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comments4.xml" ContentType="application/vnd.openxmlformats-officedocument.spreadsheetml.comment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9.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https://kenbright-my.sharepoint.com/personal/fmbula_kenbright_africa/Documents/desktop/Work/Training Modules/IPS/"/>
    </mc:Choice>
  </mc:AlternateContent>
  <xr:revisionPtr revIDLastSave="447" documentId="8_{CEEE4430-2DFD-4ECB-A740-EBF943E2094F}" xr6:coauthVersionLast="47" xr6:coauthVersionMax="47" xr10:uidLastSave="{0CE26A2B-A6E7-49D6-980C-7081FC7945D1}"/>
  <bookViews>
    <workbookView xWindow="-110" yWindow="-110" windowWidth="19420" windowHeight="10300" tabRatio="716" firstSheet="16" activeTab="20" xr2:uid="{A588E989-32E2-4340-85FF-FE59F55A8097}"/>
  </bookViews>
  <sheets>
    <sheet name="Intro" sheetId="3" r:id="rId1"/>
    <sheet name="New Report Sections" sheetId="20" state="hidden" r:id="rId2"/>
    <sheet name="Scheme Details" sheetId="2" r:id="rId3"/>
    <sheet name="Assumptions" sheetId="5" r:id="rId4"/>
    <sheet name="v(t)" sheetId="12" state="hidden" r:id="rId5"/>
    <sheet name="Mortality Tables" sheetId="6" state="hidden" r:id="rId6"/>
    <sheet name="MDT" sheetId="13" state="hidden" r:id="rId7"/>
    <sheet name="Membership Analysis" sheetId="1" r:id="rId8"/>
    <sheet name="Data Queries" sheetId="44" state="hidden" r:id="rId9"/>
    <sheet name="Sheet3" sheetId="18" state="hidden" r:id="rId10"/>
    <sheet name="Sheet1" sheetId="15" state="hidden" r:id="rId11"/>
    <sheet name="Other Data" sheetId="14" state="hidden" r:id="rId12"/>
    <sheet name="Investment Income" sheetId="7" r:id="rId13"/>
    <sheet name="Fund Performance" sheetId="36" r:id="rId14"/>
    <sheet name="Bond Duration" sheetId="38" state="hidden" r:id="rId15"/>
    <sheet name="Efficient Frontier (2)" sheetId="46" state="hidden" r:id="rId16"/>
    <sheet name="Industry_Analysis" sheetId="25" r:id="rId17"/>
    <sheet name="Asset Allocation" sheetId="8" r:id="rId18"/>
    <sheet name="Benchmarks Performance" sheetId="11" r:id="rId19"/>
    <sheet name="Pivot Table" sheetId="35" r:id="rId20"/>
    <sheet name="Report Tables" sheetId="9" r:id="rId21"/>
    <sheet name="NSSF_Data" sheetId="32" state="hidden" r:id="rId22"/>
    <sheet name="Report Tables_MS" sheetId="26" state="hidden" r:id="rId23"/>
    <sheet name="Pivot Tables_MS" sheetId="29" state="hidden" r:id="rId24"/>
    <sheet name="Efficient Frontier-Test" sheetId="39" state="hidden" r:id="rId25"/>
    <sheet name="Sheet4" sheetId="43" state="hidden" r:id="rId26"/>
    <sheet name="IRR" sheetId="42" state="hidden" r:id="rId27"/>
  </sheets>
  <definedNames>
    <definedName name="_xlnm._FilterDatabase" localSheetId="7" hidden="1">'Membership Analysis'!$A$3:$DT$950</definedName>
    <definedName name="a_billion">Assumptions!$C$17</definedName>
    <definedName name="a_million">Assumptions!$C$16</definedName>
    <definedName name="a_thousand">Assumptions!$C$15</definedName>
    <definedName name="a_trillion">Assumptions!$C$18</definedName>
    <definedName name="Age">'Membership Analysis'!$T$4:$T$950</definedName>
    <definedName name="Analysis_Date">Intro!$F$12</definedName>
    <definedName name="Ann_Loading">'Mortality Tables'!$G$1</definedName>
    <definedName name="Ann_Salary_Growth_Rate">Assumptions!$C$4</definedName>
    <definedName name="Annuity_Ratio">'Membership Analysis'!$DL$1</definedName>
    <definedName name="Comm_Date">'Membership Analysis'!$B$1</definedName>
    <definedName name="Contr_Rate">Assumptions!$C$9</definedName>
    <definedName name="Discount_Table">'v(t)'!$B$5:$DD$111</definedName>
    <definedName name="EE_Cont">'Scheme Details'!$C$13</definedName>
    <definedName name="ER">'Scheme Details'!$C$6</definedName>
    <definedName name="ER_Cont">'Scheme Details'!$C$14</definedName>
    <definedName name="Fe_Annuity_Factor">'Mortality Tables'!$G$4</definedName>
    <definedName name="Fe_Annuity_Tables">'Mortality Tables'!$K$3:$DN$98</definedName>
    <definedName name="Fe_MDT">MDT!$O$3:$U$100</definedName>
    <definedName name="Fund_Credits">'Membership Analysis'!$L$4:$L$950</definedName>
    <definedName name="Gender">'Membership Analysis'!$D$4:$D$950</definedName>
    <definedName name="Inv_Return">Assumptions!$C$5</definedName>
    <definedName name="Male_Annuity_Factor">'Mortality Tables'!$H$4</definedName>
    <definedName name="Male_Annuity_Tables">'Mortality Tables'!$DQ$3:$HT$98</definedName>
    <definedName name="Male_MDT">MDT!$G$3:$M$100</definedName>
    <definedName name="Membership_Analysis">'Membership Analysis'!$A$3:$X$950</definedName>
    <definedName name="Membership_Status">'Membership Analysis'!$C$4:$C$950</definedName>
    <definedName name="Mortality_Table">'Mortality Tables'!$A$3:$C$100</definedName>
    <definedName name="NRA">'Scheme Details'!$C$5</definedName>
    <definedName name="_xlnm.Print_Area" localSheetId="0">Intro!$A$1:$J$15</definedName>
    <definedName name="scheme_acronym">Assumptions!$C$21</definedName>
    <definedName name="Scheme_Name">Assumptions!$C$20</definedName>
    <definedName name="solver_adj" localSheetId="15" hidden="1">'Efficient Frontier (2)'!$M$39:$M$44</definedName>
    <definedName name="solver_adj" localSheetId="24" hidden="1">'Efficient Frontier-Test'!$P$29:$P$32</definedName>
    <definedName name="solver_cvg" localSheetId="15" hidden="1">0.0001</definedName>
    <definedName name="solver_cvg" localSheetId="24" hidden="1">0.0001</definedName>
    <definedName name="solver_drv" localSheetId="15" hidden="1">2</definedName>
    <definedName name="solver_drv" localSheetId="24" hidden="1">2</definedName>
    <definedName name="solver_eng" localSheetId="15" hidden="1">1</definedName>
    <definedName name="solver_eng" localSheetId="24" hidden="1">1</definedName>
    <definedName name="solver_est" localSheetId="15" hidden="1">1</definedName>
    <definedName name="solver_est" localSheetId="24" hidden="1">1</definedName>
    <definedName name="solver_itr" localSheetId="15" hidden="1">2147483647</definedName>
    <definedName name="solver_itr" localSheetId="24" hidden="1">2147483647</definedName>
    <definedName name="solver_lhs1" localSheetId="15" hidden="1">'Efficient Frontier (2)'!$M$39</definedName>
    <definedName name="solver_lhs1" localSheetId="24" hidden="1">'Efficient Frontier-Test'!$L$43</definedName>
    <definedName name="solver_lhs10" localSheetId="15" hidden="1">'Efficient Frontier (2)'!$M$45</definedName>
    <definedName name="solver_lhs10" localSheetId="24" hidden="1">'Efficient Frontier-Test'!$R$45</definedName>
    <definedName name="solver_lhs11" localSheetId="15" hidden="1">'Efficient Frontier (2)'!$M$45</definedName>
    <definedName name="solver_lhs11" localSheetId="24" hidden="1">'Efficient Frontier-Test'!$R$45</definedName>
    <definedName name="solver_lhs12" localSheetId="15" hidden="1">'Efficient Frontier (2)'!$M$45</definedName>
    <definedName name="solver_lhs12" localSheetId="24" hidden="1">'Efficient Frontier-Test'!$R$45</definedName>
    <definedName name="solver_lhs13" localSheetId="15" hidden="1">'Efficient Frontier (2)'!$M$45</definedName>
    <definedName name="solver_lhs13" localSheetId="24" hidden="1">'Efficient Frontier-Test'!$R$45</definedName>
    <definedName name="solver_lhs14" localSheetId="15" hidden="1">'Efficient Frontier (2)'!$M$45</definedName>
    <definedName name="solver_lhs14" localSheetId="24" hidden="1">'Efficient Frontier-Test'!$R$45</definedName>
    <definedName name="solver_lhs2" localSheetId="15" hidden="1">'Efficient Frontier (2)'!$M$40</definedName>
    <definedName name="solver_lhs2" localSheetId="24" hidden="1">'Efficient Frontier-Test'!$P$29:$P$32</definedName>
    <definedName name="solver_lhs3" localSheetId="15" hidden="1">'Efficient Frontier (2)'!$M$41</definedName>
    <definedName name="solver_lhs3" localSheetId="24" hidden="1">'Efficient Frontier-Test'!$P$29:$P$32</definedName>
    <definedName name="solver_lhs4" localSheetId="15" hidden="1">'Efficient Frontier (2)'!$M$42</definedName>
    <definedName name="solver_lhs4" localSheetId="24" hidden="1">'Efficient Frontier-Test'!$P$33</definedName>
    <definedName name="solver_lhs5" localSheetId="15" hidden="1">'Efficient Frontier (2)'!$M$43</definedName>
    <definedName name="solver_lhs5" localSheetId="24" hidden="1">'Efficient Frontier-Test'!$P$33</definedName>
    <definedName name="solver_lhs6" localSheetId="15" hidden="1">'Efficient Frontier (2)'!$M$44</definedName>
    <definedName name="solver_lhs6" localSheetId="24" hidden="1">'Efficient Frontier-Test'!$R$45</definedName>
    <definedName name="solver_lhs7" localSheetId="15" hidden="1">'Efficient Frontier (2)'!$M$45</definedName>
    <definedName name="solver_lhs7" localSheetId="24" hidden="1">'Efficient Frontier-Test'!$R$45</definedName>
    <definedName name="solver_lhs8" localSheetId="15" hidden="1">'Efficient Frontier (2)'!$M$45</definedName>
    <definedName name="solver_lhs8" localSheetId="24" hidden="1">'Efficient Frontier-Test'!$R$45</definedName>
    <definedName name="solver_lhs9" localSheetId="15" hidden="1">'Efficient Frontier (2)'!$M$45</definedName>
    <definedName name="solver_lhs9" localSheetId="24" hidden="1">'Efficient Frontier-Test'!$R$45</definedName>
    <definedName name="solver_mip" localSheetId="15" hidden="1">2147483647</definedName>
    <definedName name="solver_mip" localSheetId="24" hidden="1">2147483647</definedName>
    <definedName name="solver_mni" localSheetId="15" hidden="1">30</definedName>
    <definedName name="solver_mni" localSheetId="24" hidden="1">30</definedName>
    <definedName name="solver_mrt" localSheetId="15" hidden="1">0.075</definedName>
    <definedName name="solver_mrt" localSheetId="24" hidden="1">0.075</definedName>
    <definedName name="solver_msl" localSheetId="15" hidden="1">2</definedName>
    <definedName name="solver_msl" localSheetId="24" hidden="1">2</definedName>
    <definedName name="solver_neg" localSheetId="15" hidden="1">1</definedName>
    <definedName name="solver_neg" localSheetId="24" hidden="1">1</definedName>
    <definedName name="solver_nod" localSheetId="15" hidden="1">2147483647</definedName>
    <definedName name="solver_nod" localSheetId="24" hidden="1">2147483647</definedName>
    <definedName name="solver_num" localSheetId="15" hidden="1">7</definedName>
    <definedName name="solver_num" localSheetId="24" hidden="1">4</definedName>
    <definedName name="solver_nwt" localSheetId="15" hidden="1">1</definedName>
    <definedName name="solver_nwt" localSheetId="24" hidden="1">1</definedName>
    <definedName name="solver_opt" localSheetId="15" hidden="1">'Efficient Frontier (2)'!$M$53</definedName>
    <definedName name="solver_opt" localSheetId="24" hidden="1">'Efficient Frontier-Test'!$L$43</definedName>
    <definedName name="solver_pre" localSheetId="15" hidden="1">0.000001</definedName>
    <definedName name="solver_pre" localSheetId="24" hidden="1">0.000001</definedName>
    <definedName name="solver_rbv" localSheetId="15" hidden="1">2</definedName>
    <definedName name="solver_rbv" localSheetId="24" hidden="1">2</definedName>
    <definedName name="solver_rel1" localSheetId="15" hidden="1">1</definedName>
    <definedName name="solver_rel1" localSheetId="24" hidden="1">3</definedName>
    <definedName name="solver_rel10" localSheetId="15" hidden="1">2</definedName>
    <definedName name="solver_rel10" localSheetId="24" hidden="1">2</definedName>
    <definedName name="solver_rel11" localSheetId="15" hidden="1">2</definedName>
    <definedName name="solver_rel11" localSheetId="24" hidden="1">2</definedName>
    <definedName name="solver_rel12" localSheetId="15" hidden="1">2</definedName>
    <definedName name="solver_rel12" localSheetId="24" hidden="1">2</definedName>
    <definedName name="solver_rel13" localSheetId="15" hidden="1">2</definedName>
    <definedName name="solver_rel13" localSheetId="24" hidden="1">2</definedName>
    <definedName name="solver_rel14" localSheetId="15" hidden="1">2</definedName>
    <definedName name="solver_rel14" localSheetId="24" hidden="1">2</definedName>
    <definedName name="solver_rel2" localSheetId="15" hidden="1">1</definedName>
    <definedName name="solver_rel2" localSheetId="24" hidden="1">1</definedName>
    <definedName name="solver_rel3" localSheetId="15" hidden="1">1</definedName>
    <definedName name="solver_rel3" localSheetId="24" hidden="1">3</definedName>
    <definedName name="solver_rel4" localSheetId="15" hidden="1">1</definedName>
    <definedName name="solver_rel4" localSheetId="24" hidden="1">2</definedName>
    <definedName name="solver_rel5" localSheetId="15" hidden="1">1</definedName>
    <definedName name="solver_rel5" localSheetId="24" hidden="1">2</definedName>
    <definedName name="solver_rel6" localSheetId="15" hidden="1">2</definedName>
    <definedName name="solver_rel6" localSheetId="24" hidden="1">2</definedName>
    <definedName name="solver_rel7" localSheetId="15" hidden="1">2</definedName>
    <definedName name="solver_rel7" localSheetId="24" hidden="1">2</definedName>
    <definedName name="solver_rel8" localSheetId="15" hidden="1">2</definedName>
    <definedName name="solver_rel8" localSheetId="24" hidden="1">2</definedName>
    <definedName name="solver_rel9" localSheetId="15" hidden="1">2</definedName>
    <definedName name="solver_rel9" localSheetId="24" hidden="1">2</definedName>
    <definedName name="solver_rhs1" localSheetId="15" hidden="1">80%</definedName>
    <definedName name="solver_rhs1" localSheetId="24" hidden="1">1%</definedName>
    <definedName name="solver_rhs10" localSheetId="15" hidden="1">1</definedName>
    <definedName name="solver_rhs10" localSheetId="24" hidden="1">1</definedName>
    <definedName name="solver_rhs11" localSheetId="15" hidden="1">1</definedName>
    <definedName name="solver_rhs11" localSheetId="24" hidden="1">1</definedName>
    <definedName name="solver_rhs12" localSheetId="15" hidden="1">1</definedName>
    <definedName name="solver_rhs12" localSheetId="24" hidden="1">1</definedName>
    <definedName name="solver_rhs13" localSheetId="15" hidden="1">1</definedName>
    <definedName name="solver_rhs13" localSheetId="24" hidden="1">1</definedName>
    <definedName name="solver_rhs14" localSheetId="15" hidden="1">1</definedName>
    <definedName name="solver_rhs14" localSheetId="24" hidden="1">1</definedName>
    <definedName name="solver_rhs2" localSheetId="15" hidden="1">15%</definedName>
    <definedName name="solver_rhs2" localSheetId="24" hidden="1">'Efficient Frontier-Test'!$G$40:$G$43</definedName>
    <definedName name="solver_rhs3" localSheetId="15" hidden="1">30%</definedName>
    <definedName name="solver_rhs3" localSheetId="24" hidden="1">'Efficient Frontier-Test'!$E$40:$E$43</definedName>
    <definedName name="solver_rhs4" localSheetId="15" hidden="1">70%</definedName>
    <definedName name="solver_rhs4" localSheetId="24" hidden="1">1</definedName>
    <definedName name="solver_rhs5" localSheetId="15" hidden="1">20%</definedName>
    <definedName name="solver_rhs5" localSheetId="24" hidden="1">1</definedName>
    <definedName name="solver_rhs6" localSheetId="15" hidden="1">1%</definedName>
    <definedName name="solver_rhs6" localSheetId="24" hidden="1">1</definedName>
    <definedName name="solver_rhs7" localSheetId="15" hidden="1">100%</definedName>
    <definedName name="solver_rhs7" localSheetId="24" hidden="1">1</definedName>
    <definedName name="solver_rhs8" localSheetId="15" hidden="1">1</definedName>
    <definedName name="solver_rhs8" localSheetId="24" hidden="1">1</definedName>
    <definedName name="solver_rhs9" localSheetId="15" hidden="1">1</definedName>
    <definedName name="solver_rhs9" localSheetId="24" hidden="1">1</definedName>
    <definedName name="solver_rlx" localSheetId="15" hidden="1">2</definedName>
    <definedName name="solver_rlx" localSheetId="24" hidden="1">2</definedName>
    <definedName name="solver_rsd" localSheetId="15" hidden="1">0</definedName>
    <definedName name="solver_rsd" localSheetId="24" hidden="1">0</definedName>
    <definedName name="solver_scl" localSheetId="15" hidden="1">2</definedName>
    <definedName name="solver_scl" localSheetId="24" hidden="1">2</definedName>
    <definedName name="solver_sho" localSheetId="15" hidden="1">2</definedName>
    <definedName name="solver_sho" localSheetId="24" hidden="1">2</definedName>
    <definedName name="solver_ssz" localSheetId="15" hidden="1">100</definedName>
    <definedName name="solver_ssz" localSheetId="24" hidden="1">100</definedName>
    <definedName name="solver_tim" localSheetId="15" hidden="1">2147483647</definedName>
    <definedName name="solver_tim" localSheetId="24" hidden="1">2147483647</definedName>
    <definedName name="solver_tol" localSheetId="15" hidden="1">0.01</definedName>
    <definedName name="solver_tol" localSheetId="24" hidden="1">0.01</definedName>
    <definedName name="solver_typ" localSheetId="15" hidden="1">1</definedName>
    <definedName name="solver_typ" localSheetId="24" hidden="1">1</definedName>
    <definedName name="solver_val" localSheetId="15" hidden="1">1</definedName>
    <definedName name="solver_val" localSheetId="24" hidden="1">0</definedName>
    <definedName name="solver_ver" localSheetId="15" hidden="1">3</definedName>
    <definedName name="solver_ver" localSheetId="24" hidden="1">3</definedName>
    <definedName name="Withdrawal_Probs">MDT!$A$3:$B$100</definedName>
    <definedName name="Years_To_Retirement">'Membership Analysis'!$W$4:$W$950</definedName>
  </definedNames>
  <calcPr calcId="191028"/>
  <pivotCaches>
    <pivotCache cacheId="3" r:id="rId28"/>
    <pivotCache cacheId="4" r:id="rId29"/>
    <pivotCache cacheId="5" r:id="rId3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2" i="8" l="1"/>
  <c r="F43" i="8"/>
  <c r="F44" i="8"/>
  <c r="F45" i="8"/>
  <c r="F46" i="8"/>
  <c r="F47" i="8"/>
  <c r="F48" i="8"/>
  <c r="F49" i="8"/>
  <c r="F50" i="8"/>
  <c r="F51" i="8"/>
  <c r="F52" i="8"/>
  <c r="F53" i="8"/>
  <c r="F54" i="8"/>
  <c r="F41" i="8"/>
  <c r="E40" i="8" l="1"/>
  <c r="F55" i="8"/>
  <c r="F40" i="8"/>
  <c r="O6" i="8"/>
  <c r="O23" i="8" s="1"/>
  <c r="O9" i="8"/>
  <c r="O10" i="8"/>
  <c r="O11" i="8"/>
  <c r="O12" i="8"/>
  <c r="O13" i="8"/>
  <c r="O14" i="8"/>
  <c r="O15" i="8"/>
  <c r="O16" i="8"/>
  <c r="O17" i="8"/>
  <c r="O18" i="8"/>
  <c r="O19" i="8"/>
  <c r="O20" i="8"/>
  <c r="O21" i="8"/>
  <c r="O8" i="8"/>
  <c r="AI7" i="8"/>
  <c r="AI4" i="8"/>
  <c r="D40" i="8"/>
  <c r="G23" i="11"/>
  <c r="C20" i="9"/>
  <c r="C21" i="9"/>
  <c r="C22" i="9"/>
  <c r="C23" i="9"/>
  <c r="C24" i="9"/>
  <c r="C25" i="9"/>
  <c r="C26" i="9"/>
  <c r="C27" i="9"/>
  <c r="C19" i="9"/>
  <c r="E48" i="9"/>
  <c r="E49" i="9"/>
  <c r="E50" i="9"/>
  <c r="D49" i="9"/>
  <c r="D50" i="9"/>
  <c r="D48" i="9"/>
  <c r="E20" i="9"/>
  <c r="E21" i="9"/>
  <c r="E22" i="9"/>
  <c r="E23" i="9"/>
  <c r="E24" i="9"/>
  <c r="E25" i="9"/>
  <c r="E26" i="9"/>
  <c r="E27" i="9"/>
  <c r="E19" i="9"/>
  <c r="G10" i="9"/>
  <c r="D91" i="7"/>
  <c r="E4" i="7"/>
  <c r="F4" i="7" s="1"/>
  <c r="G4" i="7" s="1"/>
  <c r="H4" i="7" s="1"/>
  <c r="I4" i="7" s="1"/>
  <c r="J4" i="7" s="1"/>
  <c r="E53" i="36"/>
  <c r="J56" i="36"/>
  <c r="G11" i="9"/>
  <c r="G9" i="9"/>
  <c r="G8" i="9"/>
  <c r="G7" i="9"/>
  <c r="G6" i="9"/>
  <c r="G5" i="9"/>
  <c r="G4" i="9"/>
  <c r="H6" i="35"/>
  <c r="I6" i="35"/>
  <c r="H7" i="35"/>
  <c r="I7" i="35"/>
  <c r="H8" i="35"/>
  <c r="I8" i="35"/>
  <c r="H9" i="35"/>
  <c r="I9" i="35"/>
  <c r="H10" i="35"/>
  <c r="I10" i="35"/>
  <c r="H11" i="35"/>
  <c r="I11" i="35"/>
  <c r="H12" i="35"/>
  <c r="I12" i="35"/>
  <c r="H13" i="35"/>
  <c r="I13" i="35"/>
  <c r="I5" i="35"/>
  <c r="H5" i="35"/>
  <c r="H15" i="35"/>
  <c r="K21" i="7"/>
  <c r="H14" i="35" l="1"/>
  <c r="E47" i="7"/>
  <c r="F47" i="7"/>
  <c r="G47" i="7"/>
  <c r="H47" i="7"/>
  <c r="I47" i="7"/>
  <c r="J47" i="7"/>
  <c r="D47" i="7"/>
  <c r="E80" i="7"/>
  <c r="E7" i="7" s="1"/>
  <c r="E13" i="7" s="1"/>
  <c r="F80" i="7"/>
  <c r="F7" i="7" s="1"/>
  <c r="G80" i="7"/>
  <c r="G7" i="7" s="1"/>
  <c r="G19" i="7" s="1"/>
  <c r="H80" i="7"/>
  <c r="H7" i="7" s="1"/>
  <c r="H19" i="7" s="1"/>
  <c r="I80" i="7"/>
  <c r="I7" i="7" s="1"/>
  <c r="I19" i="7" s="1"/>
  <c r="J80" i="7"/>
  <c r="J7" i="7" s="1"/>
  <c r="J19" i="7" s="1"/>
  <c r="D80" i="7"/>
  <c r="D7" i="7" s="1"/>
  <c r="D8" i="7"/>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U4" i="1"/>
  <c r="W7" i="11"/>
  <c r="X7" i="11" l="1"/>
  <c r="AH75" i="46" l="1"/>
  <c r="AG75" i="46"/>
  <c r="AF75" i="46"/>
  <c r="AE75" i="46"/>
  <c r="AD75" i="46"/>
  <c r="AC75" i="46"/>
  <c r="AB75" i="46"/>
  <c r="AA75" i="46"/>
  <c r="Z75" i="46"/>
  <c r="Y75" i="46"/>
  <c r="X75" i="46"/>
  <c r="W75" i="46"/>
  <c r="V75" i="46"/>
  <c r="U75" i="46"/>
  <c r="T75" i="46"/>
  <c r="S75" i="46"/>
  <c r="R75" i="46"/>
  <c r="Q75" i="46"/>
  <c r="P75" i="46"/>
  <c r="O75" i="46"/>
  <c r="N75" i="46"/>
  <c r="M75" i="46"/>
  <c r="L75" i="46"/>
  <c r="J66" i="46"/>
  <c r="F58" i="46"/>
  <c r="M56" i="46"/>
  <c r="M55" i="46"/>
  <c r="H53" i="46"/>
  <c r="H52" i="46"/>
  <c r="H58" i="46" s="1"/>
  <c r="M45" i="46"/>
  <c r="I43" i="46"/>
  <c r="I42" i="46"/>
  <c r="H42" i="46"/>
  <c r="I41" i="46"/>
  <c r="H41" i="46"/>
  <c r="G41" i="46"/>
  <c r="I40" i="46"/>
  <c r="H40" i="46"/>
  <c r="G40" i="46"/>
  <c r="F40" i="46"/>
  <c r="J34" i="46"/>
  <c r="J35" i="46" s="1" a="1"/>
  <c r="J35" i="46" s="1"/>
  <c r="D31" i="46"/>
  <c r="D32" i="46" s="1"/>
  <c r="D33" i="46" s="1"/>
  <c r="D34" i="46" s="1"/>
  <c r="R30" i="46"/>
  <c r="D30" i="46"/>
  <c r="M15" i="46"/>
  <c r="L15" i="46"/>
  <c r="K15" i="46"/>
  <c r="C4" i="5"/>
  <c r="AI16" i="25"/>
  <c r="AI15" i="25"/>
  <c r="AI14" i="25"/>
  <c r="AI13" i="25"/>
  <c r="AI12" i="25"/>
  <c r="AI11" i="25"/>
  <c r="J36" i="46" l="1"/>
  <c r="J37" i="46" s="1"/>
  <c r="O53" i="7"/>
  <c r="J10" i="7"/>
  <c r="J9" i="7"/>
  <c r="J13" i="7" s="1"/>
  <c r="J20" i="7" s="1"/>
  <c r="J8" i="7"/>
  <c r="AN11" i="25"/>
  <c r="AN12" i="25"/>
  <c r="AN13" i="25"/>
  <c r="AN14" i="25"/>
  <c r="AN15" i="25"/>
  <c r="AN16" i="25"/>
  <c r="AN17" i="25"/>
  <c r="AN18" i="25"/>
  <c r="AN19" i="25"/>
  <c r="AN20" i="25"/>
  <c r="AN21" i="25"/>
  <c r="AN22" i="25"/>
  <c r="AN23" i="25"/>
  <c r="AN24" i="25"/>
  <c r="AN25" i="25"/>
  <c r="AN10" i="25"/>
  <c r="AI17" i="25"/>
  <c r="AI18" i="25"/>
  <c r="AI19" i="25"/>
  <c r="AI20" i="25"/>
  <c r="AI21" i="25"/>
  <c r="AI22" i="25"/>
  <c r="AI23" i="25"/>
  <c r="AI24" i="25"/>
  <c r="AI25" i="25"/>
  <c r="AG11" i="25"/>
  <c r="AH26" i="25"/>
  <c r="AH9" i="25"/>
  <c r="AH7" i="25"/>
  <c r="AI7" i="25" s="1"/>
  <c r="L2" i="1"/>
  <c r="N6" i="8"/>
  <c r="J21" i="7" l="1"/>
  <c r="AI26" i="25"/>
  <c r="M34" i="7"/>
  <c r="S34" i="7" s="1"/>
  <c r="F19" i="46" s="1"/>
  <c r="H30" i="46" s="1"/>
  <c r="AO20" i="25" l="1"/>
  <c r="C29" i="9"/>
  <c r="G13" i="9"/>
  <c r="C56" i="9"/>
  <c r="C55" i="9"/>
  <c r="F15" i="35"/>
  <c r="D2" i="1" l="1"/>
  <c r="E11" i="9"/>
  <c r="E4" i="9"/>
  <c r="E10" i="9"/>
  <c r="E9" i="9"/>
  <c r="E8" i="9"/>
  <c r="E7" i="9"/>
  <c r="E6" i="9"/>
  <c r="E5" i="9"/>
  <c r="E12" i="9" l="1"/>
  <c r="G12" i="9" l="1"/>
  <c r="H8" i="9" l="1"/>
  <c r="H4" i="9"/>
  <c r="D1" i="1"/>
  <c r="A2" i="1"/>
  <c r="S7" i="8" l="1"/>
  <c r="W7" i="8"/>
  <c r="Y7" i="8"/>
  <c r="AA7" i="8"/>
  <c r="AC7" i="8"/>
  <c r="AE7" i="8"/>
  <c r="AG7" i="8"/>
  <c r="AI10" i="8"/>
  <c r="Q34" i="7"/>
  <c r="W34" i="7" s="1"/>
  <c r="G27" i="11"/>
  <c r="G24" i="1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J19" i="46" l="1"/>
  <c r="H34" i="46" s="1"/>
  <c r="H10" i="9"/>
  <c r="Q171" i="44"/>
  <c r="O175" i="44"/>
  <c r="R45" i="7"/>
  <c r="S45" i="7"/>
  <c r="F21" i="46" s="1"/>
  <c r="T45" i="7"/>
  <c r="G21" i="46" s="1"/>
  <c r="U45" i="7"/>
  <c r="H21" i="46" s="1"/>
  <c r="V45" i="7"/>
  <c r="I21" i="46" s="1"/>
  <c r="K46" i="7"/>
  <c r="L46" i="7"/>
  <c r="R46" i="7" s="1"/>
  <c r="M46" i="7"/>
  <c r="S46" i="7" s="1"/>
  <c r="N46" i="7"/>
  <c r="T46" i="7" s="1"/>
  <c r="O46" i="7"/>
  <c r="U46" i="7" s="1"/>
  <c r="P46" i="7"/>
  <c r="V46" i="7" s="1"/>
  <c r="Q46" i="7"/>
  <c r="K40" i="7"/>
  <c r="L40" i="7"/>
  <c r="R40" i="7" s="1"/>
  <c r="E17" i="46" s="1"/>
  <c r="F29" i="46" s="1"/>
  <c r="M40" i="7"/>
  <c r="S40" i="7" s="1"/>
  <c r="N40" i="7"/>
  <c r="T40" i="7" s="1"/>
  <c r="O40" i="7"/>
  <c r="U40" i="7" s="1"/>
  <c r="P40" i="7"/>
  <c r="Q40" i="7"/>
  <c r="K36" i="7"/>
  <c r="L36" i="7"/>
  <c r="R36" i="7" s="1"/>
  <c r="E20" i="46" s="1"/>
  <c r="I29" i="46" s="1"/>
  <c r="M36" i="7"/>
  <c r="S36" i="7" s="1"/>
  <c r="F20" i="46" s="1"/>
  <c r="I30" i="46" s="1"/>
  <c r="N36" i="7"/>
  <c r="T36" i="7" s="1"/>
  <c r="G20" i="46" s="1"/>
  <c r="I31" i="46" s="1"/>
  <c r="O36" i="7"/>
  <c r="U36" i="7" s="1"/>
  <c r="H20" i="46" s="1"/>
  <c r="I32" i="46" s="1"/>
  <c r="P36" i="7"/>
  <c r="V36" i="7" s="1"/>
  <c r="I20" i="46" s="1"/>
  <c r="I33" i="46" s="1"/>
  <c r="Q36" i="7"/>
  <c r="K34" i="7"/>
  <c r="L34" i="7"/>
  <c r="R34" i="7" s="1"/>
  <c r="N34" i="7"/>
  <c r="T34" i="7" s="1"/>
  <c r="G19" i="46" s="1"/>
  <c r="H31" i="46" s="1"/>
  <c r="O34" i="7"/>
  <c r="U34" i="7" s="1"/>
  <c r="H19" i="46" s="1"/>
  <c r="H32" i="46" s="1"/>
  <c r="P34" i="7"/>
  <c r="V34" i="7" s="1"/>
  <c r="I19" i="46" s="1"/>
  <c r="H33" i="46" s="1"/>
  <c r="K32" i="7"/>
  <c r="L32" i="7"/>
  <c r="R32" i="7" s="1"/>
  <c r="M32" i="7"/>
  <c r="S32" i="7" s="1"/>
  <c r="F18" i="46" s="1"/>
  <c r="G30" i="46" s="1"/>
  <c r="N32" i="7"/>
  <c r="T32" i="7" s="1"/>
  <c r="G18" i="46" s="1"/>
  <c r="G31" i="46" s="1"/>
  <c r="O32" i="7"/>
  <c r="U32" i="7" s="1"/>
  <c r="H18" i="46" s="1"/>
  <c r="G32" i="46" s="1"/>
  <c r="P32" i="7"/>
  <c r="V32" i="7" s="1"/>
  <c r="I18" i="46" s="1"/>
  <c r="G33" i="46" s="1"/>
  <c r="Q32" i="7"/>
  <c r="K33" i="7"/>
  <c r="L33" i="7"/>
  <c r="R33" i="7" s="1"/>
  <c r="M33" i="7"/>
  <c r="S33" i="7" s="1"/>
  <c r="N33" i="7"/>
  <c r="T33" i="7" s="1"/>
  <c r="O33" i="7"/>
  <c r="U33" i="7" s="1"/>
  <c r="P33" i="7"/>
  <c r="V33" i="7" s="1"/>
  <c r="Q33" i="7"/>
  <c r="K35" i="7"/>
  <c r="L35" i="7"/>
  <c r="R35" i="7" s="1"/>
  <c r="M35" i="7"/>
  <c r="S35" i="7" s="1"/>
  <c r="N35" i="7"/>
  <c r="T35" i="7" s="1"/>
  <c r="O35" i="7"/>
  <c r="U35" i="7" s="1"/>
  <c r="P35" i="7"/>
  <c r="V35" i="7" s="1"/>
  <c r="Q35" i="7"/>
  <c r="K37" i="7"/>
  <c r="L37" i="7"/>
  <c r="R37" i="7" s="1"/>
  <c r="M37" i="7"/>
  <c r="S37" i="7" s="1"/>
  <c r="N37" i="7"/>
  <c r="T37" i="7" s="1"/>
  <c r="O37" i="7"/>
  <c r="U37" i="7" s="1"/>
  <c r="P37" i="7"/>
  <c r="V37" i="7" s="1"/>
  <c r="Q37" i="7"/>
  <c r="K38" i="7"/>
  <c r="L38" i="7"/>
  <c r="R38" i="7" s="1"/>
  <c r="M38" i="7"/>
  <c r="S38" i="7" s="1"/>
  <c r="N38" i="7"/>
  <c r="T38" i="7" s="1"/>
  <c r="O38" i="7"/>
  <c r="U38" i="7" s="1"/>
  <c r="P38" i="7"/>
  <c r="V38" i="7" s="1"/>
  <c r="Q38" i="7"/>
  <c r="K39" i="7"/>
  <c r="L39" i="7"/>
  <c r="R39" i="7" s="1"/>
  <c r="M39" i="7"/>
  <c r="S39" i="7" s="1"/>
  <c r="N39" i="7"/>
  <c r="T39" i="7" s="1"/>
  <c r="O39" i="7"/>
  <c r="U39" i="7" s="1"/>
  <c r="P39" i="7"/>
  <c r="V39" i="7" s="1"/>
  <c r="Q39" i="7"/>
  <c r="K41" i="7"/>
  <c r="L41" i="7"/>
  <c r="R41" i="7" s="1"/>
  <c r="M41" i="7"/>
  <c r="S41" i="7" s="1"/>
  <c r="N41" i="7"/>
  <c r="T41" i="7" s="1"/>
  <c r="O41" i="7"/>
  <c r="U41" i="7" s="1"/>
  <c r="P41" i="7"/>
  <c r="V41" i="7" s="1"/>
  <c r="Q41" i="7"/>
  <c r="K42" i="7"/>
  <c r="L42" i="7"/>
  <c r="R42" i="7" s="1"/>
  <c r="M42" i="7"/>
  <c r="S42" i="7" s="1"/>
  <c r="N42" i="7"/>
  <c r="T42" i="7" s="1"/>
  <c r="O42" i="7"/>
  <c r="U42" i="7" s="1"/>
  <c r="P42" i="7"/>
  <c r="V42" i="7" s="1"/>
  <c r="Q42" i="7"/>
  <c r="K43" i="7"/>
  <c r="L43" i="7"/>
  <c r="R43" i="7" s="1"/>
  <c r="M43" i="7"/>
  <c r="S43" i="7" s="1"/>
  <c r="N43" i="7"/>
  <c r="T43" i="7" s="1"/>
  <c r="O43" i="7"/>
  <c r="U43" i="7" s="1"/>
  <c r="P43" i="7"/>
  <c r="V43" i="7" s="1"/>
  <c r="Q43" i="7"/>
  <c r="K44" i="7"/>
  <c r="L44" i="7"/>
  <c r="R44" i="7" s="1"/>
  <c r="M44" i="7"/>
  <c r="S44" i="7" s="1"/>
  <c r="N44" i="7"/>
  <c r="T44" i="7" s="1"/>
  <c r="O44" i="7"/>
  <c r="U44" i="7" s="1"/>
  <c r="P44" i="7"/>
  <c r="V44" i="7" s="1"/>
  <c r="Q44" i="7"/>
  <c r="K31" i="7"/>
  <c r="L31" i="7"/>
  <c r="R31" i="7" s="1"/>
  <c r="M31" i="7"/>
  <c r="S31" i="7" s="1"/>
  <c r="F16" i="46" s="1"/>
  <c r="E30" i="46" s="1"/>
  <c r="N31" i="7"/>
  <c r="T31" i="7" s="1"/>
  <c r="G16" i="46" s="1"/>
  <c r="E31" i="46" s="1"/>
  <c r="O31" i="7"/>
  <c r="U31" i="7" s="1"/>
  <c r="H16" i="46" s="1"/>
  <c r="E32" i="46" s="1"/>
  <c r="P31" i="7"/>
  <c r="V31" i="7" s="1"/>
  <c r="I16" i="46" s="1"/>
  <c r="E33" i="46" s="1"/>
  <c r="E91" i="7"/>
  <c r="D19" i="7"/>
  <c r="Y45" i="7" l="1"/>
  <c r="K21" i="46" s="1"/>
  <c r="E21" i="46"/>
  <c r="Z43" i="7"/>
  <c r="Z33" i="7"/>
  <c r="Y43" i="7"/>
  <c r="E18" i="46"/>
  <c r="G29" i="46" s="1"/>
  <c r="Y37" i="7"/>
  <c r="Y41" i="7"/>
  <c r="Z31" i="7"/>
  <c r="M16" i="46" s="1"/>
  <c r="Z34" i="7"/>
  <c r="M19" i="46" s="1"/>
  <c r="E19" i="46"/>
  <c r="H29" i="46" s="1"/>
  <c r="Y31" i="7"/>
  <c r="K16" i="46" s="1"/>
  <c r="Y38" i="7"/>
  <c r="I44" i="46"/>
  <c r="G17" i="46"/>
  <c r="F31" i="46" s="1"/>
  <c r="E16" i="46"/>
  <c r="E29" i="46" s="1"/>
  <c r="O47" i="7"/>
  <c r="V40" i="7"/>
  <c r="I17" i="46" s="1"/>
  <c r="F33" i="46" s="1"/>
  <c r="H17" i="46"/>
  <c r="F32" i="46" s="1"/>
  <c r="F17" i="46"/>
  <c r="F30" i="46" s="1"/>
  <c r="X34" i="7"/>
  <c r="L19" i="46" s="1"/>
  <c r="F6" i="9"/>
  <c r="F8" i="9"/>
  <c r="H5" i="9"/>
  <c r="F5" i="9"/>
  <c r="F7" i="9"/>
  <c r="F9" i="9"/>
  <c r="F10" i="9"/>
  <c r="F11" i="9"/>
  <c r="H7" i="9"/>
  <c r="H11" i="9"/>
  <c r="I22" i="9" s="1"/>
  <c r="H6" i="9"/>
  <c r="H9" i="9"/>
  <c r="Z42" i="7"/>
  <c r="Y42" i="7"/>
  <c r="Z44" i="7"/>
  <c r="Y44" i="7"/>
  <c r="Y46" i="7"/>
  <c r="Z46" i="7"/>
  <c r="Y39" i="7"/>
  <c r="Z39" i="7"/>
  <c r="Y36" i="7"/>
  <c r="K20" i="46" s="1"/>
  <c r="Z36" i="7"/>
  <c r="M20" i="46" s="1"/>
  <c r="Z32" i="7"/>
  <c r="M18" i="46" s="1"/>
  <c r="Z35" i="7"/>
  <c r="Z41" i="7"/>
  <c r="Y34" i="7"/>
  <c r="K19" i="46" s="1"/>
  <c r="Z37" i="7"/>
  <c r="Y35" i="7"/>
  <c r="Y32" i="7"/>
  <c r="K18" i="46" s="1"/>
  <c r="Z45" i="7"/>
  <c r="M21" i="46" s="1"/>
  <c r="Z38" i="7"/>
  <c r="Y33" i="7"/>
  <c r="E11" i="7"/>
  <c r="C40" i="8"/>
  <c r="B1" i="1"/>
  <c r="C4" i="3"/>
  <c r="E28" i="9"/>
  <c r="C57" i="9" s="1"/>
  <c r="C28" i="9"/>
  <c r="D51" i="9"/>
  <c r="AQ20" i="25"/>
  <c r="AF26" i="25"/>
  <c r="AG18" i="25" s="1"/>
  <c r="G134" i="7"/>
  <c r="H134" i="7"/>
  <c r="Z40" i="7" l="1"/>
  <c r="F41" i="46"/>
  <c r="E40" i="46"/>
  <c r="Y40" i="7"/>
  <c r="H36" i="46"/>
  <c r="H37" i="46" s="1"/>
  <c r="H35" i="46"/>
  <c r="P28" i="46"/>
  <c r="H43" i="46"/>
  <c r="G42" i="46"/>
  <c r="AG15" i="25"/>
  <c r="AG19" i="25"/>
  <c r="AG20" i="25"/>
  <c r="AG13" i="25"/>
  <c r="AG22" i="25"/>
  <c r="AG12" i="25"/>
  <c r="AG23" i="25"/>
  <c r="AG16" i="25"/>
  <c r="AG24" i="25"/>
  <c r="AG14" i="25"/>
  <c r="AG21" i="25"/>
  <c r="AG17" i="25"/>
  <c r="AG25" i="25"/>
  <c r="F27" i="9"/>
  <c r="D41" i="9" s="1"/>
  <c r="F19" i="9"/>
  <c r="F21" i="9"/>
  <c r="F20" i="9"/>
  <c r="D26" i="9"/>
  <c r="D21" i="9"/>
  <c r="D27" i="9"/>
  <c r="C41" i="9" s="1"/>
  <c r="D20" i="9"/>
  <c r="D22" i="9"/>
  <c r="D23" i="9"/>
  <c r="D24" i="9"/>
  <c r="D25" i="9"/>
  <c r="I21" i="9"/>
  <c r="I20" i="9"/>
  <c r="J6" i="35"/>
  <c r="E34" i="9" s="1"/>
  <c r="J7" i="35"/>
  <c r="E35" i="9" s="1"/>
  <c r="J8" i="35"/>
  <c r="E36" i="9" s="1"/>
  <c r="J9" i="35"/>
  <c r="E37" i="9" s="1"/>
  <c r="J10" i="35"/>
  <c r="E38" i="9" s="1"/>
  <c r="J11" i="35"/>
  <c r="E39" i="9" s="1"/>
  <c r="J12" i="35"/>
  <c r="E40" i="9" s="1"/>
  <c r="F40" i="9" s="1"/>
  <c r="J13" i="35"/>
  <c r="E41" i="9" s="1"/>
  <c r="F41" i="9" s="1"/>
  <c r="M17" i="46" l="1"/>
  <c r="K17" i="46"/>
  <c r="AG26" i="25"/>
  <c r="O205" i="1"/>
  <c r="Q205" i="1"/>
  <c r="R205" i="1"/>
  <c r="S205" i="1"/>
  <c r="T205" i="1"/>
  <c r="N205" i="1" s="1"/>
  <c r="V205" i="1"/>
  <c r="O206" i="1"/>
  <c r="Q206" i="1"/>
  <c r="R206" i="1"/>
  <c r="S206" i="1"/>
  <c r="T206" i="1"/>
  <c r="N206" i="1" s="1"/>
  <c r="V206" i="1"/>
  <c r="O207" i="1"/>
  <c r="Q207" i="1"/>
  <c r="R207" i="1"/>
  <c r="S207" i="1"/>
  <c r="T207" i="1"/>
  <c r="V207" i="1"/>
  <c r="O208" i="1"/>
  <c r="Q208" i="1"/>
  <c r="R208" i="1"/>
  <c r="S208" i="1"/>
  <c r="T208" i="1"/>
  <c r="W208" i="1" s="1"/>
  <c r="V208" i="1"/>
  <c r="O209" i="1"/>
  <c r="Q209" i="1"/>
  <c r="R209" i="1"/>
  <c r="S209" i="1"/>
  <c r="T209" i="1"/>
  <c r="Y209" i="1" s="1"/>
  <c r="V209" i="1"/>
  <c r="O210" i="1"/>
  <c r="Q210" i="1"/>
  <c r="R210" i="1"/>
  <c r="S210" i="1"/>
  <c r="T210" i="1"/>
  <c r="N210" i="1" s="1"/>
  <c r="V210" i="1"/>
  <c r="O211" i="1"/>
  <c r="Q211" i="1"/>
  <c r="R211" i="1"/>
  <c r="S211" i="1"/>
  <c r="T211" i="1"/>
  <c r="V211" i="1"/>
  <c r="O212" i="1"/>
  <c r="Q212" i="1"/>
  <c r="R212" i="1"/>
  <c r="S212" i="1"/>
  <c r="T212" i="1"/>
  <c r="W212" i="1" s="1"/>
  <c r="V212" i="1"/>
  <c r="O213" i="1"/>
  <c r="Q213" i="1"/>
  <c r="R213" i="1"/>
  <c r="S213" i="1"/>
  <c r="T213" i="1"/>
  <c r="W213" i="1" s="1"/>
  <c r="BK213" i="1" s="1"/>
  <c r="V213" i="1"/>
  <c r="O214" i="1"/>
  <c r="Q214" i="1"/>
  <c r="R214" i="1"/>
  <c r="S214" i="1"/>
  <c r="T214" i="1"/>
  <c r="V214" i="1"/>
  <c r="O215" i="1"/>
  <c r="Q215" i="1"/>
  <c r="R215" i="1"/>
  <c r="S215" i="1"/>
  <c r="T215" i="1"/>
  <c r="V215" i="1"/>
  <c r="O216" i="1"/>
  <c r="Q216" i="1"/>
  <c r="R216" i="1"/>
  <c r="S216" i="1"/>
  <c r="T216" i="1"/>
  <c r="Y216" i="1" s="1"/>
  <c r="V216" i="1"/>
  <c r="O217" i="1"/>
  <c r="Q217" i="1"/>
  <c r="R217" i="1"/>
  <c r="S217" i="1"/>
  <c r="T217" i="1"/>
  <c r="V217" i="1"/>
  <c r="O218" i="1"/>
  <c r="Q218" i="1"/>
  <c r="R218" i="1"/>
  <c r="S218" i="1"/>
  <c r="T218" i="1"/>
  <c r="V218" i="1"/>
  <c r="O219" i="1"/>
  <c r="Q219" i="1"/>
  <c r="R219" i="1"/>
  <c r="S219" i="1"/>
  <c r="T219" i="1"/>
  <c r="Y219" i="1" s="1"/>
  <c r="V219" i="1"/>
  <c r="O220" i="1"/>
  <c r="Q220" i="1"/>
  <c r="R220" i="1"/>
  <c r="S220" i="1"/>
  <c r="T220" i="1"/>
  <c r="V220" i="1"/>
  <c r="O221" i="1"/>
  <c r="Q221" i="1"/>
  <c r="R221" i="1"/>
  <c r="S221" i="1"/>
  <c r="T221" i="1"/>
  <c r="V221" i="1"/>
  <c r="O222" i="1"/>
  <c r="Q222" i="1"/>
  <c r="R222" i="1"/>
  <c r="S222" i="1"/>
  <c r="T222" i="1"/>
  <c r="V222" i="1"/>
  <c r="O223" i="1"/>
  <c r="Q223" i="1"/>
  <c r="R223" i="1"/>
  <c r="S223" i="1"/>
  <c r="T223" i="1"/>
  <c r="V223" i="1"/>
  <c r="O224" i="1"/>
  <c r="Q224" i="1"/>
  <c r="R224" i="1"/>
  <c r="S224" i="1"/>
  <c r="T224" i="1"/>
  <c r="V224" i="1"/>
  <c r="O225" i="1"/>
  <c r="Q225" i="1"/>
  <c r="R225" i="1"/>
  <c r="S225" i="1"/>
  <c r="T225" i="1"/>
  <c r="N225" i="1" s="1"/>
  <c r="V225" i="1"/>
  <c r="O226" i="1"/>
  <c r="Q226" i="1"/>
  <c r="R226" i="1"/>
  <c r="S226" i="1"/>
  <c r="T226" i="1"/>
  <c r="V226" i="1"/>
  <c r="O227" i="1"/>
  <c r="Q227" i="1"/>
  <c r="R227" i="1"/>
  <c r="S227" i="1"/>
  <c r="T227" i="1"/>
  <c r="N227" i="1" s="1"/>
  <c r="V227" i="1"/>
  <c r="O228" i="1"/>
  <c r="Q228" i="1"/>
  <c r="R228" i="1"/>
  <c r="S228" i="1"/>
  <c r="T228" i="1"/>
  <c r="V228" i="1"/>
  <c r="O229" i="1"/>
  <c r="Q229" i="1"/>
  <c r="R229" i="1"/>
  <c r="S229" i="1"/>
  <c r="T229" i="1"/>
  <c r="Y229" i="1" s="1"/>
  <c r="V229" i="1"/>
  <c r="O230" i="1"/>
  <c r="Q230" i="1"/>
  <c r="R230" i="1"/>
  <c r="S230" i="1"/>
  <c r="T230" i="1"/>
  <c r="V230" i="1"/>
  <c r="O231" i="1"/>
  <c r="Q231" i="1"/>
  <c r="R231" i="1"/>
  <c r="S231" i="1"/>
  <c r="T231" i="1"/>
  <c r="Y231" i="1" s="1"/>
  <c r="V231" i="1"/>
  <c r="O232" i="1"/>
  <c r="Q232" i="1"/>
  <c r="R232" i="1"/>
  <c r="S232" i="1"/>
  <c r="T232" i="1"/>
  <c r="V232" i="1"/>
  <c r="O233" i="1"/>
  <c r="Q233" i="1"/>
  <c r="R233" i="1"/>
  <c r="S233" i="1"/>
  <c r="T233" i="1"/>
  <c r="W233" i="1" s="1"/>
  <c r="BN233" i="1" s="1"/>
  <c r="V233" i="1"/>
  <c r="O234" i="1"/>
  <c r="Q234" i="1"/>
  <c r="R234" i="1"/>
  <c r="S234" i="1"/>
  <c r="T234" i="1"/>
  <c r="V234" i="1"/>
  <c r="O235" i="1"/>
  <c r="Q235" i="1"/>
  <c r="R235" i="1"/>
  <c r="S235" i="1"/>
  <c r="T235" i="1"/>
  <c r="N235" i="1" s="1"/>
  <c r="V235" i="1"/>
  <c r="O236" i="1"/>
  <c r="Q236" i="1"/>
  <c r="R236" i="1"/>
  <c r="S236" i="1"/>
  <c r="T236" i="1"/>
  <c r="V236" i="1"/>
  <c r="O237" i="1"/>
  <c r="Q237" i="1"/>
  <c r="R237" i="1"/>
  <c r="S237" i="1"/>
  <c r="T237" i="1"/>
  <c r="W237" i="1" s="1"/>
  <c r="V237" i="1"/>
  <c r="O238" i="1"/>
  <c r="Q238" i="1"/>
  <c r="R238" i="1"/>
  <c r="S238" i="1"/>
  <c r="T238" i="1"/>
  <c r="Y238" i="1" s="1"/>
  <c r="V238" i="1"/>
  <c r="O239" i="1"/>
  <c r="Q239" i="1"/>
  <c r="R239" i="1"/>
  <c r="S239" i="1"/>
  <c r="T239" i="1"/>
  <c r="W239" i="1" s="1"/>
  <c r="AH239" i="1" s="1"/>
  <c r="V239" i="1"/>
  <c r="O240" i="1"/>
  <c r="Q240" i="1"/>
  <c r="R240" i="1"/>
  <c r="S240" i="1"/>
  <c r="T240" i="1"/>
  <c r="W240" i="1" s="1"/>
  <c r="V240" i="1"/>
  <c r="O241" i="1"/>
  <c r="Q241" i="1"/>
  <c r="R241" i="1"/>
  <c r="S241" i="1"/>
  <c r="T241" i="1"/>
  <c r="N241" i="1" s="1"/>
  <c r="V241" i="1"/>
  <c r="O242" i="1"/>
  <c r="Q242" i="1"/>
  <c r="R242" i="1"/>
  <c r="S242" i="1"/>
  <c r="T242" i="1"/>
  <c r="V242" i="1"/>
  <c r="O243" i="1"/>
  <c r="Q243" i="1"/>
  <c r="R243" i="1"/>
  <c r="S243" i="1"/>
  <c r="T243" i="1"/>
  <c r="V243" i="1"/>
  <c r="O244" i="1"/>
  <c r="Q244" i="1"/>
  <c r="R244" i="1"/>
  <c r="S244" i="1"/>
  <c r="T244" i="1"/>
  <c r="V244" i="1"/>
  <c r="O245" i="1"/>
  <c r="Q245" i="1"/>
  <c r="R245" i="1"/>
  <c r="S245" i="1"/>
  <c r="T245" i="1"/>
  <c r="N245" i="1" s="1"/>
  <c r="V245" i="1"/>
  <c r="O246" i="1"/>
  <c r="Q246" i="1"/>
  <c r="R246" i="1"/>
  <c r="S246" i="1"/>
  <c r="T246" i="1"/>
  <c r="N246" i="1" s="1"/>
  <c r="V246" i="1"/>
  <c r="O247" i="1"/>
  <c r="Q247" i="1"/>
  <c r="R247" i="1"/>
  <c r="S247" i="1"/>
  <c r="T247" i="1"/>
  <c r="V247" i="1"/>
  <c r="O248" i="1"/>
  <c r="Q248" i="1"/>
  <c r="R248" i="1"/>
  <c r="S248" i="1"/>
  <c r="T248" i="1"/>
  <c r="W248" i="1" s="1"/>
  <c r="V248" i="1"/>
  <c r="O249" i="1"/>
  <c r="Q249" i="1"/>
  <c r="R249" i="1"/>
  <c r="S249" i="1"/>
  <c r="T249" i="1"/>
  <c r="V249" i="1"/>
  <c r="O250" i="1"/>
  <c r="Q250" i="1"/>
  <c r="R250" i="1"/>
  <c r="S250" i="1"/>
  <c r="T250" i="1"/>
  <c r="V250" i="1"/>
  <c r="O251" i="1"/>
  <c r="Q251" i="1"/>
  <c r="R251" i="1"/>
  <c r="S251" i="1"/>
  <c r="T251" i="1"/>
  <c r="W251" i="1" s="1"/>
  <c r="AL251" i="1" s="1"/>
  <c r="V251" i="1"/>
  <c r="O252" i="1"/>
  <c r="Q252" i="1"/>
  <c r="R252" i="1"/>
  <c r="S252" i="1"/>
  <c r="T252" i="1"/>
  <c r="W252" i="1" s="1"/>
  <c r="BM252" i="1" s="1"/>
  <c r="V252" i="1"/>
  <c r="O253" i="1"/>
  <c r="Q253" i="1"/>
  <c r="R253" i="1"/>
  <c r="S253" i="1"/>
  <c r="T253" i="1"/>
  <c r="V253" i="1"/>
  <c r="O254" i="1"/>
  <c r="Q254" i="1"/>
  <c r="R254" i="1"/>
  <c r="S254" i="1"/>
  <c r="T254" i="1"/>
  <c r="V254" i="1"/>
  <c r="O255" i="1"/>
  <c r="Q255" i="1"/>
  <c r="R255" i="1"/>
  <c r="S255" i="1"/>
  <c r="T255" i="1"/>
  <c r="N255" i="1" s="1"/>
  <c r="V255" i="1"/>
  <c r="O256" i="1"/>
  <c r="Q256" i="1"/>
  <c r="R256" i="1"/>
  <c r="S256" i="1"/>
  <c r="T256" i="1"/>
  <c r="Y256" i="1" s="1"/>
  <c r="V256" i="1"/>
  <c r="O257" i="1"/>
  <c r="Q257" i="1"/>
  <c r="R257" i="1"/>
  <c r="S257" i="1"/>
  <c r="T257" i="1"/>
  <c r="V257" i="1"/>
  <c r="O258" i="1"/>
  <c r="Q258" i="1"/>
  <c r="R258" i="1"/>
  <c r="S258" i="1"/>
  <c r="T258" i="1"/>
  <c r="W258" i="1" s="1"/>
  <c r="AC258" i="1" s="1"/>
  <c r="V258" i="1"/>
  <c r="O259" i="1"/>
  <c r="Q259" i="1"/>
  <c r="R259" i="1"/>
  <c r="S259" i="1"/>
  <c r="T259" i="1"/>
  <c r="N259" i="1" s="1"/>
  <c r="V259" i="1"/>
  <c r="O260" i="1"/>
  <c r="Q260" i="1"/>
  <c r="R260" i="1"/>
  <c r="S260" i="1"/>
  <c r="T260" i="1"/>
  <c r="Y260" i="1" s="1"/>
  <c r="V260" i="1"/>
  <c r="O261" i="1"/>
  <c r="Q261" i="1"/>
  <c r="R261" i="1"/>
  <c r="S261" i="1"/>
  <c r="T261" i="1"/>
  <c r="V261" i="1"/>
  <c r="O262" i="1"/>
  <c r="Q262" i="1"/>
  <c r="R262" i="1"/>
  <c r="S262" i="1"/>
  <c r="T262" i="1"/>
  <c r="V262" i="1"/>
  <c r="O263" i="1"/>
  <c r="Q263" i="1"/>
  <c r="R263" i="1"/>
  <c r="S263" i="1"/>
  <c r="T263" i="1"/>
  <c r="V263" i="1"/>
  <c r="O264" i="1"/>
  <c r="Q264" i="1"/>
  <c r="R264" i="1"/>
  <c r="S264" i="1"/>
  <c r="T264" i="1"/>
  <c r="N264" i="1" s="1"/>
  <c r="V264" i="1"/>
  <c r="O265" i="1"/>
  <c r="Q265" i="1"/>
  <c r="R265" i="1"/>
  <c r="S265" i="1"/>
  <c r="T265" i="1"/>
  <c r="W265" i="1" s="1"/>
  <c r="V265" i="1"/>
  <c r="O266" i="1"/>
  <c r="Q266" i="1"/>
  <c r="R266" i="1"/>
  <c r="S266" i="1"/>
  <c r="T266" i="1"/>
  <c r="V266" i="1"/>
  <c r="O267" i="1"/>
  <c r="Q267" i="1"/>
  <c r="R267" i="1"/>
  <c r="S267" i="1"/>
  <c r="T267" i="1"/>
  <c r="Y267" i="1" s="1"/>
  <c r="V267" i="1"/>
  <c r="O268" i="1"/>
  <c r="Q268" i="1"/>
  <c r="R268" i="1"/>
  <c r="S268" i="1"/>
  <c r="T268" i="1"/>
  <c r="V268" i="1"/>
  <c r="O269" i="1"/>
  <c r="Q269" i="1"/>
  <c r="R269" i="1"/>
  <c r="S269" i="1"/>
  <c r="T269" i="1"/>
  <c r="N269" i="1" s="1"/>
  <c r="V269" i="1"/>
  <c r="O270" i="1"/>
  <c r="Q270" i="1"/>
  <c r="R270" i="1"/>
  <c r="S270" i="1"/>
  <c r="T270" i="1"/>
  <c r="N270" i="1" s="1"/>
  <c r="V270" i="1"/>
  <c r="O271" i="1"/>
  <c r="Q271" i="1"/>
  <c r="R271" i="1"/>
  <c r="S271" i="1"/>
  <c r="T271" i="1"/>
  <c r="W271" i="1" s="1"/>
  <c r="V271" i="1"/>
  <c r="O272" i="1"/>
  <c r="Q272" i="1"/>
  <c r="R272" i="1"/>
  <c r="S272" i="1"/>
  <c r="T272" i="1"/>
  <c r="Y272" i="1" s="1"/>
  <c r="V272" i="1"/>
  <c r="O273" i="1"/>
  <c r="Q273" i="1"/>
  <c r="R273" i="1"/>
  <c r="S273" i="1"/>
  <c r="T273" i="1"/>
  <c r="N273" i="1" s="1"/>
  <c r="V273" i="1"/>
  <c r="O274" i="1"/>
  <c r="Q274" i="1"/>
  <c r="R274" i="1"/>
  <c r="S274" i="1"/>
  <c r="T274" i="1"/>
  <c r="Y274" i="1" s="1"/>
  <c r="V274" i="1"/>
  <c r="O275" i="1"/>
  <c r="Q275" i="1"/>
  <c r="R275" i="1"/>
  <c r="S275" i="1"/>
  <c r="T275" i="1"/>
  <c r="N275" i="1" s="1"/>
  <c r="V275" i="1"/>
  <c r="O276" i="1"/>
  <c r="Q276" i="1"/>
  <c r="R276" i="1"/>
  <c r="S276" i="1"/>
  <c r="T276" i="1"/>
  <c r="V276" i="1"/>
  <c r="O277" i="1"/>
  <c r="Q277" i="1"/>
  <c r="R277" i="1"/>
  <c r="S277" i="1"/>
  <c r="T277" i="1"/>
  <c r="W277" i="1" s="1"/>
  <c r="AX277" i="1" s="1"/>
  <c r="V277" i="1"/>
  <c r="O278" i="1"/>
  <c r="Q278" i="1"/>
  <c r="R278" i="1"/>
  <c r="S278" i="1"/>
  <c r="T278" i="1"/>
  <c r="N278" i="1" s="1"/>
  <c r="V278" i="1"/>
  <c r="O279" i="1"/>
  <c r="Q279" i="1"/>
  <c r="R279" i="1"/>
  <c r="S279" i="1"/>
  <c r="T279" i="1"/>
  <c r="V279" i="1"/>
  <c r="O280" i="1"/>
  <c r="Q280" i="1"/>
  <c r="R280" i="1"/>
  <c r="S280" i="1"/>
  <c r="T280" i="1"/>
  <c r="V280" i="1"/>
  <c r="O281" i="1"/>
  <c r="Q281" i="1"/>
  <c r="R281" i="1"/>
  <c r="S281" i="1"/>
  <c r="T281" i="1"/>
  <c r="V281" i="1"/>
  <c r="O282" i="1"/>
  <c r="Q282" i="1"/>
  <c r="R282" i="1"/>
  <c r="S282" i="1"/>
  <c r="T282" i="1"/>
  <c r="W282" i="1" s="1"/>
  <c r="BM282" i="1" s="1"/>
  <c r="V282" i="1"/>
  <c r="O283" i="1"/>
  <c r="Q283" i="1"/>
  <c r="R283" i="1"/>
  <c r="S283" i="1"/>
  <c r="T283" i="1"/>
  <c r="Y283" i="1" s="1"/>
  <c r="V283" i="1"/>
  <c r="O284" i="1"/>
  <c r="Q284" i="1"/>
  <c r="R284" i="1"/>
  <c r="S284" i="1"/>
  <c r="T284" i="1"/>
  <c r="N284" i="1" s="1"/>
  <c r="V284" i="1"/>
  <c r="O285" i="1"/>
  <c r="Q285" i="1"/>
  <c r="R285" i="1"/>
  <c r="S285" i="1"/>
  <c r="T285" i="1"/>
  <c r="V285" i="1"/>
  <c r="O286" i="1"/>
  <c r="Q286" i="1"/>
  <c r="R286" i="1"/>
  <c r="S286" i="1"/>
  <c r="T286" i="1"/>
  <c r="W286" i="1" s="1"/>
  <c r="V286" i="1"/>
  <c r="O287" i="1"/>
  <c r="Q287" i="1"/>
  <c r="R287" i="1"/>
  <c r="S287" i="1"/>
  <c r="T287" i="1"/>
  <c r="V287" i="1"/>
  <c r="O288" i="1"/>
  <c r="Q288" i="1"/>
  <c r="R288" i="1"/>
  <c r="S288" i="1"/>
  <c r="T288" i="1"/>
  <c r="N288" i="1" s="1"/>
  <c r="V288" i="1"/>
  <c r="O289" i="1"/>
  <c r="Q289" i="1"/>
  <c r="R289" i="1"/>
  <c r="S289" i="1"/>
  <c r="T289" i="1"/>
  <c r="V289" i="1"/>
  <c r="O290" i="1"/>
  <c r="Q290" i="1"/>
  <c r="R290" i="1"/>
  <c r="S290" i="1"/>
  <c r="T290" i="1"/>
  <c r="W290" i="1" s="1"/>
  <c r="V290" i="1"/>
  <c r="O291" i="1"/>
  <c r="Q291" i="1"/>
  <c r="R291" i="1"/>
  <c r="S291" i="1"/>
  <c r="T291" i="1"/>
  <c r="N291" i="1" s="1"/>
  <c r="V291" i="1"/>
  <c r="O292" i="1"/>
  <c r="Q292" i="1"/>
  <c r="R292" i="1"/>
  <c r="S292" i="1"/>
  <c r="T292" i="1"/>
  <c r="V292" i="1"/>
  <c r="O293" i="1"/>
  <c r="Q293" i="1"/>
  <c r="R293" i="1"/>
  <c r="S293" i="1"/>
  <c r="T293" i="1"/>
  <c r="N293" i="1" s="1"/>
  <c r="V293" i="1"/>
  <c r="O294" i="1"/>
  <c r="Q294" i="1"/>
  <c r="R294" i="1"/>
  <c r="S294" i="1"/>
  <c r="T294" i="1"/>
  <c r="N294" i="1" s="1"/>
  <c r="V294" i="1"/>
  <c r="O295" i="1"/>
  <c r="Q295" i="1"/>
  <c r="R295" i="1"/>
  <c r="S295" i="1"/>
  <c r="T295" i="1"/>
  <c r="V295" i="1"/>
  <c r="O296" i="1"/>
  <c r="Q296" i="1"/>
  <c r="R296" i="1"/>
  <c r="S296" i="1"/>
  <c r="T296" i="1"/>
  <c r="W296" i="1" s="1"/>
  <c r="AZ296" i="1" s="1"/>
  <c r="V296" i="1"/>
  <c r="O297" i="1"/>
  <c r="Q297" i="1"/>
  <c r="R297" i="1"/>
  <c r="S297" i="1"/>
  <c r="T297" i="1"/>
  <c r="W297" i="1" s="1"/>
  <c r="X297" i="1" s="1"/>
  <c r="V297" i="1"/>
  <c r="O298" i="1"/>
  <c r="Q298" i="1"/>
  <c r="R298" i="1"/>
  <c r="S298" i="1"/>
  <c r="T298" i="1"/>
  <c r="N298" i="1" s="1"/>
  <c r="V298" i="1"/>
  <c r="O299" i="1"/>
  <c r="Q299" i="1"/>
  <c r="R299" i="1"/>
  <c r="S299" i="1"/>
  <c r="T299" i="1"/>
  <c r="Y299" i="1" s="1"/>
  <c r="V299" i="1"/>
  <c r="O300" i="1"/>
  <c r="Q300" i="1"/>
  <c r="R300" i="1"/>
  <c r="S300" i="1"/>
  <c r="T300" i="1"/>
  <c r="V300" i="1"/>
  <c r="O301" i="1"/>
  <c r="Q301" i="1"/>
  <c r="R301" i="1"/>
  <c r="S301" i="1"/>
  <c r="T301" i="1"/>
  <c r="N301" i="1" s="1"/>
  <c r="V301" i="1"/>
  <c r="O302" i="1"/>
  <c r="Q302" i="1"/>
  <c r="R302" i="1"/>
  <c r="S302" i="1"/>
  <c r="T302" i="1"/>
  <c r="V302" i="1"/>
  <c r="O303" i="1"/>
  <c r="Q303" i="1"/>
  <c r="R303" i="1"/>
  <c r="S303" i="1"/>
  <c r="T303" i="1"/>
  <c r="V303" i="1"/>
  <c r="O304" i="1"/>
  <c r="Q304" i="1"/>
  <c r="R304" i="1"/>
  <c r="S304" i="1"/>
  <c r="T304" i="1"/>
  <c r="N304" i="1" s="1"/>
  <c r="V304" i="1"/>
  <c r="O305" i="1"/>
  <c r="Q305" i="1"/>
  <c r="R305" i="1"/>
  <c r="S305" i="1"/>
  <c r="T305" i="1"/>
  <c r="V305" i="1"/>
  <c r="O306" i="1"/>
  <c r="Q306" i="1"/>
  <c r="R306" i="1"/>
  <c r="S306" i="1"/>
  <c r="T306" i="1"/>
  <c r="N306" i="1" s="1"/>
  <c r="V306" i="1"/>
  <c r="O307" i="1"/>
  <c r="Q307" i="1"/>
  <c r="R307" i="1"/>
  <c r="S307" i="1"/>
  <c r="T307" i="1"/>
  <c r="V307" i="1"/>
  <c r="O308" i="1"/>
  <c r="Q308" i="1"/>
  <c r="R308" i="1"/>
  <c r="S308" i="1"/>
  <c r="T308" i="1"/>
  <c r="V308" i="1"/>
  <c r="O309" i="1"/>
  <c r="Q309" i="1"/>
  <c r="R309" i="1"/>
  <c r="S309" i="1"/>
  <c r="T309" i="1"/>
  <c r="V309" i="1"/>
  <c r="O310" i="1"/>
  <c r="Q310" i="1"/>
  <c r="R310" i="1"/>
  <c r="S310" i="1"/>
  <c r="T310" i="1"/>
  <c r="N310" i="1" s="1"/>
  <c r="V310" i="1"/>
  <c r="O311" i="1"/>
  <c r="Q311" i="1"/>
  <c r="R311" i="1"/>
  <c r="S311" i="1"/>
  <c r="T311" i="1"/>
  <c r="V311" i="1"/>
  <c r="O312" i="1"/>
  <c r="Q312" i="1"/>
  <c r="R312" i="1"/>
  <c r="S312" i="1"/>
  <c r="T312" i="1"/>
  <c r="W312" i="1" s="1"/>
  <c r="V312" i="1"/>
  <c r="O313" i="1"/>
  <c r="Q313" i="1"/>
  <c r="R313" i="1"/>
  <c r="S313" i="1"/>
  <c r="T313" i="1"/>
  <c r="V313" i="1"/>
  <c r="O314" i="1"/>
  <c r="Q314" i="1"/>
  <c r="R314" i="1"/>
  <c r="S314" i="1"/>
  <c r="T314" i="1"/>
  <c r="N314" i="1" s="1"/>
  <c r="V314" i="1"/>
  <c r="O315" i="1"/>
  <c r="Q315" i="1"/>
  <c r="R315" i="1"/>
  <c r="S315" i="1"/>
  <c r="T315" i="1"/>
  <c r="V315" i="1"/>
  <c r="O316" i="1"/>
  <c r="Q316" i="1"/>
  <c r="R316" i="1"/>
  <c r="S316" i="1"/>
  <c r="T316" i="1"/>
  <c r="N316" i="1" s="1"/>
  <c r="V316" i="1"/>
  <c r="O317" i="1"/>
  <c r="Q317" i="1"/>
  <c r="R317" i="1"/>
  <c r="S317" i="1"/>
  <c r="T317" i="1"/>
  <c r="V317" i="1"/>
  <c r="O318" i="1"/>
  <c r="Q318" i="1"/>
  <c r="R318" i="1"/>
  <c r="S318" i="1"/>
  <c r="T318" i="1"/>
  <c r="N318" i="1" s="1"/>
  <c r="V318" i="1"/>
  <c r="O319" i="1"/>
  <c r="Q319" i="1"/>
  <c r="R319" i="1"/>
  <c r="S319" i="1"/>
  <c r="T319" i="1"/>
  <c r="V319" i="1"/>
  <c r="O320" i="1"/>
  <c r="Q320" i="1"/>
  <c r="R320" i="1"/>
  <c r="S320" i="1"/>
  <c r="T320" i="1"/>
  <c r="Y320" i="1" s="1"/>
  <c r="V320" i="1"/>
  <c r="O321" i="1"/>
  <c r="Q321" i="1"/>
  <c r="R321" i="1"/>
  <c r="S321" i="1"/>
  <c r="T321" i="1"/>
  <c r="W321" i="1" s="1"/>
  <c r="BL321" i="1" s="1"/>
  <c r="V321" i="1"/>
  <c r="O322" i="1"/>
  <c r="Q322" i="1"/>
  <c r="R322" i="1"/>
  <c r="S322" i="1"/>
  <c r="T322" i="1"/>
  <c r="Y322" i="1" s="1"/>
  <c r="V322" i="1"/>
  <c r="O323" i="1"/>
  <c r="Q323" i="1"/>
  <c r="R323" i="1"/>
  <c r="S323" i="1"/>
  <c r="T323" i="1"/>
  <c r="N323" i="1" s="1"/>
  <c r="V323" i="1"/>
  <c r="O324" i="1"/>
  <c r="Q324" i="1"/>
  <c r="R324" i="1"/>
  <c r="S324" i="1"/>
  <c r="T324" i="1"/>
  <c r="V324" i="1"/>
  <c r="O325" i="1"/>
  <c r="Q325" i="1"/>
  <c r="R325" i="1"/>
  <c r="S325" i="1"/>
  <c r="T325" i="1"/>
  <c r="V325" i="1"/>
  <c r="O326" i="1"/>
  <c r="Q326" i="1"/>
  <c r="R326" i="1"/>
  <c r="S326" i="1"/>
  <c r="T326" i="1"/>
  <c r="N326" i="1" s="1"/>
  <c r="V326" i="1"/>
  <c r="O327" i="1"/>
  <c r="Q327" i="1"/>
  <c r="R327" i="1"/>
  <c r="S327" i="1"/>
  <c r="T327" i="1"/>
  <c r="W327" i="1" s="1"/>
  <c r="AN327" i="1" s="1"/>
  <c r="V327" i="1"/>
  <c r="O328" i="1"/>
  <c r="Q328" i="1"/>
  <c r="R328" i="1"/>
  <c r="S328" i="1"/>
  <c r="T328" i="1"/>
  <c r="V328" i="1"/>
  <c r="O329" i="1"/>
  <c r="Q329" i="1"/>
  <c r="R329" i="1"/>
  <c r="S329" i="1"/>
  <c r="T329" i="1"/>
  <c r="V329" i="1"/>
  <c r="O330" i="1"/>
  <c r="Q330" i="1"/>
  <c r="R330" i="1"/>
  <c r="S330" i="1"/>
  <c r="T330" i="1"/>
  <c r="N330" i="1" s="1"/>
  <c r="V330" i="1"/>
  <c r="O331" i="1"/>
  <c r="Q331" i="1"/>
  <c r="R331" i="1"/>
  <c r="S331" i="1"/>
  <c r="T331" i="1"/>
  <c r="V331" i="1"/>
  <c r="O332" i="1"/>
  <c r="Q332" i="1"/>
  <c r="R332" i="1"/>
  <c r="S332" i="1"/>
  <c r="T332" i="1"/>
  <c r="W332" i="1" s="1"/>
  <c r="BB332" i="1" s="1"/>
  <c r="V332" i="1"/>
  <c r="O333" i="1"/>
  <c r="Q333" i="1"/>
  <c r="R333" i="1"/>
  <c r="S333" i="1"/>
  <c r="T333" i="1"/>
  <c r="V333" i="1"/>
  <c r="O334" i="1"/>
  <c r="Q334" i="1"/>
  <c r="R334" i="1"/>
  <c r="S334" i="1"/>
  <c r="T334" i="1"/>
  <c r="Y334" i="1" s="1"/>
  <c r="V334" i="1"/>
  <c r="O335" i="1"/>
  <c r="Q335" i="1"/>
  <c r="R335" i="1"/>
  <c r="S335" i="1"/>
  <c r="T335" i="1"/>
  <c r="V335" i="1"/>
  <c r="O336" i="1"/>
  <c r="Q336" i="1"/>
  <c r="R336" i="1"/>
  <c r="S336" i="1"/>
  <c r="T336" i="1"/>
  <c r="N336" i="1" s="1"/>
  <c r="V336" i="1"/>
  <c r="O337" i="1"/>
  <c r="Q337" i="1"/>
  <c r="R337" i="1"/>
  <c r="S337" i="1"/>
  <c r="T337" i="1"/>
  <c r="V337" i="1"/>
  <c r="O338" i="1"/>
  <c r="Q338" i="1"/>
  <c r="R338" i="1"/>
  <c r="S338" i="1"/>
  <c r="T338" i="1"/>
  <c r="V338" i="1"/>
  <c r="O339" i="1"/>
  <c r="Q339" i="1"/>
  <c r="R339" i="1"/>
  <c r="S339" i="1"/>
  <c r="T339" i="1"/>
  <c r="V339" i="1"/>
  <c r="O340" i="1"/>
  <c r="Q340" i="1"/>
  <c r="R340" i="1"/>
  <c r="S340" i="1"/>
  <c r="T340" i="1"/>
  <c r="N340" i="1" s="1"/>
  <c r="V340" i="1"/>
  <c r="O341" i="1"/>
  <c r="Q341" i="1"/>
  <c r="R341" i="1"/>
  <c r="S341" i="1"/>
  <c r="T341" i="1"/>
  <c r="Y341" i="1" s="1"/>
  <c r="V341" i="1"/>
  <c r="O342" i="1"/>
  <c r="Q342" i="1"/>
  <c r="R342" i="1"/>
  <c r="S342" i="1"/>
  <c r="T342" i="1"/>
  <c r="N342" i="1" s="1"/>
  <c r="V342" i="1"/>
  <c r="O343" i="1"/>
  <c r="Q343" i="1"/>
  <c r="R343" i="1"/>
  <c r="S343" i="1"/>
  <c r="T343" i="1"/>
  <c r="V343" i="1"/>
  <c r="O344" i="1"/>
  <c r="Q344" i="1"/>
  <c r="R344" i="1"/>
  <c r="S344" i="1"/>
  <c r="T344" i="1"/>
  <c r="V344" i="1"/>
  <c r="O345" i="1"/>
  <c r="Q345" i="1"/>
  <c r="R345" i="1"/>
  <c r="S345" i="1"/>
  <c r="T345" i="1"/>
  <c r="V345" i="1"/>
  <c r="O346" i="1"/>
  <c r="Q346" i="1"/>
  <c r="R346" i="1"/>
  <c r="S346" i="1"/>
  <c r="T346" i="1"/>
  <c r="V346" i="1"/>
  <c r="O347" i="1"/>
  <c r="Q347" i="1"/>
  <c r="R347" i="1"/>
  <c r="S347" i="1"/>
  <c r="T347" i="1"/>
  <c r="N347" i="1" s="1"/>
  <c r="V347" i="1"/>
  <c r="O348" i="1"/>
  <c r="Q348" i="1"/>
  <c r="R348" i="1"/>
  <c r="S348" i="1"/>
  <c r="T348" i="1"/>
  <c r="V348" i="1"/>
  <c r="O349" i="1"/>
  <c r="Q349" i="1"/>
  <c r="R349" i="1"/>
  <c r="S349" i="1"/>
  <c r="T349" i="1"/>
  <c r="N349" i="1" s="1"/>
  <c r="V349" i="1"/>
  <c r="O350" i="1"/>
  <c r="Q350" i="1"/>
  <c r="R350" i="1"/>
  <c r="S350" i="1"/>
  <c r="T350" i="1"/>
  <c r="Y350" i="1" s="1"/>
  <c r="V350" i="1"/>
  <c r="O351" i="1"/>
  <c r="Q351" i="1"/>
  <c r="R351" i="1"/>
  <c r="S351" i="1"/>
  <c r="T351" i="1"/>
  <c r="W351" i="1" s="1"/>
  <c r="BP351" i="1" s="1"/>
  <c r="V351" i="1"/>
  <c r="O352" i="1"/>
  <c r="Q352" i="1"/>
  <c r="R352" i="1"/>
  <c r="S352" i="1"/>
  <c r="T352" i="1"/>
  <c r="W352" i="1" s="1"/>
  <c r="V352" i="1"/>
  <c r="O353" i="1"/>
  <c r="Q353" i="1"/>
  <c r="R353" i="1"/>
  <c r="S353" i="1"/>
  <c r="T353" i="1"/>
  <c r="W353" i="1" s="1"/>
  <c r="AC353" i="1" s="1"/>
  <c r="V353" i="1"/>
  <c r="O354" i="1"/>
  <c r="Q354" i="1"/>
  <c r="R354" i="1"/>
  <c r="S354" i="1"/>
  <c r="T354" i="1"/>
  <c r="V354" i="1"/>
  <c r="O355" i="1"/>
  <c r="Q355" i="1"/>
  <c r="R355" i="1"/>
  <c r="S355" i="1"/>
  <c r="T355" i="1"/>
  <c r="V355" i="1"/>
  <c r="O356" i="1"/>
  <c r="Q356" i="1"/>
  <c r="R356" i="1"/>
  <c r="S356" i="1"/>
  <c r="T356" i="1"/>
  <c r="W356" i="1" s="1"/>
  <c r="V356" i="1"/>
  <c r="O357" i="1"/>
  <c r="Q357" i="1"/>
  <c r="R357" i="1"/>
  <c r="S357" i="1"/>
  <c r="T357" i="1"/>
  <c r="V357" i="1"/>
  <c r="O358" i="1"/>
  <c r="Q358" i="1"/>
  <c r="R358" i="1"/>
  <c r="S358" i="1"/>
  <c r="T358" i="1"/>
  <c r="V358" i="1"/>
  <c r="O359" i="1"/>
  <c r="Q359" i="1"/>
  <c r="R359" i="1"/>
  <c r="S359" i="1"/>
  <c r="T359" i="1"/>
  <c r="V359" i="1"/>
  <c r="O360" i="1"/>
  <c r="Q360" i="1"/>
  <c r="R360" i="1"/>
  <c r="S360" i="1"/>
  <c r="T360" i="1"/>
  <c r="N360" i="1" s="1"/>
  <c r="V360" i="1"/>
  <c r="O361" i="1"/>
  <c r="Q361" i="1"/>
  <c r="R361" i="1"/>
  <c r="S361" i="1"/>
  <c r="T361" i="1"/>
  <c r="V361" i="1"/>
  <c r="O362" i="1"/>
  <c r="Q362" i="1"/>
  <c r="R362" i="1"/>
  <c r="S362" i="1"/>
  <c r="T362" i="1"/>
  <c r="N362" i="1" s="1"/>
  <c r="V362" i="1"/>
  <c r="O363" i="1"/>
  <c r="Q363" i="1"/>
  <c r="R363" i="1"/>
  <c r="S363" i="1"/>
  <c r="T363" i="1"/>
  <c r="V363" i="1"/>
  <c r="O364" i="1"/>
  <c r="Q364" i="1"/>
  <c r="R364" i="1"/>
  <c r="S364" i="1"/>
  <c r="T364" i="1"/>
  <c r="Y364" i="1" s="1"/>
  <c r="V364" i="1"/>
  <c r="O365" i="1"/>
  <c r="Q365" i="1"/>
  <c r="R365" i="1"/>
  <c r="S365" i="1"/>
  <c r="T365" i="1"/>
  <c r="N365" i="1" s="1"/>
  <c r="V365" i="1"/>
  <c r="O366" i="1"/>
  <c r="Q366" i="1"/>
  <c r="R366" i="1"/>
  <c r="S366" i="1"/>
  <c r="T366" i="1"/>
  <c r="Y366" i="1" s="1"/>
  <c r="V366" i="1"/>
  <c r="O367" i="1"/>
  <c r="Q367" i="1"/>
  <c r="R367" i="1"/>
  <c r="S367" i="1"/>
  <c r="T367" i="1"/>
  <c r="V367" i="1"/>
  <c r="O368" i="1"/>
  <c r="Q368" i="1"/>
  <c r="R368" i="1"/>
  <c r="S368" i="1"/>
  <c r="T368" i="1"/>
  <c r="N368" i="1" s="1"/>
  <c r="V368" i="1"/>
  <c r="O369" i="1"/>
  <c r="Q369" i="1"/>
  <c r="R369" i="1"/>
  <c r="S369" i="1"/>
  <c r="T369" i="1"/>
  <c r="N369" i="1" s="1"/>
  <c r="V369" i="1"/>
  <c r="O370" i="1"/>
  <c r="Q370" i="1"/>
  <c r="R370" i="1"/>
  <c r="S370" i="1"/>
  <c r="T370" i="1"/>
  <c r="W370" i="1" s="1"/>
  <c r="V370" i="1"/>
  <c r="O371" i="1"/>
  <c r="Q371" i="1"/>
  <c r="R371" i="1"/>
  <c r="S371" i="1"/>
  <c r="T371" i="1"/>
  <c r="W371" i="1" s="1"/>
  <c r="X371" i="1" s="1"/>
  <c r="V371" i="1"/>
  <c r="O372" i="1"/>
  <c r="Q372" i="1"/>
  <c r="R372" i="1"/>
  <c r="S372" i="1"/>
  <c r="T372" i="1"/>
  <c r="N372" i="1" s="1"/>
  <c r="V372" i="1"/>
  <c r="O373" i="1"/>
  <c r="Q373" i="1"/>
  <c r="R373" i="1"/>
  <c r="S373" i="1"/>
  <c r="T373" i="1"/>
  <c r="V373" i="1"/>
  <c r="O374" i="1"/>
  <c r="Q374" i="1"/>
  <c r="R374" i="1"/>
  <c r="S374" i="1"/>
  <c r="T374" i="1"/>
  <c r="V374" i="1"/>
  <c r="O375" i="1"/>
  <c r="Q375" i="1"/>
  <c r="R375" i="1"/>
  <c r="S375" i="1"/>
  <c r="T375" i="1"/>
  <c r="Y375" i="1" s="1"/>
  <c r="V375" i="1"/>
  <c r="O376" i="1"/>
  <c r="Q376" i="1"/>
  <c r="R376" i="1"/>
  <c r="S376" i="1"/>
  <c r="T376" i="1"/>
  <c r="V376" i="1"/>
  <c r="O377" i="1"/>
  <c r="Q377" i="1"/>
  <c r="R377" i="1"/>
  <c r="S377" i="1"/>
  <c r="T377" i="1"/>
  <c r="W377" i="1" s="1"/>
  <c r="BL377" i="1" s="1"/>
  <c r="V377" i="1"/>
  <c r="O378" i="1"/>
  <c r="Q378" i="1"/>
  <c r="R378" i="1"/>
  <c r="S378" i="1"/>
  <c r="T378" i="1"/>
  <c r="W378" i="1" s="1"/>
  <c r="V378" i="1"/>
  <c r="O379" i="1"/>
  <c r="Q379" i="1"/>
  <c r="R379" i="1"/>
  <c r="S379" i="1"/>
  <c r="T379" i="1"/>
  <c r="N379" i="1" s="1"/>
  <c r="V379" i="1"/>
  <c r="O380" i="1"/>
  <c r="Q380" i="1"/>
  <c r="R380" i="1"/>
  <c r="S380" i="1"/>
  <c r="T380" i="1"/>
  <c r="Y380" i="1" s="1"/>
  <c r="V380" i="1"/>
  <c r="O381" i="1"/>
  <c r="Q381" i="1"/>
  <c r="R381" i="1"/>
  <c r="S381" i="1"/>
  <c r="T381" i="1"/>
  <c r="V381" i="1"/>
  <c r="O382" i="1"/>
  <c r="Q382" i="1"/>
  <c r="R382" i="1"/>
  <c r="S382" i="1"/>
  <c r="T382" i="1"/>
  <c r="N382" i="1" s="1"/>
  <c r="V382" i="1"/>
  <c r="O383" i="1"/>
  <c r="Q383" i="1"/>
  <c r="R383" i="1"/>
  <c r="S383" i="1"/>
  <c r="T383" i="1"/>
  <c r="Y383" i="1" s="1"/>
  <c r="V383" i="1"/>
  <c r="O384" i="1"/>
  <c r="Q384" i="1"/>
  <c r="R384" i="1"/>
  <c r="S384" i="1"/>
  <c r="T384" i="1"/>
  <c r="W384" i="1" s="1"/>
  <c r="AH384" i="1" s="1"/>
  <c r="V384" i="1"/>
  <c r="O385" i="1"/>
  <c r="Q385" i="1"/>
  <c r="R385" i="1"/>
  <c r="S385" i="1"/>
  <c r="T385" i="1"/>
  <c r="V385" i="1"/>
  <c r="O386" i="1"/>
  <c r="Q386" i="1"/>
  <c r="R386" i="1"/>
  <c r="S386" i="1"/>
  <c r="T386" i="1"/>
  <c r="V386" i="1"/>
  <c r="O387" i="1"/>
  <c r="Q387" i="1"/>
  <c r="R387" i="1"/>
  <c r="S387" i="1"/>
  <c r="T387" i="1"/>
  <c r="V387" i="1"/>
  <c r="O388" i="1"/>
  <c r="Q388" i="1"/>
  <c r="R388" i="1"/>
  <c r="S388" i="1"/>
  <c r="T388" i="1"/>
  <c r="V388" i="1"/>
  <c r="O389" i="1"/>
  <c r="Q389" i="1"/>
  <c r="R389" i="1"/>
  <c r="S389" i="1"/>
  <c r="T389" i="1"/>
  <c r="N389" i="1" s="1"/>
  <c r="V389" i="1"/>
  <c r="O390" i="1"/>
  <c r="Q390" i="1"/>
  <c r="R390" i="1"/>
  <c r="S390" i="1"/>
  <c r="T390" i="1"/>
  <c r="V390" i="1"/>
  <c r="O391" i="1"/>
  <c r="Q391" i="1"/>
  <c r="R391" i="1"/>
  <c r="S391" i="1"/>
  <c r="T391" i="1"/>
  <c r="Y391" i="1" s="1"/>
  <c r="V391" i="1"/>
  <c r="O392" i="1"/>
  <c r="Q392" i="1"/>
  <c r="R392" i="1"/>
  <c r="S392" i="1"/>
  <c r="T392" i="1"/>
  <c r="V392" i="1"/>
  <c r="O393" i="1"/>
  <c r="Q393" i="1"/>
  <c r="R393" i="1"/>
  <c r="S393" i="1"/>
  <c r="T393" i="1"/>
  <c r="V393" i="1"/>
  <c r="O394" i="1"/>
  <c r="Q394" i="1"/>
  <c r="R394" i="1"/>
  <c r="S394" i="1"/>
  <c r="T394" i="1"/>
  <c r="Y394" i="1" s="1"/>
  <c r="V394" i="1"/>
  <c r="O395" i="1"/>
  <c r="Q395" i="1"/>
  <c r="R395" i="1"/>
  <c r="S395" i="1"/>
  <c r="T395" i="1"/>
  <c r="V395" i="1"/>
  <c r="O396" i="1"/>
  <c r="Q396" i="1"/>
  <c r="R396" i="1"/>
  <c r="S396" i="1"/>
  <c r="T396" i="1"/>
  <c r="W396" i="1" s="1"/>
  <c r="AK396" i="1" s="1"/>
  <c r="V396" i="1"/>
  <c r="O397" i="1"/>
  <c r="Q397" i="1"/>
  <c r="R397" i="1"/>
  <c r="S397" i="1"/>
  <c r="T397" i="1"/>
  <c r="W397" i="1" s="1"/>
  <c r="AM397" i="1" s="1"/>
  <c r="V397" i="1"/>
  <c r="O398" i="1"/>
  <c r="Q398" i="1"/>
  <c r="R398" i="1"/>
  <c r="S398" i="1"/>
  <c r="T398" i="1"/>
  <c r="N398" i="1" s="1"/>
  <c r="V398" i="1"/>
  <c r="O399" i="1"/>
  <c r="Q399" i="1"/>
  <c r="R399" i="1"/>
  <c r="S399" i="1"/>
  <c r="T399" i="1"/>
  <c r="N399" i="1" s="1"/>
  <c r="V399" i="1"/>
  <c r="O400" i="1"/>
  <c r="Q400" i="1"/>
  <c r="R400" i="1"/>
  <c r="S400" i="1"/>
  <c r="T400" i="1"/>
  <c r="V400" i="1"/>
  <c r="O401" i="1"/>
  <c r="Q401" i="1"/>
  <c r="R401" i="1"/>
  <c r="S401" i="1"/>
  <c r="T401" i="1"/>
  <c r="V401" i="1"/>
  <c r="O402" i="1"/>
  <c r="Q402" i="1"/>
  <c r="R402" i="1"/>
  <c r="S402" i="1"/>
  <c r="T402" i="1"/>
  <c r="N402" i="1" s="1"/>
  <c r="V402" i="1"/>
  <c r="O403" i="1"/>
  <c r="Q403" i="1"/>
  <c r="R403" i="1"/>
  <c r="S403" i="1"/>
  <c r="T403" i="1"/>
  <c r="V403" i="1"/>
  <c r="O404" i="1"/>
  <c r="Q404" i="1"/>
  <c r="R404" i="1"/>
  <c r="S404" i="1"/>
  <c r="T404" i="1"/>
  <c r="N404" i="1" s="1"/>
  <c r="V404" i="1"/>
  <c r="O405" i="1"/>
  <c r="Q405" i="1"/>
  <c r="R405" i="1"/>
  <c r="S405" i="1"/>
  <c r="T405" i="1"/>
  <c r="N405" i="1" s="1"/>
  <c r="V405" i="1"/>
  <c r="O406" i="1"/>
  <c r="Q406" i="1"/>
  <c r="R406" i="1"/>
  <c r="S406" i="1"/>
  <c r="T406" i="1"/>
  <c r="V406" i="1"/>
  <c r="O407" i="1"/>
  <c r="Q407" i="1"/>
  <c r="R407" i="1"/>
  <c r="S407" i="1"/>
  <c r="T407" i="1"/>
  <c r="Y407" i="1" s="1"/>
  <c r="V407" i="1"/>
  <c r="O408" i="1"/>
  <c r="Q408" i="1"/>
  <c r="R408" i="1"/>
  <c r="S408" i="1"/>
  <c r="T408" i="1"/>
  <c r="N408" i="1" s="1"/>
  <c r="V408" i="1"/>
  <c r="O409" i="1"/>
  <c r="Q409" i="1"/>
  <c r="R409" i="1"/>
  <c r="S409" i="1"/>
  <c r="T409" i="1"/>
  <c r="W409" i="1" s="1"/>
  <c r="BQ409" i="1" s="1"/>
  <c r="V409" i="1"/>
  <c r="O410" i="1"/>
  <c r="Q410" i="1"/>
  <c r="R410" i="1"/>
  <c r="S410" i="1"/>
  <c r="T410" i="1"/>
  <c r="N410" i="1" s="1"/>
  <c r="V410" i="1"/>
  <c r="O411" i="1"/>
  <c r="Q411" i="1"/>
  <c r="R411" i="1"/>
  <c r="S411" i="1"/>
  <c r="T411" i="1"/>
  <c r="Y411" i="1" s="1"/>
  <c r="V411" i="1"/>
  <c r="O412" i="1"/>
  <c r="Q412" i="1"/>
  <c r="R412" i="1"/>
  <c r="S412" i="1"/>
  <c r="T412" i="1"/>
  <c r="W412" i="1" s="1"/>
  <c r="BA412" i="1" s="1"/>
  <c r="V412" i="1"/>
  <c r="O413" i="1"/>
  <c r="Q413" i="1"/>
  <c r="R413" i="1"/>
  <c r="S413" i="1"/>
  <c r="T413" i="1"/>
  <c r="N413" i="1" s="1"/>
  <c r="V413" i="1"/>
  <c r="O414" i="1"/>
  <c r="Q414" i="1"/>
  <c r="R414" i="1"/>
  <c r="S414" i="1"/>
  <c r="T414" i="1"/>
  <c r="N414" i="1" s="1"/>
  <c r="V414" i="1"/>
  <c r="O415" i="1"/>
  <c r="Q415" i="1"/>
  <c r="R415" i="1"/>
  <c r="S415" i="1"/>
  <c r="T415" i="1"/>
  <c r="V415" i="1"/>
  <c r="O416" i="1"/>
  <c r="Q416" i="1"/>
  <c r="R416" i="1"/>
  <c r="S416" i="1"/>
  <c r="T416" i="1"/>
  <c r="V416" i="1"/>
  <c r="O417" i="1"/>
  <c r="Q417" i="1"/>
  <c r="R417" i="1"/>
  <c r="S417" i="1"/>
  <c r="T417" i="1"/>
  <c r="W417" i="1" s="1"/>
  <c r="V417" i="1"/>
  <c r="O418" i="1"/>
  <c r="Q418" i="1"/>
  <c r="R418" i="1"/>
  <c r="S418" i="1"/>
  <c r="T418" i="1"/>
  <c r="N418" i="1" s="1"/>
  <c r="V418" i="1"/>
  <c r="O419" i="1"/>
  <c r="Q419" i="1"/>
  <c r="R419" i="1"/>
  <c r="S419" i="1"/>
  <c r="T419" i="1"/>
  <c r="Y419" i="1" s="1"/>
  <c r="V419" i="1"/>
  <c r="O420" i="1"/>
  <c r="Q420" i="1"/>
  <c r="R420" i="1"/>
  <c r="S420" i="1"/>
  <c r="T420" i="1"/>
  <c r="W420" i="1" s="1"/>
  <c r="X420" i="1" s="1"/>
  <c r="V420" i="1"/>
  <c r="O421" i="1"/>
  <c r="Q421" i="1"/>
  <c r="R421" i="1"/>
  <c r="S421" i="1"/>
  <c r="T421" i="1"/>
  <c r="V421" i="1"/>
  <c r="O422" i="1"/>
  <c r="Q422" i="1"/>
  <c r="R422" i="1"/>
  <c r="S422" i="1"/>
  <c r="T422" i="1"/>
  <c r="V422" i="1"/>
  <c r="O423" i="1"/>
  <c r="Q423" i="1"/>
  <c r="R423" i="1"/>
  <c r="S423" i="1"/>
  <c r="T423" i="1"/>
  <c r="Y423" i="1" s="1"/>
  <c r="V423" i="1"/>
  <c r="O424" i="1"/>
  <c r="Q424" i="1"/>
  <c r="R424" i="1"/>
  <c r="S424" i="1"/>
  <c r="T424" i="1"/>
  <c r="N424" i="1" s="1"/>
  <c r="V424" i="1"/>
  <c r="O425" i="1"/>
  <c r="Q425" i="1"/>
  <c r="R425" i="1"/>
  <c r="S425" i="1"/>
  <c r="T425" i="1"/>
  <c r="V425" i="1"/>
  <c r="O426" i="1"/>
  <c r="Q426" i="1"/>
  <c r="R426" i="1"/>
  <c r="S426" i="1"/>
  <c r="T426" i="1"/>
  <c r="W426" i="1" s="1"/>
  <c r="BA426" i="1" s="1"/>
  <c r="V426" i="1"/>
  <c r="O427" i="1"/>
  <c r="Q427" i="1"/>
  <c r="R427" i="1"/>
  <c r="S427" i="1"/>
  <c r="T427" i="1"/>
  <c r="N427" i="1" s="1"/>
  <c r="V427" i="1"/>
  <c r="O428" i="1"/>
  <c r="Q428" i="1"/>
  <c r="R428" i="1"/>
  <c r="S428" i="1"/>
  <c r="T428" i="1"/>
  <c r="V428" i="1"/>
  <c r="O429" i="1"/>
  <c r="Q429" i="1"/>
  <c r="R429" i="1"/>
  <c r="S429" i="1"/>
  <c r="T429" i="1"/>
  <c r="V429" i="1"/>
  <c r="O430" i="1"/>
  <c r="Q430" i="1"/>
  <c r="R430" i="1"/>
  <c r="S430" i="1"/>
  <c r="T430" i="1"/>
  <c r="W430" i="1" s="1"/>
  <c r="AL430" i="1" s="1"/>
  <c r="V430" i="1"/>
  <c r="O431" i="1"/>
  <c r="Q431" i="1"/>
  <c r="R431" i="1"/>
  <c r="S431" i="1"/>
  <c r="T431" i="1"/>
  <c r="W431" i="1" s="1"/>
  <c r="V431" i="1"/>
  <c r="O432" i="1"/>
  <c r="Q432" i="1"/>
  <c r="R432" i="1"/>
  <c r="S432" i="1"/>
  <c r="T432" i="1"/>
  <c r="V432" i="1"/>
  <c r="O433" i="1"/>
  <c r="Q433" i="1"/>
  <c r="R433" i="1"/>
  <c r="S433" i="1"/>
  <c r="T433" i="1"/>
  <c r="W433" i="1" s="1"/>
  <c r="AN433" i="1" s="1"/>
  <c r="V433" i="1"/>
  <c r="O434" i="1"/>
  <c r="Q434" i="1"/>
  <c r="R434" i="1"/>
  <c r="S434" i="1"/>
  <c r="T434" i="1"/>
  <c r="Y434" i="1" s="1"/>
  <c r="V434" i="1"/>
  <c r="O435" i="1"/>
  <c r="Q435" i="1"/>
  <c r="R435" i="1"/>
  <c r="S435" i="1"/>
  <c r="T435" i="1"/>
  <c r="V435" i="1"/>
  <c r="O436" i="1"/>
  <c r="Q436" i="1"/>
  <c r="R436" i="1"/>
  <c r="S436" i="1"/>
  <c r="T436" i="1"/>
  <c r="V436" i="1"/>
  <c r="O437" i="1"/>
  <c r="Q437" i="1"/>
  <c r="R437" i="1"/>
  <c r="S437" i="1"/>
  <c r="T437" i="1"/>
  <c r="Y437" i="1" s="1"/>
  <c r="V437" i="1"/>
  <c r="O438" i="1"/>
  <c r="Q438" i="1"/>
  <c r="R438" i="1"/>
  <c r="S438" i="1"/>
  <c r="T438" i="1"/>
  <c r="Y438" i="1" s="1"/>
  <c r="V438" i="1"/>
  <c r="O439" i="1"/>
  <c r="Q439" i="1"/>
  <c r="R439" i="1"/>
  <c r="S439" i="1"/>
  <c r="T439" i="1"/>
  <c r="V439" i="1"/>
  <c r="O440" i="1"/>
  <c r="Q440" i="1"/>
  <c r="R440" i="1"/>
  <c r="S440" i="1"/>
  <c r="T440" i="1"/>
  <c r="W440" i="1" s="1"/>
  <c r="BM440" i="1" s="1"/>
  <c r="V440" i="1"/>
  <c r="O441" i="1"/>
  <c r="Q441" i="1"/>
  <c r="R441" i="1"/>
  <c r="S441" i="1"/>
  <c r="T441" i="1"/>
  <c r="V441" i="1"/>
  <c r="O442" i="1"/>
  <c r="Q442" i="1"/>
  <c r="R442" i="1"/>
  <c r="S442" i="1"/>
  <c r="T442" i="1"/>
  <c r="V442" i="1"/>
  <c r="O443" i="1"/>
  <c r="Q443" i="1"/>
  <c r="R443" i="1"/>
  <c r="S443" i="1"/>
  <c r="T443" i="1"/>
  <c r="N443" i="1" s="1"/>
  <c r="V443" i="1"/>
  <c r="O444" i="1"/>
  <c r="Q444" i="1"/>
  <c r="R444" i="1"/>
  <c r="S444" i="1"/>
  <c r="T444" i="1"/>
  <c r="V444" i="1"/>
  <c r="O445" i="1"/>
  <c r="Q445" i="1"/>
  <c r="R445" i="1"/>
  <c r="S445" i="1"/>
  <c r="T445" i="1"/>
  <c r="V445" i="1"/>
  <c r="O446" i="1"/>
  <c r="Q446" i="1"/>
  <c r="R446" i="1"/>
  <c r="S446" i="1"/>
  <c r="T446" i="1"/>
  <c r="W446" i="1" s="1"/>
  <c r="X446" i="1" s="1"/>
  <c r="V446" i="1"/>
  <c r="O447" i="1"/>
  <c r="Q447" i="1"/>
  <c r="R447" i="1"/>
  <c r="S447" i="1"/>
  <c r="T447" i="1"/>
  <c r="Y447" i="1" s="1"/>
  <c r="V447" i="1"/>
  <c r="O448" i="1"/>
  <c r="Q448" i="1"/>
  <c r="R448" i="1"/>
  <c r="S448" i="1"/>
  <c r="T448" i="1"/>
  <c r="N448" i="1" s="1"/>
  <c r="V448" i="1"/>
  <c r="O449" i="1"/>
  <c r="Q449" i="1"/>
  <c r="R449" i="1"/>
  <c r="S449" i="1"/>
  <c r="T449" i="1"/>
  <c r="W449" i="1" s="1"/>
  <c r="V449" i="1"/>
  <c r="O450" i="1"/>
  <c r="Q450" i="1"/>
  <c r="R450" i="1"/>
  <c r="S450" i="1"/>
  <c r="T450" i="1"/>
  <c r="V450" i="1"/>
  <c r="O451" i="1"/>
  <c r="Q451" i="1"/>
  <c r="R451" i="1"/>
  <c r="S451" i="1"/>
  <c r="T451" i="1"/>
  <c r="V451" i="1"/>
  <c r="O452" i="1"/>
  <c r="Q452" i="1"/>
  <c r="R452" i="1"/>
  <c r="S452" i="1"/>
  <c r="T452" i="1"/>
  <c r="V452" i="1"/>
  <c r="O453" i="1"/>
  <c r="Q453" i="1"/>
  <c r="R453" i="1"/>
  <c r="S453" i="1"/>
  <c r="T453" i="1"/>
  <c r="W453" i="1" s="1"/>
  <c r="V453" i="1"/>
  <c r="O454" i="1"/>
  <c r="Q454" i="1"/>
  <c r="R454" i="1"/>
  <c r="S454" i="1"/>
  <c r="T454" i="1"/>
  <c r="V454" i="1"/>
  <c r="O455" i="1"/>
  <c r="Q455" i="1"/>
  <c r="R455" i="1"/>
  <c r="S455" i="1"/>
  <c r="T455" i="1"/>
  <c r="W455" i="1" s="1"/>
  <c r="V455" i="1"/>
  <c r="O456" i="1"/>
  <c r="Q456" i="1"/>
  <c r="R456" i="1"/>
  <c r="S456" i="1"/>
  <c r="T456" i="1"/>
  <c r="V456" i="1"/>
  <c r="O457" i="1"/>
  <c r="Q457" i="1"/>
  <c r="R457" i="1"/>
  <c r="S457" i="1"/>
  <c r="T457" i="1"/>
  <c r="N457" i="1" s="1"/>
  <c r="V457" i="1"/>
  <c r="O458" i="1"/>
  <c r="Q458" i="1"/>
  <c r="R458" i="1"/>
  <c r="S458" i="1"/>
  <c r="T458" i="1"/>
  <c r="Y458" i="1" s="1"/>
  <c r="V458" i="1"/>
  <c r="O459" i="1"/>
  <c r="Q459" i="1"/>
  <c r="R459" i="1"/>
  <c r="S459" i="1"/>
  <c r="T459" i="1"/>
  <c r="W459" i="1" s="1"/>
  <c r="V459" i="1"/>
  <c r="O460" i="1"/>
  <c r="Q460" i="1"/>
  <c r="R460" i="1"/>
  <c r="S460" i="1"/>
  <c r="T460" i="1"/>
  <c r="N460" i="1" s="1"/>
  <c r="V460" i="1"/>
  <c r="O461" i="1"/>
  <c r="Q461" i="1"/>
  <c r="R461" i="1"/>
  <c r="S461" i="1"/>
  <c r="T461" i="1"/>
  <c r="V461" i="1"/>
  <c r="O462" i="1"/>
  <c r="Q462" i="1"/>
  <c r="R462" i="1"/>
  <c r="S462" i="1"/>
  <c r="T462" i="1"/>
  <c r="V462" i="1"/>
  <c r="O463" i="1"/>
  <c r="Q463" i="1"/>
  <c r="R463" i="1"/>
  <c r="S463" i="1"/>
  <c r="T463" i="1"/>
  <c r="Y463" i="1" s="1"/>
  <c r="V463" i="1"/>
  <c r="O464" i="1"/>
  <c r="Q464" i="1"/>
  <c r="R464" i="1"/>
  <c r="S464" i="1"/>
  <c r="T464" i="1"/>
  <c r="V464" i="1"/>
  <c r="O465" i="1"/>
  <c r="Q465" i="1"/>
  <c r="R465" i="1"/>
  <c r="S465" i="1"/>
  <c r="T465" i="1"/>
  <c r="V465" i="1"/>
  <c r="O466" i="1"/>
  <c r="Q466" i="1"/>
  <c r="R466" i="1"/>
  <c r="S466" i="1"/>
  <c r="T466" i="1"/>
  <c r="V466" i="1"/>
  <c r="O467" i="1"/>
  <c r="Q467" i="1"/>
  <c r="R467" i="1"/>
  <c r="S467" i="1"/>
  <c r="T467" i="1"/>
  <c r="V467" i="1"/>
  <c r="O468" i="1"/>
  <c r="Q468" i="1"/>
  <c r="R468" i="1"/>
  <c r="S468" i="1"/>
  <c r="T468" i="1"/>
  <c r="W468" i="1" s="1"/>
  <c r="V468" i="1"/>
  <c r="O469" i="1"/>
  <c r="Q469" i="1"/>
  <c r="R469" i="1"/>
  <c r="S469" i="1"/>
  <c r="T469" i="1"/>
  <c r="Y469" i="1" s="1"/>
  <c r="V469" i="1"/>
  <c r="O470" i="1"/>
  <c r="Q470" i="1"/>
  <c r="R470" i="1"/>
  <c r="S470" i="1"/>
  <c r="T470" i="1"/>
  <c r="W470" i="1" s="1"/>
  <c r="BE470" i="1" s="1"/>
  <c r="V470" i="1"/>
  <c r="O471" i="1"/>
  <c r="Q471" i="1"/>
  <c r="R471" i="1"/>
  <c r="S471" i="1"/>
  <c r="T471" i="1"/>
  <c r="V471" i="1"/>
  <c r="O472" i="1"/>
  <c r="Q472" i="1"/>
  <c r="R472" i="1"/>
  <c r="S472" i="1"/>
  <c r="T472" i="1"/>
  <c r="V472" i="1"/>
  <c r="O473" i="1"/>
  <c r="Q473" i="1"/>
  <c r="R473" i="1"/>
  <c r="S473" i="1"/>
  <c r="T473" i="1"/>
  <c r="V473" i="1"/>
  <c r="O474" i="1"/>
  <c r="Q474" i="1"/>
  <c r="R474" i="1"/>
  <c r="S474" i="1"/>
  <c r="T474" i="1"/>
  <c r="W474" i="1" s="1"/>
  <c r="BH474" i="1" s="1"/>
  <c r="V474" i="1"/>
  <c r="O475" i="1"/>
  <c r="Q475" i="1"/>
  <c r="R475" i="1"/>
  <c r="S475" i="1"/>
  <c r="T475" i="1"/>
  <c r="V475" i="1"/>
  <c r="O476" i="1"/>
  <c r="Q476" i="1"/>
  <c r="R476" i="1"/>
  <c r="S476" i="1"/>
  <c r="T476" i="1"/>
  <c r="V476" i="1"/>
  <c r="O477" i="1"/>
  <c r="Q477" i="1"/>
  <c r="R477" i="1"/>
  <c r="S477" i="1"/>
  <c r="T477" i="1"/>
  <c r="Y477" i="1" s="1"/>
  <c r="V477" i="1"/>
  <c r="O478" i="1"/>
  <c r="Q478" i="1"/>
  <c r="R478" i="1"/>
  <c r="S478" i="1"/>
  <c r="T478" i="1"/>
  <c r="N478" i="1" s="1"/>
  <c r="V478" i="1"/>
  <c r="O479" i="1"/>
  <c r="Q479" i="1"/>
  <c r="R479" i="1"/>
  <c r="S479" i="1"/>
  <c r="T479" i="1"/>
  <c r="V479" i="1"/>
  <c r="O480" i="1"/>
  <c r="Q480" i="1"/>
  <c r="R480" i="1"/>
  <c r="S480" i="1"/>
  <c r="T480" i="1"/>
  <c r="V480" i="1"/>
  <c r="O481" i="1"/>
  <c r="Q481" i="1"/>
  <c r="R481" i="1"/>
  <c r="S481" i="1"/>
  <c r="T481" i="1"/>
  <c r="Y481" i="1" s="1"/>
  <c r="V481" i="1"/>
  <c r="O482" i="1"/>
  <c r="Q482" i="1"/>
  <c r="R482" i="1"/>
  <c r="S482" i="1"/>
  <c r="T482" i="1"/>
  <c r="V482" i="1"/>
  <c r="O483" i="1"/>
  <c r="Q483" i="1"/>
  <c r="R483" i="1"/>
  <c r="S483" i="1"/>
  <c r="T483" i="1"/>
  <c r="W483" i="1" s="1"/>
  <c r="BP483" i="1" s="1"/>
  <c r="V483" i="1"/>
  <c r="O484" i="1"/>
  <c r="Q484" i="1"/>
  <c r="R484" i="1"/>
  <c r="S484" i="1"/>
  <c r="T484" i="1"/>
  <c r="V484" i="1"/>
  <c r="O485" i="1"/>
  <c r="Q485" i="1"/>
  <c r="R485" i="1"/>
  <c r="S485" i="1"/>
  <c r="T485" i="1"/>
  <c r="V485" i="1"/>
  <c r="O486" i="1"/>
  <c r="Q486" i="1"/>
  <c r="R486" i="1"/>
  <c r="S486" i="1"/>
  <c r="T486" i="1"/>
  <c r="W486" i="1" s="1"/>
  <c r="V486" i="1"/>
  <c r="O487" i="1"/>
  <c r="Q487" i="1"/>
  <c r="R487" i="1"/>
  <c r="S487" i="1"/>
  <c r="T487" i="1"/>
  <c r="V487" i="1"/>
  <c r="O488" i="1"/>
  <c r="Q488" i="1"/>
  <c r="R488" i="1"/>
  <c r="S488" i="1"/>
  <c r="T488" i="1"/>
  <c r="W488" i="1" s="1"/>
  <c r="AE488" i="1" s="1"/>
  <c r="V488" i="1"/>
  <c r="O489" i="1"/>
  <c r="Q489" i="1"/>
  <c r="R489" i="1"/>
  <c r="S489" i="1"/>
  <c r="T489" i="1"/>
  <c r="V489" i="1"/>
  <c r="O490" i="1"/>
  <c r="Q490" i="1"/>
  <c r="R490" i="1"/>
  <c r="S490" i="1"/>
  <c r="T490" i="1"/>
  <c r="W490" i="1" s="1"/>
  <c r="V490" i="1"/>
  <c r="O491" i="1"/>
  <c r="Q491" i="1"/>
  <c r="R491" i="1"/>
  <c r="S491" i="1"/>
  <c r="T491" i="1"/>
  <c r="V491" i="1"/>
  <c r="O492" i="1"/>
  <c r="Q492" i="1"/>
  <c r="R492" i="1"/>
  <c r="S492" i="1"/>
  <c r="T492" i="1"/>
  <c r="N492" i="1" s="1"/>
  <c r="V492" i="1"/>
  <c r="O493" i="1"/>
  <c r="Q493" i="1"/>
  <c r="R493" i="1"/>
  <c r="S493" i="1"/>
  <c r="T493" i="1"/>
  <c r="W493" i="1" s="1"/>
  <c r="X493" i="1" s="1"/>
  <c r="V493" i="1"/>
  <c r="O494" i="1"/>
  <c r="Q494" i="1"/>
  <c r="R494" i="1"/>
  <c r="S494" i="1"/>
  <c r="T494" i="1"/>
  <c r="W494" i="1" s="1"/>
  <c r="V494" i="1"/>
  <c r="O495" i="1"/>
  <c r="Q495" i="1"/>
  <c r="R495" i="1"/>
  <c r="S495" i="1"/>
  <c r="T495" i="1"/>
  <c r="V495" i="1"/>
  <c r="O496" i="1"/>
  <c r="Q496" i="1"/>
  <c r="R496" i="1"/>
  <c r="S496" i="1"/>
  <c r="T496" i="1"/>
  <c r="V496" i="1"/>
  <c r="O497" i="1"/>
  <c r="Q497" i="1"/>
  <c r="R497" i="1"/>
  <c r="S497" i="1"/>
  <c r="T497" i="1"/>
  <c r="V497" i="1"/>
  <c r="O498" i="1"/>
  <c r="Q498" i="1"/>
  <c r="R498" i="1"/>
  <c r="S498" i="1"/>
  <c r="T498" i="1"/>
  <c r="W498" i="1" s="1"/>
  <c r="V498" i="1"/>
  <c r="O499" i="1"/>
  <c r="Q499" i="1"/>
  <c r="R499" i="1"/>
  <c r="S499" i="1"/>
  <c r="T499" i="1"/>
  <c r="V499" i="1"/>
  <c r="O500" i="1"/>
  <c r="Q500" i="1"/>
  <c r="R500" i="1"/>
  <c r="S500" i="1"/>
  <c r="T500" i="1"/>
  <c r="Y500" i="1" s="1"/>
  <c r="V500" i="1"/>
  <c r="O501" i="1"/>
  <c r="Q501" i="1"/>
  <c r="R501" i="1"/>
  <c r="S501" i="1"/>
  <c r="T501" i="1"/>
  <c r="V501" i="1"/>
  <c r="O502" i="1"/>
  <c r="Q502" i="1"/>
  <c r="R502" i="1"/>
  <c r="S502" i="1"/>
  <c r="T502" i="1"/>
  <c r="N502" i="1" s="1"/>
  <c r="V502" i="1"/>
  <c r="O503" i="1"/>
  <c r="Q503" i="1"/>
  <c r="R503" i="1"/>
  <c r="S503" i="1"/>
  <c r="T503" i="1"/>
  <c r="W503" i="1" s="1"/>
  <c r="AS503" i="1" s="1"/>
  <c r="V503" i="1"/>
  <c r="J5" i="35"/>
  <c r="E33" i="9" s="1"/>
  <c r="W462" i="1" l="1"/>
  <c r="AF462" i="1" s="1"/>
  <c r="W457" i="1"/>
  <c r="X457" i="1" s="1"/>
  <c r="AH430" i="1"/>
  <c r="W389" i="1"/>
  <c r="Y297" i="1"/>
  <c r="AL377" i="1"/>
  <c r="AK377" i="1"/>
  <c r="AQ371" i="1"/>
  <c r="Y264" i="1"/>
  <c r="Y227" i="1"/>
  <c r="BN430" i="1"/>
  <c r="AQ430" i="1"/>
  <c r="BN503" i="1"/>
  <c r="AO503" i="1"/>
  <c r="W347" i="1"/>
  <c r="AF347" i="1" s="1"/>
  <c r="N297" i="1"/>
  <c r="AN503" i="1"/>
  <c r="AG459" i="1"/>
  <c r="AB459" i="1"/>
  <c r="BK430" i="1"/>
  <c r="AE430" i="1"/>
  <c r="Y389" i="1"/>
  <c r="BC430" i="1"/>
  <c r="AB430" i="1"/>
  <c r="Y347" i="1"/>
  <c r="W267" i="1"/>
  <c r="AS267" i="1" s="1"/>
  <c r="AX430" i="1"/>
  <c r="N430" i="1"/>
  <c r="Y455" i="1"/>
  <c r="AW430" i="1"/>
  <c r="Y430" i="1"/>
  <c r="Y342" i="1"/>
  <c r="BM503" i="1"/>
  <c r="AV430" i="1"/>
  <c r="BM321" i="1"/>
  <c r="BO430" i="1"/>
  <c r="AI430" i="1"/>
  <c r="W227" i="1"/>
  <c r="AY227" i="1" s="1"/>
  <c r="AZ396" i="1"/>
  <c r="AC371" i="1"/>
  <c r="W264" i="1"/>
  <c r="BC264" i="1" s="1"/>
  <c r="Y410" i="1"/>
  <c r="W394" i="1"/>
  <c r="AG394" i="1" s="1"/>
  <c r="BD251" i="1"/>
  <c r="Y478" i="1"/>
  <c r="N453" i="1"/>
  <c r="BG420" i="1"/>
  <c r="Y398" i="1"/>
  <c r="W341" i="1"/>
  <c r="AX341" i="1" s="1"/>
  <c r="AW277" i="1"/>
  <c r="AT251" i="1"/>
  <c r="W216" i="1"/>
  <c r="AS216" i="1" s="1"/>
  <c r="Y453" i="1"/>
  <c r="BB430" i="1"/>
  <c r="AG430" i="1"/>
  <c r="BD420" i="1"/>
  <c r="AR251" i="1"/>
  <c r="N251" i="1"/>
  <c r="Y208" i="1"/>
  <c r="AH459" i="1"/>
  <c r="AY430" i="1"/>
  <c r="AF430" i="1"/>
  <c r="Y420" i="1"/>
  <c r="W398" i="1"/>
  <c r="BA398" i="1" s="1"/>
  <c r="Y330" i="1"/>
  <c r="Y251" i="1"/>
  <c r="AD459" i="1"/>
  <c r="Y206" i="1"/>
  <c r="AT420" i="1"/>
  <c r="W260" i="1"/>
  <c r="AU260" i="1" s="1"/>
  <c r="AB503" i="1"/>
  <c r="N503" i="1"/>
  <c r="W478" i="1"/>
  <c r="BP478" i="1" s="1"/>
  <c r="X459" i="1"/>
  <c r="BM420" i="1"/>
  <c r="AN420" i="1"/>
  <c r="AY396" i="1"/>
  <c r="AD296" i="1"/>
  <c r="W219" i="1"/>
  <c r="AN219" i="1" s="1"/>
  <c r="Y470" i="1"/>
  <c r="AV446" i="1"/>
  <c r="BL420" i="1"/>
  <c r="AM420" i="1"/>
  <c r="AX396" i="1"/>
  <c r="Y349" i="1"/>
  <c r="N322" i="1"/>
  <c r="N490" i="1"/>
  <c r="Y462" i="1"/>
  <c r="AU446" i="1"/>
  <c r="BE430" i="1"/>
  <c r="AU430" i="1"/>
  <c r="AD430" i="1"/>
  <c r="BK420" i="1"/>
  <c r="AG420" i="1"/>
  <c r="AJ409" i="1"/>
  <c r="AL397" i="1"/>
  <c r="AW396" i="1"/>
  <c r="W382" i="1"/>
  <c r="X382" i="1" s="1"/>
  <c r="W349" i="1"/>
  <c r="AB349" i="1" s="1"/>
  <c r="Y265" i="1"/>
  <c r="N265" i="1"/>
  <c r="Y492" i="1"/>
  <c r="AM459" i="1"/>
  <c r="BD430" i="1"/>
  <c r="AT430" i="1"/>
  <c r="AC430" i="1"/>
  <c r="BI420" i="1"/>
  <c r="AE420" i="1"/>
  <c r="N420" i="1"/>
  <c r="AB397" i="1"/>
  <c r="AV396" i="1"/>
  <c r="Y278" i="1"/>
  <c r="BC251" i="1"/>
  <c r="BJ213" i="1"/>
  <c r="N209" i="1"/>
  <c r="W278" i="1"/>
  <c r="AX278" i="1" s="1"/>
  <c r="W209" i="1"/>
  <c r="AX209" i="1" s="1"/>
  <c r="Y205" i="1"/>
  <c r="AC488" i="1"/>
  <c r="BE420" i="1"/>
  <c r="W399" i="1"/>
  <c r="AF399" i="1" s="1"/>
  <c r="X397" i="1"/>
  <c r="W205" i="1"/>
  <c r="BL205" i="1" s="1"/>
  <c r="AS490" i="1"/>
  <c r="AG490" i="1"/>
  <c r="AM490" i="1"/>
  <c r="BJ453" i="1"/>
  <c r="BK453" i="1"/>
  <c r="BC453" i="1"/>
  <c r="BB237" i="1"/>
  <c r="AG237" i="1"/>
  <c r="AT446" i="1"/>
  <c r="AY213" i="1"/>
  <c r="N446" i="1"/>
  <c r="BE258" i="1"/>
  <c r="AG446" i="1"/>
  <c r="BD258" i="1"/>
  <c r="BG446" i="1"/>
  <c r="AF446" i="1"/>
  <c r="AZ258" i="1"/>
  <c r="AO213" i="1"/>
  <c r="BA213" i="1"/>
  <c r="BQ446" i="1"/>
  <c r="AO446" i="1"/>
  <c r="N327" i="1"/>
  <c r="BN446" i="1"/>
  <c r="AX258" i="1"/>
  <c r="AH213" i="1"/>
  <c r="Y503" i="1"/>
  <c r="BE446" i="1"/>
  <c r="AD446" i="1"/>
  <c r="BM430" i="1"/>
  <c r="AS430" i="1"/>
  <c r="X430" i="1"/>
  <c r="AF420" i="1"/>
  <c r="BF327" i="1"/>
  <c r="N321" i="1"/>
  <c r="Y301" i="1"/>
  <c r="AW258" i="1"/>
  <c r="AB252" i="1"/>
  <c r="AG213" i="1"/>
  <c r="W206" i="1"/>
  <c r="BI213" i="1"/>
  <c r="BO446" i="1"/>
  <c r="N433" i="1"/>
  <c r="AH446" i="1"/>
  <c r="N353" i="1"/>
  <c r="AP213" i="1"/>
  <c r="BF446" i="1"/>
  <c r="AE446" i="1"/>
  <c r="N375" i="1"/>
  <c r="BB446" i="1"/>
  <c r="AC446" i="1"/>
  <c r="BL430" i="1"/>
  <c r="AR430" i="1"/>
  <c r="AR327" i="1"/>
  <c r="AU258" i="1"/>
  <c r="BP213" i="1"/>
  <c r="AC213" i="1"/>
  <c r="AS446" i="1"/>
  <c r="AP446" i="1"/>
  <c r="BA446" i="1"/>
  <c r="AB446" i="1"/>
  <c r="BD397" i="1"/>
  <c r="N394" i="1"/>
  <c r="BH332" i="1"/>
  <c r="AO327" i="1"/>
  <c r="AF258" i="1"/>
  <c r="BO213" i="1"/>
  <c r="AB213" i="1"/>
  <c r="N213" i="1"/>
  <c r="Y493" i="1"/>
  <c r="N462" i="1"/>
  <c r="AY446" i="1"/>
  <c r="AS433" i="1"/>
  <c r="BJ430" i="1"/>
  <c r="AO430" i="1"/>
  <c r="BC397" i="1"/>
  <c r="BC396" i="1"/>
  <c r="BE332" i="1"/>
  <c r="AE258" i="1"/>
  <c r="BM213" i="1"/>
  <c r="AZ213" i="1"/>
  <c r="AR213" i="1"/>
  <c r="AQ213" i="1"/>
  <c r="AX446" i="1"/>
  <c r="Y446" i="1"/>
  <c r="BI430" i="1"/>
  <c r="AN430" i="1"/>
  <c r="BA397" i="1"/>
  <c r="BB396" i="1"/>
  <c r="Y379" i="1"/>
  <c r="Y353" i="1"/>
  <c r="BC332" i="1"/>
  <c r="Y327" i="1"/>
  <c r="Y318" i="1"/>
  <c r="N296" i="1"/>
  <c r="AY277" i="1"/>
  <c r="AD258" i="1"/>
  <c r="N219" i="1"/>
  <c r="BL213" i="1"/>
  <c r="Y213" i="1"/>
  <c r="BK446" i="1"/>
  <c r="AW446" i="1"/>
  <c r="BG430" i="1"/>
  <c r="BA396" i="1"/>
  <c r="W379" i="1"/>
  <c r="BF379" i="1" s="1"/>
  <c r="W318" i="1"/>
  <c r="BJ318" i="1" s="1"/>
  <c r="W300" i="1"/>
  <c r="AX300" i="1" s="1"/>
  <c r="N300" i="1"/>
  <c r="Y300" i="1"/>
  <c r="N467" i="1"/>
  <c r="Y467" i="1"/>
  <c r="BE459" i="1"/>
  <c r="AS459" i="1"/>
  <c r="AF459" i="1"/>
  <c r="AO459" i="1"/>
  <c r="AR459" i="1"/>
  <c r="AX459" i="1"/>
  <c r="AY459" i="1"/>
  <c r="BC459" i="1"/>
  <c r="BF459" i="1"/>
  <c r="AT459" i="1"/>
  <c r="AU459" i="1"/>
  <c r="BB459" i="1"/>
  <c r="BI459" i="1"/>
  <c r="BL459" i="1"/>
  <c r="BM459" i="1"/>
  <c r="AU426" i="1"/>
  <c r="AD426" i="1"/>
  <c r="BB426" i="1"/>
  <c r="BQ426" i="1"/>
  <c r="AV490" i="1"/>
  <c r="AB490" i="1"/>
  <c r="AN490" i="1"/>
  <c r="AO490" i="1"/>
  <c r="Y426" i="1"/>
  <c r="N426" i="1"/>
  <c r="AE378" i="1"/>
  <c r="AF378" i="1"/>
  <c r="Y312" i="1"/>
  <c r="BE353" i="1"/>
  <c r="AB353" i="1"/>
  <c r="BG353" i="1"/>
  <c r="AN353" i="1"/>
  <c r="AW353" i="1"/>
  <c r="BC353" i="1"/>
  <c r="BD353" i="1"/>
  <c r="AF353" i="1"/>
  <c r="AG353" i="1"/>
  <c r="AH353" i="1"/>
  <c r="BN353" i="1"/>
  <c r="AM353" i="1"/>
  <c r="AX353" i="1"/>
  <c r="BJ353" i="1"/>
  <c r="W337" i="1"/>
  <c r="AO337" i="1" s="1"/>
  <c r="Y337" i="1"/>
  <c r="N337" i="1"/>
  <c r="AU240" i="1"/>
  <c r="AN240" i="1"/>
  <c r="AR240" i="1"/>
  <c r="W211" i="1"/>
  <c r="Y211" i="1"/>
  <c r="W482" i="1"/>
  <c r="N482" i="1"/>
  <c r="W331" i="1"/>
  <c r="AU331" i="1" s="1"/>
  <c r="Y331" i="1"/>
  <c r="N331" i="1"/>
  <c r="AX494" i="1"/>
  <c r="AY494" i="1"/>
  <c r="AZ494" i="1"/>
  <c r="Y429" i="1"/>
  <c r="N429" i="1"/>
  <c r="Y401" i="1"/>
  <c r="N401" i="1"/>
  <c r="W401" i="1"/>
  <c r="BM401" i="1" s="1"/>
  <c r="AD356" i="1"/>
  <c r="BP356" i="1"/>
  <c r="AS356" i="1"/>
  <c r="AC356" i="1"/>
  <c r="AF356" i="1"/>
  <c r="AT356" i="1"/>
  <c r="AE356" i="1"/>
  <c r="AZ356" i="1"/>
  <c r="BB356" i="1"/>
  <c r="W262" i="1"/>
  <c r="Y262" i="1"/>
  <c r="N262" i="1"/>
  <c r="N274" i="1"/>
  <c r="W274" i="1"/>
  <c r="AE274" i="1" s="1"/>
  <c r="Y473" i="1"/>
  <c r="N473" i="1"/>
  <c r="W473" i="1"/>
  <c r="AZ473" i="1" s="1"/>
  <c r="N388" i="1"/>
  <c r="W388" i="1"/>
  <c r="AY388" i="1" s="1"/>
  <c r="Y388" i="1"/>
  <c r="BA370" i="1"/>
  <c r="AT370" i="1"/>
  <c r="AF370" i="1"/>
  <c r="AI370" i="1"/>
  <c r="AY370" i="1"/>
  <c r="N356" i="1"/>
  <c r="Y356" i="1"/>
  <c r="BG265" i="1"/>
  <c r="BH265" i="1"/>
  <c r="AD265" i="1"/>
  <c r="AX265" i="1"/>
  <c r="BK265" i="1"/>
  <c r="AE265" i="1"/>
  <c r="AQ265" i="1"/>
  <c r="AW265" i="1"/>
  <c r="BI440" i="1"/>
  <c r="AF440" i="1"/>
  <c r="AP440" i="1"/>
  <c r="AE440" i="1"/>
  <c r="BN440" i="1"/>
  <c r="BO440" i="1"/>
  <c r="BI371" i="1"/>
  <c r="AY371" i="1"/>
  <c r="AR371" i="1"/>
  <c r="AU371" i="1"/>
  <c r="BJ371" i="1"/>
  <c r="N333" i="1"/>
  <c r="Y333" i="1"/>
  <c r="W333" i="1"/>
  <c r="BO327" i="1"/>
  <c r="BL327" i="1"/>
  <c r="AT327" i="1"/>
  <c r="BE327" i="1"/>
  <c r="BK327" i="1"/>
  <c r="AI327" i="1"/>
  <c r="AK327" i="1"/>
  <c r="BB212" i="1"/>
  <c r="AO212" i="1"/>
  <c r="AT212" i="1"/>
  <c r="Y485" i="1"/>
  <c r="W485" i="1"/>
  <c r="BH485" i="1" s="1"/>
  <c r="N485" i="1"/>
  <c r="AS431" i="1"/>
  <c r="AT431" i="1"/>
  <c r="AU431" i="1"/>
  <c r="BH431" i="1"/>
  <c r="BN431" i="1"/>
  <c r="AN431" i="1"/>
  <c r="AR431" i="1"/>
  <c r="Y357" i="1"/>
  <c r="N357" i="1"/>
  <c r="BE486" i="1"/>
  <c r="AL486" i="1"/>
  <c r="AJ312" i="1"/>
  <c r="BG312" i="1"/>
  <c r="BH312" i="1"/>
  <c r="AK312" i="1"/>
  <c r="AM312" i="1"/>
  <c r="X312" i="1"/>
  <c r="AF312" i="1"/>
  <c r="AH312" i="1"/>
  <c r="AI312" i="1"/>
  <c r="AN312" i="1"/>
  <c r="AY312" i="1"/>
  <c r="BO312" i="1"/>
  <c r="AZ312" i="1"/>
  <c r="BA312" i="1"/>
  <c r="BC312" i="1"/>
  <c r="AL470" i="1"/>
  <c r="BD470" i="1"/>
  <c r="W429" i="1"/>
  <c r="BC429" i="1" s="1"/>
  <c r="AF290" i="1"/>
  <c r="BL290" i="1"/>
  <c r="AL290" i="1"/>
  <c r="AS290" i="1"/>
  <c r="BF290" i="1"/>
  <c r="BK290" i="1"/>
  <c r="AQ240" i="1"/>
  <c r="BQ351" i="1"/>
  <c r="BJ351" i="1"/>
  <c r="N302" i="1"/>
  <c r="Y302" i="1"/>
  <c r="AP240" i="1"/>
  <c r="N223" i="1"/>
  <c r="Y223" i="1"/>
  <c r="AM474" i="1"/>
  <c r="AO474" i="1"/>
  <c r="W330" i="1"/>
  <c r="AF330" i="1" s="1"/>
  <c r="Y321" i="1"/>
  <c r="N281" i="1"/>
  <c r="Y281" i="1"/>
  <c r="N252" i="1"/>
  <c r="Y252" i="1"/>
  <c r="W502" i="1"/>
  <c r="BQ502" i="1" s="1"/>
  <c r="Y502" i="1"/>
  <c r="W471" i="1"/>
  <c r="X471" i="1" s="1"/>
  <c r="Y471" i="1"/>
  <c r="Y414" i="1"/>
  <c r="W414" i="1"/>
  <c r="BQ414" i="1" s="1"/>
  <c r="AH409" i="1"/>
  <c r="AP377" i="1"/>
  <c r="AQ377" i="1"/>
  <c r="AS377" i="1"/>
  <c r="X453" i="1"/>
  <c r="BD453" i="1"/>
  <c r="AO453" i="1"/>
  <c r="AS453" i="1"/>
  <c r="AT453" i="1"/>
  <c r="BB453" i="1"/>
  <c r="BE453" i="1"/>
  <c r="BF453" i="1"/>
  <c r="Y459" i="1"/>
  <c r="N459" i="1"/>
  <c r="N486" i="1"/>
  <c r="Y486" i="1"/>
  <c r="W437" i="1"/>
  <c r="BK437" i="1" s="1"/>
  <c r="N437" i="1"/>
  <c r="N350" i="1"/>
  <c r="W350" i="1"/>
  <c r="AT350" i="1" s="1"/>
  <c r="BO483" i="1"/>
  <c r="X483" i="1"/>
  <c r="BN483" i="1"/>
  <c r="X321" i="1"/>
  <c r="AB321" i="1"/>
  <c r="N267" i="1"/>
  <c r="N383" i="1"/>
  <c r="W230" i="1"/>
  <c r="AY230" i="1" s="1"/>
  <c r="Y230" i="1"/>
  <c r="N230" i="1"/>
  <c r="BN297" i="1"/>
  <c r="AS297" i="1"/>
  <c r="Y273" i="1"/>
  <c r="W273" i="1"/>
  <c r="BI273" i="1" s="1"/>
  <c r="Y497" i="1"/>
  <c r="N497" i="1"/>
  <c r="N217" i="1"/>
  <c r="Y217" i="1"/>
  <c r="Y433" i="1"/>
  <c r="W410" i="1"/>
  <c r="BL410" i="1" s="1"/>
  <c r="Y365" i="1"/>
  <c r="W365" i="1"/>
  <c r="BP365" i="1" s="1"/>
  <c r="W342" i="1"/>
  <c r="AQ342" i="1" s="1"/>
  <c r="W476" i="1"/>
  <c r="AW476" i="1" s="1"/>
  <c r="AT433" i="1"/>
  <c r="AU433" i="1"/>
  <c r="AV433" i="1"/>
  <c r="AD462" i="1"/>
  <c r="AE462" i="1"/>
  <c r="BF462" i="1"/>
  <c r="AW462" i="1"/>
  <c r="W238" i="1"/>
  <c r="BD238" i="1" s="1"/>
  <c r="N238" i="1"/>
  <c r="W319" i="1"/>
  <c r="AR319" i="1" s="1"/>
  <c r="N319" i="1"/>
  <c r="AT258" i="1"/>
  <c r="AG258" i="1"/>
  <c r="N470" i="1"/>
  <c r="W364" i="1"/>
  <c r="AQ364" i="1" s="1"/>
  <c r="N364" i="1"/>
  <c r="AO332" i="1"/>
  <c r="BD332" i="1"/>
  <c r="W322" i="1"/>
  <c r="AV322" i="1" s="1"/>
  <c r="AK213" i="1"/>
  <c r="BN213" i="1"/>
  <c r="AW213" i="1"/>
  <c r="AS213" i="1"/>
  <c r="AV213" i="1"/>
  <c r="AI446" i="1"/>
  <c r="BM446" i="1"/>
  <c r="N422" i="1"/>
  <c r="W422" i="1"/>
  <c r="AT422" i="1" s="1"/>
  <c r="Y422" i="1"/>
  <c r="Y479" i="1"/>
  <c r="N479" i="1"/>
  <c r="W479" i="1"/>
  <c r="X479" i="1" s="1"/>
  <c r="Y303" i="1"/>
  <c r="W303" i="1"/>
  <c r="BC303" i="1" s="1"/>
  <c r="N303" i="1"/>
  <c r="N392" i="1"/>
  <c r="W392" i="1"/>
  <c r="BH392" i="1" s="1"/>
  <c r="Y392" i="1"/>
  <c r="Y435" i="1"/>
  <c r="W435" i="1"/>
  <c r="X286" i="1"/>
  <c r="AN286" i="1"/>
  <c r="AO286" i="1"/>
  <c r="N220" i="1"/>
  <c r="W220" i="1"/>
  <c r="BE220" i="1" s="1"/>
  <c r="Y220" i="1"/>
  <c r="AB498" i="1"/>
  <c r="AR498" i="1"/>
  <c r="AX498" i="1"/>
  <c r="AJ498" i="1"/>
  <c r="AP498" i="1"/>
  <c r="AY498" i="1"/>
  <c r="AZ498" i="1"/>
  <c r="BP498" i="1"/>
  <c r="AW498" i="1"/>
  <c r="AF498" i="1"/>
  <c r="AG498" i="1"/>
  <c r="X498" i="1"/>
  <c r="AH498" i="1"/>
  <c r="AI498" i="1"/>
  <c r="AU498" i="1"/>
  <c r="BA498" i="1"/>
  <c r="BB498" i="1"/>
  <c r="BM498" i="1"/>
  <c r="BQ498" i="1"/>
  <c r="BO498" i="1"/>
  <c r="AP455" i="1"/>
  <c r="X455" i="1"/>
  <c r="AV455" i="1"/>
  <c r="AW455" i="1"/>
  <c r="AN455" i="1"/>
  <c r="AU455" i="1"/>
  <c r="AO455" i="1"/>
  <c r="AS455" i="1"/>
  <c r="BC455" i="1"/>
  <c r="W436" i="1"/>
  <c r="Y436" i="1"/>
  <c r="N436" i="1"/>
  <c r="X417" i="1"/>
  <c r="BK417" i="1"/>
  <c r="AC417" i="1"/>
  <c r="AN417" i="1"/>
  <c r="AT417" i="1"/>
  <c r="AU417" i="1"/>
  <c r="AD417" i="1"/>
  <c r="AO417" i="1"/>
  <c r="AR417" i="1"/>
  <c r="BI417" i="1"/>
  <c r="AB417" i="1"/>
  <c r="BM417" i="1"/>
  <c r="BN417" i="1"/>
  <c r="BJ417" i="1"/>
  <c r="BL417" i="1"/>
  <c r="AS417" i="1"/>
  <c r="AW417" i="1"/>
  <c r="AP417" i="1"/>
  <c r="AQ417" i="1"/>
  <c r="Y311" i="1"/>
  <c r="N311" i="1"/>
  <c r="W311" i="1"/>
  <c r="BA311" i="1" s="1"/>
  <c r="X412" i="1"/>
  <c r="AH412" i="1"/>
  <c r="BK412" i="1"/>
  <c r="AF412" i="1"/>
  <c r="AI412" i="1"/>
  <c r="AZ412" i="1"/>
  <c r="BC412" i="1"/>
  <c r="BE412" i="1"/>
  <c r="BL412" i="1"/>
  <c r="AY412" i="1"/>
  <c r="AJ412" i="1"/>
  <c r="Y491" i="1"/>
  <c r="N491" i="1"/>
  <c r="N465" i="1"/>
  <c r="Y465" i="1"/>
  <c r="W465" i="1"/>
  <c r="BM465" i="1" s="1"/>
  <c r="N445" i="1"/>
  <c r="W445" i="1"/>
  <c r="BJ445" i="1" s="1"/>
  <c r="X240" i="1"/>
  <c r="BG240" i="1"/>
  <c r="BB240" i="1"/>
  <c r="AO240" i="1"/>
  <c r="AD240" i="1"/>
  <c r="BK240" i="1"/>
  <c r="AE240" i="1"/>
  <c r="BM240" i="1"/>
  <c r="BC240" i="1"/>
  <c r="BH240" i="1"/>
  <c r="BI240" i="1"/>
  <c r="BJ240" i="1"/>
  <c r="AG240" i="1"/>
  <c r="AS240" i="1"/>
  <c r="BN240" i="1"/>
  <c r="AF240" i="1"/>
  <c r="AH240" i="1"/>
  <c r="AW240" i="1"/>
  <c r="BO240" i="1"/>
  <c r="X470" i="1"/>
  <c r="AU470" i="1"/>
  <c r="AS470" i="1"/>
  <c r="AT470" i="1"/>
  <c r="BC470" i="1"/>
  <c r="AP470" i="1"/>
  <c r="AV470" i="1"/>
  <c r="AW470" i="1"/>
  <c r="BB470" i="1"/>
  <c r="AJ352" i="1"/>
  <c r="AK352" i="1"/>
  <c r="AH352" i="1"/>
  <c r="AI352" i="1"/>
  <c r="Y476" i="1"/>
  <c r="N476" i="1"/>
  <c r="AF384" i="1"/>
  <c r="AE384" i="1"/>
  <c r="AD384" i="1"/>
  <c r="AG384" i="1"/>
  <c r="AO371" i="1"/>
  <c r="BH371" i="1"/>
  <c r="AG371" i="1"/>
  <c r="BC371" i="1"/>
  <c r="AW371" i="1"/>
  <c r="AI371" i="1"/>
  <c r="BF371" i="1"/>
  <c r="AK371" i="1"/>
  <c r="BG371" i="1"/>
  <c r="BB371" i="1"/>
  <c r="AB371" i="1"/>
  <c r="BD371" i="1"/>
  <c r="AT371" i="1"/>
  <c r="BA371" i="1"/>
  <c r="AS371" i="1"/>
  <c r="BE371" i="1"/>
  <c r="AM371" i="1"/>
  <c r="AN371" i="1"/>
  <c r="AD371" i="1"/>
  <c r="AE371" i="1"/>
  <c r="AL371" i="1"/>
  <c r="AP371" i="1"/>
  <c r="X332" i="1"/>
  <c r="AM332" i="1"/>
  <c r="BI332" i="1"/>
  <c r="AL332" i="1"/>
  <c r="AN332" i="1"/>
  <c r="BJ332" i="1"/>
  <c r="AI297" i="1"/>
  <c r="BO297" i="1"/>
  <c r="BK297" i="1"/>
  <c r="BL297" i="1"/>
  <c r="BJ297" i="1"/>
  <c r="BM297" i="1"/>
  <c r="AV297" i="1"/>
  <c r="BD297" i="1"/>
  <c r="AT297" i="1"/>
  <c r="AU297" i="1"/>
  <c r="AN297" i="1"/>
  <c r="AQ297" i="1"/>
  <c r="AO297" i="1"/>
  <c r="AP297" i="1"/>
  <c r="AR297" i="1"/>
  <c r="BC493" i="1"/>
  <c r="AS493" i="1"/>
  <c r="AZ493" i="1"/>
  <c r="BB493" i="1"/>
  <c r="W454" i="1"/>
  <c r="AO454" i="1" s="1"/>
  <c r="Y454" i="1"/>
  <c r="N454" i="1"/>
  <c r="AL409" i="1"/>
  <c r="BP409" i="1"/>
  <c r="BD409" i="1"/>
  <c r="BE409" i="1"/>
  <c r="AI409" i="1"/>
  <c r="AM409" i="1"/>
  <c r="AN409" i="1"/>
  <c r="AK409" i="1"/>
  <c r="AO409" i="1"/>
  <c r="N257" i="1"/>
  <c r="W257" i="1"/>
  <c r="BP257" i="1" s="1"/>
  <c r="Y257" i="1"/>
  <c r="Y226" i="1"/>
  <c r="W226" i="1"/>
  <c r="N226" i="1"/>
  <c r="AE212" i="1"/>
  <c r="BA212" i="1"/>
  <c r="BE212" i="1"/>
  <c r="BF212" i="1"/>
  <c r="AB212" i="1"/>
  <c r="AP212" i="1"/>
  <c r="AR212" i="1"/>
  <c r="AZ212" i="1"/>
  <c r="BD212" i="1"/>
  <c r="BC212" i="1"/>
  <c r="AO440" i="1"/>
  <c r="BK440" i="1"/>
  <c r="AS440" i="1"/>
  <c r="AT440" i="1"/>
  <c r="AG440" i="1"/>
  <c r="AM440" i="1"/>
  <c r="BG440" i="1"/>
  <c r="X440" i="1"/>
  <c r="AN440" i="1"/>
  <c r="BJ440" i="1"/>
  <c r="BL440" i="1"/>
  <c r="AQ440" i="1"/>
  <c r="AR440" i="1"/>
  <c r="BF440" i="1"/>
  <c r="BH440" i="1"/>
  <c r="N355" i="1"/>
  <c r="W355" i="1"/>
  <c r="Y355" i="1"/>
  <c r="N247" i="1"/>
  <c r="Y247" i="1"/>
  <c r="W247" i="1"/>
  <c r="AF247" i="1" s="1"/>
  <c r="AG378" i="1"/>
  <c r="AH378" i="1"/>
  <c r="X378" i="1"/>
  <c r="BN490" i="1"/>
  <c r="N440" i="1"/>
  <c r="Y440" i="1"/>
  <c r="W275" i="1"/>
  <c r="BD275" i="1" s="1"/>
  <c r="Y275" i="1"/>
  <c r="W487" i="1"/>
  <c r="AZ487" i="1" s="1"/>
  <c r="N487" i="1"/>
  <c r="Y487" i="1"/>
  <c r="AB453" i="1"/>
  <c r="AV453" i="1"/>
  <c r="AN453" i="1"/>
  <c r="BI453" i="1"/>
  <c r="AP453" i="1"/>
  <c r="BL453" i="1"/>
  <c r="AQ453" i="1"/>
  <c r="BQ453" i="1"/>
  <c r="AE453" i="1"/>
  <c r="BG453" i="1"/>
  <c r="AF453" i="1"/>
  <c r="BH453" i="1"/>
  <c r="AL453" i="1"/>
  <c r="AK453" i="1"/>
  <c r="AR453" i="1"/>
  <c r="AU453" i="1"/>
  <c r="BA453" i="1"/>
  <c r="AC453" i="1"/>
  <c r="AD453" i="1"/>
  <c r="AM453" i="1"/>
  <c r="N384" i="1"/>
  <c r="BO371" i="1"/>
  <c r="Y235" i="1"/>
  <c r="W235" i="1"/>
  <c r="AY235" i="1" s="1"/>
  <c r="N231" i="1"/>
  <c r="W231" i="1"/>
  <c r="BJ231" i="1" s="1"/>
  <c r="N493" i="1"/>
  <c r="W450" i="1"/>
  <c r="AK450" i="1" s="1"/>
  <c r="Y450" i="1"/>
  <c r="N450" i="1"/>
  <c r="BD412" i="1"/>
  <c r="W383" i="1"/>
  <c r="AZ383" i="1" s="1"/>
  <c r="BM371" i="1"/>
  <c r="Y314" i="1"/>
  <c r="X239" i="1"/>
  <c r="Y417" i="1"/>
  <c r="N417" i="1"/>
  <c r="N320" i="1"/>
  <c r="W320" i="1"/>
  <c r="BB320" i="1" s="1"/>
  <c r="W317" i="1"/>
  <c r="AH317" i="1" s="1"/>
  <c r="Y317" i="1"/>
  <c r="W309" i="1"/>
  <c r="N309" i="1"/>
  <c r="Y309" i="1"/>
  <c r="W294" i="1"/>
  <c r="AM294" i="1" s="1"/>
  <c r="Y294" i="1"/>
  <c r="N286" i="1"/>
  <c r="Y286" i="1"/>
  <c r="AN282" i="1"/>
  <c r="BO282" i="1"/>
  <c r="AT282" i="1"/>
  <c r="AU282" i="1"/>
  <c r="AW282" i="1"/>
  <c r="BP282" i="1"/>
  <c r="BQ282" i="1"/>
  <c r="BN282" i="1"/>
  <c r="N481" i="1"/>
  <c r="W481" i="1"/>
  <c r="AV481" i="1" s="1"/>
  <c r="AJ490" i="1"/>
  <c r="BH490" i="1"/>
  <c r="AC490" i="1"/>
  <c r="BE490" i="1"/>
  <c r="AQ490" i="1"/>
  <c r="BP490" i="1"/>
  <c r="AR490" i="1"/>
  <c r="BF490" i="1"/>
  <c r="BG490" i="1"/>
  <c r="AT490" i="1"/>
  <c r="BC490" i="1"/>
  <c r="X490" i="1"/>
  <c r="BL490" i="1"/>
  <c r="AD490" i="1"/>
  <c r="AE490" i="1"/>
  <c r="AZ490" i="1"/>
  <c r="BI490" i="1"/>
  <c r="BJ490" i="1"/>
  <c r="BM490" i="1"/>
  <c r="Y386" i="1"/>
  <c r="N386" i="1"/>
  <c r="W386" i="1"/>
  <c r="X386" i="1" s="1"/>
  <c r="X271" i="1"/>
  <c r="BD271" i="1"/>
  <c r="BQ271" i="1"/>
  <c r="AH271" i="1"/>
  <c r="BE271" i="1"/>
  <c r="AG271" i="1"/>
  <c r="W423" i="1"/>
  <c r="AP423" i="1" s="1"/>
  <c r="N423" i="1"/>
  <c r="X370" i="1"/>
  <c r="BL370" i="1"/>
  <c r="AP370" i="1"/>
  <c r="AB370" i="1"/>
  <c r="BO370" i="1"/>
  <c r="AG370" i="1"/>
  <c r="AH370" i="1"/>
  <c r="BM370" i="1"/>
  <c r="BN370" i="1"/>
  <c r="AO370" i="1"/>
  <c r="AV370" i="1"/>
  <c r="AD370" i="1"/>
  <c r="AR370" i="1"/>
  <c r="BB370" i="1"/>
  <c r="BJ370" i="1"/>
  <c r="BP370" i="1"/>
  <c r="BQ370" i="1"/>
  <c r="Y240" i="1"/>
  <c r="N240" i="1"/>
  <c r="X503" i="1"/>
  <c r="AP503" i="1"/>
  <c r="BF503" i="1"/>
  <c r="AV503" i="1"/>
  <c r="BH503" i="1"/>
  <c r="AK503" i="1"/>
  <c r="AL503" i="1"/>
  <c r="BK503" i="1"/>
  <c r="AT503" i="1"/>
  <c r="AQ503" i="1"/>
  <c r="AR503" i="1"/>
  <c r="AU503" i="1"/>
  <c r="BI503" i="1"/>
  <c r="BJ503" i="1"/>
  <c r="BL503" i="1"/>
  <c r="AK486" i="1"/>
  <c r="AM486" i="1"/>
  <c r="AN486" i="1"/>
  <c r="BF486" i="1"/>
  <c r="N317" i="1"/>
  <c r="AC397" i="1"/>
  <c r="BG397" i="1"/>
  <c r="AD397" i="1"/>
  <c r="BI397" i="1"/>
  <c r="AJ397" i="1"/>
  <c r="AS397" i="1"/>
  <c r="AT397" i="1"/>
  <c r="AN397" i="1"/>
  <c r="AZ397" i="1"/>
  <c r="AK397" i="1"/>
  <c r="BB397" i="1"/>
  <c r="BE397" i="1"/>
  <c r="BF397" i="1"/>
  <c r="BH397" i="1"/>
  <c r="Y370" i="1"/>
  <c r="N370" i="1"/>
  <c r="W344" i="1"/>
  <c r="AM344" i="1" s="1"/>
  <c r="N344" i="1"/>
  <c r="Y344" i="1"/>
  <c r="Y496" i="1"/>
  <c r="W496" i="1"/>
  <c r="N305" i="1"/>
  <c r="Y305" i="1"/>
  <c r="W305" i="1"/>
  <c r="AO305" i="1" s="1"/>
  <c r="BM277" i="1"/>
  <c r="AP277" i="1"/>
  <c r="AV277" i="1"/>
  <c r="BE277" i="1"/>
  <c r="BF277" i="1"/>
  <c r="BL277" i="1"/>
  <c r="AO277" i="1"/>
  <c r="X277" i="1"/>
  <c r="W416" i="1"/>
  <c r="BA416" i="1" s="1"/>
  <c r="Y416" i="1"/>
  <c r="N403" i="1"/>
  <c r="W403" i="1"/>
  <c r="AD403" i="1" s="1"/>
  <c r="Y403" i="1"/>
  <c r="X377" i="1"/>
  <c r="AM377" i="1"/>
  <c r="AO377" i="1"/>
  <c r="AU377" i="1"/>
  <c r="BK377" i="1"/>
  <c r="AN377" i="1"/>
  <c r="AR377" i="1"/>
  <c r="BM377" i="1"/>
  <c r="W334" i="1"/>
  <c r="BP334" i="1" s="1"/>
  <c r="N334" i="1"/>
  <c r="BQ488" i="1"/>
  <c r="BA488" i="1"/>
  <c r="BD488" i="1"/>
  <c r="BB488" i="1"/>
  <c r="BC488" i="1"/>
  <c r="BO488" i="1"/>
  <c r="BQ371" i="1"/>
  <c r="Y212" i="1"/>
  <c r="N212" i="1"/>
  <c r="AW490" i="1"/>
  <c r="W272" i="1"/>
  <c r="AJ272" i="1" s="1"/>
  <c r="N272" i="1"/>
  <c r="BO503" i="1"/>
  <c r="N496" i="1"/>
  <c r="AU490" i="1"/>
  <c r="W447" i="1"/>
  <c r="AP447" i="1" s="1"/>
  <c r="N447" i="1"/>
  <c r="Y444" i="1"/>
  <c r="W444" i="1"/>
  <c r="N444" i="1"/>
  <c r="BB412" i="1"/>
  <c r="Y404" i="1"/>
  <c r="W404" i="1"/>
  <c r="BO404" i="1" s="1"/>
  <c r="BK371" i="1"/>
  <c r="W368" i="1"/>
  <c r="Y368" i="1"/>
  <c r="W314" i="1"/>
  <c r="AJ314" i="1" s="1"/>
  <c r="N354" i="1"/>
  <c r="Y354" i="1"/>
  <c r="AU265" i="1"/>
  <c r="AO265" i="1"/>
  <c r="AZ265" i="1"/>
  <c r="AM265" i="1"/>
  <c r="AN265" i="1"/>
  <c r="AS265" i="1"/>
  <c r="AV265" i="1"/>
  <c r="X265" i="1"/>
  <c r="BP265" i="1"/>
  <c r="BI265" i="1"/>
  <c r="BN265" i="1"/>
  <c r="AC265" i="1"/>
  <c r="AP265" i="1"/>
  <c r="BM265" i="1"/>
  <c r="BG474" i="1"/>
  <c r="AN474" i="1"/>
  <c r="BI474" i="1"/>
  <c r="BO474" i="1"/>
  <c r="BD474" i="1"/>
  <c r="BE474" i="1"/>
  <c r="BP474" i="1"/>
  <c r="BF474" i="1"/>
  <c r="W469" i="1"/>
  <c r="AK469" i="1" s="1"/>
  <c r="N469" i="1"/>
  <c r="X433" i="1"/>
  <c r="BM433" i="1"/>
  <c r="AP433" i="1"/>
  <c r="AQ433" i="1"/>
  <c r="AO433" i="1"/>
  <c r="AR433" i="1"/>
  <c r="AF433" i="1"/>
  <c r="BH433" i="1"/>
  <c r="BQ433" i="1"/>
  <c r="BI433" i="1"/>
  <c r="BJ433" i="1"/>
  <c r="AD327" i="1"/>
  <c r="BA327" i="1"/>
  <c r="AM327" i="1"/>
  <c r="BH327" i="1"/>
  <c r="X327" i="1"/>
  <c r="AU327" i="1"/>
  <c r="AB327" i="1"/>
  <c r="BC327" i="1"/>
  <c r="AC327" i="1"/>
  <c r="BD327" i="1"/>
  <c r="AE327" i="1"/>
  <c r="BG327" i="1"/>
  <c r="AF327" i="1"/>
  <c r="BJ327" i="1"/>
  <c r="AS327" i="1"/>
  <c r="AY327" i="1"/>
  <c r="AL327" i="1"/>
  <c r="AQ327" i="1"/>
  <c r="AV327" i="1"/>
  <c r="BB327" i="1"/>
  <c r="W310" i="1"/>
  <c r="X310" i="1" s="1"/>
  <c r="Y310" i="1"/>
  <c r="N338" i="1"/>
  <c r="W338" i="1"/>
  <c r="AS338" i="1" s="1"/>
  <c r="Y338" i="1"/>
  <c r="W246" i="1"/>
  <c r="Y246" i="1"/>
  <c r="N456" i="1"/>
  <c r="Y456" i="1"/>
  <c r="W456" i="1"/>
  <c r="BC456" i="1" s="1"/>
  <c r="Y443" i="1"/>
  <c r="W443" i="1"/>
  <c r="AN443" i="1" s="1"/>
  <c r="N376" i="1"/>
  <c r="W376" i="1"/>
  <c r="BE376" i="1" s="1"/>
  <c r="Y376" i="1"/>
  <c r="BQ327" i="1"/>
  <c r="N307" i="1"/>
  <c r="Y307" i="1"/>
  <c r="W307" i="1"/>
  <c r="BJ307" i="1" s="1"/>
  <c r="Y306" i="1"/>
  <c r="W306" i="1"/>
  <c r="AJ306" i="1" s="1"/>
  <c r="X290" i="1"/>
  <c r="BJ290" i="1"/>
  <c r="BH290" i="1"/>
  <c r="AP290" i="1"/>
  <c r="AQ290" i="1"/>
  <c r="AM290" i="1"/>
  <c r="AN290" i="1"/>
  <c r="AR290" i="1"/>
  <c r="BI290" i="1"/>
  <c r="AE290" i="1"/>
  <c r="AO290" i="1"/>
  <c r="W492" i="1"/>
  <c r="AQ492" i="1" s="1"/>
  <c r="Y397" i="1"/>
  <c r="N397" i="1"/>
  <c r="Y335" i="1"/>
  <c r="N335" i="1"/>
  <c r="W335" i="1"/>
  <c r="AR335" i="1" s="1"/>
  <c r="Y287" i="1"/>
  <c r="W287" i="1"/>
  <c r="N287" i="1"/>
  <c r="W308" i="1"/>
  <c r="BD308" i="1" s="1"/>
  <c r="Y308" i="1"/>
  <c r="N308" i="1"/>
  <c r="W234" i="1"/>
  <c r="BI234" i="1" s="1"/>
  <c r="Y234" i="1"/>
  <c r="N234" i="1"/>
  <c r="BD459" i="1"/>
  <c r="W458" i="1"/>
  <c r="AK458" i="1" s="1"/>
  <c r="N458" i="1"/>
  <c r="N371" i="1"/>
  <c r="Y371" i="1"/>
  <c r="BC356" i="1"/>
  <c r="BL356" i="1"/>
  <c r="BM356" i="1"/>
  <c r="AP356" i="1"/>
  <c r="AR356" i="1"/>
  <c r="AB356" i="1"/>
  <c r="BN356" i="1"/>
  <c r="X353" i="1"/>
  <c r="AV353" i="1"/>
  <c r="AR353" i="1"/>
  <c r="AO353" i="1"/>
  <c r="AD353" i="1"/>
  <c r="BH353" i="1"/>
  <c r="AE353" i="1"/>
  <c r="BI353" i="1"/>
  <c r="AP353" i="1"/>
  <c r="AT353" i="1"/>
  <c r="BF353" i="1"/>
  <c r="BL353" i="1"/>
  <c r="N341" i="1"/>
  <c r="N324" i="1"/>
  <c r="W324" i="1"/>
  <c r="AJ324" i="1" s="1"/>
  <c r="Y324" i="1"/>
  <c r="Y490" i="1"/>
  <c r="AE459" i="1"/>
  <c r="AW459" i="1"/>
  <c r="BO459" i="1"/>
  <c r="AC459" i="1"/>
  <c r="AV459" i="1"/>
  <c r="AP459" i="1"/>
  <c r="BJ459" i="1"/>
  <c r="AQ459" i="1"/>
  <c r="BK459" i="1"/>
  <c r="AI459" i="1"/>
  <c r="BG459" i="1"/>
  <c r="AL459" i="1"/>
  <c r="BH459" i="1"/>
  <c r="AN459" i="1"/>
  <c r="BN459" i="1"/>
  <c r="AB431" i="1"/>
  <c r="AG431" i="1"/>
  <c r="AH431" i="1"/>
  <c r="W366" i="1"/>
  <c r="AM366" i="1" s="1"/>
  <c r="N366" i="1"/>
  <c r="AV237" i="1"/>
  <c r="BA237" i="1"/>
  <c r="AR420" i="1"/>
  <c r="BF420" i="1"/>
  <c r="AD420" i="1"/>
  <c r="BJ420" i="1"/>
  <c r="AQ420" i="1"/>
  <c r="AS420" i="1"/>
  <c r="AO420" i="1"/>
  <c r="AP420" i="1"/>
  <c r="BF233" i="1"/>
  <c r="BP233" i="1"/>
  <c r="W427" i="1"/>
  <c r="AP427" i="1" s="1"/>
  <c r="Y427" i="1"/>
  <c r="BH420" i="1"/>
  <c r="Y382" i="1"/>
  <c r="N361" i="1"/>
  <c r="Y361" i="1"/>
  <c r="W361" i="1"/>
  <c r="AX361" i="1" s="1"/>
  <c r="AI396" i="1"/>
  <c r="AJ396" i="1"/>
  <c r="Y232" i="1"/>
  <c r="N232" i="1"/>
  <c r="W232" i="1"/>
  <c r="BO232" i="1" s="1"/>
  <c r="N489" i="1"/>
  <c r="Y489" i="1"/>
  <c r="AQ446" i="1"/>
  <c r="BJ446" i="1"/>
  <c r="AR446" i="1"/>
  <c r="BL446" i="1"/>
  <c r="AK446" i="1"/>
  <c r="BH446" i="1"/>
  <c r="AN446" i="1"/>
  <c r="BI446" i="1"/>
  <c r="W375" i="1"/>
  <c r="W326" i="1"/>
  <c r="AV326" i="1" s="1"/>
  <c r="Y326" i="1"/>
  <c r="Y284" i="1"/>
  <c r="W284" i="1"/>
  <c r="AL284" i="1" s="1"/>
  <c r="N283" i="1"/>
  <c r="W283" i="1"/>
  <c r="AJ283" i="1" s="1"/>
  <c r="W281" i="1"/>
  <c r="AK281" i="1" s="1"/>
  <c r="AV258" i="1"/>
  <c r="BA258" i="1"/>
  <c r="X258" i="1"/>
  <c r="BN252" i="1"/>
  <c r="BA251" i="1"/>
  <c r="BB251" i="1"/>
  <c r="W223" i="1"/>
  <c r="AI223" i="1" s="1"/>
  <c r="AD213" i="1"/>
  <c r="AX213" i="1"/>
  <c r="AI213" i="1"/>
  <c r="BH213" i="1"/>
  <c r="X213" i="1"/>
  <c r="AU213" i="1"/>
  <c r="BQ213" i="1"/>
  <c r="AE213" i="1"/>
  <c r="BE213" i="1"/>
  <c r="AF213" i="1"/>
  <c r="BG213" i="1"/>
  <c r="W346" i="1"/>
  <c r="AU346" i="1" s="1"/>
  <c r="N346" i="1"/>
  <c r="W336" i="1"/>
  <c r="AI336" i="1" s="1"/>
  <c r="Y336" i="1"/>
  <c r="Y290" i="1"/>
  <c r="N290" i="1"/>
  <c r="BD462" i="1"/>
  <c r="AJ430" i="1"/>
  <c r="AP430" i="1"/>
  <c r="BH430" i="1"/>
  <c r="AM430" i="1"/>
  <c r="BF430" i="1"/>
  <c r="AO426" i="1"/>
  <c r="AN426" i="1"/>
  <c r="N407" i="1"/>
  <c r="W407" i="1"/>
  <c r="AG407" i="1" s="1"/>
  <c r="AT213" i="1"/>
  <c r="AG312" i="1"/>
  <c r="BF312" i="1"/>
  <c r="BD312" i="1"/>
  <c r="Y233" i="1"/>
  <c r="N233" i="1"/>
  <c r="N477" i="1"/>
  <c r="W477" i="1"/>
  <c r="BO477" i="1" s="1"/>
  <c r="BE312" i="1"/>
  <c r="N295" i="1"/>
  <c r="W295" i="1"/>
  <c r="AQ295" i="1" s="1"/>
  <c r="AC449" i="1"/>
  <c r="AS449" i="1"/>
  <c r="BI449" i="1"/>
  <c r="AD449" i="1"/>
  <c r="AT449" i="1"/>
  <c r="BJ449" i="1"/>
  <c r="AE449" i="1"/>
  <c r="AU449" i="1"/>
  <c r="BK449" i="1"/>
  <c r="AF449" i="1"/>
  <c r="AV449" i="1"/>
  <c r="BL449" i="1"/>
  <c r="AI449" i="1"/>
  <c r="BC449" i="1"/>
  <c r="AJ449" i="1"/>
  <c r="BD449" i="1"/>
  <c r="AK449" i="1"/>
  <c r="BE449" i="1"/>
  <c r="AL449" i="1"/>
  <c r="BF449" i="1"/>
  <c r="AM449" i="1"/>
  <c r="BG449" i="1"/>
  <c r="X449" i="1"/>
  <c r="BB449" i="1"/>
  <c r="BH449" i="1"/>
  <c r="BM449" i="1"/>
  <c r="AB449" i="1"/>
  <c r="BN449" i="1"/>
  <c r="AG449" i="1"/>
  <c r="BO449" i="1"/>
  <c r="AY449" i="1"/>
  <c r="AZ449" i="1"/>
  <c r="BA449" i="1"/>
  <c r="BP449" i="1"/>
  <c r="BQ449" i="1"/>
  <c r="AX449" i="1"/>
  <c r="AO449" i="1"/>
  <c r="AP449" i="1"/>
  <c r="AQ449" i="1"/>
  <c r="AR449" i="1"/>
  <c r="AW449" i="1"/>
  <c r="AH449" i="1"/>
  <c r="AN449" i="1"/>
  <c r="Y494" i="1"/>
  <c r="N494" i="1"/>
  <c r="W374" i="1"/>
  <c r="Y374" i="1"/>
  <c r="N374" i="1"/>
  <c r="AM494" i="1"/>
  <c r="BC494" i="1"/>
  <c r="AP494" i="1"/>
  <c r="BF494" i="1"/>
  <c r="AL494" i="1"/>
  <c r="BE494" i="1"/>
  <c r="AO494" i="1"/>
  <c r="BH494" i="1"/>
  <c r="AG494" i="1"/>
  <c r="BA494" i="1"/>
  <c r="AH494" i="1"/>
  <c r="BB494" i="1"/>
  <c r="AI494" i="1"/>
  <c r="BD494" i="1"/>
  <c r="AJ494" i="1"/>
  <c r="BG494" i="1"/>
  <c r="AK494" i="1"/>
  <c r="BI494" i="1"/>
  <c r="AD494" i="1"/>
  <c r="BL494" i="1"/>
  <c r="AE494" i="1"/>
  <c r="BM494" i="1"/>
  <c r="AF494" i="1"/>
  <c r="BN494" i="1"/>
  <c r="AN494" i="1"/>
  <c r="BO494" i="1"/>
  <c r="AQ494" i="1"/>
  <c r="BP494" i="1"/>
  <c r="AB494" i="1"/>
  <c r="AC494" i="1"/>
  <c r="AR494" i="1"/>
  <c r="AS494" i="1"/>
  <c r="AT494" i="1"/>
  <c r="X494" i="1"/>
  <c r="AU494" i="1"/>
  <c r="AV494" i="1"/>
  <c r="AW494" i="1"/>
  <c r="BJ494" i="1"/>
  <c r="BK494" i="1"/>
  <c r="BQ494" i="1"/>
  <c r="Y428" i="1"/>
  <c r="N428" i="1"/>
  <c r="W428" i="1"/>
  <c r="AD352" i="1"/>
  <c r="AT352" i="1"/>
  <c r="BJ352" i="1"/>
  <c r="AE352" i="1"/>
  <c r="AU352" i="1"/>
  <c r="BK352" i="1"/>
  <c r="AF352" i="1"/>
  <c r="AV352" i="1"/>
  <c r="BL352" i="1"/>
  <c r="AG352" i="1"/>
  <c r="AW352" i="1"/>
  <c r="BM352" i="1"/>
  <c r="X352" i="1"/>
  <c r="AS352" i="1"/>
  <c r="BQ352" i="1"/>
  <c r="AX352" i="1"/>
  <c r="AY352" i="1"/>
  <c r="AB352" i="1"/>
  <c r="AZ352" i="1"/>
  <c r="AC352" i="1"/>
  <c r="BA352" i="1"/>
  <c r="AO352" i="1"/>
  <c r="AP352" i="1"/>
  <c r="AQ352" i="1"/>
  <c r="AR352" i="1"/>
  <c r="BB352" i="1"/>
  <c r="BF352" i="1"/>
  <c r="BG352" i="1"/>
  <c r="BH352" i="1"/>
  <c r="BI352" i="1"/>
  <c r="BN352" i="1"/>
  <c r="BE352" i="1"/>
  <c r="BO352" i="1"/>
  <c r="BP352" i="1"/>
  <c r="AN352" i="1"/>
  <c r="BC352" i="1"/>
  <c r="BD352" i="1"/>
  <c r="AL352" i="1"/>
  <c r="AM352" i="1"/>
  <c r="AH468" i="1"/>
  <c r="AX468" i="1"/>
  <c r="BN468" i="1"/>
  <c r="AQ468" i="1"/>
  <c r="BH468" i="1"/>
  <c r="AR468" i="1"/>
  <c r="BI468" i="1"/>
  <c r="AB468" i="1"/>
  <c r="AS468" i="1"/>
  <c r="BJ468" i="1"/>
  <c r="AC468" i="1"/>
  <c r="AT468" i="1"/>
  <c r="BK468" i="1"/>
  <c r="AI468" i="1"/>
  <c r="BD468" i="1"/>
  <c r="AJ468" i="1"/>
  <c r="BE468" i="1"/>
  <c r="AK468" i="1"/>
  <c r="BF468" i="1"/>
  <c r="AM468" i="1"/>
  <c r="BL468" i="1"/>
  <c r="AE468" i="1"/>
  <c r="BM468" i="1"/>
  <c r="AF468" i="1"/>
  <c r="BO468" i="1"/>
  <c r="AG468" i="1"/>
  <c r="BP468" i="1"/>
  <c r="AL468" i="1"/>
  <c r="BQ468" i="1"/>
  <c r="AN468" i="1"/>
  <c r="AW468" i="1"/>
  <c r="AY468" i="1"/>
  <c r="AZ468" i="1"/>
  <c r="BA468" i="1"/>
  <c r="BB468" i="1"/>
  <c r="AV468" i="1"/>
  <c r="BC468" i="1"/>
  <c r="BG468" i="1"/>
  <c r="X468" i="1"/>
  <c r="AD468" i="1"/>
  <c r="AO468" i="1"/>
  <c r="AP468" i="1"/>
  <c r="AU468" i="1"/>
  <c r="AQ483" i="1"/>
  <c r="BG483" i="1"/>
  <c r="AC483" i="1"/>
  <c r="AS483" i="1"/>
  <c r="BI483" i="1"/>
  <c r="AD483" i="1"/>
  <c r="AT483" i="1"/>
  <c r="BJ483" i="1"/>
  <c r="AE483" i="1"/>
  <c r="AX483" i="1"/>
  <c r="BQ483" i="1"/>
  <c r="AG483" i="1"/>
  <c r="AZ483" i="1"/>
  <c r="AI483" i="1"/>
  <c r="BB483" i="1"/>
  <c r="BA483" i="1"/>
  <c r="AB483" i="1"/>
  <c r="BC483" i="1"/>
  <c r="AF483" i="1"/>
  <c r="BD483" i="1"/>
  <c r="AH483" i="1"/>
  <c r="BE483" i="1"/>
  <c r="AJ483" i="1"/>
  <c r="BF483" i="1"/>
  <c r="AR483" i="1"/>
  <c r="AU483" i="1"/>
  <c r="AV483" i="1"/>
  <c r="AW483" i="1"/>
  <c r="AY483" i="1"/>
  <c r="AO483" i="1"/>
  <c r="AP483" i="1"/>
  <c r="BH483" i="1"/>
  <c r="BK483" i="1"/>
  <c r="BL483" i="1"/>
  <c r="AK483" i="1"/>
  <c r="AL483" i="1"/>
  <c r="AM483" i="1"/>
  <c r="AN483" i="1"/>
  <c r="BM483" i="1"/>
  <c r="W439" i="1"/>
  <c r="Y439" i="1"/>
  <c r="N439" i="1"/>
  <c r="N499" i="1"/>
  <c r="Y499" i="1"/>
  <c r="W499" i="1"/>
  <c r="W472" i="1"/>
  <c r="Y472" i="1"/>
  <c r="N472" i="1"/>
  <c r="X488" i="1"/>
  <c r="AO488" i="1"/>
  <c r="BE488" i="1"/>
  <c r="AQ488" i="1"/>
  <c r="BG488" i="1"/>
  <c r="AB488" i="1"/>
  <c r="AR488" i="1"/>
  <c r="BH488" i="1"/>
  <c r="AS488" i="1"/>
  <c r="BL488" i="1"/>
  <c r="AU488" i="1"/>
  <c r="BN488" i="1"/>
  <c r="AD488" i="1"/>
  <c r="AW488" i="1"/>
  <c r="BP488" i="1"/>
  <c r="AI488" i="1"/>
  <c r="BF488" i="1"/>
  <c r="AJ488" i="1"/>
  <c r="BI488" i="1"/>
  <c r="AK488" i="1"/>
  <c r="BJ488" i="1"/>
  <c r="AL488" i="1"/>
  <c r="BK488" i="1"/>
  <c r="AM488" i="1"/>
  <c r="BM488" i="1"/>
  <c r="AH488" i="1"/>
  <c r="AN488" i="1"/>
  <c r="AP488" i="1"/>
  <c r="AT488" i="1"/>
  <c r="AV488" i="1"/>
  <c r="AF488" i="1"/>
  <c r="AG488" i="1"/>
  <c r="AX488" i="1"/>
  <c r="AY488" i="1"/>
  <c r="AZ488" i="1"/>
  <c r="Y468" i="1"/>
  <c r="N468" i="1"/>
  <c r="AH493" i="1"/>
  <c r="AX493" i="1"/>
  <c r="BN493" i="1"/>
  <c r="AK493" i="1"/>
  <c r="BA493" i="1"/>
  <c r="BQ493" i="1"/>
  <c r="AL493" i="1"/>
  <c r="BD493" i="1"/>
  <c r="AN493" i="1"/>
  <c r="BF493" i="1"/>
  <c r="AM493" i="1"/>
  <c r="BH493" i="1"/>
  <c r="AO493" i="1"/>
  <c r="BI493" i="1"/>
  <c r="AP493" i="1"/>
  <c r="BJ493" i="1"/>
  <c r="AQ493" i="1"/>
  <c r="BK493" i="1"/>
  <c r="AR493" i="1"/>
  <c r="BL493" i="1"/>
  <c r="AC493" i="1"/>
  <c r="BE493" i="1"/>
  <c r="AD493" i="1"/>
  <c r="BG493" i="1"/>
  <c r="AE493" i="1"/>
  <c r="BM493" i="1"/>
  <c r="AF493" i="1"/>
  <c r="BO493" i="1"/>
  <c r="AG493" i="1"/>
  <c r="BP493" i="1"/>
  <c r="AB493" i="1"/>
  <c r="AI493" i="1"/>
  <c r="AJ493" i="1"/>
  <c r="AT493" i="1"/>
  <c r="AU493" i="1"/>
  <c r="AV493" i="1"/>
  <c r="AW493" i="1"/>
  <c r="AY493" i="1"/>
  <c r="W495" i="1"/>
  <c r="N495" i="1"/>
  <c r="Y495" i="1"/>
  <c r="N358" i="1"/>
  <c r="W358" i="1"/>
  <c r="Y358" i="1"/>
  <c r="Y488" i="1"/>
  <c r="N488" i="1"/>
  <c r="N406" i="1"/>
  <c r="W406" i="1"/>
  <c r="Y406" i="1"/>
  <c r="Y381" i="1"/>
  <c r="N381" i="1"/>
  <c r="W381" i="1"/>
  <c r="N339" i="1"/>
  <c r="W339" i="1"/>
  <c r="Y339" i="1"/>
  <c r="W395" i="1"/>
  <c r="N395" i="1"/>
  <c r="Y395" i="1"/>
  <c r="AE486" i="1"/>
  <c r="AU486" i="1"/>
  <c r="BK486" i="1"/>
  <c r="AG486" i="1"/>
  <c r="AW486" i="1"/>
  <c r="BM486" i="1"/>
  <c r="AH486" i="1"/>
  <c r="AX486" i="1"/>
  <c r="BN486" i="1"/>
  <c r="X486" i="1"/>
  <c r="AR486" i="1"/>
  <c r="BL486" i="1"/>
  <c r="AT486" i="1"/>
  <c r="BP486" i="1"/>
  <c r="AC486" i="1"/>
  <c r="AY486" i="1"/>
  <c r="AO486" i="1"/>
  <c r="BO486" i="1"/>
  <c r="AP486" i="1"/>
  <c r="BQ486" i="1"/>
  <c r="AQ486" i="1"/>
  <c r="AS486" i="1"/>
  <c r="AV486" i="1"/>
  <c r="AB486" i="1"/>
  <c r="BG486" i="1"/>
  <c r="AD486" i="1"/>
  <c r="BH486" i="1"/>
  <c r="AF486" i="1"/>
  <c r="BI486" i="1"/>
  <c r="AI486" i="1"/>
  <c r="BJ486" i="1"/>
  <c r="AJ486" i="1"/>
  <c r="AZ486" i="1"/>
  <c r="BA486" i="1"/>
  <c r="BB486" i="1"/>
  <c r="BC486" i="1"/>
  <c r="BD486" i="1"/>
  <c r="AI378" i="1"/>
  <c r="AQ378" i="1"/>
  <c r="BG378" i="1"/>
  <c r="AR378" i="1"/>
  <c r="BH378" i="1"/>
  <c r="AB378" i="1"/>
  <c r="AS378" i="1"/>
  <c r="BI378" i="1"/>
  <c r="AC378" i="1"/>
  <c r="AT378" i="1"/>
  <c r="BJ378" i="1"/>
  <c r="AD378" i="1"/>
  <c r="AU378" i="1"/>
  <c r="BK378" i="1"/>
  <c r="AN378" i="1"/>
  <c r="BN378" i="1"/>
  <c r="AO378" i="1"/>
  <c r="BO378" i="1"/>
  <c r="AP378" i="1"/>
  <c r="BP378" i="1"/>
  <c r="AV378" i="1"/>
  <c r="BQ378" i="1"/>
  <c r="AW378" i="1"/>
  <c r="AX378" i="1"/>
  <c r="AY378" i="1"/>
  <c r="AZ378" i="1"/>
  <c r="BA378" i="1"/>
  <c r="BB378" i="1"/>
  <c r="BC378" i="1"/>
  <c r="BD378" i="1"/>
  <c r="BE378" i="1"/>
  <c r="BF378" i="1"/>
  <c r="BL378" i="1"/>
  <c r="AJ378" i="1"/>
  <c r="AK378" i="1"/>
  <c r="AL378" i="1"/>
  <c r="AM378" i="1"/>
  <c r="BM378" i="1"/>
  <c r="AF474" i="1"/>
  <c r="AV474" i="1"/>
  <c r="BL474" i="1"/>
  <c r="AB474" i="1"/>
  <c r="AS474" i="1"/>
  <c r="BJ474" i="1"/>
  <c r="AC474" i="1"/>
  <c r="AT474" i="1"/>
  <c r="BK474" i="1"/>
  <c r="AD474" i="1"/>
  <c r="AU474" i="1"/>
  <c r="BM474" i="1"/>
  <c r="AE474" i="1"/>
  <c r="AW474" i="1"/>
  <c r="BN474" i="1"/>
  <c r="X474" i="1"/>
  <c r="AY474" i="1"/>
  <c r="AZ474" i="1"/>
  <c r="BA474" i="1"/>
  <c r="AH474" i="1"/>
  <c r="BC474" i="1"/>
  <c r="AP474" i="1"/>
  <c r="AQ474" i="1"/>
  <c r="AR474" i="1"/>
  <c r="AX474" i="1"/>
  <c r="BB474" i="1"/>
  <c r="AG474" i="1"/>
  <c r="BQ474" i="1"/>
  <c r="AI474" i="1"/>
  <c r="AJ474" i="1"/>
  <c r="AK474" i="1"/>
  <c r="AL474" i="1"/>
  <c r="N385" i="1"/>
  <c r="W385" i="1"/>
  <c r="Y385" i="1"/>
  <c r="N367" i="1"/>
  <c r="W367" i="1"/>
  <c r="Y367" i="1"/>
  <c r="W500" i="1"/>
  <c r="N500" i="1"/>
  <c r="N480" i="1"/>
  <c r="W480" i="1"/>
  <c r="Y480" i="1"/>
  <c r="W390" i="1"/>
  <c r="Y390" i="1"/>
  <c r="N390" i="1"/>
  <c r="W475" i="1"/>
  <c r="Y475" i="1"/>
  <c r="N475" i="1"/>
  <c r="N452" i="1"/>
  <c r="W452" i="1"/>
  <c r="Y452" i="1"/>
  <c r="N359" i="1"/>
  <c r="Y359" i="1"/>
  <c r="W359" i="1"/>
  <c r="N483" i="1"/>
  <c r="Y483" i="1"/>
  <c r="X351" i="1"/>
  <c r="AO351" i="1"/>
  <c r="BE351" i="1"/>
  <c r="AP351" i="1"/>
  <c r="BF351" i="1"/>
  <c r="AQ351" i="1"/>
  <c r="BG351" i="1"/>
  <c r="AB351" i="1"/>
  <c r="AR351" i="1"/>
  <c r="BH351" i="1"/>
  <c r="AE351" i="1"/>
  <c r="AY351" i="1"/>
  <c r="AF351" i="1"/>
  <c r="AZ351" i="1"/>
  <c r="AG351" i="1"/>
  <c r="BA351" i="1"/>
  <c r="AH351" i="1"/>
  <c r="BB351" i="1"/>
  <c r="AI351" i="1"/>
  <c r="BC351" i="1"/>
  <c r="AC351" i="1"/>
  <c r="BK351" i="1"/>
  <c r="AD351" i="1"/>
  <c r="BL351" i="1"/>
  <c r="AJ351" i="1"/>
  <c r="BM351" i="1"/>
  <c r="AK351" i="1"/>
  <c r="BN351" i="1"/>
  <c r="AL351" i="1"/>
  <c r="BO351" i="1"/>
  <c r="AU351" i="1"/>
  <c r="AV351" i="1"/>
  <c r="AW351" i="1"/>
  <c r="AX351" i="1"/>
  <c r="BD351" i="1"/>
  <c r="AM351" i="1"/>
  <c r="AN351" i="1"/>
  <c r="AS351" i="1"/>
  <c r="AT351" i="1"/>
  <c r="BI351" i="1"/>
  <c r="BG503" i="1"/>
  <c r="BD498" i="1"/>
  <c r="AE498" i="1"/>
  <c r="W466" i="1"/>
  <c r="N466" i="1"/>
  <c r="Y466" i="1"/>
  <c r="AQ455" i="1"/>
  <c r="BG455" i="1"/>
  <c r="AB455" i="1"/>
  <c r="AR455" i="1"/>
  <c r="BH455" i="1"/>
  <c r="AD455" i="1"/>
  <c r="AT455" i="1"/>
  <c r="BJ455" i="1"/>
  <c r="AE455" i="1"/>
  <c r="AX455" i="1"/>
  <c r="BQ455" i="1"/>
  <c r="AF455" i="1"/>
  <c r="AY455" i="1"/>
  <c r="AG455" i="1"/>
  <c r="AZ455" i="1"/>
  <c r="AH455" i="1"/>
  <c r="BA455" i="1"/>
  <c r="AI455" i="1"/>
  <c r="BB455" i="1"/>
  <c r="AC455" i="1"/>
  <c r="BI455" i="1"/>
  <c r="AJ455" i="1"/>
  <c r="BK455" i="1"/>
  <c r="AK455" i="1"/>
  <c r="BL455" i="1"/>
  <c r="AL455" i="1"/>
  <c r="BM455" i="1"/>
  <c r="AM455" i="1"/>
  <c r="BN455" i="1"/>
  <c r="BD455" i="1"/>
  <c r="BE455" i="1"/>
  <c r="BF455" i="1"/>
  <c r="BO455" i="1"/>
  <c r="BP455" i="1"/>
  <c r="N432" i="1"/>
  <c r="W432" i="1"/>
  <c r="Y432" i="1"/>
  <c r="N292" i="1"/>
  <c r="Y292" i="1"/>
  <c r="W292" i="1"/>
  <c r="AJ503" i="1"/>
  <c r="AZ503" i="1"/>
  <c r="BP503" i="1"/>
  <c r="AM503" i="1"/>
  <c r="BC503" i="1"/>
  <c r="AF503" i="1"/>
  <c r="AX503" i="1"/>
  <c r="BQ503" i="1"/>
  <c r="AH503" i="1"/>
  <c r="BA503" i="1"/>
  <c r="AC503" i="1"/>
  <c r="AW503" i="1"/>
  <c r="AD503" i="1"/>
  <c r="AY503" i="1"/>
  <c r="AE503" i="1"/>
  <c r="BB503" i="1"/>
  <c r="AG503" i="1"/>
  <c r="BD503" i="1"/>
  <c r="AI503" i="1"/>
  <c r="BE503" i="1"/>
  <c r="BC498" i="1"/>
  <c r="AB470" i="1"/>
  <c r="AR470" i="1"/>
  <c r="BH470" i="1"/>
  <c r="AG470" i="1"/>
  <c r="AX470" i="1"/>
  <c r="BO470" i="1"/>
  <c r="AH470" i="1"/>
  <c r="AY470" i="1"/>
  <c r="BP470" i="1"/>
  <c r="AI470" i="1"/>
  <c r="AZ470" i="1"/>
  <c r="BQ470" i="1"/>
  <c r="AJ470" i="1"/>
  <c r="BA470" i="1"/>
  <c r="AM470" i="1"/>
  <c r="BI470" i="1"/>
  <c r="AN470" i="1"/>
  <c r="BJ470" i="1"/>
  <c r="AO470" i="1"/>
  <c r="BK470" i="1"/>
  <c r="AQ470" i="1"/>
  <c r="BM470" i="1"/>
  <c r="AC470" i="1"/>
  <c r="BF470" i="1"/>
  <c r="AD470" i="1"/>
  <c r="BG470" i="1"/>
  <c r="AE470" i="1"/>
  <c r="BL470" i="1"/>
  <c r="AF470" i="1"/>
  <c r="BN470" i="1"/>
  <c r="AK470" i="1"/>
  <c r="N425" i="1"/>
  <c r="W425" i="1"/>
  <c r="Y425" i="1"/>
  <c r="Y501" i="1"/>
  <c r="N501" i="1"/>
  <c r="W501" i="1"/>
  <c r="N441" i="1"/>
  <c r="Y441" i="1"/>
  <c r="W441" i="1"/>
  <c r="AQ498" i="1"/>
  <c r="BG498" i="1"/>
  <c r="AD498" i="1"/>
  <c r="AT498" i="1"/>
  <c r="BJ498" i="1"/>
  <c r="AS498" i="1"/>
  <c r="BL498" i="1"/>
  <c r="AC498" i="1"/>
  <c r="AV498" i="1"/>
  <c r="BN498" i="1"/>
  <c r="AK498" i="1"/>
  <c r="BE498" i="1"/>
  <c r="AL498" i="1"/>
  <c r="BF498" i="1"/>
  <c r="AM498" i="1"/>
  <c r="BH498" i="1"/>
  <c r="AN498" i="1"/>
  <c r="BI498" i="1"/>
  <c r="AO498" i="1"/>
  <c r="BK498" i="1"/>
  <c r="W484" i="1"/>
  <c r="N484" i="1"/>
  <c r="Y484" i="1"/>
  <c r="X384" i="1"/>
  <c r="AO384" i="1"/>
  <c r="BE384" i="1"/>
  <c r="AP384" i="1"/>
  <c r="BF384" i="1"/>
  <c r="AQ384" i="1"/>
  <c r="BG384" i="1"/>
  <c r="AB384" i="1"/>
  <c r="AR384" i="1"/>
  <c r="BH384" i="1"/>
  <c r="AC384" i="1"/>
  <c r="AS384" i="1"/>
  <c r="BI384" i="1"/>
  <c r="AL384" i="1"/>
  <c r="BL384" i="1"/>
  <c r="AM384" i="1"/>
  <c r="BM384" i="1"/>
  <c r="AN384" i="1"/>
  <c r="BN384" i="1"/>
  <c r="AT384" i="1"/>
  <c r="BO384" i="1"/>
  <c r="AU384" i="1"/>
  <c r="BP384" i="1"/>
  <c r="AI384" i="1"/>
  <c r="AJ384" i="1"/>
  <c r="AK384" i="1"/>
  <c r="AV384" i="1"/>
  <c r="AW384" i="1"/>
  <c r="BA384" i="1"/>
  <c r="BB384" i="1"/>
  <c r="BC384" i="1"/>
  <c r="BD384" i="1"/>
  <c r="BJ384" i="1"/>
  <c r="AX384" i="1"/>
  <c r="AY384" i="1"/>
  <c r="AZ384" i="1"/>
  <c r="BK384" i="1"/>
  <c r="BQ384" i="1"/>
  <c r="AI490" i="1"/>
  <c r="AY490" i="1"/>
  <c r="BO490" i="1"/>
  <c r="AL490" i="1"/>
  <c r="BB490" i="1"/>
  <c r="AF490" i="1"/>
  <c r="AX490" i="1"/>
  <c r="BQ490" i="1"/>
  <c r="AH490" i="1"/>
  <c r="BA490" i="1"/>
  <c r="AK490" i="1"/>
  <c r="BD490" i="1"/>
  <c r="W489" i="1"/>
  <c r="W467" i="1"/>
  <c r="AF426" i="1"/>
  <c r="AV426" i="1"/>
  <c r="BL426" i="1"/>
  <c r="AG426" i="1"/>
  <c r="AW426" i="1"/>
  <c r="BM426" i="1"/>
  <c r="AH426" i="1"/>
  <c r="AX426" i="1"/>
  <c r="BN426" i="1"/>
  <c r="AI426" i="1"/>
  <c r="AY426" i="1"/>
  <c r="BO426" i="1"/>
  <c r="AJ426" i="1"/>
  <c r="AZ426" i="1"/>
  <c r="BP426" i="1"/>
  <c r="AE426" i="1"/>
  <c r="BE426" i="1"/>
  <c r="AK426" i="1"/>
  <c r="BF426" i="1"/>
  <c r="AL426" i="1"/>
  <c r="BG426" i="1"/>
  <c r="AM426" i="1"/>
  <c r="BH426" i="1"/>
  <c r="X426" i="1"/>
  <c r="BC426" i="1"/>
  <c r="BD426" i="1"/>
  <c r="BI426" i="1"/>
  <c r="AB426" i="1"/>
  <c r="BJ426" i="1"/>
  <c r="AC426" i="1"/>
  <c r="BK426" i="1"/>
  <c r="AP426" i="1"/>
  <c r="AQ426" i="1"/>
  <c r="AR426" i="1"/>
  <c r="AS426" i="1"/>
  <c r="AT426" i="1"/>
  <c r="Y415" i="1"/>
  <c r="W415" i="1"/>
  <c r="N415" i="1"/>
  <c r="Z498" i="1"/>
  <c r="N498" i="1"/>
  <c r="Y498" i="1"/>
  <c r="N474" i="1"/>
  <c r="Y474" i="1"/>
  <c r="N449" i="1"/>
  <c r="Y449" i="1"/>
  <c r="X431" i="1"/>
  <c r="AO431" i="1"/>
  <c r="BE431" i="1"/>
  <c r="AP431" i="1"/>
  <c r="BF431" i="1"/>
  <c r="AQ431" i="1"/>
  <c r="BG431" i="1"/>
  <c r="AC431" i="1"/>
  <c r="AV431" i="1"/>
  <c r="BO431" i="1"/>
  <c r="AD431" i="1"/>
  <c r="AW431" i="1"/>
  <c r="BP431" i="1"/>
  <c r="AE431" i="1"/>
  <c r="AX431" i="1"/>
  <c r="BQ431" i="1"/>
  <c r="AF431" i="1"/>
  <c r="AY431" i="1"/>
  <c r="AI431" i="1"/>
  <c r="BI431" i="1"/>
  <c r="AJ431" i="1"/>
  <c r="BJ431" i="1"/>
  <c r="AK431" i="1"/>
  <c r="BK431" i="1"/>
  <c r="AL431" i="1"/>
  <c r="BL431" i="1"/>
  <c r="AM431" i="1"/>
  <c r="BM431" i="1"/>
  <c r="AZ431" i="1"/>
  <c r="BA431" i="1"/>
  <c r="BB431" i="1"/>
  <c r="BC431" i="1"/>
  <c r="BD431" i="1"/>
  <c r="N393" i="1"/>
  <c r="W393" i="1"/>
  <c r="Y393" i="1"/>
  <c r="W497" i="1"/>
  <c r="Z497" i="1" s="1"/>
  <c r="AI462" i="1"/>
  <c r="AY462" i="1"/>
  <c r="BO462" i="1"/>
  <c r="AJ462" i="1"/>
  <c r="AZ462" i="1"/>
  <c r="BP462" i="1"/>
  <c r="X462" i="1"/>
  <c r="AQ462" i="1"/>
  <c r="BI462" i="1"/>
  <c r="AR462" i="1"/>
  <c r="BJ462" i="1"/>
  <c r="AS462" i="1"/>
  <c r="BK462" i="1"/>
  <c r="AB462" i="1"/>
  <c r="AT462" i="1"/>
  <c r="BL462" i="1"/>
  <c r="AC462" i="1"/>
  <c r="AU462" i="1"/>
  <c r="BM462" i="1"/>
  <c r="AH462" i="1"/>
  <c r="BG462" i="1"/>
  <c r="AK462" i="1"/>
  <c r="BH462" i="1"/>
  <c r="AL462" i="1"/>
  <c r="BN462" i="1"/>
  <c r="AM462" i="1"/>
  <c r="BQ462" i="1"/>
  <c r="AN462" i="1"/>
  <c r="BK490" i="1"/>
  <c r="AP490" i="1"/>
  <c r="BE462" i="1"/>
  <c r="N455" i="1"/>
  <c r="AQ409" i="1"/>
  <c r="BG409" i="1"/>
  <c r="AB409" i="1"/>
  <c r="AR409" i="1"/>
  <c r="BH409" i="1"/>
  <c r="AC409" i="1"/>
  <c r="AS409" i="1"/>
  <c r="BI409" i="1"/>
  <c r="AD409" i="1"/>
  <c r="AT409" i="1"/>
  <c r="BJ409" i="1"/>
  <c r="AE409" i="1"/>
  <c r="AU409" i="1"/>
  <c r="BK409" i="1"/>
  <c r="X409" i="1"/>
  <c r="AY409" i="1"/>
  <c r="AZ409" i="1"/>
  <c r="AF409" i="1"/>
  <c r="BA409" i="1"/>
  <c r="AG409" i="1"/>
  <c r="BB409" i="1"/>
  <c r="AP409" i="1"/>
  <c r="AV409" i="1"/>
  <c r="AW409" i="1"/>
  <c r="AX409" i="1"/>
  <c r="BC409" i="1"/>
  <c r="BF409" i="1"/>
  <c r="BL409" i="1"/>
  <c r="BM409" i="1"/>
  <c r="BN409" i="1"/>
  <c r="BO409" i="1"/>
  <c r="Y348" i="1"/>
  <c r="N348" i="1"/>
  <c r="W348" i="1"/>
  <c r="W491" i="1"/>
  <c r="N464" i="1"/>
  <c r="W464" i="1"/>
  <c r="Y464" i="1"/>
  <c r="W463" i="1"/>
  <c r="N463" i="1"/>
  <c r="Y482" i="1"/>
  <c r="N461" i="1"/>
  <c r="W461" i="1"/>
  <c r="Y461" i="1"/>
  <c r="W451" i="1"/>
  <c r="Y451" i="1"/>
  <c r="N451" i="1"/>
  <c r="AL440" i="1"/>
  <c r="BB440" i="1"/>
  <c r="AH440" i="1"/>
  <c r="AY440" i="1"/>
  <c r="BP440" i="1"/>
  <c r="AI440" i="1"/>
  <c r="AZ440" i="1"/>
  <c r="BQ440" i="1"/>
  <c r="AJ440" i="1"/>
  <c r="BA440" i="1"/>
  <c r="AK440" i="1"/>
  <c r="BC440" i="1"/>
  <c r="AU440" i="1"/>
  <c r="AV440" i="1"/>
  <c r="AB440" i="1"/>
  <c r="AW440" i="1"/>
  <c r="AC440" i="1"/>
  <c r="AX440" i="1"/>
  <c r="AD440" i="1"/>
  <c r="BD440" i="1"/>
  <c r="N438" i="1"/>
  <c r="W438" i="1"/>
  <c r="W434" i="1"/>
  <c r="N434" i="1"/>
  <c r="BN433" i="1"/>
  <c r="AM433" i="1"/>
  <c r="AG412" i="1"/>
  <c r="N328" i="1"/>
  <c r="W328" i="1"/>
  <c r="Y328" i="1"/>
  <c r="Y460" i="1"/>
  <c r="W460" i="1"/>
  <c r="Y431" i="1"/>
  <c r="N431" i="1"/>
  <c r="W411" i="1"/>
  <c r="N411" i="1"/>
  <c r="AP396" i="1"/>
  <c r="BF396" i="1"/>
  <c r="AQ396" i="1"/>
  <c r="BG396" i="1"/>
  <c r="AB396" i="1"/>
  <c r="AR396" i="1"/>
  <c r="BH396" i="1"/>
  <c r="AC396" i="1"/>
  <c r="AS396" i="1"/>
  <c r="BI396" i="1"/>
  <c r="AD396" i="1"/>
  <c r="AT396" i="1"/>
  <c r="BJ396" i="1"/>
  <c r="AL396" i="1"/>
  <c r="BL396" i="1"/>
  <c r="AM396" i="1"/>
  <c r="BM396" i="1"/>
  <c r="AN396" i="1"/>
  <c r="BN396" i="1"/>
  <c r="AO396" i="1"/>
  <c r="BO396" i="1"/>
  <c r="AU396" i="1"/>
  <c r="BP396" i="1"/>
  <c r="X396" i="1"/>
  <c r="BD396" i="1"/>
  <c r="AE396" i="1"/>
  <c r="BE396" i="1"/>
  <c r="AF396" i="1"/>
  <c r="BK396" i="1"/>
  <c r="AG396" i="1"/>
  <c r="BQ396" i="1"/>
  <c r="AH396" i="1"/>
  <c r="W380" i="1"/>
  <c r="N380" i="1"/>
  <c r="W276" i="1"/>
  <c r="Y276" i="1"/>
  <c r="N276" i="1"/>
  <c r="BE440" i="1"/>
  <c r="BL433" i="1"/>
  <c r="W424" i="1"/>
  <c r="Y424" i="1"/>
  <c r="N419" i="1"/>
  <c r="W419" i="1"/>
  <c r="BN412" i="1"/>
  <c r="AE412" i="1"/>
  <c r="W442" i="1"/>
  <c r="Y442" i="1"/>
  <c r="N442" i="1"/>
  <c r="BK433" i="1"/>
  <c r="BM412" i="1"/>
  <c r="W402" i="1"/>
  <c r="Y402" i="1"/>
  <c r="N471" i="1"/>
  <c r="AI433" i="1"/>
  <c r="AY433" i="1"/>
  <c r="BO433" i="1"/>
  <c r="AJ433" i="1"/>
  <c r="AZ433" i="1"/>
  <c r="BP433" i="1"/>
  <c r="AG433" i="1"/>
  <c r="BA433" i="1"/>
  <c r="AH433" i="1"/>
  <c r="BB433" i="1"/>
  <c r="AK433" i="1"/>
  <c r="BC433" i="1"/>
  <c r="AL433" i="1"/>
  <c r="BD433" i="1"/>
  <c r="AW433" i="1"/>
  <c r="AB433" i="1"/>
  <c r="AX433" i="1"/>
  <c r="AC433" i="1"/>
  <c r="BE433" i="1"/>
  <c r="AD433" i="1"/>
  <c r="BF433" i="1"/>
  <c r="AE433" i="1"/>
  <c r="BG433" i="1"/>
  <c r="W421" i="1"/>
  <c r="Y421" i="1"/>
  <c r="N421" i="1"/>
  <c r="AP412" i="1"/>
  <c r="BF412" i="1"/>
  <c r="AQ412" i="1"/>
  <c r="BG412" i="1"/>
  <c r="AB412" i="1"/>
  <c r="AR412" i="1"/>
  <c r="BH412" i="1"/>
  <c r="AC412" i="1"/>
  <c r="AS412" i="1"/>
  <c r="BI412" i="1"/>
  <c r="AD412" i="1"/>
  <c r="AT412" i="1"/>
  <c r="BJ412" i="1"/>
  <c r="AO412" i="1"/>
  <c r="BO412" i="1"/>
  <c r="AU412" i="1"/>
  <c r="BP412" i="1"/>
  <c r="AV412" i="1"/>
  <c r="BQ412" i="1"/>
  <c r="AW412" i="1"/>
  <c r="AK412" i="1"/>
  <c r="AL412" i="1"/>
  <c r="AM412" i="1"/>
  <c r="AN412" i="1"/>
  <c r="AX412" i="1"/>
  <c r="N391" i="1"/>
  <c r="W391" i="1"/>
  <c r="W387" i="1"/>
  <c r="Y387" i="1"/>
  <c r="N387" i="1"/>
  <c r="AI321" i="1"/>
  <c r="AY321" i="1"/>
  <c r="BO321" i="1"/>
  <c r="AF321" i="1"/>
  <c r="AW321" i="1"/>
  <c r="BN321" i="1"/>
  <c r="AG321" i="1"/>
  <c r="AX321" i="1"/>
  <c r="BP321" i="1"/>
  <c r="AH321" i="1"/>
  <c r="AZ321" i="1"/>
  <c r="BQ321" i="1"/>
  <c r="AK321" i="1"/>
  <c r="BB321" i="1"/>
  <c r="AE321" i="1"/>
  <c r="BE321" i="1"/>
  <c r="AJ321" i="1"/>
  <c r="BF321" i="1"/>
  <c r="AL321" i="1"/>
  <c r="BG321" i="1"/>
  <c r="AM321" i="1"/>
  <c r="BH321" i="1"/>
  <c r="AN321" i="1"/>
  <c r="BI321" i="1"/>
  <c r="AS321" i="1"/>
  <c r="AT321" i="1"/>
  <c r="AU321" i="1"/>
  <c r="AV321" i="1"/>
  <c r="BA321" i="1"/>
  <c r="AR321" i="1"/>
  <c r="BC321" i="1"/>
  <c r="BD321" i="1"/>
  <c r="BJ321" i="1"/>
  <c r="BK321" i="1"/>
  <c r="AC321" i="1"/>
  <c r="AD321" i="1"/>
  <c r="AO321" i="1"/>
  <c r="AP321" i="1"/>
  <c r="AQ321" i="1"/>
  <c r="N435" i="1"/>
  <c r="AD377" i="1"/>
  <c r="AT377" i="1"/>
  <c r="BJ377" i="1"/>
  <c r="AF377" i="1"/>
  <c r="AW377" i="1"/>
  <c r="BN377" i="1"/>
  <c r="AG377" i="1"/>
  <c r="AX377" i="1"/>
  <c r="BO377" i="1"/>
  <c r="AH377" i="1"/>
  <c r="AY377" i="1"/>
  <c r="BP377" i="1"/>
  <c r="AI377" i="1"/>
  <c r="AZ377" i="1"/>
  <c r="BQ377" i="1"/>
  <c r="AJ377" i="1"/>
  <c r="BA377" i="1"/>
  <c r="BB377" i="1"/>
  <c r="BC377" i="1"/>
  <c r="AB377" i="1"/>
  <c r="BD377" i="1"/>
  <c r="AC377" i="1"/>
  <c r="BE377" i="1"/>
  <c r="AE377" i="1"/>
  <c r="BF377" i="1"/>
  <c r="W372" i="1"/>
  <c r="Y372" i="1"/>
  <c r="AE296" i="1"/>
  <c r="AU296" i="1"/>
  <c r="BK296" i="1"/>
  <c r="AF296" i="1"/>
  <c r="AV296" i="1"/>
  <c r="BL296" i="1"/>
  <c r="AG296" i="1"/>
  <c r="AW296" i="1"/>
  <c r="BM296" i="1"/>
  <c r="AH296" i="1"/>
  <c r="AX296" i="1"/>
  <c r="BN296" i="1"/>
  <c r="AI296" i="1"/>
  <c r="BC296" i="1"/>
  <c r="AJ296" i="1"/>
  <c r="BD296" i="1"/>
  <c r="AK296" i="1"/>
  <c r="BE296" i="1"/>
  <c r="AL296" i="1"/>
  <c r="BI296" i="1"/>
  <c r="AM296" i="1"/>
  <c r="BJ296" i="1"/>
  <c r="AN296" i="1"/>
  <c r="BO296" i="1"/>
  <c r="AO296" i="1"/>
  <c r="BP296" i="1"/>
  <c r="AP296" i="1"/>
  <c r="BQ296" i="1"/>
  <c r="X296" i="1"/>
  <c r="BH296" i="1"/>
  <c r="AB296" i="1"/>
  <c r="AC296" i="1"/>
  <c r="BB296" i="1"/>
  <c r="BF296" i="1"/>
  <c r="BG296" i="1"/>
  <c r="BA296" i="1"/>
  <c r="AQ296" i="1"/>
  <c r="AR296" i="1"/>
  <c r="AS296" i="1"/>
  <c r="AT296" i="1"/>
  <c r="AY296" i="1"/>
  <c r="AJ459" i="1"/>
  <c r="AZ459" i="1"/>
  <c r="BP459" i="1"/>
  <c r="AK459" i="1"/>
  <c r="BA459" i="1"/>
  <c r="BQ459" i="1"/>
  <c r="AG453" i="1"/>
  <c r="AW453" i="1"/>
  <c r="BM453" i="1"/>
  <c r="AH453" i="1"/>
  <c r="AX453" i="1"/>
  <c r="BN453" i="1"/>
  <c r="AI453" i="1"/>
  <c r="AY453" i="1"/>
  <c r="BO453" i="1"/>
  <c r="AJ453" i="1"/>
  <c r="AZ453" i="1"/>
  <c r="BP453" i="1"/>
  <c r="W448" i="1"/>
  <c r="Y448" i="1"/>
  <c r="AH420" i="1"/>
  <c r="AX420" i="1"/>
  <c r="BN420" i="1"/>
  <c r="AI420" i="1"/>
  <c r="AY420" i="1"/>
  <c r="BO420" i="1"/>
  <c r="AJ420" i="1"/>
  <c r="AZ420" i="1"/>
  <c r="BP420" i="1"/>
  <c r="AK420" i="1"/>
  <c r="BA420" i="1"/>
  <c r="BQ420" i="1"/>
  <c r="AL420" i="1"/>
  <c r="BB420" i="1"/>
  <c r="AU420" i="1"/>
  <c r="AV420" i="1"/>
  <c r="AB420" i="1"/>
  <c r="AW420" i="1"/>
  <c r="AC420" i="1"/>
  <c r="BC420" i="1"/>
  <c r="BD417" i="1"/>
  <c r="N409" i="1"/>
  <c r="Y409" i="1"/>
  <c r="W405" i="1"/>
  <c r="Y405" i="1"/>
  <c r="BI377" i="1"/>
  <c r="Y351" i="1"/>
  <c r="N351" i="1"/>
  <c r="Y457" i="1"/>
  <c r="Y445" i="1"/>
  <c r="AX417" i="1"/>
  <c r="BH377" i="1"/>
  <c r="AI417" i="1"/>
  <c r="AY417" i="1"/>
  <c r="BO417" i="1"/>
  <c r="AJ417" i="1"/>
  <c r="AZ417" i="1"/>
  <c r="BP417" i="1"/>
  <c r="AK417" i="1"/>
  <c r="BA417" i="1"/>
  <c r="BQ417" i="1"/>
  <c r="AL417" i="1"/>
  <c r="BB417" i="1"/>
  <c r="AM417" i="1"/>
  <c r="BC417" i="1"/>
  <c r="AE417" i="1"/>
  <c r="BE417" i="1"/>
  <c r="AF417" i="1"/>
  <c r="BF417" i="1"/>
  <c r="AG417" i="1"/>
  <c r="BG417" i="1"/>
  <c r="AH417" i="1"/>
  <c r="BH417" i="1"/>
  <c r="N416" i="1"/>
  <c r="W413" i="1"/>
  <c r="Y413" i="1"/>
  <c r="BG377" i="1"/>
  <c r="AC286" i="1"/>
  <c r="AS286" i="1"/>
  <c r="BI286" i="1"/>
  <c r="AD286" i="1"/>
  <c r="AT286" i="1"/>
  <c r="BJ286" i="1"/>
  <c r="AE286" i="1"/>
  <c r="AU286" i="1"/>
  <c r="BK286" i="1"/>
  <c r="AF286" i="1"/>
  <c r="AV286" i="1"/>
  <c r="BL286" i="1"/>
  <c r="AG286" i="1"/>
  <c r="AW286" i="1"/>
  <c r="BM286" i="1"/>
  <c r="AB286" i="1"/>
  <c r="BB286" i="1"/>
  <c r="AH286" i="1"/>
  <c r="BC286" i="1"/>
  <c r="AI286" i="1"/>
  <c r="BD286" i="1"/>
  <c r="AJ286" i="1"/>
  <c r="BE286" i="1"/>
  <c r="AR286" i="1"/>
  <c r="AX286" i="1"/>
  <c r="AY286" i="1"/>
  <c r="AZ286" i="1"/>
  <c r="BA286" i="1"/>
  <c r="AK286" i="1"/>
  <c r="AL286" i="1"/>
  <c r="AM286" i="1"/>
  <c r="AQ286" i="1"/>
  <c r="BF286" i="1"/>
  <c r="BG286" i="1"/>
  <c r="BH286" i="1"/>
  <c r="BN286" i="1"/>
  <c r="BQ286" i="1"/>
  <c r="AP286" i="1"/>
  <c r="BO286" i="1"/>
  <c r="BP286" i="1"/>
  <c r="Y263" i="1"/>
  <c r="N263" i="1"/>
  <c r="W263" i="1"/>
  <c r="AV417" i="1"/>
  <c r="N400" i="1"/>
  <c r="W400" i="1"/>
  <c r="Y400" i="1"/>
  <c r="AV377" i="1"/>
  <c r="N377" i="1"/>
  <c r="Y377" i="1"/>
  <c r="Y373" i="1"/>
  <c r="N373" i="1"/>
  <c r="W373" i="1"/>
  <c r="AE397" i="1"/>
  <c r="AU397" i="1"/>
  <c r="BK397" i="1"/>
  <c r="AF397" i="1"/>
  <c r="AV397" i="1"/>
  <c r="BL397" i="1"/>
  <c r="AG397" i="1"/>
  <c r="AW397" i="1"/>
  <c r="BM397" i="1"/>
  <c r="AH397" i="1"/>
  <c r="AX397" i="1"/>
  <c r="BN397" i="1"/>
  <c r="AI397" i="1"/>
  <c r="AY397" i="1"/>
  <c r="BO397" i="1"/>
  <c r="AI356" i="1"/>
  <c r="AY356" i="1"/>
  <c r="BO356" i="1"/>
  <c r="AK356" i="1"/>
  <c r="BA356" i="1"/>
  <c r="BQ356" i="1"/>
  <c r="AM356" i="1"/>
  <c r="BE356" i="1"/>
  <c r="AO356" i="1"/>
  <c r="BG356" i="1"/>
  <c r="X356" i="1"/>
  <c r="AQ356" i="1"/>
  <c r="BI356" i="1"/>
  <c r="AG356" i="1"/>
  <c r="BD356" i="1"/>
  <c r="AH356" i="1"/>
  <c r="BF356" i="1"/>
  <c r="AJ356" i="1"/>
  <c r="BH356" i="1"/>
  <c r="AL356" i="1"/>
  <c r="BJ356" i="1"/>
  <c r="AN356" i="1"/>
  <c r="BK356" i="1"/>
  <c r="AJ446" i="1"/>
  <c r="AZ446" i="1"/>
  <c r="BP446" i="1"/>
  <c r="AR397" i="1"/>
  <c r="Y396" i="1"/>
  <c r="N396" i="1"/>
  <c r="Y384" i="1"/>
  <c r="AZ370" i="1"/>
  <c r="AX356" i="1"/>
  <c r="W418" i="1"/>
  <c r="Y418" i="1"/>
  <c r="BQ397" i="1"/>
  <c r="AQ397" i="1"/>
  <c r="Y378" i="1"/>
  <c r="N378" i="1"/>
  <c r="AQ370" i="1"/>
  <c r="BG370" i="1"/>
  <c r="AC370" i="1"/>
  <c r="AS370" i="1"/>
  <c r="BI370" i="1"/>
  <c r="AE370" i="1"/>
  <c r="AU370" i="1"/>
  <c r="BK370" i="1"/>
  <c r="AJ370" i="1"/>
  <c r="BC370" i="1"/>
  <c r="AK370" i="1"/>
  <c r="BD370" i="1"/>
  <c r="AL370" i="1"/>
  <c r="BE370" i="1"/>
  <c r="AM370" i="1"/>
  <c r="BF370" i="1"/>
  <c r="AN370" i="1"/>
  <c r="BH370" i="1"/>
  <c r="AW356" i="1"/>
  <c r="N345" i="1"/>
  <c r="Y345" i="1"/>
  <c r="W345" i="1"/>
  <c r="W285" i="1"/>
  <c r="Y285" i="1"/>
  <c r="N285" i="1"/>
  <c r="W250" i="1"/>
  <c r="Y250" i="1"/>
  <c r="N250" i="1"/>
  <c r="BD446" i="1"/>
  <c r="AM446" i="1"/>
  <c r="BP397" i="1"/>
  <c r="AP397" i="1"/>
  <c r="AX370" i="1"/>
  <c r="W362" i="1"/>
  <c r="Y362" i="1"/>
  <c r="W360" i="1"/>
  <c r="Y360" i="1"/>
  <c r="AV356" i="1"/>
  <c r="AI248" i="1"/>
  <c r="AY248" i="1"/>
  <c r="BO248" i="1"/>
  <c r="AK248" i="1"/>
  <c r="BA248" i="1"/>
  <c r="BQ248" i="1"/>
  <c r="AR248" i="1"/>
  <c r="BJ248" i="1"/>
  <c r="AS248" i="1"/>
  <c r="BK248" i="1"/>
  <c r="AG248" i="1"/>
  <c r="BC248" i="1"/>
  <c r="AH248" i="1"/>
  <c r="BD248" i="1"/>
  <c r="AJ248" i="1"/>
  <c r="BE248" i="1"/>
  <c r="AL248" i="1"/>
  <c r="BF248" i="1"/>
  <c r="AM248" i="1"/>
  <c r="BG248" i="1"/>
  <c r="AX248" i="1"/>
  <c r="X248" i="1"/>
  <c r="BB248" i="1"/>
  <c r="AB248" i="1"/>
  <c r="BH248" i="1"/>
  <c r="AQ248" i="1"/>
  <c r="AT248" i="1"/>
  <c r="AU248" i="1"/>
  <c r="AV248" i="1"/>
  <c r="AW248" i="1"/>
  <c r="AF248" i="1"/>
  <c r="AN248" i="1"/>
  <c r="AO248" i="1"/>
  <c r="AP248" i="1"/>
  <c r="AZ248" i="1"/>
  <c r="BL248" i="1"/>
  <c r="BM248" i="1"/>
  <c r="BN248" i="1"/>
  <c r="BP248" i="1"/>
  <c r="AC248" i="1"/>
  <c r="AD248" i="1"/>
  <c r="AE248" i="1"/>
  <c r="BI248" i="1"/>
  <c r="BC446" i="1"/>
  <c r="AL446" i="1"/>
  <c r="Y412" i="1"/>
  <c r="N412" i="1"/>
  <c r="W408" i="1"/>
  <c r="Y408" i="1"/>
  <c r="Y399" i="1"/>
  <c r="BJ397" i="1"/>
  <c r="AO397" i="1"/>
  <c r="AW370" i="1"/>
  <c r="W369" i="1"/>
  <c r="Y369" i="1"/>
  <c r="W363" i="1"/>
  <c r="Y363" i="1"/>
  <c r="N363" i="1"/>
  <c r="AU356" i="1"/>
  <c r="AP332" i="1"/>
  <c r="BF332" i="1"/>
  <c r="AQ332" i="1"/>
  <c r="BG332" i="1"/>
  <c r="AD332" i="1"/>
  <c r="AV332" i="1"/>
  <c r="BN332" i="1"/>
  <c r="AE332" i="1"/>
  <c r="AW332" i="1"/>
  <c r="BO332" i="1"/>
  <c r="AF332" i="1"/>
  <c r="AX332" i="1"/>
  <c r="BP332" i="1"/>
  <c r="AG332" i="1"/>
  <c r="AY332" i="1"/>
  <c r="BQ332" i="1"/>
  <c r="AH332" i="1"/>
  <c r="AZ332" i="1"/>
  <c r="AR332" i="1"/>
  <c r="AS332" i="1"/>
  <c r="AT332" i="1"/>
  <c r="AU332" i="1"/>
  <c r="BA332" i="1"/>
  <c r="AB332" i="1"/>
  <c r="BK332" i="1"/>
  <c r="AC332" i="1"/>
  <c r="BL332" i="1"/>
  <c r="AI332" i="1"/>
  <c r="BM332" i="1"/>
  <c r="AJ332" i="1"/>
  <c r="AK332" i="1"/>
  <c r="W357" i="1"/>
  <c r="N352" i="1"/>
  <c r="Y352" i="1"/>
  <c r="W255" i="1"/>
  <c r="Y255" i="1"/>
  <c r="W325" i="1"/>
  <c r="Y325" i="1"/>
  <c r="N325" i="1"/>
  <c r="N315" i="1"/>
  <c r="Y315" i="1"/>
  <c r="W315" i="1"/>
  <c r="W291" i="1"/>
  <c r="Y291" i="1"/>
  <c r="N289" i="1"/>
  <c r="W289" i="1"/>
  <c r="Y289" i="1"/>
  <c r="W280" i="1"/>
  <c r="Y280" i="1"/>
  <c r="N280" i="1"/>
  <c r="BQ430" i="1"/>
  <c r="BA430" i="1"/>
  <c r="AK430" i="1"/>
  <c r="BP430" i="1"/>
  <c r="AZ430" i="1"/>
  <c r="AF371" i="1"/>
  <c r="AV371" i="1"/>
  <c r="BL371" i="1"/>
  <c r="AH371" i="1"/>
  <c r="AX371" i="1"/>
  <c r="BN371" i="1"/>
  <c r="AJ371" i="1"/>
  <c r="AZ371" i="1"/>
  <c r="BP371" i="1"/>
  <c r="W343" i="1"/>
  <c r="Y343" i="1"/>
  <c r="N343" i="1"/>
  <c r="W354" i="1"/>
  <c r="BQ353" i="1"/>
  <c r="AU353" i="1"/>
  <c r="N329" i="1"/>
  <c r="W329" i="1"/>
  <c r="Y329" i="1"/>
  <c r="BN312" i="1"/>
  <c r="AV282" i="1"/>
  <c r="AF271" i="1"/>
  <c r="Y346" i="1"/>
  <c r="Y296" i="1"/>
  <c r="BM353" i="1"/>
  <c r="AS353" i="1"/>
  <c r="W313" i="1"/>
  <c r="Y313" i="1"/>
  <c r="N313" i="1"/>
  <c r="Y298" i="1"/>
  <c r="W298" i="1"/>
  <c r="W293" i="1"/>
  <c r="Y293" i="1"/>
  <c r="AE271" i="1"/>
  <c r="AU271" i="1"/>
  <c r="BK271" i="1"/>
  <c r="AQ271" i="1"/>
  <c r="BH271" i="1"/>
  <c r="AR271" i="1"/>
  <c r="BI271" i="1"/>
  <c r="AB271" i="1"/>
  <c r="AS271" i="1"/>
  <c r="BJ271" i="1"/>
  <c r="AC271" i="1"/>
  <c r="AT271" i="1"/>
  <c r="BL271" i="1"/>
  <c r="AD271" i="1"/>
  <c r="AV271" i="1"/>
  <c r="BM271" i="1"/>
  <c r="AJ271" i="1"/>
  <c r="BF271" i="1"/>
  <c r="AK271" i="1"/>
  <c r="BG271" i="1"/>
  <c r="AL271" i="1"/>
  <c r="BN271" i="1"/>
  <c r="AM271" i="1"/>
  <c r="BO271" i="1"/>
  <c r="AN271" i="1"/>
  <c r="BP271" i="1"/>
  <c r="AY271" i="1"/>
  <c r="AZ271" i="1"/>
  <c r="BA271" i="1"/>
  <c r="BB271" i="1"/>
  <c r="BC271" i="1"/>
  <c r="AI271" i="1"/>
  <c r="AO271" i="1"/>
  <c r="AP271" i="1"/>
  <c r="AW271" i="1"/>
  <c r="AX271" i="1"/>
  <c r="AM252" i="1"/>
  <c r="BC252" i="1"/>
  <c r="X252" i="1"/>
  <c r="AO252" i="1"/>
  <c r="BE252" i="1"/>
  <c r="AE252" i="1"/>
  <c r="AW252" i="1"/>
  <c r="BO252" i="1"/>
  <c r="AF252" i="1"/>
  <c r="AX252" i="1"/>
  <c r="BP252" i="1"/>
  <c r="AH252" i="1"/>
  <c r="BB252" i="1"/>
  <c r="AI252" i="1"/>
  <c r="BD252" i="1"/>
  <c r="AJ252" i="1"/>
  <c r="BF252" i="1"/>
  <c r="AK252" i="1"/>
  <c r="BG252" i="1"/>
  <c r="AL252" i="1"/>
  <c r="BH252" i="1"/>
  <c r="AT252" i="1"/>
  <c r="AV252" i="1"/>
  <c r="AY252" i="1"/>
  <c r="AS252" i="1"/>
  <c r="AU252" i="1"/>
  <c r="AZ252" i="1"/>
  <c r="BA252" i="1"/>
  <c r="BI252" i="1"/>
  <c r="AQ252" i="1"/>
  <c r="AR252" i="1"/>
  <c r="BJ252" i="1"/>
  <c r="BK252" i="1"/>
  <c r="BL252" i="1"/>
  <c r="BQ252" i="1"/>
  <c r="AC252" i="1"/>
  <c r="AD252" i="1"/>
  <c r="AG252" i="1"/>
  <c r="AN252" i="1"/>
  <c r="AP252" i="1"/>
  <c r="AI353" i="1"/>
  <c r="AY353" i="1"/>
  <c r="BO353" i="1"/>
  <c r="AJ353" i="1"/>
  <c r="AZ353" i="1"/>
  <c r="BP353" i="1"/>
  <c r="AK353" i="1"/>
  <c r="BA353" i="1"/>
  <c r="AL353" i="1"/>
  <c r="BB353" i="1"/>
  <c r="W340" i="1"/>
  <c r="Y340" i="1"/>
  <c r="Y332" i="1"/>
  <c r="N332" i="1"/>
  <c r="BK353" i="1"/>
  <c r="AQ353" i="1"/>
  <c r="Y319" i="1"/>
  <c r="AL312" i="1"/>
  <c r="BB312" i="1"/>
  <c r="AR312" i="1"/>
  <c r="BI312" i="1"/>
  <c r="AB312" i="1"/>
  <c r="AS312" i="1"/>
  <c r="BJ312" i="1"/>
  <c r="AC312" i="1"/>
  <c r="AT312" i="1"/>
  <c r="BK312" i="1"/>
  <c r="AD312" i="1"/>
  <c r="AU312" i="1"/>
  <c r="BL312" i="1"/>
  <c r="AE312" i="1"/>
  <c r="AV312" i="1"/>
  <c r="BM312" i="1"/>
  <c r="AO312" i="1"/>
  <c r="BP312" i="1"/>
  <c r="AP312" i="1"/>
  <c r="BQ312" i="1"/>
  <c r="AQ312" i="1"/>
  <c r="AW312" i="1"/>
  <c r="AX312" i="1"/>
  <c r="X282" i="1"/>
  <c r="AO282" i="1"/>
  <c r="BE282" i="1"/>
  <c r="AP282" i="1"/>
  <c r="BF282" i="1"/>
  <c r="AQ282" i="1"/>
  <c r="BG282" i="1"/>
  <c r="AB282" i="1"/>
  <c r="AR282" i="1"/>
  <c r="BH282" i="1"/>
  <c r="AC282" i="1"/>
  <c r="AS282" i="1"/>
  <c r="BI282" i="1"/>
  <c r="AG282" i="1"/>
  <c r="BB282" i="1"/>
  <c r="AH282" i="1"/>
  <c r="BC282" i="1"/>
  <c r="AI282" i="1"/>
  <c r="BD282" i="1"/>
  <c r="AJ282" i="1"/>
  <c r="BJ282" i="1"/>
  <c r="AK282" i="1"/>
  <c r="BK282" i="1"/>
  <c r="AX282" i="1"/>
  <c r="AY282" i="1"/>
  <c r="AZ282" i="1"/>
  <c r="BA282" i="1"/>
  <c r="BL282" i="1"/>
  <c r="AD282" i="1"/>
  <c r="AE282" i="1"/>
  <c r="AF282" i="1"/>
  <c r="AL282" i="1"/>
  <c r="AM282" i="1"/>
  <c r="AE239" i="1"/>
  <c r="AU239" i="1"/>
  <c r="BK239" i="1"/>
  <c r="AF239" i="1"/>
  <c r="AV239" i="1"/>
  <c r="BL239" i="1"/>
  <c r="AR239" i="1"/>
  <c r="BJ239" i="1"/>
  <c r="AS239" i="1"/>
  <c r="BM239" i="1"/>
  <c r="AB239" i="1"/>
  <c r="AT239" i="1"/>
  <c r="AN239" i="1"/>
  <c r="BI239" i="1"/>
  <c r="AP239" i="1"/>
  <c r="BO239" i="1"/>
  <c r="AQ239" i="1"/>
  <c r="BP239" i="1"/>
  <c r="AW239" i="1"/>
  <c r="BQ239" i="1"/>
  <c r="AD239" i="1"/>
  <c r="BE239" i="1"/>
  <c r="AG239" i="1"/>
  <c r="BF239" i="1"/>
  <c r="AI239" i="1"/>
  <c r="BH239" i="1"/>
  <c r="AJ239" i="1"/>
  <c r="BN239" i="1"/>
  <c r="AY239" i="1"/>
  <c r="AZ239" i="1"/>
  <c r="BA239" i="1"/>
  <c r="BB239" i="1"/>
  <c r="BC239" i="1"/>
  <c r="AC239" i="1"/>
  <c r="AK239" i="1"/>
  <c r="AL239" i="1"/>
  <c r="AM239" i="1"/>
  <c r="AO239" i="1"/>
  <c r="AX239" i="1"/>
  <c r="BD239" i="1"/>
  <c r="BG239" i="1"/>
  <c r="AQ277" i="1"/>
  <c r="BG277" i="1"/>
  <c r="AB277" i="1"/>
  <c r="AR277" i="1"/>
  <c r="BH277" i="1"/>
  <c r="AC277" i="1"/>
  <c r="AS277" i="1"/>
  <c r="BI277" i="1"/>
  <c r="AD277" i="1"/>
  <c r="AT277" i="1"/>
  <c r="BJ277" i="1"/>
  <c r="AE277" i="1"/>
  <c r="AU277" i="1"/>
  <c r="BK277" i="1"/>
  <c r="AZ277" i="1"/>
  <c r="AF277" i="1"/>
  <c r="BA277" i="1"/>
  <c r="AG277" i="1"/>
  <c r="BB277" i="1"/>
  <c r="AH277" i="1"/>
  <c r="BC277" i="1"/>
  <c r="AI277" i="1"/>
  <c r="BD277" i="1"/>
  <c r="AJ277" i="1"/>
  <c r="BO277" i="1"/>
  <c r="AK277" i="1"/>
  <c r="BP277" i="1"/>
  <c r="AL277" i="1"/>
  <c r="BQ277" i="1"/>
  <c r="AM277" i="1"/>
  <c r="AN277" i="1"/>
  <c r="Y248" i="1"/>
  <c r="N248" i="1"/>
  <c r="W323" i="1"/>
  <c r="Y323" i="1"/>
  <c r="N312" i="1"/>
  <c r="AH251" i="1"/>
  <c r="AX251" i="1"/>
  <c r="BN251" i="1"/>
  <c r="AJ251" i="1"/>
  <c r="AZ251" i="1"/>
  <c r="BP251" i="1"/>
  <c r="AC251" i="1"/>
  <c r="AU251" i="1"/>
  <c r="BM251" i="1"/>
  <c r="AD251" i="1"/>
  <c r="AV251" i="1"/>
  <c r="BO251" i="1"/>
  <c r="AM251" i="1"/>
  <c r="BG251" i="1"/>
  <c r="AN251" i="1"/>
  <c r="BH251" i="1"/>
  <c r="AO251" i="1"/>
  <c r="BI251" i="1"/>
  <c r="AP251" i="1"/>
  <c r="BJ251" i="1"/>
  <c r="AQ251" i="1"/>
  <c r="BK251" i="1"/>
  <c r="AS251" i="1"/>
  <c r="AW251" i="1"/>
  <c r="AY251" i="1"/>
  <c r="X251" i="1"/>
  <c r="BE251" i="1"/>
  <c r="BF251" i="1"/>
  <c r="BL251" i="1"/>
  <c r="AB251" i="1"/>
  <c r="BQ251" i="1"/>
  <c r="AE251" i="1"/>
  <c r="AF251" i="1"/>
  <c r="AG251" i="1"/>
  <c r="AI251" i="1"/>
  <c r="AK251" i="1"/>
  <c r="AG327" i="1"/>
  <c r="AW327" i="1"/>
  <c r="BM327" i="1"/>
  <c r="AH327" i="1"/>
  <c r="AX327" i="1"/>
  <c r="BN327" i="1"/>
  <c r="AJ327" i="1"/>
  <c r="AZ327" i="1"/>
  <c r="BP327" i="1"/>
  <c r="Y316" i="1"/>
  <c r="W316" i="1"/>
  <c r="AJ297" i="1"/>
  <c r="AZ297" i="1"/>
  <c r="BP297" i="1"/>
  <c r="AK297" i="1"/>
  <c r="BA297" i="1"/>
  <c r="BQ297" i="1"/>
  <c r="AL297" i="1"/>
  <c r="BB297" i="1"/>
  <c r="AM297" i="1"/>
  <c r="BC297" i="1"/>
  <c r="AC297" i="1"/>
  <c r="AW297" i="1"/>
  <c r="AD297" i="1"/>
  <c r="AX297" i="1"/>
  <c r="AE297" i="1"/>
  <c r="AY297" i="1"/>
  <c r="BE297" i="1"/>
  <c r="AB297" i="1"/>
  <c r="BF297" i="1"/>
  <c r="AF297" i="1"/>
  <c r="BG297" i="1"/>
  <c r="AG297" i="1"/>
  <c r="BH297" i="1"/>
  <c r="AH297" i="1"/>
  <c r="BI297" i="1"/>
  <c r="Y261" i="1"/>
  <c r="N261" i="1"/>
  <c r="W261" i="1"/>
  <c r="N244" i="1"/>
  <c r="W244" i="1"/>
  <c r="Y244" i="1"/>
  <c r="AI237" i="1"/>
  <c r="AY237" i="1"/>
  <c r="BO237" i="1"/>
  <c r="X237" i="1"/>
  <c r="AP237" i="1"/>
  <c r="BG237" i="1"/>
  <c r="AQ237" i="1"/>
  <c r="BH237" i="1"/>
  <c r="AB237" i="1"/>
  <c r="AS237" i="1"/>
  <c r="BJ237" i="1"/>
  <c r="AC237" i="1"/>
  <c r="AW237" i="1"/>
  <c r="AD237" i="1"/>
  <c r="AX237" i="1"/>
  <c r="AE237" i="1"/>
  <c r="AZ237" i="1"/>
  <c r="AH237" i="1"/>
  <c r="BF237" i="1"/>
  <c r="AK237" i="1"/>
  <c r="BK237" i="1"/>
  <c r="AL237" i="1"/>
  <c r="BL237" i="1"/>
  <c r="AM237" i="1"/>
  <c r="BM237" i="1"/>
  <c r="AN237" i="1"/>
  <c r="AO237" i="1"/>
  <c r="AT237" i="1"/>
  <c r="AU237" i="1"/>
  <c r="BC237" i="1"/>
  <c r="BD237" i="1"/>
  <c r="BE237" i="1"/>
  <c r="BI237" i="1"/>
  <c r="BN237" i="1"/>
  <c r="AF237" i="1"/>
  <c r="AJ237" i="1"/>
  <c r="AR237" i="1"/>
  <c r="BP237" i="1"/>
  <c r="BQ237" i="1"/>
  <c r="BI327" i="1"/>
  <c r="AP327" i="1"/>
  <c r="BN277" i="1"/>
  <c r="N277" i="1"/>
  <c r="Y277" i="1"/>
  <c r="W302" i="1"/>
  <c r="N299" i="1"/>
  <c r="W299" i="1"/>
  <c r="BG290" i="1"/>
  <c r="N236" i="1"/>
  <c r="W236" i="1"/>
  <c r="Y236" i="1"/>
  <c r="W304" i="1"/>
  <c r="Y304" i="1"/>
  <c r="AG290" i="1"/>
  <c r="AW290" i="1"/>
  <c r="BM290" i="1"/>
  <c r="AH290" i="1"/>
  <c r="AX290" i="1"/>
  <c r="BN290" i="1"/>
  <c r="AI290" i="1"/>
  <c r="AY290" i="1"/>
  <c r="BO290" i="1"/>
  <c r="AJ290" i="1"/>
  <c r="AZ290" i="1"/>
  <c r="BP290" i="1"/>
  <c r="AK290" i="1"/>
  <c r="BA290" i="1"/>
  <c r="BQ290" i="1"/>
  <c r="AV290" i="1"/>
  <c r="AB290" i="1"/>
  <c r="BB290" i="1"/>
  <c r="AC290" i="1"/>
  <c r="BC290" i="1"/>
  <c r="AD290" i="1"/>
  <c r="BD290" i="1"/>
  <c r="Y279" i="1"/>
  <c r="N279" i="1"/>
  <c r="W279" i="1"/>
  <c r="BE290" i="1"/>
  <c r="Y271" i="1"/>
  <c r="N271" i="1"/>
  <c r="N253" i="1"/>
  <c r="Y253" i="1"/>
  <c r="W253" i="1"/>
  <c r="AU290" i="1"/>
  <c r="Y282" i="1"/>
  <c r="N282" i="1"/>
  <c r="W266" i="1"/>
  <c r="Y266" i="1"/>
  <c r="N266" i="1"/>
  <c r="W259" i="1"/>
  <c r="Y259" i="1"/>
  <c r="W254" i="1"/>
  <c r="Y254" i="1"/>
  <c r="N254" i="1"/>
  <c r="AT290" i="1"/>
  <c r="Y295" i="1"/>
  <c r="W270" i="1"/>
  <c r="Y270" i="1"/>
  <c r="AI258" i="1"/>
  <c r="AY258" i="1"/>
  <c r="BO258" i="1"/>
  <c r="AQ258" i="1"/>
  <c r="BH258" i="1"/>
  <c r="AR258" i="1"/>
  <c r="BI258" i="1"/>
  <c r="AB258" i="1"/>
  <c r="AS258" i="1"/>
  <c r="BJ258" i="1"/>
  <c r="AM258" i="1"/>
  <c r="BG258" i="1"/>
  <c r="AO258" i="1"/>
  <c r="BL258" i="1"/>
  <c r="AP258" i="1"/>
  <c r="BM258" i="1"/>
  <c r="AH258" i="1"/>
  <c r="BF258" i="1"/>
  <c r="AJ258" i="1"/>
  <c r="BK258" i="1"/>
  <c r="AK258" i="1"/>
  <c r="BN258" i="1"/>
  <c r="AL258" i="1"/>
  <c r="BP258" i="1"/>
  <c r="AN258" i="1"/>
  <c r="BQ258" i="1"/>
  <c r="BM233" i="1"/>
  <c r="W269" i="1"/>
  <c r="Y269" i="1"/>
  <c r="BC258" i="1"/>
  <c r="BL233" i="1"/>
  <c r="W301" i="1"/>
  <c r="W288" i="1"/>
  <c r="Y288" i="1"/>
  <c r="AI265" i="1"/>
  <c r="AY265" i="1"/>
  <c r="BO265" i="1"/>
  <c r="AK265" i="1"/>
  <c r="BA265" i="1"/>
  <c r="BQ265" i="1"/>
  <c r="AR265" i="1"/>
  <c r="BJ265" i="1"/>
  <c r="AB265" i="1"/>
  <c r="AT265" i="1"/>
  <c r="BL265" i="1"/>
  <c r="AF265" i="1"/>
  <c r="BB265" i="1"/>
  <c r="AG265" i="1"/>
  <c r="BC265" i="1"/>
  <c r="AH265" i="1"/>
  <c r="BD265" i="1"/>
  <c r="AJ265" i="1"/>
  <c r="BE265" i="1"/>
  <c r="AL265" i="1"/>
  <c r="BF265" i="1"/>
  <c r="BB258" i="1"/>
  <c r="Y258" i="1"/>
  <c r="N258" i="1"/>
  <c r="N268" i="1"/>
  <c r="W268" i="1"/>
  <c r="Y268" i="1"/>
  <c r="W256" i="1"/>
  <c r="N256" i="1"/>
  <c r="W249" i="1"/>
  <c r="Y249" i="1"/>
  <c r="N249" i="1"/>
  <c r="AM233" i="1"/>
  <c r="BC233" i="1"/>
  <c r="AJ233" i="1"/>
  <c r="BA233" i="1"/>
  <c r="AH233" i="1"/>
  <c r="AZ233" i="1"/>
  <c r="AI233" i="1"/>
  <c r="BB233" i="1"/>
  <c r="AL233" i="1"/>
  <c r="BE233" i="1"/>
  <c r="AG233" i="1"/>
  <c r="BG233" i="1"/>
  <c r="AK233" i="1"/>
  <c r="BH233" i="1"/>
  <c r="AN233" i="1"/>
  <c r="BI233" i="1"/>
  <c r="AO233" i="1"/>
  <c r="BJ233" i="1"/>
  <c r="AP233" i="1"/>
  <c r="BK233" i="1"/>
  <c r="AE233" i="1"/>
  <c r="BO233" i="1"/>
  <c r="AQ233" i="1"/>
  <c r="BQ233" i="1"/>
  <c r="AR233" i="1"/>
  <c r="AS233" i="1"/>
  <c r="AC233" i="1"/>
  <c r="AD233" i="1"/>
  <c r="AT233" i="1"/>
  <c r="AU233" i="1"/>
  <c r="AV233" i="1"/>
  <c r="AW233" i="1"/>
  <c r="AX233" i="1"/>
  <c r="AY233" i="1"/>
  <c r="BD233" i="1"/>
  <c r="X233" i="1"/>
  <c r="AB233" i="1"/>
  <c r="AF233" i="1"/>
  <c r="N242" i="1"/>
  <c r="W242" i="1"/>
  <c r="Y242" i="1"/>
  <c r="N260" i="1"/>
  <c r="W243" i="1"/>
  <c r="N243" i="1"/>
  <c r="Y243" i="1"/>
  <c r="W224" i="1"/>
  <c r="Y224" i="1"/>
  <c r="N224" i="1"/>
  <c r="W221" i="1"/>
  <c r="Y221" i="1"/>
  <c r="N221" i="1"/>
  <c r="Y214" i="1"/>
  <c r="N214" i="1"/>
  <c r="W214" i="1"/>
  <c r="W245" i="1"/>
  <c r="Y245" i="1"/>
  <c r="Y241" i="1"/>
  <c r="W241" i="1"/>
  <c r="N218" i="1"/>
  <c r="W218" i="1"/>
  <c r="Y218" i="1"/>
  <c r="Y239" i="1"/>
  <c r="N239" i="1"/>
  <c r="Y237" i="1"/>
  <c r="N237" i="1"/>
  <c r="AY240" i="1"/>
  <c r="AC240" i="1"/>
  <c r="AX240" i="1"/>
  <c r="AV240" i="1"/>
  <c r="W229" i="1"/>
  <c r="N229" i="1"/>
  <c r="AJ240" i="1"/>
  <c r="AZ240" i="1"/>
  <c r="BP240" i="1"/>
  <c r="AK240" i="1"/>
  <c r="BA240" i="1"/>
  <c r="BQ240" i="1"/>
  <c r="AB240" i="1"/>
  <c r="AT240" i="1"/>
  <c r="BL240" i="1"/>
  <c r="AI240" i="1"/>
  <c r="BD240" i="1"/>
  <c r="AL240" i="1"/>
  <c r="BE240" i="1"/>
  <c r="AM240" i="1"/>
  <c r="BF240" i="1"/>
  <c r="W215" i="1"/>
  <c r="Z215" i="1" s="1"/>
  <c r="N215" i="1"/>
  <c r="Y215" i="1"/>
  <c r="AB208" i="1"/>
  <c r="AR208" i="1"/>
  <c r="BH208" i="1"/>
  <c r="AC208" i="1"/>
  <c r="AS208" i="1"/>
  <c r="BI208" i="1"/>
  <c r="AD208" i="1"/>
  <c r="AT208" i="1"/>
  <c r="BJ208" i="1"/>
  <c r="AE208" i="1"/>
  <c r="AU208" i="1"/>
  <c r="BK208" i="1"/>
  <c r="AF208" i="1"/>
  <c r="AV208" i="1"/>
  <c r="BL208" i="1"/>
  <c r="X208" i="1"/>
  <c r="AY208" i="1"/>
  <c r="BA208" i="1"/>
  <c r="AH208" i="1"/>
  <c r="BC208" i="1"/>
  <c r="AM208" i="1"/>
  <c r="BP208" i="1"/>
  <c r="AN208" i="1"/>
  <c r="BQ208" i="1"/>
  <c r="AO208" i="1"/>
  <c r="AP208" i="1"/>
  <c r="AQ208" i="1"/>
  <c r="AW208" i="1"/>
  <c r="AX208" i="1"/>
  <c r="BB208" i="1"/>
  <c r="BD208" i="1"/>
  <c r="BE208" i="1"/>
  <c r="BF208" i="1"/>
  <c r="BG208" i="1"/>
  <c r="AK208" i="1"/>
  <c r="AL208" i="1"/>
  <c r="AZ208" i="1"/>
  <c r="BM208" i="1"/>
  <c r="BN208" i="1"/>
  <c r="AG208" i="1"/>
  <c r="AI208" i="1"/>
  <c r="AJ208" i="1"/>
  <c r="BO208" i="1"/>
  <c r="W217" i="1"/>
  <c r="W207" i="1"/>
  <c r="Y207" i="1"/>
  <c r="N207" i="1"/>
  <c r="N228" i="1"/>
  <c r="W228" i="1"/>
  <c r="Y228" i="1"/>
  <c r="W225" i="1"/>
  <c r="Y225" i="1"/>
  <c r="N216" i="1"/>
  <c r="W210" i="1"/>
  <c r="Y210" i="1"/>
  <c r="N208" i="1"/>
  <c r="N222" i="1"/>
  <c r="W222" i="1"/>
  <c r="Y222" i="1"/>
  <c r="AF212" i="1"/>
  <c r="AV212" i="1"/>
  <c r="BL212" i="1"/>
  <c r="AG212" i="1"/>
  <c r="AW212" i="1"/>
  <c r="BM212" i="1"/>
  <c r="AH212" i="1"/>
  <c r="AX212" i="1"/>
  <c r="BN212" i="1"/>
  <c r="AI212" i="1"/>
  <c r="AY212" i="1"/>
  <c r="BO212" i="1"/>
  <c r="AQ212" i="1"/>
  <c r="BK212" i="1"/>
  <c r="X212" i="1"/>
  <c r="AS212" i="1"/>
  <c r="BQ212" i="1"/>
  <c r="AU212" i="1"/>
  <c r="AK212" i="1"/>
  <c r="BH212" i="1"/>
  <c r="AL212" i="1"/>
  <c r="BI212" i="1"/>
  <c r="AM212" i="1"/>
  <c r="BJ212" i="1"/>
  <c r="AN212" i="1"/>
  <c r="BP212" i="1"/>
  <c r="AC212" i="1"/>
  <c r="AD212" i="1"/>
  <c r="AJ212" i="1"/>
  <c r="BG212" i="1"/>
  <c r="AL213" i="1"/>
  <c r="BB213" i="1"/>
  <c r="AM213" i="1"/>
  <c r="BC213" i="1"/>
  <c r="AN213" i="1"/>
  <c r="BD213" i="1"/>
  <c r="BF213" i="1"/>
  <c r="AJ213" i="1"/>
  <c r="N211" i="1"/>
  <c r="C8" i="2"/>
  <c r="AM274" i="1" l="1"/>
  <c r="BB462" i="1"/>
  <c r="BC462" i="1"/>
  <c r="AX462" i="1"/>
  <c r="BA216" i="1"/>
  <c r="AG462" i="1"/>
  <c r="AO462" i="1"/>
  <c r="AP462" i="1"/>
  <c r="BA462" i="1"/>
  <c r="AV462" i="1"/>
  <c r="AF457" i="1"/>
  <c r="AB457" i="1"/>
  <c r="AL457" i="1"/>
  <c r="AP457" i="1"/>
  <c r="AV457" i="1"/>
  <c r="BG216" i="1"/>
  <c r="BL216" i="1"/>
  <c r="AH216" i="1"/>
  <c r="AJ216" i="1"/>
  <c r="BP216" i="1"/>
  <c r="BC216" i="1"/>
  <c r="AE216" i="1"/>
  <c r="AV216" i="1"/>
  <c r="AU216" i="1"/>
  <c r="AT216" i="1"/>
  <c r="AM216" i="1"/>
  <c r="AZ216" i="1"/>
  <c r="AY216" i="1"/>
  <c r="BQ216" i="1"/>
  <c r="BF216" i="1"/>
  <c r="BB216" i="1"/>
  <c r="BO216" i="1"/>
  <c r="BK216" i="1"/>
  <c r="AI216" i="1"/>
  <c r="AX216" i="1"/>
  <c r="AL216" i="1"/>
  <c r="AF216" i="1"/>
  <c r="BI216" i="1"/>
  <c r="AB216" i="1"/>
  <c r="BE216" i="1"/>
  <c r="BH216" i="1"/>
  <c r="BJ216" i="1"/>
  <c r="AG216" i="1"/>
  <c r="BN216" i="1"/>
  <c r="BD216" i="1"/>
  <c r="AP216" i="1"/>
  <c r="BM216" i="1"/>
  <c r="X216" i="1"/>
  <c r="AC216" i="1"/>
  <c r="AD216" i="1"/>
  <c r="BM457" i="1"/>
  <c r="AR457" i="1"/>
  <c r="AI457" i="1"/>
  <c r="AE457" i="1"/>
  <c r="AK457" i="1"/>
  <c r="AU457" i="1"/>
  <c r="AO457" i="1"/>
  <c r="BL457" i="1"/>
  <c r="BH457" i="1"/>
  <c r="BB457" i="1"/>
  <c r="BI457" i="1"/>
  <c r="AD457" i="1"/>
  <c r="AH457" i="1"/>
  <c r="AN457" i="1"/>
  <c r="AJ457" i="1"/>
  <c r="BO457" i="1"/>
  <c r="AY457" i="1"/>
  <c r="BQ457" i="1"/>
  <c r="BK457" i="1"/>
  <c r="BE457" i="1"/>
  <c r="BG457" i="1"/>
  <c r="AT457" i="1"/>
  <c r="AX457" i="1"/>
  <c r="AC457" i="1"/>
  <c r="AG457" i="1"/>
  <c r="AM457" i="1"/>
  <c r="AQ457" i="1"/>
  <c r="AS457" i="1"/>
  <c r="BC457" i="1"/>
  <c r="AW457" i="1"/>
  <c r="BP457" i="1"/>
  <c r="BJ457" i="1"/>
  <c r="BD457" i="1"/>
  <c r="BF457" i="1"/>
  <c r="AN274" i="1"/>
  <c r="AF274" i="1"/>
  <c r="AS274" i="1"/>
  <c r="AO216" i="1"/>
  <c r="BP274" i="1"/>
  <c r="AK216" i="1"/>
  <c r="AW322" i="1"/>
  <c r="AZ457" i="1"/>
  <c r="AN216" i="1"/>
  <c r="AW216" i="1"/>
  <c r="BA457" i="1"/>
  <c r="AR216" i="1"/>
  <c r="AQ216" i="1"/>
  <c r="AW331" i="1"/>
  <c r="BK331" i="1"/>
  <c r="BA273" i="1"/>
  <c r="AN331" i="1"/>
  <c r="BN457" i="1"/>
  <c r="BA274" i="1"/>
  <c r="AV274" i="1"/>
  <c r="BD274" i="1"/>
  <c r="BJ274" i="1"/>
  <c r="AY274" i="1"/>
  <c r="AT274" i="1"/>
  <c r="AX274" i="1"/>
  <c r="AD274" i="1"/>
  <c r="BN274" i="1"/>
  <c r="BI274" i="1"/>
  <c r="AT382" i="1"/>
  <c r="BJ382" i="1"/>
  <c r="BI382" i="1"/>
  <c r="BO382" i="1"/>
  <c r="AH274" i="1"/>
  <c r="AI382" i="1"/>
  <c r="BE382" i="1"/>
  <c r="AG382" i="1"/>
  <c r="AD382" i="1"/>
  <c r="AV382" i="1"/>
  <c r="AR382" i="1"/>
  <c r="AZ319" i="1"/>
  <c r="BD410" i="1"/>
  <c r="AO341" i="1"/>
  <c r="BD341" i="1"/>
  <c r="AK319" i="1"/>
  <c r="AU335" i="1"/>
  <c r="AZ274" i="1"/>
  <c r="AW274" i="1"/>
  <c r="BK274" i="1"/>
  <c r="AC274" i="1"/>
  <c r="AO274" i="1"/>
  <c r="AQ274" i="1"/>
  <c r="AU274" i="1"/>
  <c r="BH274" i="1"/>
  <c r="BQ274" i="1"/>
  <c r="AP274" i="1"/>
  <c r="BP422" i="1"/>
  <c r="BP388" i="1"/>
  <c r="AC429" i="1"/>
  <c r="AP335" i="1"/>
  <c r="BE335" i="1"/>
  <c r="X335" i="1"/>
  <c r="AF335" i="1"/>
  <c r="AV335" i="1"/>
  <c r="AS335" i="1"/>
  <c r="BD335" i="1"/>
  <c r="BN338" i="1"/>
  <c r="AN341" i="1"/>
  <c r="BA341" i="1"/>
  <c r="AP275" i="1"/>
  <c r="AH341" i="1"/>
  <c r="AJ341" i="1"/>
  <c r="BH341" i="1"/>
  <c r="BQ341" i="1"/>
  <c r="AG341" i="1"/>
  <c r="AU386" i="1"/>
  <c r="BG341" i="1"/>
  <c r="AY341" i="1"/>
  <c r="AB341" i="1"/>
  <c r="AD410" i="1"/>
  <c r="BH319" i="1"/>
  <c r="BB273" i="1"/>
  <c r="AZ450" i="1"/>
  <c r="AE335" i="1"/>
  <c r="AZ335" i="1"/>
  <c r="BQ308" i="1"/>
  <c r="BP335" i="1"/>
  <c r="AO335" i="1"/>
  <c r="BM335" i="1"/>
  <c r="BO335" i="1"/>
  <c r="AG335" i="1"/>
  <c r="AN205" i="1"/>
  <c r="BI205" i="1"/>
  <c r="AB416" i="1"/>
  <c r="BA338" i="1"/>
  <c r="AD333" i="1"/>
  <c r="AW209" i="1"/>
  <c r="AU492" i="1"/>
  <c r="AT307" i="1"/>
  <c r="AV333" i="1"/>
  <c r="BE209" i="1"/>
  <c r="BN333" i="1"/>
  <c r="AN478" i="1"/>
  <c r="BE333" i="1"/>
  <c r="AK333" i="1"/>
  <c r="BF333" i="1"/>
  <c r="AI333" i="1"/>
  <c r="BQ235" i="1"/>
  <c r="AZ235" i="1"/>
  <c r="AI235" i="1"/>
  <c r="BD235" i="1"/>
  <c r="AB235" i="1"/>
  <c r="AL235" i="1"/>
  <c r="AE209" i="1"/>
  <c r="BA333" i="1"/>
  <c r="AW333" i="1"/>
  <c r="BG333" i="1"/>
  <c r="AO333" i="1"/>
  <c r="AZ333" i="1"/>
  <c r="AF333" i="1"/>
  <c r="BO478" i="1"/>
  <c r="AB333" i="1"/>
  <c r="BD399" i="1"/>
  <c r="AR310" i="1"/>
  <c r="BM333" i="1"/>
  <c r="AH333" i="1"/>
  <c r="BK333" i="1"/>
  <c r="BN478" i="1"/>
  <c r="AN333" i="1"/>
  <c r="BQ333" i="1"/>
  <c r="AU333" i="1"/>
  <c r="BD333" i="1"/>
  <c r="AM333" i="1"/>
  <c r="AY333" i="1"/>
  <c r="AE333" i="1"/>
  <c r="AU399" i="1"/>
  <c r="AS333" i="1"/>
  <c r="AL209" i="1"/>
  <c r="BC333" i="1"/>
  <c r="BH333" i="1"/>
  <c r="AG333" i="1"/>
  <c r="AJ349" i="1"/>
  <c r="AT333" i="1"/>
  <c r="AI404" i="1"/>
  <c r="AQ347" i="1"/>
  <c r="BI318" i="1"/>
  <c r="BA232" i="1"/>
  <c r="AM347" i="1"/>
  <c r="AY379" i="1"/>
  <c r="BL379" i="1"/>
  <c r="BM336" i="1"/>
  <c r="AK477" i="1"/>
  <c r="BD388" i="1"/>
  <c r="BA388" i="1"/>
  <c r="BC350" i="1"/>
  <c r="AL436" i="1"/>
  <c r="BL336" i="1"/>
  <c r="AJ477" i="1"/>
  <c r="BJ388" i="1"/>
  <c r="AM350" i="1"/>
  <c r="BK436" i="1"/>
  <c r="AU496" i="1"/>
  <c r="AX477" i="1"/>
  <c r="AH436" i="1"/>
  <c r="BO326" i="1"/>
  <c r="AG477" i="1"/>
  <c r="BP209" i="1"/>
  <c r="BK478" i="1"/>
  <c r="AR478" i="1"/>
  <c r="BA399" i="1"/>
  <c r="AN347" i="1"/>
  <c r="BE478" i="1"/>
  <c r="BH478" i="1"/>
  <c r="BM399" i="1"/>
  <c r="AT209" i="1"/>
  <c r="AJ209" i="1"/>
  <c r="AN272" i="1"/>
  <c r="AL347" i="1"/>
  <c r="AB399" i="1"/>
  <c r="AK478" i="1"/>
  <c r="AZ478" i="1"/>
  <c r="AX347" i="1"/>
  <c r="AX399" i="1"/>
  <c r="AZ209" i="1"/>
  <c r="BJ209" i="1"/>
  <c r="AN209" i="1"/>
  <c r="AH209" i="1"/>
  <c r="BE272" i="1"/>
  <c r="BA347" i="1"/>
  <c r="AT399" i="1"/>
  <c r="AQ399" i="1"/>
  <c r="AF478" i="1"/>
  <c r="AB347" i="1"/>
  <c r="AM209" i="1"/>
  <c r="BM209" i="1"/>
  <c r="BK275" i="1"/>
  <c r="AX478" i="1"/>
  <c r="AT347" i="1"/>
  <c r="BP347" i="1"/>
  <c r="AW326" i="1"/>
  <c r="AD388" i="1"/>
  <c r="BF478" i="1"/>
  <c r="AG478" i="1"/>
  <c r="AV478" i="1"/>
  <c r="AT478" i="1"/>
  <c r="AJ478" i="1"/>
  <c r="BD478" i="1"/>
  <c r="AE478" i="1"/>
  <c r="AM478" i="1"/>
  <c r="AO478" i="1"/>
  <c r="AQ478" i="1"/>
  <c r="BE267" i="1"/>
  <c r="AT445" i="1"/>
  <c r="AX388" i="1"/>
  <c r="BC478" i="1"/>
  <c r="BM478" i="1"/>
  <c r="AL478" i="1"/>
  <c r="BJ478" i="1"/>
  <c r="BG478" i="1"/>
  <c r="AL267" i="1"/>
  <c r="BD267" i="1"/>
  <c r="AP324" i="1"/>
  <c r="AN366" i="1"/>
  <c r="AK389" i="1"/>
  <c r="AR445" i="1"/>
  <c r="AP388" i="1"/>
  <c r="BB478" i="1"/>
  <c r="AD478" i="1"/>
  <c r="AW478" i="1"/>
  <c r="AS478" i="1"/>
  <c r="AP478" i="1"/>
  <c r="AL324" i="1"/>
  <c r="AI389" i="1"/>
  <c r="BF388" i="1"/>
  <c r="BA478" i="1"/>
  <c r="BL478" i="1"/>
  <c r="BQ478" i="1"/>
  <c r="AB478" i="1"/>
  <c r="X478" i="1"/>
  <c r="AX481" i="1"/>
  <c r="BM388" i="1"/>
  <c r="AY478" i="1"/>
  <c r="AC478" i="1"/>
  <c r="AU478" i="1"/>
  <c r="BI478" i="1"/>
  <c r="AR273" i="1"/>
  <c r="AL273" i="1"/>
  <c r="AR209" i="1"/>
  <c r="BC209" i="1"/>
  <c r="BO209" i="1"/>
  <c r="AG209" i="1"/>
  <c r="AM267" i="1"/>
  <c r="X267" i="1"/>
  <c r="AJ338" i="1"/>
  <c r="BO399" i="1"/>
  <c r="BK364" i="1"/>
  <c r="AW399" i="1"/>
  <c r="AX389" i="1"/>
  <c r="BI399" i="1"/>
  <c r="BF399" i="1"/>
  <c r="BC388" i="1"/>
  <c r="AO388" i="1"/>
  <c r="AW388" i="1"/>
  <c r="BI388" i="1"/>
  <c r="BN326" i="1"/>
  <c r="BK399" i="1"/>
  <c r="AL399" i="1"/>
  <c r="AJ399" i="1"/>
  <c r="AQ209" i="1"/>
  <c r="AC209" i="1"/>
  <c r="AY209" i="1"/>
  <c r="BL209" i="1"/>
  <c r="BQ338" i="1"/>
  <c r="AV399" i="1"/>
  <c r="AR389" i="1"/>
  <c r="AS399" i="1"/>
  <c r="AP399" i="1"/>
  <c r="AI388" i="1"/>
  <c r="BN388" i="1"/>
  <c r="AG388" i="1"/>
  <c r="AV209" i="1"/>
  <c r="BB399" i="1"/>
  <c r="AY399" i="1"/>
  <c r="BC399" i="1"/>
  <c r="AM399" i="1"/>
  <c r="BQ209" i="1"/>
  <c r="AI209" i="1"/>
  <c r="AZ338" i="1"/>
  <c r="AO389" i="1"/>
  <c r="BK389" i="1"/>
  <c r="BQ399" i="1"/>
  <c r="AC399" i="1"/>
  <c r="BE399" i="1"/>
  <c r="AH388" i="1"/>
  <c r="AN388" i="1"/>
  <c r="AV388" i="1"/>
  <c r="X209" i="1"/>
  <c r="BL399" i="1"/>
  <c r="AN399" i="1"/>
  <c r="AD399" i="1"/>
  <c r="AO209" i="1"/>
  <c r="BA209" i="1"/>
  <c r="BN209" i="1"/>
  <c r="AI338" i="1"/>
  <c r="BB389" i="1"/>
  <c r="BH399" i="1"/>
  <c r="AO399" i="1"/>
  <c r="AB388" i="1"/>
  <c r="BG388" i="1"/>
  <c r="AU388" i="1"/>
  <c r="AR267" i="1"/>
  <c r="AZ399" i="1"/>
  <c r="BN399" i="1"/>
  <c r="AP209" i="1"/>
  <c r="BI209" i="1"/>
  <c r="BG209" i="1"/>
  <c r="AK209" i="1"/>
  <c r="BP338" i="1"/>
  <c r="AV338" i="1"/>
  <c r="BQ389" i="1"/>
  <c r="AR399" i="1"/>
  <c r="X399" i="1"/>
  <c r="AL388" i="1"/>
  <c r="AE388" i="1"/>
  <c r="BJ399" i="1"/>
  <c r="AG399" i="1"/>
  <c r="AK338" i="1"/>
  <c r="BP399" i="1"/>
  <c r="AQ389" i="1"/>
  <c r="BO389" i="1"/>
  <c r="BG399" i="1"/>
  <c r="BG476" i="1"/>
  <c r="BE388" i="1"/>
  <c r="AR388" i="1"/>
  <c r="AK388" i="1"/>
  <c r="AT388" i="1"/>
  <c r="AH399" i="1"/>
  <c r="AO267" i="1"/>
  <c r="BJ389" i="1"/>
  <c r="AS364" i="1"/>
  <c r="BL389" i="1"/>
  <c r="AL389" i="1"/>
  <c r="AY389" i="1"/>
  <c r="X388" i="1"/>
  <c r="BK267" i="1"/>
  <c r="AP389" i="1"/>
  <c r="BA389" i="1"/>
  <c r="BN389" i="1"/>
  <c r="BC317" i="1"/>
  <c r="BF267" i="1"/>
  <c r="BQ294" i="1"/>
  <c r="AH306" i="1"/>
  <c r="BM389" i="1"/>
  <c r="BP389" i="1"/>
  <c r="AH389" i="1"/>
  <c r="BJ476" i="1"/>
  <c r="AL294" i="1"/>
  <c r="AN267" i="1"/>
  <c r="BG267" i="1"/>
  <c r="BM306" i="1"/>
  <c r="AZ389" i="1"/>
  <c r="BB476" i="1"/>
  <c r="BH267" i="1"/>
  <c r="AQ267" i="1"/>
  <c r="AJ389" i="1"/>
  <c r="AP476" i="1"/>
  <c r="AN389" i="1"/>
  <c r="AM389" i="1"/>
  <c r="AD267" i="1"/>
  <c r="AV389" i="1"/>
  <c r="BI267" i="1"/>
  <c r="AC389" i="1"/>
  <c r="BF389" i="1"/>
  <c r="AW267" i="1"/>
  <c r="X389" i="1"/>
  <c r="AB389" i="1"/>
  <c r="AT267" i="1"/>
  <c r="AJ487" i="1"/>
  <c r="BG389" i="1"/>
  <c r="BQ267" i="1"/>
  <c r="BC389" i="1"/>
  <c r="BE389" i="1"/>
  <c r="BM267" i="1"/>
  <c r="AV458" i="1"/>
  <c r="AS389" i="1"/>
  <c r="AI267" i="1"/>
  <c r="BD389" i="1"/>
  <c r="AW389" i="1"/>
  <c r="AG389" i="1"/>
  <c r="BI389" i="1"/>
  <c r="BO267" i="1"/>
  <c r="AF389" i="1"/>
  <c r="AD389" i="1"/>
  <c r="AE389" i="1"/>
  <c r="BB267" i="1"/>
  <c r="BH389" i="1"/>
  <c r="AU267" i="1"/>
  <c r="AU389" i="1"/>
  <c r="AT389" i="1"/>
  <c r="AG379" i="1"/>
  <c r="BF429" i="1"/>
  <c r="BA317" i="1"/>
  <c r="BD382" i="1"/>
  <c r="AS382" i="1"/>
  <c r="AO382" i="1"/>
  <c r="AY382" i="1"/>
  <c r="BL382" i="1"/>
  <c r="AZ347" i="1"/>
  <c r="BO347" i="1"/>
  <c r="AI347" i="1"/>
  <c r="BQ347" i="1"/>
  <c r="BB347" i="1"/>
  <c r="BD429" i="1"/>
  <c r="BA502" i="1"/>
  <c r="BC502" i="1"/>
  <c r="AC382" i="1"/>
  <c r="AQ382" i="1"/>
  <c r="AN382" i="1"/>
  <c r="BN382" i="1"/>
  <c r="AF382" i="1"/>
  <c r="AH347" i="1"/>
  <c r="BG347" i="1"/>
  <c r="AN227" i="1"/>
  <c r="BQ382" i="1"/>
  <c r="AW361" i="1"/>
  <c r="AO342" i="1"/>
  <c r="AL361" i="1"/>
  <c r="AI502" i="1"/>
  <c r="BC382" i="1"/>
  <c r="AK382" i="1"/>
  <c r="BH382" i="1"/>
  <c r="AX382" i="1"/>
  <c r="BK382" i="1"/>
  <c r="AD347" i="1"/>
  <c r="AR347" i="1"/>
  <c r="BK347" i="1"/>
  <c r="AB382" i="1"/>
  <c r="BE347" i="1"/>
  <c r="AV347" i="1"/>
  <c r="AW347" i="1"/>
  <c r="AH361" i="1"/>
  <c r="BQ317" i="1"/>
  <c r="BB382" i="1"/>
  <c r="AJ382" i="1"/>
  <c r="AM382" i="1"/>
  <c r="AU382" i="1"/>
  <c r="BC347" i="1"/>
  <c r="BD347" i="1"/>
  <c r="AQ379" i="1"/>
  <c r="BL361" i="1"/>
  <c r="BL471" i="1"/>
  <c r="AS317" i="1"/>
  <c r="AY502" i="1"/>
  <c r="BA382" i="1"/>
  <c r="BP382" i="1"/>
  <c r="BG382" i="1"/>
  <c r="BM382" i="1"/>
  <c r="AE382" i="1"/>
  <c r="AI219" i="1"/>
  <c r="AP347" i="1"/>
  <c r="AK347" i="1"/>
  <c r="BF347" i="1"/>
  <c r="BH347" i="1"/>
  <c r="BI347" i="1"/>
  <c r="AM469" i="1"/>
  <c r="AH382" i="1"/>
  <c r="BQ379" i="1"/>
  <c r="AU361" i="1"/>
  <c r="BO379" i="1"/>
  <c r="BF382" i="1"/>
  <c r="AZ382" i="1"/>
  <c r="AP382" i="1"/>
  <c r="AL382" i="1"/>
  <c r="AW382" i="1"/>
  <c r="AY347" i="1"/>
  <c r="AJ347" i="1"/>
  <c r="BN319" i="1"/>
  <c r="AL234" i="1"/>
  <c r="BG232" i="1"/>
  <c r="AZ273" i="1"/>
  <c r="BD273" i="1"/>
  <c r="BJ305" i="1"/>
  <c r="BE307" i="1"/>
  <c r="BI307" i="1"/>
  <c r="AL350" i="1"/>
  <c r="BO410" i="1"/>
  <c r="BJ278" i="1"/>
  <c r="AY481" i="1"/>
  <c r="AC403" i="1"/>
  <c r="BG487" i="1"/>
  <c r="AR330" i="1"/>
  <c r="AV487" i="1"/>
  <c r="AV319" i="1"/>
  <c r="BM319" i="1"/>
  <c r="BL319" i="1"/>
  <c r="BE319" i="1"/>
  <c r="BQ234" i="1"/>
  <c r="AD307" i="1"/>
  <c r="AE319" i="1"/>
  <c r="BG234" i="1"/>
  <c r="X232" i="1"/>
  <c r="AI273" i="1"/>
  <c r="AZ284" i="1"/>
  <c r="AM307" i="1"/>
  <c r="AS307" i="1"/>
  <c r="BC344" i="1"/>
  <c r="AF350" i="1"/>
  <c r="AK346" i="1"/>
  <c r="AY410" i="1"/>
  <c r="BI492" i="1"/>
  <c r="AQ330" i="1"/>
  <c r="AU487" i="1"/>
  <c r="BQ319" i="1"/>
  <c r="BK319" i="1"/>
  <c r="AU319" i="1"/>
  <c r="AO319" i="1"/>
  <c r="AT414" i="1"/>
  <c r="BK410" i="1"/>
  <c r="AI232" i="1"/>
  <c r="BP319" i="1"/>
  <c r="AQ232" i="1"/>
  <c r="BP273" i="1"/>
  <c r="AL307" i="1"/>
  <c r="AC307" i="1"/>
  <c r="AY350" i="1"/>
  <c r="AJ346" i="1"/>
  <c r="AG410" i="1"/>
  <c r="BF278" i="1"/>
  <c r="AC492" i="1"/>
  <c r="AZ330" i="1"/>
  <c r="X487" i="1"/>
  <c r="AP319" i="1"/>
  <c r="BF319" i="1"/>
  <c r="AD319" i="1"/>
  <c r="AS414" i="1"/>
  <c r="BI303" i="1"/>
  <c r="AR307" i="1"/>
  <c r="BA303" i="1"/>
  <c r="BB307" i="1"/>
  <c r="AE350" i="1"/>
  <c r="BQ346" i="1"/>
  <c r="BP278" i="1"/>
  <c r="AD330" i="1"/>
  <c r="BF487" i="1"/>
  <c r="AN319" i="1"/>
  <c r="BC319" i="1"/>
  <c r="AC319" i="1"/>
  <c r="AH414" i="1"/>
  <c r="AY273" i="1"/>
  <c r="AG257" i="1"/>
  <c r="BQ307" i="1"/>
  <c r="AK303" i="1"/>
  <c r="AJ307" i="1"/>
  <c r="AX307" i="1"/>
  <c r="AX350" i="1"/>
  <c r="AH278" i="1"/>
  <c r="BH487" i="1"/>
  <c r="AV330" i="1"/>
  <c r="AK487" i="1"/>
  <c r="AM319" i="1"/>
  <c r="AH319" i="1"/>
  <c r="AS319" i="1"/>
  <c r="AX320" i="1"/>
  <c r="AW414" i="1"/>
  <c r="BH330" i="1"/>
  <c r="AQ319" i="1"/>
  <c r="BP232" i="1"/>
  <c r="AE232" i="1"/>
  <c r="AH273" i="1"/>
  <c r="X273" i="1"/>
  <c r="BO303" i="1"/>
  <c r="BP414" i="1"/>
  <c r="AD350" i="1"/>
  <c r="BI496" i="1"/>
  <c r="AL319" i="1"/>
  <c r="AF319" i="1"/>
  <c r="AV473" i="1"/>
  <c r="BL414" i="1"/>
  <c r="AK278" i="1"/>
  <c r="BA294" i="1"/>
  <c r="X394" i="1"/>
  <c r="BI469" i="1"/>
  <c r="BH278" i="1"/>
  <c r="AT278" i="1"/>
  <c r="BE278" i="1"/>
  <c r="AJ278" i="1"/>
  <c r="AW278" i="1"/>
  <c r="BF477" i="1"/>
  <c r="AP392" i="1"/>
  <c r="BL477" i="1"/>
  <c r="BN477" i="1"/>
  <c r="BI422" i="1"/>
  <c r="AO331" i="1"/>
  <c r="AQ394" i="1"/>
  <c r="AQ234" i="1"/>
  <c r="BP383" i="1"/>
  <c r="BH234" i="1"/>
  <c r="AK294" i="1"/>
  <c r="AX394" i="1"/>
  <c r="BB278" i="1"/>
  <c r="AS278" i="1"/>
  <c r="AE278" i="1"/>
  <c r="BO278" i="1"/>
  <c r="AG278" i="1"/>
  <c r="AC392" i="1"/>
  <c r="AI477" i="1"/>
  <c r="AD477" i="1"/>
  <c r="AW485" i="1"/>
  <c r="X278" i="1"/>
  <c r="AU278" i="1"/>
  <c r="AD422" i="1"/>
  <c r="AO231" i="1"/>
  <c r="AF234" i="1"/>
  <c r="BK234" i="1"/>
  <c r="AO234" i="1"/>
  <c r="AR234" i="1"/>
  <c r="BD294" i="1"/>
  <c r="BO471" i="1"/>
  <c r="BA278" i="1"/>
  <c r="AR278" i="1"/>
  <c r="BD278" i="1"/>
  <c r="AY278" i="1"/>
  <c r="BL278" i="1"/>
  <c r="AN477" i="1"/>
  <c r="BK477" i="1"/>
  <c r="BJ485" i="1"/>
  <c r="AH407" i="1"/>
  <c r="AO278" i="1"/>
  <c r="BD471" i="1"/>
  <c r="BI278" i="1"/>
  <c r="BM278" i="1"/>
  <c r="BP485" i="1"/>
  <c r="BJ234" i="1"/>
  <c r="AI262" i="1"/>
  <c r="AP294" i="1"/>
  <c r="AN294" i="1"/>
  <c r="BA284" i="1"/>
  <c r="AK322" i="1"/>
  <c r="BK423" i="1"/>
  <c r="BE436" i="1"/>
  <c r="AJ473" i="1"/>
  <c r="BQ278" i="1"/>
  <c r="AN278" i="1"/>
  <c r="AQ278" i="1"/>
  <c r="AD278" i="1"/>
  <c r="AI278" i="1"/>
  <c r="AV278" i="1"/>
  <c r="AM477" i="1"/>
  <c r="AU477" i="1"/>
  <c r="BE485" i="1"/>
  <c r="BM407" i="1"/>
  <c r="BN485" i="1"/>
  <c r="AJ284" i="1"/>
  <c r="BJ322" i="1"/>
  <c r="AZ278" i="1"/>
  <c r="AS322" i="1"/>
  <c r="AN234" i="1"/>
  <c r="BJ294" i="1"/>
  <c r="BC294" i="1"/>
  <c r="AK284" i="1"/>
  <c r="BG322" i="1"/>
  <c r="AM436" i="1"/>
  <c r="BQ445" i="1"/>
  <c r="BK278" i="1"/>
  <c r="AM278" i="1"/>
  <c r="BG278" i="1"/>
  <c r="BC278" i="1"/>
  <c r="BN278" i="1"/>
  <c r="AF278" i="1"/>
  <c r="AO469" i="1"/>
  <c r="AH477" i="1"/>
  <c r="AE477" i="1"/>
  <c r="AS485" i="1"/>
  <c r="AW407" i="1"/>
  <c r="BA485" i="1"/>
  <c r="BC394" i="1"/>
  <c r="BB294" i="1"/>
  <c r="BP284" i="1"/>
  <c r="BN322" i="1"/>
  <c r="AX436" i="1"/>
  <c r="AV445" i="1"/>
  <c r="AP278" i="1"/>
  <c r="AB278" i="1"/>
  <c r="AL278" i="1"/>
  <c r="AC278" i="1"/>
  <c r="AL477" i="1"/>
  <c r="AI422" i="1"/>
  <c r="AC262" i="1"/>
  <c r="AX318" i="1"/>
  <c r="AS205" i="1"/>
  <c r="BI394" i="1"/>
  <c r="BO275" i="1"/>
  <c r="AG320" i="1"/>
  <c r="BF205" i="1"/>
  <c r="BJ394" i="1"/>
  <c r="AK379" i="1"/>
  <c r="BJ341" i="1"/>
  <c r="BK341" i="1"/>
  <c r="X341" i="1"/>
  <c r="BL341" i="1"/>
  <c r="BM341" i="1"/>
  <c r="AI275" i="1"/>
  <c r="BN379" i="1"/>
  <c r="AF379" i="1"/>
  <c r="AB394" i="1"/>
  <c r="AJ394" i="1"/>
  <c r="AW394" i="1"/>
  <c r="AV341" i="1"/>
  <c r="AF341" i="1"/>
  <c r="AM341" i="1"/>
  <c r="AZ341" i="1"/>
  <c r="BE482" i="1"/>
  <c r="BO435" i="1"/>
  <c r="AS482" i="1"/>
  <c r="AL318" i="1"/>
  <c r="BL318" i="1"/>
  <c r="BB205" i="1"/>
  <c r="AK205" i="1"/>
  <c r="BG379" i="1"/>
  <c r="BO341" i="1"/>
  <c r="BK394" i="1"/>
  <c r="AM205" i="1"/>
  <c r="AV379" i="1"/>
  <c r="BB394" i="1"/>
  <c r="BN318" i="1"/>
  <c r="BN275" i="1"/>
  <c r="AX379" i="1"/>
  <c r="BA394" i="1"/>
  <c r="BO394" i="1"/>
  <c r="BH482" i="1"/>
  <c r="AU341" i="1"/>
  <c r="BF341" i="1"/>
  <c r="BC341" i="1"/>
  <c r="AI341" i="1"/>
  <c r="BJ435" i="1"/>
  <c r="BL482" i="1"/>
  <c r="BC318" i="1"/>
  <c r="AD318" i="1"/>
  <c r="BA205" i="1"/>
  <c r="BN341" i="1"/>
  <c r="AT205" i="1"/>
  <c r="AG205" i="1"/>
  <c r="BH205" i="1"/>
  <c r="AP205" i="1"/>
  <c r="BC205" i="1"/>
  <c r="BJ205" i="1"/>
  <c r="AW205" i="1"/>
  <c r="AJ205" i="1"/>
  <c r="AR205" i="1"/>
  <c r="BE205" i="1"/>
  <c r="AE205" i="1"/>
  <c r="BM205" i="1"/>
  <c r="BO205" i="1"/>
  <c r="AX205" i="1"/>
  <c r="BG205" i="1"/>
  <c r="AU205" i="1"/>
  <c r="AI205" i="1"/>
  <c r="AL205" i="1"/>
  <c r="AZ205" i="1"/>
  <c r="BN205" i="1"/>
  <c r="AC205" i="1"/>
  <c r="BK205" i="1"/>
  <c r="BD205" i="1"/>
  <c r="BP205" i="1"/>
  <c r="AQ205" i="1"/>
  <c r="AD394" i="1"/>
  <c r="AK394" i="1"/>
  <c r="BE394" i="1"/>
  <c r="AL394" i="1"/>
  <c r="AP394" i="1"/>
  <c r="BG394" i="1"/>
  <c r="AR394" i="1"/>
  <c r="BH394" i="1"/>
  <c r="BQ394" i="1"/>
  <c r="BD394" i="1"/>
  <c r="AE394" i="1"/>
  <c r="AN394" i="1"/>
  <c r="AM394" i="1"/>
  <c r="BP394" i="1"/>
  <c r="BC379" i="1"/>
  <c r="BB379" i="1"/>
  <c r="AS379" i="1"/>
  <c r="X379" i="1"/>
  <c r="AD379" i="1"/>
  <c r="BK379" i="1"/>
  <c r="AL379" i="1"/>
  <c r="BE379" i="1"/>
  <c r="AU379" i="1"/>
  <c r="BJ379" i="1"/>
  <c r="BH379" i="1"/>
  <c r="AP379" i="1"/>
  <c r="AB379" i="1"/>
  <c r="BA379" i="1"/>
  <c r="AM379" i="1"/>
  <c r="AZ394" i="1"/>
  <c r="AG275" i="1"/>
  <c r="BF275" i="1"/>
  <c r="BP379" i="1"/>
  <c r="AH379" i="1"/>
  <c r="AY394" i="1"/>
  <c r="BL394" i="1"/>
  <c r="BP341" i="1"/>
  <c r="AT341" i="1"/>
  <c r="AE341" i="1"/>
  <c r="AL341" i="1"/>
  <c r="BI341" i="1"/>
  <c r="AB318" i="1"/>
  <c r="AY205" i="1"/>
  <c r="AV205" i="1"/>
  <c r="AC379" i="1"/>
  <c r="AO394" i="1"/>
  <c r="AG473" i="1"/>
  <c r="AL473" i="1"/>
  <c r="AF473" i="1"/>
  <c r="AN473" i="1"/>
  <c r="AC394" i="1"/>
  <c r="AR379" i="1"/>
  <c r="AZ379" i="1"/>
  <c r="BM379" i="1"/>
  <c r="AU394" i="1"/>
  <c r="AI394" i="1"/>
  <c r="AV394" i="1"/>
  <c r="AW341" i="1"/>
  <c r="AR341" i="1"/>
  <c r="BE341" i="1"/>
  <c r="BB341" i="1"/>
  <c r="AS341" i="1"/>
  <c r="AO205" i="1"/>
  <c r="AF205" i="1"/>
  <c r="AO379" i="1"/>
  <c r="BF394" i="1"/>
  <c r="BD209" i="1"/>
  <c r="BK209" i="1"/>
  <c r="AH394" i="1"/>
  <c r="AI379" i="1"/>
  <c r="BM394" i="1"/>
  <c r="BL275" i="1"/>
  <c r="AJ379" i="1"/>
  <c r="AW379" i="1"/>
  <c r="AT379" i="1"/>
  <c r="AT394" i="1"/>
  <c r="BN394" i="1"/>
  <c r="AF394" i="1"/>
  <c r="AP341" i="1"/>
  <c r="AQ341" i="1"/>
  <c r="AD341" i="1"/>
  <c r="AK341" i="1"/>
  <c r="AC341" i="1"/>
  <c r="BQ205" i="1"/>
  <c r="AD205" i="1"/>
  <c r="AV482" i="1"/>
  <c r="AN379" i="1"/>
  <c r="AS394" i="1"/>
  <c r="BA223" i="1"/>
  <c r="AV306" i="1"/>
  <c r="AF322" i="1"/>
  <c r="AB322" i="1"/>
  <c r="AS361" i="1"/>
  <c r="BB361" i="1"/>
  <c r="AV361" i="1"/>
  <c r="X482" i="1"/>
  <c r="BP445" i="1"/>
  <c r="BH445" i="1"/>
  <c r="BG496" i="1"/>
  <c r="AC496" i="1"/>
  <c r="BA392" i="1"/>
  <c r="AH422" i="1"/>
  <c r="AS422" i="1"/>
  <c r="BL347" i="1"/>
  <c r="AS347" i="1"/>
  <c r="AC347" i="1"/>
  <c r="BQ223" i="1"/>
  <c r="AX306" i="1"/>
  <c r="AI361" i="1"/>
  <c r="AQ445" i="1"/>
  <c r="AZ496" i="1"/>
  <c r="BF422" i="1"/>
  <c r="BI322" i="1"/>
  <c r="AU306" i="1"/>
  <c r="AQ496" i="1"/>
  <c r="BL322" i="1"/>
  <c r="BD482" i="1"/>
  <c r="AX392" i="1"/>
  <c r="BH322" i="1"/>
  <c r="BB306" i="1"/>
  <c r="AD322" i="1"/>
  <c r="AN322" i="1"/>
  <c r="BA361" i="1"/>
  <c r="BB482" i="1"/>
  <c r="BN445" i="1"/>
  <c r="BK445" i="1"/>
  <c r="AJ496" i="1"/>
  <c r="BO496" i="1"/>
  <c r="AH392" i="1"/>
  <c r="AG422" i="1"/>
  <c r="AR422" i="1"/>
  <c r="X322" i="1"/>
  <c r="AL322" i="1"/>
  <c r="AC306" i="1"/>
  <c r="AP445" i="1"/>
  <c r="BO223" i="1"/>
  <c r="AY223" i="1"/>
  <c r="AW219" i="1"/>
  <c r="BG257" i="1"/>
  <c r="AS306" i="1"/>
  <c r="AK306" i="1"/>
  <c r="BK322" i="1"/>
  <c r="AG361" i="1"/>
  <c r="AL482" i="1"/>
  <c r="AN445" i="1"/>
  <c r="AU445" i="1"/>
  <c r="BM496" i="1"/>
  <c r="BI416" i="1"/>
  <c r="AZ422" i="1"/>
  <c r="BO422" i="1"/>
  <c r="AJ322" i="1"/>
  <c r="BJ347" i="1"/>
  <c r="AW306" i="1"/>
  <c r="BC219" i="1"/>
  <c r="AC422" i="1"/>
  <c r="BD257" i="1"/>
  <c r="BQ257" i="1"/>
  <c r="BA306" i="1"/>
  <c r="BE306" i="1"/>
  <c r="AT322" i="1"/>
  <c r="BN361" i="1"/>
  <c r="BE454" i="1"/>
  <c r="BM445" i="1"/>
  <c r="AE445" i="1"/>
  <c r="BF416" i="1"/>
  <c r="AJ422" i="1"/>
  <c r="BJ422" i="1"/>
  <c r="AB482" i="1"/>
  <c r="AU347" i="1"/>
  <c r="AO347" i="1"/>
  <c r="AG347" i="1"/>
  <c r="AK223" i="1"/>
  <c r="BD322" i="1"/>
  <c r="AN262" i="1"/>
  <c r="BC306" i="1"/>
  <c r="AC322" i="1"/>
  <c r="AB308" i="1"/>
  <c r="AM445" i="1"/>
  <c r="BB416" i="1"/>
  <c r="BQ422" i="1"/>
  <c r="BP482" i="1"/>
  <c r="AE347" i="1"/>
  <c r="BN347" i="1"/>
  <c r="BM347" i="1"/>
  <c r="X347" i="1"/>
  <c r="AI444" i="1"/>
  <c r="AO444" i="1"/>
  <c r="BD398" i="1"/>
  <c r="AN398" i="1"/>
  <c r="BE398" i="1"/>
  <c r="AJ398" i="1"/>
  <c r="BK398" i="1"/>
  <c r="BJ398" i="1"/>
  <c r="BL398" i="1"/>
  <c r="BP398" i="1"/>
  <c r="AU264" i="1"/>
  <c r="AX264" i="1"/>
  <c r="BD264" i="1"/>
  <c r="AZ264" i="1"/>
  <c r="BF264" i="1"/>
  <c r="BE264" i="1"/>
  <c r="AO264" i="1"/>
  <c r="AS264" i="1"/>
  <c r="BQ264" i="1"/>
  <c r="BO227" i="1"/>
  <c r="AV227" i="1"/>
  <c r="BL227" i="1"/>
  <c r="AO227" i="1"/>
  <c r="BA227" i="1"/>
  <c r="BE227" i="1"/>
  <c r="AI227" i="1"/>
  <c r="AW227" i="1"/>
  <c r="AR227" i="1"/>
  <c r="BG227" i="1"/>
  <c r="AF227" i="1"/>
  <c r="AZ227" i="1"/>
  <c r="BH227" i="1"/>
  <c r="AH227" i="1"/>
  <c r="BC227" i="1"/>
  <c r="AU227" i="1"/>
  <c r="BM227" i="1"/>
  <c r="BN227" i="1"/>
  <c r="BI227" i="1"/>
  <c r="AB227" i="1"/>
  <c r="AM227" i="1"/>
  <c r="BJ227" i="1"/>
  <c r="AC227" i="1"/>
  <c r="BP227" i="1"/>
  <c r="BD227" i="1"/>
  <c r="BQ227" i="1"/>
  <c r="AQ227" i="1"/>
  <c r="AD227" i="1"/>
  <c r="AK227" i="1"/>
  <c r="AL227" i="1"/>
  <c r="AP227" i="1"/>
  <c r="BK227" i="1"/>
  <c r="AE227" i="1"/>
  <c r="AM219" i="1"/>
  <c r="AU219" i="1"/>
  <c r="BF219" i="1"/>
  <c r="AT219" i="1"/>
  <c r="AD219" i="1"/>
  <c r="BP219" i="1"/>
  <c r="BK219" i="1"/>
  <c r="AO219" i="1"/>
  <c r="BQ219" i="1"/>
  <c r="BE219" i="1"/>
  <c r="BL219" i="1"/>
  <c r="AS219" i="1"/>
  <c r="AP219" i="1"/>
  <c r="AF219" i="1"/>
  <c r="AG219" i="1"/>
  <c r="BG219" i="1"/>
  <c r="AX219" i="1"/>
  <c r="AH219" i="1"/>
  <c r="BM219" i="1"/>
  <c r="BN219" i="1"/>
  <c r="AB219" i="1"/>
  <c r="AK219" i="1"/>
  <c r="AV219" i="1"/>
  <c r="AL219" i="1"/>
  <c r="AR219" i="1"/>
  <c r="BB219" i="1"/>
  <c r="AZ219" i="1"/>
  <c r="AY219" i="1"/>
  <c r="BI219" i="1"/>
  <c r="BD219" i="1"/>
  <c r="X227" i="1"/>
  <c r="BJ264" i="1"/>
  <c r="BF355" i="1"/>
  <c r="AI355" i="1"/>
  <c r="AY355" i="1"/>
  <c r="BC437" i="1"/>
  <c r="AG437" i="1"/>
  <c r="AX437" i="1"/>
  <c r="BM437" i="1"/>
  <c r="BO437" i="1"/>
  <c r="AH437" i="1"/>
  <c r="AR437" i="1"/>
  <c r="AY437" i="1"/>
  <c r="AO437" i="1"/>
  <c r="AE219" i="1"/>
  <c r="AS227" i="1"/>
  <c r="AK410" i="1"/>
  <c r="AW410" i="1"/>
  <c r="AJ410" i="1"/>
  <c r="AE410" i="1"/>
  <c r="AN410" i="1"/>
  <c r="BM410" i="1"/>
  <c r="AZ410" i="1"/>
  <c r="BE410" i="1"/>
  <c r="AP410" i="1"/>
  <c r="AH410" i="1"/>
  <c r="BP410" i="1"/>
  <c r="BB410" i="1"/>
  <c r="BJ410" i="1"/>
  <c r="AX410" i="1"/>
  <c r="X410" i="1"/>
  <c r="AF410" i="1"/>
  <c r="BN410" i="1"/>
  <c r="AC410" i="1"/>
  <c r="AM410" i="1"/>
  <c r="AV410" i="1"/>
  <c r="AI410" i="1"/>
  <c r="BC410" i="1"/>
  <c r="AB386" i="1"/>
  <c r="AW386" i="1"/>
  <c r="BO386" i="1"/>
  <c r="AC386" i="1"/>
  <c r="AJ386" i="1"/>
  <c r="AP386" i="1"/>
  <c r="AL386" i="1"/>
  <c r="BF386" i="1"/>
  <c r="BB386" i="1"/>
  <c r="BH386" i="1"/>
  <c r="AW330" i="1"/>
  <c r="BB330" i="1"/>
  <c r="AL330" i="1"/>
  <c r="AI330" i="1"/>
  <c r="AJ330" i="1"/>
  <c r="AM330" i="1"/>
  <c r="AY330" i="1"/>
  <c r="BN330" i="1"/>
  <c r="AS330" i="1"/>
  <c r="BO330" i="1"/>
  <c r="BP330" i="1"/>
  <c r="AT330" i="1"/>
  <c r="AC330" i="1"/>
  <c r="AP330" i="1"/>
  <c r="AU330" i="1"/>
  <c r="AX330" i="1"/>
  <c r="BQ330" i="1"/>
  <c r="BK330" i="1"/>
  <c r="BH219" i="1"/>
  <c r="X219" i="1"/>
  <c r="AJ227" i="1"/>
  <c r="BP437" i="1"/>
  <c r="AC219" i="1"/>
  <c r="BA219" i="1"/>
  <c r="AG227" i="1"/>
  <c r="AM437" i="1"/>
  <c r="AI401" i="1"/>
  <c r="AC401" i="1"/>
  <c r="AD401" i="1"/>
  <c r="BD401" i="1"/>
  <c r="BF227" i="1"/>
  <c r="AT227" i="1"/>
  <c r="BO219" i="1"/>
  <c r="AX227" i="1"/>
  <c r="AQ219" i="1"/>
  <c r="BB227" i="1"/>
  <c r="BH264" i="1"/>
  <c r="AQ437" i="1"/>
  <c r="AT482" i="1"/>
  <c r="BF322" i="1"/>
  <c r="AE267" i="1"/>
  <c r="AC267" i="1"/>
  <c r="AV267" i="1"/>
  <c r="AN273" i="1"/>
  <c r="AP267" i="1"/>
  <c r="BI379" i="1"/>
  <c r="AQ482" i="1"/>
  <c r="AP322" i="1"/>
  <c r="BA267" i="1"/>
  <c r="AX267" i="1"/>
  <c r="BH273" i="1"/>
  <c r="BL267" i="1"/>
  <c r="AK267" i="1"/>
  <c r="BD379" i="1"/>
  <c r="BQ322" i="1"/>
  <c r="AO322" i="1"/>
  <c r="AJ267" i="1"/>
  <c r="AD465" i="1"/>
  <c r="BC322" i="1"/>
  <c r="AR322" i="1"/>
  <c r="AZ267" i="1"/>
  <c r="BC267" i="1"/>
  <c r="AG267" i="1"/>
  <c r="AQ322" i="1"/>
  <c r="BP322" i="1"/>
  <c r="AY267" i="1"/>
  <c r="AF267" i="1"/>
  <c r="AH267" i="1"/>
  <c r="AE379" i="1"/>
  <c r="AW482" i="1"/>
  <c r="AY482" i="1"/>
  <c r="AG322" i="1"/>
  <c r="BM322" i="1"/>
  <c r="BN267" i="1"/>
  <c r="BJ267" i="1"/>
  <c r="BP267" i="1"/>
  <c r="AB267" i="1"/>
  <c r="AC260" i="1"/>
  <c r="AY260" i="1"/>
  <c r="AE260" i="1"/>
  <c r="AQ260" i="1"/>
  <c r="X260" i="1"/>
  <c r="BO398" i="1"/>
  <c r="X398" i="1"/>
  <c r="AC398" i="1"/>
  <c r="AI398" i="1"/>
  <c r="AY398" i="1"/>
  <c r="AD398" i="1"/>
  <c r="AR398" i="1"/>
  <c r="AV398" i="1"/>
  <c r="BB398" i="1"/>
  <c r="BM398" i="1"/>
  <c r="BG398" i="1"/>
  <c r="AW398" i="1"/>
  <c r="AT398" i="1"/>
  <c r="AE398" i="1"/>
  <c r="AB398" i="1"/>
  <c r="BF398" i="1"/>
  <c r="AG398" i="1"/>
  <c r="AL398" i="1"/>
  <c r="AH398" i="1"/>
  <c r="AX398" i="1"/>
  <c r="BH398" i="1"/>
  <c r="BC398" i="1"/>
  <c r="BN398" i="1"/>
  <c r="AU398" i="1"/>
  <c r="AO398" i="1"/>
  <c r="AQ398" i="1"/>
  <c r="BQ398" i="1"/>
  <c r="AF398" i="1"/>
  <c r="AM398" i="1"/>
  <c r="BI398" i="1"/>
  <c r="AS398" i="1"/>
  <c r="AP398" i="1"/>
  <c r="AK398" i="1"/>
  <c r="AZ398" i="1"/>
  <c r="BK264" i="1"/>
  <c r="AC264" i="1"/>
  <c r="AJ264" i="1"/>
  <c r="BI264" i="1"/>
  <c r="AF264" i="1"/>
  <c r="BA264" i="1"/>
  <c r="BG264" i="1"/>
  <c r="BM264" i="1"/>
  <c r="X264" i="1"/>
  <c r="AV264" i="1"/>
  <c r="AG264" i="1"/>
  <c r="AP264" i="1"/>
  <c r="BN264" i="1"/>
  <c r="AL264" i="1"/>
  <c r="AD264" i="1"/>
  <c r="BL264" i="1"/>
  <c r="BB264" i="1"/>
  <c r="AQ264" i="1"/>
  <c r="BO264" i="1"/>
  <c r="AB264" i="1"/>
  <c r="AN264" i="1"/>
  <c r="AT264" i="1"/>
  <c r="AK264" i="1"/>
  <c r="AH264" i="1"/>
  <c r="AR264" i="1"/>
  <c r="BP264" i="1"/>
  <c r="AY264" i="1"/>
  <c r="AE264" i="1"/>
  <c r="AM264" i="1"/>
  <c r="AI264" i="1"/>
  <c r="AW264" i="1"/>
  <c r="AP310" i="1"/>
  <c r="BG310" i="1"/>
  <c r="AB310" i="1"/>
  <c r="BH310" i="1"/>
  <c r="BB469" i="1"/>
  <c r="AL469" i="1"/>
  <c r="BD469" i="1"/>
  <c r="BK469" i="1"/>
  <c r="AN469" i="1"/>
  <c r="AP469" i="1"/>
  <c r="BE469" i="1"/>
  <c r="BC469" i="1"/>
  <c r="AI469" i="1"/>
  <c r="AW368" i="1"/>
  <c r="AU368" i="1"/>
  <c r="BI368" i="1"/>
  <c r="BC458" i="1"/>
  <c r="AL458" i="1"/>
  <c r="BD458" i="1"/>
  <c r="AE458" i="1"/>
  <c r="AM458" i="1"/>
  <c r="AF458" i="1"/>
  <c r="BG458" i="1"/>
  <c r="BL458" i="1"/>
  <c r="AF287" i="1"/>
  <c r="BO287" i="1"/>
  <c r="BD456" i="1"/>
  <c r="AI456" i="1"/>
  <c r="X349" i="1"/>
  <c r="BP349" i="1"/>
  <c r="AV349" i="1"/>
  <c r="AN349" i="1"/>
  <c r="BP375" i="1"/>
  <c r="AZ375" i="1"/>
  <c r="BE324" i="1"/>
  <c r="AM324" i="1"/>
  <c r="AF324" i="1"/>
  <c r="AG324" i="1"/>
  <c r="BQ324" i="1"/>
  <c r="BM324" i="1"/>
  <c r="BD324" i="1"/>
  <c r="BP404" i="1"/>
  <c r="AK404" i="1"/>
  <c r="AH404" i="1"/>
  <c r="BB404" i="1"/>
  <c r="AX404" i="1"/>
  <c r="BN404" i="1"/>
  <c r="AY404" i="1"/>
  <c r="BD317" i="1"/>
  <c r="AT317" i="1"/>
  <c r="AN317" i="1"/>
  <c r="AV317" i="1"/>
  <c r="BE317" i="1"/>
  <c r="AW317" i="1"/>
  <c r="AG317" i="1"/>
  <c r="BO317" i="1"/>
  <c r="BH317" i="1"/>
  <c r="BP317" i="1"/>
  <c r="AK317" i="1"/>
  <c r="BI317" i="1"/>
  <c r="AX257" i="1"/>
  <c r="AO257" i="1"/>
  <c r="BO257" i="1"/>
  <c r="AH257" i="1"/>
  <c r="AY257" i="1"/>
  <c r="AL257" i="1"/>
  <c r="BQ300" i="1"/>
  <c r="AE300" i="1"/>
  <c r="X318" i="1"/>
  <c r="AE318" i="1"/>
  <c r="BO318" i="1"/>
  <c r="AO318" i="1"/>
  <c r="AC318" i="1"/>
  <c r="AR318" i="1"/>
  <c r="AV318" i="1"/>
  <c r="AH318" i="1"/>
  <c r="BK318" i="1"/>
  <c r="AI318" i="1"/>
  <c r="AS318" i="1"/>
  <c r="AJ318" i="1"/>
  <c r="BM318" i="1"/>
  <c r="AY318" i="1"/>
  <c r="AP318" i="1"/>
  <c r="AT318" i="1"/>
  <c r="BE318" i="1"/>
  <c r="AZ318" i="1"/>
  <c r="AF318" i="1"/>
  <c r="BQ318" i="1"/>
  <c r="AQ318" i="1"/>
  <c r="BA318" i="1"/>
  <c r="BF318" i="1"/>
  <c r="BP318" i="1"/>
  <c r="AW318" i="1"/>
  <c r="AM318" i="1"/>
  <c r="BG318" i="1"/>
  <c r="BB318" i="1"/>
  <c r="AK318" i="1"/>
  <c r="AU318" i="1"/>
  <c r="AG318" i="1"/>
  <c r="AN318" i="1"/>
  <c r="BH318" i="1"/>
  <c r="BD318" i="1"/>
  <c r="AI206" i="1"/>
  <c r="BH206" i="1"/>
  <c r="BC481" i="1"/>
  <c r="BO481" i="1"/>
  <c r="AE481" i="1"/>
  <c r="AJ481" i="1"/>
  <c r="BA481" i="1"/>
  <c r="AZ481" i="1"/>
  <c r="AH481" i="1"/>
  <c r="BP481" i="1"/>
  <c r="AC481" i="1"/>
  <c r="AG481" i="1"/>
  <c r="AD481" i="1"/>
  <c r="AC231" i="1"/>
  <c r="AN231" i="1"/>
  <c r="BK231" i="1"/>
  <c r="AW275" i="1"/>
  <c r="BP275" i="1"/>
  <c r="AR275" i="1"/>
  <c r="BM275" i="1"/>
  <c r="BI275" i="1"/>
  <c r="BE275" i="1"/>
  <c r="AH275" i="1"/>
  <c r="AO275" i="1"/>
  <c r="AX275" i="1"/>
  <c r="BJ275" i="1"/>
  <c r="AB275" i="1"/>
  <c r="AY275" i="1"/>
  <c r="AQ275" i="1"/>
  <c r="BG364" i="1"/>
  <c r="AN364" i="1"/>
  <c r="AO364" i="1"/>
  <c r="BH364" i="1"/>
  <c r="AP364" i="1"/>
  <c r="AC364" i="1"/>
  <c r="BJ364" i="1"/>
  <c r="BI364" i="1"/>
  <c r="BL364" i="1"/>
  <c r="AS476" i="1"/>
  <c r="AL476" i="1"/>
  <c r="BL476" i="1"/>
  <c r="AU476" i="1"/>
  <c r="BC476" i="1"/>
  <c r="AF476" i="1"/>
  <c r="AV476" i="1"/>
  <c r="AM476" i="1"/>
  <c r="BN476" i="1"/>
  <c r="BD476" i="1"/>
  <c r="AG476" i="1"/>
  <c r="AZ476" i="1"/>
  <c r="AY476" i="1"/>
  <c r="AI476" i="1"/>
  <c r="BE476" i="1"/>
  <c r="AT476" i="1"/>
  <c r="AK476" i="1"/>
  <c r="BM476" i="1"/>
  <c r="BP476" i="1"/>
  <c r="BQ365" i="1"/>
  <c r="AL365" i="1"/>
  <c r="AB365" i="1"/>
  <c r="AU365" i="1"/>
  <c r="BJ365" i="1"/>
  <c r="AT365" i="1"/>
  <c r="AR365" i="1"/>
  <c r="AW473" i="1"/>
  <c r="BO473" i="1"/>
  <c r="AP473" i="1"/>
  <c r="AQ473" i="1"/>
  <c r="BA473" i="1"/>
  <c r="AO473" i="1"/>
  <c r="BI473" i="1"/>
  <c r="BG473" i="1"/>
  <c r="AK473" i="1"/>
  <c r="BM473" i="1"/>
  <c r="AD473" i="1"/>
  <c r="AY473" i="1"/>
  <c r="BB473" i="1"/>
  <c r="AT473" i="1"/>
  <c r="BC473" i="1"/>
  <c r="BP473" i="1"/>
  <c r="AU473" i="1"/>
  <c r="BD473" i="1"/>
  <c r="AI473" i="1"/>
  <c r="BL473" i="1"/>
  <c r="AM473" i="1"/>
  <c r="BQ473" i="1"/>
  <c r="BI331" i="1"/>
  <c r="X331" i="1"/>
  <c r="AK331" i="1"/>
  <c r="AD331" i="1"/>
  <c r="AX331" i="1"/>
  <c r="BA331" i="1"/>
  <c r="AY331" i="1"/>
  <c r="BQ331" i="1"/>
  <c r="AJ331" i="1"/>
  <c r="AL331" i="1"/>
  <c r="AB331" i="1"/>
  <c r="BJ331" i="1"/>
  <c r="AS331" i="1"/>
  <c r="BB331" i="1"/>
  <c r="BN331" i="1"/>
  <c r="AM331" i="1"/>
  <c r="BD331" i="1"/>
  <c r="BD485" i="1"/>
  <c r="AJ485" i="1"/>
  <c r="AP485" i="1"/>
  <c r="BG485" i="1"/>
  <c r="BL485" i="1"/>
  <c r="BF485" i="1"/>
  <c r="AO485" i="1"/>
  <c r="AL485" i="1"/>
  <c r="AB485" i="1"/>
  <c r="AG485" i="1"/>
  <c r="AT485" i="1"/>
  <c r="X485" i="1"/>
  <c r="AR485" i="1"/>
  <c r="AH485" i="1"/>
  <c r="AV485" i="1"/>
  <c r="BB485" i="1"/>
  <c r="AC485" i="1"/>
  <c r="AI485" i="1"/>
  <c r="AP366" i="1"/>
  <c r="BJ366" i="1"/>
  <c r="AR366" i="1"/>
  <c r="BC366" i="1"/>
  <c r="BD262" i="1"/>
  <c r="BH262" i="1"/>
  <c r="AU262" i="1"/>
  <c r="BC262" i="1"/>
  <c r="X262" i="1"/>
  <c r="BE262" i="1"/>
  <c r="BB206" i="1"/>
  <c r="AY287" i="1"/>
  <c r="AL344" i="1"/>
  <c r="AD342" i="1"/>
  <c r="BG260" i="1"/>
  <c r="AF260" i="1"/>
  <c r="BN260" i="1"/>
  <c r="BA260" i="1"/>
  <c r="AH260" i="1"/>
  <c r="AU471" i="1"/>
  <c r="AB456" i="1"/>
  <c r="BM456" i="1"/>
  <c r="BO349" i="1"/>
  <c r="BG349" i="1"/>
  <c r="BN349" i="1"/>
  <c r="AF349" i="1"/>
  <c r="AU320" i="1"/>
  <c r="BG320" i="1"/>
  <c r="AN471" i="1"/>
  <c r="AM220" i="1"/>
  <c r="BE206" i="1"/>
  <c r="AL206" i="1"/>
  <c r="AI287" i="1"/>
  <c r="AP344" i="1"/>
  <c r="AK344" i="1"/>
  <c r="BK342" i="1"/>
  <c r="BK260" i="1"/>
  <c r="AT260" i="1"/>
  <c r="AP260" i="1"/>
  <c r="AD260" i="1"/>
  <c r="BO260" i="1"/>
  <c r="AD471" i="1"/>
  <c r="BB456" i="1"/>
  <c r="AW456" i="1"/>
  <c r="AZ349" i="1"/>
  <c r="BJ349" i="1"/>
  <c r="AY349" i="1"/>
  <c r="AM349" i="1"/>
  <c r="AX349" i="1"/>
  <c r="BK349" i="1"/>
  <c r="AS320" i="1"/>
  <c r="BE320" i="1"/>
  <c r="AN326" i="1"/>
  <c r="AM471" i="1"/>
  <c r="AJ206" i="1"/>
  <c r="BN287" i="1"/>
  <c r="AR344" i="1"/>
  <c r="BH342" i="1"/>
  <c r="AC342" i="1"/>
  <c r="BJ260" i="1"/>
  <c r="AM260" i="1"/>
  <c r="BM260" i="1"/>
  <c r="AV260" i="1"/>
  <c r="AX260" i="1"/>
  <c r="BK471" i="1"/>
  <c r="BL456" i="1"/>
  <c r="AP349" i="1"/>
  <c r="BI349" i="1"/>
  <c r="AT349" i="1"/>
  <c r="BF349" i="1"/>
  <c r="AH349" i="1"/>
  <c r="AU349" i="1"/>
  <c r="AR320" i="1"/>
  <c r="BD320" i="1"/>
  <c r="AE399" i="1"/>
  <c r="AI399" i="1"/>
  <c r="AK399" i="1"/>
  <c r="BL206" i="1"/>
  <c r="AY206" i="1"/>
  <c r="AX287" i="1"/>
  <c r="BE344" i="1"/>
  <c r="BN342" i="1"/>
  <c r="BH260" i="1"/>
  <c r="AL260" i="1"/>
  <c r="AO260" i="1"/>
  <c r="BQ260" i="1"/>
  <c r="AG260" i="1"/>
  <c r="AC471" i="1"/>
  <c r="BI456" i="1"/>
  <c r="AV456" i="1"/>
  <c r="AO349" i="1"/>
  <c r="BC349" i="1"/>
  <c r="AS349" i="1"/>
  <c r="AL349" i="1"/>
  <c r="BM349" i="1"/>
  <c r="AE349" i="1"/>
  <c r="AQ320" i="1"/>
  <c r="AD320" i="1"/>
  <c r="AW465" i="1"/>
  <c r="AJ471" i="1"/>
  <c r="AH287" i="1"/>
  <c r="AN344" i="1"/>
  <c r="BG342" i="1"/>
  <c r="BF260" i="1"/>
  <c r="BD260" i="1"/>
  <c r="AK260" i="1"/>
  <c r="BL260" i="1"/>
  <c r="AZ260" i="1"/>
  <c r="BI260" i="1"/>
  <c r="BJ471" i="1"/>
  <c r="AP456" i="1"/>
  <c r="BQ349" i="1"/>
  <c r="AI349" i="1"/>
  <c r="AR349" i="1"/>
  <c r="BE349" i="1"/>
  <c r="AW349" i="1"/>
  <c r="BQ320" i="1"/>
  <c r="AE465" i="1"/>
  <c r="AY471" i="1"/>
  <c r="BJ206" i="1"/>
  <c r="BD344" i="1"/>
  <c r="BF342" i="1"/>
  <c r="BE260" i="1"/>
  <c r="BC260" i="1"/>
  <c r="AJ260" i="1"/>
  <c r="AN260" i="1"/>
  <c r="AI260" i="1"/>
  <c r="AS260" i="1"/>
  <c r="AW471" i="1"/>
  <c r="BO456" i="1"/>
  <c r="BB349" i="1"/>
  <c r="AD349" i="1"/>
  <c r="AQ349" i="1"/>
  <c r="AK349" i="1"/>
  <c r="AG349" i="1"/>
  <c r="BA320" i="1"/>
  <c r="AI320" i="1"/>
  <c r="BP465" i="1"/>
  <c r="BE471" i="1"/>
  <c r="AH478" i="1"/>
  <c r="AI478" i="1"/>
  <c r="AQ206" i="1"/>
  <c r="AO206" i="1"/>
  <c r="BF287" i="1"/>
  <c r="AO471" i="1"/>
  <c r="AB260" i="1"/>
  <c r="AW260" i="1"/>
  <c r="AR260" i="1"/>
  <c r="BB260" i="1"/>
  <c r="BP260" i="1"/>
  <c r="AG471" i="1"/>
  <c r="BP456" i="1"/>
  <c r="AC456" i="1"/>
  <c r="AY456" i="1"/>
  <c r="BA349" i="1"/>
  <c r="AC349" i="1"/>
  <c r="BH349" i="1"/>
  <c r="BD349" i="1"/>
  <c r="BL349" i="1"/>
  <c r="AZ320" i="1"/>
  <c r="AV465" i="1"/>
  <c r="AP206" i="1"/>
  <c r="X205" i="1"/>
  <c r="AB205" i="1"/>
  <c r="AH205" i="1"/>
  <c r="BH209" i="1"/>
  <c r="AU209" i="1"/>
  <c r="BB209" i="1"/>
  <c r="BF209" i="1"/>
  <c r="AB209" i="1"/>
  <c r="AD209" i="1"/>
  <c r="AF209" i="1"/>
  <c r="AS209" i="1"/>
  <c r="AJ219" i="1"/>
  <c r="BJ219" i="1"/>
  <c r="BA401" i="1"/>
  <c r="AD247" i="1"/>
  <c r="AK401" i="1"/>
  <c r="AL247" i="1"/>
  <c r="AW300" i="1"/>
  <c r="AB429" i="1"/>
  <c r="AZ401" i="1"/>
  <c r="BI365" i="1"/>
  <c r="BK414" i="1"/>
  <c r="BO206" i="1"/>
  <c r="BG247" i="1"/>
  <c r="AD300" i="1"/>
  <c r="BN436" i="1"/>
  <c r="AV401" i="1"/>
  <c r="AJ401" i="1"/>
  <c r="BL392" i="1"/>
  <c r="BL365" i="1"/>
  <c r="AP414" i="1"/>
  <c r="AX342" i="1"/>
  <c r="AT342" i="1"/>
  <c r="AF471" i="1"/>
  <c r="AH471" i="1"/>
  <c r="AI471" i="1"/>
  <c r="AZ471" i="1"/>
  <c r="AL471" i="1"/>
  <c r="AK471" i="1"/>
  <c r="BN471" i="1"/>
  <c r="AV471" i="1"/>
  <c r="BM471" i="1"/>
  <c r="BG471" i="1"/>
  <c r="AR471" i="1"/>
  <c r="BH471" i="1"/>
  <c r="BI471" i="1"/>
  <c r="BQ471" i="1"/>
  <c r="AB471" i="1"/>
  <c r="AQ471" i="1"/>
  <c r="AS471" i="1"/>
  <c r="AT471" i="1"/>
  <c r="BJ211" i="1"/>
  <c r="BK211" i="1"/>
  <c r="X429" i="1"/>
  <c r="AE429" i="1"/>
  <c r="AF429" i="1"/>
  <c r="AV429" i="1"/>
  <c r="AQ502" i="1"/>
  <c r="X502" i="1"/>
  <c r="AF502" i="1"/>
  <c r="X337" i="1"/>
  <c r="AK334" i="1"/>
  <c r="AD365" i="1"/>
  <c r="BK429" i="1"/>
  <c r="AP401" i="1"/>
  <c r="BI392" i="1"/>
  <c r="AL401" i="1"/>
  <c r="AR401" i="1"/>
  <c r="BG401" i="1"/>
  <c r="BB401" i="1"/>
  <c r="AS401" i="1"/>
  <c r="BI401" i="1"/>
  <c r="X401" i="1"/>
  <c r="AM401" i="1"/>
  <c r="AH401" i="1"/>
  <c r="BN401" i="1"/>
  <c r="BC401" i="1"/>
  <c r="AN401" i="1"/>
  <c r="BH401" i="1"/>
  <c r="AB401" i="1"/>
  <c r="AT401" i="1"/>
  <c r="BJ401" i="1"/>
  <c r="AX401" i="1"/>
  <c r="AW401" i="1"/>
  <c r="BL401" i="1"/>
  <c r="BQ401" i="1"/>
  <c r="BK401" i="1"/>
  <c r="BN414" i="1"/>
  <c r="AX414" i="1"/>
  <c r="BF414" i="1"/>
  <c r="AU414" i="1"/>
  <c r="BB414" i="1"/>
  <c r="AJ414" i="1"/>
  <c r="AE414" i="1"/>
  <c r="AO414" i="1"/>
  <c r="BM414" i="1"/>
  <c r="AF414" i="1"/>
  <c r="AG414" i="1"/>
  <c r="BO414" i="1"/>
  <c r="BH414" i="1"/>
  <c r="AL414" i="1"/>
  <c r="BG414" i="1"/>
  <c r="AM414" i="1"/>
  <c r="BJ414" i="1"/>
  <c r="AN414" i="1"/>
  <c r="BE414" i="1"/>
  <c r="AQ414" i="1"/>
  <c r="AU401" i="1"/>
  <c r="BO401" i="1"/>
  <c r="AW311" i="1"/>
  <c r="BM311" i="1"/>
  <c r="BQ311" i="1"/>
  <c r="AJ311" i="1"/>
  <c r="X206" i="1"/>
  <c r="AB206" i="1"/>
  <c r="AC206" i="1"/>
  <c r="AV206" i="1"/>
  <c r="AW206" i="1"/>
  <c r="BC206" i="1"/>
  <c r="BD206" i="1"/>
  <c r="AZ206" i="1"/>
  <c r="BI206" i="1"/>
  <c r="BA206" i="1"/>
  <c r="BP206" i="1"/>
  <c r="AF206" i="1"/>
  <c r="AK206" i="1"/>
  <c r="BK206" i="1"/>
  <c r="AG206" i="1"/>
  <c r="BQ206" i="1"/>
  <c r="BM206" i="1"/>
  <c r="AT206" i="1"/>
  <c r="AM206" i="1"/>
  <c r="AS206" i="1"/>
  <c r="AU206" i="1"/>
  <c r="BB334" i="1"/>
  <c r="AW365" i="1"/>
  <c r="AR206" i="1"/>
  <c r="AN206" i="1"/>
  <c r="AX206" i="1"/>
  <c r="AU429" i="1"/>
  <c r="AO401" i="1"/>
  <c r="AN392" i="1"/>
  <c r="BP450" i="1"/>
  <c r="AJ450" i="1"/>
  <c r="BA450" i="1"/>
  <c r="AY401" i="1"/>
  <c r="BN206" i="1"/>
  <c r="BF401" i="1"/>
  <c r="AQ444" i="1"/>
  <c r="AX444" i="1"/>
  <c r="BO444" i="1"/>
  <c r="AH444" i="1"/>
  <c r="AY444" i="1"/>
  <c r="BP444" i="1"/>
  <c r="AJ444" i="1"/>
  <c r="AI414" i="1"/>
  <c r="BG365" i="1"/>
  <c r="AQ365" i="1"/>
  <c r="BH365" i="1"/>
  <c r="BK365" i="1"/>
  <c r="AE365" i="1"/>
  <c r="BC365" i="1"/>
  <c r="BM365" i="1"/>
  <c r="AF365" i="1"/>
  <c r="AH365" i="1"/>
  <c r="BA365" i="1"/>
  <c r="BN365" i="1"/>
  <c r="AJ365" i="1"/>
  <c r="BB365" i="1"/>
  <c r="AS365" i="1"/>
  <c r="BF206" i="1"/>
  <c r="AQ401" i="1"/>
  <c r="AE392" i="1"/>
  <c r="AY392" i="1"/>
  <c r="AJ392" i="1"/>
  <c r="AZ392" i="1"/>
  <c r="BP392" i="1"/>
  <c r="AK392" i="1"/>
  <c r="BG392" i="1"/>
  <c r="AU211" i="1"/>
  <c r="AH206" i="1"/>
  <c r="AV365" i="1"/>
  <c r="AE211" i="1"/>
  <c r="BG206" i="1"/>
  <c r="AC365" i="1"/>
  <c r="BE401" i="1"/>
  <c r="AM392" i="1"/>
  <c r="X407" i="1"/>
  <c r="AL407" i="1"/>
  <c r="BH407" i="1"/>
  <c r="AN407" i="1"/>
  <c r="BI407" i="1"/>
  <c r="AO407" i="1"/>
  <c r="BJ407" i="1"/>
  <c r="AP407" i="1"/>
  <c r="AB305" i="1"/>
  <c r="AU305" i="1"/>
  <c r="AN305" i="1"/>
  <c r="BI305" i="1"/>
  <c r="AJ344" i="1"/>
  <c r="BO344" i="1"/>
  <c r="AS344" i="1"/>
  <c r="AB344" i="1"/>
  <c r="BB344" i="1"/>
  <c r="AQ386" i="1"/>
  <c r="AR386" i="1"/>
  <c r="AG386" i="1"/>
  <c r="AI386" i="1"/>
  <c r="AH386" i="1"/>
  <c r="AY386" i="1"/>
  <c r="AS386" i="1"/>
  <c r="AZ386" i="1"/>
  <c r="BI386" i="1"/>
  <c r="BI309" i="1"/>
  <c r="BF309" i="1"/>
  <c r="AK414" i="1"/>
  <c r="BM334" i="1"/>
  <c r="AJ334" i="1"/>
  <c r="AZ334" i="1"/>
  <c r="AH334" i="1"/>
  <c r="BA414" i="1"/>
  <c r="AE206" i="1"/>
  <c r="BQ230" i="1"/>
  <c r="AD206" i="1"/>
  <c r="AZ414" i="1"/>
  <c r="BO365" i="1"/>
  <c r="AE401" i="1"/>
  <c r="AL392" i="1"/>
  <c r="AK350" i="1"/>
  <c r="BQ410" i="1"/>
  <c r="AS410" i="1"/>
  <c r="AM485" i="1"/>
  <c r="BK485" i="1"/>
  <c r="BC485" i="1"/>
  <c r="AP320" i="1"/>
  <c r="AW320" i="1"/>
  <c r="AY320" i="1"/>
  <c r="AN320" i="1"/>
  <c r="AE320" i="1"/>
  <c r="AR410" i="1"/>
  <c r="BP326" i="1"/>
  <c r="BM350" i="1"/>
  <c r="AO350" i="1"/>
  <c r="AQ410" i="1"/>
  <c r="X350" i="1"/>
  <c r="AT410" i="1"/>
  <c r="AH300" i="1"/>
  <c r="BI300" i="1"/>
  <c r="AQ300" i="1"/>
  <c r="AO300" i="1"/>
  <c r="BG300" i="1"/>
  <c r="BH300" i="1"/>
  <c r="AP300" i="1"/>
  <c r="AS300" i="1"/>
  <c r="BA300" i="1"/>
  <c r="BC300" i="1"/>
  <c r="AM300" i="1"/>
  <c r="AN300" i="1"/>
  <c r="AU300" i="1"/>
  <c r="BJ300" i="1"/>
  <c r="BK300" i="1"/>
  <c r="BD300" i="1"/>
  <c r="BE300" i="1"/>
  <c r="BF300" i="1"/>
  <c r="BN300" i="1"/>
  <c r="AB300" i="1"/>
  <c r="AF300" i="1"/>
  <c r="AK300" i="1"/>
  <c r="BL300" i="1"/>
  <c r="AG300" i="1"/>
  <c r="BM300" i="1"/>
  <c r="X300" i="1"/>
  <c r="AJ300" i="1"/>
  <c r="AZ300" i="1"/>
  <c r="AL300" i="1"/>
  <c r="AY300" i="1"/>
  <c r="BO300" i="1"/>
  <c r="AT300" i="1"/>
  <c r="AR300" i="1"/>
  <c r="BD272" i="1"/>
  <c r="AZ230" i="1"/>
  <c r="AQ230" i="1"/>
  <c r="BO230" i="1"/>
  <c r="AR230" i="1"/>
  <c r="AS230" i="1"/>
  <c r="BI230" i="1"/>
  <c r="AB230" i="1"/>
  <c r="BJ230" i="1"/>
  <c r="AO230" i="1"/>
  <c r="AP230" i="1"/>
  <c r="AU230" i="1"/>
  <c r="AV230" i="1"/>
  <c r="BM230" i="1"/>
  <c r="BN230" i="1"/>
  <c r="AE230" i="1"/>
  <c r="AH230" i="1"/>
  <c r="X230" i="1"/>
  <c r="AC230" i="1"/>
  <c r="AD230" i="1"/>
  <c r="AM230" i="1"/>
  <c r="AW230" i="1"/>
  <c r="BE230" i="1"/>
  <c r="BF230" i="1"/>
  <c r="BK230" i="1"/>
  <c r="BL230" i="1"/>
  <c r="AT230" i="1"/>
  <c r="BC230" i="1"/>
  <c r="AI230" i="1"/>
  <c r="BG230" i="1"/>
  <c r="BB230" i="1"/>
  <c r="AK230" i="1"/>
  <c r="AG230" i="1"/>
  <c r="AH232" i="1"/>
  <c r="AO232" i="1"/>
  <c r="BN232" i="1"/>
  <c r="BK232" i="1"/>
  <c r="AP232" i="1"/>
  <c r="BE232" i="1"/>
  <c r="AK232" i="1"/>
  <c r="AN232" i="1"/>
  <c r="AD416" i="1"/>
  <c r="AT416" i="1"/>
  <c r="AX416" i="1"/>
  <c r="AC416" i="1"/>
  <c r="AP416" i="1"/>
  <c r="AQ416" i="1"/>
  <c r="BQ383" i="1"/>
  <c r="BA383" i="1"/>
  <c r="BM308" i="1"/>
  <c r="BN416" i="1"/>
  <c r="AR326" i="1"/>
  <c r="AL326" i="1"/>
  <c r="AT326" i="1"/>
  <c r="BE326" i="1"/>
  <c r="BM326" i="1"/>
  <c r="AH326" i="1"/>
  <c r="AX326" i="1"/>
  <c r="AZ326" i="1"/>
  <c r="AY326" i="1"/>
  <c r="AB326" i="1"/>
  <c r="BA326" i="1"/>
  <c r="BB342" i="1"/>
  <c r="BD342" i="1"/>
  <c r="AL342" i="1"/>
  <c r="AZ342" i="1"/>
  <c r="AJ342" i="1"/>
  <c r="AU342" i="1"/>
  <c r="BQ342" i="1"/>
  <c r="BL342" i="1"/>
  <c r="AP342" i="1"/>
  <c r="AV342" i="1"/>
  <c r="X342" i="1"/>
  <c r="BE342" i="1"/>
  <c r="BA342" i="1"/>
  <c r="AK342" i="1"/>
  <c r="AG342" i="1"/>
  <c r="AY342" i="1"/>
  <c r="AS342" i="1"/>
  <c r="AR342" i="1"/>
  <c r="BC342" i="1"/>
  <c r="AM429" i="1"/>
  <c r="BP429" i="1"/>
  <c r="BQ429" i="1"/>
  <c r="AI429" i="1"/>
  <c r="BE429" i="1"/>
  <c r="AY429" i="1"/>
  <c r="AD429" i="1"/>
  <c r="AJ429" i="1"/>
  <c r="AN429" i="1"/>
  <c r="AH429" i="1"/>
  <c r="AL429" i="1"/>
  <c r="BO429" i="1"/>
  <c r="BH429" i="1"/>
  <c r="AS429" i="1"/>
  <c r="AR429" i="1"/>
  <c r="AK429" i="1"/>
  <c r="BD211" i="1"/>
  <c r="AF211" i="1"/>
  <c r="BM211" i="1"/>
  <c r="X211" i="1"/>
  <c r="BP211" i="1"/>
  <c r="AG211" i="1"/>
  <c r="AI211" i="1"/>
  <c r="AJ211" i="1"/>
  <c r="AM211" i="1"/>
  <c r="AN211" i="1"/>
  <c r="AL211" i="1"/>
  <c r="AW211" i="1"/>
  <c r="AX211" i="1"/>
  <c r="BF211" i="1"/>
  <c r="BL211" i="1"/>
  <c r="BA211" i="1"/>
  <c r="BB211" i="1"/>
  <c r="BC211" i="1"/>
  <c r="BH211" i="1"/>
  <c r="BQ211" i="1"/>
  <c r="AC211" i="1"/>
  <c r="AV211" i="1"/>
  <c r="BI211" i="1"/>
  <c r="AK211" i="1"/>
  <c r="AP211" i="1"/>
  <c r="BN211" i="1"/>
  <c r="AY211" i="1"/>
  <c r="AT211" i="1"/>
  <c r="AX230" i="1"/>
  <c r="BM232" i="1"/>
  <c r="AV300" i="1"/>
  <c r="BJ416" i="1"/>
  <c r="BQ334" i="1"/>
  <c r="AV334" i="1"/>
  <c r="BD334" i="1"/>
  <c r="BJ334" i="1"/>
  <c r="X334" i="1"/>
  <c r="BI334" i="1"/>
  <c r="AS337" i="1"/>
  <c r="BL337" i="1"/>
  <c r="AU337" i="1"/>
  <c r="BO337" i="1"/>
  <c r="AH337" i="1"/>
  <c r="BC337" i="1"/>
  <c r="AF337" i="1"/>
  <c r="BB337" i="1"/>
  <c r="AG337" i="1"/>
  <c r="BF337" i="1"/>
  <c r="AJ337" i="1"/>
  <c r="BK337" i="1"/>
  <c r="AK337" i="1"/>
  <c r="BM337" i="1"/>
  <c r="AP337" i="1"/>
  <c r="BP337" i="1"/>
  <c r="AQ337" i="1"/>
  <c r="BQ337" i="1"/>
  <c r="AI337" i="1"/>
  <c r="AL337" i="1"/>
  <c r="AR337" i="1"/>
  <c r="AY337" i="1"/>
  <c r="AX337" i="1"/>
  <c r="AT337" i="1"/>
  <c r="AV337" i="1"/>
  <c r="AW337" i="1"/>
  <c r="AB337" i="1"/>
  <c r="AC337" i="1"/>
  <c r="AZ337" i="1"/>
  <c r="BA337" i="1"/>
  <c r="BI337" i="1"/>
  <c r="BJ337" i="1"/>
  <c r="BN337" i="1"/>
  <c r="AD337" i="1"/>
  <c r="AE337" i="1"/>
  <c r="BH337" i="1"/>
  <c r="BE337" i="1"/>
  <c r="AN337" i="1"/>
  <c r="BG337" i="1"/>
  <c r="AD211" i="1"/>
  <c r="AF230" i="1"/>
  <c r="AC232" i="1"/>
  <c r="AK383" i="1"/>
  <c r="BK427" i="1"/>
  <c r="BE427" i="1"/>
  <c r="AO211" i="1"/>
  <c r="AS283" i="1"/>
  <c r="BO376" i="1"/>
  <c r="BI342" i="1"/>
  <c r="AH211" i="1"/>
  <c r="AG368" i="1"/>
  <c r="AX368" i="1"/>
  <c r="BM368" i="1"/>
  <c r="AI368" i="1"/>
  <c r="AY368" i="1"/>
  <c r="AL454" i="1"/>
  <c r="BB454" i="1"/>
  <c r="AM454" i="1"/>
  <c r="AR492" i="1"/>
  <c r="BQ492" i="1"/>
  <c r="AS492" i="1"/>
  <c r="AF492" i="1"/>
  <c r="AV492" i="1"/>
  <c r="BP308" i="1"/>
  <c r="BN492" i="1"/>
  <c r="AP226" i="1"/>
  <c r="AZ226" i="1"/>
  <c r="BP226" i="1"/>
  <c r="AX311" i="1"/>
  <c r="AM311" i="1"/>
  <c r="AN311" i="1"/>
  <c r="AP311" i="1"/>
  <c r="AK311" i="1"/>
  <c r="BB311" i="1"/>
  <c r="AM238" i="1"/>
  <c r="BG238" i="1"/>
  <c r="AF238" i="1"/>
  <c r="AZ238" i="1"/>
  <c r="AJ238" i="1"/>
  <c r="BH238" i="1"/>
  <c r="AK238" i="1"/>
  <c r="BI238" i="1"/>
  <c r="AD238" i="1"/>
  <c r="BB238" i="1"/>
  <c r="AE238" i="1"/>
  <c r="BE238" i="1"/>
  <c r="AW238" i="1"/>
  <c r="AX238" i="1"/>
  <c r="BA238" i="1"/>
  <c r="BF238" i="1"/>
  <c r="AS238" i="1"/>
  <c r="AT238" i="1"/>
  <c r="AV238" i="1"/>
  <c r="BL238" i="1"/>
  <c r="X238" i="1"/>
  <c r="BN238" i="1"/>
  <c r="AY238" i="1"/>
  <c r="BJ238" i="1"/>
  <c r="BK238" i="1"/>
  <c r="AH238" i="1"/>
  <c r="AI238" i="1"/>
  <c r="AP238" i="1"/>
  <c r="AR238" i="1"/>
  <c r="BP238" i="1"/>
  <c r="BO238" i="1"/>
  <c r="BQ238" i="1"/>
  <c r="AB238" i="1"/>
  <c r="AG238" i="1"/>
  <c r="AO238" i="1"/>
  <c r="AQ238" i="1"/>
  <c r="AL238" i="1"/>
  <c r="AU238" i="1"/>
  <c r="BM238" i="1"/>
  <c r="AG311" i="1"/>
  <c r="AH342" i="1"/>
  <c r="BN429" i="1"/>
  <c r="AG326" i="1"/>
  <c r="AZ211" i="1"/>
  <c r="AC300" i="1"/>
  <c r="AS376" i="1"/>
  <c r="AO308" i="1"/>
  <c r="BE211" i="1"/>
  <c r="BP502" i="1"/>
  <c r="AG502" i="1"/>
  <c r="AK502" i="1"/>
  <c r="AC502" i="1"/>
  <c r="AD502" i="1"/>
  <c r="AR502" i="1"/>
  <c r="AS502" i="1"/>
  <c r="AJ502" i="1"/>
  <c r="AZ502" i="1"/>
  <c r="AB502" i="1"/>
  <c r="BE502" i="1"/>
  <c r="BL502" i="1"/>
  <c r="BM502" i="1"/>
  <c r="BO502" i="1"/>
  <c r="BK502" i="1"/>
  <c r="BI502" i="1"/>
  <c r="AH502" i="1"/>
  <c r="AP502" i="1"/>
  <c r="AW502" i="1"/>
  <c r="BN502" i="1"/>
  <c r="BD502" i="1"/>
  <c r="AE502" i="1"/>
  <c r="AU502" i="1"/>
  <c r="AV502" i="1"/>
  <c r="AT502" i="1"/>
  <c r="BB502" i="1"/>
  <c r="AX502" i="1"/>
  <c r="AS211" i="1"/>
  <c r="BB300" i="1"/>
  <c r="AO427" i="1"/>
  <c r="BF308" i="1"/>
  <c r="BJ429" i="1"/>
  <c r="BJ502" i="1"/>
  <c r="AK326" i="1"/>
  <c r="AC238" i="1"/>
  <c r="AL422" i="1"/>
  <c r="X422" i="1"/>
  <c r="AB422" i="1"/>
  <c r="BG422" i="1"/>
  <c r="BH422" i="1"/>
  <c r="BM422" i="1"/>
  <c r="AQ422" i="1"/>
  <c r="BK422" i="1"/>
  <c r="AK422" i="1"/>
  <c r="AF422" i="1"/>
  <c r="AP422" i="1"/>
  <c r="AV422" i="1"/>
  <c r="AY422" i="1"/>
  <c r="AY262" i="1"/>
  <c r="BF262" i="1"/>
  <c r="AD262" i="1"/>
  <c r="AE262" i="1"/>
  <c r="AT262" i="1"/>
  <c r="BI262" i="1"/>
  <c r="AQ262" i="1"/>
  <c r="AW262" i="1"/>
  <c r="AK262" i="1"/>
  <c r="BO262" i="1"/>
  <c r="AX262" i="1"/>
  <c r="BA262" i="1"/>
  <c r="AS262" i="1"/>
  <c r="BM262" i="1"/>
  <c r="AL262" i="1"/>
  <c r="AB262" i="1"/>
  <c r="AG262" i="1"/>
  <c r="BG262" i="1"/>
  <c r="AO262" i="1"/>
  <c r="AM262" i="1"/>
  <c r="AH262" i="1"/>
  <c r="AP262" i="1"/>
  <c r="AR211" i="1"/>
  <c r="AL230" i="1"/>
  <c r="AP368" i="1"/>
  <c r="AM342" i="1"/>
  <c r="AN308" i="1"/>
  <c r="BJ257" i="1"/>
  <c r="BK257" i="1"/>
  <c r="AF257" i="1"/>
  <c r="AJ257" i="1"/>
  <c r="BN257" i="1"/>
  <c r="AK257" i="1"/>
  <c r="AN257" i="1"/>
  <c r="BI257" i="1"/>
  <c r="BD230" i="1"/>
  <c r="BF232" i="1"/>
  <c r="AR262" i="1"/>
  <c r="AI283" i="1"/>
  <c r="BA376" i="1"/>
  <c r="BE308" i="1"/>
  <c r="BI429" i="1"/>
  <c r="AJ326" i="1"/>
  <c r="BD309" i="1"/>
  <c r="AQ309" i="1"/>
  <c r="BC309" i="1"/>
  <c r="X309" i="1"/>
  <c r="AP273" i="1"/>
  <c r="AQ273" i="1"/>
  <c r="AT273" i="1"/>
  <c r="AD273" i="1"/>
  <c r="AM273" i="1"/>
  <c r="BJ273" i="1"/>
  <c r="BK273" i="1"/>
  <c r="AC273" i="1"/>
  <c r="BQ273" i="1"/>
  <c r="BL273" i="1"/>
  <c r="AJ273" i="1"/>
  <c r="AS273" i="1"/>
  <c r="AK273" i="1"/>
  <c r="AV273" i="1"/>
  <c r="AF273" i="1"/>
  <c r="AW273" i="1"/>
  <c r="AE273" i="1"/>
  <c r="BM273" i="1"/>
  <c r="BN273" i="1"/>
  <c r="BG211" i="1"/>
  <c r="BO273" i="1"/>
  <c r="AC283" i="1"/>
  <c r="AO368" i="1"/>
  <c r="AM308" i="1"/>
  <c r="AO429" i="1"/>
  <c r="AN502" i="1"/>
  <c r="AN422" i="1"/>
  <c r="BG407" i="1"/>
  <c r="BB326" i="1"/>
  <c r="AM337" i="1"/>
  <c r="AJ404" i="1"/>
  <c r="AZ404" i="1"/>
  <c r="BL262" i="1"/>
  <c r="AV496" i="1"/>
  <c r="AX496" i="1"/>
  <c r="AB496" i="1"/>
  <c r="AG496" i="1"/>
  <c r="BQ496" i="1"/>
  <c r="AW496" i="1"/>
  <c r="BA429" i="1"/>
  <c r="AP436" i="1"/>
  <c r="BF436" i="1"/>
  <c r="BG436" i="1"/>
  <c r="AB437" i="1"/>
  <c r="BH437" i="1"/>
  <c r="AD437" i="1"/>
  <c r="AV437" i="1"/>
  <c r="BD437" i="1"/>
  <c r="BE437" i="1"/>
  <c r="AS437" i="1"/>
  <c r="AT437" i="1"/>
  <c r="BB437" i="1"/>
  <c r="BF437" i="1"/>
  <c r="AU437" i="1"/>
  <c r="BG437" i="1"/>
  <c r="BI437" i="1"/>
  <c r="BN437" i="1"/>
  <c r="AK437" i="1"/>
  <c r="AL437" i="1"/>
  <c r="AN437" i="1"/>
  <c r="AC437" i="1"/>
  <c r="AE437" i="1"/>
  <c r="X437" i="1"/>
  <c r="AZ437" i="1"/>
  <c r="BQ437" i="1"/>
  <c r="BA437" i="1"/>
  <c r="BJ437" i="1"/>
  <c r="AI437" i="1"/>
  <c r="AJ437" i="1"/>
  <c r="AW437" i="1"/>
  <c r="BL437" i="1"/>
  <c r="AF437" i="1"/>
  <c r="X274" i="1"/>
  <c r="BL274" i="1"/>
  <c r="BB274" i="1"/>
  <c r="AJ274" i="1"/>
  <c r="BC274" i="1"/>
  <c r="AI274" i="1"/>
  <c r="AR274" i="1"/>
  <c r="AK274" i="1"/>
  <c r="BO274" i="1"/>
  <c r="AG274" i="1"/>
  <c r="BF274" i="1"/>
  <c r="AL274" i="1"/>
  <c r="AQ211" i="1"/>
  <c r="BD226" i="1"/>
  <c r="BP246" i="1"/>
  <c r="BD232" i="1"/>
  <c r="AZ262" i="1"/>
  <c r="AX273" i="1"/>
  <c r="AP257" i="1"/>
  <c r="AD257" i="1"/>
  <c r="AM287" i="1"/>
  <c r="BG309" i="1"/>
  <c r="BQ283" i="1"/>
  <c r="AO311" i="1"/>
  <c r="BM274" i="1"/>
  <c r="AB274" i="1"/>
  <c r="BG368" i="1"/>
  <c r="AW342" i="1"/>
  <c r="AO436" i="1"/>
  <c r="BM429" i="1"/>
  <c r="BL445" i="1"/>
  <c r="X496" i="1"/>
  <c r="AL492" i="1"/>
  <c r="BG502" i="1"/>
  <c r="AM422" i="1"/>
  <c r="AC476" i="1"/>
  <c r="AC407" i="1"/>
  <c r="AI326" i="1"/>
  <c r="BF335" i="1"/>
  <c r="AY335" i="1"/>
  <c r="AH335" i="1"/>
  <c r="BL335" i="1"/>
  <c r="AL335" i="1"/>
  <c r="BN335" i="1"/>
  <c r="AT335" i="1"/>
  <c r="BQ335" i="1"/>
  <c r="AK307" i="1"/>
  <c r="AU307" i="1"/>
  <c r="BC307" i="1"/>
  <c r="BD307" i="1"/>
  <c r="AV307" i="1"/>
  <c r="AN307" i="1"/>
  <c r="BF307" i="1"/>
  <c r="BK262" i="1"/>
  <c r="BQ476" i="1"/>
  <c r="AZ429" i="1"/>
  <c r="BD330" i="1"/>
  <c r="BL330" i="1"/>
  <c r="BC330" i="1"/>
  <c r="AB330" i="1"/>
  <c r="BE330" i="1"/>
  <c r="AG330" i="1"/>
  <c r="AN330" i="1"/>
  <c r="AK330" i="1"/>
  <c r="BG330" i="1"/>
  <c r="BM330" i="1"/>
  <c r="AO330" i="1"/>
  <c r="BJ330" i="1"/>
  <c r="BF330" i="1"/>
  <c r="AE330" i="1"/>
  <c r="X330" i="1"/>
  <c r="BA330" i="1"/>
  <c r="AH330" i="1"/>
  <c r="BI330" i="1"/>
  <c r="AX308" i="1"/>
  <c r="BO308" i="1"/>
  <c r="X308" i="1"/>
  <c r="AK308" i="1"/>
  <c r="BH308" i="1"/>
  <c r="AL308" i="1"/>
  <c r="BG308" i="1"/>
  <c r="BL308" i="1"/>
  <c r="AJ376" i="1"/>
  <c r="AK376" i="1"/>
  <c r="BB376" i="1"/>
  <c r="AO376" i="1"/>
  <c r="AL272" i="1"/>
  <c r="AZ272" i="1"/>
  <c r="BP272" i="1"/>
  <c r="BH350" i="1"/>
  <c r="BO350" i="1"/>
  <c r="AQ350" i="1"/>
  <c r="AS350" i="1"/>
  <c r="AU350" i="1"/>
  <c r="AB350" i="1"/>
  <c r="BN350" i="1"/>
  <c r="AC350" i="1"/>
  <c r="AI350" i="1"/>
  <c r="AV350" i="1"/>
  <c r="BI350" i="1"/>
  <c r="AN350" i="1"/>
  <c r="AP350" i="1"/>
  <c r="BL350" i="1"/>
  <c r="AW350" i="1"/>
  <c r="BA350" i="1"/>
  <c r="AR350" i="1"/>
  <c r="BQ350" i="1"/>
  <c r="BJ350" i="1"/>
  <c r="BB350" i="1"/>
  <c r="BK350" i="1"/>
  <c r="AH350" i="1"/>
  <c r="AJ350" i="1"/>
  <c r="BF350" i="1"/>
  <c r="AN238" i="1"/>
  <c r="BP300" i="1"/>
  <c r="BP350" i="1"/>
  <c r="AO422" i="1"/>
  <c r="BH230" i="1"/>
  <c r="AW257" i="1"/>
  <c r="AZ350" i="1"/>
  <c r="BD427" i="1"/>
  <c r="AN492" i="1"/>
  <c r="AQ366" i="1"/>
  <c r="X366" i="1"/>
  <c r="AO366" i="1"/>
  <c r="BI366" i="1"/>
  <c r="BK366" i="1"/>
  <c r="AW366" i="1"/>
  <c r="AN230" i="1"/>
  <c r="AG232" i="1"/>
  <c r="BN262" i="1"/>
  <c r="BD492" i="1"/>
  <c r="AJ262" i="1"/>
  <c r="AG273" i="1"/>
  <c r="AP309" i="1"/>
  <c r="AF342" i="1"/>
  <c r="AW429" i="1"/>
  <c r="AM502" i="1"/>
  <c r="BC422" i="1"/>
  <c r="BF407" i="1"/>
  <c r="BG273" i="1"/>
  <c r="BM355" i="1"/>
  <c r="AJ355" i="1"/>
  <c r="AL355" i="1"/>
  <c r="BH355" i="1"/>
  <c r="BI355" i="1"/>
  <c r="AH364" i="1"/>
  <c r="BF364" i="1"/>
  <c r="AX364" i="1"/>
  <c r="AM364" i="1"/>
  <c r="BB364" i="1"/>
  <c r="BC364" i="1"/>
  <c r="AK364" i="1"/>
  <c r="AL364" i="1"/>
  <c r="AV364" i="1"/>
  <c r="AY364" i="1"/>
  <c r="BE364" i="1"/>
  <c r="BO364" i="1"/>
  <c r="BP364" i="1"/>
  <c r="AB364" i="1"/>
  <c r="BQ364" i="1"/>
  <c r="AD364" i="1"/>
  <c r="AF364" i="1"/>
  <c r="AT364" i="1"/>
  <c r="AZ364" i="1"/>
  <c r="BD364" i="1"/>
  <c r="AI364" i="1"/>
  <c r="AJ364" i="1"/>
  <c r="BA364" i="1"/>
  <c r="AE364" i="1"/>
  <c r="BN364" i="1"/>
  <c r="AU364" i="1"/>
  <c r="AG364" i="1"/>
  <c r="X364" i="1"/>
  <c r="AR364" i="1"/>
  <c r="AJ226" i="1"/>
  <c r="BB232" i="1"/>
  <c r="BE273" i="1"/>
  <c r="AB273" i="1"/>
  <c r="BM257" i="1"/>
  <c r="AM309" i="1"/>
  <c r="BH309" i="1"/>
  <c r="AB311" i="1"/>
  <c r="BG274" i="1"/>
  <c r="AG350" i="1"/>
  <c r="AR376" i="1"/>
  <c r="BM364" i="1"/>
  <c r="AK368" i="1"/>
  <c r="BC334" i="1"/>
  <c r="AI342" i="1"/>
  <c r="BM342" i="1"/>
  <c r="AN436" i="1"/>
  <c r="AG429" i="1"/>
  <c r="AO496" i="1"/>
  <c r="AJ492" i="1"/>
  <c r="BF502" i="1"/>
  <c r="BB422" i="1"/>
  <c r="AU422" i="1"/>
  <c r="AR476" i="1"/>
  <c r="AF355" i="1"/>
  <c r="AU326" i="1"/>
  <c r="BN234" i="1"/>
  <c r="AB234" i="1"/>
  <c r="AU273" i="1"/>
  <c r="AV262" i="1"/>
  <c r="AT429" i="1"/>
  <c r="AM272" i="1"/>
  <c r="BI308" i="1"/>
  <c r="AQ308" i="1"/>
  <c r="BP230" i="1"/>
  <c r="AD232" i="1"/>
  <c r="BJ342" i="1"/>
  <c r="AP308" i="1"/>
  <c r="AN342" i="1"/>
  <c r="AQ429" i="1"/>
  <c r="BD326" i="1"/>
  <c r="BA230" i="1"/>
  <c r="BH435" i="1"/>
  <c r="AR435" i="1"/>
  <c r="AB435" i="1"/>
  <c r="BO211" i="1"/>
  <c r="AJ230" i="1"/>
  <c r="BJ232" i="1"/>
  <c r="BB262" i="1"/>
  <c r="X427" i="1"/>
  <c r="AP429" i="1"/>
  <c r="BF492" i="1"/>
  <c r="AO502" i="1"/>
  <c r="BC326" i="1"/>
  <c r="AB211" i="1"/>
  <c r="BE226" i="1"/>
  <c r="BQ262" i="1"/>
  <c r="BE257" i="1"/>
  <c r="AI300" i="1"/>
  <c r="BH368" i="1"/>
  <c r="BP342" i="1"/>
  <c r="BH502" i="1"/>
  <c r="BN422" i="1"/>
  <c r="AJ407" i="1"/>
  <c r="AI407" i="1"/>
  <c r="AE407" i="1"/>
  <c r="AY407" i="1"/>
  <c r="AF407" i="1"/>
  <c r="BQ407" i="1"/>
  <c r="AQ407" i="1"/>
  <c r="AX407" i="1"/>
  <c r="AR407" i="1"/>
  <c r="BA407" i="1"/>
  <c r="AS407" i="1"/>
  <c r="BN407" i="1"/>
  <c r="AD407" i="1"/>
  <c r="AM407" i="1"/>
  <c r="AT407" i="1"/>
  <c r="AH324" i="1"/>
  <c r="BF324" i="1"/>
  <c r="BC324" i="1"/>
  <c r="BK324" i="1"/>
  <c r="BL324" i="1"/>
  <c r="AK324" i="1"/>
  <c r="BA324" i="1"/>
  <c r="AN226" i="1"/>
  <c r="BP262" i="1"/>
  <c r="AQ257" i="1"/>
  <c r="AT257" i="1"/>
  <c r="AO309" i="1"/>
  <c r="BO342" i="1"/>
  <c r="AM226" i="1"/>
  <c r="AL232" i="1"/>
  <c r="AM257" i="1"/>
  <c r="BD337" i="1"/>
  <c r="BN311" i="1"/>
  <c r="BE350" i="1"/>
  <c r="AN368" i="1"/>
  <c r="BC308" i="1"/>
  <c r="BB492" i="1"/>
  <c r="BL422" i="1"/>
  <c r="BK326" i="1"/>
  <c r="BE287" i="1"/>
  <c r="AG287" i="1"/>
  <c r="BG287" i="1"/>
  <c r="BH287" i="1"/>
  <c r="AN287" i="1"/>
  <c r="BI287" i="1"/>
  <c r="AJ246" i="1"/>
  <c r="AZ246" i="1"/>
  <c r="AL246" i="1"/>
  <c r="BB246" i="1"/>
  <c r="BJ262" i="1"/>
  <c r="BB429" i="1"/>
  <c r="AB445" i="1"/>
  <c r="AS445" i="1"/>
  <c r="AC445" i="1"/>
  <c r="AO445" i="1"/>
  <c r="BO445" i="1"/>
  <c r="AQ476" i="1"/>
  <c r="X476" i="1"/>
  <c r="AH476" i="1"/>
  <c r="BI476" i="1"/>
  <c r="BO476" i="1"/>
  <c r="AN476" i="1"/>
  <c r="AB476" i="1"/>
  <c r="AO476" i="1"/>
  <c r="AX476" i="1"/>
  <c r="BF476" i="1"/>
  <c r="AD476" i="1"/>
  <c r="AJ476" i="1"/>
  <c r="BH476" i="1"/>
  <c r="BA476" i="1"/>
  <c r="AE476" i="1"/>
  <c r="BC238" i="1"/>
  <c r="AJ232" i="1"/>
  <c r="BC272" i="1"/>
  <c r="AO273" i="1"/>
  <c r="BC273" i="1"/>
  <c r="BL257" i="1"/>
  <c r="BB287" i="1"/>
  <c r="BC287" i="1"/>
  <c r="BC311" i="1"/>
  <c r="BE274" i="1"/>
  <c r="BD350" i="1"/>
  <c r="BP324" i="1"/>
  <c r="BG350" i="1"/>
  <c r="BN376" i="1"/>
  <c r="BN334" i="1"/>
  <c r="AW364" i="1"/>
  <c r="BO368" i="1"/>
  <c r="AI334" i="1"/>
  <c r="AB342" i="1"/>
  <c r="AE342" i="1"/>
  <c r="AT308" i="1"/>
  <c r="AP437" i="1"/>
  <c r="BD436" i="1"/>
  <c r="BO436" i="1"/>
  <c r="BG429" i="1"/>
  <c r="BL429" i="1"/>
  <c r="BI445" i="1"/>
  <c r="BP496" i="1"/>
  <c r="BO492" i="1"/>
  <c r="BL492" i="1"/>
  <c r="AL502" i="1"/>
  <c r="BO416" i="1"/>
  <c r="BA422" i="1"/>
  <c r="AE422" i="1"/>
  <c r="BK476" i="1"/>
  <c r="BK407" i="1"/>
  <c r="AQ326" i="1"/>
  <c r="BM477" i="1"/>
  <c r="AY477" i="1"/>
  <c r="BP477" i="1"/>
  <c r="BH477" i="1"/>
  <c r="BI477" i="1"/>
  <c r="AO477" i="1"/>
  <c r="BG477" i="1"/>
  <c r="BF273" i="1"/>
  <c r="AF262" i="1"/>
  <c r="AX429" i="1"/>
  <c r="BA465" i="1"/>
  <c r="BL465" i="1"/>
  <c r="AQ465" i="1"/>
  <c r="X465" i="1"/>
  <c r="AL465" i="1"/>
  <c r="AT465" i="1"/>
  <c r="BC465" i="1"/>
  <c r="BI319" i="1"/>
  <c r="AI319" i="1"/>
  <c r="AY319" i="1"/>
  <c r="AB319" i="1"/>
  <c r="BD319" i="1"/>
  <c r="BO319" i="1"/>
  <c r="BJ319" i="1"/>
  <c r="BG319" i="1"/>
  <c r="AT319" i="1"/>
  <c r="BA319" i="1"/>
  <c r="AW319" i="1"/>
  <c r="AG319" i="1"/>
  <c r="AX319" i="1"/>
  <c r="X319" i="1"/>
  <c r="BB319" i="1"/>
  <c r="AJ319" i="1"/>
  <c r="BF458" i="1"/>
  <c r="AO458" i="1"/>
  <c r="AZ458" i="1"/>
  <c r="AT458" i="1"/>
  <c r="BB317" i="1"/>
  <c r="AL317" i="1"/>
  <c r="BM317" i="1"/>
  <c r="AM317" i="1"/>
  <c r="AR317" i="1"/>
  <c r="BB388" i="1"/>
  <c r="AZ388" i="1"/>
  <c r="BK388" i="1"/>
  <c r="BO388" i="1"/>
  <c r="AF388" i="1"/>
  <c r="AJ388" i="1"/>
  <c r="BL388" i="1"/>
  <c r="AQ388" i="1"/>
  <c r="AP333" i="1"/>
  <c r="AQ333" i="1"/>
  <c r="AJ333" i="1"/>
  <c r="X333" i="1"/>
  <c r="BL333" i="1"/>
  <c r="AL333" i="1"/>
  <c r="AC333" i="1"/>
  <c r="BI333" i="1"/>
  <c r="BO333" i="1"/>
  <c r="BJ333" i="1"/>
  <c r="BA235" i="1"/>
  <c r="BN317" i="1"/>
  <c r="BH388" i="1"/>
  <c r="AS388" i="1"/>
  <c r="AR333" i="1"/>
  <c r="AJ275" i="1"/>
  <c r="AZ275" i="1"/>
  <c r="BG275" i="1"/>
  <c r="AK275" i="1"/>
  <c r="BC361" i="1"/>
  <c r="BE361" i="1"/>
  <c r="AR361" i="1"/>
  <c r="AT361" i="1"/>
  <c r="AM386" i="1"/>
  <c r="BD386" i="1"/>
  <c r="BC386" i="1"/>
  <c r="BE386" i="1"/>
  <c r="AT386" i="1"/>
  <c r="BG386" i="1"/>
  <c r="AT320" i="1"/>
  <c r="AH320" i="1"/>
  <c r="AB320" i="1"/>
  <c r="BF320" i="1"/>
  <c r="AC320" i="1"/>
  <c r="AO320" i="1"/>
  <c r="AF320" i="1"/>
  <c r="AW487" i="1"/>
  <c r="BO284" i="1"/>
  <c r="BL305" i="1"/>
  <c r="BP333" i="1"/>
  <c r="AF361" i="1"/>
  <c r="AN458" i="1"/>
  <c r="AX458" i="1"/>
  <c r="AJ317" i="1"/>
  <c r="AV386" i="1"/>
  <c r="AJ235" i="1"/>
  <c r="AY284" i="1"/>
  <c r="AP305" i="1"/>
  <c r="AX333" i="1"/>
  <c r="BJ361" i="1"/>
  <c r="BE458" i="1"/>
  <c r="AX317" i="1"/>
  <c r="BQ388" i="1"/>
  <c r="AM388" i="1"/>
  <c r="AC388" i="1"/>
  <c r="AV320" i="1"/>
  <c r="X320" i="1"/>
  <c r="BP306" i="1"/>
  <c r="AD306" i="1"/>
  <c r="AT306" i="1"/>
  <c r="BQ306" i="1"/>
  <c r="AS403" i="1"/>
  <c r="BI403" i="1"/>
  <c r="AX403" i="1"/>
  <c r="BB333" i="1"/>
  <c r="AG365" i="1"/>
  <c r="BE365" i="1"/>
  <c r="X365" i="1"/>
  <c r="AM365" i="1"/>
  <c r="AN365" i="1"/>
  <c r="AO365" i="1"/>
  <c r="AP365" i="1"/>
  <c r="BD365" i="1"/>
  <c r="BF365" i="1"/>
  <c r="AI365" i="1"/>
  <c r="AK365" i="1"/>
  <c r="BK473" i="1"/>
  <c r="BF473" i="1"/>
  <c r="AS473" i="1"/>
  <c r="AB473" i="1"/>
  <c r="AR473" i="1"/>
  <c r="AX473" i="1"/>
  <c r="BH473" i="1"/>
  <c r="BJ473" i="1"/>
  <c r="AC473" i="1"/>
  <c r="BE473" i="1"/>
  <c r="AK482" i="1"/>
  <c r="AP482" i="1"/>
  <c r="AJ482" i="1"/>
  <c r="BG482" i="1"/>
  <c r="BI482" i="1"/>
  <c r="AI482" i="1"/>
  <c r="AR482" i="1"/>
  <c r="AX482" i="1"/>
  <c r="AZ482" i="1"/>
  <c r="AH482" i="1"/>
  <c r="AU482" i="1"/>
  <c r="BA482" i="1"/>
  <c r="BM482" i="1"/>
  <c r="BN482" i="1"/>
  <c r="BC482" i="1"/>
  <c r="BF482" i="1"/>
  <c r="BK482" i="1"/>
  <c r="AD482" i="1"/>
  <c r="AE482" i="1"/>
  <c r="AF482" i="1"/>
  <c r="BQ482" i="1"/>
  <c r="AC482" i="1"/>
  <c r="AG482" i="1"/>
  <c r="BO482" i="1"/>
  <c r="AQ338" i="1"/>
  <c r="AZ365" i="1"/>
  <c r="AH473" i="1"/>
  <c r="AO482" i="1"/>
  <c r="BJ482" i="1"/>
  <c r="AW481" i="1"/>
  <c r="AG456" i="1"/>
  <c r="AQ392" i="1"/>
  <c r="BO392" i="1"/>
  <c r="BO485" i="1"/>
  <c r="AU485" i="1"/>
  <c r="X473" i="1"/>
  <c r="BI414" i="1"/>
  <c r="AR414" i="1"/>
  <c r="AV414" i="1"/>
  <c r="BC414" i="1"/>
  <c r="BD414" i="1"/>
  <c r="AC414" i="1"/>
  <c r="AB414" i="1"/>
  <c r="X414" i="1"/>
  <c r="AD414" i="1"/>
  <c r="AY414" i="1"/>
  <c r="BF331" i="1"/>
  <c r="AV331" i="1"/>
  <c r="BH331" i="1"/>
  <c r="AZ331" i="1"/>
  <c r="BC331" i="1"/>
  <c r="AQ331" i="1"/>
  <c r="AR331" i="1"/>
  <c r="BE331" i="1"/>
  <c r="BG331" i="1"/>
  <c r="AC331" i="1"/>
  <c r="AE331" i="1"/>
  <c r="AF331" i="1"/>
  <c r="AP331" i="1"/>
  <c r="AT331" i="1"/>
  <c r="AG331" i="1"/>
  <c r="AH331" i="1"/>
  <c r="AI331" i="1"/>
  <c r="BM331" i="1"/>
  <c r="BO331" i="1"/>
  <c r="BP331" i="1"/>
  <c r="BL331" i="1"/>
  <c r="AN485" i="1"/>
  <c r="AX485" i="1"/>
  <c r="AD485" i="1"/>
  <c r="AF485" i="1"/>
  <c r="AY485" i="1"/>
  <c r="AZ485" i="1"/>
  <c r="BQ485" i="1"/>
  <c r="AE485" i="1"/>
  <c r="AO392" i="1"/>
  <c r="AI392" i="1"/>
  <c r="AQ485" i="1"/>
  <c r="AK485" i="1"/>
  <c r="AE473" i="1"/>
  <c r="BA322" i="1"/>
  <c r="AI322" i="1"/>
  <c r="AE322" i="1"/>
  <c r="AZ322" i="1"/>
  <c r="BB322" i="1"/>
  <c r="AH322" i="1"/>
  <c r="AX322" i="1"/>
  <c r="AY322" i="1"/>
  <c r="BO322" i="1"/>
  <c r="BE322" i="1"/>
  <c r="BH410" i="1"/>
  <c r="BG410" i="1"/>
  <c r="BA410" i="1"/>
  <c r="BF410" i="1"/>
  <c r="BI410" i="1"/>
  <c r="AL410" i="1"/>
  <c r="AU410" i="1"/>
  <c r="AU322" i="1"/>
  <c r="BM344" i="1"/>
  <c r="AY365" i="1"/>
  <c r="AX365" i="1"/>
  <c r="AB410" i="1"/>
  <c r="AM482" i="1"/>
  <c r="AN482" i="1"/>
  <c r="AF401" i="1"/>
  <c r="BP401" i="1"/>
  <c r="AD392" i="1"/>
  <c r="BN392" i="1"/>
  <c r="BM485" i="1"/>
  <c r="BI485" i="1"/>
  <c r="AM322" i="1"/>
  <c r="BN473" i="1"/>
  <c r="AO410" i="1"/>
  <c r="AG401" i="1"/>
  <c r="BA471" i="1"/>
  <c r="AP471" i="1"/>
  <c r="AX471" i="1"/>
  <c r="BB471" i="1"/>
  <c r="BC471" i="1"/>
  <c r="AE471" i="1"/>
  <c r="BF471" i="1"/>
  <c r="BP471" i="1"/>
  <c r="X443" i="1"/>
  <c r="AU443" i="1"/>
  <c r="AV443" i="1"/>
  <c r="AQ443" i="1"/>
  <c r="AR443" i="1"/>
  <c r="AX443" i="1"/>
  <c r="AF443" i="1"/>
  <c r="AS443" i="1"/>
  <c r="AT443" i="1"/>
  <c r="AY443" i="1"/>
  <c r="AW443" i="1"/>
  <c r="AZ443" i="1"/>
  <c r="BE443" i="1"/>
  <c r="BM443" i="1"/>
  <c r="BN443" i="1"/>
  <c r="AH443" i="1"/>
  <c r="AK443" i="1"/>
  <c r="BI443" i="1"/>
  <c r="AO443" i="1"/>
  <c r="BQ443" i="1"/>
  <c r="AP443" i="1"/>
  <c r="AG443" i="1"/>
  <c r="AD443" i="1"/>
  <c r="BP443" i="1"/>
  <c r="BG443" i="1"/>
  <c r="AE443" i="1"/>
  <c r="BH443" i="1"/>
  <c r="BO443" i="1"/>
  <c r="AI443" i="1"/>
  <c r="BA443" i="1"/>
  <c r="BJ443" i="1"/>
  <c r="AJ443" i="1"/>
  <c r="BC447" i="1"/>
  <c r="BD447" i="1"/>
  <c r="AR447" i="1"/>
  <c r="AF447" i="1"/>
  <c r="BF447" i="1"/>
  <c r="BB447" i="1"/>
  <c r="BG447" i="1"/>
  <c r="AK447" i="1"/>
  <c r="AE447" i="1"/>
  <c r="BP447" i="1"/>
  <c r="AS447" i="1"/>
  <c r="AZ447" i="1"/>
  <c r="BQ447" i="1"/>
  <c r="BA447" i="1"/>
  <c r="AC447" i="1"/>
  <c r="X447" i="1"/>
  <c r="AD447" i="1"/>
  <c r="BI447" i="1"/>
  <c r="AI447" i="1"/>
  <c r="AT447" i="1"/>
  <c r="AU447" i="1"/>
  <c r="AV447" i="1"/>
  <c r="AJ447" i="1"/>
  <c r="AW447" i="1"/>
  <c r="AL447" i="1"/>
  <c r="AB447" i="1"/>
  <c r="BH447" i="1"/>
  <c r="AM447" i="1"/>
  <c r="AO447" i="1"/>
  <c r="BM447" i="1"/>
  <c r="BJ447" i="1"/>
  <c r="AM443" i="1"/>
  <c r="X336" i="1"/>
  <c r="AR336" i="1"/>
  <c r="AQ336" i="1"/>
  <c r="AS336" i="1"/>
  <c r="AT336" i="1"/>
  <c r="AU336" i="1"/>
  <c r="AV336" i="1"/>
  <c r="AW336" i="1"/>
  <c r="AZ336" i="1"/>
  <c r="AC336" i="1"/>
  <c r="AK336" i="1"/>
  <c r="BH336" i="1"/>
  <c r="AL336" i="1"/>
  <c r="BD336" i="1"/>
  <c r="AM336" i="1"/>
  <c r="BE336" i="1"/>
  <c r="BQ336" i="1"/>
  <c r="BF336" i="1"/>
  <c r="AG336" i="1"/>
  <c r="BP336" i="1"/>
  <c r="BB336" i="1"/>
  <c r="AD336" i="1"/>
  <c r="BC336" i="1"/>
  <c r="AE336" i="1"/>
  <c r="BI336" i="1"/>
  <c r="BN336" i="1"/>
  <c r="AF336" i="1"/>
  <c r="AN336" i="1"/>
  <c r="AJ281" i="1"/>
  <c r="AG281" i="1"/>
  <c r="BE281" i="1"/>
  <c r="AV281" i="1"/>
  <c r="AC281" i="1"/>
  <c r="AY281" i="1"/>
  <c r="AO281" i="1"/>
  <c r="BL281" i="1"/>
  <c r="AP281" i="1"/>
  <c r="BM281" i="1"/>
  <c r="AX281" i="1"/>
  <c r="BD281" i="1"/>
  <c r="X281" i="1"/>
  <c r="BF281" i="1"/>
  <c r="BG281" i="1"/>
  <c r="AH281" i="1"/>
  <c r="AQ281" i="1"/>
  <c r="AT281" i="1"/>
  <c r="BH281" i="1"/>
  <c r="BJ281" i="1"/>
  <c r="BK281" i="1"/>
  <c r="AU281" i="1"/>
  <c r="AW281" i="1"/>
  <c r="BI281" i="1"/>
  <c r="BN281" i="1"/>
  <c r="AS281" i="1"/>
  <c r="AE281" i="1"/>
  <c r="AI281" i="1"/>
  <c r="BO281" i="1"/>
  <c r="AB281" i="1"/>
  <c r="AD281" i="1"/>
  <c r="AF281" i="1"/>
  <c r="AN281" i="1"/>
  <c r="AR281" i="1"/>
  <c r="BC281" i="1"/>
  <c r="AM281" i="1"/>
  <c r="BP281" i="1"/>
  <c r="AZ281" i="1"/>
  <c r="BA281" i="1"/>
  <c r="AY303" i="1"/>
  <c r="AG314" i="1"/>
  <c r="BC443" i="1"/>
  <c r="BE247" i="1"/>
  <c r="BQ281" i="1"/>
  <c r="BK303" i="1"/>
  <c r="AE314" i="1"/>
  <c r="BJ336" i="1"/>
  <c r="AL443" i="1"/>
  <c r="AH447" i="1"/>
  <c r="AD346" i="1"/>
  <c r="BM346" i="1"/>
  <c r="BF346" i="1"/>
  <c r="AX346" i="1"/>
  <c r="BE346" i="1"/>
  <c r="BN346" i="1"/>
  <c r="AM346" i="1"/>
  <c r="BL346" i="1"/>
  <c r="AF346" i="1"/>
  <c r="AE346" i="1"/>
  <c r="AQ346" i="1"/>
  <c r="AV346" i="1"/>
  <c r="AR346" i="1"/>
  <c r="AZ346" i="1"/>
  <c r="AB346" i="1"/>
  <c r="BJ346" i="1"/>
  <c r="AC346" i="1"/>
  <c r="AG346" i="1"/>
  <c r="BK346" i="1"/>
  <c r="AI346" i="1"/>
  <c r="BH346" i="1"/>
  <c r="AW346" i="1"/>
  <c r="AY346" i="1"/>
  <c r="BI346" i="1"/>
  <c r="BA346" i="1"/>
  <c r="AS346" i="1"/>
  <c r="BC346" i="1"/>
  <c r="BD346" i="1"/>
  <c r="AT346" i="1"/>
  <c r="AH346" i="1"/>
  <c r="AP283" i="1"/>
  <c r="BE283" i="1"/>
  <c r="AQ283" i="1"/>
  <c r="AR283" i="1"/>
  <c r="BC283" i="1"/>
  <c r="X283" i="1"/>
  <c r="BD283" i="1"/>
  <c r="AT283" i="1"/>
  <c r="AL283" i="1"/>
  <c r="AY283" i="1"/>
  <c r="AE283" i="1"/>
  <c r="BA283" i="1"/>
  <c r="AU283" i="1"/>
  <c r="BB283" i="1"/>
  <c r="BK283" i="1"/>
  <c r="BI283" i="1"/>
  <c r="AO283" i="1"/>
  <c r="BO283" i="1"/>
  <c r="AG283" i="1"/>
  <c r="BJ283" i="1"/>
  <c r="BG283" i="1"/>
  <c r="AZ283" i="1"/>
  <c r="AM283" i="1"/>
  <c r="BH283" i="1"/>
  <c r="AN283" i="1"/>
  <c r="AF283" i="1"/>
  <c r="AV283" i="1"/>
  <c r="BL283" i="1"/>
  <c r="X450" i="1"/>
  <c r="AR450" i="1"/>
  <c r="AQ450" i="1"/>
  <c r="AS450" i="1"/>
  <c r="BF450" i="1"/>
  <c r="BG450" i="1"/>
  <c r="BH450" i="1"/>
  <c r="AP450" i="1"/>
  <c r="AT450" i="1"/>
  <c r="AU450" i="1"/>
  <c r="AV450" i="1"/>
  <c r="AC450" i="1"/>
  <c r="AN450" i="1"/>
  <c r="AO450" i="1"/>
  <c r="AH450" i="1"/>
  <c r="BN450" i="1"/>
  <c r="AF450" i="1"/>
  <c r="BD450" i="1"/>
  <c r="BE450" i="1"/>
  <c r="AW450" i="1"/>
  <c r="BM450" i="1"/>
  <c r="AD450" i="1"/>
  <c r="BB450" i="1"/>
  <c r="BI450" i="1"/>
  <c r="AE450" i="1"/>
  <c r="AX450" i="1"/>
  <c r="BC450" i="1"/>
  <c r="AI450" i="1"/>
  <c r="AY450" i="1"/>
  <c r="AG450" i="1"/>
  <c r="BO450" i="1"/>
  <c r="AB283" i="1"/>
  <c r="AD314" i="1"/>
  <c r="AP336" i="1"/>
  <c r="BJ314" i="1"/>
  <c r="DM446" i="1"/>
  <c r="AH336" i="1"/>
  <c r="AO346" i="1"/>
  <c r="BE479" i="1"/>
  <c r="AX447" i="1"/>
  <c r="DM213" i="1"/>
  <c r="AL281" i="1"/>
  <c r="BF283" i="1"/>
  <c r="BA336" i="1"/>
  <c r="AO479" i="1"/>
  <c r="AG447" i="1"/>
  <c r="AY403" i="1"/>
  <c r="BH403" i="1"/>
  <c r="BC403" i="1"/>
  <c r="BD403" i="1"/>
  <c r="BE403" i="1"/>
  <c r="AZ403" i="1"/>
  <c r="BA403" i="1"/>
  <c r="BB403" i="1"/>
  <c r="BF403" i="1"/>
  <c r="BG403" i="1"/>
  <c r="X403" i="1"/>
  <c r="BJ403" i="1"/>
  <c r="AQ403" i="1"/>
  <c r="AR403" i="1"/>
  <c r="BK403" i="1"/>
  <c r="AI403" i="1"/>
  <c r="AJ403" i="1"/>
  <c r="BL403" i="1"/>
  <c r="AG403" i="1"/>
  <c r="AM403" i="1"/>
  <c r="BM403" i="1"/>
  <c r="AE403" i="1"/>
  <c r="BQ403" i="1"/>
  <c r="AU403" i="1"/>
  <c r="AF403" i="1"/>
  <c r="AV403" i="1"/>
  <c r="AK403" i="1"/>
  <c r="AL403" i="1"/>
  <c r="AW403" i="1"/>
  <c r="AB403" i="1"/>
  <c r="AB231" i="1"/>
  <c r="BN231" i="1"/>
  <c r="AQ231" i="1"/>
  <c r="AW231" i="1"/>
  <c r="BD231" i="1"/>
  <c r="BE231" i="1"/>
  <c r="BP231" i="1"/>
  <c r="X231" i="1"/>
  <c r="BQ231" i="1"/>
  <c r="AG231" i="1"/>
  <c r="AP231" i="1"/>
  <c r="AF231" i="1"/>
  <c r="AU231" i="1"/>
  <c r="AT231" i="1"/>
  <c r="BB231" i="1"/>
  <c r="BO231" i="1"/>
  <c r="AY231" i="1"/>
  <c r="BL231" i="1"/>
  <c r="AD231" i="1"/>
  <c r="AR231" i="1"/>
  <c r="AX231" i="1"/>
  <c r="AZ231" i="1"/>
  <c r="BC231" i="1"/>
  <c r="AI231" i="1"/>
  <c r="BA231" i="1"/>
  <c r="AK231" i="1"/>
  <c r="AJ231" i="1"/>
  <c r="BF231" i="1"/>
  <c r="AL231" i="1"/>
  <c r="BG231" i="1"/>
  <c r="BH231" i="1"/>
  <c r="BL295" i="1"/>
  <c r="AE305" i="1"/>
  <c r="AK283" i="1"/>
  <c r="AS314" i="1"/>
  <c r="AB336" i="1"/>
  <c r="DM453" i="1"/>
  <c r="BE447" i="1"/>
  <c r="BJ355" i="1"/>
  <c r="AT423" i="1"/>
  <c r="AC423" i="1"/>
  <c r="BF423" i="1"/>
  <c r="AN423" i="1"/>
  <c r="AD423" i="1"/>
  <c r="BI423" i="1"/>
  <c r="AE423" i="1"/>
  <c r="BJ423" i="1"/>
  <c r="AM423" i="1"/>
  <c r="AO423" i="1"/>
  <c r="BD423" i="1"/>
  <c r="BH423" i="1"/>
  <c r="BB423" i="1"/>
  <c r="BG423" i="1"/>
  <c r="AF423" i="1"/>
  <c r="AL423" i="1"/>
  <c r="AU423" i="1"/>
  <c r="BE423" i="1"/>
  <c r="AV423" i="1"/>
  <c r="BC423" i="1"/>
  <c r="X423" i="1"/>
  <c r="AB423" i="1"/>
  <c r="AR423" i="1"/>
  <c r="AS423" i="1"/>
  <c r="BM423" i="1"/>
  <c r="AX423" i="1"/>
  <c r="BL423" i="1"/>
  <c r="AI423" i="1"/>
  <c r="AJ423" i="1"/>
  <c r="BP423" i="1"/>
  <c r="AH423" i="1"/>
  <c r="BN423" i="1"/>
  <c r="AQ423" i="1"/>
  <c r="AY423" i="1"/>
  <c r="BO423" i="1"/>
  <c r="AZ423" i="1"/>
  <c r="AN295" i="1"/>
  <c r="AF303" i="1"/>
  <c r="BG346" i="1"/>
  <c r="AT355" i="1"/>
  <c r="AH231" i="1"/>
  <c r="BB235" i="1"/>
  <c r="BK295" i="1"/>
  <c r="AX305" i="1"/>
  <c r="AR305" i="1"/>
  <c r="BD303" i="1"/>
  <c r="AX283" i="1"/>
  <c r="AK314" i="1"/>
  <c r="AP346" i="1"/>
  <c r="BN435" i="1"/>
  <c r="AP403" i="1"/>
  <c r="AC443" i="1"/>
  <c r="AM450" i="1"/>
  <c r="AD355" i="1"/>
  <c r="BM231" i="1"/>
  <c r="BA247" i="1"/>
  <c r="AM295" i="1"/>
  <c r="AE303" i="1"/>
  <c r="AH283" i="1"/>
  <c r="BA314" i="1"/>
  <c r="BQ423" i="1"/>
  <c r="BG336" i="1"/>
  <c r="X346" i="1"/>
  <c r="AN435" i="1"/>
  <c r="AR444" i="1"/>
  <c r="BO403" i="1"/>
  <c r="BL443" i="1"/>
  <c r="BK450" i="1"/>
  <c r="BN355" i="1"/>
  <c r="BH465" i="1"/>
  <c r="X416" i="1"/>
  <c r="AJ416" i="1"/>
  <c r="AL416" i="1"/>
  <c r="AM416" i="1"/>
  <c r="AK416" i="1"/>
  <c r="BG416" i="1"/>
  <c r="AE416" i="1"/>
  <c r="BC416" i="1"/>
  <c r="BP416" i="1"/>
  <c r="BD416" i="1"/>
  <c r="BL416" i="1"/>
  <c r="AZ416" i="1"/>
  <c r="AW416" i="1"/>
  <c r="BM416" i="1"/>
  <c r="AO416" i="1"/>
  <c r="AU416" i="1"/>
  <c r="AI416" i="1"/>
  <c r="BQ416" i="1"/>
  <c r="BK416" i="1"/>
  <c r="AF416" i="1"/>
  <c r="AR416" i="1"/>
  <c r="AV416" i="1"/>
  <c r="AS416" i="1"/>
  <c r="AY416" i="1"/>
  <c r="AG416" i="1"/>
  <c r="BE416" i="1"/>
  <c r="AN416" i="1"/>
  <c r="AH416" i="1"/>
  <c r="AQ220" i="1"/>
  <c r="BK220" i="1"/>
  <c r="AF220" i="1"/>
  <c r="BC220" i="1"/>
  <c r="AW220" i="1"/>
  <c r="AP220" i="1"/>
  <c r="BN220" i="1"/>
  <c r="AR220" i="1"/>
  <c r="BO220" i="1"/>
  <c r="AN220" i="1"/>
  <c r="AS220" i="1"/>
  <c r="AB220" i="1"/>
  <c r="BH220" i="1"/>
  <c r="AC220" i="1"/>
  <c r="BI220" i="1"/>
  <c r="AK220" i="1"/>
  <c r="AV220" i="1"/>
  <c r="BD220" i="1"/>
  <c r="BL220" i="1"/>
  <c r="AE220" i="1"/>
  <c r="AG220" i="1"/>
  <c r="BA220" i="1"/>
  <c r="BF220" i="1"/>
  <c r="BJ220" i="1"/>
  <c r="BM220" i="1"/>
  <c r="AH220" i="1"/>
  <c r="AT220" i="1"/>
  <c r="AU220" i="1"/>
  <c r="AX220" i="1"/>
  <c r="BQ220" i="1"/>
  <c r="X220" i="1"/>
  <c r="AD220" i="1"/>
  <c r="AI220" i="1"/>
  <c r="AY220" i="1"/>
  <c r="AZ220" i="1"/>
  <c r="AL220" i="1"/>
  <c r="BG220" i="1"/>
  <c r="AJ220" i="1"/>
  <c r="BP220" i="1"/>
  <c r="BB220" i="1"/>
  <c r="AO220" i="1"/>
  <c r="AV231" i="1"/>
  <c r="BM283" i="1"/>
  <c r="BA423" i="1"/>
  <c r="AO336" i="1"/>
  <c r="BB346" i="1"/>
  <c r="AO403" i="1"/>
  <c r="AB443" i="1"/>
  <c r="AL450" i="1"/>
  <c r="BN447" i="1"/>
  <c r="BE314" i="1"/>
  <c r="BD314" i="1"/>
  <c r="BH314" i="1"/>
  <c r="BI314" i="1"/>
  <c r="AU314" i="1"/>
  <c r="AW314" i="1"/>
  <c r="AX314" i="1"/>
  <c r="AT314" i="1"/>
  <c r="BF314" i="1"/>
  <c r="BG314" i="1"/>
  <c r="AL314" i="1"/>
  <c r="AM314" i="1"/>
  <c r="AO314" i="1"/>
  <c r="AF314" i="1"/>
  <c r="AB314" i="1"/>
  <c r="AP314" i="1"/>
  <c r="BM314" i="1"/>
  <c r="AH314" i="1"/>
  <c r="BN314" i="1"/>
  <c r="AR314" i="1"/>
  <c r="BO314" i="1"/>
  <c r="BC314" i="1"/>
  <c r="X314" i="1"/>
  <c r="BK314" i="1"/>
  <c r="AV314" i="1"/>
  <c r="AN314" i="1"/>
  <c r="BL314" i="1"/>
  <c r="AQ314" i="1"/>
  <c r="AY314" i="1"/>
  <c r="BP314" i="1"/>
  <c r="AI314" i="1"/>
  <c r="BD443" i="1"/>
  <c r="DM431" i="1"/>
  <c r="AN447" i="1"/>
  <c r="AJ295" i="1"/>
  <c r="BN295" i="1"/>
  <c r="AZ295" i="1"/>
  <c r="AY295" i="1"/>
  <c r="AW295" i="1"/>
  <c r="AX295" i="1"/>
  <c r="AO295" i="1"/>
  <c r="AT295" i="1"/>
  <c r="AF295" i="1"/>
  <c r="AG295" i="1"/>
  <c r="BC295" i="1"/>
  <c r="BM295" i="1"/>
  <c r="BE295" i="1"/>
  <c r="BQ295" i="1"/>
  <c r="BO295" i="1"/>
  <c r="BP295" i="1"/>
  <c r="AD295" i="1"/>
  <c r="AE295" i="1"/>
  <c r="AH295" i="1"/>
  <c r="AI295" i="1"/>
  <c r="AV295" i="1"/>
  <c r="BB295" i="1"/>
  <c r="BA295" i="1"/>
  <c r="BD295" i="1"/>
  <c r="X295" i="1"/>
  <c r="AK295" i="1"/>
  <c r="AU295" i="1"/>
  <c r="BG295" i="1"/>
  <c r="AC295" i="1"/>
  <c r="BI295" i="1"/>
  <c r="BJ295" i="1"/>
  <c r="AB295" i="1"/>
  <c r="AR295" i="1"/>
  <c r="BH295" i="1"/>
  <c r="AS295" i="1"/>
  <c r="AL295" i="1"/>
  <c r="AT247" i="1"/>
  <c r="BB247" i="1"/>
  <c r="AS247" i="1"/>
  <c r="AR247" i="1"/>
  <c r="AU247" i="1"/>
  <c r="BJ247" i="1"/>
  <c r="BK247" i="1"/>
  <c r="AG247" i="1"/>
  <c r="BP247" i="1"/>
  <c r="BN247" i="1"/>
  <c r="BM247" i="1"/>
  <c r="BO247" i="1"/>
  <c r="AK247" i="1"/>
  <c r="BC247" i="1"/>
  <c r="AM247" i="1"/>
  <c r="AV247" i="1"/>
  <c r="BF247" i="1"/>
  <c r="AH247" i="1"/>
  <c r="AI247" i="1"/>
  <c r="AJ247" i="1"/>
  <c r="BL247" i="1"/>
  <c r="BQ247" i="1"/>
  <c r="BD247" i="1"/>
  <c r="BI247" i="1"/>
  <c r="AN247" i="1"/>
  <c r="BH247" i="1"/>
  <c r="AP247" i="1"/>
  <c r="AB247" i="1"/>
  <c r="AW247" i="1"/>
  <c r="AC247" i="1"/>
  <c r="AX247" i="1"/>
  <c r="X303" i="1"/>
  <c r="AJ303" i="1"/>
  <c r="AQ303" i="1"/>
  <c r="AR303" i="1"/>
  <c r="AT303" i="1"/>
  <c r="AU303" i="1"/>
  <c r="BJ303" i="1"/>
  <c r="BL303" i="1"/>
  <c r="AG303" i="1"/>
  <c r="AS303" i="1"/>
  <c r="AL303" i="1"/>
  <c r="BM303" i="1"/>
  <c r="AP303" i="1"/>
  <c r="BP303" i="1"/>
  <c r="BF303" i="1"/>
  <c r="AZ303" i="1"/>
  <c r="AX303" i="1"/>
  <c r="BB303" i="1"/>
  <c r="AN303" i="1"/>
  <c r="BG303" i="1"/>
  <c r="AO303" i="1"/>
  <c r="BH303" i="1"/>
  <c r="AB303" i="1"/>
  <c r="AV303" i="1"/>
  <c r="AH303" i="1"/>
  <c r="AC303" i="1"/>
  <c r="BN303" i="1"/>
  <c r="AQ247" i="1"/>
  <c r="BK336" i="1"/>
  <c r="AY447" i="1"/>
  <c r="DM430" i="1"/>
  <c r="AR427" i="1"/>
  <c r="BO427" i="1"/>
  <c r="AC427" i="1"/>
  <c r="BF427" i="1"/>
  <c r="AZ427" i="1"/>
  <c r="AB427" i="1"/>
  <c r="BG427" i="1"/>
  <c r="AJ427" i="1"/>
  <c r="AS427" i="1"/>
  <c r="BJ427" i="1"/>
  <c r="AE427" i="1"/>
  <c r="BP427" i="1"/>
  <c r="AD427" i="1"/>
  <c r="AH427" i="1"/>
  <c r="BN427" i="1"/>
  <c r="AF427" i="1"/>
  <c r="AT427" i="1"/>
  <c r="AG427" i="1"/>
  <c r="AI427" i="1"/>
  <c r="AY427" i="1"/>
  <c r="BI427" i="1"/>
  <c r="BM427" i="1"/>
  <c r="AU427" i="1"/>
  <c r="AV427" i="1"/>
  <c r="BH427" i="1"/>
  <c r="AX427" i="1"/>
  <c r="AW427" i="1"/>
  <c r="BL427" i="1"/>
  <c r="BA427" i="1"/>
  <c r="AL427" i="1"/>
  <c r="BB427" i="1"/>
  <c r="BC427" i="1"/>
  <c r="AQ427" i="1"/>
  <c r="AK427" i="1"/>
  <c r="BQ427" i="1"/>
  <c r="AM427" i="1"/>
  <c r="AN427" i="1"/>
  <c r="AI303" i="1"/>
  <c r="AJ479" i="1"/>
  <c r="BK479" i="1"/>
  <c r="AP479" i="1"/>
  <c r="BM479" i="1"/>
  <c r="AY479" i="1"/>
  <c r="AZ479" i="1"/>
  <c r="AB479" i="1"/>
  <c r="AF479" i="1"/>
  <c r="BL479" i="1"/>
  <c r="AG479" i="1"/>
  <c r="BN479" i="1"/>
  <c r="BA479" i="1"/>
  <c r="AX479" i="1"/>
  <c r="BI479" i="1"/>
  <c r="AT479" i="1"/>
  <c r="AU479" i="1"/>
  <c r="AS479" i="1"/>
  <c r="AW479" i="1"/>
  <c r="BG479" i="1"/>
  <c r="BH479" i="1"/>
  <c r="AD479" i="1"/>
  <c r="AH479" i="1"/>
  <c r="AI479" i="1"/>
  <c r="BP479" i="1"/>
  <c r="AC479" i="1"/>
  <c r="AE479" i="1"/>
  <c r="AQ479" i="1"/>
  <c r="AR479" i="1"/>
  <c r="BJ479" i="1"/>
  <c r="BO479" i="1"/>
  <c r="AK479" i="1"/>
  <c r="BC479" i="1"/>
  <c r="BD479" i="1"/>
  <c r="AN479" i="1"/>
  <c r="BF479" i="1"/>
  <c r="BQ479" i="1"/>
  <c r="BB479" i="1"/>
  <c r="AL479" i="1"/>
  <c r="AM479" i="1"/>
  <c r="AV479" i="1"/>
  <c r="AO247" i="1"/>
  <c r="BP346" i="1"/>
  <c r="BB443" i="1"/>
  <c r="BO447" i="1"/>
  <c r="X247" i="1"/>
  <c r="BP283" i="1"/>
  <c r="AC314" i="1"/>
  <c r="BO346" i="1"/>
  <c r="AT305" i="1"/>
  <c r="AV305" i="1"/>
  <c r="BA305" i="1"/>
  <c r="BO305" i="1"/>
  <c r="AC305" i="1"/>
  <c r="BP305" i="1"/>
  <c r="AI305" i="1"/>
  <c r="AQ305" i="1"/>
  <c r="AZ305" i="1"/>
  <c r="BD305" i="1"/>
  <c r="AY305" i="1"/>
  <c r="BN305" i="1"/>
  <c r="AG305" i="1"/>
  <c r="AW305" i="1"/>
  <c r="BE305" i="1"/>
  <c r="AD305" i="1"/>
  <c r="X305" i="1"/>
  <c r="AF305" i="1"/>
  <c r="AH305" i="1"/>
  <c r="AS305" i="1"/>
  <c r="BQ305" i="1"/>
  <c r="BM305" i="1"/>
  <c r="BK305" i="1"/>
  <c r="AK305" i="1"/>
  <c r="BC305" i="1"/>
  <c r="BF305" i="1"/>
  <c r="BG305" i="1"/>
  <c r="AJ305" i="1"/>
  <c r="BB305" i="1"/>
  <c r="AL305" i="1"/>
  <c r="AM305" i="1"/>
  <c r="AE355" i="1"/>
  <c r="AV355" i="1"/>
  <c r="AN355" i="1"/>
  <c r="BO355" i="1"/>
  <c r="AQ355" i="1"/>
  <c r="AM355" i="1"/>
  <c r="AC355" i="1"/>
  <c r="AS355" i="1"/>
  <c r="AU355" i="1"/>
  <c r="BG355" i="1"/>
  <c r="AH355" i="1"/>
  <c r="BD355" i="1"/>
  <c r="BL355" i="1"/>
  <c r="BK355" i="1"/>
  <c r="X355" i="1"/>
  <c r="AK355" i="1"/>
  <c r="AP355" i="1"/>
  <c r="BC355" i="1"/>
  <c r="AB355" i="1"/>
  <c r="AR355" i="1"/>
  <c r="BE355" i="1"/>
  <c r="BP355" i="1"/>
  <c r="AO355" i="1"/>
  <c r="BQ355" i="1"/>
  <c r="AG355" i="1"/>
  <c r="AW355" i="1"/>
  <c r="AX355" i="1"/>
  <c r="BB281" i="1"/>
  <c r="BE303" i="1"/>
  <c r="AN346" i="1"/>
  <c r="AH403" i="1"/>
  <c r="AQ435" i="1"/>
  <c r="AZ435" i="1"/>
  <c r="X435" i="1"/>
  <c r="BP435" i="1"/>
  <c r="BQ435" i="1"/>
  <c r="AG435" i="1"/>
  <c r="AH435" i="1"/>
  <c r="AI435" i="1"/>
  <c r="BB435" i="1"/>
  <c r="BE435" i="1"/>
  <c r="AJ435" i="1"/>
  <c r="AP435" i="1"/>
  <c r="AW435" i="1"/>
  <c r="AX435" i="1"/>
  <c r="AF435" i="1"/>
  <c r="BC435" i="1"/>
  <c r="AY435" i="1"/>
  <c r="BA435" i="1"/>
  <c r="BD435" i="1"/>
  <c r="AU435" i="1"/>
  <c r="AE435" i="1"/>
  <c r="AV435" i="1"/>
  <c r="BM435" i="1"/>
  <c r="AS435" i="1"/>
  <c r="BL435" i="1"/>
  <c r="AK435" i="1"/>
  <c r="BF435" i="1"/>
  <c r="AC435" i="1"/>
  <c r="AL435" i="1"/>
  <c r="BG435" i="1"/>
  <c r="BI435" i="1"/>
  <c r="AM435" i="1"/>
  <c r="AM231" i="1"/>
  <c r="AW303" i="1"/>
  <c r="BH305" i="1"/>
  <c r="BN283" i="1"/>
  <c r="BB314" i="1"/>
  <c r="AX336" i="1"/>
  <c r="AO435" i="1"/>
  <c r="BP403" i="1"/>
  <c r="BL450" i="1"/>
  <c r="AC235" i="1"/>
  <c r="AD235" i="1"/>
  <c r="AE235" i="1"/>
  <c r="AT235" i="1"/>
  <c r="BO235" i="1"/>
  <c r="AQ235" i="1"/>
  <c r="BN235" i="1"/>
  <c r="BP235" i="1"/>
  <c r="AU235" i="1"/>
  <c r="AH235" i="1"/>
  <c r="AF235" i="1"/>
  <c r="AR235" i="1"/>
  <c r="AM235" i="1"/>
  <c r="AX235" i="1"/>
  <c r="X235" i="1"/>
  <c r="BK235" i="1"/>
  <c r="BL235" i="1"/>
  <c r="BE235" i="1"/>
  <c r="BM235" i="1"/>
  <c r="BF235" i="1"/>
  <c r="AG235" i="1"/>
  <c r="AK235" i="1"/>
  <c r="BG235" i="1"/>
  <c r="AS235" i="1"/>
  <c r="AV235" i="1"/>
  <c r="BH235" i="1"/>
  <c r="AN235" i="1"/>
  <c r="AO235" i="1"/>
  <c r="BI235" i="1"/>
  <c r="AP235" i="1"/>
  <c r="DM212" i="1"/>
  <c r="AE231" i="1"/>
  <c r="AZ247" i="1"/>
  <c r="AW235" i="1"/>
  <c r="BF295" i="1"/>
  <c r="AD303" i="1"/>
  <c r="AW283" i="1"/>
  <c r="BQ314" i="1"/>
  <c r="AK423" i="1"/>
  <c r="AJ336" i="1"/>
  <c r="AL346" i="1"/>
  <c r="AD435" i="1"/>
  <c r="BN403" i="1"/>
  <c r="BF443" i="1"/>
  <c r="BJ450" i="1"/>
  <c r="DM490" i="1"/>
  <c r="BL447" i="1"/>
  <c r="BB355" i="1"/>
  <c r="BA444" i="1"/>
  <c r="AT444" i="1"/>
  <c r="X444" i="1"/>
  <c r="BE444" i="1"/>
  <c r="AV444" i="1"/>
  <c r="BD444" i="1"/>
  <c r="AB444" i="1"/>
  <c r="AC444" i="1"/>
  <c r="AD444" i="1"/>
  <c r="AU444" i="1"/>
  <c r="BB444" i="1"/>
  <c r="BC444" i="1"/>
  <c r="BL444" i="1"/>
  <c r="BM444" i="1"/>
  <c r="AZ444" i="1"/>
  <c r="AS444" i="1"/>
  <c r="AK444" i="1"/>
  <c r="BG444" i="1"/>
  <c r="AL444" i="1"/>
  <c r="BH444" i="1"/>
  <c r="AF444" i="1"/>
  <c r="BI444" i="1"/>
  <c r="BN444" i="1"/>
  <c r="AG444" i="1"/>
  <c r="BQ444" i="1"/>
  <c r="AP444" i="1"/>
  <c r="BF444" i="1"/>
  <c r="AM444" i="1"/>
  <c r="AW444" i="1"/>
  <c r="AN444" i="1"/>
  <c r="BJ444" i="1"/>
  <c r="BQ465" i="1"/>
  <c r="BB465" i="1"/>
  <c r="AH465" i="1"/>
  <c r="AX465" i="1"/>
  <c r="AG465" i="1"/>
  <c r="BN465" i="1"/>
  <c r="AJ465" i="1"/>
  <c r="AN465" i="1"/>
  <c r="AY465" i="1"/>
  <c r="BD465" i="1"/>
  <c r="BO465" i="1"/>
  <c r="AO465" i="1"/>
  <c r="BE465" i="1"/>
  <c r="BK465" i="1"/>
  <c r="AP465" i="1"/>
  <c r="AF465" i="1"/>
  <c r="AZ465" i="1"/>
  <c r="AB465" i="1"/>
  <c r="AM465" i="1"/>
  <c r="BI465" i="1"/>
  <c r="AI465" i="1"/>
  <c r="AK465" i="1"/>
  <c r="BJ465" i="1"/>
  <c r="AC465" i="1"/>
  <c r="BF465" i="1"/>
  <c r="AU465" i="1"/>
  <c r="BG465" i="1"/>
  <c r="BI231" i="1"/>
  <c r="AE247" i="1"/>
  <c r="BJ235" i="1"/>
  <c r="AP295" i="1"/>
  <c r="AM303" i="1"/>
  <c r="AD283" i="1"/>
  <c r="AZ314" i="1"/>
  <c r="AW423" i="1"/>
  <c r="BO336" i="1"/>
  <c r="BK435" i="1"/>
  <c r="AE444" i="1"/>
  <c r="AN403" i="1"/>
  <c r="AB450" i="1"/>
  <c r="AQ447" i="1"/>
  <c r="BA355" i="1"/>
  <c r="AS465" i="1"/>
  <c r="AG376" i="1"/>
  <c r="BK376" i="1"/>
  <c r="AH376" i="1"/>
  <c r="BM376" i="1"/>
  <c r="AF376" i="1"/>
  <c r="BP376" i="1"/>
  <c r="AZ376" i="1"/>
  <c r="BG376" i="1"/>
  <c r="AE376" i="1"/>
  <c r="AI376" i="1"/>
  <c r="AT376" i="1"/>
  <c r="AW376" i="1"/>
  <c r="BH376" i="1"/>
  <c r="BL376" i="1"/>
  <c r="BQ376" i="1"/>
  <c r="AB376" i="1"/>
  <c r="AP376" i="1"/>
  <c r="AQ376" i="1"/>
  <c r="AU376" i="1"/>
  <c r="AY376" i="1"/>
  <c r="AC376" i="1"/>
  <c r="AD376" i="1"/>
  <c r="AV376" i="1"/>
  <c r="AX376" i="1"/>
  <c r="BI376" i="1"/>
  <c r="BJ376" i="1"/>
  <c r="AL376" i="1"/>
  <c r="AM376" i="1"/>
  <c r="AN376" i="1"/>
  <c r="BC376" i="1"/>
  <c r="BD376" i="1"/>
  <c r="BF376" i="1"/>
  <c r="X376" i="1"/>
  <c r="AS231" i="1"/>
  <c r="AY247" i="1"/>
  <c r="BC235" i="1"/>
  <c r="BQ303" i="1"/>
  <c r="DM353" i="1"/>
  <c r="AG423" i="1"/>
  <c r="AY336" i="1"/>
  <c r="AT435" i="1"/>
  <c r="BK444" i="1"/>
  <c r="AT403" i="1"/>
  <c r="BK443" i="1"/>
  <c r="BQ450" i="1"/>
  <c r="BH416" i="1"/>
  <c r="BK447" i="1"/>
  <c r="AZ355" i="1"/>
  <c r="AR465" i="1"/>
  <c r="X338" i="1"/>
  <c r="AE338" i="1"/>
  <c r="BI338" i="1"/>
  <c r="AN338" i="1"/>
  <c r="AR338" i="1"/>
  <c r="AO338" i="1"/>
  <c r="AP338" i="1"/>
  <c r="BE338" i="1"/>
  <c r="BF338" i="1"/>
  <c r="AC338" i="1"/>
  <c r="AM338" i="1"/>
  <c r="AW338" i="1"/>
  <c r="BG338" i="1"/>
  <c r="AX338" i="1"/>
  <c r="BK338" i="1"/>
  <c r="BO338" i="1"/>
  <c r="AB338" i="1"/>
  <c r="BD338" i="1"/>
  <c r="BH338" i="1"/>
  <c r="BL338" i="1"/>
  <c r="BM338" i="1"/>
  <c r="AF338" i="1"/>
  <c r="AG338" i="1"/>
  <c r="AU338" i="1"/>
  <c r="BB338" i="1"/>
  <c r="AD338" i="1"/>
  <c r="AH338" i="1"/>
  <c r="AY338" i="1"/>
  <c r="AL338" i="1"/>
  <c r="BC338" i="1"/>
  <c r="AT338" i="1"/>
  <c r="BJ338" i="1"/>
  <c r="AO487" i="1"/>
  <c r="BN487" i="1"/>
  <c r="AE487" i="1"/>
  <c r="AG487" i="1"/>
  <c r="AS487" i="1"/>
  <c r="BI487" i="1"/>
  <c r="BO487" i="1"/>
  <c r="AD487" i="1"/>
  <c r="BK487" i="1"/>
  <c r="BL487" i="1"/>
  <c r="BM487" i="1"/>
  <c r="BQ487" i="1"/>
  <c r="AI487" i="1"/>
  <c r="AN487" i="1"/>
  <c r="BJ487" i="1"/>
  <c r="AP487" i="1"/>
  <c r="AQ487" i="1"/>
  <c r="AR487" i="1"/>
  <c r="AI234" i="1"/>
  <c r="BH334" i="1"/>
  <c r="X456" i="1"/>
  <c r="BA456" i="1"/>
  <c r="AH456" i="1"/>
  <c r="AJ456" i="1"/>
  <c r="AT456" i="1"/>
  <c r="AU456" i="1"/>
  <c r="AS456" i="1"/>
  <c r="BQ456" i="1"/>
  <c r="AK456" i="1"/>
  <c r="AQ456" i="1"/>
  <c r="AR456" i="1"/>
  <c r="AX456" i="1"/>
  <c r="AZ456" i="1"/>
  <c r="AW310" i="1"/>
  <c r="AQ310" i="1"/>
  <c r="BO310" i="1"/>
  <c r="AI310" i="1"/>
  <c r="BM310" i="1"/>
  <c r="AJ310" i="1"/>
  <c r="BN310" i="1"/>
  <c r="AG310" i="1"/>
  <c r="BP310" i="1"/>
  <c r="AH310" i="1"/>
  <c r="BQ310" i="1"/>
  <c r="AE310" i="1"/>
  <c r="AF310" i="1"/>
  <c r="BK310" i="1"/>
  <c r="AD310" i="1"/>
  <c r="AC310" i="1"/>
  <c r="AT310" i="1"/>
  <c r="BJ310" i="1"/>
  <c r="BL310" i="1"/>
  <c r="AS310" i="1"/>
  <c r="AV310" i="1"/>
  <c r="AX310" i="1"/>
  <c r="BI310" i="1"/>
  <c r="AU310" i="1"/>
  <c r="AY310" i="1"/>
  <c r="AZ310" i="1"/>
  <c r="BA310" i="1"/>
  <c r="BB310" i="1"/>
  <c r="AK310" i="1"/>
  <c r="AE234" i="1"/>
  <c r="AL311" i="1"/>
  <c r="AH487" i="1"/>
  <c r="AD234" i="1"/>
  <c r="AM234" i="1"/>
  <c r="BG311" i="1"/>
  <c r="AE324" i="1"/>
  <c r="BO324" i="1"/>
  <c r="BH366" i="1"/>
  <c r="AX334" i="1"/>
  <c r="AY487" i="1"/>
  <c r="AJ223" i="1"/>
  <c r="BD223" i="1"/>
  <c r="AD223" i="1"/>
  <c r="AX223" i="1"/>
  <c r="AV223" i="1"/>
  <c r="AS223" i="1"/>
  <c r="BP223" i="1"/>
  <c r="AT223" i="1"/>
  <c r="AC223" i="1"/>
  <c r="BF223" i="1"/>
  <c r="AE223" i="1"/>
  <c r="BG223" i="1"/>
  <c r="AZ223" i="1"/>
  <c r="BB223" i="1"/>
  <c r="AN223" i="1"/>
  <c r="AQ223" i="1"/>
  <c r="X223" i="1"/>
  <c r="BK223" i="1"/>
  <c r="AF223" i="1"/>
  <c r="BN223" i="1"/>
  <c r="AW223" i="1"/>
  <c r="BC223" i="1"/>
  <c r="AB223" i="1"/>
  <c r="AG223" i="1"/>
  <c r="AH223" i="1"/>
  <c r="AL223" i="1"/>
  <c r="AP223" i="1"/>
  <c r="BH223" i="1"/>
  <c r="BL223" i="1"/>
  <c r="AO223" i="1"/>
  <c r="AR223" i="1"/>
  <c r="AU223" i="1"/>
  <c r="BI223" i="1"/>
  <c r="BJ223" i="1"/>
  <c r="BM223" i="1"/>
  <c r="BK335" i="1"/>
  <c r="BJ335" i="1"/>
  <c r="AC335" i="1"/>
  <c r="BI335" i="1"/>
  <c r="BG335" i="1"/>
  <c r="BH335" i="1"/>
  <c r="X368" i="1"/>
  <c r="AV368" i="1"/>
  <c r="AB368" i="1"/>
  <c r="BL368" i="1"/>
  <c r="AQ368" i="1"/>
  <c r="AR368" i="1"/>
  <c r="AS368" i="1"/>
  <c r="BP368" i="1"/>
  <c r="AF368" i="1"/>
  <c r="AZ368" i="1"/>
  <c r="AD368" i="1"/>
  <c r="BD368" i="1"/>
  <c r="BJ368" i="1"/>
  <c r="AH368" i="1"/>
  <c r="AC368" i="1"/>
  <c r="AE368" i="1"/>
  <c r="BN368" i="1"/>
  <c r="AJ368" i="1"/>
  <c r="BB368" i="1"/>
  <c r="BC368" i="1"/>
  <c r="BK368" i="1"/>
  <c r="X317" i="1"/>
  <c r="AP317" i="1"/>
  <c r="AQ317" i="1"/>
  <c r="BL226" i="1"/>
  <c r="AY234" i="1"/>
  <c r="BC234" i="1"/>
  <c r="BQ287" i="1"/>
  <c r="BE310" i="1"/>
  <c r="AW324" i="1"/>
  <c r="AE311" i="1"/>
  <c r="AY324" i="1"/>
  <c r="BG334" i="1"/>
  <c r="DM397" i="1"/>
  <c r="BC335" i="1"/>
  <c r="AB335" i="1"/>
  <c r="BG456" i="1"/>
  <c r="BL317" i="1"/>
  <c r="BG317" i="1"/>
  <c r="BK317" i="1"/>
  <c r="BL326" i="1"/>
  <c r="BC284" i="1"/>
  <c r="BA287" i="1"/>
  <c r="AY311" i="1"/>
  <c r="AI324" i="1"/>
  <c r="AM368" i="1"/>
  <c r="BO334" i="1"/>
  <c r="AJ308" i="1"/>
  <c r="AX335" i="1"/>
  <c r="BJ317" i="1"/>
  <c r="AF317" i="1"/>
  <c r="BE487" i="1"/>
  <c r="BK392" i="1"/>
  <c r="BF392" i="1"/>
  <c r="BM392" i="1"/>
  <c r="BC487" i="1"/>
  <c r="BK320" i="1"/>
  <c r="AB407" i="1"/>
  <c r="AK407" i="1"/>
  <c r="AP326" i="1"/>
  <c r="BI326" i="1"/>
  <c r="AJ375" i="1"/>
  <c r="AN375" i="1"/>
  <c r="BE375" i="1"/>
  <c r="AK375" i="1"/>
  <c r="BC375" i="1"/>
  <c r="AG375" i="1"/>
  <c r="BA375" i="1"/>
  <c r="AQ375" i="1"/>
  <c r="BK375" i="1"/>
  <c r="AR375" i="1"/>
  <c r="BL375" i="1"/>
  <c r="AS375" i="1"/>
  <c r="BO375" i="1"/>
  <c r="AT375" i="1"/>
  <c r="BQ375" i="1"/>
  <c r="AO375" i="1"/>
  <c r="AV375" i="1"/>
  <c r="AU375" i="1"/>
  <c r="X375" i="1"/>
  <c r="AY375" i="1"/>
  <c r="AP375" i="1"/>
  <c r="AW375" i="1"/>
  <c r="AX375" i="1"/>
  <c r="BB375" i="1"/>
  <c r="BD375" i="1"/>
  <c r="BF375" i="1"/>
  <c r="AE375" i="1"/>
  <c r="AH375" i="1"/>
  <c r="AL375" i="1"/>
  <c r="BI375" i="1"/>
  <c r="BJ375" i="1"/>
  <c r="BM375" i="1"/>
  <c r="BN375" i="1"/>
  <c r="AF375" i="1"/>
  <c r="AI375" i="1"/>
  <c r="AM375" i="1"/>
  <c r="BG375" i="1"/>
  <c r="BH375" i="1"/>
  <c r="AB375" i="1"/>
  <c r="AC375" i="1"/>
  <c r="AD375" i="1"/>
  <c r="X306" i="1"/>
  <c r="AO306" i="1"/>
  <c r="AQ306" i="1"/>
  <c r="BI306" i="1"/>
  <c r="AI306" i="1"/>
  <c r="AL306" i="1"/>
  <c r="BJ306" i="1"/>
  <c r="BK306" i="1"/>
  <c r="AM306" i="1"/>
  <c r="AR306" i="1"/>
  <c r="BD306" i="1"/>
  <c r="BF306" i="1"/>
  <c r="AN306" i="1"/>
  <c r="AB306" i="1"/>
  <c r="BH306" i="1"/>
  <c r="BL306" i="1"/>
  <c r="AP306" i="1"/>
  <c r="BG306" i="1"/>
  <c r="BN306" i="1"/>
  <c r="BO306" i="1"/>
  <c r="AF386" i="1"/>
  <c r="AE386" i="1"/>
  <c r="BK386" i="1"/>
  <c r="BM386" i="1"/>
  <c r="AD386" i="1"/>
  <c r="BL386" i="1"/>
  <c r="AJ383" i="1"/>
  <c r="AM383" i="1"/>
  <c r="BE383" i="1"/>
  <c r="AT383" i="1"/>
  <c r="BM383" i="1"/>
  <c r="AH383" i="1"/>
  <c r="BD383" i="1"/>
  <c r="AE383" i="1"/>
  <c r="BB383" i="1"/>
  <c r="AF383" i="1"/>
  <c r="BC383" i="1"/>
  <c r="AB383" i="1"/>
  <c r="AY383" i="1"/>
  <c r="AC383" i="1"/>
  <c r="BF383" i="1"/>
  <c r="AX383" i="1"/>
  <c r="AD383" i="1"/>
  <c r="BI383" i="1"/>
  <c r="AR383" i="1"/>
  <c r="AV383" i="1"/>
  <c r="AI383" i="1"/>
  <c r="AL383" i="1"/>
  <c r="BG383" i="1"/>
  <c r="BH383" i="1"/>
  <c r="BJ383" i="1"/>
  <c r="BK383" i="1"/>
  <c r="X383" i="1"/>
  <c r="AO383" i="1"/>
  <c r="AQ383" i="1"/>
  <c r="AS383" i="1"/>
  <c r="AU383" i="1"/>
  <c r="AW383" i="1"/>
  <c r="AG383" i="1"/>
  <c r="AN383" i="1"/>
  <c r="AP383" i="1"/>
  <c r="BL383" i="1"/>
  <c r="BN383" i="1"/>
  <c r="BO383" i="1"/>
  <c r="AV234" i="1"/>
  <c r="AK287" i="1"/>
  <c r="AG306" i="1"/>
  <c r="AD311" i="1"/>
  <c r="AH311" i="1"/>
  <c r="BH324" i="1"/>
  <c r="AV366" i="1"/>
  <c r="BF334" i="1"/>
  <c r="AW334" i="1"/>
  <c r="DM356" i="1"/>
  <c r="AR308" i="1"/>
  <c r="AI308" i="1"/>
  <c r="AW335" i="1"/>
  <c r="BK456" i="1"/>
  <c r="BF456" i="1"/>
  <c r="AY317" i="1"/>
  <c r="BF317" i="1"/>
  <c r="AT487" i="1"/>
  <c r="AR392" i="1"/>
  <c r="AF392" i="1"/>
  <c r="AW392" i="1"/>
  <c r="AC477" i="1"/>
  <c r="AW477" i="1"/>
  <c r="DM503" i="1"/>
  <c r="BA487" i="1"/>
  <c r="AK320" i="1"/>
  <c r="BE407" i="1"/>
  <c r="AO326" i="1"/>
  <c r="AS326" i="1"/>
  <c r="AM246" i="1"/>
  <c r="BE246" i="1"/>
  <c r="AK246" i="1"/>
  <c r="BF246" i="1"/>
  <c r="AE246" i="1"/>
  <c r="AY246" i="1"/>
  <c r="AV246" i="1"/>
  <c r="AB246" i="1"/>
  <c r="AW246" i="1"/>
  <c r="BA246" i="1"/>
  <c r="BC246" i="1"/>
  <c r="AC246" i="1"/>
  <c r="AG246" i="1"/>
  <c r="BJ246" i="1"/>
  <c r="AH246" i="1"/>
  <c r="BK246" i="1"/>
  <c r="AU246" i="1"/>
  <c r="BG246" i="1"/>
  <c r="AP246" i="1"/>
  <c r="AS246" i="1"/>
  <c r="AI246" i="1"/>
  <c r="AN246" i="1"/>
  <c r="BL246" i="1"/>
  <c r="BO246" i="1"/>
  <c r="BM246" i="1"/>
  <c r="BN246" i="1"/>
  <c r="AD246" i="1"/>
  <c r="AO246" i="1"/>
  <c r="AQ246" i="1"/>
  <c r="AR246" i="1"/>
  <c r="AX246" i="1"/>
  <c r="BD246" i="1"/>
  <c r="BH246" i="1"/>
  <c r="BI246" i="1"/>
  <c r="X246" i="1"/>
  <c r="AF246" i="1"/>
  <c r="AT246" i="1"/>
  <c r="BQ246" i="1"/>
  <c r="AO404" i="1"/>
  <c r="BJ404" i="1"/>
  <c r="AC404" i="1"/>
  <c r="BD404" i="1"/>
  <c r="AP404" i="1"/>
  <c r="BM404" i="1"/>
  <c r="AE404" i="1"/>
  <c r="BH404" i="1"/>
  <c r="AF404" i="1"/>
  <c r="BI404" i="1"/>
  <c r="X404" i="1"/>
  <c r="BE404" i="1"/>
  <c r="BF404" i="1"/>
  <c r="AN404" i="1"/>
  <c r="AS404" i="1"/>
  <c r="AD404" i="1"/>
  <c r="AQ404" i="1"/>
  <c r="AM404" i="1"/>
  <c r="AU404" i="1"/>
  <c r="AR404" i="1"/>
  <c r="AT404" i="1"/>
  <c r="AG404" i="1"/>
  <c r="AV404" i="1"/>
  <c r="AB404" i="1"/>
  <c r="AW404" i="1"/>
  <c r="BC404" i="1"/>
  <c r="BG404" i="1"/>
  <c r="BK404" i="1"/>
  <c r="BL404" i="1"/>
  <c r="X275" i="1"/>
  <c r="BB275" i="1"/>
  <c r="AD275" i="1"/>
  <c r="AC275" i="1"/>
  <c r="AL275" i="1"/>
  <c r="AM275" i="1"/>
  <c r="AT275" i="1"/>
  <c r="AU275" i="1"/>
  <c r="AV275" i="1"/>
  <c r="AS275" i="1"/>
  <c r="AE275" i="1"/>
  <c r="AF275" i="1"/>
  <c r="BC275" i="1"/>
  <c r="BH275" i="1"/>
  <c r="AE454" i="1"/>
  <c r="AY454" i="1"/>
  <c r="AT454" i="1"/>
  <c r="BN454" i="1"/>
  <c r="AB454" i="1"/>
  <c r="AX454" i="1"/>
  <c r="AC454" i="1"/>
  <c r="AZ454" i="1"/>
  <c r="BA454" i="1"/>
  <c r="BD454" i="1"/>
  <c r="AJ454" i="1"/>
  <c r="BM454" i="1"/>
  <c r="AK454" i="1"/>
  <c r="BP454" i="1"/>
  <c r="AR454" i="1"/>
  <c r="BG454" i="1"/>
  <c r="BH454" i="1"/>
  <c r="AS454" i="1"/>
  <c r="AU454" i="1"/>
  <c r="AV454" i="1"/>
  <c r="AW454" i="1"/>
  <c r="BI454" i="1"/>
  <c r="BK454" i="1"/>
  <c r="BL454" i="1"/>
  <c r="BO454" i="1"/>
  <c r="BQ454" i="1"/>
  <c r="AF454" i="1"/>
  <c r="AG454" i="1"/>
  <c r="AI454" i="1"/>
  <c r="AP454" i="1"/>
  <c r="BJ454" i="1"/>
  <c r="AD454" i="1"/>
  <c r="AH454" i="1"/>
  <c r="BF454" i="1"/>
  <c r="AQ454" i="1"/>
  <c r="AJ234" i="1"/>
  <c r="BI232" i="1"/>
  <c r="AX232" i="1"/>
  <c r="BB284" i="1"/>
  <c r="AM310" i="1"/>
  <c r="BE311" i="1"/>
  <c r="AO324" i="1"/>
  <c r="AX324" i="1"/>
  <c r="AL404" i="1"/>
  <c r="BG366" i="1"/>
  <c r="AL368" i="1"/>
  <c r="AB334" i="1"/>
  <c r="AK361" i="1"/>
  <c r="AG308" i="1"/>
  <c r="X454" i="1"/>
  <c r="AQ335" i="1"/>
  <c r="AB392" i="1"/>
  <c r="AG392" i="1"/>
  <c r="BQ477" i="1"/>
  <c r="BN386" i="1"/>
  <c r="BA386" i="1"/>
  <c r="AC487" i="1"/>
  <c r="BB487" i="1"/>
  <c r="BO320" i="1"/>
  <c r="AL320" i="1"/>
  <c r="AZ407" i="1"/>
  <c r="AD326" i="1"/>
  <c r="X458" i="1"/>
  <c r="AR458" i="1"/>
  <c r="AJ458" i="1"/>
  <c r="BH458" i="1"/>
  <c r="BI458" i="1"/>
  <c r="AP458" i="1"/>
  <c r="AQ458" i="1"/>
  <c r="AH458" i="1"/>
  <c r="BB458" i="1"/>
  <c r="BN458" i="1"/>
  <c r="AW458" i="1"/>
  <c r="AY458" i="1"/>
  <c r="AS458" i="1"/>
  <c r="BM458" i="1"/>
  <c r="BA458" i="1"/>
  <c r="BJ458" i="1"/>
  <c r="AB458" i="1"/>
  <c r="AD458" i="1"/>
  <c r="AG458" i="1"/>
  <c r="AI458" i="1"/>
  <c r="BQ458" i="1"/>
  <c r="AC458" i="1"/>
  <c r="BO458" i="1"/>
  <c r="BP458" i="1"/>
  <c r="AB481" i="1"/>
  <c r="BF481" i="1"/>
  <c r="AL481" i="1"/>
  <c r="BJ481" i="1"/>
  <c r="BD481" i="1"/>
  <c r="BE481" i="1"/>
  <c r="X481" i="1"/>
  <c r="AP481" i="1"/>
  <c r="AQ481" i="1"/>
  <c r="AN481" i="1"/>
  <c r="AO481" i="1"/>
  <c r="AT481" i="1"/>
  <c r="AM481" i="1"/>
  <c r="AR481" i="1"/>
  <c r="BB481" i="1"/>
  <c r="BG481" i="1"/>
  <c r="BH481" i="1"/>
  <c r="BI481" i="1"/>
  <c r="AF481" i="1"/>
  <c r="AS481" i="1"/>
  <c r="AU481" i="1"/>
  <c r="BK481" i="1"/>
  <c r="BL481" i="1"/>
  <c r="BN481" i="1"/>
  <c r="AK481" i="1"/>
  <c r="BQ481" i="1"/>
  <c r="AU257" i="1"/>
  <c r="AR257" i="1"/>
  <c r="AS257" i="1"/>
  <c r="X257" i="1"/>
  <c r="AB257" i="1"/>
  <c r="AC257" i="1"/>
  <c r="BA257" i="1"/>
  <c r="BF257" i="1"/>
  <c r="BC257" i="1"/>
  <c r="AV257" i="1"/>
  <c r="BB257" i="1"/>
  <c r="BH257" i="1"/>
  <c r="AE257" i="1"/>
  <c r="AM223" i="1"/>
  <c r="BL234" i="1"/>
  <c r="AT232" i="1"/>
  <c r="AM232" i="1"/>
  <c r="AZ257" i="1"/>
  <c r="BQ275" i="1"/>
  <c r="AZ287" i="1"/>
  <c r="BC310" i="1"/>
  <c r="AY306" i="1"/>
  <c r="AC311" i="1"/>
  <c r="BG324" i="1"/>
  <c r="BQ404" i="1"/>
  <c r="BQ368" i="1"/>
  <c r="BE334" i="1"/>
  <c r="AD308" i="1"/>
  <c r="BJ308" i="1"/>
  <c r="AN454" i="1"/>
  <c r="DM321" i="1"/>
  <c r="AN335" i="1"/>
  <c r="BA335" i="1"/>
  <c r="BK458" i="1"/>
  <c r="AI481" i="1"/>
  <c r="BJ456" i="1"/>
  <c r="BE456" i="1"/>
  <c r="AI317" i="1"/>
  <c r="AZ317" i="1"/>
  <c r="AQ477" i="1"/>
  <c r="AN386" i="1"/>
  <c r="AK386" i="1"/>
  <c r="AX487" i="1"/>
  <c r="AL487" i="1"/>
  <c r="BN320" i="1"/>
  <c r="AJ320" i="1"/>
  <c r="BJ320" i="1"/>
  <c r="AV407" i="1"/>
  <c r="BD407" i="1"/>
  <c r="X326" i="1"/>
  <c r="BF326" i="1"/>
  <c r="BH326" i="1"/>
  <c r="X492" i="1"/>
  <c r="AD492" i="1"/>
  <c r="BE492" i="1"/>
  <c r="BC492" i="1"/>
  <c r="AP492" i="1"/>
  <c r="AT492" i="1"/>
  <c r="AG492" i="1"/>
  <c r="BP492" i="1"/>
  <c r="AH492" i="1"/>
  <c r="BK492" i="1"/>
  <c r="AM492" i="1"/>
  <c r="AX492" i="1"/>
  <c r="BJ492" i="1"/>
  <c r="BM492" i="1"/>
  <c r="AY492" i="1"/>
  <c r="AZ492" i="1"/>
  <c r="BA492" i="1"/>
  <c r="BG492" i="1"/>
  <c r="AE492" i="1"/>
  <c r="AI492" i="1"/>
  <c r="AO492" i="1"/>
  <c r="AB492" i="1"/>
  <c r="AK492" i="1"/>
  <c r="AW492" i="1"/>
  <c r="BH492" i="1"/>
  <c r="X307" i="1"/>
  <c r="AO307" i="1"/>
  <c r="AW307" i="1"/>
  <c r="BL307" i="1"/>
  <c r="AP307" i="1"/>
  <c r="AQ307" i="1"/>
  <c r="AB307" i="1"/>
  <c r="AE307" i="1"/>
  <c r="BG307" i="1"/>
  <c r="BH307" i="1"/>
  <c r="BP307" i="1"/>
  <c r="BN307" i="1"/>
  <c r="AF307" i="1"/>
  <c r="AG307" i="1"/>
  <c r="AH307" i="1"/>
  <c r="AY307" i="1"/>
  <c r="BM307" i="1"/>
  <c r="BO307" i="1"/>
  <c r="AI307" i="1"/>
  <c r="AZ307" i="1"/>
  <c r="BA307" i="1"/>
  <c r="BK307" i="1"/>
  <c r="AU272" i="1"/>
  <c r="BO272" i="1"/>
  <c r="AD272" i="1"/>
  <c r="AY272" i="1"/>
  <c r="AT272" i="1"/>
  <c r="AQ272" i="1"/>
  <c r="BN272" i="1"/>
  <c r="AR272" i="1"/>
  <c r="BQ272" i="1"/>
  <c r="AE272" i="1"/>
  <c r="BH272" i="1"/>
  <c r="AF272" i="1"/>
  <c r="BI272" i="1"/>
  <c r="AI272" i="1"/>
  <c r="AK272" i="1"/>
  <c r="AH272" i="1"/>
  <c r="AS272" i="1"/>
  <c r="AB272" i="1"/>
  <c r="AO272" i="1"/>
  <c r="BM272" i="1"/>
  <c r="X272" i="1"/>
  <c r="AW272" i="1"/>
  <c r="AX272" i="1"/>
  <c r="BA272" i="1"/>
  <c r="BB272" i="1"/>
  <c r="BG272" i="1"/>
  <c r="BL272" i="1"/>
  <c r="AC272" i="1"/>
  <c r="AG272" i="1"/>
  <c r="AP272" i="1"/>
  <c r="AV272" i="1"/>
  <c r="BF272" i="1"/>
  <c r="BJ272" i="1"/>
  <c r="BK272" i="1"/>
  <c r="AT496" i="1"/>
  <c r="AK496" i="1"/>
  <c r="BK496" i="1"/>
  <c r="AL496" i="1"/>
  <c r="BN496" i="1"/>
  <c r="BE496" i="1"/>
  <c r="AD496" i="1"/>
  <c r="BF496" i="1"/>
  <c r="BH496" i="1"/>
  <c r="BJ496" i="1"/>
  <c r="AR496" i="1"/>
  <c r="BA496" i="1"/>
  <c r="AI496" i="1"/>
  <c r="AM496" i="1"/>
  <c r="AE496" i="1"/>
  <c r="AF496" i="1"/>
  <c r="AH496" i="1"/>
  <c r="AN496" i="1"/>
  <c r="AS496" i="1"/>
  <c r="AY496" i="1"/>
  <c r="BD496" i="1"/>
  <c r="AP496" i="1"/>
  <c r="BB496" i="1"/>
  <c r="BC496" i="1"/>
  <c r="BL496" i="1"/>
  <c r="AC294" i="1"/>
  <c r="AX294" i="1"/>
  <c r="AI294" i="1"/>
  <c r="BI294" i="1"/>
  <c r="AE294" i="1"/>
  <c r="BF294" i="1"/>
  <c r="AY294" i="1"/>
  <c r="AZ294" i="1"/>
  <c r="AR294" i="1"/>
  <c r="AS294" i="1"/>
  <c r="AD294" i="1"/>
  <c r="BM294" i="1"/>
  <c r="AF294" i="1"/>
  <c r="BN294" i="1"/>
  <c r="AO294" i="1"/>
  <c r="AU294" i="1"/>
  <c r="AH294" i="1"/>
  <c r="AT294" i="1"/>
  <c r="AB294" i="1"/>
  <c r="AG294" i="1"/>
  <c r="BE294" i="1"/>
  <c r="BG294" i="1"/>
  <c r="BH294" i="1"/>
  <c r="BK294" i="1"/>
  <c r="AV294" i="1"/>
  <c r="AW294" i="1"/>
  <c r="BL294" i="1"/>
  <c r="BO294" i="1"/>
  <c r="BP294" i="1"/>
  <c r="X294" i="1"/>
  <c r="AQ294" i="1"/>
  <c r="AJ294" i="1"/>
  <c r="BE422" i="1"/>
  <c r="AX422" i="1"/>
  <c r="BD422" i="1"/>
  <c r="AW422" i="1"/>
  <c r="DM417" i="1"/>
  <c r="AC284" i="1"/>
  <c r="AX284" i="1"/>
  <c r="AV284" i="1"/>
  <c r="AG284" i="1"/>
  <c r="BI284" i="1"/>
  <c r="AU284" i="1"/>
  <c r="AW284" i="1"/>
  <c r="AS284" i="1"/>
  <c r="AT284" i="1"/>
  <c r="BF284" i="1"/>
  <c r="BG284" i="1"/>
  <c r="AQ284" i="1"/>
  <c r="BE284" i="1"/>
  <c r="BN284" i="1"/>
  <c r="AE284" i="1"/>
  <c r="AR284" i="1"/>
  <c r="BD284" i="1"/>
  <c r="BJ284" i="1"/>
  <c r="BM284" i="1"/>
  <c r="BK284" i="1"/>
  <c r="BL284" i="1"/>
  <c r="AH284" i="1"/>
  <c r="AN284" i="1"/>
  <c r="AO284" i="1"/>
  <c r="AP284" i="1"/>
  <c r="BH284" i="1"/>
  <c r="X284" i="1"/>
  <c r="AB284" i="1"/>
  <c r="AD284" i="1"/>
  <c r="AF284" i="1"/>
  <c r="X234" i="1"/>
  <c r="BM234" i="1"/>
  <c r="BF234" i="1"/>
  <c r="AZ234" i="1"/>
  <c r="BA234" i="1"/>
  <c r="AC234" i="1"/>
  <c r="AS234" i="1"/>
  <c r="BO234" i="1"/>
  <c r="AU234" i="1"/>
  <c r="AG234" i="1"/>
  <c r="BP234" i="1"/>
  <c r="BD234" i="1"/>
  <c r="AP334" i="1"/>
  <c r="AQ334" i="1"/>
  <c r="AN334" i="1"/>
  <c r="AO334" i="1"/>
  <c r="AS334" i="1"/>
  <c r="BK334" i="1"/>
  <c r="BL334" i="1"/>
  <c r="AD334" i="1"/>
  <c r="AL334" i="1"/>
  <c r="AM334" i="1"/>
  <c r="AR334" i="1"/>
  <c r="AH234" i="1"/>
  <c r="AI284" i="1"/>
  <c r="AY334" i="1"/>
  <c r="BD487" i="1"/>
  <c r="AL309" i="1"/>
  <c r="AF309" i="1"/>
  <c r="BB309" i="1"/>
  <c r="AJ309" i="1"/>
  <c r="BM309" i="1"/>
  <c r="AY309" i="1"/>
  <c r="AT309" i="1"/>
  <c r="AU309" i="1"/>
  <c r="AI309" i="1"/>
  <c r="BQ309" i="1"/>
  <c r="AK309" i="1"/>
  <c r="AB309" i="1"/>
  <c r="BL309" i="1"/>
  <c r="AC309" i="1"/>
  <c r="BN309" i="1"/>
  <c r="AX309" i="1"/>
  <c r="BE309" i="1"/>
  <c r="AZ309" i="1"/>
  <c r="BK309" i="1"/>
  <c r="AD309" i="1"/>
  <c r="AE309" i="1"/>
  <c r="AR309" i="1"/>
  <c r="AG309" i="1"/>
  <c r="AH309" i="1"/>
  <c r="AW309" i="1"/>
  <c r="BJ309" i="1"/>
  <c r="BP309" i="1"/>
  <c r="BA309" i="1"/>
  <c r="BO309" i="1"/>
  <c r="AS309" i="1"/>
  <c r="AV309" i="1"/>
  <c r="AQ311" i="1"/>
  <c r="AU311" i="1"/>
  <c r="X311" i="1"/>
  <c r="AR311" i="1"/>
  <c r="AV311" i="1"/>
  <c r="BH311" i="1"/>
  <c r="BK311" i="1"/>
  <c r="BL311" i="1"/>
  <c r="BI311" i="1"/>
  <c r="AT311" i="1"/>
  <c r="BJ311" i="1"/>
  <c r="AS311" i="1"/>
  <c r="BE234" i="1"/>
  <c r="BF310" i="1"/>
  <c r="AZ311" i="1"/>
  <c r="AU334" i="1"/>
  <c r="AG334" i="1"/>
  <c r="DM459" i="1"/>
  <c r="BH456" i="1"/>
  <c r="AF456" i="1"/>
  <c r="AY366" i="1"/>
  <c r="AS366" i="1"/>
  <c r="BB366" i="1"/>
  <c r="AE366" i="1"/>
  <c r="BP366" i="1"/>
  <c r="AC366" i="1"/>
  <c r="BO366" i="1"/>
  <c r="AD366" i="1"/>
  <c r="BQ366" i="1"/>
  <c r="AH366" i="1"/>
  <c r="AI366" i="1"/>
  <c r="AT366" i="1"/>
  <c r="AZ366" i="1"/>
  <c r="AB366" i="1"/>
  <c r="AX366" i="1"/>
  <c r="BA366" i="1"/>
  <c r="BD366" i="1"/>
  <c r="BL366" i="1"/>
  <c r="BM366" i="1"/>
  <c r="AF366" i="1"/>
  <c r="AG366" i="1"/>
  <c r="AJ366" i="1"/>
  <c r="AU366" i="1"/>
  <c r="BN366" i="1"/>
  <c r="AS324" i="1"/>
  <c r="AZ324" i="1"/>
  <c r="X324" i="1"/>
  <c r="AC324" i="1"/>
  <c r="AT324" i="1"/>
  <c r="AR324" i="1"/>
  <c r="BB324" i="1"/>
  <c r="AU324" i="1"/>
  <c r="AV324" i="1"/>
  <c r="AB324" i="1"/>
  <c r="AQ324" i="1"/>
  <c r="BI324" i="1"/>
  <c r="X287" i="1"/>
  <c r="BK287" i="1"/>
  <c r="BL287" i="1"/>
  <c r="AT287" i="1"/>
  <c r="AE287" i="1"/>
  <c r="AO287" i="1"/>
  <c r="AR287" i="1"/>
  <c r="AS287" i="1"/>
  <c r="BM287" i="1"/>
  <c r="BJ287" i="1"/>
  <c r="AP287" i="1"/>
  <c r="AV287" i="1"/>
  <c r="AB287" i="1"/>
  <c r="AC287" i="1"/>
  <c r="AD287" i="1"/>
  <c r="AQ287" i="1"/>
  <c r="AW287" i="1"/>
  <c r="BD287" i="1"/>
  <c r="AU287" i="1"/>
  <c r="AX469" i="1"/>
  <c r="AE469" i="1"/>
  <c r="BH469" i="1"/>
  <c r="AD469" i="1"/>
  <c r="BJ469" i="1"/>
  <c r="AF469" i="1"/>
  <c r="BL469" i="1"/>
  <c r="AJ469" i="1"/>
  <c r="BQ469" i="1"/>
  <c r="AQ469" i="1"/>
  <c r="AW469" i="1"/>
  <c r="AG469" i="1"/>
  <c r="AS469" i="1"/>
  <c r="AV469" i="1"/>
  <c r="AY469" i="1"/>
  <c r="BN469" i="1"/>
  <c r="BO469" i="1"/>
  <c r="BP469" i="1"/>
  <c r="X469" i="1"/>
  <c r="AB469" i="1"/>
  <c r="AH469" i="1"/>
  <c r="AT469" i="1"/>
  <c r="AZ469" i="1"/>
  <c r="AC469" i="1"/>
  <c r="AR469" i="1"/>
  <c r="AU469" i="1"/>
  <c r="BA469" i="1"/>
  <c r="BG469" i="1"/>
  <c r="BM469" i="1"/>
  <c r="AC226" i="1"/>
  <c r="AX226" i="1"/>
  <c r="AW226" i="1"/>
  <c r="AY226" i="1"/>
  <c r="BA226" i="1"/>
  <c r="AB226" i="1"/>
  <c r="BB226" i="1"/>
  <c r="AS226" i="1"/>
  <c r="AT226" i="1"/>
  <c r="AU226" i="1"/>
  <c r="AV226" i="1"/>
  <c r="AI226" i="1"/>
  <c r="AO226" i="1"/>
  <c r="AF226" i="1"/>
  <c r="AK226" i="1"/>
  <c r="BQ226" i="1"/>
  <c r="AD226" i="1"/>
  <c r="BJ226" i="1"/>
  <c r="BK226" i="1"/>
  <c r="BM226" i="1"/>
  <c r="BN226" i="1"/>
  <c r="BI226" i="1"/>
  <c r="AE226" i="1"/>
  <c r="AH226" i="1"/>
  <c r="BC226" i="1"/>
  <c r="BO226" i="1"/>
  <c r="AG226" i="1"/>
  <c r="AL226" i="1"/>
  <c r="AQ226" i="1"/>
  <c r="BF226" i="1"/>
  <c r="BH226" i="1"/>
  <c r="AR226" i="1"/>
  <c r="AL287" i="1"/>
  <c r="AO310" i="1"/>
  <c r="DM371" i="1"/>
  <c r="AI311" i="1"/>
  <c r="AT334" i="1"/>
  <c r="AO456" i="1"/>
  <c r="BP311" i="1"/>
  <c r="BJ324" i="1"/>
  <c r="AL366" i="1"/>
  <c r="BF368" i="1"/>
  <c r="AF334" i="1"/>
  <c r="AD335" i="1"/>
  <c r="AF487" i="1"/>
  <c r="BQ326" i="1"/>
  <c r="AE326" i="1"/>
  <c r="BL407" i="1"/>
  <c r="BB407" i="1"/>
  <c r="AU308" i="1"/>
  <c r="AV308" i="1"/>
  <c r="AW308" i="1"/>
  <c r="AZ308" i="1"/>
  <c r="BA308" i="1"/>
  <c r="BB308" i="1"/>
  <c r="BD392" i="1"/>
  <c r="AV392" i="1"/>
  <c r="BC392" i="1"/>
  <c r="BJ392" i="1"/>
  <c r="BB392" i="1"/>
  <c r="AT392" i="1"/>
  <c r="AU392" i="1"/>
  <c r="AS392" i="1"/>
  <c r="AX234" i="1"/>
  <c r="AK234" i="1"/>
  <c r="AN310" i="1"/>
  <c r="BF311" i="1"/>
  <c r="AD324" i="1"/>
  <c r="BF366" i="1"/>
  <c r="AC334" i="1"/>
  <c r="AS308" i="1"/>
  <c r="AY308" i="1"/>
  <c r="AK335" i="1"/>
  <c r="AN456" i="1"/>
  <c r="AU317" i="1"/>
  <c r="BL320" i="1"/>
  <c r="AM320" i="1"/>
  <c r="AF326" i="1"/>
  <c r="X477" i="1"/>
  <c r="AR477" i="1"/>
  <c r="AS477" i="1"/>
  <c r="AZ477" i="1"/>
  <c r="BA477" i="1"/>
  <c r="BD477" i="1"/>
  <c r="BE477" i="1"/>
  <c r="AP477" i="1"/>
  <c r="AT477" i="1"/>
  <c r="BB477" i="1"/>
  <c r="BC477" i="1"/>
  <c r="AB477" i="1"/>
  <c r="AB361" i="1"/>
  <c r="BO361" i="1"/>
  <c r="AE361" i="1"/>
  <c r="AO361" i="1"/>
  <c r="BQ361" i="1"/>
  <c r="BP361" i="1"/>
  <c r="BK361" i="1"/>
  <c r="AC361" i="1"/>
  <c r="AP361" i="1"/>
  <c r="AY361" i="1"/>
  <c r="AZ361" i="1"/>
  <c r="BG361" i="1"/>
  <c r="BM361" i="1"/>
  <c r="X361" i="1"/>
  <c r="AN361" i="1"/>
  <c r="BH361" i="1"/>
  <c r="BI361" i="1"/>
  <c r="AM361" i="1"/>
  <c r="AQ361" i="1"/>
  <c r="BF361" i="1"/>
  <c r="BB234" i="1"/>
  <c r="AM284" i="1"/>
  <c r="BD310" i="1"/>
  <c r="AZ306" i="1"/>
  <c r="BN324" i="1"/>
  <c r="AK366" i="1"/>
  <c r="BE368" i="1"/>
  <c r="BD361" i="1"/>
  <c r="AD361" i="1"/>
  <c r="BK308" i="1"/>
  <c r="BB335" i="1"/>
  <c r="AE317" i="1"/>
  <c r="AO386" i="1"/>
  <c r="BQ386" i="1"/>
  <c r="AM487" i="1"/>
  <c r="BP320" i="1"/>
  <c r="BC320" i="1"/>
  <c r="BP407" i="1"/>
  <c r="BJ326" i="1"/>
  <c r="AZ232" i="1"/>
  <c r="AB232" i="1"/>
  <c r="AY232" i="1"/>
  <c r="BC232" i="1"/>
  <c r="AF232" i="1"/>
  <c r="AS232" i="1"/>
  <c r="BL232" i="1"/>
  <c r="AV232" i="1"/>
  <c r="AW232" i="1"/>
  <c r="BQ232" i="1"/>
  <c r="AH344" i="1"/>
  <c r="BL344" i="1"/>
  <c r="AX344" i="1"/>
  <c r="AF344" i="1"/>
  <c r="BN344" i="1"/>
  <c r="AO344" i="1"/>
  <c r="AQ344" i="1"/>
  <c r="AC344" i="1"/>
  <c r="BP344" i="1"/>
  <c r="AD344" i="1"/>
  <c r="BQ344" i="1"/>
  <c r="BG344" i="1"/>
  <c r="X344" i="1"/>
  <c r="BK344" i="1"/>
  <c r="AT344" i="1"/>
  <c r="AW344" i="1"/>
  <c r="AE344" i="1"/>
  <c r="AU344" i="1"/>
  <c r="AG344" i="1"/>
  <c r="AI344" i="1"/>
  <c r="AV344" i="1"/>
  <c r="AY344" i="1"/>
  <c r="BF344" i="1"/>
  <c r="BI344" i="1"/>
  <c r="BJ344" i="1"/>
  <c r="AZ344" i="1"/>
  <c r="BG226" i="1"/>
  <c r="AT234" i="1"/>
  <c r="AU232" i="1"/>
  <c r="AN275" i="1"/>
  <c r="BP287" i="1"/>
  <c r="AF306" i="1"/>
  <c r="BA344" i="1"/>
  <c r="BO311" i="1"/>
  <c r="AT368" i="1"/>
  <c r="AE334" i="1"/>
  <c r="AE308" i="1"/>
  <c r="BN308" i="1"/>
  <c r="AJ335" i="1"/>
  <c r="AE456" i="1"/>
  <c r="AM456" i="1"/>
  <c r="AO317" i="1"/>
  <c r="AD317" i="1"/>
  <c r="BE392" i="1"/>
  <c r="AF477" i="1"/>
  <c r="BI320" i="1"/>
  <c r="AC326" i="1"/>
  <c r="AS436" i="1"/>
  <c r="AK436" i="1"/>
  <c r="BM436" i="1"/>
  <c r="AW436" i="1"/>
  <c r="AE436" i="1"/>
  <c r="BI436" i="1"/>
  <c r="AF436" i="1"/>
  <c r="BJ436" i="1"/>
  <c r="AT436" i="1"/>
  <c r="AU436" i="1"/>
  <c r="AZ436" i="1"/>
  <c r="AC436" i="1"/>
  <c r="AI436" i="1"/>
  <c r="AR436" i="1"/>
  <c r="AV436" i="1"/>
  <c r="AB436" i="1"/>
  <c r="AD436" i="1"/>
  <c r="AJ436" i="1"/>
  <c r="AQ436" i="1"/>
  <c r="BH436" i="1"/>
  <c r="BL436" i="1"/>
  <c r="BP436" i="1"/>
  <c r="BQ436" i="1"/>
  <c r="AG436" i="1"/>
  <c r="AY436" i="1"/>
  <c r="BA436" i="1"/>
  <c r="BB436" i="1"/>
  <c r="BC436" i="1"/>
  <c r="BE223" i="1"/>
  <c r="X226" i="1"/>
  <c r="AP234" i="1"/>
  <c r="AW234" i="1"/>
  <c r="AR232" i="1"/>
  <c r="BH232" i="1"/>
  <c r="AI257" i="1"/>
  <c r="BQ284" i="1"/>
  <c r="BA275" i="1"/>
  <c r="AN309" i="1"/>
  <c r="AJ287" i="1"/>
  <c r="AL310" i="1"/>
  <c r="AE306" i="1"/>
  <c r="BH344" i="1"/>
  <c r="BD311" i="1"/>
  <c r="AF311" i="1"/>
  <c r="AN324" i="1"/>
  <c r="BA404" i="1"/>
  <c r="BE366" i="1"/>
  <c r="BA368" i="1"/>
  <c r="BA334" i="1"/>
  <c r="AJ361" i="1"/>
  <c r="AC308" i="1"/>
  <c r="AF308" i="1"/>
  <c r="AH308" i="1"/>
  <c r="X436" i="1"/>
  <c r="BC454" i="1"/>
  <c r="AM335" i="1"/>
  <c r="AI335" i="1"/>
  <c r="AU458" i="1"/>
  <c r="BF469" i="1"/>
  <c r="BN456" i="1"/>
  <c r="BM481" i="1"/>
  <c r="AD456" i="1"/>
  <c r="AL456" i="1"/>
  <c r="AB317" i="1"/>
  <c r="AC317" i="1"/>
  <c r="X392" i="1"/>
  <c r="BQ392" i="1"/>
  <c r="BJ477" i="1"/>
  <c r="AV477" i="1"/>
  <c r="BJ386" i="1"/>
  <c r="AX386" i="1"/>
  <c r="BP386" i="1"/>
  <c r="AB487" i="1"/>
  <c r="BP487" i="1"/>
  <c r="BM320" i="1"/>
  <c r="BH320" i="1"/>
  <c r="AU407" i="1"/>
  <c r="BC407" i="1"/>
  <c r="BO407" i="1"/>
  <c r="BG326" i="1"/>
  <c r="AM326" i="1"/>
  <c r="BB445" i="1"/>
  <c r="AZ445" i="1"/>
  <c r="AK445" i="1"/>
  <c r="AL445" i="1"/>
  <c r="AX445" i="1"/>
  <c r="AY445" i="1"/>
  <c r="AH445" i="1"/>
  <c r="AD445" i="1"/>
  <c r="AI445" i="1"/>
  <c r="X445" i="1"/>
  <c r="AJ445" i="1"/>
  <c r="AW445" i="1"/>
  <c r="BA445" i="1"/>
  <c r="BC445" i="1"/>
  <c r="BE445" i="1"/>
  <c r="BG445" i="1"/>
  <c r="AF445" i="1"/>
  <c r="BF445" i="1"/>
  <c r="BD445" i="1"/>
  <c r="AG445" i="1"/>
  <c r="AL369" i="1"/>
  <c r="BB369" i="1"/>
  <c r="AN369" i="1"/>
  <c r="BD369" i="1"/>
  <c r="AP369" i="1"/>
  <c r="BF369" i="1"/>
  <c r="AB369" i="1"/>
  <c r="AU369" i="1"/>
  <c r="BN369" i="1"/>
  <c r="AC369" i="1"/>
  <c r="AV369" i="1"/>
  <c r="BO369" i="1"/>
  <c r="AD369" i="1"/>
  <c r="AW369" i="1"/>
  <c r="BP369" i="1"/>
  <c r="AE369" i="1"/>
  <c r="AX369" i="1"/>
  <c r="BQ369" i="1"/>
  <c r="AF369" i="1"/>
  <c r="AY369" i="1"/>
  <c r="AZ369" i="1"/>
  <c r="BA369" i="1"/>
  <c r="BC369" i="1"/>
  <c r="X369" i="1"/>
  <c r="BE369" i="1"/>
  <c r="BG369" i="1"/>
  <c r="BJ369" i="1"/>
  <c r="BK369" i="1"/>
  <c r="BL369" i="1"/>
  <c r="AG369" i="1"/>
  <c r="BM369" i="1"/>
  <c r="AH369" i="1"/>
  <c r="AI369" i="1"/>
  <c r="AJ369" i="1"/>
  <c r="AK369" i="1"/>
  <c r="AM369" i="1"/>
  <c r="AO369" i="1"/>
  <c r="AQ369" i="1"/>
  <c r="AR369" i="1"/>
  <c r="AS369" i="1"/>
  <c r="AT369" i="1"/>
  <c r="BH369" i="1"/>
  <c r="BI369" i="1"/>
  <c r="AI339" i="1"/>
  <c r="AY339" i="1"/>
  <c r="BO339" i="1"/>
  <c r="AB339" i="1"/>
  <c r="AS339" i="1"/>
  <c r="BJ339" i="1"/>
  <c r="AC339" i="1"/>
  <c r="AT339" i="1"/>
  <c r="BK339" i="1"/>
  <c r="AD339" i="1"/>
  <c r="AU339" i="1"/>
  <c r="BL339" i="1"/>
  <c r="AE339" i="1"/>
  <c r="AV339" i="1"/>
  <c r="BM339" i="1"/>
  <c r="AF339" i="1"/>
  <c r="AW339" i="1"/>
  <c r="BN339" i="1"/>
  <c r="BC339" i="1"/>
  <c r="AG339" i="1"/>
  <c r="BD339" i="1"/>
  <c r="AH339" i="1"/>
  <c r="BE339" i="1"/>
  <c r="AJ339" i="1"/>
  <c r="BF339" i="1"/>
  <c r="AK339" i="1"/>
  <c r="BG339" i="1"/>
  <c r="BI339" i="1"/>
  <c r="BP339" i="1"/>
  <c r="X339" i="1"/>
  <c r="BQ339" i="1"/>
  <c r="AL339" i="1"/>
  <c r="AN339" i="1"/>
  <c r="AO339" i="1"/>
  <c r="AP339" i="1"/>
  <c r="AQ339" i="1"/>
  <c r="AR339" i="1"/>
  <c r="BB339" i="1"/>
  <c r="BH339" i="1"/>
  <c r="AM339" i="1"/>
  <c r="AX339" i="1"/>
  <c r="AZ339" i="1"/>
  <c r="BA339" i="1"/>
  <c r="AE374" i="1"/>
  <c r="AU374" i="1"/>
  <c r="BK374" i="1"/>
  <c r="AG374" i="1"/>
  <c r="AW374" i="1"/>
  <c r="BM374" i="1"/>
  <c r="AI374" i="1"/>
  <c r="AY374" i="1"/>
  <c r="BO374" i="1"/>
  <c r="AF374" i="1"/>
  <c r="BA374" i="1"/>
  <c r="AH374" i="1"/>
  <c r="BB374" i="1"/>
  <c r="AJ374" i="1"/>
  <c r="BC374" i="1"/>
  <c r="AK374" i="1"/>
  <c r="BD374" i="1"/>
  <c r="AL374" i="1"/>
  <c r="BE374" i="1"/>
  <c r="AX374" i="1"/>
  <c r="X374" i="1"/>
  <c r="AZ374" i="1"/>
  <c r="BF374" i="1"/>
  <c r="BG374" i="1"/>
  <c r="AB374" i="1"/>
  <c r="BH374" i="1"/>
  <c r="AC374" i="1"/>
  <c r="BQ374" i="1"/>
  <c r="AD374" i="1"/>
  <c r="AM374" i="1"/>
  <c r="AN374" i="1"/>
  <c r="AO374" i="1"/>
  <c r="AP374" i="1"/>
  <c r="AQ374" i="1"/>
  <c r="AR374" i="1"/>
  <c r="BJ374" i="1"/>
  <c r="BL374" i="1"/>
  <c r="BN374" i="1"/>
  <c r="BP374" i="1"/>
  <c r="BI374" i="1"/>
  <c r="AS374" i="1"/>
  <c r="AT374" i="1"/>
  <c r="AV374" i="1"/>
  <c r="AG254" i="1"/>
  <c r="AW254" i="1"/>
  <c r="BM254" i="1"/>
  <c r="AI254" i="1"/>
  <c r="AY254" i="1"/>
  <c r="BO254" i="1"/>
  <c r="AH254" i="1"/>
  <c r="BA254" i="1"/>
  <c r="AJ254" i="1"/>
  <c r="BB254" i="1"/>
  <c r="AP254" i="1"/>
  <c r="BJ254" i="1"/>
  <c r="AQ254" i="1"/>
  <c r="BK254" i="1"/>
  <c r="AR254" i="1"/>
  <c r="BL254" i="1"/>
  <c r="X254" i="1"/>
  <c r="AS254" i="1"/>
  <c r="BN254" i="1"/>
  <c r="AD254" i="1"/>
  <c r="BF254" i="1"/>
  <c r="AF254" i="1"/>
  <c r="BH254" i="1"/>
  <c r="AK254" i="1"/>
  <c r="BI254" i="1"/>
  <c r="AL254" i="1"/>
  <c r="AM254" i="1"/>
  <c r="AN254" i="1"/>
  <c r="AO254" i="1"/>
  <c r="AT254" i="1"/>
  <c r="BC254" i="1"/>
  <c r="BD254" i="1"/>
  <c r="BE254" i="1"/>
  <c r="BG254" i="1"/>
  <c r="BP254" i="1"/>
  <c r="AB254" i="1"/>
  <c r="AC254" i="1"/>
  <c r="AE254" i="1"/>
  <c r="AU254" i="1"/>
  <c r="AV254" i="1"/>
  <c r="AX254" i="1"/>
  <c r="AZ254" i="1"/>
  <c r="BQ254" i="1"/>
  <c r="DM312" i="1"/>
  <c r="AM421" i="1"/>
  <c r="BC421" i="1"/>
  <c r="AN421" i="1"/>
  <c r="BD421" i="1"/>
  <c r="X421" i="1"/>
  <c r="AO421" i="1"/>
  <c r="BE421" i="1"/>
  <c r="AP421" i="1"/>
  <c r="BF421" i="1"/>
  <c r="AQ421" i="1"/>
  <c r="BG421" i="1"/>
  <c r="AG421" i="1"/>
  <c r="BB421" i="1"/>
  <c r="AH421" i="1"/>
  <c r="BH421" i="1"/>
  <c r="AI421" i="1"/>
  <c r="BI421" i="1"/>
  <c r="AJ421" i="1"/>
  <c r="BJ421" i="1"/>
  <c r="AB421" i="1"/>
  <c r="BA421" i="1"/>
  <c r="AC421" i="1"/>
  <c r="BK421" i="1"/>
  <c r="AD421" i="1"/>
  <c r="BL421" i="1"/>
  <c r="AE421" i="1"/>
  <c r="BM421" i="1"/>
  <c r="AF421" i="1"/>
  <c r="BN421" i="1"/>
  <c r="BP421" i="1"/>
  <c r="BQ421" i="1"/>
  <c r="AK421" i="1"/>
  <c r="AV421" i="1"/>
  <c r="AW421" i="1"/>
  <c r="AX421" i="1"/>
  <c r="AY421" i="1"/>
  <c r="AZ421" i="1"/>
  <c r="AR421" i="1"/>
  <c r="AS421" i="1"/>
  <c r="AT421" i="1"/>
  <c r="AU421" i="1"/>
  <c r="BO421" i="1"/>
  <c r="AL421" i="1"/>
  <c r="DM468" i="1"/>
  <c r="AF218" i="1"/>
  <c r="AV218" i="1"/>
  <c r="BL218" i="1"/>
  <c r="AG218" i="1"/>
  <c r="AW218" i="1"/>
  <c r="BM218" i="1"/>
  <c r="AH218" i="1"/>
  <c r="AZ218" i="1"/>
  <c r="AJ218" i="1"/>
  <c r="BB218" i="1"/>
  <c r="AU218" i="1"/>
  <c r="BQ218" i="1"/>
  <c r="AC218" i="1"/>
  <c r="AY218" i="1"/>
  <c r="AD218" i="1"/>
  <c r="BA218" i="1"/>
  <c r="AK218" i="1"/>
  <c r="BH218" i="1"/>
  <c r="AL218" i="1"/>
  <c r="BI218" i="1"/>
  <c r="AN218" i="1"/>
  <c r="BK218" i="1"/>
  <c r="AX218" i="1"/>
  <c r="BC218" i="1"/>
  <c r="BD218" i="1"/>
  <c r="BE218" i="1"/>
  <c r="BG218" i="1"/>
  <c r="BJ218" i="1"/>
  <c r="BN218" i="1"/>
  <c r="X218" i="1"/>
  <c r="BO218" i="1"/>
  <c r="BP218" i="1"/>
  <c r="AO218" i="1"/>
  <c r="AP218" i="1"/>
  <c r="AQ218" i="1"/>
  <c r="AR218" i="1"/>
  <c r="AS218" i="1"/>
  <c r="AB218" i="1"/>
  <c r="AE218" i="1"/>
  <c r="AM218" i="1"/>
  <c r="AI218" i="1"/>
  <c r="AT218" i="1"/>
  <c r="BF218" i="1"/>
  <c r="DM239" i="1"/>
  <c r="AC302" i="1"/>
  <c r="AS302" i="1"/>
  <c r="BI302" i="1"/>
  <c r="AD302" i="1"/>
  <c r="AT302" i="1"/>
  <c r="BJ302" i="1"/>
  <c r="AF302" i="1"/>
  <c r="AV302" i="1"/>
  <c r="BL302" i="1"/>
  <c r="AB302" i="1"/>
  <c r="AX302" i="1"/>
  <c r="BQ302" i="1"/>
  <c r="AE302" i="1"/>
  <c r="AY302" i="1"/>
  <c r="AG302" i="1"/>
  <c r="AZ302" i="1"/>
  <c r="AP302" i="1"/>
  <c r="BO302" i="1"/>
  <c r="AQ302" i="1"/>
  <c r="BP302" i="1"/>
  <c r="AR302" i="1"/>
  <c r="AU302" i="1"/>
  <c r="AW302" i="1"/>
  <c r="BH302" i="1"/>
  <c r="AH302" i="1"/>
  <c r="BK302" i="1"/>
  <c r="AI302" i="1"/>
  <c r="BM302" i="1"/>
  <c r="AJ302" i="1"/>
  <c r="BN302" i="1"/>
  <c r="AK302" i="1"/>
  <c r="BG302" i="1"/>
  <c r="X302" i="1"/>
  <c r="BA302" i="1"/>
  <c r="BB302" i="1"/>
  <c r="BC302" i="1"/>
  <c r="BD302" i="1"/>
  <c r="BE302" i="1"/>
  <c r="AL302" i="1"/>
  <c r="AO302" i="1"/>
  <c r="BF302" i="1"/>
  <c r="AM302" i="1"/>
  <c r="AN302" i="1"/>
  <c r="DM251" i="1"/>
  <c r="DM296" i="1"/>
  <c r="DM208" i="1"/>
  <c r="AF293" i="1"/>
  <c r="AV293" i="1"/>
  <c r="BL293" i="1"/>
  <c r="AG293" i="1"/>
  <c r="AW293" i="1"/>
  <c r="BM293" i="1"/>
  <c r="AH293" i="1"/>
  <c r="AX293" i="1"/>
  <c r="BN293" i="1"/>
  <c r="AI293" i="1"/>
  <c r="AY293" i="1"/>
  <c r="BO293" i="1"/>
  <c r="AQ293" i="1"/>
  <c r="BK293" i="1"/>
  <c r="AR293" i="1"/>
  <c r="BP293" i="1"/>
  <c r="X293" i="1"/>
  <c r="AS293" i="1"/>
  <c r="BQ293" i="1"/>
  <c r="AT293" i="1"/>
  <c r="AU293" i="1"/>
  <c r="AZ293" i="1"/>
  <c r="BA293" i="1"/>
  <c r="BB293" i="1"/>
  <c r="AD293" i="1"/>
  <c r="BJ293" i="1"/>
  <c r="AE293" i="1"/>
  <c r="AJ293" i="1"/>
  <c r="AK293" i="1"/>
  <c r="AL293" i="1"/>
  <c r="BH293" i="1"/>
  <c r="BI293" i="1"/>
  <c r="BG293" i="1"/>
  <c r="AB293" i="1"/>
  <c r="AC293" i="1"/>
  <c r="AM293" i="1"/>
  <c r="AN293" i="1"/>
  <c r="AO293" i="1"/>
  <c r="AP293" i="1"/>
  <c r="BD293" i="1"/>
  <c r="BE293" i="1"/>
  <c r="BF293" i="1"/>
  <c r="BC293" i="1"/>
  <c r="AP373" i="1"/>
  <c r="BF373" i="1"/>
  <c r="AB373" i="1"/>
  <c r="AR373" i="1"/>
  <c r="BH373" i="1"/>
  <c r="AD373" i="1"/>
  <c r="AT373" i="1"/>
  <c r="BJ373" i="1"/>
  <c r="AS373" i="1"/>
  <c r="BM373" i="1"/>
  <c r="X373" i="1"/>
  <c r="AU373" i="1"/>
  <c r="BN373" i="1"/>
  <c r="AV373" i="1"/>
  <c r="BO373" i="1"/>
  <c r="AC373" i="1"/>
  <c r="AW373" i="1"/>
  <c r="BP373" i="1"/>
  <c r="AE373" i="1"/>
  <c r="AX373" i="1"/>
  <c r="BQ373" i="1"/>
  <c r="AF373" i="1"/>
  <c r="BD373" i="1"/>
  <c r="AG373" i="1"/>
  <c r="BE373" i="1"/>
  <c r="AH373" i="1"/>
  <c r="BG373" i="1"/>
  <c r="AI373" i="1"/>
  <c r="BI373" i="1"/>
  <c r="AJ373" i="1"/>
  <c r="BK373" i="1"/>
  <c r="AK373" i="1"/>
  <c r="AL373" i="1"/>
  <c r="AM373" i="1"/>
  <c r="AN373" i="1"/>
  <c r="AO373" i="1"/>
  <c r="AQ373" i="1"/>
  <c r="AY373" i="1"/>
  <c r="AZ373" i="1"/>
  <c r="BA373" i="1"/>
  <c r="BB373" i="1"/>
  <c r="BC373" i="1"/>
  <c r="BL373" i="1"/>
  <c r="DM483" i="1"/>
  <c r="AH261" i="1"/>
  <c r="AX261" i="1"/>
  <c r="BN261" i="1"/>
  <c r="AR261" i="1"/>
  <c r="BI261" i="1"/>
  <c r="AB261" i="1"/>
  <c r="AS261" i="1"/>
  <c r="BJ261" i="1"/>
  <c r="AC261" i="1"/>
  <c r="AT261" i="1"/>
  <c r="BK261" i="1"/>
  <c r="AQ261" i="1"/>
  <c r="BO261" i="1"/>
  <c r="X261" i="1"/>
  <c r="AV261" i="1"/>
  <c r="BQ261" i="1"/>
  <c r="AW261" i="1"/>
  <c r="AG261" i="1"/>
  <c r="BE261" i="1"/>
  <c r="AI261" i="1"/>
  <c r="BF261" i="1"/>
  <c r="AJ261" i="1"/>
  <c r="BG261" i="1"/>
  <c r="AK261" i="1"/>
  <c r="BH261" i="1"/>
  <c r="AL261" i="1"/>
  <c r="BL261" i="1"/>
  <c r="AD261" i="1"/>
  <c r="AE261" i="1"/>
  <c r="AF261" i="1"/>
  <c r="AM261" i="1"/>
  <c r="AN261" i="1"/>
  <c r="AO261" i="1"/>
  <c r="AP261" i="1"/>
  <c r="AU261" i="1"/>
  <c r="BD261" i="1"/>
  <c r="BM261" i="1"/>
  <c r="BP261" i="1"/>
  <c r="AZ261" i="1"/>
  <c r="BA261" i="1"/>
  <c r="BB261" i="1"/>
  <c r="BC261" i="1"/>
  <c r="AY261" i="1"/>
  <c r="AM343" i="1"/>
  <c r="BC343" i="1"/>
  <c r="AO343" i="1"/>
  <c r="BF343" i="1"/>
  <c r="X343" i="1"/>
  <c r="AP343" i="1"/>
  <c r="BG343" i="1"/>
  <c r="AQ343" i="1"/>
  <c r="BH343" i="1"/>
  <c r="AR343" i="1"/>
  <c r="BI343" i="1"/>
  <c r="AB343" i="1"/>
  <c r="AS343" i="1"/>
  <c r="BJ343" i="1"/>
  <c r="AE343" i="1"/>
  <c r="BA343" i="1"/>
  <c r="AF343" i="1"/>
  <c r="BB343" i="1"/>
  <c r="AG343" i="1"/>
  <c r="BD343" i="1"/>
  <c r="AH343" i="1"/>
  <c r="BE343" i="1"/>
  <c r="AI343" i="1"/>
  <c r="BK343" i="1"/>
  <c r="AZ343" i="1"/>
  <c r="BL343" i="1"/>
  <c r="BM343" i="1"/>
  <c r="BN343" i="1"/>
  <c r="AC343" i="1"/>
  <c r="BO343" i="1"/>
  <c r="AV343" i="1"/>
  <c r="AW343" i="1"/>
  <c r="AX343" i="1"/>
  <c r="AY343" i="1"/>
  <c r="BP343" i="1"/>
  <c r="AD343" i="1"/>
  <c r="AJ343" i="1"/>
  <c r="AN343" i="1"/>
  <c r="AT343" i="1"/>
  <c r="AU343" i="1"/>
  <c r="BQ343" i="1"/>
  <c r="AK343" i="1"/>
  <c r="AL343" i="1"/>
  <c r="AL291" i="1"/>
  <c r="BB291" i="1"/>
  <c r="AM291" i="1"/>
  <c r="BC291" i="1"/>
  <c r="AN291" i="1"/>
  <c r="BD291" i="1"/>
  <c r="X291" i="1"/>
  <c r="AO291" i="1"/>
  <c r="BE291" i="1"/>
  <c r="AC291" i="1"/>
  <c r="AW291" i="1"/>
  <c r="BQ291" i="1"/>
  <c r="AD291" i="1"/>
  <c r="AX291" i="1"/>
  <c r="AE291" i="1"/>
  <c r="AY291" i="1"/>
  <c r="AF291" i="1"/>
  <c r="AZ291" i="1"/>
  <c r="BF291" i="1"/>
  <c r="BG291" i="1"/>
  <c r="AB291" i="1"/>
  <c r="BH291" i="1"/>
  <c r="AG291" i="1"/>
  <c r="BI291" i="1"/>
  <c r="AH291" i="1"/>
  <c r="BJ291" i="1"/>
  <c r="BN291" i="1"/>
  <c r="BO291" i="1"/>
  <c r="AI291" i="1"/>
  <c r="BP291" i="1"/>
  <c r="AJ291" i="1"/>
  <c r="AK291" i="1"/>
  <c r="AP291" i="1"/>
  <c r="AQ291" i="1"/>
  <c r="AR291" i="1"/>
  <c r="AS291" i="1"/>
  <c r="AT291" i="1"/>
  <c r="BA291" i="1"/>
  <c r="BK291" i="1"/>
  <c r="BL291" i="1"/>
  <c r="BM291" i="1"/>
  <c r="AU291" i="1"/>
  <c r="AV291" i="1"/>
  <c r="AK372" i="1"/>
  <c r="BA372" i="1"/>
  <c r="BQ372" i="1"/>
  <c r="AM372" i="1"/>
  <c r="BC372" i="1"/>
  <c r="X372" i="1"/>
  <c r="AO372" i="1"/>
  <c r="BE372" i="1"/>
  <c r="AG372" i="1"/>
  <c r="AZ372" i="1"/>
  <c r="AH372" i="1"/>
  <c r="BB372" i="1"/>
  <c r="AI372" i="1"/>
  <c r="BD372" i="1"/>
  <c r="AJ372" i="1"/>
  <c r="BF372" i="1"/>
  <c r="AL372" i="1"/>
  <c r="BG372" i="1"/>
  <c r="AW372" i="1"/>
  <c r="AX372" i="1"/>
  <c r="AY372" i="1"/>
  <c r="AB372" i="1"/>
  <c r="BH372" i="1"/>
  <c r="AC372" i="1"/>
  <c r="BI372" i="1"/>
  <c r="AU372" i="1"/>
  <c r="AV372" i="1"/>
  <c r="BJ372" i="1"/>
  <c r="BK372" i="1"/>
  <c r="BL372" i="1"/>
  <c r="AE372" i="1"/>
  <c r="AF372" i="1"/>
  <c r="AN372" i="1"/>
  <c r="AP372" i="1"/>
  <c r="AQ372" i="1"/>
  <c r="AS372" i="1"/>
  <c r="AT372" i="1"/>
  <c r="BM372" i="1"/>
  <c r="BN372" i="1"/>
  <c r="BO372" i="1"/>
  <c r="AD372" i="1"/>
  <c r="AR372" i="1"/>
  <c r="BP372" i="1"/>
  <c r="AQ425" i="1"/>
  <c r="BG425" i="1"/>
  <c r="AB425" i="1"/>
  <c r="AR425" i="1"/>
  <c r="BH425" i="1"/>
  <c r="AC425" i="1"/>
  <c r="AS425" i="1"/>
  <c r="BI425" i="1"/>
  <c r="AD425" i="1"/>
  <c r="AT425" i="1"/>
  <c r="BJ425" i="1"/>
  <c r="AE425" i="1"/>
  <c r="AU425" i="1"/>
  <c r="BK425" i="1"/>
  <c r="AG425" i="1"/>
  <c r="BB425" i="1"/>
  <c r="AH425" i="1"/>
  <c r="BC425" i="1"/>
  <c r="AI425" i="1"/>
  <c r="BD425" i="1"/>
  <c r="AJ425" i="1"/>
  <c r="BE425" i="1"/>
  <c r="AZ425" i="1"/>
  <c r="BA425" i="1"/>
  <c r="BF425" i="1"/>
  <c r="X425" i="1"/>
  <c r="BL425" i="1"/>
  <c r="BM425" i="1"/>
  <c r="AK425" i="1"/>
  <c r="AL425" i="1"/>
  <c r="AM425" i="1"/>
  <c r="AN425" i="1"/>
  <c r="AO425" i="1"/>
  <c r="AF425" i="1"/>
  <c r="AP425" i="1"/>
  <c r="AV425" i="1"/>
  <c r="AW425" i="1"/>
  <c r="AX425" i="1"/>
  <c r="AY425" i="1"/>
  <c r="BN425" i="1"/>
  <c r="BO425" i="1"/>
  <c r="BP425" i="1"/>
  <c r="BQ425" i="1"/>
  <c r="AN224" i="1"/>
  <c r="BD224" i="1"/>
  <c r="AP224" i="1"/>
  <c r="BF224" i="1"/>
  <c r="AO224" i="1"/>
  <c r="BH224" i="1"/>
  <c r="AQ224" i="1"/>
  <c r="BI224" i="1"/>
  <c r="AS224" i="1"/>
  <c r="BK224" i="1"/>
  <c r="AT224" i="1"/>
  <c r="BO224" i="1"/>
  <c r="AU224" i="1"/>
  <c r="BP224" i="1"/>
  <c r="X224" i="1"/>
  <c r="AV224" i="1"/>
  <c r="BQ224" i="1"/>
  <c r="AB224" i="1"/>
  <c r="AW224" i="1"/>
  <c r="AJ224" i="1"/>
  <c r="BN224" i="1"/>
  <c r="AK224" i="1"/>
  <c r="AL224" i="1"/>
  <c r="AM224" i="1"/>
  <c r="AR224" i="1"/>
  <c r="AC224" i="1"/>
  <c r="BL224" i="1"/>
  <c r="AD224" i="1"/>
  <c r="BM224" i="1"/>
  <c r="AE224" i="1"/>
  <c r="AF224" i="1"/>
  <c r="AG224" i="1"/>
  <c r="AI224" i="1"/>
  <c r="AX224" i="1"/>
  <c r="AY224" i="1"/>
  <c r="AZ224" i="1"/>
  <c r="BA224" i="1"/>
  <c r="AH224" i="1"/>
  <c r="BB224" i="1"/>
  <c r="BC224" i="1"/>
  <c r="BE224" i="1"/>
  <c r="BG224" i="1"/>
  <c r="BJ224" i="1"/>
  <c r="AD236" i="1"/>
  <c r="AT236" i="1"/>
  <c r="BJ236" i="1"/>
  <c r="AE236" i="1"/>
  <c r="AV236" i="1"/>
  <c r="BM236" i="1"/>
  <c r="AF236" i="1"/>
  <c r="AW236" i="1"/>
  <c r="BN236" i="1"/>
  <c r="AH236" i="1"/>
  <c r="AY236" i="1"/>
  <c r="BP236" i="1"/>
  <c r="AB236" i="1"/>
  <c r="AZ236" i="1"/>
  <c r="AC236" i="1"/>
  <c r="BA236" i="1"/>
  <c r="AG236" i="1"/>
  <c r="BB236" i="1"/>
  <c r="AI236" i="1"/>
  <c r="BC236" i="1"/>
  <c r="AJ236" i="1"/>
  <c r="BD236" i="1"/>
  <c r="BF236" i="1"/>
  <c r="BH236" i="1"/>
  <c r="BI236" i="1"/>
  <c r="AK236" i="1"/>
  <c r="BK236" i="1"/>
  <c r="AO236" i="1"/>
  <c r="AP236" i="1"/>
  <c r="AR236" i="1"/>
  <c r="AS236" i="1"/>
  <c r="X236" i="1"/>
  <c r="AL236" i="1"/>
  <c r="AM236" i="1"/>
  <c r="AN236" i="1"/>
  <c r="AQ236" i="1"/>
  <c r="AX236" i="1"/>
  <c r="BE236" i="1"/>
  <c r="BG236" i="1"/>
  <c r="BL236" i="1"/>
  <c r="BO236" i="1"/>
  <c r="BQ236" i="1"/>
  <c r="AU236" i="1"/>
  <c r="DM258" i="1"/>
  <c r="DM252" i="1"/>
  <c r="DM271" i="1"/>
  <c r="AQ313" i="1"/>
  <c r="BG313" i="1"/>
  <c r="AM313" i="1"/>
  <c r="BD313" i="1"/>
  <c r="AN313" i="1"/>
  <c r="BE313" i="1"/>
  <c r="AO313" i="1"/>
  <c r="BF313" i="1"/>
  <c r="X313" i="1"/>
  <c r="AP313" i="1"/>
  <c r="BH313" i="1"/>
  <c r="AR313" i="1"/>
  <c r="BI313" i="1"/>
  <c r="AF313" i="1"/>
  <c r="BB313" i="1"/>
  <c r="AG313" i="1"/>
  <c r="BC313" i="1"/>
  <c r="AH313" i="1"/>
  <c r="BJ313" i="1"/>
  <c r="AI313" i="1"/>
  <c r="BK313" i="1"/>
  <c r="AJ313" i="1"/>
  <c r="BL313" i="1"/>
  <c r="AX313" i="1"/>
  <c r="AY313" i="1"/>
  <c r="AZ313" i="1"/>
  <c r="BA313" i="1"/>
  <c r="BM313" i="1"/>
  <c r="BP313" i="1"/>
  <c r="BQ313" i="1"/>
  <c r="AB313" i="1"/>
  <c r="AC313" i="1"/>
  <c r="AD313" i="1"/>
  <c r="AE313" i="1"/>
  <c r="AK313" i="1"/>
  <c r="AL313" i="1"/>
  <c r="AW313" i="1"/>
  <c r="BN313" i="1"/>
  <c r="BO313" i="1"/>
  <c r="AV313" i="1"/>
  <c r="AS313" i="1"/>
  <c r="AT313" i="1"/>
  <c r="AU313" i="1"/>
  <c r="AN363" i="1"/>
  <c r="BD363" i="1"/>
  <c r="AP363" i="1"/>
  <c r="BF363" i="1"/>
  <c r="AB363" i="1"/>
  <c r="AR363" i="1"/>
  <c r="BH363" i="1"/>
  <c r="AG363" i="1"/>
  <c r="AZ363" i="1"/>
  <c r="AH363" i="1"/>
  <c r="BA363" i="1"/>
  <c r="AI363" i="1"/>
  <c r="BB363" i="1"/>
  <c r="AJ363" i="1"/>
  <c r="BC363" i="1"/>
  <c r="AK363" i="1"/>
  <c r="BE363" i="1"/>
  <c r="AU363" i="1"/>
  <c r="AV363" i="1"/>
  <c r="AW363" i="1"/>
  <c r="AX363" i="1"/>
  <c r="X363" i="1"/>
  <c r="AY363" i="1"/>
  <c r="AM363" i="1"/>
  <c r="AO363" i="1"/>
  <c r="AQ363" i="1"/>
  <c r="AS363" i="1"/>
  <c r="AT363" i="1"/>
  <c r="BP363" i="1"/>
  <c r="BQ363" i="1"/>
  <c r="AC363" i="1"/>
  <c r="AD363" i="1"/>
  <c r="BM363" i="1"/>
  <c r="BN363" i="1"/>
  <c r="BO363" i="1"/>
  <c r="AF363" i="1"/>
  <c r="AL363" i="1"/>
  <c r="BG363" i="1"/>
  <c r="BI363" i="1"/>
  <c r="BJ363" i="1"/>
  <c r="AE363" i="1"/>
  <c r="BK363" i="1"/>
  <c r="BL363" i="1"/>
  <c r="AN285" i="1"/>
  <c r="BD285" i="1"/>
  <c r="X285" i="1"/>
  <c r="AO285" i="1"/>
  <c r="BE285" i="1"/>
  <c r="AP285" i="1"/>
  <c r="BF285" i="1"/>
  <c r="AQ285" i="1"/>
  <c r="BG285" i="1"/>
  <c r="AB285" i="1"/>
  <c r="AR285" i="1"/>
  <c r="BH285" i="1"/>
  <c r="AC285" i="1"/>
  <c r="AX285" i="1"/>
  <c r="AD285" i="1"/>
  <c r="AY285" i="1"/>
  <c r="AE285" i="1"/>
  <c r="AZ285" i="1"/>
  <c r="AF285" i="1"/>
  <c r="BA285" i="1"/>
  <c r="AL285" i="1"/>
  <c r="BP285" i="1"/>
  <c r="AM285" i="1"/>
  <c r="BQ285" i="1"/>
  <c r="AS285" i="1"/>
  <c r="AT285" i="1"/>
  <c r="AU285" i="1"/>
  <c r="BM285" i="1"/>
  <c r="BN285" i="1"/>
  <c r="BO285" i="1"/>
  <c r="AG285" i="1"/>
  <c r="AH285" i="1"/>
  <c r="BC285" i="1"/>
  <c r="BI285" i="1"/>
  <c r="BJ285" i="1"/>
  <c r="BK285" i="1"/>
  <c r="BL285" i="1"/>
  <c r="AV285" i="1"/>
  <c r="AW285" i="1"/>
  <c r="BB285" i="1"/>
  <c r="AI285" i="1"/>
  <c r="AJ285" i="1"/>
  <c r="AK285" i="1"/>
  <c r="AN448" i="1"/>
  <c r="BD448" i="1"/>
  <c r="X448" i="1"/>
  <c r="AO448" i="1"/>
  <c r="BE448" i="1"/>
  <c r="AP448" i="1"/>
  <c r="BF448" i="1"/>
  <c r="AQ448" i="1"/>
  <c r="BG448" i="1"/>
  <c r="AK448" i="1"/>
  <c r="BI448" i="1"/>
  <c r="AL448" i="1"/>
  <c r="BJ448" i="1"/>
  <c r="AM448" i="1"/>
  <c r="BK448" i="1"/>
  <c r="AR448" i="1"/>
  <c r="BL448" i="1"/>
  <c r="AS448" i="1"/>
  <c r="BM448" i="1"/>
  <c r="AZ448" i="1"/>
  <c r="AB448" i="1"/>
  <c r="BA448" i="1"/>
  <c r="AC448" i="1"/>
  <c r="BB448" i="1"/>
  <c r="AD448" i="1"/>
  <c r="BC448" i="1"/>
  <c r="AE448" i="1"/>
  <c r="BH448" i="1"/>
  <c r="AJ448" i="1"/>
  <c r="AT448" i="1"/>
  <c r="AU448" i="1"/>
  <c r="AV448" i="1"/>
  <c r="AW448" i="1"/>
  <c r="BQ448" i="1"/>
  <c r="AF448" i="1"/>
  <c r="AG448" i="1"/>
  <c r="AH448" i="1"/>
  <c r="AI448" i="1"/>
  <c r="BO448" i="1"/>
  <c r="BP448" i="1"/>
  <c r="AX448" i="1"/>
  <c r="AY448" i="1"/>
  <c r="BN448" i="1"/>
  <c r="AP348" i="1"/>
  <c r="BF348" i="1"/>
  <c r="AQ348" i="1"/>
  <c r="BG348" i="1"/>
  <c r="AB348" i="1"/>
  <c r="AR348" i="1"/>
  <c r="BH348" i="1"/>
  <c r="AC348" i="1"/>
  <c r="AS348" i="1"/>
  <c r="BI348" i="1"/>
  <c r="AD348" i="1"/>
  <c r="AT348" i="1"/>
  <c r="BJ348" i="1"/>
  <c r="AH348" i="1"/>
  <c r="BC348" i="1"/>
  <c r="AI348" i="1"/>
  <c r="BD348" i="1"/>
  <c r="AJ348" i="1"/>
  <c r="BE348" i="1"/>
  <c r="AK348" i="1"/>
  <c r="BK348" i="1"/>
  <c r="AL348" i="1"/>
  <c r="BL348" i="1"/>
  <c r="AF348" i="1"/>
  <c r="BP348" i="1"/>
  <c r="AG348" i="1"/>
  <c r="BQ348" i="1"/>
  <c r="AM348" i="1"/>
  <c r="AN348" i="1"/>
  <c r="AO348" i="1"/>
  <c r="BO348" i="1"/>
  <c r="X348" i="1"/>
  <c r="BB348" i="1"/>
  <c r="BM348" i="1"/>
  <c r="BN348" i="1"/>
  <c r="AU348" i="1"/>
  <c r="AV348" i="1"/>
  <c r="AW348" i="1"/>
  <c r="AX348" i="1"/>
  <c r="AY348" i="1"/>
  <c r="AE348" i="1"/>
  <c r="AZ348" i="1"/>
  <c r="BA348" i="1"/>
  <c r="DM384" i="1"/>
  <c r="AM390" i="1"/>
  <c r="BC390" i="1"/>
  <c r="AN390" i="1"/>
  <c r="BD390" i="1"/>
  <c r="X390" i="1"/>
  <c r="AO390" i="1"/>
  <c r="BE390" i="1"/>
  <c r="AP390" i="1"/>
  <c r="BF390" i="1"/>
  <c r="AQ390" i="1"/>
  <c r="BG390" i="1"/>
  <c r="AV390" i="1"/>
  <c r="BQ390" i="1"/>
  <c r="AB390" i="1"/>
  <c r="AW390" i="1"/>
  <c r="AC390" i="1"/>
  <c r="AX390" i="1"/>
  <c r="AD390" i="1"/>
  <c r="AY390" i="1"/>
  <c r="AE390" i="1"/>
  <c r="AZ390" i="1"/>
  <c r="AI390" i="1"/>
  <c r="BN390" i="1"/>
  <c r="AJ390" i="1"/>
  <c r="BO390" i="1"/>
  <c r="AK390" i="1"/>
  <c r="BP390" i="1"/>
  <c r="AL390" i="1"/>
  <c r="AR390" i="1"/>
  <c r="AS390" i="1"/>
  <c r="AT390" i="1"/>
  <c r="AU390" i="1"/>
  <c r="BA390" i="1"/>
  <c r="BB390" i="1"/>
  <c r="BL390" i="1"/>
  <c r="BM390" i="1"/>
  <c r="AG390" i="1"/>
  <c r="AH390" i="1"/>
  <c r="BH390" i="1"/>
  <c r="BI390" i="1"/>
  <c r="BJ390" i="1"/>
  <c r="AF390" i="1"/>
  <c r="BK390" i="1"/>
  <c r="AM325" i="1"/>
  <c r="BC325" i="1"/>
  <c r="AN325" i="1"/>
  <c r="BD325" i="1"/>
  <c r="AP325" i="1"/>
  <c r="BF325" i="1"/>
  <c r="AT325" i="1"/>
  <c r="BM325" i="1"/>
  <c r="AB325" i="1"/>
  <c r="AU325" i="1"/>
  <c r="BN325" i="1"/>
  <c r="AC325" i="1"/>
  <c r="AV325" i="1"/>
  <c r="BO325" i="1"/>
  <c r="AD325" i="1"/>
  <c r="AW325" i="1"/>
  <c r="BP325" i="1"/>
  <c r="AE325" i="1"/>
  <c r="AX325" i="1"/>
  <c r="BQ325" i="1"/>
  <c r="AI325" i="1"/>
  <c r="BJ325" i="1"/>
  <c r="AJ325" i="1"/>
  <c r="BK325" i="1"/>
  <c r="AK325" i="1"/>
  <c r="BL325" i="1"/>
  <c r="AL325" i="1"/>
  <c r="AO325" i="1"/>
  <c r="BB325" i="1"/>
  <c r="BE325" i="1"/>
  <c r="BG325" i="1"/>
  <c r="BH325" i="1"/>
  <c r="BI325" i="1"/>
  <c r="AS325" i="1"/>
  <c r="AY325" i="1"/>
  <c r="AZ325" i="1"/>
  <c r="BA325" i="1"/>
  <c r="AH325" i="1"/>
  <c r="AQ325" i="1"/>
  <c r="AR325" i="1"/>
  <c r="X325" i="1"/>
  <c r="AF325" i="1"/>
  <c r="AG325" i="1"/>
  <c r="AC464" i="1"/>
  <c r="AS464" i="1"/>
  <c r="BI464" i="1"/>
  <c r="AD464" i="1"/>
  <c r="AT464" i="1"/>
  <c r="BJ464" i="1"/>
  <c r="AB464" i="1"/>
  <c r="AV464" i="1"/>
  <c r="BN464" i="1"/>
  <c r="AE464" i="1"/>
  <c r="AW464" i="1"/>
  <c r="BO464" i="1"/>
  <c r="AF464" i="1"/>
  <c r="AX464" i="1"/>
  <c r="BP464" i="1"/>
  <c r="AG464" i="1"/>
  <c r="AY464" i="1"/>
  <c r="BQ464" i="1"/>
  <c r="AH464" i="1"/>
  <c r="AZ464" i="1"/>
  <c r="BB464" i="1"/>
  <c r="X464" i="1"/>
  <c r="BC464" i="1"/>
  <c r="BD464" i="1"/>
  <c r="BE464" i="1"/>
  <c r="AI464" i="1"/>
  <c r="BF464" i="1"/>
  <c r="BH464" i="1"/>
  <c r="BK464" i="1"/>
  <c r="BL464" i="1"/>
  <c r="BM464" i="1"/>
  <c r="AJ464" i="1"/>
  <c r="AP464" i="1"/>
  <c r="AQ464" i="1"/>
  <c r="AR464" i="1"/>
  <c r="AU464" i="1"/>
  <c r="BA464" i="1"/>
  <c r="AL464" i="1"/>
  <c r="AM464" i="1"/>
  <c r="AN464" i="1"/>
  <c r="AO464" i="1"/>
  <c r="BG464" i="1"/>
  <c r="AK464" i="1"/>
  <c r="AK475" i="1"/>
  <c r="BA475" i="1"/>
  <c r="BQ475" i="1"/>
  <c r="AO475" i="1"/>
  <c r="BF475" i="1"/>
  <c r="X475" i="1"/>
  <c r="AP475" i="1"/>
  <c r="BG475" i="1"/>
  <c r="AQ475" i="1"/>
  <c r="BH475" i="1"/>
  <c r="AR475" i="1"/>
  <c r="BI475" i="1"/>
  <c r="AG475" i="1"/>
  <c r="BC475" i="1"/>
  <c r="AH475" i="1"/>
  <c r="BD475" i="1"/>
  <c r="AI475" i="1"/>
  <c r="BE475" i="1"/>
  <c r="AL475" i="1"/>
  <c r="BK475" i="1"/>
  <c r="AZ475" i="1"/>
  <c r="AB475" i="1"/>
  <c r="BB475" i="1"/>
  <c r="AC475" i="1"/>
  <c r="BJ475" i="1"/>
  <c r="AD475" i="1"/>
  <c r="BL475" i="1"/>
  <c r="AE475" i="1"/>
  <c r="BM475" i="1"/>
  <c r="AU475" i="1"/>
  <c r="AV475" i="1"/>
  <c r="AW475" i="1"/>
  <c r="AX475" i="1"/>
  <c r="AY475" i="1"/>
  <c r="AF475" i="1"/>
  <c r="AJ475" i="1"/>
  <c r="AM475" i="1"/>
  <c r="AN475" i="1"/>
  <c r="AS475" i="1"/>
  <c r="AT475" i="1"/>
  <c r="BN475" i="1"/>
  <c r="BO475" i="1"/>
  <c r="BP475" i="1"/>
  <c r="AK395" i="1"/>
  <c r="BA395" i="1"/>
  <c r="BQ395" i="1"/>
  <c r="AL395" i="1"/>
  <c r="BB395" i="1"/>
  <c r="AM395" i="1"/>
  <c r="BC395" i="1"/>
  <c r="AN395" i="1"/>
  <c r="BD395" i="1"/>
  <c r="X395" i="1"/>
  <c r="AO395" i="1"/>
  <c r="BE395" i="1"/>
  <c r="AE395" i="1"/>
  <c r="AZ395" i="1"/>
  <c r="AF395" i="1"/>
  <c r="BF395" i="1"/>
  <c r="AG395" i="1"/>
  <c r="BG395" i="1"/>
  <c r="AH395" i="1"/>
  <c r="BH395" i="1"/>
  <c r="AI395" i="1"/>
  <c r="BI395" i="1"/>
  <c r="AR395" i="1"/>
  <c r="AS395" i="1"/>
  <c r="AT395" i="1"/>
  <c r="AU395" i="1"/>
  <c r="AV395" i="1"/>
  <c r="AP395" i="1"/>
  <c r="AQ395" i="1"/>
  <c r="AW395" i="1"/>
  <c r="AX395" i="1"/>
  <c r="AY395" i="1"/>
  <c r="AB395" i="1"/>
  <c r="AC395" i="1"/>
  <c r="AD395" i="1"/>
  <c r="AJ395" i="1"/>
  <c r="BJ395" i="1"/>
  <c r="BK395" i="1"/>
  <c r="BP395" i="1"/>
  <c r="BL395" i="1"/>
  <c r="BO395" i="1"/>
  <c r="BM395" i="1"/>
  <c r="BN395" i="1"/>
  <c r="AL210" i="1"/>
  <c r="BB210" i="1"/>
  <c r="AM210" i="1"/>
  <c r="BC210" i="1"/>
  <c r="AN210" i="1"/>
  <c r="BD210" i="1"/>
  <c r="X210" i="1"/>
  <c r="AO210" i="1"/>
  <c r="BE210" i="1"/>
  <c r="AP210" i="1"/>
  <c r="BF210" i="1"/>
  <c r="AI210" i="1"/>
  <c r="BI210" i="1"/>
  <c r="AK210" i="1"/>
  <c r="BK210" i="1"/>
  <c r="AR210" i="1"/>
  <c r="BM210" i="1"/>
  <c r="AJ210" i="1"/>
  <c r="BO210" i="1"/>
  <c r="AQ210" i="1"/>
  <c r="BP210" i="1"/>
  <c r="AS210" i="1"/>
  <c r="BQ210" i="1"/>
  <c r="AT210" i="1"/>
  <c r="AC210" i="1"/>
  <c r="BL210" i="1"/>
  <c r="AD210" i="1"/>
  <c r="BN210" i="1"/>
  <c r="AF210" i="1"/>
  <c r="AB210" i="1"/>
  <c r="AE210" i="1"/>
  <c r="AG210" i="1"/>
  <c r="AH210" i="1"/>
  <c r="BG210" i="1"/>
  <c r="BH210" i="1"/>
  <c r="BJ210" i="1"/>
  <c r="AU210" i="1"/>
  <c r="AV210" i="1"/>
  <c r="AZ210" i="1"/>
  <c r="BA210" i="1"/>
  <c r="AX210" i="1"/>
  <c r="AW210" i="1"/>
  <c r="AY210" i="1"/>
  <c r="AN387" i="1"/>
  <c r="BD387" i="1"/>
  <c r="X387" i="1"/>
  <c r="AO387" i="1"/>
  <c r="BE387" i="1"/>
  <c r="AP387" i="1"/>
  <c r="BF387" i="1"/>
  <c r="AQ387" i="1"/>
  <c r="BG387" i="1"/>
  <c r="AB387" i="1"/>
  <c r="AR387" i="1"/>
  <c r="BH387" i="1"/>
  <c r="AG387" i="1"/>
  <c r="BB387" i="1"/>
  <c r="AH387" i="1"/>
  <c r="BC387" i="1"/>
  <c r="AI387" i="1"/>
  <c r="BI387" i="1"/>
  <c r="AJ387" i="1"/>
  <c r="BJ387" i="1"/>
  <c r="AK387" i="1"/>
  <c r="BK387" i="1"/>
  <c r="BL387" i="1"/>
  <c r="AC387" i="1"/>
  <c r="BM387" i="1"/>
  <c r="AD387" i="1"/>
  <c r="BN387" i="1"/>
  <c r="AE387" i="1"/>
  <c r="BO387" i="1"/>
  <c r="AF387" i="1"/>
  <c r="BP387" i="1"/>
  <c r="AL387" i="1"/>
  <c r="AY387" i="1"/>
  <c r="AZ387" i="1"/>
  <c r="BA387" i="1"/>
  <c r="BQ387" i="1"/>
  <c r="AU387" i="1"/>
  <c r="AV387" i="1"/>
  <c r="AW387" i="1"/>
  <c r="AX387" i="1"/>
  <c r="AM387" i="1"/>
  <c r="AS387" i="1"/>
  <c r="AT387" i="1"/>
  <c r="DM396" i="1"/>
  <c r="AN491" i="1"/>
  <c r="BD491" i="1"/>
  <c r="AQ491" i="1"/>
  <c r="BG491" i="1"/>
  <c r="AI491" i="1"/>
  <c r="BA491" i="1"/>
  <c r="AK491" i="1"/>
  <c r="BC491" i="1"/>
  <c r="AM491" i="1"/>
  <c r="BF491" i="1"/>
  <c r="AR491" i="1"/>
  <c r="BM491" i="1"/>
  <c r="AS491" i="1"/>
  <c r="BN491" i="1"/>
  <c r="AT491" i="1"/>
  <c r="BO491" i="1"/>
  <c r="X491" i="1"/>
  <c r="AU491" i="1"/>
  <c r="BP491" i="1"/>
  <c r="AV491" i="1"/>
  <c r="BQ491" i="1"/>
  <c r="AB491" i="1"/>
  <c r="BE491" i="1"/>
  <c r="AC491" i="1"/>
  <c r="BH491" i="1"/>
  <c r="AD491" i="1"/>
  <c r="BI491" i="1"/>
  <c r="AE491" i="1"/>
  <c r="BJ491" i="1"/>
  <c r="AF491" i="1"/>
  <c r="BK491" i="1"/>
  <c r="AP491" i="1"/>
  <c r="AW491" i="1"/>
  <c r="AX491" i="1"/>
  <c r="AY491" i="1"/>
  <c r="AZ491" i="1"/>
  <c r="BB491" i="1"/>
  <c r="BL491" i="1"/>
  <c r="AO491" i="1"/>
  <c r="AG491" i="1"/>
  <c r="AH491" i="1"/>
  <c r="AJ491" i="1"/>
  <c r="AL491" i="1"/>
  <c r="AF499" i="1"/>
  <c r="AV499" i="1"/>
  <c r="BL499" i="1"/>
  <c r="AI499" i="1"/>
  <c r="AY499" i="1"/>
  <c r="BO499" i="1"/>
  <c r="AS499" i="1"/>
  <c r="BK499" i="1"/>
  <c r="AC499" i="1"/>
  <c r="AU499" i="1"/>
  <c r="BN499" i="1"/>
  <c r="AE499" i="1"/>
  <c r="BA499" i="1"/>
  <c r="AG499" i="1"/>
  <c r="BB499" i="1"/>
  <c r="AH499" i="1"/>
  <c r="BC499" i="1"/>
  <c r="AJ499" i="1"/>
  <c r="BD499" i="1"/>
  <c r="AK499" i="1"/>
  <c r="BE499" i="1"/>
  <c r="X499" i="1"/>
  <c r="BG499" i="1"/>
  <c r="BH499" i="1"/>
  <c r="AB499" i="1"/>
  <c r="BI499" i="1"/>
  <c r="AD499" i="1"/>
  <c r="BJ499" i="1"/>
  <c r="AL499" i="1"/>
  <c r="BM499" i="1"/>
  <c r="AR499" i="1"/>
  <c r="AT499" i="1"/>
  <c r="AW499" i="1"/>
  <c r="AX499" i="1"/>
  <c r="AZ499" i="1"/>
  <c r="AM499" i="1"/>
  <c r="AN499" i="1"/>
  <c r="AO499" i="1"/>
  <c r="AP499" i="1"/>
  <c r="AQ499" i="1"/>
  <c r="BF499" i="1"/>
  <c r="BP499" i="1"/>
  <c r="BQ499" i="1"/>
  <c r="X221" i="1"/>
  <c r="AO221" i="1"/>
  <c r="BE221" i="1"/>
  <c r="AQ221" i="1"/>
  <c r="BG221" i="1"/>
  <c r="AN221" i="1"/>
  <c r="BH221" i="1"/>
  <c r="AR221" i="1"/>
  <c r="BJ221" i="1"/>
  <c r="AI221" i="1"/>
  <c r="BC221" i="1"/>
  <c r="AJ221" i="1"/>
  <c r="BD221" i="1"/>
  <c r="AL221" i="1"/>
  <c r="BI221" i="1"/>
  <c r="AW221" i="1"/>
  <c r="AX221" i="1"/>
  <c r="AB221" i="1"/>
  <c r="AY221" i="1"/>
  <c r="AC221" i="1"/>
  <c r="AZ221" i="1"/>
  <c r="AE221" i="1"/>
  <c r="BM221" i="1"/>
  <c r="AF221" i="1"/>
  <c r="BN221" i="1"/>
  <c r="AG221" i="1"/>
  <c r="BO221" i="1"/>
  <c r="AH221" i="1"/>
  <c r="BP221" i="1"/>
  <c r="AK221" i="1"/>
  <c r="BQ221" i="1"/>
  <c r="BA221" i="1"/>
  <c r="BB221" i="1"/>
  <c r="BF221" i="1"/>
  <c r="BK221" i="1"/>
  <c r="BL221" i="1"/>
  <c r="AD221" i="1"/>
  <c r="AM221" i="1"/>
  <c r="AP221" i="1"/>
  <c r="AS221" i="1"/>
  <c r="AT221" i="1"/>
  <c r="AU221" i="1"/>
  <c r="AV221" i="1"/>
  <c r="AN259" i="1"/>
  <c r="BD259" i="1"/>
  <c r="AL259" i="1"/>
  <c r="BC259" i="1"/>
  <c r="AM259" i="1"/>
  <c r="BE259" i="1"/>
  <c r="AO259" i="1"/>
  <c r="BF259" i="1"/>
  <c r="AH259" i="1"/>
  <c r="BB259" i="1"/>
  <c r="AJ259" i="1"/>
  <c r="BH259" i="1"/>
  <c r="AK259" i="1"/>
  <c r="BI259" i="1"/>
  <c r="AW259" i="1"/>
  <c r="AX259" i="1"/>
  <c r="AB259" i="1"/>
  <c r="AY259" i="1"/>
  <c r="AC259" i="1"/>
  <c r="AZ259" i="1"/>
  <c r="AD259" i="1"/>
  <c r="BA259" i="1"/>
  <c r="AT259" i="1"/>
  <c r="AU259" i="1"/>
  <c r="AV259" i="1"/>
  <c r="BG259" i="1"/>
  <c r="BJ259" i="1"/>
  <c r="BO259" i="1"/>
  <c r="BP259" i="1"/>
  <c r="BQ259" i="1"/>
  <c r="X259" i="1"/>
  <c r="AE259" i="1"/>
  <c r="BK259" i="1"/>
  <c r="BL259" i="1"/>
  <c r="BM259" i="1"/>
  <c r="BN259" i="1"/>
  <c r="AS259" i="1"/>
  <c r="AF259" i="1"/>
  <c r="AG259" i="1"/>
  <c r="AI259" i="1"/>
  <c r="AP259" i="1"/>
  <c r="AQ259" i="1"/>
  <c r="AR259" i="1"/>
  <c r="AB289" i="1"/>
  <c r="AR289" i="1"/>
  <c r="BH289" i="1"/>
  <c r="AC289" i="1"/>
  <c r="AS289" i="1"/>
  <c r="BI289" i="1"/>
  <c r="AD289" i="1"/>
  <c r="AT289" i="1"/>
  <c r="BJ289" i="1"/>
  <c r="AE289" i="1"/>
  <c r="AU289" i="1"/>
  <c r="BK289" i="1"/>
  <c r="AF289" i="1"/>
  <c r="AV289" i="1"/>
  <c r="BL289" i="1"/>
  <c r="AW289" i="1"/>
  <c r="AX289" i="1"/>
  <c r="X289" i="1"/>
  <c r="AY289" i="1"/>
  <c r="AZ289" i="1"/>
  <c r="AM289" i="1"/>
  <c r="BQ289" i="1"/>
  <c r="AN289" i="1"/>
  <c r="AO289" i="1"/>
  <c r="AP289" i="1"/>
  <c r="AQ289" i="1"/>
  <c r="AL289" i="1"/>
  <c r="BA289" i="1"/>
  <c r="BB289" i="1"/>
  <c r="BC289" i="1"/>
  <c r="BD289" i="1"/>
  <c r="BF289" i="1"/>
  <c r="BG289" i="1"/>
  <c r="BM289" i="1"/>
  <c r="BN289" i="1"/>
  <c r="BO289" i="1"/>
  <c r="AH289" i="1"/>
  <c r="AI289" i="1"/>
  <c r="AJ289" i="1"/>
  <c r="AK289" i="1"/>
  <c r="BE289" i="1"/>
  <c r="AG289" i="1"/>
  <c r="BP289" i="1"/>
  <c r="AB253" i="1"/>
  <c r="AR253" i="1"/>
  <c r="BH253" i="1"/>
  <c r="AD253" i="1"/>
  <c r="AT253" i="1"/>
  <c r="BJ253" i="1"/>
  <c r="AH253" i="1"/>
  <c r="AZ253" i="1"/>
  <c r="AI253" i="1"/>
  <c r="BA253" i="1"/>
  <c r="AW253" i="1"/>
  <c r="BQ253" i="1"/>
  <c r="AC253" i="1"/>
  <c r="AX253" i="1"/>
  <c r="AE253" i="1"/>
  <c r="AY253" i="1"/>
  <c r="AF253" i="1"/>
  <c r="BB253" i="1"/>
  <c r="AG253" i="1"/>
  <c r="BC253" i="1"/>
  <c r="BE253" i="1"/>
  <c r="X253" i="1"/>
  <c r="BG253" i="1"/>
  <c r="BI253" i="1"/>
  <c r="AP253" i="1"/>
  <c r="AQ253" i="1"/>
  <c r="AS253" i="1"/>
  <c r="AU253" i="1"/>
  <c r="AV253" i="1"/>
  <c r="AJ253" i="1"/>
  <c r="AK253" i="1"/>
  <c r="AL253" i="1"/>
  <c r="BP253" i="1"/>
  <c r="BO253" i="1"/>
  <c r="BN253" i="1"/>
  <c r="AN253" i="1"/>
  <c r="AO253" i="1"/>
  <c r="BD253" i="1"/>
  <c r="BF253" i="1"/>
  <c r="BK253" i="1"/>
  <c r="BL253" i="1"/>
  <c r="BM253" i="1"/>
  <c r="AM253" i="1"/>
  <c r="AM304" i="1"/>
  <c r="BC304" i="1"/>
  <c r="AN304" i="1"/>
  <c r="BD304" i="1"/>
  <c r="AP304" i="1"/>
  <c r="BF304" i="1"/>
  <c r="AC304" i="1"/>
  <c r="AV304" i="1"/>
  <c r="BO304" i="1"/>
  <c r="AD304" i="1"/>
  <c r="AW304" i="1"/>
  <c r="BP304" i="1"/>
  <c r="AK304" i="1"/>
  <c r="BI304" i="1"/>
  <c r="AL304" i="1"/>
  <c r="BJ304" i="1"/>
  <c r="AO304" i="1"/>
  <c r="BK304" i="1"/>
  <c r="AQ304" i="1"/>
  <c r="BL304" i="1"/>
  <c r="AR304" i="1"/>
  <c r="BM304" i="1"/>
  <c r="AI304" i="1"/>
  <c r="AJ304" i="1"/>
  <c r="AS304" i="1"/>
  <c r="AT304" i="1"/>
  <c r="AU304" i="1"/>
  <c r="BA304" i="1"/>
  <c r="BB304" i="1"/>
  <c r="BE304" i="1"/>
  <c r="BG304" i="1"/>
  <c r="BH304" i="1"/>
  <c r="X304" i="1"/>
  <c r="AB304" i="1"/>
  <c r="AE304" i="1"/>
  <c r="AF304" i="1"/>
  <c r="AG304" i="1"/>
  <c r="AH304" i="1"/>
  <c r="AX304" i="1"/>
  <c r="AY304" i="1"/>
  <c r="BN304" i="1"/>
  <c r="BQ304" i="1"/>
  <c r="AZ304" i="1"/>
  <c r="AN418" i="1"/>
  <c r="BD418" i="1"/>
  <c r="X418" i="1"/>
  <c r="AO418" i="1"/>
  <c r="BE418" i="1"/>
  <c r="AP418" i="1"/>
  <c r="BF418" i="1"/>
  <c r="AQ418" i="1"/>
  <c r="BG418" i="1"/>
  <c r="AB418" i="1"/>
  <c r="AR418" i="1"/>
  <c r="BH418" i="1"/>
  <c r="AM418" i="1"/>
  <c r="BM418" i="1"/>
  <c r="AS418" i="1"/>
  <c r="BN418" i="1"/>
  <c r="AT418" i="1"/>
  <c r="BO418" i="1"/>
  <c r="AU418" i="1"/>
  <c r="BP418" i="1"/>
  <c r="AF418" i="1"/>
  <c r="BJ418" i="1"/>
  <c r="AG418" i="1"/>
  <c r="BK418" i="1"/>
  <c r="AH418" i="1"/>
  <c r="BL418" i="1"/>
  <c r="AI418" i="1"/>
  <c r="BQ418" i="1"/>
  <c r="AJ418" i="1"/>
  <c r="AY418" i="1"/>
  <c r="AZ418" i="1"/>
  <c r="BA418" i="1"/>
  <c r="BB418" i="1"/>
  <c r="BC418" i="1"/>
  <c r="BI418" i="1"/>
  <c r="AK418" i="1"/>
  <c r="AL418" i="1"/>
  <c r="AV418" i="1"/>
  <c r="AW418" i="1"/>
  <c r="AX418" i="1"/>
  <c r="AE418" i="1"/>
  <c r="AC418" i="1"/>
  <c r="AD418" i="1"/>
  <c r="DM498" i="1"/>
  <c r="AC250" i="1"/>
  <c r="AS250" i="1"/>
  <c r="BI250" i="1"/>
  <c r="AE250" i="1"/>
  <c r="AU250" i="1"/>
  <c r="BK250" i="1"/>
  <c r="AB250" i="1"/>
  <c r="AV250" i="1"/>
  <c r="BN250" i="1"/>
  <c r="AD250" i="1"/>
  <c r="AW250" i="1"/>
  <c r="BO250" i="1"/>
  <c r="AR250" i="1"/>
  <c r="BP250" i="1"/>
  <c r="X250" i="1"/>
  <c r="AT250" i="1"/>
  <c r="BQ250" i="1"/>
  <c r="AX250" i="1"/>
  <c r="AY250" i="1"/>
  <c r="AF250" i="1"/>
  <c r="AZ250" i="1"/>
  <c r="AN250" i="1"/>
  <c r="AP250" i="1"/>
  <c r="AQ250" i="1"/>
  <c r="AJ250" i="1"/>
  <c r="AK250" i="1"/>
  <c r="AL250" i="1"/>
  <c r="AM250" i="1"/>
  <c r="AO250" i="1"/>
  <c r="BC250" i="1"/>
  <c r="BD250" i="1"/>
  <c r="BE250" i="1"/>
  <c r="BF250" i="1"/>
  <c r="BG250" i="1"/>
  <c r="BH250" i="1"/>
  <c r="BJ250" i="1"/>
  <c r="BL250" i="1"/>
  <c r="BM250" i="1"/>
  <c r="BB250" i="1"/>
  <c r="AH250" i="1"/>
  <c r="AG250" i="1"/>
  <c r="AI250" i="1"/>
  <c r="BA250" i="1"/>
  <c r="AB367" i="1"/>
  <c r="AR367" i="1"/>
  <c r="BH367" i="1"/>
  <c r="AD367" i="1"/>
  <c r="AT367" i="1"/>
  <c r="BJ367" i="1"/>
  <c r="AF367" i="1"/>
  <c r="AV367" i="1"/>
  <c r="BL367" i="1"/>
  <c r="AW367" i="1"/>
  <c r="BP367" i="1"/>
  <c r="AC367" i="1"/>
  <c r="AX367" i="1"/>
  <c r="BQ367" i="1"/>
  <c r="AE367" i="1"/>
  <c r="AY367" i="1"/>
  <c r="AG367" i="1"/>
  <c r="AZ367" i="1"/>
  <c r="AH367" i="1"/>
  <c r="BA367" i="1"/>
  <c r="AU367" i="1"/>
  <c r="BB367" i="1"/>
  <c r="BC367" i="1"/>
  <c r="BD367" i="1"/>
  <c r="X367" i="1"/>
  <c r="BE367" i="1"/>
  <c r="BK367" i="1"/>
  <c r="BM367" i="1"/>
  <c r="BN367" i="1"/>
  <c r="AI367" i="1"/>
  <c r="BO367" i="1"/>
  <c r="AJ367" i="1"/>
  <c r="AK367" i="1"/>
  <c r="AL367" i="1"/>
  <c r="AM367" i="1"/>
  <c r="AN367" i="1"/>
  <c r="AO367" i="1"/>
  <c r="AP367" i="1"/>
  <c r="AQ367" i="1"/>
  <c r="AS367" i="1"/>
  <c r="BF367" i="1"/>
  <c r="BG367" i="1"/>
  <c r="BI367" i="1"/>
  <c r="DM265" i="1"/>
  <c r="DM378" i="1"/>
  <c r="DM352" i="1"/>
  <c r="AI229" i="1"/>
  <c r="AY229" i="1"/>
  <c r="BO229" i="1"/>
  <c r="AO229" i="1"/>
  <c r="BF229" i="1"/>
  <c r="AE229" i="1"/>
  <c r="AW229" i="1"/>
  <c r="BP229" i="1"/>
  <c r="AF229" i="1"/>
  <c r="AX229" i="1"/>
  <c r="BQ229" i="1"/>
  <c r="AG229" i="1"/>
  <c r="AZ229" i="1"/>
  <c r="AH229" i="1"/>
  <c r="BA229" i="1"/>
  <c r="AB229" i="1"/>
  <c r="BC229" i="1"/>
  <c r="AC229" i="1"/>
  <c r="BD229" i="1"/>
  <c r="AD229" i="1"/>
  <c r="BE229" i="1"/>
  <c r="AJ229" i="1"/>
  <c r="BG229" i="1"/>
  <c r="AK229" i="1"/>
  <c r="BH229" i="1"/>
  <c r="AQ229" i="1"/>
  <c r="AR229" i="1"/>
  <c r="AS229" i="1"/>
  <c r="AT229" i="1"/>
  <c r="AU229" i="1"/>
  <c r="BK229" i="1"/>
  <c r="BL229" i="1"/>
  <c r="BM229" i="1"/>
  <c r="BN229" i="1"/>
  <c r="AM229" i="1"/>
  <c r="AN229" i="1"/>
  <c r="AP229" i="1"/>
  <c r="AV229" i="1"/>
  <c r="BB229" i="1"/>
  <c r="AL229" i="1"/>
  <c r="BI229" i="1"/>
  <c r="BJ229" i="1"/>
  <c r="X229" i="1"/>
  <c r="AL424" i="1"/>
  <c r="BB424" i="1"/>
  <c r="AM424" i="1"/>
  <c r="BC424" i="1"/>
  <c r="AN424" i="1"/>
  <c r="BD424" i="1"/>
  <c r="X424" i="1"/>
  <c r="AO424" i="1"/>
  <c r="BE424" i="1"/>
  <c r="AP424" i="1"/>
  <c r="BF424" i="1"/>
  <c r="AV424" i="1"/>
  <c r="BQ424" i="1"/>
  <c r="AB424" i="1"/>
  <c r="AW424" i="1"/>
  <c r="AC424" i="1"/>
  <c r="AX424" i="1"/>
  <c r="AD424" i="1"/>
  <c r="AY424" i="1"/>
  <c r="AR424" i="1"/>
  <c r="AS424" i="1"/>
  <c r="AT424" i="1"/>
  <c r="AU424" i="1"/>
  <c r="AZ424" i="1"/>
  <c r="BI424" i="1"/>
  <c r="BJ424" i="1"/>
  <c r="BK424" i="1"/>
  <c r="BL424" i="1"/>
  <c r="BM424" i="1"/>
  <c r="AE424" i="1"/>
  <c r="AF424" i="1"/>
  <c r="AG424" i="1"/>
  <c r="AH424" i="1"/>
  <c r="AQ424" i="1"/>
  <c r="BA424" i="1"/>
  <c r="BG424" i="1"/>
  <c r="BH424" i="1"/>
  <c r="BN424" i="1"/>
  <c r="AJ424" i="1"/>
  <c r="AK424" i="1"/>
  <c r="BO424" i="1"/>
  <c r="BP424" i="1"/>
  <c r="AI424" i="1"/>
  <c r="DM470" i="1"/>
  <c r="AM207" i="1"/>
  <c r="BC207" i="1"/>
  <c r="AN207" i="1"/>
  <c r="BD207" i="1"/>
  <c r="X207" i="1"/>
  <c r="AO207" i="1"/>
  <c r="BE207" i="1"/>
  <c r="AP207" i="1"/>
  <c r="BF207" i="1"/>
  <c r="AQ207" i="1"/>
  <c r="BG207" i="1"/>
  <c r="AT207" i="1"/>
  <c r="BO207" i="1"/>
  <c r="AV207" i="1"/>
  <c r="BQ207" i="1"/>
  <c r="AC207" i="1"/>
  <c r="AX207" i="1"/>
  <c r="AI207" i="1"/>
  <c r="BL207" i="1"/>
  <c r="AJ207" i="1"/>
  <c r="BM207" i="1"/>
  <c r="AK207" i="1"/>
  <c r="BN207" i="1"/>
  <c r="AL207" i="1"/>
  <c r="BP207" i="1"/>
  <c r="AR207" i="1"/>
  <c r="AU207" i="1"/>
  <c r="AW207" i="1"/>
  <c r="AZ207" i="1"/>
  <c r="AE207" i="1"/>
  <c r="AF207" i="1"/>
  <c r="AG207" i="1"/>
  <c r="AH207" i="1"/>
  <c r="AS207" i="1"/>
  <c r="BH207" i="1"/>
  <c r="BI207" i="1"/>
  <c r="BJ207" i="1"/>
  <c r="BK207" i="1"/>
  <c r="AB207" i="1"/>
  <c r="AD207" i="1"/>
  <c r="BA207" i="1"/>
  <c r="AY207" i="1"/>
  <c r="BB207" i="1"/>
  <c r="X243" i="1"/>
  <c r="AO243" i="1"/>
  <c r="BE243" i="1"/>
  <c r="AI243" i="1"/>
  <c r="AZ243" i="1"/>
  <c r="BQ243" i="1"/>
  <c r="AC243" i="1"/>
  <c r="AU243" i="1"/>
  <c r="BM243" i="1"/>
  <c r="AD243" i="1"/>
  <c r="AV243" i="1"/>
  <c r="BN243" i="1"/>
  <c r="AE243" i="1"/>
  <c r="AW243" i="1"/>
  <c r="BO243" i="1"/>
  <c r="AF243" i="1"/>
  <c r="BB243" i="1"/>
  <c r="AH243" i="1"/>
  <c r="BD243" i="1"/>
  <c r="AJ243" i="1"/>
  <c r="BF243" i="1"/>
  <c r="AL243" i="1"/>
  <c r="BK243" i="1"/>
  <c r="AM243" i="1"/>
  <c r="BL243" i="1"/>
  <c r="AN243" i="1"/>
  <c r="BP243" i="1"/>
  <c r="AP243" i="1"/>
  <c r="AQ243" i="1"/>
  <c r="BI243" i="1"/>
  <c r="AB243" i="1"/>
  <c r="AG243" i="1"/>
  <c r="BC243" i="1"/>
  <c r="BG243" i="1"/>
  <c r="BH243" i="1"/>
  <c r="BJ243" i="1"/>
  <c r="AR243" i="1"/>
  <c r="AS243" i="1"/>
  <c r="AT243" i="1"/>
  <c r="AX243" i="1"/>
  <c r="AY243" i="1"/>
  <c r="AK243" i="1"/>
  <c r="BA243" i="1"/>
  <c r="AD242" i="1"/>
  <c r="AT242" i="1"/>
  <c r="BJ242" i="1"/>
  <c r="AE242" i="1"/>
  <c r="AU242" i="1"/>
  <c r="BK242" i="1"/>
  <c r="AG242" i="1"/>
  <c r="AY242" i="1"/>
  <c r="BQ242" i="1"/>
  <c r="AH242" i="1"/>
  <c r="BA242" i="1"/>
  <c r="AI242" i="1"/>
  <c r="BB242" i="1"/>
  <c r="AJ242" i="1"/>
  <c r="BC242" i="1"/>
  <c r="AN242" i="1"/>
  <c r="BL242" i="1"/>
  <c r="AO242" i="1"/>
  <c r="BM242" i="1"/>
  <c r="AQ242" i="1"/>
  <c r="BO242" i="1"/>
  <c r="AR242" i="1"/>
  <c r="BP242" i="1"/>
  <c r="AZ242" i="1"/>
  <c r="BD242" i="1"/>
  <c r="X242" i="1"/>
  <c r="BE242" i="1"/>
  <c r="BF242" i="1"/>
  <c r="BG242" i="1"/>
  <c r="AS242" i="1"/>
  <c r="AW242" i="1"/>
  <c r="AX242" i="1"/>
  <c r="BI242" i="1"/>
  <c r="BN242" i="1"/>
  <c r="AK242" i="1"/>
  <c r="AL242" i="1"/>
  <c r="AM242" i="1"/>
  <c r="AP242" i="1"/>
  <c r="AV242" i="1"/>
  <c r="AF242" i="1"/>
  <c r="BH242" i="1"/>
  <c r="AB242" i="1"/>
  <c r="AC242" i="1"/>
  <c r="AN340" i="1"/>
  <c r="BD340" i="1"/>
  <c r="AO340" i="1"/>
  <c r="BF340" i="1"/>
  <c r="X340" i="1"/>
  <c r="AP340" i="1"/>
  <c r="BG340" i="1"/>
  <c r="AQ340" i="1"/>
  <c r="BH340" i="1"/>
  <c r="AR340" i="1"/>
  <c r="BI340" i="1"/>
  <c r="AB340" i="1"/>
  <c r="AS340" i="1"/>
  <c r="BJ340" i="1"/>
  <c r="AT340" i="1"/>
  <c r="BP340" i="1"/>
  <c r="AU340" i="1"/>
  <c r="BQ340" i="1"/>
  <c r="AV340" i="1"/>
  <c r="AW340" i="1"/>
  <c r="AX340" i="1"/>
  <c r="BA340" i="1"/>
  <c r="BB340" i="1"/>
  <c r="BC340" i="1"/>
  <c r="AC340" i="1"/>
  <c r="BE340" i="1"/>
  <c r="AD340" i="1"/>
  <c r="BK340" i="1"/>
  <c r="BN340" i="1"/>
  <c r="BO340" i="1"/>
  <c r="AE340" i="1"/>
  <c r="AF340" i="1"/>
  <c r="BM340" i="1"/>
  <c r="BL340" i="1"/>
  <c r="AI340" i="1"/>
  <c r="AJ340" i="1"/>
  <c r="AK340" i="1"/>
  <c r="AL340" i="1"/>
  <c r="AM340" i="1"/>
  <c r="AG340" i="1"/>
  <c r="AH340" i="1"/>
  <c r="AY340" i="1"/>
  <c r="AZ340" i="1"/>
  <c r="DM248" i="1"/>
  <c r="AI362" i="1"/>
  <c r="AY362" i="1"/>
  <c r="BO362" i="1"/>
  <c r="AK362" i="1"/>
  <c r="BA362" i="1"/>
  <c r="BQ362" i="1"/>
  <c r="AM362" i="1"/>
  <c r="BC362" i="1"/>
  <c r="AP362" i="1"/>
  <c r="BI362" i="1"/>
  <c r="AQ362" i="1"/>
  <c r="BJ362" i="1"/>
  <c r="X362" i="1"/>
  <c r="AR362" i="1"/>
  <c r="BK362" i="1"/>
  <c r="AS362" i="1"/>
  <c r="BL362" i="1"/>
  <c r="AT362" i="1"/>
  <c r="BM362" i="1"/>
  <c r="AV362" i="1"/>
  <c r="AW362" i="1"/>
  <c r="AX362" i="1"/>
  <c r="AZ362" i="1"/>
  <c r="AB362" i="1"/>
  <c r="BB362" i="1"/>
  <c r="AJ362" i="1"/>
  <c r="AL362" i="1"/>
  <c r="AN362" i="1"/>
  <c r="AO362" i="1"/>
  <c r="AU362" i="1"/>
  <c r="AG362" i="1"/>
  <c r="AH362" i="1"/>
  <c r="BD362" i="1"/>
  <c r="BE362" i="1"/>
  <c r="BF362" i="1"/>
  <c r="BH362" i="1"/>
  <c r="BN362" i="1"/>
  <c r="BP362" i="1"/>
  <c r="AC362" i="1"/>
  <c r="AD362" i="1"/>
  <c r="AE362" i="1"/>
  <c r="BG362" i="1"/>
  <c r="AF362" i="1"/>
  <c r="DM433" i="1"/>
  <c r="X415" i="1"/>
  <c r="AO415" i="1"/>
  <c r="BE415" i="1"/>
  <c r="AP415" i="1"/>
  <c r="BF415" i="1"/>
  <c r="AQ415" i="1"/>
  <c r="BG415" i="1"/>
  <c r="AB415" i="1"/>
  <c r="AR415" i="1"/>
  <c r="BH415" i="1"/>
  <c r="AC415" i="1"/>
  <c r="AS415" i="1"/>
  <c r="BI415" i="1"/>
  <c r="AW415" i="1"/>
  <c r="AX415" i="1"/>
  <c r="AD415" i="1"/>
  <c r="AY415" i="1"/>
  <c r="AE415" i="1"/>
  <c r="AZ415" i="1"/>
  <c r="AK415" i="1"/>
  <c r="BO415" i="1"/>
  <c r="AL415" i="1"/>
  <c r="BP415" i="1"/>
  <c r="AM415" i="1"/>
  <c r="BQ415" i="1"/>
  <c r="AN415" i="1"/>
  <c r="AT415" i="1"/>
  <c r="AG415" i="1"/>
  <c r="AH415" i="1"/>
  <c r="AI415" i="1"/>
  <c r="AJ415" i="1"/>
  <c r="AU415" i="1"/>
  <c r="BL415" i="1"/>
  <c r="BM415" i="1"/>
  <c r="BN415" i="1"/>
  <c r="AF415" i="1"/>
  <c r="AV415" i="1"/>
  <c r="BA415" i="1"/>
  <c r="BB415" i="1"/>
  <c r="BC415" i="1"/>
  <c r="BJ415" i="1"/>
  <c r="BK415" i="1"/>
  <c r="BD415" i="1"/>
  <c r="AD385" i="1"/>
  <c r="AT385" i="1"/>
  <c r="BJ385" i="1"/>
  <c r="AE385" i="1"/>
  <c r="AU385" i="1"/>
  <c r="BK385" i="1"/>
  <c r="AF385" i="1"/>
  <c r="AV385" i="1"/>
  <c r="BL385" i="1"/>
  <c r="AG385" i="1"/>
  <c r="AW385" i="1"/>
  <c r="BM385" i="1"/>
  <c r="AH385" i="1"/>
  <c r="AX385" i="1"/>
  <c r="BN385" i="1"/>
  <c r="AP385" i="1"/>
  <c r="BP385" i="1"/>
  <c r="AQ385" i="1"/>
  <c r="BQ385" i="1"/>
  <c r="AR385" i="1"/>
  <c r="AS385" i="1"/>
  <c r="X385" i="1"/>
  <c r="AY385" i="1"/>
  <c r="BC385" i="1"/>
  <c r="BD385" i="1"/>
  <c r="BE385" i="1"/>
  <c r="BF385" i="1"/>
  <c r="AB385" i="1"/>
  <c r="BG385" i="1"/>
  <c r="AC385" i="1"/>
  <c r="AI385" i="1"/>
  <c r="AJ385" i="1"/>
  <c r="AK385" i="1"/>
  <c r="BA385" i="1"/>
  <c r="BB385" i="1"/>
  <c r="BH385" i="1"/>
  <c r="BI385" i="1"/>
  <c r="BO385" i="1"/>
  <c r="AZ385" i="1"/>
  <c r="AL385" i="1"/>
  <c r="AM385" i="1"/>
  <c r="AO385" i="1"/>
  <c r="AN385" i="1"/>
  <c r="DM486" i="1"/>
  <c r="AL255" i="1"/>
  <c r="BB255" i="1"/>
  <c r="AN255" i="1"/>
  <c r="BD255" i="1"/>
  <c r="AI255" i="1"/>
  <c r="BA255" i="1"/>
  <c r="AJ255" i="1"/>
  <c r="BC255" i="1"/>
  <c r="AH255" i="1"/>
  <c r="BF255" i="1"/>
  <c r="AK255" i="1"/>
  <c r="BG255" i="1"/>
  <c r="AM255" i="1"/>
  <c r="BH255" i="1"/>
  <c r="AO255" i="1"/>
  <c r="BI255" i="1"/>
  <c r="AX255" i="1"/>
  <c r="AB255" i="1"/>
  <c r="AZ255" i="1"/>
  <c r="AC255" i="1"/>
  <c r="BE255" i="1"/>
  <c r="AY255" i="1"/>
  <c r="BJ255" i="1"/>
  <c r="X255" i="1"/>
  <c r="BK255" i="1"/>
  <c r="BL255" i="1"/>
  <c r="AD255" i="1"/>
  <c r="BM255" i="1"/>
  <c r="AF255" i="1"/>
  <c r="AG255" i="1"/>
  <c r="AP255" i="1"/>
  <c r="AQ255" i="1"/>
  <c r="AR255" i="1"/>
  <c r="AE255" i="1"/>
  <c r="AS255" i="1"/>
  <c r="AT255" i="1"/>
  <c r="AV255" i="1"/>
  <c r="AW255" i="1"/>
  <c r="BN255" i="1"/>
  <c r="BO255" i="1"/>
  <c r="BP255" i="1"/>
  <c r="AU255" i="1"/>
  <c r="BQ255" i="1"/>
  <c r="DM240" i="1"/>
  <c r="AE280" i="1"/>
  <c r="AU280" i="1"/>
  <c r="BK280" i="1"/>
  <c r="AF280" i="1"/>
  <c r="AV280" i="1"/>
  <c r="BL280" i="1"/>
  <c r="AG280" i="1"/>
  <c r="AW280" i="1"/>
  <c r="BM280" i="1"/>
  <c r="AH280" i="1"/>
  <c r="AX280" i="1"/>
  <c r="BN280" i="1"/>
  <c r="AI280" i="1"/>
  <c r="AY280" i="1"/>
  <c r="BO280" i="1"/>
  <c r="AS280" i="1"/>
  <c r="X280" i="1"/>
  <c r="AT280" i="1"/>
  <c r="AZ280" i="1"/>
  <c r="BA280" i="1"/>
  <c r="AB280" i="1"/>
  <c r="BB280" i="1"/>
  <c r="AL280" i="1"/>
  <c r="BQ280" i="1"/>
  <c r="AM280" i="1"/>
  <c r="AN280" i="1"/>
  <c r="AO280" i="1"/>
  <c r="AP280" i="1"/>
  <c r="BC280" i="1"/>
  <c r="BD280" i="1"/>
  <c r="BE280" i="1"/>
  <c r="BF280" i="1"/>
  <c r="BG280" i="1"/>
  <c r="BH280" i="1"/>
  <c r="BI280" i="1"/>
  <c r="BJ280" i="1"/>
  <c r="BP280" i="1"/>
  <c r="AQ280" i="1"/>
  <c r="AR280" i="1"/>
  <c r="AC280" i="1"/>
  <c r="AD280" i="1"/>
  <c r="AJ280" i="1"/>
  <c r="AK280" i="1"/>
  <c r="DM420" i="1"/>
  <c r="DM233" i="1"/>
  <c r="AM288" i="1"/>
  <c r="BC288" i="1"/>
  <c r="AN288" i="1"/>
  <c r="BD288" i="1"/>
  <c r="X288" i="1"/>
  <c r="AO288" i="1"/>
  <c r="BE288" i="1"/>
  <c r="AP288" i="1"/>
  <c r="BF288" i="1"/>
  <c r="AQ288" i="1"/>
  <c r="BG288" i="1"/>
  <c r="AR288" i="1"/>
  <c r="BM288" i="1"/>
  <c r="AS288" i="1"/>
  <c r="BN288" i="1"/>
  <c r="AT288" i="1"/>
  <c r="BO288" i="1"/>
  <c r="AU288" i="1"/>
  <c r="BP288" i="1"/>
  <c r="AF288" i="1"/>
  <c r="BJ288" i="1"/>
  <c r="AG288" i="1"/>
  <c r="BK288" i="1"/>
  <c r="AH288" i="1"/>
  <c r="BL288" i="1"/>
  <c r="AI288" i="1"/>
  <c r="BQ288" i="1"/>
  <c r="AJ288" i="1"/>
  <c r="AK288" i="1"/>
  <c r="AL288" i="1"/>
  <c r="AV288" i="1"/>
  <c r="AW288" i="1"/>
  <c r="AX288" i="1"/>
  <c r="BI288" i="1"/>
  <c r="AB288" i="1"/>
  <c r="AC288" i="1"/>
  <c r="AD288" i="1"/>
  <c r="AZ288" i="1"/>
  <c r="BA288" i="1"/>
  <c r="BB288" i="1"/>
  <c r="BH288" i="1"/>
  <c r="AE288" i="1"/>
  <c r="AY288" i="1"/>
  <c r="AD244" i="1"/>
  <c r="AT244" i="1"/>
  <c r="BJ244" i="1"/>
  <c r="AC244" i="1"/>
  <c r="AU244" i="1"/>
  <c r="BL244" i="1"/>
  <c r="AE244" i="1"/>
  <c r="AV244" i="1"/>
  <c r="BM244" i="1"/>
  <c r="AF244" i="1"/>
  <c r="AW244" i="1"/>
  <c r="BN244" i="1"/>
  <c r="AG244" i="1"/>
  <c r="BA244" i="1"/>
  <c r="AI244" i="1"/>
  <c r="BC244" i="1"/>
  <c r="AJ244" i="1"/>
  <c r="BD244" i="1"/>
  <c r="AB244" i="1"/>
  <c r="BF244" i="1"/>
  <c r="AH244" i="1"/>
  <c r="BG244" i="1"/>
  <c r="AK244" i="1"/>
  <c r="BH244" i="1"/>
  <c r="AL244" i="1"/>
  <c r="BI244" i="1"/>
  <c r="AM244" i="1"/>
  <c r="BK244" i="1"/>
  <c r="BE244" i="1"/>
  <c r="BP244" i="1"/>
  <c r="X244" i="1"/>
  <c r="BQ244" i="1"/>
  <c r="AR244" i="1"/>
  <c r="AS244" i="1"/>
  <c r="AX244" i="1"/>
  <c r="AY244" i="1"/>
  <c r="AZ244" i="1"/>
  <c r="AN244" i="1"/>
  <c r="AO244" i="1"/>
  <c r="AP244" i="1"/>
  <c r="AQ244" i="1"/>
  <c r="BB244" i="1"/>
  <c r="BO244" i="1"/>
  <c r="AG439" i="1"/>
  <c r="AW439" i="1"/>
  <c r="BM439" i="1"/>
  <c r="AN439" i="1"/>
  <c r="BE439" i="1"/>
  <c r="AO439" i="1"/>
  <c r="BF439" i="1"/>
  <c r="X439" i="1"/>
  <c r="AP439" i="1"/>
  <c r="BG439" i="1"/>
  <c r="AQ439" i="1"/>
  <c r="BH439" i="1"/>
  <c r="AV439" i="1"/>
  <c r="AB439" i="1"/>
  <c r="AX439" i="1"/>
  <c r="AC439" i="1"/>
  <c r="AY439" i="1"/>
  <c r="AD439" i="1"/>
  <c r="AZ439" i="1"/>
  <c r="AE439" i="1"/>
  <c r="BA439" i="1"/>
  <c r="AI439" i="1"/>
  <c r="BN439" i="1"/>
  <c r="AJ439" i="1"/>
  <c r="BO439" i="1"/>
  <c r="AK439" i="1"/>
  <c r="BP439" i="1"/>
  <c r="AL439" i="1"/>
  <c r="BQ439" i="1"/>
  <c r="AM439" i="1"/>
  <c r="BC439" i="1"/>
  <c r="BD439" i="1"/>
  <c r="BI439" i="1"/>
  <c r="BJ439" i="1"/>
  <c r="BK439" i="1"/>
  <c r="AT439" i="1"/>
  <c r="AU439" i="1"/>
  <c r="BB439" i="1"/>
  <c r="BL439" i="1"/>
  <c r="AH439" i="1"/>
  <c r="AR439" i="1"/>
  <c r="AS439" i="1"/>
  <c r="AF439" i="1"/>
  <c r="X298" i="1"/>
  <c r="AO298" i="1"/>
  <c r="BE298" i="1"/>
  <c r="AP298" i="1"/>
  <c r="BF298" i="1"/>
  <c r="AQ298" i="1"/>
  <c r="BG298" i="1"/>
  <c r="AB298" i="1"/>
  <c r="AR298" i="1"/>
  <c r="BH298" i="1"/>
  <c r="AD298" i="1"/>
  <c r="AX298" i="1"/>
  <c r="AE298" i="1"/>
  <c r="AY298" i="1"/>
  <c r="AF298" i="1"/>
  <c r="AZ298" i="1"/>
  <c r="AW298" i="1"/>
  <c r="BA298" i="1"/>
  <c r="BB298" i="1"/>
  <c r="AC298" i="1"/>
  <c r="BC298" i="1"/>
  <c r="AG298" i="1"/>
  <c r="BD298" i="1"/>
  <c r="BM298" i="1"/>
  <c r="AH298" i="1"/>
  <c r="BN298" i="1"/>
  <c r="AI298" i="1"/>
  <c r="BO298" i="1"/>
  <c r="AJ298" i="1"/>
  <c r="BP298" i="1"/>
  <c r="AK298" i="1"/>
  <c r="BQ298" i="1"/>
  <c r="AU298" i="1"/>
  <c r="AV298" i="1"/>
  <c r="BI298" i="1"/>
  <c r="BJ298" i="1"/>
  <c r="BK298" i="1"/>
  <c r="BL298" i="1"/>
  <c r="AL298" i="1"/>
  <c r="AM298" i="1"/>
  <c r="AN298" i="1"/>
  <c r="AS298" i="1"/>
  <c r="AT298" i="1"/>
  <c r="AC419" i="1"/>
  <c r="AS419" i="1"/>
  <c r="BI419" i="1"/>
  <c r="AD419" i="1"/>
  <c r="AT419" i="1"/>
  <c r="BJ419" i="1"/>
  <c r="AE419" i="1"/>
  <c r="AU419" i="1"/>
  <c r="BK419" i="1"/>
  <c r="AF419" i="1"/>
  <c r="AV419" i="1"/>
  <c r="BL419" i="1"/>
  <c r="AG419" i="1"/>
  <c r="AW419" i="1"/>
  <c r="BM419" i="1"/>
  <c r="AQ419" i="1"/>
  <c r="BQ419" i="1"/>
  <c r="AR419" i="1"/>
  <c r="AX419" i="1"/>
  <c r="X419" i="1"/>
  <c r="AY419" i="1"/>
  <c r="AL419" i="1"/>
  <c r="BP419" i="1"/>
  <c r="AM419" i="1"/>
  <c r="AN419" i="1"/>
  <c r="AO419" i="1"/>
  <c r="AP419" i="1"/>
  <c r="BD419" i="1"/>
  <c r="BE419" i="1"/>
  <c r="BF419" i="1"/>
  <c r="BG419" i="1"/>
  <c r="BH419" i="1"/>
  <c r="AJ419" i="1"/>
  <c r="AK419" i="1"/>
  <c r="AZ419" i="1"/>
  <c r="BA419" i="1"/>
  <c r="BB419" i="1"/>
  <c r="AB419" i="1"/>
  <c r="BN419" i="1"/>
  <c r="BO419" i="1"/>
  <c r="AH419" i="1"/>
  <c r="AI419" i="1"/>
  <c r="BC419" i="1"/>
  <c r="AQ217" i="1"/>
  <c r="BG217" i="1"/>
  <c r="AB217" i="1"/>
  <c r="AR217" i="1"/>
  <c r="BH217" i="1"/>
  <c r="AG217" i="1"/>
  <c r="AY217" i="1"/>
  <c r="BQ217" i="1"/>
  <c r="AI217" i="1"/>
  <c r="BA217" i="1"/>
  <c r="AK217" i="1"/>
  <c r="BC217" i="1"/>
  <c r="AE217" i="1"/>
  <c r="BB217" i="1"/>
  <c r="AH217" i="1"/>
  <c r="BE217" i="1"/>
  <c r="AJ217" i="1"/>
  <c r="BF217" i="1"/>
  <c r="AP217" i="1"/>
  <c r="BP217" i="1"/>
  <c r="AS217" i="1"/>
  <c r="AU217" i="1"/>
  <c r="AN217" i="1"/>
  <c r="AO217" i="1"/>
  <c r="AT217" i="1"/>
  <c r="AV217" i="1"/>
  <c r="BJ217" i="1"/>
  <c r="BK217" i="1"/>
  <c r="BL217" i="1"/>
  <c r="BM217" i="1"/>
  <c r="X217" i="1"/>
  <c r="BN217" i="1"/>
  <c r="BD217" i="1"/>
  <c r="BI217" i="1"/>
  <c r="BO217" i="1"/>
  <c r="AM217" i="1"/>
  <c r="AW217" i="1"/>
  <c r="AX217" i="1"/>
  <c r="AZ217" i="1"/>
  <c r="AC217" i="1"/>
  <c r="AD217" i="1"/>
  <c r="AF217" i="1"/>
  <c r="AL217" i="1"/>
  <c r="X241" i="1"/>
  <c r="AO241" i="1"/>
  <c r="BE241" i="1"/>
  <c r="AP241" i="1"/>
  <c r="BF241" i="1"/>
  <c r="AE241" i="1"/>
  <c r="AW241" i="1"/>
  <c r="BO241" i="1"/>
  <c r="AS241" i="1"/>
  <c r="BL241" i="1"/>
  <c r="AT241" i="1"/>
  <c r="BM241" i="1"/>
  <c r="AB241" i="1"/>
  <c r="AU241" i="1"/>
  <c r="BN241" i="1"/>
  <c r="AH241" i="1"/>
  <c r="BD241" i="1"/>
  <c r="AI241" i="1"/>
  <c r="BG241" i="1"/>
  <c r="AK241" i="1"/>
  <c r="BI241" i="1"/>
  <c r="AL241" i="1"/>
  <c r="BJ241" i="1"/>
  <c r="AR241" i="1"/>
  <c r="AV241" i="1"/>
  <c r="AX241" i="1"/>
  <c r="AY241" i="1"/>
  <c r="AZ241" i="1"/>
  <c r="AF241" i="1"/>
  <c r="AJ241" i="1"/>
  <c r="AM241" i="1"/>
  <c r="AC241" i="1"/>
  <c r="AD241" i="1"/>
  <c r="AG241" i="1"/>
  <c r="AN241" i="1"/>
  <c r="AQ241" i="1"/>
  <c r="BA241" i="1"/>
  <c r="BB241" i="1"/>
  <c r="BC241" i="1"/>
  <c r="BH241" i="1"/>
  <c r="BK241" i="1"/>
  <c r="BP241" i="1"/>
  <c r="BQ241" i="1"/>
  <c r="DM237" i="1"/>
  <c r="AK315" i="1"/>
  <c r="BA315" i="1"/>
  <c r="BQ315" i="1"/>
  <c r="AC315" i="1"/>
  <c r="AT315" i="1"/>
  <c r="BK315" i="1"/>
  <c r="AD315" i="1"/>
  <c r="AU315" i="1"/>
  <c r="BL315" i="1"/>
  <c r="AE315" i="1"/>
  <c r="AV315" i="1"/>
  <c r="BM315" i="1"/>
  <c r="AF315" i="1"/>
  <c r="AW315" i="1"/>
  <c r="BN315" i="1"/>
  <c r="AG315" i="1"/>
  <c r="AX315" i="1"/>
  <c r="BO315" i="1"/>
  <c r="BB315" i="1"/>
  <c r="BC315" i="1"/>
  <c r="AB315" i="1"/>
  <c r="BD315" i="1"/>
  <c r="AH315" i="1"/>
  <c r="BE315" i="1"/>
  <c r="AI315" i="1"/>
  <c r="BF315" i="1"/>
  <c r="BJ315" i="1"/>
  <c r="X315" i="1"/>
  <c r="BP315" i="1"/>
  <c r="AJ315" i="1"/>
  <c r="AL315" i="1"/>
  <c r="AM315" i="1"/>
  <c r="AO315" i="1"/>
  <c r="AP315" i="1"/>
  <c r="AQ315" i="1"/>
  <c r="AR315" i="1"/>
  <c r="AS315" i="1"/>
  <c r="BH315" i="1"/>
  <c r="BI315" i="1"/>
  <c r="AN315" i="1"/>
  <c r="AY315" i="1"/>
  <c r="AZ315" i="1"/>
  <c r="BG315" i="1"/>
  <c r="AK411" i="1"/>
  <c r="BA411" i="1"/>
  <c r="BQ411" i="1"/>
  <c r="AL411" i="1"/>
  <c r="BB411" i="1"/>
  <c r="AM411" i="1"/>
  <c r="BC411" i="1"/>
  <c r="AN411" i="1"/>
  <c r="BD411" i="1"/>
  <c r="X411" i="1"/>
  <c r="AO411" i="1"/>
  <c r="BE411" i="1"/>
  <c r="AH411" i="1"/>
  <c r="BH411" i="1"/>
  <c r="AI411" i="1"/>
  <c r="BI411" i="1"/>
  <c r="AJ411" i="1"/>
  <c r="BJ411" i="1"/>
  <c r="AP411" i="1"/>
  <c r="BK411" i="1"/>
  <c r="AB411" i="1"/>
  <c r="BF411" i="1"/>
  <c r="AC411" i="1"/>
  <c r="BG411" i="1"/>
  <c r="AD411" i="1"/>
  <c r="BL411" i="1"/>
  <c r="AE411" i="1"/>
  <c r="BM411" i="1"/>
  <c r="AF411" i="1"/>
  <c r="BN411" i="1"/>
  <c r="AY411" i="1"/>
  <c r="AZ411" i="1"/>
  <c r="BO411" i="1"/>
  <c r="BP411" i="1"/>
  <c r="AG411" i="1"/>
  <c r="AQ411" i="1"/>
  <c r="AR411" i="1"/>
  <c r="AS411" i="1"/>
  <c r="AT411" i="1"/>
  <c r="AU411" i="1"/>
  <c r="AX411" i="1"/>
  <c r="AW411" i="1"/>
  <c r="AV411" i="1"/>
  <c r="AQ329" i="1"/>
  <c r="BG329" i="1"/>
  <c r="AB329" i="1"/>
  <c r="AR329" i="1"/>
  <c r="BH329" i="1"/>
  <c r="AD329" i="1"/>
  <c r="AT329" i="1"/>
  <c r="BJ329" i="1"/>
  <c r="AO329" i="1"/>
  <c r="BK329" i="1"/>
  <c r="AP329" i="1"/>
  <c r="BL329" i="1"/>
  <c r="AS329" i="1"/>
  <c r="BM329" i="1"/>
  <c r="X329" i="1"/>
  <c r="AU329" i="1"/>
  <c r="BN329" i="1"/>
  <c r="AV329" i="1"/>
  <c r="BO329" i="1"/>
  <c r="AM329" i="1"/>
  <c r="AN329" i="1"/>
  <c r="AW329" i="1"/>
  <c r="AX329" i="1"/>
  <c r="AY329" i="1"/>
  <c r="AL329" i="1"/>
  <c r="AZ329" i="1"/>
  <c r="BA329" i="1"/>
  <c r="BB329" i="1"/>
  <c r="BC329" i="1"/>
  <c r="BE329" i="1"/>
  <c r="BF329" i="1"/>
  <c r="BI329" i="1"/>
  <c r="BP329" i="1"/>
  <c r="BQ329" i="1"/>
  <c r="AI329" i="1"/>
  <c r="AJ329" i="1"/>
  <c r="AK329" i="1"/>
  <c r="BD329" i="1"/>
  <c r="AG329" i="1"/>
  <c r="AH329" i="1"/>
  <c r="AC329" i="1"/>
  <c r="AE329" i="1"/>
  <c r="AF329" i="1"/>
  <c r="DM412" i="1"/>
  <c r="AC323" i="1"/>
  <c r="AS323" i="1"/>
  <c r="BI323" i="1"/>
  <c r="AM323" i="1"/>
  <c r="BD323" i="1"/>
  <c r="AN323" i="1"/>
  <c r="BE323" i="1"/>
  <c r="AO323" i="1"/>
  <c r="BF323" i="1"/>
  <c r="AQ323" i="1"/>
  <c r="BH323" i="1"/>
  <c r="AL323" i="1"/>
  <c r="BL323" i="1"/>
  <c r="AP323" i="1"/>
  <c r="BM323" i="1"/>
  <c r="AR323" i="1"/>
  <c r="BN323" i="1"/>
  <c r="AT323" i="1"/>
  <c r="BO323" i="1"/>
  <c r="AU323" i="1"/>
  <c r="BP323" i="1"/>
  <c r="AB323" i="1"/>
  <c r="BC323" i="1"/>
  <c r="AD323" i="1"/>
  <c r="BG323" i="1"/>
  <c r="AE323" i="1"/>
  <c r="BJ323" i="1"/>
  <c r="AF323" i="1"/>
  <c r="BK323" i="1"/>
  <c r="AG323" i="1"/>
  <c r="BQ323" i="1"/>
  <c r="AX323" i="1"/>
  <c r="AY323" i="1"/>
  <c r="AZ323" i="1"/>
  <c r="BA323" i="1"/>
  <c r="BB323" i="1"/>
  <c r="AH323" i="1"/>
  <c r="AI323" i="1"/>
  <c r="AJ323" i="1"/>
  <c r="AK323" i="1"/>
  <c r="AV323" i="1"/>
  <c r="AW323" i="1"/>
  <c r="X323" i="1"/>
  <c r="AD461" i="1"/>
  <c r="AT461" i="1"/>
  <c r="BJ461" i="1"/>
  <c r="AE461" i="1"/>
  <c r="AU461" i="1"/>
  <c r="BK461" i="1"/>
  <c r="AP461" i="1"/>
  <c r="BH461" i="1"/>
  <c r="X461" i="1"/>
  <c r="AQ461" i="1"/>
  <c r="BI461" i="1"/>
  <c r="AR461" i="1"/>
  <c r="BL461" i="1"/>
  <c r="AS461" i="1"/>
  <c r="BM461" i="1"/>
  <c r="AB461" i="1"/>
  <c r="AV461" i="1"/>
  <c r="BN461" i="1"/>
  <c r="AM461" i="1"/>
  <c r="BQ461" i="1"/>
  <c r="AN461" i="1"/>
  <c r="AO461" i="1"/>
  <c r="AW461" i="1"/>
  <c r="AX461" i="1"/>
  <c r="AF461" i="1"/>
  <c r="BO461" i="1"/>
  <c r="AG461" i="1"/>
  <c r="BP461" i="1"/>
  <c r="AH461" i="1"/>
  <c r="AI461" i="1"/>
  <c r="AJ461" i="1"/>
  <c r="BG461" i="1"/>
  <c r="AK461" i="1"/>
  <c r="AL461" i="1"/>
  <c r="AY461" i="1"/>
  <c r="AZ461" i="1"/>
  <c r="BA461" i="1"/>
  <c r="BE461" i="1"/>
  <c r="BF461" i="1"/>
  <c r="AC461" i="1"/>
  <c r="BB461" i="1"/>
  <c r="BC461" i="1"/>
  <c r="BD461" i="1"/>
  <c r="AN463" i="1"/>
  <c r="BD463" i="1"/>
  <c r="X463" i="1"/>
  <c r="AO463" i="1"/>
  <c r="BE463" i="1"/>
  <c r="AB463" i="1"/>
  <c r="AT463" i="1"/>
  <c r="BL463" i="1"/>
  <c r="AC463" i="1"/>
  <c r="AU463" i="1"/>
  <c r="BM463" i="1"/>
  <c r="AD463" i="1"/>
  <c r="AV463" i="1"/>
  <c r="BN463" i="1"/>
  <c r="AE463" i="1"/>
  <c r="AW463" i="1"/>
  <c r="BO463" i="1"/>
  <c r="AF463" i="1"/>
  <c r="AX463" i="1"/>
  <c r="BP463" i="1"/>
  <c r="AH463" i="1"/>
  <c r="BG463" i="1"/>
  <c r="AI463" i="1"/>
  <c r="BH463" i="1"/>
  <c r="AJ463" i="1"/>
  <c r="BI463" i="1"/>
  <c r="AK463" i="1"/>
  <c r="BJ463" i="1"/>
  <c r="AL463" i="1"/>
  <c r="BK463" i="1"/>
  <c r="BC463" i="1"/>
  <c r="BF463" i="1"/>
  <c r="BQ463" i="1"/>
  <c r="AG463" i="1"/>
  <c r="AM463" i="1"/>
  <c r="AP463" i="1"/>
  <c r="AQ463" i="1"/>
  <c r="AR463" i="1"/>
  <c r="AS463" i="1"/>
  <c r="AY463" i="1"/>
  <c r="AZ463" i="1"/>
  <c r="BA463" i="1"/>
  <c r="BB463" i="1"/>
  <c r="DM494" i="1"/>
  <c r="AQ393" i="1"/>
  <c r="BG393" i="1"/>
  <c r="AB393" i="1"/>
  <c r="AR393" i="1"/>
  <c r="BH393" i="1"/>
  <c r="AC393" i="1"/>
  <c r="AS393" i="1"/>
  <c r="BI393" i="1"/>
  <c r="AD393" i="1"/>
  <c r="AT393" i="1"/>
  <c r="BJ393" i="1"/>
  <c r="AE393" i="1"/>
  <c r="AU393" i="1"/>
  <c r="BK393" i="1"/>
  <c r="AV393" i="1"/>
  <c r="BQ393" i="1"/>
  <c r="AW393" i="1"/>
  <c r="AX393" i="1"/>
  <c r="X393" i="1"/>
  <c r="AY393" i="1"/>
  <c r="AZ393" i="1"/>
  <c r="AK393" i="1"/>
  <c r="BP393" i="1"/>
  <c r="AL393" i="1"/>
  <c r="AM393" i="1"/>
  <c r="AN393" i="1"/>
  <c r="AO393" i="1"/>
  <c r="BN393" i="1"/>
  <c r="BO393" i="1"/>
  <c r="AF393" i="1"/>
  <c r="AG393" i="1"/>
  <c r="AH393" i="1"/>
  <c r="BM393" i="1"/>
  <c r="BF393" i="1"/>
  <c r="BL393" i="1"/>
  <c r="BB393" i="1"/>
  <c r="BC393" i="1"/>
  <c r="BD393" i="1"/>
  <c r="BE393" i="1"/>
  <c r="AP393" i="1"/>
  <c r="BA393" i="1"/>
  <c r="AJ393" i="1"/>
  <c r="AI393" i="1"/>
  <c r="DM297" i="1"/>
  <c r="AN357" i="1"/>
  <c r="BD357" i="1"/>
  <c r="AM357" i="1"/>
  <c r="BE357" i="1"/>
  <c r="X357" i="1"/>
  <c r="AP357" i="1"/>
  <c r="BG357" i="1"/>
  <c r="AR357" i="1"/>
  <c r="BI357" i="1"/>
  <c r="AJ357" i="1"/>
  <c r="BF357" i="1"/>
  <c r="AK357" i="1"/>
  <c r="BH357" i="1"/>
  <c r="AL357" i="1"/>
  <c r="BJ357" i="1"/>
  <c r="AO357" i="1"/>
  <c r="BK357" i="1"/>
  <c r="AQ357" i="1"/>
  <c r="BL357" i="1"/>
  <c r="AB357" i="1"/>
  <c r="BA357" i="1"/>
  <c r="AC357" i="1"/>
  <c r="BB357" i="1"/>
  <c r="AD357" i="1"/>
  <c r="BC357" i="1"/>
  <c r="AE357" i="1"/>
  <c r="BM357" i="1"/>
  <c r="AF357" i="1"/>
  <c r="BN357" i="1"/>
  <c r="AZ357" i="1"/>
  <c r="BO357" i="1"/>
  <c r="BP357" i="1"/>
  <c r="BQ357" i="1"/>
  <c r="AY357" i="1"/>
  <c r="AG357" i="1"/>
  <c r="AH357" i="1"/>
  <c r="AI357" i="1"/>
  <c r="AS357" i="1"/>
  <c r="AW357" i="1"/>
  <c r="AX357" i="1"/>
  <c r="AT357" i="1"/>
  <c r="AU357" i="1"/>
  <c r="AV357" i="1"/>
  <c r="AD432" i="1"/>
  <c r="AT432" i="1"/>
  <c r="BJ432" i="1"/>
  <c r="AE432" i="1"/>
  <c r="AU432" i="1"/>
  <c r="BK432" i="1"/>
  <c r="AH432" i="1"/>
  <c r="AZ432" i="1"/>
  <c r="AI432" i="1"/>
  <c r="BA432" i="1"/>
  <c r="AJ432" i="1"/>
  <c r="BB432" i="1"/>
  <c r="AK432" i="1"/>
  <c r="BC432" i="1"/>
  <c r="AR432" i="1"/>
  <c r="BP432" i="1"/>
  <c r="AS432" i="1"/>
  <c r="BQ432" i="1"/>
  <c r="AV432" i="1"/>
  <c r="X432" i="1"/>
  <c r="AW432" i="1"/>
  <c r="AX432" i="1"/>
  <c r="AN432" i="1"/>
  <c r="AO432" i="1"/>
  <c r="AP432" i="1"/>
  <c r="AQ432" i="1"/>
  <c r="AY432" i="1"/>
  <c r="AL432" i="1"/>
  <c r="AM432" i="1"/>
  <c r="BD432" i="1"/>
  <c r="BE432" i="1"/>
  <c r="BF432" i="1"/>
  <c r="BN432" i="1"/>
  <c r="BO432" i="1"/>
  <c r="BL432" i="1"/>
  <c r="BM432" i="1"/>
  <c r="BG432" i="1"/>
  <c r="BH432" i="1"/>
  <c r="BI432" i="1"/>
  <c r="AB432" i="1"/>
  <c r="AC432" i="1"/>
  <c r="AF432" i="1"/>
  <c r="AG432" i="1"/>
  <c r="DM351" i="1"/>
  <c r="DM290" i="1"/>
  <c r="AH359" i="1"/>
  <c r="AX359" i="1"/>
  <c r="BN359" i="1"/>
  <c r="AB359" i="1"/>
  <c r="AS359" i="1"/>
  <c r="BJ359" i="1"/>
  <c r="AD359" i="1"/>
  <c r="AU359" i="1"/>
  <c r="BL359" i="1"/>
  <c r="AF359" i="1"/>
  <c r="AW359" i="1"/>
  <c r="BO359" i="1"/>
  <c r="AV359" i="1"/>
  <c r="AY359" i="1"/>
  <c r="AC359" i="1"/>
  <c r="AZ359" i="1"/>
  <c r="AE359" i="1"/>
  <c r="BA359" i="1"/>
  <c r="AG359" i="1"/>
  <c r="BB359" i="1"/>
  <c r="AN359" i="1"/>
  <c r="BQ359" i="1"/>
  <c r="AO359" i="1"/>
  <c r="AP359" i="1"/>
  <c r="AQ359" i="1"/>
  <c r="AR359" i="1"/>
  <c r="AJ359" i="1"/>
  <c r="AK359" i="1"/>
  <c r="AL359" i="1"/>
  <c r="AM359" i="1"/>
  <c r="AT359" i="1"/>
  <c r="BG359" i="1"/>
  <c r="BH359" i="1"/>
  <c r="BI359" i="1"/>
  <c r="BK359" i="1"/>
  <c r="BM359" i="1"/>
  <c r="BP359" i="1"/>
  <c r="X359" i="1"/>
  <c r="AI359" i="1"/>
  <c r="BC359" i="1"/>
  <c r="BD359" i="1"/>
  <c r="BE359" i="1"/>
  <c r="BF359" i="1"/>
  <c r="AN256" i="1"/>
  <c r="BD256" i="1"/>
  <c r="X256" i="1"/>
  <c r="AO256" i="1"/>
  <c r="BE256" i="1"/>
  <c r="AE256" i="1"/>
  <c r="AW256" i="1"/>
  <c r="BO256" i="1"/>
  <c r="AF256" i="1"/>
  <c r="AX256" i="1"/>
  <c r="BP256" i="1"/>
  <c r="AG256" i="1"/>
  <c r="AY256" i="1"/>
  <c r="BQ256" i="1"/>
  <c r="AH256" i="1"/>
  <c r="AZ256" i="1"/>
  <c r="AC256" i="1"/>
  <c r="BC256" i="1"/>
  <c r="AI256" i="1"/>
  <c r="BG256" i="1"/>
  <c r="AJ256" i="1"/>
  <c r="BH256" i="1"/>
  <c r="AL256" i="1"/>
  <c r="BM256" i="1"/>
  <c r="AM256" i="1"/>
  <c r="BN256" i="1"/>
  <c r="AP256" i="1"/>
  <c r="AQ256" i="1"/>
  <c r="AR256" i="1"/>
  <c r="BF256" i="1"/>
  <c r="BI256" i="1"/>
  <c r="BJ256" i="1"/>
  <c r="BK256" i="1"/>
  <c r="BL256" i="1"/>
  <c r="AU256" i="1"/>
  <c r="AV256" i="1"/>
  <c r="BA256" i="1"/>
  <c r="BB256" i="1"/>
  <c r="AB256" i="1"/>
  <c r="AD256" i="1"/>
  <c r="AK256" i="1"/>
  <c r="AS256" i="1"/>
  <c r="AT256" i="1"/>
  <c r="DM327" i="1"/>
  <c r="AM405" i="1"/>
  <c r="BC405" i="1"/>
  <c r="AN405" i="1"/>
  <c r="BD405" i="1"/>
  <c r="X405" i="1"/>
  <c r="AO405" i="1"/>
  <c r="BE405" i="1"/>
  <c r="AP405" i="1"/>
  <c r="BF405" i="1"/>
  <c r="AQ405" i="1"/>
  <c r="BG405" i="1"/>
  <c r="AD405" i="1"/>
  <c r="AY405" i="1"/>
  <c r="AE405" i="1"/>
  <c r="AZ405" i="1"/>
  <c r="AF405" i="1"/>
  <c r="BA405" i="1"/>
  <c r="AG405" i="1"/>
  <c r="BB405" i="1"/>
  <c r="AT405" i="1"/>
  <c r="AU405" i="1"/>
  <c r="AV405" i="1"/>
  <c r="AW405" i="1"/>
  <c r="AX405" i="1"/>
  <c r="BK405" i="1"/>
  <c r="BL405" i="1"/>
  <c r="BM405" i="1"/>
  <c r="BN405" i="1"/>
  <c r="AB405" i="1"/>
  <c r="BO405" i="1"/>
  <c r="AS405" i="1"/>
  <c r="BH405" i="1"/>
  <c r="BI405" i="1"/>
  <c r="BJ405" i="1"/>
  <c r="BP405" i="1"/>
  <c r="AC405" i="1"/>
  <c r="AH405" i="1"/>
  <c r="BQ405" i="1"/>
  <c r="AI405" i="1"/>
  <c r="AJ405" i="1"/>
  <c r="AK405" i="1"/>
  <c r="AL405" i="1"/>
  <c r="AR405" i="1"/>
  <c r="AB391" i="1"/>
  <c r="AR391" i="1"/>
  <c r="BH391" i="1"/>
  <c r="AC391" i="1"/>
  <c r="AS391" i="1"/>
  <c r="BI391" i="1"/>
  <c r="AD391" i="1"/>
  <c r="AT391" i="1"/>
  <c r="BJ391" i="1"/>
  <c r="AE391" i="1"/>
  <c r="AU391" i="1"/>
  <c r="BK391" i="1"/>
  <c r="AF391" i="1"/>
  <c r="AV391" i="1"/>
  <c r="BL391" i="1"/>
  <c r="BA391" i="1"/>
  <c r="AG391" i="1"/>
  <c r="BB391" i="1"/>
  <c r="AH391" i="1"/>
  <c r="BC391" i="1"/>
  <c r="AI391" i="1"/>
  <c r="BD391" i="1"/>
  <c r="AJ391" i="1"/>
  <c r="BE391" i="1"/>
  <c r="AZ391" i="1"/>
  <c r="BF391" i="1"/>
  <c r="BG391" i="1"/>
  <c r="BM391" i="1"/>
  <c r="X391" i="1"/>
  <c r="BN391" i="1"/>
  <c r="BP391" i="1"/>
  <c r="BQ391" i="1"/>
  <c r="BO391" i="1"/>
  <c r="AY391" i="1"/>
  <c r="AX391" i="1"/>
  <c r="AL391" i="1"/>
  <c r="AM391" i="1"/>
  <c r="AN391" i="1"/>
  <c r="AO391" i="1"/>
  <c r="AP391" i="1"/>
  <c r="AK391" i="1"/>
  <c r="AQ391" i="1"/>
  <c r="AW391" i="1"/>
  <c r="AL328" i="1"/>
  <c r="BB328" i="1"/>
  <c r="AM328" i="1"/>
  <c r="BC328" i="1"/>
  <c r="X328" i="1"/>
  <c r="AO328" i="1"/>
  <c r="BE328" i="1"/>
  <c r="AE328" i="1"/>
  <c r="AX328" i="1"/>
  <c r="BQ328" i="1"/>
  <c r="AF328" i="1"/>
  <c r="AY328" i="1"/>
  <c r="AG328" i="1"/>
  <c r="AZ328" i="1"/>
  <c r="AH328" i="1"/>
  <c r="BA328" i="1"/>
  <c r="AI328" i="1"/>
  <c r="BD328" i="1"/>
  <c r="AN328" i="1"/>
  <c r="BM328" i="1"/>
  <c r="AP328" i="1"/>
  <c r="BN328" i="1"/>
  <c r="AQ328" i="1"/>
  <c r="BO328" i="1"/>
  <c r="AR328" i="1"/>
  <c r="BP328" i="1"/>
  <c r="AS328" i="1"/>
  <c r="AT328" i="1"/>
  <c r="AU328" i="1"/>
  <c r="AV328" i="1"/>
  <c r="AW328" i="1"/>
  <c r="BF328" i="1"/>
  <c r="AB328" i="1"/>
  <c r="AJ328" i="1"/>
  <c r="AK328" i="1"/>
  <c r="BG328" i="1"/>
  <c r="BH328" i="1"/>
  <c r="BI328" i="1"/>
  <c r="AC328" i="1"/>
  <c r="AD328" i="1"/>
  <c r="BK328" i="1"/>
  <c r="BL328" i="1"/>
  <c r="BJ328" i="1"/>
  <c r="AC358" i="1"/>
  <c r="AS358" i="1"/>
  <c r="BI358" i="1"/>
  <c r="AH358" i="1"/>
  <c r="AY358" i="1"/>
  <c r="BP358" i="1"/>
  <c r="AJ358" i="1"/>
  <c r="BA358" i="1"/>
  <c r="AL358" i="1"/>
  <c r="BC358" i="1"/>
  <c r="AE358" i="1"/>
  <c r="AZ358" i="1"/>
  <c r="AF358" i="1"/>
  <c r="BB358" i="1"/>
  <c r="AG358" i="1"/>
  <c r="BD358" i="1"/>
  <c r="AI358" i="1"/>
  <c r="BE358" i="1"/>
  <c r="AK358" i="1"/>
  <c r="BF358" i="1"/>
  <c r="BJ358" i="1"/>
  <c r="AB358" i="1"/>
  <c r="BK358" i="1"/>
  <c r="AD358" i="1"/>
  <c r="BL358" i="1"/>
  <c r="AM358" i="1"/>
  <c r="BM358" i="1"/>
  <c r="AN358" i="1"/>
  <c r="BN358" i="1"/>
  <c r="X358" i="1"/>
  <c r="AO358" i="1"/>
  <c r="AP358" i="1"/>
  <c r="BH358" i="1"/>
  <c r="BO358" i="1"/>
  <c r="BQ358" i="1"/>
  <c r="AU358" i="1"/>
  <c r="AV358" i="1"/>
  <c r="AW358" i="1"/>
  <c r="AX358" i="1"/>
  <c r="BG358" i="1"/>
  <c r="AQ358" i="1"/>
  <c r="AR358" i="1"/>
  <c r="AT358" i="1"/>
  <c r="DM286" i="1"/>
  <c r="AC225" i="1"/>
  <c r="AS225" i="1"/>
  <c r="BI225" i="1"/>
  <c r="AE225" i="1"/>
  <c r="AU225" i="1"/>
  <c r="BK225" i="1"/>
  <c r="AO225" i="1"/>
  <c r="BG225" i="1"/>
  <c r="AP225" i="1"/>
  <c r="BH225" i="1"/>
  <c r="AR225" i="1"/>
  <c r="BL225" i="1"/>
  <c r="AV225" i="1"/>
  <c r="BQ225" i="1"/>
  <c r="X225" i="1"/>
  <c r="AW225" i="1"/>
  <c r="AX225" i="1"/>
  <c r="AB225" i="1"/>
  <c r="AY225" i="1"/>
  <c r="AN225" i="1"/>
  <c r="AQ225" i="1"/>
  <c r="AT225" i="1"/>
  <c r="AZ225" i="1"/>
  <c r="BA225" i="1"/>
  <c r="AG225" i="1"/>
  <c r="BP225" i="1"/>
  <c r="AH225" i="1"/>
  <c r="AI225" i="1"/>
  <c r="AJ225" i="1"/>
  <c r="AK225" i="1"/>
  <c r="AD225" i="1"/>
  <c r="AF225" i="1"/>
  <c r="AL225" i="1"/>
  <c r="AM225" i="1"/>
  <c r="BB225" i="1"/>
  <c r="BC225" i="1"/>
  <c r="BD225" i="1"/>
  <c r="BE225" i="1"/>
  <c r="BF225" i="1"/>
  <c r="BJ225" i="1"/>
  <c r="BM225" i="1"/>
  <c r="BN225" i="1"/>
  <c r="BO225" i="1"/>
  <c r="AN270" i="1"/>
  <c r="BD270" i="1"/>
  <c r="AP270" i="1"/>
  <c r="BF270" i="1"/>
  <c r="AS270" i="1"/>
  <c r="BK270" i="1"/>
  <c r="AB270" i="1"/>
  <c r="AT270" i="1"/>
  <c r="BL270" i="1"/>
  <c r="AC270" i="1"/>
  <c r="AU270" i="1"/>
  <c r="BM270" i="1"/>
  <c r="AD270" i="1"/>
  <c r="AV270" i="1"/>
  <c r="BN270" i="1"/>
  <c r="AE270" i="1"/>
  <c r="AW270" i="1"/>
  <c r="BO270" i="1"/>
  <c r="AM270" i="1"/>
  <c r="BQ270" i="1"/>
  <c r="AO270" i="1"/>
  <c r="AQ270" i="1"/>
  <c r="AR270" i="1"/>
  <c r="AX270" i="1"/>
  <c r="BE270" i="1"/>
  <c r="BG270" i="1"/>
  <c r="BH270" i="1"/>
  <c r="X270" i="1"/>
  <c r="BI270" i="1"/>
  <c r="AF270" i="1"/>
  <c r="BJ270" i="1"/>
  <c r="BP270" i="1"/>
  <c r="AG270" i="1"/>
  <c r="AH270" i="1"/>
  <c r="AI270" i="1"/>
  <c r="AJ270" i="1"/>
  <c r="AK270" i="1"/>
  <c r="AL270" i="1"/>
  <c r="AY270" i="1"/>
  <c r="AZ270" i="1"/>
  <c r="BA270" i="1"/>
  <c r="BB270" i="1"/>
  <c r="BC270" i="1"/>
  <c r="AN402" i="1"/>
  <c r="BD402" i="1"/>
  <c r="X402" i="1"/>
  <c r="AO402" i="1"/>
  <c r="BE402" i="1"/>
  <c r="AP402" i="1"/>
  <c r="BF402" i="1"/>
  <c r="AQ402" i="1"/>
  <c r="BG402" i="1"/>
  <c r="AB402" i="1"/>
  <c r="AR402" i="1"/>
  <c r="BH402" i="1"/>
  <c r="AJ402" i="1"/>
  <c r="BJ402" i="1"/>
  <c r="AK402" i="1"/>
  <c r="BK402" i="1"/>
  <c r="AL402" i="1"/>
  <c r="BL402" i="1"/>
  <c r="AM402" i="1"/>
  <c r="BM402" i="1"/>
  <c r="AS402" i="1"/>
  <c r="BN402" i="1"/>
  <c r="BA402" i="1"/>
  <c r="BB402" i="1"/>
  <c r="AC402" i="1"/>
  <c r="BC402" i="1"/>
  <c r="AD402" i="1"/>
  <c r="BI402" i="1"/>
  <c r="AE402" i="1"/>
  <c r="BO402" i="1"/>
  <c r="BQ402" i="1"/>
  <c r="AF402" i="1"/>
  <c r="AG402" i="1"/>
  <c r="AH402" i="1"/>
  <c r="AU402" i="1"/>
  <c r="AV402" i="1"/>
  <c r="AW402" i="1"/>
  <c r="AX402" i="1"/>
  <c r="AY402" i="1"/>
  <c r="AI402" i="1"/>
  <c r="AT402" i="1"/>
  <c r="AZ402" i="1"/>
  <c r="BP402" i="1"/>
  <c r="DM440" i="1"/>
  <c r="AP316" i="1"/>
  <c r="BF316" i="1"/>
  <c r="AO316" i="1"/>
  <c r="BG316" i="1"/>
  <c r="X316" i="1"/>
  <c r="AQ316" i="1"/>
  <c r="BH316" i="1"/>
  <c r="AR316" i="1"/>
  <c r="BI316" i="1"/>
  <c r="AB316" i="1"/>
  <c r="AS316" i="1"/>
  <c r="BJ316" i="1"/>
  <c r="AC316" i="1"/>
  <c r="AT316" i="1"/>
  <c r="BK316" i="1"/>
  <c r="AU316" i="1"/>
  <c r="BQ316" i="1"/>
  <c r="AV316" i="1"/>
  <c r="AW316" i="1"/>
  <c r="AX316" i="1"/>
  <c r="AY316" i="1"/>
  <c r="BD316" i="1"/>
  <c r="AD316" i="1"/>
  <c r="BE316" i="1"/>
  <c r="AE316" i="1"/>
  <c r="BL316" i="1"/>
  <c r="AF316" i="1"/>
  <c r="BM316" i="1"/>
  <c r="AG316" i="1"/>
  <c r="BN316" i="1"/>
  <c r="BB316" i="1"/>
  <c r="BC316" i="1"/>
  <c r="BO316" i="1"/>
  <c r="BP316" i="1"/>
  <c r="AL316" i="1"/>
  <c r="AM316" i="1"/>
  <c r="AN316" i="1"/>
  <c r="AZ316" i="1"/>
  <c r="BA316" i="1"/>
  <c r="AH316" i="1"/>
  <c r="AI316" i="1"/>
  <c r="AJ316" i="1"/>
  <c r="AK316" i="1"/>
  <c r="AM360" i="1"/>
  <c r="BC360" i="1"/>
  <c r="AN360" i="1"/>
  <c r="BE360" i="1"/>
  <c r="X360" i="1"/>
  <c r="AP360" i="1"/>
  <c r="BG360" i="1"/>
  <c r="AR360" i="1"/>
  <c r="BI360" i="1"/>
  <c r="AQ360" i="1"/>
  <c r="BL360" i="1"/>
  <c r="AS360" i="1"/>
  <c r="BM360" i="1"/>
  <c r="AT360" i="1"/>
  <c r="BN360" i="1"/>
  <c r="AU360" i="1"/>
  <c r="BO360" i="1"/>
  <c r="AB360" i="1"/>
  <c r="AV360" i="1"/>
  <c r="BP360" i="1"/>
  <c r="AX360" i="1"/>
  <c r="AY360" i="1"/>
  <c r="AZ360" i="1"/>
  <c r="BA360" i="1"/>
  <c r="AC360" i="1"/>
  <c r="BB360" i="1"/>
  <c r="AL360" i="1"/>
  <c r="AO360" i="1"/>
  <c r="AW360" i="1"/>
  <c r="BD360" i="1"/>
  <c r="BF360" i="1"/>
  <c r="AJ360" i="1"/>
  <c r="AK360" i="1"/>
  <c r="BH360" i="1"/>
  <c r="BJ360" i="1"/>
  <c r="BK360" i="1"/>
  <c r="AD360" i="1"/>
  <c r="AE360" i="1"/>
  <c r="AF360" i="1"/>
  <c r="BQ360" i="1"/>
  <c r="AI360" i="1"/>
  <c r="AH360" i="1"/>
  <c r="AG360" i="1"/>
  <c r="AK380" i="1"/>
  <c r="BA380" i="1"/>
  <c r="BQ380" i="1"/>
  <c r="AL380" i="1"/>
  <c r="BB380" i="1"/>
  <c r="AM380" i="1"/>
  <c r="BC380" i="1"/>
  <c r="AN380" i="1"/>
  <c r="BD380" i="1"/>
  <c r="X380" i="1"/>
  <c r="AO380" i="1"/>
  <c r="BE380" i="1"/>
  <c r="AB380" i="1"/>
  <c r="AW380" i="1"/>
  <c r="AC380" i="1"/>
  <c r="AX380" i="1"/>
  <c r="AD380" i="1"/>
  <c r="AY380" i="1"/>
  <c r="AE380" i="1"/>
  <c r="AZ380" i="1"/>
  <c r="AF380" i="1"/>
  <c r="BF380" i="1"/>
  <c r="AR380" i="1"/>
  <c r="AS380" i="1"/>
  <c r="AT380" i="1"/>
  <c r="AU380" i="1"/>
  <c r="AV380" i="1"/>
  <c r="BJ380" i="1"/>
  <c r="BK380" i="1"/>
  <c r="BL380" i="1"/>
  <c r="BM380" i="1"/>
  <c r="BN380" i="1"/>
  <c r="AP380" i="1"/>
  <c r="AQ380" i="1"/>
  <c r="BG380" i="1"/>
  <c r="BH380" i="1"/>
  <c r="BI380" i="1"/>
  <c r="AG380" i="1"/>
  <c r="AH380" i="1"/>
  <c r="AI380" i="1"/>
  <c r="AJ380" i="1"/>
  <c r="BP380" i="1"/>
  <c r="BO380" i="1"/>
  <c r="AD489" i="1"/>
  <c r="AT489" i="1"/>
  <c r="BJ489" i="1"/>
  <c r="AG489" i="1"/>
  <c r="AW489" i="1"/>
  <c r="BM489" i="1"/>
  <c r="AF489" i="1"/>
  <c r="AY489" i="1"/>
  <c r="BQ489" i="1"/>
  <c r="AI489" i="1"/>
  <c r="BA489" i="1"/>
  <c r="AK489" i="1"/>
  <c r="BC489" i="1"/>
  <c r="AO489" i="1"/>
  <c r="BK489" i="1"/>
  <c r="AP489" i="1"/>
  <c r="BL489" i="1"/>
  <c r="AQ489" i="1"/>
  <c r="BN489" i="1"/>
  <c r="AR489" i="1"/>
  <c r="BO489" i="1"/>
  <c r="AS489" i="1"/>
  <c r="BP489" i="1"/>
  <c r="AZ489" i="1"/>
  <c r="BB489" i="1"/>
  <c r="X489" i="1"/>
  <c r="BD489" i="1"/>
  <c r="BE489" i="1"/>
  <c r="BF489" i="1"/>
  <c r="AV489" i="1"/>
  <c r="AX489" i="1"/>
  <c r="BG489" i="1"/>
  <c r="BH489" i="1"/>
  <c r="BI489" i="1"/>
  <c r="AE489" i="1"/>
  <c r="AH489" i="1"/>
  <c r="AJ489" i="1"/>
  <c r="AL489" i="1"/>
  <c r="AM489" i="1"/>
  <c r="AB489" i="1"/>
  <c r="AC489" i="1"/>
  <c r="AN489" i="1"/>
  <c r="AU489" i="1"/>
  <c r="AN301" i="1"/>
  <c r="BD301" i="1"/>
  <c r="X301" i="1"/>
  <c r="AO301" i="1"/>
  <c r="BE301" i="1"/>
  <c r="AQ301" i="1"/>
  <c r="BG301" i="1"/>
  <c r="AM301" i="1"/>
  <c r="BI301" i="1"/>
  <c r="AP301" i="1"/>
  <c r="BJ301" i="1"/>
  <c r="AR301" i="1"/>
  <c r="BK301" i="1"/>
  <c r="AG301" i="1"/>
  <c r="BC301" i="1"/>
  <c r="AH301" i="1"/>
  <c r="BF301" i="1"/>
  <c r="AI301" i="1"/>
  <c r="BH301" i="1"/>
  <c r="AJ301" i="1"/>
  <c r="BL301" i="1"/>
  <c r="AK301" i="1"/>
  <c r="BM301" i="1"/>
  <c r="AS301" i="1"/>
  <c r="AT301" i="1"/>
  <c r="AU301" i="1"/>
  <c r="AV301" i="1"/>
  <c r="AW301" i="1"/>
  <c r="AD301" i="1"/>
  <c r="AE301" i="1"/>
  <c r="AF301" i="1"/>
  <c r="AL301" i="1"/>
  <c r="AX301" i="1"/>
  <c r="AC301" i="1"/>
  <c r="AY301" i="1"/>
  <c r="AZ301" i="1"/>
  <c r="BA301" i="1"/>
  <c r="BB301" i="1"/>
  <c r="BN301" i="1"/>
  <c r="BO301" i="1"/>
  <c r="BP301" i="1"/>
  <c r="BQ301" i="1"/>
  <c r="AB301" i="1"/>
  <c r="AN266" i="1"/>
  <c r="BD266" i="1"/>
  <c r="AP266" i="1"/>
  <c r="BF266" i="1"/>
  <c r="AC266" i="1"/>
  <c r="AU266" i="1"/>
  <c r="BM266" i="1"/>
  <c r="AE266" i="1"/>
  <c r="AW266" i="1"/>
  <c r="BO266" i="1"/>
  <c r="AB266" i="1"/>
  <c r="AX266" i="1"/>
  <c r="AD266" i="1"/>
  <c r="AY266" i="1"/>
  <c r="AF266" i="1"/>
  <c r="AZ266" i="1"/>
  <c r="AG266" i="1"/>
  <c r="BA266" i="1"/>
  <c r="AH266" i="1"/>
  <c r="BB266" i="1"/>
  <c r="BI266" i="1"/>
  <c r="AI266" i="1"/>
  <c r="BJ266" i="1"/>
  <c r="AJ266" i="1"/>
  <c r="BK266" i="1"/>
  <c r="AK266" i="1"/>
  <c r="BL266" i="1"/>
  <c r="AL266" i="1"/>
  <c r="BN266" i="1"/>
  <c r="BH266" i="1"/>
  <c r="BP266" i="1"/>
  <c r="BQ266" i="1"/>
  <c r="X266" i="1"/>
  <c r="AM266" i="1"/>
  <c r="AR266" i="1"/>
  <c r="AS266" i="1"/>
  <c r="AT266" i="1"/>
  <c r="AV266" i="1"/>
  <c r="BC266" i="1"/>
  <c r="BE266" i="1"/>
  <c r="BG266" i="1"/>
  <c r="AO266" i="1"/>
  <c r="AQ266" i="1"/>
  <c r="AB452" i="1"/>
  <c r="AR452" i="1"/>
  <c r="BH452" i="1"/>
  <c r="AC452" i="1"/>
  <c r="AS452" i="1"/>
  <c r="BI452" i="1"/>
  <c r="AD452" i="1"/>
  <c r="AT452" i="1"/>
  <c r="BJ452" i="1"/>
  <c r="AE452" i="1"/>
  <c r="AU452" i="1"/>
  <c r="BK452" i="1"/>
  <c r="AV452" i="1"/>
  <c r="BP452" i="1"/>
  <c r="X452" i="1"/>
  <c r="AW452" i="1"/>
  <c r="BQ452" i="1"/>
  <c r="AX452" i="1"/>
  <c r="AY452" i="1"/>
  <c r="AF452" i="1"/>
  <c r="AZ452" i="1"/>
  <c r="BD452" i="1"/>
  <c r="BE452" i="1"/>
  <c r="AG452" i="1"/>
  <c r="BF452" i="1"/>
  <c r="AH452" i="1"/>
  <c r="BG452" i="1"/>
  <c r="AI452" i="1"/>
  <c r="BL452" i="1"/>
  <c r="AP452" i="1"/>
  <c r="AQ452" i="1"/>
  <c r="BA452" i="1"/>
  <c r="BB452" i="1"/>
  <c r="BC452" i="1"/>
  <c r="AN452" i="1"/>
  <c r="AO452" i="1"/>
  <c r="BM452" i="1"/>
  <c r="BN452" i="1"/>
  <c r="BO452" i="1"/>
  <c r="AJ452" i="1"/>
  <c r="AK452" i="1"/>
  <c r="AL452" i="1"/>
  <c r="AM452" i="1"/>
  <c r="AG215" i="1"/>
  <c r="AW215" i="1"/>
  <c r="BM215" i="1"/>
  <c r="AH215" i="1"/>
  <c r="AX215" i="1"/>
  <c r="BN215" i="1"/>
  <c r="AC215" i="1"/>
  <c r="AU215" i="1"/>
  <c r="BO215" i="1"/>
  <c r="AE215" i="1"/>
  <c r="AY215" i="1"/>
  <c r="BQ215" i="1"/>
  <c r="AI215" i="1"/>
  <c r="BA215" i="1"/>
  <c r="AD215" i="1"/>
  <c r="BC215" i="1"/>
  <c r="AJ215" i="1"/>
  <c r="BE215" i="1"/>
  <c r="AK215" i="1"/>
  <c r="BF215" i="1"/>
  <c r="AZ215" i="1"/>
  <c r="X215" i="1"/>
  <c r="BB215" i="1"/>
  <c r="BG215" i="1"/>
  <c r="AP215" i="1"/>
  <c r="AQ215" i="1"/>
  <c r="AR215" i="1"/>
  <c r="AS215" i="1"/>
  <c r="AN215" i="1"/>
  <c r="AO215" i="1"/>
  <c r="AT215" i="1"/>
  <c r="AV215" i="1"/>
  <c r="BD215" i="1"/>
  <c r="AB215" i="1"/>
  <c r="AF215" i="1"/>
  <c r="AL215" i="1"/>
  <c r="AM215" i="1"/>
  <c r="BP215" i="1"/>
  <c r="BI215" i="1"/>
  <c r="BJ215" i="1"/>
  <c r="BK215" i="1"/>
  <c r="BL215" i="1"/>
  <c r="BH215" i="1"/>
  <c r="AP279" i="1"/>
  <c r="BF279" i="1"/>
  <c r="AQ279" i="1"/>
  <c r="BG279" i="1"/>
  <c r="AB279" i="1"/>
  <c r="AR279" i="1"/>
  <c r="BH279" i="1"/>
  <c r="AC279" i="1"/>
  <c r="AS279" i="1"/>
  <c r="BI279" i="1"/>
  <c r="AD279" i="1"/>
  <c r="AT279" i="1"/>
  <c r="BJ279" i="1"/>
  <c r="AU279" i="1"/>
  <c r="BP279" i="1"/>
  <c r="AV279" i="1"/>
  <c r="BQ279" i="1"/>
  <c r="AW279" i="1"/>
  <c r="AX279" i="1"/>
  <c r="X279" i="1"/>
  <c r="AY279" i="1"/>
  <c r="AZ279" i="1"/>
  <c r="BA279" i="1"/>
  <c r="BB279" i="1"/>
  <c r="BC279" i="1"/>
  <c r="BD279" i="1"/>
  <c r="AF279" i="1"/>
  <c r="AG279" i="1"/>
  <c r="AH279" i="1"/>
  <c r="AI279" i="1"/>
  <c r="AJ279" i="1"/>
  <c r="BK279" i="1"/>
  <c r="BL279" i="1"/>
  <c r="BM279" i="1"/>
  <c r="BN279" i="1"/>
  <c r="BO279" i="1"/>
  <c r="BE279" i="1"/>
  <c r="AE279" i="1"/>
  <c r="AK279" i="1"/>
  <c r="AL279" i="1"/>
  <c r="AM279" i="1"/>
  <c r="AN279" i="1"/>
  <c r="AO279" i="1"/>
  <c r="AL276" i="1"/>
  <c r="BB276" i="1"/>
  <c r="AM276" i="1"/>
  <c r="BC276" i="1"/>
  <c r="AN276" i="1"/>
  <c r="BD276" i="1"/>
  <c r="X276" i="1"/>
  <c r="AO276" i="1"/>
  <c r="BE276" i="1"/>
  <c r="AP276" i="1"/>
  <c r="BF276" i="1"/>
  <c r="AT276" i="1"/>
  <c r="BO276" i="1"/>
  <c r="AU276" i="1"/>
  <c r="BP276" i="1"/>
  <c r="AV276" i="1"/>
  <c r="BQ276" i="1"/>
  <c r="AB276" i="1"/>
  <c r="AW276" i="1"/>
  <c r="AC276" i="1"/>
  <c r="AX276" i="1"/>
  <c r="AQ276" i="1"/>
  <c r="AR276" i="1"/>
  <c r="AS276" i="1"/>
  <c r="AY276" i="1"/>
  <c r="AZ276" i="1"/>
  <c r="AI276" i="1"/>
  <c r="AJ276" i="1"/>
  <c r="AK276" i="1"/>
  <c r="BA276" i="1"/>
  <c r="BG276" i="1"/>
  <c r="AH276" i="1"/>
  <c r="BH276" i="1"/>
  <c r="BI276" i="1"/>
  <c r="BJ276" i="1"/>
  <c r="BK276" i="1"/>
  <c r="AE276" i="1"/>
  <c r="AF276" i="1"/>
  <c r="AG276" i="1"/>
  <c r="BL276" i="1"/>
  <c r="BM276" i="1"/>
  <c r="AD276" i="1"/>
  <c r="BN276" i="1"/>
  <c r="AD228" i="1"/>
  <c r="AT228" i="1"/>
  <c r="BJ228" i="1"/>
  <c r="AC228" i="1"/>
  <c r="AU228" i="1"/>
  <c r="BL228" i="1"/>
  <c r="AG228" i="1"/>
  <c r="AX228" i="1"/>
  <c r="BO228" i="1"/>
  <c r="AP228" i="1"/>
  <c r="BI228" i="1"/>
  <c r="AQ228" i="1"/>
  <c r="BK228" i="1"/>
  <c r="X228" i="1"/>
  <c r="AR228" i="1"/>
  <c r="BM228" i="1"/>
  <c r="AS228" i="1"/>
  <c r="BN228" i="1"/>
  <c r="AL228" i="1"/>
  <c r="BP228" i="1"/>
  <c r="AM228" i="1"/>
  <c r="BQ228" i="1"/>
  <c r="AN228" i="1"/>
  <c r="AO228" i="1"/>
  <c r="AV228" i="1"/>
  <c r="AZ228" i="1"/>
  <c r="BA228" i="1"/>
  <c r="BB228" i="1"/>
  <c r="BC228" i="1"/>
  <c r="BD228" i="1"/>
  <c r="AH228" i="1"/>
  <c r="AI228" i="1"/>
  <c r="AJ228" i="1"/>
  <c r="AK228" i="1"/>
  <c r="AW228" i="1"/>
  <c r="AE228" i="1"/>
  <c r="AF228" i="1"/>
  <c r="AY228" i="1"/>
  <c r="BE228" i="1"/>
  <c r="BF228" i="1"/>
  <c r="AB228" i="1"/>
  <c r="BH228" i="1"/>
  <c r="BG228" i="1"/>
  <c r="AQ214" i="1"/>
  <c r="AB214" i="1"/>
  <c r="AR214" i="1"/>
  <c r="BH214" i="1"/>
  <c r="AC214" i="1"/>
  <c r="AS214" i="1"/>
  <c r="BI214" i="1"/>
  <c r="AV214" i="1"/>
  <c r="BN214" i="1"/>
  <c r="AE214" i="1"/>
  <c r="AX214" i="1"/>
  <c r="BP214" i="1"/>
  <c r="AG214" i="1"/>
  <c r="AZ214" i="1"/>
  <c r="AF214" i="1"/>
  <c r="BC214" i="1"/>
  <c r="AI214" i="1"/>
  <c r="BE214" i="1"/>
  <c r="AJ214" i="1"/>
  <c r="BF214" i="1"/>
  <c r="AD214" i="1"/>
  <c r="BJ214" i="1"/>
  <c r="AH214" i="1"/>
  <c r="BK214" i="1"/>
  <c r="AL214" i="1"/>
  <c r="BM214" i="1"/>
  <c r="BD214" i="1"/>
  <c r="BG214" i="1"/>
  <c r="BL214" i="1"/>
  <c r="BO214" i="1"/>
  <c r="AM214" i="1"/>
  <c r="AN214" i="1"/>
  <c r="AO214" i="1"/>
  <c r="AP214" i="1"/>
  <c r="AT214" i="1"/>
  <c r="X214" i="1"/>
  <c r="AK214" i="1"/>
  <c r="AU214" i="1"/>
  <c r="AW214" i="1"/>
  <c r="AY214" i="1"/>
  <c r="BA214" i="1"/>
  <c r="BQ214" i="1"/>
  <c r="BB214" i="1"/>
  <c r="AD400" i="1"/>
  <c r="AT400" i="1"/>
  <c r="BJ400" i="1"/>
  <c r="AE400" i="1"/>
  <c r="AU400" i="1"/>
  <c r="BK400" i="1"/>
  <c r="AF400" i="1"/>
  <c r="AV400" i="1"/>
  <c r="BL400" i="1"/>
  <c r="AG400" i="1"/>
  <c r="AW400" i="1"/>
  <c r="BM400" i="1"/>
  <c r="AH400" i="1"/>
  <c r="AX400" i="1"/>
  <c r="BN400" i="1"/>
  <c r="AS400" i="1"/>
  <c r="X400" i="1"/>
  <c r="AY400" i="1"/>
  <c r="AZ400" i="1"/>
  <c r="BA400" i="1"/>
  <c r="AB400" i="1"/>
  <c r="BB400" i="1"/>
  <c r="BD400" i="1"/>
  <c r="BE400" i="1"/>
  <c r="BF400" i="1"/>
  <c r="BG400" i="1"/>
  <c r="AC400" i="1"/>
  <c r="BH400" i="1"/>
  <c r="AI400" i="1"/>
  <c r="AJ400" i="1"/>
  <c r="AK400" i="1"/>
  <c r="AL400" i="1"/>
  <c r="BI400" i="1"/>
  <c r="BO400" i="1"/>
  <c r="BP400" i="1"/>
  <c r="BQ400" i="1"/>
  <c r="AP400" i="1"/>
  <c r="AQ400" i="1"/>
  <c r="AR400" i="1"/>
  <c r="BC400" i="1"/>
  <c r="AM400" i="1"/>
  <c r="AN400" i="1"/>
  <c r="AO400" i="1"/>
  <c r="DM377" i="1"/>
  <c r="X460" i="1"/>
  <c r="AO460" i="1"/>
  <c r="BE460" i="1"/>
  <c r="AP460" i="1"/>
  <c r="BF460" i="1"/>
  <c r="AN460" i="1"/>
  <c r="BH460" i="1"/>
  <c r="AQ460" i="1"/>
  <c r="BI460" i="1"/>
  <c r="AR460" i="1"/>
  <c r="BJ460" i="1"/>
  <c r="AS460" i="1"/>
  <c r="BK460" i="1"/>
  <c r="AB460" i="1"/>
  <c r="AT460" i="1"/>
  <c r="BL460" i="1"/>
  <c r="AM460" i="1"/>
  <c r="BQ460" i="1"/>
  <c r="AU460" i="1"/>
  <c r="AV460" i="1"/>
  <c r="AW460" i="1"/>
  <c r="AX460" i="1"/>
  <c r="AG460" i="1"/>
  <c r="BP460" i="1"/>
  <c r="AH460" i="1"/>
  <c r="AI460" i="1"/>
  <c r="AJ460" i="1"/>
  <c r="AK460" i="1"/>
  <c r="AC460" i="1"/>
  <c r="AD460" i="1"/>
  <c r="AE460" i="1"/>
  <c r="AF460" i="1"/>
  <c r="AL460" i="1"/>
  <c r="BO460" i="1"/>
  <c r="AY460" i="1"/>
  <c r="AZ460" i="1"/>
  <c r="BA460" i="1"/>
  <c r="BB460" i="1"/>
  <c r="BC460" i="1"/>
  <c r="BD460" i="1"/>
  <c r="BG460" i="1"/>
  <c r="BM460" i="1"/>
  <c r="BN460" i="1"/>
  <c r="AN434" i="1"/>
  <c r="BD434" i="1"/>
  <c r="AG434" i="1"/>
  <c r="AX434" i="1"/>
  <c r="BO434" i="1"/>
  <c r="AH434" i="1"/>
  <c r="AY434" i="1"/>
  <c r="BP434" i="1"/>
  <c r="AI434" i="1"/>
  <c r="AZ434" i="1"/>
  <c r="BQ434" i="1"/>
  <c r="AJ434" i="1"/>
  <c r="BA434" i="1"/>
  <c r="AE434" i="1"/>
  <c r="BE434" i="1"/>
  <c r="AF434" i="1"/>
  <c r="BF434" i="1"/>
  <c r="AK434" i="1"/>
  <c r="BG434" i="1"/>
  <c r="AL434" i="1"/>
  <c r="BH434" i="1"/>
  <c r="AM434" i="1"/>
  <c r="BI434" i="1"/>
  <c r="AQ434" i="1"/>
  <c r="AR434" i="1"/>
  <c r="AS434" i="1"/>
  <c r="AT434" i="1"/>
  <c r="AU434" i="1"/>
  <c r="BL434" i="1"/>
  <c r="BM434" i="1"/>
  <c r="X434" i="1"/>
  <c r="BN434" i="1"/>
  <c r="AO434" i="1"/>
  <c r="AP434" i="1"/>
  <c r="AV434" i="1"/>
  <c r="AW434" i="1"/>
  <c r="BB434" i="1"/>
  <c r="AB434" i="1"/>
  <c r="AC434" i="1"/>
  <c r="AD434" i="1"/>
  <c r="BC434" i="1"/>
  <c r="BJ434" i="1"/>
  <c r="BK434" i="1"/>
  <c r="DM409" i="1"/>
  <c r="AL497" i="1"/>
  <c r="BB497" i="1"/>
  <c r="X497" i="1"/>
  <c r="AO497" i="1"/>
  <c r="BE497" i="1"/>
  <c r="AQ497" i="1"/>
  <c r="BI497" i="1"/>
  <c r="AS497" i="1"/>
  <c r="BK497" i="1"/>
  <c r="AM497" i="1"/>
  <c r="BH497" i="1"/>
  <c r="AN497" i="1"/>
  <c r="BJ497" i="1"/>
  <c r="AP497" i="1"/>
  <c r="BL497" i="1"/>
  <c r="AR497" i="1"/>
  <c r="BM497" i="1"/>
  <c r="AT497" i="1"/>
  <c r="BN497" i="1"/>
  <c r="AW497" i="1"/>
  <c r="AX497" i="1"/>
  <c r="AY497" i="1"/>
  <c r="AZ497" i="1"/>
  <c r="AB497" i="1"/>
  <c r="BA497" i="1"/>
  <c r="AG497" i="1"/>
  <c r="AH497" i="1"/>
  <c r="AI497" i="1"/>
  <c r="AJ497" i="1"/>
  <c r="AK497" i="1"/>
  <c r="AC497" i="1"/>
  <c r="AD497" i="1"/>
  <c r="AE497" i="1"/>
  <c r="AF497" i="1"/>
  <c r="AV497" i="1"/>
  <c r="BQ497" i="1"/>
  <c r="BC497" i="1"/>
  <c r="BD497" i="1"/>
  <c r="BF497" i="1"/>
  <c r="BO497" i="1"/>
  <c r="BG497" i="1"/>
  <c r="BP497" i="1"/>
  <c r="AU497" i="1"/>
  <c r="DM493" i="1"/>
  <c r="DM488" i="1"/>
  <c r="AP501" i="1"/>
  <c r="BF501" i="1"/>
  <c r="AC501" i="1"/>
  <c r="AS501" i="1"/>
  <c r="BI501" i="1"/>
  <c r="AF501" i="1"/>
  <c r="AX501" i="1"/>
  <c r="BP501" i="1"/>
  <c r="AH501" i="1"/>
  <c r="AZ501" i="1"/>
  <c r="AR501" i="1"/>
  <c r="BM501" i="1"/>
  <c r="AT501" i="1"/>
  <c r="BN501" i="1"/>
  <c r="X501" i="1"/>
  <c r="AU501" i="1"/>
  <c r="BO501" i="1"/>
  <c r="AV501" i="1"/>
  <c r="BQ501" i="1"/>
  <c r="AB501" i="1"/>
  <c r="AW501" i="1"/>
  <c r="AY501" i="1"/>
  <c r="BA501" i="1"/>
  <c r="BB501" i="1"/>
  <c r="BC501" i="1"/>
  <c r="BD501" i="1"/>
  <c r="BK501" i="1"/>
  <c r="AD501" i="1"/>
  <c r="BL501" i="1"/>
  <c r="AE501" i="1"/>
  <c r="AG501" i="1"/>
  <c r="AI501" i="1"/>
  <c r="AJ501" i="1"/>
  <c r="AK501" i="1"/>
  <c r="BH501" i="1"/>
  <c r="BJ501" i="1"/>
  <c r="BE501" i="1"/>
  <c r="AL501" i="1"/>
  <c r="AO501" i="1"/>
  <c r="AM501" i="1"/>
  <c r="AQ501" i="1"/>
  <c r="AN501" i="1"/>
  <c r="BG501" i="1"/>
  <c r="DM474" i="1"/>
  <c r="AN249" i="1"/>
  <c r="BD249" i="1"/>
  <c r="AP249" i="1"/>
  <c r="BF249" i="1"/>
  <c r="AC249" i="1"/>
  <c r="AU249" i="1"/>
  <c r="BM249" i="1"/>
  <c r="AD249" i="1"/>
  <c r="AV249" i="1"/>
  <c r="BN249" i="1"/>
  <c r="AF249" i="1"/>
  <c r="AZ249" i="1"/>
  <c r="AG249" i="1"/>
  <c r="BA249" i="1"/>
  <c r="AH249" i="1"/>
  <c r="BB249" i="1"/>
  <c r="AI249" i="1"/>
  <c r="BC249" i="1"/>
  <c r="AJ249" i="1"/>
  <c r="BE249" i="1"/>
  <c r="AB249" i="1"/>
  <c r="BJ249" i="1"/>
  <c r="AK249" i="1"/>
  <c r="BL249" i="1"/>
  <c r="AL249" i="1"/>
  <c r="BO249" i="1"/>
  <c r="AQ249" i="1"/>
  <c r="AR249" i="1"/>
  <c r="AS249" i="1"/>
  <c r="AT249" i="1"/>
  <c r="AW249" i="1"/>
  <c r="BP249" i="1"/>
  <c r="BQ249" i="1"/>
  <c r="AY249" i="1"/>
  <c r="BG249" i="1"/>
  <c r="BH249" i="1"/>
  <c r="BI249" i="1"/>
  <c r="BK249" i="1"/>
  <c r="X249" i="1"/>
  <c r="AE249" i="1"/>
  <c r="AM249" i="1"/>
  <c r="AO249" i="1"/>
  <c r="AX249" i="1"/>
  <c r="AB480" i="1"/>
  <c r="AR480" i="1"/>
  <c r="BH480" i="1"/>
  <c r="AD480" i="1"/>
  <c r="AT480" i="1"/>
  <c r="BJ480" i="1"/>
  <c r="AE480" i="1"/>
  <c r="AU480" i="1"/>
  <c r="BK480" i="1"/>
  <c r="AO480" i="1"/>
  <c r="BI480" i="1"/>
  <c r="AP480" i="1"/>
  <c r="BL480" i="1"/>
  <c r="AQ480" i="1"/>
  <c r="BM480" i="1"/>
  <c r="AV480" i="1"/>
  <c r="BO480" i="1"/>
  <c r="AI480" i="1"/>
  <c r="BF480" i="1"/>
  <c r="AJ480" i="1"/>
  <c r="BG480" i="1"/>
  <c r="AK480" i="1"/>
  <c r="BN480" i="1"/>
  <c r="AL480" i="1"/>
  <c r="BP480" i="1"/>
  <c r="AM480" i="1"/>
  <c r="BQ480" i="1"/>
  <c r="AG480" i="1"/>
  <c r="AH480" i="1"/>
  <c r="AN480" i="1"/>
  <c r="AS480" i="1"/>
  <c r="AW480" i="1"/>
  <c r="BE480" i="1"/>
  <c r="BC480" i="1"/>
  <c r="BD480" i="1"/>
  <c r="AY480" i="1"/>
  <c r="AZ480" i="1"/>
  <c r="BA480" i="1"/>
  <c r="BB480" i="1"/>
  <c r="AF480" i="1"/>
  <c r="AX480" i="1"/>
  <c r="AC480" i="1"/>
  <c r="X480" i="1"/>
  <c r="AD299" i="1"/>
  <c r="AT299" i="1"/>
  <c r="BJ299" i="1"/>
  <c r="AE299" i="1"/>
  <c r="AU299" i="1"/>
  <c r="BK299" i="1"/>
  <c r="AG299" i="1"/>
  <c r="AW299" i="1"/>
  <c r="BM299" i="1"/>
  <c r="AO299" i="1"/>
  <c r="BH299" i="1"/>
  <c r="AP299" i="1"/>
  <c r="BI299" i="1"/>
  <c r="AQ299" i="1"/>
  <c r="BL299" i="1"/>
  <c r="AK299" i="1"/>
  <c r="BG299" i="1"/>
  <c r="AL299" i="1"/>
  <c r="BN299" i="1"/>
  <c r="AM299" i="1"/>
  <c r="BO299" i="1"/>
  <c r="AN299" i="1"/>
  <c r="BP299" i="1"/>
  <c r="AR299" i="1"/>
  <c r="BQ299" i="1"/>
  <c r="AY299" i="1"/>
  <c r="AZ299" i="1"/>
  <c r="BA299" i="1"/>
  <c r="BB299" i="1"/>
  <c r="X299" i="1"/>
  <c r="BC299" i="1"/>
  <c r="AI299" i="1"/>
  <c r="AJ299" i="1"/>
  <c r="AS299" i="1"/>
  <c r="AV299" i="1"/>
  <c r="AX299" i="1"/>
  <c r="BD299" i="1"/>
  <c r="BE299" i="1"/>
  <c r="BF299" i="1"/>
  <c r="AB299" i="1"/>
  <c r="AC299" i="1"/>
  <c r="AF299" i="1"/>
  <c r="AH299" i="1"/>
  <c r="DM455" i="1"/>
  <c r="AL472" i="1"/>
  <c r="BB472" i="1"/>
  <c r="AM472" i="1"/>
  <c r="BD472" i="1"/>
  <c r="AN472" i="1"/>
  <c r="BE472" i="1"/>
  <c r="AO472" i="1"/>
  <c r="BF472" i="1"/>
  <c r="X472" i="1"/>
  <c r="AP472" i="1"/>
  <c r="BG472" i="1"/>
  <c r="AT472" i="1"/>
  <c r="BO472" i="1"/>
  <c r="AU472" i="1"/>
  <c r="BP472" i="1"/>
  <c r="AV472" i="1"/>
  <c r="BQ472" i="1"/>
  <c r="AC472" i="1"/>
  <c r="AX472" i="1"/>
  <c r="AK472" i="1"/>
  <c r="AQ472" i="1"/>
  <c r="AR472" i="1"/>
  <c r="AS472" i="1"/>
  <c r="AW472" i="1"/>
  <c r="AZ472" i="1"/>
  <c r="BA472" i="1"/>
  <c r="BC472" i="1"/>
  <c r="BH472" i="1"/>
  <c r="BI472" i="1"/>
  <c r="AG472" i="1"/>
  <c r="AH472" i="1"/>
  <c r="AI472" i="1"/>
  <c r="AJ472" i="1"/>
  <c r="AY472" i="1"/>
  <c r="BJ472" i="1"/>
  <c r="BK472" i="1"/>
  <c r="BL472" i="1"/>
  <c r="BM472" i="1"/>
  <c r="BN472" i="1"/>
  <c r="AF472" i="1"/>
  <c r="AD472" i="1"/>
  <c r="AB472" i="1"/>
  <c r="AE472" i="1"/>
  <c r="AE413" i="1"/>
  <c r="AU413" i="1"/>
  <c r="BK413" i="1"/>
  <c r="AF413" i="1"/>
  <c r="AV413" i="1"/>
  <c r="BL413" i="1"/>
  <c r="AG413" i="1"/>
  <c r="AW413" i="1"/>
  <c r="BM413" i="1"/>
  <c r="AH413" i="1"/>
  <c r="AX413" i="1"/>
  <c r="BN413" i="1"/>
  <c r="AI413" i="1"/>
  <c r="AY413" i="1"/>
  <c r="BO413" i="1"/>
  <c r="AR413" i="1"/>
  <c r="AS413" i="1"/>
  <c r="X413" i="1"/>
  <c r="AT413" i="1"/>
  <c r="AZ413" i="1"/>
  <c r="AQ413" i="1"/>
  <c r="BA413" i="1"/>
  <c r="BB413" i="1"/>
  <c r="BC413" i="1"/>
  <c r="BD413" i="1"/>
  <c r="AD413" i="1"/>
  <c r="AJ413" i="1"/>
  <c r="AK413" i="1"/>
  <c r="AL413" i="1"/>
  <c r="AM413" i="1"/>
  <c r="BF413" i="1"/>
  <c r="BG413" i="1"/>
  <c r="BH413" i="1"/>
  <c r="BI413" i="1"/>
  <c r="BJ413" i="1"/>
  <c r="AB413" i="1"/>
  <c r="AC413" i="1"/>
  <c r="AN413" i="1"/>
  <c r="AO413" i="1"/>
  <c r="AP413" i="1"/>
  <c r="BE413" i="1"/>
  <c r="BP413" i="1"/>
  <c r="BQ413" i="1"/>
  <c r="AP381" i="1"/>
  <c r="BF381" i="1"/>
  <c r="AQ381" i="1"/>
  <c r="BG381" i="1"/>
  <c r="AB381" i="1"/>
  <c r="AR381" i="1"/>
  <c r="BH381" i="1"/>
  <c r="AC381" i="1"/>
  <c r="AS381" i="1"/>
  <c r="BI381" i="1"/>
  <c r="AD381" i="1"/>
  <c r="AT381" i="1"/>
  <c r="BJ381" i="1"/>
  <c r="AI381" i="1"/>
  <c r="BD381" i="1"/>
  <c r="AJ381" i="1"/>
  <c r="BE381" i="1"/>
  <c r="AK381" i="1"/>
  <c r="BK381" i="1"/>
  <c r="AL381" i="1"/>
  <c r="BL381" i="1"/>
  <c r="AM381" i="1"/>
  <c r="BM381" i="1"/>
  <c r="BC381" i="1"/>
  <c r="X381" i="1"/>
  <c r="BN381" i="1"/>
  <c r="AE381" i="1"/>
  <c r="BO381" i="1"/>
  <c r="AF381" i="1"/>
  <c r="BP381" i="1"/>
  <c r="AG381" i="1"/>
  <c r="BQ381" i="1"/>
  <c r="AN381" i="1"/>
  <c r="AO381" i="1"/>
  <c r="AU381" i="1"/>
  <c r="AV381" i="1"/>
  <c r="AW381" i="1"/>
  <c r="BB381" i="1"/>
  <c r="AX381" i="1"/>
  <c r="AY381" i="1"/>
  <c r="AZ381" i="1"/>
  <c r="BA381" i="1"/>
  <c r="AH381" i="1"/>
  <c r="AK500" i="1"/>
  <c r="BA500" i="1"/>
  <c r="BQ500" i="1"/>
  <c r="AN500" i="1"/>
  <c r="BD500" i="1"/>
  <c r="AD500" i="1"/>
  <c r="AV500" i="1"/>
  <c r="BN500" i="1"/>
  <c r="AF500" i="1"/>
  <c r="AX500" i="1"/>
  <c r="BP500" i="1"/>
  <c r="AB500" i="1"/>
  <c r="AW500" i="1"/>
  <c r="AC500" i="1"/>
  <c r="AY500" i="1"/>
  <c r="AE500" i="1"/>
  <c r="AZ500" i="1"/>
  <c r="AG500" i="1"/>
  <c r="BB500" i="1"/>
  <c r="AH500" i="1"/>
  <c r="BC500" i="1"/>
  <c r="AO500" i="1"/>
  <c r="BO500" i="1"/>
  <c r="AP500" i="1"/>
  <c r="AQ500" i="1"/>
  <c r="AR500" i="1"/>
  <c r="AS500" i="1"/>
  <c r="BG500" i="1"/>
  <c r="BH500" i="1"/>
  <c r="BI500" i="1"/>
  <c r="BJ500" i="1"/>
  <c r="BK500" i="1"/>
  <c r="X500" i="1"/>
  <c r="AI500" i="1"/>
  <c r="AJ500" i="1"/>
  <c r="AL500" i="1"/>
  <c r="AM500" i="1"/>
  <c r="AT500" i="1"/>
  <c r="AU500" i="1"/>
  <c r="BL500" i="1"/>
  <c r="BM500" i="1"/>
  <c r="BE500" i="1"/>
  <c r="BF500" i="1"/>
  <c r="AD222" i="1"/>
  <c r="AT222" i="1"/>
  <c r="AF222" i="1"/>
  <c r="AV222" i="1"/>
  <c r="BL222" i="1"/>
  <c r="AP222" i="1"/>
  <c r="BH222" i="1"/>
  <c r="AR222" i="1"/>
  <c r="BJ222" i="1"/>
  <c r="AG222" i="1"/>
  <c r="BA222" i="1"/>
  <c r="AH222" i="1"/>
  <c r="BB222" i="1"/>
  <c r="AJ222" i="1"/>
  <c r="BD222" i="1"/>
  <c r="AN222" i="1"/>
  <c r="BN222" i="1"/>
  <c r="AO222" i="1"/>
  <c r="BO222" i="1"/>
  <c r="AQ222" i="1"/>
  <c r="BP222" i="1"/>
  <c r="AS222" i="1"/>
  <c r="BQ222" i="1"/>
  <c r="AW222" i="1"/>
  <c r="AX222" i="1"/>
  <c r="AY222" i="1"/>
  <c r="AZ222" i="1"/>
  <c r="BC222" i="1"/>
  <c r="BM222" i="1"/>
  <c r="X222" i="1"/>
  <c r="AB222" i="1"/>
  <c r="AC222" i="1"/>
  <c r="AE222" i="1"/>
  <c r="AI222" i="1"/>
  <c r="AK222" i="1"/>
  <c r="AL222" i="1"/>
  <c r="AM222" i="1"/>
  <c r="BI222" i="1"/>
  <c r="BK222" i="1"/>
  <c r="BE222" i="1"/>
  <c r="AU222" i="1"/>
  <c r="BF222" i="1"/>
  <c r="BG222" i="1"/>
  <c r="AD268" i="1"/>
  <c r="AT268" i="1"/>
  <c r="BJ268" i="1"/>
  <c r="AF268" i="1"/>
  <c r="AV268" i="1"/>
  <c r="BL268" i="1"/>
  <c r="AN268" i="1"/>
  <c r="BF268" i="1"/>
  <c r="AO268" i="1"/>
  <c r="BG268" i="1"/>
  <c r="AP268" i="1"/>
  <c r="BH268" i="1"/>
  <c r="X268" i="1"/>
  <c r="AQ268" i="1"/>
  <c r="BI268" i="1"/>
  <c r="AR268" i="1"/>
  <c r="BK268" i="1"/>
  <c r="AU268" i="1"/>
  <c r="AW268" i="1"/>
  <c r="AX268" i="1"/>
  <c r="AY268" i="1"/>
  <c r="AZ268" i="1"/>
  <c r="AC268" i="1"/>
  <c r="BN268" i="1"/>
  <c r="AE268" i="1"/>
  <c r="BO268" i="1"/>
  <c r="AG268" i="1"/>
  <c r="BP268" i="1"/>
  <c r="AH268" i="1"/>
  <c r="BQ268" i="1"/>
  <c r="AI268" i="1"/>
  <c r="AB268" i="1"/>
  <c r="AJ268" i="1"/>
  <c r="AK268" i="1"/>
  <c r="AL268" i="1"/>
  <c r="AM268" i="1"/>
  <c r="AS268" i="1"/>
  <c r="BA268" i="1"/>
  <c r="BB268" i="1"/>
  <c r="BC268" i="1"/>
  <c r="BD268" i="1"/>
  <c r="BE268" i="1"/>
  <c r="BM268" i="1"/>
  <c r="DM449" i="1"/>
  <c r="AC467" i="1"/>
  <c r="AS467" i="1"/>
  <c r="BI467" i="1"/>
  <c r="AF467" i="1"/>
  <c r="AW467" i="1"/>
  <c r="BN467" i="1"/>
  <c r="AG467" i="1"/>
  <c r="AX467" i="1"/>
  <c r="BO467" i="1"/>
  <c r="AH467" i="1"/>
  <c r="AY467" i="1"/>
  <c r="BP467" i="1"/>
  <c r="AI467" i="1"/>
  <c r="AZ467" i="1"/>
  <c r="BQ467" i="1"/>
  <c r="AB467" i="1"/>
  <c r="BB467" i="1"/>
  <c r="AD467" i="1"/>
  <c r="BC467" i="1"/>
  <c r="AE467" i="1"/>
  <c r="BD467" i="1"/>
  <c r="AJ467" i="1"/>
  <c r="BE467" i="1"/>
  <c r="AK467" i="1"/>
  <c r="BF467" i="1"/>
  <c r="AU467" i="1"/>
  <c r="AV467" i="1"/>
  <c r="BA467" i="1"/>
  <c r="BG467" i="1"/>
  <c r="BH467" i="1"/>
  <c r="AL467" i="1"/>
  <c r="AM467" i="1"/>
  <c r="AN467" i="1"/>
  <c r="AO467" i="1"/>
  <c r="BK467" i="1"/>
  <c r="BL467" i="1"/>
  <c r="BM467" i="1"/>
  <c r="X467" i="1"/>
  <c r="AP467" i="1"/>
  <c r="AQ467" i="1"/>
  <c r="AR467" i="1"/>
  <c r="AT467" i="1"/>
  <c r="BJ467" i="1"/>
  <c r="AQ441" i="1"/>
  <c r="BG441" i="1"/>
  <c r="AD441" i="1"/>
  <c r="AU441" i="1"/>
  <c r="BL441" i="1"/>
  <c r="AE441" i="1"/>
  <c r="AV441" i="1"/>
  <c r="BM441" i="1"/>
  <c r="AF441" i="1"/>
  <c r="AW441" i="1"/>
  <c r="BN441" i="1"/>
  <c r="AG441" i="1"/>
  <c r="AX441" i="1"/>
  <c r="BO441" i="1"/>
  <c r="AZ441" i="1"/>
  <c r="AB441" i="1"/>
  <c r="BA441" i="1"/>
  <c r="AC441" i="1"/>
  <c r="BB441" i="1"/>
  <c r="AH441" i="1"/>
  <c r="BC441" i="1"/>
  <c r="AI441" i="1"/>
  <c r="BD441" i="1"/>
  <c r="AK441" i="1"/>
  <c r="BP441" i="1"/>
  <c r="AL441" i="1"/>
  <c r="BQ441" i="1"/>
  <c r="AM441" i="1"/>
  <c r="AN441" i="1"/>
  <c r="AO441" i="1"/>
  <c r="X441" i="1"/>
  <c r="AJ441" i="1"/>
  <c r="AP441" i="1"/>
  <c r="AR441" i="1"/>
  <c r="AY441" i="1"/>
  <c r="BE441" i="1"/>
  <c r="BF441" i="1"/>
  <c r="BH441" i="1"/>
  <c r="BI441" i="1"/>
  <c r="AS441" i="1"/>
  <c r="AT441" i="1"/>
  <c r="BJ441" i="1"/>
  <c r="BK441" i="1"/>
  <c r="DM282" i="1"/>
  <c r="X263" i="1"/>
  <c r="AO263" i="1"/>
  <c r="BE263" i="1"/>
  <c r="AP263" i="1"/>
  <c r="BF263" i="1"/>
  <c r="AQ263" i="1"/>
  <c r="BG263" i="1"/>
  <c r="AC263" i="1"/>
  <c r="AV263" i="1"/>
  <c r="BO263" i="1"/>
  <c r="AE263" i="1"/>
  <c r="AX263" i="1"/>
  <c r="BQ263" i="1"/>
  <c r="AF263" i="1"/>
  <c r="BA263" i="1"/>
  <c r="AG263" i="1"/>
  <c r="BB263" i="1"/>
  <c r="AH263" i="1"/>
  <c r="BC263" i="1"/>
  <c r="AI263" i="1"/>
  <c r="BD263" i="1"/>
  <c r="AJ263" i="1"/>
  <c r="BH263" i="1"/>
  <c r="AB263" i="1"/>
  <c r="BL263" i="1"/>
  <c r="AD263" i="1"/>
  <c r="BM263" i="1"/>
  <c r="AK263" i="1"/>
  <c r="BN263" i="1"/>
  <c r="AL263" i="1"/>
  <c r="BP263" i="1"/>
  <c r="AM263" i="1"/>
  <c r="AU263" i="1"/>
  <c r="AW263" i="1"/>
  <c r="AY263" i="1"/>
  <c r="AZ263" i="1"/>
  <c r="BI263" i="1"/>
  <c r="AN263" i="1"/>
  <c r="AS263" i="1"/>
  <c r="AT263" i="1"/>
  <c r="BJ263" i="1"/>
  <c r="BK263" i="1"/>
  <c r="AR263" i="1"/>
  <c r="DM426" i="1"/>
  <c r="AM451" i="1"/>
  <c r="BC451" i="1"/>
  <c r="AN451" i="1"/>
  <c r="BD451" i="1"/>
  <c r="X451" i="1"/>
  <c r="AO451" i="1"/>
  <c r="BE451" i="1"/>
  <c r="AP451" i="1"/>
  <c r="BF451" i="1"/>
  <c r="AC451" i="1"/>
  <c r="AW451" i="1"/>
  <c r="BQ451" i="1"/>
  <c r="AD451" i="1"/>
  <c r="AX451" i="1"/>
  <c r="AE451" i="1"/>
  <c r="AY451" i="1"/>
  <c r="AF451" i="1"/>
  <c r="AZ451" i="1"/>
  <c r="AG451" i="1"/>
  <c r="BA451" i="1"/>
  <c r="AR451" i="1"/>
  <c r="AS451" i="1"/>
  <c r="AT451" i="1"/>
  <c r="AU451" i="1"/>
  <c r="AV451" i="1"/>
  <c r="BN451" i="1"/>
  <c r="AB451" i="1"/>
  <c r="BO451" i="1"/>
  <c r="AH451" i="1"/>
  <c r="BP451" i="1"/>
  <c r="AI451" i="1"/>
  <c r="AJ451" i="1"/>
  <c r="BB451" i="1"/>
  <c r="BG451" i="1"/>
  <c r="BH451" i="1"/>
  <c r="BI451" i="1"/>
  <c r="BJ451" i="1"/>
  <c r="BM451" i="1"/>
  <c r="AK451" i="1"/>
  <c r="AL451" i="1"/>
  <c r="AQ451" i="1"/>
  <c r="BK451" i="1"/>
  <c r="BL451" i="1"/>
  <c r="AK484" i="1"/>
  <c r="BA484" i="1"/>
  <c r="BQ484" i="1"/>
  <c r="AM484" i="1"/>
  <c r="BC484" i="1"/>
  <c r="AN484" i="1"/>
  <c r="BD484" i="1"/>
  <c r="AB484" i="1"/>
  <c r="AU484" i="1"/>
  <c r="BN484" i="1"/>
  <c r="AD484" i="1"/>
  <c r="AW484" i="1"/>
  <c r="BP484" i="1"/>
  <c r="AF484" i="1"/>
  <c r="AY484" i="1"/>
  <c r="AT484" i="1"/>
  <c r="X484" i="1"/>
  <c r="AV484" i="1"/>
  <c r="AX484" i="1"/>
  <c r="AZ484" i="1"/>
  <c r="AC484" i="1"/>
  <c r="BB484" i="1"/>
  <c r="BG484" i="1"/>
  <c r="BH484" i="1"/>
  <c r="BI484" i="1"/>
  <c r="AE484" i="1"/>
  <c r="BJ484" i="1"/>
  <c r="AG484" i="1"/>
  <c r="BK484" i="1"/>
  <c r="AR484" i="1"/>
  <c r="AS484" i="1"/>
  <c r="BE484" i="1"/>
  <c r="BF484" i="1"/>
  <c r="BL484" i="1"/>
  <c r="AL484" i="1"/>
  <c r="AO484" i="1"/>
  <c r="AP484" i="1"/>
  <c r="AQ484" i="1"/>
  <c r="BM484" i="1"/>
  <c r="AJ484" i="1"/>
  <c r="BO484" i="1"/>
  <c r="AH484" i="1"/>
  <c r="AI484" i="1"/>
  <c r="AM466" i="1"/>
  <c r="BC466" i="1"/>
  <c r="AN466" i="1"/>
  <c r="BD466" i="1"/>
  <c r="AE466" i="1"/>
  <c r="AW466" i="1"/>
  <c r="BO466" i="1"/>
  <c r="AF466" i="1"/>
  <c r="AX466" i="1"/>
  <c r="BP466" i="1"/>
  <c r="AG466" i="1"/>
  <c r="AY466" i="1"/>
  <c r="BQ466" i="1"/>
  <c r="AH466" i="1"/>
  <c r="AZ466" i="1"/>
  <c r="AT466" i="1"/>
  <c r="X466" i="1"/>
  <c r="AU466" i="1"/>
  <c r="AV466" i="1"/>
  <c r="BA466" i="1"/>
  <c r="AB466" i="1"/>
  <c r="BB466" i="1"/>
  <c r="AI466" i="1"/>
  <c r="BL466" i="1"/>
  <c r="AJ466" i="1"/>
  <c r="BM466" i="1"/>
  <c r="AK466" i="1"/>
  <c r="BN466" i="1"/>
  <c r="AL466" i="1"/>
  <c r="AO466" i="1"/>
  <c r="BH466" i="1"/>
  <c r="BI466" i="1"/>
  <c r="BJ466" i="1"/>
  <c r="BK466" i="1"/>
  <c r="AS466" i="1"/>
  <c r="BE466" i="1"/>
  <c r="BF466" i="1"/>
  <c r="BG466" i="1"/>
  <c r="AR466" i="1"/>
  <c r="AC466" i="1"/>
  <c r="AD466" i="1"/>
  <c r="AP466" i="1"/>
  <c r="AQ466" i="1"/>
  <c r="DM332" i="1"/>
  <c r="AB406" i="1"/>
  <c r="AR406" i="1"/>
  <c r="BH406" i="1"/>
  <c r="AC406" i="1"/>
  <c r="AS406" i="1"/>
  <c r="BI406" i="1"/>
  <c r="AD406" i="1"/>
  <c r="AT406" i="1"/>
  <c r="BJ406" i="1"/>
  <c r="AE406" i="1"/>
  <c r="AU406" i="1"/>
  <c r="BK406" i="1"/>
  <c r="AF406" i="1"/>
  <c r="AV406" i="1"/>
  <c r="BL406" i="1"/>
  <c r="AI406" i="1"/>
  <c r="BD406" i="1"/>
  <c r="AJ406" i="1"/>
  <c r="BE406" i="1"/>
  <c r="AK406" i="1"/>
  <c r="BF406" i="1"/>
  <c r="AL406" i="1"/>
  <c r="BG406" i="1"/>
  <c r="AY406" i="1"/>
  <c r="AZ406" i="1"/>
  <c r="BA406" i="1"/>
  <c r="BB406" i="1"/>
  <c r="X406" i="1"/>
  <c r="BC406" i="1"/>
  <c r="BP406" i="1"/>
  <c r="BQ406" i="1"/>
  <c r="AG406" i="1"/>
  <c r="AO406" i="1"/>
  <c r="AP406" i="1"/>
  <c r="AQ406" i="1"/>
  <c r="AW406" i="1"/>
  <c r="AX406" i="1"/>
  <c r="AH406" i="1"/>
  <c r="AM406" i="1"/>
  <c r="AN406" i="1"/>
  <c r="BN406" i="1"/>
  <c r="BO406" i="1"/>
  <c r="BM406" i="1"/>
  <c r="AF442" i="1"/>
  <c r="AV442" i="1"/>
  <c r="BL442" i="1"/>
  <c r="AO442" i="1"/>
  <c r="BF442" i="1"/>
  <c r="X442" i="1"/>
  <c r="AP442" i="1"/>
  <c r="BG442" i="1"/>
  <c r="AQ442" i="1"/>
  <c r="BH442" i="1"/>
  <c r="AR442" i="1"/>
  <c r="BI442" i="1"/>
  <c r="AH442" i="1"/>
  <c r="BC442" i="1"/>
  <c r="AI442" i="1"/>
  <c r="BD442" i="1"/>
  <c r="AJ442" i="1"/>
  <c r="BE442" i="1"/>
  <c r="AK442" i="1"/>
  <c r="BJ442" i="1"/>
  <c r="AL442" i="1"/>
  <c r="BK442" i="1"/>
  <c r="AX442" i="1"/>
  <c r="AY442" i="1"/>
  <c r="AZ442" i="1"/>
  <c r="BA442" i="1"/>
  <c r="BB442" i="1"/>
  <c r="AS442" i="1"/>
  <c r="AT442" i="1"/>
  <c r="AU442" i="1"/>
  <c r="AW442" i="1"/>
  <c r="BM442" i="1"/>
  <c r="AB442" i="1"/>
  <c r="BP442" i="1"/>
  <c r="BQ442" i="1"/>
  <c r="AG442" i="1"/>
  <c r="AM442" i="1"/>
  <c r="AN442" i="1"/>
  <c r="BN442" i="1"/>
  <c r="BO442" i="1"/>
  <c r="AC442" i="1"/>
  <c r="AD442" i="1"/>
  <c r="AE442" i="1"/>
  <c r="AQ292" i="1"/>
  <c r="BG292" i="1"/>
  <c r="AB292" i="1"/>
  <c r="AR292" i="1"/>
  <c r="BH292" i="1"/>
  <c r="AC292" i="1"/>
  <c r="AS292" i="1"/>
  <c r="BI292" i="1"/>
  <c r="AD292" i="1"/>
  <c r="AT292" i="1"/>
  <c r="BJ292" i="1"/>
  <c r="AX292" i="1"/>
  <c r="AE292" i="1"/>
  <c r="AY292" i="1"/>
  <c r="AF292" i="1"/>
  <c r="AZ292" i="1"/>
  <c r="X292" i="1"/>
  <c r="BC292" i="1"/>
  <c r="AG292" i="1"/>
  <c r="BD292" i="1"/>
  <c r="AH292" i="1"/>
  <c r="BE292" i="1"/>
  <c r="AI292" i="1"/>
  <c r="BF292" i="1"/>
  <c r="AJ292" i="1"/>
  <c r="BK292" i="1"/>
  <c r="AL292" i="1"/>
  <c r="AM292" i="1"/>
  <c r="AN292" i="1"/>
  <c r="AO292" i="1"/>
  <c r="AP292" i="1"/>
  <c r="AK292" i="1"/>
  <c r="AU292" i="1"/>
  <c r="BM292" i="1"/>
  <c r="BN292" i="1"/>
  <c r="BO292" i="1"/>
  <c r="BP292" i="1"/>
  <c r="BQ292" i="1"/>
  <c r="AV292" i="1"/>
  <c r="AW292" i="1"/>
  <c r="BA292" i="1"/>
  <c r="BB292" i="1"/>
  <c r="BL292" i="1"/>
  <c r="AI245" i="1"/>
  <c r="AY245" i="1"/>
  <c r="BO245" i="1"/>
  <c r="AO245" i="1"/>
  <c r="BF245" i="1"/>
  <c r="AQ245" i="1"/>
  <c r="BH245" i="1"/>
  <c r="AB245" i="1"/>
  <c r="AU245" i="1"/>
  <c r="BN245" i="1"/>
  <c r="AD245" i="1"/>
  <c r="AW245" i="1"/>
  <c r="BQ245" i="1"/>
  <c r="AE245" i="1"/>
  <c r="AX245" i="1"/>
  <c r="AV245" i="1"/>
  <c r="X245" i="1"/>
  <c r="AZ245" i="1"/>
  <c r="BA245" i="1"/>
  <c r="AC245" i="1"/>
  <c r="BB245" i="1"/>
  <c r="AF245" i="1"/>
  <c r="BC245" i="1"/>
  <c r="BE245" i="1"/>
  <c r="BI245" i="1"/>
  <c r="BJ245" i="1"/>
  <c r="BK245" i="1"/>
  <c r="BL245" i="1"/>
  <c r="BM245" i="1"/>
  <c r="AG245" i="1"/>
  <c r="BP245" i="1"/>
  <c r="AH245" i="1"/>
  <c r="BG245" i="1"/>
  <c r="AR245" i="1"/>
  <c r="AS245" i="1"/>
  <c r="AT245" i="1"/>
  <c r="BD245" i="1"/>
  <c r="AL245" i="1"/>
  <c r="AM245" i="1"/>
  <c r="AN245" i="1"/>
  <c r="AP245" i="1"/>
  <c r="AJ245" i="1"/>
  <c r="AK245" i="1"/>
  <c r="AI269" i="1"/>
  <c r="AY269" i="1"/>
  <c r="BO269" i="1"/>
  <c r="AK269" i="1"/>
  <c r="BA269" i="1"/>
  <c r="BQ269" i="1"/>
  <c r="AP269" i="1"/>
  <c r="BH269" i="1"/>
  <c r="X269" i="1"/>
  <c r="AQ269" i="1"/>
  <c r="BI269" i="1"/>
  <c r="AR269" i="1"/>
  <c r="BJ269" i="1"/>
  <c r="AS269" i="1"/>
  <c r="BK269" i="1"/>
  <c r="AB269" i="1"/>
  <c r="AT269" i="1"/>
  <c r="BL269" i="1"/>
  <c r="AO269" i="1"/>
  <c r="AU269" i="1"/>
  <c r="AV269" i="1"/>
  <c r="AW269" i="1"/>
  <c r="AX269" i="1"/>
  <c r="AC269" i="1"/>
  <c r="BG269" i="1"/>
  <c r="AD269" i="1"/>
  <c r="BM269" i="1"/>
  <c r="AE269" i="1"/>
  <c r="BN269" i="1"/>
  <c r="AF269" i="1"/>
  <c r="BP269" i="1"/>
  <c r="AG269" i="1"/>
  <c r="AH269" i="1"/>
  <c r="AJ269" i="1"/>
  <c r="AL269" i="1"/>
  <c r="BE269" i="1"/>
  <c r="BF269" i="1"/>
  <c r="AN269" i="1"/>
  <c r="AZ269" i="1"/>
  <c r="BB269" i="1"/>
  <c r="BC269" i="1"/>
  <c r="BD269" i="1"/>
  <c r="AM269" i="1"/>
  <c r="DM277" i="1"/>
  <c r="X354" i="1"/>
  <c r="AO354" i="1"/>
  <c r="BE354" i="1"/>
  <c r="AQ354" i="1"/>
  <c r="BG354" i="1"/>
  <c r="AI354" i="1"/>
  <c r="BA354" i="1"/>
  <c r="AJ354" i="1"/>
  <c r="BB354" i="1"/>
  <c r="AK354" i="1"/>
  <c r="BC354" i="1"/>
  <c r="AM354" i="1"/>
  <c r="BF354" i="1"/>
  <c r="AF354" i="1"/>
  <c r="BH354" i="1"/>
  <c r="AG354" i="1"/>
  <c r="BI354" i="1"/>
  <c r="AH354" i="1"/>
  <c r="BJ354" i="1"/>
  <c r="AL354" i="1"/>
  <c r="BK354" i="1"/>
  <c r="AN354" i="1"/>
  <c r="BL354" i="1"/>
  <c r="AB354" i="1"/>
  <c r="BN354" i="1"/>
  <c r="AC354" i="1"/>
  <c r="BO354" i="1"/>
  <c r="AD354" i="1"/>
  <c r="BP354" i="1"/>
  <c r="AE354" i="1"/>
  <c r="BQ354" i="1"/>
  <c r="AP354" i="1"/>
  <c r="AR354" i="1"/>
  <c r="AS354" i="1"/>
  <c r="AT354" i="1"/>
  <c r="AU354" i="1"/>
  <c r="AV354" i="1"/>
  <c r="AW354" i="1"/>
  <c r="AX354" i="1"/>
  <c r="AY354" i="1"/>
  <c r="AZ354" i="1"/>
  <c r="BD354" i="1"/>
  <c r="BM354" i="1"/>
  <c r="AL408" i="1"/>
  <c r="BB408" i="1"/>
  <c r="AM408" i="1"/>
  <c r="BC408" i="1"/>
  <c r="AN408" i="1"/>
  <c r="BD408" i="1"/>
  <c r="X408" i="1"/>
  <c r="AO408" i="1"/>
  <c r="BE408" i="1"/>
  <c r="AP408" i="1"/>
  <c r="BF408" i="1"/>
  <c r="AS408" i="1"/>
  <c r="BN408" i="1"/>
  <c r="AT408" i="1"/>
  <c r="BO408" i="1"/>
  <c r="AU408" i="1"/>
  <c r="BP408" i="1"/>
  <c r="AV408" i="1"/>
  <c r="BQ408" i="1"/>
  <c r="AG408" i="1"/>
  <c r="BK408" i="1"/>
  <c r="AH408" i="1"/>
  <c r="BL408" i="1"/>
  <c r="AI408" i="1"/>
  <c r="BM408" i="1"/>
  <c r="AJ408" i="1"/>
  <c r="AK408" i="1"/>
  <c r="AW408" i="1"/>
  <c r="AX408" i="1"/>
  <c r="AY408" i="1"/>
  <c r="AZ408" i="1"/>
  <c r="BA408" i="1"/>
  <c r="AB408" i="1"/>
  <c r="AC408" i="1"/>
  <c r="AD408" i="1"/>
  <c r="AE408" i="1"/>
  <c r="AF408" i="1"/>
  <c r="AQ408" i="1"/>
  <c r="AR408" i="1"/>
  <c r="BI408" i="1"/>
  <c r="BJ408" i="1"/>
  <c r="BG408" i="1"/>
  <c r="BH408" i="1"/>
  <c r="AG345" i="1"/>
  <c r="AW345" i="1"/>
  <c r="BM345" i="1"/>
  <c r="AD345" i="1"/>
  <c r="AU345" i="1"/>
  <c r="BL345" i="1"/>
  <c r="AE345" i="1"/>
  <c r="AV345" i="1"/>
  <c r="BN345" i="1"/>
  <c r="AF345" i="1"/>
  <c r="AX345" i="1"/>
  <c r="BO345" i="1"/>
  <c r="AH345" i="1"/>
  <c r="AY345" i="1"/>
  <c r="BP345" i="1"/>
  <c r="AI345" i="1"/>
  <c r="AZ345" i="1"/>
  <c r="BQ345" i="1"/>
  <c r="X345" i="1"/>
  <c r="BA345" i="1"/>
  <c r="BB345" i="1"/>
  <c r="BC345" i="1"/>
  <c r="AB345" i="1"/>
  <c r="BD345" i="1"/>
  <c r="AC345" i="1"/>
  <c r="BE345" i="1"/>
  <c r="BG345" i="1"/>
  <c r="BH345" i="1"/>
  <c r="BI345" i="1"/>
  <c r="BJ345" i="1"/>
  <c r="AJ345" i="1"/>
  <c r="BK345" i="1"/>
  <c r="BF345" i="1"/>
  <c r="AK345" i="1"/>
  <c r="AL345" i="1"/>
  <c r="AM345" i="1"/>
  <c r="AP345" i="1"/>
  <c r="AQ345" i="1"/>
  <c r="AR345" i="1"/>
  <c r="AS345" i="1"/>
  <c r="AT345" i="1"/>
  <c r="AN345" i="1"/>
  <c r="AO345" i="1"/>
  <c r="DM370" i="1"/>
  <c r="AB438" i="1"/>
  <c r="AR438" i="1"/>
  <c r="BH438" i="1"/>
  <c r="AC438" i="1"/>
  <c r="AT438" i="1"/>
  <c r="BK438" i="1"/>
  <c r="AD438" i="1"/>
  <c r="AU438" i="1"/>
  <c r="BL438" i="1"/>
  <c r="AE438" i="1"/>
  <c r="AV438" i="1"/>
  <c r="BM438" i="1"/>
  <c r="AF438" i="1"/>
  <c r="AW438" i="1"/>
  <c r="BN438" i="1"/>
  <c r="AP438" i="1"/>
  <c r="BP438" i="1"/>
  <c r="AQ438" i="1"/>
  <c r="BQ438" i="1"/>
  <c r="AS438" i="1"/>
  <c r="AX438" i="1"/>
  <c r="X438" i="1"/>
  <c r="AY438" i="1"/>
  <c r="AO438" i="1"/>
  <c r="AZ438" i="1"/>
  <c r="BA438" i="1"/>
  <c r="BB438" i="1"/>
  <c r="BC438" i="1"/>
  <c r="AG438" i="1"/>
  <c r="AH438" i="1"/>
  <c r="AI438" i="1"/>
  <c r="AJ438" i="1"/>
  <c r="AK438" i="1"/>
  <c r="BD438" i="1"/>
  <c r="BE438" i="1"/>
  <c r="BF438" i="1"/>
  <c r="BG438" i="1"/>
  <c r="BI438" i="1"/>
  <c r="AM438" i="1"/>
  <c r="AN438" i="1"/>
  <c r="AL438" i="1"/>
  <c r="BJ438" i="1"/>
  <c r="BO438" i="1"/>
  <c r="AB495" i="1"/>
  <c r="AR495" i="1"/>
  <c r="BH495" i="1"/>
  <c r="AE495" i="1"/>
  <c r="AU495" i="1"/>
  <c r="BK495" i="1"/>
  <c r="AN495" i="1"/>
  <c r="BF495" i="1"/>
  <c r="AP495" i="1"/>
  <c r="BI495" i="1"/>
  <c r="AD495" i="1"/>
  <c r="AY495" i="1"/>
  <c r="AF495" i="1"/>
  <c r="AZ495" i="1"/>
  <c r="AG495" i="1"/>
  <c r="BA495" i="1"/>
  <c r="AH495" i="1"/>
  <c r="BB495" i="1"/>
  <c r="AI495" i="1"/>
  <c r="BC495" i="1"/>
  <c r="AO495" i="1"/>
  <c r="BQ495" i="1"/>
  <c r="AQ495" i="1"/>
  <c r="AS495" i="1"/>
  <c r="AT495" i="1"/>
  <c r="AV495" i="1"/>
  <c r="AK495" i="1"/>
  <c r="AL495" i="1"/>
  <c r="AM495" i="1"/>
  <c r="AW495" i="1"/>
  <c r="AX495" i="1"/>
  <c r="X495" i="1"/>
  <c r="AC495" i="1"/>
  <c r="AJ495" i="1"/>
  <c r="BE495" i="1"/>
  <c r="BP495" i="1"/>
  <c r="BG495" i="1"/>
  <c r="BN495" i="1"/>
  <c r="BJ495" i="1"/>
  <c r="BO495" i="1"/>
  <c r="BL495" i="1"/>
  <c r="BM495" i="1"/>
  <c r="BD495" i="1"/>
  <c r="AP428" i="1"/>
  <c r="BF428" i="1"/>
  <c r="AQ428" i="1"/>
  <c r="BG428" i="1"/>
  <c r="AB428" i="1"/>
  <c r="AR428" i="1"/>
  <c r="BH428" i="1"/>
  <c r="AD428" i="1"/>
  <c r="AT428" i="1"/>
  <c r="BJ428" i="1"/>
  <c r="AU428" i="1"/>
  <c r="BO428" i="1"/>
  <c r="AV428" i="1"/>
  <c r="BP428" i="1"/>
  <c r="X428" i="1"/>
  <c r="AW428" i="1"/>
  <c r="BQ428" i="1"/>
  <c r="AC428" i="1"/>
  <c r="AX428" i="1"/>
  <c r="AI428" i="1"/>
  <c r="BK428" i="1"/>
  <c r="AJ428" i="1"/>
  <c r="BL428" i="1"/>
  <c r="AK428" i="1"/>
  <c r="BM428" i="1"/>
  <c r="AL428" i="1"/>
  <c r="BN428" i="1"/>
  <c r="AM428" i="1"/>
  <c r="AE428" i="1"/>
  <c r="AF428" i="1"/>
  <c r="AG428" i="1"/>
  <c r="AH428" i="1"/>
  <c r="BB428" i="1"/>
  <c r="BC428" i="1"/>
  <c r="BD428" i="1"/>
  <c r="BE428" i="1"/>
  <c r="BI428" i="1"/>
  <c r="AY428" i="1"/>
  <c r="AZ428" i="1"/>
  <c r="BA428" i="1"/>
  <c r="AS428" i="1"/>
  <c r="AN428" i="1"/>
  <c r="AO428" i="1"/>
  <c r="AE12" i="25"/>
  <c r="AE17" i="25"/>
  <c r="AD26" i="25"/>
  <c r="AE13" i="25" l="1"/>
  <c r="AE11" i="25"/>
  <c r="AE25" i="25"/>
  <c r="AE22" i="25"/>
  <c r="AE18" i="25"/>
  <c r="DM462" i="1"/>
  <c r="DM457" i="1"/>
  <c r="DM216" i="1"/>
  <c r="AE14" i="25"/>
  <c r="AE20" i="25"/>
  <c r="AE19" i="25"/>
  <c r="DM389" i="1"/>
  <c r="DM278" i="1"/>
  <c r="DM382" i="1"/>
  <c r="DM478" i="1"/>
  <c r="DM341" i="1"/>
  <c r="DM394" i="1"/>
  <c r="DM209" i="1"/>
  <c r="DM399" i="1"/>
  <c r="DM318" i="1"/>
  <c r="DM267" i="1"/>
  <c r="DM205" i="1"/>
  <c r="DM379" i="1"/>
  <c r="DM264" i="1"/>
  <c r="DM398" i="1"/>
  <c r="DM347" i="1"/>
  <c r="DM349" i="1"/>
  <c r="DM260" i="1"/>
  <c r="DM219" i="1"/>
  <c r="DM227" i="1"/>
  <c r="DM206" i="1"/>
  <c r="DM414" i="1"/>
  <c r="DM342" i="1"/>
  <c r="DM471" i="1"/>
  <c r="DM401" i="1"/>
  <c r="DM365" i="1"/>
  <c r="DM274" i="1"/>
  <c r="DM230" i="1"/>
  <c r="DM364" i="1"/>
  <c r="DM388" i="1"/>
  <c r="DM485" i="1"/>
  <c r="DM300" i="1"/>
  <c r="DM330" i="1"/>
  <c r="DM322" i="1"/>
  <c r="DM456" i="1"/>
  <c r="DM333" i="1"/>
  <c r="DM331" i="1"/>
  <c r="DM410" i="1"/>
  <c r="DM273" i="1"/>
  <c r="DM386" i="1"/>
  <c r="DM355" i="1"/>
  <c r="DM319" i="1"/>
  <c r="DM482" i="1"/>
  <c r="DM262" i="1"/>
  <c r="DM211" i="1"/>
  <c r="DM429" i="1"/>
  <c r="DM473" i="1"/>
  <c r="DM447" i="1"/>
  <c r="DM326" i="1"/>
  <c r="DM235" i="1"/>
  <c r="DM310" i="1"/>
  <c r="DM422" i="1"/>
  <c r="DM303" i="1"/>
  <c r="DM272" i="1"/>
  <c r="DM346" i="1"/>
  <c r="DM344" i="1"/>
  <c r="DM223" i="1"/>
  <c r="DM320" i="1"/>
  <c r="DM294" i="1"/>
  <c r="DM283" i="1"/>
  <c r="DM502" i="1"/>
  <c r="DM305" i="1"/>
  <c r="DM407" i="1"/>
  <c r="DM335" i="1"/>
  <c r="DM416" i="1"/>
  <c r="DM311" i="1"/>
  <c r="DM350" i="1"/>
  <c r="DM295" i="1"/>
  <c r="DM247" i="1"/>
  <c r="DM437" i="1"/>
  <c r="DM238" i="1"/>
  <c r="DM337" i="1"/>
  <c r="DM403" i="1"/>
  <c r="DM435" i="1"/>
  <c r="DM465" i="1"/>
  <c r="DM481" i="1"/>
  <c r="DM392" i="1"/>
  <c r="DM476" i="1"/>
  <c r="DM445" i="1"/>
  <c r="DM308" i="1"/>
  <c r="DM450" i="1"/>
  <c r="DM232" i="1"/>
  <c r="DM404" i="1"/>
  <c r="DM496" i="1"/>
  <c r="DM257" i="1"/>
  <c r="DM275" i="1"/>
  <c r="DM383" i="1"/>
  <c r="DM314" i="1"/>
  <c r="DM336" i="1"/>
  <c r="DM234" i="1"/>
  <c r="DM226" i="1"/>
  <c r="DM366" i="1"/>
  <c r="DM436" i="1"/>
  <c r="DM338" i="1"/>
  <c r="DM375" i="1"/>
  <c r="DM443" i="1"/>
  <c r="DM307" i="1"/>
  <c r="DM454" i="1"/>
  <c r="DM361" i="1"/>
  <c r="DM487" i="1"/>
  <c r="DM368" i="1"/>
  <c r="DM317" i="1"/>
  <c r="DM492" i="1"/>
  <c r="DM231" i="1"/>
  <c r="DM477" i="1"/>
  <c r="DM281" i="1"/>
  <c r="DM458" i="1"/>
  <c r="DM444" i="1"/>
  <c r="DM427" i="1"/>
  <c r="DM306" i="1"/>
  <c r="DM246" i="1"/>
  <c r="DM334" i="1"/>
  <c r="DM469" i="1"/>
  <c r="DM287" i="1"/>
  <c r="DM423" i="1"/>
  <c r="DM324" i="1"/>
  <c r="DM284" i="1"/>
  <c r="DM309" i="1"/>
  <c r="DM479" i="1"/>
  <c r="DM220" i="1"/>
  <c r="DM376" i="1"/>
  <c r="DM268" i="1"/>
  <c r="DM461" i="1"/>
  <c r="DM270" i="1"/>
  <c r="DM448" i="1"/>
  <c r="DM236" i="1"/>
  <c r="DM343" i="1"/>
  <c r="DM484" i="1"/>
  <c r="DM387" i="1"/>
  <c r="DM218" i="1"/>
  <c r="DM329" i="1"/>
  <c r="DM228" i="1"/>
  <c r="DM391" i="1"/>
  <c r="DM499" i="1"/>
  <c r="DM359" i="1"/>
  <c r="DM244" i="1"/>
  <c r="DM464" i="1"/>
  <c r="DM256" i="1"/>
  <c r="DM489" i="1"/>
  <c r="DM441" i="1"/>
  <c r="DM316" i="1"/>
  <c r="DM358" i="1"/>
  <c r="DM328" i="1"/>
  <c r="DM323" i="1"/>
  <c r="DM210" i="1"/>
  <c r="DM285" i="1"/>
  <c r="DM425" i="1"/>
  <c r="DM254" i="1"/>
  <c r="DM313" i="1"/>
  <c r="DM402" i="1"/>
  <c r="DM374" i="1"/>
  <c r="DM500" i="1"/>
  <c r="DM380" i="1"/>
  <c r="DM280" i="1"/>
  <c r="DM259" i="1"/>
  <c r="DM293" i="1"/>
  <c r="DM243" i="1"/>
  <c r="DM424" i="1"/>
  <c r="DM269" i="1"/>
  <c r="DM263" i="1"/>
  <c r="DM367" i="1"/>
  <c r="DM345" i="1"/>
  <c r="DM217" i="1"/>
  <c r="DM419" i="1"/>
  <c r="DM289" i="1"/>
  <c r="DM438" i="1"/>
  <c r="DM381" i="1"/>
  <c r="DM215" i="1"/>
  <c r="DM452" i="1"/>
  <c r="DM432" i="1"/>
  <c r="DM411" i="1"/>
  <c r="DM221" i="1"/>
  <c r="DM363" i="1"/>
  <c r="DM302" i="1"/>
  <c r="DM495" i="1"/>
  <c r="DM298" i="1"/>
  <c r="DM325" i="1"/>
  <c r="DM501" i="1"/>
  <c r="DM288" i="1"/>
  <c r="DM372" i="1"/>
  <c r="DM421" i="1"/>
  <c r="DM249" i="1"/>
  <c r="DM339" i="1"/>
  <c r="DM480" i="1"/>
  <c r="DM207" i="1"/>
  <c r="DM292" i="1"/>
  <c r="DM301" i="1"/>
  <c r="DM253" i="1"/>
  <c r="DM451" i="1"/>
  <c r="DM222" i="1"/>
  <c r="DM472" i="1"/>
  <c r="DM242" i="1"/>
  <c r="DM304" i="1"/>
  <c r="DM406" i="1"/>
  <c r="DM497" i="1"/>
  <c r="DM439" i="1"/>
  <c r="DM348" i="1"/>
  <c r="DM373" i="1"/>
  <c r="DM362" i="1"/>
  <c r="DM276" i="1"/>
  <c r="DM467" i="1"/>
  <c r="DM360" i="1"/>
  <c r="DM395" i="1"/>
  <c r="DM428" i="1"/>
  <c r="DM245" i="1"/>
  <c r="DM357" i="1"/>
  <c r="DM224" i="1"/>
  <c r="DM214" i="1"/>
  <c r="DM413" i="1"/>
  <c r="DM299" i="1"/>
  <c r="DM279" i="1"/>
  <c r="DM266" i="1"/>
  <c r="DM385" i="1"/>
  <c r="DM415" i="1"/>
  <c r="DM475" i="1"/>
  <c r="DM491" i="1"/>
  <c r="DM225" i="1"/>
  <c r="DM241" i="1"/>
  <c r="DM393" i="1"/>
  <c r="DM434" i="1"/>
  <c r="DM405" i="1"/>
  <c r="DM442" i="1"/>
  <c r="DM400" i="1"/>
  <c r="DM315" i="1"/>
  <c r="DM408" i="1"/>
  <c r="DM460" i="1"/>
  <c r="DM255" i="1"/>
  <c r="DM250" i="1"/>
  <c r="DM466" i="1"/>
  <c r="DM354" i="1"/>
  <c r="DM463" i="1"/>
  <c r="DM340" i="1"/>
  <c r="DM229" i="1"/>
  <c r="DM418" i="1"/>
  <c r="DM390" i="1"/>
  <c r="DM291" i="1"/>
  <c r="DM261" i="1"/>
  <c r="DM369" i="1"/>
  <c r="AE24" i="25"/>
  <c r="AE16" i="25"/>
  <c r="AE23" i="25"/>
  <c r="AE15" i="25"/>
  <c r="AE21" i="25"/>
  <c r="L88" i="36"/>
  <c r="K88" i="36"/>
  <c r="E122" i="36" s="1"/>
  <c r="J91" i="7"/>
  <c r="J11" i="7" s="1"/>
  <c r="K17" i="36"/>
  <c r="AE26" i="25" l="1"/>
  <c r="K16" i="36"/>
  <c r="W45" i="7"/>
  <c r="J21" i="46" l="1"/>
  <c r="X45" i="7"/>
  <c r="L21" i="46" s="1"/>
  <c r="O111" i="1"/>
  <c r="O110" i="1"/>
  <c r="O104" i="1"/>
  <c r="O56" i="1"/>
  <c r="F4" i="9" l="1"/>
  <c r="F12" i="9" s="1"/>
  <c r="I14" i="35" l="1"/>
  <c r="J14" i="35" l="1"/>
  <c r="E42" i="9" s="1"/>
  <c r="E13" i="9"/>
  <c r="C55" i="8" l="1"/>
  <c r="AI8" i="8"/>
  <c r="AI9" i="8"/>
  <c r="AI11" i="8"/>
  <c r="AI12" i="8"/>
  <c r="AI13" i="8"/>
  <c r="AI14" i="8"/>
  <c r="AI15" i="8"/>
  <c r="AI16" i="8"/>
  <c r="AI17" i="8"/>
  <c r="AI18" i="8"/>
  <c r="AI19" i="8"/>
  <c r="AI20" i="8"/>
  <c r="AI21" i="8"/>
  <c r="AG8" i="8"/>
  <c r="AG9" i="8"/>
  <c r="AG10" i="8"/>
  <c r="AG11" i="8"/>
  <c r="AG12" i="8"/>
  <c r="AG13" i="8"/>
  <c r="AG14" i="8"/>
  <c r="AG15" i="8"/>
  <c r="AG16" i="8"/>
  <c r="AG17" i="8"/>
  <c r="AG18" i="8"/>
  <c r="AG19" i="8"/>
  <c r="AG20" i="8"/>
  <c r="AG21" i="8"/>
  <c r="AE8" i="8"/>
  <c r="AE9" i="8"/>
  <c r="AE10" i="8"/>
  <c r="AE11" i="8"/>
  <c r="AE12" i="8"/>
  <c r="AE13" i="8"/>
  <c r="AE14" i="8"/>
  <c r="AE15" i="8"/>
  <c r="AE16" i="8"/>
  <c r="AE17" i="8"/>
  <c r="AE18" i="8"/>
  <c r="AE19" i="8"/>
  <c r="AE20" i="8"/>
  <c r="AE21" i="8"/>
  <c r="AC8" i="8"/>
  <c r="AC9" i="8"/>
  <c r="AC10" i="8"/>
  <c r="AC11" i="8"/>
  <c r="AC12" i="8"/>
  <c r="AC13" i="8"/>
  <c r="AC14" i="8"/>
  <c r="AC15" i="8"/>
  <c r="AC16" i="8"/>
  <c r="AC17" i="8"/>
  <c r="AC18" i="8"/>
  <c r="AC19" i="8"/>
  <c r="AC20" i="8"/>
  <c r="AC21" i="8"/>
  <c r="AA8" i="8"/>
  <c r="AA9" i="8"/>
  <c r="AA10" i="8"/>
  <c r="AA11" i="8"/>
  <c r="AA12" i="8"/>
  <c r="AA13" i="8"/>
  <c r="AA14" i="8"/>
  <c r="AA15" i="8"/>
  <c r="AA16" i="8"/>
  <c r="AA17" i="8"/>
  <c r="AA18" i="8"/>
  <c r="AA19" i="8"/>
  <c r="AA20" i="8"/>
  <c r="AA21" i="8"/>
  <c r="Y8" i="8"/>
  <c r="Y9" i="8"/>
  <c r="Y10" i="8"/>
  <c r="Y11" i="8"/>
  <c r="Y12" i="8"/>
  <c r="Y13" i="8"/>
  <c r="Y14" i="8"/>
  <c r="Y15" i="8"/>
  <c r="Y16" i="8"/>
  <c r="Y17" i="8"/>
  <c r="Y18" i="8"/>
  <c r="Y19" i="8"/>
  <c r="Y20" i="8"/>
  <c r="Y21" i="8"/>
  <c r="W8" i="8"/>
  <c r="W9" i="8"/>
  <c r="W10" i="8"/>
  <c r="W11" i="8"/>
  <c r="W12" i="8"/>
  <c r="W13" i="8"/>
  <c r="W14" i="8"/>
  <c r="W15" i="8"/>
  <c r="W16" i="8"/>
  <c r="W17" i="8"/>
  <c r="W18" i="8"/>
  <c r="W19" i="8"/>
  <c r="W20" i="8"/>
  <c r="W21" i="8"/>
  <c r="Y4" i="8"/>
  <c r="AA4" i="8" s="1"/>
  <c r="AC4" i="8" s="1"/>
  <c r="AE4" i="8" s="1"/>
  <c r="AG4" i="8" s="1"/>
  <c r="AG22" i="8" l="1"/>
  <c r="AI22" i="8"/>
  <c r="AE22" i="8"/>
  <c r="AJ7" i="8" l="1"/>
  <c r="AF7" i="8"/>
  <c r="AH21" i="8"/>
  <c r="AH7" i="8"/>
  <c r="AJ10" i="8"/>
  <c r="AH11" i="8"/>
  <c r="AH16" i="8"/>
  <c r="AH9" i="8"/>
  <c r="AH8" i="8"/>
  <c r="AH14" i="8"/>
  <c r="AH12" i="8"/>
  <c r="AH18" i="8"/>
  <c r="AH20" i="8"/>
  <c r="AH19" i="8"/>
  <c r="AH13" i="8"/>
  <c r="AH10" i="8"/>
  <c r="AH15" i="8"/>
  <c r="AH17" i="8"/>
  <c r="AJ11" i="8"/>
  <c r="AJ12" i="8"/>
  <c r="AJ19" i="8"/>
  <c r="AJ13" i="8"/>
  <c r="AJ20" i="8"/>
  <c r="AJ18" i="8"/>
  <c r="AJ14" i="8"/>
  <c r="AJ21" i="8"/>
  <c r="AJ8" i="8"/>
  <c r="AJ15" i="8"/>
  <c r="AJ9" i="8"/>
  <c r="AJ16" i="8"/>
  <c r="AJ17" i="8"/>
  <c r="AF14" i="8"/>
  <c r="AF21" i="8"/>
  <c r="AF9" i="8"/>
  <c r="AF10" i="8"/>
  <c r="AF12" i="8"/>
  <c r="AF15" i="8"/>
  <c r="AF13" i="8"/>
  <c r="AF8" i="8"/>
  <c r="AF16" i="8"/>
  <c r="AF17" i="8"/>
  <c r="AF18" i="8"/>
  <c r="AF11" i="8"/>
  <c r="AF19" i="8"/>
  <c r="AF20" i="8"/>
  <c r="AH22" i="8" l="1"/>
  <c r="AJ22" i="8"/>
  <c r="AF22" i="8"/>
  <c r="AA111" i="36"/>
  <c r="E48" i="36"/>
  <c r="F48" i="36"/>
  <c r="G48" i="36"/>
  <c r="H48" i="36"/>
  <c r="I48" i="36"/>
  <c r="J48" i="36"/>
  <c r="K48" i="36"/>
  <c r="F47" i="36"/>
  <c r="G47" i="36"/>
  <c r="H47" i="36"/>
  <c r="I47" i="36"/>
  <c r="J47" i="36"/>
  <c r="K47" i="36"/>
  <c r="E47" i="36"/>
  <c r="D134" i="7"/>
  <c r="K49" i="36" l="1"/>
  <c r="E10" i="7"/>
  <c r="F10" i="7"/>
  <c r="G10" i="7"/>
  <c r="H10" i="7"/>
  <c r="I10" i="7"/>
  <c r="I21" i="7" s="1"/>
  <c r="D10" i="7"/>
  <c r="E9" i="7"/>
  <c r="F9" i="7"/>
  <c r="G9" i="7"/>
  <c r="H9" i="7"/>
  <c r="I9" i="7"/>
  <c r="D9" i="7"/>
  <c r="E8" i="7"/>
  <c r="F8" i="7"/>
  <c r="F13" i="7" s="1"/>
  <c r="G8" i="7"/>
  <c r="H8" i="7"/>
  <c r="I8" i="7"/>
  <c r="E92" i="7"/>
  <c r="O160" i="1"/>
  <c r="O167" i="1"/>
  <c r="O172" i="1"/>
  <c r="O174" i="1"/>
  <c r="O176" i="1"/>
  <c r="O177" i="1"/>
  <c r="O179" i="1"/>
  <c r="O180" i="1"/>
  <c r="O181" i="1"/>
  <c r="O183" i="1"/>
  <c r="O185" i="1"/>
  <c r="O188" i="1"/>
  <c r="O189" i="1"/>
  <c r="O192" i="1"/>
  <c r="O193" i="1"/>
  <c r="O195" i="1"/>
  <c r="O196" i="1"/>
  <c r="O198" i="1"/>
  <c r="O200" i="1"/>
  <c r="O202" i="1"/>
  <c r="O203"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5" i="1"/>
  <c r="O106" i="1"/>
  <c r="O107" i="1"/>
  <c r="O108" i="1"/>
  <c r="O109"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1" i="1"/>
  <c r="O162" i="1"/>
  <c r="O163" i="1"/>
  <c r="O164" i="1"/>
  <c r="O165" i="1"/>
  <c r="O166" i="1"/>
  <c r="O168" i="1"/>
  <c r="O169" i="1"/>
  <c r="O170" i="1"/>
  <c r="O171" i="1"/>
  <c r="O173" i="1"/>
  <c r="O175" i="1"/>
  <c r="O178" i="1"/>
  <c r="O182" i="1"/>
  <c r="O184" i="1"/>
  <c r="O186" i="1"/>
  <c r="O187" i="1"/>
  <c r="O190" i="1"/>
  <c r="O191" i="1"/>
  <c r="O194" i="1"/>
  <c r="O197" i="1"/>
  <c r="O199" i="1"/>
  <c r="O201" i="1"/>
  <c r="O204" i="1"/>
  <c r="O4" i="1"/>
  <c r="B2" i="2"/>
  <c r="K38" i="32"/>
  <c r="P34" i="32" s="1"/>
  <c r="F3" i="42"/>
  <c r="F4" i="42"/>
  <c r="F5" i="42"/>
  <c r="F6" i="42"/>
  <c r="F7" i="42"/>
  <c r="F8" i="42"/>
  <c r="F9" i="42"/>
  <c r="F10" i="42"/>
  <c r="F11" i="42"/>
  <c r="F12" i="42"/>
  <c r="F13" i="42"/>
  <c r="F14" i="42"/>
  <c r="F15" i="42"/>
  <c r="F16" i="42"/>
  <c r="F17" i="42"/>
  <c r="F18" i="42"/>
  <c r="F19" i="42"/>
  <c r="F20" i="42"/>
  <c r="F21" i="42"/>
  <c r="F22" i="42"/>
  <c r="F23" i="42"/>
  <c r="F24" i="42"/>
  <c r="F25" i="42"/>
  <c r="F26" i="42"/>
  <c r="F27" i="42"/>
  <c r="F28" i="42"/>
  <c r="F29" i="42"/>
  <c r="F30" i="42"/>
  <c r="F31" i="42"/>
  <c r="F32" i="42"/>
  <c r="F33" i="42"/>
  <c r="F34" i="42"/>
  <c r="F35" i="42"/>
  <c r="F36" i="42"/>
  <c r="F37" i="42"/>
  <c r="F38" i="42"/>
  <c r="F39" i="42"/>
  <c r="F40" i="42"/>
  <c r="F41" i="42"/>
  <c r="F42" i="42"/>
  <c r="F43" i="42"/>
  <c r="F44" i="42"/>
  <c r="F45" i="42"/>
  <c r="F46" i="42"/>
  <c r="F47" i="42"/>
  <c r="F48" i="42"/>
  <c r="F49" i="42"/>
  <c r="F50" i="42"/>
  <c r="F51" i="42"/>
  <c r="F52" i="42"/>
  <c r="F53" i="42"/>
  <c r="F54" i="42"/>
  <c r="F55" i="42"/>
  <c r="F56" i="42"/>
  <c r="F57" i="42"/>
  <c r="F58" i="42"/>
  <c r="F59" i="42"/>
  <c r="F60" i="42"/>
  <c r="F61" i="42"/>
  <c r="F62" i="42"/>
  <c r="F63" i="42"/>
  <c r="F64" i="42"/>
  <c r="F65" i="42"/>
  <c r="F66" i="42"/>
  <c r="F67" i="42"/>
  <c r="F68" i="42"/>
  <c r="F69" i="42"/>
  <c r="F70" i="42"/>
  <c r="F71" i="42"/>
  <c r="F72" i="42"/>
  <c r="F73" i="42"/>
  <c r="F74" i="42"/>
  <c r="F75" i="42"/>
  <c r="F76" i="42"/>
  <c r="F77" i="42"/>
  <c r="F78" i="42"/>
  <c r="F79" i="42"/>
  <c r="F80" i="42"/>
  <c r="F81" i="42"/>
  <c r="F82" i="42"/>
  <c r="F83" i="42"/>
  <c r="F84" i="42"/>
  <c r="F85" i="42"/>
  <c r="F86" i="42"/>
  <c r="F87" i="42"/>
  <c r="F88" i="42"/>
  <c r="F89" i="42"/>
  <c r="F90" i="42"/>
  <c r="F91" i="42"/>
  <c r="F92" i="42"/>
  <c r="F93" i="42"/>
  <c r="F94" i="42"/>
  <c r="F95" i="42"/>
  <c r="F96" i="42"/>
  <c r="F97" i="42"/>
  <c r="F98" i="42"/>
  <c r="F99" i="42"/>
  <c r="F100" i="42"/>
  <c r="F101" i="42"/>
  <c r="F102" i="42"/>
  <c r="F103" i="42"/>
  <c r="F104" i="42"/>
  <c r="F105" i="42"/>
  <c r="F106" i="42"/>
  <c r="F107" i="42"/>
  <c r="F108" i="42"/>
  <c r="F109" i="42"/>
  <c r="F110" i="42"/>
  <c r="F111" i="42"/>
  <c r="F112" i="42"/>
  <c r="F113" i="42"/>
  <c r="F114" i="42"/>
  <c r="F115" i="42"/>
  <c r="F116" i="42"/>
  <c r="F117" i="42"/>
  <c r="F118" i="42"/>
  <c r="F119" i="42"/>
  <c r="F120" i="42"/>
  <c r="F121" i="42"/>
  <c r="F122" i="42"/>
  <c r="F123" i="42"/>
  <c r="F124" i="42"/>
  <c r="F125" i="42"/>
  <c r="F126" i="42"/>
  <c r="F127" i="42"/>
  <c r="F128" i="42"/>
  <c r="F129" i="42"/>
  <c r="F130" i="42"/>
  <c r="F131" i="42"/>
  <c r="F132" i="42"/>
  <c r="F133" i="42"/>
  <c r="F134" i="42"/>
  <c r="F135" i="42"/>
  <c r="F136" i="42"/>
  <c r="F137" i="42"/>
  <c r="F138" i="42"/>
  <c r="F139" i="42"/>
  <c r="F140" i="42"/>
  <c r="F141" i="42"/>
  <c r="F142" i="42"/>
  <c r="F143" i="42"/>
  <c r="F144" i="42"/>
  <c r="F145" i="42"/>
  <c r="F146" i="42"/>
  <c r="F147" i="42"/>
  <c r="F148" i="42"/>
  <c r="F149" i="42"/>
  <c r="F150" i="42"/>
  <c r="F151" i="42"/>
  <c r="F152" i="42"/>
  <c r="F153" i="42"/>
  <c r="F154" i="42"/>
  <c r="F155" i="42"/>
  <c r="F156" i="42"/>
  <c r="F157" i="42"/>
  <c r="F158" i="42"/>
  <c r="F159" i="42"/>
  <c r="F160" i="42"/>
  <c r="F161" i="42"/>
  <c r="F162" i="42"/>
  <c r="F163" i="42"/>
  <c r="F164" i="42"/>
  <c r="F165" i="42"/>
  <c r="F166" i="42"/>
  <c r="F167" i="42"/>
  <c r="F168" i="42"/>
  <c r="F169" i="42"/>
  <c r="F170" i="42"/>
  <c r="F171" i="42"/>
  <c r="F172" i="42"/>
  <c r="F173" i="42"/>
  <c r="F174" i="42"/>
  <c r="F175" i="42"/>
  <c r="F176" i="42"/>
  <c r="F177" i="42"/>
  <c r="F178" i="42"/>
  <c r="F179" i="42"/>
  <c r="F180" i="42"/>
  <c r="F181" i="42"/>
  <c r="F182" i="42"/>
  <c r="F183" i="42"/>
  <c r="F184" i="42"/>
  <c r="F185" i="42"/>
  <c r="F186" i="42"/>
  <c r="F187" i="42"/>
  <c r="F188" i="42"/>
  <c r="F189" i="42"/>
  <c r="F190" i="42"/>
  <c r="F191" i="42"/>
  <c r="F192" i="42"/>
  <c r="F193" i="42"/>
  <c r="F194" i="42"/>
  <c r="F195" i="42"/>
  <c r="F196" i="42"/>
  <c r="F197" i="42"/>
  <c r="F198" i="42"/>
  <c r="F199" i="42"/>
  <c r="F200" i="42"/>
  <c r="F201" i="42"/>
  <c r="F202" i="42"/>
  <c r="F203" i="42"/>
  <c r="F204" i="42"/>
  <c r="F205" i="42"/>
  <c r="F206" i="42"/>
  <c r="F207" i="42"/>
  <c r="F208" i="42"/>
  <c r="F209" i="42"/>
  <c r="F210" i="42"/>
  <c r="F211" i="42"/>
  <c r="F212" i="42"/>
  <c r="F213" i="42"/>
  <c r="F214" i="42"/>
  <c r="F215" i="42"/>
  <c r="F216" i="42"/>
  <c r="F217" i="42"/>
  <c r="F218" i="42"/>
  <c r="F219" i="42"/>
  <c r="F220" i="42"/>
  <c r="F221" i="42"/>
  <c r="F222" i="42"/>
  <c r="F223" i="42"/>
  <c r="F224" i="42"/>
  <c r="F225" i="42"/>
  <c r="F226" i="42"/>
  <c r="F227" i="42"/>
  <c r="F228" i="42"/>
  <c r="F229" i="42"/>
  <c r="F230" i="42"/>
  <c r="F231" i="42"/>
  <c r="F232" i="42"/>
  <c r="F233" i="42"/>
  <c r="F234" i="42"/>
  <c r="F235" i="42"/>
  <c r="F236" i="42"/>
  <c r="F237" i="42"/>
  <c r="F238" i="42"/>
  <c r="F239" i="42"/>
  <c r="F240" i="42"/>
  <c r="F241" i="42"/>
  <c r="F242" i="42"/>
  <c r="F243" i="42"/>
  <c r="F244" i="42"/>
  <c r="F245" i="42"/>
  <c r="F246" i="42"/>
  <c r="F247" i="42"/>
  <c r="F248" i="42"/>
  <c r="F249" i="42"/>
  <c r="F250" i="42"/>
  <c r="F251" i="42"/>
  <c r="F252" i="42"/>
  <c r="F253" i="42"/>
  <c r="F254" i="42"/>
  <c r="F255" i="42"/>
  <c r="F256" i="42"/>
  <c r="F257" i="42"/>
  <c r="F258" i="42"/>
  <c r="F259" i="42"/>
  <c r="F260" i="42"/>
  <c r="F261" i="42"/>
  <c r="F262" i="42"/>
  <c r="F263" i="42"/>
  <c r="F264" i="42"/>
  <c r="F265" i="42"/>
  <c r="F266" i="42"/>
  <c r="F267" i="42"/>
  <c r="F268" i="42"/>
  <c r="F269" i="42"/>
  <c r="F270" i="42"/>
  <c r="F271" i="42"/>
  <c r="F272" i="42"/>
  <c r="F273" i="42"/>
  <c r="F274" i="42"/>
  <c r="F275" i="42"/>
  <c r="F276" i="42"/>
  <c r="F277" i="42"/>
  <c r="F278" i="42"/>
  <c r="F279" i="42"/>
  <c r="F280" i="42"/>
  <c r="F281" i="42"/>
  <c r="F282" i="42"/>
  <c r="F283" i="42"/>
  <c r="F284" i="42"/>
  <c r="F285" i="42"/>
  <c r="F286" i="42"/>
  <c r="F287" i="42"/>
  <c r="F288" i="42"/>
  <c r="F289" i="42"/>
  <c r="F290" i="42"/>
  <c r="F291" i="42"/>
  <c r="F292" i="42"/>
  <c r="F293" i="42"/>
  <c r="F294" i="42"/>
  <c r="F295" i="42"/>
  <c r="F296" i="42"/>
  <c r="F297" i="42"/>
  <c r="F298" i="42"/>
  <c r="F299" i="42"/>
  <c r="F300" i="42"/>
  <c r="F301" i="42"/>
  <c r="F302" i="42"/>
  <c r="F303" i="42"/>
  <c r="F304" i="42"/>
  <c r="F305" i="42"/>
  <c r="F306" i="42"/>
  <c r="F307" i="42"/>
  <c r="F308" i="42"/>
  <c r="F309" i="42"/>
  <c r="F310" i="42"/>
  <c r="F311" i="42"/>
  <c r="F312" i="42"/>
  <c r="F313" i="42"/>
  <c r="F314" i="42"/>
  <c r="F315" i="42"/>
  <c r="F316" i="42"/>
  <c r="F317" i="42"/>
  <c r="F318" i="42"/>
  <c r="F319" i="42"/>
  <c r="F320" i="42"/>
  <c r="F321" i="42"/>
  <c r="F322" i="42"/>
  <c r="F323" i="42"/>
  <c r="F324" i="42"/>
  <c r="F325" i="42"/>
  <c r="F326" i="42"/>
  <c r="F327" i="42"/>
  <c r="F328" i="42"/>
  <c r="F329" i="42"/>
  <c r="F330" i="42"/>
  <c r="F331" i="42"/>
  <c r="F332" i="42"/>
  <c r="F333" i="42"/>
  <c r="F334" i="42"/>
  <c r="F335" i="42"/>
  <c r="F336" i="42"/>
  <c r="F337" i="42"/>
  <c r="F338" i="42"/>
  <c r="F339" i="42"/>
  <c r="F340" i="42"/>
  <c r="F341" i="42"/>
  <c r="F342" i="42"/>
  <c r="F343" i="42"/>
  <c r="F344" i="42"/>
  <c r="F345" i="42"/>
  <c r="F346" i="42"/>
  <c r="F347" i="42"/>
  <c r="F348" i="42"/>
  <c r="F349" i="42"/>
  <c r="F350" i="42"/>
  <c r="F351" i="42"/>
  <c r="F352" i="42"/>
  <c r="F353" i="42"/>
  <c r="F354" i="42"/>
  <c r="F355" i="42"/>
  <c r="F356" i="42"/>
  <c r="F357" i="42"/>
  <c r="F358" i="42"/>
  <c r="F359" i="42"/>
  <c r="F360" i="42"/>
  <c r="F361" i="42"/>
  <c r="F362" i="42"/>
  <c r="F363" i="42"/>
  <c r="F364" i="42"/>
  <c r="F365" i="42"/>
  <c r="F366" i="42"/>
  <c r="F367" i="42"/>
  <c r="F368" i="42"/>
  <c r="F369" i="42"/>
  <c r="F370" i="42"/>
  <c r="F371" i="42"/>
  <c r="F372" i="42"/>
  <c r="F373" i="42"/>
  <c r="F374" i="42"/>
  <c r="F375" i="42"/>
  <c r="F376" i="42"/>
  <c r="F377" i="42"/>
  <c r="F378" i="42"/>
  <c r="F379" i="42"/>
  <c r="F380" i="42"/>
  <c r="F381" i="42"/>
  <c r="F382" i="42"/>
  <c r="F383" i="42"/>
  <c r="F384" i="42"/>
  <c r="F385" i="42"/>
  <c r="F386" i="42"/>
  <c r="F387" i="42"/>
  <c r="F388" i="42"/>
  <c r="F389" i="42"/>
  <c r="F390" i="42"/>
  <c r="F391" i="42"/>
  <c r="F392" i="42"/>
  <c r="F393" i="42"/>
  <c r="F394" i="42"/>
  <c r="F395" i="42"/>
  <c r="F396" i="42"/>
  <c r="F397" i="42"/>
  <c r="F398" i="42"/>
  <c r="F399" i="42"/>
  <c r="F400" i="42"/>
  <c r="F401" i="42"/>
  <c r="F402" i="42"/>
  <c r="F403" i="42"/>
  <c r="F404" i="42"/>
  <c r="F405" i="42"/>
  <c r="F406" i="42"/>
  <c r="F407" i="42"/>
  <c r="F408" i="42"/>
  <c r="F409" i="42"/>
  <c r="F410" i="42"/>
  <c r="F411" i="42"/>
  <c r="F412" i="42"/>
  <c r="F413" i="42"/>
  <c r="F414" i="42"/>
  <c r="F415" i="42"/>
  <c r="F416" i="42"/>
  <c r="F417" i="42"/>
  <c r="F418" i="42"/>
  <c r="F419" i="42"/>
  <c r="F420" i="42"/>
  <c r="F421" i="42"/>
  <c r="F422" i="42"/>
  <c r="F423" i="42"/>
  <c r="F424" i="42"/>
  <c r="F425" i="42"/>
  <c r="F426" i="42"/>
  <c r="F427" i="42"/>
  <c r="F428" i="42"/>
  <c r="F429" i="42"/>
  <c r="F430" i="42"/>
  <c r="F431" i="42"/>
  <c r="F432" i="42"/>
  <c r="F433" i="42"/>
  <c r="F434" i="42"/>
  <c r="F435" i="42"/>
  <c r="F436" i="42"/>
  <c r="F437" i="42"/>
  <c r="F438" i="42"/>
  <c r="F439" i="42"/>
  <c r="F440" i="42"/>
  <c r="F441" i="42"/>
  <c r="F442" i="42"/>
  <c r="F443" i="42"/>
  <c r="F444" i="42"/>
  <c r="F445" i="42"/>
  <c r="F446" i="42"/>
  <c r="F447" i="42"/>
  <c r="F448" i="42"/>
  <c r="F449" i="42"/>
  <c r="F450" i="42"/>
  <c r="F451" i="42"/>
  <c r="F452" i="42"/>
  <c r="F453" i="42"/>
  <c r="F454" i="42"/>
  <c r="F455" i="42"/>
  <c r="F456" i="42"/>
  <c r="F457" i="42"/>
  <c r="F458" i="42"/>
  <c r="F459" i="42"/>
  <c r="F460" i="42"/>
  <c r="F461" i="42"/>
  <c r="F462" i="42"/>
  <c r="F463" i="42"/>
  <c r="F464" i="42"/>
  <c r="F465" i="42"/>
  <c r="F466" i="42"/>
  <c r="F467" i="42"/>
  <c r="F468" i="42"/>
  <c r="F469" i="42"/>
  <c r="F470" i="42"/>
  <c r="F471" i="42"/>
  <c r="F472" i="42"/>
  <c r="F473" i="42"/>
  <c r="F474" i="42"/>
  <c r="F475" i="42"/>
  <c r="F476" i="42"/>
  <c r="F477" i="42"/>
  <c r="F478" i="42"/>
  <c r="F2" i="42"/>
  <c r="D21" i="26"/>
  <c r="D23" i="26"/>
  <c r="C27" i="26"/>
  <c r="D25" i="26" s="1"/>
  <c r="D13" i="7" l="1"/>
  <c r="G13" i="7"/>
  <c r="U47" i="7"/>
  <c r="I13" i="7"/>
  <c r="H13" i="7"/>
  <c r="D21" i="7"/>
  <c r="C6" i="5" s="1"/>
  <c r="E19" i="7"/>
  <c r="D24" i="26"/>
  <c r="G21" i="7"/>
  <c r="E21" i="7"/>
  <c r="H21" i="7"/>
  <c r="F21" i="7"/>
  <c r="D22" i="26"/>
  <c r="D20" i="26"/>
  <c r="D26" i="26"/>
  <c r="W37" i="7" l="1"/>
  <c r="X37" i="7" l="1"/>
  <c r="P33" i="39" l="1"/>
  <c r="O31" i="39"/>
  <c r="O30" i="39"/>
  <c r="N30" i="39"/>
  <c r="O29" i="39"/>
  <c r="N29" i="39"/>
  <c r="M29" i="39"/>
  <c r="F44" i="39" l="1"/>
  <c r="D30" i="39"/>
  <c r="D31" i="39" s="1"/>
  <c r="D32" i="39" s="1"/>
  <c r="D33" i="39" s="1"/>
  <c r="M5" i="39"/>
  <c r="L5" i="39"/>
  <c r="K5" i="39"/>
  <c r="V3" i="8" l="1"/>
  <c r="Q36" i="38"/>
  <c r="Q26" i="38"/>
  <c r="Q21" i="38"/>
  <c r="B5" i="7"/>
  <c r="B6" i="7" s="1"/>
  <c r="B7" i="7" s="1"/>
  <c r="B8" i="7" s="1"/>
  <c r="B9" i="7" s="1"/>
  <c r="B10" i="7" s="1"/>
  <c r="D3" i="7"/>
  <c r="E3" i="7" s="1"/>
  <c r="F3" i="7" s="1"/>
  <c r="G3" i="7" s="1"/>
  <c r="H3" i="7" s="1"/>
  <c r="I3" i="7" s="1"/>
  <c r="J3" i="7" s="1"/>
  <c r="F46" i="36"/>
  <c r="G46" i="36" s="1"/>
  <c r="H46" i="36" s="1"/>
  <c r="I46" i="36" s="1"/>
  <c r="J46" i="36" s="1"/>
  <c r="K46" i="36" s="1"/>
  <c r="M88" i="36"/>
  <c r="B11" i="7" l="1"/>
  <c r="B13" i="7" s="1"/>
  <c r="B14" i="7" s="1"/>
  <c r="B15" i="7" s="1"/>
  <c r="B16" i="7" s="1"/>
  <c r="B17" i="7" s="1"/>
  <c r="B18" i="7" s="1"/>
  <c r="B19" i="7" s="1"/>
  <c r="B20" i="7" s="1"/>
  <c r="B21" i="7" s="1"/>
  <c r="D27" i="7"/>
  <c r="E27" i="7" s="1"/>
  <c r="F27" i="7" s="1"/>
  <c r="G27" i="7" s="1"/>
  <c r="F51" i="36"/>
  <c r="G51" i="36"/>
  <c r="H51" i="36"/>
  <c r="I51" i="36"/>
  <c r="J51" i="36"/>
  <c r="E51" i="36"/>
  <c r="H27" i="7" l="1"/>
  <c r="K51" i="36"/>
  <c r="E15" i="36"/>
  <c r="W2" i="8"/>
  <c r="X2" i="8" s="1"/>
  <c r="Y2" i="8" s="1"/>
  <c r="Z2" i="8" s="1"/>
  <c r="AA2" i="8" s="1"/>
  <c r="AB2" i="8" s="1"/>
  <c r="AC2" i="8" s="1"/>
  <c r="AD2" i="8" s="1"/>
  <c r="AE2" i="8" s="1"/>
  <c r="AF2" i="8" s="1"/>
  <c r="AG2" i="8" s="1"/>
  <c r="AH2" i="8" s="1"/>
  <c r="AI2" i="8" s="1"/>
  <c r="AJ2" i="8" s="1"/>
  <c r="S17" i="8"/>
  <c r="S11" i="8"/>
  <c r="S15" i="8"/>
  <c r="S14" i="8"/>
  <c r="S9" i="8"/>
  <c r="S21" i="8"/>
  <c r="S20" i="8"/>
  <c r="S19" i="8"/>
  <c r="S18" i="8"/>
  <c r="S16" i="8"/>
  <c r="S13" i="8"/>
  <c r="S12" i="8"/>
  <c r="S10" i="8"/>
  <c r="S8" i="8"/>
  <c r="K2" i="8"/>
  <c r="L2" i="8" s="1"/>
  <c r="H40" i="11"/>
  <c r="H41" i="11"/>
  <c r="H42" i="11"/>
  <c r="H43" i="11"/>
  <c r="H44" i="11"/>
  <c r="H45" i="11"/>
  <c r="H46" i="11"/>
  <c r="AO11" i="25" l="1"/>
  <c r="AO12" i="25"/>
  <c r="AO21" i="25"/>
  <c r="AO24" i="25"/>
  <c r="AQ24" i="25" s="1"/>
  <c r="AO13" i="25"/>
  <c r="AO22" i="25"/>
  <c r="AO25" i="25"/>
  <c r="AO15" i="25"/>
  <c r="AO16" i="25"/>
  <c r="AO17" i="25"/>
  <c r="AO18" i="25"/>
  <c r="AO23" i="25"/>
  <c r="AO19" i="25"/>
  <c r="W22" i="8"/>
  <c r="I27" i="7"/>
  <c r="E65" i="36"/>
  <c r="E72" i="36" s="1"/>
  <c r="E74" i="36" s="1"/>
  <c r="E60" i="36"/>
  <c r="E63" i="36" s="1"/>
  <c r="M2" i="8"/>
  <c r="N2" i="8" s="1"/>
  <c r="O2" i="8" s="1"/>
  <c r="H54" i="46" l="1"/>
  <c r="H56" i="46"/>
  <c r="H57" i="46"/>
  <c r="H55" i="46"/>
  <c r="AQ12" i="25"/>
  <c r="AP12" i="25"/>
  <c r="AO26" i="25"/>
  <c r="X7" i="8"/>
  <c r="E62" i="36"/>
  <c r="X16" i="8"/>
  <c r="X12" i="8"/>
  <c r="X9" i="8"/>
  <c r="X11" i="8"/>
  <c r="X18" i="8"/>
  <c r="X17" i="8"/>
  <c r="X19" i="8"/>
  <c r="X10" i="8"/>
  <c r="X13" i="8"/>
  <c r="X20" i="8"/>
  <c r="X8" i="8"/>
  <c r="X15" i="8"/>
  <c r="X14" i="8"/>
  <c r="X21" i="8"/>
  <c r="E77" i="36"/>
  <c r="F77" i="36" s="1"/>
  <c r="G77" i="36" s="1"/>
  <c r="H77" i="36" s="1"/>
  <c r="I77" i="36" s="1"/>
  <c r="J77" i="36" s="1"/>
  <c r="K77" i="36" s="1"/>
  <c r="F72" i="36"/>
  <c r="J27" i="7"/>
  <c r="Y22" i="8"/>
  <c r="E61" i="36"/>
  <c r="AB26" i="25"/>
  <c r="D9" i="25"/>
  <c r="F9" i="25" s="1"/>
  <c r="H9" i="25" s="1"/>
  <c r="J9" i="25" s="1"/>
  <c r="L9" i="25" s="1"/>
  <c r="N9" i="25" s="1"/>
  <c r="P9" i="25" s="1"/>
  <c r="R9" i="25" s="1"/>
  <c r="T9" i="25" s="1"/>
  <c r="V9" i="25" s="1"/>
  <c r="X9" i="25" s="1"/>
  <c r="Z9" i="25" s="1"/>
  <c r="AB9" i="25" s="1"/>
  <c r="AD9" i="25" s="1"/>
  <c r="AF9" i="25" s="1"/>
  <c r="Q31" i="7"/>
  <c r="W31" i="7" s="1"/>
  <c r="W32" i="7"/>
  <c r="W33" i="7"/>
  <c r="W35" i="7"/>
  <c r="W38" i="7"/>
  <c r="W39" i="7"/>
  <c r="W40" i="7"/>
  <c r="J17" i="46" s="1"/>
  <c r="F34" i="46" s="1"/>
  <c r="W41" i="7"/>
  <c r="W42" i="7"/>
  <c r="W43" i="7"/>
  <c r="W44" i="7"/>
  <c r="J18" i="46" l="1"/>
  <c r="G34" i="46" s="1"/>
  <c r="X32" i="7"/>
  <c r="L18" i="46" s="1"/>
  <c r="J16" i="46"/>
  <c r="E34" i="46" s="1"/>
  <c r="X31" i="7"/>
  <c r="N26" i="46"/>
  <c r="F35" i="46" a="1"/>
  <c r="F35" i="46" s="1"/>
  <c r="F36" i="46"/>
  <c r="F37" i="46" s="1"/>
  <c r="X40" i="7"/>
  <c r="E66" i="36"/>
  <c r="E67" i="36"/>
  <c r="Z7" i="8"/>
  <c r="N47" i="7"/>
  <c r="T47" i="7" s="1"/>
  <c r="L47" i="7"/>
  <c r="R47" i="7" s="1"/>
  <c r="K47" i="7"/>
  <c r="W36" i="7"/>
  <c r="Q47" i="7"/>
  <c r="W47" i="7" s="1"/>
  <c r="G136" i="7" s="1"/>
  <c r="G137" i="7" s="1"/>
  <c r="P47" i="7"/>
  <c r="V47" i="7" s="1"/>
  <c r="M47" i="7"/>
  <c r="S47" i="7" s="1"/>
  <c r="O54" i="7"/>
  <c r="O55" i="7"/>
  <c r="O56" i="7"/>
  <c r="O57" i="7"/>
  <c r="O58" i="7"/>
  <c r="G72" i="36"/>
  <c r="F74" i="36"/>
  <c r="X22" i="8"/>
  <c r="Z11" i="8"/>
  <c r="Z18" i="8"/>
  <c r="Z20" i="8"/>
  <c r="Z19" i="8"/>
  <c r="Z13" i="8"/>
  <c r="Z16" i="8"/>
  <c r="Z21" i="8"/>
  <c r="Z15" i="8"/>
  <c r="Z8" i="8"/>
  <c r="Z14" i="8"/>
  <c r="Z9" i="8"/>
  <c r="Z12" i="8"/>
  <c r="Z10" i="8"/>
  <c r="Z17" i="8"/>
  <c r="AC13" i="25"/>
  <c r="AC21" i="25"/>
  <c r="AC15" i="25"/>
  <c r="AC11" i="25"/>
  <c r="AC17" i="25"/>
  <c r="AC18" i="25"/>
  <c r="AC19" i="25"/>
  <c r="AC14" i="25"/>
  <c r="AC22" i="25"/>
  <c r="AC16" i="25"/>
  <c r="AC12" i="25"/>
  <c r="AC20" i="25"/>
  <c r="K27" i="7"/>
  <c r="L27" i="7" s="1"/>
  <c r="M27" i="7" s="1"/>
  <c r="N27" i="7" s="1"/>
  <c r="O27" i="7" s="1"/>
  <c r="P27" i="7" s="1"/>
  <c r="Q27" i="7" s="1"/>
  <c r="R27" i="7" s="1"/>
  <c r="AA22" i="8"/>
  <c r="C28" i="7"/>
  <c r="B1" i="7"/>
  <c r="E134" i="7"/>
  <c r="F134" i="7"/>
  <c r="E132" i="7"/>
  <c r="F132" i="7" s="1"/>
  <c r="G132" i="7" s="1"/>
  <c r="H132" i="7" s="1"/>
  <c r="X36" i="7" l="1"/>
  <c r="L20" i="46" s="1"/>
  <c r="J20" i="46"/>
  <c r="I34" i="46" s="1"/>
  <c r="K89" i="36"/>
  <c r="L16" i="46"/>
  <c r="M25" i="46"/>
  <c r="E36" i="46"/>
  <c r="E37" i="46" s="1"/>
  <c r="E35" i="46" a="1"/>
  <c r="E35" i="46" s="1"/>
  <c r="L17" i="46"/>
  <c r="O27" i="46"/>
  <c r="G36" i="46"/>
  <c r="G37" i="46" s="1"/>
  <c r="G35" i="46" a="1"/>
  <c r="G35" i="46" s="1"/>
  <c r="Y47" i="7"/>
  <c r="Z47" i="7"/>
  <c r="X47" i="7"/>
  <c r="AB7" i="8"/>
  <c r="H72" i="36"/>
  <c r="G74" i="36"/>
  <c r="Z22" i="8"/>
  <c r="AB19" i="8"/>
  <c r="AB13" i="8"/>
  <c r="AB20" i="8"/>
  <c r="AB10" i="8"/>
  <c r="AB14" i="8"/>
  <c r="AB21" i="8"/>
  <c r="AB17" i="8"/>
  <c r="AB8" i="8"/>
  <c r="AB15" i="8"/>
  <c r="AB9" i="8"/>
  <c r="AB16" i="8"/>
  <c r="AB11" i="8"/>
  <c r="AB18" i="8"/>
  <c r="AB12" i="8"/>
  <c r="AP20" i="25"/>
  <c r="AC26" i="25"/>
  <c r="AC22" i="8"/>
  <c r="O59" i="7"/>
  <c r="E89" i="36"/>
  <c r="E6" i="39"/>
  <c r="E29" i="39" s="1"/>
  <c r="E12" i="39"/>
  <c r="S27" i="7"/>
  <c r="K18" i="32"/>
  <c r="E60" i="46" l="1"/>
  <c r="C5" i="5"/>
  <c r="Q29" i="46"/>
  <c r="M50" i="46" s="1" a="1"/>
  <c r="M50" i="46" s="1"/>
  <c r="M51" i="46" s="1"/>
  <c r="I35" i="46" a="1"/>
  <c r="I35" i="46" s="1"/>
  <c r="M49" i="46" s="1" a="1"/>
  <c r="M49" i="46" s="1"/>
  <c r="I36" i="46"/>
  <c r="I37" i="46" s="1"/>
  <c r="N58" i="7"/>
  <c r="N53" i="7"/>
  <c r="O60" i="7"/>
  <c r="AD7" i="8"/>
  <c r="N57" i="7"/>
  <c r="I72" i="36"/>
  <c r="H74" i="36"/>
  <c r="AD12" i="8"/>
  <c r="AD9" i="8"/>
  <c r="AD19" i="8"/>
  <c r="AD17" i="8"/>
  <c r="AD16" i="8"/>
  <c r="AD15" i="8"/>
  <c r="AD8" i="8"/>
  <c r="AD11" i="8"/>
  <c r="AD14" i="8"/>
  <c r="AD10" i="8"/>
  <c r="AD20" i="8"/>
  <c r="AD13" i="8"/>
  <c r="AD18" i="8"/>
  <c r="AD21" i="8"/>
  <c r="AB22" i="8"/>
  <c r="N56" i="7"/>
  <c r="N54" i="7"/>
  <c r="N55" i="7"/>
  <c r="F12" i="39"/>
  <c r="T27" i="7"/>
  <c r="W15" i="11"/>
  <c r="W13" i="11"/>
  <c r="M53" i="46" l="1"/>
  <c r="K73" i="46"/>
  <c r="K71" i="46"/>
  <c r="K69" i="46"/>
  <c r="K70" i="46"/>
  <c r="K72" i="46"/>
  <c r="K74" i="46"/>
  <c r="N59" i="7"/>
  <c r="J72" i="36"/>
  <c r="K72" i="36" s="1"/>
  <c r="I74" i="36"/>
  <c r="AD22" i="8"/>
  <c r="G12" i="39"/>
  <c r="U27" i="7"/>
  <c r="X13" i="11"/>
  <c r="J28" i="11" s="1"/>
  <c r="X15" i="11"/>
  <c r="J57" i="29"/>
  <c r="I57" i="29"/>
  <c r="K56" i="29"/>
  <c r="K55" i="29"/>
  <c r="K54" i="29"/>
  <c r="K53" i="29"/>
  <c r="K52" i="29"/>
  <c r="K51" i="29"/>
  <c r="K50" i="29"/>
  <c r="K49" i="29"/>
  <c r="K48" i="29"/>
  <c r="E27" i="26"/>
  <c r="E13" i="26"/>
  <c r="F11" i="26" s="1"/>
  <c r="C13" i="26"/>
  <c r="D12" i="26" s="1"/>
  <c r="Z26" i="25"/>
  <c r="AA24" i="25" s="1"/>
  <c r="X26" i="25"/>
  <c r="Y20" i="25" s="1"/>
  <c r="V26" i="25"/>
  <c r="W16" i="25" s="1"/>
  <c r="T26" i="25"/>
  <c r="U25" i="25" s="1"/>
  <c r="R26" i="25"/>
  <c r="S15" i="25" s="1"/>
  <c r="P26" i="25"/>
  <c r="Q19" i="25" s="1"/>
  <c r="N26" i="25"/>
  <c r="O12" i="25" s="1"/>
  <c r="L26" i="25"/>
  <c r="M12" i="25" s="1"/>
  <c r="J26" i="25"/>
  <c r="K22" i="25" s="1"/>
  <c r="H26" i="25"/>
  <c r="I13" i="25" s="1"/>
  <c r="F26" i="25"/>
  <c r="G20" i="25" s="1"/>
  <c r="D26" i="25"/>
  <c r="E21" i="25" s="1"/>
  <c r="B26" i="25"/>
  <c r="C20" i="25" s="1"/>
  <c r="AP25" i="25"/>
  <c r="AP24" i="25"/>
  <c r="K21" i="25"/>
  <c r="G21" i="25"/>
  <c r="K20" i="25"/>
  <c r="E20" i="25"/>
  <c r="AP19" i="25"/>
  <c r="AA18" i="25"/>
  <c r="W18" i="25"/>
  <c r="AA17" i="25"/>
  <c r="W17" i="25"/>
  <c r="U17" i="25"/>
  <c r="AP15" i="25"/>
  <c r="G15" i="25"/>
  <c r="W14" i="25"/>
  <c r="G13" i="25"/>
  <c r="AA12" i="25"/>
  <c r="U12" i="25"/>
  <c r="E12" i="25"/>
  <c r="I11" i="25"/>
  <c r="AP10" i="25"/>
  <c r="B7" i="25"/>
  <c r="C7" i="25" s="1"/>
  <c r="D7" i="25" s="1"/>
  <c r="E7" i="25" s="1"/>
  <c r="F7" i="25" s="1"/>
  <c r="G7" i="25" s="1"/>
  <c r="H7" i="25" s="1"/>
  <c r="I7" i="25" s="1"/>
  <c r="J7" i="25" s="1"/>
  <c r="K7" i="25" s="1"/>
  <c r="L7" i="25" s="1"/>
  <c r="M7" i="25" s="1"/>
  <c r="N7" i="25" s="1"/>
  <c r="O7" i="25" s="1"/>
  <c r="P7" i="25" s="1"/>
  <c r="Q7" i="25" s="1"/>
  <c r="R7" i="25" s="1"/>
  <c r="S7" i="25" s="1"/>
  <c r="T7" i="25" s="1"/>
  <c r="U7" i="25" s="1"/>
  <c r="V7" i="25" s="1"/>
  <c r="W7" i="25" s="1"/>
  <c r="X7" i="25" s="1"/>
  <c r="Y7" i="25" s="1"/>
  <c r="E51" i="9"/>
  <c r="F42" i="9"/>
  <c r="F39" i="9"/>
  <c r="F38" i="9"/>
  <c r="F37" i="9"/>
  <c r="F36" i="9"/>
  <c r="F35" i="9"/>
  <c r="F34" i="9"/>
  <c r="F33" i="9"/>
  <c r="C36" i="9"/>
  <c r="H39" i="11"/>
  <c r="X14" i="11"/>
  <c r="J29" i="11" s="1"/>
  <c r="W14" i="11"/>
  <c r="H29" i="11" s="1"/>
  <c r="I29" i="11" s="1"/>
  <c r="H28" i="11"/>
  <c r="I28" i="11" s="1"/>
  <c r="X12" i="11"/>
  <c r="W12" i="11"/>
  <c r="X11" i="11"/>
  <c r="J31" i="11" s="1"/>
  <c r="W11" i="11"/>
  <c r="H31" i="11" s="1"/>
  <c r="I31" i="11" s="1"/>
  <c r="W9" i="11"/>
  <c r="X8" i="11"/>
  <c r="J25" i="11"/>
  <c r="H25" i="11"/>
  <c r="AI63" i="8"/>
  <c r="AI64" i="8" s="1"/>
  <c r="AI65" i="8" s="1"/>
  <c r="AI66" i="8" s="1"/>
  <c r="E56" i="8"/>
  <c r="D56" i="8"/>
  <c r="C56" i="8"/>
  <c r="I91" i="7"/>
  <c r="I11" i="7" s="1"/>
  <c r="H91" i="7"/>
  <c r="H11" i="7" s="1"/>
  <c r="G91" i="7"/>
  <c r="F91" i="7"/>
  <c r="F92" i="7" s="1"/>
  <c r="F96" i="7" s="1"/>
  <c r="D11" i="7"/>
  <c r="D20" i="7" s="1"/>
  <c r="D57" i="7"/>
  <c r="D83" i="7" s="1"/>
  <c r="K30" i="7"/>
  <c r="D30" i="7"/>
  <c r="V11" i="14"/>
  <c r="U11" i="14"/>
  <c r="T11" i="14"/>
  <c r="S11" i="14"/>
  <c r="R11" i="14"/>
  <c r="Q11" i="14"/>
  <c r="O11" i="14"/>
  <c r="M11" i="14"/>
  <c r="V10" i="14"/>
  <c r="U10" i="14"/>
  <c r="T10" i="14"/>
  <c r="W10" i="14" s="1"/>
  <c r="S10" i="14"/>
  <c r="R10" i="14"/>
  <c r="Q10" i="14"/>
  <c r="O10" i="14"/>
  <c r="M10" i="14"/>
  <c r="V9" i="14"/>
  <c r="U9" i="14"/>
  <c r="T9" i="14"/>
  <c r="W9" i="14" s="1"/>
  <c r="S9" i="14"/>
  <c r="R9" i="14"/>
  <c r="Q9" i="14"/>
  <c r="O9" i="14"/>
  <c r="M9" i="14"/>
  <c r="V8" i="14"/>
  <c r="U8" i="14"/>
  <c r="T8" i="14"/>
  <c r="S8" i="14"/>
  <c r="R8" i="14"/>
  <c r="Q8" i="14"/>
  <c r="O8" i="14"/>
  <c r="M8" i="14"/>
  <c r="V7" i="14"/>
  <c r="U7" i="14"/>
  <c r="T7" i="14"/>
  <c r="W7" i="14" s="1"/>
  <c r="S7" i="14"/>
  <c r="R7" i="14"/>
  <c r="Q7" i="14"/>
  <c r="O7" i="14"/>
  <c r="M7" i="14"/>
  <c r="V6" i="14"/>
  <c r="U6" i="14"/>
  <c r="T6" i="14"/>
  <c r="Y6" i="14" s="1"/>
  <c r="S6" i="14"/>
  <c r="R6" i="14"/>
  <c r="Q6" i="14"/>
  <c r="O6" i="14"/>
  <c r="M6" i="14"/>
  <c r="V5" i="14"/>
  <c r="U5" i="14"/>
  <c r="T5" i="14"/>
  <c r="W5" i="14" s="1"/>
  <c r="S5" i="14"/>
  <c r="R5" i="14"/>
  <c r="Q5" i="14"/>
  <c r="O5" i="14"/>
  <c r="M5" i="14"/>
  <c r="V4" i="14"/>
  <c r="U4" i="14"/>
  <c r="T4" i="14"/>
  <c r="S4" i="14"/>
  <c r="R4" i="14"/>
  <c r="Q4" i="14"/>
  <c r="O4" i="14"/>
  <c r="M4" i="14"/>
  <c r="V3" i="14"/>
  <c r="U3" i="14"/>
  <c r="T3" i="14"/>
  <c r="Y3" i="14" s="1"/>
  <c r="S3" i="14"/>
  <c r="R3" i="14"/>
  <c r="Q3" i="14"/>
  <c r="O3" i="14"/>
  <c r="M3" i="14"/>
  <c r="DA2" i="14"/>
  <c r="DB2" i="14" s="1"/>
  <c r="V3" i="15"/>
  <c r="U3" i="15"/>
  <c r="T3" i="15"/>
  <c r="Y3" i="15" s="1"/>
  <c r="S3" i="15"/>
  <c r="R3" i="15"/>
  <c r="Q3" i="15"/>
  <c r="O3" i="15"/>
  <c r="M3" i="15"/>
  <c r="V204" i="1"/>
  <c r="T204" i="1"/>
  <c r="W204" i="1" s="1"/>
  <c r="BE204" i="1" s="1"/>
  <c r="S204" i="1"/>
  <c r="R204" i="1"/>
  <c r="Q204" i="1"/>
  <c r="V203" i="1"/>
  <c r="T203" i="1"/>
  <c r="W203" i="1" s="1"/>
  <c r="S203" i="1"/>
  <c r="R203" i="1"/>
  <c r="Q203" i="1"/>
  <c r="V202" i="1"/>
  <c r="T202" i="1"/>
  <c r="S202" i="1"/>
  <c r="R202" i="1"/>
  <c r="Q202" i="1"/>
  <c r="V201" i="1"/>
  <c r="T201" i="1"/>
  <c r="W201" i="1" s="1"/>
  <c r="BM201" i="1" s="1"/>
  <c r="S201" i="1"/>
  <c r="R201" i="1"/>
  <c r="Q201" i="1"/>
  <c r="V200" i="1"/>
  <c r="T200" i="1"/>
  <c r="S200" i="1"/>
  <c r="R200" i="1"/>
  <c r="Q200" i="1"/>
  <c r="V199" i="1"/>
  <c r="T199" i="1"/>
  <c r="N199" i="1" s="1"/>
  <c r="S199" i="1"/>
  <c r="R199" i="1"/>
  <c r="Q199" i="1"/>
  <c r="V198" i="1"/>
  <c r="T198" i="1"/>
  <c r="Y198" i="1" s="1"/>
  <c r="S198" i="1"/>
  <c r="R198" i="1"/>
  <c r="Q198" i="1"/>
  <c r="V197" i="1"/>
  <c r="T197" i="1"/>
  <c r="Y197" i="1" s="1"/>
  <c r="S197" i="1"/>
  <c r="R197" i="1"/>
  <c r="Q197" i="1"/>
  <c r="V196" i="1"/>
  <c r="T196" i="1"/>
  <c r="Y196" i="1" s="1"/>
  <c r="S196" i="1"/>
  <c r="R196" i="1"/>
  <c r="Q196" i="1"/>
  <c r="V195" i="1"/>
  <c r="T195" i="1"/>
  <c r="S195" i="1"/>
  <c r="R195" i="1"/>
  <c r="Q195" i="1"/>
  <c r="V194" i="1"/>
  <c r="T194" i="1"/>
  <c r="S194" i="1"/>
  <c r="R194" i="1"/>
  <c r="Q194" i="1"/>
  <c r="V193" i="1"/>
  <c r="T193" i="1"/>
  <c r="S193" i="1"/>
  <c r="R193" i="1"/>
  <c r="Q193" i="1"/>
  <c r="V192" i="1"/>
  <c r="T192" i="1"/>
  <c r="W192" i="1" s="1"/>
  <c r="BJ192" i="1" s="1"/>
  <c r="S192" i="1"/>
  <c r="R192" i="1"/>
  <c r="Q192" i="1"/>
  <c r="V191" i="1"/>
  <c r="T191" i="1"/>
  <c r="S191" i="1"/>
  <c r="R191" i="1"/>
  <c r="Q191" i="1"/>
  <c r="V190" i="1"/>
  <c r="T190" i="1"/>
  <c r="N190" i="1" s="1"/>
  <c r="S190" i="1"/>
  <c r="R190" i="1"/>
  <c r="Q190" i="1"/>
  <c r="V189" i="1"/>
  <c r="T189" i="1"/>
  <c r="S189" i="1"/>
  <c r="R189" i="1"/>
  <c r="Q189" i="1"/>
  <c r="V188" i="1"/>
  <c r="T188" i="1"/>
  <c r="N188" i="1" s="1"/>
  <c r="S188" i="1"/>
  <c r="R188" i="1"/>
  <c r="Q188" i="1"/>
  <c r="V187" i="1"/>
  <c r="T187" i="1"/>
  <c r="N187" i="1" s="1"/>
  <c r="S187" i="1"/>
  <c r="R187" i="1"/>
  <c r="Q187" i="1"/>
  <c r="V186" i="1"/>
  <c r="T186" i="1"/>
  <c r="S186" i="1"/>
  <c r="R186" i="1"/>
  <c r="Q186" i="1"/>
  <c r="V185" i="1"/>
  <c r="T185" i="1"/>
  <c r="W185" i="1" s="1"/>
  <c r="BL185" i="1" s="1"/>
  <c r="S185" i="1"/>
  <c r="R185" i="1"/>
  <c r="Q185" i="1"/>
  <c r="V184" i="1"/>
  <c r="T184" i="1"/>
  <c r="S184" i="1"/>
  <c r="R184" i="1"/>
  <c r="Q184" i="1"/>
  <c r="V183" i="1"/>
  <c r="T183" i="1"/>
  <c r="W183" i="1" s="1"/>
  <c r="BN183" i="1" s="1"/>
  <c r="S183" i="1"/>
  <c r="R183" i="1"/>
  <c r="Q183" i="1"/>
  <c r="V182" i="1"/>
  <c r="T182" i="1"/>
  <c r="W182" i="1" s="1"/>
  <c r="BK182" i="1" s="1"/>
  <c r="S182" i="1"/>
  <c r="R182" i="1"/>
  <c r="Q182" i="1"/>
  <c r="V181" i="1"/>
  <c r="T181" i="1"/>
  <c r="S181" i="1"/>
  <c r="R181" i="1"/>
  <c r="Q181" i="1"/>
  <c r="V180" i="1"/>
  <c r="T180" i="1"/>
  <c r="W180" i="1" s="1"/>
  <c r="BF180" i="1" s="1"/>
  <c r="S180" i="1"/>
  <c r="R180" i="1"/>
  <c r="Q180" i="1"/>
  <c r="V179" i="1"/>
  <c r="T179" i="1"/>
  <c r="N179" i="1" s="1"/>
  <c r="S179" i="1"/>
  <c r="R179" i="1"/>
  <c r="Q179" i="1"/>
  <c r="V178" i="1"/>
  <c r="T178" i="1"/>
  <c r="Y178" i="1" s="1"/>
  <c r="S178" i="1"/>
  <c r="R178" i="1"/>
  <c r="Q178" i="1"/>
  <c r="V177" i="1"/>
  <c r="T177" i="1"/>
  <c r="N177" i="1" s="1"/>
  <c r="S177" i="1"/>
  <c r="R177" i="1"/>
  <c r="Q177" i="1"/>
  <c r="V176" i="1"/>
  <c r="T176" i="1"/>
  <c r="W176" i="1" s="1"/>
  <c r="S176" i="1"/>
  <c r="R176" i="1"/>
  <c r="Q176" i="1"/>
  <c r="V175" i="1"/>
  <c r="T175" i="1"/>
  <c r="W175" i="1" s="1"/>
  <c r="AY175" i="1" s="1"/>
  <c r="S175" i="1"/>
  <c r="R175" i="1"/>
  <c r="Q175" i="1"/>
  <c r="V174" i="1"/>
  <c r="T174" i="1"/>
  <c r="N174" i="1" s="1"/>
  <c r="S174" i="1"/>
  <c r="R174" i="1"/>
  <c r="Q174" i="1"/>
  <c r="V173" i="1"/>
  <c r="T173" i="1"/>
  <c r="Y173" i="1" s="1"/>
  <c r="S173" i="1"/>
  <c r="R173" i="1"/>
  <c r="Q173" i="1"/>
  <c r="V172" i="1"/>
  <c r="T172" i="1"/>
  <c r="W172" i="1" s="1"/>
  <c r="BH172" i="1" s="1"/>
  <c r="S172" i="1"/>
  <c r="R172" i="1"/>
  <c r="Q172" i="1"/>
  <c r="V171" i="1"/>
  <c r="T171" i="1"/>
  <c r="S171" i="1"/>
  <c r="R171" i="1"/>
  <c r="Q171" i="1"/>
  <c r="V170" i="1"/>
  <c r="T170" i="1"/>
  <c r="W170" i="1" s="1"/>
  <c r="X170" i="1" s="1"/>
  <c r="S170" i="1"/>
  <c r="R170" i="1"/>
  <c r="Q170" i="1"/>
  <c r="V169" i="1"/>
  <c r="T169" i="1"/>
  <c r="W169" i="1" s="1"/>
  <c r="BO169" i="1" s="1"/>
  <c r="S169" i="1"/>
  <c r="R169" i="1"/>
  <c r="Q169" i="1"/>
  <c r="V168" i="1"/>
  <c r="T168" i="1"/>
  <c r="N168" i="1" s="1"/>
  <c r="S168" i="1"/>
  <c r="R168" i="1"/>
  <c r="Q168" i="1"/>
  <c r="V167" i="1"/>
  <c r="T167" i="1"/>
  <c r="W167" i="1" s="1"/>
  <c r="BL167" i="1" s="1"/>
  <c r="S167" i="1"/>
  <c r="R167" i="1"/>
  <c r="Q167" i="1"/>
  <c r="V166" i="1"/>
  <c r="T166" i="1"/>
  <c r="W166" i="1" s="1"/>
  <c r="BO166" i="1" s="1"/>
  <c r="S166" i="1"/>
  <c r="R166" i="1"/>
  <c r="Q166" i="1"/>
  <c r="V165" i="1"/>
  <c r="T165" i="1"/>
  <c r="W165" i="1" s="1"/>
  <c r="BK165" i="1" s="1"/>
  <c r="S165" i="1"/>
  <c r="R165" i="1"/>
  <c r="Q165" i="1"/>
  <c r="V164" i="1"/>
  <c r="T164" i="1"/>
  <c r="N164" i="1" s="1"/>
  <c r="S164" i="1"/>
  <c r="R164" i="1"/>
  <c r="Q164" i="1"/>
  <c r="V163" i="1"/>
  <c r="T163" i="1"/>
  <c r="W163" i="1" s="1"/>
  <c r="BK163" i="1" s="1"/>
  <c r="S163" i="1"/>
  <c r="R163" i="1"/>
  <c r="Q163" i="1"/>
  <c r="V162" i="1"/>
  <c r="T162" i="1"/>
  <c r="S162" i="1"/>
  <c r="R162" i="1"/>
  <c r="Q162" i="1"/>
  <c r="V161" i="1"/>
  <c r="T161" i="1"/>
  <c r="S161" i="1"/>
  <c r="R161" i="1"/>
  <c r="Q161" i="1"/>
  <c r="V160" i="1"/>
  <c r="T160" i="1"/>
  <c r="S160" i="1"/>
  <c r="R160" i="1"/>
  <c r="Q160" i="1"/>
  <c r="V159" i="1"/>
  <c r="T159" i="1"/>
  <c r="S159" i="1"/>
  <c r="R159" i="1"/>
  <c r="Q159" i="1"/>
  <c r="V158" i="1"/>
  <c r="T158" i="1"/>
  <c r="Y158" i="1" s="1"/>
  <c r="S158" i="1"/>
  <c r="R158" i="1"/>
  <c r="Q158" i="1"/>
  <c r="V157" i="1"/>
  <c r="T157" i="1"/>
  <c r="N157" i="1" s="1"/>
  <c r="S157" i="1"/>
  <c r="R157" i="1"/>
  <c r="Q157" i="1"/>
  <c r="V156" i="1"/>
  <c r="T156" i="1"/>
  <c r="S156" i="1"/>
  <c r="R156" i="1"/>
  <c r="Q156" i="1"/>
  <c r="V155" i="1"/>
  <c r="T155" i="1"/>
  <c r="N155" i="1" s="1"/>
  <c r="S155" i="1"/>
  <c r="R155" i="1"/>
  <c r="Q155" i="1"/>
  <c r="V154" i="1"/>
  <c r="T154" i="1"/>
  <c r="S154" i="1"/>
  <c r="R154" i="1"/>
  <c r="Q154" i="1"/>
  <c r="V153" i="1"/>
  <c r="T153" i="1"/>
  <c r="W153" i="1" s="1"/>
  <c r="BP153" i="1" s="1"/>
  <c r="S153" i="1"/>
  <c r="R153" i="1"/>
  <c r="Q153" i="1"/>
  <c r="V152" i="1"/>
  <c r="T152" i="1"/>
  <c r="W152" i="1" s="1"/>
  <c r="BN152" i="1" s="1"/>
  <c r="S152" i="1"/>
  <c r="R152" i="1"/>
  <c r="Q152" i="1"/>
  <c r="V151" i="1"/>
  <c r="T151" i="1"/>
  <c r="S151" i="1"/>
  <c r="R151" i="1"/>
  <c r="Q151" i="1"/>
  <c r="V150" i="1"/>
  <c r="T150" i="1"/>
  <c r="S150" i="1"/>
  <c r="R150" i="1"/>
  <c r="Q150" i="1"/>
  <c r="V149" i="1"/>
  <c r="T149" i="1"/>
  <c r="Y149" i="1" s="1"/>
  <c r="S149" i="1"/>
  <c r="R149" i="1"/>
  <c r="Q149" i="1"/>
  <c r="V148" i="1"/>
  <c r="T148" i="1"/>
  <c r="S148" i="1"/>
  <c r="R148" i="1"/>
  <c r="Q148" i="1"/>
  <c r="V147" i="1"/>
  <c r="T147" i="1"/>
  <c r="Y147" i="1" s="1"/>
  <c r="S147" i="1"/>
  <c r="R147" i="1"/>
  <c r="Q147" i="1"/>
  <c r="V146" i="1"/>
  <c r="T146" i="1"/>
  <c r="W146" i="1" s="1"/>
  <c r="S146" i="1"/>
  <c r="R146" i="1"/>
  <c r="Q146" i="1"/>
  <c r="V145" i="1"/>
  <c r="T145" i="1"/>
  <c r="Y145" i="1" s="1"/>
  <c r="S145" i="1"/>
  <c r="R145" i="1"/>
  <c r="Q145" i="1"/>
  <c r="V144" i="1"/>
  <c r="T144" i="1"/>
  <c r="Y144" i="1" s="1"/>
  <c r="S144" i="1"/>
  <c r="R144" i="1"/>
  <c r="Q144" i="1"/>
  <c r="V143" i="1"/>
  <c r="T143" i="1"/>
  <c r="W143" i="1" s="1"/>
  <c r="BP143" i="1" s="1"/>
  <c r="S143" i="1"/>
  <c r="R143" i="1"/>
  <c r="Q143" i="1"/>
  <c r="V142" i="1"/>
  <c r="T142" i="1"/>
  <c r="N142" i="1" s="1"/>
  <c r="S142" i="1"/>
  <c r="R142" i="1"/>
  <c r="Q142" i="1"/>
  <c r="V141" i="1"/>
  <c r="T141" i="1"/>
  <c r="W141" i="1" s="1"/>
  <c r="BQ141" i="1" s="1"/>
  <c r="S141" i="1"/>
  <c r="R141" i="1"/>
  <c r="Q141" i="1"/>
  <c r="V140" i="1"/>
  <c r="T140" i="1"/>
  <c r="N140" i="1" s="1"/>
  <c r="S140" i="1"/>
  <c r="R140" i="1"/>
  <c r="Q140" i="1"/>
  <c r="V139" i="1"/>
  <c r="T139" i="1"/>
  <c r="S139" i="1"/>
  <c r="R139" i="1"/>
  <c r="Q139" i="1"/>
  <c r="V138" i="1"/>
  <c r="T138" i="1"/>
  <c r="S138" i="1"/>
  <c r="R138" i="1"/>
  <c r="Q138" i="1"/>
  <c r="V137" i="1"/>
  <c r="T137" i="1"/>
  <c r="S137" i="1"/>
  <c r="R137" i="1"/>
  <c r="Q137" i="1"/>
  <c r="V136" i="1"/>
  <c r="T136" i="1"/>
  <c r="N136" i="1" s="1"/>
  <c r="S136" i="1"/>
  <c r="R136" i="1"/>
  <c r="Q136" i="1"/>
  <c r="V135" i="1"/>
  <c r="T135" i="1"/>
  <c r="S135" i="1"/>
  <c r="R135" i="1"/>
  <c r="Q135" i="1"/>
  <c r="V134" i="1"/>
  <c r="T134" i="1"/>
  <c r="W134" i="1" s="1"/>
  <c r="BK134" i="1" s="1"/>
  <c r="S134" i="1"/>
  <c r="R134" i="1"/>
  <c r="Q134" i="1"/>
  <c r="V133" i="1"/>
  <c r="T133" i="1"/>
  <c r="S133" i="1"/>
  <c r="R133" i="1"/>
  <c r="Q133" i="1"/>
  <c r="V132" i="1"/>
  <c r="T132" i="1"/>
  <c r="Y132" i="1" s="1"/>
  <c r="S132" i="1"/>
  <c r="R132" i="1"/>
  <c r="Q132" i="1"/>
  <c r="V131" i="1"/>
  <c r="T131" i="1"/>
  <c r="S131" i="1"/>
  <c r="R131" i="1"/>
  <c r="Q131" i="1"/>
  <c r="V130" i="1"/>
  <c r="T130" i="1"/>
  <c r="W130" i="1" s="1"/>
  <c r="BG130" i="1" s="1"/>
  <c r="S130" i="1"/>
  <c r="R130" i="1"/>
  <c r="Q130" i="1"/>
  <c r="V129" i="1"/>
  <c r="T129" i="1"/>
  <c r="S129" i="1"/>
  <c r="R129" i="1"/>
  <c r="Q129" i="1"/>
  <c r="V128" i="1"/>
  <c r="T128" i="1"/>
  <c r="W128" i="1" s="1"/>
  <c r="BK128" i="1" s="1"/>
  <c r="S128" i="1"/>
  <c r="R128" i="1"/>
  <c r="Q128" i="1"/>
  <c r="V127" i="1"/>
  <c r="T127" i="1"/>
  <c r="S127" i="1"/>
  <c r="R127" i="1"/>
  <c r="Q127" i="1"/>
  <c r="V126" i="1"/>
  <c r="T126" i="1"/>
  <c r="Y126" i="1" s="1"/>
  <c r="S126" i="1"/>
  <c r="R126" i="1"/>
  <c r="Q126" i="1"/>
  <c r="V125" i="1"/>
  <c r="T125" i="1"/>
  <c r="S125" i="1"/>
  <c r="R125" i="1"/>
  <c r="Q125" i="1"/>
  <c r="V124" i="1"/>
  <c r="T124" i="1"/>
  <c r="W124" i="1" s="1"/>
  <c r="BN124" i="1" s="1"/>
  <c r="S124" i="1"/>
  <c r="R124" i="1"/>
  <c r="Q124" i="1"/>
  <c r="V123" i="1"/>
  <c r="T123" i="1"/>
  <c r="S123" i="1"/>
  <c r="R123" i="1"/>
  <c r="Q123" i="1"/>
  <c r="V122" i="1"/>
  <c r="T122" i="1"/>
  <c r="Y122" i="1" s="1"/>
  <c r="S122" i="1"/>
  <c r="R122" i="1"/>
  <c r="Q122" i="1"/>
  <c r="V121" i="1"/>
  <c r="T121" i="1"/>
  <c r="Y121" i="1" s="1"/>
  <c r="S121" i="1"/>
  <c r="R121" i="1"/>
  <c r="Q121" i="1"/>
  <c r="V120" i="1"/>
  <c r="T120" i="1"/>
  <c r="W120" i="1" s="1"/>
  <c r="X120" i="1" s="1"/>
  <c r="S120" i="1"/>
  <c r="R120" i="1"/>
  <c r="Q120" i="1"/>
  <c r="V119" i="1"/>
  <c r="T119" i="1"/>
  <c r="Y119" i="1" s="1"/>
  <c r="S119" i="1"/>
  <c r="R119" i="1"/>
  <c r="Q119" i="1"/>
  <c r="V118" i="1"/>
  <c r="T118" i="1"/>
  <c r="N118" i="1" s="1"/>
  <c r="S118" i="1"/>
  <c r="R118" i="1"/>
  <c r="Q118" i="1"/>
  <c r="V117" i="1"/>
  <c r="T117" i="1"/>
  <c r="S117" i="1"/>
  <c r="R117" i="1"/>
  <c r="Q117" i="1"/>
  <c r="V116" i="1"/>
  <c r="T116" i="1"/>
  <c r="Y116" i="1" s="1"/>
  <c r="S116" i="1"/>
  <c r="R116" i="1"/>
  <c r="Q116" i="1"/>
  <c r="V115" i="1"/>
  <c r="T115" i="1"/>
  <c r="Y115" i="1" s="1"/>
  <c r="S115" i="1"/>
  <c r="R115" i="1"/>
  <c r="Q115" i="1"/>
  <c r="V114" i="1"/>
  <c r="T114" i="1"/>
  <c r="W114" i="1" s="1"/>
  <c r="BO114" i="1" s="1"/>
  <c r="S114" i="1"/>
  <c r="R114" i="1"/>
  <c r="Q114" i="1"/>
  <c r="V113" i="1"/>
  <c r="T113" i="1"/>
  <c r="Y113" i="1" s="1"/>
  <c r="S113" i="1"/>
  <c r="R113" i="1"/>
  <c r="Q113" i="1"/>
  <c r="V112" i="1"/>
  <c r="T112" i="1"/>
  <c r="S112" i="1"/>
  <c r="R112" i="1"/>
  <c r="Q112" i="1"/>
  <c r="V111" i="1"/>
  <c r="T111" i="1"/>
  <c r="Y111" i="1" s="1"/>
  <c r="S111" i="1"/>
  <c r="R111" i="1"/>
  <c r="Q111" i="1"/>
  <c r="V110" i="1"/>
  <c r="T110" i="1"/>
  <c r="Y110" i="1" s="1"/>
  <c r="S110" i="1"/>
  <c r="R110" i="1"/>
  <c r="Q110" i="1"/>
  <c r="V109" i="1"/>
  <c r="T109" i="1"/>
  <c r="Y109" i="1" s="1"/>
  <c r="S109" i="1"/>
  <c r="R109" i="1"/>
  <c r="Q109" i="1"/>
  <c r="V108" i="1"/>
  <c r="T108" i="1"/>
  <c r="S108" i="1"/>
  <c r="R108" i="1"/>
  <c r="Q108" i="1"/>
  <c r="V107" i="1"/>
  <c r="T107" i="1"/>
  <c r="S107" i="1"/>
  <c r="R107" i="1"/>
  <c r="Q107" i="1"/>
  <c r="V106" i="1"/>
  <c r="T106" i="1"/>
  <c r="S106" i="1"/>
  <c r="R106" i="1"/>
  <c r="Q106" i="1"/>
  <c r="V105" i="1"/>
  <c r="T105" i="1"/>
  <c r="S105" i="1"/>
  <c r="R105" i="1"/>
  <c r="Q105" i="1"/>
  <c r="V104" i="1"/>
  <c r="T104" i="1"/>
  <c r="S104" i="1"/>
  <c r="R104" i="1"/>
  <c r="Q104" i="1"/>
  <c r="V103" i="1"/>
  <c r="T103" i="1"/>
  <c r="W103" i="1" s="1"/>
  <c r="S103" i="1"/>
  <c r="R103" i="1"/>
  <c r="Q103" i="1"/>
  <c r="V102" i="1"/>
  <c r="T102" i="1"/>
  <c r="Y102" i="1" s="1"/>
  <c r="S102" i="1"/>
  <c r="R102" i="1"/>
  <c r="Q102" i="1"/>
  <c r="V101" i="1"/>
  <c r="T101" i="1"/>
  <c r="W101" i="1" s="1"/>
  <c r="BN101" i="1" s="1"/>
  <c r="S101" i="1"/>
  <c r="R101" i="1"/>
  <c r="Q101" i="1"/>
  <c r="V100" i="1"/>
  <c r="T100" i="1"/>
  <c r="Y100" i="1" s="1"/>
  <c r="S100" i="1"/>
  <c r="R100" i="1"/>
  <c r="Q100" i="1"/>
  <c r="V99" i="1"/>
  <c r="T99" i="1"/>
  <c r="N99" i="1" s="1"/>
  <c r="S99" i="1"/>
  <c r="R99" i="1"/>
  <c r="Q99" i="1"/>
  <c r="V98" i="1"/>
  <c r="T98" i="1"/>
  <c r="Y98" i="1" s="1"/>
  <c r="S98" i="1"/>
  <c r="R98" i="1"/>
  <c r="Q98" i="1"/>
  <c r="V97" i="1"/>
  <c r="T97" i="1"/>
  <c r="Y97" i="1" s="1"/>
  <c r="S97" i="1"/>
  <c r="R97" i="1"/>
  <c r="Q97" i="1"/>
  <c r="V96" i="1"/>
  <c r="T96" i="1"/>
  <c r="Y96" i="1" s="1"/>
  <c r="S96" i="1"/>
  <c r="R96" i="1"/>
  <c r="Q96" i="1"/>
  <c r="V95" i="1"/>
  <c r="T95" i="1"/>
  <c r="Y95" i="1" s="1"/>
  <c r="S95" i="1"/>
  <c r="R95" i="1"/>
  <c r="Q95" i="1"/>
  <c r="V94" i="1"/>
  <c r="T94" i="1"/>
  <c r="Y94" i="1" s="1"/>
  <c r="S94" i="1"/>
  <c r="R94" i="1"/>
  <c r="Q94" i="1"/>
  <c r="V93" i="1"/>
  <c r="T93" i="1"/>
  <c r="S93" i="1"/>
  <c r="R93" i="1"/>
  <c r="Q93" i="1"/>
  <c r="V92" i="1"/>
  <c r="T92" i="1"/>
  <c r="N92" i="1" s="1"/>
  <c r="S92" i="1"/>
  <c r="R92" i="1"/>
  <c r="Q92" i="1"/>
  <c r="V91" i="1"/>
  <c r="T91" i="1"/>
  <c r="W91" i="1" s="1"/>
  <c r="BN91" i="1" s="1"/>
  <c r="S91" i="1"/>
  <c r="R91" i="1"/>
  <c r="Q91" i="1"/>
  <c r="V90" i="1"/>
  <c r="T90" i="1"/>
  <c r="W90" i="1" s="1"/>
  <c r="BH90" i="1" s="1"/>
  <c r="S90" i="1"/>
  <c r="R90" i="1"/>
  <c r="Q90" i="1"/>
  <c r="V89" i="1"/>
  <c r="T89" i="1"/>
  <c r="S89" i="1"/>
  <c r="R89" i="1"/>
  <c r="Q89" i="1"/>
  <c r="V88" i="1"/>
  <c r="T88" i="1"/>
  <c r="W88" i="1" s="1"/>
  <c r="X88" i="1" s="1"/>
  <c r="S88" i="1"/>
  <c r="R88" i="1"/>
  <c r="Q88" i="1"/>
  <c r="V87" i="1"/>
  <c r="T87" i="1"/>
  <c r="Y87" i="1" s="1"/>
  <c r="S87" i="1"/>
  <c r="R87" i="1"/>
  <c r="Q87" i="1"/>
  <c r="V86" i="1"/>
  <c r="T86" i="1"/>
  <c r="S86" i="1"/>
  <c r="R86" i="1"/>
  <c r="Q86" i="1"/>
  <c r="V85" i="1"/>
  <c r="T85" i="1"/>
  <c r="S85" i="1"/>
  <c r="R85" i="1"/>
  <c r="Q85" i="1"/>
  <c r="V84" i="1"/>
  <c r="T84" i="1"/>
  <c r="W84" i="1" s="1"/>
  <c r="BP84" i="1" s="1"/>
  <c r="S84" i="1"/>
  <c r="R84" i="1"/>
  <c r="Q84" i="1"/>
  <c r="V83" i="1"/>
  <c r="T83" i="1"/>
  <c r="Y83" i="1" s="1"/>
  <c r="S83" i="1"/>
  <c r="R83" i="1"/>
  <c r="Q83" i="1"/>
  <c r="V82" i="1"/>
  <c r="T82" i="1"/>
  <c r="S82" i="1"/>
  <c r="R82" i="1"/>
  <c r="Q82" i="1"/>
  <c r="V81" i="1"/>
  <c r="T81" i="1"/>
  <c r="N81" i="1" s="1"/>
  <c r="S81" i="1"/>
  <c r="R81" i="1"/>
  <c r="Q81" i="1"/>
  <c r="V80" i="1"/>
  <c r="T80" i="1"/>
  <c r="W80" i="1" s="1"/>
  <c r="S80" i="1"/>
  <c r="R80" i="1"/>
  <c r="Q80" i="1"/>
  <c r="V79" i="1"/>
  <c r="T79" i="1"/>
  <c r="W79" i="1" s="1"/>
  <c r="BP79" i="1" s="1"/>
  <c r="S79" i="1"/>
  <c r="R79" i="1"/>
  <c r="Q79" i="1"/>
  <c r="V78" i="1"/>
  <c r="T78" i="1"/>
  <c r="Y78" i="1" s="1"/>
  <c r="S78" i="1"/>
  <c r="R78" i="1"/>
  <c r="Q78" i="1"/>
  <c r="V77" i="1"/>
  <c r="T77" i="1"/>
  <c r="Y77" i="1" s="1"/>
  <c r="S77" i="1"/>
  <c r="R77" i="1"/>
  <c r="Q77" i="1"/>
  <c r="V76" i="1"/>
  <c r="T76" i="1"/>
  <c r="N76" i="1" s="1"/>
  <c r="S76" i="1"/>
  <c r="R76" i="1"/>
  <c r="Q76" i="1"/>
  <c r="V75" i="1"/>
  <c r="T75" i="1"/>
  <c r="W75" i="1" s="1"/>
  <c r="BK75" i="1" s="1"/>
  <c r="S75" i="1"/>
  <c r="R75" i="1"/>
  <c r="Q75" i="1"/>
  <c r="V74" i="1"/>
  <c r="T74" i="1"/>
  <c r="Y74" i="1" s="1"/>
  <c r="S74" i="1"/>
  <c r="R74" i="1"/>
  <c r="Q74" i="1"/>
  <c r="V73" i="1"/>
  <c r="T73" i="1"/>
  <c r="Y73" i="1" s="1"/>
  <c r="S73" i="1"/>
  <c r="R73" i="1"/>
  <c r="Q73" i="1"/>
  <c r="V72" i="1"/>
  <c r="T72" i="1"/>
  <c r="Y72" i="1" s="1"/>
  <c r="S72" i="1"/>
  <c r="R72" i="1"/>
  <c r="Q72" i="1"/>
  <c r="V71" i="1"/>
  <c r="T71" i="1"/>
  <c r="Y71" i="1" s="1"/>
  <c r="S71" i="1"/>
  <c r="R71" i="1"/>
  <c r="Q71" i="1"/>
  <c r="V70" i="1"/>
  <c r="T70" i="1"/>
  <c r="W70" i="1" s="1"/>
  <c r="BM70" i="1" s="1"/>
  <c r="S70" i="1"/>
  <c r="R70" i="1"/>
  <c r="Q70" i="1"/>
  <c r="V69" i="1"/>
  <c r="T69" i="1"/>
  <c r="W69" i="1" s="1"/>
  <c r="BO69" i="1" s="1"/>
  <c r="S69" i="1"/>
  <c r="R69" i="1"/>
  <c r="Q69" i="1"/>
  <c r="V68" i="1"/>
  <c r="T68" i="1"/>
  <c r="Y68" i="1" s="1"/>
  <c r="S68" i="1"/>
  <c r="R68" i="1"/>
  <c r="Q68" i="1"/>
  <c r="V67" i="1"/>
  <c r="T67" i="1"/>
  <c r="Y67" i="1" s="1"/>
  <c r="S67" i="1"/>
  <c r="R67" i="1"/>
  <c r="Q67" i="1"/>
  <c r="V66" i="1"/>
  <c r="T66" i="1"/>
  <c r="Y66" i="1" s="1"/>
  <c r="S66" i="1"/>
  <c r="R66" i="1"/>
  <c r="Q66" i="1"/>
  <c r="V65" i="1"/>
  <c r="T65" i="1"/>
  <c r="W65" i="1" s="1"/>
  <c r="BM65" i="1" s="1"/>
  <c r="S65" i="1"/>
  <c r="R65" i="1"/>
  <c r="Q65" i="1"/>
  <c r="V64" i="1"/>
  <c r="T64" i="1"/>
  <c r="N64" i="1" s="1"/>
  <c r="S64" i="1"/>
  <c r="R64" i="1"/>
  <c r="Q64" i="1"/>
  <c r="V63" i="1"/>
  <c r="T63" i="1"/>
  <c r="S63" i="1"/>
  <c r="R63" i="1"/>
  <c r="Q63" i="1"/>
  <c r="V62" i="1"/>
  <c r="T62" i="1"/>
  <c r="S62" i="1"/>
  <c r="R62" i="1"/>
  <c r="Q62" i="1"/>
  <c r="V61" i="1"/>
  <c r="T61" i="1"/>
  <c r="S61" i="1"/>
  <c r="R61" i="1"/>
  <c r="Q61" i="1"/>
  <c r="V60" i="1"/>
  <c r="T60" i="1"/>
  <c r="S60" i="1"/>
  <c r="R60" i="1"/>
  <c r="Q60" i="1"/>
  <c r="V59" i="1"/>
  <c r="T59" i="1"/>
  <c r="S59" i="1"/>
  <c r="R59" i="1"/>
  <c r="Q59" i="1"/>
  <c r="V58" i="1"/>
  <c r="T58" i="1"/>
  <c r="S58" i="1"/>
  <c r="R58" i="1"/>
  <c r="Q58" i="1"/>
  <c r="V57" i="1"/>
  <c r="T57" i="1"/>
  <c r="S57" i="1"/>
  <c r="R57" i="1"/>
  <c r="Q57" i="1"/>
  <c r="V56" i="1"/>
  <c r="T56" i="1"/>
  <c r="N56" i="1" s="1"/>
  <c r="S56" i="1"/>
  <c r="R56" i="1"/>
  <c r="Q56" i="1"/>
  <c r="V55" i="1"/>
  <c r="T55" i="1"/>
  <c r="W55" i="1" s="1"/>
  <c r="BK55" i="1" s="1"/>
  <c r="S55" i="1"/>
  <c r="R55" i="1"/>
  <c r="Q55" i="1"/>
  <c r="V54" i="1"/>
  <c r="T54" i="1"/>
  <c r="Y54" i="1" s="1"/>
  <c r="S54" i="1"/>
  <c r="R54" i="1"/>
  <c r="Q54" i="1"/>
  <c r="V53" i="1"/>
  <c r="T53" i="1"/>
  <c r="Y53" i="1" s="1"/>
  <c r="S53" i="1"/>
  <c r="R53" i="1"/>
  <c r="Q53" i="1"/>
  <c r="V52" i="1"/>
  <c r="T52" i="1"/>
  <c r="W52" i="1" s="1"/>
  <c r="BN52" i="1" s="1"/>
  <c r="S52" i="1"/>
  <c r="R52" i="1"/>
  <c r="Q52" i="1"/>
  <c r="V51" i="1"/>
  <c r="T51" i="1"/>
  <c r="S51" i="1"/>
  <c r="R51" i="1"/>
  <c r="Q51" i="1"/>
  <c r="V50" i="1"/>
  <c r="T50" i="1"/>
  <c r="W50" i="1" s="1"/>
  <c r="BK50" i="1" s="1"/>
  <c r="S50" i="1"/>
  <c r="R50" i="1"/>
  <c r="Q50" i="1"/>
  <c r="V49" i="1"/>
  <c r="T49" i="1"/>
  <c r="S49" i="1"/>
  <c r="R49" i="1"/>
  <c r="Q49" i="1"/>
  <c r="V48" i="1"/>
  <c r="T48" i="1"/>
  <c r="Y48" i="1" s="1"/>
  <c r="S48" i="1"/>
  <c r="R48" i="1"/>
  <c r="Q48" i="1"/>
  <c r="V47" i="1"/>
  <c r="T47" i="1"/>
  <c r="Y47" i="1" s="1"/>
  <c r="S47" i="1"/>
  <c r="R47" i="1"/>
  <c r="Q47" i="1"/>
  <c r="V46" i="1"/>
  <c r="T46" i="1"/>
  <c r="W46" i="1" s="1"/>
  <c r="BM46" i="1" s="1"/>
  <c r="S46" i="1"/>
  <c r="R46" i="1"/>
  <c r="Q46" i="1"/>
  <c r="V45" i="1"/>
  <c r="T45" i="1"/>
  <c r="W45" i="1" s="1"/>
  <c r="BO45" i="1" s="1"/>
  <c r="S45" i="1"/>
  <c r="R45" i="1"/>
  <c r="Q45" i="1"/>
  <c r="V44" i="1"/>
  <c r="T44" i="1"/>
  <c r="S44" i="1"/>
  <c r="R44" i="1"/>
  <c r="Q44" i="1"/>
  <c r="V43" i="1"/>
  <c r="T43" i="1"/>
  <c r="W43" i="1" s="1"/>
  <c r="BQ43" i="1" s="1"/>
  <c r="S43" i="1"/>
  <c r="R43" i="1"/>
  <c r="Q43" i="1"/>
  <c r="V42" i="1"/>
  <c r="T42" i="1"/>
  <c r="W42" i="1" s="1"/>
  <c r="BL42" i="1" s="1"/>
  <c r="S42" i="1"/>
  <c r="R42" i="1"/>
  <c r="Q42" i="1"/>
  <c r="V41" i="1"/>
  <c r="T41" i="1"/>
  <c r="W41" i="1" s="1"/>
  <c r="BP41" i="1" s="1"/>
  <c r="S41" i="1"/>
  <c r="R41" i="1"/>
  <c r="Q41" i="1"/>
  <c r="V40" i="1"/>
  <c r="T40" i="1"/>
  <c r="Y40" i="1" s="1"/>
  <c r="S40" i="1"/>
  <c r="R40" i="1"/>
  <c r="Q40" i="1"/>
  <c r="V39" i="1"/>
  <c r="T39" i="1"/>
  <c r="Y39" i="1" s="1"/>
  <c r="S39" i="1"/>
  <c r="R39" i="1"/>
  <c r="Q39" i="1"/>
  <c r="V38" i="1"/>
  <c r="T38" i="1"/>
  <c r="Y38" i="1" s="1"/>
  <c r="S38" i="1"/>
  <c r="R38" i="1"/>
  <c r="Q38" i="1"/>
  <c r="V37" i="1"/>
  <c r="T37" i="1"/>
  <c r="W37" i="1" s="1"/>
  <c r="S37" i="1"/>
  <c r="R37" i="1"/>
  <c r="Q37" i="1"/>
  <c r="V36" i="1"/>
  <c r="T36" i="1"/>
  <c r="W36" i="1" s="1"/>
  <c r="S36" i="1"/>
  <c r="R36" i="1"/>
  <c r="Q36" i="1"/>
  <c r="V35" i="1"/>
  <c r="T35" i="1"/>
  <c r="Y35" i="1" s="1"/>
  <c r="S35" i="1"/>
  <c r="R35" i="1"/>
  <c r="Q35" i="1"/>
  <c r="V34" i="1"/>
  <c r="T34" i="1"/>
  <c r="W34" i="1" s="1"/>
  <c r="BN34" i="1" s="1"/>
  <c r="S34" i="1"/>
  <c r="R34" i="1"/>
  <c r="Q34" i="1"/>
  <c r="V33" i="1"/>
  <c r="T33" i="1"/>
  <c r="W33" i="1" s="1"/>
  <c r="BP33" i="1" s="1"/>
  <c r="S33" i="1"/>
  <c r="R33" i="1"/>
  <c r="Q33" i="1"/>
  <c r="V32" i="1"/>
  <c r="T32" i="1"/>
  <c r="W32" i="1" s="1"/>
  <c r="BL32" i="1" s="1"/>
  <c r="S32" i="1"/>
  <c r="R32" i="1"/>
  <c r="Q32" i="1"/>
  <c r="V31" i="1"/>
  <c r="T31" i="1"/>
  <c r="Y31" i="1" s="1"/>
  <c r="S31" i="1"/>
  <c r="R31" i="1"/>
  <c r="Q31" i="1"/>
  <c r="V30" i="1"/>
  <c r="T30" i="1"/>
  <c r="Y30" i="1" s="1"/>
  <c r="S30" i="1"/>
  <c r="R30" i="1"/>
  <c r="Q30" i="1"/>
  <c r="V29" i="1"/>
  <c r="T29" i="1"/>
  <c r="W29" i="1" s="1"/>
  <c r="BN29" i="1" s="1"/>
  <c r="S29" i="1"/>
  <c r="R29" i="1"/>
  <c r="Q29" i="1"/>
  <c r="V28" i="1"/>
  <c r="T28" i="1"/>
  <c r="W28" i="1" s="1"/>
  <c r="BM28" i="1" s="1"/>
  <c r="S28" i="1"/>
  <c r="R28" i="1"/>
  <c r="Q28" i="1"/>
  <c r="V27" i="1"/>
  <c r="T27" i="1"/>
  <c r="Y27" i="1" s="1"/>
  <c r="S27" i="1"/>
  <c r="R27" i="1"/>
  <c r="Q27" i="1"/>
  <c r="V26" i="1"/>
  <c r="T26" i="1"/>
  <c r="S26" i="1"/>
  <c r="R26" i="1"/>
  <c r="Q26" i="1"/>
  <c r="V25" i="1"/>
  <c r="T25" i="1"/>
  <c r="Y25" i="1" s="1"/>
  <c r="S25" i="1"/>
  <c r="R25" i="1"/>
  <c r="Q25" i="1"/>
  <c r="V24" i="1"/>
  <c r="T24" i="1"/>
  <c r="Y24" i="1" s="1"/>
  <c r="S24" i="1"/>
  <c r="R24" i="1"/>
  <c r="Q24" i="1"/>
  <c r="V23" i="1"/>
  <c r="T23" i="1"/>
  <c r="W23" i="1" s="1"/>
  <c r="BN23" i="1" s="1"/>
  <c r="S23" i="1"/>
  <c r="R23" i="1"/>
  <c r="Q23" i="1"/>
  <c r="V22" i="1"/>
  <c r="T22" i="1"/>
  <c r="Y22" i="1" s="1"/>
  <c r="S22" i="1"/>
  <c r="R22" i="1"/>
  <c r="Q22" i="1"/>
  <c r="V21" i="1"/>
  <c r="T21" i="1"/>
  <c r="Y21" i="1" s="1"/>
  <c r="S21" i="1"/>
  <c r="R21" i="1"/>
  <c r="Q21" i="1"/>
  <c r="V20" i="1"/>
  <c r="T20" i="1"/>
  <c r="S20" i="1"/>
  <c r="R20" i="1"/>
  <c r="Q20" i="1"/>
  <c r="V19" i="1"/>
  <c r="T19" i="1"/>
  <c r="Y19" i="1" s="1"/>
  <c r="S19" i="1"/>
  <c r="R19" i="1"/>
  <c r="Q19" i="1"/>
  <c r="V18" i="1"/>
  <c r="T18" i="1"/>
  <c r="W18" i="1" s="1"/>
  <c r="S18" i="1"/>
  <c r="R18" i="1"/>
  <c r="Q18" i="1"/>
  <c r="V17" i="1"/>
  <c r="T17" i="1"/>
  <c r="S17" i="1"/>
  <c r="R17" i="1"/>
  <c r="Q17" i="1"/>
  <c r="V16" i="1"/>
  <c r="T16" i="1"/>
  <c r="Y16" i="1" s="1"/>
  <c r="S16" i="1"/>
  <c r="R16" i="1"/>
  <c r="Q16" i="1"/>
  <c r="V15" i="1"/>
  <c r="T15" i="1"/>
  <c r="N15" i="1" s="1"/>
  <c r="S15" i="1"/>
  <c r="R15" i="1"/>
  <c r="Q15" i="1"/>
  <c r="V14" i="1"/>
  <c r="T14" i="1"/>
  <c r="N14" i="1" s="1"/>
  <c r="S14" i="1"/>
  <c r="R14" i="1"/>
  <c r="Q14" i="1"/>
  <c r="V13" i="1"/>
  <c r="T13" i="1"/>
  <c r="S13" i="1"/>
  <c r="R13" i="1"/>
  <c r="Q13" i="1"/>
  <c r="V12" i="1"/>
  <c r="T12" i="1"/>
  <c r="S12" i="1"/>
  <c r="R12" i="1"/>
  <c r="Q12" i="1"/>
  <c r="V11" i="1"/>
  <c r="T11" i="1"/>
  <c r="N11" i="1" s="1"/>
  <c r="S11" i="1"/>
  <c r="R11" i="1"/>
  <c r="Q11" i="1"/>
  <c r="V10" i="1"/>
  <c r="T10" i="1"/>
  <c r="W10" i="1" s="1"/>
  <c r="S10" i="1"/>
  <c r="R10" i="1"/>
  <c r="Q10" i="1"/>
  <c r="V9" i="1"/>
  <c r="T9" i="1"/>
  <c r="W9" i="1" s="1"/>
  <c r="S9" i="1"/>
  <c r="R9" i="1"/>
  <c r="Q9" i="1"/>
  <c r="V8" i="1"/>
  <c r="T8" i="1"/>
  <c r="S8" i="1"/>
  <c r="R8" i="1"/>
  <c r="Q8" i="1"/>
  <c r="V7" i="1"/>
  <c r="T7" i="1"/>
  <c r="S7" i="1"/>
  <c r="R7" i="1"/>
  <c r="Q7" i="1"/>
  <c r="V6" i="1"/>
  <c r="T6" i="1"/>
  <c r="S6" i="1"/>
  <c r="R6" i="1"/>
  <c r="Q6" i="1"/>
  <c r="V5" i="1"/>
  <c r="T5" i="1"/>
  <c r="S5" i="1"/>
  <c r="R5" i="1"/>
  <c r="Q5" i="1"/>
  <c r="V4" i="1"/>
  <c r="T4" i="1"/>
  <c r="S4" i="1"/>
  <c r="R4" i="1"/>
  <c r="Q4" i="1"/>
  <c r="DQ3" i="1"/>
  <c r="P100" i="13"/>
  <c r="H100" i="13"/>
  <c r="B100" i="13"/>
  <c r="Q100" i="13" s="1"/>
  <c r="P99" i="13"/>
  <c r="H99" i="13"/>
  <c r="B99" i="13"/>
  <c r="Q99" i="13" s="1"/>
  <c r="P98" i="13"/>
  <c r="H98" i="13"/>
  <c r="B98" i="13"/>
  <c r="P97" i="13"/>
  <c r="H97" i="13"/>
  <c r="B97" i="13"/>
  <c r="P96" i="13"/>
  <c r="H96" i="13"/>
  <c r="B96" i="13"/>
  <c r="Q96" i="13" s="1"/>
  <c r="P95" i="13"/>
  <c r="I95" i="13"/>
  <c r="K95" i="13" s="1"/>
  <c r="H95" i="13"/>
  <c r="B95" i="13"/>
  <c r="Q95" i="13" s="1"/>
  <c r="P94" i="13"/>
  <c r="H94" i="13"/>
  <c r="B94" i="13"/>
  <c r="I94" i="13" s="1"/>
  <c r="P93" i="13"/>
  <c r="H93" i="13"/>
  <c r="B93" i="13"/>
  <c r="P92" i="13"/>
  <c r="H92" i="13"/>
  <c r="B92" i="13"/>
  <c r="Q92" i="13" s="1"/>
  <c r="P91" i="13"/>
  <c r="H91" i="13"/>
  <c r="B91" i="13"/>
  <c r="Q91" i="13" s="1"/>
  <c r="P90" i="13"/>
  <c r="H90" i="13"/>
  <c r="B90" i="13"/>
  <c r="I90" i="13" s="1"/>
  <c r="P89" i="13"/>
  <c r="H89" i="13"/>
  <c r="B89" i="13"/>
  <c r="I89" i="13" s="1"/>
  <c r="P88" i="13"/>
  <c r="H88" i="13"/>
  <c r="B88" i="13"/>
  <c r="Q88" i="13" s="1"/>
  <c r="P87" i="13"/>
  <c r="H87" i="13"/>
  <c r="B87" i="13"/>
  <c r="P86" i="13"/>
  <c r="H86" i="13"/>
  <c r="B86" i="13"/>
  <c r="I86" i="13" s="1"/>
  <c r="P85" i="13"/>
  <c r="H85" i="13"/>
  <c r="B85" i="13"/>
  <c r="I85" i="13" s="1"/>
  <c r="P84" i="13"/>
  <c r="H84" i="13"/>
  <c r="B84" i="13"/>
  <c r="Q84" i="13" s="1"/>
  <c r="P83" i="13"/>
  <c r="H83" i="13"/>
  <c r="B83" i="13"/>
  <c r="Q83" i="13" s="1"/>
  <c r="P82" i="13"/>
  <c r="H82" i="13"/>
  <c r="B82" i="13"/>
  <c r="I82" i="13" s="1"/>
  <c r="P81" i="13"/>
  <c r="H81" i="13"/>
  <c r="B81" i="13"/>
  <c r="I81" i="13" s="1"/>
  <c r="P80" i="13"/>
  <c r="H80" i="13"/>
  <c r="B80" i="13"/>
  <c r="Q80" i="13" s="1"/>
  <c r="P79" i="13"/>
  <c r="H79" i="13"/>
  <c r="B79" i="13"/>
  <c r="Q79" i="13" s="1"/>
  <c r="P78" i="13"/>
  <c r="H78" i="13"/>
  <c r="B78" i="13"/>
  <c r="I78" i="13" s="1"/>
  <c r="P77" i="13"/>
  <c r="H77" i="13"/>
  <c r="B77" i="13"/>
  <c r="Q77" i="13" s="1"/>
  <c r="P76" i="13"/>
  <c r="H76" i="13"/>
  <c r="B76" i="13"/>
  <c r="P75" i="13"/>
  <c r="H75" i="13"/>
  <c r="B75" i="13"/>
  <c r="P74" i="13"/>
  <c r="H74" i="13"/>
  <c r="B74" i="13"/>
  <c r="Q74" i="13" s="1"/>
  <c r="P73" i="13"/>
  <c r="H73" i="13"/>
  <c r="B73" i="13"/>
  <c r="Q73" i="13" s="1"/>
  <c r="P72" i="13"/>
  <c r="H72" i="13"/>
  <c r="B72" i="13"/>
  <c r="Q72" i="13" s="1"/>
  <c r="P71" i="13"/>
  <c r="H71" i="13"/>
  <c r="B71" i="13"/>
  <c r="Q71" i="13" s="1"/>
  <c r="P70" i="13"/>
  <c r="H70" i="13"/>
  <c r="B70" i="13"/>
  <c r="P69" i="13"/>
  <c r="H69" i="13"/>
  <c r="B69" i="13"/>
  <c r="Q69" i="13" s="1"/>
  <c r="P68" i="13"/>
  <c r="H68" i="13"/>
  <c r="B68" i="13"/>
  <c r="Q68" i="13" s="1"/>
  <c r="P67" i="13"/>
  <c r="H67" i="13"/>
  <c r="B67" i="13"/>
  <c r="I67" i="13" s="1"/>
  <c r="P66" i="13"/>
  <c r="H66" i="13"/>
  <c r="B66" i="13"/>
  <c r="P65" i="13"/>
  <c r="H65" i="13"/>
  <c r="B65" i="13"/>
  <c r="P64" i="13"/>
  <c r="H64" i="13"/>
  <c r="B64" i="13"/>
  <c r="I64" i="13" s="1"/>
  <c r="P63" i="13"/>
  <c r="I63" i="13"/>
  <c r="H63" i="13"/>
  <c r="B63" i="13"/>
  <c r="Q63" i="13" s="1"/>
  <c r="P62" i="13"/>
  <c r="H62" i="13"/>
  <c r="B62" i="13"/>
  <c r="I62" i="13" s="1"/>
  <c r="P61" i="13"/>
  <c r="H61" i="13"/>
  <c r="B61" i="13"/>
  <c r="P60" i="13"/>
  <c r="H60" i="13"/>
  <c r="B60" i="13"/>
  <c r="Q60" i="13" s="1"/>
  <c r="P59" i="13"/>
  <c r="I59" i="13"/>
  <c r="K59" i="13" s="1"/>
  <c r="H59" i="13"/>
  <c r="B59" i="13"/>
  <c r="Q59" i="13" s="1"/>
  <c r="P58" i="13"/>
  <c r="H58" i="13"/>
  <c r="B58" i="13"/>
  <c r="I58" i="13" s="1"/>
  <c r="Q57" i="13"/>
  <c r="P57" i="13"/>
  <c r="H57" i="13"/>
  <c r="B57" i="13"/>
  <c r="I57" i="13" s="1"/>
  <c r="P56" i="13"/>
  <c r="H56" i="13"/>
  <c r="B56" i="13"/>
  <c r="I56" i="13" s="1"/>
  <c r="P55" i="13"/>
  <c r="H55" i="13"/>
  <c r="B55" i="13"/>
  <c r="P54" i="13"/>
  <c r="H54" i="13"/>
  <c r="B54" i="13"/>
  <c r="I54" i="13" s="1"/>
  <c r="Q53" i="13"/>
  <c r="P53" i="13"/>
  <c r="H53" i="13"/>
  <c r="B53" i="13"/>
  <c r="I53" i="13" s="1"/>
  <c r="P52" i="13"/>
  <c r="H52" i="13"/>
  <c r="B52" i="13"/>
  <c r="Q52" i="13" s="1"/>
  <c r="P51" i="13"/>
  <c r="I51" i="13"/>
  <c r="H51" i="13"/>
  <c r="B51" i="13"/>
  <c r="Q51" i="13" s="1"/>
  <c r="P50" i="13"/>
  <c r="H50" i="13"/>
  <c r="B50" i="13"/>
  <c r="Q50" i="13" s="1"/>
  <c r="P49" i="13"/>
  <c r="H49" i="13"/>
  <c r="B49" i="13"/>
  <c r="I49" i="13" s="1"/>
  <c r="P48" i="13"/>
  <c r="I48" i="13"/>
  <c r="H48" i="13"/>
  <c r="B48" i="13"/>
  <c r="Q48" i="13" s="1"/>
  <c r="P47" i="13"/>
  <c r="H47" i="13"/>
  <c r="B47" i="13"/>
  <c r="Q47" i="13" s="1"/>
  <c r="P46" i="13"/>
  <c r="H46" i="13"/>
  <c r="B46" i="13"/>
  <c r="I46" i="13" s="1"/>
  <c r="P45" i="13"/>
  <c r="H45" i="13"/>
  <c r="B45" i="13"/>
  <c r="Q45" i="13" s="1"/>
  <c r="P44" i="13"/>
  <c r="H44" i="13"/>
  <c r="B44" i="13"/>
  <c r="P43" i="13"/>
  <c r="H43" i="13"/>
  <c r="B43" i="13"/>
  <c r="P42" i="13"/>
  <c r="H42" i="13"/>
  <c r="B42" i="13"/>
  <c r="Q42" i="13" s="1"/>
  <c r="S42" i="13" s="1"/>
  <c r="P41" i="13"/>
  <c r="H41" i="13"/>
  <c r="B41" i="13"/>
  <c r="Q41" i="13" s="1"/>
  <c r="P40" i="13"/>
  <c r="H40" i="13"/>
  <c r="B40" i="13"/>
  <c r="Q40" i="13" s="1"/>
  <c r="P39" i="13"/>
  <c r="H39" i="13"/>
  <c r="B39" i="13"/>
  <c r="Q39" i="13" s="1"/>
  <c r="P38" i="13"/>
  <c r="H38" i="13"/>
  <c r="B38" i="13"/>
  <c r="P37" i="13"/>
  <c r="H37" i="13"/>
  <c r="B37" i="13"/>
  <c r="Q37" i="13" s="1"/>
  <c r="P36" i="13"/>
  <c r="H36" i="13"/>
  <c r="B36" i="13"/>
  <c r="Q36" i="13" s="1"/>
  <c r="P35" i="13"/>
  <c r="I35" i="13"/>
  <c r="H35" i="13"/>
  <c r="B35" i="13"/>
  <c r="Q35" i="13" s="1"/>
  <c r="P34" i="13"/>
  <c r="H34" i="13"/>
  <c r="B34" i="13"/>
  <c r="P33" i="13"/>
  <c r="H33" i="13"/>
  <c r="B33" i="13"/>
  <c r="P32" i="13"/>
  <c r="H32" i="13"/>
  <c r="B32" i="13"/>
  <c r="I32" i="13" s="1"/>
  <c r="P31" i="13"/>
  <c r="H31" i="13"/>
  <c r="B31" i="13"/>
  <c r="Q31" i="13" s="1"/>
  <c r="P30" i="13"/>
  <c r="H30" i="13"/>
  <c r="B30" i="13"/>
  <c r="I30" i="13" s="1"/>
  <c r="P29" i="13"/>
  <c r="H29" i="13"/>
  <c r="B29" i="13"/>
  <c r="P28" i="13"/>
  <c r="H28" i="13"/>
  <c r="B28" i="13"/>
  <c r="Q28" i="13" s="1"/>
  <c r="P27" i="13"/>
  <c r="H27" i="13"/>
  <c r="B27" i="13"/>
  <c r="I27" i="13" s="1"/>
  <c r="P26" i="13"/>
  <c r="H26" i="13"/>
  <c r="B26" i="13"/>
  <c r="I26" i="13" s="1"/>
  <c r="P25" i="13"/>
  <c r="H25" i="13"/>
  <c r="B25" i="13"/>
  <c r="Q25" i="13" s="1"/>
  <c r="P24" i="13"/>
  <c r="H24" i="13"/>
  <c r="B24" i="13"/>
  <c r="Q24" i="13" s="1"/>
  <c r="P23" i="13"/>
  <c r="H23" i="13"/>
  <c r="B23" i="13"/>
  <c r="P22" i="13"/>
  <c r="H22" i="13"/>
  <c r="B22" i="13"/>
  <c r="I22" i="13" s="1"/>
  <c r="P21" i="13"/>
  <c r="H21" i="13"/>
  <c r="B21" i="13"/>
  <c r="I21" i="13" s="1"/>
  <c r="P20" i="13"/>
  <c r="H20" i="13"/>
  <c r="B20" i="13"/>
  <c r="Q20" i="13" s="1"/>
  <c r="P19" i="13"/>
  <c r="H19" i="13"/>
  <c r="B19" i="13"/>
  <c r="Q19" i="13" s="1"/>
  <c r="P18" i="13"/>
  <c r="H18" i="13"/>
  <c r="B18" i="13"/>
  <c r="Q18" i="13" s="1"/>
  <c r="Q17" i="13"/>
  <c r="P17" i="13"/>
  <c r="H17" i="13"/>
  <c r="B17" i="13"/>
  <c r="I17" i="13" s="1"/>
  <c r="P16" i="13"/>
  <c r="H16" i="13"/>
  <c r="B16" i="13"/>
  <c r="Q16" i="13" s="1"/>
  <c r="P15" i="13"/>
  <c r="H15" i="13"/>
  <c r="B15" i="13"/>
  <c r="Q15" i="13" s="1"/>
  <c r="P14" i="13"/>
  <c r="H14" i="13"/>
  <c r="B14" i="13"/>
  <c r="I14" i="13" s="1"/>
  <c r="P13" i="13"/>
  <c r="I13" i="13"/>
  <c r="H13" i="13"/>
  <c r="B13" i="13"/>
  <c r="Q13" i="13" s="1"/>
  <c r="P12" i="13"/>
  <c r="H12" i="13"/>
  <c r="B12" i="13"/>
  <c r="P11" i="13"/>
  <c r="H11" i="13"/>
  <c r="B11" i="13"/>
  <c r="P10" i="13"/>
  <c r="H10" i="13"/>
  <c r="B10" i="13"/>
  <c r="Q10" i="13" s="1"/>
  <c r="Q9" i="13"/>
  <c r="P9" i="13"/>
  <c r="H9" i="13"/>
  <c r="B9" i="13"/>
  <c r="I9" i="13" s="1"/>
  <c r="P8" i="13"/>
  <c r="H8" i="13"/>
  <c r="B8" i="13"/>
  <c r="Q8" i="13" s="1"/>
  <c r="Q7" i="13"/>
  <c r="P7" i="13"/>
  <c r="H7" i="13"/>
  <c r="B7" i="13"/>
  <c r="I7" i="13" s="1"/>
  <c r="P6" i="13"/>
  <c r="H6" i="13"/>
  <c r="B6" i="13"/>
  <c r="P5" i="13"/>
  <c r="H5" i="13"/>
  <c r="B5" i="13"/>
  <c r="Q5" i="13" s="1"/>
  <c r="P4" i="13"/>
  <c r="H4" i="13"/>
  <c r="B4" i="13"/>
  <c r="DQ5" i="6"/>
  <c r="DQ6" i="6" s="1"/>
  <c r="DQ7" i="6" s="1"/>
  <c r="DQ8" i="6" s="1"/>
  <c r="DQ9" i="6" s="1"/>
  <c r="DQ10" i="6" s="1"/>
  <c r="DQ11" i="6" s="1"/>
  <c r="DQ12" i="6" s="1"/>
  <c r="DQ13" i="6" s="1"/>
  <c r="DQ14" i="6" s="1"/>
  <c r="DQ15" i="6" s="1"/>
  <c r="DQ16" i="6" s="1"/>
  <c r="DQ17" i="6" s="1"/>
  <c r="DQ18" i="6" s="1"/>
  <c r="DQ19" i="6" s="1"/>
  <c r="DQ20" i="6" s="1"/>
  <c r="DQ21" i="6" s="1"/>
  <c r="DQ22" i="6" s="1"/>
  <c r="DQ23" i="6" s="1"/>
  <c r="DQ24" i="6" s="1"/>
  <c r="DQ25" i="6" s="1"/>
  <c r="DQ26" i="6" s="1"/>
  <c r="DQ27" i="6" s="1"/>
  <c r="DQ28" i="6" s="1"/>
  <c r="DQ29" i="6" s="1"/>
  <c r="DQ30" i="6" s="1"/>
  <c r="DQ31" i="6" s="1"/>
  <c r="DQ32" i="6" s="1"/>
  <c r="DQ33" i="6" s="1"/>
  <c r="DQ34" i="6" s="1"/>
  <c r="DQ35" i="6" s="1"/>
  <c r="DQ36" i="6" s="1"/>
  <c r="DQ37" i="6" s="1"/>
  <c r="DQ38" i="6" s="1"/>
  <c r="DQ39" i="6" s="1"/>
  <c r="DQ40" i="6" s="1"/>
  <c r="DQ41" i="6" s="1"/>
  <c r="DQ42" i="6" s="1"/>
  <c r="DQ43" i="6" s="1"/>
  <c r="DQ44" i="6" s="1"/>
  <c r="DQ45" i="6" s="1"/>
  <c r="DQ46" i="6" s="1"/>
  <c r="DQ47" i="6" s="1"/>
  <c r="DQ48" i="6" s="1"/>
  <c r="DQ49" i="6" s="1"/>
  <c r="DQ50" i="6" s="1"/>
  <c r="DQ51" i="6" s="1"/>
  <c r="DQ52" i="6" s="1"/>
  <c r="DQ53" i="6" s="1"/>
  <c r="DQ54" i="6" s="1"/>
  <c r="DQ55" i="6" s="1"/>
  <c r="DQ56" i="6" s="1"/>
  <c r="DQ57" i="6" s="1"/>
  <c r="DQ58" i="6" s="1"/>
  <c r="DQ59" i="6" s="1"/>
  <c r="DQ60" i="6" s="1"/>
  <c r="DQ61" i="6" s="1"/>
  <c r="DQ62" i="6" s="1"/>
  <c r="DQ63" i="6" s="1"/>
  <c r="DQ64" i="6" s="1"/>
  <c r="DQ65" i="6" s="1"/>
  <c r="DQ66" i="6" s="1"/>
  <c r="DQ67" i="6" s="1"/>
  <c r="DQ68" i="6" s="1"/>
  <c r="DQ69" i="6" s="1"/>
  <c r="DQ70" i="6" s="1"/>
  <c r="DQ71" i="6" s="1"/>
  <c r="DQ72" i="6" s="1"/>
  <c r="DQ73" i="6" s="1"/>
  <c r="DQ74" i="6" s="1"/>
  <c r="DQ75" i="6" s="1"/>
  <c r="DQ76" i="6" s="1"/>
  <c r="DQ77" i="6" s="1"/>
  <c r="DQ78" i="6" s="1"/>
  <c r="DQ79" i="6" s="1"/>
  <c r="DQ80" i="6" s="1"/>
  <c r="DQ81" i="6" s="1"/>
  <c r="DQ82" i="6" s="1"/>
  <c r="DQ83" i="6" s="1"/>
  <c r="DQ84" i="6" s="1"/>
  <c r="DQ85" i="6" s="1"/>
  <c r="DQ86" i="6" s="1"/>
  <c r="DQ87" i="6" s="1"/>
  <c r="DQ88" i="6" s="1"/>
  <c r="DQ89" i="6" s="1"/>
  <c r="DQ90" i="6" s="1"/>
  <c r="DQ91" i="6" s="1"/>
  <c r="DQ92" i="6" s="1"/>
  <c r="DQ93" i="6" s="1"/>
  <c r="DQ94" i="6" s="1"/>
  <c r="DQ95" i="6" s="1"/>
  <c r="DQ96" i="6" s="1"/>
  <c r="DQ97" i="6" s="1"/>
  <c r="DQ98" i="6" s="1"/>
  <c r="DQ4" i="6"/>
  <c r="K4" i="6"/>
  <c r="F4" i="6"/>
  <c r="DU3" i="6"/>
  <c r="DT3" i="6"/>
  <c r="DS3" i="6"/>
  <c r="O3" i="6"/>
  <c r="N3" i="6"/>
  <c r="M3" i="6"/>
  <c r="DV1" i="6"/>
  <c r="P1" i="6"/>
  <c r="E111" i="12"/>
  <c r="D111" i="12"/>
  <c r="C111" i="12"/>
  <c r="E110" i="12"/>
  <c r="D110" i="12"/>
  <c r="C110" i="12"/>
  <c r="E109" i="12"/>
  <c r="D109" i="12"/>
  <c r="C109" i="12"/>
  <c r="E108" i="12"/>
  <c r="D108" i="12"/>
  <c r="C108" i="12"/>
  <c r="E107" i="12"/>
  <c r="D107" i="12"/>
  <c r="C107" i="12"/>
  <c r="E106" i="12"/>
  <c r="D106" i="12"/>
  <c r="C106" i="12"/>
  <c r="E105" i="12"/>
  <c r="D105" i="12"/>
  <c r="C105" i="12"/>
  <c r="E104" i="12"/>
  <c r="D104" i="12"/>
  <c r="C104" i="12"/>
  <c r="E103" i="12"/>
  <c r="D103" i="12"/>
  <c r="C103" i="12"/>
  <c r="E102" i="12"/>
  <c r="D102" i="12"/>
  <c r="C102" i="12"/>
  <c r="E101" i="12"/>
  <c r="D101" i="12"/>
  <c r="C101" i="12"/>
  <c r="E100" i="12"/>
  <c r="D100" i="12"/>
  <c r="C100" i="12"/>
  <c r="E99" i="12"/>
  <c r="D99" i="12"/>
  <c r="C99" i="12"/>
  <c r="E98" i="12"/>
  <c r="D98" i="12"/>
  <c r="C98" i="12"/>
  <c r="E97" i="12"/>
  <c r="D97" i="12"/>
  <c r="C97" i="12"/>
  <c r="E96" i="12"/>
  <c r="D96" i="12"/>
  <c r="C96" i="12"/>
  <c r="E95" i="12"/>
  <c r="D95" i="12"/>
  <c r="C95" i="12"/>
  <c r="E94" i="12"/>
  <c r="D94" i="12"/>
  <c r="C94" i="12"/>
  <c r="E93" i="12"/>
  <c r="D93" i="12"/>
  <c r="C93" i="12"/>
  <c r="E92" i="12"/>
  <c r="D92" i="12"/>
  <c r="C92" i="12"/>
  <c r="E91" i="12"/>
  <c r="D91" i="12"/>
  <c r="C91" i="12"/>
  <c r="E90" i="12"/>
  <c r="D90" i="12"/>
  <c r="C90" i="12"/>
  <c r="E89" i="12"/>
  <c r="D89" i="12"/>
  <c r="C89" i="12"/>
  <c r="E88" i="12"/>
  <c r="D88" i="12"/>
  <c r="C88" i="12"/>
  <c r="E87" i="12"/>
  <c r="D87" i="12"/>
  <c r="C87" i="12"/>
  <c r="E86" i="12"/>
  <c r="D86" i="12"/>
  <c r="C86" i="12"/>
  <c r="E85" i="12"/>
  <c r="D85" i="12"/>
  <c r="C85" i="12"/>
  <c r="E84" i="12"/>
  <c r="D84" i="12"/>
  <c r="C84" i="12"/>
  <c r="E83" i="12"/>
  <c r="D83" i="12"/>
  <c r="C83" i="12"/>
  <c r="E82" i="12"/>
  <c r="D82" i="12"/>
  <c r="C82" i="12"/>
  <c r="E81" i="12"/>
  <c r="D81" i="12"/>
  <c r="C81" i="12"/>
  <c r="E80" i="12"/>
  <c r="D80" i="12"/>
  <c r="C80" i="12"/>
  <c r="E79" i="12"/>
  <c r="D79" i="12"/>
  <c r="C79" i="12"/>
  <c r="E78" i="12"/>
  <c r="D78" i="12"/>
  <c r="C78" i="12"/>
  <c r="E77" i="12"/>
  <c r="D77" i="12"/>
  <c r="C77" i="12"/>
  <c r="E76" i="12"/>
  <c r="D76" i="12"/>
  <c r="C76" i="12"/>
  <c r="E75" i="12"/>
  <c r="D75" i="12"/>
  <c r="C75" i="12"/>
  <c r="E74" i="12"/>
  <c r="D74" i="12"/>
  <c r="C74" i="12"/>
  <c r="E73" i="12"/>
  <c r="D73" i="12"/>
  <c r="C73" i="12"/>
  <c r="E72" i="12"/>
  <c r="D72" i="12"/>
  <c r="C72" i="12"/>
  <c r="E71" i="12"/>
  <c r="D71" i="12"/>
  <c r="C71" i="12"/>
  <c r="E70" i="12"/>
  <c r="D70" i="12"/>
  <c r="C70" i="12"/>
  <c r="E69" i="12"/>
  <c r="D69" i="12"/>
  <c r="C69" i="12"/>
  <c r="E68" i="12"/>
  <c r="D68" i="12"/>
  <c r="C68" i="12"/>
  <c r="E67" i="12"/>
  <c r="D67" i="12"/>
  <c r="C67" i="12"/>
  <c r="E66" i="12"/>
  <c r="D66" i="12"/>
  <c r="C66" i="12"/>
  <c r="E65" i="12"/>
  <c r="D65" i="12"/>
  <c r="C65" i="12"/>
  <c r="E64" i="12"/>
  <c r="D64" i="12"/>
  <c r="C64" i="12"/>
  <c r="E63" i="12"/>
  <c r="D63" i="12"/>
  <c r="C63" i="12"/>
  <c r="E62" i="12"/>
  <c r="D62" i="12"/>
  <c r="C62" i="12"/>
  <c r="E61" i="12"/>
  <c r="D61" i="12"/>
  <c r="C61" i="12"/>
  <c r="E60" i="12"/>
  <c r="D60" i="12"/>
  <c r="C60" i="12"/>
  <c r="E59" i="12"/>
  <c r="D59" i="12"/>
  <c r="C59" i="12"/>
  <c r="E58" i="12"/>
  <c r="D58" i="12"/>
  <c r="C58" i="12"/>
  <c r="E57" i="12"/>
  <c r="D57" i="12"/>
  <c r="C57" i="12"/>
  <c r="E56" i="12"/>
  <c r="D56" i="12"/>
  <c r="C56" i="12"/>
  <c r="E55" i="12"/>
  <c r="D55" i="12"/>
  <c r="C55" i="12"/>
  <c r="E54" i="12"/>
  <c r="D54" i="12"/>
  <c r="C54" i="12"/>
  <c r="E53" i="12"/>
  <c r="D53" i="12"/>
  <c r="C53" i="12"/>
  <c r="E52" i="12"/>
  <c r="D52" i="12"/>
  <c r="C52" i="12"/>
  <c r="E51" i="12"/>
  <c r="D51" i="12"/>
  <c r="C51" i="12"/>
  <c r="E50" i="12"/>
  <c r="D50" i="12"/>
  <c r="C50" i="12"/>
  <c r="E49" i="12"/>
  <c r="D49" i="12"/>
  <c r="C49" i="12"/>
  <c r="E48" i="12"/>
  <c r="D48" i="12"/>
  <c r="C48" i="12"/>
  <c r="E47" i="12"/>
  <c r="D47" i="12"/>
  <c r="C47" i="12"/>
  <c r="E46" i="12"/>
  <c r="D46" i="12"/>
  <c r="C46" i="12"/>
  <c r="E45" i="12"/>
  <c r="D45" i="12"/>
  <c r="C45" i="12"/>
  <c r="E44" i="12"/>
  <c r="D44" i="12"/>
  <c r="C44" i="12"/>
  <c r="E43" i="12"/>
  <c r="D43" i="12"/>
  <c r="C43" i="12"/>
  <c r="E42" i="12"/>
  <c r="D42" i="12"/>
  <c r="C42" i="12"/>
  <c r="E41" i="12"/>
  <c r="D41" i="12"/>
  <c r="C41" i="12"/>
  <c r="E40" i="12"/>
  <c r="D40" i="12"/>
  <c r="C40" i="12"/>
  <c r="E39" i="12"/>
  <c r="D39" i="12"/>
  <c r="C39" i="12"/>
  <c r="E38" i="12"/>
  <c r="D38" i="12"/>
  <c r="C38" i="12"/>
  <c r="E37" i="12"/>
  <c r="D37" i="12"/>
  <c r="C37" i="12"/>
  <c r="E36" i="12"/>
  <c r="D36" i="12"/>
  <c r="C36" i="12"/>
  <c r="E35" i="12"/>
  <c r="D35" i="12"/>
  <c r="C35" i="12"/>
  <c r="E34" i="12"/>
  <c r="D34" i="12"/>
  <c r="C34" i="12"/>
  <c r="E33" i="12"/>
  <c r="D33" i="12"/>
  <c r="C33" i="12"/>
  <c r="E32" i="12"/>
  <c r="D32" i="12"/>
  <c r="C32" i="12"/>
  <c r="E31" i="12"/>
  <c r="D31" i="12"/>
  <c r="C31" i="12"/>
  <c r="E30" i="12"/>
  <c r="D30" i="12"/>
  <c r="C30" i="12"/>
  <c r="E29" i="12"/>
  <c r="D29" i="12"/>
  <c r="C29" i="12"/>
  <c r="E28" i="12"/>
  <c r="D28" i="12"/>
  <c r="C28" i="12"/>
  <c r="E27" i="12"/>
  <c r="D27" i="12"/>
  <c r="C27" i="12"/>
  <c r="E26" i="12"/>
  <c r="D26" i="12"/>
  <c r="C26" i="12"/>
  <c r="E25" i="12"/>
  <c r="D25" i="12"/>
  <c r="C25" i="12"/>
  <c r="E24" i="12"/>
  <c r="D24" i="12"/>
  <c r="C24" i="12"/>
  <c r="E23" i="12"/>
  <c r="D23" i="12"/>
  <c r="C23" i="12"/>
  <c r="E22" i="12"/>
  <c r="D22" i="12"/>
  <c r="C22" i="12"/>
  <c r="E21" i="12"/>
  <c r="D21" i="12"/>
  <c r="C21" i="12"/>
  <c r="E20" i="12"/>
  <c r="D20" i="12"/>
  <c r="C20" i="12"/>
  <c r="E19" i="12"/>
  <c r="D19" i="12"/>
  <c r="C19" i="12"/>
  <c r="E18" i="12"/>
  <c r="D18" i="12"/>
  <c r="C18" i="12"/>
  <c r="E17" i="12"/>
  <c r="D17" i="12"/>
  <c r="C17" i="12"/>
  <c r="E16" i="12"/>
  <c r="D16" i="12"/>
  <c r="C16" i="12"/>
  <c r="E15" i="12"/>
  <c r="D15" i="12"/>
  <c r="C15" i="12"/>
  <c r="E14" i="12"/>
  <c r="D14" i="12"/>
  <c r="C14" i="12"/>
  <c r="E13" i="12"/>
  <c r="D13" i="12"/>
  <c r="C13" i="12"/>
  <c r="E12" i="12"/>
  <c r="D12" i="12"/>
  <c r="C12" i="12"/>
  <c r="E11" i="12"/>
  <c r="D11" i="12"/>
  <c r="C11" i="12"/>
  <c r="E10" i="12"/>
  <c r="D10" i="12"/>
  <c r="C10" i="12"/>
  <c r="E9" i="12"/>
  <c r="D9" i="12"/>
  <c r="C9" i="12"/>
  <c r="E8" i="12"/>
  <c r="D8" i="12"/>
  <c r="C8" i="12"/>
  <c r="E7" i="12"/>
  <c r="D7" i="12"/>
  <c r="C7" i="12"/>
  <c r="B7" i="12"/>
  <c r="B8" i="12" s="1"/>
  <c r="B9" i="12" s="1"/>
  <c r="B10" i="12" s="1"/>
  <c r="B11" i="12" s="1"/>
  <c r="B12" i="12" s="1"/>
  <c r="B13" i="12" s="1"/>
  <c r="B14" i="12" s="1"/>
  <c r="B15" i="12" s="1"/>
  <c r="B16" i="12" s="1"/>
  <c r="B17" i="12" s="1"/>
  <c r="B18" i="12" s="1"/>
  <c r="B19" i="12" s="1"/>
  <c r="B20" i="12" s="1"/>
  <c r="B21" i="12" s="1"/>
  <c r="B22" i="12" s="1"/>
  <c r="B23" i="12" s="1"/>
  <c r="B24" i="12" s="1"/>
  <c r="B25" i="12" s="1"/>
  <c r="B26" i="12" s="1"/>
  <c r="B27" i="12" s="1"/>
  <c r="B28" i="12" s="1"/>
  <c r="B29" i="12" s="1"/>
  <c r="B30" i="12" s="1"/>
  <c r="B31" i="12" s="1"/>
  <c r="B32" i="12" s="1"/>
  <c r="B33" i="12" s="1"/>
  <c r="B34" i="12" s="1"/>
  <c r="B35" i="12" s="1"/>
  <c r="B36" i="12" s="1"/>
  <c r="B37" i="12" s="1"/>
  <c r="B38" i="12" s="1"/>
  <c r="B39" i="12" s="1"/>
  <c r="B40" i="12" s="1"/>
  <c r="B41" i="12" s="1"/>
  <c r="B42" i="12" s="1"/>
  <c r="B43" i="12" s="1"/>
  <c r="B44" i="12" s="1"/>
  <c r="B45" i="12" s="1"/>
  <c r="B46" i="12" s="1"/>
  <c r="B47" i="12" s="1"/>
  <c r="B48" i="12" s="1"/>
  <c r="B49" i="12" s="1"/>
  <c r="B50" i="12" s="1"/>
  <c r="B51" i="12" s="1"/>
  <c r="B52" i="12" s="1"/>
  <c r="B53" i="12" s="1"/>
  <c r="B54" i="12" s="1"/>
  <c r="B55" i="12" s="1"/>
  <c r="B56" i="12" s="1"/>
  <c r="B57" i="12" s="1"/>
  <c r="B58" i="12" s="1"/>
  <c r="B59" i="12" s="1"/>
  <c r="B60" i="12" s="1"/>
  <c r="B61" i="12" s="1"/>
  <c r="B62" i="12" s="1"/>
  <c r="B63" i="12" s="1"/>
  <c r="B64" i="12" s="1"/>
  <c r="B65" i="12" s="1"/>
  <c r="B66" i="12" s="1"/>
  <c r="B67" i="12" s="1"/>
  <c r="B68" i="12" s="1"/>
  <c r="B69" i="12" s="1"/>
  <c r="B70" i="12" s="1"/>
  <c r="B71" i="12" s="1"/>
  <c r="B72" i="12" s="1"/>
  <c r="B73" i="12" s="1"/>
  <c r="B74" i="12" s="1"/>
  <c r="B75" i="12" s="1"/>
  <c r="B76" i="12" s="1"/>
  <c r="B77" i="12" s="1"/>
  <c r="B78" i="12" s="1"/>
  <c r="B79" i="12" s="1"/>
  <c r="B80" i="12" s="1"/>
  <c r="B81" i="12" s="1"/>
  <c r="B82" i="12" s="1"/>
  <c r="B83" i="12" s="1"/>
  <c r="B84" i="12" s="1"/>
  <c r="B85" i="12" s="1"/>
  <c r="B86" i="12" s="1"/>
  <c r="B87" i="12" s="1"/>
  <c r="B88" i="12" s="1"/>
  <c r="B89" i="12" s="1"/>
  <c r="B90" i="12" s="1"/>
  <c r="B91" i="12" s="1"/>
  <c r="B92" i="12" s="1"/>
  <c r="B93" i="12" s="1"/>
  <c r="B94" i="12" s="1"/>
  <c r="B95" i="12" s="1"/>
  <c r="B96" i="12" s="1"/>
  <c r="B97" i="12" s="1"/>
  <c r="B98" i="12" s="1"/>
  <c r="B99" i="12" s="1"/>
  <c r="B100" i="12" s="1"/>
  <c r="B101" i="12" s="1"/>
  <c r="B102" i="12" s="1"/>
  <c r="B103" i="12" s="1"/>
  <c r="B104" i="12" s="1"/>
  <c r="B105" i="12" s="1"/>
  <c r="B106" i="12" s="1"/>
  <c r="B107" i="12" s="1"/>
  <c r="B108" i="12" s="1"/>
  <c r="B109" i="12" s="1"/>
  <c r="B110" i="12" s="1"/>
  <c r="B111" i="12" s="1"/>
  <c r="E6" i="12"/>
  <c r="D6" i="12"/>
  <c r="C6" i="12"/>
  <c r="E5" i="12"/>
  <c r="D5" i="12"/>
  <c r="C5" i="12"/>
  <c r="F3" i="12"/>
  <c r="F47" i="12" s="1"/>
  <c r="C9" i="5"/>
  <c r="C8" i="5"/>
  <c r="G40" i="8" l="1"/>
  <c r="D5" i="9"/>
  <c r="D4" i="9"/>
  <c r="Y12" i="1"/>
  <c r="D8" i="9"/>
  <c r="N20" i="1"/>
  <c r="D9" i="9"/>
  <c r="C10" i="2"/>
  <c r="Y17" i="1"/>
  <c r="D11" i="9"/>
  <c r="W8" i="1"/>
  <c r="D10" i="9"/>
  <c r="J48" i="13"/>
  <c r="K51" i="13"/>
  <c r="S69" i="13"/>
  <c r="S77" i="13"/>
  <c r="Y4" i="1"/>
  <c r="G12" i="25"/>
  <c r="I15" i="25"/>
  <c r="W19" i="25"/>
  <c r="W25" i="25"/>
  <c r="W15" i="25"/>
  <c r="W12" i="25"/>
  <c r="G11" i="25"/>
  <c r="W13" i="25"/>
  <c r="W26" i="25" s="1"/>
  <c r="G18" i="25"/>
  <c r="Y7" i="1"/>
  <c r="D6" i="9"/>
  <c r="F1" i="1"/>
  <c r="D12" i="9"/>
  <c r="D7" i="9"/>
  <c r="W13" i="1"/>
  <c r="BJ13" i="1" s="1"/>
  <c r="W6" i="1"/>
  <c r="BL6" i="1" s="1"/>
  <c r="G54" i="8"/>
  <c r="L21" i="8" s="1"/>
  <c r="D21" i="8" s="1"/>
  <c r="H21" i="8" s="1"/>
  <c r="F11" i="7"/>
  <c r="F20" i="7" s="1"/>
  <c r="G92" i="7"/>
  <c r="G96" i="7" s="1"/>
  <c r="G11" i="7"/>
  <c r="E16" i="25"/>
  <c r="G16" i="25"/>
  <c r="G26" i="25" s="1"/>
  <c r="G19" i="25"/>
  <c r="U21" i="25"/>
  <c r="W11" i="25"/>
  <c r="G14" i="25"/>
  <c r="G17" i="25"/>
  <c r="U19" i="25"/>
  <c r="W21" i="25"/>
  <c r="DR3" i="1"/>
  <c r="P229" i="1"/>
  <c r="P247" i="1"/>
  <c r="P252" i="1"/>
  <c r="P257" i="1"/>
  <c r="P289" i="1"/>
  <c r="P292" i="1"/>
  <c r="P209" i="1"/>
  <c r="P213" i="1"/>
  <c r="P216" i="1"/>
  <c r="P255" i="1"/>
  <c r="P265" i="1"/>
  <c r="P285" i="1"/>
  <c r="P306" i="1"/>
  <c r="P308" i="1"/>
  <c r="P342" i="1"/>
  <c r="P363" i="1"/>
  <c r="P374" i="1"/>
  <c r="P413" i="1"/>
  <c r="P421" i="1"/>
  <c r="P424" i="1"/>
  <c r="P234" i="1"/>
  <c r="P260" i="1"/>
  <c r="P299" i="1"/>
  <c r="P304" i="1"/>
  <c r="P310" i="1"/>
  <c r="P333" i="1"/>
  <c r="P343" i="1"/>
  <c r="P350" i="1"/>
  <c r="P380" i="1"/>
  <c r="P410" i="1"/>
  <c r="P427" i="1"/>
  <c r="P429" i="1"/>
  <c r="P432" i="1"/>
  <c r="P435" i="1"/>
  <c r="P436" i="1"/>
  <c r="P444" i="1"/>
  <c r="P451" i="1"/>
  <c r="P479" i="1"/>
  <c r="P488" i="1"/>
  <c r="P499" i="1"/>
  <c r="P208" i="1"/>
  <c r="P222" i="1"/>
  <c r="P225" i="1"/>
  <c r="P227" i="1"/>
  <c r="P235" i="1"/>
  <c r="P271" i="1"/>
  <c r="P281" i="1"/>
  <c r="P288" i="1"/>
  <c r="P301" i="1"/>
  <c r="P314" i="1"/>
  <c r="P316" i="1"/>
  <c r="P320" i="1"/>
  <c r="P332" i="1"/>
  <c r="P338" i="1"/>
  <c r="P339" i="1"/>
  <c r="P352" i="1"/>
  <c r="P369" i="1"/>
  <c r="P393" i="1"/>
  <c r="P399" i="1"/>
  <c r="P422" i="1"/>
  <c r="P423" i="1"/>
  <c r="P485" i="1"/>
  <c r="P323" i="1"/>
  <c r="P218" i="1"/>
  <c r="P226" i="1"/>
  <c r="P270" i="1"/>
  <c r="P321" i="1"/>
  <c r="P325" i="1"/>
  <c r="P378" i="1"/>
  <c r="P379" i="1"/>
  <c r="P401" i="1"/>
  <c r="P440" i="1"/>
  <c r="P494" i="1"/>
  <c r="P263" i="1"/>
  <c r="P277" i="1"/>
  <c r="P280" i="1"/>
  <c r="P294" i="1"/>
  <c r="P296" i="1"/>
  <c r="P317" i="1"/>
  <c r="P330" i="1"/>
  <c r="P331" i="1"/>
  <c r="P368" i="1"/>
  <c r="P474" i="1"/>
  <c r="P476" i="1"/>
  <c r="P483" i="1"/>
  <c r="P214" i="1"/>
  <c r="P239" i="1"/>
  <c r="P322" i="1"/>
  <c r="P359" i="1"/>
  <c r="P388" i="1"/>
  <c r="P389" i="1"/>
  <c r="P395" i="1"/>
  <c r="P406" i="1"/>
  <c r="P417" i="1"/>
  <c r="P420" i="1"/>
  <c r="P493" i="1"/>
  <c r="P254" i="1"/>
  <c r="P287" i="1"/>
  <c r="P305" i="1"/>
  <c r="P346" i="1"/>
  <c r="P360" i="1"/>
  <c r="P367" i="1"/>
  <c r="P391" i="1"/>
  <c r="P397" i="1"/>
  <c r="P430" i="1"/>
  <c r="P455" i="1"/>
  <c r="P495" i="1"/>
  <c r="P244" i="1"/>
  <c r="P250" i="1"/>
  <c r="P259" i="1"/>
  <c r="P297" i="1"/>
  <c r="P307" i="1"/>
  <c r="P347" i="1"/>
  <c r="P353" i="1"/>
  <c r="P357" i="1"/>
  <c r="P428" i="1"/>
  <c r="P445" i="1"/>
  <c r="P449" i="1"/>
  <c r="P459" i="1"/>
  <c r="P481" i="1"/>
  <c r="P498" i="1"/>
  <c r="P221" i="1"/>
  <c r="P243" i="1"/>
  <c r="P284" i="1"/>
  <c r="P295" i="1"/>
  <c r="P356" i="1"/>
  <c r="P358" i="1"/>
  <c r="P405" i="1"/>
  <c r="P408" i="1"/>
  <c r="P425" i="1"/>
  <c r="P443" i="1"/>
  <c r="P463" i="1"/>
  <c r="P471" i="1"/>
  <c r="P490" i="1"/>
  <c r="P207" i="1"/>
  <c r="P223" i="1"/>
  <c r="P224" i="1"/>
  <c r="P273" i="1"/>
  <c r="P355" i="1"/>
  <c r="P407" i="1"/>
  <c r="P236" i="1"/>
  <c r="P279" i="1"/>
  <c r="P312" i="1"/>
  <c r="P315" i="1"/>
  <c r="P337" i="1"/>
  <c r="P362" i="1"/>
  <c r="P372" i="1"/>
  <c r="P376" i="1"/>
  <c r="P384" i="1"/>
  <c r="P400" i="1"/>
  <c r="P416" i="1"/>
  <c r="P439" i="1"/>
  <c r="P446" i="1"/>
  <c r="P464" i="1"/>
  <c r="P467" i="1"/>
  <c r="P486" i="1"/>
  <c r="P240" i="1"/>
  <c r="P242" i="1"/>
  <c r="P276" i="1"/>
  <c r="P351" i="1"/>
  <c r="P364" i="1"/>
  <c r="P382" i="1"/>
  <c r="P387" i="1"/>
  <c r="P392" i="1"/>
  <c r="P394" i="1"/>
  <c r="P496" i="1"/>
  <c r="P237" i="1"/>
  <c r="P258" i="1"/>
  <c r="P262" i="1"/>
  <c r="P269" i="1"/>
  <c r="P293" i="1"/>
  <c r="P327" i="1"/>
  <c r="P370" i="1"/>
  <c r="P381" i="1"/>
  <c r="P437" i="1"/>
  <c r="P453" i="1"/>
  <c r="P462" i="1"/>
  <c r="P473" i="1"/>
  <c r="P482" i="1"/>
  <c r="P233" i="1"/>
  <c r="P385" i="1"/>
  <c r="P442" i="1"/>
  <c r="P484" i="1"/>
  <c r="P217" i="1"/>
  <c r="P286" i="1"/>
  <c r="P383" i="1"/>
  <c r="P386" i="1"/>
  <c r="P466" i="1"/>
  <c r="P248" i="1"/>
  <c r="P409" i="1"/>
  <c r="P220" i="1"/>
  <c r="P266" i="1"/>
  <c r="P377" i="1"/>
  <c r="P415" i="1"/>
  <c r="P205" i="1"/>
  <c r="P212" i="1"/>
  <c r="P251" i="1"/>
  <c r="P268" i="1"/>
  <c r="P311" i="1"/>
  <c r="P326" i="1"/>
  <c r="P411" i="1"/>
  <c r="P492" i="1"/>
  <c r="P219" i="1"/>
  <c r="P447" i="1"/>
  <c r="P454" i="1"/>
  <c r="P458" i="1"/>
  <c r="P503" i="1"/>
  <c r="P283" i="1"/>
  <c r="P302" i="1"/>
  <c r="P319" i="1"/>
  <c r="P334" i="1"/>
  <c r="P366" i="1"/>
  <c r="P403" i="1"/>
  <c r="P441" i="1"/>
  <c r="P206" i="1"/>
  <c r="P211" i="1"/>
  <c r="P228" i="1"/>
  <c r="P433" i="1"/>
  <c r="P340" i="1"/>
  <c r="P349" i="1"/>
  <c r="P398" i="1"/>
  <c r="P452" i="1"/>
  <c r="P472" i="1"/>
  <c r="P241" i="1"/>
  <c r="P328" i="1"/>
  <c r="P500" i="1"/>
  <c r="P468" i="1"/>
  <c r="P502" i="1"/>
  <c r="P256" i="1"/>
  <c r="P309" i="1"/>
  <c r="P336" i="1"/>
  <c r="P418" i="1"/>
  <c r="P448" i="1"/>
  <c r="P412" i="1"/>
  <c r="P489" i="1"/>
  <c r="P390" i="1"/>
  <c r="P238" i="1"/>
  <c r="P404" i="1"/>
  <c r="P396" i="1"/>
  <c r="P450" i="1"/>
  <c r="P457" i="1"/>
  <c r="P274" i="1"/>
  <c r="P313" i="1"/>
  <c r="P345" i="1"/>
  <c r="P371" i="1"/>
  <c r="P419" i="1"/>
  <c r="P434" i="1"/>
  <c r="P249" i="1"/>
  <c r="P300" i="1"/>
  <c r="P344" i="1"/>
  <c r="P373" i="1"/>
  <c r="P477" i="1"/>
  <c r="P497" i="1"/>
  <c r="P245" i="1"/>
  <c r="P361" i="1"/>
  <c r="P470" i="1"/>
  <c r="P318" i="1"/>
  <c r="P261" i="1"/>
  <c r="P282" i="1"/>
  <c r="P375" i="1"/>
  <c r="P426" i="1"/>
  <c r="P267" i="1"/>
  <c r="P456" i="1"/>
  <c r="P230" i="1"/>
  <c r="P354" i="1"/>
  <c r="P402" i="1"/>
  <c r="P461" i="1"/>
  <c r="P465" i="1"/>
  <c r="P491" i="1"/>
  <c r="P215" i="1"/>
  <c r="P210" i="1"/>
  <c r="P264" i="1"/>
  <c r="P431" i="1"/>
  <c r="P348" i="1"/>
  <c r="P365" i="1"/>
  <c r="P303" i="1"/>
  <c r="P232" i="1"/>
  <c r="P341" i="1"/>
  <c r="P475" i="1"/>
  <c r="P246" i="1"/>
  <c r="P290" i="1"/>
  <c r="P291" i="1"/>
  <c r="P329" i="1"/>
  <c r="P501" i="1"/>
  <c r="P414" i="1"/>
  <c r="P231" i="1"/>
  <c r="P460" i="1"/>
  <c r="P298" i="1"/>
  <c r="P438" i="1"/>
  <c r="P324" i="1"/>
  <c r="P272" i="1"/>
  <c r="P478" i="1"/>
  <c r="P275" i="1"/>
  <c r="P253" i="1"/>
  <c r="P278" i="1"/>
  <c r="P469" i="1"/>
  <c r="P480" i="1"/>
  <c r="P487" i="1"/>
  <c r="P335" i="1"/>
  <c r="W125" i="1"/>
  <c r="BB125" i="1" s="1"/>
  <c r="W127" i="1"/>
  <c r="AY127" i="1" s="1"/>
  <c r="Y137" i="1"/>
  <c r="Q27" i="13"/>
  <c r="S27" i="13" s="1"/>
  <c r="Q49" i="13"/>
  <c r="I83" i="13"/>
  <c r="Q85" i="13"/>
  <c r="R85" i="13" s="1"/>
  <c r="T85" i="13" s="1"/>
  <c r="E14" i="25"/>
  <c r="S21" i="25"/>
  <c r="P3" i="6"/>
  <c r="S36" i="13"/>
  <c r="I91" i="13"/>
  <c r="K91" i="13" s="1"/>
  <c r="E15" i="25"/>
  <c r="S16" i="25"/>
  <c r="U18" i="25"/>
  <c r="E22" i="25"/>
  <c r="F23" i="12"/>
  <c r="K5" i="6"/>
  <c r="K6" i="6" s="1"/>
  <c r="K7" i="6" s="1"/>
  <c r="K8" i="6" s="1"/>
  <c r="K9" i="6" s="1"/>
  <c r="K10" i="6" s="1"/>
  <c r="K11" i="6" s="1"/>
  <c r="K12" i="6" s="1"/>
  <c r="K13" i="6" s="1"/>
  <c r="K14" i="6" s="1"/>
  <c r="K15" i="6" s="1"/>
  <c r="K16" i="6" s="1"/>
  <c r="K17" i="6" s="1"/>
  <c r="K18" i="6" s="1"/>
  <c r="K19" i="6" s="1"/>
  <c r="K20" i="6" s="1"/>
  <c r="K21" i="6" s="1"/>
  <c r="K22" i="6" s="1"/>
  <c r="K23" i="6" s="1"/>
  <c r="K24" i="6" s="1"/>
  <c r="K25" i="6" s="1"/>
  <c r="K26" i="6" s="1"/>
  <c r="K27" i="6" s="1"/>
  <c r="K28" i="6" s="1"/>
  <c r="K29" i="6" s="1"/>
  <c r="K30" i="6" s="1"/>
  <c r="K31" i="6" s="1"/>
  <c r="K32" i="6" s="1"/>
  <c r="K33" i="6" s="1"/>
  <c r="K34" i="6" s="1"/>
  <c r="K35" i="6" s="1"/>
  <c r="K36" i="6" s="1"/>
  <c r="K37" i="6" s="1"/>
  <c r="K38" i="6" s="1"/>
  <c r="K39" i="6" s="1"/>
  <c r="K40" i="6" s="1"/>
  <c r="K41" i="6" s="1"/>
  <c r="K42" i="6" s="1"/>
  <c r="K43" i="6" s="1"/>
  <c r="K44" i="6" s="1"/>
  <c r="K45" i="6" s="1"/>
  <c r="K46" i="6" s="1"/>
  <c r="K47" i="6" s="1"/>
  <c r="K48" i="6" s="1"/>
  <c r="K49" i="6" s="1"/>
  <c r="K50" i="6" s="1"/>
  <c r="K51" i="6" s="1"/>
  <c r="K52" i="6" s="1"/>
  <c r="K53" i="6" s="1"/>
  <c r="K54" i="6" s="1"/>
  <c r="K55" i="6" s="1"/>
  <c r="K56" i="6" s="1"/>
  <c r="K57" i="6" s="1"/>
  <c r="K58" i="6" s="1"/>
  <c r="K59" i="6" s="1"/>
  <c r="K60" i="6" s="1"/>
  <c r="K61" i="6" s="1"/>
  <c r="K62" i="6" s="1"/>
  <c r="K63" i="6" s="1"/>
  <c r="K64" i="6" s="1"/>
  <c r="K65" i="6" s="1"/>
  <c r="K66" i="6" s="1"/>
  <c r="K67" i="6" s="1"/>
  <c r="K68" i="6" s="1"/>
  <c r="K69" i="6" s="1"/>
  <c r="K70" i="6" s="1"/>
  <c r="K71" i="6" s="1"/>
  <c r="K72" i="6" s="1"/>
  <c r="K73" i="6" s="1"/>
  <c r="K74" i="6" s="1"/>
  <c r="K75" i="6" s="1"/>
  <c r="K76" i="6" s="1"/>
  <c r="K77" i="6" s="1"/>
  <c r="K78" i="6" s="1"/>
  <c r="K79" i="6" s="1"/>
  <c r="K80" i="6" s="1"/>
  <c r="K81" i="6" s="1"/>
  <c r="K82" i="6" s="1"/>
  <c r="K83" i="6" s="1"/>
  <c r="K84" i="6" s="1"/>
  <c r="K85" i="6" s="1"/>
  <c r="K86" i="6" s="1"/>
  <c r="K87" i="6" s="1"/>
  <c r="K88" i="6" s="1"/>
  <c r="K89" i="6" s="1"/>
  <c r="K90" i="6" s="1"/>
  <c r="K91" i="6" s="1"/>
  <c r="K92" i="6" s="1"/>
  <c r="K93" i="6" s="1"/>
  <c r="K94" i="6" s="1"/>
  <c r="K95" i="6" s="1"/>
  <c r="K96" i="6" s="1"/>
  <c r="K97" i="6" s="1"/>
  <c r="K98" i="6" s="1"/>
  <c r="I31" i="13"/>
  <c r="I41" i="13"/>
  <c r="I80" i="13"/>
  <c r="J80" i="13" s="1"/>
  <c r="E13" i="25"/>
  <c r="U16" i="25"/>
  <c r="U20" i="25"/>
  <c r="G22" i="25"/>
  <c r="Q81" i="13"/>
  <c r="S81" i="13" s="1"/>
  <c r="S5" i="13"/>
  <c r="K56" i="13"/>
  <c r="Q67" i="13"/>
  <c r="Q89" i="13"/>
  <c r="U11" i="25"/>
  <c r="E17" i="25"/>
  <c r="W20" i="25"/>
  <c r="W22" i="25"/>
  <c r="U13" i="25"/>
  <c r="U15" i="25"/>
  <c r="D6" i="26"/>
  <c r="S11" i="25"/>
  <c r="C13" i="25"/>
  <c r="C18" i="25"/>
  <c r="S20" i="25"/>
  <c r="C14" i="25"/>
  <c r="C19" i="25"/>
  <c r="S19" i="25"/>
  <c r="C12" i="25"/>
  <c r="O14" i="25"/>
  <c r="C17" i="25"/>
  <c r="S14" i="25"/>
  <c r="S18" i="25"/>
  <c r="C21" i="25"/>
  <c r="C11" i="25"/>
  <c r="S13" i="25"/>
  <c r="S22" i="25"/>
  <c r="S12" i="25"/>
  <c r="C15" i="25"/>
  <c r="C16" i="25"/>
  <c r="S17" i="25"/>
  <c r="Q21" i="25"/>
  <c r="K74" i="36"/>
  <c r="J74" i="36"/>
  <c r="J92" i="7"/>
  <c r="J96" i="7" s="1"/>
  <c r="E20" i="7"/>
  <c r="G20" i="7"/>
  <c r="D92" i="7"/>
  <c r="D96" i="7" s="1"/>
  <c r="C57" i="8"/>
  <c r="F26" i="9"/>
  <c r="D40" i="9" s="1"/>
  <c r="E29" i="9"/>
  <c r="Y89" i="1"/>
  <c r="P8" i="14"/>
  <c r="I72" i="13"/>
  <c r="I100" i="13"/>
  <c r="Y17" i="25"/>
  <c r="Y24" i="25"/>
  <c r="S85" i="13"/>
  <c r="K11" i="25"/>
  <c r="Y13" i="25"/>
  <c r="Q1" i="6"/>
  <c r="I50" i="13"/>
  <c r="K50" i="13" s="1"/>
  <c r="Y14" i="25"/>
  <c r="K16" i="25"/>
  <c r="Y25" i="25"/>
  <c r="R88" i="13"/>
  <c r="K9" i="13"/>
  <c r="I22" i="25"/>
  <c r="I19" i="13"/>
  <c r="I40" i="13"/>
  <c r="K40" i="13" s="1"/>
  <c r="AA13" i="25"/>
  <c r="I16" i="25"/>
  <c r="I74" i="13"/>
  <c r="K74" i="13" s="1"/>
  <c r="I88" i="13"/>
  <c r="K12" i="25"/>
  <c r="I17" i="25"/>
  <c r="AA19" i="25"/>
  <c r="I52" i="13"/>
  <c r="I96" i="13"/>
  <c r="K96" i="13" s="1"/>
  <c r="Q12" i="25"/>
  <c r="AA14" i="25"/>
  <c r="Y15" i="25"/>
  <c r="K17" i="25"/>
  <c r="I18" i="25"/>
  <c r="I19" i="25"/>
  <c r="AA25" i="25"/>
  <c r="F10" i="26"/>
  <c r="I18" i="13"/>
  <c r="K18" i="13" s="1"/>
  <c r="I24" i="13"/>
  <c r="J24" i="13" s="1"/>
  <c r="I28" i="13"/>
  <c r="K28" i="13" s="1"/>
  <c r="Q30" i="13"/>
  <c r="R30" i="13" s="1"/>
  <c r="I39" i="13"/>
  <c r="I45" i="13"/>
  <c r="K45" i="13" s="1"/>
  <c r="Q54" i="13"/>
  <c r="S54" i="13" s="1"/>
  <c r="Q56" i="13"/>
  <c r="Q58" i="13"/>
  <c r="S58" i="13" s="1"/>
  <c r="I60" i="13"/>
  <c r="J60" i="13" s="1"/>
  <c r="Q62" i="13"/>
  <c r="S62" i="13" s="1"/>
  <c r="I71" i="13"/>
  <c r="K71" i="13" s="1"/>
  <c r="I77" i="13"/>
  <c r="Q82" i="13"/>
  <c r="S82" i="13" s="1"/>
  <c r="Q86" i="13"/>
  <c r="Q90" i="13"/>
  <c r="S90" i="13" s="1"/>
  <c r="I92" i="13"/>
  <c r="K92" i="13" s="1"/>
  <c r="Q94" i="13"/>
  <c r="S94" i="13" s="1"/>
  <c r="Y11" i="25"/>
  <c r="K13" i="25"/>
  <c r="AA15" i="25"/>
  <c r="K18" i="25"/>
  <c r="K19" i="25"/>
  <c r="Y21" i="25"/>
  <c r="AA22" i="25"/>
  <c r="Y12" i="25"/>
  <c r="Y19" i="25"/>
  <c r="J16" i="13"/>
  <c r="I42" i="13"/>
  <c r="K42" i="13" s="1"/>
  <c r="K62" i="13"/>
  <c r="I8" i="13"/>
  <c r="I16" i="13"/>
  <c r="I84" i="13"/>
  <c r="J84" i="13" s="1"/>
  <c r="AA20" i="25"/>
  <c r="Y22" i="25"/>
  <c r="I10" i="13"/>
  <c r="K10" i="13" s="1"/>
  <c r="Q14" i="13"/>
  <c r="Q26" i="13"/>
  <c r="S26" i="13" s="1"/>
  <c r="Q32" i="13"/>
  <c r="S32" i="13" s="1"/>
  <c r="I37" i="13"/>
  <c r="Q64" i="13"/>
  <c r="S64" i="13" s="1"/>
  <c r="I69" i="13"/>
  <c r="K69" i="13" s="1"/>
  <c r="AA11" i="25"/>
  <c r="I14" i="25"/>
  <c r="Y16" i="25"/>
  <c r="AA21" i="25"/>
  <c r="Y23" i="25"/>
  <c r="F12" i="26"/>
  <c r="I12" i="25"/>
  <c r="Q21" i="13"/>
  <c r="S21" i="13" s="1"/>
  <c r="Q46" i="13"/>
  <c r="S46" i="13" s="1"/>
  <c r="Q78" i="13"/>
  <c r="R78" i="13" s="1"/>
  <c r="F6" i="26"/>
  <c r="F15" i="12"/>
  <c r="Q22" i="13"/>
  <c r="I73" i="13"/>
  <c r="J73" i="13" s="1"/>
  <c r="K14" i="25"/>
  <c r="AA16" i="25"/>
  <c r="I20" i="25"/>
  <c r="I21" i="25"/>
  <c r="T2" i="1"/>
  <c r="F110" i="12"/>
  <c r="F103" i="12"/>
  <c r="F109" i="12"/>
  <c r="F107" i="12"/>
  <c r="F111" i="12"/>
  <c r="F108" i="12"/>
  <c r="F102" i="12"/>
  <c r="F101" i="12"/>
  <c r="F99" i="12"/>
  <c r="F96" i="12"/>
  <c r="F105" i="12"/>
  <c r="F98" i="12"/>
  <c r="F90" i="12"/>
  <c r="F95" i="12"/>
  <c r="F100" i="12"/>
  <c r="F97" i="12"/>
  <c r="F106" i="12"/>
  <c r="F92" i="12"/>
  <c r="F93" i="12"/>
  <c r="F91" i="12"/>
  <c r="F87" i="12"/>
  <c r="F104" i="12"/>
  <c r="F94" i="12"/>
  <c r="F89" i="12"/>
  <c r="F84" i="12"/>
  <c r="F81" i="12"/>
  <c r="F85" i="12"/>
  <c r="F83" i="12"/>
  <c r="F86" i="12"/>
  <c r="F80" i="12"/>
  <c r="F88" i="12"/>
  <c r="F82" i="12"/>
  <c r="F71" i="12"/>
  <c r="F76" i="12"/>
  <c r="F68" i="12"/>
  <c r="F79" i="12"/>
  <c r="F78" i="12"/>
  <c r="F73" i="12"/>
  <c r="F77" i="12"/>
  <c r="F70" i="12"/>
  <c r="F75" i="12"/>
  <c r="F72" i="12"/>
  <c r="F69" i="12"/>
  <c r="F60" i="12"/>
  <c r="F65" i="12"/>
  <c r="F67" i="12"/>
  <c r="F62" i="12"/>
  <c r="F59" i="12"/>
  <c r="F74" i="12"/>
  <c r="F64" i="12"/>
  <c r="F61" i="12"/>
  <c r="F66" i="12"/>
  <c r="F58" i="12"/>
  <c r="F53" i="12"/>
  <c r="F50" i="12"/>
  <c r="F63" i="12"/>
  <c r="F56" i="12"/>
  <c r="F52" i="12"/>
  <c r="F57" i="12"/>
  <c r="F55" i="12"/>
  <c r="F49" i="12"/>
  <c r="F54" i="12"/>
  <c r="F46" i="12"/>
  <c r="F40" i="12"/>
  <c r="F32" i="12"/>
  <c r="F37" i="12"/>
  <c r="F42" i="12"/>
  <c r="F34" i="12"/>
  <c r="F39" i="12"/>
  <c r="F31" i="12"/>
  <c r="F44" i="12"/>
  <c r="F36" i="12"/>
  <c r="F28" i="12"/>
  <c r="F51" i="12"/>
  <c r="F45" i="12"/>
  <c r="F41" i="12"/>
  <c r="F33" i="12"/>
  <c r="F48" i="12"/>
  <c r="F38" i="12"/>
  <c r="F30" i="12"/>
  <c r="F43" i="12"/>
  <c r="F35" i="12"/>
  <c r="F20" i="12"/>
  <c r="F12" i="12"/>
  <c r="F17" i="12"/>
  <c r="F9" i="12"/>
  <c r="F26" i="12"/>
  <c r="F22" i="12"/>
  <c r="F14" i="12"/>
  <c r="F6" i="12"/>
  <c r="F27" i="12"/>
  <c r="F25" i="12"/>
  <c r="F19" i="12"/>
  <c r="F11" i="12"/>
  <c r="F16" i="12"/>
  <c r="F8" i="12"/>
  <c r="F29" i="12"/>
  <c r="F21" i="12"/>
  <c r="F13" i="12"/>
  <c r="F5" i="12"/>
  <c r="G3" i="12"/>
  <c r="F7" i="12"/>
  <c r="F24" i="12"/>
  <c r="F10" i="12"/>
  <c r="F18" i="12"/>
  <c r="Q4" i="13"/>
  <c r="I4" i="13"/>
  <c r="DV3" i="6"/>
  <c r="DW1" i="6"/>
  <c r="I6" i="13"/>
  <c r="K6" i="13" s="1"/>
  <c r="Q6" i="13"/>
  <c r="S6" i="13" s="1"/>
  <c r="S47" i="13"/>
  <c r="I43" i="13"/>
  <c r="Q43" i="13"/>
  <c r="S43" i="13" s="1"/>
  <c r="I75" i="13"/>
  <c r="K75" i="13" s="1"/>
  <c r="Q75" i="13"/>
  <c r="S75" i="13" s="1"/>
  <c r="I5" i="13"/>
  <c r="K5" i="13" s="1"/>
  <c r="I20" i="13"/>
  <c r="K20" i="13" s="1"/>
  <c r="I55" i="13"/>
  <c r="J55" i="13" s="1"/>
  <c r="Q55" i="13"/>
  <c r="R55" i="13" s="1"/>
  <c r="I87" i="13"/>
  <c r="K87" i="13" s="1"/>
  <c r="Q87" i="13"/>
  <c r="I11" i="13"/>
  <c r="K11" i="13" s="1"/>
  <c r="Q11" i="13"/>
  <c r="S11" i="13" s="1"/>
  <c r="Q29" i="13"/>
  <c r="S29" i="13" s="1"/>
  <c r="I29" i="13"/>
  <c r="K29" i="13" s="1"/>
  <c r="I33" i="13"/>
  <c r="J33" i="13" s="1"/>
  <c r="Q33" i="13"/>
  <c r="Q61" i="13"/>
  <c r="R61" i="13" s="1"/>
  <c r="I61" i="13"/>
  <c r="I65" i="13"/>
  <c r="Q65" i="13"/>
  <c r="S65" i="13" s="1"/>
  <c r="Q93" i="13"/>
  <c r="S93" i="13" s="1"/>
  <c r="I93" i="13"/>
  <c r="I97" i="13"/>
  <c r="J97" i="13" s="1"/>
  <c r="Q97" i="13"/>
  <c r="S7" i="13"/>
  <c r="K21" i="13"/>
  <c r="I23" i="13"/>
  <c r="Q23" i="13"/>
  <c r="S23" i="13" s="1"/>
  <c r="I38" i="13"/>
  <c r="K38" i="13" s="1"/>
  <c r="Q38" i="13"/>
  <c r="S38" i="13" s="1"/>
  <c r="Q44" i="13"/>
  <c r="S44" i="13" s="1"/>
  <c r="I44" i="13"/>
  <c r="J44" i="13" s="1"/>
  <c r="I70" i="13"/>
  <c r="K70" i="13" s="1"/>
  <c r="Q70" i="13"/>
  <c r="Q76" i="13"/>
  <c r="I76" i="13"/>
  <c r="J76" i="13" s="1"/>
  <c r="Q12" i="13"/>
  <c r="S12" i="13" s="1"/>
  <c r="I12" i="13"/>
  <c r="K12" i="13" s="1"/>
  <c r="Q34" i="13"/>
  <c r="R34" i="13" s="1"/>
  <c r="I34" i="13"/>
  <c r="K34" i="13" s="1"/>
  <c r="Q66" i="13"/>
  <c r="R66" i="13" s="1"/>
  <c r="I66" i="13"/>
  <c r="Q98" i="13"/>
  <c r="S98" i="13" s="1"/>
  <c r="I98" i="13"/>
  <c r="K98" i="13" s="1"/>
  <c r="Y5" i="1"/>
  <c r="R13" i="13"/>
  <c r="I15" i="13"/>
  <c r="K15" i="13" s="1"/>
  <c r="I25" i="13"/>
  <c r="K25" i="13" s="1"/>
  <c r="J32" i="13"/>
  <c r="J37" i="13"/>
  <c r="R45" i="13"/>
  <c r="I47" i="13"/>
  <c r="K47" i="13" s="1"/>
  <c r="R50" i="13"/>
  <c r="K54" i="13"/>
  <c r="R72" i="13"/>
  <c r="I79" i="13"/>
  <c r="I99" i="13"/>
  <c r="K99" i="13" s="1"/>
  <c r="R10" i="13"/>
  <c r="R42" i="13"/>
  <c r="T42" i="13" s="1"/>
  <c r="J61" i="13"/>
  <c r="S67" i="13"/>
  <c r="J88" i="13"/>
  <c r="R96" i="13"/>
  <c r="Q20" i="25"/>
  <c r="Q18" i="25"/>
  <c r="Q11" i="25"/>
  <c r="Q13" i="25"/>
  <c r="Q22" i="25"/>
  <c r="Q17" i="25"/>
  <c r="Q15" i="25"/>
  <c r="Q14" i="25"/>
  <c r="Q16" i="25"/>
  <c r="R39" i="13"/>
  <c r="I36" i="13"/>
  <c r="J36" i="13" s="1"/>
  <c r="S56" i="13"/>
  <c r="R63" i="13"/>
  <c r="I68" i="13"/>
  <c r="K68" i="13" s="1"/>
  <c r="R16" i="13"/>
  <c r="S19" i="13"/>
  <c r="R53" i="13"/>
  <c r="J72" i="13"/>
  <c r="R80" i="13"/>
  <c r="R90" i="13"/>
  <c r="E16" i="36"/>
  <c r="F24" i="26"/>
  <c r="F21" i="26"/>
  <c r="F25" i="26"/>
  <c r="F26" i="26"/>
  <c r="F20" i="26"/>
  <c r="F22" i="26"/>
  <c r="F23" i="26"/>
  <c r="E11" i="25"/>
  <c r="U14" i="25"/>
  <c r="K15" i="25"/>
  <c r="O17" i="25"/>
  <c r="E18" i="25"/>
  <c r="Y18" i="25"/>
  <c r="AA23" i="25"/>
  <c r="K57" i="29"/>
  <c r="J35" i="13"/>
  <c r="J67" i="13"/>
  <c r="L67" i="13" s="1"/>
  <c r="M67" i="13" s="1"/>
  <c r="E19" i="25"/>
  <c r="O20" i="25"/>
  <c r="U22" i="25"/>
  <c r="D10" i="26"/>
  <c r="D5" i="26"/>
  <c r="M17" i="25"/>
  <c r="M11" i="25"/>
  <c r="M22" i="25"/>
  <c r="M14" i="25"/>
  <c r="M20" i="25"/>
  <c r="O11" i="25"/>
  <c r="M19" i="25"/>
  <c r="O22" i="25"/>
  <c r="M13" i="25"/>
  <c r="M16" i="25"/>
  <c r="O19" i="25"/>
  <c r="O13" i="25"/>
  <c r="O16" i="25"/>
  <c r="M15" i="25"/>
  <c r="M18" i="25"/>
  <c r="M21" i="25"/>
  <c r="O15" i="25"/>
  <c r="O18" i="25"/>
  <c r="O21" i="25"/>
  <c r="H27" i="11"/>
  <c r="I27" i="11" s="1"/>
  <c r="H30" i="11"/>
  <c r="I30" i="11" s="1"/>
  <c r="J26" i="11"/>
  <c r="J27" i="11"/>
  <c r="J30" i="11"/>
  <c r="D8" i="26"/>
  <c r="D9" i="26"/>
  <c r="F7" i="26"/>
  <c r="F8" i="26"/>
  <c r="F9" i="26"/>
  <c r="F5" i="26"/>
  <c r="D7" i="26"/>
  <c r="D11" i="26"/>
  <c r="I25" i="11"/>
  <c r="H26" i="11"/>
  <c r="I26" i="11" s="1"/>
  <c r="H23" i="11"/>
  <c r="H12" i="39"/>
  <c r="V27" i="7"/>
  <c r="F89" i="36"/>
  <c r="F6" i="39"/>
  <c r="E30" i="39" s="1"/>
  <c r="C35" i="9"/>
  <c r="C34" i="9"/>
  <c r="D19" i="9"/>
  <c r="D28" i="9" s="1"/>
  <c r="C40" i="9"/>
  <c r="C37" i="9"/>
  <c r="C38" i="9"/>
  <c r="C39" i="9"/>
  <c r="F23" i="9"/>
  <c r="D37" i="9" s="1"/>
  <c r="D34" i="9"/>
  <c r="F24" i="9"/>
  <c r="D38" i="9" s="1"/>
  <c r="D35" i="9"/>
  <c r="F25" i="9"/>
  <c r="D39" i="9" s="1"/>
  <c r="F22" i="9"/>
  <c r="D36" i="9" s="1"/>
  <c r="S53" i="13"/>
  <c r="K8" i="13"/>
  <c r="L8" i="13" s="1"/>
  <c r="K14" i="13"/>
  <c r="K22" i="13"/>
  <c r="S50" i="13"/>
  <c r="K52" i="13"/>
  <c r="K58" i="13"/>
  <c r="S15" i="13"/>
  <c r="K83" i="13"/>
  <c r="R5" i="13"/>
  <c r="T5" i="13" s="1"/>
  <c r="U5" i="13" s="1"/>
  <c r="S8" i="13"/>
  <c r="K13" i="13"/>
  <c r="K16" i="13"/>
  <c r="K35" i="13"/>
  <c r="J43" i="13"/>
  <c r="K46" i="13"/>
  <c r="R49" i="13"/>
  <c r="S52" i="13"/>
  <c r="W3" i="15"/>
  <c r="BD3" i="15" s="1"/>
  <c r="K17" i="13"/>
  <c r="S31" i="13"/>
  <c r="K4" i="13"/>
  <c r="S13" i="13"/>
  <c r="K26" i="13"/>
  <c r="S40" i="13"/>
  <c r="J45" i="13"/>
  <c r="L45" i="13" s="1"/>
  <c r="M45" i="13" s="1"/>
  <c r="J53" i="13"/>
  <c r="J56" i="13"/>
  <c r="J59" i="13"/>
  <c r="S60" i="13"/>
  <c r="K65" i="13"/>
  <c r="S18" i="13"/>
  <c r="R26" i="13"/>
  <c r="S37" i="13"/>
  <c r="T37" i="13" s="1"/>
  <c r="U37" i="13" s="1"/>
  <c r="J39" i="13"/>
  <c r="S48" i="13"/>
  <c r="J78" i="13"/>
  <c r="J86" i="13"/>
  <c r="J94" i="13"/>
  <c r="N3" i="14"/>
  <c r="J21" i="13"/>
  <c r="L21" i="13" s="1"/>
  <c r="S22" i="13"/>
  <c r="K27" i="13"/>
  <c r="S28" i="13"/>
  <c r="K30" i="13"/>
  <c r="J40" i="13"/>
  <c r="J51" i="13"/>
  <c r="L51" i="13" s="1"/>
  <c r="M51" i="13" s="1"/>
  <c r="S55" i="13"/>
  <c r="S59" i="13"/>
  <c r="K61" i="13"/>
  <c r="J64" i="13"/>
  <c r="R69" i="13"/>
  <c r="T69" i="13" s="1"/>
  <c r="S72" i="13"/>
  <c r="S80" i="13"/>
  <c r="S88" i="13"/>
  <c r="S96" i="13"/>
  <c r="T96" i="13" s="1"/>
  <c r="U96" i="13" s="1"/>
  <c r="N10" i="14"/>
  <c r="R37" i="13"/>
  <c r="R7" i="13"/>
  <c r="J13" i="13"/>
  <c r="R15" i="13"/>
  <c r="R24" i="13"/>
  <c r="J29" i="13"/>
  <c r="L29" i="13" s="1"/>
  <c r="DR29" i="6" s="1"/>
  <c r="DT29" i="6" s="1"/>
  <c r="K43" i="13"/>
  <c r="L43" i="13" s="1"/>
  <c r="R47" i="13"/>
  <c r="T47" i="13" s="1"/>
  <c r="S51" i="13"/>
  <c r="K53" i="13"/>
  <c r="K57" i="13"/>
  <c r="K67" i="13"/>
  <c r="S68" i="13"/>
  <c r="R71" i="13"/>
  <c r="S74" i="13"/>
  <c r="R79" i="13"/>
  <c r="J81" i="13"/>
  <c r="R87" i="13"/>
  <c r="J89" i="13"/>
  <c r="R95" i="13"/>
  <c r="K100" i="13"/>
  <c r="J8" i="13"/>
  <c r="R9" i="13"/>
  <c r="S14" i="13"/>
  <c r="J19" i="13"/>
  <c r="S20" i="13"/>
  <c r="S39" i="13"/>
  <c r="K49" i="13"/>
  <c r="K66" i="13"/>
  <c r="K78" i="13"/>
  <c r="J83" i="13"/>
  <c r="K86" i="13"/>
  <c r="J91" i="13"/>
  <c r="K94" i="13"/>
  <c r="S100" i="13"/>
  <c r="R31" i="13"/>
  <c r="T31" i="13" s="1"/>
  <c r="S35" i="13"/>
  <c r="K37" i="13"/>
  <c r="K41" i="13"/>
  <c r="S63" i="13"/>
  <c r="S66" i="13"/>
  <c r="S70" i="13"/>
  <c r="J77" i="13"/>
  <c r="K80" i="13"/>
  <c r="R83" i="13"/>
  <c r="J85" i="13"/>
  <c r="S86" i="13"/>
  <c r="K88" i="13"/>
  <c r="R91" i="13"/>
  <c r="J93" i="13"/>
  <c r="R99" i="13"/>
  <c r="H16" i="36"/>
  <c r="F16" i="36"/>
  <c r="I92" i="7"/>
  <c r="I96" i="7" s="1"/>
  <c r="P10" i="1"/>
  <c r="P18" i="1"/>
  <c r="P25" i="1"/>
  <c r="P33" i="1"/>
  <c r="P40" i="1"/>
  <c r="P55" i="1"/>
  <c r="P63" i="1"/>
  <c r="P71" i="1"/>
  <c r="P79" i="1"/>
  <c r="P87" i="1"/>
  <c r="P95" i="1"/>
  <c r="P103" i="1"/>
  <c r="P111" i="1"/>
  <c r="P119" i="1"/>
  <c r="P126" i="1"/>
  <c r="P134" i="1"/>
  <c r="P142" i="1"/>
  <c r="P156" i="1"/>
  <c r="P164" i="1"/>
  <c r="P172" i="1"/>
  <c r="P180" i="1"/>
  <c r="P188" i="1"/>
  <c r="P196" i="1"/>
  <c r="P204" i="1"/>
  <c r="P9" i="14"/>
  <c r="P9" i="1"/>
  <c r="P17" i="1"/>
  <c r="P32" i="1"/>
  <c r="P39" i="1"/>
  <c r="P47" i="1"/>
  <c r="P54" i="1"/>
  <c r="P62" i="1"/>
  <c r="P70" i="1"/>
  <c r="P78" i="1"/>
  <c r="P86" i="1"/>
  <c r="P94" i="1"/>
  <c r="P102" i="1"/>
  <c r="P110" i="1"/>
  <c r="P118" i="1"/>
  <c r="P125" i="1"/>
  <c r="P133" i="1"/>
  <c r="P141" i="1"/>
  <c r="P149" i="1"/>
  <c r="P155" i="1"/>
  <c r="P163" i="1"/>
  <c r="P171" i="1"/>
  <c r="P179" i="1"/>
  <c r="P187" i="1"/>
  <c r="P195" i="1"/>
  <c r="P203" i="1"/>
  <c r="P8" i="1"/>
  <c r="P16" i="1"/>
  <c r="P24" i="1"/>
  <c r="P31" i="1"/>
  <c r="P38" i="1"/>
  <c r="P46" i="1"/>
  <c r="P53" i="1"/>
  <c r="P61" i="1"/>
  <c r="P69" i="1"/>
  <c r="P77" i="1"/>
  <c r="P85" i="1"/>
  <c r="P93" i="1"/>
  <c r="P101" i="1"/>
  <c r="P109" i="1"/>
  <c r="P117" i="1"/>
  <c r="P132" i="1"/>
  <c r="P140" i="1"/>
  <c r="P148" i="1"/>
  <c r="P154" i="1"/>
  <c r="P162" i="1"/>
  <c r="P170" i="1"/>
  <c r="P178" i="1"/>
  <c r="P186" i="1"/>
  <c r="P194" i="1"/>
  <c r="P202" i="1"/>
  <c r="P3" i="14"/>
  <c r="P10" i="14"/>
  <c r="P7" i="1"/>
  <c r="P15" i="1"/>
  <c r="P23" i="1"/>
  <c r="P30" i="1"/>
  <c r="P37" i="1"/>
  <c r="P45" i="1"/>
  <c r="P52" i="1"/>
  <c r="P60" i="1"/>
  <c r="P68" i="1"/>
  <c r="P76" i="1"/>
  <c r="P84" i="1"/>
  <c r="P92" i="1"/>
  <c r="P100" i="1"/>
  <c r="P108" i="1"/>
  <c r="P116" i="1"/>
  <c r="P124" i="1"/>
  <c r="P131" i="1"/>
  <c r="P139" i="1"/>
  <c r="P147" i="1"/>
  <c r="P153" i="1"/>
  <c r="P161" i="1"/>
  <c r="P169" i="1"/>
  <c r="P177" i="1"/>
  <c r="P185" i="1"/>
  <c r="P193" i="1"/>
  <c r="P201" i="1"/>
  <c r="P3" i="15"/>
  <c r="P4" i="14"/>
  <c r="P11" i="14"/>
  <c r="P14" i="1"/>
  <c r="P22" i="1"/>
  <c r="P29" i="1"/>
  <c r="P44" i="1"/>
  <c r="P51" i="1"/>
  <c r="P59" i="1"/>
  <c r="P67" i="1"/>
  <c r="P75" i="1"/>
  <c r="P83" i="1"/>
  <c r="P91" i="1"/>
  <c r="P99" i="1"/>
  <c r="P107" i="1"/>
  <c r="P115" i="1"/>
  <c r="P123" i="1"/>
  <c r="P130" i="1"/>
  <c r="P138" i="1"/>
  <c r="P146" i="1"/>
  <c r="P160" i="1"/>
  <c r="P168" i="1"/>
  <c r="P176" i="1"/>
  <c r="P184" i="1"/>
  <c r="P192" i="1"/>
  <c r="P200" i="1"/>
  <c r="P5" i="14"/>
  <c r="P6" i="1"/>
  <c r="P13" i="1"/>
  <c r="P21" i="1"/>
  <c r="P28" i="1"/>
  <c r="P36" i="1"/>
  <c r="P43" i="1"/>
  <c r="P50" i="1"/>
  <c r="P58" i="1"/>
  <c r="P66" i="1"/>
  <c r="P74" i="1"/>
  <c r="P82" i="1"/>
  <c r="P90" i="1"/>
  <c r="P98" i="1"/>
  <c r="P106" i="1"/>
  <c r="P114" i="1"/>
  <c r="P122" i="1"/>
  <c r="P129" i="1"/>
  <c r="P137" i="1"/>
  <c r="P145" i="1"/>
  <c r="P152" i="1"/>
  <c r="P159" i="1"/>
  <c r="P167" i="1"/>
  <c r="P175" i="1"/>
  <c r="P183" i="1"/>
  <c r="P191" i="1"/>
  <c r="P199" i="1"/>
  <c r="P6" i="14"/>
  <c r="P5" i="1"/>
  <c r="P12" i="1"/>
  <c r="P20" i="1"/>
  <c r="P27" i="1"/>
  <c r="P35" i="1"/>
  <c r="P42" i="1"/>
  <c r="P49" i="1"/>
  <c r="P57" i="1"/>
  <c r="P65" i="1"/>
  <c r="P73" i="1"/>
  <c r="P81" i="1"/>
  <c r="P89" i="1"/>
  <c r="P97" i="1"/>
  <c r="P105" i="1"/>
  <c r="P113" i="1"/>
  <c r="P121" i="1"/>
  <c r="P128" i="1"/>
  <c r="P136" i="1"/>
  <c r="P144" i="1"/>
  <c r="P151" i="1"/>
  <c r="P158" i="1"/>
  <c r="P166" i="1"/>
  <c r="P174" i="1"/>
  <c r="P182" i="1"/>
  <c r="P190" i="1"/>
  <c r="P198" i="1"/>
  <c r="P7" i="14"/>
  <c r="P4" i="1"/>
  <c r="P11" i="1"/>
  <c r="P19" i="1"/>
  <c r="P26" i="1"/>
  <c r="P34" i="1"/>
  <c r="P41" i="1"/>
  <c r="P48" i="1"/>
  <c r="P56" i="1"/>
  <c r="P64" i="1"/>
  <c r="P72" i="1"/>
  <c r="P80" i="1"/>
  <c r="P88" i="1"/>
  <c r="P96" i="1"/>
  <c r="P104" i="1"/>
  <c r="P112" i="1"/>
  <c r="P120" i="1"/>
  <c r="P127" i="1"/>
  <c r="P135" i="1"/>
  <c r="P143" i="1"/>
  <c r="P150" i="1"/>
  <c r="P157" i="1"/>
  <c r="P165" i="1"/>
  <c r="P173" i="1"/>
  <c r="P181" i="1"/>
  <c r="P189" i="1"/>
  <c r="P197" i="1"/>
  <c r="N13" i="1"/>
  <c r="W53" i="1"/>
  <c r="AH53" i="1" s="1"/>
  <c r="Y120" i="1"/>
  <c r="N89" i="1"/>
  <c r="W89" i="1"/>
  <c r="AW89" i="1" s="1"/>
  <c r="N146" i="1"/>
  <c r="Y146" i="1"/>
  <c r="N166" i="1"/>
  <c r="Y166" i="1"/>
  <c r="Y20" i="1"/>
  <c r="N78" i="1"/>
  <c r="W78" i="1"/>
  <c r="N10" i="1"/>
  <c r="N198" i="1"/>
  <c r="W198" i="1"/>
  <c r="BK198" i="1" s="1"/>
  <c r="BQ41" i="1"/>
  <c r="N120" i="1"/>
  <c r="W21" i="1"/>
  <c r="BM21" i="1" s="1"/>
  <c r="W68" i="1"/>
  <c r="AJ68" i="1" s="1"/>
  <c r="N132" i="1"/>
  <c r="W132" i="1"/>
  <c r="BH132" i="1" s="1"/>
  <c r="BP172" i="1"/>
  <c r="BP69" i="1"/>
  <c r="BK41" i="1"/>
  <c r="W71" i="1"/>
  <c r="AM71" i="1" s="1"/>
  <c r="N45" i="1"/>
  <c r="Y80" i="1"/>
  <c r="BN120" i="1"/>
  <c r="N192" i="1"/>
  <c r="Y192" i="1"/>
  <c r="Y36" i="1"/>
  <c r="Y103" i="1"/>
  <c r="AU141" i="1"/>
  <c r="N163" i="1"/>
  <c r="BQ163" i="1"/>
  <c r="N47" i="1"/>
  <c r="W47" i="1"/>
  <c r="BN47" i="1" s="1"/>
  <c r="N65" i="1"/>
  <c r="N84" i="1"/>
  <c r="BJ84" i="1"/>
  <c r="X41" i="1"/>
  <c r="BQ50" i="1"/>
  <c r="N116" i="1"/>
  <c r="W116" i="1"/>
  <c r="AV116" i="1" s="1"/>
  <c r="N145" i="1"/>
  <c r="W145" i="1"/>
  <c r="N95" i="1"/>
  <c r="W95" i="1"/>
  <c r="D55" i="9"/>
  <c r="Y163" i="1"/>
  <c r="N172" i="1"/>
  <c r="X172" i="1"/>
  <c r="Y33" i="1"/>
  <c r="W118" i="1"/>
  <c r="Y128" i="1"/>
  <c r="BM41" i="1"/>
  <c r="Y69" i="1"/>
  <c r="W87" i="1"/>
  <c r="BJ87" i="1" s="1"/>
  <c r="BN114" i="1"/>
  <c r="N169" i="1"/>
  <c r="X169" i="1"/>
  <c r="Y182" i="1"/>
  <c r="N3" i="15"/>
  <c r="N22" i="1"/>
  <c r="Y28" i="1"/>
  <c r="Y37" i="1"/>
  <c r="X42" i="1"/>
  <c r="N55" i="1"/>
  <c r="BN65" i="1"/>
  <c r="N74" i="1"/>
  <c r="W74" i="1"/>
  <c r="AO74" i="1" s="1"/>
  <c r="N90" i="1"/>
  <c r="BI90" i="1"/>
  <c r="Y118" i="1"/>
  <c r="N121" i="1"/>
  <c r="W121" i="1"/>
  <c r="BF121" i="1" s="1"/>
  <c r="N143" i="1"/>
  <c r="X143" i="1"/>
  <c r="N175" i="1"/>
  <c r="Y175" i="1"/>
  <c r="Y183" i="1"/>
  <c r="N18" i="1"/>
  <c r="W19" i="1"/>
  <c r="AL19" i="1" s="1"/>
  <c r="BL55" i="1"/>
  <c r="W66" i="1"/>
  <c r="AH66" i="1" s="1"/>
  <c r="Y92" i="1"/>
  <c r="N102" i="1"/>
  <c r="W102" i="1"/>
  <c r="BD102" i="1" s="1"/>
  <c r="Y143" i="1"/>
  <c r="X165" i="1"/>
  <c r="N170" i="1"/>
  <c r="AW175" i="1"/>
  <c r="BD185" i="1"/>
  <c r="N197" i="1"/>
  <c r="W197" i="1"/>
  <c r="BP197" i="1" s="1"/>
  <c r="N33" i="1"/>
  <c r="N39" i="1"/>
  <c r="N43" i="1"/>
  <c r="Y43" i="1"/>
  <c r="N50" i="1"/>
  <c r="W67" i="1"/>
  <c r="AS67" i="1" s="1"/>
  <c r="W94" i="1"/>
  <c r="AZ94" i="1" s="1"/>
  <c r="N119" i="1"/>
  <c r="N128" i="1"/>
  <c r="Y170" i="1"/>
  <c r="N27" i="1"/>
  <c r="W27" i="1"/>
  <c r="AW27" i="1" s="1"/>
  <c r="N34" i="1"/>
  <c r="X46" i="1"/>
  <c r="BF79" i="1"/>
  <c r="BO130" i="1"/>
  <c r="N167" i="1"/>
  <c r="Y167" i="1"/>
  <c r="Y180" i="1"/>
  <c r="C9" i="2"/>
  <c r="BN79" i="1"/>
  <c r="BN180" i="1"/>
  <c r="D56" i="9"/>
  <c r="M29" i="13"/>
  <c r="BL36" i="1"/>
  <c r="BN36" i="1"/>
  <c r="BH36" i="1"/>
  <c r="BF36" i="1"/>
  <c r="BQ36" i="1"/>
  <c r="BK80" i="1"/>
  <c r="BJ80" i="1"/>
  <c r="X80" i="1"/>
  <c r="BP37" i="1"/>
  <c r="X37" i="1"/>
  <c r="BK103" i="1"/>
  <c r="BQ103" i="1"/>
  <c r="S10" i="13"/>
  <c r="K19" i="13"/>
  <c r="S45" i="13"/>
  <c r="T45" i="13" s="1"/>
  <c r="L59" i="13"/>
  <c r="M59" i="13" s="1"/>
  <c r="S61" i="13"/>
  <c r="T72" i="13"/>
  <c r="U72" i="13" s="1"/>
  <c r="N66" i="1"/>
  <c r="Y70" i="1"/>
  <c r="W73" i="1"/>
  <c r="AK73" i="1" s="1"/>
  <c r="Y75" i="1"/>
  <c r="Y88" i="1"/>
  <c r="BM91" i="1"/>
  <c r="N98" i="1"/>
  <c r="W98" i="1"/>
  <c r="BA98" i="1" s="1"/>
  <c r="AU134" i="1"/>
  <c r="X141" i="1"/>
  <c r="W144" i="1"/>
  <c r="AX144" i="1" s="1"/>
  <c r="N144" i="1"/>
  <c r="BL152" i="1"/>
  <c r="Y184" i="1"/>
  <c r="W184" i="1"/>
  <c r="N184" i="1"/>
  <c r="L35" i="13"/>
  <c r="M35" i="13" s="1"/>
  <c r="S4" i="13"/>
  <c r="J7" i="13"/>
  <c r="J12" i="13"/>
  <c r="R14" i="13"/>
  <c r="T14" i="13" s="1"/>
  <c r="L14" i="6" s="1"/>
  <c r="N14" i="6" s="1"/>
  <c r="J17" i="13"/>
  <c r="R19" i="13"/>
  <c r="T19" i="13" s="1"/>
  <c r="L19" i="6" s="1"/>
  <c r="N19" i="6" s="1"/>
  <c r="J22" i="13"/>
  <c r="L22" i="13" s="1"/>
  <c r="M22" i="13" s="1"/>
  <c r="K32" i="13"/>
  <c r="R33" i="13"/>
  <c r="K48" i="13"/>
  <c r="L48" i="13" s="1"/>
  <c r="K64" i="13"/>
  <c r="L64" i="13" s="1"/>
  <c r="R77" i="13"/>
  <c r="T77" i="13" s="1"/>
  <c r="K81" i="13"/>
  <c r="L81" i="13" s="1"/>
  <c r="R82" i="13"/>
  <c r="S83" i="13"/>
  <c r="K85" i="13"/>
  <c r="L85" i="13" s="1"/>
  <c r="S87" i="13"/>
  <c r="T87" i="13" s="1"/>
  <c r="S99" i="13"/>
  <c r="I1" i="1"/>
  <c r="N5" i="1"/>
  <c r="W5" i="1"/>
  <c r="BE5" i="1" s="1"/>
  <c r="W7" i="1"/>
  <c r="AZ7" i="1" s="1"/>
  <c r="W16" i="1"/>
  <c r="BE16" i="1" s="1"/>
  <c r="Y29" i="1"/>
  <c r="Y32" i="1"/>
  <c r="W39" i="1"/>
  <c r="AH39" i="1" s="1"/>
  <c r="Y42" i="1"/>
  <c r="BN70" i="1"/>
  <c r="BN88" i="1"/>
  <c r="Y101" i="1"/>
  <c r="N109" i="1"/>
  <c r="W109" i="1"/>
  <c r="AK109" i="1" s="1"/>
  <c r="N115" i="1"/>
  <c r="W115" i="1"/>
  <c r="AN115" i="1" s="1"/>
  <c r="Y125" i="1"/>
  <c r="Y130" i="1"/>
  <c r="Y171" i="1"/>
  <c r="W171" i="1"/>
  <c r="N171" i="1"/>
  <c r="W186" i="1"/>
  <c r="N186" i="1"/>
  <c r="R8" i="13"/>
  <c r="R18" i="13"/>
  <c r="T18" i="13" s="1"/>
  <c r="S24" i="13"/>
  <c r="J27" i="13"/>
  <c r="L27" i="13" s="1"/>
  <c r="DR27" i="6" s="1"/>
  <c r="DT27" i="6" s="1"/>
  <c r="J31" i="13"/>
  <c r="J41" i="13"/>
  <c r="R43" i="13"/>
  <c r="T43" i="13" s="1"/>
  <c r="U43" i="13" s="1"/>
  <c r="J46" i="13"/>
  <c r="L46" i="13" s="1"/>
  <c r="J52" i="13"/>
  <c r="L52" i="13" s="1"/>
  <c r="DR52" i="6" s="1"/>
  <c r="DT52" i="6" s="1"/>
  <c r="R54" i="13"/>
  <c r="T54" i="13" s="1"/>
  <c r="L54" i="6" s="1"/>
  <c r="N54" i="6" s="1"/>
  <c r="J57" i="13"/>
  <c r="R59" i="13"/>
  <c r="J62" i="13"/>
  <c r="L62" i="13" s="1"/>
  <c r="J63" i="13"/>
  <c r="S71" i="13"/>
  <c r="T71" i="13" s="1"/>
  <c r="S76" i="13"/>
  <c r="J79" i="13"/>
  <c r="K90" i="13"/>
  <c r="S92" i="13"/>
  <c r="J95" i="13"/>
  <c r="L95" i="13" s="1"/>
  <c r="J96" i="13"/>
  <c r="R97" i="13"/>
  <c r="J1" i="1"/>
  <c r="W12" i="1"/>
  <c r="BB12" i="1" s="1"/>
  <c r="W20" i="1"/>
  <c r="BF20" i="1" s="1"/>
  <c r="N21" i="1"/>
  <c r="W30" i="1"/>
  <c r="AU30" i="1" s="1"/>
  <c r="BO32" i="1"/>
  <c r="N46" i="1"/>
  <c r="N54" i="1"/>
  <c r="W54" i="1"/>
  <c r="AI54" i="1" s="1"/>
  <c r="BG79" i="1"/>
  <c r="BO88" i="1"/>
  <c r="W92" i="1"/>
  <c r="AQ92" i="1" s="1"/>
  <c r="BO101" i="1"/>
  <c r="N103" i="1"/>
  <c r="N111" i="1"/>
  <c r="W111" i="1"/>
  <c r="AH111" i="1" s="1"/>
  <c r="BO120" i="1"/>
  <c r="N122" i="1"/>
  <c r="Y131" i="1"/>
  <c r="W131" i="1"/>
  <c r="AU131" i="1" s="1"/>
  <c r="Y150" i="1"/>
  <c r="W150" i="1"/>
  <c r="AU150" i="1" s="1"/>
  <c r="N150" i="1"/>
  <c r="Y153" i="1"/>
  <c r="N153" i="1"/>
  <c r="J6" i="13"/>
  <c r="L6" i="13" s="1"/>
  <c r="DR6" i="6" s="1"/>
  <c r="DT6" i="6" s="1"/>
  <c r="T13" i="13"/>
  <c r="L13" i="6" s="1"/>
  <c r="N13" i="6" s="1"/>
  <c r="R17" i="13"/>
  <c r="R32" i="13"/>
  <c r="R48" i="13"/>
  <c r="T48" i="13" s="1"/>
  <c r="L48" i="6" s="1"/>
  <c r="N48" i="6" s="1"/>
  <c r="R86" i="13"/>
  <c r="T86" i="13" s="1"/>
  <c r="L86" i="6" s="1"/>
  <c r="N86" i="6" s="1"/>
  <c r="J100" i="13"/>
  <c r="L100" i="13" s="1"/>
  <c r="M100" i="13" s="1"/>
  <c r="Y8" i="1"/>
  <c r="N36" i="1"/>
  <c r="N37" i="1"/>
  <c r="Y41" i="1"/>
  <c r="X50" i="1"/>
  <c r="W72" i="1"/>
  <c r="AI72" i="1" s="1"/>
  <c r="BH79" i="1"/>
  <c r="N87" i="1"/>
  <c r="W119" i="1"/>
  <c r="AW119" i="1" s="1"/>
  <c r="BP120" i="1"/>
  <c r="W122" i="1"/>
  <c r="BB122" i="1" s="1"/>
  <c r="Y124" i="1"/>
  <c r="Y127" i="1"/>
  <c r="BA141" i="1"/>
  <c r="W151" i="1"/>
  <c r="AG151" i="1" s="1"/>
  <c r="Y151" i="1"/>
  <c r="N151" i="1"/>
  <c r="Y154" i="1"/>
  <c r="W154" i="1"/>
  <c r="AX154" i="1" s="1"/>
  <c r="N154" i="1"/>
  <c r="BN176" i="1"/>
  <c r="BJ176" i="1"/>
  <c r="BD176" i="1"/>
  <c r="Y181" i="1"/>
  <c r="W181" i="1"/>
  <c r="N181" i="1"/>
  <c r="BO182" i="1"/>
  <c r="BH182" i="1"/>
  <c r="BE182" i="1"/>
  <c r="BQ182" i="1"/>
  <c r="BD182" i="1"/>
  <c r="BP182" i="1"/>
  <c r="BC182" i="1"/>
  <c r="BM182" i="1"/>
  <c r="BA182" i="1"/>
  <c r="BL182" i="1"/>
  <c r="AZ182" i="1"/>
  <c r="J15" i="13"/>
  <c r="J20" i="13"/>
  <c r="R22" i="13"/>
  <c r="J25" i="13"/>
  <c r="R27" i="13"/>
  <c r="J30" i="13"/>
  <c r="R41" i="13"/>
  <c r="T53" i="13"/>
  <c r="U53" i="13" s="1"/>
  <c r="R57" i="13"/>
  <c r="R70" i="13"/>
  <c r="T70" i="13" s="1"/>
  <c r="L70" i="6" s="1"/>
  <c r="N70" i="6" s="1"/>
  <c r="T80" i="13"/>
  <c r="U80" i="13" s="1"/>
  <c r="BM124" i="1"/>
  <c r="N131" i="1"/>
  <c r="BK141" i="1"/>
  <c r="W191" i="1"/>
  <c r="N191" i="1"/>
  <c r="K73" i="13"/>
  <c r="R74" i="13"/>
  <c r="T74" i="13" s="1"/>
  <c r="K77" i="13"/>
  <c r="L77" i="13" s="1"/>
  <c r="S79" i="13"/>
  <c r="T79" i="13" s="1"/>
  <c r="K89" i="13"/>
  <c r="S91" i="13"/>
  <c r="K93" i="13"/>
  <c r="S95" i="13"/>
  <c r="N6" i="1"/>
  <c r="N9" i="1"/>
  <c r="BL46" i="1"/>
  <c r="BO90" i="1"/>
  <c r="N100" i="1"/>
  <c r="N110" i="1"/>
  <c r="W110" i="1"/>
  <c r="AY110" i="1" s="1"/>
  <c r="BA134" i="1"/>
  <c r="BC134" i="1"/>
  <c r="BB134" i="1"/>
  <c r="W160" i="1"/>
  <c r="AN160" i="1" s="1"/>
  <c r="N160" i="1"/>
  <c r="BO165" i="1"/>
  <c r="BM165" i="1"/>
  <c r="X176" i="1"/>
  <c r="X182" i="1"/>
  <c r="J4" i="13"/>
  <c r="L4" i="13" s="1"/>
  <c r="R6" i="13"/>
  <c r="J9" i="13"/>
  <c r="L9" i="13" s="1"/>
  <c r="DR9" i="6" s="1"/>
  <c r="DT9" i="6" s="1"/>
  <c r="J14" i="13"/>
  <c r="R25" i="13"/>
  <c r="R40" i="13"/>
  <c r="T40" i="13" s="1"/>
  <c r="U40" i="13" s="1"/>
  <c r="K44" i="13"/>
  <c r="R56" i="13"/>
  <c r="K72" i="13"/>
  <c r="R73" i="13"/>
  <c r="K82" i="13"/>
  <c r="S84" i="13"/>
  <c r="J87" i="13"/>
  <c r="L87" i="13" s="1"/>
  <c r="R89" i="13"/>
  <c r="J99" i="13"/>
  <c r="N23" i="1"/>
  <c r="N31" i="1"/>
  <c r="W31" i="1"/>
  <c r="BH31" i="1" s="1"/>
  <c r="BJ33" i="1"/>
  <c r="BJ55" i="1"/>
  <c r="N97" i="1"/>
  <c r="W97" i="1"/>
  <c r="AU97" i="1" s="1"/>
  <c r="W100" i="1"/>
  <c r="AJ100" i="1" s="1"/>
  <c r="Y114" i="1"/>
  <c r="BM141" i="1"/>
  <c r="AS141" i="1"/>
  <c r="BI141" i="1"/>
  <c r="BC141" i="1"/>
  <c r="BP152" i="1"/>
  <c r="X152" i="1"/>
  <c r="BB176" i="1"/>
  <c r="Y200" i="1"/>
  <c r="W200" i="1"/>
  <c r="BJ200" i="1" s="1"/>
  <c r="N200" i="1"/>
  <c r="BO201" i="1"/>
  <c r="BK201" i="1"/>
  <c r="X201" i="1"/>
  <c r="S16" i="13"/>
  <c r="T16" i="13" s="1"/>
  <c r="J23" i="13"/>
  <c r="J28" i="13"/>
  <c r="R35" i="13"/>
  <c r="R46" i="13"/>
  <c r="J49" i="13"/>
  <c r="L49" i="13" s="1"/>
  <c r="DR49" i="6" s="1"/>
  <c r="DT49" i="6" s="1"/>
  <c r="R51" i="13"/>
  <c r="T51" i="13" s="1"/>
  <c r="U51" i="13" s="1"/>
  <c r="J54" i="13"/>
  <c r="L54" i="13" s="1"/>
  <c r="DR54" i="6" s="1"/>
  <c r="DT54" i="6" s="1"/>
  <c r="R62" i="13"/>
  <c r="J65" i="13"/>
  <c r="R67" i="13"/>
  <c r="J70" i="13"/>
  <c r="BP28" i="1"/>
  <c r="BL33" i="1"/>
  <c r="Y52" i="1"/>
  <c r="N70" i="1"/>
  <c r="X75" i="1"/>
  <c r="N79" i="1"/>
  <c r="N80" i="1"/>
  <c r="Y91" i="1"/>
  <c r="N125" i="1"/>
  <c r="AS134" i="1"/>
  <c r="Y160" i="1"/>
  <c r="Y161" i="1"/>
  <c r="W161" i="1"/>
  <c r="AP161" i="1" s="1"/>
  <c r="N161" i="1"/>
  <c r="BL176" i="1"/>
  <c r="BI182" i="1"/>
  <c r="W195" i="1"/>
  <c r="Y195" i="1"/>
  <c r="N195" i="1"/>
  <c r="W202" i="1"/>
  <c r="BF202" i="1" s="1"/>
  <c r="Y202" i="1"/>
  <c r="N202" i="1"/>
  <c r="BQ204" i="1"/>
  <c r="X204" i="1"/>
  <c r="BO204" i="1"/>
  <c r="BM204" i="1"/>
  <c r="BG204" i="1"/>
  <c r="Y172" i="1"/>
  <c r="BE175" i="1"/>
  <c r="BQ166" i="1"/>
  <c r="Y169" i="1"/>
  <c r="N185" i="1"/>
  <c r="N196" i="1"/>
  <c r="W196" i="1"/>
  <c r="N203" i="1"/>
  <c r="Y203" i="1"/>
  <c r="N180" i="1"/>
  <c r="N182" i="1"/>
  <c r="N183" i="1"/>
  <c r="BB9" i="14"/>
  <c r="X9" i="14"/>
  <c r="BE9" i="14"/>
  <c r="BC9" i="14"/>
  <c r="BH10" i="14"/>
  <c r="BA10" i="14"/>
  <c r="AS10" i="14"/>
  <c r="BI10" i="14"/>
  <c r="W3" i="14"/>
  <c r="AV3" i="14" s="1"/>
  <c r="Y9" i="14"/>
  <c r="N7" i="14"/>
  <c r="Y7" i="14"/>
  <c r="N5" i="14"/>
  <c r="N9" i="14"/>
  <c r="Y5" i="14"/>
  <c r="M27" i="13"/>
  <c r="DR59" i="6"/>
  <c r="DT59" i="6" s="1"/>
  <c r="U19" i="13"/>
  <c r="U77" i="13"/>
  <c r="L77" i="6"/>
  <c r="N77" i="6" s="1"/>
  <c r="L40" i="13"/>
  <c r="L56" i="13"/>
  <c r="BM18" i="1"/>
  <c r="BK18" i="1"/>
  <c r="BQ18" i="1"/>
  <c r="X18" i="1"/>
  <c r="BP18" i="1"/>
  <c r="BO18" i="1"/>
  <c r="BN18" i="1"/>
  <c r="BL18" i="1"/>
  <c r="BJ18" i="1"/>
  <c r="K7" i="13"/>
  <c r="K23" i="13"/>
  <c r="K31" i="13"/>
  <c r="K39" i="13"/>
  <c r="L39" i="13" s="1"/>
  <c r="K63" i="13"/>
  <c r="K79" i="13"/>
  <c r="L79" i="13" s="1"/>
  <c r="BO9" i="1"/>
  <c r="BG9" i="1"/>
  <c r="AY9" i="1"/>
  <c r="AQ9" i="1"/>
  <c r="BN9" i="1"/>
  <c r="BF9" i="1"/>
  <c r="AX9" i="1"/>
  <c r="AP9" i="1"/>
  <c r="BM9" i="1"/>
  <c r="BE9" i="1"/>
  <c r="AW9" i="1"/>
  <c r="AO9" i="1"/>
  <c r="BL9" i="1"/>
  <c r="BD9" i="1"/>
  <c r="AV9" i="1"/>
  <c r="AN9" i="1"/>
  <c r="BK9" i="1"/>
  <c r="BC9" i="1"/>
  <c r="AU9" i="1"/>
  <c r="AM9" i="1"/>
  <c r="BJ9" i="1"/>
  <c r="BB9" i="1"/>
  <c r="AT9" i="1"/>
  <c r="BQ9" i="1"/>
  <c r="BI9" i="1"/>
  <c r="BA9" i="1"/>
  <c r="AS9" i="1"/>
  <c r="BP9" i="1"/>
  <c r="BH9" i="1"/>
  <c r="AZ9" i="1"/>
  <c r="AR9" i="1"/>
  <c r="X9" i="1"/>
  <c r="M52" i="13"/>
  <c r="L31" i="6"/>
  <c r="N31" i="6" s="1"/>
  <c r="U31" i="13"/>
  <c r="R4" i="13"/>
  <c r="T4" i="13" s="1"/>
  <c r="R20" i="13"/>
  <c r="T26" i="13"/>
  <c r="R28" i="13"/>
  <c r="R36" i="13"/>
  <c r="R52" i="13"/>
  <c r="R60" i="13"/>
  <c r="T60" i="13" s="1"/>
  <c r="R68" i="13"/>
  <c r="R76" i="13"/>
  <c r="R84" i="13"/>
  <c r="R92" i="13"/>
  <c r="T92" i="13" s="1"/>
  <c r="R100" i="13"/>
  <c r="T100" i="13" s="1"/>
  <c r="U100" i="13" s="1"/>
  <c r="BM10" i="1"/>
  <c r="BE10" i="1"/>
  <c r="AW10" i="1"/>
  <c r="X10" i="1"/>
  <c r="BL10" i="1"/>
  <c r="BD10" i="1"/>
  <c r="AV10" i="1"/>
  <c r="BK10" i="1"/>
  <c r="BC10" i="1"/>
  <c r="AU10" i="1"/>
  <c r="BJ10" i="1"/>
  <c r="BB10" i="1"/>
  <c r="AT10" i="1"/>
  <c r="BQ10" i="1"/>
  <c r="BI10" i="1"/>
  <c r="BA10" i="1"/>
  <c r="AS10" i="1"/>
  <c r="BP10" i="1"/>
  <c r="BH10" i="1"/>
  <c r="AZ10" i="1"/>
  <c r="AR10" i="1"/>
  <c r="BO10" i="1"/>
  <c r="BG10" i="1"/>
  <c r="AY10" i="1"/>
  <c r="BN10" i="1"/>
  <c r="BF10" i="1"/>
  <c r="AX10" i="1"/>
  <c r="L47" i="6"/>
  <c r="N47" i="6" s="1"/>
  <c r="U47" i="13"/>
  <c r="BK13" i="1"/>
  <c r="BM13" i="1"/>
  <c r="S9" i="13"/>
  <c r="S17" i="13"/>
  <c r="S25" i="13"/>
  <c r="T25" i="13" s="1"/>
  <c r="S33" i="13"/>
  <c r="T33" i="13" s="1"/>
  <c r="S41" i="13"/>
  <c r="S49" i="13"/>
  <c r="S57" i="13"/>
  <c r="S73" i="13"/>
  <c r="S89" i="13"/>
  <c r="S97" i="13"/>
  <c r="T97" i="13" s="1"/>
  <c r="BN8" i="1"/>
  <c r="BF8" i="1"/>
  <c r="BM8" i="1"/>
  <c r="BE8" i="1"/>
  <c r="BL8" i="1"/>
  <c r="BK8" i="1"/>
  <c r="BJ8" i="1"/>
  <c r="X8" i="1"/>
  <c r="BQ8" i="1"/>
  <c r="BI8" i="1"/>
  <c r="BP8" i="1"/>
  <c r="BH8" i="1"/>
  <c r="BO8" i="1"/>
  <c r="BG8" i="1"/>
  <c r="J18" i="13"/>
  <c r="J26" i="13"/>
  <c r="L26" i="13" s="1"/>
  <c r="J34" i="13"/>
  <c r="L34" i="13" s="1"/>
  <c r="J42" i="13"/>
  <c r="L42" i="13" s="1"/>
  <c r="J50" i="13"/>
  <c r="L50" i="13" s="1"/>
  <c r="J58" i="13"/>
  <c r="L58" i="13" s="1"/>
  <c r="J66" i="13"/>
  <c r="J82" i="13"/>
  <c r="L82" i="13" s="1"/>
  <c r="J90" i="13"/>
  <c r="Y6" i="1"/>
  <c r="N8" i="1"/>
  <c r="Y10" i="1"/>
  <c r="W11" i="1"/>
  <c r="Y18" i="1"/>
  <c r="BJ23" i="1"/>
  <c r="W24" i="1"/>
  <c r="AT24" i="1" s="1"/>
  <c r="N30" i="1"/>
  <c r="BJ34" i="1"/>
  <c r="W35" i="1"/>
  <c r="AP35" i="1" s="1"/>
  <c r="BN37" i="1"/>
  <c r="BK42" i="1"/>
  <c r="BO42" i="1"/>
  <c r="BM42" i="1"/>
  <c r="BP42" i="1"/>
  <c r="BM43" i="1"/>
  <c r="Y45" i="1"/>
  <c r="BO46" i="1"/>
  <c r="BK46" i="1"/>
  <c r="BQ46" i="1"/>
  <c r="BP46" i="1"/>
  <c r="W48" i="1"/>
  <c r="BF48" i="1" s="1"/>
  <c r="BJ50" i="1"/>
  <c r="W81" i="1"/>
  <c r="BA81" i="1" s="1"/>
  <c r="Y81" i="1"/>
  <c r="X91" i="1"/>
  <c r="BI103" i="1"/>
  <c r="N112" i="1"/>
  <c r="Y112" i="1"/>
  <c r="W112" i="1"/>
  <c r="AU112" i="1" s="1"/>
  <c r="X114" i="1"/>
  <c r="BJ120" i="1"/>
  <c r="BQ120" i="1"/>
  <c r="BM120" i="1"/>
  <c r="BL120" i="1"/>
  <c r="BK120" i="1"/>
  <c r="X124" i="1"/>
  <c r="BD128" i="1"/>
  <c r="BN130" i="1"/>
  <c r="AT134" i="1"/>
  <c r="BQ134" i="1"/>
  <c r="N135" i="1"/>
  <c r="Y135" i="1"/>
  <c r="W135" i="1"/>
  <c r="W140" i="1"/>
  <c r="Y140" i="1"/>
  <c r="BN153" i="1"/>
  <c r="BG166" i="1"/>
  <c r="BJ167" i="1"/>
  <c r="BL172" i="1"/>
  <c r="BD172" i="1"/>
  <c r="BK172" i="1"/>
  <c r="BC172" i="1"/>
  <c r="BQ172" i="1"/>
  <c r="BI172" i="1"/>
  <c r="BO172" i="1"/>
  <c r="BG172" i="1"/>
  <c r="BN172" i="1"/>
  <c r="BF172" i="1"/>
  <c r="BM172" i="1"/>
  <c r="BE172" i="1"/>
  <c r="BQ203" i="1"/>
  <c r="BI203" i="1"/>
  <c r="BP203" i="1"/>
  <c r="BH203" i="1"/>
  <c r="BN203" i="1"/>
  <c r="BM203" i="1"/>
  <c r="X203" i="1"/>
  <c r="BL203" i="1"/>
  <c r="BK203" i="1"/>
  <c r="BJ203" i="1"/>
  <c r="W4" i="1"/>
  <c r="Y9" i="1"/>
  <c r="N12" i="1"/>
  <c r="Y13" i="1"/>
  <c r="W14" i="1"/>
  <c r="AZ14" i="1" s="1"/>
  <c r="W15" i="1"/>
  <c r="AQ15" i="1" s="1"/>
  <c r="BL23" i="1"/>
  <c r="BK28" i="1"/>
  <c r="BJ32" i="1"/>
  <c r="BQ33" i="1"/>
  <c r="BM33" i="1"/>
  <c r="BK33" i="1"/>
  <c r="BL34" i="1"/>
  <c r="BO37" i="1"/>
  <c r="BQ42" i="1"/>
  <c r="N44" i="1"/>
  <c r="Y44" i="1"/>
  <c r="W44" i="1"/>
  <c r="AI44" i="1" s="1"/>
  <c r="BM52" i="1"/>
  <c r="N59" i="1"/>
  <c r="Y59" i="1"/>
  <c r="W59" i="1"/>
  <c r="AI59" i="1" s="1"/>
  <c r="N63" i="1"/>
  <c r="Y63" i="1"/>
  <c r="W63" i="1"/>
  <c r="AS63" i="1" s="1"/>
  <c r="BL65" i="1"/>
  <c r="BN75" i="1"/>
  <c r="BF75" i="1"/>
  <c r="BM75" i="1"/>
  <c r="BE75" i="1"/>
  <c r="BQ75" i="1"/>
  <c r="BI75" i="1"/>
  <c r="BP75" i="1"/>
  <c r="BH75" i="1"/>
  <c r="BO75" i="1"/>
  <c r="BG75" i="1"/>
  <c r="BL75" i="1"/>
  <c r="BH84" i="1"/>
  <c r="BG90" i="1"/>
  <c r="BJ103" i="1"/>
  <c r="BJ128" i="1"/>
  <c r="BL146" i="1"/>
  <c r="X146" i="1"/>
  <c r="BK146" i="1"/>
  <c r="BQ146" i="1"/>
  <c r="BI146" i="1"/>
  <c r="BO146" i="1"/>
  <c r="BG146" i="1"/>
  <c r="BN146" i="1"/>
  <c r="BM146" i="1"/>
  <c r="W157" i="1"/>
  <c r="AZ157" i="1" s="1"/>
  <c r="Y157" i="1"/>
  <c r="BI163" i="1"/>
  <c r="BI166" i="1"/>
  <c r="BK169" i="1"/>
  <c r="BC169" i="1"/>
  <c r="BJ169" i="1"/>
  <c r="BB169" i="1"/>
  <c r="BP169" i="1"/>
  <c r="BH169" i="1"/>
  <c r="BN169" i="1"/>
  <c r="BF169" i="1"/>
  <c r="BM169" i="1"/>
  <c r="BE169" i="1"/>
  <c r="BL169" i="1"/>
  <c r="BD169" i="1"/>
  <c r="BQ169" i="1"/>
  <c r="BP170" i="1"/>
  <c r="BH170" i="1"/>
  <c r="BO170" i="1"/>
  <c r="BG170" i="1"/>
  <c r="BM170" i="1"/>
  <c r="BK170" i="1"/>
  <c r="BJ170" i="1"/>
  <c r="BQ170" i="1"/>
  <c r="BI170" i="1"/>
  <c r="N7" i="1"/>
  <c r="Y11" i="1"/>
  <c r="N16" i="1"/>
  <c r="N19" i="1"/>
  <c r="BM23" i="1"/>
  <c r="BL29" i="1"/>
  <c r="X33" i="1"/>
  <c r="BM34" i="1"/>
  <c r="BK36" i="1"/>
  <c r="X36" i="1"/>
  <c r="BO36" i="1"/>
  <c r="BG36" i="1"/>
  <c r="BM36" i="1"/>
  <c r="BP36" i="1"/>
  <c r="BL43" i="1"/>
  <c r="BP43" i="1"/>
  <c r="X43" i="1"/>
  <c r="BO43" i="1"/>
  <c r="BN43" i="1"/>
  <c r="BL50" i="1"/>
  <c r="BP50" i="1"/>
  <c r="BH50" i="1"/>
  <c r="BO50" i="1"/>
  <c r="BN50" i="1"/>
  <c r="BM50" i="1"/>
  <c r="W76" i="1"/>
  <c r="Y76" i="1"/>
  <c r="N77" i="1"/>
  <c r="W77" i="1"/>
  <c r="AF77" i="1" s="1"/>
  <c r="BN80" i="1"/>
  <c r="BF80" i="1"/>
  <c r="BM80" i="1"/>
  <c r="BQ80" i="1"/>
  <c r="BI80" i="1"/>
  <c r="BP80" i="1"/>
  <c r="BH80" i="1"/>
  <c r="BO80" i="1"/>
  <c r="BG80" i="1"/>
  <c r="BI84" i="1"/>
  <c r="N96" i="1"/>
  <c r="W96" i="1"/>
  <c r="AP96" i="1" s="1"/>
  <c r="W99" i="1"/>
  <c r="BI99" i="1" s="1"/>
  <c r="Y99" i="1"/>
  <c r="N126" i="1"/>
  <c r="W126" i="1"/>
  <c r="AV126" i="1" s="1"/>
  <c r="X130" i="1"/>
  <c r="BP130" i="1"/>
  <c r="N137" i="1"/>
  <c r="W137" i="1"/>
  <c r="AQ137" i="1" s="1"/>
  <c r="W168" i="1"/>
  <c r="Y168" i="1"/>
  <c r="N193" i="1"/>
  <c r="Y193" i="1"/>
  <c r="W193" i="1"/>
  <c r="BC193" i="1" s="1"/>
  <c r="Y14" i="1"/>
  <c r="Y15" i="1"/>
  <c r="BJ28" i="1"/>
  <c r="BN28" i="1"/>
  <c r="BL28" i="1"/>
  <c r="BO28" i="1"/>
  <c r="BQ32" i="1"/>
  <c r="BI32" i="1"/>
  <c r="BM32" i="1"/>
  <c r="BK32" i="1"/>
  <c r="BN32" i="1"/>
  <c r="BQ37" i="1"/>
  <c r="BM37" i="1"/>
  <c r="BK37" i="1"/>
  <c r="N51" i="1"/>
  <c r="Y51" i="1"/>
  <c r="W51" i="1"/>
  <c r="AT51" i="1" s="1"/>
  <c r="BQ52" i="1"/>
  <c r="BI52" i="1"/>
  <c r="BP52" i="1"/>
  <c r="BH52" i="1"/>
  <c r="BL52" i="1"/>
  <c r="BK52" i="1"/>
  <c r="BJ52" i="1"/>
  <c r="BO52" i="1"/>
  <c r="N58" i="1"/>
  <c r="Y58" i="1"/>
  <c r="W58" i="1"/>
  <c r="BB58" i="1" s="1"/>
  <c r="N62" i="1"/>
  <c r="Y62" i="1"/>
  <c r="W62" i="1"/>
  <c r="AQ62" i="1" s="1"/>
  <c r="N86" i="1"/>
  <c r="W86" i="1"/>
  <c r="BB86" i="1" s="1"/>
  <c r="N104" i="1"/>
  <c r="Y104" i="1"/>
  <c r="W104" i="1"/>
  <c r="AH104" i="1" s="1"/>
  <c r="BN128" i="1"/>
  <c r="BF128" i="1"/>
  <c r="AX128" i="1"/>
  <c r="BM128" i="1"/>
  <c r="BE128" i="1"/>
  <c r="BQ128" i="1"/>
  <c r="BI128" i="1"/>
  <c r="BA128" i="1"/>
  <c r="BP128" i="1"/>
  <c r="BH128" i="1"/>
  <c r="AZ128" i="1"/>
  <c r="BO128" i="1"/>
  <c r="BG128" i="1"/>
  <c r="AY128" i="1"/>
  <c r="BL128" i="1"/>
  <c r="W133" i="1"/>
  <c r="AS133" i="1" s="1"/>
  <c r="Y133" i="1"/>
  <c r="N139" i="1"/>
  <c r="Y139" i="1"/>
  <c r="W139" i="1"/>
  <c r="AX139" i="1" s="1"/>
  <c r="N148" i="1"/>
  <c r="W148" i="1"/>
  <c r="BH148" i="1" s="1"/>
  <c r="N156" i="1"/>
  <c r="W156" i="1"/>
  <c r="BN167" i="1"/>
  <c r="BF167" i="1"/>
  <c r="BM167" i="1"/>
  <c r="BE167" i="1"/>
  <c r="BK167" i="1"/>
  <c r="BQ167" i="1"/>
  <c r="BI167" i="1"/>
  <c r="BP167" i="1"/>
  <c r="BH167" i="1"/>
  <c r="BO167" i="1"/>
  <c r="BG167" i="1"/>
  <c r="BP183" i="1"/>
  <c r="BH183" i="1"/>
  <c r="X183" i="1"/>
  <c r="BO183" i="1"/>
  <c r="BG183" i="1"/>
  <c r="BM183" i="1"/>
  <c r="BE183" i="1"/>
  <c r="BL183" i="1"/>
  <c r="BD183" i="1"/>
  <c r="BK183" i="1"/>
  <c r="BC183" i="1"/>
  <c r="BJ183" i="1"/>
  <c r="BQ183" i="1"/>
  <c r="BI183" i="1"/>
  <c r="N189" i="1"/>
  <c r="Y189" i="1"/>
  <c r="W189" i="1"/>
  <c r="BC189" i="1" s="1"/>
  <c r="BO23" i="1"/>
  <c r="BK23" i="1"/>
  <c r="BQ23" i="1"/>
  <c r="BI23" i="1"/>
  <c r="BP23" i="1"/>
  <c r="BK29" i="1"/>
  <c r="BO29" i="1"/>
  <c r="BM29" i="1"/>
  <c r="BP29" i="1"/>
  <c r="BO34" i="1"/>
  <c r="BK34" i="1"/>
  <c r="BQ34" i="1"/>
  <c r="BI34" i="1"/>
  <c r="BP34" i="1"/>
  <c r="BN45" i="1"/>
  <c r="BQ45" i="1"/>
  <c r="BP45" i="1"/>
  <c r="X45" i="1"/>
  <c r="N49" i="1"/>
  <c r="Y49" i="1"/>
  <c r="W49" i="1"/>
  <c r="AP49" i="1" s="1"/>
  <c r="BK69" i="1"/>
  <c r="BJ69" i="1"/>
  <c r="BN69" i="1"/>
  <c r="BM69" i="1"/>
  <c r="BL69" i="1"/>
  <c r="BQ69" i="1"/>
  <c r="BQ70" i="1"/>
  <c r="BI70" i="1"/>
  <c r="BP70" i="1"/>
  <c r="BH70" i="1"/>
  <c r="BL70" i="1"/>
  <c r="BK70" i="1"/>
  <c r="BJ70" i="1"/>
  <c r="BO70" i="1"/>
  <c r="W93" i="1"/>
  <c r="AW93" i="1" s="1"/>
  <c r="Y93" i="1"/>
  <c r="BJ101" i="1"/>
  <c r="BQ101" i="1"/>
  <c r="BI101" i="1"/>
  <c r="BM101" i="1"/>
  <c r="BL101" i="1"/>
  <c r="BK101" i="1"/>
  <c r="BP101" i="1"/>
  <c r="W105" i="1"/>
  <c r="BF105" i="1" s="1"/>
  <c r="Y105" i="1"/>
  <c r="N106" i="1"/>
  <c r="W106" i="1"/>
  <c r="BC106" i="1" s="1"/>
  <c r="W107" i="1"/>
  <c r="AX107" i="1" s="1"/>
  <c r="Y107" i="1"/>
  <c r="N108" i="1"/>
  <c r="W108" i="1"/>
  <c r="AS108" i="1" s="1"/>
  <c r="N117" i="1"/>
  <c r="W117" i="1"/>
  <c r="AW117" i="1" s="1"/>
  <c r="X128" i="1"/>
  <c r="W129" i="1"/>
  <c r="Y129" i="1"/>
  <c r="BN143" i="1"/>
  <c r="BM163" i="1"/>
  <c r="BE163" i="1"/>
  <c r="BL163" i="1"/>
  <c r="BD163" i="1"/>
  <c r="BJ163" i="1"/>
  <c r="BP163" i="1"/>
  <c r="BH163" i="1"/>
  <c r="BO163" i="1"/>
  <c r="BG163" i="1"/>
  <c r="BN163" i="1"/>
  <c r="BF163" i="1"/>
  <c r="BK166" i="1"/>
  <c r="X166" i="1"/>
  <c r="BJ166" i="1"/>
  <c r="BP166" i="1"/>
  <c r="BH166" i="1"/>
  <c r="BN166" i="1"/>
  <c r="BF166" i="1"/>
  <c r="BM166" i="1"/>
  <c r="BL166" i="1"/>
  <c r="BQ175" i="1"/>
  <c r="BI175" i="1"/>
  <c r="BA175" i="1"/>
  <c r="AS175" i="1"/>
  <c r="BP175" i="1"/>
  <c r="BH175" i="1"/>
  <c r="AZ175" i="1"/>
  <c r="AR175" i="1"/>
  <c r="BN175" i="1"/>
  <c r="BF175" i="1"/>
  <c r="AX175" i="1"/>
  <c r="BL175" i="1"/>
  <c r="BD175" i="1"/>
  <c r="AV175" i="1"/>
  <c r="BK175" i="1"/>
  <c r="BC175" i="1"/>
  <c r="AU175" i="1"/>
  <c r="BJ175" i="1"/>
  <c r="BB175" i="1"/>
  <c r="AT175" i="1"/>
  <c r="BG175" i="1"/>
  <c r="BN185" i="1"/>
  <c r="BF185" i="1"/>
  <c r="BM185" i="1"/>
  <c r="BE185" i="1"/>
  <c r="BK185" i="1"/>
  <c r="BC185" i="1"/>
  <c r="BJ185" i="1"/>
  <c r="BB185" i="1"/>
  <c r="BQ185" i="1"/>
  <c r="BI185" i="1"/>
  <c r="BP185" i="1"/>
  <c r="BH185" i="1"/>
  <c r="BO185" i="1"/>
  <c r="BG185" i="1"/>
  <c r="X185" i="1"/>
  <c r="N194" i="1"/>
  <c r="Y194" i="1"/>
  <c r="W194" i="1"/>
  <c r="AY194" i="1" s="1"/>
  <c r="BO203" i="1"/>
  <c r="X23" i="1"/>
  <c r="N25" i="1"/>
  <c r="BQ28" i="1"/>
  <c r="BQ29" i="1"/>
  <c r="BP32" i="1"/>
  <c r="X34" i="1"/>
  <c r="N38" i="1"/>
  <c r="N40" i="1"/>
  <c r="BK45" i="1"/>
  <c r="N57" i="1"/>
  <c r="Y57" i="1"/>
  <c r="W57" i="1"/>
  <c r="AI57" i="1" s="1"/>
  <c r="N61" i="1"/>
  <c r="Y61" i="1"/>
  <c r="W61" i="1"/>
  <c r="AR61" i="1" s="1"/>
  <c r="BP65" i="1"/>
  <c r="X65" i="1"/>
  <c r="BO65" i="1"/>
  <c r="BK65" i="1"/>
  <c r="BQ65" i="1"/>
  <c r="BL84" i="1"/>
  <c r="X84" i="1"/>
  <c r="BK84" i="1"/>
  <c r="BO84" i="1"/>
  <c r="BG84" i="1"/>
  <c r="BN84" i="1"/>
  <c r="BM84" i="1"/>
  <c r="BQ84" i="1"/>
  <c r="N85" i="1"/>
  <c r="W85" i="1"/>
  <c r="BF85" i="1" s="1"/>
  <c r="Y86" i="1"/>
  <c r="BK90" i="1"/>
  <c r="X90" i="1"/>
  <c r="BJ90" i="1"/>
  <c r="BN90" i="1"/>
  <c r="BF90" i="1"/>
  <c r="BM90" i="1"/>
  <c r="BL90" i="1"/>
  <c r="BP90" i="1"/>
  <c r="BQ91" i="1"/>
  <c r="BI91" i="1"/>
  <c r="BP91" i="1"/>
  <c r="BH91" i="1"/>
  <c r="BL91" i="1"/>
  <c r="BK91" i="1"/>
  <c r="BJ91" i="1"/>
  <c r="BO91" i="1"/>
  <c r="BM103" i="1"/>
  <c r="BE103" i="1"/>
  <c r="BL103" i="1"/>
  <c r="BP103" i="1"/>
  <c r="BH103" i="1"/>
  <c r="BO103" i="1"/>
  <c r="BG103" i="1"/>
  <c r="BN103" i="1"/>
  <c r="BF103" i="1"/>
  <c r="BJ114" i="1"/>
  <c r="BQ114" i="1"/>
  <c r="BI114" i="1"/>
  <c r="BM114" i="1"/>
  <c r="BL114" i="1"/>
  <c r="BK114" i="1"/>
  <c r="BP114" i="1"/>
  <c r="W123" i="1"/>
  <c r="BD123" i="1" s="1"/>
  <c r="Y123" i="1"/>
  <c r="BQ124" i="1"/>
  <c r="BI124" i="1"/>
  <c r="BP124" i="1"/>
  <c r="BH124" i="1"/>
  <c r="BL124" i="1"/>
  <c r="BK124" i="1"/>
  <c r="BJ124" i="1"/>
  <c r="BO124" i="1"/>
  <c r="BF130" i="1"/>
  <c r="N133" i="1"/>
  <c r="BM134" i="1"/>
  <c r="BE134" i="1"/>
  <c r="AW134" i="1"/>
  <c r="BL134" i="1"/>
  <c r="BD134" i="1"/>
  <c r="AV134" i="1"/>
  <c r="BP134" i="1"/>
  <c r="BH134" i="1"/>
  <c r="AZ134" i="1"/>
  <c r="AR134" i="1"/>
  <c r="BO134" i="1"/>
  <c r="BG134" i="1"/>
  <c r="AY134" i="1"/>
  <c r="AQ134" i="1"/>
  <c r="BN134" i="1"/>
  <c r="BF134" i="1"/>
  <c r="AX134" i="1"/>
  <c r="BI134" i="1"/>
  <c r="N138" i="1"/>
  <c r="Y138" i="1"/>
  <c r="W138" i="1"/>
  <c r="BC138" i="1" s="1"/>
  <c r="BH146" i="1"/>
  <c r="Y148" i="1"/>
  <c r="BJ153" i="1"/>
  <c r="BQ153" i="1"/>
  <c r="BI153" i="1"/>
  <c r="X153" i="1"/>
  <c r="BO153" i="1"/>
  <c r="BG153" i="1"/>
  <c r="BM153" i="1"/>
  <c r="BE153" i="1"/>
  <c r="BL153" i="1"/>
  <c r="BD153" i="1"/>
  <c r="BK153" i="1"/>
  <c r="Y156" i="1"/>
  <c r="W159" i="1"/>
  <c r="Y159" i="1"/>
  <c r="N162" i="1"/>
  <c r="W162" i="1"/>
  <c r="AK162" i="1" s="1"/>
  <c r="X167" i="1"/>
  <c r="BM175" i="1"/>
  <c r="W177" i="1"/>
  <c r="AV177" i="1" s="1"/>
  <c r="Y177" i="1"/>
  <c r="N178" i="1"/>
  <c r="W178" i="1"/>
  <c r="W17" i="1"/>
  <c r="AL17" i="1" s="1"/>
  <c r="N17" i="1"/>
  <c r="Y23" i="1"/>
  <c r="N26" i="1"/>
  <c r="Y26" i="1"/>
  <c r="W26" i="1"/>
  <c r="AH26" i="1" s="1"/>
  <c r="X28" i="1"/>
  <c r="X32" i="1"/>
  <c r="BN33" i="1"/>
  <c r="Y34" i="1"/>
  <c r="BI36" i="1"/>
  <c r="BJ37" i="1"/>
  <c r="W38" i="1"/>
  <c r="AO38" i="1" s="1"/>
  <c r="BL45" i="1"/>
  <c r="N48" i="1"/>
  <c r="X52" i="1"/>
  <c r="W56" i="1"/>
  <c r="AO56" i="1" s="1"/>
  <c r="Y56" i="1"/>
  <c r="N83" i="1"/>
  <c r="W83" i="1"/>
  <c r="AH83" i="1" s="1"/>
  <c r="BJ88" i="1"/>
  <c r="BQ88" i="1"/>
  <c r="BI88" i="1"/>
  <c r="BM88" i="1"/>
  <c r="BL88" i="1"/>
  <c r="BK88" i="1"/>
  <c r="BP88" i="1"/>
  <c r="BQ90" i="1"/>
  <c r="N93" i="1"/>
  <c r="X103" i="1"/>
  <c r="N105" i="1"/>
  <c r="Y106" i="1"/>
  <c r="N107" i="1"/>
  <c r="Y108" i="1"/>
  <c r="Y117" i="1"/>
  <c r="BB128" i="1"/>
  <c r="N129" i="1"/>
  <c r="X134" i="1"/>
  <c r="BJ134" i="1"/>
  <c r="BJ146" i="1"/>
  <c r="BF153" i="1"/>
  <c r="X163" i="1"/>
  <c r="BG169" i="1"/>
  <c r="BL170" i="1"/>
  <c r="BJ172" i="1"/>
  <c r="X175" i="1"/>
  <c r="BO175" i="1"/>
  <c r="BP180" i="1"/>
  <c r="BH180" i="1"/>
  <c r="X180" i="1"/>
  <c r="BO180" i="1"/>
  <c r="BG180" i="1"/>
  <c r="BM180" i="1"/>
  <c r="BE180" i="1"/>
  <c r="BL180" i="1"/>
  <c r="BD180" i="1"/>
  <c r="BK180" i="1"/>
  <c r="BC180" i="1"/>
  <c r="BJ180" i="1"/>
  <c r="BQ180" i="1"/>
  <c r="BI180" i="1"/>
  <c r="BL192" i="1"/>
  <c r="X192" i="1"/>
  <c r="BK192" i="1"/>
  <c r="BQ192" i="1"/>
  <c r="BI192" i="1"/>
  <c r="BP192" i="1"/>
  <c r="BH192" i="1"/>
  <c r="BO192" i="1"/>
  <c r="BG192" i="1"/>
  <c r="BN192" i="1"/>
  <c r="BM192" i="1"/>
  <c r="N4" i="1"/>
  <c r="W22" i="1"/>
  <c r="AV22" i="1" s="1"/>
  <c r="BH23" i="1"/>
  <c r="N24" i="1"/>
  <c r="W25" i="1"/>
  <c r="BE25" i="1" s="1"/>
  <c r="X29" i="1"/>
  <c r="BO33" i="1"/>
  <c r="BH34" i="1"/>
  <c r="N35" i="1"/>
  <c r="BJ36" i="1"/>
  <c r="BL37" i="1"/>
  <c r="W40" i="1"/>
  <c r="AQ40" i="1" s="1"/>
  <c r="BJ41" i="1"/>
  <c r="BN41" i="1"/>
  <c r="BL41" i="1"/>
  <c r="BO41" i="1"/>
  <c r="BN42" i="1"/>
  <c r="BK43" i="1"/>
  <c r="BM45" i="1"/>
  <c r="BN46" i="1"/>
  <c r="BI50" i="1"/>
  <c r="BN55" i="1"/>
  <c r="X55" i="1"/>
  <c r="BM55" i="1"/>
  <c r="BQ55" i="1"/>
  <c r="BI55" i="1"/>
  <c r="BP55" i="1"/>
  <c r="BO55" i="1"/>
  <c r="N60" i="1"/>
  <c r="Y60" i="1"/>
  <c r="W60" i="1"/>
  <c r="AF60" i="1" s="1"/>
  <c r="W64" i="1"/>
  <c r="AM64" i="1" s="1"/>
  <c r="Y64" i="1"/>
  <c r="X69" i="1"/>
  <c r="X70" i="1"/>
  <c r="BJ75" i="1"/>
  <c r="BJ79" i="1"/>
  <c r="X79" i="1"/>
  <c r="BQ79" i="1"/>
  <c r="BI79" i="1"/>
  <c r="BM79" i="1"/>
  <c r="BE79" i="1"/>
  <c r="BL79" i="1"/>
  <c r="BK79" i="1"/>
  <c r="BO79" i="1"/>
  <c r="BL80" i="1"/>
  <c r="N82" i="1"/>
  <c r="Y82" i="1"/>
  <c r="W82" i="1"/>
  <c r="Y85" i="1"/>
  <c r="X101" i="1"/>
  <c r="N113" i="1"/>
  <c r="W113" i="1"/>
  <c r="BE113" i="1" s="1"/>
  <c r="N123" i="1"/>
  <c r="BC128" i="1"/>
  <c r="BJ130" i="1"/>
  <c r="BB130" i="1"/>
  <c r="BQ130" i="1"/>
  <c r="BI130" i="1"/>
  <c r="BA130" i="1"/>
  <c r="BM130" i="1"/>
  <c r="BE130" i="1"/>
  <c r="BL130" i="1"/>
  <c r="BD130" i="1"/>
  <c r="BK130" i="1"/>
  <c r="BC130" i="1"/>
  <c r="BH130" i="1"/>
  <c r="W136" i="1"/>
  <c r="AQ136" i="1" s="1"/>
  <c r="Y136" i="1"/>
  <c r="BJ143" i="1"/>
  <c r="BQ143" i="1"/>
  <c r="BI143" i="1"/>
  <c r="BO143" i="1"/>
  <c r="BM143" i="1"/>
  <c r="BL143" i="1"/>
  <c r="BK143" i="1"/>
  <c r="BP146" i="1"/>
  <c r="N147" i="1"/>
  <c r="W147" i="1"/>
  <c r="N149" i="1"/>
  <c r="W149" i="1"/>
  <c r="AK149" i="1" s="1"/>
  <c r="BH153" i="1"/>
  <c r="N158" i="1"/>
  <c r="W158" i="1"/>
  <c r="AT158" i="1" s="1"/>
  <c r="N159" i="1"/>
  <c r="Y162" i="1"/>
  <c r="BI169" i="1"/>
  <c r="BN170" i="1"/>
  <c r="N173" i="1"/>
  <c r="W173" i="1"/>
  <c r="AS173" i="1" s="1"/>
  <c r="BF183" i="1"/>
  <c r="N28" i="1"/>
  <c r="N29" i="1"/>
  <c r="N32" i="1"/>
  <c r="N41" i="1"/>
  <c r="N42" i="1"/>
  <c r="Y46" i="1"/>
  <c r="Y50" i="1"/>
  <c r="N52" i="1"/>
  <c r="Y55" i="1"/>
  <c r="Y65" i="1"/>
  <c r="N69" i="1"/>
  <c r="N75" i="1"/>
  <c r="Y79" i="1"/>
  <c r="Y84" i="1"/>
  <c r="N88" i="1"/>
  <c r="Y90" i="1"/>
  <c r="N91" i="1"/>
  <c r="N101" i="1"/>
  <c r="N114" i="1"/>
  <c r="N124" i="1"/>
  <c r="N127" i="1"/>
  <c r="N130" i="1"/>
  <c r="AP141" i="1"/>
  <c r="AX141" i="1"/>
  <c r="BF141" i="1"/>
  <c r="BN141" i="1"/>
  <c r="W142" i="1"/>
  <c r="BI152" i="1"/>
  <c r="BQ152" i="1"/>
  <c r="W155" i="1"/>
  <c r="W164" i="1"/>
  <c r="AX164" i="1" s="1"/>
  <c r="BH165" i="1"/>
  <c r="BP165" i="1"/>
  <c r="W174" i="1"/>
  <c r="AY176" i="1"/>
  <c r="BG176" i="1"/>
  <c r="BO176" i="1"/>
  <c r="W179" i="1"/>
  <c r="W187" i="1"/>
  <c r="BI187" i="1" s="1"/>
  <c r="W188" i="1"/>
  <c r="BC188" i="1" s="1"/>
  <c r="W190" i="1"/>
  <c r="AP190" i="1" s="1"/>
  <c r="W199" i="1"/>
  <c r="AZ199" i="1" s="1"/>
  <c r="BH201" i="1"/>
  <c r="BP201" i="1"/>
  <c r="BB204" i="1"/>
  <c r="BJ204" i="1"/>
  <c r="N68" i="1"/>
  <c r="AQ141" i="1"/>
  <c r="AY141" i="1"/>
  <c r="BG141" i="1"/>
  <c r="BO141" i="1"/>
  <c r="BJ152" i="1"/>
  <c r="BI165" i="1"/>
  <c r="BQ165" i="1"/>
  <c r="AZ176" i="1"/>
  <c r="BH176" i="1"/>
  <c r="BP176" i="1"/>
  <c r="Y185" i="1"/>
  <c r="Y186" i="1"/>
  <c r="Y191" i="1"/>
  <c r="BI201" i="1"/>
  <c r="BQ201" i="1"/>
  <c r="BC204" i="1"/>
  <c r="BK204" i="1"/>
  <c r="N53" i="1"/>
  <c r="N67" i="1"/>
  <c r="N71" i="1"/>
  <c r="N72" i="1"/>
  <c r="N73" i="1"/>
  <c r="N94" i="1"/>
  <c r="N134" i="1"/>
  <c r="N141" i="1"/>
  <c r="AR141" i="1"/>
  <c r="AZ141" i="1"/>
  <c r="BH141" i="1"/>
  <c r="BP141" i="1"/>
  <c r="Y142" i="1"/>
  <c r="N152" i="1"/>
  <c r="BK152" i="1"/>
  <c r="Y155" i="1"/>
  <c r="Y164" i="1"/>
  <c r="N165" i="1"/>
  <c r="BJ165" i="1"/>
  <c r="Y174" i="1"/>
  <c r="N176" i="1"/>
  <c r="BA176" i="1"/>
  <c r="BI176" i="1"/>
  <c r="BQ176" i="1"/>
  <c r="Y179" i="1"/>
  <c r="BB182" i="1"/>
  <c r="BJ182" i="1"/>
  <c r="Y187" i="1"/>
  <c r="Y188" i="1"/>
  <c r="Y190" i="1"/>
  <c r="Y199" i="1"/>
  <c r="N201" i="1"/>
  <c r="BJ201" i="1"/>
  <c r="N204" i="1"/>
  <c r="BD204" i="1"/>
  <c r="BL204" i="1"/>
  <c r="AT141" i="1"/>
  <c r="BB141" i="1"/>
  <c r="BJ141" i="1"/>
  <c r="BM152" i="1"/>
  <c r="BL165" i="1"/>
  <c r="BC176" i="1"/>
  <c r="BK176" i="1"/>
  <c r="BL201" i="1"/>
  <c r="BF204" i="1"/>
  <c r="BN204" i="1"/>
  <c r="Y134" i="1"/>
  <c r="Y141" i="1"/>
  <c r="AV141" i="1"/>
  <c r="BD141" i="1"/>
  <c r="BL141" i="1"/>
  <c r="Y152" i="1"/>
  <c r="BO152" i="1"/>
  <c r="Y165" i="1"/>
  <c r="BN165" i="1"/>
  <c r="Y176" i="1"/>
  <c r="BE176" i="1"/>
  <c r="BM176" i="1"/>
  <c r="AX182" i="1"/>
  <c r="BF182" i="1"/>
  <c r="BN182" i="1"/>
  <c r="Y201" i="1"/>
  <c r="BN201" i="1"/>
  <c r="Y204" i="1"/>
  <c r="BH204" i="1"/>
  <c r="BP204" i="1"/>
  <c r="AW141" i="1"/>
  <c r="BE141" i="1"/>
  <c r="BF176" i="1"/>
  <c r="AY182" i="1"/>
  <c r="BG182" i="1"/>
  <c r="BI204" i="1"/>
  <c r="BH5" i="14"/>
  <c r="BG5" i="14"/>
  <c r="X5" i="14"/>
  <c r="BF5" i="14"/>
  <c r="BE5" i="14"/>
  <c r="BD5" i="14"/>
  <c r="BC5" i="14"/>
  <c r="BB5" i="14"/>
  <c r="BI5" i="14"/>
  <c r="BI7" i="14"/>
  <c r="X7" i="14"/>
  <c r="BH7" i="14"/>
  <c r="BG7" i="14"/>
  <c r="BF7" i="14"/>
  <c r="BE7" i="14"/>
  <c r="BD7" i="14"/>
  <c r="BD9" i="14"/>
  <c r="AT10" i="14"/>
  <c r="BB10" i="14"/>
  <c r="N4" i="14"/>
  <c r="N8" i="14"/>
  <c r="AU10" i="14"/>
  <c r="BC10" i="14"/>
  <c r="W4" i="14"/>
  <c r="AW4" i="14" s="1"/>
  <c r="W8" i="14"/>
  <c r="BF9" i="14"/>
  <c r="X10" i="14"/>
  <c r="AV10" i="14"/>
  <c r="BD10" i="14"/>
  <c r="N11" i="14"/>
  <c r="N6" i="14"/>
  <c r="BG9" i="14"/>
  <c r="Y10" i="14"/>
  <c r="AW10" i="14"/>
  <c r="BE10" i="14"/>
  <c r="W11" i="14"/>
  <c r="AY11" i="14" s="1"/>
  <c r="Y4" i="14"/>
  <c r="W6" i="14"/>
  <c r="Y8" i="14"/>
  <c r="AZ9" i="14"/>
  <c r="BH9" i="14"/>
  <c r="AX10" i="14"/>
  <c r="BF10" i="14"/>
  <c r="BA9" i="14"/>
  <c r="BI9" i="14"/>
  <c r="AQ10" i="14"/>
  <c r="AY10" i="14"/>
  <c r="BG10" i="14"/>
  <c r="Y11" i="14"/>
  <c r="AR10" i="14"/>
  <c r="AZ10" i="14"/>
  <c r="X9" i="11"/>
  <c r="J24" i="11" s="1"/>
  <c r="F15" i="36"/>
  <c r="E18" i="36"/>
  <c r="F18" i="36"/>
  <c r="G48" i="8"/>
  <c r="L15" i="8" s="1"/>
  <c r="D15" i="8" s="1"/>
  <c r="H15" i="8" s="1"/>
  <c r="G41" i="8"/>
  <c r="L8" i="8" s="1"/>
  <c r="D8" i="8" s="1"/>
  <c r="H8" i="8" s="1"/>
  <c r="G49" i="8"/>
  <c r="L16" i="8" s="1"/>
  <c r="D16" i="8" s="1"/>
  <c r="H16" i="8" s="1"/>
  <c r="G42" i="8"/>
  <c r="L9" i="8" s="1"/>
  <c r="D9" i="8" s="1"/>
  <c r="H9" i="8" s="1"/>
  <c r="G50" i="8"/>
  <c r="L17" i="8" s="1"/>
  <c r="D17" i="8" s="1"/>
  <c r="H17" i="8" s="1"/>
  <c r="G43" i="8"/>
  <c r="L10" i="8" s="1"/>
  <c r="D10" i="8" s="1"/>
  <c r="H10" i="8" s="1"/>
  <c r="G51" i="8"/>
  <c r="L18" i="8" s="1"/>
  <c r="D18" i="8" s="1"/>
  <c r="H18" i="8" s="1"/>
  <c r="G44" i="8"/>
  <c r="L11" i="8" s="1"/>
  <c r="D11" i="8" s="1"/>
  <c r="H11" i="8" s="1"/>
  <c r="G52" i="8"/>
  <c r="L19" i="8" s="1"/>
  <c r="D19" i="8" s="1"/>
  <c r="H19" i="8" s="1"/>
  <c r="G45" i="8"/>
  <c r="L12" i="8" s="1"/>
  <c r="D12" i="8" s="1"/>
  <c r="H12" i="8" s="1"/>
  <c r="G46" i="8"/>
  <c r="L13" i="8" s="1"/>
  <c r="D13" i="8" s="1"/>
  <c r="H13" i="8" s="1"/>
  <c r="G53" i="8"/>
  <c r="L20" i="8" s="1"/>
  <c r="D20" i="8" s="1"/>
  <c r="H20" i="8" s="1"/>
  <c r="G47" i="8"/>
  <c r="L14" i="8" s="1"/>
  <c r="D14" i="8" s="1"/>
  <c r="H14" i="8" s="1"/>
  <c r="E55" i="8"/>
  <c r="D55" i="8"/>
  <c r="Z7" i="25"/>
  <c r="AA7" i="25" s="1"/>
  <c r="AB7" i="25" s="1"/>
  <c r="AC7" i="25" s="1"/>
  <c r="AD7" i="25" s="1"/>
  <c r="AE7" i="25" s="1"/>
  <c r="AF7" i="25" s="1"/>
  <c r="AG7" i="25" s="1"/>
  <c r="AD8" i="1"/>
  <c r="AL8" i="1"/>
  <c r="AT8" i="1"/>
  <c r="BB8" i="1"/>
  <c r="AI9" i="1"/>
  <c r="AF10" i="1"/>
  <c r="AN10" i="1"/>
  <c r="AE13" i="1"/>
  <c r="AF18" i="1"/>
  <c r="AN18" i="1"/>
  <c r="AV18" i="1"/>
  <c r="BD18" i="1"/>
  <c r="AG23" i="1"/>
  <c r="AO23" i="1"/>
  <c r="AW23" i="1"/>
  <c r="BE23" i="1"/>
  <c r="AM28" i="1"/>
  <c r="AU28" i="1"/>
  <c r="BC28" i="1"/>
  <c r="AJ29" i="1"/>
  <c r="AR29" i="1"/>
  <c r="AZ29" i="1"/>
  <c r="BH29" i="1"/>
  <c r="AI32" i="1"/>
  <c r="AQ32" i="1"/>
  <c r="AY32" i="1"/>
  <c r="BG32" i="1"/>
  <c r="AN33" i="1"/>
  <c r="AV33" i="1"/>
  <c r="BD33" i="1"/>
  <c r="AK34" i="1"/>
  <c r="AS34" i="1"/>
  <c r="BA34" i="1"/>
  <c r="AE36" i="1"/>
  <c r="AM36" i="1"/>
  <c r="AU36" i="1"/>
  <c r="BC36" i="1"/>
  <c r="AG37" i="1"/>
  <c r="AO37" i="1"/>
  <c r="AW37" i="1"/>
  <c r="BE37" i="1"/>
  <c r="AK41" i="1"/>
  <c r="AS41" i="1"/>
  <c r="BA41" i="1"/>
  <c r="BI41" i="1"/>
  <c r="AH42" i="1"/>
  <c r="AP42" i="1"/>
  <c r="AX42" i="1"/>
  <c r="BF42" i="1"/>
  <c r="AE43" i="1"/>
  <c r="AM43" i="1"/>
  <c r="AU43" i="1"/>
  <c r="BC43" i="1"/>
  <c r="AG45" i="1"/>
  <c r="AO45" i="1"/>
  <c r="AW45" i="1"/>
  <c r="BE45" i="1"/>
  <c r="AD46" i="1"/>
  <c r="AL46" i="1"/>
  <c r="AT46" i="1"/>
  <c r="BB46" i="1"/>
  <c r="BJ46" i="1"/>
  <c r="AE50" i="1"/>
  <c r="AM50" i="1"/>
  <c r="AU50" i="1"/>
  <c r="BC50" i="1"/>
  <c r="AG52" i="1"/>
  <c r="AO52" i="1"/>
  <c r="AW52" i="1"/>
  <c r="BE52" i="1"/>
  <c r="AF55" i="1"/>
  <c r="AN55" i="1"/>
  <c r="AV55" i="1"/>
  <c r="BD55" i="1"/>
  <c r="AH65" i="1"/>
  <c r="AP65" i="1"/>
  <c r="AX65" i="1"/>
  <c r="BF65" i="1"/>
  <c r="AL69" i="1"/>
  <c r="AT69" i="1"/>
  <c r="BB69" i="1"/>
  <c r="AI70" i="1"/>
  <c r="AQ70" i="1"/>
  <c r="AY70" i="1"/>
  <c r="BG70" i="1"/>
  <c r="AJ75" i="1"/>
  <c r="AR75" i="1"/>
  <c r="AZ75" i="1"/>
  <c r="AF79" i="1"/>
  <c r="AN79" i="1"/>
  <c r="AV79" i="1"/>
  <c r="BD79" i="1"/>
  <c r="AK80" i="1"/>
  <c r="AS80" i="1"/>
  <c r="BA80" i="1"/>
  <c r="AG84" i="1"/>
  <c r="AO84" i="1"/>
  <c r="AW84" i="1"/>
  <c r="BE84" i="1"/>
  <c r="AK88" i="1"/>
  <c r="AS88" i="1"/>
  <c r="BA88" i="1"/>
  <c r="AE90" i="1"/>
  <c r="AM90" i="1"/>
  <c r="AU90" i="1"/>
  <c r="BC90" i="1"/>
  <c r="AJ91" i="1"/>
  <c r="AR91" i="1"/>
  <c r="AZ91" i="1"/>
  <c r="AL101" i="1"/>
  <c r="AT101" i="1"/>
  <c r="BB101" i="1"/>
  <c r="AF103" i="1"/>
  <c r="AN103" i="1"/>
  <c r="AV103" i="1"/>
  <c r="BD103" i="1"/>
  <c r="AM114" i="1"/>
  <c r="AU114" i="1"/>
  <c r="BC114" i="1"/>
  <c r="AK120" i="1"/>
  <c r="AS120" i="1"/>
  <c r="BA120" i="1"/>
  <c r="BI120" i="1"/>
  <c r="AG124" i="1"/>
  <c r="AO124" i="1"/>
  <c r="AW124" i="1"/>
  <c r="BE124" i="1"/>
  <c r="AP128" i="1"/>
  <c r="AR130" i="1"/>
  <c r="AZ130" i="1"/>
  <c r="BA143" i="1"/>
  <c r="AR146" i="1"/>
  <c r="AZ146" i="1"/>
  <c r="AM152" i="1"/>
  <c r="AU152" i="1"/>
  <c r="BC152" i="1"/>
  <c r="AW153" i="1"/>
  <c r="AQ163" i="1"/>
  <c r="AY163" i="1"/>
  <c r="AS165" i="1"/>
  <c r="BA165" i="1"/>
  <c r="AP166" i="1"/>
  <c r="AX166" i="1"/>
  <c r="AM167" i="1"/>
  <c r="AU167" i="1"/>
  <c r="BC167" i="1"/>
  <c r="AO169" i="1"/>
  <c r="AW169" i="1"/>
  <c r="AT170" i="1"/>
  <c r="BB170" i="1"/>
  <c r="AV172" i="1"/>
  <c r="AR176" i="1"/>
  <c r="AV180" i="1"/>
  <c r="AZ192" i="1"/>
  <c r="AW201" i="1"/>
  <c r="BE201" i="1"/>
  <c r="BG203" i="1"/>
  <c r="AF6" i="1"/>
  <c r="AE8" i="1"/>
  <c r="AM8" i="1"/>
  <c r="AU8" i="1"/>
  <c r="BC8" i="1"/>
  <c r="AB9" i="1"/>
  <c r="AJ9" i="1"/>
  <c r="AG10" i="1"/>
  <c r="AO10" i="1"/>
  <c r="AG18" i="1"/>
  <c r="AO18" i="1"/>
  <c r="AW18" i="1"/>
  <c r="BE18" i="1"/>
  <c r="AH23" i="1"/>
  <c r="AP23" i="1"/>
  <c r="AX23" i="1"/>
  <c r="BF23" i="1"/>
  <c r="AF28" i="1"/>
  <c r="AN28" i="1"/>
  <c r="AV28" i="1"/>
  <c r="BD28" i="1"/>
  <c r="AK29" i="1"/>
  <c r="AS29" i="1"/>
  <c r="BA29" i="1"/>
  <c r="BI29" i="1"/>
  <c r="AJ32" i="1"/>
  <c r="AR32" i="1"/>
  <c r="AZ32" i="1"/>
  <c r="BH32" i="1"/>
  <c r="AO33" i="1"/>
  <c r="AW33" i="1"/>
  <c r="BE33" i="1"/>
  <c r="AL34" i="1"/>
  <c r="AT34" i="1"/>
  <c r="BB34" i="1"/>
  <c r="AF36" i="1"/>
  <c r="AN36" i="1"/>
  <c r="AV36" i="1"/>
  <c r="BD36" i="1"/>
  <c r="AH37" i="1"/>
  <c r="AP37" i="1"/>
  <c r="AX37" i="1"/>
  <c r="BF37" i="1"/>
  <c r="AL41" i="1"/>
  <c r="AT41" i="1"/>
  <c r="BB41" i="1"/>
  <c r="AI42" i="1"/>
  <c r="AQ42" i="1"/>
  <c r="AY42" i="1"/>
  <c r="BG42" i="1"/>
  <c r="AF43" i="1"/>
  <c r="AN43" i="1"/>
  <c r="AV43" i="1"/>
  <c r="BD43" i="1"/>
  <c r="AH45" i="1"/>
  <c r="AP45" i="1"/>
  <c r="AX45" i="1"/>
  <c r="BF45" i="1"/>
  <c r="AE46" i="1"/>
  <c r="AM46" i="1"/>
  <c r="AU46" i="1"/>
  <c r="BC46" i="1"/>
  <c r="AF50" i="1"/>
  <c r="AN50" i="1"/>
  <c r="AV50" i="1"/>
  <c r="BD50" i="1"/>
  <c r="AH52" i="1"/>
  <c r="AP52" i="1"/>
  <c r="AX52" i="1"/>
  <c r="BF52" i="1"/>
  <c r="AG55" i="1"/>
  <c r="AO55" i="1"/>
  <c r="AW55" i="1"/>
  <c r="BE55" i="1"/>
  <c r="AI65" i="1"/>
  <c r="AQ65" i="1"/>
  <c r="AY65" i="1"/>
  <c r="BG65" i="1"/>
  <c r="AM69" i="1"/>
  <c r="AU69" i="1"/>
  <c r="BC69" i="1"/>
  <c r="AJ70" i="1"/>
  <c r="AR70" i="1"/>
  <c r="AZ70" i="1"/>
  <c r="AK75" i="1"/>
  <c r="AS75" i="1"/>
  <c r="BA75" i="1"/>
  <c r="AG79" i="1"/>
  <c r="AO79" i="1"/>
  <c r="AW79" i="1"/>
  <c r="AD80" i="1"/>
  <c r="AL80" i="1"/>
  <c r="AT80" i="1"/>
  <c r="BB80" i="1"/>
  <c r="AH84" i="1"/>
  <c r="AP84" i="1"/>
  <c r="AX84" i="1"/>
  <c r="BF84" i="1"/>
  <c r="AL88" i="1"/>
  <c r="AT88" i="1"/>
  <c r="BB88" i="1"/>
  <c r="AF90" i="1"/>
  <c r="AN90" i="1"/>
  <c r="AV90" i="1"/>
  <c r="BD90" i="1"/>
  <c r="AC91" i="1"/>
  <c r="AK91" i="1"/>
  <c r="AS91" i="1"/>
  <c r="BA91" i="1"/>
  <c r="AM101" i="1"/>
  <c r="AU101" i="1"/>
  <c r="BC101" i="1"/>
  <c r="AG103" i="1"/>
  <c r="AO103" i="1"/>
  <c r="AW103" i="1"/>
  <c r="AN114" i="1"/>
  <c r="AV114" i="1"/>
  <c r="BD114" i="1"/>
  <c r="AL120" i="1"/>
  <c r="AT120" i="1"/>
  <c r="BB120" i="1"/>
  <c r="AH124" i="1"/>
  <c r="AP124" i="1"/>
  <c r="AX124" i="1"/>
  <c r="BF124" i="1"/>
  <c r="AI128" i="1"/>
  <c r="AQ128" i="1"/>
  <c r="AS130" i="1"/>
  <c r="AT143" i="1"/>
  <c r="BB143" i="1"/>
  <c r="AS146" i="1"/>
  <c r="BA146" i="1"/>
  <c r="AN152" i="1"/>
  <c r="AV152" i="1"/>
  <c r="BD152" i="1"/>
  <c r="AX153" i="1"/>
  <c r="AR163" i="1"/>
  <c r="AZ163" i="1"/>
  <c r="AT165" i="1"/>
  <c r="BB165" i="1"/>
  <c r="AQ166" i="1"/>
  <c r="AY166" i="1"/>
  <c r="AN167" i="1"/>
  <c r="AV167" i="1"/>
  <c r="BD167" i="1"/>
  <c r="AP169" i="1"/>
  <c r="AX169" i="1"/>
  <c r="AM170" i="1"/>
  <c r="AU170" i="1"/>
  <c r="BC170" i="1"/>
  <c r="AW172" i="1"/>
  <c r="AN175" i="1"/>
  <c r="AS176" i="1"/>
  <c r="AW180" i="1"/>
  <c r="BA192" i="1"/>
  <c r="AX201" i="1"/>
  <c r="BF201" i="1"/>
  <c r="AF8" i="1"/>
  <c r="AN8" i="1"/>
  <c r="AV8" i="1"/>
  <c r="BD8" i="1"/>
  <c r="AC9" i="1"/>
  <c r="AK9" i="1"/>
  <c r="AH10" i="1"/>
  <c r="AP10" i="1"/>
  <c r="AH18" i="1"/>
  <c r="AP18" i="1"/>
  <c r="AX18" i="1"/>
  <c r="BF18" i="1"/>
  <c r="AI23" i="1"/>
  <c r="AQ23" i="1"/>
  <c r="AY23" i="1"/>
  <c r="BG23" i="1"/>
  <c r="AG28" i="1"/>
  <c r="AO28" i="1"/>
  <c r="AW28" i="1"/>
  <c r="BE28" i="1"/>
  <c r="AL29" i="1"/>
  <c r="AT29" i="1"/>
  <c r="BB29" i="1"/>
  <c r="BJ29" i="1"/>
  <c r="AK32" i="1"/>
  <c r="AS32" i="1"/>
  <c r="BA32" i="1"/>
  <c r="AH33" i="1"/>
  <c r="AP33" i="1"/>
  <c r="AX33" i="1"/>
  <c r="BF33" i="1"/>
  <c r="AE34" i="1"/>
  <c r="AM34" i="1"/>
  <c r="AU34" i="1"/>
  <c r="BC34" i="1"/>
  <c r="AG36" i="1"/>
  <c r="AO36" i="1"/>
  <c r="AW36" i="1"/>
  <c r="BE36" i="1"/>
  <c r="AI37" i="1"/>
  <c r="AQ37" i="1"/>
  <c r="AY37" i="1"/>
  <c r="BG37" i="1"/>
  <c r="AM41" i="1"/>
  <c r="AU41" i="1"/>
  <c r="BC41" i="1"/>
  <c r="AJ42" i="1"/>
  <c r="AR42" i="1"/>
  <c r="AZ42" i="1"/>
  <c r="BH42" i="1"/>
  <c r="AG43" i="1"/>
  <c r="AO43" i="1"/>
  <c r="AW43" i="1"/>
  <c r="BE43" i="1"/>
  <c r="AI45" i="1"/>
  <c r="AQ45" i="1"/>
  <c r="AY45" i="1"/>
  <c r="BG45" i="1"/>
  <c r="AF46" i="1"/>
  <c r="AN46" i="1"/>
  <c r="AV46" i="1"/>
  <c r="BD46" i="1"/>
  <c r="AG50" i="1"/>
  <c r="AO50" i="1"/>
  <c r="AW50" i="1"/>
  <c r="BE50" i="1"/>
  <c r="AI52" i="1"/>
  <c r="AQ52" i="1"/>
  <c r="AY52" i="1"/>
  <c r="BG52" i="1"/>
  <c r="AH55" i="1"/>
  <c r="AP55" i="1"/>
  <c r="AX55" i="1"/>
  <c r="BF55" i="1"/>
  <c r="AJ65" i="1"/>
  <c r="AR65" i="1"/>
  <c r="AZ65" i="1"/>
  <c r="BH65" i="1"/>
  <c r="AN69" i="1"/>
  <c r="AV69" i="1"/>
  <c r="BD69" i="1"/>
  <c r="AK70" i="1"/>
  <c r="AS70" i="1"/>
  <c r="BA70" i="1"/>
  <c r="AL75" i="1"/>
  <c r="AT75" i="1"/>
  <c r="BB75" i="1"/>
  <c r="AH79" i="1"/>
  <c r="AP79" i="1"/>
  <c r="AX79" i="1"/>
  <c r="AE80" i="1"/>
  <c r="AM80" i="1"/>
  <c r="AU80" i="1"/>
  <c r="BC80" i="1"/>
  <c r="AI84" i="1"/>
  <c r="AQ84" i="1"/>
  <c r="AY84" i="1"/>
  <c r="AM88" i="1"/>
  <c r="AU88" i="1"/>
  <c r="BC88" i="1"/>
  <c r="AG90" i="1"/>
  <c r="AO90" i="1"/>
  <c r="AW90" i="1"/>
  <c r="BE90" i="1"/>
  <c r="AD91" i="1"/>
  <c r="AL91" i="1"/>
  <c r="AT91" i="1"/>
  <c r="BB91" i="1"/>
  <c r="AF101" i="1"/>
  <c r="AN101" i="1"/>
  <c r="AV101" i="1"/>
  <c r="BD101" i="1"/>
  <c r="AH103" i="1"/>
  <c r="AP103" i="1"/>
  <c r="AX103" i="1"/>
  <c r="AO114" i="1"/>
  <c r="AW114" i="1"/>
  <c r="BE114" i="1"/>
  <c r="AM120" i="1"/>
  <c r="AU120" i="1"/>
  <c r="BC120" i="1"/>
  <c r="AI124" i="1"/>
  <c r="AQ124" i="1"/>
  <c r="AY124" i="1"/>
  <c r="BG124" i="1"/>
  <c r="AJ128" i="1"/>
  <c r="AR128" i="1"/>
  <c r="AT130" i="1"/>
  <c r="AU143" i="1"/>
  <c r="BC143" i="1"/>
  <c r="AT146" i="1"/>
  <c r="BB146" i="1"/>
  <c r="AG152" i="1"/>
  <c r="AO152" i="1"/>
  <c r="AW152" i="1"/>
  <c r="BE152" i="1"/>
  <c r="AY153" i="1"/>
  <c r="AS163" i="1"/>
  <c r="BA163" i="1"/>
  <c r="AU165" i="1"/>
  <c r="BC165" i="1"/>
  <c r="AR166" i="1"/>
  <c r="AZ166" i="1"/>
  <c r="AO167" i="1"/>
  <c r="AW167" i="1"/>
  <c r="AQ169" i="1"/>
  <c r="AY169" i="1"/>
  <c r="AN170" i="1"/>
  <c r="AV170" i="1"/>
  <c r="BD170" i="1"/>
  <c r="AX172" i="1"/>
  <c r="AO175" i="1"/>
  <c r="AT176" i="1"/>
  <c r="AX180" i="1"/>
  <c r="AY185" i="1"/>
  <c r="BB192" i="1"/>
  <c r="AY201" i="1"/>
  <c r="BG201" i="1"/>
  <c r="AX204" i="1"/>
  <c r="AG8" i="1"/>
  <c r="AO8" i="1"/>
  <c r="AW8" i="1"/>
  <c r="AD9" i="1"/>
  <c r="AL9" i="1"/>
  <c r="AI10" i="1"/>
  <c r="AQ10" i="1"/>
  <c r="AI18" i="1"/>
  <c r="AQ18" i="1"/>
  <c r="AY18" i="1"/>
  <c r="BG18" i="1"/>
  <c r="AJ23" i="1"/>
  <c r="AR23" i="1"/>
  <c r="AZ23" i="1"/>
  <c r="AH28" i="1"/>
  <c r="AP28" i="1"/>
  <c r="AX28" i="1"/>
  <c r="BF28" i="1"/>
  <c r="AM29" i="1"/>
  <c r="AU29" i="1"/>
  <c r="BC29" i="1"/>
  <c r="AD32" i="1"/>
  <c r="AL32" i="1"/>
  <c r="AT32" i="1"/>
  <c r="BB32" i="1"/>
  <c r="AI33" i="1"/>
  <c r="AQ33" i="1"/>
  <c r="AY33" i="1"/>
  <c r="BG33" i="1"/>
  <c r="AF34" i="1"/>
  <c r="AN34" i="1"/>
  <c r="AV34" i="1"/>
  <c r="BD34" i="1"/>
  <c r="AH36" i="1"/>
  <c r="AP36" i="1"/>
  <c r="AX36" i="1"/>
  <c r="AJ37" i="1"/>
  <c r="AR37" i="1"/>
  <c r="AZ37" i="1"/>
  <c r="BH37" i="1"/>
  <c r="AN41" i="1"/>
  <c r="AV41" i="1"/>
  <c r="BD41" i="1"/>
  <c r="AK42" i="1"/>
  <c r="AS42" i="1"/>
  <c r="BA42" i="1"/>
  <c r="BI42" i="1"/>
  <c r="AH43" i="1"/>
  <c r="AP43" i="1"/>
  <c r="AX43" i="1"/>
  <c r="BF43" i="1"/>
  <c r="AJ45" i="1"/>
  <c r="AR45" i="1"/>
  <c r="AZ45" i="1"/>
  <c r="BH45" i="1"/>
  <c r="AG46" i="1"/>
  <c r="AO46" i="1"/>
  <c r="AW46" i="1"/>
  <c r="BE46" i="1"/>
  <c r="AH50" i="1"/>
  <c r="AP50" i="1"/>
  <c r="AX50" i="1"/>
  <c r="BF50" i="1"/>
  <c r="AJ52" i="1"/>
  <c r="AR52" i="1"/>
  <c r="AZ52" i="1"/>
  <c r="AI55" i="1"/>
  <c r="AQ55" i="1"/>
  <c r="AY55" i="1"/>
  <c r="BG55" i="1"/>
  <c r="AK65" i="1"/>
  <c r="AS65" i="1"/>
  <c r="BA65" i="1"/>
  <c r="BI65" i="1"/>
  <c r="AO69" i="1"/>
  <c r="AW69" i="1"/>
  <c r="BE69" i="1"/>
  <c r="AD70" i="1"/>
  <c r="AL70" i="1"/>
  <c r="AT70" i="1"/>
  <c r="BB70" i="1"/>
  <c r="AM75" i="1"/>
  <c r="AU75" i="1"/>
  <c r="BC75" i="1"/>
  <c r="AI79" i="1"/>
  <c r="AQ79" i="1"/>
  <c r="AY79" i="1"/>
  <c r="AF80" i="1"/>
  <c r="AN80" i="1"/>
  <c r="AV80" i="1"/>
  <c r="BD80" i="1"/>
  <c r="AJ84" i="1"/>
  <c r="AR84" i="1"/>
  <c r="AZ84" i="1"/>
  <c r="AN88" i="1"/>
  <c r="AV88" i="1"/>
  <c r="BD88" i="1"/>
  <c r="AH90" i="1"/>
  <c r="AP90" i="1"/>
  <c r="AX90" i="1"/>
  <c r="AE91" i="1"/>
  <c r="AM91" i="1"/>
  <c r="AU91" i="1"/>
  <c r="BC91" i="1"/>
  <c r="AG101" i="1"/>
  <c r="AO101" i="1"/>
  <c r="AW101" i="1"/>
  <c r="BE101" i="1"/>
  <c r="AI103" i="1"/>
  <c r="AQ103" i="1"/>
  <c r="AY103" i="1"/>
  <c r="AP114" i="1"/>
  <c r="AX114" i="1"/>
  <c r="BF114" i="1"/>
  <c r="AN120" i="1"/>
  <c r="AV120" i="1"/>
  <c r="BD120" i="1"/>
  <c r="AJ124" i="1"/>
  <c r="AR124" i="1"/>
  <c r="AZ124" i="1"/>
  <c r="AK128" i="1"/>
  <c r="AS128" i="1"/>
  <c r="AU130" i="1"/>
  <c r="AV143" i="1"/>
  <c r="BD143" i="1"/>
  <c r="AU146" i="1"/>
  <c r="BC146" i="1"/>
  <c r="AH152" i="1"/>
  <c r="AP152" i="1"/>
  <c r="AX152" i="1"/>
  <c r="BF152" i="1"/>
  <c r="AZ153" i="1"/>
  <c r="AL163" i="1"/>
  <c r="AT163" i="1"/>
  <c r="BB163" i="1"/>
  <c r="AV165" i="1"/>
  <c r="BD165" i="1"/>
  <c r="AS166" i="1"/>
  <c r="BA166" i="1"/>
  <c r="AP167" i="1"/>
  <c r="AX167" i="1"/>
  <c r="AR169" i="1"/>
  <c r="AZ169" i="1"/>
  <c r="AO170" i="1"/>
  <c r="AW170" i="1"/>
  <c r="BE170" i="1"/>
  <c r="AY172" i="1"/>
  <c r="AP175" i="1"/>
  <c r="AU176" i="1"/>
  <c r="AY180" i="1"/>
  <c r="AZ185" i="1"/>
  <c r="BC192" i="1"/>
  <c r="AZ201" i="1"/>
  <c r="BB203" i="1"/>
  <c r="AY204" i="1"/>
  <c r="AH8" i="1"/>
  <c r="AP8" i="1"/>
  <c r="AX8" i="1"/>
  <c r="AE9" i="1"/>
  <c r="AJ10" i="1"/>
  <c r="AQ13" i="1"/>
  <c r="AJ18" i="1"/>
  <c r="AR18" i="1"/>
  <c r="AZ18" i="1"/>
  <c r="BH18" i="1"/>
  <c r="AK23" i="1"/>
  <c r="AS23" i="1"/>
  <c r="BA23" i="1"/>
  <c r="AI28" i="1"/>
  <c r="AQ28" i="1"/>
  <c r="AY28" i="1"/>
  <c r="BG28" i="1"/>
  <c r="AN29" i="1"/>
  <c r="AV29" i="1"/>
  <c r="BD29" i="1"/>
  <c r="AE32" i="1"/>
  <c r="AM32" i="1"/>
  <c r="AU32" i="1"/>
  <c r="BC32" i="1"/>
  <c r="AJ33" i="1"/>
  <c r="AR33" i="1"/>
  <c r="AZ33" i="1"/>
  <c r="BH33" i="1"/>
  <c r="AG34" i="1"/>
  <c r="AO34" i="1"/>
  <c r="AW34" i="1"/>
  <c r="BE34" i="1"/>
  <c r="AI36" i="1"/>
  <c r="AQ36" i="1"/>
  <c r="AY36" i="1"/>
  <c r="AK37" i="1"/>
  <c r="AS37" i="1"/>
  <c r="BA37" i="1"/>
  <c r="BI37" i="1"/>
  <c r="AG41" i="1"/>
  <c r="AO41" i="1"/>
  <c r="AW41" i="1"/>
  <c r="BE41" i="1"/>
  <c r="AL42" i="1"/>
  <c r="AT42" i="1"/>
  <c r="BB42" i="1"/>
  <c r="BJ42" i="1"/>
  <c r="AI43" i="1"/>
  <c r="AQ43" i="1"/>
  <c r="AY43" i="1"/>
  <c r="BG43" i="1"/>
  <c r="AC45" i="1"/>
  <c r="AK45" i="1"/>
  <c r="AS45" i="1"/>
  <c r="BA45" i="1"/>
  <c r="BI45" i="1"/>
  <c r="AH46" i="1"/>
  <c r="AP46" i="1"/>
  <c r="AX46" i="1"/>
  <c r="BF46" i="1"/>
  <c r="AI50" i="1"/>
  <c r="AQ50" i="1"/>
  <c r="AY50" i="1"/>
  <c r="BG50" i="1"/>
  <c r="AC52" i="1"/>
  <c r="AK52" i="1"/>
  <c r="AS52" i="1"/>
  <c r="BA52" i="1"/>
  <c r="AJ55" i="1"/>
  <c r="AR55" i="1"/>
  <c r="AZ55" i="1"/>
  <c r="BH55" i="1"/>
  <c r="AL65" i="1"/>
  <c r="AT65" i="1"/>
  <c r="BB65" i="1"/>
  <c r="BJ65" i="1"/>
  <c r="AH69" i="1"/>
  <c r="AP69" i="1"/>
  <c r="AX69" i="1"/>
  <c r="BF69" i="1"/>
  <c r="AE70" i="1"/>
  <c r="AM70" i="1"/>
  <c r="AU70" i="1"/>
  <c r="BC70" i="1"/>
  <c r="AN75" i="1"/>
  <c r="AV75" i="1"/>
  <c r="BD75" i="1"/>
  <c r="AJ79" i="1"/>
  <c r="AR79" i="1"/>
  <c r="AZ79" i="1"/>
  <c r="AG80" i="1"/>
  <c r="AO80" i="1"/>
  <c r="AW80" i="1"/>
  <c r="BE80" i="1"/>
  <c r="AC84" i="1"/>
  <c r="AK84" i="1"/>
  <c r="AS84" i="1"/>
  <c r="BA84" i="1"/>
  <c r="AO88" i="1"/>
  <c r="AW88" i="1"/>
  <c r="BE88" i="1"/>
  <c r="AI90" i="1"/>
  <c r="AQ90" i="1"/>
  <c r="AY90" i="1"/>
  <c r="AF91" i="1"/>
  <c r="AN91" i="1"/>
  <c r="AV91" i="1"/>
  <c r="BD91" i="1"/>
  <c r="AH101" i="1"/>
  <c r="AP101" i="1"/>
  <c r="AX101" i="1"/>
  <c r="BF101" i="1"/>
  <c r="AJ103" i="1"/>
  <c r="AR103" i="1"/>
  <c r="AZ103" i="1"/>
  <c r="AQ114" i="1"/>
  <c r="AY114" i="1"/>
  <c r="BG114" i="1"/>
  <c r="AO120" i="1"/>
  <c r="AW120" i="1"/>
  <c r="BE120" i="1"/>
  <c r="AC124" i="1"/>
  <c r="AK124" i="1"/>
  <c r="AS124" i="1"/>
  <c r="BA124" i="1"/>
  <c r="AL128" i="1"/>
  <c r="AT128" i="1"/>
  <c r="AV130" i="1"/>
  <c r="AW143" i="1"/>
  <c r="BE143" i="1"/>
  <c r="AV146" i="1"/>
  <c r="BD146" i="1"/>
  <c r="AI152" i="1"/>
  <c r="AQ152" i="1"/>
  <c r="AY152" i="1"/>
  <c r="BG152" i="1"/>
  <c r="AS153" i="1"/>
  <c r="BA153" i="1"/>
  <c r="AM163" i="1"/>
  <c r="AU163" i="1"/>
  <c r="BC163" i="1"/>
  <c r="AW165" i="1"/>
  <c r="BE165" i="1"/>
  <c r="AT166" i="1"/>
  <c r="BB166" i="1"/>
  <c r="AQ167" i="1"/>
  <c r="AY167" i="1"/>
  <c r="AS169" i="1"/>
  <c r="BA169" i="1"/>
  <c r="AP170" i="1"/>
  <c r="AX170" i="1"/>
  <c r="BF170" i="1"/>
  <c r="AZ172" i="1"/>
  <c r="AQ175" i="1"/>
  <c r="AV176" i="1"/>
  <c r="AZ180" i="1"/>
  <c r="AY183" i="1"/>
  <c r="BA185" i="1"/>
  <c r="BD192" i="1"/>
  <c r="BA201" i="1"/>
  <c r="BC203" i="1"/>
  <c r="AZ204" i="1"/>
  <c r="AI8" i="1"/>
  <c r="AQ8" i="1"/>
  <c r="AY8" i="1"/>
  <c r="AF9" i="1"/>
  <c r="AK10" i="1"/>
  <c r="AZ13" i="1"/>
  <c r="AK18" i="1"/>
  <c r="AS18" i="1"/>
  <c r="BA18" i="1"/>
  <c r="BI18" i="1"/>
  <c r="AD23" i="1"/>
  <c r="AL23" i="1"/>
  <c r="AT23" i="1"/>
  <c r="BB23" i="1"/>
  <c r="AJ28" i="1"/>
  <c r="AR28" i="1"/>
  <c r="AZ28" i="1"/>
  <c r="BH28" i="1"/>
  <c r="AO29" i="1"/>
  <c r="AW29" i="1"/>
  <c r="BE29" i="1"/>
  <c r="AF32" i="1"/>
  <c r="AN32" i="1"/>
  <c r="AV32" i="1"/>
  <c r="BD32" i="1"/>
  <c r="AK33" i="1"/>
  <c r="AS33" i="1"/>
  <c r="BA33" i="1"/>
  <c r="BI33" i="1"/>
  <c r="AH34" i="1"/>
  <c r="AP34" i="1"/>
  <c r="AX34" i="1"/>
  <c r="BF34" i="1"/>
  <c r="AJ36" i="1"/>
  <c r="AR36" i="1"/>
  <c r="AZ36" i="1"/>
  <c r="AD37" i="1"/>
  <c r="AL37" i="1"/>
  <c r="AT37" i="1"/>
  <c r="BB37" i="1"/>
  <c r="AH41" i="1"/>
  <c r="AP41" i="1"/>
  <c r="AX41" i="1"/>
  <c r="BF41" i="1"/>
  <c r="AM42" i="1"/>
  <c r="AU42" i="1"/>
  <c r="BC42" i="1"/>
  <c r="AJ43" i="1"/>
  <c r="AR43" i="1"/>
  <c r="AZ43" i="1"/>
  <c r="BH43" i="1"/>
  <c r="AD45" i="1"/>
  <c r="AL45" i="1"/>
  <c r="AT45" i="1"/>
  <c r="BB45" i="1"/>
  <c r="BJ45" i="1"/>
  <c r="AI46" i="1"/>
  <c r="AQ46" i="1"/>
  <c r="AY46" i="1"/>
  <c r="BG46" i="1"/>
  <c r="AJ50" i="1"/>
  <c r="AR50" i="1"/>
  <c r="AZ50" i="1"/>
  <c r="AD52" i="1"/>
  <c r="AL52" i="1"/>
  <c r="AT52" i="1"/>
  <c r="BB52" i="1"/>
  <c r="AC55" i="1"/>
  <c r="AK55" i="1"/>
  <c r="AS55" i="1"/>
  <c r="BA55" i="1"/>
  <c r="AM65" i="1"/>
  <c r="AU65" i="1"/>
  <c r="BC65" i="1"/>
  <c r="AI69" i="1"/>
  <c r="AQ69" i="1"/>
  <c r="AY69" i="1"/>
  <c r="BG69" i="1"/>
  <c r="AF70" i="1"/>
  <c r="AN70" i="1"/>
  <c r="AV70" i="1"/>
  <c r="BD70" i="1"/>
  <c r="AG75" i="1"/>
  <c r="AO75" i="1"/>
  <c r="AW75" i="1"/>
  <c r="AK79" i="1"/>
  <c r="AS79" i="1"/>
  <c r="BA79" i="1"/>
  <c r="AH80" i="1"/>
  <c r="AP80" i="1"/>
  <c r="AX80" i="1"/>
  <c r="AD84" i="1"/>
  <c r="AL84" i="1"/>
  <c r="AT84" i="1"/>
  <c r="BB84" i="1"/>
  <c r="AP88" i="1"/>
  <c r="AX88" i="1"/>
  <c r="BF88" i="1"/>
  <c r="AJ90" i="1"/>
  <c r="AR90" i="1"/>
  <c r="AZ90" i="1"/>
  <c r="AG91" i="1"/>
  <c r="AO91" i="1"/>
  <c r="AW91" i="1"/>
  <c r="BE91" i="1"/>
  <c r="AI101" i="1"/>
  <c r="AQ101" i="1"/>
  <c r="AY101" i="1"/>
  <c r="BG101" i="1"/>
  <c r="AK103" i="1"/>
  <c r="AS103" i="1"/>
  <c r="BA103" i="1"/>
  <c r="AR114" i="1"/>
  <c r="AZ114" i="1"/>
  <c r="BH114" i="1"/>
  <c r="AH120" i="1"/>
  <c r="AP120" i="1"/>
  <c r="AX120" i="1"/>
  <c r="BF120" i="1"/>
  <c r="AD124" i="1"/>
  <c r="AL124" i="1"/>
  <c r="AT124" i="1"/>
  <c r="BB124" i="1"/>
  <c r="AM128" i="1"/>
  <c r="AU128" i="1"/>
  <c r="AW130" i="1"/>
  <c r="AX143" i="1"/>
  <c r="BF143" i="1"/>
  <c r="AW146" i="1"/>
  <c r="BE146" i="1"/>
  <c r="AJ152" i="1"/>
  <c r="AR152" i="1"/>
  <c r="AZ152" i="1"/>
  <c r="BH152" i="1"/>
  <c r="AT153" i="1"/>
  <c r="BB153" i="1"/>
  <c r="AN163" i="1"/>
  <c r="AV163" i="1"/>
  <c r="AX165" i="1"/>
  <c r="BF165" i="1"/>
  <c r="AU166" i="1"/>
  <c r="BC166" i="1"/>
  <c r="AR167" i="1"/>
  <c r="AZ167" i="1"/>
  <c r="AT169" i="1"/>
  <c r="AQ170" i="1"/>
  <c r="AY170" i="1"/>
  <c r="AS172" i="1"/>
  <c r="BA172" i="1"/>
  <c r="AW176" i="1"/>
  <c r="BA180" i="1"/>
  <c r="AZ183" i="1"/>
  <c r="BE192" i="1"/>
  <c r="BB201" i="1"/>
  <c r="BD203" i="1"/>
  <c r="BA204" i="1"/>
  <c r="AJ8" i="1"/>
  <c r="AR8" i="1"/>
  <c r="AZ8" i="1"/>
  <c r="AG9" i="1"/>
  <c r="AD10" i="1"/>
  <c r="AL10" i="1"/>
  <c r="AL18" i="1"/>
  <c r="AT18" i="1"/>
  <c r="BB18" i="1"/>
  <c r="AE23" i="1"/>
  <c r="AM23" i="1"/>
  <c r="AU23" i="1"/>
  <c r="BC23" i="1"/>
  <c r="AK28" i="1"/>
  <c r="AS28" i="1"/>
  <c r="BA28" i="1"/>
  <c r="BI28" i="1"/>
  <c r="AH29" i="1"/>
  <c r="AP29" i="1"/>
  <c r="AX29" i="1"/>
  <c r="BF29" i="1"/>
  <c r="AG32" i="1"/>
  <c r="AO32" i="1"/>
  <c r="AW32" i="1"/>
  <c r="BE32" i="1"/>
  <c r="AL33" i="1"/>
  <c r="AT33" i="1"/>
  <c r="BB33" i="1"/>
  <c r="AI34" i="1"/>
  <c r="AQ34" i="1"/>
  <c r="AY34" i="1"/>
  <c r="BG34" i="1"/>
  <c r="AK36" i="1"/>
  <c r="AS36" i="1"/>
  <c r="BA36" i="1"/>
  <c r="AE37" i="1"/>
  <c r="AM37" i="1"/>
  <c r="AU37" i="1"/>
  <c r="BC37" i="1"/>
  <c r="AI41" i="1"/>
  <c r="AQ41" i="1"/>
  <c r="AY41" i="1"/>
  <c r="BG41" i="1"/>
  <c r="AN42" i="1"/>
  <c r="AV42" i="1"/>
  <c r="BD42" i="1"/>
  <c r="AC43" i="1"/>
  <c r="AK43" i="1"/>
  <c r="AS43" i="1"/>
  <c r="BA43" i="1"/>
  <c r="BI43" i="1"/>
  <c r="AE45" i="1"/>
  <c r="AM45" i="1"/>
  <c r="AU45" i="1"/>
  <c r="BC45" i="1"/>
  <c r="AJ46" i="1"/>
  <c r="AR46" i="1"/>
  <c r="AZ46" i="1"/>
  <c r="BH46" i="1"/>
  <c r="AC50" i="1"/>
  <c r="AK50" i="1"/>
  <c r="AS50" i="1"/>
  <c r="BA50" i="1"/>
  <c r="AE52" i="1"/>
  <c r="AM52" i="1"/>
  <c r="AU52" i="1"/>
  <c r="BC52" i="1"/>
  <c r="AD55" i="1"/>
  <c r="AL55" i="1"/>
  <c r="AT55" i="1"/>
  <c r="BB55" i="1"/>
  <c r="AN65" i="1"/>
  <c r="AV65" i="1"/>
  <c r="BD65" i="1"/>
  <c r="AJ69" i="1"/>
  <c r="AR69" i="1"/>
  <c r="AZ69" i="1"/>
  <c r="BH69" i="1"/>
  <c r="AG70" i="1"/>
  <c r="AO70" i="1"/>
  <c r="AW70" i="1"/>
  <c r="BE70" i="1"/>
  <c r="AH75" i="1"/>
  <c r="AP75" i="1"/>
  <c r="AX75" i="1"/>
  <c r="AD79" i="1"/>
  <c r="AL79" i="1"/>
  <c r="AT79" i="1"/>
  <c r="BB79" i="1"/>
  <c r="AI80" i="1"/>
  <c r="AQ80" i="1"/>
  <c r="AY80" i="1"/>
  <c r="AE84" i="1"/>
  <c r="AM84" i="1"/>
  <c r="AU84" i="1"/>
  <c r="BC84" i="1"/>
  <c r="AI88" i="1"/>
  <c r="AQ88" i="1"/>
  <c r="AY88" i="1"/>
  <c r="BG88" i="1"/>
  <c r="AC90" i="1"/>
  <c r="AK90" i="1"/>
  <c r="AS90" i="1"/>
  <c r="BA90" i="1"/>
  <c r="AH91" i="1"/>
  <c r="AP91" i="1"/>
  <c r="AX91" i="1"/>
  <c r="BF91" i="1"/>
  <c r="AJ101" i="1"/>
  <c r="AR101" i="1"/>
  <c r="AZ101" i="1"/>
  <c r="BH101" i="1"/>
  <c r="AL103" i="1"/>
  <c r="AT103" i="1"/>
  <c r="BB103" i="1"/>
  <c r="AK114" i="1"/>
  <c r="AS114" i="1"/>
  <c r="BA114" i="1"/>
  <c r="AI120" i="1"/>
  <c r="AQ120" i="1"/>
  <c r="AY120" i="1"/>
  <c r="BG120" i="1"/>
  <c r="AE124" i="1"/>
  <c r="AM124" i="1"/>
  <c r="AU124" i="1"/>
  <c r="BC124" i="1"/>
  <c r="AN128" i="1"/>
  <c r="AV128" i="1"/>
  <c r="AX130" i="1"/>
  <c r="AY143" i="1"/>
  <c r="BG143" i="1"/>
  <c r="AP146" i="1"/>
  <c r="AX146" i="1"/>
  <c r="BF146" i="1"/>
  <c r="AK152" i="1"/>
  <c r="AS152" i="1"/>
  <c r="BA152" i="1"/>
  <c r="AU153" i="1"/>
  <c r="BC153" i="1"/>
  <c r="AO163" i="1"/>
  <c r="AW163" i="1"/>
  <c r="AY165" i="1"/>
  <c r="BG165" i="1"/>
  <c r="AV166" i="1"/>
  <c r="BD166" i="1"/>
  <c r="AK167" i="1"/>
  <c r="AS167" i="1"/>
  <c r="BA167" i="1"/>
  <c r="AM169" i="1"/>
  <c r="AU169" i="1"/>
  <c r="AR170" i="1"/>
  <c r="AZ170" i="1"/>
  <c r="AT172" i="1"/>
  <c r="BB172" i="1"/>
  <c r="AX176" i="1"/>
  <c r="BB180" i="1"/>
  <c r="AV182" i="1"/>
  <c r="BA183" i="1"/>
  <c r="BF192" i="1"/>
  <c r="BC201" i="1"/>
  <c r="BE203" i="1"/>
  <c r="AY9" i="14"/>
  <c r="AP10" i="14"/>
  <c r="AT6" i="1"/>
  <c r="AK8" i="1"/>
  <c r="AS8" i="1"/>
  <c r="BA8" i="1"/>
  <c r="AH9" i="1"/>
  <c r="AE10" i="1"/>
  <c r="AM10" i="1"/>
  <c r="AE18" i="1"/>
  <c r="AM18" i="1"/>
  <c r="AU18" i="1"/>
  <c r="BC18" i="1"/>
  <c r="AF23" i="1"/>
  <c r="AN23" i="1"/>
  <c r="AV23" i="1"/>
  <c r="BD23" i="1"/>
  <c r="AL28" i="1"/>
  <c r="AT28" i="1"/>
  <c r="BB28" i="1"/>
  <c r="AI29" i="1"/>
  <c r="AQ29" i="1"/>
  <c r="AY29" i="1"/>
  <c r="BG29" i="1"/>
  <c r="AH32" i="1"/>
  <c r="AP32" i="1"/>
  <c r="AX32" i="1"/>
  <c r="BF32" i="1"/>
  <c r="AM33" i="1"/>
  <c r="AU33" i="1"/>
  <c r="BC33" i="1"/>
  <c r="AJ34" i="1"/>
  <c r="AR34" i="1"/>
  <c r="AZ34" i="1"/>
  <c r="AL36" i="1"/>
  <c r="AT36" i="1"/>
  <c r="BB36" i="1"/>
  <c r="AF37" i="1"/>
  <c r="AN37" i="1"/>
  <c r="AV37" i="1"/>
  <c r="BD37" i="1"/>
  <c r="AJ41" i="1"/>
  <c r="AR41" i="1"/>
  <c r="AZ41" i="1"/>
  <c r="BH41" i="1"/>
  <c r="AG42" i="1"/>
  <c r="AO42" i="1"/>
  <c r="AW42" i="1"/>
  <c r="BE42" i="1"/>
  <c r="AD43" i="1"/>
  <c r="AL43" i="1"/>
  <c r="AT43" i="1"/>
  <c r="BB43" i="1"/>
  <c r="BJ43" i="1"/>
  <c r="AF45" i="1"/>
  <c r="AN45" i="1"/>
  <c r="AV45" i="1"/>
  <c r="BD45" i="1"/>
  <c r="AC46" i="1"/>
  <c r="AK46" i="1"/>
  <c r="AS46" i="1"/>
  <c r="BA46" i="1"/>
  <c r="BI46" i="1"/>
  <c r="AD50" i="1"/>
  <c r="AL50" i="1"/>
  <c r="AT50" i="1"/>
  <c r="BB50" i="1"/>
  <c r="AF52" i="1"/>
  <c r="AN52" i="1"/>
  <c r="AV52" i="1"/>
  <c r="BD52" i="1"/>
  <c r="AE55" i="1"/>
  <c r="AM55" i="1"/>
  <c r="AU55" i="1"/>
  <c r="BC55" i="1"/>
  <c r="AG65" i="1"/>
  <c r="AO65" i="1"/>
  <c r="AW65" i="1"/>
  <c r="BE65" i="1"/>
  <c r="AK69" i="1"/>
  <c r="AS69" i="1"/>
  <c r="BA69" i="1"/>
  <c r="BI69" i="1"/>
  <c r="AH70" i="1"/>
  <c r="AP70" i="1"/>
  <c r="AX70" i="1"/>
  <c r="BF70" i="1"/>
  <c r="AI75" i="1"/>
  <c r="AQ75" i="1"/>
  <c r="AY75" i="1"/>
  <c r="AE79" i="1"/>
  <c r="AM79" i="1"/>
  <c r="AU79" i="1"/>
  <c r="BC79" i="1"/>
  <c r="AJ80" i="1"/>
  <c r="AR80" i="1"/>
  <c r="AZ80" i="1"/>
  <c r="AF84" i="1"/>
  <c r="AN84" i="1"/>
  <c r="AV84" i="1"/>
  <c r="BD84" i="1"/>
  <c r="AJ88" i="1"/>
  <c r="AR88" i="1"/>
  <c r="AZ88" i="1"/>
  <c r="BH88" i="1"/>
  <c r="AD90" i="1"/>
  <c r="AL90" i="1"/>
  <c r="AT90" i="1"/>
  <c r="BB90" i="1"/>
  <c r="AI91" i="1"/>
  <c r="AQ91" i="1"/>
  <c r="AY91" i="1"/>
  <c r="BG91" i="1"/>
  <c r="AK101" i="1"/>
  <c r="AS101" i="1"/>
  <c r="BA101" i="1"/>
  <c r="AM103" i="1"/>
  <c r="AU103" i="1"/>
  <c r="BC103" i="1"/>
  <c r="AL114" i="1"/>
  <c r="AT114" i="1"/>
  <c r="BB114" i="1"/>
  <c r="AJ120" i="1"/>
  <c r="AR120" i="1"/>
  <c r="AZ120" i="1"/>
  <c r="BH120" i="1"/>
  <c r="AF124" i="1"/>
  <c r="AN124" i="1"/>
  <c r="AV124" i="1"/>
  <c r="BD124" i="1"/>
  <c r="AO128" i="1"/>
  <c r="AW128" i="1"/>
  <c r="AY130" i="1"/>
  <c r="AZ143" i="1"/>
  <c r="BH143" i="1"/>
  <c r="AQ146" i="1"/>
  <c r="AY146" i="1"/>
  <c r="AL152" i="1"/>
  <c r="AT152" i="1"/>
  <c r="BB152" i="1"/>
  <c r="AV153" i="1"/>
  <c r="AP163" i="1"/>
  <c r="AX163" i="1"/>
  <c r="AR165" i="1"/>
  <c r="AZ165" i="1"/>
  <c r="AW166" i="1"/>
  <c r="BE166" i="1"/>
  <c r="AL167" i="1"/>
  <c r="AT167" i="1"/>
  <c r="BB167" i="1"/>
  <c r="AN169" i="1"/>
  <c r="AV169" i="1"/>
  <c r="AS170" i="1"/>
  <c r="BA170" i="1"/>
  <c r="AU172" i="1"/>
  <c r="AU180" i="1"/>
  <c r="AW182" i="1"/>
  <c r="BB183" i="1"/>
  <c r="AV201" i="1"/>
  <c r="BD201" i="1"/>
  <c r="BF203" i="1"/>
  <c r="H92" i="7"/>
  <c r="H96" i="7" s="1"/>
  <c r="H89" i="36"/>
  <c r="W46" i="7"/>
  <c r="X46" i="7" s="1"/>
  <c r="H92" i="36"/>
  <c r="H90" i="36"/>
  <c r="R30" i="7"/>
  <c r="E15" i="46" s="1"/>
  <c r="E57" i="7"/>
  <c r="E83" i="7" s="1"/>
  <c r="E30" i="7"/>
  <c r="L30" i="7"/>
  <c r="F136" i="7"/>
  <c r="F137" i="7" s="1"/>
  <c r="D136" i="7"/>
  <c r="D137" i="7" s="1"/>
  <c r="G92" i="36"/>
  <c r="AA37" i="7"/>
  <c r="H8" i="39"/>
  <c r="G32" i="39" s="1"/>
  <c r="H32" i="11"/>
  <c r="I32" i="11" s="1"/>
  <c r="J32" i="11"/>
  <c r="W8" i="11"/>
  <c r="H24" i="11" s="1"/>
  <c r="L7" i="8" l="1"/>
  <c r="L6" i="8"/>
  <c r="D6" i="8" s="1"/>
  <c r="O40" i="8"/>
  <c r="F17" i="36"/>
  <c r="BG3" i="14"/>
  <c r="U85" i="13"/>
  <c r="L85" i="6"/>
  <c r="N85" i="6" s="1"/>
  <c r="O85" i="6" s="1"/>
  <c r="BA13" i="1"/>
  <c r="AR13" i="1"/>
  <c r="BF13" i="1"/>
  <c r="BN13" i="1"/>
  <c r="BL13" i="1"/>
  <c r="T20" i="13"/>
  <c r="L51" i="6"/>
  <c r="N51" i="6" s="1"/>
  <c r="T88" i="13"/>
  <c r="U88" i="13" s="1"/>
  <c r="BB13" i="1"/>
  <c r="AS13" i="1"/>
  <c r="AJ13" i="1"/>
  <c r="AX13" i="1"/>
  <c r="U86" i="13"/>
  <c r="BO13" i="1"/>
  <c r="R12" i="13"/>
  <c r="L93" i="13"/>
  <c r="R38" i="13"/>
  <c r="T38" i="13" s="1"/>
  <c r="L38" i="6" s="1"/>
  <c r="N38" i="6" s="1"/>
  <c r="AK13" i="1"/>
  <c r="AP13" i="1"/>
  <c r="BE13" i="1"/>
  <c r="BD13" i="1"/>
  <c r="U70" i="13"/>
  <c r="BH13" i="1"/>
  <c r="T91" i="13"/>
  <c r="T82" i="13"/>
  <c r="R21" i="13"/>
  <c r="AT13" i="1"/>
  <c r="BG13" i="1"/>
  <c r="AH13" i="1"/>
  <c r="AW13" i="1"/>
  <c r="AV13" i="1"/>
  <c r="J74" i="13"/>
  <c r="L74" i="13" s="1"/>
  <c r="BP13" i="1"/>
  <c r="K24" i="13"/>
  <c r="L24" i="13" s="1"/>
  <c r="L89" i="13"/>
  <c r="R81" i="13"/>
  <c r="T81" i="13" s="1"/>
  <c r="L20" i="13"/>
  <c r="DR20" i="6" s="1"/>
  <c r="DT20" i="6" s="1"/>
  <c r="AL13" i="1"/>
  <c r="AY13" i="1"/>
  <c r="AO13" i="1"/>
  <c r="AN13" i="1"/>
  <c r="BC13" i="1"/>
  <c r="T17" i="13"/>
  <c r="BI13" i="1"/>
  <c r="L43" i="6"/>
  <c r="N43" i="6" s="1"/>
  <c r="R94" i="13"/>
  <c r="T94" i="13" s="1"/>
  <c r="L94" i="6" s="1"/>
  <c r="N94" i="6" s="1"/>
  <c r="L14" i="13"/>
  <c r="DR14" i="6" s="1"/>
  <c r="DT14" i="6" s="1"/>
  <c r="T27" i="13"/>
  <c r="L17" i="13"/>
  <c r="T61" i="13"/>
  <c r="K76" i="13"/>
  <c r="T7" i="13"/>
  <c r="AG13" i="1"/>
  <c r="AF13" i="1"/>
  <c r="AU13" i="1"/>
  <c r="BQ13" i="1"/>
  <c r="T36" i="13"/>
  <c r="L25" i="13"/>
  <c r="M25" i="13" s="1"/>
  <c r="J69" i="13"/>
  <c r="L69" i="13" s="1"/>
  <c r="T50" i="13"/>
  <c r="L16" i="13"/>
  <c r="AI13" i="1"/>
  <c r="AM13" i="1"/>
  <c r="X13" i="1"/>
  <c r="T67" i="13"/>
  <c r="K60" i="13"/>
  <c r="L12" i="13"/>
  <c r="DR12" i="6" s="1"/>
  <c r="DT12" i="6" s="1"/>
  <c r="AQ11" i="25"/>
  <c r="AQ19" i="25"/>
  <c r="AQ10" i="25"/>
  <c r="AQ17" i="25"/>
  <c r="AQ13" i="25"/>
  <c r="AQ21" i="25"/>
  <c r="AQ22" i="25"/>
  <c r="AQ18" i="25"/>
  <c r="AQ14" i="25"/>
  <c r="AQ15" i="25"/>
  <c r="AQ23" i="25"/>
  <c r="AQ16" i="25"/>
  <c r="AQ25" i="25"/>
  <c r="BC6" i="1"/>
  <c r="AL6" i="1"/>
  <c r="AS6" i="1"/>
  <c r="AU6" i="1"/>
  <c r="BE6" i="1"/>
  <c r="AD6" i="1"/>
  <c r="AK6" i="1"/>
  <c r="AZ6" i="1"/>
  <c r="AE6" i="1"/>
  <c r="X6" i="1"/>
  <c r="AY6" i="1"/>
  <c r="AW6" i="1"/>
  <c r="BG6" i="1"/>
  <c r="BF6" i="1"/>
  <c r="AC6" i="1"/>
  <c r="AJ6" i="1"/>
  <c r="AQ6" i="1"/>
  <c r="AO6" i="1"/>
  <c r="BO6" i="1"/>
  <c r="BN6" i="1"/>
  <c r="AB6" i="1"/>
  <c r="AI6" i="1"/>
  <c r="AX6" i="1"/>
  <c r="AG6" i="1"/>
  <c r="BI6" i="1"/>
  <c r="AR6" i="1"/>
  <c r="AP6" i="1"/>
  <c r="AV6" i="1"/>
  <c r="BB6" i="1"/>
  <c r="AH6" i="1"/>
  <c r="AN6" i="1"/>
  <c r="BJ6" i="1"/>
  <c r="AM6" i="1"/>
  <c r="BQ6" i="1"/>
  <c r="BM6" i="1"/>
  <c r="Y2" i="1"/>
  <c r="Y1" i="1" s="1"/>
  <c r="BH6" i="1"/>
  <c r="BK6" i="1"/>
  <c r="BP6" i="1"/>
  <c r="BD6" i="1"/>
  <c r="BA6" i="1"/>
  <c r="W2" i="1"/>
  <c r="BE125" i="1"/>
  <c r="BH125" i="1"/>
  <c r="BP125" i="1"/>
  <c r="AX125" i="1"/>
  <c r="BF125" i="1"/>
  <c r="R19" i="8"/>
  <c r="G55" i="8"/>
  <c r="D33" i="9"/>
  <c r="D42" i="9" s="1"/>
  <c r="F28" i="9"/>
  <c r="C33" i="9"/>
  <c r="C42" i="9" s="1"/>
  <c r="BM125" i="1"/>
  <c r="BI125" i="1"/>
  <c r="AR125" i="1"/>
  <c r="AQ125" i="1"/>
  <c r="BJ125" i="1"/>
  <c r="AI125" i="1"/>
  <c r="AW125" i="1"/>
  <c r="AS125" i="1"/>
  <c r="BC125" i="1"/>
  <c r="AU125" i="1"/>
  <c r="AN127" i="1"/>
  <c r="BK125" i="1"/>
  <c r="X125" i="1"/>
  <c r="AK125" i="1"/>
  <c r="BG125" i="1"/>
  <c r="AP125" i="1"/>
  <c r="AN125" i="1"/>
  <c r="AM125" i="1"/>
  <c r="AT125" i="1"/>
  <c r="AV125" i="1"/>
  <c r="BQ125" i="1"/>
  <c r="AJ125" i="1"/>
  <c r="AY125" i="1"/>
  <c r="BD125" i="1"/>
  <c r="BL125" i="1"/>
  <c r="BA125" i="1"/>
  <c r="BN125" i="1"/>
  <c r="BO125" i="1"/>
  <c r="AH125" i="1"/>
  <c r="AL125" i="1"/>
  <c r="AZ125" i="1"/>
  <c r="AO125" i="1"/>
  <c r="BP127" i="1"/>
  <c r="BB127" i="1"/>
  <c r="BJ127" i="1"/>
  <c r="AX127" i="1"/>
  <c r="AC3" i="15"/>
  <c r="X3" i="14"/>
  <c r="BE3" i="15"/>
  <c r="BG3" i="15"/>
  <c r="BE127" i="1"/>
  <c r="AJ127" i="1"/>
  <c r="AK127" i="1"/>
  <c r="BG127" i="1"/>
  <c r="BA127" i="1"/>
  <c r="AF127" i="1"/>
  <c r="X127" i="1"/>
  <c r="AZ127" i="1"/>
  <c r="BK127" i="1"/>
  <c r="AW127" i="1"/>
  <c r="H17" i="36"/>
  <c r="X42" i="7"/>
  <c r="X35" i="7"/>
  <c r="AU127" i="1"/>
  <c r="BM127" i="1"/>
  <c r="BN127" i="1"/>
  <c r="BC127" i="1"/>
  <c r="AS127" i="1"/>
  <c r="AP127" i="1"/>
  <c r="AM127" i="1"/>
  <c r="AL127" i="1"/>
  <c r="AV127" i="1"/>
  <c r="BI127" i="1"/>
  <c r="BO127" i="1"/>
  <c r="AQ127" i="1"/>
  <c r="AI127" i="1"/>
  <c r="AH127" i="1"/>
  <c r="AO127" i="1"/>
  <c r="AE127" i="1"/>
  <c r="AD127" i="1"/>
  <c r="BF127" i="1"/>
  <c r="BD127" i="1"/>
  <c r="BQ127" i="1"/>
  <c r="AR127" i="1"/>
  <c r="AG127" i="1"/>
  <c r="BH127" i="1"/>
  <c r="BL127" i="1"/>
  <c r="AT127" i="1"/>
  <c r="BF3" i="14"/>
  <c r="AS3" i="14"/>
  <c r="AE12" i="1"/>
  <c r="M43" i="13"/>
  <c r="DR43" i="6"/>
  <c r="DT43" i="6" s="1"/>
  <c r="X44" i="7"/>
  <c r="X39" i="7"/>
  <c r="AR104" i="1"/>
  <c r="R8" i="8"/>
  <c r="R44" i="13"/>
  <c r="K55" i="13"/>
  <c r="L55" i="13" s="1"/>
  <c r="L72" i="6"/>
  <c r="N72" i="6" s="1"/>
  <c r="U13" i="13"/>
  <c r="T95" i="13"/>
  <c r="T83" i="13"/>
  <c r="DR45" i="6"/>
  <c r="DT45" i="6" s="1"/>
  <c r="L37" i="13"/>
  <c r="K33" i="13"/>
  <c r="L33" i="13" s="1"/>
  <c r="X41" i="7"/>
  <c r="AV3" i="15"/>
  <c r="BC3" i="15"/>
  <c r="J10" i="13"/>
  <c r="L10" i="13" s="1"/>
  <c r="AT3" i="15"/>
  <c r="J92" i="13"/>
  <c r="L92" i="13" s="1"/>
  <c r="L80" i="13"/>
  <c r="DR80" i="6" s="1"/>
  <c r="DT80" i="6" s="1"/>
  <c r="K84" i="13"/>
  <c r="L84" i="13" s="1"/>
  <c r="S34" i="13"/>
  <c r="T34" i="13" s="1"/>
  <c r="T90" i="13"/>
  <c r="L18" i="13"/>
  <c r="X38" i="7"/>
  <c r="X43" i="7"/>
  <c r="AF3" i="15"/>
  <c r="AU3" i="15"/>
  <c r="J71" i="13"/>
  <c r="L19" i="13"/>
  <c r="R58" i="13"/>
  <c r="T58" i="13" s="1"/>
  <c r="X33" i="7"/>
  <c r="AM25" i="1"/>
  <c r="AE3" i="15"/>
  <c r="BA3" i="15"/>
  <c r="I19" i="9"/>
  <c r="T35" i="13"/>
  <c r="L30" i="13"/>
  <c r="T10" i="13"/>
  <c r="L88" i="13"/>
  <c r="AS3" i="15"/>
  <c r="R64" i="13"/>
  <c r="T64" i="13" s="1"/>
  <c r="U64" i="13" s="1"/>
  <c r="J47" i="13"/>
  <c r="L47" i="13" s="1"/>
  <c r="K97" i="13"/>
  <c r="L97" i="13" s="1"/>
  <c r="AX3" i="15"/>
  <c r="L94" i="13"/>
  <c r="M94" i="13" s="1"/>
  <c r="T6" i="13"/>
  <c r="L6" i="6" s="1"/>
  <c r="N6" i="6" s="1"/>
  <c r="J98" i="13"/>
  <c r="L98" i="13" s="1"/>
  <c r="AL3" i="15"/>
  <c r="AD3" i="15"/>
  <c r="T56" i="13"/>
  <c r="U56" i="13" s="1"/>
  <c r="T32" i="13"/>
  <c r="S26" i="25"/>
  <c r="C26" i="25"/>
  <c r="U26" i="25"/>
  <c r="I26" i="25"/>
  <c r="E26" i="25"/>
  <c r="K26" i="25"/>
  <c r="Y26" i="25"/>
  <c r="AA26" i="25"/>
  <c r="G17" i="36"/>
  <c r="F92" i="36"/>
  <c r="I33" i="11" a="1"/>
  <c r="I33" i="11" s="1"/>
  <c r="AZ24" i="1"/>
  <c r="AR136" i="1"/>
  <c r="G31" i="11"/>
  <c r="G46" i="11" s="1"/>
  <c r="AW198" i="1"/>
  <c r="BC198" i="1"/>
  <c r="BO198" i="1"/>
  <c r="BI21" i="1"/>
  <c r="AZ198" i="1"/>
  <c r="BI198" i="1"/>
  <c r="BD198" i="1"/>
  <c r="AX87" i="1"/>
  <c r="BQ198" i="1"/>
  <c r="BM198" i="1"/>
  <c r="AY104" i="1"/>
  <c r="L28" i="13"/>
  <c r="DR28" i="6" s="1"/>
  <c r="DT28" i="6" s="1"/>
  <c r="DU28" i="6" s="1"/>
  <c r="L60" i="13"/>
  <c r="T21" i="13"/>
  <c r="U21" i="13" s="1"/>
  <c r="L90" i="13"/>
  <c r="DR25" i="6"/>
  <c r="DT25" i="6" s="1"/>
  <c r="L73" i="13"/>
  <c r="J68" i="13"/>
  <c r="L68" i="13" s="1"/>
  <c r="DR68" i="6" s="1"/>
  <c r="DT68" i="6" s="1"/>
  <c r="S78" i="13"/>
  <c r="T78" i="13" s="1"/>
  <c r="R29" i="13"/>
  <c r="T29" i="13" s="1"/>
  <c r="J5" i="13"/>
  <c r="L76" i="13"/>
  <c r="DR76" i="6" s="1"/>
  <c r="DT76" i="6" s="1"/>
  <c r="AL74" i="1"/>
  <c r="L80" i="6"/>
  <c r="N80" i="6" s="1"/>
  <c r="L86" i="13"/>
  <c r="S30" i="13"/>
  <c r="T30" i="13" s="1"/>
  <c r="L32" i="13"/>
  <c r="T44" i="13"/>
  <c r="M54" i="13"/>
  <c r="DR94" i="6"/>
  <c r="DT94" i="6" s="1"/>
  <c r="L53" i="6"/>
  <c r="N53" i="6" s="1"/>
  <c r="O53" i="6" s="1"/>
  <c r="U48" i="13"/>
  <c r="L70" i="13"/>
  <c r="J38" i="13"/>
  <c r="L38" i="13" s="1"/>
  <c r="T59" i="13"/>
  <c r="L72" i="13"/>
  <c r="Q26" i="25"/>
  <c r="T66" i="13"/>
  <c r="T46" i="13"/>
  <c r="L46" i="6" s="1"/>
  <c r="N46" i="6" s="1"/>
  <c r="U38" i="13"/>
  <c r="T84" i="13"/>
  <c r="L53" i="13"/>
  <c r="M12" i="13"/>
  <c r="T49" i="13"/>
  <c r="O47" i="6"/>
  <c r="L15" i="13"/>
  <c r="L40" i="6"/>
  <c r="N40" i="6" s="1"/>
  <c r="T12" i="13"/>
  <c r="BG74" i="1"/>
  <c r="T41" i="13"/>
  <c r="T68" i="13"/>
  <c r="T28" i="13"/>
  <c r="L7" i="13"/>
  <c r="T62" i="13"/>
  <c r="L62" i="6" s="1"/>
  <c r="N62" i="6" s="1"/>
  <c r="T15" i="13"/>
  <c r="R93" i="13"/>
  <c r="T93" i="13" s="1"/>
  <c r="L61" i="13"/>
  <c r="D13" i="26"/>
  <c r="J11" i="13"/>
  <c r="L11" i="13" s="1"/>
  <c r="DR11" i="6" s="1"/>
  <c r="DT11" i="6" s="1"/>
  <c r="DU11" i="6" s="1"/>
  <c r="Q3" i="6"/>
  <c r="R1" i="6"/>
  <c r="AJ47" i="1"/>
  <c r="BI74" i="1"/>
  <c r="BF198" i="1"/>
  <c r="BH198" i="1"/>
  <c r="AV136" i="1"/>
  <c r="BI58" i="1"/>
  <c r="BB198" i="1"/>
  <c r="AX198" i="1"/>
  <c r="BP198" i="1"/>
  <c r="AH17" i="1"/>
  <c r="BJ198" i="1"/>
  <c r="BB66" i="1"/>
  <c r="BA198" i="1"/>
  <c r="BN198" i="1"/>
  <c r="X198" i="1"/>
  <c r="BE198" i="1"/>
  <c r="AY198" i="1"/>
  <c r="BG198" i="1"/>
  <c r="BL198" i="1"/>
  <c r="BH21" i="1"/>
  <c r="AX21" i="1"/>
  <c r="AT21" i="1"/>
  <c r="AW21" i="1"/>
  <c r="AL21" i="1"/>
  <c r="AD21" i="1"/>
  <c r="AT105" i="1"/>
  <c r="AQ21" i="1"/>
  <c r="AO21" i="1"/>
  <c r="BC202" i="1"/>
  <c r="AR21" i="1"/>
  <c r="AK21" i="1"/>
  <c r="AI21" i="1"/>
  <c r="AY21" i="1"/>
  <c r="AC21" i="1"/>
  <c r="AW158" i="1"/>
  <c r="AU158" i="1"/>
  <c r="BA158" i="1"/>
  <c r="AI25" i="1"/>
  <c r="AR49" i="1"/>
  <c r="AO105" i="1"/>
  <c r="BC158" i="1"/>
  <c r="AZ21" i="1"/>
  <c r="BF21" i="1"/>
  <c r="AI105" i="1"/>
  <c r="AV49" i="1"/>
  <c r="AJ21" i="1"/>
  <c r="BI49" i="1"/>
  <c r="AH21" i="1"/>
  <c r="BD30" i="1"/>
  <c r="AY202" i="1"/>
  <c r="AB21" i="1"/>
  <c r="AX202" i="1"/>
  <c r="AH19" i="1"/>
  <c r="AX193" i="1"/>
  <c r="BD49" i="1"/>
  <c r="AZ202" i="1"/>
  <c r="BA21" i="1"/>
  <c r="AK105" i="1"/>
  <c r="AF21" i="1"/>
  <c r="BA202" i="1"/>
  <c r="BB21" i="1"/>
  <c r="AS21" i="1"/>
  <c r="BB193" i="1"/>
  <c r="BG21" i="1"/>
  <c r="BE21" i="1"/>
  <c r="AM21" i="1"/>
  <c r="BD57" i="1"/>
  <c r="AM100" i="1"/>
  <c r="AZ19" i="1"/>
  <c r="AS12" i="1"/>
  <c r="AR24" i="1"/>
  <c r="AV123" i="1"/>
  <c r="AW24" i="1"/>
  <c r="AJ117" i="1"/>
  <c r="AY24" i="1"/>
  <c r="AK164" i="1"/>
  <c r="AD12" i="1"/>
  <c r="AK53" i="1"/>
  <c r="BA24" i="1"/>
  <c r="AS74" i="1"/>
  <c r="AQ123" i="1"/>
  <c r="AS24" i="1"/>
  <c r="AK24" i="1"/>
  <c r="BH53" i="1"/>
  <c r="AT74" i="1"/>
  <c r="AC24" i="1"/>
  <c r="AJ53" i="1"/>
  <c r="AI53" i="1"/>
  <c r="BD47" i="1"/>
  <c r="AO53" i="1"/>
  <c r="AO73" i="1"/>
  <c r="AM53" i="1"/>
  <c r="AY3" i="14"/>
  <c r="AX3" i="14"/>
  <c r="AR4" i="1"/>
  <c r="AB4" i="1"/>
  <c r="AW136" i="1"/>
  <c r="AH56" i="1"/>
  <c r="AT136" i="1"/>
  <c r="AV64" i="1"/>
  <c r="AN3" i="15"/>
  <c r="BH3" i="14"/>
  <c r="BI3" i="15"/>
  <c r="AY3" i="15"/>
  <c r="AH3" i="15"/>
  <c r="AQ3" i="15"/>
  <c r="AZ3" i="14"/>
  <c r="BC3" i="14"/>
  <c r="AR3" i="14"/>
  <c r="BH3" i="15"/>
  <c r="BF3" i="15"/>
  <c r="AY158" i="1"/>
  <c r="AX136" i="1"/>
  <c r="AU3" i="14"/>
  <c r="BD113" i="1"/>
  <c r="AU17" i="1"/>
  <c r="AS158" i="1"/>
  <c r="AV24" i="1"/>
  <c r="AQ158" i="1"/>
  <c r="AP136" i="1"/>
  <c r="AK3" i="15"/>
  <c r="AZ3" i="15"/>
  <c r="AW3" i="15"/>
  <c r="AR3" i="15"/>
  <c r="AV158" i="1"/>
  <c r="AY136" i="1"/>
  <c r="AO3" i="15"/>
  <c r="AI3" i="15"/>
  <c r="AG3" i="15"/>
  <c r="X3" i="15"/>
  <c r="BB158" i="1"/>
  <c r="AZ158" i="1"/>
  <c r="BE3" i="14"/>
  <c r="BD3" i="14"/>
  <c r="AU136" i="1"/>
  <c r="AS136" i="1"/>
  <c r="BA3" i="14"/>
  <c r="AM3" i="15"/>
  <c r="AW3" i="14"/>
  <c r="BB3" i="15"/>
  <c r="BG57" i="1"/>
  <c r="AR57" i="1"/>
  <c r="BC161" i="1"/>
  <c r="AU133" i="1"/>
  <c r="AR63" i="1"/>
  <c r="AQ161" i="1"/>
  <c r="AT56" i="1"/>
  <c r="AG56" i="1"/>
  <c r="AP133" i="1"/>
  <c r="BH56" i="1"/>
  <c r="BG56" i="1"/>
  <c r="AJ56" i="1"/>
  <c r="AI56" i="1"/>
  <c r="AF56" i="1"/>
  <c r="AL35" i="1"/>
  <c r="AG49" i="1"/>
  <c r="AO12" i="1"/>
  <c r="AU12" i="1"/>
  <c r="AT49" i="1"/>
  <c r="AT12" i="1"/>
  <c r="BH193" i="1"/>
  <c r="BH49" i="1"/>
  <c r="AH105" i="1"/>
  <c r="AH49" i="1"/>
  <c r="AF12" i="1"/>
  <c r="AG12" i="1"/>
  <c r="AM12" i="1"/>
  <c r="AL49" i="1"/>
  <c r="AL12" i="1"/>
  <c r="AZ193" i="1"/>
  <c r="BA12" i="1"/>
  <c r="AZ49" i="1"/>
  <c r="BF193" i="1"/>
  <c r="AF151" i="1"/>
  <c r="AN49" i="1"/>
  <c r="BC105" i="1"/>
  <c r="BK49" i="1"/>
  <c r="BI193" i="1"/>
  <c r="BA49" i="1"/>
  <c r="AC12" i="1"/>
  <c r="BG49" i="1"/>
  <c r="BJ21" i="1"/>
  <c r="X21" i="1"/>
  <c r="AK12" i="1"/>
  <c r="BD12" i="1"/>
  <c r="BC49" i="1"/>
  <c r="AS151" i="1"/>
  <c r="AS49" i="1"/>
  <c r="AY49" i="1"/>
  <c r="AV151" i="1"/>
  <c r="BE49" i="1"/>
  <c r="AW151" i="1"/>
  <c r="AW49" i="1"/>
  <c r="BE12" i="1"/>
  <c r="AV12" i="1"/>
  <c r="AU49" i="1"/>
  <c r="BJ49" i="1"/>
  <c r="AK49" i="1"/>
  <c r="BG193" i="1"/>
  <c r="AI49" i="1"/>
  <c r="AV21" i="1"/>
  <c r="AN54" i="1"/>
  <c r="BC151" i="1"/>
  <c r="BD193" i="1"/>
  <c r="AO49" i="1"/>
  <c r="AW12" i="1"/>
  <c r="AV105" i="1"/>
  <c r="AN12" i="1"/>
  <c r="AM49" i="1"/>
  <c r="BC12" i="1"/>
  <c r="BB49" i="1"/>
  <c r="AR105" i="1"/>
  <c r="AN21" i="1"/>
  <c r="AU21" i="1"/>
  <c r="BI148" i="1"/>
  <c r="AR138" i="1"/>
  <c r="AI96" i="1"/>
  <c r="AS138" i="1"/>
  <c r="BG138" i="1"/>
  <c r="AO67" i="1"/>
  <c r="BE73" i="1"/>
  <c r="AI64" i="1"/>
  <c r="BD21" i="1"/>
  <c r="BC21" i="1"/>
  <c r="BK21" i="1"/>
  <c r="BD73" i="1"/>
  <c r="AM111" i="1"/>
  <c r="AT126" i="1"/>
  <c r="AN73" i="1"/>
  <c r="AX64" i="1"/>
  <c r="AY73" i="1"/>
  <c r="AE21" i="1"/>
  <c r="BC68" i="1"/>
  <c r="AL60" i="1"/>
  <c r="BJ73" i="1"/>
  <c r="AP21" i="1"/>
  <c r="AG21" i="1"/>
  <c r="AI73" i="1"/>
  <c r="BL21" i="1"/>
  <c r="AU73" i="1"/>
  <c r="AZ126" i="1"/>
  <c r="AT73" i="1"/>
  <c r="BI73" i="1"/>
  <c r="BF73" i="1"/>
  <c r="BO21" i="1"/>
  <c r="AP115" i="1"/>
  <c r="AH72" i="1"/>
  <c r="AZ73" i="1"/>
  <c r="AP73" i="1"/>
  <c r="BH67" i="1"/>
  <c r="BQ21" i="1"/>
  <c r="BH194" i="1"/>
  <c r="AO149" i="1"/>
  <c r="AG117" i="1"/>
  <c r="BA194" i="1"/>
  <c r="BD194" i="1"/>
  <c r="AQ117" i="1"/>
  <c r="AY132" i="1"/>
  <c r="BF194" i="1"/>
  <c r="AX194" i="1"/>
  <c r="AM149" i="1"/>
  <c r="AZ194" i="1"/>
  <c r="AP157" i="1"/>
  <c r="AN149" i="1"/>
  <c r="AP149" i="1"/>
  <c r="AR157" i="1"/>
  <c r="BE194" i="1"/>
  <c r="AL149" i="1"/>
  <c r="AN157" i="1"/>
  <c r="AW73" i="1"/>
  <c r="BC63" i="1"/>
  <c r="AE25" i="1"/>
  <c r="AX115" i="1"/>
  <c r="AV73" i="1"/>
  <c r="BF157" i="1"/>
  <c r="AI117" i="1"/>
  <c r="AF86" i="1"/>
  <c r="AM73" i="1"/>
  <c r="BC133" i="1"/>
  <c r="AU51" i="1"/>
  <c r="BG73" i="1"/>
  <c r="AQ57" i="1"/>
  <c r="AX73" i="1"/>
  <c r="AU164" i="1"/>
  <c r="BA117" i="1"/>
  <c r="AI67" i="1"/>
  <c r="BE57" i="1"/>
  <c r="AQ72" i="1"/>
  <c r="AV57" i="1"/>
  <c r="BD35" i="1"/>
  <c r="AL68" i="1"/>
  <c r="BC57" i="1"/>
  <c r="AO157" i="1"/>
  <c r="BF117" i="1"/>
  <c r="BB73" i="1"/>
  <c r="BB57" i="1"/>
  <c r="AI164" i="1"/>
  <c r="BG25" i="1"/>
  <c r="BH73" i="1"/>
  <c r="AJ57" i="1"/>
  <c r="AT157" i="1"/>
  <c r="AQ73" i="1"/>
  <c r="AK67" i="1"/>
  <c r="AN57" i="1"/>
  <c r="AU57" i="1"/>
  <c r="AP117" i="1"/>
  <c r="AT57" i="1"/>
  <c r="AZ66" i="1"/>
  <c r="AL73" i="1"/>
  <c r="BA57" i="1"/>
  <c r="AQ68" i="1"/>
  <c r="AU117" i="1"/>
  <c r="BL73" i="1"/>
  <c r="AW57" i="1"/>
  <c r="AU139" i="1"/>
  <c r="BI57" i="1"/>
  <c r="AO57" i="1"/>
  <c r="AM57" i="1"/>
  <c r="AX77" i="1"/>
  <c r="AM126" i="1"/>
  <c r="AG57" i="1"/>
  <c r="AQ157" i="1"/>
  <c r="AZ117" i="1"/>
  <c r="AM97" i="1"/>
  <c r="AZ139" i="1"/>
  <c r="BE117" i="1"/>
  <c r="AW85" i="1"/>
  <c r="AS73" i="1"/>
  <c r="AS57" i="1"/>
  <c r="AJ73" i="1"/>
  <c r="BB202" i="1"/>
  <c r="AS117" i="1"/>
  <c r="BG157" i="1"/>
  <c r="AK117" i="1"/>
  <c r="AY157" i="1"/>
  <c r="AF57" i="1"/>
  <c r="BF189" i="1"/>
  <c r="BG31" i="1"/>
  <c r="AL57" i="1"/>
  <c r="BA73" i="1"/>
  <c r="AR73" i="1"/>
  <c r="AX133" i="1"/>
  <c r="BA85" i="1"/>
  <c r="AR117" i="1"/>
  <c r="BB111" i="1"/>
  <c r="BH85" i="1"/>
  <c r="AY117" i="1"/>
  <c r="BC73" i="1"/>
  <c r="BD138" i="1"/>
  <c r="AF51" i="1"/>
  <c r="AJ161" i="1"/>
  <c r="AK57" i="1"/>
  <c r="BF57" i="1"/>
  <c r="AR64" i="1"/>
  <c r="AX17" i="1"/>
  <c r="AY64" i="1"/>
  <c r="AO17" i="1"/>
  <c r="AK63" i="1"/>
  <c r="BB121" i="1"/>
  <c r="BE72" i="1"/>
  <c r="BH63" i="1"/>
  <c r="AX63" i="1"/>
  <c r="BF108" i="1"/>
  <c r="AL64" i="1"/>
  <c r="AJ64" i="1"/>
  <c r="AP17" i="1"/>
  <c r="AQ64" i="1"/>
  <c r="AG17" i="1"/>
  <c r="AM121" i="1"/>
  <c r="AF102" i="1"/>
  <c r="BF64" i="1"/>
  <c r="AZ63" i="1"/>
  <c r="BC17" i="1"/>
  <c r="BD64" i="1"/>
  <c r="BE63" i="1"/>
  <c r="AY102" i="1"/>
  <c r="BF94" i="1"/>
  <c r="AU63" i="1"/>
  <c r="BJ63" i="1"/>
  <c r="AP64" i="1"/>
  <c r="AJ63" i="1"/>
  <c r="AM17" i="1"/>
  <c r="AL102" i="1"/>
  <c r="AN64" i="1"/>
  <c r="AS162" i="1"/>
  <c r="BH72" i="1"/>
  <c r="AM63" i="1"/>
  <c r="BB63" i="1"/>
  <c r="AH64" i="1"/>
  <c r="BD17" i="1"/>
  <c r="AE17" i="1"/>
  <c r="BD72" i="1"/>
  <c r="AY63" i="1"/>
  <c r="AX121" i="1"/>
  <c r="AV63" i="1"/>
  <c r="BI63" i="1"/>
  <c r="AV17" i="1"/>
  <c r="BE64" i="1"/>
  <c r="AV72" i="1"/>
  <c r="AQ63" i="1"/>
  <c r="BB17" i="1"/>
  <c r="AT63" i="1"/>
  <c r="AR72" i="1"/>
  <c r="BH64" i="1"/>
  <c r="AL63" i="1"/>
  <c r="BE17" i="1"/>
  <c r="BA63" i="1"/>
  <c r="AN17" i="1"/>
  <c r="AW64" i="1"/>
  <c r="AI63" i="1"/>
  <c r="AT17" i="1"/>
  <c r="AZ72" i="1"/>
  <c r="AJ72" i="1"/>
  <c r="AZ64" i="1"/>
  <c r="BF17" i="1"/>
  <c r="BG64" i="1"/>
  <c r="AW17" i="1"/>
  <c r="AF17" i="1"/>
  <c r="AO64" i="1"/>
  <c r="AG67" i="1"/>
  <c r="BF109" i="1"/>
  <c r="BD197" i="1"/>
  <c r="AR67" i="1"/>
  <c r="BM197" i="1"/>
  <c r="BJ197" i="1"/>
  <c r="X197" i="1"/>
  <c r="AB3" i="15"/>
  <c r="BH109" i="1"/>
  <c r="BO197" i="1"/>
  <c r="BI109" i="1"/>
  <c r="AZ109" i="1"/>
  <c r="BE62" i="1"/>
  <c r="AQ109" i="1"/>
  <c r="BD67" i="1"/>
  <c r="BJ67" i="1"/>
  <c r="BB197" i="1"/>
  <c r="BH197" i="1"/>
  <c r="BQ197" i="1"/>
  <c r="AP3" i="15"/>
  <c r="BG109" i="1"/>
  <c r="AN106" i="1"/>
  <c r="AR173" i="1"/>
  <c r="BA109" i="1"/>
  <c r="BG197" i="1"/>
  <c r="AR109" i="1"/>
  <c r="BF67" i="1"/>
  <c r="AI109" i="1"/>
  <c r="AV67" i="1"/>
  <c r="BD109" i="1"/>
  <c r="BB67" i="1"/>
  <c r="BI197" i="1"/>
  <c r="AJ3" i="15"/>
  <c r="AP109" i="1"/>
  <c r="AJ67" i="1"/>
  <c r="AS109" i="1"/>
  <c r="BG67" i="1"/>
  <c r="AJ109" i="1"/>
  <c r="AX67" i="1"/>
  <c r="BF197" i="1"/>
  <c r="AN67" i="1"/>
  <c r="BC67" i="1"/>
  <c r="AT67" i="1"/>
  <c r="BI67" i="1"/>
  <c r="AZ197" i="1"/>
  <c r="AY67" i="1"/>
  <c r="AP67" i="1"/>
  <c r="BE67" i="1"/>
  <c r="AL67" i="1"/>
  <c r="BA67" i="1"/>
  <c r="BA197" i="1"/>
  <c r="BL197" i="1"/>
  <c r="BK197" i="1"/>
  <c r="BN197" i="1"/>
  <c r="AU67" i="1"/>
  <c r="BD100" i="1"/>
  <c r="AQ67" i="1"/>
  <c r="AU100" i="1"/>
  <c r="AH67" i="1"/>
  <c r="BB100" i="1"/>
  <c r="AW67" i="1"/>
  <c r="BE197" i="1"/>
  <c r="AM67" i="1"/>
  <c r="BC197" i="1"/>
  <c r="U69" i="13"/>
  <c r="L69" i="6"/>
  <c r="N69" i="6" s="1"/>
  <c r="O69" i="6" s="1"/>
  <c r="AE111" i="1"/>
  <c r="AT111" i="1"/>
  <c r="AW173" i="1"/>
  <c r="AI98" i="1"/>
  <c r="L66" i="13"/>
  <c r="L71" i="13"/>
  <c r="DX1" i="6"/>
  <c r="DW3" i="6"/>
  <c r="AY173" i="1"/>
  <c r="AL111" i="1"/>
  <c r="AO173" i="1"/>
  <c r="AY111" i="1"/>
  <c r="U54" i="13"/>
  <c r="T76" i="13"/>
  <c r="DR22" i="6"/>
  <c r="DT22" i="6" s="1"/>
  <c r="M6" i="13"/>
  <c r="L96" i="13"/>
  <c r="T24" i="13"/>
  <c r="T39" i="13"/>
  <c r="L39" i="6" s="1"/>
  <c r="N39" i="6" s="1"/>
  <c r="R65" i="13"/>
  <c r="T65" i="13" s="1"/>
  <c r="U65" i="13" s="1"/>
  <c r="AQ173" i="1"/>
  <c r="AD111" i="1"/>
  <c r="BA66" i="1"/>
  <c r="AZ111" i="1"/>
  <c r="AQ111" i="1"/>
  <c r="AX5" i="1"/>
  <c r="T89" i="13"/>
  <c r="U89" i="13" s="1"/>
  <c r="L65" i="13"/>
  <c r="T99" i="13"/>
  <c r="U99" i="13" s="1"/>
  <c r="R75" i="13"/>
  <c r="T75" i="13" s="1"/>
  <c r="G109" i="12"/>
  <c r="G110" i="12"/>
  <c r="G107" i="12"/>
  <c r="G111" i="12"/>
  <c r="G104" i="12"/>
  <c r="G108" i="12"/>
  <c r="G106" i="12"/>
  <c r="G101" i="12"/>
  <c r="G103" i="12"/>
  <c r="G96" i="12"/>
  <c r="G102" i="12"/>
  <c r="G95" i="12"/>
  <c r="G100" i="12"/>
  <c r="G97" i="12"/>
  <c r="G94" i="12"/>
  <c r="G99" i="12"/>
  <c r="G92" i="12"/>
  <c r="G105" i="12"/>
  <c r="G93" i="12"/>
  <c r="G91" i="12"/>
  <c r="G87" i="12"/>
  <c r="G90" i="12"/>
  <c r="G89" i="12"/>
  <c r="G86" i="12"/>
  <c r="G98" i="12"/>
  <c r="G85" i="12"/>
  <c r="G83" i="12"/>
  <c r="G80" i="12"/>
  <c r="G88" i="12"/>
  <c r="G82" i="12"/>
  <c r="G79" i="12"/>
  <c r="G76" i="12"/>
  <c r="G78" i="12"/>
  <c r="G73" i="12"/>
  <c r="G77" i="12"/>
  <c r="G70" i="12"/>
  <c r="G75" i="12"/>
  <c r="G72" i="12"/>
  <c r="G69" i="12"/>
  <c r="G84" i="12"/>
  <c r="G81" i="12"/>
  <c r="G74" i="12"/>
  <c r="G65" i="12"/>
  <c r="G67" i="12"/>
  <c r="G62" i="12"/>
  <c r="G68" i="12"/>
  <c r="G64" i="12"/>
  <c r="G56" i="12"/>
  <c r="G71" i="12"/>
  <c r="G61" i="12"/>
  <c r="G66" i="12"/>
  <c r="G58" i="12"/>
  <c r="G63" i="12"/>
  <c r="G55" i="12"/>
  <c r="G50" i="12"/>
  <c r="G60" i="12"/>
  <c r="G52" i="12"/>
  <c r="G57" i="12"/>
  <c r="G49" i="12"/>
  <c r="G54" i="12"/>
  <c r="G46" i="12"/>
  <c r="G51" i="12"/>
  <c r="G59" i="12"/>
  <c r="G37" i="12"/>
  <c r="G42" i="12"/>
  <c r="G34" i="12"/>
  <c r="G39" i="12"/>
  <c r="G31" i="12"/>
  <c r="G53" i="12"/>
  <c r="G44" i="12"/>
  <c r="G36" i="12"/>
  <c r="G28" i="12"/>
  <c r="G45" i="12"/>
  <c r="G41" i="12"/>
  <c r="G33" i="12"/>
  <c r="G48" i="12"/>
  <c r="G38" i="12"/>
  <c r="G30" i="12"/>
  <c r="G47" i="12"/>
  <c r="G43" i="12"/>
  <c r="G35" i="12"/>
  <c r="G27" i="12"/>
  <c r="G40" i="12"/>
  <c r="G17" i="12"/>
  <c r="G9" i="12"/>
  <c r="G26" i="12"/>
  <c r="G22" i="12"/>
  <c r="G14" i="12"/>
  <c r="G25" i="12"/>
  <c r="G19" i="12"/>
  <c r="G11" i="12"/>
  <c r="G16" i="12"/>
  <c r="G8" i="12"/>
  <c r="G5" i="12"/>
  <c r="G29" i="12"/>
  <c r="G21" i="12"/>
  <c r="G13" i="12"/>
  <c r="G24" i="12"/>
  <c r="G18" i="12"/>
  <c r="G10" i="12"/>
  <c r="G6" i="12"/>
  <c r="G7" i="12"/>
  <c r="H3" i="12"/>
  <c r="G32" i="12"/>
  <c r="G23" i="12"/>
  <c r="G20" i="12"/>
  <c r="G15" i="12"/>
  <c r="G12" i="12"/>
  <c r="AS66" i="1"/>
  <c r="BA111" i="1"/>
  <c r="AR111" i="1"/>
  <c r="AY66" i="1"/>
  <c r="AI111" i="1"/>
  <c r="AM66" i="1"/>
  <c r="M20" i="13"/>
  <c r="T8" i="13"/>
  <c r="R98" i="13"/>
  <c r="T98" i="13" s="1"/>
  <c r="L44" i="13"/>
  <c r="AX173" i="1"/>
  <c r="AS111" i="1"/>
  <c r="AJ111" i="1"/>
  <c r="BF111" i="1"/>
  <c r="T9" i="13"/>
  <c r="R11" i="13"/>
  <c r="T11" i="13" s="1"/>
  <c r="L41" i="13"/>
  <c r="L78" i="13"/>
  <c r="R23" i="13"/>
  <c r="T23" i="13" s="1"/>
  <c r="BC111" i="1"/>
  <c r="AP173" i="1"/>
  <c r="AK111" i="1"/>
  <c r="AP111" i="1"/>
  <c r="U6" i="13"/>
  <c r="L31" i="13"/>
  <c r="DR67" i="6"/>
  <c r="DT67" i="6" s="1"/>
  <c r="T63" i="13"/>
  <c r="L63" i="6" s="1"/>
  <c r="N63" i="6" s="1"/>
  <c r="J75" i="13"/>
  <c r="L75" i="13" s="1"/>
  <c r="L5" i="13"/>
  <c r="M5" i="13" s="1"/>
  <c r="K36" i="13"/>
  <c r="L36" i="13" s="1"/>
  <c r="AZ173" i="1"/>
  <c r="AU111" i="1"/>
  <c r="AC111" i="1"/>
  <c r="T57" i="13"/>
  <c r="T52" i="13"/>
  <c r="L99" i="13"/>
  <c r="M99" i="13" s="1"/>
  <c r="T22" i="13"/>
  <c r="L57" i="13"/>
  <c r="T55" i="13"/>
  <c r="O26" i="25"/>
  <c r="M26" i="25"/>
  <c r="I24" i="11"/>
  <c r="H33" i="11"/>
  <c r="G30" i="11"/>
  <c r="F27" i="26"/>
  <c r="F13" i="26"/>
  <c r="D27" i="26"/>
  <c r="G32" i="11"/>
  <c r="J23" i="11"/>
  <c r="I23" i="11"/>
  <c r="H9" i="39"/>
  <c r="H32" i="39" s="1"/>
  <c r="E93" i="36"/>
  <c r="E9" i="39"/>
  <c r="H29" i="39" s="1"/>
  <c r="G11" i="39"/>
  <c r="F7" i="39"/>
  <c r="F30" i="39" s="1"/>
  <c r="F90" i="36"/>
  <c r="H10" i="39"/>
  <c r="F11" i="39"/>
  <c r="E5" i="39"/>
  <c r="E92" i="36"/>
  <c r="H11" i="39"/>
  <c r="G8" i="39"/>
  <c r="G31" i="39" s="1"/>
  <c r="G91" i="36"/>
  <c r="J18" i="36"/>
  <c r="E90" i="36"/>
  <c r="E7" i="39"/>
  <c r="F29" i="39" s="1"/>
  <c r="I18" i="36"/>
  <c r="I91" i="36"/>
  <c r="I92" i="36"/>
  <c r="I89" i="36"/>
  <c r="I90" i="36"/>
  <c r="I11" i="39"/>
  <c r="I10" i="39"/>
  <c r="I9" i="39"/>
  <c r="H33" i="39" s="1"/>
  <c r="I8" i="39"/>
  <c r="G33" i="39" s="1"/>
  <c r="I7" i="39"/>
  <c r="F33" i="39" s="1"/>
  <c r="I12" i="39"/>
  <c r="I6" i="39"/>
  <c r="E33" i="39" s="1"/>
  <c r="W27" i="7"/>
  <c r="H91" i="36"/>
  <c r="F9" i="39"/>
  <c r="H30" i="39" s="1"/>
  <c r="E8" i="39"/>
  <c r="G29" i="39" s="1"/>
  <c r="E91" i="36"/>
  <c r="G6" i="39"/>
  <c r="E31" i="39" s="1"/>
  <c r="G89" i="36"/>
  <c r="G7" i="39"/>
  <c r="F31" i="39" s="1"/>
  <c r="G90" i="36"/>
  <c r="F91" i="36"/>
  <c r="F8" i="39"/>
  <c r="G30" i="39" s="1"/>
  <c r="H18" i="36"/>
  <c r="H6" i="39"/>
  <c r="E32" i="39" s="1"/>
  <c r="G10" i="39"/>
  <c r="E10" i="39"/>
  <c r="E11" i="39"/>
  <c r="AA34" i="7"/>
  <c r="AA43" i="7"/>
  <c r="AA35" i="7"/>
  <c r="AA36" i="7"/>
  <c r="AA44" i="7"/>
  <c r="AA38" i="7"/>
  <c r="AA45" i="7"/>
  <c r="AA39" i="7"/>
  <c r="AA46" i="7"/>
  <c r="AA31" i="7"/>
  <c r="AA32" i="7"/>
  <c r="AA41" i="7"/>
  <c r="AA33" i="7"/>
  <c r="AA42" i="7"/>
  <c r="AA40" i="7"/>
  <c r="G9" i="39"/>
  <c r="H31" i="39" s="1"/>
  <c r="F10" i="39"/>
  <c r="G18" i="36"/>
  <c r="H7" i="39"/>
  <c r="F32" i="39" s="1"/>
  <c r="M73" i="13"/>
  <c r="DR73" i="6"/>
  <c r="DT73" i="6" s="1"/>
  <c r="AP86" i="1"/>
  <c r="AF68" i="1"/>
  <c r="AH47" i="1"/>
  <c r="AW86" i="1"/>
  <c r="AG47" i="1"/>
  <c r="BB139" i="1"/>
  <c r="BD86" i="1"/>
  <c r="AP85" i="1"/>
  <c r="AT86" i="1"/>
  <c r="BI47" i="1"/>
  <c r="BO47" i="1"/>
  <c r="BM47" i="1"/>
  <c r="U14" i="13"/>
  <c r="T73" i="13"/>
  <c r="BD139" i="1"/>
  <c r="AZ96" i="1"/>
  <c r="AH86" i="1"/>
  <c r="AI51" i="1"/>
  <c r="AJ4" i="1"/>
  <c r="AO86" i="1"/>
  <c r="AT139" i="1"/>
  <c r="AV86" i="1"/>
  <c r="BJ68" i="1"/>
  <c r="AH85" i="1"/>
  <c r="AL86" i="1"/>
  <c r="AK86" i="1"/>
  <c r="DU67" i="6"/>
  <c r="BH189" i="1"/>
  <c r="AV139" i="1"/>
  <c r="BI85" i="1"/>
  <c r="BG189" i="1"/>
  <c r="BC139" i="1"/>
  <c r="AQ96" i="1"/>
  <c r="AG86" i="1"/>
  <c r="AH51" i="1"/>
  <c r="AN86" i="1"/>
  <c r="AT68" i="1"/>
  <c r="AG19" i="1"/>
  <c r="BH139" i="1"/>
  <c r="BE85" i="1"/>
  <c r="AR47" i="1"/>
  <c r="BL68" i="1"/>
  <c r="U62" i="13"/>
  <c r="L91" i="13"/>
  <c r="AS85" i="1"/>
  <c r="AR19" i="1"/>
  <c r="AZ85" i="1"/>
  <c r="AU68" i="1"/>
  <c r="AX96" i="1"/>
  <c r="BG85" i="1"/>
  <c r="AN47" i="1"/>
  <c r="BC86" i="1"/>
  <c r="AM47" i="1"/>
  <c r="BJ47" i="1"/>
  <c r="AI68" i="1"/>
  <c r="BF68" i="1"/>
  <c r="M14" i="13"/>
  <c r="L83" i="13"/>
  <c r="L13" i="13"/>
  <c r="M13" i="13" s="1"/>
  <c r="AK85" i="1"/>
  <c r="BF47" i="1"/>
  <c r="AR85" i="1"/>
  <c r="AM68" i="1"/>
  <c r="BE47" i="1"/>
  <c r="AY85" i="1"/>
  <c r="BI139" i="1"/>
  <c r="AU86" i="1"/>
  <c r="AE47" i="1"/>
  <c r="BB47" i="1"/>
  <c r="L23" i="13"/>
  <c r="AV68" i="1"/>
  <c r="AX47" i="1"/>
  <c r="AJ85" i="1"/>
  <c r="AE68" i="1"/>
  <c r="AW47" i="1"/>
  <c r="AQ85" i="1"/>
  <c r="BA139" i="1"/>
  <c r="AM86" i="1"/>
  <c r="BD189" i="1"/>
  <c r="AR68" i="1"/>
  <c r="AL47" i="1"/>
  <c r="BG47" i="1"/>
  <c r="U94" i="13"/>
  <c r="BD68" i="1"/>
  <c r="AX86" i="1"/>
  <c r="AN68" i="1"/>
  <c r="AP47" i="1"/>
  <c r="AO47" i="1"/>
  <c r="BJ139" i="1"/>
  <c r="AI85" i="1"/>
  <c r="BE189" i="1"/>
  <c r="AS139" i="1"/>
  <c r="AK68" i="1"/>
  <c r="M68" i="13"/>
  <c r="L16" i="6"/>
  <c r="N16" i="6" s="1"/>
  <c r="U16" i="13"/>
  <c r="DR5" i="6"/>
  <c r="DT5" i="6" s="1"/>
  <c r="L55" i="6"/>
  <c r="N55" i="6" s="1"/>
  <c r="U55" i="13"/>
  <c r="DR37" i="6"/>
  <c r="DT37" i="6" s="1"/>
  <c r="M37" i="13"/>
  <c r="M53" i="13"/>
  <c r="DR53" i="6"/>
  <c r="DT53" i="6" s="1"/>
  <c r="BE121" i="1"/>
  <c r="AX94" i="1"/>
  <c r="AK61" i="1"/>
  <c r="BE94" i="1"/>
  <c r="AV35" i="1"/>
  <c r="AT121" i="1"/>
  <c r="AZ87" i="1"/>
  <c r="AD35" i="1"/>
  <c r="AP87" i="1"/>
  <c r="AZ57" i="1"/>
  <c r="AY121" i="1"/>
  <c r="AP121" i="1"/>
  <c r="AI102" i="1"/>
  <c r="BD87" i="1"/>
  <c r="BQ121" i="1"/>
  <c r="M21" i="13"/>
  <c r="DR21" i="6"/>
  <c r="DT21" i="6" s="1"/>
  <c r="DU20" i="6" s="1"/>
  <c r="AW121" i="1"/>
  <c r="AP94" i="1"/>
  <c r="BE102" i="1"/>
  <c r="AW94" i="1"/>
  <c r="AN35" i="1"/>
  <c r="BA188" i="1"/>
  <c r="AY148" i="1"/>
  <c r="BC35" i="1"/>
  <c r="AL121" i="1"/>
  <c r="AR87" i="1"/>
  <c r="AY87" i="1"/>
  <c r="AH87" i="1"/>
  <c r="AQ121" i="1"/>
  <c r="AJ102" i="1"/>
  <c r="AH121" i="1"/>
  <c r="BG110" i="1"/>
  <c r="AV87" i="1"/>
  <c r="BL87" i="1"/>
  <c r="L96" i="6"/>
  <c r="N96" i="6" s="1"/>
  <c r="BG87" i="1"/>
  <c r="AY44" i="1"/>
  <c r="AW102" i="1"/>
  <c r="AO94" i="1"/>
  <c r="AF35" i="1"/>
  <c r="AU35" i="1"/>
  <c r="BB97" i="1"/>
  <c r="AJ87" i="1"/>
  <c r="AR97" i="1"/>
  <c r="BH35" i="1"/>
  <c r="AJ110" i="1"/>
  <c r="BE87" i="1"/>
  <c r="AN87" i="1"/>
  <c r="DR13" i="6"/>
  <c r="DT13" i="6" s="1"/>
  <c r="DU13" i="6" s="1"/>
  <c r="AH94" i="1"/>
  <c r="BC87" i="1"/>
  <c r="BD94" i="1"/>
  <c r="BA87" i="1"/>
  <c r="AQ87" i="1"/>
  <c r="BA35" i="1"/>
  <c r="AI121" i="1"/>
  <c r="BF102" i="1"/>
  <c r="AW97" i="1"/>
  <c r="BA93" i="1"/>
  <c r="AU87" i="1"/>
  <c r="BE35" i="1"/>
  <c r="AO102" i="1"/>
  <c r="AG94" i="1"/>
  <c r="BB87" i="1"/>
  <c r="AN94" i="1"/>
  <c r="AS87" i="1"/>
  <c r="AM35" i="1"/>
  <c r="AT97" i="1"/>
  <c r="AI87" i="1"/>
  <c r="AS35" i="1"/>
  <c r="AS94" i="1"/>
  <c r="AR35" i="1"/>
  <c r="AW87" i="1"/>
  <c r="AF87" i="1"/>
  <c r="L63" i="13"/>
  <c r="L88" i="6"/>
  <c r="N88" i="6" s="1"/>
  <c r="L5" i="6"/>
  <c r="N5" i="6" s="1"/>
  <c r="O5" i="6" s="1"/>
  <c r="DR51" i="6"/>
  <c r="DT51" i="6" s="1"/>
  <c r="DU51" i="6" s="1"/>
  <c r="L37" i="6"/>
  <c r="N37" i="6" s="1"/>
  <c r="O37" i="6" s="1"/>
  <c r="P37" i="6" s="1"/>
  <c r="O13" i="6"/>
  <c r="BH87" i="1"/>
  <c r="BQ87" i="1"/>
  <c r="AO121" i="1"/>
  <c r="AX102" i="1"/>
  <c r="AO97" i="1"/>
  <c r="AS93" i="1"/>
  <c r="AM87" i="1"/>
  <c r="AW35" i="1"/>
  <c r="BD121" i="1"/>
  <c r="AG102" i="1"/>
  <c r="AV97" i="1"/>
  <c r="AZ93" i="1"/>
  <c r="AT87" i="1"/>
  <c r="AY93" i="1"/>
  <c r="AK87" i="1"/>
  <c r="AE35" i="1"/>
  <c r="AM94" i="1"/>
  <c r="BA121" i="1"/>
  <c r="BA97" i="1"/>
  <c r="AK35" i="1"/>
  <c r="AZ121" i="1"/>
  <c r="AO87" i="1"/>
  <c r="AH97" i="1"/>
  <c r="BH97" i="1"/>
  <c r="BK94" i="1"/>
  <c r="AP102" i="1"/>
  <c r="AG97" i="1"/>
  <c r="AK93" i="1"/>
  <c r="AE87" i="1"/>
  <c r="AO35" i="1"/>
  <c r="BB188" i="1"/>
  <c r="AV121" i="1"/>
  <c r="AN97" i="1"/>
  <c r="AR93" i="1"/>
  <c r="AL87" i="1"/>
  <c r="BC121" i="1"/>
  <c r="BC97" i="1"/>
  <c r="AQ93" i="1"/>
  <c r="AP148" i="1"/>
  <c r="AM110" i="1"/>
  <c r="AP93" i="1"/>
  <c r="BB35" i="1"/>
  <c r="AS121" i="1"/>
  <c r="BB94" i="1"/>
  <c r="AR121" i="1"/>
  <c r="BA102" i="1"/>
  <c r="AI97" i="1"/>
  <c r="AG87" i="1"/>
  <c r="BG94" i="1"/>
  <c r="BN87" i="1"/>
  <c r="BI97" i="1"/>
  <c r="M49" i="13"/>
  <c r="M9" i="13"/>
  <c r="DR35" i="6"/>
  <c r="DT35" i="6" s="1"/>
  <c r="L64" i="6"/>
  <c r="N64" i="6" s="1"/>
  <c r="AH102" i="1"/>
  <c r="AG35" i="1"/>
  <c r="AN121" i="1"/>
  <c r="AJ93" i="1"/>
  <c r="AD87" i="1"/>
  <c r="AU121" i="1"/>
  <c r="AI93" i="1"/>
  <c r="BC89" i="1"/>
  <c r="AT35" i="1"/>
  <c r="AK121" i="1"/>
  <c r="AJ121" i="1"/>
  <c r="AQ35" i="1"/>
  <c r="BF87" i="1"/>
  <c r="BP87" i="1"/>
  <c r="M61" i="13"/>
  <c r="DR61" i="6"/>
  <c r="DT61" i="6" s="1"/>
  <c r="AT138" i="1"/>
  <c r="AW138" i="1"/>
  <c r="BB138" i="1"/>
  <c r="AU138" i="1"/>
  <c r="AV138" i="1"/>
  <c r="BE138" i="1"/>
  <c r="BA138" i="1"/>
  <c r="AP31" i="1"/>
  <c r="AH31" i="1"/>
  <c r="AQ31" i="1"/>
  <c r="BC30" i="1"/>
  <c r="AP5" i="1"/>
  <c r="AF5" i="1"/>
  <c r="AO98" i="1"/>
  <c r="AU74" i="1"/>
  <c r="AW74" i="1"/>
  <c r="AJ74" i="1"/>
  <c r="BC74" i="1"/>
  <c r="BE74" i="1"/>
  <c r="AH74" i="1"/>
  <c r="AI74" i="1"/>
  <c r="AP74" i="1"/>
  <c r="AQ74" i="1"/>
  <c r="AZ74" i="1"/>
  <c r="AX74" i="1"/>
  <c r="AY74" i="1"/>
  <c r="BH74" i="1"/>
  <c r="BO74" i="1"/>
  <c r="AT178" i="1"/>
  <c r="BF160" i="1"/>
  <c r="AO160" i="1"/>
  <c r="AI122" i="1"/>
  <c r="BC122" i="1"/>
  <c r="AR122" i="1"/>
  <c r="AT19" i="1"/>
  <c r="AN19" i="1"/>
  <c r="AW19" i="1"/>
  <c r="AP19" i="1"/>
  <c r="AV19" i="1"/>
  <c r="BE19" i="1"/>
  <c r="BD19" i="1"/>
  <c r="BF19" i="1"/>
  <c r="AM19" i="1"/>
  <c r="BA19" i="1"/>
  <c r="AQ19" i="1"/>
  <c r="BN132" i="1"/>
  <c r="BF132" i="1"/>
  <c r="BM132" i="1"/>
  <c r="BP132" i="1"/>
  <c r="AW132" i="1"/>
  <c r="BK132" i="1"/>
  <c r="AZ132" i="1"/>
  <c r="AP132" i="1"/>
  <c r="BF187" i="1"/>
  <c r="BC164" i="1"/>
  <c r="AY138" i="1"/>
  <c r="AJ19" i="1"/>
  <c r="BE187" i="1"/>
  <c r="BA74" i="1"/>
  <c r="AE30" i="1"/>
  <c r="AX19" i="1"/>
  <c r="AQ98" i="1"/>
  <c r="AS15" i="1"/>
  <c r="BF74" i="1"/>
  <c r="AY161" i="1"/>
  <c r="AS19" i="1"/>
  <c r="AV157" i="1"/>
  <c r="AW157" i="1"/>
  <c r="BD157" i="1"/>
  <c r="BE157" i="1"/>
  <c r="AM157" i="1"/>
  <c r="AX157" i="1"/>
  <c r="AB27" i="1"/>
  <c r="BA27" i="1"/>
  <c r="AU27" i="1"/>
  <c r="AY27" i="1"/>
  <c r="BJ94" i="1"/>
  <c r="AU94" i="1"/>
  <c r="AV94" i="1"/>
  <c r="BI94" i="1"/>
  <c r="BC94" i="1"/>
  <c r="AI94" i="1"/>
  <c r="AJ94" i="1"/>
  <c r="AL94" i="1"/>
  <c r="AQ94" i="1"/>
  <c r="AR94" i="1"/>
  <c r="AK94" i="1"/>
  <c r="AT94" i="1"/>
  <c r="BH94" i="1"/>
  <c r="BA94" i="1"/>
  <c r="AR102" i="1"/>
  <c r="AT102" i="1"/>
  <c r="AZ102" i="1"/>
  <c r="BB102" i="1"/>
  <c r="AM102" i="1"/>
  <c r="BH102" i="1"/>
  <c r="AK102" i="1"/>
  <c r="AU102" i="1"/>
  <c r="AN102" i="1"/>
  <c r="AS102" i="1"/>
  <c r="BC102" i="1"/>
  <c r="AV102" i="1"/>
  <c r="AQ102" i="1"/>
  <c r="BI102" i="1"/>
  <c r="BQ47" i="1"/>
  <c r="AZ47" i="1"/>
  <c r="AU47" i="1"/>
  <c r="AI47" i="1"/>
  <c r="BH47" i="1"/>
  <c r="AK47" i="1"/>
  <c r="BC47" i="1"/>
  <c r="AQ47" i="1"/>
  <c r="AS47" i="1"/>
  <c r="BP47" i="1"/>
  <c r="AY47" i="1"/>
  <c r="BA47" i="1"/>
  <c r="AD47" i="1"/>
  <c r="AF47" i="1"/>
  <c r="BL47" i="1"/>
  <c r="AT47" i="1"/>
  <c r="AV47" i="1"/>
  <c r="X68" i="1"/>
  <c r="AG68" i="1"/>
  <c r="AY68" i="1"/>
  <c r="AZ68" i="1"/>
  <c r="AS68" i="1"/>
  <c r="BB68" i="1"/>
  <c r="BK68" i="1"/>
  <c r="AO68" i="1"/>
  <c r="AH68" i="1"/>
  <c r="BG68" i="1"/>
  <c r="BH68" i="1"/>
  <c r="BA68" i="1"/>
  <c r="BN68" i="1"/>
  <c r="AW68" i="1"/>
  <c r="AP68" i="1"/>
  <c r="BI68" i="1"/>
  <c r="BM68" i="1"/>
  <c r="BE68" i="1"/>
  <c r="AX68" i="1"/>
  <c r="AV122" i="1"/>
  <c r="AY155" i="1"/>
  <c r="AE147" i="1"/>
  <c r="BB147" i="1"/>
  <c r="AY177" i="1"/>
  <c r="AO177" i="1"/>
  <c r="AV62" i="1"/>
  <c r="BI62" i="1"/>
  <c r="AT62" i="1"/>
  <c r="BG187" i="1"/>
  <c r="BC187" i="1"/>
  <c r="BI161" i="1"/>
  <c r="AR161" i="1"/>
  <c r="AK161" i="1"/>
  <c r="AZ161" i="1"/>
  <c r="AS161" i="1"/>
  <c r="AO161" i="1"/>
  <c r="BA161" i="1"/>
  <c r="AW161" i="1"/>
  <c r="AX161" i="1"/>
  <c r="AL161" i="1"/>
  <c r="BL100" i="1"/>
  <c r="AP100" i="1"/>
  <c r="AR100" i="1"/>
  <c r="AX100" i="1"/>
  <c r="AZ100" i="1"/>
  <c r="AK100" i="1"/>
  <c r="AI100" i="1"/>
  <c r="AS100" i="1"/>
  <c r="AL100" i="1"/>
  <c r="AQ100" i="1"/>
  <c r="BA100" i="1"/>
  <c r="AT100" i="1"/>
  <c r="BA181" i="1"/>
  <c r="AQ119" i="1"/>
  <c r="AY119" i="1"/>
  <c r="BA119" i="1"/>
  <c r="AU161" i="1"/>
  <c r="AS98" i="1"/>
  <c r="BD187" i="1"/>
  <c r="BB161" i="1"/>
  <c r="AS178" i="1"/>
  <c r="AV161" i="1"/>
  <c r="BC119" i="1"/>
  <c r="AI115" i="1"/>
  <c r="AN100" i="1"/>
  <c r="AP39" i="1"/>
  <c r="AN15" i="1"/>
  <c r="AT164" i="1"/>
  <c r="AM161" i="1"/>
  <c r="AX138" i="1"/>
  <c r="AK98" i="1"/>
  <c r="AT25" i="1"/>
  <c r="AY19" i="1"/>
  <c r="AT161" i="1"/>
  <c r="BH122" i="1"/>
  <c r="AV39" i="1"/>
  <c r="AS25" i="1"/>
  <c r="AR25" i="1"/>
  <c r="AU19" i="1"/>
  <c r="AO100" i="1"/>
  <c r="BK47" i="1"/>
  <c r="BK48" i="1"/>
  <c r="AN48" i="1"/>
  <c r="AK48" i="1"/>
  <c r="BD24" i="1"/>
  <c r="AM24" i="1"/>
  <c r="AH24" i="1"/>
  <c r="AO24" i="1"/>
  <c r="AX24" i="1"/>
  <c r="AF24" i="1"/>
  <c r="BG24" i="1"/>
  <c r="AR164" i="1"/>
  <c r="AJ164" i="1"/>
  <c r="AZ164" i="1"/>
  <c r="AO164" i="1"/>
  <c r="AS164" i="1"/>
  <c r="AM164" i="1"/>
  <c r="BD161" i="1"/>
  <c r="AV100" i="1"/>
  <c r="AN30" i="1"/>
  <c r="BF138" i="1"/>
  <c r="AK74" i="1"/>
  <c r="BB25" i="1"/>
  <c r="BG19" i="1"/>
  <c r="AZ25" i="1"/>
  <c r="AN161" i="1"/>
  <c r="AU119" i="1"/>
  <c r="BJ74" i="1"/>
  <c r="BC25" i="1"/>
  <c r="AL164" i="1"/>
  <c r="AR132" i="1"/>
  <c r="BC116" i="1"/>
  <c r="AL25" i="1"/>
  <c r="AI19" i="1"/>
  <c r="AR74" i="1"/>
  <c r="AX132" i="1"/>
  <c r="BC132" i="1"/>
  <c r="X47" i="1"/>
  <c r="BB11" i="1"/>
  <c r="BE11" i="1"/>
  <c r="BH25" i="1"/>
  <c r="AK25" i="1"/>
  <c r="BA25" i="1"/>
  <c r="AJ25" i="1"/>
  <c r="AV15" i="1"/>
  <c r="AO5" i="1"/>
  <c r="BB164" i="1"/>
  <c r="AQ132" i="1"/>
  <c r="AS132" i="1"/>
  <c r="AM119" i="1"/>
  <c r="AL98" i="1"/>
  <c r="BB74" i="1"/>
  <c r="AU25" i="1"/>
  <c r="BH19" i="1"/>
  <c r="AR178" i="1"/>
  <c r="AX160" i="1"/>
  <c r="BF115" i="1"/>
  <c r="BC100" i="1"/>
  <c r="AM15" i="1"/>
  <c r="BA164" i="1"/>
  <c r="AO19" i="1"/>
  <c r="AF19" i="1"/>
  <c r="AZ15" i="1"/>
  <c r="AY100" i="1"/>
  <c r="BI138" i="1"/>
  <c r="AH100" i="1"/>
  <c r="BH138" i="1"/>
  <c r="AP104" i="1"/>
  <c r="AW104" i="1"/>
  <c r="AM58" i="1"/>
  <c r="AG58" i="1"/>
  <c r="BH58" i="1"/>
  <c r="AP58" i="1"/>
  <c r="AY58" i="1"/>
  <c r="AE58" i="1"/>
  <c r="AX155" i="1"/>
  <c r="BF147" i="1"/>
  <c r="BF107" i="1"/>
  <c r="AP155" i="1"/>
  <c r="AJ104" i="1"/>
  <c r="AV30" i="1"/>
  <c r="AP160" i="1"/>
  <c r="AZ61" i="1"/>
  <c r="AM30" i="1"/>
  <c r="BH16" i="1"/>
  <c r="AW160" i="1"/>
  <c r="AT147" i="1"/>
  <c r="AZ122" i="1"/>
  <c r="AY31" i="1"/>
  <c r="AK147" i="1"/>
  <c r="BG58" i="1"/>
  <c r="BI30" i="1"/>
  <c r="AH58" i="1"/>
  <c r="AH155" i="1"/>
  <c r="BC155" i="1"/>
  <c r="AQ104" i="1"/>
  <c r="BA58" i="1"/>
  <c r="AZ31" i="1"/>
  <c r="AJ122" i="1"/>
  <c r="AZ58" i="1"/>
  <c r="AI31" i="1"/>
  <c r="AU155" i="1"/>
  <c r="AG104" i="1"/>
  <c r="AQ58" i="1"/>
  <c r="BC160" i="1"/>
  <c r="AV104" i="1"/>
  <c r="BA155" i="1"/>
  <c r="BA11" i="1"/>
  <c r="BE155" i="1"/>
  <c r="AY160" i="1"/>
  <c r="AL122" i="1"/>
  <c r="AL58" i="1"/>
  <c r="BA31" i="1"/>
  <c r="AW155" i="1"/>
  <c r="AI104" i="1"/>
  <c r="AS58" i="1"/>
  <c r="AR31" i="1"/>
  <c r="AZ159" i="1"/>
  <c r="AR58" i="1"/>
  <c r="AT30" i="1"/>
  <c r="AM155" i="1"/>
  <c r="BG122" i="1"/>
  <c r="AI58" i="1"/>
  <c r="BB155" i="1"/>
  <c r="BF122" i="1"/>
  <c r="AN104" i="1"/>
  <c r="BE31" i="1"/>
  <c r="AS155" i="1"/>
  <c r="BE122" i="1"/>
  <c r="AT104" i="1"/>
  <c r="BD147" i="1"/>
  <c r="AN177" i="1"/>
  <c r="AT122" i="1"/>
  <c r="AQ160" i="1"/>
  <c r="AD58" i="1"/>
  <c r="BC40" i="1"/>
  <c r="AS31" i="1"/>
  <c r="AR11" i="1"/>
  <c r="AO155" i="1"/>
  <c r="BA122" i="1"/>
  <c r="AK58" i="1"/>
  <c r="AD40" i="1"/>
  <c r="AJ31" i="1"/>
  <c r="BD155" i="1"/>
  <c r="AJ58" i="1"/>
  <c r="AL30" i="1"/>
  <c r="AY122" i="1"/>
  <c r="AT155" i="1"/>
  <c r="AF104" i="1"/>
  <c r="AO31" i="1"/>
  <c r="BD58" i="1"/>
  <c r="BG160" i="1"/>
  <c r="AT58" i="1"/>
  <c r="AF30" i="1"/>
  <c r="AK31" i="1"/>
  <c r="AS122" i="1"/>
  <c r="AQ112" i="1"/>
  <c r="AC58" i="1"/>
  <c r="AV155" i="1"/>
  <c r="AX104" i="1"/>
  <c r="AD30" i="1"/>
  <c r="AQ122" i="1"/>
  <c r="AX31" i="1"/>
  <c r="AL155" i="1"/>
  <c r="BB160" i="1"/>
  <c r="AU104" i="1"/>
  <c r="AR155" i="1"/>
  <c r="AN58" i="1"/>
  <c r="BF155" i="1"/>
  <c r="AZ104" i="1"/>
  <c r="AK122" i="1"/>
  <c r="AN155" i="1"/>
  <c r="AT92" i="1"/>
  <c r="AZ40" i="1"/>
  <c r="BE58" i="1"/>
  <c r="AJ155" i="1"/>
  <c r="AS140" i="1"/>
  <c r="AG105" i="1"/>
  <c r="AZ56" i="1"/>
  <c r="BA53" i="1"/>
  <c r="AZ148" i="1"/>
  <c r="AN105" i="1"/>
  <c r="AY56" i="1"/>
  <c r="AZ53" i="1"/>
  <c r="AY106" i="1"/>
  <c r="AW148" i="1"/>
  <c r="BA105" i="1"/>
  <c r="AJ105" i="1"/>
  <c r="AU56" i="1"/>
  <c r="AY105" i="1"/>
  <c r="AR56" i="1"/>
  <c r="AS53" i="1"/>
  <c r="BG44" i="1"/>
  <c r="BA16" i="1"/>
  <c r="AR148" i="1"/>
  <c r="AF105" i="1"/>
  <c r="AQ56" i="1"/>
  <c r="AR53" i="1"/>
  <c r="BG148" i="1"/>
  <c r="AZ106" i="1"/>
  <c r="BB105" i="1"/>
  <c r="AS105" i="1"/>
  <c r="AR60" i="1"/>
  <c r="AV56" i="1"/>
  <c r="AQ105" i="1"/>
  <c r="BB56" i="1"/>
  <c r="BA148" i="1"/>
  <c r="AC53" i="1"/>
  <c r="AQ44" i="1"/>
  <c r="AU174" i="1"/>
  <c r="AG123" i="1"/>
  <c r="AU105" i="1"/>
  <c r="AT174" i="1"/>
  <c r="AL105" i="1"/>
  <c r="BP53" i="1"/>
  <c r="AN81" i="1"/>
  <c r="BC60" i="1"/>
  <c r="AM105" i="1"/>
  <c r="BF56" i="1"/>
  <c r="AK60" i="1"/>
  <c r="AD53" i="1"/>
  <c r="AS148" i="1"/>
  <c r="BE105" i="1"/>
  <c r="AN60" i="1"/>
  <c r="AU60" i="1"/>
  <c r="AU81" i="1"/>
  <c r="AX56" i="1"/>
  <c r="BG53" i="1"/>
  <c r="BF148" i="1"/>
  <c r="AW56" i="1"/>
  <c r="BF53" i="1"/>
  <c r="BD148" i="1"/>
  <c r="AW106" i="1"/>
  <c r="AF53" i="1"/>
  <c r="AZ123" i="1"/>
  <c r="AU106" i="1"/>
  <c r="BB106" i="1"/>
  <c r="BD60" i="1"/>
  <c r="AW174" i="1"/>
  <c r="AW105" i="1"/>
  <c r="AV174" i="1"/>
  <c r="BD105" i="1"/>
  <c r="AX99" i="1"/>
  <c r="AP56" i="1"/>
  <c r="AY53" i="1"/>
  <c r="AX148" i="1"/>
  <c r="AV148" i="1"/>
  <c r="AZ105" i="1"/>
  <c r="AT106" i="1"/>
  <c r="BC123" i="1"/>
  <c r="AY168" i="1"/>
  <c r="AL106" i="1"/>
  <c r="AR96" i="1"/>
  <c r="AO81" i="1"/>
  <c r="BE195" i="1"/>
  <c r="AX168" i="1"/>
  <c r="AS137" i="1"/>
  <c r="AR16" i="1"/>
  <c r="AL116" i="1"/>
  <c r="AJ106" i="1"/>
  <c r="AH96" i="1"/>
  <c r="AI16" i="1"/>
  <c r="AF123" i="1"/>
  <c r="AI106" i="1"/>
  <c r="AN22" i="1"/>
  <c r="AU123" i="1"/>
  <c r="BH81" i="1"/>
  <c r="AQ168" i="1"/>
  <c r="BH150" i="1"/>
  <c r="AJ96" i="1"/>
  <c r="AG81" i="1"/>
  <c r="BG14" i="1"/>
  <c r="AW133" i="1"/>
  <c r="AO14" i="1"/>
  <c r="AF22" i="1"/>
  <c r="AM123" i="1"/>
  <c r="AX106" i="1"/>
  <c r="AN26" i="1"/>
  <c r="AQ16" i="1"/>
  <c r="AQ106" i="1"/>
  <c r="AO106" i="1"/>
  <c r="AP106" i="1"/>
  <c r="BB123" i="1"/>
  <c r="AS123" i="1"/>
  <c r="AI123" i="1"/>
  <c r="AR106" i="1"/>
  <c r="AN123" i="1"/>
  <c r="AM106" i="1"/>
  <c r="BE123" i="1"/>
  <c r="BG61" i="1"/>
  <c r="AY38" i="1"/>
  <c r="AU14" i="1"/>
  <c r="AL123" i="1"/>
  <c r="AK123" i="1"/>
  <c r="AF81" i="1"/>
  <c r="AY14" i="1"/>
  <c r="BF123" i="1"/>
  <c r="BA106" i="1"/>
  <c r="AX123" i="1"/>
  <c r="AY184" i="1"/>
  <c r="AT137" i="1"/>
  <c r="BD116" i="1"/>
  <c r="BI61" i="1"/>
  <c r="AI14" i="1"/>
  <c r="AP184" i="1"/>
  <c r="AP123" i="1"/>
  <c r="AK106" i="1"/>
  <c r="AH14" i="1"/>
  <c r="BC7" i="1"/>
  <c r="AR137" i="1"/>
  <c r="AW123" i="1"/>
  <c r="BC195" i="1"/>
  <c r="AW96" i="1"/>
  <c r="AV14" i="1"/>
  <c r="AK7" i="1"/>
  <c r="BB133" i="1"/>
  <c r="BD96" i="1"/>
  <c r="AM14" i="1"/>
  <c r="AF16" i="1"/>
  <c r="BB96" i="1"/>
  <c r="AE16" i="1"/>
  <c r="BF168" i="1"/>
  <c r="AZ16" i="1"/>
  <c r="BF14" i="1"/>
  <c r="AQ14" i="1"/>
  <c r="AS106" i="1"/>
  <c r="AP14" i="1"/>
  <c r="AY200" i="1"/>
  <c r="AQ184" i="1"/>
  <c r="AY123" i="1"/>
  <c r="AS61" i="1"/>
  <c r="AN7" i="1"/>
  <c r="AH123" i="1"/>
  <c r="AY96" i="1"/>
  <c r="AH22" i="1"/>
  <c r="AE7" i="1"/>
  <c r="AV133" i="1"/>
  <c r="AO123" i="1"/>
  <c r="BD168" i="1"/>
  <c r="AO96" i="1"/>
  <c r="AQ177" i="1"/>
  <c r="AV106" i="1"/>
  <c r="BB22" i="1"/>
  <c r="BA199" i="1"/>
  <c r="AJ61" i="1"/>
  <c r="AX22" i="1"/>
  <c r="AX14" i="1"/>
  <c r="BC81" i="1"/>
  <c r="BE22" i="1"/>
  <c r="BE14" i="1"/>
  <c r="AS177" i="1"/>
  <c r="BF61" i="1"/>
  <c r="AE14" i="1"/>
  <c r="AH156" i="1"/>
  <c r="AL22" i="1"/>
  <c r="BI14" i="1"/>
  <c r="AN156" i="1"/>
  <c r="AP22" i="1"/>
  <c r="AW22" i="1"/>
  <c r="AW14" i="1"/>
  <c r="AP61" i="1"/>
  <c r="BC168" i="1"/>
  <c r="BC22" i="1"/>
  <c r="AD22" i="1"/>
  <c r="BH195" i="1"/>
  <c r="BA14" i="1"/>
  <c r="AO22" i="1"/>
  <c r="AR177" i="1"/>
  <c r="AU168" i="1"/>
  <c r="AU22" i="1"/>
  <c r="AS14" i="1"/>
  <c r="AQ133" i="1"/>
  <c r="AY22" i="1"/>
  <c r="AT177" i="1"/>
  <c r="AS156" i="1"/>
  <c r="AG22" i="1"/>
  <c r="AV168" i="1"/>
  <c r="AN14" i="1"/>
  <c r="AM22" i="1"/>
  <c r="AX177" i="1"/>
  <c r="AK22" i="1"/>
  <c r="BB199" i="1"/>
  <c r="AQ22" i="1"/>
  <c r="AU177" i="1"/>
  <c r="BE168" i="1"/>
  <c r="BD22" i="1"/>
  <c r="AF14" i="1"/>
  <c r="AE22" i="1"/>
  <c r="BA133" i="1"/>
  <c r="AR133" i="1"/>
  <c r="BH14" i="1"/>
  <c r="BP184" i="1"/>
  <c r="AI22" i="1"/>
  <c r="AW168" i="1"/>
  <c r="BD133" i="1"/>
  <c r="BC14" i="1"/>
  <c r="AN16" i="1"/>
  <c r="I93" i="36"/>
  <c r="G93" i="36"/>
  <c r="F93" i="36"/>
  <c r="H93" i="36"/>
  <c r="E88" i="36"/>
  <c r="AS16" i="1"/>
  <c r="AR38" i="1"/>
  <c r="AJ16" i="1"/>
  <c r="BD195" i="1"/>
  <c r="BF150" i="1"/>
  <c r="AP26" i="1"/>
  <c r="BF16" i="1"/>
  <c r="AK62" i="1"/>
  <c r="AT16" i="1"/>
  <c r="AZ60" i="1"/>
  <c r="AW60" i="1"/>
  <c r="AC60" i="1"/>
  <c r="BH60" i="1"/>
  <c r="BA60" i="1"/>
  <c r="BD56" i="1"/>
  <c r="AM56" i="1"/>
  <c r="AU85" i="1"/>
  <c r="AX85" i="1"/>
  <c r="AO85" i="1"/>
  <c r="AM117" i="1"/>
  <c r="AH117" i="1"/>
  <c r="AO117" i="1"/>
  <c r="AX117" i="1"/>
  <c r="AK104" i="1"/>
  <c r="AS104" i="1"/>
  <c r="AL104" i="1"/>
  <c r="AM104" i="1"/>
  <c r="AO104" i="1"/>
  <c r="BB104" i="1"/>
  <c r="AO58" i="1"/>
  <c r="AX58" i="1"/>
  <c r="AF58" i="1"/>
  <c r="AW58" i="1"/>
  <c r="BF58" i="1"/>
  <c r="AV58" i="1"/>
  <c r="AN96" i="1"/>
  <c r="AV96" i="1"/>
  <c r="BE96" i="1"/>
  <c r="BA83" i="1"/>
  <c r="AF83" i="1"/>
  <c r="AR159" i="1"/>
  <c r="AN83" i="1"/>
  <c r="BH62" i="1"/>
  <c r="AH107" i="1"/>
  <c r="AO62" i="1"/>
  <c r="AI38" i="1"/>
  <c r="BM184" i="1"/>
  <c r="AU184" i="1"/>
  <c r="AS184" i="1"/>
  <c r="AV184" i="1"/>
  <c r="AY107" i="1"/>
  <c r="AP62" i="1"/>
  <c r="AG62" i="1"/>
  <c r="BF195" i="1"/>
  <c r="AQ107" i="1"/>
  <c r="AO89" i="1"/>
  <c r="AL82" i="1"/>
  <c r="AH62" i="1"/>
  <c r="AS38" i="1"/>
  <c r="BH26" i="1"/>
  <c r="AK16" i="1"/>
  <c r="BI159" i="1"/>
  <c r="AJ38" i="1"/>
  <c r="BG26" i="1"/>
  <c r="AG107" i="1"/>
  <c r="BD62" i="1"/>
  <c r="AY159" i="1"/>
  <c r="BF38" i="1"/>
  <c r="AX16" i="1"/>
  <c r="AG85" i="1"/>
  <c r="AN56" i="1"/>
  <c r="AQ113" i="1"/>
  <c r="AM85" i="1"/>
  <c r="AH60" i="1"/>
  <c r="AK56" i="1"/>
  <c r="AV31" i="1"/>
  <c r="AN31" i="1"/>
  <c r="BF31" i="1"/>
  <c r="AW31" i="1"/>
  <c r="AT160" i="1"/>
  <c r="BJ160" i="1"/>
  <c r="AM160" i="1"/>
  <c r="AU160" i="1"/>
  <c r="BQ122" i="1"/>
  <c r="X122" i="1"/>
  <c r="BO122" i="1"/>
  <c r="AP122" i="1"/>
  <c r="AS131" i="1"/>
  <c r="AQ30" i="1"/>
  <c r="AZ30" i="1"/>
  <c r="AL26" i="1"/>
  <c r="AO26" i="1"/>
  <c r="AF26" i="1"/>
  <c r="BE26" i="1"/>
  <c r="BG159" i="1"/>
  <c r="AP107" i="1"/>
  <c r="AW62" i="1"/>
  <c r="BG107" i="1"/>
  <c r="AX62" i="1"/>
  <c r="AM62" i="1"/>
  <c r="AG26" i="1"/>
  <c r="AU129" i="1"/>
  <c r="AQ83" i="1"/>
  <c r="AV89" i="1"/>
  <c r="BJ159" i="1"/>
  <c r="AI107" i="1"/>
  <c r="AK38" i="1"/>
  <c r="AZ26" i="1"/>
  <c r="AC16" i="1"/>
  <c r="BA159" i="1"/>
  <c r="AY26" i="1"/>
  <c r="AL89" i="1"/>
  <c r="AP38" i="1"/>
  <c r="AH16" i="1"/>
  <c r="AX129" i="1"/>
  <c r="BC107" i="1"/>
  <c r="AN38" i="1"/>
  <c r="AE85" i="1"/>
  <c r="BD188" i="1"/>
  <c r="BG188" i="1"/>
  <c r="AY193" i="1"/>
  <c r="BE193" i="1"/>
  <c r="BA193" i="1"/>
  <c r="BI53" i="1"/>
  <c r="AW53" i="1"/>
  <c r="BK53" i="1"/>
  <c r="BD53" i="1"/>
  <c r="AY62" i="1"/>
  <c r="AR62" i="1"/>
  <c r="AI62" i="1"/>
  <c r="AZ62" i="1"/>
  <c r="BC62" i="1"/>
  <c r="BG62" i="1"/>
  <c r="BF62" i="1"/>
  <c r="AW26" i="1"/>
  <c r="AE83" i="1"/>
  <c r="AY83" i="1"/>
  <c r="BM16" i="1"/>
  <c r="BC16" i="1"/>
  <c r="BD16" i="1"/>
  <c r="AG16" i="1"/>
  <c r="AD16" i="1"/>
  <c r="AW16" i="1"/>
  <c r="AP16" i="1"/>
  <c r="BB159" i="1"/>
  <c r="AR26" i="1"/>
  <c r="AS159" i="1"/>
  <c r="AQ26" i="1"/>
  <c r="AW184" i="1"/>
  <c r="AN62" i="1"/>
  <c r="BG16" i="1"/>
  <c r="AN184" i="1"/>
  <c r="AH38" i="1"/>
  <c r="BD26" i="1"/>
  <c r="AO16" i="1"/>
  <c r="AT184" i="1"/>
  <c r="AW129" i="1"/>
  <c r="AV159" i="1"/>
  <c r="AV129" i="1"/>
  <c r="AU16" i="1"/>
  <c r="AJ107" i="1"/>
  <c r="AQ25" i="1"/>
  <c r="AY25" i="1"/>
  <c r="BQ16" i="1"/>
  <c r="BC93" i="1"/>
  <c r="AO93" i="1"/>
  <c r="AX93" i="1"/>
  <c r="AM115" i="1"/>
  <c r="AU115" i="1"/>
  <c r="AK39" i="1"/>
  <c r="BC39" i="1"/>
  <c r="AG38" i="1"/>
  <c r="AX38" i="1"/>
  <c r="AW38" i="1"/>
  <c r="AQ38" i="1"/>
  <c r="BF26" i="1"/>
  <c r="AU62" i="1"/>
  <c r="AL62" i="1"/>
  <c r="BA62" i="1"/>
  <c r="BC26" i="1"/>
  <c r="AZ38" i="1"/>
  <c r="AX26" i="1"/>
  <c r="AS62" i="1"/>
  <c r="AJ62" i="1"/>
  <c r="BA38" i="1"/>
  <c r="AT159" i="1"/>
  <c r="AJ26" i="1"/>
  <c r="AX184" i="1"/>
  <c r="AI26" i="1"/>
  <c r="AO184" i="1"/>
  <c r="BH159" i="1"/>
  <c r="AF62" i="1"/>
  <c r="AY16" i="1"/>
  <c r="BE56" i="1"/>
  <c r="BB62" i="1"/>
  <c r="AV26" i="1"/>
  <c r="AV16" i="1"/>
  <c r="AM16" i="1"/>
  <c r="BA196" i="1"/>
  <c r="BE202" i="1"/>
  <c r="BI202" i="1"/>
  <c r="BM97" i="1"/>
  <c r="BD97" i="1"/>
  <c r="AY97" i="1"/>
  <c r="AS97" i="1"/>
  <c r="AL97" i="1"/>
  <c r="BN21" i="1"/>
  <c r="BH187" i="1"/>
  <c r="BP21" i="1"/>
  <c r="AU77" i="1"/>
  <c r="BC77" i="1"/>
  <c r="AN77" i="1"/>
  <c r="BK89" i="1"/>
  <c r="X89" i="1"/>
  <c r="BO89" i="1"/>
  <c r="AZ89" i="1"/>
  <c r="BL89" i="1"/>
  <c r="BG89" i="1"/>
  <c r="BJ89" i="1"/>
  <c r="AH89" i="1"/>
  <c r="AI89" i="1"/>
  <c r="BQ89" i="1"/>
  <c r="AP89" i="1"/>
  <c r="AQ89" i="1"/>
  <c r="BP89" i="1"/>
  <c r="BF89" i="1"/>
  <c r="AJ89" i="1"/>
  <c r="AV60" i="1"/>
  <c r="AL126" i="1"/>
  <c r="AN89" i="1"/>
  <c r="AZ77" i="1"/>
  <c r="BG72" i="1"/>
  <c r="AM60" i="1"/>
  <c r="BH24" i="1"/>
  <c r="AQ148" i="1"/>
  <c r="AW107" i="1"/>
  <c r="AU89" i="1"/>
  <c r="AX72" i="1"/>
  <c r="BB60" i="1"/>
  <c r="AQ53" i="1"/>
  <c r="AQ24" i="1"/>
  <c r="AR126" i="1"/>
  <c r="BD107" i="1"/>
  <c r="AD89" i="1"/>
  <c r="AP77" i="1"/>
  <c r="AO72" i="1"/>
  <c r="AH61" i="1"/>
  <c r="AX53" i="1"/>
  <c r="AY164" i="1"/>
  <c r="AO148" i="1"/>
  <c r="AG53" i="1"/>
  <c r="AU173" i="1"/>
  <c r="AP164" i="1"/>
  <c r="AR89" i="1"/>
  <c r="AM77" i="1"/>
  <c r="AX89" i="1"/>
  <c r="AR17" i="1"/>
  <c r="AZ17" i="1"/>
  <c r="AQ17" i="1"/>
  <c r="BD122" i="1"/>
  <c r="AO122" i="1"/>
  <c r="AW122" i="1"/>
  <c r="AM122" i="1"/>
  <c r="BI122" i="1"/>
  <c r="BM122" i="1"/>
  <c r="AU122" i="1"/>
  <c r="AN122" i="1"/>
  <c r="AX122" i="1"/>
  <c r="AJ30" i="1"/>
  <c r="AI30" i="1"/>
  <c r="AR30" i="1"/>
  <c r="AH30" i="1"/>
  <c r="BM89" i="1"/>
  <c r="BK144" i="1"/>
  <c r="AZ144" i="1"/>
  <c r="AJ118" i="1"/>
  <c r="AR118" i="1"/>
  <c r="AN95" i="1"/>
  <c r="BE95" i="1"/>
  <c r="AH95" i="1"/>
  <c r="BA77" i="1"/>
  <c r="AF89" i="1"/>
  <c r="AR77" i="1"/>
  <c r="AY72" i="1"/>
  <c r="BH61" i="1"/>
  <c r="AE60" i="1"/>
  <c r="AO107" i="1"/>
  <c r="AM89" i="1"/>
  <c r="AY77" i="1"/>
  <c r="AP72" i="1"/>
  <c r="AT60" i="1"/>
  <c r="AI24" i="1"/>
  <c r="AV107" i="1"/>
  <c r="AH77" i="1"/>
  <c r="BI60" i="1"/>
  <c r="AP53" i="1"/>
  <c r="BF24" i="1"/>
  <c r="AQ164" i="1"/>
  <c r="AW61" i="1"/>
  <c r="AM173" i="1"/>
  <c r="AY60" i="1"/>
  <c r="AY89" i="1"/>
  <c r="BD164" i="1"/>
  <c r="BB53" i="1"/>
  <c r="AX147" i="1"/>
  <c r="BH147" i="1"/>
  <c r="AZ108" i="1"/>
  <c r="BH89" i="1"/>
  <c r="AI35" i="1"/>
  <c r="AJ35" i="1"/>
  <c r="AY35" i="1"/>
  <c r="AZ35" i="1"/>
  <c r="BG35" i="1"/>
  <c r="AX35" i="1"/>
  <c r="BI35" i="1"/>
  <c r="BC95" i="1"/>
  <c r="AS77" i="1"/>
  <c r="AQ77" i="1"/>
  <c r="AI60" i="1"/>
  <c r="BB148" i="1"/>
  <c r="AW82" i="1"/>
  <c r="AO82" i="1"/>
  <c r="AZ133" i="1"/>
  <c r="AT133" i="1"/>
  <c r="AS168" i="1"/>
  <c r="BA168" i="1"/>
  <c r="BI89" i="1"/>
  <c r="AJ77" i="1"/>
  <c r="AE89" i="1"/>
  <c r="BE89" i="1"/>
  <c r="AK77" i="1"/>
  <c r="BA61" i="1"/>
  <c r="AJ24" i="1"/>
  <c r="AS126" i="1"/>
  <c r="AI77" i="1"/>
  <c r="AD60" i="1"/>
  <c r="AM118" i="1"/>
  <c r="AS60" i="1"/>
  <c r="AP24" i="1"/>
  <c r="AY126" i="1"/>
  <c r="BA89" i="1"/>
  <c r="BE77" i="1"/>
  <c r="BE24" i="1"/>
  <c r="AV53" i="1"/>
  <c r="AT173" i="1"/>
  <c r="AY174" i="1"/>
  <c r="AF38" i="1"/>
  <c r="AT38" i="1"/>
  <c r="BB38" i="1"/>
  <c r="BE38" i="1"/>
  <c r="BD159" i="1"/>
  <c r="BC159" i="1"/>
  <c r="AW159" i="1"/>
  <c r="BN89" i="1"/>
  <c r="BQ202" i="1"/>
  <c r="BP202" i="1"/>
  <c r="BD202" i="1"/>
  <c r="BP97" i="1"/>
  <c r="BE97" i="1"/>
  <c r="BF97" i="1"/>
  <c r="BG97" i="1"/>
  <c r="BO97" i="1"/>
  <c r="BL97" i="1"/>
  <c r="AJ97" i="1"/>
  <c r="AK97" i="1"/>
  <c r="BJ97" i="1"/>
  <c r="BK97" i="1"/>
  <c r="AP97" i="1"/>
  <c r="AZ97" i="1"/>
  <c r="BQ97" i="1"/>
  <c r="AX97" i="1"/>
  <c r="X97" i="1"/>
  <c r="AQ97" i="1"/>
  <c r="AQ126" i="1"/>
  <c r="AS89" i="1"/>
  <c r="AW77" i="1"/>
  <c r="BA107" i="1"/>
  <c r="AZ107" i="1"/>
  <c r="AU107" i="1"/>
  <c r="AL24" i="1"/>
  <c r="AG24" i="1"/>
  <c r="AN24" i="1"/>
  <c r="AD24" i="1"/>
  <c r="BN53" i="1"/>
  <c r="BJ53" i="1"/>
  <c r="BM53" i="1"/>
  <c r="AU53" i="1"/>
  <c r="BQ53" i="1"/>
  <c r="X53" i="1"/>
  <c r="BC53" i="1"/>
  <c r="AL53" i="1"/>
  <c r="AN53" i="1"/>
  <c r="AT53" i="1"/>
  <c r="BO53" i="1"/>
  <c r="AE53" i="1"/>
  <c r="BE53" i="1"/>
  <c r="BB89" i="1"/>
  <c r="AK89" i="1"/>
  <c r="AO77" i="1"/>
  <c r="BE60" i="1"/>
  <c r="AP60" i="1"/>
  <c r="BG60" i="1"/>
  <c r="AX60" i="1"/>
  <c r="AJ60" i="1"/>
  <c r="AQ60" i="1"/>
  <c r="BE61" i="1"/>
  <c r="AF72" i="1"/>
  <c r="AU72" i="1"/>
  <c r="AG109" i="1"/>
  <c r="BC109" i="1"/>
  <c r="AV109" i="1"/>
  <c r="AU126" i="1"/>
  <c r="AG89" i="1"/>
  <c r="BD89" i="1"/>
  <c r="AL113" i="1"/>
  <c r="AR95" i="1"/>
  <c r="AT89" i="1"/>
  <c r="AX61" i="1"/>
  <c r="BE148" i="1"/>
  <c r="AC89" i="1"/>
  <c r="AG77" i="1"/>
  <c r="AN72" i="1"/>
  <c r="AV77" i="1"/>
  <c r="BF60" i="1"/>
  <c r="BB187" i="1"/>
  <c r="BA187" i="1"/>
  <c r="AZ187" i="1"/>
  <c r="AV164" i="1"/>
  <c r="AF164" i="1"/>
  <c r="AN164" i="1"/>
  <c r="AG164" i="1"/>
  <c r="AW164" i="1"/>
  <c r="AH164" i="1"/>
  <c r="BE164" i="1"/>
  <c r="AN173" i="1"/>
  <c r="AV173" i="1"/>
  <c r="BA173" i="1"/>
  <c r="BB173" i="1"/>
  <c r="BL53" i="1"/>
  <c r="BI118" i="1"/>
  <c r="AG63" i="1"/>
  <c r="BF63" i="1"/>
  <c r="AW63" i="1"/>
  <c r="AF63" i="1"/>
  <c r="BD63" i="1"/>
  <c r="AP63" i="1"/>
  <c r="BG63" i="1"/>
  <c r="AZ195" i="1"/>
  <c r="AP7" i="1"/>
  <c r="AJ11" i="1"/>
  <c r="AM51" i="1"/>
  <c r="BD11" i="1"/>
  <c r="AS11" i="1"/>
  <c r="BK115" i="1"/>
  <c r="AT115" i="1"/>
  <c r="AK115" i="1"/>
  <c r="AS115" i="1"/>
  <c r="AI5" i="1"/>
  <c r="BM5" i="1"/>
  <c r="AR5" i="1"/>
  <c r="BH5" i="1"/>
  <c r="BG5" i="1"/>
  <c r="AU98" i="1"/>
  <c r="BE98" i="1"/>
  <c r="BO116" i="1"/>
  <c r="AI116" i="1"/>
  <c r="AY116" i="1"/>
  <c r="AN116" i="1"/>
  <c r="AV108" i="1"/>
  <c r="AW5" i="1"/>
  <c r="AH115" i="1"/>
  <c r="BC108" i="1"/>
  <c r="AY11" i="1"/>
  <c r="BE115" i="1"/>
  <c r="BF72" i="1"/>
  <c r="AW51" i="1"/>
  <c r="BF11" i="1"/>
  <c r="AZ142" i="1"/>
  <c r="BA116" i="1"/>
  <c r="AO11" i="1"/>
  <c r="BB5" i="1"/>
  <c r="AE51" i="1"/>
  <c r="AV11" i="1"/>
  <c r="AJ54" i="1"/>
  <c r="BQ111" i="1"/>
  <c r="AV111" i="1"/>
  <c r="BD111" i="1"/>
  <c r="AO111" i="1"/>
  <c r="AX111" i="1"/>
  <c r="AW111" i="1"/>
  <c r="BE111" i="1"/>
  <c r="AQ12" i="1"/>
  <c r="AY12" i="1"/>
  <c r="BP19" i="1"/>
  <c r="BB19" i="1"/>
  <c r="BC19" i="1"/>
  <c r="BJ19" i="1"/>
  <c r="BQ74" i="1"/>
  <c r="BK74" i="1"/>
  <c r="BN74" i="1"/>
  <c r="AN74" i="1"/>
  <c r="BP74" i="1"/>
  <c r="BM74" i="1"/>
  <c r="AV74" i="1"/>
  <c r="BL74" i="1"/>
  <c r="BD74" i="1"/>
  <c r="AM74" i="1"/>
  <c r="BL132" i="1"/>
  <c r="BE132" i="1"/>
  <c r="BO132" i="1"/>
  <c r="BJ132" i="1"/>
  <c r="X132" i="1"/>
  <c r="BG132" i="1"/>
  <c r="BD132" i="1"/>
  <c r="AV132" i="1"/>
  <c r="BQ132" i="1"/>
  <c r="AT132" i="1"/>
  <c r="AU132" i="1"/>
  <c r="BI132" i="1"/>
  <c r="BA132" i="1"/>
  <c r="BB132" i="1"/>
  <c r="AJ51" i="1"/>
  <c r="AR51" i="1"/>
  <c r="AL51" i="1"/>
  <c r="AE11" i="1"/>
  <c r="AM11" i="1"/>
  <c r="AK108" i="1"/>
  <c r="AW115" i="1"/>
  <c r="BC5" i="1"/>
  <c r="AR142" i="1"/>
  <c r="AG11" i="1"/>
  <c r="AZ116" i="1"/>
  <c r="AN11" i="1"/>
  <c r="BB115" i="1"/>
  <c r="BA51" i="1"/>
  <c r="AT11" i="1"/>
  <c r="AL72" i="1"/>
  <c r="AT72" i="1"/>
  <c r="AE72" i="1"/>
  <c r="AM72" i="1"/>
  <c r="BD108" i="1"/>
  <c r="AW11" i="1"/>
  <c r="AP108" i="1"/>
  <c r="BE54" i="1"/>
  <c r="BF112" i="1"/>
  <c r="BB108" i="1"/>
  <c r="AO51" i="1"/>
  <c r="AX11" i="1"/>
  <c r="AS116" i="1"/>
  <c r="AT5" i="1"/>
  <c r="BG115" i="1"/>
  <c r="AF108" i="1"/>
  <c r="BF54" i="1"/>
  <c r="AG5" i="1"/>
  <c r="AR140" i="1"/>
  <c r="AU116" i="1"/>
  <c r="AM108" i="1"/>
  <c r="AI11" i="1"/>
  <c r="BD5" i="1"/>
  <c r="AO115" i="1"/>
  <c r="AT108" i="1"/>
  <c r="AG51" i="1"/>
  <c r="AP11" i="1"/>
  <c r="AU5" i="1"/>
  <c r="AK116" i="1"/>
  <c r="AW72" i="1"/>
  <c r="AL5" i="1"/>
  <c r="BB195" i="1"/>
  <c r="AY142" i="1"/>
  <c r="AR116" i="1"/>
  <c r="AF11" i="1"/>
  <c r="BA5" i="1"/>
  <c r="AL115" i="1"/>
  <c r="BC11" i="1"/>
  <c r="AL11" i="1"/>
  <c r="X116" i="1"/>
  <c r="AJ40" i="1"/>
  <c r="AO40" i="1"/>
  <c r="AY17" i="1"/>
  <c r="BH17" i="1"/>
  <c r="AK17" i="1"/>
  <c r="AT85" i="1"/>
  <c r="BC85" i="1"/>
  <c r="BD85" i="1"/>
  <c r="AR168" i="1"/>
  <c r="AT142" i="1"/>
  <c r="AU108" i="1"/>
  <c r="BB71" i="1"/>
  <c r="BH112" i="1"/>
  <c r="BB98" i="1"/>
  <c r="AM116" i="1"/>
  <c r="AV5" i="1"/>
  <c r="AL108" i="1"/>
  <c r="AZ98" i="1"/>
  <c r="AH11" i="1"/>
  <c r="AM5" i="1"/>
  <c r="BD51" i="1"/>
  <c r="AD5" i="1"/>
  <c r="AQ142" i="1"/>
  <c r="AJ116" i="1"/>
  <c r="AX98" i="1"/>
  <c r="AS5" i="1"/>
  <c r="AU11" i="1"/>
  <c r="AZ5" i="1"/>
  <c r="AD11" i="1"/>
  <c r="BC98" i="1"/>
  <c r="BJ115" i="1"/>
  <c r="AM96" i="1"/>
  <c r="AT96" i="1"/>
  <c r="BI191" i="1"/>
  <c r="AY108" i="1"/>
  <c r="AH108" i="1"/>
  <c r="BG108" i="1"/>
  <c r="BE51" i="1"/>
  <c r="AN108" i="1"/>
  <c r="AQ11" i="1"/>
  <c r="AY115" i="1"/>
  <c r="BG51" i="1"/>
  <c r="BE78" i="1"/>
  <c r="BF51" i="1"/>
  <c r="BC142" i="1"/>
  <c r="AQ115" i="1"/>
  <c r="AR112" i="1"/>
  <c r="AT98" i="1"/>
  <c r="AY51" i="1"/>
  <c r="AW78" i="1"/>
  <c r="AX51" i="1"/>
  <c r="AN5" i="1"/>
  <c r="AS142" i="1"/>
  <c r="BB116" i="1"/>
  <c r="AR98" i="1"/>
  <c r="AE5" i="1"/>
  <c r="BD115" i="1"/>
  <c r="AG72" i="1"/>
  <c r="AV51" i="1"/>
  <c r="AR108" i="1"/>
  <c r="AP98" i="1"/>
  <c r="AT54" i="1"/>
  <c r="AK5" i="1"/>
  <c r="BA195" i="1"/>
  <c r="AS78" i="1"/>
  <c r="BC72" i="1"/>
  <c r="AJ5" i="1"/>
  <c r="BB157" i="1"/>
  <c r="AJ17" i="1"/>
  <c r="AZ115" i="1"/>
  <c r="AM98" i="1"/>
  <c r="BP115" i="1"/>
  <c r="BA64" i="1"/>
  <c r="BI64" i="1"/>
  <c r="AT64" i="1"/>
  <c r="BB64" i="1"/>
  <c r="BJ64" i="1"/>
  <c r="AU64" i="1"/>
  <c r="BC64" i="1"/>
  <c r="AJ22" i="1"/>
  <c r="AT22" i="1"/>
  <c r="AR22" i="1"/>
  <c r="X5" i="1"/>
  <c r="AX57" i="1"/>
  <c r="AH57" i="1"/>
  <c r="AP57" i="1"/>
  <c r="AT117" i="1"/>
  <c r="BJ5" i="1"/>
  <c r="AJ112" i="1"/>
  <c r="AQ51" i="1"/>
  <c r="AZ11" i="1"/>
  <c r="AP51" i="1"/>
  <c r="AT116" i="1"/>
  <c r="AJ98" i="1"/>
  <c r="AV115" i="1"/>
  <c r="BA108" i="1"/>
  <c r="AY98" i="1"/>
  <c r="AN51" i="1"/>
  <c r="BC115" i="1"/>
  <c r="AJ108" i="1"/>
  <c r="BC51" i="1"/>
  <c r="AC5" i="1"/>
  <c r="AW98" i="1"/>
  <c r="AB5" i="1"/>
  <c r="AJ115" i="1"/>
  <c r="BD199" i="1"/>
  <c r="AX105" i="1"/>
  <c r="BO54" i="1"/>
  <c r="BN97" i="1"/>
  <c r="BO87" i="1"/>
  <c r="BM87" i="1"/>
  <c r="AU140" i="1"/>
  <c r="BC140" i="1"/>
  <c r="AJ151" i="1"/>
  <c r="AR151" i="1"/>
  <c r="AZ151" i="1"/>
  <c r="BK7" i="1"/>
  <c r="BL7" i="1"/>
  <c r="X7" i="1"/>
  <c r="AI7" i="1"/>
  <c r="BI7" i="1"/>
  <c r="AQ7" i="1"/>
  <c r="BH7" i="1"/>
  <c r="BQ7" i="1"/>
  <c r="AY7" i="1"/>
  <c r="BP7" i="1"/>
  <c r="AF66" i="1"/>
  <c r="AO66" i="1"/>
  <c r="AN66" i="1"/>
  <c r="AW66" i="1"/>
  <c r="AV66" i="1"/>
  <c r="BE66" i="1"/>
  <c r="AZ112" i="1"/>
  <c r="BD15" i="1"/>
  <c r="AN151" i="1"/>
  <c r="BG112" i="1"/>
  <c r="BI66" i="1"/>
  <c r="BH145" i="1"/>
  <c r="AY140" i="1"/>
  <c r="AX112" i="1"/>
  <c r="AR66" i="1"/>
  <c r="BB7" i="1"/>
  <c r="AQ82" i="1"/>
  <c r="AQ66" i="1"/>
  <c r="AK151" i="1"/>
  <c r="AR7" i="1"/>
  <c r="AG66" i="1"/>
  <c r="BD66" i="1"/>
  <c r="AH15" i="1"/>
  <c r="AH7" i="1"/>
  <c r="AZ155" i="1"/>
  <c r="AQ149" i="1"/>
  <c r="BD25" i="1"/>
  <c r="AH25" i="1"/>
  <c r="AW25" i="1"/>
  <c r="AT148" i="1"/>
  <c r="AU148" i="1"/>
  <c r="BC148" i="1"/>
  <c r="AN148" i="1"/>
  <c r="AN126" i="1"/>
  <c r="AO126" i="1"/>
  <c r="AW126" i="1"/>
  <c r="AP126" i="1"/>
  <c r="AX126" i="1"/>
  <c r="AT77" i="1"/>
  <c r="AL77" i="1"/>
  <c r="BD77" i="1"/>
  <c r="BB77" i="1"/>
  <c r="AZ140" i="1"/>
  <c r="AY112" i="1"/>
  <c r="AP112" i="1"/>
  <c r="AJ66" i="1"/>
  <c r="AL15" i="1"/>
  <c r="AT7" i="1"/>
  <c r="AX140" i="1"/>
  <c r="BE112" i="1"/>
  <c r="AI66" i="1"/>
  <c r="AJ7" i="1"/>
  <c r="AW7" i="1"/>
  <c r="AY40" i="1"/>
  <c r="BF40" i="1"/>
  <c r="AK72" i="1"/>
  <c r="BB72" i="1"/>
  <c r="AS72" i="1"/>
  <c r="BA72" i="1"/>
  <c r="BG12" i="1"/>
  <c r="AH12" i="1"/>
  <c r="AJ12" i="1"/>
  <c r="BQ12" i="1"/>
  <c r="AX12" i="1"/>
  <c r="AR12" i="1"/>
  <c r="AI12" i="1"/>
  <c r="AZ12" i="1"/>
  <c r="BD186" i="1"/>
  <c r="BQ116" i="1"/>
  <c r="AP116" i="1"/>
  <c r="AX116" i="1"/>
  <c r="BC15" i="1"/>
  <c r="AH112" i="1"/>
  <c r="AW112" i="1"/>
  <c r="BB112" i="1"/>
  <c r="BB140" i="1"/>
  <c r="AO7" i="1"/>
  <c r="AY147" i="1"/>
  <c r="AQ147" i="1"/>
  <c r="BJ7" i="1"/>
  <c r="BB189" i="1"/>
  <c r="BJ189" i="1"/>
  <c r="BF139" i="1"/>
  <c r="AY139" i="1"/>
  <c r="BG139" i="1"/>
  <c r="BO7" i="1"/>
  <c r="AL7" i="1"/>
  <c r="AL151" i="1"/>
  <c r="AO151" i="1"/>
  <c r="BJ66" i="1"/>
  <c r="AF15" i="1"/>
  <c r="AV7" i="1"/>
  <c r="AI112" i="1"/>
  <c r="AK66" i="1"/>
  <c r="AU15" i="1"/>
  <c r="AD7" i="1"/>
  <c r="AO112" i="1"/>
  <c r="AT112" i="1"/>
  <c r="AT140" i="1"/>
  <c r="AG7" i="1"/>
  <c r="AV142" i="1"/>
  <c r="BD142" i="1"/>
  <c r="BP66" i="1"/>
  <c r="AM38" i="1"/>
  <c r="AU38" i="1"/>
  <c r="BC38" i="1"/>
  <c r="AM26" i="1"/>
  <c r="AU26" i="1"/>
  <c r="AL85" i="1"/>
  <c r="BB85" i="1"/>
  <c r="AF85" i="1"/>
  <c r="AN85" i="1"/>
  <c r="AV85" i="1"/>
  <c r="AW108" i="1"/>
  <c r="AI108" i="1"/>
  <c r="AD51" i="1"/>
  <c r="AZ51" i="1"/>
  <c r="AC51" i="1"/>
  <c r="BB51" i="1"/>
  <c r="AK51" i="1"/>
  <c r="AS51" i="1"/>
  <c r="BG7" i="1"/>
  <c r="AZ168" i="1"/>
  <c r="AT168" i="1"/>
  <c r="BB168" i="1"/>
  <c r="BD7" i="1"/>
  <c r="BF66" i="1"/>
  <c r="BN7" i="1"/>
  <c r="AN63" i="1"/>
  <c r="AH63" i="1"/>
  <c r="BM7" i="1"/>
  <c r="BD140" i="1"/>
  <c r="AT145" i="1"/>
  <c r="AT66" i="1"/>
  <c r="AF7" i="1"/>
  <c r="AE15" i="1"/>
  <c r="AU7" i="1"/>
  <c r="AU151" i="1"/>
  <c r="BA7" i="1"/>
  <c r="AV112" i="1"/>
  <c r="AH82" i="1"/>
  <c r="AX66" i="1"/>
  <c r="AV140" i="1"/>
  <c r="BC112" i="1"/>
  <c r="BC66" i="1"/>
  <c r="AS56" i="1"/>
  <c r="BA56" i="1"/>
  <c r="BC56" i="1"/>
  <c r="AL56" i="1"/>
  <c r="BF7" i="1"/>
  <c r="AK157" i="1"/>
  <c r="AU157" i="1"/>
  <c r="AS157" i="1"/>
  <c r="BC157" i="1"/>
  <c r="BA157" i="1"/>
  <c r="AL157" i="1"/>
  <c r="BE7" i="1"/>
  <c r="BA48" i="1"/>
  <c r="AD48" i="1"/>
  <c r="BD112" i="1"/>
  <c r="BA140" i="1"/>
  <c r="AL66" i="1"/>
  <c r="AM7" i="1"/>
  <c r="AM151" i="1"/>
  <c r="BH66" i="1"/>
  <c r="BG66" i="1"/>
  <c r="BA15" i="1"/>
  <c r="AS7" i="1"/>
  <c r="BA151" i="1"/>
  <c r="AW140" i="1"/>
  <c r="AN112" i="1"/>
  <c r="AP66" i="1"/>
  <c r="AW40" i="1"/>
  <c r="AX7" i="1"/>
  <c r="AU66" i="1"/>
  <c r="AZ81" i="1"/>
  <c r="BN100" i="1"/>
  <c r="BJ111" i="1"/>
  <c r="BG111" i="1"/>
  <c r="BM161" i="1"/>
  <c r="AG111" i="1"/>
  <c r="BD98" i="1"/>
  <c r="BC31" i="1"/>
  <c r="AY5" i="1"/>
  <c r="AN111" i="1"/>
  <c r="AH5" i="1"/>
  <c r="BF100" i="1"/>
  <c r="BO111" i="1"/>
  <c r="BO161" i="1"/>
  <c r="AV98" i="1"/>
  <c r="AU31" i="1"/>
  <c r="AQ5" i="1"/>
  <c r="AF111" i="1"/>
  <c r="BE100" i="1"/>
  <c r="AQ54" i="1"/>
  <c r="BK111" i="1"/>
  <c r="BH111" i="1"/>
  <c r="BK161" i="1"/>
  <c r="BA115" i="1"/>
  <c r="AN98" i="1"/>
  <c r="BE161" i="1"/>
  <c r="AW100" i="1"/>
  <c r="BL111" i="1"/>
  <c r="BO98" i="1"/>
  <c r="BD27" i="1"/>
  <c r="BA82" i="1"/>
  <c r="AV27" i="1"/>
  <c r="AL147" i="1"/>
  <c r="BH82" i="1"/>
  <c r="BA40" i="1"/>
  <c r="AE27" i="1"/>
  <c r="BB27" i="1"/>
  <c r="AZ147" i="1"/>
  <c r="AK27" i="1"/>
  <c r="AX142" i="1"/>
  <c r="AX40" i="1"/>
  <c r="AZ27" i="1"/>
  <c r="AP147" i="1"/>
  <c r="BD82" i="1"/>
  <c r="AG40" i="1"/>
  <c r="AY133" i="1"/>
  <c r="AW193" i="1"/>
  <c r="AM27" i="1"/>
  <c r="AS27" i="1"/>
  <c r="AV147" i="1"/>
  <c r="AN147" i="1"/>
  <c r="AM40" i="1"/>
  <c r="BC147" i="1"/>
  <c r="AS82" i="1"/>
  <c r="BB40" i="1"/>
  <c r="AN27" i="1"/>
  <c r="AD147" i="1"/>
  <c r="AZ82" i="1"/>
  <c r="AS40" i="1"/>
  <c r="BI147" i="1"/>
  <c r="AT27" i="1"/>
  <c r="AR147" i="1"/>
  <c r="BF82" i="1"/>
  <c r="AC27" i="1"/>
  <c r="AP40" i="1"/>
  <c r="AR27" i="1"/>
  <c r="AW142" i="1"/>
  <c r="AN82" i="1"/>
  <c r="BE147" i="1"/>
  <c r="AI155" i="1"/>
  <c r="AQ155" i="1"/>
  <c r="BH155" i="1"/>
  <c r="AK155" i="1"/>
  <c r="BG155" i="1"/>
  <c r="AO27" i="1"/>
  <c r="BH27" i="1"/>
  <c r="AQ27" i="1"/>
  <c r="AG27" i="1"/>
  <c r="AF147" i="1"/>
  <c r="BB82" i="1"/>
  <c r="AE40" i="1"/>
  <c r="AU147" i="1"/>
  <c r="AK82" i="1"/>
  <c r="AT40" i="1"/>
  <c r="AF27" i="1"/>
  <c r="AR82" i="1"/>
  <c r="AK40" i="1"/>
  <c r="BA147" i="1"/>
  <c r="BG82" i="1"/>
  <c r="AL27" i="1"/>
  <c r="AJ147" i="1"/>
  <c r="AX82" i="1"/>
  <c r="BG147" i="1"/>
  <c r="AF82" i="1"/>
  <c r="AO147" i="1"/>
  <c r="BM27" i="1"/>
  <c r="BJ27" i="1"/>
  <c r="X27" i="1"/>
  <c r="BL27" i="1"/>
  <c r="AH27" i="1"/>
  <c r="AJ27" i="1"/>
  <c r="BF27" i="1"/>
  <c r="AI27" i="1"/>
  <c r="AU40" i="1"/>
  <c r="AT82" i="1"/>
  <c r="AM147" i="1"/>
  <c r="AL40" i="1"/>
  <c r="BA142" i="1"/>
  <c r="AJ82" i="1"/>
  <c r="AS147" i="1"/>
  <c r="AY82" i="1"/>
  <c r="AD27" i="1"/>
  <c r="AP82" i="1"/>
  <c r="AL93" i="1"/>
  <c r="BD93" i="1"/>
  <c r="AG147" i="1"/>
  <c r="AH147" i="1"/>
  <c r="AW147" i="1"/>
  <c r="BC82" i="1"/>
  <c r="AG82" i="1"/>
  <c r="AV40" i="1"/>
  <c r="AF40" i="1"/>
  <c r="AU142" i="1"/>
  <c r="BE27" i="1"/>
  <c r="BB142" i="1"/>
  <c r="BC27" i="1"/>
  <c r="AC147" i="1"/>
  <c r="AI82" i="1"/>
  <c r="AR40" i="1"/>
  <c r="BG142" i="1"/>
  <c r="AI40" i="1"/>
  <c r="AI147" i="1"/>
  <c r="BE40" i="1"/>
  <c r="BG27" i="1"/>
  <c r="AP27" i="1"/>
  <c r="AX174" i="1"/>
  <c r="BH154" i="1"/>
  <c r="BG186" i="1"/>
  <c r="BQ186" i="1"/>
  <c r="BQ68" i="1"/>
  <c r="BH57" i="1"/>
  <c r="BG105" i="1"/>
  <c r="AO63" i="1"/>
  <c r="AY57" i="1"/>
  <c r="AP105" i="1"/>
  <c r="BE186" i="1"/>
  <c r="BO68" i="1"/>
  <c r="BE71" i="1"/>
  <c r="BP71" i="1"/>
  <c r="BL71" i="1"/>
  <c r="AJ71" i="1"/>
  <c r="BG71" i="1"/>
  <c r="BH78" i="1"/>
  <c r="BN78" i="1"/>
  <c r="AT78" i="1"/>
  <c r="BB78" i="1"/>
  <c r="AZ39" i="1"/>
  <c r="BH39" i="1"/>
  <c r="BA39" i="1"/>
  <c r="BB39" i="1"/>
  <c r="BD39" i="1"/>
  <c r="AX39" i="1"/>
  <c r="BF39" i="1"/>
  <c r="AG39" i="1"/>
  <c r="AO39" i="1"/>
  <c r="AL39" i="1"/>
  <c r="AW39" i="1"/>
  <c r="AT39" i="1"/>
  <c r="BE39" i="1"/>
  <c r="AR39" i="1"/>
  <c r="BF131" i="1"/>
  <c r="BE131" i="1"/>
  <c r="BI131" i="1"/>
  <c r="BG131" i="1"/>
  <c r="BA131" i="1"/>
  <c r="AT131" i="1"/>
  <c r="BC131" i="1"/>
  <c r="BD131" i="1"/>
  <c r="AQ131" i="1"/>
  <c r="AR131" i="1"/>
  <c r="BB131" i="1"/>
  <c r="AY131" i="1"/>
  <c r="AZ131" i="1"/>
  <c r="AV131" i="1"/>
  <c r="AX131" i="1"/>
  <c r="AH92" i="1"/>
  <c r="BM92" i="1"/>
  <c r="BQ92" i="1"/>
  <c r="BP92" i="1"/>
  <c r="AG92" i="1"/>
  <c r="BG92" i="1"/>
  <c r="AW92" i="1"/>
  <c r="AI92" i="1"/>
  <c r="AY92" i="1"/>
  <c r="AM92" i="1"/>
  <c r="AF92" i="1"/>
  <c r="BE92" i="1"/>
  <c r="AP92" i="1"/>
  <c r="AU92" i="1"/>
  <c r="AX92" i="1"/>
  <c r="AJ92" i="1"/>
  <c r="AK92" i="1"/>
  <c r="BC92" i="1"/>
  <c r="AN92" i="1"/>
  <c r="BF92" i="1"/>
  <c r="AR92" i="1"/>
  <c r="AS92" i="1"/>
  <c r="AV92" i="1"/>
  <c r="AZ92" i="1"/>
  <c r="BA92" i="1"/>
  <c r="BD92" i="1"/>
  <c r="AW171" i="1"/>
  <c r="BI171" i="1"/>
  <c r="BJ171" i="1"/>
  <c r="BP171" i="1"/>
  <c r="AV171" i="1"/>
  <c r="BM171" i="1"/>
  <c r="AR171" i="1"/>
  <c r="AS171" i="1"/>
  <c r="AU171" i="1"/>
  <c r="AT171" i="1"/>
  <c r="AJ39" i="1"/>
  <c r="BA99" i="1"/>
  <c r="BD99" i="1"/>
  <c r="AL99" i="1"/>
  <c r="AO99" i="1"/>
  <c r="BE76" i="1"/>
  <c r="AQ76" i="1"/>
  <c r="AL76" i="1"/>
  <c r="AU76" i="1"/>
  <c r="BA76" i="1"/>
  <c r="BF81" i="1"/>
  <c r="AX81" i="1"/>
  <c r="AY81" i="1"/>
  <c r="AJ81" i="1"/>
  <c r="BG81" i="1"/>
  <c r="AR81" i="1"/>
  <c r="AD81" i="1"/>
  <c r="AV81" i="1"/>
  <c r="AW81" i="1"/>
  <c r="BE81" i="1"/>
  <c r="AI81" i="1"/>
  <c r="AL81" i="1"/>
  <c r="BD81" i="1"/>
  <c r="AQ81" i="1"/>
  <c r="AC81" i="1"/>
  <c r="AT81" i="1"/>
  <c r="AK81" i="1"/>
  <c r="BB81" i="1"/>
  <c r="AE81" i="1"/>
  <c r="AH81" i="1"/>
  <c r="AS81" i="1"/>
  <c r="AM81" i="1"/>
  <c r="BQ200" i="1"/>
  <c r="BA200" i="1"/>
  <c r="BP200" i="1"/>
  <c r="BN200" i="1"/>
  <c r="AZ200" i="1"/>
  <c r="BB200" i="1"/>
  <c r="BK181" i="1"/>
  <c r="AP119" i="1"/>
  <c r="AX119" i="1"/>
  <c r="AO119" i="1"/>
  <c r="AJ119" i="1"/>
  <c r="AL119" i="1"/>
  <c r="AR119" i="1"/>
  <c r="AK119" i="1"/>
  <c r="AT119" i="1"/>
  <c r="BB119" i="1"/>
  <c r="AV119" i="1"/>
  <c r="AZ119" i="1"/>
  <c r="AS119" i="1"/>
  <c r="BB92" i="1"/>
  <c r="AN39" i="1"/>
  <c r="AU39" i="1"/>
  <c r="AP81" i="1"/>
  <c r="AF39" i="1"/>
  <c r="AM39" i="1"/>
  <c r="AL92" i="1"/>
  <c r="AS39" i="1"/>
  <c r="AL109" i="1"/>
  <c r="AM109" i="1"/>
  <c r="BB109" i="1"/>
  <c r="AU109" i="1"/>
  <c r="AN109" i="1"/>
  <c r="BQ109" i="1"/>
  <c r="BH116" i="1"/>
  <c r="BG116" i="1"/>
  <c r="BI116" i="1"/>
  <c r="BN116" i="1"/>
  <c r="BF116" i="1"/>
  <c r="AG116" i="1"/>
  <c r="BJ116" i="1"/>
  <c r="BM116" i="1"/>
  <c r="AO116" i="1"/>
  <c r="BL116" i="1"/>
  <c r="AW116" i="1"/>
  <c r="BK116" i="1"/>
  <c r="BE116" i="1"/>
  <c r="AH116" i="1"/>
  <c r="AQ116" i="1"/>
  <c r="AK96" i="1"/>
  <c r="AU96" i="1"/>
  <c r="BC96" i="1"/>
  <c r="AS96" i="1"/>
  <c r="BA96" i="1"/>
  <c r="AL96" i="1"/>
  <c r="BE15" i="1"/>
  <c r="AY15" i="1"/>
  <c r="AK112" i="1"/>
  <c r="AS112" i="1"/>
  <c r="AL112" i="1"/>
  <c r="AM112" i="1"/>
  <c r="BA112" i="1"/>
  <c r="BL196" i="1"/>
  <c r="BK196" i="1"/>
  <c r="BG196" i="1"/>
  <c r="BE196" i="1"/>
  <c r="AE31" i="1"/>
  <c r="BD31" i="1"/>
  <c r="AM31" i="1"/>
  <c r="X31" i="1"/>
  <c r="BQ31" i="1"/>
  <c r="AF31" i="1"/>
  <c r="AG31" i="1"/>
  <c r="BP116" i="1"/>
  <c r="AX109" i="1"/>
  <c r="AW177" i="1"/>
  <c r="AP177" i="1"/>
  <c r="AJ123" i="1"/>
  <c r="AT123" i="1"/>
  <c r="AR123" i="1"/>
  <c r="BA123" i="1"/>
  <c r="BK109" i="1"/>
  <c r="BE109" i="1"/>
  <c r="AW139" i="1"/>
  <c r="AY86" i="1"/>
  <c r="AS86" i="1"/>
  <c r="BA86" i="1"/>
  <c r="AH109" i="1"/>
  <c r="AW109" i="1"/>
  <c r="AX49" i="1"/>
  <c r="BF49" i="1"/>
  <c r="AJ49" i="1"/>
  <c r="AQ49" i="1"/>
  <c r="AY109" i="1"/>
  <c r="AO109" i="1"/>
  <c r="AV38" i="1"/>
  <c r="AE38" i="1"/>
  <c r="BD38" i="1"/>
  <c r="AL38" i="1"/>
  <c r="AS26" i="1"/>
  <c r="AT26" i="1"/>
  <c r="BB26" i="1"/>
  <c r="AE26" i="1"/>
  <c r="AK26" i="1"/>
  <c r="BA26" i="1"/>
  <c r="AG108" i="1"/>
  <c r="AX108" i="1"/>
  <c r="AQ108" i="1"/>
  <c r="BM145" i="1"/>
  <c r="X145" i="1"/>
  <c r="BJ145" i="1"/>
  <c r="BQ145" i="1"/>
  <c r="BI145" i="1"/>
  <c r="BP145" i="1"/>
  <c r="BC145" i="1"/>
  <c r="AY145" i="1"/>
  <c r="BO145" i="1"/>
  <c r="AU145" i="1"/>
  <c r="BG145" i="1"/>
  <c r="AY113" i="1"/>
  <c r="BG113" i="1"/>
  <c r="AT113" i="1"/>
  <c r="BB113" i="1"/>
  <c r="AW113" i="1"/>
  <c r="AI83" i="1"/>
  <c r="AS145" i="1"/>
  <c r="AV113" i="1"/>
  <c r="AO78" i="1"/>
  <c r="AT71" i="1"/>
  <c r="AR145" i="1"/>
  <c r="BC113" i="1"/>
  <c r="BC78" i="1"/>
  <c r="AL78" i="1"/>
  <c r="AY71" i="1"/>
  <c r="AV145" i="1"/>
  <c r="AI113" i="1"/>
  <c r="BE188" i="1"/>
  <c r="AX188" i="1"/>
  <c r="BF188" i="1"/>
  <c r="AZ188" i="1"/>
  <c r="AY188" i="1"/>
  <c r="BH188" i="1"/>
  <c r="BL145" i="1"/>
  <c r="AU159" i="1"/>
  <c r="BE159" i="1"/>
  <c r="AX159" i="1"/>
  <c r="BF159" i="1"/>
  <c r="AZ145" i="1"/>
  <c r="BD145" i="1"/>
  <c r="AJ83" i="1"/>
  <c r="AZ83" i="1"/>
  <c r="BB83" i="1"/>
  <c r="AM83" i="1"/>
  <c r="AG83" i="1"/>
  <c r="AU83" i="1"/>
  <c r="AO83" i="1"/>
  <c r="BC83" i="1"/>
  <c r="AW83" i="1"/>
  <c r="BO71" i="1"/>
  <c r="BK71" i="1"/>
  <c r="BM71" i="1"/>
  <c r="BN71" i="1"/>
  <c r="X71" i="1"/>
  <c r="BD71" i="1"/>
  <c r="BQ71" i="1"/>
  <c r="AV71" i="1"/>
  <c r="AH71" i="1"/>
  <c r="AG71" i="1"/>
  <c r="AP71" i="1"/>
  <c r="AR71" i="1"/>
  <c r="AO71" i="1"/>
  <c r="AX71" i="1"/>
  <c r="AZ71" i="1"/>
  <c r="AW71" i="1"/>
  <c r="BF71" i="1"/>
  <c r="BH71" i="1"/>
  <c r="AO113" i="1"/>
  <c r="BF78" i="1"/>
  <c r="AN113" i="1"/>
  <c r="AL71" i="1"/>
  <c r="AU113" i="1"/>
  <c r="BD78" i="1"/>
  <c r="BI71" i="1"/>
  <c r="AQ71" i="1"/>
  <c r="AS83" i="1"/>
  <c r="AN71" i="1"/>
  <c r="BN145" i="1"/>
  <c r="BP160" i="1"/>
  <c r="BH160" i="1"/>
  <c r="AS160" i="1"/>
  <c r="AV160" i="1"/>
  <c r="BA160" i="1"/>
  <c r="BD160" i="1"/>
  <c r="BE160" i="1"/>
  <c r="BI160" i="1"/>
  <c r="BH151" i="1"/>
  <c r="BN151" i="1"/>
  <c r="BL151" i="1"/>
  <c r="BE151" i="1"/>
  <c r="AI151" i="1"/>
  <c r="AQ151" i="1"/>
  <c r="AT151" i="1"/>
  <c r="AH151" i="1"/>
  <c r="AY151" i="1"/>
  <c r="BB151" i="1"/>
  <c r="AX151" i="1"/>
  <c r="BC71" i="1"/>
  <c r="AM113" i="1"/>
  <c r="AV78" i="1"/>
  <c r="BA71" i="1"/>
  <c r="AI71" i="1"/>
  <c r="AK83" i="1"/>
  <c r="AL61" i="1"/>
  <c r="BK145" i="1"/>
  <c r="BG191" i="1"/>
  <c r="BP191" i="1"/>
  <c r="BD191" i="1"/>
  <c r="BK191" i="1"/>
  <c r="BJ191" i="1"/>
  <c r="BA191" i="1"/>
  <c r="X191" i="1"/>
  <c r="AW30" i="1"/>
  <c r="AP30" i="1"/>
  <c r="AY30" i="1"/>
  <c r="AG30" i="1"/>
  <c r="AX30" i="1"/>
  <c r="BG30" i="1"/>
  <c r="BH30" i="1"/>
  <c r="AK30" i="1"/>
  <c r="BB30" i="1"/>
  <c r="BF30" i="1"/>
  <c r="AS30" i="1"/>
  <c r="BA30" i="1"/>
  <c r="BO78" i="1"/>
  <c r="X78" i="1"/>
  <c r="BJ78" i="1"/>
  <c r="BM78" i="1"/>
  <c r="BG78" i="1"/>
  <c r="BQ78" i="1"/>
  <c r="BL78" i="1"/>
  <c r="BI78" i="1"/>
  <c r="AM78" i="1"/>
  <c r="BK78" i="1"/>
  <c r="AR78" i="1"/>
  <c r="AK78" i="1"/>
  <c r="AU78" i="1"/>
  <c r="AX78" i="1"/>
  <c r="AP78" i="1"/>
  <c r="AU71" i="1"/>
  <c r="AN78" i="1"/>
  <c r="AS71" i="1"/>
  <c r="BA113" i="1"/>
  <c r="BE145" i="1"/>
  <c r="BH113" i="1"/>
  <c r="AT83" i="1"/>
  <c r="AC83" i="1"/>
  <c r="AZ78" i="1"/>
  <c r="AY78" i="1"/>
  <c r="BF191" i="1"/>
  <c r="AX83" i="1"/>
  <c r="AK71" i="1"/>
  <c r="BD83" i="1"/>
  <c r="BF145" i="1"/>
  <c r="AS113" i="1"/>
  <c r="AW145" i="1"/>
  <c r="AZ113" i="1"/>
  <c r="AL83" i="1"/>
  <c r="AQ78" i="1"/>
  <c r="AG15" i="1"/>
  <c r="AO15" i="1"/>
  <c r="AW15" i="1"/>
  <c r="AP15" i="1"/>
  <c r="AX15" i="1"/>
  <c r="AT15" i="1"/>
  <c r="BF15" i="1"/>
  <c r="AJ15" i="1"/>
  <c r="BB15" i="1"/>
  <c r="AI15" i="1"/>
  <c r="AR15" i="1"/>
  <c r="AK15" i="1"/>
  <c r="BO191" i="1"/>
  <c r="BA145" i="1"/>
  <c r="BB145" i="1"/>
  <c r="AP83" i="1"/>
  <c r="AV83" i="1"/>
  <c r="AX145" i="1"/>
  <c r="AK113" i="1"/>
  <c r="AD83" i="1"/>
  <c r="BA78" i="1"/>
  <c r="AP113" i="1"/>
  <c r="BJ71" i="1"/>
  <c r="AM61" i="1"/>
  <c r="AN61" i="1"/>
  <c r="AU61" i="1"/>
  <c r="AI61" i="1"/>
  <c r="BC61" i="1"/>
  <c r="AQ61" i="1"/>
  <c r="AO61" i="1"/>
  <c r="AY61" i="1"/>
  <c r="BB194" i="1"/>
  <c r="BC194" i="1"/>
  <c r="BG194" i="1"/>
  <c r="AR107" i="1"/>
  <c r="AD107" i="1"/>
  <c r="AL107" i="1"/>
  <c r="AK107" i="1"/>
  <c r="AT107" i="1"/>
  <c r="AE107" i="1"/>
  <c r="AF107" i="1"/>
  <c r="BE107" i="1"/>
  <c r="AS107" i="1"/>
  <c r="BB107" i="1"/>
  <c r="AM107" i="1"/>
  <c r="AN107" i="1"/>
  <c r="BP78" i="1"/>
  <c r="AR14" i="1"/>
  <c r="AK14" i="1"/>
  <c r="AL14" i="1"/>
  <c r="AT14" i="1"/>
  <c r="BD14" i="1"/>
  <c r="BB14" i="1"/>
  <c r="AJ14" i="1"/>
  <c r="AG14" i="1"/>
  <c r="BD117" i="1"/>
  <c r="AN93" i="1"/>
  <c r="AH40" i="1"/>
  <c r="BF25" i="1"/>
  <c r="AZ86" i="1"/>
  <c r="AO25" i="1"/>
  <c r="BM19" i="1"/>
  <c r="BL19" i="1"/>
  <c r="AK19" i="1"/>
  <c r="BO19" i="1"/>
  <c r="BI19" i="1"/>
  <c r="X19" i="1"/>
  <c r="BK19" i="1"/>
  <c r="AX25" i="1"/>
  <c r="AR86" i="1"/>
  <c r="AG25" i="1"/>
  <c r="BD40" i="1"/>
  <c r="BA104" i="1"/>
  <c r="AU58" i="1"/>
  <c r="BC58" i="1"/>
  <c r="BO195" i="1"/>
  <c r="BN94" i="1"/>
  <c r="BL94" i="1"/>
  <c r="BQ94" i="1"/>
  <c r="X94" i="1"/>
  <c r="AY94" i="1"/>
  <c r="BP94" i="1"/>
  <c r="BO94" i="1"/>
  <c r="AP25" i="1"/>
  <c r="AJ86" i="1"/>
  <c r="BB117" i="1"/>
  <c r="AN40" i="1"/>
  <c r="AV25" i="1"/>
  <c r="AO108" i="1"/>
  <c r="BE108" i="1"/>
  <c r="AC11" i="1"/>
  <c r="AK11" i="1"/>
  <c r="BI31" i="1"/>
  <c r="AL31" i="1"/>
  <c r="BN31" i="1"/>
  <c r="AT31" i="1"/>
  <c r="BC181" i="1"/>
  <c r="AM181" i="1"/>
  <c r="BO181" i="1"/>
  <c r="AO181" i="1"/>
  <c r="BI119" i="1"/>
  <c r="BD119" i="1"/>
  <c r="BM119" i="1"/>
  <c r="BN131" i="1"/>
  <c r="BL131" i="1"/>
  <c r="AW131" i="1"/>
  <c r="BH131" i="1"/>
  <c r="BI39" i="1"/>
  <c r="AI39" i="1"/>
  <c r="AY39" i="1"/>
  <c r="BE139" i="1"/>
  <c r="AI86" i="1"/>
  <c r="AQ86" i="1"/>
  <c r="X87" i="1"/>
  <c r="BO202" i="1"/>
  <c r="BK87" i="1"/>
  <c r="BI87" i="1"/>
  <c r="BH202" i="1"/>
  <c r="BP68" i="1"/>
  <c r="BK202" i="1"/>
  <c r="BC156" i="1"/>
  <c r="AZ150" i="1"/>
  <c r="AX54" i="1"/>
  <c r="BB156" i="1"/>
  <c r="BG150" i="1"/>
  <c r="AW54" i="1"/>
  <c r="AK156" i="1"/>
  <c r="AX150" i="1"/>
  <c r="BC20" i="1"/>
  <c r="AZ156" i="1"/>
  <c r="BE150" i="1"/>
  <c r="BC54" i="1"/>
  <c r="BD150" i="1"/>
  <c r="AL54" i="1"/>
  <c r="BA20" i="1"/>
  <c r="BB150" i="1"/>
  <c r="BA150" i="1"/>
  <c r="BP144" i="1"/>
  <c r="BF35" i="1"/>
  <c r="AH35" i="1"/>
  <c r="BO66" i="1"/>
  <c r="BN66" i="1"/>
  <c r="BQ66" i="1"/>
  <c r="BM66" i="1"/>
  <c r="X66" i="1"/>
  <c r="X54" i="1"/>
  <c r="BL54" i="1"/>
  <c r="BQ54" i="1"/>
  <c r="BI54" i="1"/>
  <c r="BK54" i="1"/>
  <c r="BG54" i="1"/>
  <c r="AT156" i="1"/>
  <c r="AY150" i="1"/>
  <c r="AO54" i="1"/>
  <c r="BD20" i="1"/>
  <c r="AP150" i="1"/>
  <c r="AU20" i="1"/>
  <c r="AR156" i="1"/>
  <c r="AW150" i="1"/>
  <c r="AU54" i="1"/>
  <c r="AY156" i="1"/>
  <c r="AV150" i="1"/>
  <c r="AS20" i="1"/>
  <c r="BA54" i="1"/>
  <c r="AW156" i="1"/>
  <c r="AT150" i="1"/>
  <c r="BG20" i="1"/>
  <c r="AS150" i="1"/>
  <c r="BI144" i="1"/>
  <c r="BP27" i="1"/>
  <c r="BQ27" i="1"/>
  <c r="AX27" i="1"/>
  <c r="BK27" i="1"/>
  <c r="BO27" i="1"/>
  <c r="BI27" i="1"/>
  <c r="BN27" i="1"/>
  <c r="AU156" i="1"/>
  <c r="AR150" i="1"/>
  <c r="AH54" i="1"/>
  <c r="AG54" i="1"/>
  <c r="AV20" i="1"/>
  <c r="AU144" i="1"/>
  <c r="AM20" i="1"/>
  <c r="AD190" i="1"/>
  <c r="AJ156" i="1"/>
  <c r="AO150" i="1"/>
  <c r="AM54" i="1"/>
  <c r="AQ156" i="1"/>
  <c r="AN150" i="1"/>
  <c r="AK20" i="1"/>
  <c r="AS54" i="1"/>
  <c r="AO156" i="1"/>
  <c r="AL150" i="1"/>
  <c r="AY144" i="1"/>
  <c r="AY20" i="1"/>
  <c r="AK150" i="1"/>
  <c r="BB144" i="1"/>
  <c r="BO20" i="1"/>
  <c r="AZ138" i="1"/>
  <c r="BI92" i="1"/>
  <c r="X92" i="1"/>
  <c r="AO92" i="1"/>
  <c r="BH92" i="1"/>
  <c r="BO92" i="1"/>
  <c r="BN92" i="1"/>
  <c r="X171" i="1"/>
  <c r="BE171" i="1"/>
  <c r="BH171" i="1"/>
  <c r="BL171" i="1"/>
  <c r="AZ171" i="1"/>
  <c r="BD171" i="1"/>
  <c r="BK171" i="1"/>
  <c r="BN171" i="1"/>
  <c r="BC171" i="1"/>
  <c r="BF171" i="1"/>
  <c r="BJ109" i="1"/>
  <c r="AT109" i="1"/>
  <c r="BN109" i="1"/>
  <c r="BM109" i="1"/>
  <c r="X109" i="1"/>
  <c r="BL109" i="1"/>
  <c r="BP5" i="1"/>
  <c r="BI5" i="1"/>
  <c r="BK5" i="1"/>
  <c r="BQ5" i="1"/>
  <c r="BN5" i="1"/>
  <c r="BF5" i="1"/>
  <c r="AM156" i="1"/>
  <c r="AJ150" i="1"/>
  <c r="AW144" i="1"/>
  <c r="BG59" i="1"/>
  <c r="BE20" i="1"/>
  <c r="AL156" i="1"/>
  <c r="AQ150" i="1"/>
  <c r="AG190" i="1"/>
  <c r="AO144" i="1"/>
  <c r="AY59" i="1"/>
  <c r="AW20" i="1"/>
  <c r="AI150" i="1"/>
  <c r="AV144" i="1"/>
  <c r="AN20" i="1"/>
  <c r="AE20" i="1"/>
  <c r="AT144" i="1"/>
  <c r="BB20" i="1"/>
  <c r="AI156" i="1"/>
  <c r="AS144" i="1"/>
  <c r="AC20" i="1"/>
  <c r="BC150" i="1"/>
  <c r="AK54" i="1"/>
  <c r="AG156" i="1"/>
  <c r="AQ144" i="1"/>
  <c r="AQ20" i="1"/>
  <c r="AS64" i="1"/>
  <c r="BC199" i="1"/>
  <c r="BJ144" i="1"/>
  <c r="BP20" i="1"/>
  <c r="AX171" i="1"/>
  <c r="BP31" i="1"/>
  <c r="BM31" i="1"/>
  <c r="BL31" i="1"/>
  <c r="BB31" i="1"/>
  <c r="BK31" i="1"/>
  <c r="BO31" i="1"/>
  <c r="BJ31" i="1"/>
  <c r="AD31" i="1"/>
  <c r="BF151" i="1"/>
  <c r="BQ151" i="1"/>
  <c r="BD151" i="1"/>
  <c r="BI151" i="1"/>
  <c r="BK151" i="1"/>
  <c r="X151" i="1"/>
  <c r="BJ151" i="1"/>
  <c r="BP151" i="1"/>
  <c r="AP151" i="1"/>
  <c r="AP54" i="1"/>
  <c r="AQ59" i="1"/>
  <c r="AO20" i="1"/>
  <c r="AN144" i="1"/>
  <c r="AF20" i="1"/>
  <c r="AT20" i="1"/>
  <c r="AZ20" i="1"/>
  <c r="BH54" i="1"/>
  <c r="AI20" i="1"/>
  <c r="AK64" i="1"/>
  <c r="BM54" i="1"/>
  <c r="BK66" i="1"/>
  <c r="BP54" i="1"/>
  <c r="BJ150" i="1"/>
  <c r="BN150" i="1"/>
  <c r="BP150" i="1"/>
  <c r="AX20" i="1"/>
  <c r="BN20" i="1"/>
  <c r="BJ20" i="1"/>
  <c r="BH20" i="1"/>
  <c r="BF144" i="1"/>
  <c r="BG144" i="1"/>
  <c r="BQ144" i="1"/>
  <c r="AP144" i="1"/>
  <c r="BE144" i="1"/>
  <c r="BA144" i="1"/>
  <c r="X144" i="1"/>
  <c r="BH144" i="1"/>
  <c r="BC144" i="1"/>
  <c r="AG20" i="1"/>
  <c r="BD54" i="1"/>
  <c r="AL20" i="1"/>
  <c r="AX156" i="1"/>
  <c r="AM150" i="1"/>
  <c r="AR144" i="1"/>
  <c r="AR20" i="1"/>
  <c r="AZ54" i="1"/>
  <c r="AP20" i="1"/>
  <c r="BM144" i="1"/>
  <c r="BL66" i="1"/>
  <c r="BJ54" i="1"/>
  <c r="BB171" i="1"/>
  <c r="BM67" i="1"/>
  <c r="BO67" i="1"/>
  <c r="AZ67" i="1"/>
  <c r="BP67" i="1"/>
  <c r="BQ102" i="1"/>
  <c r="BG102" i="1"/>
  <c r="BA156" i="1"/>
  <c r="AV54" i="1"/>
  <c r="AD20" i="1"/>
  <c r="BB54" i="1"/>
  <c r="AP156" i="1"/>
  <c r="AJ20" i="1"/>
  <c r="AR54" i="1"/>
  <c r="AV156" i="1"/>
  <c r="AY54" i="1"/>
  <c r="AH20" i="1"/>
  <c r="BO144" i="1"/>
  <c r="BN54" i="1"/>
  <c r="X196" i="1"/>
  <c r="BC196" i="1"/>
  <c r="BL161" i="1"/>
  <c r="BQ196" i="1"/>
  <c r="BN196" i="1"/>
  <c r="BB196" i="1"/>
  <c r="BI196" i="1"/>
  <c r="BF196" i="1"/>
  <c r="BO196" i="1"/>
  <c r="BM200" i="1"/>
  <c r="BO131" i="1"/>
  <c r="BF161" i="1"/>
  <c r="AV61" i="1"/>
  <c r="BD61" i="1"/>
  <c r="AT61" i="1"/>
  <c r="BB61" i="1"/>
  <c r="AX158" i="1"/>
  <c r="AR158" i="1"/>
  <c r="AP158" i="1"/>
  <c r="AV162" i="1"/>
  <c r="AL162" i="1"/>
  <c r="AT162" i="1"/>
  <c r="AU162" i="1"/>
  <c r="AS17" i="1"/>
  <c r="AI17" i="1"/>
  <c r="BA17" i="1"/>
  <c r="BG17" i="1"/>
  <c r="AZ162" i="1"/>
  <c r="AW162" i="1"/>
  <c r="AM162" i="1"/>
  <c r="AR162" i="1"/>
  <c r="AO162" i="1"/>
  <c r="AN162" i="1"/>
  <c r="AJ162" i="1"/>
  <c r="AY162" i="1"/>
  <c r="AX162" i="1"/>
  <c r="AQ162" i="1"/>
  <c r="AP162" i="1"/>
  <c r="AL117" i="1"/>
  <c r="AM82" i="1"/>
  <c r="BD196" i="1"/>
  <c r="BO115" i="1"/>
  <c r="BK200" i="1"/>
  <c r="BD181" i="1"/>
  <c r="BN181" i="1"/>
  <c r="BB181" i="1"/>
  <c r="BJ131" i="1"/>
  <c r="X67" i="1"/>
  <c r="BN16" i="1"/>
  <c r="BQ67" i="1"/>
  <c r="AZ184" i="1"/>
  <c r="BQ161" i="1"/>
  <c r="BN186" i="1"/>
  <c r="BA186" i="1"/>
  <c r="BL186" i="1"/>
  <c r="BP12" i="1"/>
  <c r="X195" i="1"/>
  <c r="BH115" i="1"/>
  <c r="BD200" i="1"/>
  <c r="BL181" i="1"/>
  <c r="AY181" i="1"/>
  <c r="BJ181" i="1"/>
  <c r="BK131" i="1"/>
  <c r="BH184" i="1"/>
  <c r="X161" i="1"/>
  <c r="AY186" i="1"/>
  <c r="BI186" i="1"/>
  <c r="BH12" i="1"/>
  <c r="BQ184" i="1"/>
  <c r="BI12" i="1"/>
  <c r="BO186" i="1"/>
  <c r="BM186" i="1"/>
  <c r="AV117" i="1"/>
  <c r="AR113" i="1"/>
  <c r="AU93" i="1"/>
  <c r="BC24" i="1"/>
  <c r="BA22" i="1"/>
  <c r="BI189" i="1"/>
  <c r="AR184" i="1"/>
  <c r="AZ160" i="1"/>
  <c r="AN119" i="1"/>
  <c r="AR83" i="1"/>
  <c r="BE119" i="1"/>
  <c r="BI115" i="1"/>
  <c r="BM12" i="1"/>
  <c r="X200" i="1"/>
  <c r="BM181" i="1"/>
  <c r="AR181" i="1"/>
  <c r="X131" i="1"/>
  <c r="BN67" i="1"/>
  <c r="BP16" i="1"/>
  <c r="BP131" i="1"/>
  <c r="BC184" i="1"/>
  <c r="BN161" i="1"/>
  <c r="AZ186" i="1"/>
  <c r="BB186" i="1"/>
  <c r="BI181" i="1"/>
  <c r="BJ16" i="1"/>
  <c r="BM131" i="1"/>
  <c r="BF142" i="1"/>
  <c r="AN117" i="1"/>
  <c r="AJ113" i="1"/>
  <c r="AM93" i="1"/>
  <c r="AU24" i="1"/>
  <c r="AS22" i="1"/>
  <c r="BA189" i="1"/>
  <c r="AR160" i="1"/>
  <c r="BB24" i="1"/>
  <c r="AZ22" i="1"/>
  <c r="BB16" i="1"/>
  <c r="BM196" i="1"/>
  <c r="BK119" i="1"/>
  <c r="BQ115" i="1"/>
  <c r="BF12" i="1"/>
  <c r="BH200" i="1"/>
  <c r="AP181" i="1"/>
  <c r="AZ181" i="1"/>
  <c r="X16" i="1"/>
  <c r="BK67" i="1"/>
  <c r="BK184" i="1"/>
  <c r="BG161" i="1"/>
  <c r="X186" i="1"/>
  <c r="BH186" i="1"/>
  <c r="BJ186" i="1"/>
  <c r="AX181" i="1"/>
  <c r="X181" i="1"/>
  <c r="BO16" i="1"/>
  <c r="BL67" i="1"/>
  <c r="X184" i="1"/>
  <c r="AX186" i="1"/>
  <c r="BP186" i="1"/>
  <c r="BO12" i="1"/>
  <c r="BM94" i="1"/>
  <c r="AP142" i="1"/>
  <c r="AV93" i="1"/>
  <c r="BE82" i="1"/>
  <c r="BE142" i="1"/>
  <c r="BC117" i="1"/>
  <c r="AV82" i="1"/>
  <c r="AE24" i="1"/>
  <c r="AR115" i="1"/>
  <c r="AU82" i="1"/>
  <c r="AL16" i="1"/>
  <c r="AP12" i="1"/>
  <c r="BC200" i="1"/>
  <c r="AN181" i="1"/>
  <c r="BF181" i="1"/>
  <c r="AT181" i="1"/>
  <c r="BQ131" i="1"/>
  <c r="BL16" i="1"/>
  <c r="BJ12" i="1"/>
  <c r="BF184" i="1"/>
  <c r="BF186" i="1"/>
  <c r="AH118" i="1"/>
  <c r="AP110" i="1"/>
  <c r="AN76" i="1"/>
  <c r="AR154" i="1"/>
  <c r="AT95" i="1"/>
  <c r="AE190" i="1"/>
  <c r="AI154" i="1"/>
  <c r="AF118" i="1"/>
  <c r="BE99" i="1"/>
  <c r="AS95" i="1"/>
  <c r="BB76" i="1"/>
  <c r="AT190" i="1"/>
  <c r="BC118" i="1"/>
  <c r="BC110" i="1"/>
  <c r="AO48" i="1"/>
  <c r="AT118" i="1"/>
  <c r="AL110" i="1"/>
  <c r="AU99" i="1"/>
  <c r="AI95" i="1"/>
  <c r="BD48" i="1"/>
  <c r="AB190" i="1"/>
  <c r="AK118" i="1"/>
  <c r="AK110" i="1"/>
  <c r="BB99" i="1"/>
  <c r="AX95" i="1"/>
  <c r="BG76" i="1"/>
  <c r="AI190" i="1"/>
  <c r="AM154" i="1"/>
  <c r="AZ110" i="1"/>
  <c r="AP76" i="1"/>
  <c r="AT48" i="1"/>
  <c r="AH190" i="1"/>
  <c r="AI118" i="1"/>
  <c r="AO76" i="1"/>
  <c r="BI48" i="1"/>
  <c r="BK154" i="1"/>
  <c r="BK30" i="1"/>
  <c r="BP30" i="1"/>
  <c r="BO30" i="1"/>
  <c r="BE30" i="1"/>
  <c r="X30" i="1"/>
  <c r="BN30" i="1"/>
  <c r="BM30" i="1"/>
  <c r="AO30" i="1"/>
  <c r="AW190" i="1"/>
  <c r="AS154" i="1"/>
  <c r="AO190" i="1"/>
  <c r="AK154" i="1"/>
  <c r="AF76" i="1"/>
  <c r="AJ154" i="1"/>
  <c r="BF99" i="1"/>
  <c r="AL95" i="1"/>
  <c r="BC76" i="1"/>
  <c r="AW99" i="1"/>
  <c r="AK95" i="1"/>
  <c r="AT76" i="1"/>
  <c r="AL190" i="1"/>
  <c r="AU118" i="1"/>
  <c r="AU110" i="1"/>
  <c r="AZ95" i="1"/>
  <c r="AG48" i="1"/>
  <c r="AL118" i="1"/>
  <c r="AM99" i="1"/>
  <c r="AV48" i="1"/>
  <c r="AT99" i="1"/>
  <c r="AP95" i="1"/>
  <c r="AY76" i="1"/>
  <c r="AZ118" i="1"/>
  <c r="AR110" i="1"/>
  <c r="AH76" i="1"/>
  <c r="AL48" i="1"/>
  <c r="AG76" i="1"/>
  <c r="AS48" i="1"/>
  <c r="BK118" i="1"/>
  <c r="AX113" i="1"/>
  <c r="BF113" i="1"/>
  <c r="BQ110" i="1"/>
  <c r="E16" i="9"/>
  <c r="BQ72" i="1"/>
  <c r="BP72" i="1"/>
  <c r="BL72" i="1"/>
  <c r="BK72" i="1"/>
  <c r="BJ72" i="1"/>
  <c r="BI72" i="1"/>
  <c r="BG99" i="1"/>
  <c r="AU95" i="1"/>
  <c r="AP99" i="1"/>
  <c r="AM76" i="1"/>
  <c r="BG48" i="1"/>
  <c r="AG99" i="1"/>
  <c r="AD76" i="1"/>
  <c r="AX48" i="1"/>
  <c r="AV99" i="1"/>
  <c r="AJ95" i="1"/>
  <c r="AS76" i="1"/>
  <c r="AF48" i="1"/>
  <c r="AI76" i="1"/>
  <c r="BC48" i="1"/>
  <c r="AW95" i="1"/>
  <c r="AC48" i="1"/>
  <c r="AZ99" i="1"/>
  <c r="BH99" i="1"/>
  <c r="AJ99" i="1"/>
  <c r="BP110" i="1"/>
  <c r="BH110" i="1"/>
  <c r="BO110" i="1"/>
  <c r="BL110" i="1"/>
  <c r="BK110" i="1"/>
  <c r="BJ110" i="1"/>
  <c r="BI110" i="1"/>
  <c r="BE154" i="1"/>
  <c r="BN154" i="1"/>
  <c r="BL154" i="1"/>
  <c r="BF154" i="1"/>
  <c r="AL154" i="1"/>
  <c r="BJ154" i="1"/>
  <c r="AT154" i="1"/>
  <c r="X154" i="1"/>
  <c r="BP154" i="1"/>
  <c r="BI154" i="1"/>
  <c r="BO154" i="1"/>
  <c r="BQ154" i="1"/>
  <c r="BM154" i="1"/>
  <c r="BG154" i="1"/>
  <c r="BM118" i="1"/>
  <c r="BO118" i="1"/>
  <c r="X118" i="1"/>
  <c r="BL118" i="1"/>
  <c r="BN118" i="1"/>
  <c r="BJ118" i="1"/>
  <c r="BQ118" i="1"/>
  <c r="BP118" i="1"/>
  <c r="BH118" i="1"/>
  <c r="BQ95" i="1"/>
  <c r="BN95" i="1"/>
  <c r="BP95" i="1"/>
  <c r="BF95" i="1"/>
  <c r="AV95" i="1"/>
  <c r="BJ95" i="1"/>
  <c r="BM95" i="1"/>
  <c r="BD95" i="1"/>
  <c r="BK95" i="1"/>
  <c r="BH95" i="1"/>
  <c r="BO95" i="1"/>
  <c r="BG95" i="1"/>
  <c r="BI95" i="1"/>
  <c r="AY99" i="1"/>
  <c r="AM95" i="1"/>
  <c r="BH48" i="1"/>
  <c r="BE118" i="1"/>
  <c r="BE110" i="1"/>
  <c r="AH99" i="1"/>
  <c r="AE76" i="1"/>
  <c r="AY48" i="1"/>
  <c r="AP48" i="1"/>
  <c r="AP154" i="1"/>
  <c r="AN99" i="1"/>
  <c r="AK76" i="1"/>
  <c r="BA190" i="1"/>
  <c r="AW154" i="1"/>
  <c r="BD154" i="1"/>
  <c r="AU48" i="1"/>
  <c r="AS99" i="1"/>
  <c r="AO95" i="1"/>
  <c r="AQ110" i="1"/>
  <c r="AT93" i="1"/>
  <c r="BB93" i="1"/>
  <c r="BP195" i="1"/>
  <c r="BJ195" i="1"/>
  <c r="BK195" i="1"/>
  <c r="BQ195" i="1"/>
  <c r="BI195" i="1"/>
  <c r="BG195" i="1"/>
  <c r="BN195" i="1"/>
  <c r="BM195" i="1"/>
  <c r="BL195" i="1"/>
  <c r="BF118" i="1"/>
  <c r="AQ99" i="1"/>
  <c r="AZ48" i="1"/>
  <c r="AV190" i="1"/>
  <c r="AW118" i="1"/>
  <c r="AW110" i="1"/>
  <c r="AQ48" i="1"/>
  <c r="BD118" i="1"/>
  <c r="BD110" i="1"/>
  <c r="AH48" i="1"/>
  <c r="AH154" i="1"/>
  <c r="AF99" i="1"/>
  <c r="AS190" i="1"/>
  <c r="AO154" i="1"/>
  <c r="AZ76" i="1"/>
  <c r="AZ190" i="1"/>
  <c r="AV154" i="1"/>
  <c r="AM48" i="1"/>
  <c r="AK99" i="1"/>
  <c r="AG95" i="1"/>
  <c r="BB154" i="1"/>
  <c r="BG118" i="1"/>
  <c r="AI110" i="1"/>
  <c r="AX118" i="1"/>
  <c r="BF110" i="1"/>
  <c r="AI99" i="1"/>
  <c r="BD76" i="1"/>
  <c r="AR48" i="1"/>
  <c r="AN190" i="1"/>
  <c r="AO118" i="1"/>
  <c r="AO110" i="1"/>
  <c r="AI48" i="1"/>
  <c r="AU190" i="1"/>
  <c r="AY154" i="1"/>
  <c r="AV118" i="1"/>
  <c r="AV110" i="1"/>
  <c r="BE48" i="1"/>
  <c r="AK190" i="1"/>
  <c r="BB110" i="1"/>
  <c r="AY95" i="1"/>
  <c r="AR76" i="1"/>
  <c r="AR190" i="1"/>
  <c r="AN154" i="1"/>
  <c r="BA118" i="1"/>
  <c r="BA110" i="1"/>
  <c r="AE48" i="1"/>
  <c r="AY190" i="1"/>
  <c r="BC154" i="1"/>
  <c r="BF76" i="1"/>
  <c r="BJ48" i="1"/>
  <c r="AY118" i="1"/>
  <c r="AR99" i="1"/>
  <c r="AF25" i="1"/>
  <c r="AN25" i="1"/>
  <c r="X95" i="1"/>
  <c r="BA154" i="1"/>
  <c r="AP118" i="1"/>
  <c r="AX110" i="1"/>
  <c r="AV76" i="1"/>
  <c r="AJ48" i="1"/>
  <c r="AF190" i="1"/>
  <c r="AZ154" i="1"/>
  <c r="AG118" i="1"/>
  <c r="BB95" i="1"/>
  <c r="AM190" i="1"/>
  <c r="AQ154" i="1"/>
  <c r="AN118" i="1"/>
  <c r="AN110" i="1"/>
  <c r="BA95" i="1"/>
  <c r="BB190" i="1"/>
  <c r="AW48" i="1"/>
  <c r="AC190" i="1"/>
  <c r="BB118" i="1"/>
  <c r="AT110" i="1"/>
  <c r="BC99" i="1"/>
  <c r="AQ95" i="1"/>
  <c r="AJ76" i="1"/>
  <c r="BL48" i="1"/>
  <c r="AJ190" i="1"/>
  <c r="AS118" i="1"/>
  <c r="AS110" i="1"/>
  <c r="BJ99" i="1"/>
  <c r="AQ190" i="1"/>
  <c r="AU154" i="1"/>
  <c r="AX76" i="1"/>
  <c r="BB48" i="1"/>
  <c r="AX190" i="1"/>
  <c r="AQ118" i="1"/>
  <c r="AW76" i="1"/>
  <c r="AG60" i="1"/>
  <c r="AO60" i="1"/>
  <c r="BL95" i="1"/>
  <c r="BQ39" i="1"/>
  <c r="BG39" i="1"/>
  <c r="BO39" i="1"/>
  <c r="AQ39" i="1"/>
  <c r="BF200" i="1"/>
  <c r="AV181" i="1"/>
  <c r="BG181" i="1"/>
  <c r="AL181" i="1"/>
  <c r="BM111" i="1"/>
  <c r="BN202" i="1"/>
  <c r="BG184" i="1"/>
  <c r="BB184" i="1"/>
  <c r="BN184" i="1"/>
  <c r="BK16" i="1"/>
  <c r="AZ191" i="1"/>
  <c r="BN191" i="1"/>
  <c r="BL150" i="1"/>
  <c r="BI16" i="1"/>
  <c r="BN111" i="1"/>
  <c r="BG202" i="1"/>
  <c r="BO184" i="1"/>
  <c r="BJ184" i="1"/>
  <c r="BH191" i="1"/>
  <c r="BC191" i="1"/>
  <c r="X150" i="1"/>
  <c r="BO150" i="1"/>
  <c r="BL200" i="1"/>
  <c r="BI200" i="1"/>
  <c r="AW181" i="1"/>
  <c r="BH181" i="1"/>
  <c r="AU181" i="1"/>
  <c r="BI111" i="1"/>
  <c r="BP111" i="1"/>
  <c r="BL202" i="1"/>
  <c r="BJ202" i="1"/>
  <c r="BA184" i="1"/>
  <c r="BE184" i="1"/>
  <c r="BQ191" i="1"/>
  <c r="BL191" i="1"/>
  <c r="BI150" i="1"/>
  <c r="X74" i="1"/>
  <c r="BE200" i="1"/>
  <c r="BE181" i="1"/>
  <c r="AQ181" i="1"/>
  <c r="BP181" i="1"/>
  <c r="X111" i="1"/>
  <c r="BM202" i="1"/>
  <c r="X202" i="1"/>
  <c r="BI184" i="1"/>
  <c r="BB191" i="1"/>
  <c r="BQ150" i="1"/>
  <c r="AS59" i="1"/>
  <c r="BB59" i="1"/>
  <c r="AW59" i="1"/>
  <c r="AR59" i="1"/>
  <c r="BI59" i="1"/>
  <c r="AU59" i="1"/>
  <c r="AV59" i="1"/>
  <c r="AH59" i="1"/>
  <c r="AZ59" i="1"/>
  <c r="BC59" i="1"/>
  <c r="BD59" i="1"/>
  <c r="AP59" i="1"/>
  <c r="BH59" i="1"/>
  <c r="AX59" i="1"/>
  <c r="BF59" i="1"/>
  <c r="AL59" i="1"/>
  <c r="AK59" i="1"/>
  <c r="AT59" i="1"/>
  <c r="AO59" i="1"/>
  <c r="AJ59" i="1"/>
  <c r="AM59" i="1"/>
  <c r="AN59" i="1"/>
  <c r="BE59" i="1"/>
  <c r="AZ44" i="1"/>
  <c r="AX44" i="1"/>
  <c r="AT44" i="1"/>
  <c r="AG44" i="1"/>
  <c r="AK44" i="1"/>
  <c r="BB44" i="1"/>
  <c r="AE44" i="1"/>
  <c r="AO44" i="1"/>
  <c r="AS44" i="1"/>
  <c r="BJ44" i="1"/>
  <c r="AM44" i="1"/>
  <c r="AF44" i="1"/>
  <c r="AW44" i="1"/>
  <c r="BA44" i="1"/>
  <c r="AU44" i="1"/>
  <c r="AN44" i="1"/>
  <c r="BE44" i="1"/>
  <c r="AJ44" i="1"/>
  <c r="BI44" i="1"/>
  <c r="BC44" i="1"/>
  <c r="AV44" i="1"/>
  <c r="AH44" i="1"/>
  <c r="AR44" i="1"/>
  <c r="BD44" i="1"/>
  <c r="AP44" i="1"/>
  <c r="AL44" i="1"/>
  <c r="BH44" i="1"/>
  <c r="BF44" i="1"/>
  <c r="AK4" i="1"/>
  <c r="AD4" i="1"/>
  <c r="AM4" i="1"/>
  <c r="AI4" i="1"/>
  <c r="AT4" i="1"/>
  <c r="AG4" i="1"/>
  <c r="AH4" i="1"/>
  <c r="AF4" i="1"/>
  <c r="AO4" i="1"/>
  <c r="AP4" i="1"/>
  <c r="AN4" i="1"/>
  <c r="AW4" i="1"/>
  <c r="AV4" i="1"/>
  <c r="AC4" i="1"/>
  <c r="AE4" i="1"/>
  <c r="AL4" i="1"/>
  <c r="AQ4" i="1"/>
  <c r="AU4" i="1"/>
  <c r="AS4" i="1"/>
  <c r="BA59" i="1"/>
  <c r="BO102" i="1"/>
  <c r="BN102" i="1"/>
  <c r="BP102" i="1"/>
  <c r="BM102" i="1"/>
  <c r="BL102" i="1"/>
  <c r="BK102" i="1"/>
  <c r="X102" i="1"/>
  <c r="BJ102" i="1"/>
  <c r="BK121" i="1"/>
  <c r="BM121" i="1"/>
  <c r="BI121" i="1"/>
  <c r="BP121" i="1"/>
  <c r="BH121" i="1"/>
  <c r="X121" i="1"/>
  <c r="BO121" i="1"/>
  <c r="BL121" i="1"/>
  <c r="BG121" i="1"/>
  <c r="BN121" i="1"/>
  <c r="BJ121" i="1"/>
  <c r="BL98" i="1"/>
  <c r="BN98" i="1"/>
  <c r="BG98" i="1"/>
  <c r="BF98" i="1"/>
  <c r="BM98" i="1"/>
  <c r="BQ98" i="1"/>
  <c r="BI98" i="1"/>
  <c r="BP98" i="1"/>
  <c r="X98" i="1"/>
  <c r="BJ98" i="1"/>
  <c r="BK98" i="1"/>
  <c r="BH98" i="1"/>
  <c r="BK73" i="1"/>
  <c r="BQ73" i="1"/>
  <c r="X73" i="1"/>
  <c r="BM73" i="1"/>
  <c r="BN160" i="1"/>
  <c r="X160" i="1"/>
  <c r="BL160" i="1"/>
  <c r="BO160" i="1"/>
  <c r="BM160" i="1"/>
  <c r="BK160" i="1"/>
  <c r="BQ160" i="1"/>
  <c r="BN19" i="1"/>
  <c r="BQ19" i="1"/>
  <c r="DR60" i="6"/>
  <c r="DT60" i="6" s="1"/>
  <c r="DU60" i="6" s="1"/>
  <c r="M60" i="13"/>
  <c r="L95" i="6"/>
  <c r="N95" i="6" s="1"/>
  <c r="U95" i="13"/>
  <c r="DR97" i="6"/>
  <c r="DT97" i="6" s="1"/>
  <c r="M97" i="13"/>
  <c r="M19" i="13"/>
  <c r="DR19" i="6"/>
  <c r="DT19" i="6" s="1"/>
  <c r="DU19" i="6" s="1"/>
  <c r="DV19" i="6" s="1"/>
  <c r="M93" i="13"/>
  <c r="DR93" i="6"/>
  <c r="DT93" i="6" s="1"/>
  <c r="DU93" i="6" s="1"/>
  <c r="L87" i="6"/>
  <c r="N87" i="6" s="1"/>
  <c r="U87" i="13"/>
  <c r="DR44" i="6"/>
  <c r="DT44" i="6" s="1"/>
  <c r="DU44" i="6" s="1"/>
  <c r="M44" i="13"/>
  <c r="L91" i="6"/>
  <c r="N91" i="6" s="1"/>
  <c r="U91" i="13"/>
  <c r="M85" i="13"/>
  <c r="DR85" i="6"/>
  <c r="DT85" i="6" s="1"/>
  <c r="M89" i="13"/>
  <c r="DR89" i="6"/>
  <c r="DT89" i="6" s="1"/>
  <c r="U83" i="13"/>
  <c r="L83" i="6"/>
  <c r="N83" i="6" s="1"/>
  <c r="U79" i="13"/>
  <c r="L79" i="6"/>
  <c r="N79" i="6" s="1"/>
  <c r="U61" i="13"/>
  <c r="L61" i="6"/>
  <c r="N61" i="6" s="1"/>
  <c r="O61" i="6" s="1"/>
  <c r="M77" i="13"/>
  <c r="DR77" i="6"/>
  <c r="DT77" i="6" s="1"/>
  <c r="L71" i="6"/>
  <c r="N71" i="6" s="1"/>
  <c r="O71" i="6" s="1"/>
  <c r="U71" i="13"/>
  <c r="U24" i="13"/>
  <c r="L24" i="6"/>
  <c r="N24" i="6" s="1"/>
  <c r="DR81" i="6"/>
  <c r="DT81" i="6" s="1"/>
  <c r="M81" i="13"/>
  <c r="U45" i="13"/>
  <c r="L45" i="6"/>
  <c r="N45" i="6" s="1"/>
  <c r="O45" i="6" s="1"/>
  <c r="P45" i="6" s="1"/>
  <c r="Q45" i="6" s="1"/>
  <c r="BJ100" i="1"/>
  <c r="BQ100" i="1"/>
  <c r="X100" i="1"/>
  <c r="BP100" i="1"/>
  <c r="BO100" i="1"/>
  <c r="BM100" i="1"/>
  <c r="BK100" i="1"/>
  <c r="BI100" i="1"/>
  <c r="BH100" i="1"/>
  <c r="BG100" i="1"/>
  <c r="BM151" i="1"/>
  <c r="BO151" i="1"/>
  <c r="BG151" i="1"/>
  <c r="BI20" i="1"/>
  <c r="BM20" i="1"/>
  <c r="BL20" i="1"/>
  <c r="BK20" i="1"/>
  <c r="X20" i="1"/>
  <c r="BQ20" i="1"/>
  <c r="BK186" i="1"/>
  <c r="BC186" i="1"/>
  <c r="BM191" i="1"/>
  <c r="BE191" i="1"/>
  <c r="BN12" i="1"/>
  <c r="BL12" i="1"/>
  <c r="BK12" i="1"/>
  <c r="X12" i="1"/>
  <c r="X115" i="1"/>
  <c r="BN115" i="1"/>
  <c r="BM115" i="1"/>
  <c r="BL115" i="1"/>
  <c r="BN144" i="1"/>
  <c r="BL144" i="1"/>
  <c r="BD144" i="1"/>
  <c r="M70" i="13"/>
  <c r="DR70" i="6"/>
  <c r="DT70" i="6" s="1"/>
  <c r="BQ171" i="1"/>
  <c r="BO171" i="1"/>
  <c r="BG171" i="1"/>
  <c r="BA171" i="1"/>
  <c r="AY171" i="1"/>
  <c r="BL184" i="1"/>
  <c r="BD184" i="1"/>
  <c r="DU5" i="6"/>
  <c r="BI3" i="14"/>
  <c r="BB3" i="14"/>
  <c r="AT3" i="14"/>
  <c r="BK92" i="1"/>
  <c r="BL92" i="1"/>
  <c r="BJ92" i="1"/>
  <c r="BP109" i="1"/>
  <c r="BO109" i="1"/>
  <c r="BO5" i="1"/>
  <c r="BL5" i="1"/>
  <c r="DV20" i="6"/>
  <c r="BO200" i="1"/>
  <c r="BG200" i="1"/>
  <c r="M4" i="13"/>
  <c r="DR4" i="6"/>
  <c r="DT4" i="6" s="1"/>
  <c r="DU4" i="6" s="1"/>
  <c r="DV4" i="6" s="1"/>
  <c r="BO72" i="1"/>
  <c r="BN72" i="1"/>
  <c r="BM72" i="1"/>
  <c r="X72" i="1"/>
  <c r="BM39" i="1"/>
  <c r="BP39" i="1"/>
  <c r="BN39" i="1"/>
  <c r="BL39" i="1"/>
  <c r="BK39" i="1"/>
  <c r="BJ39" i="1"/>
  <c r="X39" i="1"/>
  <c r="DU59" i="6"/>
  <c r="DV59" i="6" s="1"/>
  <c r="BP161" i="1"/>
  <c r="BJ161" i="1"/>
  <c r="BH161" i="1"/>
  <c r="BN122" i="1"/>
  <c r="BP122" i="1"/>
  <c r="BL122" i="1"/>
  <c r="BK122" i="1"/>
  <c r="BJ122" i="1"/>
  <c r="BQ30" i="1"/>
  <c r="BL30" i="1"/>
  <c r="BJ30" i="1"/>
  <c r="M46" i="13"/>
  <c r="DR46" i="6"/>
  <c r="DT46" i="6" s="1"/>
  <c r="DU45" i="6" s="1"/>
  <c r="BO73" i="1"/>
  <c r="BP73" i="1"/>
  <c r="BN73" i="1"/>
  <c r="BJ196" i="1"/>
  <c r="AZ196" i="1"/>
  <c r="BP196" i="1"/>
  <c r="BH196" i="1"/>
  <c r="BM110" i="1"/>
  <c r="X110" i="1"/>
  <c r="BN110" i="1"/>
  <c r="BQ181" i="1"/>
  <c r="AS181" i="1"/>
  <c r="AK181" i="1"/>
  <c r="M69" i="13"/>
  <c r="DR69" i="6"/>
  <c r="DT69" i="6" s="1"/>
  <c r="DV67" i="6"/>
  <c r="DW67" i="6" s="1"/>
  <c r="BQ119" i="1"/>
  <c r="BH119" i="1"/>
  <c r="BG119" i="1"/>
  <c r="BF119" i="1"/>
  <c r="BP119" i="1"/>
  <c r="X119" i="1"/>
  <c r="BO119" i="1"/>
  <c r="BN119" i="1"/>
  <c r="BL119" i="1"/>
  <c r="BJ119" i="1"/>
  <c r="BK150" i="1"/>
  <c r="BM150" i="1"/>
  <c r="DR62" i="6"/>
  <c r="DT62" i="6" s="1"/>
  <c r="M62" i="13"/>
  <c r="U41" i="13"/>
  <c r="L41" i="6"/>
  <c r="N41" i="6" s="1"/>
  <c r="O40" i="6" s="1"/>
  <c r="M79" i="13"/>
  <c r="DR79" i="6"/>
  <c r="DT79" i="6" s="1"/>
  <c r="M15" i="13"/>
  <c r="DR15" i="6"/>
  <c r="DT15" i="6" s="1"/>
  <c r="U97" i="13"/>
  <c r="L97" i="6"/>
  <c r="N97" i="6" s="1"/>
  <c r="O96" i="6" s="1"/>
  <c r="U33" i="13"/>
  <c r="L33" i="6"/>
  <c r="N33" i="6" s="1"/>
  <c r="M7" i="13"/>
  <c r="DR7" i="6"/>
  <c r="DT7" i="6" s="1"/>
  <c r="U17" i="13"/>
  <c r="L17" i="6"/>
  <c r="N17" i="6" s="1"/>
  <c r="M55" i="13"/>
  <c r="DR55" i="6"/>
  <c r="DT55" i="6" s="1"/>
  <c r="M39" i="13"/>
  <c r="DR39" i="6"/>
  <c r="DT39" i="6" s="1"/>
  <c r="M31" i="13"/>
  <c r="DR31" i="6"/>
  <c r="DT31" i="6" s="1"/>
  <c r="BK142" i="1"/>
  <c r="BJ142" i="1"/>
  <c r="BP142" i="1"/>
  <c r="BH142" i="1"/>
  <c r="BN142" i="1"/>
  <c r="BM142" i="1"/>
  <c r="X142" i="1"/>
  <c r="BL142" i="1"/>
  <c r="BQ142" i="1"/>
  <c r="BO142" i="1"/>
  <c r="BI142" i="1"/>
  <c r="BM173" i="1"/>
  <c r="BE173" i="1"/>
  <c r="BL173" i="1"/>
  <c r="BD173" i="1"/>
  <c r="BJ173" i="1"/>
  <c r="BP173" i="1"/>
  <c r="BH173" i="1"/>
  <c r="X173" i="1"/>
  <c r="BO173" i="1"/>
  <c r="BG173" i="1"/>
  <c r="BN173" i="1"/>
  <c r="BF173" i="1"/>
  <c r="BQ173" i="1"/>
  <c r="BK173" i="1"/>
  <c r="BI173" i="1"/>
  <c r="BC173" i="1"/>
  <c r="BK113" i="1"/>
  <c r="BJ113" i="1"/>
  <c r="BN113" i="1"/>
  <c r="X113" i="1"/>
  <c r="BM113" i="1"/>
  <c r="BL113" i="1"/>
  <c r="BQ113" i="1"/>
  <c r="BP113" i="1"/>
  <c r="BO113" i="1"/>
  <c r="BI113" i="1"/>
  <c r="BO64" i="1"/>
  <c r="BN64" i="1"/>
  <c r="BQ64" i="1"/>
  <c r="BP64" i="1"/>
  <c r="X64" i="1"/>
  <c r="BM64" i="1"/>
  <c r="BL64" i="1"/>
  <c r="BK64" i="1"/>
  <c r="BK26" i="1"/>
  <c r="BO26" i="1"/>
  <c r="BM26" i="1"/>
  <c r="BP26" i="1"/>
  <c r="BN26" i="1"/>
  <c r="BL26" i="1"/>
  <c r="BJ26" i="1"/>
  <c r="BI26" i="1"/>
  <c r="X26" i="1"/>
  <c r="BQ26" i="1"/>
  <c r="BM178" i="1"/>
  <c r="BE178" i="1"/>
  <c r="AW178" i="1"/>
  <c r="BL178" i="1"/>
  <c r="BD178" i="1"/>
  <c r="AV178" i="1"/>
  <c r="BJ178" i="1"/>
  <c r="BB178" i="1"/>
  <c r="BQ178" i="1"/>
  <c r="BI178" i="1"/>
  <c r="BA178" i="1"/>
  <c r="BP178" i="1"/>
  <c r="BH178" i="1"/>
  <c r="AZ178" i="1"/>
  <c r="X178" i="1"/>
  <c r="BO178" i="1"/>
  <c r="BG178" i="1"/>
  <c r="AY178" i="1"/>
  <c r="BN178" i="1"/>
  <c r="BF178" i="1"/>
  <c r="AX178" i="1"/>
  <c r="BK178" i="1"/>
  <c r="BC178" i="1"/>
  <c r="AU178" i="1"/>
  <c r="BO159" i="1"/>
  <c r="BN159" i="1"/>
  <c r="BL159" i="1"/>
  <c r="BQ159" i="1"/>
  <c r="BP159" i="1"/>
  <c r="X159" i="1"/>
  <c r="BM159" i="1"/>
  <c r="BK159" i="1"/>
  <c r="BM61" i="1"/>
  <c r="BL61" i="1"/>
  <c r="BP61" i="1"/>
  <c r="BO61" i="1"/>
  <c r="X61" i="1"/>
  <c r="BN61" i="1"/>
  <c r="BQ61" i="1"/>
  <c r="BK61" i="1"/>
  <c r="BJ61" i="1"/>
  <c r="BN106" i="1"/>
  <c r="BF106" i="1"/>
  <c r="BM106" i="1"/>
  <c r="BE106" i="1"/>
  <c r="BQ106" i="1"/>
  <c r="BI106" i="1"/>
  <c r="X106" i="1"/>
  <c r="BP106" i="1"/>
  <c r="BH106" i="1"/>
  <c r="BO106" i="1"/>
  <c r="BG106" i="1"/>
  <c r="BL106" i="1"/>
  <c r="BK106" i="1"/>
  <c r="BJ106" i="1"/>
  <c r="BD106" i="1"/>
  <c r="BN139" i="1"/>
  <c r="BM139" i="1"/>
  <c r="BK139" i="1"/>
  <c r="BQ139" i="1"/>
  <c r="BP139" i="1"/>
  <c r="X139" i="1"/>
  <c r="BO139" i="1"/>
  <c r="BL139" i="1"/>
  <c r="BN104" i="1"/>
  <c r="BF104" i="1"/>
  <c r="BM104" i="1"/>
  <c r="BE104" i="1"/>
  <c r="BQ104" i="1"/>
  <c r="BI104" i="1"/>
  <c r="BP104" i="1"/>
  <c r="BH104" i="1"/>
  <c r="X104" i="1"/>
  <c r="BO104" i="1"/>
  <c r="BG104" i="1"/>
  <c r="BC104" i="1"/>
  <c r="BL104" i="1"/>
  <c r="BK104" i="1"/>
  <c r="BJ104" i="1"/>
  <c r="BD104" i="1"/>
  <c r="BM58" i="1"/>
  <c r="BL58" i="1"/>
  <c r="BP58" i="1"/>
  <c r="BO58" i="1"/>
  <c r="X58" i="1"/>
  <c r="BN58" i="1"/>
  <c r="BJ58" i="1"/>
  <c r="BQ58" i="1"/>
  <c r="BK58" i="1"/>
  <c r="BL157" i="1"/>
  <c r="BK157" i="1"/>
  <c r="BQ157" i="1"/>
  <c r="BI157" i="1"/>
  <c r="BO157" i="1"/>
  <c r="BN157" i="1"/>
  <c r="BM157" i="1"/>
  <c r="X157" i="1"/>
  <c r="BP157" i="1"/>
  <c r="BJ157" i="1"/>
  <c r="BH157" i="1"/>
  <c r="BP4" i="1"/>
  <c r="BH4" i="1"/>
  <c r="AZ4" i="1"/>
  <c r="BO4" i="1"/>
  <c r="BG4" i="1"/>
  <c r="AY4" i="1"/>
  <c r="BN4" i="1"/>
  <c r="BF4" i="1"/>
  <c r="AX4" i="1"/>
  <c r="BM4" i="1"/>
  <c r="BE4" i="1"/>
  <c r="BL4" i="1"/>
  <c r="BD4" i="1"/>
  <c r="BK4" i="1"/>
  <c r="BC4" i="1"/>
  <c r="X4" i="1"/>
  <c r="BJ4" i="1"/>
  <c r="BB4" i="1"/>
  <c r="BQ4" i="1"/>
  <c r="BI4" i="1"/>
  <c r="BA4" i="1"/>
  <c r="C12" i="2"/>
  <c r="C11" i="2"/>
  <c r="BL112" i="1"/>
  <c r="BK112" i="1"/>
  <c r="BO112" i="1"/>
  <c r="BN112" i="1"/>
  <c r="X112" i="1"/>
  <c r="BM112" i="1"/>
  <c r="BQ112" i="1"/>
  <c r="BP112" i="1"/>
  <c r="BJ112" i="1"/>
  <c r="BI112" i="1"/>
  <c r="BJ11" i="1"/>
  <c r="BQ11" i="1"/>
  <c r="BI11" i="1"/>
  <c r="BP11" i="1"/>
  <c r="BH11" i="1"/>
  <c r="BO11" i="1"/>
  <c r="BG11" i="1"/>
  <c r="BN11" i="1"/>
  <c r="BM11" i="1"/>
  <c r="BL11" i="1"/>
  <c r="X11" i="1"/>
  <c r="BK11" i="1"/>
  <c r="M34" i="13"/>
  <c r="DR34" i="6"/>
  <c r="DT34" i="6" s="1"/>
  <c r="U92" i="13"/>
  <c r="L92" i="6"/>
  <c r="N92" i="6" s="1"/>
  <c r="O91" i="6" s="1"/>
  <c r="U60" i="13"/>
  <c r="L60" i="6"/>
  <c r="N60" i="6" s="1"/>
  <c r="U28" i="13"/>
  <c r="L28" i="6"/>
  <c r="N28" i="6" s="1"/>
  <c r="M96" i="13"/>
  <c r="DR96" i="6"/>
  <c r="DT96" i="6" s="1"/>
  <c r="M56" i="13"/>
  <c r="DR56" i="6"/>
  <c r="DT56" i="6" s="1"/>
  <c r="DU14" i="6"/>
  <c r="BL155" i="1"/>
  <c r="BK155" i="1"/>
  <c r="BQ155" i="1"/>
  <c r="BI155" i="1"/>
  <c r="BO155" i="1"/>
  <c r="BN155" i="1"/>
  <c r="X155" i="1"/>
  <c r="BM155" i="1"/>
  <c r="BP155" i="1"/>
  <c r="BJ155" i="1"/>
  <c r="BN158" i="1"/>
  <c r="BF158" i="1"/>
  <c r="BM158" i="1"/>
  <c r="BE158" i="1"/>
  <c r="BK158" i="1"/>
  <c r="BQ158" i="1"/>
  <c r="BI158" i="1"/>
  <c r="X158" i="1"/>
  <c r="BP158" i="1"/>
  <c r="BH158" i="1"/>
  <c r="BO158" i="1"/>
  <c r="BG158" i="1"/>
  <c r="BL158" i="1"/>
  <c r="BJ158" i="1"/>
  <c r="BD158" i="1"/>
  <c r="BL147" i="1"/>
  <c r="BK147" i="1"/>
  <c r="BQ147" i="1"/>
  <c r="BO147" i="1"/>
  <c r="X147" i="1"/>
  <c r="BN147" i="1"/>
  <c r="BM147" i="1"/>
  <c r="BP147" i="1"/>
  <c r="BJ147" i="1"/>
  <c r="BM60" i="1"/>
  <c r="BL60" i="1"/>
  <c r="BP60" i="1"/>
  <c r="BO60" i="1"/>
  <c r="X60" i="1"/>
  <c r="BN60" i="1"/>
  <c r="BQ60" i="1"/>
  <c r="BK60" i="1"/>
  <c r="BJ60" i="1"/>
  <c r="BJ40" i="1"/>
  <c r="BN40" i="1"/>
  <c r="BL40" i="1"/>
  <c r="X40" i="1"/>
  <c r="BP40" i="1"/>
  <c r="BO40" i="1"/>
  <c r="BM40" i="1"/>
  <c r="BK40" i="1"/>
  <c r="BI40" i="1"/>
  <c r="BH40" i="1"/>
  <c r="BG40" i="1"/>
  <c r="BQ40" i="1"/>
  <c r="BM138" i="1"/>
  <c r="BL138" i="1"/>
  <c r="BP138" i="1"/>
  <c r="BO138" i="1"/>
  <c r="X138" i="1"/>
  <c r="BN138" i="1"/>
  <c r="BQ138" i="1"/>
  <c r="BK138" i="1"/>
  <c r="BJ138" i="1"/>
  <c r="BQ93" i="1"/>
  <c r="BI93" i="1"/>
  <c r="BP93" i="1"/>
  <c r="BH93" i="1"/>
  <c r="BL93" i="1"/>
  <c r="BK93" i="1"/>
  <c r="BJ93" i="1"/>
  <c r="X93" i="1"/>
  <c r="BO93" i="1"/>
  <c r="BN93" i="1"/>
  <c r="BM93" i="1"/>
  <c r="BG93" i="1"/>
  <c r="BF93" i="1"/>
  <c r="BE93" i="1"/>
  <c r="BM189" i="1"/>
  <c r="BL189" i="1"/>
  <c r="BQ189" i="1"/>
  <c r="BP189" i="1"/>
  <c r="X189" i="1"/>
  <c r="BO189" i="1"/>
  <c r="BN189" i="1"/>
  <c r="BK189" i="1"/>
  <c r="BK126" i="1"/>
  <c r="BC126" i="1"/>
  <c r="BJ126" i="1"/>
  <c r="BB126" i="1"/>
  <c r="BN126" i="1"/>
  <c r="BF126" i="1"/>
  <c r="X126" i="1"/>
  <c r="BM126" i="1"/>
  <c r="BE126" i="1"/>
  <c r="BL126" i="1"/>
  <c r="BD126" i="1"/>
  <c r="BG126" i="1"/>
  <c r="BA126" i="1"/>
  <c r="BQ126" i="1"/>
  <c r="BP126" i="1"/>
  <c r="BO126" i="1"/>
  <c r="BI126" i="1"/>
  <c r="BH126" i="1"/>
  <c r="BP96" i="1"/>
  <c r="BH96" i="1"/>
  <c r="BO96" i="1"/>
  <c r="BG96" i="1"/>
  <c r="BK96" i="1"/>
  <c r="X96" i="1"/>
  <c r="BJ96" i="1"/>
  <c r="BQ96" i="1"/>
  <c r="BI96" i="1"/>
  <c r="BL96" i="1"/>
  <c r="BF96" i="1"/>
  <c r="BN96" i="1"/>
  <c r="BM96" i="1"/>
  <c r="BL76" i="1"/>
  <c r="BK76" i="1"/>
  <c r="BO76" i="1"/>
  <c r="BN76" i="1"/>
  <c r="BM76" i="1"/>
  <c r="X76" i="1"/>
  <c r="BI76" i="1"/>
  <c r="BH76" i="1"/>
  <c r="BQ76" i="1"/>
  <c r="BP76" i="1"/>
  <c r="BJ76" i="1"/>
  <c r="BM59" i="1"/>
  <c r="BL59" i="1"/>
  <c r="BP59" i="1"/>
  <c r="BO59" i="1"/>
  <c r="X59" i="1"/>
  <c r="BN59" i="1"/>
  <c r="BQ59" i="1"/>
  <c r="BK59" i="1"/>
  <c r="BJ59" i="1"/>
  <c r="BM44" i="1"/>
  <c r="BQ44" i="1"/>
  <c r="BP44" i="1"/>
  <c r="X44" i="1"/>
  <c r="BO44" i="1"/>
  <c r="BN44" i="1"/>
  <c r="BL44" i="1"/>
  <c r="BK44" i="1"/>
  <c r="BP48" i="1"/>
  <c r="BO48" i="1"/>
  <c r="BN48" i="1"/>
  <c r="BQ48" i="1"/>
  <c r="BM48" i="1"/>
  <c r="X48" i="1"/>
  <c r="BN24" i="1"/>
  <c r="X24" i="1"/>
  <c r="BJ24" i="1"/>
  <c r="BP24" i="1"/>
  <c r="BQ24" i="1"/>
  <c r="BO24" i="1"/>
  <c r="BM24" i="1"/>
  <c r="BL24" i="1"/>
  <c r="BK24" i="1"/>
  <c r="BI24" i="1"/>
  <c r="M90" i="13"/>
  <c r="DR90" i="6"/>
  <c r="DT90" i="6" s="1"/>
  <c r="M26" i="13"/>
  <c r="DR26" i="6"/>
  <c r="DT26" i="6" s="1"/>
  <c r="DU26" i="6" s="1"/>
  <c r="DV26" i="6" s="1"/>
  <c r="DW26" i="6" s="1"/>
  <c r="U90" i="13"/>
  <c r="L90" i="6"/>
  <c r="N90" i="6" s="1"/>
  <c r="O90" i="6" s="1"/>
  <c r="U58" i="13"/>
  <c r="L58" i="6"/>
  <c r="N58" i="6" s="1"/>
  <c r="U26" i="13"/>
  <c r="L26" i="6"/>
  <c r="N26" i="6" s="1"/>
  <c r="M95" i="13"/>
  <c r="DR95" i="6"/>
  <c r="DT95" i="6" s="1"/>
  <c r="DU94" i="6" s="1"/>
  <c r="M32" i="13"/>
  <c r="DR32" i="6"/>
  <c r="DT32" i="6" s="1"/>
  <c r="M8" i="13"/>
  <c r="DR8" i="6"/>
  <c r="DT8" i="6" s="1"/>
  <c r="DU8" i="6" s="1"/>
  <c r="BN190" i="1"/>
  <c r="BF190" i="1"/>
  <c r="BM190" i="1"/>
  <c r="BE190" i="1"/>
  <c r="BK190" i="1"/>
  <c r="BC190" i="1"/>
  <c r="BJ190" i="1"/>
  <c r="BQ190" i="1"/>
  <c r="BI190" i="1"/>
  <c r="BP190" i="1"/>
  <c r="BH190" i="1"/>
  <c r="X190" i="1"/>
  <c r="BO190" i="1"/>
  <c r="BG190" i="1"/>
  <c r="BD190" i="1"/>
  <c r="BL190" i="1"/>
  <c r="BM17" i="1"/>
  <c r="BK17" i="1"/>
  <c r="BN17" i="1"/>
  <c r="BL17" i="1"/>
  <c r="BJ17" i="1"/>
  <c r="BI17" i="1"/>
  <c r="BQ17" i="1"/>
  <c r="BP17" i="1"/>
  <c r="X17" i="1"/>
  <c r="BO17" i="1"/>
  <c r="BK194" i="1"/>
  <c r="BJ194" i="1"/>
  <c r="BP194" i="1"/>
  <c r="BO194" i="1"/>
  <c r="BN194" i="1"/>
  <c r="X194" i="1"/>
  <c r="BM194" i="1"/>
  <c r="BL194" i="1"/>
  <c r="BQ194" i="1"/>
  <c r="BI194" i="1"/>
  <c r="BQ117" i="1"/>
  <c r="BI117" i="1"/>
  <c r="BP117" i="1"/>
  <c r="BH117" i="1"/>
  <c r="BL117" i="1"/>
  <c r="X117" i="1"/>
  <c r="BK117" i="1"/>
  <c r="BJ117" i="1"/>
  <c r="BO117" i="1"/>
  <c r="BN117" i="1"/>
  <c r="BM117" i="1"/>
  <c r="BG117" i="1"/>
  <c r="BJ51" i="1"/>
  <c r="BN51" i="1"/>
  <c r="BM51" i="1"/>
  <c r="X51" i="1"/>
  <c r="BL51" i="1"/>
  <c r="BH51" i="1"/>
  <c r="BQ51" i="1"/>
  <c r="BP51" i="1"/>
  <c r="BO51" i="1"/>
  <c r="BK51" i="1"/>
  <c r="BI51" i="1"/>
  <c r="BQ15" i="1"/>
  <c r="BI15" i="1"/>
  <c r="BP15" i="1"/>
  <c r="BH15" i="1"/>
  <c r="BO15" i="1"/>
  <c r="BG15" i="1"/>
  <c r="BN15" i="1"/>
  <c r="BM15" i="1"/>
  <c r="BL15" i="1"/>
  <c r="X15" i="1"/>
  <c r="BK15" i="1"/>
  <c r="BJ15" i="1"/>
  <c r="BO35" i="1"/>
  <c r="X35" i="1"/>
  <c r="BK35" i="1"/>
  <c r="BQ35" i="1"/>
  <c r="BP35" i="1"/>
  <c r="BN35" i="1"/>
  <c r="BM35" i="1"/>
  <c r="BL35" i="1"/>
  <c r="BJ35" i="1"/>
  <c r="M82" i="13"/>
  <c r="DR82" i="6"/>
  <c r="DT82" i="6" s="1"/>
  <c r="M18" i="13"/>
  <c r="DR18" i="6"/>
  <c r="DT18" i="6" s="1"/>
  <c r="DU18" i="6" s="1"/>
  <c r="DV18" i="6" s="1"/>
  <c r="DW18" i="6" s="1"/>
  <c r="DX18" i="6" s="1"/>
  <c r="U84" i="13"/>
  <c r="L84" i="6"/>
  <c r="N84" i="6" s="1"/>
  <c r="O84" i="6" s="1"/>
  <c r="P84" i="6" s="1"/>
  <c r="U52" i="13"/>
  <c r="L52" i="6"/>
  <c r="N52" i="6" s="1"/>
  <c r="O52" i="6" s="1"/>
  <c r="P52" i="6" s="1"/>
  <c r="Q52" i="6" s="1"/>
  <c r="U20" i="13"/>
  <c r="L20" i="6"/>
  <c r="N20" i="6" s="1"/>
  <c r="O79" i="6"/>
  <c r="M72" i="13"/>
  <c r="DR72" i="6"/>
  <c r="DT72" i="6" s="1"/>
  <c r="DU54" i="6"/>
  <c r="BP199" i="1"/>
  <c r="BH199" i="1"/>
  <c r="BO199" i="1"/>
  <c r="BG199" i="1"/>
  <c r="BM199" i="1"/>
  <c r="BE199" i="1"/>
  <c r="BL199" i="1"/>
  <c r="BK199" i="1"/>
  <c r="BJ199" i="1"/>
  <c r="X199" i="1"/>
  <c r="BQ199" i="1"/>
  <c r="BI199" i="1"/>
  <c r="BN199" i="1"/>
  <c r="BF199" i="1"/>
  <c r="BL188" i="1"/>
  <c r="BK188" i="1"/>
  <c r="BQ188" i="1"/>
  <c r="BI188" i="1"/>
  <c r="BP188" i="1"/>
  <c r="BO188" i="1"/>
  <c r="BN188" i="1"/>
  <c r="X188" i="1"/>
  <c r="BM188" i="1"/>
  <c r="BJ188" i="1"/>
  <c r="BK174" i="1"/>
  <c r="BC174" i="1"/>
  <c r="BJ174" i="1"/>
  <c r="BB174" i="1"/>
  <c r="BP174" i="1"/>
  <c r="BH174" i="1"/>
  <c r="AZ174" i="1"/>
  <c r="BN174" i="1"/>
  <c r="BF174" i="1"/>
  <c r="BM174" i="1"/>
  <c r="BE174" i="1"/>
  <c r="X174" i="1"/>
  <c r="BL174" i="1"/>
  <c r="BD174" i="1"/>
  <c r="BQ174" i="1"/>
  <c r="BO174" i="1"/>
  <c r="BI174" i="1"/>
  <c r="BG174" i="1"/>
  <c r="BA174" i="1"/>
  <c r="BO83" i="1"/>
  <c r="BG83" i="1"/>
  <c r="BN83" i="1"/>
  <c r="BF83" i="1"/>
  <c r="BJ83" i="1"/>
  <c r="X83" i="1"/>
  <c r="BQ83" i="1"/>
  <c r="BI83" i="1"/>
  <c r="BP83" i="1"/>
  <c r="BH83" i="1"/>
  <c r="BM83" i="1"/>
  <c r="BL83" i="1"/>
  <c r="BK83" i="1"/>
  <c r="BE83" i="1"/>
  <c r="BK162" i="1"/>
  <c r="BC162" i="1"/>
  <c r="BJ162" i="1"/>
  <c r="BB162" i="1"/>
  <c r="BP162" i="1"/>
  <c r="BH162" i="1"/>
  <c r="BN162" i="1"/>
  <c r="BF162" i="1"/>
  <c r="X162" i="1"/>
  <c r="BM162" i="1"/>
  <c r="BE162" i="1"/>
  <c r="BL162" i="1"/>
  <c r="BD162" i="1"/>
  <c r="BQ162" i="1"/>
  <c r="BO162" i="1"/>
  <c r="BI162" i="1"/>
  <c r="BG162" i="1"/>
  <c r="BA162" i="1"/>
  <c r="BL85" i="1"/>
  <c r="BK85" i="1"/>
  <c r="BO85" i="1"/>
  <c r="X85" i="1"/>
  <c r="BN85" i="1"/>
  <c r="BM85" i="1"/>
  <c r="BQ85" i="1"/>
  <c r="BP85" i="1"/>
  <c r="BJ85" i="1"/>
  <c r="BM57" i="1"/>
  <c r="BL57" i="1"/>
  <c r="BP57" i="1"/>
  <c r="BO57" i="1"/>
  <c r="X57" i="1"/>
  <c r="BN57" i="1"/>
  <c r="BQ57" i="1"/>
  <c r="BK57" i="1"/>
  <c r="BJ57" i="1"/>
  <c r="BJ108" i="1"/>
  <c r="BQ108" i="1"/>
  <c r="BI108" i="1"/>
  <c r="BM108" i="1"/>
  <c r="X108" i="1"/>
  <c r="BL108" i="1"/>
  <c r="BK108" i="1"/>
  <c r="BP108" i="1"/>
  <c r="BO108" i="1"/>
  <c r="BN108" i="1"/>
  <c r="BH108" i="1"/>
  <c r="BL14" i="1"/>
  <c r="BK14" i="1"/>
  <c r="BJ14" i="1"/>
  <c r="BQ14" i="1"/>
  <c r="BP14" i="1"/>
  <c r="BO14" i="1"/>
  <c r="X14" i="1"/>
  <c r="BN14" i="1"/>
  <c r="BM14" i="1"/>
  <c r="M74" i="13"/>
  <c r="DR74" i="6"/>
  <c r="DT74" i="6" s="1"/>
  <c r="U82" i="13"/>
  <c r="L82" i="6"/>
  <c r="N82" i="6" s="1"/>
  <c r="U50" i="13"/>
  <c r="L50" i="6"/>
  <c r="N50" i="6" s="1"/>
  <c r="O50" i="6" s="1"/>
  <c r="U18" i="13"/>
  <c r="L18" i="6"/>
  <c r="N18" i="6" s="1"/>
  <c r="O18" i="6" s="1"/>
  <c r="M88" i="13"/>
  <c r="DR88" i="6"/>
  <c r="DT88" i="6" s="1"/>
  <c r="DU88" i="6" s="1"/>
  <c r="M71" i="13"/>
  <c r="DR71" i="6"/>
  <c r="DT71" i="6" s="1"/>
  <c r="M48" i="13"/>
  <c r="DR48" i="6"/>
  <c r="DT48" i="6" s="1"/>
  <c r="DU48" i="6" s="1"/>
  <c r="BM187" i="1"/>
  <c r="BL187" i="1"/>
  <c r="BJ187" i="1"/>
  <c r="BQ187" i="1"/>
  <c r="BP187" i="1"/>
  <c r="BO187" i="1"/>
  <c r="X187" i="1"/>
  <c r="BN187" i="1"/>
  <c r="BK187" i="1"/>
  <c r="BL25" i="1"/>
  <c r="BP25" i="1"/>
  <c r="BN25" i="1"/>
  <c r="X25" i="1"/>
  <c r="BQ25" i="1"/>
  <c r="BO25" i="1"/>
  <c r="BM25" i="1"/>
  <c r="BK25" i="1"/>
  <c r="BJ25" i="1"/>
  <c r="BI25" i="1"/>
  <c r="BM56" i="1"/>
  <c r="BL56" i="1"/>
  <c r="BP56" i="1"/>
  <c r="BO56" i="1"/>
  <c r="BN56" i="1"/>
  <c r="X56" i="1"/>
  <c r="BQ56" i="1"/>
  <c r="BK56" i="1"/>
  <c r="BJ56" i="1"/>
  <c r="BI56" i="1"/>
  <c r="BL105" i="1"/>
  <c r="BK105" i="1"/>
  <c r="BO105" i="1"/>
  <c r="BN105" i="1"/>
  <c r="BM105" i="1"/>
  <c r="X105" i="1"/>
  <c r="BQ105" i="1"/>
  <c r="BP105" i="1"/>
  <c r="BJ105" i="1"/>
  <c r="BI105" i="1"/>
  <c r="BH105" i="1"/>
  <c r="BO86" i="1"/>
  <c r="BG86" i="1"/>
  <c r="BN86" i="1"/>
  <c r="BF86" i="1"/>
  <c r="BJ86" i="1"/>
  <c r="X86" i="1"/>
  <c r="BQ86" i="1"/>
  <c r="BI86" i="1"/>
  <c r="BP86" i="1"/>
  <c r="BH86" i="1"/>
  <c r="BE86" i="1"/>
  <c r="BM86" i="1"/>
  <c r="BL86" i="1"/>
  <c r="BK86" i="1"/>
  <c r="BK168" i="1"/>
  <c r="BJ168" i="1"/>
  <c r="BP168" i="1"/>
  <c r="BH168" i="1"/>
  <c r="BN168" i="1"/>
  <c r="BM168" i="1"/>
  <c r="BL168" i="1"/>
  <c r="X168" i="1"/>
  <c r="BI168" i="1"/>
  <c r="BG168" i="1"/>
  <c r="BQ168" i="1"/>
  <c r="BO168" i="1"/>
  <c r="BM137" i="1"/>
  <c r="BE137" i="1"/>
  <c r="AW137" i="1"/>
  <c r="BL137" i="1"/>
  <c r="BD137" i="1"/>
  <c r="AV137" i="1"/>
  <c r="BP137" i="1"/>
  <c r="BH137" i="1"/>
  <c r="AZ137" i="1"/>
  <c r="X137" i="1"/>
  <c r="BO137" i="1"/>
  <c r="BG137" i="1"/>
  <c r="AY137" i="1"/>
  <c r="BN137" i="1"/>
  <c r="BF137" i="1"/>
  <c r="AX137" i="1"/>
  <c r="BA137" i="1"/>
  <c r="AU137" i="1"/>
  <c r="BQ137" i="1"/>
  <c r="BK137" i="1"/>
  <c r="BJ137" i="1"/>
  <c r="BI137" i="1"/>
  <c r="BC137" i="1"/>
  <c r="BB137" i="1"/>
  <c r="BQ140" i="1"/>
  <c r="BI140" i="1"/>
  <c r="BP140" i="1"/>
  <c r="BH140" i="1"/>
  <c r="BN140" i="1"/>
  <c r="BF140" i="1"/>
  <c r="BL140" i="1"/>
  <c r="BK140" i="1"/>
  <c r="BJ140" i="1"/>
  <c r="X140" i="1"/>
  <c r="BO140" i="1"/>
  <c r="BM140" i="1"/>
  <c r="BG140" i="1"/>
  <c r="BE140" i="1"/>
  <c r="BM81" i="1"/>
  <c r="BL81" i="1"/>
  <c r="BP81" i="1"/>
  <c r="BO81" i="1"/>
  <c r="BN81" i="1"/>
  <c r="X81" i="1"/>
  <c r="BQ81" i="1"/>
  <c r="BK81" i="1"/>
  <c r="BJ81" i="1"/>
  <c r="BI81" i="1"/>
  <c r="M66" i="13"/>
  <c r="DR66" i="6"/>
  <c r="DT66" i="6" s="1"/>
  <c r="DU66" i="6" s="1"/>
  <c r="DV66" i="6" s="1"/>
  <c r="U76" i="13"/>
  <c r="L76" i="6"/>
  <c r="N76" i="6" s="1"/>
  <c r="O76" i="6" s="1"/>
  <c r="U44" i="13"/>
  <c r="L44" i="6"/>
  <c r="N44" i="6" s="1"/>
  <c r="U12" i="13"/>
  <c r="L12" i="6"/>
  <c r="N12" i="6" s="1"/>
  <c r="O12" i="6" s="1"/>
  <c r="P12" i="6" s="1"/>
  <c r="U9" i="13"/>
  <c r="L9" i="6"/>
  <c r="N9" i="6" s="1"/>
  <c r="M87" i="13"/>
  <c r="DR87" i="6"/>
  <c r="DT87" i="6" s="1"/>
  <c r="M24" i="13"/>
  <c r="DR24" i="6"/>
  <c r="DT24" i="6" s="1"/>
  <c r="DU24" i="6" s="1"/>
  <c r="BD8" i="14"/>
  <c r="BC8" i="14"/>
  <c r="BI8" i="14"/>
  <c r="BH8" i="14"/>
  <c r="X8" i="14"/>
  <c r="BG8" i="14"/>
  <c r="BF8" i="14"/>
  <c r="BE8" i="14"/>
  <c r="BL136" i="1"/>
  <c r="BD136" i="1"/>
  <c r="BK136" i="1"/>
  <c r="BC136" i="1"/>
  <c r="BO136" i="1"/>
  <c r="BG136" i="1"/>
  <c r="BN136" i="1"/>
  <c r="BF136" i="1"/>
  <c r="BM136" i="1"/>
  <c r="BE136" i="1"/>
  <c r="X136" i="1"/>
  <c r="BI136" i="1"/>
  <c r="BH136" i="1"/>
  <c r="BB136" i="1"/>
  <c r="BA136" i="1"/>
  <c r="AZ136" i="1"/>
  <c r="BQ136" i="1"/>
  <c r="BP136" i="1"/>
  <c r="BJ136" i="1"/>
  <c r="BL82" i="1"/>
  <c r="BK82" i="1"/>
  <c r="BO82" i="1"/>
  <c r="BN82" i="1"/>
  <c r="X82" i="1"/>
  <c r="BM82" i="1"/>
  <c r="BQ82" i="1"/>
  <c r="BP82" i="1"/>
  <c r="BJ82" i="1"/>
  <c r="BI82" i="1"/>
  <c r="BL177" i="1"/>
  <c r="BD177" i="1"/>
  <c r="BK177" i="1"/>
  <c r="BC177" i="1"/>
  <c r="BQ177" i="1"/>
  <c r="BI177" i="1"/>
  <c r="BA177" i="1"/>
  <c r="BO177" i="1"/>
  <c r="BG177" i="1"/>
  <c r="BN177" i="1"/>
  <c r="BF177" i="1"/>
  <c r="BM177" i="1"/>
  <c r="BE177" i="1"/>
  <c r="X177" i="1"/>
  <c r="BP177" i="1"/>
  <c r="BJ177" i="1"/>
  <c r="BH177" i="1"/>
  <c r="BB177" i="1"/>
  <c r="AZ177" i="1"/>
  <c r="BL148" i="1"/>
  <c r="BK148" i="1"/>
  <c r="BQ148" i="1"/>
  <c r="BO148" i="1"/>
  <c r="X148" i="1"/>
  <c r="BN148" i="1"/>
  <c r="BM148" i="1"/>
  <c r="BP148" i="1"/>
  <c r="BJ148" i="1"/>
  <c r="BM62" i="1"/>
  <c r="BL62" i="1"/>
  <c r="BP62" i="1"/>
  <c r="BO62" i="1"/>
  <c r="X62" i="1"/>
  <c r="BN62" i="1"/>
  <c r="BJ62" i="1"/>
  <c r="BQ62" i="1"/>
  <c r="BK62" i="1"/>
  <c r="BL193" i="1"/>
  <c r="BK193" i="1"/>
  <c r="BQ193" i="1"/>
  <c r="BP193" i="1"/>
  <c r="BO193" i="1"/>
  <c r="X193" i="1"/>
  <c r="BN193" i="1"/>
  <c r="BM193" i="1"/>
  <c r="BJ193" i="1"/>
  <c r="BP77" i="1"/>
  <c r="BH77" i="1"/>
  <c r="BO77" i="1"/>
  <c r="BG77" i="1"/>
  <c r="BK77" i="1"/>
  <c r="X77" i="1"/>
  <c r="BJ77" i="1"/>
  <c r="BQ77" i="1"/>
  <c r="BI77" i="1"/>
  <c r="BL77" i="1"/>
  <c r="BF77" i="1"/>
  <c r="BN77" i="1"/>
  <c r="BM77" i="1"/>
  <c r="BN135" i="1"/>
  <c r="BF135" i="1"/>
  <c r="AX135" i="1"/>
  <c r="AP135" i="1"/>
  <c r="BM135" i="1"/>
  <c r="BE135" i="1"/>
  <c r="AW135" i="1"/>
  <c r="BQ135" i="1"/>
  <c r="BI135" i="1"/>
  <c r="BA135" i="1"/>
  <c r="AS135" i="1"/>
  <c r="BP135" i="1"/>
  <c r="BH135" i="1"/>
  <c r="AZ135" i="1"/>
  <c r="AR135" i="1"/>
  <c r="X135" i="1"/>
  <c r="BO135" i="1"/>
  <c r="BG135" i="1"/>
  <c r="AY135" i="1"/>
  <c r="AQ135" i="1"/>
  <c r="AU135" i="1"/>
  <c r="BL135" i="1"/>
  <c r="AT135" i="1"/>
  <c r="BK135" i="1"/>
  <c r="BJ135" i="1"/>
  <c r="BD135" i="1"/>
  <c r="BC135" i="1"/>
  <c r="BB135" i="1"/>
  <c r="AV135" i="1"/>
  <c r="M58" i="13"/>
  <c r="DR58" i="6"/>
  <c r="DT58" i="6" s="1"/>
  <c r="DU58" i="6" s="1"/>
  <c r="DV58" i="6" s="1"/>
  <c r="DW58" i="6" s="1"/>
  <c r="DX58" i="6" s="1"/>
  <c r="U74" i="13"/>
  <c r="L74" i="6"/>
  <c r="N74" i="6" s="1"/>
  <c r="U42" i="13"/>
  <c r="L42" i="6"/>
  <c r="N42" i="6" s="1"/>
  <c r="O42" i="6" s="1"/>
  <c r="U10" i="13"/>
  <c r="L10" i="6"/>
  <c r="N10" i="6" s="1"/>
  <c r="U57" i="13"/>
  <c r="L57" i="6"/>
  <c r="N57" i="6" s="1"/>
  <c r="U73" i="13"/>
  <c r="L73" i="6"/>
  <c r="N73" i="6" s="1"/>
  <c r="O73" i="6" s="1"/>
  <c r="DR84" i="6"/>
  <c r="DT84" i="6" s="1"/>
  <c r="DU84" i="6" s="1"/>
  <c r="M84" i="13"/>
  <c r="M64" i="13"/>
  <c r="DR64" i="6"/>
  <c r="DT64" i="6" s="1"/>
  <c r="M23" i="13"/>
  <c r="DR23" i="6"/>
  <c r="DT23" i="6" s="1"/>
  <c r="BG6" i="14"/>
  <c r="BF6" i="14"/>
  <c r="BE6" i="14"/>
  <c r="X6" i="14"/>
  <c r="BD6" i="14"/>
  <c r="BC6" i="14"/>
  <c r="BB6" i="14"/>
  <c r="BI6" i="14"/>
  <c r="BA6" i="14"/>
  <c r="BH6" i="14"/>
  <c r="AZ6" i="14"/>
  <c r="BH11" i="14"/>
  <c r="AZ11" i="14"/>
  <c r="BG11" i="14"/>
  <c r="BF11" i="14"/>
  <c r="BE11" i="14"/>
  <c r="X11" i="14"/>
  <c r="BD11" i="14"/>
  <c r="BC11" i="14"/>
  <c r="BB11" i="14"/>
  <c r="BI11" i="14"/>
  <c r="BA11" i="14"/>
  <c r="BG4" i="14"/>
  <c r="AY4" i="14"/>
  <c r="BF4" i="14"/>
  <c r="AX4" i="14"/>
  <c r="BE4" i="14"/>
  <c r="BD4" i="14"/>
  <c r="BC4" i="14"/>
  <c r="X4" i="14"/>
  <c r="BB4" i="14"/>
  <c r="BI4" i="14"/>
  <c r="BA4" i="14"/>
  <c r="BH4" i="14"/>
  <c r="AZ4" i="14"/>
  <c r="BJ149" i="1"/>
  <c r="BB149" i="1"/>
  <c r="AT149" i="1"/>
  <c r="BQ149" i="1"/>
  <c r="BI149" i="1"/>
  <c r="BA149" i="1"/>
  <c r="AS149" i="1"/>
  <c r="BO149" i="1"/>
  <c r="BG149" i="1"/>
  <c r="AY149" i="1"/>
  <c r="BM149" i="1"/>
  <c r="BE149" i="1"/>
  <c r="AW149" i="1"/>
  <c r="X149" i="1"/>
  <c r="BL149" i="1"/>
  <c r="BD149" i="1"/>
  <c r="AV149" i="1"/>
  <c r="BK149" i="1"/>
  <c r="BC149" i="1"/>
  <c r="AU149" i="1"/>
  <c r="BN149" i="1"/>
  <c r="BH149" i="1"/>
  <c r="BF149" i="1"/>
  <c r="AZ149" i="1"/>
  <c r="AX149" i="1"/>
  <c r="AR149" i="1"/>
  <c r="BP149" i="1"/>
  <c r="BN38" i="1"/>
  <c r="BJ38" i="1"/>
  <c r="BP38" i="1"/>
  <c r="BH38" i="1"/>
  <c r="BQ38" i="1"/>
  <c r="X38" i="1"/>
  <c r="BO38" i="1"/>
  <c r="BM38" i="1"/>
  <c r="BL38" i="1"/>
  <c r="BK38" i="1"/>
  <c r="BI38" i="1"/>
  <c r="BG38" i="1"/>
  <c r="BK123" i="1"/>
  <c r="BJ123" i="1"/>
  <c r="BN123" i="1"/>
  <c r="BM123" i="1"/>
  <c r="BL123" i="1"/>
  <c r="X123" i="1"/>
  <c r="BQ123" i="1"/>
  <c r="BP123" i="1"/>
  <c r="BO123" i="1"/>
  <c r="BI123" i="1"/>
  <c r="BH123" i="1"/>
  <c r="BG123" i="1"/>
  <c r="BQ133" i="1"/>
  <c r="BI133" i="1"/>
  <c r="BP133" i="1"/>
  <c r="BH133" i="1"/>
  <c r="BL133" i="1"/>
  <c r="BK133" i="1"/>
  <c r="BJ133" i="1"/>
  <c r="X133" i="1"/>
  <c r="BE133" i="1"/>
  <c r="BO133" i="1"/>
  <c r="BN133" i="1"/>
  <c r="BM133" i="1"/>
  <c r="BG133" i="1"/>
  <c r="BF133" i="1"/>
  <c r="BN63" i="1"/>
  <c r="BM63" i="1"/>
  <c r="BQ63" i="1"/>
  <c r="BP63" i="1"/>
  <c r="X63" i="1"/>
  <c r="BO63" i="1"/>
  <c r="BL63" i="1"/>
  <c r="BK63" i="1"/>
  <c r="M50" i="13"/>
  <c r="DR50" i="6"/>
  <c r="DT50" i="6" s="1"/>
  <c r="DU50" i="6" s="1"/>
  <c r="DV50" i="6" s="1"/>
  <c r="DW50" i="6" s="1"/>
  <c r="DX50" i="6" s="1"/>
  <c r="DY50" i="6" s="1"/>
  <c r="U25" i="13"/>
  <c r="L25" i="6"/>
  <c r="N25" i="6" s="1"/>
  <c r="O24" i="6" s="1"/>
  <c r="U68" i="13"/>
  <c r="L68" i="6"/>
  <c r="N68" i="6" s="1"/>
  <c r="O68" i="6" s="1"/>
  <c r="P68" i="6" s="1"/>
  <c r="U36" i="13"/>
  <c r="L36" i="6"/>
  <c r="N36" i="6" s="1"/>
  <c r="U4" i="13"/>
  <c r="L4" i="6"/>
  <c r="N4" i="6" s="1"/>
  <c r="O4" i="6" s="1"/>
  <c r="P4" i="6" s="1"/>
  <c r="U49" i="13"/>
  <c r="L49" i="6"/>
  <c r="N49" i="6" s="1"/>
  <c r="O49" i="6" s="1"/>
  <c r="P49" i="6" s="1"/>
  <c r="M63" i="13"/>
  <c r="DR63" i="6"/>
  <c r="DT63" i="6" s="1"/>
  <c r="M40" i="13"/>
  <c r="DR40" i="6"/>
  <c r="DT40" i="6" s="1"/>
  <c r="P85" i="6"/>
  <c r="Q85" i="6" s="1"/>
  <c r="O16" i="6"/>
  <c r="P16" i="6" s="1"/>
  <c r="Q16" i="6" s="1"/>
  <c r="BO179" i="1"/>
  <c r="BG179" i="1"/>
  <c r="AY179" i="1"/>
  <c r="BN179" i="1"/>
  <c r="BF179" i="1"/>
  <c r="AX179" i="1"/>
  <c r="BL179" i="1"/>
  <c r="BD179" i="1"/>
  <c r="BK179" i="1"/>
  <c r="BC179" i="1"/>
  <c r="BJ179" i="1"/>
  <c r="BB179" i="1"/>
  <c r="BQ179" i="1"/>
  <c r="BI179" i="1"/>
  <c r="BA179" i="1"/>
  <c r="X179" i="1"/>
  <c r="BP179" i="1"/>
  <c r="BH179" i="1"/>
  <c r="AZ179" i="1"/>
  <c r="BM179" i="1"/>
  <c r="BE179" i="1"/>
  <c r="BQ164" i="1"/>
  <c r="BI164" i="1"/>
  <c r="BP164" i="1"/>
  <c r="BH164" i="1"/>
  <c r="BN164" i="1"/>
  <c r="BF164" i="1"/>
  <c r="BL164" i="1"/>
  <c r="BK164" i="1"/>
  <c r="X164" i="1"/>
  <c r="BJ164" i="1"/>
  <c r="BM164" i="1"/>
  <c r="BG164" i="1"/>
  <c r="BO164" i="1"/>
  <c r="BQ22" i="1"/>
  <c r="BI22" i="1"/>
  <c r="BM22" i="1"/>
  <c r="BK22" i="1"/>
  <c r="X22" i="1"/>
  <c r="BO22" i="1"/>
  <c r="BN22" i="1"/>
  <c r="BL22" i="1"/>
  <c r="BJ22" i="1"/>
  <c r="BH22" i="1"/>
  <c r="BG22" i="1"/>
  <c r="BF22" i="1"/>
  <c r="BP22" i="1"/>
  <c r="BK129" i="1"/>
  <c r="BC129" i="1"/>
  <c r="BJ129" i="1"/>
  <c r="BB129" i="1"/>
  <c r="BN129" i="1"/>
  <c r="BF129" i="1"/>
  <c r="BM129" i="1"/>
  <c r="BE129" i="1"/>
  <c r="BL129" i="1"/>
  <c r="BD129" i="1"/>
  <c r="X129" i="1"/>
  <c r="BP129" i="1"/>
  <c r="BO129" i="1"/>
  <c r="BI129" i="1"/>
  <c r="BH129" i="1"/>
  <c r="BG129" i="1"/>
  <c r="BA129" i="1"/>
  <c r="AZ129" i="1"/>
  <c r="BQ129" i="1"/>
  <c r="AY129" i="1"/>
  <c r="BL107" i="1"/>
  <c r="BK107" i="1"/>
  <c r="BO107" i="1"/>
  <c r="BN107" i="1"/>
  <c r="BM107" i="1"/>
  <c r="X107" i="1"/>
  <c r="BQ107" i="1"/>
  <c r="BP107" i="1"/>
  <c r="BJ107" i="1"/>
  <c r="BI107" i="1"/>
  <c r="BH107" i="1"/>
  <c r="BN49" i="1"/>
  <c r="BQ49" i="1"/>
  <c r="X49" i="1"/>
  <c r="BP49" i="1"/>
  <c r="BO49" i="1"/>
  <c r="BM49" i="1"/>
  <c r="BL49" i="1"/>
  <c r="BN156" i="1"/>
  <c r="BF156" i="1"/>
  <c r="BM156" i="1"/>
  <c r="BE156" i="1"/>
  <c r="BK156" i="1"/>
  <c r="BQ156" i="1"/>
  <c r="BI156" i="1"/>
  <c r="X156" i="1"/>
  <c r="BP156" i="1"/>
  <c r="BH156" i="1"/>
  <c r="BO156" i="1"/>
  <c r="BG156" i="1"/>
  <c r="BJ156" i="1"/>
  <c r="BD156" i="1"/>
  <c r="BL156" i="1"/>
  <c r="BO99" i="1"/>
  <c r="BN99" i="1"/>
  <c r="BQ99" i="1"/>
  <c r="BP99" i="1"/>
  <c r="X99" i="1"/>
  <c r="BL99" i="1"/>
  <c r="BK99" i="1"/>
  <c r="BM99" i="1"/>
  <c r="M42" i="13"/>
  <c r="DR42" i="6"/>
  <c r="DT42" i="6" s="1"/>
  <c r="DU42" i="6" s="1"/>
  <c r="U98" i="13"/>
  <c r="L98" i="6"/>
  <c r="N98" i="6" s="1"/>
  <c r="O98" i="6" s="1"/>
  <c r="P98" i="6" s="1"/>
  <c r="Q98" i="6" s="1"/>
  <c r="R98" i="6" s="1"/>
  <c r="S98" i="6" s="1"/>
  <c r="U66" i="13"/>
  <c r="L66" i="6"/>
  <c r="N66" i="6" s="1"/>
  <c r="O46" i="6"/>
  <c r="P46" i="6" s="1"/>
  <c r="M16" i="13"/>
  <c r="DR16" i="6"/>
  <c r="DT16" i="6" s="1"/>
  <c r="DW19" i="6"/>
  <c r="R13" i="8"/>
  <c r="R9" i="8"/>
  <c r="R16" i="8"/>
  <c r="R17" i="8"/>
  <c r="R12" i="8"/>
  <c r="R15" i="8"/>
  <c r="R18" i="8"/>
  <c r="R14" i="8"/>
  <c r="R10" i="8"/>
  <c r="F65" i="36"/>
  <c r="F60" i="36"/>
  <c r="F63" i="36" s="1"/>
  <c r="G15" i="36"/>
  <c r="H20" i="7"/>
  <c r="I17" i="36" s="1"/>
  <c r="R11" i="8"/>
  <c r="AP13" i="25"/>
  <c r="G25" i="11"/>
  <c r="G41" i="11" s="1"/>
  <c r="G43" i="11"/>
  <c r="G26" i="11"/>
  <c r="G42" i="11" s="1"/>
  <c r="G29" i="11"/>
  <c r="G45" i="11" s="1"/>
  <c r="G40" i="11"/>
  <c r="DM9" i="1"/>
  <c r="E96" i="7"/>
  <c r="AP18" i="25"/>
  <c r="AP17" i="25"/>
  <c r="AP22" i="25"/>
  <c r="AP21" i="25"/>
  <c r="AP11" i="25"/>
  <c r="AP16" i="25"/>
  <c r="K47" i="8"/>
  <c r="AP23" i="25"/>
  <c r="AP14" i="25"/>
  <c r="F57" i="7"/>
  <c r="F83" i="7" s="1"/>
  <c r="M30" i="7"/>
  <c r="S30" i="7"/>
  <c r="F15" i="46" s="1"/>
  <c r="F30" i="7"/>
  <c r="H6" i="8" l="1"/>
  <c r="D7" i="8"/>
  <c r="H7" i="8" s="1"/>
  <c r="R7" i="8"/>
  <c r="E61" i="46"/>
  <c r="M98" i="13"/>
  <c r="DR98" i="6"/>
  <c r="DT98" i="6" s="1"/>
  <c r="DU98" i="6" s="1"/>
  <c r="DV98" i="6" s="1"/>
  <c r="DW98" i="6" s="1"/>
  <c r="DX98" i="6" s="1"/>
  <c r="DY98" i="6" s="1"/>
  <c r="M47" i="13"/>
  <c r="DR47" i="6"/>
  <c r="DT47" i="6" s="1"/>
  <c r="DV45" i="6" s="1"/>
  <c r="DR92" i="6"/>
  <c r="DT92" i="6" s="1"/>
  <c r="M92" i="13"/>
  <c r="U81" i="13"/>
  <c r="L81" i="6"/>
  <c r="N81" i="6" s="1"/>
  <c r="O80" i="6" s="1"/>
  <c r="P80" i="6" s="1"/>
  <c r="M10" i="13"/>
  <c r="DR10" i="6"/>
  <c r="DT10" i="6" s="1"/>
  <c r="Z451" i="1"/>
  <c r="U7" i="13"/>
  <c r="L7" i="6"/>
  <c r="N7" i="6" s="1"/>
  <c r="P79" i="6"/>
  <c r="Q37" i="6"/>
  <c r="O66" i="6"/>
  <c r="M76" i="13"/>
  <c r="U67" i="13"/>
  <c r="L67" i="6"/>
  <c r="N67" i="6" s="1"/>
  <c r="DR17" i="6"/>
  <c r="DT17" i="6" s="1"/>
  <c r="M17" i="13"/>
  <c r="O26" i="6"/>
  <c r="L27" i="6"/>
  <c r="N27" i="6" s="1"/>
  <c r="O27" i="6" s="1"/>
  <c r="U27" i="13"/>
  <c r="DV54" i="6"/>
  <c r="DU16" i="6"/>
  <c r="O60" i="6"/>
  <c r="P60" i="6" s="1"/>
  <c r="Q60" i="6" s="1"/>
  <c r="R60" i="6" s="1"/>
  <c r="L56" i="6"/>
  <c r="N56" i="6" s="1"/>
  <c r="R52" i="6" s="1"/>
  <c r="S52" i="6" s="1"/>
  <c r="U46" i="13"/>
  <c r="DU80" i="6"/>
  <c r="DM6" i="1"/>
  <c r="X2" i="1"/>
  <c r="H12" i="9"/>
  <c r="H13" i="9" s="1"/>
  <c r="E17" i="36"/>
  <c r="M33" i="13"/>
  <c r="DR33" i="6"/>
  <c r="DT33" i="6" s="1"/>
  <c r="U34" i="13"/>
  <c r="L34" i="6"/>
  <c r="N34" i="6" s="1"/>
  <c r="DV44" i="6"/>
  <c r="DV13" i="6"/>
  <c r="M30" i="13"/>
  <c r="DR30" i="6"/>
  <c r="DT30" i="6" s="1"/>
  <c r="DV28" i="6" s="1"/>
  <c r="DW28" i="6" s="1"/>
  <c r="DX28" i="6" s="1"/>
  <c r="DY28" i="6" s="1"/>
  <c r="DZ28" i="6" s="1"/>
  <c r="DU33" i="6"/>
  <c r="DV33" i="6" s="1"/>
  <c r="R37" i="6"/>
  <c r="L32" i="6"/>
  <c r="N32" i="6" s="1"/>
  <c r="O31" i="6" s="1"/>
  <c r="P31" i="6" s="1"/>
  <c r="U32" i="13"/>
  <c r="U35" i="13"/>
  <c r="L35" i="6"/>
  <c r="N35" i="6" s="1"/>
  <c r="DU79" i="6"/>
  <c r="DV79" i="6" s="1"/>
  <c r="DV93" i="6"/>
  <c r="DU23" i="6"/>
  <c r="DV23" i="6" s="1"/>
  <c r="DU32" i="6"/>
  <c r="DV32" i="6" s="1"/>
  <c r="DW32" i="6" s="1"/>
  <c r="M80" i="13"/>
  <c r="M28" i="13"/>
  <c r="F62" i="36"/>
  <c r="L30" i="6"/>
  <c r="N30" i="6" s="1"/>
  <c r="O30" i="6" s="1"/>
  <c r="P30" i="6" s="1"/>
  <c r="Q30" i="6" s="1"/>
  <c r="U30" i="13"/>
  <c r="O39" i="6"/>
  <c r="P39" i="6" s="1"/>
  <c r="Q39" i="6" s="1"/>
  <c r="R39" i="6" s="1"/>
  <c r="O38" i="6"/>
  <c r="P38" i="6" s="1"/>
  <c r="Q38" i="6" s="1"/>
  <c r="R38" i="6" s="1"/>
  <c r="S38" i="6" s="1"/>
  <c r="L78" i="6"/>
  <c r="N78" i="6" s="1"/>
  <c r="O77" i="6" s="1"/>
  <c r="U78" i="13"/>
  <c r="DV16" i="6"/>
  <c r="DW16" i="6" s="1"/>
  <c r="DX16" i="6" s="1"/>
  <c r="DY16" i="6" s="1"/>
  <c r="DZ16" i="6" s="1"/>
  <c r="DW23" i="6"/>
  <c r="DX23" i="6" s="1"/>
  <c r="DY23" i="6" s="1"/>
  <c r="P53" i="6"/>
  <c r="O36" i="6"/>
  <c r="P36" i="6" s="1"/>
  <c r="Q36" i="6" s="1"/>
  <c r="R36" i="6" s="1"/>
  <c r="S36" i="6" s="1"/>
  <c r="DW66" i="6"/>
  <c r="DX66" i="6" s="1"/>
  <c r="DY66" i="6" s="1"/>
  <c r="L89" i="6"/>
  <c r="N89" i="6" s="1"/>
  <c r="O88" i="6" s="1"/>
  <c r="P88" i="6" s="1"/>
  <c r="Q88" i="6" s="1"/>
  <c r="R88" i="6" s="1"/>
  <c r="DU61" i="6"/>
  <c r="DV61" i="6" s="1"/>
  <c r="DW61" i="6" s="1"/>
  <c r="O78" i="6"/>
  <c r="P78" i="6" s="1"/>
  <c r="Q78" i="6" s="1"/>
  <c r="U39" i="13"/>
  <c r="L21" i="6"/>
  <c r="N21" i="6" s="1"/>
  <c r="O20" i="6" s="1"/>
  <c r="P20" i="6" s="1"/>
  <c r="Q20" i="6" s="1"/>
  <c r="R20" i="6" s="1"/>
  <c r="S20" i="6" s="1"/>
  <c r="T20" i="6" s="1"/>
  <c r="DU17" i="6"/>
  <c r="DV17" i="6" s="1"/>
  <c r="DW17" i="6" s="1"/>
  <c r="DX17" i="6" s="1"/>
  <c r="DY17" i="6" s="1"/>
  <c r="DV24" i="6"/>
  <c r="DW24" i="6" s="1"/>
  <c r="DX24" i="6" s="1"/>
  <c r="DY24" i="6" s="1"/>
  <c r="DU92" i="6"/>
  <c r="DV92" i="6" s="1"/>
  <c r="Q84" i="6"/>
  <c r="R84" i="6" s="1"/>
  <c r="U29" i="13"/>
  <c r="L29" i="6"/>
  <c r="N29" i="6" s="1"/>
  <c r="DU25" i="6"/>
  <c r="DV25" i="6" s="1"/>
  <c r="DW25" i="6" s="1"/>
  <c r="DX25" i="6" s="1"/>
  <c r="DY25" i="6" s="1"/>
  <c r="DZ25" i="6" s="1"/>
  <c r="Q68" i="6"/>
  <c r="R68" i="6" s="1"/>
  <c r="S68" i="6" s="1"/>
  <c r="DU10" i="6"/>
  <c r="DV10" i="6" s="1"/>
  <c r="DW10" i="6" s="1"/>
  <c r="DX10" i="6" s="1"/>
  <c r="DY10" i="6" s="1"/>
  <c r="U93" i="13"/>
  <c r="L93" i="6"/>
  <c r="N93" i="6" s="1"/>
  <c r="O93" i="6" s="1"/>
  <c r="P93" i="6" s="1"/>
  <c r="Q93" i="6" s="1"/>
  <c r="R93" i="6" s="1"/>
  <c r="U59" i="13"/>
  <c r="L59" i="6"/>
  <c r="N59" i="6" s="1"/>
  <c r="O59" i="6" s="1"/>
  <c r="P59" i="6" s="1"/>
  <c r="Q59" i="6" s="1"/>
  <c r="DU34" i="6"/>
  <c r="P71" i="6"/>
  <c r="Q71" i="6" s="1"/>
  <c r="M11" i="13"/>
  <c r="U15" i="13"/>
  <c r="L15" i="6"/>
  <c r="N15" i="6" s="1"/>
  <c r="DR38" i="6"/>
  <c r="DT38" i="6" s="1"/>
  <c r="DU38" i="6" s="1"/>
  <c r="M38" i="13"/>
  <c r="DU27" i="6"/>
  <c r="DV27" i="6" s="1"/>
  <c r="P76" i="6"/>
  <c r="Q76" i="6" s="1"/>
  <c r="R76" i="6" s="1"/>
  <c r="S76" i="6" s="1"/>
  <c r="M86" i="13"/>
  <c r="DR86" i="6"/>
  <c r="DT86" i="6" s="1"/>
  <c r="DV84" i="6" s="1"/>
  <c r="DW84" i="6" s="1"/>
  <c r="DX84" i="6" s="1"/>
  <c r="DY84" i="6" s="1"/>
  <c r="DZ84" i="6" s="1"/>
  <c r="R3" i="6"/>
  <c r="S1" i="6"/>
  <c r="CW3" i="15"/>
  <c r="DR36" i="6"/>
  <c r="DT36" i="6" s="1"/>
  <c r="DU35" i="6" s="1"/>
  <c r="DV35" i="6" s="1"/>
  <c r="M36" i="13"/>
  <c r="U75" i="13"/>
  <c r="L75" i="6"/>
  <c r="N75" i="6" s="1"/>
  <c r="R71" i="6" s="1"/>
  <c r="S71" i="6" s="1"/>
  <c r="T71" i="6" s="1"/>
  <c r="L23" i="6"/>
  <c r="N23" i="6" s="1"/>
  <c r="U23" i="13"/>
  <c r="O62" i="6"/>
  <c r="P62" i="6" s="1"/>
  <c r="P61" i="6"/>
  <c r="Q61" i="6" s="1"/>
  <c r="O63" i="6"/>
  <c r="P50" i="6"/>
  <c r="Q50" i="6" s="1"/>
  <c r="R50" i="6" s="1"/>
  <c r="S50" i="6" s="1"/>
  <c r="DR41" i="6"/>
  <c r="DT41" i="6" s="1"/>
  <c r="DU40" i="6" s="1"/>
  <c r="DV40" i="6" s="1"/>
  <c r="DW40" i="6" s="1"/>
  <c r="M41" i="13"/>
  <c r="DX3" i="6"/>
  <c r="DY1" i="6"/>
  <c r="M65" i="13"/>
  <c r="DR65" i="6"/>
  <c r="DT65" i="6" s="1"/>
  <c r="DU65" i="6" s="1"/>
  <c r="DV65" i="6" s="1"/>
  <c r="DW65" i="6" s="1"/>
  <c r="DX65" i="6" s="1"/>
  <c r="DY65" i="6" s="1"/>
  <c r="O74" i="6"/>
  <c r="P69" i="6"/>
  <c r="Q69" i="6" s="1"/>
  <c r="M57" i="13"/>
  <c r="DR57" i="6"/>
  <c r="DT57" i="6" s="1"/>
  <c r="DW54" i="6" s="1"/>
  <c r="DX54" i="6" s="1"/>
  <c r="DY54" i="6" s="1"/>
  <c r="L11" i="6"/>
  <c r="N11" i="6" s="1"/>
  <c r="U11" i="13"/>
  <c r="O51" i="6"/>
  <c r="P51" i="6" s="1"/>
  <c r="Q51" i="6" s="1"/>
  <c r="R51" i="6" s="1"/>
  <c r="S51" i="6" s="1"/>
  <c r="O70" i="6"/>
  <c r="P70" i="6" s="1"/>
  <c r="P26" i="6"/>
  <c r="Q26" i="6" s="1"/>
  <c r="R26" i="6" s="1"/>
  <c r="S26" i="6" s="1"/>
  <c r="L65" i="6"/>
  <c r="N65" i="6" s="1"/>
  <c r="O64" i="6" s="1"/>
  <c r="P64" i="6" s="1"/>
  <c r="Q64" i="6" s="1"/>
  <c r="R64" i="6" s="1"/>
  <c r="S64" i="6" s="1"/>
  <c r="T64" i="6" s="1"/>
  <c r="U63" i="13"/>
  <c r="L22" i="6"/>
  <c r="N22" i="6" s="1"/>
  <c r="U22" i="13"/>
  <c r="U8" i="13"/>
  <c r="L8" i="6"/>
  <c r="N8" i="6" s="1"/>
  <c r="DV42" i="6"/>
  <c r="DW42" i="6" s="1"/>
  <c r="DX42" i="6" s="1"/>
  <c r="DY42" i="6" s="1"/>
  <c r="DZ42" i="6" s="1"/>
  <c r="DV88" i="6"/>
  <c r="DV5" i="6"/>
  <c r="DW5" i="6" s="1"/>
  <c r="DX5" i="6" s="1"/>
  <c r="DY5" i="6" s="1"/>
  <c r="H111" i="12"/>
  <c r="H110" i="12"/>
  <c r="H105" i="12"/>
  <c r="H109" i="12"/>
  <c r="H104" i="12"/>
  <c r="H108" i="12"/>
  <c r="H106" i="12"/>
  <c r="H101" i="12"/>
  <c r="H98" i="12"/>
  <c r="H100" i="12"/>
  <c r="H92" i="12"/>
  <c r="H107" i="12"/>
  <c r="H97" i="12"/>
  <c r="H94" i="12"/>
  <c r="H99" i="12"/>
  <c r="H91" i="12"/>
  <c r="H96" i="12"/>
  <c r="H93" i="12"/>
  <c r="H95" i="12"/>
  <c r="H102" i="12"/>
  <c r="H90" i="12"/>
  <c r="H89" i="12"/>
  <c r="H86" i="12"/>
  <c r="H103" i="12"/>
  <c r="H85" i="12"/>
  <c r="H83" i="12"/>
  <c r="H77" i="12"/>
  <c r="H88" i="12"/>
  <c r="H82" i="12"/>
  <c r="H87" i="12"/>
  <c r="H79" i="12"/>
  <c r="H84" i="12"/>
  <c r="H76" i="12"/>
  <c r="H80" i="12"/>
  <c r="H78" i="12"/>
  <c r="H73" i="12"/>
  <c r="H70" i="12"/>
  <c r="H75" i="12"/>
  <c r="H67" i="12"/>
  <c r="H72" i="12"/>
  <c r="H69" i="12"/>
  <c r="H81" i="12"/>
  <c r="H74" i="12"/>
  <c r="H71" i="12"/>
  <c r="H62" i="12"/>
  <c r="H68" i="12"/>
  <c r="H64" i="12"/>
  <c r="H61" i="12"/>
  <c r="H66" i="12"/>
  <c r="H58" i="12"/>
  <c r="H63" i="12"/>
  <c r="H60" i="12"/>
  <c r="H47" i="12"/>
  <c r="H52" i="12"/>
  <c r="H65" i="12"/>
  <c r="H57" i="12"/>
  <c r="H56" i="12"/>
  <c r="H49" i="12"/>
  <c r="H55" i="12"/>
  <c r="H54" i="12"/>
  <c r="H51" i="12"/>
  <c r="H59" i="12"/>
  <c r="H48" i="12"/>
  <c r="H42" i="12"/>
  <c r="H34" i="12"/>
  <c r="H39" i="12"/>
  <c r="H53" i="12"/>
  <c r="H50" i="12"/>
  <c r="H44" i="12"/>
  <c r="H36" i="12"/>
  <c r="H45" i="12"/>
  <c r="H41" i="12"/>
  <c r="H33" i="12"/>
  <c r="H25" i="12"/>
  <c r="H38" i="12"/>
  <c r="H30" i="12"/>
  <c r="H43" i="12"/>
  <c r="H35" i="12"/>
  <c r="H27" i="12"/>
  <c r="H40" i="12"/>
  <c r="H32" i="12"/>
  <c r="H24" i="12"/>
  <c r="H37" i="12"/>
  <c r="H26" i="12"/>
  <c r="H22" i="12"/>
  <c r="H14" i="12"/>
  <c r="H6" i="12"/>
  <c r="H19" i="12"/>
  <c r="H11" i="12"/>
  <c r="H16" i="12"/>
  <c r="H8" i="12"/>
  <c r="H5" i="12"/>
  <c r="H29" i="12"/>
  <c r="H21" i="12"/>
  <c r="H13" i="12"/>
  <c r="H46" i="12"/>
  <c r="H31" i="12"/>
  <c r="H28" i="12"/>
  <c r="H18" i="12"/>
  <c r="H10" i="12"/>
  <c r="H23" i="12"/>
  <c r="H15" i="12"/>
  <c r="H7" i="12"/>
  <c r="I3" i="12"/>
  <c r="H20" i="12"/>
  <c r="H17" i="12"/>
  <c r="H12" i="12"/>
  <c r="H9" i="12"/>
  <c r="Q49" i="6"/>
  <c r="R49" i="6" s="1"/>
  <c r="S49" i="6" s="1"/>
  <c r="T49" i="6" s="1"/>
  <c r="O10" i="6"/>
  <c r="P10" i="6" s="1"/>
  <c r="Q10" i="6" s="1"/>
  <c r="R10" i="6" s="1"/>
  <c r="DU96" i="6"/>
  <c r="DV96" i="6" s="1"/>
  <c r="DW96" i="6" s="1"/>
  <c r="DX96" i="6" s="1"/>
  <c r="DY96" i="6" s="1"/>
  <c r="DZ96" i="6" s="1"/>
  <c r="M78" i="13"/>
  <c r="DR78" i="6"/>
  <c r="DT78" i="6" s="1"/>
  <c r="DU78" i="6" s="1"/>
  <c r="DV78" i="6" s="1"/>
  <c r="DW78" i="6" s="1"/>
  <c r="R59" i="6"/>
  <c r="S59" i="6" s="1"/>
  <c r="DU72" i="6"/>
  <c r="DV72" i="6" s="1"/>
  <c r="R45" i="6"/>
  <c r="S45" i="6" s="1"/>
  <c r="O83" i="6"/>
  <c r="P83" i="6" s="1"/>
  <c r="Q83" i="6" s="1"/>
  <c r="R83" i="6" s="1"/>
  <c r="S83" i="6" s="1"/>
  <c r="M75" i="13"/>
  <c r="DR75" i="6"/>
  <c r="DT75" i="6" s="1"/>
  <c r="DU75" i="6" s="1"/>
  <c r="DV75" i="6" s="1"/>
  <c r="AN26" i="25"/>
  <c r="AN28" i="25" s="1"/>
  <c r="E136" i="7"/>
  <c r="E137" i="7" s="1"/>
  <c r="E34" i="39"/>
  <c r="E35" i="39"/>
  <c r="E36" i="39" s="1"/>
  <c r="L29" i="39"/>
  <c r="F5" i="39"/>
  <c r="G35" i="39"/>
  <c r="G36" i="39" s="1"/>
  <c r="G34" i="39"/>
  <c r="N31" i="39"/>
  <c r="H35" i="39"/>
  <c r="H36" i="39" s="1"/>
  <c r="O32" i="39"/>
  <c r="H34" i="39"/>
  <c r="M30" i="39"/>
  <c r="F35" i="39"/>
  <c r="F36" i="39" s="1"/>
  <c r="F34" i="39"/>
  <c r="J89" i="36"/>
  <c r="J91" i="36"/>
  <c r="J92" i="36"/>
  <c r="J90" i="36"/>
  <c r="J10" i="39"/>
  <c r="J9" i="39"/>
  <c r="J8" i="39"/>
  <c r="J7" i="39"/>
  <c r="J6" i="39"/>
  <c r="J12" i="39"/>
  <c r="J11" i="39"/>
  <c r="X27" i="7"/>
  <c r="J93" i="36"/>
  <c r="DX19" i="6"/>
  <c r="DY19" i="6" s="1"/>
  <c r="DZ19" i="6" s="1"/>
  <c r="DU9" i="6"/>
  <c r="DV9" i="6" s="1"/>
  <c r="DW9" i="6" s="1"/>
  <c r="DX9" i="6" s="1"/>
  <c r="DY9" i="6" s="1"/>
  <c r="DZ9" i="6" s="1"/>
  <c r="DU12" i="6"/>
  <c r="DV12" i="6" s="1"/>
  <c r="DW12" i="6" s="1"/>
  <c r="DR83" i="6"/>
  <c r="DT83" i="6" s="1"/>
  <c r="DU83" i="6" s="1"/>
  <c r="DV83" i="6" s="1"/>
  <c r="M83" i="13"/>
  <c r="P24" i="6"/>
  <c r="Q24" i="6" s="1"/>
  <c r="R24" i="6" s="1"/>
  <c r="S24" i="6" s="1"/>
  <c r="DW93" i="6"/>
  <c r="DX93" i="6" s="1"/>
  <c r="DY93" i="6" s="1"/>
  <c r="DZ93" i="6" s="1"/>
  <c r="DU6" i="6"/>
  <c r="DV6" i="6" s="1"/>
  <c r="DW6" i="6" s="1"/>
  <c r="DX6" i="6" s="1"/>
  <c r="DY6" i="6" s="1"/>
  <c r="DV94" i="6"/>
  <c r="DW94" i="6" s="1"/>
  <c r="DX94" i="6" s="1"/>
  <c r="DY94" i="6" s="1"/>
  <c r="DZ94" i="6" s="1"/>
  <c r="DU43" i="6"/>
  <c r="DV43" i="6" s="1"/>
  <c r="DW43" i="6" s="1"/>
  <c r="DX43" i="6" s="1"/>
  <c r="DY43" i="6" s="1"/>
  <c r="DZ43" i="6" s="1"/>
  <c r="M91" i="13"/>
  <c r="DR91" i="6"/>
  <c r="DT91" i="6" s="1"/>
  <c r="DU91" i="6" s="1"/>
  <c r="DV91" i="6" s="1"/>
  <c r="DW91" i="6" s="1"/>
  <c r="DX91" i="6" s="1"/>
  <c r="DY91" i="6" s="1"/>
  <c r="DZ91" i="6" s="1"/>
  <c r="P66" i="6"/>
  <c r="Q66" i="6" s="1"/>
  <c r="R66" i="6" s="1"/>
  <c r="S66" i="6" s="1"/>
  <c r="T66" i="6" s="1"/>
  <c r="O25" i="6"/>
  <c r="P25" i="6" s="1"/>
  <c r="Q25" i="6" s="1"/>
  <c r="R25" i="6" s="1"/>
  <c r="S25" i="6" s="1"/>
  <c r="T25" i="6" s="1"/>
  <c r="DW44" i="6"/>
  <c r="DV11" i="6"/>
  <c r="DW11" i="6" s="1"/>
  <c r="DX11" i="6" s="1"/>
  <c r="DY11" i="6" s="1"/>
  <c r="DZ11" i="6" s="1"/>
  <c r="DU89" i="6"/>
  <c r="DW20" i="6"/>
  <c r="DX20" i="6" s="1"/>
  <c r="DY20" i="6" s="1"/>
  <c r="DZ20" i="6" s="1"/>
  <c r="DX44" i="6"/>
  <c r="DY44" i="6" s="1"/>
  <c r="DZ44" i="6" s="1"/>
  <c r="Q80" i="6"/>
  <c r="R80" i="6" s="1"/>
  <c r="S80" i="6" s="1"/>
  <c r="O55" i="6"/>
  <c r="P55" i="6" s="1"/>
  <c r="Q55" i="6" s="1"/>
  <c r="R55" i="6" s="1"/>
  <c r="S55" i="6" s="1"/>
  <c r="T55" i="6" s="1"/>
  <c r="O54" i="6"/>
  <c r="P54" i="6" s="1"/>
  <c r="Q54" i="6" s="1"/>
  <c r="R54" i="6" s="1"/>
  <c r="S54" i="6" s="1"/>
  <c r="T54" i="6" s="1"/>
  <c r="DX78" i="6"/>
  <c r="R16" i="6"/>
  <c r="S16" i="6" s="1"/>
  <c r="P18" i="6"/>
  <c r="DW4" i="6"/>
  <c r="DV51" i="6"/>
  <c r="DW51" i="6" s="1"/>
  <c r="DX51" i="6" s="1"/>
  <c r="DY51" i="6" s="1"/>
  <c r="DU97" i="6"/>
  <c r="DV97" i="6" s="1"/>
  <c r="DW97" i="6" s="1"/>
  <c r="DX97" i="6" s="1"/>
  <c r="DY97" i="6" s="1"/>
  <c r="DZ97" i="6" s="1"/>
  <c r="DU21" i="6"/>
  <c r="DU52" i="6"/>
  <c r="DV52" i="6" s="1"/>
  <c r="DW52" i="6" s="1"/>
  <c r="DX52" i="6" s="1"/>
  <c r="DU53" i="6"/>
  <c r="DV53" i="6" s="1"/>
  <c r="DW53" i="6" s="1"/>
  <c r="Q46" i="6"/>
  <c r="R46" i="6" s="1"/>
  <c r="S46" i="6" s="1"/>
  <c r="T46" i="6" s="1"/>
  <c r="DW45" i="6"/>
  <c r="DX45" i="6" s="1"/>
  <c r="DY45" i="6" s="1"/>
  <c r="DZ45" i="6" s="1"/>
  <c r="DU57" i="6"/>
  <c r="DV57" i="6" s="1"/>
  <c r="DW57" i="6" s="1"/>
  <c r="DX57" i="6" s="1"/>
  <c r="DY57" i="6" s="1"/>
  <c r="DV80" i="6"/>
  <c r="P74" i="6"/>
  <c r="Q74" i="6" s="1"/>
  <c r="R74" i="6" s="1"/>
  <c r="S74" i="6" s="1"/>
  <c r="O19" i="6"/>
  <c r="P19" i="6" s="1"/>
  <c r="Q19" i="6" s="1"/>
  <c r="R19" i="6" s="1"/>
  <c r="S19" i="6" s="1"/>
  <c r="T19" i="6" s="1"/>
  <c r="O82" i="6"/>
  <c r="P82" i="6" s="1"/>
  <c r="Q82" i="6" s="1"/>
  <c r="R82" i="6" s="1"/>
  <c r="S82" i="6" s="1"/>
  <c r="T82" i="6" s="1"/>
  <c r="DZ17" i="6"/>
  <c r="O57" i="6"/>
  <c r="P77" i="6"/>
  <c r="Q77" i="6" s="1"/>
  <c r="R77" i="6" s="1"/>
  <c r="S77" i="6" s="1"/>
  <c r="T77" i="6" s="1"/>
  <c r="DU37" i="6"/>
  <c r="DV37" i="6" s="1"/>
  <c r="DU36" i="6"/>
  <c r="DV36" i="6" s="1"/>
  <c r="DW36" i="6" s="1"/>
  <c r="DM21" i="1"/>
  <c r="F61" i="36"/>
  <c r="I16" i="36"/>
  <c r="F88" i="36"/>
  <c r="DM190" i="1"/>
  <c r="DM5" i="1"/>
  <c r="DM27" i="1"/>
  <c r="J34" i="32"/>
  <c r="DU87" i="6"/>
  <c r="DV87" i="6" s="1"/>
  <c r="DW87" i="6" s="1"/>
  <c r="DU68" i="6"/>
  <c r="DV68" i="6" s="1"/>
  <c r="DW68" i="6" s="1"/>
  <c r="DX68" i="6" s="1"/>
  <c r="DY68" i="6" s="1"/>
  <c r="DZ68" i="6" s="1"/>
  <c r="DU69" i="6"/>
  <c r="DV69" i="6" s="1"/>
  <c r="DW69" i="6" s="1"/>
  <c r="DX69" i="6" s="1"/>
  <c r="DY69" i="6" s="1"/>
  <c r="DW59" i="6"/>
  <c r="DX59" i="6" s="1"/>
  <c r="DY59" i="6" s="1"/>
  <c r="DU77" i="6"/>
  <c r="DV77" i="6" s="1"/>
  <c r="DW77" i="6" s="1"/>
  <c r="DX77" i="6" s="1"/>
  <c r="DY77" i="6" s="1"/>
  <c r="DU76" i="6"/>
  <c r="DV76" i="6" s="1"/>
  <c r="DW76" i="6" s="1"/>
  <c r="DX76" i="6" s="1"/>
  <c r="DY76" i="6" s="1"/>
  <c r="DZ76" i="6" s="1"/>
  <c r="P90" i="6"/>
  <c r="Q90" i="6" s="1"/>
  <c r="R90" i="6" s="1"/>
  <c r="S90" i="6" s="1"/>
  <c r="O87" i="6"/>
  <c r="O86" i="6"/>
  <c r="P86" i="6" s="1"/>
  <c r="Q86" i="6" s="1"/>
  <c r="R86" i="6" s="1"/>
  <c r="S86" i="6" s="1"/>
  <c r="R78" i="6"/>
  <c r="S78" i="6" s="1"/>
  <c r="T78" i="6" s="1"/>
  <c r="O95" i="6"/>
  <c r="P95" i="6" s="1"/>
  <c r="Q95" i="6" s="1"/>
  <c r="R95" i="6" s="1"/>
  <c r="S95" i="6" s="1"/>
  <c r="T95" i="6" s="1"/>
  <c r="O94" i="6"/>
  <c r="P94" i="6" s="1"/>
  <c r="Q94" i="6" s="1"/>
  <c r="R94" i="6" s="1"/>
  <c r="S94" i="6" s="1"/>
  <c r="T94" i="6" s="1"/>
  <c r="DW92" i="6"/>
  <c r="DX92" i="6" s="1"/>
  <c r="DY92" i="6" s="1"/>
  <c r="DZ92" i="6" s="1"/>
  <c r="DV60" i="6"/>
  <c r="DW60" i="6" s="1"/>
  <c r="DX60" i="6" s="1"/>
  <c r="DU63" i="6"/>
  <c r="DU62" i="6"/>
  <c r="DV62" i="6" s="1"/>
  <c r="DY58" i="6"/>
  <c r="DZ58" i="6" s="1"/>
  <c r="O67" i="6"/>
  <c r="P67" i="6" s="1"/>
  <c r="Q67" i="6" s="1"/>
  <c r="R67" i="6" s="1"/>
  <c r="S67" i="6" s="1"/>
  <c r="O44" i="6"/>
  <c r="P44" i="6" s="1"/>
  <c r="Q44" i="6" s="1"/>
  <c r="R44" i="6" s="1"/>
  <c r="S44" i="6" s="1"/>
  <c r="Q31" i="6"/>
  <c r="R31" i="6" s="1"/>
  <c r="S31" i="6" s="1"/>
  <c r="O72" i="6"/>
  <c r="P72" i="6" s="1"/>
  <c r="Q72" i="6" s="1"/>
  <c r="R72" i="6" s="1"/>
  <c r="S72" i="6" s="1"/>
  <c r="DX67" i="6"/>
  <c r="DY67" i="6" s="1"/>
  <c r="DZ67" i="6" s="1"/>
  <c r="DU31" i="6"/>
  <c r="DV31" i="6" s="1"/>
  <c r="DW31" i="6" s="1"/>
  <c r="DX31" i="6" s="1"/>
  <c r="DY31" i="6" s="1"/>
  <c r="DZ31" i="6" s="1"/>
  <c r="DZ57" i="6"/>
  <c r="DU49" i="6"/>
  <c r="DV49" i="6" s="1"/>
  <c r="DW49" i="6" s="1"/>
  <c r="DX49" i="6" s="1"/>
  <c r="DY49" i="6" s="1"/>
  <c r="DZ49" i="6" s="1"/>
  <c r="Q79" i="6"/>
  <c r="R79" i="6" s="1"/>
  <c r="S79" i="6" s="1"/>
  <c r="P47" i="6"/>
  <c r="Q47" i="6" s="1"/>
  <c r="R47" i="6" s="1"/>
  <c r="S47" i="6" s="1"/>
  <c r="DU22" i="6"/>
  <c r="DV22" i="6" s="1"/>
  <c r="DW22" i="6" s="1"/>
  <c r="DX22" i="6" s="1"/>
  <c r="DY22" i="6" s="1"/>
  <c r="DZ22" i="6" s="1"/>
  <c r="DV14" i="6"/>
  <c r="DW14" i="6" s="1"/>
  <c r="DX14" i="6" s="1"/>
  <c r="DY14" i="6" s="1"/>
  <c r="DZ14" i="6" s="1"/>
  <c r="DU47" i="6"/>
  <c r="DV47" i="6" s="1"/>
  <c r="DW47" i="6" s="1"/>
  <c r="DX47" i="6" s="1"/>
  <c r="DY47" i="6" s="1"/>
  <c r="DZ47" i="6" s="1"/>
  <c r="DU46" i="6"/>
  <c r="DV46" i="6" s="1"/>
  <c r="DW46" i="6" s="1"/>
  <c r="DX46" i="6" s="1"/>
  <c r="DY46" i="6" s="1"/>
  <c r="DZ46" i="6" s="1"/>
  <c r="O81" i="6"/>
  <c r="P81" i="6" s="1"/>
  <c r="Q81" i="6" s="1"/>
  <c r="R81" i="6" s="1"/>
  <c r="S81" i="6" s="1"/>
  <c r="O41" i="6"/>
  <c r="P41" i="6" s="1"/>
  <c r="O48" i="6"/>
  <c r="P48" i="6" s="1"/>
  <c r="Q48" i="6" s="1"/>
  <c r="R48" i="6" s="1"/>
  <c r="S48" i="6" s="1"/>
  <c r="T48" i="6" s="1"/>
  <c r="P42" i="6"/>
  <c r="Q42" i="6" s="1"/>
  <c r="R42" i="6" s="1"/>
  <c r="S42" i="6" s="1"/>
  <c r="T42" i="6" s="1"/>
  <c r="R69" i="6"/>
  <c r="S69" i="6" s="1"/>
  <c r="DW13" i="6"/>
  <c r="DX13" i="6" s="1"/>
  <c r="DY13" i="6" s="1"/>
  <c r="DZ13" i="6" s="1"/>
  <c r="DU41" i="6"/>
  <c r="DV41" i="6" s="1"/>
  <c r="DW37" i="6"/>
  <c r="DX37" i="6" s="1"/>
  <c r="DY37" i="6" s="1"/>
  <c r="DZ37" i="6" s="1"/>
  <c r="O43" i="6"/>
  <c r="P43" i="6" s="1"/>
  <c r="Q43" i="6" s="1"/>
  <c r="R43" i="6" s="1"/>
  <c r="S43" i="6" s="1"/>
  <c r="DV8" i="6"/>
  <c r="DW8" i="6" s="1"/>
  <c r="DX8" i="6" s="1"/>
  <c r="DY8" i="6" s="1"/>
  <c r="DZ8" i="6" s="1"/>
  <c r="DU81" i="6"/>
  <c r="DU7" i="6"/>
  <c r="DV7" i="6" s="1"/>
  <c r="DW7" i="6" s="1"/>
  <c r="DX7" i="6" s="1"/>
  <c r="DY7" i="6" s="1"/>
  <c r="DZ7" i="6" s="1"/>
  <c r="S93" i="6"/>
  <c r="DY18" i="6"/>
  <c r="DZ18" i="6" s="1"/>
  <c r="DX36" i="6"/>
  <c r="DY36" i="6" s="1"/>
  <c r="DZ36" i="6" s="1"/>
  <c r="Q70" i="6"/>
  <c r="R70" i="6" s="1"/>
  <c r="S70" i="6" s="1"/>
  <c r="O75" i="6"/>
  <c r="P75" i="6" s="1"/>
  <c r="Q75" i="6" s="1"/>
  <c r="R75" i="6" s="1"/>
  <c r="S75" i="6" s="1"/>
  <c r="T75" i="6" s="1"/>
  <c r="DU86" i="6"/>
  <c r="DV86" i="6" s="1"/>
  <c r="DW86" i="6" s="1"/>
  <c r="DX86" i="6" s="1"/>
  <c r="DY86" i="6" s="1"/>
  <c r="DZ86" i="6" s="1"/>
  <c r="DX4" i="6"/>
  <c r="DY4" i="6" s="1"/>
  <c r="DZ4" i="6" s="1"/>
  <c r="O33" i="6"/>
  <c r="P33" i="6" s="1"/>
  <c r="Q33" i="6" s="1"/>
  <c r="R33" i="6" s="1"/>
  <c r="S33" i="6" s="1"/>
  <c r="DX12" i="6"/>
  <c r="DY12" i="6" s="1"/>
  <c r="DZ12" i="6" s="1"/>
  <c r="DV48" i="6"/>
  <c r="DW48" i="6" s="1"/>
  <c r="DX48" i="6" s="1"/>
  <c r="DY48" i="6" s="1"/>
  <c r="DZ48" i="6" s="1"/>
  <c r="DV21" i="6"/>
  <c r="DW21" i="6" s="1"/>
  <c r="DX21" i="6" s="1"/>
  <c r="DY21" i="6" s="1"/>
  <c r="DZ21" i="6" s="1"/>
  <c r="DU73" i="6"/>
  <c r="O11" i="6"/>
  <c r="P11" i="6" s="1"/>
  <c r="Q11" i="6" s="1"/>
  <c r="R11" i="6" s="1"/>
  <c r="S11" i="6" s="1"/>
  <c r="DU55" i="6"/>
  <c r="DV55" i="6" s="1"/>
  <c r="DW55" i="6" s="1"/>
  <c r="DX55" i="6" s="1"/>
  <c r="DY55" i="6" s="1"/>
  <c r="DZ55" i="6" s="1"/>
  <c r="DU15" i="6"/>
  <c r="DV15" i="6" s="1"/>
  <c r="DW15" i="6" s="1"/>
  <c r="DX15" i="6" s="1"/>
  <c r="DY15" i="6" s="1"/>
  <c r="DZ15" i="6" s="1"/>
  <c r="O35" i="6"/>
  <c r="P35" i="6" s="1"/>
  <c r="Q35" i="6" s="1"/>
  <c r="R35" i="6" s="1"/>
  <c r="S35" i="6" s="1"/>
  <c r="O56" i="6"/>
  <c r="P56" i="6" s="1"/>
  <c r="Q56" i="6" s="1"/>
  <c r="R56" i="6" s="1"/>
  <c r="S56" i="6" s="1"/>
  <c r="T56" i="6" s="1"/>
  <c r="S37" i="6"/>
  <c r="O97" i="6"/>
  <c r="P97" i="6" s="1"/>
  <c r="Q97" i="6" s="1"/>
  <c r="R97" i="6" s="1"/>
  <c r="S97" i="6" s="1"/>
  <c r="O9" i="6"/>
  <c r="P9" i="6" s="1"/>
  <c r="Q9" i="6" s="1"/>
  <c r="R9" i="6" s="1"/>
  <c r="S9" i="6" s="1"/>
  <c r="P40" i="6"/>
  <c r="Q40" i="6" s="1"/>
  <c r="DU71" i="6"/>
  <c r="DV71" i="6" s="1"/>
  <c r="DW71" i="6" s="1"/>
  <c r="DU70" i="6"/>
  <c r="DV70" i="6" s="1"/>
  <c r="DW70" i="6" s="1"/>
  <c r="DX70" i="6" s="1"/>
  <c r="DZ10" i="6"/>
  <c r="DV38" i="6"/>
  <c r="DW38" i="6" s="1"/>
  <c r="DX38" i="6" s="1"/>
  <c r="DY38" i="6" s="1"/>
  <c r="R30" i="6"/>
  <c r="S30" i="6" s="1"/>
  <c r="DU95" i="6"/>
  <c r="DV95" i="6" s="1"/>
  <c r="DW95" i="6" s="1"/>
  <c r="DX95" i="6" s="1"/>
  <c r="DY95" i="6" s="1"/>
  <c r="DZ95" i="6" s="1"/>
  <c r="P96" i="6"/>
  <c r="Q96" i="6" s="1"/>
  <c r="R96" i="6" s="1"/>
  <c r="S96" i="6" s="1"/>
  <c r="DU39" i="6"/>
  <c r="DV39" i="6" s="1"/>
  <c r="DW39" i="6" s="1"/>
  <c r="DX39" i="6" s="1"/>
  <c r="O17" i="6"/>
  <c r="P17" i="6" s="1"/>
  <c r="Q17" i="6" s="1"/>
  <c r="R17" i="6" s="1"/>
  <c r="S17" i="6" s="1"/>
  <c r="T17" i="6" s="1"/>
  <c r="DW79" i="6"/>
  <c r="G39" i="11"/>
  <c r="R21" i="8"/>
  <c r="F19" i="7"/>
  <c r="K19" i="7" s="1"/>
  <c r="G65" i="36"/>
  <c r="G60" i="36"/>
  <c r="G63" i="36" s="1"/>
  <c r="H15" i="36"/>
  <c r="H51" i="8"/>
  <c r="G28" i="11"/>
  <c r="G33" i="11" s="1"/>
  <c r="L22" i="8"/>
  <c r="O55" i="8"/>
  <c r="K1" i="1"/>
  <c r="L1" i="1" s="1"/>
  <c r="K54" i="8"/>
  <c r="M51" i="8"/>
  <c r="L50" i="8"/>
  <c r="L49" i="8"/>
  <c r="L48" i="8"/>
  <c r="L47" i="8"/>
  <c r="M46" i="8"/>
  <c r="O44" i="8"/>
  <c r="M40" i="8"/>
  <c r="L51" i="8"/>
  <c r="K50" i="8"/>
  <c r="K49" i="8"/>
  <c r="K48" i="8"/>
  <c r="L46" i="8"/>
  <c r="M45" i="8"/>
  <c r="O43" i="8"/>
  <c r="L40" i="8"/>
  <c r="M55" i="8"/>
  <c r="K45" i="8"/>
  <c r="L44" i="8"/>
  <c r="M43" i="8"/>
  <c r="O41" i="8"/>
  <c r="K55" i="8"/>
  <c r="O49" i="8"/>
  <c r="O47" i="8"/>
  <c r="K43" i="8"/>
  <c r="L42" i="8"/>
  <c r="M41" i="8"/>
  <c r="M54" i="8"/>
  <c r="O48" i="8"/>
  <c r="O46" i="8"/>
  <c r="K42" i="8"/>
  <c r="L41" i="8"/>
  <c r="L54" i="8"/>
  <c r="M50" i="8"/>
  <c r="M49" i="8"/>
  <c r="M48" i="8"/>
  <c r="M47" i="8"/>
  <c r="O45" i="8"/>
  <c r="K41" i="8"/>
  <c r="L55" i="8"/>
  <c r="L43" i="8"/>
  <c r="L45" i="8"/>
  <c r="K51" i="8"/>
  <c r="O42" i="8"/>
  <c r="M42" i="8"/>
  <c r="M44" i="8"/>
  <c r="O54" i="8"/>
  <c r="K44" i="8"/>
  <c r="K46" i="8"/>
  <c r="K40" i="8"/>
  <c r="G57" i="7"/>
  <c r="G83" i="7" s="1"/>
  <c r="G30" i="7"/>
  <c r="T30" i="7"/>
  <c r="G15" i="46" s="1"/>
  <c r="N30" i="7"/>
  <c r="D22" i="8" l="1"/>
  <c r="Z277" i="1"/>
  <c r="Z470" i="1"/>
  <c r="Z464" i="1"/>
  <c r="Z401" i="1"/>
  <c r="Z289" i="1"/>
  <c r="Q18" i="6"/>
  <c r="R18" i="6" s="1"/>
  <c r="S18" i="6" s="1"/>
  <c r="Q53" i="6"/>
  <c r="R53" i="6" s="1"/>
  <c r="S53" i="6" s="1"/>
  <c r="O32" i="6"/>
  <c r="P32" i="6" s="1"/>
  <c r="Q32" i="6" s="1"/>
  <c r="R32" i="6" s="1"/>
  <c r="S32" i="6" s="1"/>
  <c r="T32" i="6" s="1"/>
  <c r="O34" i="6"/>
  <c r="P34" i="6" s="1"/>
  <c r="Q34" i="6" s="1"/>
  <c r="R34" i="6" s="1"/>
  <c r="S34" i="6" s="1"/>
  <c r="P5" i="6"/>
  <c r="O6" i="6"/>
  <c r="DW27" i="6"/>
  <c r="DX27" i="6" s="1"/>
  <c r="DY27" i="6" s="1"/>
  <c r="DZ27" i="6" s="1"/>
  <c r="O29" i="6"/>
  <c r="P29" i="6" s="1"/>
  <c r="Q29" i="6" s="1"/>
  <c r="R29" i="6" s="1"/>
  <c r="S29" i="6" s="1"/>
  <c r="T29" i="6" s="1"/>
  <c r="DU85" i="6"/>
  <c r="DV85" i="6" s="1"/>
  <c r="DW85" i="6" s="1"/>
  <c r="DX85" i="6" s="1"/>
  <c r="DY85" i="6" s="1"/>
  <c r="DW41" i="6"/>
  <c r="DX41" i="6" s="1"/>
  <c r="DY41" i="6" s="1"/>
  <c r="DZ41" i="6" s="1"/>
  <c r="Z405" i="1"/>
  <c r="Q4" i="6"/>
  <c r="R4" i="6"/>
  <c r="S4" i="6" s="1"/>
  <c r="T4" i="6" s="1"/>
  <c r="P73" i="6"/>
  <c r="Q73" i="6" s="1"/>
  <c r="R73" i="6" s="1"/>
  <c r="S73" i="6" s="1"/>
  <c r="DZ38" i="6"/>
  <c r="Z417" i="1"/>
  <c r="Z220" i="1"/>
  <c r="Z281" i="1"/>
  <c r="Z360" i="1"/>
  <c r="Z338" i="1"/>
  <c r="Z347" i="1"/>
  <c r="Z256" i="1"/>
  <c r="Z295" i="1"/>
  <c r="DY39" i="6"/>
  <c r="DZ39" i="6" s="1"/>
  <c r="Z4" i="1"/>
  <c r="DW83" i="6"/>
  <c r="DX83" i="6" s="1"/>
  <c r="DY83" i="6" s="1"/>
  <c r="DZ83" i="6" s="1"/>
  <c r="O21" i="6"/>
  <c r="P21" i="6" s="1"/>
  <c r="Q21" i="6" s="1"/>
  <c r="R21" i="6" s="1"/>
  <c r="S21" i="6" s="1"/>
  <c r="T21" i="6" s="1"/>
  <c r="DW35" i="6"/>
  <c r="DX35" i="6" s="1"/>
  <c r="DY35" i="6" s="1"/>
  <c r="DZ35" i="6" s="1"/>
  <c r="DX26" i="6"/>
  <c r="DY26" i="6" s="1"/>
  <c r="DZ26" i="6" s="1"/>
  <c r="F66" i="36"/>
  <c r="F67" i="36"/>
  <c r="H136" i="7"/>
  <c r="H137" i="7" s="1"/>
  <c r="K92" i="36"/>
  <c r="E126" i="36" s="1"/>
  <c r="K93" i="36"/>
  <c r="E127" i="36" s="1"/>
  <c r="K91" i="36"/>
  <c r="E125" i="36" s="1"/>
  <c r="E123" i="36"/>
  <c r="T59" i="6"/>
  <c r="DW75" i="6"/>
  <c r="DX75" i="6" s="1"/>
  <c r="DY75" i="6" s="1"/>
  <c r="DZ75" i="6" s="1"/>
  <c r="K90" i="36"/>
  <c r="E124" i="36" s="1"/>
  <c r="O92" i="6"/>
  <c r="P92" i="6" s="1"/>
  <c r="Q92" i="6" s="1"/>
  <c r="R92" i="6" s="1"/>
  <c r="S92" i="6" s="1"/>
  <c r="T92" i="6" s="1"/>
  <c r="S88" i="6"/>
  <c r="T88" i="6" s="1"/>
  <c r="DU29" i="6"/>
  <c r="DV29" i="6" s="1"/>
  <c r="DW29" i="6" s="1"/>
  <c r="DX29" i="6" s="1"/>
  <c r="DY29" i="6" s="1"/>
  <c r="DZ29" i="6" s="1"/>
  <c r="DU30" i="6"/>
  <c r="DV30" i="6" s="1"/>
  <c r="DW30" i="6" s="1"/>
  <c r="DX30" i="6" s="1"/>
  <c r="DY30" i="6" s="1"/>
  <c r="DZ30" i="6" s="1"/>
  <c r="S10" i="6"/>
  <c r="T10" i="6" s="1"/>
  <c r="U10" i="6" s="1"/>
  <c r="DZ98" i="6"/>
  <c r="P91" i="6"/>
  <c r="Q91" i="6" s="1"/>
  <c r="R91" i="6" s="1"/>
  <c r="S91" i="6" s="1"/>
  <c r="T91" i="6" s="1"/>
  <c r="DZ66" i="6"/>
  <c r="G62" i="36"/>
  <c r="H53" i="8"/>
  <c r="N45" i="8"/>
  <c r="DX40" i="6"/>
  <c r="DY40" i="6" s="1"/>
  <c r="DZ40" i="6" s="1"/>
  <c r="T81" i="6"/>
  <c r="T26" i="6"/>
  <c r="T35" i="6"/>
  <c r="T72" i="6"/>
  <c r="T70" i="6"/>
  <c r="T93" i="6"/>
  <c r="T79" i="6"/>
  <c r="T31" i="6"/>
  <c r="P87" i="6"/>
  <c r="Q87" i="6" s="1"/>
  <c r="R87" i="6" s="1"/>
  <c r="S87" i="6" s="1"/>
  <c r="T87" i="6" s="1"/>
  <c r="T80" i="6"/>
  <c r="DV89" i="6"/>
  <c r="DW89" i="6" s="1"/>
  <c r="DX89" i="6" s="1"/>
  <c r="DY89" i="6" s="1"/>
  <c r="DZ89" i="6" s="1"/>
  <c r="T83" i="6"/>
  <c r="S3" i="6"/>
  <c r="T1" i="6"/>
  <c r="T98" i="6"/>
  <c r="DX71" i="6"/>
  <c r="DY71" i="6" s="1"/>
  <c r="DZ71" i="6" s="1"/>
  <c r="T11" i="6"/>
  <c r="T47" i="6"/>
  <c r="T9" i="6"/>
  <c r="T76" i="6"/>
  <c r="T74" i="6"/>
  <c r="T45" i="6"/>
  <c r="S60" i="6"/>
  <c r="T60" i="6" s="1"/>
  <c r="R61" i="6"/>
  <c r="S61" i="6" s="1"/>
  <c r="T61" i="6" s="1"/>
  <c r="O14" i="6"/>
  <c r="P14" i="6" s="1"/>
  <c r="Q14" i="6" s="1"/>
  <c r="R14" i="6" s="1"/>
  <c r="S14" i="6" s="1"/>
  <c r="T14" i="6" s="1"/>
  <c r="P13" i="6"/>
  <c r="Q13" i="6" s="1"/>
  <c r="R13" i="6" s="1"/>
  <c r="S13" i="6" s="1"/>
  <c r="T13" i="6" s="1"/>
  <c r="O15" i="6"/>
  <c r="P15" i="6" s="1"/>
  <c r="Q15" i="6" s="1"/>
  <c r="R15" i="6" s="1"/>
  <c r="S15" i="6" s="1"/>
  <c r="T15" i="6" s="1"/>
  <c r="R85" i="6"/>
  <c r="S85" i="6" s="1"/>
  <c r="T85" i="6" s="1"/>
  <c r="U85" i="6" s="1"/>
  <c r="Q12" i="6"/>
  <c r="R12" i="6" s="1"/>
  <c r="S12" i="6" s="1"/>
  <c r="T12" i="6" s="1"/>
  <c r="T43" i="6"/>
  <c r="T52" i="6"/>
  <c r="S84" i="6"/>
  <c r="T84" i="6" s="1"/>
  <c r="U84" i="6" s="1"/>
  <c r="T51" i="6"/>
  <c r="T97" i="6"/>
  <c r="T33" i="6"/>
  <c r="O65" i="6"/>
  <c r="P65" i="6" s="1"/>
  <c r="Q65" i="6" s="1"/>
  <c r="R65" i="6" s="1"/>
  <c r="S65" i="6" s="1"/>
  <c r="T65" i="6" s="1"/>
  <c r="T44" i="6"/>
  <c r="T90" i="6"/>
  <c r="DX87" i="6"/>
  <c r="DY87" i="6" s="1"/>
  <c r="DZ87" i="6" s="1"/>
  <c r="P57" i="6"/>
  <c r="Q57" i="6" s="1"/>
  <c r="R57" i="6" s="1"/>
  <c r="S57" i="6" s="1"/>
  <c r="T57" i="6" s="1"/>
  <c r="T73" i="6"/>
  <c r="T18" i="6"/>
  <c r="O89" i="6"/>
  <c r="P89" i="6" s="1"/>
  <c r="Q89" i="6" s="1"/>
  <c r="R89" i="6" s="1"/>
  <c r="S89" i="6" s="1"/>
  <c r="T89" i="6" s="1"/>
  <c r="DV34" i="6"/>
  <c r="DW34" i="6" s="1"/>
  <c r="DX34" i="6" s="1"/>
  <c r="DY34" i="6" s="1"/>
  <c r="DZ34" i="6" s="1"/>
  <c r="DZ23" i="6"/>
  <c r="Q62" i="6"/>
  <c r="R62" i="6" s="1"/>
  <c r="S62" i="6" s="1"/>
  <c r="T62" i="6" s="1"/>
  <c r="U62" i="6" s="1"/>
  <c r="O28" i="6"/>
  <c r="P28" i="6" s="1"/>
  <c r="Q28" i="6" s="1"/>
  <c r="R28" i="6" s="1"/>
  <c r="S28" i="6" s="1"/>
  <c r="T28" i="6" s="1"/>
  <c r="T34" i="6"/>
  <c r="T96" i="6"/>
  <c r="T86" i="6"/>
  <c r="T30" i="6"/>
  <c r="T37" i="6"/>
  <c r="U37" i="6" s="1"/>
  <c r="T69" i="6"/>
  <c r="T67" i="6"/>
  <c r="U67" i="6" s="1"/>
  <c r="T36" i="6"/>
  <c r="U36" i="6" s="1"/>
  <c r="T24" i="6"/>
  <c r="DX32" i="6"/>
  <c r="DY32" i="6" s="1"/>
  <c r="DZ32" i="6" s="1"/>
  <c r="DZ5" i="6"/>
  <c r="DZ24" i="6"/>
  <c r="O58" i="6"/>
  <c r="P58" i="6" s="1"/>
  <c r="Q58" i="6" s="1"/>
  <c r="R58" i="6" s="1"/>
  <c r="S58" i="6" s="1"/>
  <c r="T58" i="6" s="1"/>
  <c r="T53" i="6"/>
  <c r="U53" i="6" s="1"/>
  <c r="U64" i="6"/>
  <c r="T16" i="6"/>
  <c r="DZ6" i="6"/>
  <c r="DZ50" i="6"/>
  <c r="DW33" i="6"/>
  <c r="DX33" i="6" s="1"/>
  <c r="DY33" i="6" s="1"/>
  <c r="DZ33" i="6" s="1"/>
  <c r="DZ54" i="6"/>
  <c r="DZ65" i="6"/>
  <c r="T50" i="6"/>
  <c r="T68" i="6"/>
  <c r="P27" i="6"/>
  <c r="Q27" i="6" s="1"/>
  <c r="R27" i="6" s="1"/>
  <c r="S27" i="6" s="1"/>
  <c r="T27" i="6" s="1"/>
  <c r="DZ77" i="6"/>
  <c r="DU82" i="6"/>
  <c r="DV82" i="6" s="1"/>
  <c r="DW82" i="6" s="1"/>
  <c r="DX82" i="6" s="1"/>
  <c r="DY82" i="6" s="1"/>
  <c r="DZ82" i="6" s="1"/>
  <c r="DU64" i="6"/>
  <c r="DV64" i="6" s="1"/>
  <c r="DW64" i="6" s="1"/>
  <c r="DX64" i="6" s="1"/>
  <c r="DY64" i="6" s="1"/>
  <c r="DZ64" i="6" s="1"/>
  <c r="I111" i="12"/>
  <c r="I110" i="12"/>
  <c r="I102" i="12"/>
  <c r="I108" i="12"/>
  <c r="I106" i="12"/>
  <c r="I101" i="12"/>
  <c r="I109" i="12"/>
  <c r="I107" i="12"/>
  <c r="I105" i="12"/>
  <c r="I104" i="12"/>
  <c r="I103" i="12"/>
  <c r="I100" i="12"/>
  <c r="I98" i="12"/>
  <c r="I97" i="12"/>
  <c r="I94" i="12"/>
  <c r="I99" i="12"/>
  <c r="I96" i="12"/>
  <c r="I93" i="12"/>
  <c r="I92" i="12"/>
  <c r="I95" i="12"/>
  <c r="I91" i="12"/>
  <c r="I90" i="12"/>
  <c r="I89" i="12"/>
  <c r="I86" i="12"/>
  <c r="I88" i="12"/>
  <c r="I85" i="12"/>
  <c r="I83" i="12"/>
  <c r="I80" i="12"/>
  <c r="I82" i="12"/>
  <c r="I87" i="12"/>
  <c r="I79" i="12"/>
  <c r="I84" i="12"/>
  <c r="I81" i="12"/>
  <c r="I70" i="12"/>
  <c r="I77" i="12"/>
  <c r="I75" i="12"/>
  <c r="I67" i="12"/>
  <c r="I72" i="12"/>
  <c r="I69" i="12"/>
  <c r="I74" i="12"/>
  <c r="I71" i="12"/>
  <c r="I68" i="12"/>
  <c r="I78" i="12"/>
  <c r="I64" i="12"/>
  <c r="I61" i="12"/>
  <c r="I66" i="12"/>
  <c r="I58" i="12"/>
  <c r="I76" i="12"/>
  <c r="I73" i="12"/>
  <c r="I63" i="12"/>
  <c r="I60" i="12"/>
  <c r="I65" i="12"/>
  <c r="I57" i="12"/>
  <c r="I52" i="12"/>
  <c r="I56" i="12"/>
  <c r="I49" i="12"/>
  <c r="I62" i="12"/>
  <c r="I55" i="12"/>
  <c r="I54" i="12"/>
  <c r="I51" i="12"/>
  <c r="I59" i="12"/>
  <c r="I48" i="12"/>
  <c r="I53" i="12"/>
  <c r="I39" i="12"/>
  <c r="I31" i="12"/>
  <c r="I50" i="12"/>
  <c r="I44" i="12"/>
  <c r="I36" i="12"/>
  <c r="I45" i="12"/>
  <c r="I41" i="12"/>
  <c r="I33" i="12"/>
  <c r="I38" i="12"/>
  <c r="I30" i="12"/>
  <c r="I43" i="12"/>
  <c r="I35" i="12"/>
  <c r="I27" i="12"/>
  <c r="I47" i="12"/>
  <c r="I40" i="12"/>
  <c r="I32" i="12"/>
  <c r="I46" i="12"/>
  <c r="I37" i="12"/>
  <c r="I29" i="12"/>
  <c r="I42" i="12"/>
  <c r="I34" i="12"/>
  <c r="I19" i="12"/>
  <c r="I11" i="12"/>
  <c r="I25" i="12"/>
  <c r="I16" i="12"/>
  <c r="I8" i="12"/>
  <c r="I21" i="12"/>
  <c r="I13" i="12"/>
  <c r="I28" i="12"/>
  <c r="I18" i="12"/>
  <c r="I10" i="12"/>
  <c r="I24" i="12"/>
  <c r="I23" i="12"/>
  <c r="I15" i="12"/>
  <c r="I7" i="12"/>
  <c r="I20" i="12"/>
  <c r="I12" i="12"/>
  <c r="I26" i="12"/>
  <c r="I5" i="12"/>
  <c r="I22" i="12"/>
  <c r="I17" i="12"/>
  <c r="I14" i="12"/>
  <c r="I9" i="12"/>
  <c r="I6" i="12"/>
  <c r="J3" i="12"/>
  <c r="DU74" i="6"/>
  <c r="DV74" i="6" s="1"/>
  <c r="DW74" i="6" s="1"/>
  <c r="DX74" i="6" s="1"/>
  <c r="DY74" i="6" s="1"/>
  <c r="DZ74" i="6" s="1"/>
  <c r="L34" i="32"/>
  <c r="N34" i="32"/>
  <c r="DU56" i="6"/>
  <c r="DV56" i="6" s="1"/>
  <c r="DW56" i="6" s="1"/>
  <c r="DX56" i="6" s="1"/>
  <c r="DY56" i="6" s="1"/>
  <c r="DZ56" i="6" s="1"/>
  <c r="O7" i="6"/>
  <c r="P7" i="6" s="1"/>
  <c r="Q7" i="6" s="1"/>
  <c r="R7" i="6" s="1"/>
  <c r="S7" i="6" s="1"/>
  <c r="T7" i="6" s="1"/>
  <c r="U7" i="6" s="1"/>
  <c r="O8" i="6"/>
  <c r="P8" i="6" s="1"/>
  <c r="Q8" i="6" s="1"/>
  <c r="R8" i="6" s="1"/>
  <c r="S8" i="6" s="1"/>
  <c r="T8" i="6" s="1"/>
  <c r="O22" i="6"/>
  <c r="P22" i="6" s="1"/>
  <c r="Q22" i="6" s="1"/>
  <c r="R22" i="6" s="1"/>
  <c r="S22" i="6" s="1"/>
  <c r="T22" i="6" s="1"/>
  <c r="U22" i="6" s="1"/>
  <c r="O23" i="6"/>
  <c r="P23" i="6" s="1"/>
  <c r="Q23" i="6" s="1"/>
  <c r="R23" i="6" s="1"/>
  <c r="S23" i="6" s="1"/>
  <c r="T23" i="6" s="1"/>
  <c r="DX79" i="6"/>
  <c r="DY79" i="6" s="1"/>
  <c r="DZ79" i="6" s="1"/>
  <c r="DW72" i="6"/>
  <c r="DX72" i="6" s="1"/>
  <c r="DY72" i="6" s="1"/>
  <c r="DZ72" i="6" s="1"/>
  <c r="DZ69" i="6"/>
  <c r="DY78" i="6"/>
  <c r="DZ78" i="6" s="1"/>
  <c r="Q5" i="6"/>
  <c r="R5" i="6" s="1"/>
  <c r="S5" i="6" s="1"/>
  <c r="T5" i="6" s="1"/>
  <c r="DZ1" i="6"/>
  <c r="DY3" i="6"/>
  <c r="P6" i="6"/>
  <c r="Q6" i="6" s="1"/>
  <c r="R6" i="6" s="1"/>
  <c r="S6" i="6" s="1"/>
  <c r="T6" i="6" s="1"/>
  <c r="DY52" i="6"/>
  <c r="DZ52" i="6" s="1"/>
  <c r="DZ85" i="6"/>
  <c r="DX61" i="6"/>
  <c r="DY61" i="6" s="1"/>
  <c r="DZ61" i="6" s="1"/>
  <c r="DZ59" i="6"/>
  <c r="DW62" i="6"/>
  <c r="DX62" i="6" s="1"/>
  <c r="DY62" i="6" s="1"/>
  <c r="DZ62" i="6" s="1"/>
  <c r="DX53" i="6"/>
  <c r="DY53" i="6" s="1"/>
  <c r="DZ53" i="6" s="1"/>
  <c r="DY60" i="6"/>
  <c r="DZ60" i="6" s="1"/>
  <c r="DV81" i="6"/>
  <c r="DW81" i="6" s="1"/>
  <c r="DX81" i="6" s="1"/>
  <c r="DY81" i="6" s="1"/>
  <c r="DZ81" i="6" s="1"/>
  <c r="DV63" i="6"/>
  <c r="DW63" i="6" s="1"/>
  <c r="DX63" i="6" s="1"/>
  <c r="DY63" i="6" s="1"/>
  <c r="DZ63" i="6" s="1"/>
  <c r="DW80" i="6"/>
  <c r="DX80" i="6" s="1"/>
  <c r="DY80" i="6" s="1"/>
  <c r="DZ80" i="6" s="1"/>
  <c r="P63" i="6"/>
  <c r="Q63" i="6" s="1"/>
  <c r="R63" i="6" s="1"/>
  <c r="S63" i="6" s="1"/>
  <c r="T63" i="6" s="1"/>
  <c r="DY70" i="6"/>
  <c r="DZ70" i="6" s="1"/>
  <c r="DV73" i="6"/>
  <c r="DW73" i="6" s="1"/>
  <c r="DX73" i="6" s="1"/>
  <c r="DY73" i="6" s="1"/>
  <c r="DZ73" i="6" s="1"/>
  <c r="DZ51" i="6"/>
  <c r="H54" i="8"/>
  <c r="L43" i="39" a="1"/>
  <c r="L43" i="39" s="1"/>
  <c r="L44" i="39" a="1"/>
  <c r="L44" i="39" s="1"/>
  <c r="L45" i="39" s="1"/>
  <c r="L8" i="39"/>
  <c r="L7" i="39"/>
  <c r="L10" i="39"/>
  <c r="L6" i="39"/>
  <c r="L9" i="39"/>
  <c r="L12" i="39"/>
  <c r="L11" i="39"/>
  <c r="Y27" i="7"/>
  <c r="G22" i="8"/>
  <c r="L49" i="39"/>
  <c r="G5" i="39"/>
  <c r="L50" i="39"/>
  <c r="DU90" i="6"/>
  <c r="DV90" i="6" s="1"/>
  <c r="DW90" i="6" s="1"/>
  <c r="DX90" i="6" s="1"/>
  <c r="DY90" i="6" s="1"/>
  <c r="DZ90" i="6" s="1"/>
  <c r="DW88" i="6"/>
  <c r="DX88" i="6" s="1"/>
  <c r="DY88" i="6" s="1"/>
  <c r="DZ88" i="6" s="1"/>
  <c r="T38" i="6"/>
  <c r="U38" i="6" s="1"/>
  <c r="G61" i="36"/>
  <c r="I20" i="7"/>
  <c r="K20" i="7" s="1"/>
  <c r="G16" i="36"/>
  <c r="J16" i="36"/>
  <c r="G88" i="36"/>
  <c r="Z111" i="1"/>
  <c r="S39" i="6"/>
  <c r="T39" i="6" s="1"/>
  <c r="U39" i="6" s="1"/>
  <c r="Z5" i="1"/>
  <c r="Q41" i="6"/>
  <c r="R41" i="6" s="1"/>
  <c r="S41" i="6" s="1"/>
  <c r="T41" i="6" s="1"/>
  <c r="R40" i="6"/>
  <c r="S40" i="6" s="1"/>
  <c r="T40" i="6" s="1"/>
  <c r="Z51" i="1"/>
  <c r="Z6" i="1"/>
  <c r="K18" i="36"/>
  <c r="I15" i="36"/>
  <c r="H65" i="36"/>
  <c r="H60" i="36"/>
  <c r="H63" i="36" s="1"/>
  <c r="G34" i="11"/>
  <c r="G35" i="11" s="1"/>
  <c r="R20" i="8"/>
  <c r="G44" i="11"/>
  <c r="H47" i="11" s="1"/>
  <c r="J33" i="11"/>
  <c r="H52" i="8"/>
  <c r="H50" i="8"/>
  <c r="N42" i="8"/>
  <c r="H42" i="8"/>
  <c r="H30" i="7"/>
  <c r="O30" i="7"/>
  <c r="U30" i="7"/>
  <c r="H15" i="46" s="1"/>
  <c r="H57" i="7"/>
  <c r="H83" i="7" s="1"/>
  <c r="Z300" i="1" l="1"/>
  <c r="Z9" i="1"/>
  <c r="G66" i="36"/>
  <c r="G67" i="36"/>
  <c r="BS408" i="1"/>
  <c r="BT408" i="1" s="1"/>
  <c r="BS407" i="1"/>
  <c r="DP407" i="1" s="1"/>
  <c r="BS382" i="1"/>
  <c r="BT382" i="1" s="1"/>
  <c r="BS423" i="1"/>
  <c r="DP423" i="1" s="1"/>
  <c r="BS465" i="1"/>
  <c r="BT465" i="1" s="1"/>
  <c r="BS284" i="1"/>
  <c r="DP284" i="1" s="1"/>
  <c r="BS230" i="1"/>
  <c r="BT230" i="1" s="1"/>
  <c r="BS288" i="1"/>
  <c r="BT288" i="1" s="1"/>
  <c r="BS443" i="1"/>
  <c r="BT443" i="1" s="1"/>
  <c r="BS394" i="1"/>
  <c r="BT394" i="1" s="1"/>
  <c r="BS446" i="1"/>
  <c r="DP446" i="1" s="1"/>
  <c r="BS292" i="1"/>
  <c r="BT292" i="1" s="1"/>
  <c r="BS424" i="1"/>
  <c r="BT424" i="1" s="1"/>
  <c r="BS245" i="1"/>
  <c r="BT245" i="1" s="1"/>
  <c r="BS373" i="1"/>
  <c r="DP373" i="1" s="1"/>
  <c r="BS426" i="1"/>
  <c r="BT426" i="1" s="1"/>
  <c r="BS229" i="1"/>
  <c r="DP229" i="1" s="1"/>
  <c r="BS327" i="1"/>
  <c r="BT327" i="1" s="1"/>
  <c r="BS208" i="1"/>
  <c r="BT208" i="1" s="1"/>
  <c r="BS274" i="1"/>
  <c r="DP274" i="1" s="1"/>
  <c r="BS466" i="1"/>
  <c r="DP466" i="1" s="1"/>
  <c r="BS385" i="1"/>
  <c r="DP385" i="1" s="1"/>
  <c r="BS300" i="1"/>
  <c r="BT300" i="1" s="1"/>
  <c r="BS289" i="1"/>
  <c r="BT289" i="1" s="1"/>
  <c r="BS472" i="1"/>
  <c r="BT472" i="1" s="1"/>
  <c r="BS259" i="1"/>
  <c r="DP259" i="1" s="1"/>
  <c r="BS438" i="1"/>
  <c r="DP438" i="1" s="1"/>
  <c r="BS376" i="1"/>
  <c r="DP376" i="1" s="1"/>
  <c r="BS369" i="1"/>
  <c r="DP369" i="1" s="1"/>
  <c r="BS355" i="1"/>
  <c r="BT355" i="1" s="1"/>
  <c r="BS493" i="1"/>
  <c r="BT493" i="1" s="1"/>
  <c r="BS269" i="1"/>
  <c r="BT269" i="1" s="1"/>
  <c r="BS264" i="1"/>
  <c r="BT264" i="1" s="1"/>
  <c r="BS243" i="1"/>
  <c r="BT243" i="1" s="1"/>
  <c r="BS456" i="1"/>
  <c r="DP456" i="1" s="1"/>
  <c r="BS463" i="1"/>
  <c r="DP463" i="1" s="1"/>
  <c r="BS232" i="1"/>
  <c r="DP232" i="1" s="1"/>
  <c r="BS501" i="1"/>
  <c r="DP501" i="1" s="1"/>
  <c r="BS262" i="1"/>
  <c r="DP262" i="1" s="1"/>
  <c r="BS449" i="1"/>
  <c r="DP449" i="1" s="1"/>
  <c r="BS379" i="1"/>
  <c r="DP379" i="1" s="1"/>
  <c r="BS321" i="1"/>
  <c r="DP321" i="1" s="1"/>
  <c r="BS418" i="1"/>
  <c r="DP418" i="1" s="1"/>
  <c r="BS316" i="1"/>
  <c r="DP316" i="1" s="1"/>
  <c r="BS242" i="1"/>
  <c r="DP242" i="1" s="1"/>
  <c r="BS500" i="1"/>
  <c r="DP500" i="1" s="1"/>
  <c r="BS442" i="1"/>
  <c r="DP442" i="1" s="1"/>
  <c r="BS317" i="1"/>
  <c r="BT317" i="1" s="1"/>
  <c r="BS437" i="1"/>
  <c r="DP437" i="1" s="1"/>
  <c r="BS279" i="1"/>
  <c r="BT279" i="1" s="1"/>
  <c r="BS404" i="1"/>
  <c r="DP404" i="1" s="1"/>
  <c r="BS419" i="1"/>
  <c r="BT419" i="1" s="1"/>
  <c r="BS458" i="1"/>
  <c r="BT458" i="1" s="1"/>
  <c r="BS469" i="1"/>
  <c r="DP469" i="1" s="1"/>
  <c r="BS363" i="1"/>
  <c r="DP363" i="1" s="1"/>
  <c r="BS383" i="1"/>
  <c r="DP383" i="1" s="1"/>
  <c r="BS482" i="1"/>
  <c r="DP482" i="1" s="1"/>
  <c r="BS358" i="1"/>
  <c r="DP358" i="1" s="1"/>
  <c r="BS448" i="1"/>
  <c r="DP448" i="1" s="1"/>
  <c r="BS431" i="1"/>
  <c r="DP431" i="1" s="1"/>
  <c r="BS436" i="1"/>
  <c r="BS249" i="1"/>
  <c r="DP249" i="1" s="1"/>
  <c r="BS294" i="1"/>
  <c r="DP294" i="1" s="1"/>
  <c r="BS342" i="1"/>
  <c r="BT342" i="1" s="1"/>
  <c r="BS480" i="1"/>
  <c r="DP480" i="1" s="1"/>
  <c r="BS346" i="1"/>
  <c r="DP346" i="1" s="1"/>
  <c r="BS252" i="1"/>
  <c r="DP252" i="1" s="1"/>
  <c r="BS470" i="1"/>
  <c r="BT470" i="1" s="1"/>
  <c r="BS468" i="1"/>
  <c r="BT468" i="1" s="1"/>
  <c r="BS277" i="1"/>
  <c r="BS427" i="1"/>
  <c r="BS430" i="1"/>
  <c r="BT430" i="1" s="1"/>
  <c r="BS276" i="1"/>
  <c r="BT276" i="1" s="1"/>
  <c r="BS351" i="1"/>
  <c r="DP351" i="1" s="1"/>
  <c r="BS390" i="1"/>
  <c r="BT390" i="1" s="1"/>
  <c r="BS248" i="1"/>
  <c r="BT248" i="1" s="1"/>
  <c r="BS254" i="1"/>
  <c r="BT254" i="1" s="1"/>
  <c r="BS352" i="1"/>
  <c r="BT352" i="1" s="1"/>
  <c r="BS429" i="1"/>
  <c r="DP429" i="1" s="1"/>
  <c r="BS372" i="1"/>
  <c r="BS310" i="1"/>
  <c r="BS479" i="1"/>
  <c r="BT479" i="1" s="1"/>
  <c r="BS250" i="1"/>
  <c r="BS297" i="1"/>
  <c r="BT297" i="1" s="1"/>
  <c r="BS471" i="1"/>
  <c r="DP471" i="1" s="1"/>
  <c r="BS312" i="1"/>
  <c r="DP312" i="1" s="1"/>
  <c r="BS268" i="1"/>
  <c r="BS410" i="1"/>
  <c r="BS256" i="1"/>
  <c r="DP256" i="1" s="1"/>
  <c r="BS296" i="1"/>
  <c r="DP296" i="1" s="1"/>
  <c r="BS492" i="1"/>
  <c r="DP492" i="1" s="1"/>
  <c r="BS483" i="1"/>
  <c r="BS283" i="1"/>
  <c r="DP283" i="1" s="1"/>
  <c r="BS428" i="1"/>
  <c r="BT428" i="1" s="1"/>
  <c r="BS393" i="1"/>
  <c r="BT393" i="1" s="1"/>
  <c r="BS357" i="1"/>
  <c r="BT357" i="1" s="1"/>
  <c r="BS309" i="1"/>
  <c r="BS403" i="1"/>
  <c r="DP403" i="1" s="1"/>
  <c r="BS421" i="1"/>
  <c r="BT421" i="1" s="1"/>
  <c r="BS502" i="1"/>
  <c r="BT502" i="1" s="1"/>
  <c r="BS400" i="1"/>
  <c r="BS457" i="1"/>
  <c r="DP457" i="1" s="1"/>
  <c r="BS391" i="1"/>
  <c r="BT391" i="1" s="1"/>
  <c r="BS348" i="1"/>
  <c r="DP348" i="1" s="1"/>
  <c r="BS488" i="1"/>
  <c r="DP488" i="1" s="1"/>
  <c r="BS271" i="1"/>
  <c r="BS447" i="1"/>
  <c r="DP447" i="1" s="1"/>
  <c r="BS212" i="1"/>
  <c r="BS263" i="1"/>
  <c r="BS255" i="1"/>
  <c r="BT255" i="1" s="1"/>
  <c r="BS487" i="1"/>
  <c r="BS305" i="1"/>
  <c r="BT305" i="1" s="1"/>
  <c r="BS387" i="1"/>
  <c r="BT387" i="1" s="1"/>
  <c r="BS397" i="1"/>
  <c r="BT397" i="1" s="1"/>
  <c r="BS450" i="1"/>
  <c r="DP450" i="1" s="1"/>
  <c r="BS441" i="1"/>
  <c r="BT441" i="1" s="1"/>
  <c r="BS494" i="1"/>
  <c r="BS343" i="1"/>
  <c r="BS384" i="1"/>
  <c r="DP384" i="1" s="1"/>
  <c r="BS246" i="1"/>
  <c r="DP246" i="1" s="1"/>
  <c r="BS432" i="1"/>
  <c r="DP432" i="1" s="1"/>
  <c r="BS216" i="1"/>
  <c r="BT216" i="1" s="1"/>
  <c r="BS285" i="1"/>
  <c r="BT285" i="1" s="1"/>
  <c r="BS477" i="1"/>
  <c r="BT477" i="1" s="1"/>
  <c r="BS320" i="1"/>
  <c r="BS319" i="1"/>
  <c r="BS273" i="1"/>
  <c r="DP273" i="1" s="1"/>
  <c r="BS270" i="1"/>
  <c r="DP270" i="1" s="1"/>
  <c r="BS209" i="1"/>
  <c r="DP209" i="1" s="1"/>
  <c r="BS467" i="1"/>
  <c r="BT467" i="1" s="1"/>
  <c r="BS498" i="1"/>
  <c r="BT498" i="1" s="1"/>
  <c r="BS349" i="1"/>
  <c r="BS378" i="1"/>
  <c r="BS266" i="1"/>
  <c r="BT266" i="1" s="1"/>
  <c r="BS425" i="1"/>
  <c r="DP425" i="1" s="1"/>
  <c r="BS304" i="1"/>
  <c r="BT304" i="1" s="1"/>
  <c r="BS396" i="1"/>
  <c r="BT396" i="1" s="1"/>
  <c r="BS215" i="1"/>
  <c r="DP215" i="1" s="1"/>
  <c r="BS240" i="1"/>
  <c r="DP240" i="1" s="1"/>
  <c r="BS434" i="1"/>
  <c r="DP434" i="1" s="1"/>
  <c r="BS364" i="1"/>
  <c r="DP364" i="1" s="1"/>
  <c r="BS226" i="1"/>
  <c r="BT226" i="1" s="1"/>
  <c r="BS281" i="1"/>
  <c r="DP281" i="1" s="1"/>
  <c r="BS211" i="1"/>
  <c r="BS322" i="1"/>
  <c r="BS222" i="1"/>
  <c r="BS439" i="1"/>
  <c r="BS275" i="1"/>
  <c r="BS356" i="1"/>
  <c r="DP356" i="1" s="1"/>
  <c r="BS440" i="1"/>
  <c r="BT440" i="1" s="1"/>
  <c r="BS315" i="1"/>
  <c r="BT315" i="1" s="1"/>
  <c r="BS291" i="1"/>
  <c r="DP291" i="1" s="1"/>
  <c r="BS350" i="1"/>
  <c r="DP350" i="1" s="1"/>
  <c r="BS406" i="1"/>
  <c r="BT406" i="1" s="1"/>
  <c r="BS367" i="1"/>
  <c r="BT367" i="1" s="1"/>
  <c r="BS340" i="1"/>
  <c r="DP340" i="1" s="1"/>
  <c r="BS253" i="1"/>
  <c r="BS415" i="1"/>
  <c r="BS341" i="1"/>
  <c r="BS333" i="1"/>
  <c r="BS435" i="1"/>
  <c r="BS339" i="1"/>
  <c r="BT339" i="1" s="1"/>
  <c r="BS484" i="1"/>
  <c r="BS360" i="1"/>
  <c r="DP360" i="1" s="1"/>
  <c r="BS301" i="1"/>
  <c r="DP301" i="1" s="1"/>
  <c r="BS318" i="1"/>
  <c r="BT318" i="1" s="1"/>
  <c r="BS258" i="1"/>
  <c r="BT258" i="1" s="1"/>
  <c r="BS344" i="1"/>
  <c r="BS474" i="1"/>
  <c r="BS347" i="1"/>
  <c r="BS461" i="1"/>
  <c r="BT461" i="1" s="1"/>
  <c r="BS445" i="1"/>
  <c r="BT445" i="1" s="1"/>
  <c r="BS478" i="1"/>
  <c r="DP478" i="1" s="1"/>
  <c r="BS306" i="1"/>
  <c r="BT306" i="1" s="1"/>
  <c r="BS345" i="1"/>
  <c r="BT345" i="1" s="1"/>
  <c r="BS452" i="1"/>
  <c r="DP452" i="1" s="1"/>
  <c r="BS398" i="1"/>
  <c r="DP398" i="1" s="1"/>
  <c r="BS462" i="1"/>
  <c r="DP462" i="1" s="1"/>
  <c r="BS460" i="1"/>
  <c r="BT460" i="1" s="1"/>
  <c r="BS225" i="1"/>
  <c r="BS459" i="1"/>
  <c r="DP459" i="1" s="1"/>
  <c r="BS374" i="1"/>
  <c r="DP374" i="1" s="1"/>
  <c r="BS303" i="1"/>
  <c r="BT303" i="1" s="1"/>
  <c r="BS411" i="1"/>
  <c r="DP411" i="1" s="1"/>
  <c r="BS221" i="1"/>
  <c r="BT221" i="1" s="1"/>
  <c r="BS326" i="1"/>
  <c r="BS247" i="1"/>
  <c r="DP247" i="1" s="1"/>
  <c r="BS375" i="1"/>
  <c r="BT375" i="1" s="1"/>
  <c r="BS335" i="1"/>
  <c r="BT335" i="1" s="1"/>
  <c r="BS313" i="1"/>
  <c r="DP313" i="1" s="1"/>
  <c r="BS496" i="1"/>
  <c r="BT496" i="1" s="1"/>
  <c r="BS295" i="1"/>
  <c r="DP295" i="1" s="1"/>
  <c r="BS366" i="1"/>
  <c r="BS489" i="1"/>
  <c r="BS481" i="1"/>
  <c r="BT481" i="1" s="1"/>
  <c r="BS213" i="1"/>
  <c r="DP213" i="1" s="1"/>
  <c r="BS293" i="1"/>
  <c r="BT293" i="1" s="1"/>
  <c r="BS368" i="1"/>
  <c r="BS453" i="1"/>
  <c r="DP453" i="1" s="1"/>
  <c r="BS311" i="1"/>
  <c r="DP311" i="1" s="1"/>
  <c r="BS491" i="1"/>
  <c r="BT491" i="1" s="1"/>
  <c r="BS473" i="1"/>
  <c r="DP473" i="1" s="1"/>
  <c r="BS412" i="1"/>
  <c r="BT412" i="1" s="1"/>
  <c r="BS362" i="1"/>
  <c r="DP362" i="1" s="1"/>
  <c r="BS454" i="1"/>
  <c r="DP454" i="1" s="1"/>
  <c r="BS370" i="1"/>
  <c r="BT370" i="1" s="1"/>
  <c r="BS455" i="1"/>
  <c r="BT455" i="1" s="1"/>
  <c r="BS422" i="1"/>
  <c r="BT422" i="1" s="1"/>
  <c r="BS401" i="1"/>
  <c r="BT401" i="1" s="1"/>
  <c r="BS451" i="1"/>
  <c r="BT451" i="1" s="1"/>
  <c r="BS261" i="1"/>
  <c r="BT261" i="1" s="1"/>
  <c r="BS392" i="1"/>
  <c r="DP392" i="1" s="1"/>
  <c r="BS220" i="1"/>
  <c r="BT220" i="1" s="1"/>
  <c r="BS399" i="1"/>
  <c r="DP399" i="1" s="1"/>
  <c r="BS380" i="1"/>
  <c r="BT380" i="1" s="1"/>
  <c r="BS337" i="1"/>
  <c r="DP337" i="1" s="1"/>
  <c r="BS207" i="1"/>
  <c r="BT207" i="1" s="1"/>
  <c r="BS239" i="1"/>
  <c r="DP239" i="1" s="1"/>
  <c r="BS464" i="1"/>
  <c r="BT464" i="1" s="1"/>
  <c r="BS298" i="1"/>
  <c r="BT298" i="1" s="1"/>
  <c r="BS338" i="1"/>
  <c r="BT338" i="1" s="1"/>
  <c r="BS233" i="1"/>
  <c r="BT233" i="1" s="1"/>
  <c r="BS402" i="1"/>
  <c r="BT402" i="1" s="1"/>
  <c r="BS228" i="1"/>
  <c r="BS330" i="1"/>
  <c r="BT330" i="1" s="1"/>
  <c r="BS286" i="1"/>
  <c r="BT286" i="1" s="1"/>
  <c r="BS328" i="1"/>
  <c r="BT328" i="1" s="1"/>
  <c r="BS377" i="1"/>
  <c r="DP377" i="1" s="1"/>
  <c r="BS234" i="1"/>
  <c r="BT234" i="1" s="1"/>
  <c r="BS205" i="1"/>
  <c r="DP205" i="1" s="1"/>
  <c r="BS265" i="1"/>
  <c r="DP265" i="1" s="1"/>
  <c r="BS334" i="1"/>
  <c r="BS381" i="1"/>
  <c r="BS307" i="1"/>
  <c r="DP307" i="1" s="1"/>
  <c r="BS388" i="1"/>
  <c r="DP388" i="1" s="1"/>
  <c r="BS251" i="1"/>
  <c r="DP251" i="1" s="1"/>
  <c r="BS495" i="1"/>
  <c r="BS486" i="1"/>
  <c r="DP486" i="1" s="1"/>
  <c r="BS235" i="1"/>
  <c r="BT235" i="1" s="1"/>
  <c r="BS272" i="1"/>
  <c r="BT272" i="1" s="1"/>
  <c r="BS499" i="1"/>
  <c r="BT499" i="1" s="1"/>
  <c r="BS485" i="1"/>
  <c r="BT485" i="1" s="1"/>
  <c r="BS490" i="1"/>
  <c r="BT490" i="1" s="1"/>
  <c r="BS231" i="1"/>
  <c r="DP231" i="1" s="1"/>
  <c r="BS433" i="1"/>
  <c r="BT433" i="1" s="1"/>
  <c r="BS353" i="1"/>
  <c r="DP353" i="1" s="1"/>
  <c r="BS416" i="1"/>
  <c r="DP416" i="1" s="1"/>
  <c r="BS217" i="1"/>
  <c r="BT217" i="1" s="1"/>
  <c r="BS332" i="1"/>
  <c r="DP332" i="1" s="1"/>
  <c r="BS223" i="1"/>
  <c r="DP223" i="1" s="1"/>
  <c r="BS324" i="1"/>
  <c r="DP324" i="1" s="1"/>
  <c r="BS475" i="1"/>
  <c r="BT475" i="1" s="1"/>
  <c r="BS290" i="1"/>
  <c r="DP290" i="1" s="1"/>
  <c r="BS395" i="1"/>
  <c r="DP395" i="1" s="1"/>
  <c r="BS260" i="1"/>
  <c r="DP260" i="1" s="1"/>
  <c r="BS238" i="1"/>
  <c r="BT238" i="1" s="1"/>
  <c r="BS237" i="1"/>
  <c r="BT237" i="1" s="1"/>
  <c r="BS257" i="1"/>
  <c r="DP257" i="1" s="1"/>
  <c r="BS329" i="1"/>
  <c r="BT329" i="1" s="1"/>
  <c r="BS218" i="1"/>
  <c r="BT218" i="1" s="1"/>
  <c r="BS282" i="1"/>
  <c r="DP282" i="1" s="1"/>
  <c r="BS405" i="1"/>
  <c r="BT405" i="1" s="1"/>
  <c r="BS206" i="1"/>
  <c r="DP206" i="1" s="1"/>
  <c r="BS359" i="1"/>
  <c r="BT359" i="1" s="1"/>
  <c r="BS241" i="1"/>
  <c r="DP241" i="1" s="1"/>
  <c r="BS336" i="1"/>
  <c r="BT336" i="1" s="1"/>
  <c r="BS227" i="1"/>
  <c r="BT227" i="1" s="1"/>
  <c r="BS308" i="1"/>
  <c r="DP308" i="1" s="1"/>
  <c r="BS299" i="1"/>
  <c r="DP299" i="1" s="1"/>
  <c r="BS323" i="1"/>
  <c r="BT323" i="1" s="1"/>
  <c r="BS224" i="1"/>
  <c r="DP224" i="1" s="1"/>
  <c r="BS314" i="1"/>
  <c r="BT314" i="1" s="1"/>
  <c r="BS413" i="1"/>
  <c r="BT413" i="1" s="1"/>
  <c r="BS302" i="1"/>
  <c r="BT302" i="1" s="1"/>
  <c r="BS409" i="1"/>
  <c r="BT409" i="1" s="1"/>
  <c r="BS219" i="1"/>
  <c r="BT219" i="1" s="1"/>
  <c r="BS497" i="1"/>
  <c r="BT497" i="1" s="1"/>
  <c r="BS287" i="1"/>
  <c r="DP287" i="1" s="1"/>
  <c r="BS420" i="1"/>
  <c r="DP420" i="1" s="1"/>
  <c r="BS417" i="1"/>
  <c r="DP417" i="1" s="1"/>
  <c r="BS210" i="1"/>
  <c r="DP210" i="1" s="1"/>
  <c r="BS476" i="1"/>
  <c r="DP476" i="1" s="1"/>
  <c r="BS278" i="1"/>
  <c r="DP278" i="1" s="1"/>
  <c r="BS325" i="1"/>
  <c r="BT325" i="1" s="1"/>
  <c r="BS331" i="1"/>
  <c r="DP331" i="1" s="1"/>
  <c r="BS365" i="1"/>
  <c r="BT365" i="1" s="1"/>
  <c r="BS386" i="1"/>
  <c r="DP386" i="1" s="1"/>
  <c r="BS214" i="1"/>
  <c r="BT214" i="1" s="1"/>
  <c r="BS244" i="1"/>
  <c r="BT244" i="1" s="1"/>
  <c r="BS414" i="1"/>
  <c r="DP414" i="1" s="1"/>
  <c r="BS371" i="1"/>
  <c r="BT371" i="1" s="1"/>
  <c r="BS267" i="1"/>
  <c r="DP267" i="1" s="1"/>
  <c r="BS280" i="1"/>
  <c r="DP280" i="1" s="1"/>
  <c r="BS354" i="1"/>
  <c r="BT354" i="1" s="1"/>
  <c r="BS236" i="1"/>
  <c r="BT236" i="1" s="1"/>
  <c r="BS361" i="1"/>
  <c r="DP361" i="1" s="1"/>
  <c r="BS503" i="1"/>
  <c r="DP503" i="1" s="1"/>
  <c r="BS444" i="1"/>
  <c r="DP444" i="1" s="1"/>
  <c r="BS389" i="1"/>
  <c r="BT389" i="1" s="1"/>
  <c r="L89" i="36"/>
  <c r="L91" i="36"/>
  <c r="L90" i="36"/>
  <c r="L92" i="36"/>
  <c r="L93" i="36"/>
  <c r="EA91" i="6"/>
  <c r="EA26" i="6"/>
  <c r="EA17" i="6"/>
  <c r="EA93" i="6"/>
  <c r="U76" i="6"/>
  <c r="J17" i="36"/>
  <c r="H62" i="36"/>
  <c r="T3" i="6"/>
  <c r="U59" i="6"/>
  <c r="U1" i="6"/>
  <c r="V84" i="6" s="1"/>
  <c r="U87" i="6"/>
  <c r="V87" i="6" s="1"/>
  <c r="U82" i="6"/>
  <c r="U71" i="6"/>
  <c r="V71" i="6" s="1"/>
  <c r="U63" i="6"/>
  <c r="U8" i="6"/>
  <c r="V8" i="6" s="1"/>
  <c r="U17" i="6"/>
  <c r="U96" i="6"/>
  <c r="V96" i="6" s="1"/>
  <c r="U52" i="6"/>
  <c r="V52" i="6" s="1"/>
  <c r="U15" i="6"/>
  <c r="U31" i="6"/>
  <c r="V31" i="6" s="1"/>
  <c r="U21" i="6"/>
  <c r="U19" i="6"/>
  <c r="V67" i="6"/>
  <c r="U13" i="6"/>
  <c r="U92" i="6"/>
  <c r="V92" i="6" s="1"/>
  <c r="EA64" i="6"/>
  <c r="U27" i="6"/>
  <c r="V27" i="6" s="1"/>
  <c r="U58" i="6"/>
  <c r="U69" i="6"/>
  <c r="U54" i="6"/>
  <c r="V54" i="6" s="1"/>
  <c r="U89" i="6"/>
  <c r="U44" i="6"/>
  <c r="V44" i="6" s="1"/>
  <c r="U43" i="6"/>
  <c r="V43" i="6" s="1"/>
  <c r="U14" i="6"/>
  <c r="U9" i="6"/>
  <c r="V9" i="6" s="1"/>
  <c r="U29" i="6"/>
  <c r="U93" i="6"/>
  <c r="U26" i="6"/>
  <c r="V26" i="6" s="1"/>
  <c r="U20" i="6"/>
  <c r="V7" i="6"/>
  <c r="U46" i="6"/>
  <c r="V46" i="6" s="1"/>
  <c r="U40" i="6"/>
  <c r="U6" i="6"/>
  <c r="V6" i="6" s="1"/>
  <c r="U68" i="6"/>
  <c r="U16" i="6"/>
  <c r="U78" i="6"/>
  <c r="V78" i="6" s="1"/>
  <c r="U32" i="6"/>
  <c r="U65" i="6"/>
  <c r="V65" i="6" s="1"/>
  <c r="U66" i="6"/>
  <c r="V66" i="6" s="1"/>
  <c r="U61" i="6"/>
  <c r="U47" i="6"/>
  <c r="V47" i="6" s="1"/>
  <c r="U95" i="6"/>
  <c r="U70" i="6"/>
  <c r="U81" i="6"/>
  <c r="V81" i="6" s="1"/>
  <c r="V39" i="6"/>
  <c r="U34" i="6"/>
  <c r="V34" i="6" s="1"/>
  <c r="U91" i="6"/>
  <c r="U56" i="6"/>
  <c r="V56" i="6" s="1"/>
  <c r="U41" i="6"/>
  <c r="V41" i="6" s="1"/>
  <c r="U50" i="6"/>
  <c r="U30" i="6"/>
  <c r="V30" i="6" s="1"/>
  <c r="U77" i="6"/>
  <c r="U18" i="6"/>
  <c r="V18" i="6" s="1"/>
  <c r="U33" i="6"/>
  <c r="V33" i="6" s="1"/>
  <c r="U25" i="6"/>
  <c r="U60" i="6"/>
  <c r="V60" i="6" s="1"/>
  <c r="U11" i="6"/>
  <c r="V11" i="6" s="1"/>
  <c r="U83" i="6"/>
  <c r="U49" i="6"/>
  <c r="V49" i="6" s="1"/>
  <c r="V38" i="6"/>
  <c r="V10" i="6"/>
  <c r="U90" i="6"/>
  <c r="U79" i="6"/>
  <c r="V79" i="6" s="1"/>
  <c r="EA54" i="6"/>
  <c r="U94" i="6"/>
  <c r="U75" i="6"/>
  <c r="V75" i="6" s="1"/>
  <c r="U73" i="6"/>
  <c r="U97" i="6"/>
  <c r="V97" i="6" s="1"/>
  <c r="U48" i="6"/>
  <c r="V48" i="6" s="1"/>
  <c r="U45" i="6"/>
  <c r="U72" i="6"/>
  <c r="V72" i="6" s="1"/>
  <c r="U55" i="6"/>
  <c r="V55" i="6" s="1"/>
  <c r="U4" i="6"/>
  <c r="V37" i="6"/>
  <c r="U5" i="6"/>
  <c r="V5" i="6" s="1"/>
  <c r="U23" i="6"/>
  <c r="U42" i="6"/>
  <c r="V42" i="6" s="1"/>
  <c r="U24" i="6"/>
  <c r="V24" i="6" s="1"/>
  <c r="U86" i="6"/>
  <c r="U28" i="6"/>
  <c r="V28" i="6" s="1"/>
  <c r="U57" i="6"/>
  <c r="U51" i="6"/>
  <c r="V51" i="6" s="1"/>
  <c r="U12" i="6"/>
  <c r="V12" i="6" s="1"/>
  <c r="U74" i="6"/>
  <c r="U98" i="6"/>
  <c r="V98" i="6" s="1"/>
  <c r="U80" i="6"/>
  <c r="V80" i="6" s="1"/>
  <c r="U35" i="6"/>
  <c r="U88" i="6"/>
  <c r="V88" i="6" s="1"/>
  <c r="EA88" i="6"/>
  <c r="EA46" i="6"/>
  <c r="EA81" i="6"/>
  <c r="EA60" i="6"/>
  <c r="EA34" i="6"/>
  <c r="EA85" i="6"/>
  <c r="EA41" i="6"/>
  <c r="EA57" i="6"/>
  <c r="DZ3" i="6"/>
  <c r="EA1" i="6"/>
  <c r="EA43" i="6"/>
  <c r="EB43" i="6" s="1"/>
  <c r="EA16" i="6"/>
  <c r="EA9" i="6"/>
  <c r="EA66" i="6"/>
  <c r="EA87" i="6"/>
  <c r="EB87" i="6" s="1"/>
  <c r="EA13" i="6"/>
  <c r="EA70" i="6"/>
  <c r="EB70" i="6" s="1"/>
  <c r="EA80" i="6"/>
  <c r="EA36" i="6"/>
  <c r="EA98" i="6"/>
  <c r="EB98" i="6" s="1"/>
  <c r="EA27" i="6"/>
  <c r="EB27" i="6" s="1"/>
  <c r="EA89" i="6"/>
  <c r="EA72" i="6"/>
  <c r="EA29" i="6"/>
  <c r="EA56" i="6"/>
  <c r="EB56" i="6" s="1"/>
  <c r="EA18" i="6"/>
  <c r="EB18" i="6" s="1"/>
  <c r="EA47" i="6"/>
  <c r="EA33" i="6"/>
  <c r="EA90" i="6"/>
  <c r="EA51" i="6"/>
  <c r="EA92" i="6"/>
  <c r="EA86" i="6"/>
  <c r="EA76" i="6"/>
  <c r="EA14" i="6"/>
  <c r="EA4" i="6"/>
  <c r="EB4" i="6" s="1"/>
  <c r="EA78" i="6"/>
  <c r="EB78" i="6" s="1"/>
  <c r="EA12" i="6"/>
  <c r="EA6" i="6"/>
  <c r="EB6" i="6" s="1"/>
  <c r="O34" i="32"/>
  <c r="Q33" i="32" s="1"/>
  <c r="EA48" i="6"/>
  <c r="EB48" i="6" s="1"/>
  <c r="EA75" i="6"/>
  <c r="EB75" i="6" s="1"/>
  <c r="EA24" i="6"/>
  <c r="EB24" i="6" s="1"/>
  <c r="EA63" i="6"/>
  <c r="EA8" i="6"/>
  <c r="EA53" i="6"/>
  <c r="EA38" i="6"/>
  <c r="EA21" i="6"/>
  <c r="EB21" i="6" s="1"/>
  <c r="EA50" i="6"/>
  <c r="EB50" i="6" s="1"/>
  <c r="EA94" i="6"/>
  <c r="EA58" i="6"/>
  <c r="EB58" i="6" s="1"/>
  <c r="EA25" i="6"/>
  <c r="EB25" i="6" s="1"/>
  <c r="EA5" i="6"/>
  <c r="EA11" i="6"/>
  <c r="EB11" i="6" s="1"/>
  <c r="EA20" i="6"/>
  <c r="EA31" i="6"/>
  <c r="EB31" i="6" s="1"/>
  <c r="EA55" i="6"/>
  <c r="EB55" i="6" s="1"/>
  <c r="EA62" i="6"/>
  <c r="EA39" i="6"/>
  <c r="EA52" i="6"/>
  <c r="EB52" i="6" s="1"/>
  <c r="EA7" i="6"/>
  <c r="EA69" i="6"/>
  <c r="EB69" i="6" s="1"/>
  <c r="EA28" i="6"/>
  <c r="EA74" i="6"/>
  <c r="EB74" i="6" s="1"/>
  <c r="EA82" i="6"/>
  <c r="EA67" i="6"/>
  <c r="EA40" i="6"/>
  <c r="EB40" i="6" s="1"/>
  <c r="EA35" i="6"/>
  <c r="EB35" i="6" s="1"/>
  <c r="EA77" i="6"/>
  <c r="EA96" i="6"/>
  <c r="EA49" i="6"/>
  <c r="EB49" i="6" s="1"/>
  <c r="EA73" i="6"/>
  <c r="EB73" i="6" s="1"/>
  <c r="EA22" i="6"/>
  <c r="EA10" i="6"/>
  <c r="EB10" i="6" s="1"/>
  <c r="EA23" i="6"/>
  <c r="EB23" i="6" s="1"/>
  <c r="EA59" i="6"/>
  <c r="EA61" i="6"/>
  <c r="EB61" i="6" s="1"/>
  <c r="EA71" i="6"/>
  <c r="EA42" i="6"/>
  <c r="EB42" i="6" s="1"/>
  <c r="J108" i="12"/>
  <c r="J111" i="12"/>
  <c r="J107" i="12"/>
  <c r="J106" i="12"/>
  <c r="J103" i="12"/>
  <c r="J105" i="12"/>
  <c r="J109" i="12"/>
  <c r="J110" i="12"/>
  <c r="J104" i="12"/>
  <c r="J100" i="12"/>
  <c r="J95" i="12"/>
  <c r="J102" i="12"/>
  <c r="J94" i="12"/>
  <c r="J99" i="12"/>
  <c r="J96" i="12"/>
  <c r="J101" i="12"/>
  <c r="J93" i="12"/>
  <c r="J92" i="12"/>
  <c r="J91" i="12"/>
  <c r="J90" i="12"/>
  <c r="J86" i="12"/>
  <c r="J97" i="12"/>
  <c r="J88" i="12"/>
  <c r="J98" i="12"/>
  <c r="J82" i="12"/>
  <c r="J89" i="12"/>
  <c r="J87" i="12"/>
  <c r="J79" i="12"/>
  <c r="J84" i="12"/>
  <c r="J81" i="12"/>
  <c r="J78" i="12"/>
  <c r="J77" i="12"/>
  <c r="J75" i="12"/>
  <c r="J72" i="12"/>
  <c r="J69" i="12"/>
  <c r="J74" i="12"/>
  <c r="J71" i="12"/>
  <c r="J68" i="12"/>
  <c r="J85" i="12"/>
  <c r="J83" i="12"/>
  <c r="J76" i="12"/>
  <c r="J73" i="12"/>
  <c r="J67" i="12"/>
  <c r="J64" i="12"/>
  <c r="J61" i="12"/>
  <c r="J66" i="12"/>
  <c r="J63" i="12"/>
  <c r="J55" i="12"/>
  <c r="J70" i="12"/>
  <c r="J60" i="12"/>
  <c r="J65" i="12"/>
  <c r="J57" i="12"/>
  <c r="J80" i="12"/>
  <c r="J62" i="12"/>
  <c r="J56" i="12"/>
  <c r="J49" i="12"/>
  <c r="J54" i="12"/>
  <c r="J51" i="12"/>
  <c r="J59" i="12"/>
  <c r="J48" i="12"/>
  <c r="J53" i="12"/>
  <c r="J45" i="12"/>
  <c r="J58" i="12"/>
  <c r="J50" i="12"/>
  <c r="J52" i="12"/>
  <c r="J44" i="12"/>
  <c r="J36" i="12"/>
  <c r="J41" i="12"/>
  <c r="J33" i="12"/>
  <c r="J38" i="12"/>
  <c r="J43" i="12"/>
  <c r="J35" i="12"/>
  <c r="J27" i="12"/>
  <c r="J47" i="12"/>
  <c r="J40" i="12"/>
  <c r="J32" i="12"/>
  <c r="J46" i="12"/>
  <c r="J37" i="12"/>
  <c r="J29" i="12"/>
  <c r="J42" i="12"/>
  <c r="J34" i="12"/>
  <c r="J26" i="12"/>
  <c r="J39" i="12"/>
  <c r="J25" i="12"/>
  <c r="J16" i="12"/>
  <c r="J8" i="12"/>
  <c r="J5" i="12"/>
  <c r="J21" i="12"/>
  <c r="J13" i="12"/>
  <c r="J30" i="12"/>
  <c r="J28" i="12"/>
  <c r="J18" i="12"/>
  <c r="J10" i="12"/>
  <c r="J31" i="12"/>
  <c r="J24" i="12"/>
  <c r="J23" i="12"/>
  <c r="J15" i="12"/>
  <c r="J7" i="12"/>
  <c r="J20" i="12"/>
  <c r="J12" i="12"/>
  <c r="J17" i="12"/>
  <c r="J9" i="12"/>
  <c r="J22" i="12"/>
  <c r="J19" i="12"/>
  <c r="J14" i="12"/>
  <c r="J11" i="12"/>
  <c r="J6" i="12"/>
  <c r="K3" i="12"/>
  <c r="EA84" i="6"/>
  <c r="EA95" i="6"/>
  <c r="EB95" i="6" s="1"/>
  <c r="EA30" i="6"/>
  <c r="EB30" i="6" s="1"/>
  <c r="EA44" i="6"/>
  <c r="EB44" i="6" s="1"/>
  <c r="EA97" i="6"/>
  <c r="EB97" i="6" s="1"/>
  <c r="EA15" i="6"/>
  <c r="EB15" i="6" s="1"/>
  <c r="EA32" i="6"/>
  <c r="EA37" i="6"/>
  <c r="EB37" i="6" s="1"/>
  <c r="EA19" i="6"/>
  <c r="EA68" i="6"/>
  <c r="EB68" i="6" s="1"/>
  <c r="EA79" i="6"/>
  <c r="EB79" i="6" s="1"/>
  <c r="EA45" i="6"/>
  <c r="EA83" i="6"/>
  <c r="EB83" i="6" s="1"/>
  <c r="EA65" i="6"/>
  <c r="EB65" i="6" s="1"/>
  <c r="L47" i="39"/>
  <c r="H5" i="39"/>
  <c r="K9" i="39"/>
  <c r="K6" i="39"/>
  <c r="K10" i="39"/>
  <c r="K8" i="39"/>
  <c r="K11" i="39"/>
  <c r="K7" i="39"/>
  <c r="K12" i="39"/>
  <c r="Z27" i="7"/>
  <c r="M89" i="36" s="1"/>
  <c r="H61" i="36"/>
  <c r="H88" i="36"/>
  <c r="J15" i="36"/>
  <c r="I65" i="36"/>
  <c r="I60" i="36"/>
  <c r="I63" i="36" s="1"/>
  <c r="H45" i="8"/>
  <c r="N47" i="8"/>
  <c r="H47" i="8"/>
  <c r="H41" i="8"/>
  <c r="N41" i="8"/>
  <c r="H46" i="8"/>
  <c r="N46" i="8"/>
  <c r="N54" i="8"/>
  <c r="N49" i="8"/>
  <c r="H49" i="8"/>
  <c r="H40" i="8"/>
  <c r="N40" i="8"/>
  <c r="P30" i="7"/>
  <c r="I57" i="7"/>
  <c r="I83" i="7" s="1"/>
  <c r="V30" i="7"/>
  <c r="I15" i="46" s="1"/>
  <c r="I30" i="7"/>
  <c r="N44" i="8"/>
  <c r="H44" i="8"/>
  <c r="H43" i="8"/>
  <c r="N43" i="8"/>
  <c r="Z325" i="1" l="1"/>
  <c r="Z10" i="1"/>
  <c r="H66" i="36"/>
  <c r="H67" i="36"/>
  <c r="DP408" i="1"/>
  <c r="DP498" i="1"/>
  <c r="BT284" i="1"/>
  <c r="BU284" i="1" s="1"/>
  <c r="BV284" i="1" s="1"/>
  <c r="BW284" i="1" s="1"/>
  <c r="BX284" i="1" s="1"/>
  <c r="BY284" i="1" s="1"/>
  <c r="BZ284" i="1" s="1"/>
  <c r="CA284" i="1" s="1"/>
  <c r="CB284" i="1" s="1"/>
  <c r="CC284" i="1" s="1"/>
  <c r="CD284" i="1" s="1"/>
  <c r="CE284" i="1" s="1"/>
  <c r="CF284" i="1" s="1"/>
  <c r="CG284" i="1" s="1"/>
  <c r="CH284" i="1" s="1"/>
  <c r="CI284" i="1" s="1"/>
  <c r="CJ284" i="1" s="1"/>
  <c r="CK284" i="1" s="1"/>
  <c r="CL284" i="1" s="1"/>
  <c r="CM284" i="1" s="1"/>
  <c r="CN284" i="1" s="1"/>
  <c r="CO284" i="1" s="1"/>
  <c r="CP284" i="1" s="1"/>
  <c r="CQ284" i="1" s="1"/>
  <c r="CR284" i="1" s="1"/>
  <c r="CS284" i="1" s="1"/>
  <c r="CT284" i="1" s="1"/>
  <c r="CU284" i="1" s="1"/>
  <c r="CV284" i="1" s="1"/>
  <c r="CW284" i="1" s="1"/>
  <c r="CX284" i="1" s="1"/>
  <c r="CY284" i="1" s="1"/>
  <c r="CZ284" i="1" s="1"/>
  <c r="DA284" i="1" s="1"/>
  <c r="DB284" i="1" s="1"/>
  <c r="DC284" i="1" s="1"/>
  <c r="DD284" i="1" s="1"/>
  <c r="DE284" i="1" s="1"/>
  <c r="DF284" i="1" s="1"/>
  <c r="DG284" i="1" s="1"/>
  <c r="DH284" i="1" s="1"/>
  <c r="BT418" i="1"/>
  <c r="DQ418" i="1" s="1"/>
  <c r="BT407" i="1"/>
  <c r="DQ407" i="1" s="1"/>
  <c r="DP317" i="1"/>
  <c r="DP355" i="1"/>
  <c r="DP230" i="1"/>
  <c r="DP279" i="1"/>
  <c r="DP292" i="1"/>
  <c r="DP382" i="1"/>
  <c r="BT423" i="1"/>
  <c r="DQ423" i="1" s="1"/>
  <c r="DP465" i="1"/>
  <c r="BT466" i="1"/>
  <c r="BU466" i="1" s="1"/>
  <c r="BV466" i="1" s="1"/>
  <c r="BW466" i="1" s="1"/>
  <c r="BX466" i="1" s="1"/>
  <c r="BY466" i="1" s="1"/>
  <c r="BZ466" i="1" s="1"/>
  <c r="BT456" i="1"/>
  <c r="BU456" i="1" s="1"/>
  <c r="BV456" i="1" s="1"/>
  <c r="BW456" i="1" s="1"/>
  <c r="BX456" i="1" s="1"/>
  <c r="BY456" i="1" s="1"/>
  <c r="BZ456" i="1" s="1"/>
  <c r="CA456" i="1" s="1"/>
  <c r="CB456" i="1" s="1"/>
  <c r="CC456" i="1" s="1"/>
  <c r="CD456" i="1" s="1"/>
  <c r="CE456" i="1" s="1"/>
  <c r="CF456" i="1" s="1"/>
  <c r="CG456" i="1" s="1"/>
  <c r="CH456" i="1" s="1"/>
  <c r="CI456" i="1" s="1"/>
  <c r="CJ456" i="1" s="1"/>
  <c r="CK456" i="1" s="1"/>
  <c r="CL456" i="1" s="1"/>
  <c r="CM456" i="1" s="1"/>
  <c r="CN456" i="1" s="1"/>
  <c r="CO456" i="1" s="1"/>
  <c r="CP456" i="1" s="1"/>
  <c r="CQ456" i="1" s="1"/>
  <c r="CR456" i="1" s="1"/>
  <c r="CS456" i="1" s="1"/>
  <c r="CT456" i="1" s="1"/>
  <c r="CU456" i="1" s="1"/>
  <c r="CV456" i="1" s="1"/>
  <c r="CW456" i="1" s="1"/>
  <c r="CX456" i="1" s="1"/>
  <c r="CY456" i="1" s="1"/>
  <c r="CZ456" i="1" s="1"/>
  <c r="DA456" i="1" s="1"/>
  <c r="DB456" i="1" s="1"/>
  <c r="DC456" i="1" s="1"/>
  <c r="DD456" i="1" s="1"/>
  <c r="DE456" i="1" s="1"/>
  <c r="DF456" i="1" s="1"/>
  <c r="DG456" i="1" s="1"/>
  <c r="DH456" i="1" s="1"/>
  <c r="DP502" i="1"/>
  <c r="DP493" i="1"/>
  <c r="BT385" i="1"/>
  <c r="BU385" i="1" s="1"/>
  <c r="BV385" i="1" s="1"/>
  <c r="BW385" i="1" s="1"/>
  <c r="BX385" i="1" s="1"/>
  <c r="BY385" i="1" s="1"/>
  <c r="BZ385" i="1" s="1"/>
  <c r="DP479" i="1"/>
  <c r="BT358" i="1"/>
  <c r="DQ358" i="1" s="1"/>
  <c r="BT232" i="1"/>
  <c r="DQ232" i="1" s="1"/>
  <c r="DP269" i="1"/>
  <c r="DP300" i="1"/>
  <c r="DP426" i="1"/>
  <c r="BT242" i="1"/>
  <c r="BU242" i="1" s="1"/>
  <c r="BV242" i="1" s="1"/>
  <c r="BW242" i="1" s="1"/>
  <c r="BX242" i="1" s="1"/>
  <c r="BY242" i="1" s="1"/>
  <c r="BZ242" i="1" s="1"/>
  <c r="BT373" i="1"/>
  <c r="DQ373" i="1" s="1"/>
  <c r="DP443" i="1"/>
  <c r="DP424" i="1"/>
  <c r="BT501" i="1"/>
  <c r="BU501" i="1" s="1"/>
  <c r="BV501" i="1" s="1"/>
  <c r="BW501" i="1" s="1"/>
  <c r="BX501" i="1" s="1"/>
  <c r="BY501" i="1" s="1"/>
  <c r="BZ501" i="1" s="1"/>
  <c r="CA501" i="1" s="1"/>
  <c r="CB501" i="1" s="1"/>
  <c r="CC501" i="1" s="1"/>
  <c r="CD501" i="1" s="1"/>
  <c r="CE501" i="1" s="1"/>
  <c r="CF501" i="1" s="1"/>
  <c r="CG501" i="1" s="1"/>
  <c r="CH501" i="1" s="1"/>
  <c r="CI501" i="1" s="1"/>
  <c r="CJ501" i="1" s="1"/>
  <c r="CK501" i="1" s="1"/>
  <c r="CL501" i="1" s="1"/>
  <c r="CM501" i="1" s="1"/>
  <c r="CN501" i="1" s="1"/>
  <c r="CO501" i="1" s="1"/>
  <c r="CP501" i="1" s="1"/>
  <c r="CQ501" i="1" s="1"/>
  <c r="CR501" i="1" s="1"/>
  <c r="CS501" i="1" s="1"/>
  <c r="CT501" i="1" s="1"/>
  <c r="CU501" i="1" s="1"/>
  <c r="CV501" i="1" s="1"/>
  <c r="CW501" i="1" s="1"/>
  <c r="CX501" i="1" s="1"/>
  <c r="CY501" i="1" s="1"/>
  <c r="CZ501" i="1" s="1"/>
  <c r="DA501" i="1" s="1"/>
  <c r="DB501" i="1" s="1"/>
  <c r="DC501" i="1" s="1"/>
  <c r="DD501" i="1" s="1"/>
  <c r="DE501" i="1" s="1"/>
  <c r="DF501" i="1" s="1"/>
  <c r="DG501" i="1" s="1"/>
  <c r="DH501" i="1" s="1"/>
  <c r="BT301" i="1"/>
  <c r="BU301" i="1" s="1"/>
  <c r="BV301" i="1" s="1"/>
  <c r="BW301" i="1" s="1"/>
  <c r="BX301" i="1" s="1"/>
  <c r="BY301" i="1" s="1"/>
  <c r="BZ301" i="1" s="1"/>
  <c r="CA301" i="1" s="1"/>
  <c r="CB301" i="1" s="1"/>
  <c r="CC301" i="1" s="1"/>
  <c r="CD301" i="1" s="1"/>
  <c r="CE301" i="1" s="1"/>
  <c r="CF301" i="1" s="1"/>
  <c r="CG301" i="1" s="1"/>
  <c r="CH301" i="1" s="1"/>
  <c r="CI301" i="1" s="1"/>
  <c r="CJ301" i="1" s="1"/>
  <c r="CK301" i="1" s="1"/>
  <c r="CL301" i="1" s="1"/>
  <c r="CM301" i="1" s="1"/>
  <c r="CN301" i="1" s="1"/>
  <c r="CO301" i="1" s="1"/>
  <c r="CP301" i="1" s="1"/>
  <c r="CQ301" i="1" s="1"/>
  <c r="CR301" i="1" s="1"/>
  <c r="CS301" i="1" s="1"/>
  <c r="CT301" i="1" s="1"/>
  <c r="CU301" i="1" s="1"/>
  <c r="CV301" i="1" s="1"/>
  <c r="CW301" i="1" s="1"/>
  <c r="CX301" i="1" s="1"/>
  <c r="CY301" i="1" s="1"/>
  <c r="CZ301" i="1" s="1"/>
  <c r="DA301" i="1" s="1"/>
  <c r="DB301" i="1" s="1"/>
  <c r="DC301" i="1" s="1"/>
  <c r="DD301" i="1" s="1"/>
  <c r="DE301" i="1" s="1"/>
  <c r="DF301" i="1" s="1"/>
  <c r="DG301" i="1" s="1"/>
  <c r="DH301" i="1" s="1"/>
  <c r="DP289" i="1"/>
  <c r="BT449" i="1"/>
  <c r="BU449" i="1" s="1"/>
  <c r="BV449" i="1" s="1"/>
  <c r="BW449" i="1" s="1"/>
  <c r="BX449" i="1" s="1"/>
  <c r="BY449" i="1" s="1"/>
  <c r="BZ449" i="1" s="1"/>
  <c r="DP467" i="1"/>
  <c r="BT469" i="1"/>
  <c r="DQ469" i="1" s="1"/>
  <c r="BT480" i="1"/>
  <c r="BU480" i="1" s="1"/>
  <c r="BV480" i="1" s="1"/>
  <c r="BW480" i="1" s="1"/>
  <c r="BX480" i="1" s="1"/>
  <c r="BY480" i="1" s="1"/>
  <c r="BZ480" i="1" s="1"/>
  <c r="CA480" i="1" s="1"/>
  <c r="CB480" i="1" s="1"/>
  <c r="CC480" i="1" s="1"/>
  <c r="CD480" i="1" s="1"/>
  <c r="CE480" i="1" s="1"/>
  <c r="CF480" i="1" s="1"/>
  <c r="CG480" i="1" s="1"/>
  <c r="CH480" i="1" s="1"/>
  <c r="CI480" i="1" s="1"/>
  <c r="CJ480" i="1" s="1"/>
  <c r="CK480" i="1" s="1"/>
  <c r="CL480" i="1" s="1"/>
  <c r="CM480" i="1" s="1"/>
  <c r="CN480" i="1" s="1"/>
  <c r="CO480" i="1" s="1"/>
  <c r="CP480" i="1" s="1"/>
  <c r="CQ480" i="1" s="1"/>
  <c r="CR480" i="1" s="1"/>
  <c r="CS480" i="1" s="1"/>
  <c r="CT480" i="1" s="1"/>
  <c r="CU480" i="1" s="1"/>
  <c r="CV480" i="1" s="1"/>
  <c r="CW480" i="1" s="1"/>
  <c r="CX480" i="1" s="1"/>
  <c r="CY480" i="1" s="1"/>
  <c r="CZ480" i="1" s="1"/>
  <c r="DA480" i="1" s="1"/>
  <c r="DB480" i="1" s="1"/>
  <c r="DC480" i="1" s="1"/>
  <c r="DD480" i="1" s="1"/>
  <c r="DE480" i="1" s="1"/>
  <c r="DF480" i="1" s="1"/>
  <c r="DG480" i="1" s="1"/>
  <c r="DH480" i="1" s="1"/>
  <c r="BT348" i="1"/>
  <c r="BU348" i="1" s="1"/>
  <c r="BV348" i="1" s="1"/>
  <c r="BW348" i="1" s="1"/>
  <c r="BX348" i="1" s="1"/>
  <c r="BY348" i="1" s="1"/>
  <c r="BZ348" i="1" s="1"/>
  <c r="CA348" i="1" s="1"/>
  <c r="BT384" i="1"/>
  <c r="BU384" i="1" s="1"/>
  <c r="BV384" i="1" s="1"/>
  <c r="BW384" i="1" s="1"/>
  <c r="BX384" i="1" s="1"/>
  <c r="BY384" i="1" s="1"/>
  <c r="BZ384" i="1" s="1"/>
  <c r="DP276" i="1"/>
  <c r="BT246" i="1"/>
  <c r="BU246" i="1" s="1"/>
  <c r="BV246" i="1" s="1"/>
  <c r="BW246" i="1" s="1"/>
  <c r="BX246" i="1" s="1"/>
  <c r="BY246" i="1" s="1"/>
  <c r="BZ246" i="1" s="1"/>
  <c r="DP304" i="1"/>
  <c r="DP288" i="1"/>
  <c r="DP458" i="1"/>
  <c r="BT463" i="1"/>
  <c r="BU463" i="1" s="1"/>
  <c r="BV463" i="1" s="1"/>
  <c r="BW463" i="1" s="1"/>
  <c r="BX463" i="1" s="1"/>
  <c r="BY463" i="1" s="1"/>
  <c r="BZ463" i="1" s="1"/>
  <c r="CA463" i="1" s="1"/>
  <c r="BT500" i="1"/>
  <c r="DQ500" i="1" s="1"/>
  <c r="DP394" i="1"/>
  <c r="BT259" i="1"/>
  <c r="BU259" i="1" s="1"/>
  <c r="BV259" i="1" s="1"/>
  <c r="BW259" i="1" s="1"/>
  <c r="BX259" i="1" s="1"/>
  <c r="BY259" i="1" s="1"/>
  <c r="BZ259" i="1" s="1"/>
  <c r="BT379" i="1"/>
  <c r="BU379" i="1" s="1"/>
  <c r="BV379" i="1" s="1"/>
  <c r="BW379" i="1" s="1"/>
  <c r="BX379" i="1" s="1"/>
  <c r="BY379" i="1" s="1"/>
  <c r="BZ379" i="1" s="1"/>
  <c r="CA379" i="1" s="1"/>
  <c r="CB379" i="1" s="1"/>
  <c r="CC379" i="1" s="1"/>
  <c r="CD379" i="1" s="1"/>
  <c r="CE379" i="1" s="1"/>
  <c r="CF379" i="1" s="1"/>
  <c r="CG379" i="1" s="1"/>
  <c r="CH379" i="1" s="1"/>
  <c r="CI379" i="1" s="1"/>
  <c r="CJ379" i="1" s="1"/>
  <c r="CK379" i="1" s="1"/>
  <c r="CL379" i="1" s="1"/>
  <c r="CM379" i="1" s="1"/>
  <c r="CN379" i="1" s="1"/>
  <c r="CO379" i="1" s="1"/>
  <c r="CP379" i="1" s="1"/>
  <c r="CQ379" i="1" s="1"/>
  <c r="CR379" i="1" s="1"/>
  <c r="CS379" i="1" s="1"/>
  <c r="CT379" i="1" s="1"/>
  <c r="CU379" i="1" s="1"/>
  <c r="CV379" i="1" s="1"/>
  <c r="CW379" i="1" s="1"/>
  <c r="CX379" i="1" s="1"/>
  <c r="CY379" i="1" s="1"/>
  <c r="CZ379" i="1" s="1"/>
  <c r="DA379" i="1" s="1"/>
  <c r="DB379" i="1" s="1"/>
  <c r="DC379" i="1" s="1"/>
  <c r="DD379" i="1" s="1"/>
  <c r="DE379" i="1" s="1"/>
  <c r="DF379" i="1" s="1"/>
  <c r="DG379" i="1" s="1"/>
  <c r="DH379" i="1" s="1"/>
  <c r="BT369" i="1"/>
  <c r="BU369" i="1" s="1"/>
  <c r="BV369" i="1" s="1"/>
  <c r="BW369" i="1" s="1"/>
  <c r="BX369" i="1" s="1"/>
  <c r="BY369" i="1" s="1"/>
  <c r="BZ369" i="1" s="1"/>
  <c r="DP472" i="1"/>
  <c r="BT316" i="1"/>
  <c r="BU316" i="1" s="1"/>
  <c r="BV316" i="1" s="1"/>
  <c r="BW316" i="1" s="1"/>
  <c r="BX316" i="1" s="1"/>
  <c r="BY316" i="1" s="1"/>
  <c r="BZ316" i="1" s="1"/>
  <c r="CA316" i="1" s="1"/>
  <c r="DP226" i="1"/>
  <c r="BT274" i="1"/>
  <c r="DQ274" i="1" s="1"/>
  <c r="DP421" i="1"/>
  <c r="DP208" i="1"/>
  <c r="DP245" i="1"/>
  <c r="DP327" i="1"/>
  <c r="BT262" i="1"/>
  <c r="BU262" i="1" s="1"/>
  <c r="BV262" i="1" s="1"/>
  <c r="BW262" i="1" s="1"/>
  <c r="BX262" i="1" s="1"/>
  <c r="BY262" i="1" s="1"/>
  <c r="BZ262" i="1" s="1"/>
  <c r="BT442" i="1"/>
  <c r="BU442" i="1" s="1"/>
  <c r="BV442" i="1" s="1"/>
  <c r="BW442" i="1" s="1"/>
  <c r="BX442" i="1" s="1"/>
  <c r="BY442" i="1" s="1"/>
  <c r="BZ442" i="1" s="1"/>
  <c r="BT364" i="1"/>
  <c r="DQ364" i="1" s="1"/>
  <c r="BT229" i="1"/>
  <c r="DQ229" i="1" s="1"/>
  <c r="BT446" i="1"/>
  <c r="BU446" i="1" s="1"/>
  <c r="BV446" i="1" s="1"/>
  <c r="BW446" i="1" s="1"/>
  <c r="BX446" i="1" s="1"/>
  <c r="BY446" i="1" s="1"/>
  <c r="BZ446" i="1" s="1"/>
  <c r="CA446" i="1" s="1"/>
  <c r="CB446" i="1" s="1"/>
  <c r="CC446" i="1" s="1"/>
  <c r="CD446" i="1" s="1"/>
  <c r="CE446" i="1" s="1"/>
  <c r="CF446" i="1" s="1"/>
  <c r="CG446" i="1" s="1"/>
  <c r="CH446" i="1" s="1"/>
  <c r="CI446" i="1" s="1"/>
  <c r="CJ446" i="1" s="1"/>
  <c r="CK446" i="1" s="1"/>
  <c r="CL446" i="1" s="1"/>
  <c r="CM446" i="1" s="1"/>
  <c r="CN446" i="1" s="1"/>
  <c r="CO446" i="1" s="1"/>
  <c r="CP446" i="1" s="1"/>
  <c r="CQ446" i="1" s="1"/>
  <c r="CR446" i="1" s="1"/>
  <c r="CS446" i="1" s="1"/>
  <c r="CT446" i="1" s="1"/>
  <c r="CU446" i="1" s="1"/>
  <c r="CV446" i="1" s="1"/>
  <c r="CW446" i="1" s="1"/>
  <c r="CX446" i="1" s="1"/>
  <c r="CY446" i="1" s="1"/>
  <c r="CZ446" i="1" s="1"/>
  <c r="DA446" i="1" s="1"/>
  <c r="DB446" i="1" s="1"/>
  <c r="DC446" i="1" s="1"/>
  <c r="DD446" i="1" s="1"/>
  <c r="DE446" i="1" s="1"/>
  <c r="DF446" i="1" s="1"/>
  <c r="DG446" i="1" s="1"/>
  <c r="DH446" i="1" s="1"/>
  <c r="BT249" i="1"/>
  <c r="DQ249" i="1" s="1"/>
  <c r="BT273" i="1"/>
  <c r="BU273" i="1" s="1"/>
  <c r="BV273" i="1" s="1"/>
  <c r="BW273" i="1" s="1"/>
  <c r="BX273" i="1" s="1"/>
  <c r="BY273" i="1" s="1"/>
  <c r="BZ273" i="1" s="1"/>
  <c r="CA273" i="1" s="1"/>
  <c r="CB273" i="1" s="1"/>
  <c r="CC273" i="1" s="1"/>
  <c r="CD273" i="1" s="1"/>
  <c r="CE273" i="1" s="1"/>
  <c r="CF273" i="1" s="1"/>
  <c r="CG273" i="1" s="1"/>
  <c r="CH273" i="1" s="1"/>
  <c r="CI273" i="1" s="1"/>
  <c r="CJ273" i="1" s="1"/>
  <c r="CK273" i="1" s="1"/>
  <c r="CL273" i="1" s="1"/>
  <c r="CM273" i="1" s="1"/>
  <c r="CN273" i="1" s="1"/>
  <c r="CO273" i="1" s="1"/>
  <c r="CP273" i="1" s="1"/>
  <c r="CQ273" i="1" s="1"/>
  <c r="CR273" i="1" s="1"/>
  <c r="CS273" i="1" s="1"/>
  <c r="CT273" i="1" s="1"/>
  <c r="CU273" i="1" s="1"/>
  <c r="CV273" i="1" s="1"/>
  <c r="CW273" i="1" s="1"/>
  <c r="CX273" i="1" s="1"/>
  <c r="CY273" i="1" s="1"/>
  <c r="CZ273" i="1" s="1"/>
  <c r="DA273" i="1" s="1"/>
  <c r="DB273" i="1" s="1"/>
  <c r="DC273" i="1" s="1"/>
  <c r="DD273" i="1" s="1"/>
  <c r="DE273" i="1" s="1"/>
  <c r="DF273" i="1" s="1"/>
  <c r="DG273" i="1" s="1"/>
  <c r="DH273" i="1" s="1"/>
  <c r="BT363" i="1"/>
  <c r="BU363" i="1" s="1"/>
  <c r="BV363" i="1" s="1"/>
  <c r="BW363" i="1" s="1"/>
  <c r="BX363" i="1" s="1"/>
  <c r="BY363" i="1" s="1"/>
  <c r="BZ363" i="1" s="1"/>
  <c r="BT215" i="1"/>
  <c r="BU215" i="1" s="1"/>
  <c r="BV215" i="1" s="1"/>
  <c r="BW215" i="1" s="1"/>
  <c r="BX215" i="1" s="1"/>
  <c r="BY215" i="1" s="1"/>
  <c r="BZ215" i="1" s="1"/>
  <c r="CA215" i="1" s="1"/>
  <c r="CB215" i="1" s="1"/>
  <c r="CC215" i="1" s="1"/>
  <c r="CD215" i="1" s="1"/>
  <c r="CE215" i="1" s="1"/>
  <c r="CF215" i="1" s="1"/>
  <c r="CG215" i="1" s="1"/>
  <c r="CH215" i="1" s="1"/>
  <c r="CI215" i="1" s="1"/>
  <c r="CJ215" i="1" s="1"/>
  <c r="CK215" i="1" s="1"/>
  <c r="CL215" i="1" s="1"/>
  <c r="CM215" i="1" s="1"/>
  <c r="CN215" i="1" s="1"/>
  <c r="CO215" i="1" s="1"/>
  <c r="CP215" i="1" s="1"/>
  <c r="CQ215" i="1" s="1"/>
  <c r="CR215" i="1" s="1"/>
  <c r="CS215" i="1" s="1"/>
  <c r="CT215" i="1" s="1"/>
  <c r="CU215" i="1" s="1"/>
  <c r="CV215" i="1" s="1"/>
  <c r="CW215" i="1" s="1"/>
  <c r="CX215" i="1" s="1"/>
  <c r="CY215" i="1" s="1"/>
  <c r="CZ215" i="1" s="1"/>
  <c r="DA215" i="1" s="1"/>
  <c r="DB215" i="1" s="1"/>
  <c r="DC215" i="1" s="1"/>
  <c r="DD215" i="1" s="1"/>
  <c r="DE215" i="1" s="1"/>
  <c r="DF215" i="1" s="1"/>
  <c r="DG215" i="1" s="1"/>
  <c r="DH215" i="1" s="1"/>
  <c r="DP243" i="1"/>
  <c r="DP406" i="1"/>
  <c r="BT438" i="1"/>
  <c r="DQ438" i="1" s="1"/>
  <c r="DP258" i="1"/>
  <c r="DP266" i="1"/>
  <c r="DP297" i="1"/>
  <c r="BT356" i="1"/>
  <c r="BU356" i="1" s="1"/>
  <c r="BV356" i="1" s="1"/>
  <c r="BW356" i="1" s="1"/>
  <c r="BX356" i="1" s="1"/>
  <c r="BY356" i="1" s="1"/>
  <c r="BZ356" i="1" s="1"/>
  <c r="CA356" i="1" s="1"/>
  <c r="CB356" i="1" s="1"/>
  <c r="CC356" i="1" s="1"/>
  <c r="CD356" i="1" s="1"/>
  <c r="CE356" i="1" s="1"/>
  <c r="CF356" i="1" s="1"/>
  <c r="CG356" i="1" s="1"/>
  <c r="CH356" i="1" s="1"/>
  <c r="CI356" i="1" s="1"/>
  <c r="CJ356" i="1" s="1"/>
  <c r="CK356" i="1" s="1"/>
  <c r="CL356" i="1" s="1"/>
  <c r="CM356" i="1" s="1"/>
  <c r="CN356" i="1" s="1"/>
  <c r="CO356" i="1" s="1"/>
  <c r="CP356" i="1" s="1"/>
  <c r="CQ356" i="1" s="1"/>
  <c r="CR356" i="1" s="1"/>
  <c r="CS356" i="1" s="1"/>
  <c r="CT356" i="1" s="1"/>
  <c r="CU356" i="1" s="1"/>
  <c r="CV356" i="1" s="1"/>
  <c r="CW356" i="1" s="1"/>
  <c r="CX356" i="1" s="1"/>
  <c r="CY356" i="1" s="1"/>
  <c r="CZ356" i="1" s="1"/>
  <c r="DA356" i="1" s="1"/>
  <c r="DB356" i="1" s="1"/>
  <c r="DC356" i="1" s="1"/>
  <c r="DD356" i="1" s="1"/>
  <c r="DE356" i="1" s="1"/>
  <c r="DF356" i="1" s="1"/>
  <c r="DG356" i="1" s="1"/>
  <c r="DH356" i="1" s="1"/>
  <c r="BT453" i="1"/>
  <c r="BU453" i="1" s="1"/>
  <c r="BV453" i="1" s="1"/>
  <c r="BW453" i="1" s="1"/>
  <c r="BX453" i="1" s="1"/>
  <c r="BY453" i="1" s="1"/>
  <c r="BZ453" i="1" s="1"/>
  <c r="BT209" i="1"/>
  <c r="DQ209" i="1" s="1"/>
  <c r="BT256" i="1"/>
  <c r="DQ256" i="1" s="1"/>
  <c r="BT452" i="1"/>
  <c r="BU452" i="1" s="1"/>
  <c r="BV452" i="1" s="1"/>
  <c r="BW452" i="1" s="1"/>
  <c r="BX452" i="1" s="1"/>
  <c r="BY452" i="1" s="1"/>
  <c r="BZ452" i="1" s="1"/>
  <c r="CA452" i="1" s="1"/>
  <c r="CB452" i="1" s="1"/>
  <c r="CC452" i="1" s="1"/>
  <c r="CD452" i="1" s="1"/>
  <c r="CE452" i="1" s="1"/>
  <c r="CF452" i="1" s="1"/>
  <c r="CG452" i="1" s="1"/>
  <c r="CH452" i="1" s="1"/>
  <c r="CI452" i="1" s="1"/>
  <c r="CJ452" i="1" s="1"/>
  <c r="CK452" i="1" s="1"/>
  <c r="CL452" i="1" s="1"/>
  <c r="CM452" i="1" s="1"/>
  <c r="CN452" i="1" s="1"/>
  <c r="CO452" i="1" s="1"/>
  <c r="CP452" i="1" s="1"/>
  <c r="CQ452" i="1" s="1"/>
  <c r="CR452" i="1" s="1"/>
  <c r="CS452" i="1" s="1"/>
  <c r="CT452" i="1" s="1"/>
  <c r="CU452" i="1" s="1"/>
  <c r="CV452" i="1" s="1"/>
  <c r="CW452" i="1" s="1"/>
  <c r="CX452" i="1" s="1"/>
  <c r="CY452" i="1" s="1"/>
  <c r="CZ452" i="1" s="1"/>
  <c r="DA452" i="1" s="1"/>
  <c r="DB452" i="1" s="1"/>
  <c r="DC452" i="1" s="1"/>
  <c r="DD452" i="1" s="1"/>
  <c r="DE452" i="1" s="1"/>
  <c r="DF452" i="1" s="1"/>
  <c r="DG452" i="1" s="1"/>
  <c r="DH452" i="1" s="1"/>
  <c r="DP315" i="1"/>
  <c r="DP216" i="1"/>
  <c r="DP470" i="1"/>
  <c r="BT321" i="1"/>
  <c r="DQ321" i="1" s="1"/>
  <c r="DP390" i="1"/>
  <c r="DP391" i="1"/>
  <c r="BT447" i="1"/>
  <c r="BU447" i="1" s="1"/>
  <c r="BV447" i="1" s="1"/>
  <c r="BW447" i="1" s="1"/>
  <c r="BX447" i="1" s="1"/>
  <c r="BY447" i="1" s="1"/>
  <c r="BZ447" i="1" s="1"/>
  <c r="DP264" i="1"/>
  <c r="BT252" i="1"/>
  <c r="DQ252" i="1" s="1"/>
  <c r="DP468" i="1"/>
  <c r="DP393" i="1"/>
  <c r="DP387" i="1"/>
  <c r="BT450" i="1"/>
  <c r="DQ450" i="1" s="1"/>
  <c r="DP396" i="1"/>
  <c r="DP440" i="1"/>
  <c r="BT376" i="1"/>
  <c r="DQ376" i="1" s="1"/>
  <c r="BT291" i="1"/>
  <c r="DQ291" i="1" s="1"/>
  <c r="BT296" i="1"/>
  <c r="DQ296" i="1" s="1"/>
  <c r="DP220" i="1"/>
  <c r="BT431" i="1"/>
  <c r="DQ431" i="1" s="1"/>
  <c r="DP460" i="1"/>
  <c r="BT362" i="1"/>
  <c r="DQ362" i="1" s="1"/>
  <c r="BT425" i="1"/>
  <c r="BU425" i="1" s="1"/>
  <c r="BV425" i="1" s="1"/>
  <c r="BW425" i="1" s="1"/>
  <c r="BX425" i="1" s="1"/>
  <c r="BY425" i="1" s="1"/>
  <c r="BZ425" i="1" s="1"/>
  <c r="CA425" i="1" s="1"/>
  <c r="BT403" i="1"/>
  <c r="BU403" i="1" s="1"/>
  <c r="BV403" i="1" s="1"/>
  <c r="BW403" i="1" s="1"/>
  <c r="BX403" i="1" s="1"/>
  <c r="BY403" i="1" s="1"/>
  <c r="BZ403" i="1" s="1"/>
  <c r="CA403" i="1" s="1"/>
  <c r="CB403" i="1" s="1"/>
  <c r="CC403" i="1" s="1"/>
  <c r="CD403" i="1" s="1"/>
  <c r="CE403" i="1" s="1"/>
  <c r="CF403" i="1" s="1"/>
  <c r="CG403" i="1" s="1"/>
  <c r="CH403" i="1" s="1"/>
  <c r="CI403" i="1" s="1"/>
  <c r="CJ403" i="1" s="1"/>
  <c r="CK403" i="1" s="1"/>
  <c r="CL403" i="1" s="1"/>
  <c r="CM403" i="1" s="1"/>
  <c r="CN403" i="1" s="1"/>
  <c r="CO403" i="1" s="1"/>
  <c r="CP403" i="1" s="1"/>
  <c r="CQ403" i="1" s="1"/>
  <c r="CR403" i="1" s="1"/>
  <c r="CS403" i="1" s="1"/>
  <c r="CT403" i="1" s="1"/>
  <c r="CU403" i="1" s="1"/>
  <c r="CV403" i="1" s="1"/>
  <c r="CW403" i="1" s="1"/>
  <c r="CX403" i="1" s="1"/>
  <c r="CY403" i="1" s="1"/>
  <c r="CZ403" i="1" s="1"/>
  <c r="DA403" i="1" s="1"/>
  <c r="DB403" i="1" s="1"/>
  <c r="DC403" i="1" s="1"/>
  <c r="DD403" i="1" s="1"/>
  <c r="DE403" i="1" s="1"/>
  <c r="DF403" i="1" s="1"/>
  <c r="DG403" i="1" s="1"/>
  <c r="DH403" i="1" s="1"/>
  <c r="BT471" i="1"/>
  <c r="BU471" i="1" s="1"/>
  <c r="BV471" i="1" s="1"/>
  <c r="BW471" i="1" s="1"/>
  <c r="BX471" i="1" s="1"/>
  <c r="BY471" i="1" s="1"/>
  <c r="BZ471" i="1" s="1"/>
  <c r="CA471" i="1" s="1"/>
  <c r="CB471" i="1" s="1"/>
  <c r="CC471" i="1" s="1"/>
  <c r="CD471" i="1" s="1"/>
  <c r="CE471" i="1" s="1"/>
  <c r="CF471" i="1" s="1"/>
  <c r="CG471" i="1" s="1"/>
  <c r="CH471" i="1" s="1"/>
  <c r="CI471" i="1" s="1"/>
  <c r="CJ471" i="1" s="1"/>
  <c r="CK471" i="1" s="1"/>
  <c r="CL471" i="1" s="1"/>
  <c r="CM471" i="1" s="1"/>
  <c r="CN471" i="1" s="1"/>
  <c r="CO471" i="1" s="1"/>
  <c r="CP471" i="1" s="1"/>
  <c r="CQ471" i="1" s="1"/>
  <c r="CR471" i="1" s="1"/>
  <c r="CS471" i="1" s="1"/>
  <c r="CT471" i="1" s="1"/>
  <c r="CU471" i="1" s="1"/>
  <c r="CV471" i="1" s="1"/>
  <c r="CW471" i="1" s="1"/>
  <c r="CX471" i="1" s="1"/>
  <c r="CY471" i="1" s="1"/>
  <c r="CZ471" i="1" s="1"/>
  <c r="DA471" i="1" s="1"/>
  <c r="DB471" i="1" s="1"/>
  <c r="DC471" i="1" s="1"/>
  <c r="DD471" i="1" s="1"/>
  <c r="DE471" i="1" s="1"/>
  <c r="DF471" i="1" s="1"/>
  <c r="DG471" i="1" s="1"/>
  <c r="DH471" i="1" s="1"/>
  <c r="BT437" i="1"/>
  <c r="DQ437" i="1" s="1"/>
  <c r="BT350" i="1"/>
  <c r="BU350" i="1" s="1"/>
  <c r="BV350" i="1" s="1"/>
  <c r="BW350" i="1" s="1"/>
  <c r="BX350" i="1" s="1"/>
  <c r="BY350" i="1" s="1"/>
  <c r="BZ350" i="1" s="1"/>
  <c r="CA350" i="1" s="1"/>
  <c r="DP441" i="1"/>
  <c r="BT294" i="1"/>
  <c r="BU294" i="1" s="1"/>
  <c r="BV294" i="1" s="1"/>
  <c r="BW294" i="1" s="1"/>
  <c r="BX294" i="1" s="1"/>
  <c r="BY294" i="1" s="1"/>
  <c r="BZ294" i="1" s="1"/>
  <c r="DP419" i="1"/>
  <c r="BT383" i="1"/>
  <c r="DQ383" i="1" s="1"/>
  <c r="BT351" i="1"/>
  <c r="BU351" i="1" s="1"/>
  <c r="BV351" i="1" s="1"/>
  <c r="BW351" i="1" s="1"/>
  <c r="BX351" i="1" s="1"/>
  <c r="BY351" i="1" s="1"/>
  <c r="BZ351" i="1" s="1"/>
  <c r="BT281" i="1"/>
  <c r="BU281" i="1" s="1"/>
  <c r="BV281" i="1" s="1"/>
  <c r="BW281" i="1" s="1"/>
  <c r="BX281" i="1" s="1"/>
  <c r="BY281" i="1" s="1"/>
  <c r="BZ281" i="1" s="1"/>
  <c r="CA281" i="1" s="1"/>
  <c r="CB281" i="1" s="1"/>
  <c r="CC281" i="1" s="1"/>
  <c r="CD281" i="1" s="1"/>
  <c r="CE281" i="1" s="1"/>
  <c r="CF281" i="1" s="1"/>
  <c r="CG281" i="1" s="1"/>
  <c r="CH281" i="1" s="1"/>
  <c r="CI281" i="1" s="1"/>
  <c r="CJ281" i="1" s="1"/>
  <c r="CK281" i="1" s="1"/>
  <c r="CL281" i="1" s="1"/>
  <c r="CM281" i="1" s="1"/>
  <c r="CN281" i="1" s="1"/>
  <c r="CO281" i="1" s="1"/>
  <c r="CP281" i="1" s="1"/>
  <c r="CQ281" i="1" s="1"/>
  <c r="CR281" i="1" s="1"/>
  <c r="CS281" i="1" s="1"/>
  <c r="CT281" i="1" s="1"/>
  <c r="CU281" i="1" s="1"/>
  <c r="CV281" i="1" s="1"/>
  <c r="CW281" i="1" s="1"/>
  <c r="CX281" i="1" s="1"/>
  <c r="CY281" i="1" s="1"/>
  <c r="CZ281" i="1" s="1"/>
  <c r="DA281" i="1" s="1"/>
  <c r="DB281" i="1" s="1"/>
  <c r="DC281" i="1" s="1"/>
  <c r="DD281" i="1" s="1"/>
  <c r="DE281" i="1" s="1"/>
  <c r="DF281" i="1" s="1"/>
  <c r="DG281" i="1" s="1"/>
  <c r="DH281" i="1" s="1"/>
  <c r="DP428" i="1"/>
  <c r="BT404" i="1"/>
  <c r="BU404" i="1" s="1"/>
  <c r="BV404" i="1" s="1"/>
  <c r="BW404" i="1" s="1"/>
  <c r="BX404" i="1" s="1"/>
  <c r="BY404" i="1" s="1"/>
  <c r="BZ404" i="1" s="1"/>
  <c r="BT482" i="1"/>
  <c r="BU482" i="1" s="1"/>
  <c r="BV482" i="1" s="1"/>
  <c r="BW482" i="1" s="1"/>
  <c r="BX482" i="1" s="1"/>
  <c r="BY482" i="1" s="1"/>
  <c r="BZ482" i="1" s="1"/>
  <c r="CA482" i="1" s="1"/>
  <c r="CB482" i="1" s="1"/>
  <c r="CC482" i="1" s="1"/>
  <c r="CD482" i="1" s="1"/>
  <c r="CE482" i="1" s="1"/>
  <c r="CF482" i="1" s="1"/>
  <c r="CG482" i="1" s="1"/>
  <c r="CH482" i="1" s="1"/>
  <c r="CI482" i="1" s="1"/>
  <c r="CJ482" i="1" s="1"/>
  <c r="CK482" i="1" s="1"/>
  <c r="CL482" i="1" s="1"/>
  <c r="CM482" i="1" s="1"/>
  <c r="CN482" i="1" s="1"/>
  <c r="CO482" i="1" s="1"/>
  <c r="CP482" i="1" s="1"/>
  <c r="CQ482" i="1" s="1"/>
  <c r="CR482" i="1" s="1"/>
  <c r="CS482" i="1" s="1"/>
  <c r="CT482" i="1" s="1"/>
  <c r="CU482" i="1" s="1"/>
  <c r="CV482" i="1" s="1"/>
  <c r="CW482" i="1" s="1"/>
  <c r="CX482" i="1" s="1"/>
  <c r="CY482" i="1" s="1"/>
  <c r="CZ482" i="1" s="1"/>
  <c r="DA482" i="1" s="1"/>
  <c r="DB482" i="1" s="1"/>
  <c r="DC482" i="1" s="1"/>
  <c r="DD482" i="1" s="1"/>
  <c r="DE482" i="1" s="1"/>
  <c r="DF482" i="1" s="1"/>
  <c r="DG482" i="1" s="1"/>
  <c r="DH482" i="1" s="1"/>
  <c r="BT398" i="1"/>
  <c r="DQ398" i="1" s="1"/>
  <c r="BT448" i="1"/>
  <c r="BU448" i="1" s="1"/>
  <c r="BV448" i="1" s="1"/>
  <c r="BW448" i="1" s="1"/>
  <c r="BX448" i="1" s="1"/>
  <c r="BY448" i="1" s="1"/>
  <c r="BZ448" i="1" s="1"/>
  <c r="CA448" i="1" s="1"/>
  <c r="CB448" i="1" s="1"/>
  <c r="CC448" i="1" s="1"/>
  <c r="CD448" i="1" s="1"/>
  <c r="CE448" i="1" s="1"/>
  <c r="CF448" i="1" s="1"/>
  <c r="CG448" i="1" s="1"/>
  <c r="CH448" i="1" s="1"/>
  <c r="CI448" i="1" s="1"/>
  <c r="CJ448" i="1" s="1"/>
  <c r="CK448" i="1" s="1"/>
  <c r="CL448" i="1" s="1"/>
  <c r="CM448" i="1" s="1"/>
  <c r="CN448" i="1" s="1"/>
  <c r="CO448" i="1" s="1"/>
  <c r="CP448" i="1" s="1"/>
  <c r="CQ448" i="1" s="1"/>
  <c r="CR448" i="1" s="1"/>
  <c r="CS448" i="1" s="1"/>
  <c r="CT448" i="1" s="1"/>
  <c r="CU448" i="1" s="1"/>
  <c r="CV448" i="1" s="1"/>
  <c r="CW448" i="1" s="1"/>
  <c r="CX448" i="1" s="1"/>
  <c r="CY448" i="1" s="1"/>
  <c r="CZ448" i="1" s="1"/>
  <c r="DA448" i="1" s="1"/>
  <c r="DB448" i="1" s="1"/>
  <c r="DC448" i="1" s="1"/>
  <c r="DD448" i="1" s="1"/>
  <c r="DE448" i="1" s="1"/>
  <c r="DF448" i="1" s="1"/>
  <c r="DG448" i="1" s="1"/>
  <c r="DH448" i="1" s="1"/>
  <c r="BT240" i="1"/>
  <c r="BU240" i="1" s="1"/>
  <c r="BV240" i="1" s="1"/>
  <c r="BW240" i="1" s="1"/>
  <c r="BX240" i="1" s="1"/>
  <c r="BY240" i="1" s="1"/>
  <c r="BZ240" i="1" s="1"/>
  <c r="DP477" i="1"/>
  <c r="DP298" i="1"/>
  <c r="BT478" i="1"/>
  <c r="BU478" i="1" s="1"/>
  <c r="BV478" i="1" s="1"/>
  <c r="BW478" i="1" s="1"/>
  <c r="BX478" i="1" s="1"/>
  <c r="BY478" i="1" s="1"/>
  <c r="BZ478" i="1" s="1"/>
  <c r="CA478" i="1" s="1"/>
  <c r="CB478" i="1" s="1"/>
  <c r="CC478" i="1" s="1"/>
  <c r="CD478" i="1" s="1"/>
  <c r="CE478" i="1" s="1"/>
  <c r="CF478" i="1" s="1"/>
  <c r="CG478" i="1" s="1"/>
  <c r="CH478" i="1" s="1"/>
  <c r="CI478" i="1" s="1"/>
  <c r="CJ478" i="1" s="1"/>
  <c r="CK478" i="1" s="1"/>
  <c r="CL478" i="1" s="1"/>
  <c r="CM478" i="1" s="1"/>
  <c r="CN478" i="1" s="1"/>
  <c r="CO478" i="1" s="1"/>
  <c r="CP478" i="1" s="1"/>
  <c r="CQ478" i="1" s="1"/>
  <c r="CR478" i="1" s="1"/>
  <c r="CS478" i="1" s="1"/>
  <c r="CT478" i="1" s="1"/>
  <c r="CU478" i="1" s="1"/>
  <c r="CV478" i="1" s="1"/>
  <c r="CW478" i="1" s="1"/>
  <c r="CX478" i="1" s="1"/>
  <c r="CY478" i="1" s="1"/>
  <c r="CZ478" i="1" s="1"/>
  <c r="DA478" i="1" s="1"/>
  <c r="DB478" i="1" s="1"/>
  <c r="DC478" i="1" s="1"/>
  <c r="DD478" i="1" s="1"/>
  <c r="DE478" i="1" s="1"/>
  <c r="DF478" i="1" s="1"/>
  <c r="DG478" i="1" s="1"/>
  <c r="DH478" i="1" s="1"/>
  <c r="DP248" i="1"/>
  <c r="BT283" i="1"/>
  <c r="BU283" i="1" s="1"/>
  <c r="BV283" i="1" s="1"/>
  <c r="BW283" i="1" s="1"/>
  <c r="BX283" i="1" s="1"/>
  <c r="BY283" i="1" s="1"/>
  <c r="BZ283" i="1" s="1"/>
  <c r="CA283" i="1" s="1"/>
  <c r="CB283" i="1" s="1"/>
  <c r="CC283" i="1" s="1"/>
  <c r="CD283" i="1" s="1"/>
  <c r="CE283" i="1" s="1"/>
  <c r="CF283" i="1" s="1"/>
  <c r="CG283" i="1" s="1"/>
  <c r="CH283" i="1" s="1"/>
  <c r="CI283" i="1" s="1"/>
  <c r="CJ283" i="1" s="1"/>
  <c r="CK283" i="1" s="1"/>
  <c r="CL283" i="1" s="1"/>
  <c r="CM283" i="1" s="1"/>
  <c r="CN283" i="1" s="1"/>
  <c r="CO283" i="1" s="1"/>
  <c r="CP283" i="1" s="1"/>
  <c r="CQ283" i="1" s="1"/>
  <c r="CR283" i="1" s="1"/>
  <c r="CS283" i="1" s="1"/>
  <c r="CT283" i="1" s="1"/>
  <c r="CU283" i="1" s="1"/>
  <c r="CV283" i="1" s="1"/>
  <c r="CW283" i="1" s="1"/>
  <c r="CX283" i="1" s="1"/>
  <c r="CY283" i="1" s="1"/>
  <c r="CZ283" i="1" s="1"/>
  <c r="DA283" i="1" s="1"/>
  <c r="DB283" i="1" s="1"/>
  <c r="DC283" i="1" s="1"/>
  <c r="DD283" i="1" s="1"/>
  <c r="DE283" i="1" s="1"/>
  <c r="DF283" i="1" s="1"/>
  <c r="DG283" i="1" s="1"/>
  <c r="DH283" i="1" s="1"/>
  <c r="DP489" i="1"/>
  <c r="BT489" i="1"/>
  <c r="DQ489" i="1" s="1"/>
  <c r="DP415" i="1"/>
  <c r="BT415" i="1"/>
  <c r="BU415" i="1" s="1"/>
  <c r="BV415" i="1" s="1"/>
  <c r="BW415" i="1" s="1"/>
  <c r="BX415" i="1" s="1"/>
  <c r="BY415" i="1" s="1"/>
  <c r="BZ415" i="1" s="1"/>
  <c r="CA415" i="1" s="1"/>
  <c r="CB415" i="1" s="1"/>
  <c r="CC415" i="1" s="1"/>
  <c r="CD415" i="1" s="1"/>
  <c r="CE415" i="1" s="1"/>
  <c r="CF415" i="1" s="1"/>
  <c r="CG415" i="1" s="1"/>
  <c r="CH415" i="1" s="1"/>
  <c r="CI415" i="1" s="1"/>
  <c r="CJ415" i="1" s="1"/>
  <c r="CK415" i="1" s="1"/>
  <c r="CL415" i="1" s="1"/>
  <c r="CM415" i="1" s="1"/>
  <c r="CN415" i="1" s="1"/>
  <c r="CO415" i="1" s="1"/>
  <c r="CP415" i="1" s="1"/>
  <c r="CQ415" i="1" s="1"/>
  <c r="CR415" i="1" s="1"/>
  <c r="CS415" i="1" s="1"/>
  <c r="CT415" i="1" s="1"/>
  <c r="CU415" i="1" s="1"/>
  <c r="CV415" i="1" s="1"/>
  <c r="CW415" i="1" s="1"/>
  <c r="CX415" i="1" s="1"/>
  <c r="CY415" i="1" s="1"/>
  <c r="CZ415" i="1" s="1"/>
  <c r="DA415" i="1" s="1"/>
  <c r="DB415" i="1" s="1"/>
  <c r="DC415" i="1" s="1"/>
  <c r="DD415" i="1" s="1"/>
  <c r="DE415" i="1" s="1"/>
  <c r="DF415" i="1" s="1"/>
  <c r="DG415" i="1" s="1"/>
  <c r="DH415" i="1" s="1"/>
  <c r="BT320" i="1"/>
  <c r="DQ320" i="1" s="1"/>
  <c r="DP320" i="1"/>
  <c r="BT372" i="1"/>
  <c r="DQ372" i="1" s="1"/>
  <c r="DP372" i="1"/>
  <c r="DP225" i="1"/>
  <c r="BT225" i="1"/>
  <c r="DQ225" i="1" s="1"/>
  <c r="DP349" i="1"/>
  <c r="BT349" i="1"/>
  <c r="DQ349" i="1" s="1"/>
  <c r="BT494" i="1"/>
  <c r="DQ494" i="1" s="1"/>
  <c r="DP494" i="1"/>
  <c r="BT263" i="1"/>
  <c r="DQ263" i="1" s="1"/>
  <c r="DP263" i="1"/>
  <c r="DP277" i="1"/>
  <c r="BT277" i="1"/>
  <c r="DQ277" i="1" s="1"/>
  <c r="BT239" i="1"/>
  <c r="BU239" i="1" s="1"/>
  <c r="BV239" i="1" s="1"/>
  <c r="BW239" i="1" s="1"/>
  <c r="BX239" i="1" s="1"/>
  <c r="BY239" i="1" s="1"/>
  <c r="BZ239" i="1" s="1"/>
  <c r="BT326" i="1"/>
  <c r="DQ326" i="1" s="1"/>
  <c r="DP326" i="1"/>
  <c r="DP212" i="1"/>
  <c r="BT212" i="1"/>
  <c r="DQ212" i="1" s="1"/>
  <c r="DP268" i="1"/>
  <c r="BT268" i="1"/>
  <c r="DQ268" i="1" s="1"/>
  <c r="DP461" i="1"/>
  <c r="DP433" i="1"/>
  <c r="BT253" i="1"/>
  <c r="DQ253" i="1" s="1"/>
  <c r="DP253" i="1"/>
  <c r="DP322" i="1"/>
  <c r="BT322" i="1"/>
  <c r="BU322" i="1" s="1"/>
  <c r="BV322" i="1" s="1"/>
  <c r="BW322" i="1" s="1"/>
  <c r="BX322" i="1" s="1"/>
  <c r="BY322" i="1" s="1"/>
  <c r="BZ322" i="1" s="1"/>
  <c r="DP309" i="1"/>
  <c r="BT309" i="1"/>
  <c r="DQ309" i="1" s="1"/>
  <c r="DP255" i="1"/>
  <c r="DP451" i="1"/>
  <c r="BT434" i="1"/>
  <c r="DQ434" i="1" s="1"/>
  <c r="DP370" i="1"/>
  <c r="BT429" i="1"/>
  <c r="BU429" i="1" s="1"/>
  <c r="BV429" i="1" s="1"/>
  <c r="BW429" i="1" s="1"/>
  <c r="BX429" i="1" s="1"/>
  <c r="BY429" i="1" s="1"/>
  <c r="BZ429" i="1" s="1"/>
  <c r="DP342" i="1"/>
  <c r="DP375" i="1"/>
  <c r="DP207" i="1"/>
  <c r="DP430" i="1"/>
  <c r="BT492" i="1"/>
  <c r="DQ492" i="1" s="1"/>
  <c r="BT251" i="1"/>
  <c r="DQ251" i="1" s="1"/>
  <c r="DP293" i="1"/>
  <c r="DP368" i="1"/>
  <c r="BT368" i="1"/>
  <c r="BU368" i="1" s="1"/>
  <c r="BV368" i="1" s="1"/>
  <c r="BW368" i="1" s="1"/>
  <c r="BX368" i="1" s="1"/>
  <c r="BY368" i="1" s="1"/>
  <c r="BZ368" i="1" s="1"/>
  <c r="BT341" i="1"/>
  <c r="BU341" i="1" s="1"/>
  <c r="BV341" i="1" s="1"/>
  <c r="BW341" i="1" s="1"/>
  <c r="BX341" i="1" s="1"/>
  <c r="BY341" i="1" s="1"/>
  <c r="BZ341" i="1" s="1"/>
  <c r="CA341" i="1" s="1"/>
  <c r="CB341" i="1" s="1"/>
  <c r="CC341" i="1" s="1"/>
  <c r="CD341" i="1" s="1"/>
  <c r="CE341" i="1" s="1"/>
  <c r="CF341" i="1" s="1"/>
  <c r="CG341" i="1" s="1"/>
  <c r="CH341" i="1" s="1"/>
  <c r="CI341" i="1" s="1"/>
  <c r="CJ341" i="1" s="1"/>
  <c r="CK341" i="1" s="1"/>
  <c r="CL341" i="1" s="1"/>
  <c r="CM341" i="1" s="1"/>
  <c r="CN341" i="1" s="1"/>
  <c r="CO341" i="1" s="1"/>
  <c r="CP341" i="1" s="1"/>
  <c r="CQ341" i="1" s="1"/>
  <c r="CR341" i="1" s="1"/>
  <c r="CS341" i="1" s="1"/>
  <c r="CT341" i="1" s="1"/>
  <c r="CU341" i="1" s="1"/>
  <c r="CV341" i="1" s="1"/>
  <c r="CW341" i="1" s="1"/>
  <c r="CX341" i="1" s="1"/>
  <c r="CY341" i="1" s="1"/>
  <c r="CZ341" i="1" s="1"/>
  <c r="DA341" i="1" s="1"/>
  <c r="DB341" i="1" s="1"/>
  <c r="DC341" i="1" s="1"/>
  <c r="DD341" i="1" s="1"/>
  <c r="DE341" i="1" s="1"/>
  <c r="DF341" i="1" s="1"/>
  <c r="DG341" i="1" s="1"/>
  <c r="DH341" i="1" s="1"/>
  <c r="DP341" i="1"/>
  <c r="BT319" i="1"/>
  <c r="BU319" i="1" s="1"/>
  <c r="BV319" i="1" s="1"/>
  <c r="BW319" i="1" s="1"/>
  <c r="BX319" i="1" s="1"/>
  <c r="BY319" i="1" s="1"/>
  <c r="BZ319" i="1" s="1"/>
  <c r="DP319" i="1"/>
  <c r="DP381" i="1"/>
  <c r="BT381" i="1"/>
  <c r="BU381" i="1" s="1"/>
  <c r="BV381" i="1" s="1"/>
  <c r="BW381" i="1" s="1"/>
  <c r="BX381" i="1" s="1"/>
  <c r="BY381" i="1" s="1"/>
  <c r="BZ381" i="1" s="1"/>
  <c r="CA381" i="1" s="1"/>
  <c r="CB381" i="1" s="1"/>
  <c r="CC381" i="1" s="1"/>
  <c r="CD381" i="1" s="1"/>
  <c r="CE381" i="1" s="1"/>
  <c r="CF381" i="1" s="1"/>
  <c r="CG381" i="1" s="1"/>
  <c r="CH381" i="1" s="1"/>
  <c r="CI381" i="1" s="1"/>
  <c r="CJ381" i="1" s="1"/>
  <c r="CK381" i="1" s="1"/>
  <c r="CL381" i="1" s="1"/>
  <c r="CM381" i="1" s="1"/>
  <c r="CN381" i="1" s="1"/>
  <c r="CO381" i="1" s="1"/>
  <c r="CP381" i="1" s="1"/>
  <c r="CQ381" i="1" s="1"/>
  <c r="CR381" i="1" s="1"/>
  <c r="CS381" i="1" s="1"/>
  <c r="CT381" i="1" s="1"/>
  <c r="CU381" i="1" s="1"/>
  <c r="CV381" i="1" s="1"/>
  <c r="CW381" i="1" s="1"/>
  <c r="CX381" i="1" s="1"/>
  <c r="CY381" i="1" s="1"/>
  <c r="CZ381" i="1" s="1"/>
  <c r="DA381" i="1" s="1"/>
  <c r="DB381" i="1" s="1"/>
  <c r="DC381" i="1" s="1"/>
  <c r="DD381" i="1" s="1"/>
  <c r="DE381" i="1" s="1"/>
  <c r="DF381" i="1" s="1"/>
  <c r="DG381" i="1" s="1"/>
  <c r="DH381" i="1" s="1"/>
  <c r="DP484" i="1"/>
  <c r="BT484" i="1"/>
  <c r="DQ484" i="1" s="1"/>
  <c r="DP275" i="1"/>
  <c r="BT275" i="1"/>
  <c r="BU275" i="1" s="1"/>
  <c r="BV275" i="1" s="1"/>
  <c r="BW275" i="1" s="1"/>
  <c r="BX275" i="1" s="1"/>
  <c r="BY275" i="1" s="1"/>
  <c r="BZ275" i="1" s="1"/>
  <c r="CA275" i="1" s="1"/>
  <c r="BT378" i="1"/>
  <c r="DQ378" i="1" s="1"/>
  <c r="DP378" i="1"/>
  <c r="BT343" i="1"/>
  <c r="DQ343" i="1" s="1"/>
  <c r="DP343" i="1"/>
  <c r="DP487" i="1"/>
  <c r="BT487" i="1"/>
  <c r="BU487" i="1" s="1"/>
  <c r="BV487" i="1" s="1"/>
  <c r="BW487" i="1" s="1"/>
  <c r="BX487" i="1" s="1"/>
  <c r="BY487" i="1" s="1"/>
  <c r="BZ487" i="1" s="1"/>
  <c r="BT483" i="1"/>
  <c r="DQ483" i="1" s="1"/>
  <c r="DP483" i="1"/>
  <c r="DP310" i="1"/>
  <c r="BT310" i="1"/>
  <c r="BU310" i="1" s="1"/>
  <c r="BV310" i="1" s="1"/>
  <c r="BW310" i="1" s="1"/>
  <c r="BX310" i="1" s="1"/>
  <c r="BY310" i="1" s="1"/>
  <c r="BZ310" i="1" s="1"/>
  <c r="CA310" i="1" s="1"/>
  <c r="CB310" i="1" s="1"/>
  <c r="CC310" i="1" s="1"/>
  <c r="CD310" i="1" s="1"/>
  <c r="CE310" i="1" s="1"/>
  <c r="CF310" i="1" s="1"/>
  <c r="CG310" i="1" s="1"/>
  <c r="CH310" i="1" s="1"/>
  <c r="CI310" i="1" s="1"/>
  <c r="CJ310" i="1" s="1"/>
  <c r="CK310" i="1" s="1"/>
  <c r="CL310" i="1" s="1"/>
  <c r="CM310" i="1" s="1"/>
  <c r="CN310" i="1" s="1"/>
  <c r="CO310" i="1" s="1"/>
  <c r="CP310" i="1" s="1"/>
  <c r="CQ310" i="1" s="1"/>
  <c r="CR310" i="1" s="1"/>
  <c r="CS310" i="1" s="1"/>
  <c r="CT310" i="1" s="1"/>
  <c r="CU310" i="1" s="1"/>
  <c r="CV310" i="1" s="1"/>
  <c r="CW310" i="1" s="1"/>
  <c r="CX310" i="1" s="1"/>
  <c r="CY310" i="1" s="1"/>
  <c r="CZ310" i="1" s="1"/>
  <c r="DA310" i="1" s="1"/>
  <c r="DB310" i="1" s="1"/>
  <c r="DC310" i="1" s="1"/>
  <c r="DD310" i="1" s="1"/>
  <c r="DE310" i="1" s="1"/>
  <c r="DF310" i="1" s="1"/>
  <c r="DG310" i="1" s="1"/>
  <c r="DH310" i="1" s="1"/>
  <c r="DP495" i="1"/>
  <c r="BT495" i="1"/>
  <c r="DQ495" i="1" s="1"/>
  <c r="DP439" i="1"/>
  <c r="BT439" i="1"/>
  <c r="BU439" i="1" s="1"/>
  <c r="BV439" i="1" s="1"/>
  <c r="BW439" i="1" s="1"/>
  <c r="BX439" i="1" s="1"/>
  <c r="BY439" i="1" s="1"/>
  <c r="BZ439" i="1" s="1"/>
  <c r="CA439" i="1" s="1"/>
  <c r="CB439" i="1" s="1"/>
  <c r="CC439" i="1" s="1"/>
  <c r="CD439" i="1" s="1"/>
  <c r="CE439" i="1" s="1"/>
  <c r="CF439" i="1" s="1"/>
  <c r="CG439" i="1" s="1"/>
  <c r="CH439" i="1" s="1"/>
  <c r="CI439" i="1" s="1"/>
  <c r="CJ439" i="1" s="1"/>
  <c r="CK439" i="1" s="1"/>
  <c r="CL439" i="1" s="1"/>
  <c r="CM439" i="1" s="1"/>
  <c r="CN439" i="1" s="1"/>
  <c r="CO439" i="1" s="1"/>
  <c r="CP439" i="1" s="1"/>
  <c r="CQ439" i="1" s="1"/>
  <c r="CR439" i="1" s="1"/>
  <c r="CS439" i="1" s="1"/>
  <c r="CT439" i="1" s="1"/>
  <c r="CU439" i="1" s="1"/>
  <c r="CV439" i="1" s="1"/>
  <c r="CW439" i="1" s="1"/>
  <c r="CX439" i="1" s="1"/>
  <c r="CY439" i="1" s="1"/>
  <c r="CZ439" i="1" s="1"/>
  <c r="DA439" i="1" s="1"/>
  <c r="DB439" i="1" s="1"/>
  <c r="DC439" i="1" s="1"/>
  <c r="DD439" i="1" s="1"/>
  <c r="DE439" i="1" s="1"/>
  <c r="DF439" i="1" s="1"/>
  <c r="DG439" i="1" s="1"/>
  <c r="DH439" i="1" s="1"/>
  <c r="BT400" i="1"/>
  <c r="DQ400" i="1" s="1"/>
  <c r="DP400" i="1"/>
  <c r="DP410" i="1"/>
  <c r="BT410" i="1"/>
  <c r="DQ410" i="1" s="1"/>
  <c r="DP427" i="1"/>
  <c r="BT427" i="1"/>
  <c r="DQ427" i="1" s="1"/>
  <c r="DP347" i="1"/>
  <c r="BT347" i="1"/>
  <c r="DQ347" i="1" s="1"/>
  <c r="BT334" i="1"/>
  <c r="BU334" i="1" s="1"/>
  <c r="BV334" i="1" s="1"/>
  <c r="BW334" i="1" s="1"/>
  <c r="BX334" i="1" s="1"/>
  <c r="BY334" i="1" s="1"/>
  <c r="BZ334" i="1" s="1"/>
  <c r="CA334" i="1" s="1"/>
  <c r="CB334" i="1" s="1"/>
  <c r="CC334" i="1" s="1"/>
  <c r="CD334" i="1" s="1"/>
  <c r="CE334" i="1" s="1"/>
  <c r="CF334" i="1" s="1"/>
  <c r="CG334" i="1" s="1"/>
  <c r="CH334" i="1" s="1"/>
  <c r="CI334" i="1" s="1"/>
  <c r="CJ334" i="1" s="1"/>
  <c r="CK334" i="1" s="1"/>
  <c r="CL334" i="1" s="1"/>
  <c r="CM334" i="1" s="1"/>
  <c r="CN334" i="1" s="1"/>
  <c r="CO334" i="1" s="1"/>
  <c r="CP334" i="1" s="1"/>
  <c r="CQ334" i="1" s="1"/>
  <c r="CR334" i="1" s="1"/>
  <c r="CS334" i="1" s="1"/>
  <c r="CT334" i="1" s="1"/>
  <c r="CU334" i="1" s="1"/>
  <c r="CV334" i="1" s="1"/>
  <c r="CW334" i="1" s="1"/>
  <c r="CX334" i="1" s="1"/>
  <c r="CY334" i="1" s="1"/>
  <c r="CZ334" i="1" s="1"/>
  <c r="DA334" i="1" s="1"/>
  <c r="DB334" i="1" s="1"/>
  <c r="DC334" i="1" s="1"/>
  <c r="DD334" i="1" s="1"/>
  <c r="DE334" i="1" s="1"/>
  <c r="DF334" i="1" s="1"/>
  <c r="DG334" i="1" s="1"/>
  <c r="DH334" i="1" s="1"/>
  <c r="DP334" i="1"/>
  <c r="DP228" i="1"/>
  <c r="BT228" i="1"/>
  <c r="DQ228" i="1" s="1"/>
  <c r="BT366" i="1"/>
  <c r="BU366" i="1" s="1"/>
  <c r="BV366" i="1" s="1"/>
  <c r="BW366" i="1" s="1"/>
  <c r="BX366" i="1" s="1"/>
  <c r="BY366" i="1" s="1"/>
  <c r="BZ366" i="1" s="1"/>
  <c r="DP366" i="1"/>
  <c r="DP474" i="1"/>
  <c r="BT474" i="1"/>
  <c r="DQ474" i="1" s="1"/>
  <c r="BT435" i="1"/>
  <c r="BU435" i="1" s="1"/>
  <c r="BV435" i="1" s="1"/>
  <c r="BW435" i="1" s="1"/>
  <c r="BX435" i="1" s="1"/>
  <c r="BY435" i="1" s="1"/>
  <c r="BZ435" i="1" s="1"/>
  <c r="CA435" i="1" s="1"/>
  <c r="DP435" i="1"/>
  <c r="DP222" i="1"/>
  <c r="BT222" i="1"/>
  <c r="BU222" i="1" s="1"/>
  <c r="BV222" i="1" s="1"/>
  <c r="BW222" i="1" s="1"/>
  <c r="BX222" i="1" s="1"/>
  <c r="BY222" i="1" s="1"/>
  <c r="BZ222" i="1" s="1"/>
  <c r="DP333" i="1"/>
  <c r="BT333" i="1"/>
  <c r="BU333" i="1" s="1"/>
  <c r="BV333" i="1" s="1"/>
  <c r="BW333" i="1" s="1"/>
  <c r="BX333" i="1" s="1"/>
  <c r="BY333" i="1" s="1"/>
  <c r="BZ333" i="1" s="1"/>
  <c r="CA333" i="1" s="1"/>
  <c r="BT213" i="1"/>
  <c r="BU213" i="1" s="1"/>
  <c r="BV213" i="1" s="1"/>
  <c r="BW213" i="1" s="1"/>
  <c r="BX213" i="1" s="1"/>
  <c r="BY213" i="1" s="1"/>
  <c r="BZ213" i="1" s="1"/>
  <c r="DP352" i="1"/>
  <c r="DP305" i="1"/>
  <c r="BT457" i="1"/>
  <c r="BU457" i="1" s="1"/>
  <c r="BV457" i="1" s="1"/>
  <c r="BW457" i="1" s="1"/>
  <c r="BX457" i="1" s="1"/>
  <c r="BY457" i="1" s="1"/>
  <c r="BZ457" i="1" s="1"/>
  <c r="CA457" i="1" s="1"/>
  <c r="CB457" i="1" s="1"/>
  <c r="CC457" i="1" s="1"/>
  <c r="CD457" i="1" s="1"/>
  <c r="CE457" i="1" s="1"/>
  <c r="CF457" i="1" s="1"/>
  <c r="CG457" i="1" s="1"/>
  <c r="CH457" i="1" s="1"/>
  <c r="CI457" i="1" s="1"/>
  <c r="CJ457" i="1" s="1"/>
  <c r="CK457" i="1" s="1"/>
  <c r="CL457" i="1" s="1"/>
  <c r="CM457" i="1" s="1"/>
  <c r="CN457" i="1" s="1"/>
  <c r="CO457" i="1" s="1"/>
  <c r="CP457" i="1" s="1"/>
  <c r="CQ457" i="1" s="1"/>
  <c r="CR457" i="1" s="1"/>
  <c r="CS457" i="1" s="1"/>
  <c r="CT457" i="1" s="1"/>
  <c r="CU457" i="1" s="1"/>
  <c r="CV457" i="1" s="1"/>
  <c r="CW457" i="1" s="1"/>
  <c r="CX457" i="1" s="1"/>
  <c r="CY457" i="1" s="1"/>
  <c r="CZ457" i="1" s="1"/>
  <c r="DA457" i="1" s="1"/>
  <c r="DB457" i="1" s="1"/>
  <c r="DC457" i="1" s="1"/>
  <c r="DD457" i="1" s="1"/>
  <c r="DE457" i="1" s="1"/>
  <c r="DF457" i="1" s="1"/>
  <c r="DG457" i="1" s="1"/>
  <c r="DH457" i="1" s="1"/>
  <c r="BT295" i="1"/>
  <c r="DQ295" i="1" s="1"/>
  <c r="BT344" i="1"/>
  <c r="DQ344" i="1" s="1"/>
  <c r="DP344" i="1"/>
  <c r="BT346" i="1"/>
  <c r="BU346" i="1" s="1"/>
  <c r="BV346" i="1" s="1"/>
  <c r="BW346" i="1" s="1"/>
  <c r="BX346" i="1" s="1"/>
  <c r="BY346" i="1" s="1"/>
  <c r="BZ346" i="1" s="1"/>
  <c r="CA346" i="1" s="1"/>
  <c r="CB346" i="1" s="1"/>
  <c r="CC346" i="1" s="1"/>
  <c r="CD346" i="1" s="1"/>
  <c r="CE346" i="1" s="1"/>
  <c r="CF346" i="1" s="1"/>
  <c r="CG346" i="1" s="1"/>
  <c r="CH346" i="1" s="1"/>
  <c r="CI346" i="1" s="1"/>
  <c r="CJ346" i="1" s="1"/>
  <c r="CK346" i="1" s="1"/>
  <c r="CL346" i="1" s="1"/>
  <c r="CM346" i="1" s="1"/>
  <c r="CN346" i="1" s="1"/>
  <c r="CO346" i="1" s="1"/>
  <c r="CP346" i="1" s="1"/>
  <c r="CQ346" i="1" s="1"/>
  <c r="CR346" i="1" s="1"/>
  <c r="CS346" i="1" s="1"/>
  <c r="CT346" i="1" s="1"/>
  <c r="CU346" i="1" s="1"/>
  <c r="CV346" i="1" s="1"/>
  <c r="CW346" i="1" s="1"/>
  <c r="CX346" i="1" s="1"/>
  <c r="CY346" i="1" s="1"/>
  <c r="CZ346" i="1" s="1"/>
  <c r="DA346" i="1" s="1"/>
  <c r="DB346" i="1" s="1"/>
  <c r="DC346" i="1" s="1"/>
  <c r="DD346" i="1" s="1"/>
  <c r="DE346" i="1" s="1"/>
  <c r="DF346" i="1" s="1"/>
  <c r="DG346" i="1" s="1"/>
  <c r="DH346" i="1" s="1"/>
  <c r="BT462" i="1"/>
  <c r="BU462" i="1" s="1"/>
  <c r="BV462" i="1" s="1"/>
  <c r="BW462" i="1" s="1"/>
  <c r="BX462" i="1" s="1"/>
  <c r="BY462" i="1" s="1"/>
  <c r="BZ462" i="1" s="1"/>
  <c r="CA462" i="1" s="1"/>
  <c r="CB462" i="1" s="1"/>
  <c r="CC462" i="1" s="1"/>
  <c r="CD462" i="1" s="1"/>
  <c r="CE462" i="1" s="1"/>
  <c r="CF462" i="1" s="1"/>
  <c r="CG462" i="1" s="1"/>
  <c r="CH462" i="1" s="1"/>
  <c r="CI462" i="1" s="1"/>
  <c r="CJ462" i="1" s="1"/>
  <c r="CK462" i="1" s="1"/>
  <c r="CL462" i="1" s="1"/>
  <c r="CM462" i="1" s="1"/>
  <c r="CN462" i="1" s="1"/>
  <c r="CO462" i="1" s="1"/>
  <c r="CP462" i="1" s="1"/>
  <c r="CQ462" i="1" s="1"/>
  <c r="CR462" i="1" s="1"/>
  <c r="CS462" i="1" s="1"/>
  <c r="CT462" i="1" s="1"/>
  <c r="CU462" i="1" s="1"/>
  <c r="CV462" i="1" s="1"/>
  <c r="CW462" i="1" s="1"/>
  <c r="CX462" i="1" s="1"/>
  <c r="CY462" i="1" s="1"/>
  <c r="CZ462" i="1" s="1"/>
  <c r="DA462" i="1" s="1"/>
  <c r="DB462" i="1" s="1"/>
  <c r="DC462" i="1" s="1"/>
  <c r="DD462" i="1" s="1"/>
  <c r="DE462" i="1" s="1"/>
  <c r="DF462" i="1" s="1"/>
  <c r="DG462" i="1" s="1"/>
  <c r="DH462" i="1" s="1"/>
  <c r="DP254" i="1"/>
  <c r="BT312" i="1"/>
  <c r="DQ312" i="1" s="1"/>
  <c r="DP271" i="1"/>
  <c r="BT271" i="1"/>
  <c r="DQ271" i="1" s="1"/>
  <c r="BT250" i="1"/>
  <c r="BU250" i="1" s="1"/>
  <c r="BV250" i="1" s="1"/>
  <c r="BW250" i="1" s="1"/>
  <c r="BX250" i="1" s="1"/>
  <c r="BY250" i="1" s="1"/>
  <c r="BZ250" i="1" s="1"/>
  <c r="DP250" i="1"/>
  <c r="BT211" i="1"/>
  <c r="BU211" i="1" s="1"/>
  <c r="BV211" i="1" s="1"/>
  <c r="BW211" i="1" s="1"/>
  <c r="BX211" i="1" s="1"/>
  <c r="BY211" i="1" s="1"/>
  <c r="BZ211" i="1" s="1"/>
  <c r="CA211" i="1" s="1"/>
  <c r="CB211" i="1" s="1"/>
  <c r="CC211" i="1" s="1"/>
  <c r="CD211" i="1" s="1"/>
  <c r="CE211" i="1" s="1"/>
  <c r="CF211" i="1" s="1"/>
  <c r="CG211" i="1" s="1"/>
  <c r="CH211" i="1" s="1"/>
  <c r="CI211" i="1" s="1"/>
  <c r="CJ211" i="1" s="1"/>
  <c r="CK211" i="1" s="1"/>
  <c r="CL211" i="1" s="1"/>
  <c r="CM211" i="1" s="1"/>
  <c r="CN211" i="1" s="1"/>
  <c r="CO211" i="1" s="1"/>
  <c r="CP211" i="1" s="1"/>
  <c r="CQ211" i="1" s="1"/>
  <c r="CR211" i="1" s="1"/>
  <c r="CS211" i="1" s="1"/>
  <c r="CT211" i="1" s="1"/>
  <c r="CU211" i="1" s="1"/>
  <c r="CV211" i="1" s="1"/>
  <c r="CW211" i="1" s="1"/>
  <c r="CX211" i="1" s="1"/>
  <c r="CY211" i="1" s="1"/>
  <c r="CZ211" i="1" s="1"/>
  <c r="DA211" i="1" s="1"/>
  <c r="DB211" i="1" s="1"/>
  <c r="DC211" i="1" s="1"/>
  <c r="DD211" i="1" s="1"/>
  <c r="DE211" i="1" s="1"/>
  <c r="DF211" i="1" s="1"/>
  <c r="DG211" i="1" s="1"/>
  <c r="DH211" i="1" s="1"/>
  <c r="DP211" i="1"/>
  <c r="BT436" i="1"/>
  <c r="BU436" i="1" s="1"/>
  <c r="BV436" i="1" s="1"/>
  <c r="BW436" i="1" s="1"/>
  <c r="BX436" i="1" s="1"/>
  <c r="BY436" i="1" s="1"/>
  <c r="BZ436" i="1" s="1"/>
  <c r="DP436" i="1"/>
  <c r="DP357" i="1"/>
  <c r="BT270" i="1"/>
  <c r="BU270" i="1" s="1"/>
  <c r="BV270" i="1" s="1"/>
  <c r="BW270" i="1" s="1"/>
  <c r="BX270" i="1" s="1"/>
  <c r="BY270" i="1" s="1"/>
  <c r="BZ270" i="1" s="1"/>
  <c r="CA270" i="1" s="1"/>
  <c r="CB270" i="1" s="1"/>
  <c r="CC270" i="1" s="1"/>
  <c r="CD270" i="1" s="1"/>
  <c r="CE270" i="1" s="1"/>
  <c r="CF270" i="1" s="1"/>
  <c r="CG270" i="1" s="1"/>
  <c r="CH270" i="1" s="1"/>
  <c r="CI270" i="1" s="1"/>
  <c r="CJ270" i="1" s="1"/>
  <c r="CK270" i="1" s="1"/>
  <c r="CL270" i="1" s="1"/>
  <c r="CM270" i="1" s="1"/>
  <c r="CN270" i="1" s="1"/>
  <c r="CO270" i="1" s="1"/>
  <c r="CP270" i="1" s="1"/>
  <c r="CQ270" i="1" s="1"/>
  <c r="CR270" i="1" s="1"/>
  <c r="CS270" i="1" s="1"/>
  <c r="CT270" i="1" s="1"/>
  <c r="CU270" i="1" s="1"/>
  <c r="CV270" i="1" s="1"/>
  <c r="CW270" i="1" s="1"/>
  <c r="CX270" i="1" s="1"/>
  <c r="CY270" i="1" s="1"/>
  <c r="CZ270" i="1" s="1"/>
  <c r="DA270" i="1" s="1"/>
  <c r="DB270" i="1" s="1"/>
  <c r="DC270" i="1" s="1"/>
  <c r="DD270" i="1" s="1"/>
  <c r="DE270" i="1" s="1"/>
  <c r="DF270" i="1" s="1"/>
  <c r="DG270" i="1" s="1"/>
  <c r="DH270" i="1" s="1"/>
  <c r="DP367" i="1"/>
  <c r="BT340" i="1"/>
  <c r="BU340" i="1" s="1"/>
  <c r="BV340" i="1" s="1"/>
  <c r="BW340" i="1" s="1"/>
  <c r="BX340" i="1" s="1"/>
  <c r="BY340" i="1" s="1"/>
  <c r="BZ340" i="1" s="1"/>
  <c r="DP285" i="1"/>
  <c r="BT488" i="1"/>
  <c r="BU488" i="1" s="1"/>
  <c r="BV488" i="1" s="1"/>
  <c r="BW488" i="1" s="1"/>
  <c r="BX488" i="1" s="1"/>
  <c r="BY488" i="1" s="1"/>
  <c r="BZ488" i="1" s="1"/>
  <c r="CA488" i="1" s="1"/>
  <c r="CB488" i="1" s="1"/>
  <c r="CC488" i="1" s="1"/>
  <c r="CD488" i="1" s="1"/>
  <c r="CE488" i="1" s="1"/>
  <c r="CF488" i="1" s="1"/>
  <c r="CG488" i="1" s="1"/>
  <c r="CH488" i="1" s="1"/>
  <c r="CI488" i="1" s="1"/>
  <c r="CJ488" i="1" s="1"/>
  <c r="CK488" i="1" s="1"/>
  <c r="CL488" i="1" s="1"/>
  <c r="CM488" i="1" s="1"/>
  <c r="CN488" i="1" s="1"/>
  <c r="CO488" i="1" s="1"/>
  <c r="CP488" i="1" s="1"/>
  <c r="CQ488" i="1" s="1"/>
  <c r="CR488" i="1" s="1"/>
  <c r="CS488" i="1" s="1"/>
  <c r="CT488" i="1" s="1"/>
  <c r="CU488" i="1" s="1"/>
  <c r="CV488" i="1" s="1"/>
  <c r="CW488" i="1" s="1"/>
  <c r="CX488" i="1" s="1"/>
  <c r="CY488" i="1" s="1"/>
  <c r="CZ488" i="1" s="1"/>
  <c r="DA488" i="1" s="1"/>
  <c r="DB488" i="1" s="1"/>
  <c r="DC488" i="1" s="1"/>
  <c r="DD488" i="1" s="1"/>
  <c r="DE488" i="1" s="1"/>
  <c r="DF488" i="1" s="1"/>
  <c r="DG488" i="1" s="1"/>
  <c r="DH488" i="1" s="1"/>
  <c r="DP397" i="1"/>
  <c r="BT432" i="1"/>
  <c r="BU432" i="1" s="1"/>
  <c r="BV432" i="1" s="1"/>
  <c r="BW432" i="1" s="1"/>
  <c r="BX432" i="1" s="1"/>
  <c r="BY432" i="1" s="1"/>
  <c r="BZ432" i="1" s="1"/>
  <c r="DP306" i="1"/>
  <c r="BT311" i="1"/>
  <c r="DQ311" i="1" s="1"/>
  <c r="BT454" i="1"/>
  <c r="BU454" i="1" s="1"/>
  <c r="BV454" i="1" s="1"/>
  <c r="BW454" i="1" s="1"/>
  <c r="BX454" i="1" s="1"/>
  <c r="BY454" i="1" s="1"/>
  <c r="BZ454" i="1" s="1"/>
  <c r="DP318" i="1"/>
  <c r="BT392" i="1"/>
  <c r="DQ392" i="1" s="1"/>
  <c r="DP336" i="1"/>
  <c r="BT374" i="1"/>
  <c r="BU374" i="1" s="1"/>
  <c r="BV374" i="1" s="1"/>
  <c r="BW374" i="1" s="1"/>
  <c r="BX374" i="1" s="1"/>
  <c r="BY374" i="1" s="1"/>
  <c r="BZ374" i="1" s="1"/>
  <c r="CA374" i="1" s="1"/>
  <c r="CB374" i="1" s="1"/>
  <c r="CC374" i="1" s="1"/>
  <c r="CD374" i="1" s="1"/>
  <c r="CE374" i="1" s="1"/>
  <c r="CF374" i="1" s="1"/>
  <c r="CG374" i="1" s="1"/>
  <c r="CH374" i="1" s="1"/>
  <c r="CI374" i="1" s="1"/>
  <c r="CJ374" i="1" s="1"/>
  <c r="CK374" i="1" s="1"/>
  <c r="CL374" i="1" s="1"/>
  <c r="CM374" i="1" s="1"/>
  <c r="CN374" i="1" s="1"/>
  <c r="CO374" i="1" s="1"/>
  <c r="CP374" i="1" s="1"/>
  <c r="CQ374" i="1" s="1"/>
  <c r="CR374" i="1" s="1"/>
  <c r="CS374" i="1" s="1"/>
  <c r="CT374" i="1" s="1"/>
  <c r="CU374" i="1" s="1"/>
  <c r="CV374" i="1" s="1"/>
  <c r="CW374" i="1" s="1"/>
  <c r="CX374" i="1" s="1"/>
  <c r="CY374" i="1" s="1"/>
  <c r="CZ374" i="1" s="1"/>
  <c r="DA374" i="1" s="1"/>
  <c r="DB374" i="1" s="1"/>
  <c r="DC374" i="1" s="1"/>
  <c r="DD374" i="1" s="1"/>
  <c r="DE374" i="1" s="1"/>
  <c r="DF374" i="1" s="1"/>
  <c r="DG374" i="1" s="1"/>
  <c r="DH374" i="1" s="1"/>
  <c r="DP339" i="1"/>
  <c r="BT360" i="1"/>
  <c r="BU360" i="1" s="1"/>
  <c r="BV360" i="1" s="1"/>
  <c r="BW360" i="1" s="1"/>
  <c r="BX360" i="1" s="1"/>
  <c r="BY360" i="1" s="1"/>
  <c r="BZ360" i="1" s="1"/>
  <c r="CA360" i="1" s="1"/>
  <c r="CB360" i="1" s="1"/>
  <c r="CC360" i="1" s="1"/>
  <c r="CD360" i="1" s="1"/>
  <c r="CE360" i="1" s="1"/>
  <c r="CF360" i="1" s="1"/>
  <c r="CG360" i="1" s="1"/>
  <c r="CH360" i="1" s="1"/>
  <c r="CI360" i="1" s="1"/>
  <c r="CJ360" i="1" s="1"/>
  <c r="CK360" i="1" s="1"/>
  <c r="CL360" i="1" s="1"/>
  <c r="CM360" i="1" s="1"/>
  <c r="CN360" i="1" s="1"/>
  <c r="CO360" i="1" s="1"/>
  <c r="CP360" i="1" s="1"/>
  <c r="CQ360" i="1" s="1"/>
  <c r="CR360" i="1" s="1"/>
  <c r="CS360" i="1" s="1"/>
  <c r="CT360" i="1" s="1"/>
  <c r="CU360" i="1" s="1"/>
  <c r="CV360" i="1" s="1"/>
  <c r="CW360" i="1" s="1"/>
  <c r="CX360" i="1" s="1"/>
  <c r="CY360" i="1" s="1"/>
  <c r="CZ360" i="1" s="1"/>
  <c r="DA360" i="1" s="1"/>
  <c r="DB360" i="1" s="1"/>
  <c r="DC360" i="1" s="1"/>
  <c r="DD360" i="1" s="1"/>
  <c r="DE360" i="1" s="1"/>
  <c r="DF360" i="1" s="1"/>
  <c r="DG360" i="1" s="1"/>
  <c r="DH360" i="1" s="1"/>
  <c r="DP445" i="1"/>
  <c r="DP345" i="1"/>
  <c r="DP233" i="1"/>
  <c r="BT337" i="1"/>
  <c r="BU337" i="1" s="1"/>
  <c r="BV337" i="1" s="1"/>
  <c r="BW337" i="1" s="1"/>
  <c r="BX337" i="1" s="1"/>
  <c r="BY337" i="1" s="1"/>
  <c r="BZ337" i="1" s="1"/>
  <c r="CA337" i="1" s="1"/>
  <c r="DP328" i="1"/>
  <c r="DP380" i="1"/>
  <c r="BT247" i="1"/>
  <c r="DQ247" i="1" s="1"/>
  <c r="BT414" i="1"/>
  <c r="BU414" i="1" s="1"/>
  <c r="BV414" i="1" s="1"/>
  <c r="BW414" i="1" s="1"/>
  <c r="BX414" i="1" s="1"/>
  <c r="BY414" i="1" s="1"/>
  <c r="BZ414" i="1" s="1"/>
  <c r="DP464" i="1"/>
  <c r="DP481" i="1"/>
  <c r="DP402" i="1"/>
  <c r="DP455" i="1"/>
  <c r="DP261" i="1"/>
  <c r="DP497" i="1"/>
  <c r="DP329" i="1"/>
  <c r="BT411" i="1"/>
  <c r="BU411" i="1" s="1"/>
  <c r="BV411" i="1" s="1"/>
  <c r="BW411" i="1" s="1"/>
  <c r="BX411" i="1" s="1"/>
  <c r="BY411" i="1" s="1"/>
  <c r="BZ411" i="1" s="1"/>
  <c r="DP412" i="1"/>
  <c r="BT399" i="1"/>
  <c r="DQ399" i="1" s="1"/>
  <c r="BT287" i="1"/>
  <c r="DQ287" i="1" s="1"/>
  <c r="DP303" i="1"/>
  <c r="DP496" i="1"/>
  <c r="BT459" i="1"/>
  <c r="BU459" i="1" s="1"/>
  <c r="BV459" i="1" s="1"/>
  <c r="BW459" i="1" s="1"/>
  <c r="BX459" i="1" s="1"/>
  <c r="BY459" i="1" s="1"/>
  <c r="BZ459" i="1" s="1"/>
  <c r="CA459" i="1" s="1"/>
  <c r="CB459" i="1" s="1"/>
  <c r="CC459" i="1" s="1"/>
  <c r="CD459" i="1" s="1"/>
  <c r="CE459" i="1" s="1"/>
  <c r="CF459" i="1" s="1"/>
  <c r="CG459" i="1" s="1"/>
  <c r="CH459" i="1" s="1"/>
  <c r="CI459" i="1" s="1"/>
  <c r="CJ459" i="1" s="1"/>
  <c r="CK459" i="1" s="1"/>
  <c r="CL459" i="1" s="1"/>
  <c r="CM459" i="1" s="1"/>
  <c r="CN459" i="1" s="1"/>
  <c r="CO459" i="1" s="1"/>
  <c r="CP459" i="1" s="1"/>
  <c r="CQ459" i="1" s="1"/>
  <c r="CR459" i="1" s="1"/>
  <c r="CS459" i="1" s="1"/>
  <c r="CT459" i="1" s="1"/>
  <c r="CU459" i="1" s="1"/>
  <c r="CV459" i="1" s="1"/>
  <c r="CW459" i="1" s="1"/>
  <c r="CX459" i="1" s="1"/>
  <c r="CY459" i="1" s="1"/>
  <c r="CZ459" i="1" s="1"/>
  <c r="DA459" i="1" s="1"/>
  <c r="DB459" i="1" s="1"/>
  <c r="DC459" i="1" s="1"/>
  <c r="DD459" i="1" s="1"/>
  <c r="DE459" i="1" s="1"/>
  <c r="DF459" i="1" s="1"/>
  <c r="DG459" i="1" s="1"/>
  <c r="DH459" i="1" s="1"/>
  <c r="DP338" i="1"/>
  <c r="DP335" i="1"/>
  <c r="DP422" i="1"/>
  <c r="BT313" i="1"/>
  <c r="DQ313" i="1" s="1"/>
  <c r="DP401" i="1"/>
  <c r="BT257" i="1"/>
  <c r="DQ257" i="1" s="1"/>
  <c r="DP221" i="1"/>
  <c r="DP491" i="1"/>
  <c r="BT473" i="1"/>
  <c r="DQ473" i="1" s="1"/>
  <c r="BT361" i="1"/>
  <c r="BU361" i="1" s="1"/>
  <c r="BV361" i="1" s="1"/>
  <c r="BW361" i="1" s="1"/>
  <c r="BX361" i="1" s="1"/>
  <c r="BY361" i="1" s="1"/>
  <c r="BZ361" i="1" s="1"/>
  <c r="CA361" i="1" s="1"/>
  <c r="CB361" i="1" s="1"/>
  <c r="CC361" i="1" s="1"/>
  <c r="CD361" i="1" s="1"/>
  <c r="CE361" i="1" s="1"/>
  <c r="CF361" i="1" s="1"/>
  <c r="CG361" i="1" s="1"/>
  <c r="CH361" i="1" s="1"/>
  <c r="CI361" i="1" s="1"/>
  <c r="CJ361" i="1" s="1"/>
  <c r="CK361" i="1" s="1"/>
  <c r="CL361" i="1" s="1"/>
  <c r="CM361" i="1" s="1"/>
  <c r="CN361" i="1" s="1"/>
  <c r="CO361" i="1" s="1"/>
  <c r="CP361" i="1" s="1"/>
  <c r="CQ361" i="1" s="1"/>
  <c r="CR361" i="1" s="1"/>
  <c r="CS361" i="1" s="1"/>
  <c r="CT361" i="1" s="1"/>
  <c r="CU361" i="1" s="1"/>
  <c r="CV361" i="1" s="1"/>
  <c r="CW361" i="1" s="1"/>
  <c r="CX361" i="1" s="1"/>
  <c r="CY361" i="1" s="1"/>
  <c r="CZ361" i="1" s="1"/>
  <c r="DA361" i="1" s="1"/>
  <c r="DB361" i="1" s="1"/>
  <c r="DC361" i="1" s="1"/>
  <c r="DD361" i="1" s="1"/>
  <c r="DE361" i="1" s="1"/>
  <c r="DF361" i="1" s="1"/>
  <c r="DG361" i="1" s="1"/>
  <c r="DH361" i="1" s="1"/>
  <c r="BT307" i="1"/>
  <c r="DQ307" i="1" s="1"/>
  <c r="DP272" i="1"/>
  <c r="BT324" i="1"/>
  <c r="DQ324" i="1" s="1"/>
  <c r="DP485" i="1"/>
  <c r="DP235" i="1"/>
  <c r="DP218" i="1"/>
  <c r="DP330" i="1"/>
  <c r="BT377" i="1"/>
  <c r="BU377" i="1" s="1"/>
  <c r="BV377" i="1" s="1"/>
  <c r="BW377" i="1" s="1"/>
  <c r="BX377" i="1" s="1"/>
  <c r="BY377" i="1" s="1"/>
  <c r="BZ377" i="1" s="1"/>
  <c r="CA377" i="1" s="1"/>
  <c r="CB377" i="1" s="1"/>
  <c r="CC377" i="1" s="1"/>
  <c r="CD377" i="1" s="1"/>
  <c r="CE377" i="1" s="1"/>
  <c r="CF377" i="1" s="1"/>
  <c r="CG377" i="1" s="1"/>
  <c r="CH377" i="1" s="1"/>
  <c r="CI377" i="1" s="1"/>
  <c r="CJ377" i="1" s="1"/>
  <c r="CK377" i="1" s="1"/>
  <c r="CL377" i="1" s="1"/>
  <c r="CM377" i="1" s="1"/>
  <c r="CN377" i="1" s="1"/>
  <c r="CO377" i="1" s="1"/>
  <c r="CP377" i="1" s="1"/>
  <c r="CQ377" i="1" s="1"/>
  <c r="CR377" i="1" s="1"/>
  <c r="CS377" i="1" s="1"/>
  <c r="CT377" i="1" s="1"/>
  <c r="CU377" i="1" s="1"/>
  <c r="CV377" i="1" s="1"/>
  <c r="CW377" i="1" s="1"/>
  <c r="CX377" i="1" s="1"/>
  <c r="CY377" i="1" s="1"/>
  <c r="CZ377" i="1" s="1"/>
  <c r="DA377" i="1" s="1"/>
  <c r="DB377" i="1" s="1"/>
  <c r="DC377" i="1" s="1"/>
  <c r="DD377" i="1" s="1"/>
  <c r="DE377" i="1" s="1"/>
  <c r="DF377" i="1" s="1"/>
  <c r="DG377" i="1" s="1"/>
  <c r="DH377" i="1" s="1"/>
  <c r="DP490" i="1"/>
  <c r="BT210" i="1"/>
  <c r="BU210" i="1" s="1"/>
  <c r="BV210" i="1" s="1"/>
  <c r="BW210" i="1" s="1"/>
  <c r="BX210" i="1" s="1"/>
  <c r="BY210" i="1" s="1"/>
  <c r="BZ210" i="1" s="1"/>
  <c r="CA210" i="1" s="1"/>
  <c r="CB210" i="1" s="1"/>
  <c r="CC210" i="1" s="1"/>
  <c r="CD210" i="1" s="1"/>
  <c r="CE210" i="1" s="1"/>
  <c r="CF210" i="1" s="1"/>
  <c r="CG210" i="1" s="1"/>
  <c r="CH210" i="1" s="1"/>
  <c r="CI210" i="1" s="1"/>
  <c r="CJ210" i="1" s="1"/>
  <c r="CK210" i="1" s="1"/>
  <c r="CL210" i="1" s="1"/>
  <c r="CM210" i="1" s="1"/>
  <c r="CN210" i="1" s="1"/>
  <c r="CO210" i="1" s="1"/>
  <c r="CP210" i="1" s="1"/>
  <c r="CQ210" i="1" s="1"/>
  <c r="CR210" i="1" s="1"/>
  <c r="CS210" i="1" s="1"/>
  <c r="CT210" i="1" s="1"/>
  <c r="CU210" i="1" s="1"/>
  <c r="CV210" i="1" s="1"/>
  <c r="CW210" i="1" s="1"/>
  <c r="CX210" i="1" s="1"/>
  <c r="CY210" i="1" s="1"/>
  <c r="CZ210" i="1" s="1"/>
  <c r="DA210" i="1" s="1"/>
  <c r="DB210" i="1" s="1"/>
  <c r="DC210" i="1" s="1"/>
  <c r="DD210" i="1" s="1"/>
  <c r="DE210" i="1" s="1"/>
  <c r="DF210" i="1" s="1"/>
  <c r="DG210" i="1" s="1"/>
  <c r="DH210" i="1" s="1"/>
  <c r="DP475" i="1"/>
  <c r="BT205" i="1"/>
  <c r="BU205" i="1" s="1"/>
  <c r="BV205" i="1" s="1"/>
  <c r="BW205" i="1" s="1"/>
  <c r="BX205" i="1" s="1"/>
  <c r="BY205" i="1" s="1"/>
  <c r="BZ205" i="1" s="1"/>
  <c r="BT486" i="1"/>
  <c r="BU486" i="1" s="1"/>
  <c r="BV486" i="1" s="1"/>
  <c r="BW486" i="1" s="1"/>
  <c r="BX486" i="1" s="1"/>
  <c r="BY486" i="1" s="1"/>
  <c r="BZ486" i="1" s="1"/>
  <c r="CA486" i="1" s="1"/>
  <c r="DP499" i="1"/>
  <c r="DP234" i="1"/>
  <c r="DP286" i="1"/>
  <c r="BT476" i="1"/>
  <c r="BU476" i="1" s="1"/>
  <c r="BV476" i="1" s="1"/>
  <c r="BW476" i="1" s="1"/>
  <c r="BX476" i="1" s="1"/>
  <c r="BY476" i="1" s="1"/>
  <c r="BZ476" i="1" s="1"/>
  <c r="CA476" i="1" s="1"/>
  <c r="CB476" i="1" s="1"/>
  <c r="CC476" i="1" s="1"/>
  <c r="CD476" i="1" s="1"/>
  <c r="CE476" i="1" s="1"/>
  <c r="CF476" i="1" s="1"/>
  <c r="CG476" i="1" s="1"/>
  <c r="CH476" i="1" s="1"/>
  <c r="CI476" i="1" s="1"/>
  <c r="CJ476" i="1" s="1"/>
  <c r="CK476" i="1" s="1"/>
  <c r="CL476" i="1" s="1"/>
  <c r="CM476" i="1" s="1"/>
  <c r="CN476" i="1" s="1"/>
  <c r="CO476" i="1" s="1"/>
  <c r="CP476" i="1" s="1"/>
  <c r="CQ476" i="1" s="1"/>
  <c r="CR476" i="1" s="1"/>
  <c r="CS476" i="1" s="1"/>
  <c r="CT476" i="1" s="1"/>
  <c r="CU476" i="1" s="1"/>
  <c r="CV476" i="1" s="1"/>
  <c r="CW476" i="1" s="1"/>
  <c r="CX476" i="1" s="1"/>
  <c r="CY476" i="1" s="1"/>
  <c r="CZ476" i="1" s="1"/>
  <c r="DA476" i="1" s="1"/>
  <c r="DB476" i="1" s="1"/>
  <c r="DC476" i="1" s="1"/>
  <c r="DD476" i="1" s="1"/>
  <c r="DE476" i="1" s="1"/>
  <c r="DF476" i="1" s="1"/>
  <c r="DG476" i="1" s="1"/>
  <c r="DH476" i="1" s="1"/>
  <c r="BT265" i="1"/>
  <c r="DQ265" i="1" s="1"/>
  <c r="BT267" i="1"/>
  <c r="BU267" i="1" s="1"/>
  <c r="BV267" i="1" s="1"/>
  <c r="BW267" i="1" s="1"/>
  <c r="BX267" i="1" s="1"/>
  <c r="BY267" i="1" s="1"/>
  <c r="BZ267" i="1" s="1"/>
  <c r="CA267" i="1" s="1"/>
  <c r="CB267" i="1" s="1"/>
  <c r="CC267" i="1" s="1"/>
  <c r="CD267" i="1" s="1"/>
  <c r="CE267" i="1" s="1"/>
  <c r="CF267" i="1" s="1"/>
  <c r="CG267" i="1" s="1"/>
  <c r="CH267" i="1" s="1"/>
  <c r="CI267" i="1" s="1"/>
  <c r="CJ267" i="1" s="1"/>
  <c r="CK267" i="1" s="1"/>
  <c r="CL267" i="1" s="1"/>
  <c r="CM267" i="1" s="1"/>
  <c r="CN267" i="1" s="1"/>
  <c r="CO267" i="1" s="1"/>
  <c r="CP267" i="1" s="1"/>
  <c r="CQ267" i="1" s="1"/>
  <c r="CR267" i="1" s="1"/>
  <c r="CS267" i="1" s="1"/>
  <c r="CT267" i="1" s="1"/>
  <c r="CU267" i="1" s="1"/>
  <c r="CV267" i="1" s="1"/>
  <c r="CW267" i="1" s="1"/>
  <c r="CX267" i="1" s="1"/>
  <c r="CY267" i="1" s="1"/>
  <c r="CZ267" i="1" s="1"/>
  <c r="DA267" i="1" s="1"/>
  <c r="DB267" i="1" s="1"/>
  <c r="DC267" i="1" s="1"/>
  <c r="DD267" i="1" s="1"/>
  <c r="DE267" i="1" s="1"/>
  <c r="DF267" i="1" s="1"/>
  <c r="DG267" i="1" s="1"/>
  <c r="DH267" i="1" s="1"/>
  <c r="BT388" i="1"/>
  <c r="BU388" i="1" s="1"/>
  <c r="BV388" i="1" s="1"/>
  <c r="BW388" i="1" s="1"/>
  <c r="BX388" i="1" s="1"/>
  <c r="BY388" i="1" s="1"/>
  <c r="BZ388" i="1" s="1"/>
  <c r="CA388" i="1" s="1"/>
  <c r="CB388" i="1" s="1"/>
  <c r="CC388" i="1" s="1"/>
  <c r="CD388" i="1" s="1"/>
  <c r="CE388" i="1" s="1"/>
  <c r="CF388" i="1" s="1"/>
  <c r="CG388" i="1" s="1"/>
  <c r="CH388" i="1" s="1"/>
  <c r="CI388" i="1" s="1"/>
  <c r="CJ388" i="1" s="1"/>
  <c r="CK388" i="1" s="1"/>
  <c r="CL388" i="1" s="1"/>
  <c r="CM388" i="1" s="1"/>
  <c r="CN388" i="1" s="1"/>
  <c r="CO388" i="1" s="1"/>
  <c r="CP388" i="1" s="1"/>
  <c r="CQ388" i="1" s="1"/>
  <c r="CR388" i="1" s="1"/>
  <c r="CS388" i="1" s="1"/>
  <c r="CT388" i="1" s="1"/>
  <c r="CU388" i="1" s="1"/>
  <c r="CV388" i="1" s="1"/>
  <c r="CW388" i="1" s="1"/>
  <c r="CX388" i="1" s="1"/>
  <c r="CY388" i="1" s="1"/>
  <c r="CZ388" i="1" s="1"/>
  <c r="DA388" i="1" s="1"/>
  <c r="DB388" i="1" s="1"/>
  <c r="DC388" i="1" s="1"/>
  <c r="DD388" i="1" s="1"/>
  <c r="DE388" i="1" s="1"/>
  <c r="DF388" i="1" s="1"/>
  <c r="DG388" i="1" s="1"/>
  <c r="DH388" i="1" s="1"/>
  <c r="BT231" i="1"/>
  <c r="BU231" i="1" s="1"/>
  <c r="BV231" i="1" s="1"/>
  <c r="BW231" i="1" s="1"/>
  <c r="BX231" i="1" s="1"/>
  <c r="BY231" i="1" s="1"/>
  <c r="BZ231" i="1" s="1"/>
  <c r="BT353" i="1"/>
  <c r="BU353" i="1" s="1"/>
  <c r="BV353" i="1" s="1"/>
  <c r="BW353" i="1" s="1"/>
  <c r="BX353" i="1" s="1"/>
  <c r="BY353" i="1" s="1"/>
  <c r="BZ353" i="1" s="1"/>
  <c r="BT420" i="1"/>
  <c r="DQ420" i="1" s="1"/>
  <c r="BT417" i="1"/>
  <c r="DQ417" i="1" s="1"/>
  <c r="DP389" i="1"/>
  <c r="DP227" i="1"/>
  <c r="DP359" i="1"/>
  <c r="DP405" i="1"/>
  <c r="DP314" i="1"/>
  <c r="DP325" i="1"/>
  <c r="BT395" i="1"/>
  <c r="BU395" i="1" s="1"/>
  <c r="BV395" i="1" s="1"/>
  <c r="BW395" i="1" s="1"/>
  <c r="BX395" i="1" s="1"/>
  <c r="BY395" i="1" s="1"/>
  <c r="BZ395" i="1" s="1"/>
  <c r="CA395" i="1" s="1"/>
  <c r="CB395" i="1" s="1"/>
  <c r="CC395" i="1" s="1"/>
  <c r="CD395" i="1" s="1"/>
  <c r="CE395" i="1" s="1"/>
  <c r="CF395" i="1" s="1"/>
  <c r="CG395" i="1" s="1"/>
  <c r="CH395" i="1" s="1"/>
  <c r="CI395" i="1" s="1"/>
  <c r="CJ395" i="1" s="1"/>
  <c r="CK395" i="1" s="1"/>
  <c r="CL395" i="1" s="1"/>
  <c r="CM395" i="1" s="1"/>
  <c r="CN395" i="1" s="1"/>
  <c r="CO395" i="1" s="1"/>
  <c r="CP395" i="1" s="1"/>
  <c r="CQ395" i="1" s="1"/>
  <c r="CR395" i="1" s="1"/>
  <c r="CS395" i="1" s="1"/>
  <c r="CT395" i="1" s="1"/>
  <c r="CU395" i="1" s="1"/>
  <c r="CV395" i="1" s="1"/>
  <c r="CW395" i="1" s="1"/>
  <c r="CX395" i="1" s="1"/>
  <c r="CY395" i="1" s="1"/>
  <c r="CZ395" i="1" s="1"/>
  <c r="DA395" i="1" s="1"/>
  <c r="DB395" i="1" s="1"/>
  <c r="DC395" i="1" s="1"/>
  <c r="DD395" i="1" s="1"/>
  <c r="DE395" i="1" s="1"/>
  <c r="DF395" i="1" s="1"/>
  <c r="DG395" i="1" s="1"/>
  <c r="DH395" i="1" s="1"/>
  <c r="BT290" i="1"/>
  <c r="BU290" i="1" s="1"/>
  <c r="BV290" i="1" s="1"/>
  <c r="BW290" i="1" s="1"/>
  <c r="BX290" i="1" s="1"/>
  <c r="BY290" i="1" s="1"/>
  <c r="BZ290" i="1" s="1"/>
  <c r="BT416" i="1"/>
  <c r="DQ416" i="1" s="1"/>
  <c r="BT308" i="1"/>
  <c r="BU308" i="1" s="1"/>
  <c r="BV308" i="1" s="1"/>
  <c r="BW308" i="1" s="1"/>
  <c r="BX308" i="1" s="1"/>
  <c r="BY308" i="1" s="1"/>
  <c r="BZ308" i="1" s="1"/>
  <c r="DP237" i="1"/>
  <c r="BT332" i="1"/>
  <c r="DQ332" i="1" s="1"/>
  <c r="DP238" i="1"/>
  <c r="BT224" i="1"/>
  <c r="DQ224" i="1" s="1"/>
  <c r="DP323" i="1"/>
  <c r="BT223" i="1"/>
  <c r="DQ223" i="1" s="1"/>
  <c r="DP409" i="1"/>
  <c r="BT241" i="1"/>
  <c r="DQ241" i="1" s="1"/>
  <c r="BT260" i="1"/>
  <c r="BU260" i="1" s="1"/>
  <c r="BV260" i="1" s="1"/>
  <c r="BW260" i="1" s="1"/>
  <c r="BX260" i="1" s="1"/>
  <c r="BY260" i="1" s="1"/>
  <c r="BZ260" i="1" s="1"/>
  <c r="DP302" i="1"/>
  <c r="DP219" i="1"/>
  <c r="BT282" i="1"/>
  <c r="BU282" i="1" s="1"/>
  <c r="BV282" i="1" s="1"/>
  <c r="BW282" i="1" s="1"/>
  <c r="BX282" i="1" s="1"/>
  <c r="BY282" i="1" s="1"/>
  <c r="BZ282" i="1" s="1"/>
  <c r="CA282" i="1" s="1"/>
  <c r="BT299" i="1"/>
  <c r="DQ299" i="1" s="1"/>
  <c r="DP413" i="1"/>
  <c r="DP217" i="1"/>
  <c r="BT206" i="1"/>
  <c r="DQ206" i="1" s="1"/>
  <c r="BT280" i="1"/>
  <c r="BU280" i="1" s="1"/>
  <c r="BV280" i="1" s="1"/>
  <c r="BW280" i="1" s="1"/>
  <c r="BX280" i="1" s="1"/>
  <c r="BY280" i="1" s="1"/>
  <c r="BZ280" i="1" s="1"/>
  <c r="CA280" i="1" s="1"/>
  <c r="CB280" i="1" s="1"/>
  <c r="CC280" i="1" s="1"/>
  <c r="CD280" i="1" s="1"/>
  <c r="CE280" i="1" s="1"/>
  <c r="CF280" i="1" s="1"/>
  <c r="CG280" i="1" s="1"/>
  <c r="CH280" i="1" s="1"/>
  <c r="CI280" i="1" s="1"/>
  <c r="CJ280" i="1" s="1"/>
  <c r="CK280" i="1" s="1"/>
  <c r="CL280" i="1" s="1"/>
  <c r="CM280" i="1" s="1"/>
  <c r="CN280" i="1" s="1"/>
  <c r="CO280" i="1" s="1"/>
  <c r="CP280" i="1" s="1"/>
  <c r="CQ280" i="1" s="1"/>
  <c r="CR280" i="1" s="1"/>
  <c r="CS280" i="1" s="1"/>
  <c r="CT280" i="1" s="1"/>
  <c r="CU280" i="1" s="1"/>
  <c r="CV280" i="1" s="1"/>
  <c r="CW280" i="1" s="1"/>
  <c r="CX280" i="1" s="1"/>
  <c r="CY280" i="1" s="1"/>
  <c r="CZ280" i="1" s="1"/>
  <c r="DA280" i="1" s="1"/>
  <c r="DB280" i="1" s="1"/>
  <c r="DC280" i="1" s="1"/>
  <c r="DD280" i="1" s="1"/>
  <c r="DE280" i="1" s="1"/>
  <c r="DF280" i="1" s="1"/>
  <c r="DG280" i="1" s="1"/>
  <c r="DH280" i="1" s="1"/>
  <c r="BT444" i="1"/>
  <c r="BU444" i="1" s="1"/>
  <c r="BV444" i="1" s="1"/>
  <c r="BW444" i="1" s="1"/>
  <c r="BX444" i="1" s="1"/>
  <c r="BY444" i="1" s="1"/>
  <c r="BZ444" i="1" s="1"/>
  <c r="DP236" i="1"/>
  <c r="DP365" i="1"/>
  <c r="BT331" i="1"/>
  <c r="DQ331" i="1" s="1"/>
  <c r="BT278" i="1"/>
  <c r="BU278" i="1" s="1"/>
  <c r="BV278" i="1" s="1"/>
  <c r="BW278" i="1" s="1"/>
  <c r="BX278" i="1" s="1"/>
  <c r="BY278" i="1" s="1"/>
  <c r="BZ278" i="1" s="1"/>
  <c r="CA278" i="1" s="1"/>
  <c r="DP354" i="1"/>
  <c r="DP214" i="1"/>
  <c r="BT503" i="1"/>
  <c r="DQ503" i="1" s="1"/>
  <c r="DP244" i="1"/>
  <c r="DP371" i="1"/>
  <c r="BT386" i="1"/>
  <c r="DQ386" i="1" s="1"/>
  <c r="DQ477" i="1"/>
  <c r="BU477" i="1"/>
  <c r="BV477" i="1" s="1"/>
  <c r="BW477" i="1" s="1"/>
  <c r="BX477" i="1" s="1"/>
  <c r="BY477" i="1" s="1"/>
  <c r="BZ477" i="1" s="1"/>
  <c r="DQ279" i="1"/>
  <c r="BU279" i="1"/>
  <c r="BV279" i="1" s="1"/>
  <c r="BW279" i="1" s="1"/>
  <c r="BX279" i="1" s="1"/>
  <c r="BY279" i="1" s="1"/>
  <c r="BZ279" i="1" s="1"/>
  <c r="BU233" i="1"/>
  <c r="BV233" i="1" s="1"/>
  <c r="BW233" i="1" s="1"/>
  <c r="BX233" i="1" s="1"/>
  <c r="BY233" i="1" s="1"/>
  <c r="BZ233" i="1" s="1"/>
  <c r="CA233" i="1" s="1"/>
  <c r="CB233" i="1" s="1"/>
  <c r="CC233" i="1" s="1"/>
  <c r="CD233" i="1" s="1"/>
  <c r="CE233" i="1" s="1"/>
  <c r="CF233" i="1" s="1"/>
  <c r="CG233" i="1" s="1"/>
  <c r="CH233" i="1" s="1"/>
  <c r="CI233" i="1" s="1"/>
  <c r="CJ233" i="1" s="1"/>
  <c r="CK233" i="1" s="1"/>
  <c r="CL233" i="1" s="1"/>
  <c r="CM233" i="1" s="1"/>
  <c r="CN233" i="1" s="1"/>
  <c r="CO233" i="1" s="1"/>
  <c r="CP233" i="1" s="1"/>
  <c r="CQ233" i="1" s="1"/>
  <c r="CR233" i="1" s="1"/>
  <c r="CS233" i="1" s="1"/>
  <c r="CT233" i="1" s="1"/>
  <c r="CU233" i="1" s="1"/>
  <c r="CV233" i="1" s="1"/>
  <c r="CW233" i="1" s="1"/>
  <c r="CX233" i="1" s="1"/>
  <c r="CY233" i="1" s="1"/>
  <c r="CZ233" i="1" s="1"/>
  <c r="DA233" i="1" s="1"/>
  <c r="DB233" i="1" s="1"/>
  <c r="DC233" i="1" s="1"/>
  <c r="DD233" i="1" s="1"/>
  <c r="DE233" i="1" s="1"/>
  <c r="DF233" i="1" s="1"/>
  <c r="DG233" i="1" s="1"/>
  <c r="DH233" i="1" s="1"/>
  <c r="DQ233" i="1"/>
  <c r="DQ394" i="1"/>
  <c r="BU394" i="1"/>
  <c r="BV394" i="1" s="1"/>
  <c r="BW394" i="1" s="1"/>
  <c r="BX394" i="1" s="1"/>
  <c r="BY394" i="1" s="1"/>
  <c r="BZ394" i="1" s="1"/>
  <c r="CA394" i="1" s="1"/>
  <c r="CB394" i="1" s="1"/>
  <c r="CC394" i="1" s="1"/>
  <c r="CD394" i="1" s="1"/>
  <c r="CE394" i="1" s="1"/>
  <c r="CF394" i="1" s="1"/>
  <c r="CG394" i="1" s="1"/>
  <c r="CH394" i="1" s="1"/>
  <c r="CI394" i="1" s="1"/>
  <c r="CJ394" i="1" s="1"/>
  <c r="CK394" i="1" s="1"/>
  <c r="CL394" i="1" s="1"/>
  <c r="CM394" i="1" s="1"/>
  <c r="CN394" i="1" s="1"/>
  <c r="CO394" i="1" s="1"/>
  <c r="CP394" i="1" s="1"/>
  <c r="CQ394" i="1" s="1"/>
  <c r="CR394" i="1" s="1"/>
  <c r="CS394" i="1" s="1"/>
  <c r="CT394" i="1" s="1"/>
  <c r="CU394" i="1" s="1"/>
  <c r="CV394" i="1" s="1"/>
  <c r="CW394" i="1" s="1"/>
  <c r="CX394" i="1" s="1"/>
  <c r="CY394" i="1" s="1"/>
  <c r="CZ394" i="1" s="1"/>
  <c r="DA394" i="1" s="1"/>
  <c r="DB394" i="1" s="1"/>
  <c r="DC394" i="1" s="1"/>
  <c r="DD394" i="1" s="1"/>
  <c r="DE394" i="1" s="1"/>
  <c r="DF394" i="1" s="1"/>
  <c r="DG394" i="1" s="1"/>
  <c r="DH394" i="1" s="1"/>
  <c r="DQ497" i="1"/>
  <c r="BU497" i="1"/>
  <c r="BV497" i="1" s="1"/>
  <c r="BW497" i="1" s="1"/>
  <c r="BX497" i="1" s="1"/>
  <c r="BY497" i="1" s="1"/>
  <c r="BZ497" i="1" s="1"/>
  <c r="CA497" i="1" s="1"/>
  <c r="CB497" i="1" s="1"/>
  <c r="CC497" i="1" s="1"/>
  <c r="CD497" i="1" s="1"/>
  <c r="CE497" i="1" s="1"/>
  <c r="CF497" i="1" s="1"/>
  <c r="CG497" i="1" s="1"/>
  <c r="CH497" i="1" s="1"/>
  <c r="CI497" i="1" s="1"/>
  <c r="CJ497" i="1" s="1"/>
  <c r="CK497" i="1" s="1"/>
  <c r="CL497" i="1" s="1"/>
  <c r="CM497" i="1" s="1"/>
  <c r="CN497" i="1" s="1"/>
  <c r="CO497" i="1" s="1"/>
  <c r="CP497" i="1" s="1"/>
  <c r="CQ497" i="1" s="1"/>
  <c r="CR497" i="1" s="1"/>
  <c r="CS497" i="1" s="1"/>
  <c r="CT497" i="1" s="1"/>
  <c r="CU497" i="1" s="1"/>
  <c r="CV497" i="1" s="1"/>
  <c r="CW497" i="1" s="1"/>
  <c r="CX497" i="1" s="1"/>
  <c r="CY497" i="1" s="1"/>
  <c r="CZ497" i="1" s="1"/>
  <c r="DA497" i="1" s="1"/>
  <c r="DB497" i="1" s="1"/>
  <c r="DC497" i="1" s="1"/>
  <c r="DD497" i="1" s="1"/>
  <c r="DE497" i="1" s="1"/>
  <c r="DF497" i="1" s="1"/>
  <c r="DG497" i="1" s="1"/>
  <c r="DH497" i="1" s="1"/>
  <c r="BU304" i="1"/>
  <c r="BV304" i="1" s="1"/>
  <c r="BW304" i="1" s="1"/>
  <c r="BX304" i="1" s="1"/>
  <c r="BY304" i="1" s="1"/>
  <c r="BZ304" i="1" s="1"/>
  <c r="CA304" i="1" s="1"/>
  <c r="CB304" i="1" s="1"/>
  <c r="CC304" i="1" s="1"/>
  <c r="CD304" i="1" s="1"/>
  <c r="CE304" i="1" s="1"/>
  <c r="CF304" i="1" s="1"/>
  <c r="CG304" i="1" s="1"/>
  <c r="CH304" i="1" s="1"/>
  <c r="CI304" i="1" s="1"/>
  <c r="CJ304" i="1" s="1"/>
  <c r="CK304" i="1" s="1"/>
  <c r="CL304" i="1" s="1"/>
  <c r="CM304" i="1" s="1"/>
  <c r="CN304" i="1" s="1"/>
  <c r="CO304" i="1" s="1"/>
  <c r="CP304" i="1" s="1"/>
  <c r="CQ304" i="1" s="1"/>
  <c r="CR304" i="1" s="1"/>
  <c r="CS304" i="1" s="1"/>
  <c r="CT304" i="1" s="1"/>
  <c r="CU304" i="1" s="1"/>
  <c r="CV304" i="1" s="1"/>
  <c r="CW304" i="1" s="1"/>
  <c r="CX304" i="1" s="1"/>
  <c r="CY304" i="1" s="1"/>
  <c r="CZ304" i="1" s="1"/>
  <c r="DA304" i="1" s="1"/>
  <c r="DB304" i="1" s="1"/>
  <c r="DC304" i="1" s="1"/>
  <c r="DD304" i="1" s="1"/>
  <c r="DE304" i="1" s="1"/>
  <c r="DF304" i="1" s="1"/>
  <c r="DG304" i="1" s="1"/>
  <c r="DH304" i="1" s="1"/>
  <c r="DQ304" i="1"/>
  <c r="BU396" i="1"/>
  <c r="BV396" i="1" s="1"/>
  <c r="BW396" i="1" s="1"/>
  <c r="BX396" i="1" s="1"/>
  <c r="BY396" i="1" s="1"/>
  <c r="BZ396" i="1" s="1"/>
  <c r="CA396" i="1" s="1"/>
  <c r="CB396" i="1" s="1"/>
  <c r="CC396" i="1" s="1"/>
  <c r="CD396" i="1" s="1"/>
  <c r="CE396" i="1" s="1"/>
  <c r="CF396" i="1" s="1"/>
  <c r="CG396" i="1" s="1"/>
  <c r="CH396" i="1" s="1"/>
  <c r="CI396" i="1" s="1"/>
  <c r="CJ396" i="1" s="1"/>
  <c r="CK396" i="1" s="1"/>
  <c r="CL396" i="1" s="1"/>
  <c r="CM396" i="1" s="1"/>
  <c r="CN396" i="1" s="1"/>
  <c r="CO396" i="1" s="1"/>
  <c r="CP396" i="1" s="1"/>
  <c r="CQ396" i="1" s="1"/>
  <c r="CR396" i="1" s="1"/>
  <c r="CS396" i="1" s="1"/>
  <c r="CT396" i="1" s="1"/>
  <c r="CU396" i="1" s="1"/>
  <c r="CV396" i="1" s="1"/>
  <c r="CW396" i="1" s="1"/>
  <c r="CX396" i="1" s="1"/>
  <c r="CY396" i="1" s="1"/>
  <c r="CZ396" i="1" s="1"/>
  <c r="DA396" i="1" s="1"/>
  <c r="DB396" i="1" s="1"/>
  <c r="DC396" i="1" s="1"/>
  <c r="DD396" i="1" s="1"/>
  <c r="DE396" i="1" s="1"/>
  <c r="DF396" i="1" s="1"/>
  <c r="DG396" i="1" s="1"/>
  <c r="DH396" i="1" s="1"/>
  <c r="DQ396" i="1"/>
  <c r="DQ208" i="1"/>
  <c r="BU208" i="1"/>
  <c r="BV208" i="1" s="1"/>
  <c r="BW208" i="1" s="1"/>
  <c r="BX208" i="1" s="1"/>
  <c r="BY208" i="1" s="1"/>
  <c r="BZ208" i="1" s="1"/>
  <c r="CA208" i="1" s="1"/>
  <c r="CB208" i="1" s="1"/>
  <c r="CC208" i="1" s="1"/>
  <c r="CD208" i="1" s="1"/>
  <c r="CE208" i="1" s="1"/>
  <c r="CF208" i="1" s="1"/>
  <c r="CG208" i="1" s="1"/>
  <c r="CH208" i="1" s="1"/>
  <c r="CI208" i="1" s="1"/>
  <c r="CJ208" i="1" s="1"/>
  <c r="CK208" i="1" s="1"/>
  <c r="CL208" i="1" s="1"/>
  <c r="CM208" i="1" s="1"/>
  <c r="CN208" i="1" s="1"/>
  <c r="CO208" i="1" s="1"/>
  <c r="CP208" i="1" s="1"/>
  <c r="CQ208" i="1" s="1"/>
  <c r="CR208" i="1" s="1"/>
  <c r="CS208" i="1" s="1"/>
  <c r="CT208" i="1" s="1"/>
  <c r="CU208" i="1" s="1"/>
  <c r="CV208" i="1" s="1"/>
  <c r="CW208" i="1" s="1"/>
  <c r="CX208" i="1" s="1"/>
  <c r="CY208" i="1" s="1"/>
  <c r="CZ208" i="1" s="1"/>
  <c r="DA208" i="1" s="1"/>
  <c r="DB208" i="1" s="1"/>
  <c r="DC208" i="1" s="1"/>
  <c r="DD208" i="1" s="1"/>
  <c r="DE208" i="1" s="1"/>
  <c r="DF208" i="1" s="1"/>
  <c r="DG208" i="1" s="1"/>
  <c r="DH208" i="1" s="1"/>
  <c r="DQ214" i="1"/>
  <c r="BU214" i="1"/>
  <c r="BV214" i="1" s="1"/>
  <c r="BW214" i="1" s="1"/>
  <c r="BX214" i="1" s="1"/>
  <c r="BY214" i="1" s="1"/>
  <c r="BZ214" i="1" s="1"/>
  <c r="CA214" i="1" s="1"/>
  <c r="CB214" i="1" s="1"/>
  <c r="CC214" i="1" s="1"/>
  <c r="CD214" i="1" s="1"/>
  <c r="CE214" i="1" s="1"/>
  <c r="CF214" i="1" s="1"/>
  <c r="CG214" i="1" s="1"/>
  <c r="CH214" i="1" s="1"/>
  <c r="CI214" i="1" s="1"/>
  <c r="CJ214" i="1" s="1"/>
  <c r="CK214" i="1" s="1"/>
  <c r="CL214" i="1" s="1"/>
  <c r="CM214" i="1" s="1"/>
  <c r="CN214" i="1" s="1"/>
  <c r="CO214" i="1" s="1"/>
  <c r="CP214" i="1" s="1"/>
  <c r="CQ214" i="1" s="1"/>
  <c r="CR214" i="1" s="1"/>
  <c r="CS214" i="1" s="1"/>
  <c r="CT214" i="1" s="1"/>
  <c r="CU214" i="1" s="1"/>
  <c r="CV214" i="1" s="1"/>
  <c r="CW214" i="1" s="1"/>
  <c r="CX214" i="1" s="1"/>
  <c r="CY214" i="1" s="1"/>
  <c r="CZ214" i="1" s="1"/>
  <c r="DA214" i="1" s="1"/>
  <c r="DB214" i="1" s="1"/>
  <c r="DC214" i="1" s="1"/>
  <c r="DD214" i="1" s="1"/>
  <c r="DE214" i="1" s="1"/>
  <c r="DF214" i="1" s="1"/>
  <c r="DG214" i="1" s="1"/>
  <c r="DH214" i="1" s="1"/>
  <c r="BU365" i="1"/>
  <c r="BV365" i="1" s="1"/>
  <c r="BW365" i="1" s="1"/>
  <c r="BX365" i="1" s="1"/>
  <c r="BY365" i="1" s="1"/>
  <c r="BZ365" i="1" s="1"/>
  <c r="CA365" i="1" s="1"/>
  <c r="CB365" i="1" s="1"/>
  <c r="CC365" i="1" s="1"/>
  <c r="CD365" i="1" s="1"/>
  <c r="CE365" i="1" s="1"/>
  <c r="CF365" i="1" s="1"/>
  <c r="CG365" i="1" s="1"/>
  <c r="CH365" i="1" s="1"/>
  <c r="CI365" i="1" s="1"/>
  <c r="CJ365" i="1" s="1"/>
  <c r="CK365" i="1" s="1"/>
  <c r="CL365" i="1" s="1"/>
  <c r="CM365" i="1" s="1"/>
  <c r="CN365" i="1" s="1"/>
  <c r="CO365" i="1" s="1"/>
  <c r="CP365" i="1" s="1"/>
  <c r="CQ365" i="1" s="1"/>
  <c r="CR365" i="1" s="1"/>
  <c r="CS365" i="1" s="1"/>
  <c r="CT365" i="1" s="1"/>
  <c r="CU365" i="1" s="1"/>
  <c r="CV365" i="1" s="1"/>
  <c r="CW365" i="1" s="1"/>
  <c r="CX365" i="1" s="1"/>
  <c r="CY365" i="1" s="1"/>
  <c r="CZ365" i="1" s="1"/>
  <c r="DA365" i="1" s="1"/>
  <c r="DB365" i="1" s="1"/>
  <c r="DC365" i="1" s="1"/>
  <c r="DD365" i="1" s="1"/>
  <c r="DE365" i="1" s="1"/>
  <c r="DF365" i="1" s="1"/>
  <c r="DG365" i="1" s="1"/>
  <c r="DH365" i="1" s="1"/>
  <c r="DQ365" i="1"/>
  <c r="DQ393" i="1"/>
  <c r="BU393" i="1"/>
  <c r="BV393" i="1" s="1"/>
  <c r="BW393" i="1" s="1"/>
  <c r="BX393" i="1" s="1"/>
  <c r="BY393" i="1" s="1"/>
  <c r="BZ393" i="1" s="1"/>
  <c r="CA393" i="1" s="1"/>
  <c r="CB393" i="1" s="1"/>
  <c r="CC393" i="1" s="1"/>
  <c r="CD393" i="1" s="1"/>
  <c r="CE393" i="1" s="1"/>
  <c r="CF393" i="1" s="1"/>
  <c r="CG393" i="1" s="1"/>
  <c r="CH393" i="1" s="1"/>
  <c r="CI393" i="1" s="1"/>
  <c r="CJ393" i="1" s="1"/>
  <c r="CK393" i="1" s="1"/>
  <c r="CL393" i="1" s="1"/>
  <c r="CM393" i="1" s="1"/>
  <c r="CN393" i="1" s="1"/>
  <c r="CO393" i="1" s="1"/>
  <c r="CP393" i="1" s="1"/>
  <c r="CQ393" i="1" s="1"/>
  <c r="CR393" i="1" s="1"/>
  <c r="CS393" i="1" s="1"/>
  <c r="CT393" i="1" s="1"/>
  <c r="CU393" i="1" s="1"/>
  <c r="CV393" i="1" s="1"/>
  <c r="CW393" i="1" s="1"/>
  <c r="CX393" i="1" s="1"/>
  <c r="CY393" i="1" s="1"/>
  <c r="CZ393" i="1" s="1"/>
  <c r="DA393" i="1" s="1"/>
  <c r="DB393" i="1" s="1"/>
  <c r="DC393" i="1" s="1"/>
  <c r="DD393" i="1" s="1"/>
  <c r="DE393" i="1" s="1"/>
  <c r="DF393" i="1" s="1"/>
  <c r="DG393" i="1" s="1"/>
  <c r="DH393" i="1" s="1"/>
  <c r="BU419" i="1"/>
  <c r="BV419" i="1" s="1"/>
  <c r="BW419" i="1" s="1"/>
  <c r="BX419" i="1" s="1"/>
  <c r="BY419" i="1" s="1"/>
  <c r="BZ419" i="1" s="1"/>
  <c r="DQ419" i="1"/>
  <c r="BU443" i="1"/>
  <c r="BV443" i="1" s="1"/>
  <c r="BW443" i="1" s="1"/>
  <c r="BX443" i="1" s="1"/>
  <c r="BY443" i="1" s="1"/>
  <c r="BZ443" i="1" s="1"/>
  <c r="CA443" i="1" s="1"/>
  <c r="DQ443" i="1"/>
  <c r="BU306" i="1"/>
  <c r="BV306" i="1" s="1"/>
  <c r="BW306" i="1" s="1"/>
  <c r="BX306" i="1" s="1"/>
  <c r="BY306" i="1" s="1"/>
  <c r="BZ306" i="1" s="1"/>
  <c r="CA306" i="1" s="1"/>
  <c r="CB306" i="1" s="1"/>
  <c r="CC306" i="1" s="1"/>
  <c r="CD306" i="1" s="1"/>
  <c r="CE306" i="1" s="1"/>
  <c r="CF306" i="1" s="1"/>
  <c r="CG306" i="1" s="1"/>
  <c r="CH306" i="1" s="1"/>
  <c r="CI306" i="1" s="1"/>
  <c r="CJ306" i="1" s="1"/>
  <c r="CK306" i="1" s="1"/>
  <c r="CL306" i="1" s="1"/>
  <c r="CM306" i="1" s="1"/>
  <c r="CN306" i="1" s="1"/>
  <c r="CO306" i="1" s="1"/>
  <c r="CP306" i="1" s="1"/>
  <c r="CQ306" i="1" s="1"/>
  <c r="CR306" i="1" s="1"/>
  <c r="CS306" i="1" s="1"/>
  <c r="CT306" i="1" s="1"/>
  <c r="CU306" i="1" s="1"/>
  <c r="CV306" i="1" s="1"/>
  <c r="CW306" i="1" s="1"/>
  <c r="CX306" i="1" s="1"/>
  <c r="CY306" i="1" s="1"/>
  <c r="CZ306" i="1" s="1"/>
  <c r="DA306" i="1" s="1"/>
  <c r="DB306" i="1" s="1"/>
  <c r="DC306" i="1" s="1"/>
  <c r="DD306" i="1" s="1"/>
  <c r="DE306" i="1" s="1"/>
  <c r="DF306" i="1" s="1"/>
  <c r="DG306" i="1" s="1"/>
  <c r="DH306" i="1" s="1"/>
  <c r="DQ306" i="1"/>
  <c r="BU412" i="1"/>
  <c r="BV412" i="1" s="1"/>
  <c r="BW412" i="1" s="1"/>
  <c r="BX412" i="1" s="1"/>
  <c r="BY412" i="1" s="1"/>
  <c r="BZ412" i="1" s="1"/>
  <c r="CA412" i="1" s="1"/>
  <c r="CB412" i="1" s="1"/>
  <c r="CC412" i="1" s="1"/>
  <c r="CD412" i="1" s="1"/>
  <c r="CE412" i="1" s="1"/>
  <c r="CF412" i="1" s="1"/>
  <c r="CG412" i="1" s="1"/>
  <c r="CH412" i="1" s="1"/>
  <c r="CI412" i="1" s="1"/>
  <c r="CJ412" i="1" s="1"/>
  <c r="CK412" i="1" s="1"/>
  <c r="CL412" i="1" s="1"/>
  <c r="CM412" i="1" s="1"/>
  <c r="CN412" i="1" s="1"/>
  <c r="CO412" i="1" s="1"/>
  <c r="CP412" i="1" s="1"/>
  <c r="CQ412" i="1" s="1"/>
  <c r="CR412" i="1" s="1"/>
  <c r="CS412" i="1" s="1"/>
  <c r="CT412" i="1" s="1"/>
  <c r="CU412" i="1" s="1"/>
  <c r="CV412" i="1" s="1"/>
  <c r="CW412" i="1" s="1"/>
  <c r="CX412" i="1" s="1"/>
  <c r="CY412" i="1" s="1"/>
  <c r="CZ412" i="1" s="1"/>
  <c r="DA412" i="1" s="1"/>
  <c r="DB412" i="1" s="1"/>
  <c r="DC412" i="1" s="1"/>
  <c r="DD412" i="1" s="1"/>
  <c r="DE412" i="1" s="1"/>
  <c r="DF412" i="1" s="1"/>
  <c r="DG412" i="1" s="1"/>
  <c r="DH412" i="1" s="1"/>
  <c r="DQ412" i="1"/>
  <c r="DQ302" i="1"/>
  <c r="BU302" i="1"/>
  <c r="BV302" i="1" s="1"/>
  <c r="BW302" i="1" s="1"/>
  <c r="BX302" i="1" s="1"/>
  <c r="BY302" i="1" s="1"/>
  <c r="BZ302" i="1" s="1"/>
  <c r="DQ328" i="1"/>
  <c r="BU328" i="1"/>
  <c r="BV328" i="1" s="1"/>
  <c r="BW328" i="1" s="1"/>
  <c r="BX328" i="1" s="1"/>
  <c r="BY328" i="1" s="1"/>
  <c r="BZ328" i="1" s="1"/>
  <c r="CA328" i="1" s="1"/>
  <c r="CB328" i="1" s="1"/>
  <c r="CC328" i="1" s="1"/>
  <c r="CD328" i="1" s="1"/>
  <c r="CE328" i="1" s="1"/>
  <c r="CF328" i="1" s="1"/>
  <c r="CG328" i="1" s="1"/>
  <c r="CH328" i="1" s="1"/>
  <c r="CI328" i="1" s="1"/>
  <c r="CJ328" i="1" s="1"/>
  <c r="CK328" i="1" s="1"/>
  <c r="CL328" i="1" s="1"/>
  <c r="CM328" i="1" s="1"/>
  <c r="CN328" i="1" s="1"/>
  <c r="CO328" i="1" s="1"/>
  <c r="CP328" i="1" s="1"/>
  <c r="CQ328" i="1" s="1"/>
  <c r="CR328" i="1" s="1"/>
  <c r="CS328" i="1" s="1"/>
  <c r="CT328" i="1" s="1"/>
  <c r="CU328" i="1" s="1"/>
  <c r="CV328" i="1" s="1"/>
  <c r="CW328" i="1" s="1"/>
  <c r="CX328" i="1" s="1"/>
  <c r="CY328" i="1" s="1"/>
  <c r="CZ328" i="1" s="1"/>
  <c r="DA328" i="1" s="1"/>
  <c r="DB328" i="1" s="1"/>
  <c r="DC328" i="1" s="1"/>
  <c r="DD328" i="1" s="1"/>
  <c r="DE328" i="1" s="1"/>
  <c r="DF328" i="1" s="1"/>
  <c r="DG328" i="1" s="1"/>
  <c r="DH328" i="1" s="1"/>
  <c r="DQ323" i="1"/>
  <c r="BU323" i="1"/>
  <c r="BV323" i="1" s="1"/>
  <c r="BW323" i="1" s="1"/>
  <c r="BX323" i="1" s="1"/>
  <c r="BY323" i="1" s="1"/>
  <c r="BZ323" i="1" s="1"/>
  <c r="CA323" i="1" s="1"/>
  <c r="CB323" i="1" s="1"/>
  <c r="CC323" i="1" s="1"/>
  <c r="CD323" i="1" s="1"/>
  <c r="CE323" i="1" s="1"/>
  <c r="CF323" i="1" s="1"/>
  <c r="CG323" i="1" s="1"/>
  <c r="CH323" i="1" s="1"/>
  <c r="CI323" i="1" s="1"/>
  <c r="CJ323" i="1" s="1"/>
  <c r="CK323" i="1" s="1"/>
  <c r="CL323" i="1" s="1"/>
  <c r="CM323" i="1" s="1"/>
  <c r="CN323" i="1" s="1"/>
  <c r="CO323" i="1" s="1"/>
  <c r="CP323" i="1" s="1"/>
  <c r="CQ323" i="1" s="1"/>
  <c r="CR323" i="1" s="1"/>
  <c r="CS323" i="1" s="1"/>
  <c r="CT323" i="1" s="1"/>
  <c r="CU323" i="1" s="1"/>
  <c r="CV323" i="1" s="1"/>
  <c r="CW323" i="1" s="1"/>
  <c r="CX323" i="1" s="1"/>
  <c r="CY323" i="1" s="1"/>
  <c r="CZ323" i="1" s="1"/>
  <c r="DA323" i="1" s="1"/>
  <c r="DB323" i="1" s="1"/>
  <c r="DC323" i="1" s="1"/>
  <c r="DD323" i="1" s="1"/>
  <c r="DE323" i="1" s="1"/>
  <c r="DF323" i="1" s="1"/>
  <c r="DG323" i="1" s="1"/>
  <c r="DH323" i="1" s="1"/>
  <c r="DQ227" i="1"/>
  <c r="BU227" i="1"/>
  <c r="BV227" i="1" s="1"/>
  <c r="BW227" i="1" s="1"/>
  <c r="BX227" i="1" s="1"/>
  <c r="BY227" i="1" s="1"/>
  <c r="BZ227" i="1" s="1"/>
  <c r="CA227" i="1" s="1"/>
  <c r="CB227" i="1" s="1"/>
  <c r="CC227" i="1" s="1"/>
  <c r="CD227" i="1" s="1"/>
  <c r="CE227" i="1" s="1"/>
  <c r="CF227" i="1" s="1"/>
  <c r="CG227" i="1" s="1"/>
  <c r="CH227" i="1" s="1"/>
  <c r="CI227" i="1" s="1"/>
  <c r="CJ227" i="1" s="1"/>
  <c r="CK227" i="1" s="1"/>
  <c r="CL227" i="1" s="1"/>
  <c r="CM227" i="1" s="1"/>
  <c r="CN227" i="1" s="1"/>
  <c r="CO227" i="1" s="1"/>
  <c r="CP227" i="1" s="1"/>
  <c r="CQ227" i="1" s="1"/>
  <c r="CR227" i="1" s="1"/>
  <c r="CS227" i="1" s="1"/>
  <c r="CT227" i="1" s="1"/>
  <c r="CU227" i="1" s="1"/>
  <c r="CV227" i="1" s="1"/>
  <c r="CW227" i="1" s="1"/>
  <c r="CX227" i="1" s="1"/>
  <c r="CY227" i="1" s="1"/>
  <c r="CZ227" i="1" s="1"/>
  <c r="DA227" i="1" s="1"/>
  <c r="DB227" i="1" s="1"/>
  <c r="DC227" i="1" s="1"/>
  <c r="DD227" i="1" s="1"/>
  <c r="DE227" i="1" s="1"/>
  <c r="DF227" i="1" s="1"/>
  <c r="DG227" i="1" s="1"/>
  <c r="DH227" i="1" s="1"/>
  <c r="BU359" i="1"/>
  <c r="BV359" i="1" s="1"/>
  <c r="BW359" i="1" s="1"/>
  <c r="BX359" i="1" s="1"/>
  <c r="BY359" i="1" s="1"/>
  <c r="BZ359" i="1" s="1"/>
  <c r="DQ359" i="1"/>
  <c r="BU391" i="1"/>
  <c r="BV391" i="1" s="1"/>
  <c r="BW391" i="1" s="1"/>
  <c r="BX391" i="1" s="1"/>
  <c r="BY391" i="1" s="1"/>
  <c r="BZ391" i="1" s="1"/>
  <c r="CA391" i="1" s="1"/>
  <c r="CB391" i="1" s="1"/>
  <c r="CC391" i="1" s="1"/>
  <c r="CD391" i="1" s="1"/>
  <c r="CE391" i="1" s="1"/>
  <c r="CF391" i="1" s="1"/>
  <c r="CG391" i="1" s="1"/>
  <c r="CH391" i="1" s="1"/>
  <c r="CI391" i="1" s="1"/>
  <c r="CJ391" i="1" s="1"/>
  <c r="CK391" i="1" s="1"/>
  <c r="CL391" i="1" s="1"/>
  <c r="CM391" i="1" s="1"/>
  <c r="CN391" i="1" s="1"/>
  <c r="CO391" i="1" s="1"/>
  <c r="CP391" i="1" s="1"/>
  <c r="CQ391" i="1" s="1"/>
  <c r="CR391" i="1" s="1"/>
  <c r="CS391" i="1" s="1"/>
  <c r="CT391" i="1" s="1"/>
  <c r="CU391" i="1" s="1"/>
  <c r="CV391" i="1" s="1"/>
  <c r="CW391" i="1" s="1"/>
  <c r="CX391" i="1" s="1"/>
  <c r="CY391" i="1" s="1"/>
  <c r="CZ391" i="1" s="1"/>
  <c r="DA391" i="1" s="1"/>
  <c r="DB391" i="1" s="1"/>
  <c r="DC391" i="1" s="1"/>
  <c r="DD391" i="1" s="1"/>
  <c r="DE391" i="1" s="1"/>
  <c r="DF391" i="1" s="1"/>
  <c r="DG391" i="1" s="1"/>
  <c r="DH391" i="1" s="1"/>
  <c r="DQ391" i="1"/>
  <c r="BU445" i="1"/>
  <c r="BV445" i="1" s="1"/>
  <c r="BW445" i="1" s="1"/>
  <c r="BX445" i="1" s="1"/>
  <c r="BY445" i="1" s="1"/>
  <c r="BZ445" i="1" s="1"/>
  <c r="CA445" i="1" s="1"/>
  <c r="DQ445" i="1"/>
  <c r="BU387" i="1"/>
  <c r="BV387" i="1" s="1"/>
  <c r="BW387" i="1" s="1"/>
  <c r="BX387" i="1" s="1"/>
  <c r="BY387" i="1" s="1"/>
  <c r="BZ387" i="1" s="1"/>
  <c r="DQ387" i="1"/>
  <c r="BU421" i="1"/>
  <c r="BV421" i="1" s="1"/>
  <c r="BW421" i="1" s="1"/>
  <c r="BX421" i="1" s="1"/>
  <c r="BY421" i="1" s="1"/>
  <c r="BZ421" i="1" s="1"/>
  <c r="CA421" i="1" s="1"/>
  <c r="CB421" i="1" s="1"/>
  <c r="CC421" i="1" s="1"/>
  <c r="CD421" i="1" s="1"/>
  <c r="CE421" i="1" s="1"/>
  <c r="CF421" i="1" s="1"/>
  <c r="CG421" i="1" s="1"/>
  <c r="CH421" i="1" s="1"/>
  <c r="CI421" i="1" s="1"/>
  <c r="CJ421" i="1" s="1"/>
  <c r="CK421" i="1" s="1"/>
  <c r="CL421" i="1" s="1"/>
  <c r="CM421" i="1" s="1"/>
  <c r="CN421" i="1" s="1"/>
  <c r="CO421" i="1" s="1"/>
  <c r="CP421" i="1" s="1"/>
  <c r="CQ421" i="1" s="1"/>
  <c r="CR421" i="1" s="1"/>
  <c r="CS421" i="1" s="1"/>
  <c r="CT421" i="1" s="1"/>
  <c r="CU421" i="1" s="1"/>
  <c r="CV421" i="1" s="1"/>
  <c r="CW421" i="1" s="1"/>
  <c r="CX421" i="1" s="1"/>
  <c r="CY421" i="1" s="1"/>
  <c r="CZ421" i="1" s="1"/>
  <c r="DA421" i="1" s="1"/>
  <c r="DB421" i="1" s="1"/>
  <c r="DC421" i="1" s="1"/>
  <c r="DD421" i="1" s="1"/>
  <c r="DE421" i="1" s="1"/>
  <c r="DF421" i="1" s="1"/>
  <c r="DG421" i="1" s="1"/>
  <c r="DH421" i="1" s="1"/>
  <c r="DQ421" i="1"/>
  <c r="DQ401" i="1"/>
  <c r="BU401" i="1"/>
  <c r="BV401" i="1" s="1"/>
  <c r="BW401" i="1" s="1"/>
  <c r="BX401" i="1" s="1"/>
  <c r="BY401" i="1" s="1"/>
  <c r="BZ401" i="1" s="1"/>
  <c r="CA401" i="1" s="1"/>
  <c r="BU455" i="1"/>
  <c r="BV455" i="1" s="1"/>
  <c r="BW455" i="1" s="1"/>
  <c r="BX455" i="1" s="1"/>
  <c r="BY455" i="1" s="1"/>
  <c r="BZ455" i="1" s="1"/>
  <c r="CA455" i="1" s="1"/>
  <c r="CB455" i="1" s="1"/>
  <c r="CC455" i="1" s="1"/>
  <c r="CD455" i="1" s="1"/>
  <c r="CE455" i="1" s="1"/>
  <c r="CF455" i="1" s="1"/>
  <c r="CG455" i="1" s="1"/>
  <c r="CH455" i="1" s="1"/>
  <c r="CI455" i="1" s="1"/>
  <c r="CJ455" i="1" s="1"/>
  <c r="CK455" i="1" s="1"/>
  <c r="CL455" i="1" s="1"/>
  <c r="CM455" i="1" s="1"/>
  <c r="CN455" i="1" s="1"/>
  <c r="CO455" i="1" s="1"/>
  <c r="CP455" i="1" s="1"/>
  <c r="CQ455" i="1" s="1"/>
  <c r="CR455" i="1" s="1"/>
  <c r="CS455" i="1" s="1"/>
  <c r="CT455" i="1" s="1"/>
  <c r="CU455" i="1" s="1"/>
  <c r="CV455" i="1" s="1"/>
  <c r="CW455" i="1" s="1"/>
  <c r="CX455" i="1" s="1"/>
  <c r="CY455" i="1" s="1"/>
  <c r="CZ455" i="1" s="1"/>
  <c r="DA455" i="1" s="1"/>
  <c r="DB455" i="1" s="1"/>
  <c r="DC455" i="1" s="1"/>
  <c r="DD455" i="1" s="1"/>
  <c r="DE455" i="1" s="1"/>
  <c r="DF455" i="1" s="1"/>
  <c r="DG455" i="1" s="1"/>
  <c r="DH455" i="1" s="1"/>
  <c r="DQ455" i="1"/>
  <c r="BU264" i="1"/>
  <c r="BV264" i="1" s="1"/>
  <c r="BW264" i="1" s="1"/>
  <c r="BX264" i="1" s="1"/>
  <c r="BY264" i="1" s="1"/>
  <c r="BZ264" i="1" s="1"/>
  <c r="DQ264" i="1"/>
  <c r="BU345" i="1"/>
  <c r="BV345" i="1" s="1"/>
  <c r="BW345" i="1" s="1"/>
  <c r="BX345" i="1" s="1"/>
  <c r="BY345" i="1" s="1"/>
  <c r="BZ345" i="1" s="1"/>
  <c r="CA345" i="1" s="1"/>
  <c r="DQ345" i="1"/>
  <c r="BU375" i="1"/>
  <c r="BV375" i="1" s="1"/>
  <c r="BW375" i="1" s="1"/>
  <c r="BX375" i="1" s="1"/>
  <c r="BY375" i="1" s="1"/>
  <c r="BZ375" i="1" s="1"/>
  <c r="DQ375" i="1"/>
  <c r="BU460" i="1"/>
  <c r="BV460" i="1" s="1"/>
  <c r="BW460" i="1" s="1"/>
  <c r="BX460" i="1" s="1"/>
  <c r="BY460" i="1" s="1"/>
  <c r="BZ460" i="1" s="1"/>
  <c r="CA460" i="1" s="1"/>
  <c r="DQ460" i="1"/>
  <c r="BU255" i="1"/>
  <c r="BV255" i="1" s="1"/>
  <c r="BW255" i="1" s="1"/>
  <c r="BX255" i="1" s="1"/>
  <c r="BY255" i="1" s="1"/>
  <c r="BZ255" i="1" s="1"/>
  <c r="CA255" i="1" s="1"/>
  <c r="CB255" i="1" s="1"/>
  <c r="CC255" i="1" s="1"/>
  <c r="CD255" i="1" s="1"/>
  <c r="CE255" i="1" s="1"/>
  <c r="CF255" i="1" s="1"/>
  <c r="CG255" i="1" s="1"/>
  <c r="CH255" i="1" s="1"/>
  <c r="CI255" i="1" s="1"/>
  <c r="CJ255" i="1" s="1"/>
  <c r="CK255" i="1" s="1"/>
  <c r="CL255" i="1" s="1"/>
  <c r="CM255" i="1" s="1"/>
  <c r="CN255" i="1" s="1"/>
  <c r="CO255" i="1" s="1"/>
  <c r="CP255" i="1" s="1"/>
  <c r="CQ255" i="1" s="1"/>
  <c r="CR255" i="1" s="1"/>
  <c r="CS255" i="1" s="1"/>
  <c r="CT255" i="1" s="1"/>
  <c r="CU255" i="1" s="1"/>
  <c r="CV255" i="1" s="1"/>
  <c r="CW255" i="1" s="1"/>
  <c r="CX255" i="1" s="1"/>
  <c r="CY255" i="1" s="1"/>
  <c r="CZ255" i="1" s="1"/>
  <c r="DA255" i="1" s="1"/>
  <c r="DB255" i="1" s="1"/>
  <c r="DC255" i="1" s="1"/>
  <c r="DD255" i="1" s="1"/>
  <c r="DE255" i="1" s="1"/>
  <c r="DF255" i="1" s="1"/>
  <c r="DG255" i="1" s="1"/>
  <c r="DH255" i="1" s="1"/>
  <c r="DQ255" i="1"/>
  <c r="BU409" i="1"/>
  <c r="BV409" i="1" s="1"/>
  <c r="BW409" i="1" s="1"/>
  <c r="BX409" i="1" s="1"/>
  <c r="BY409" i="1" s="1"/>
  <c r="BZ409" i="1" s="1"/>
  <c r="DQ409" i="1"/>
  <c r="BU490" i="1"/>
  <c r="BV490" i="1" s="1"/>
  <c r="BW490" i="1" s="1"/>
  <c r="BX490" i="1" s="1"/>
  <c r="BY490" i="1" s="1"/>
  <c r="BZ490" i="1" s="1"/>
  <c r="DQ490" i="1"/>
  <c r="BU493" i="1"/>
  <c r="BV493" i="1" s="1"/>
  <c r="BW493" i="1" s="1"/>
  <c r="BX493" i="1" s="1"/>
  <c r="BY493" i="1" s="1"/>
  <c r="BZ493" i="1" s="1"/>
  <c r="DQ493" i="1"/>
  <c r="DQ297" i="1"/>
  <c r="BU297" i="1"/>
  <c r="BV297" i="1" s="1"/>
  <c r="BW297" i="1" s="1"/>
  <c r="BX297" i="1" s="1"/>
  <c r="BY297" i="1" s="1"/>
  <c r="BZ297" i="1" s="1"/>
  <c r="DQ234" i="1"/>
  <c r="BU234" i="1"/>
  <c r="BV234" i="1" s="1"/>
  <c r="BW234" i="1" s="1"/>
  <c r="BX234" i="1" s="1"/>
  <c r="BY234" i="1" s="1"/>
  <c r="BZ234" i="1" s="1"/>
  <c r="BU303" i="1"/>
  <c r="BV303" i="1" s="1"/>
  <c r="BW303" i="1" s="1"/>
  <c r="BX303" i="1" s="1"/>
  <c r="BY303" i="1" s="1"/>
  <c r="BZ303" i="1" s="1"/>
  <c r="CA303" i="1" s="1"/>
  <c r="CB303" i="1" s="1"/>
  <c r="CC303" i="1" s="1"/>
  <c r="CD303" i="1" s="1"/>
  <c r="CE303" i="1" s="1"/>
  <c r="CF303" i="1" s="1"/>
  <c r="CG303" i="1" s="1"/>
  <c r="CH303" i="1" s="1"/>
  <c r="CI303" i="1" s="1"/>
  <c r="CJ303" i="1" s="1"/>
  <c r="CK303" i="1" s="1"/>
  <c r="CL303" i="1" s="1"/>
  <c r="CM303" i="1" s="1"/>
  <c r="CN303" i="1" s="1"/>
  <c r="CO303" i="1" s="1"/>
  <c r="CP303" i="1" s="1"/>
  <c r="CQ303" i="1" s="1"/>
  <c r="CR303" i="1" s="1"/>
  <c r="CS303" i="1" s="1"/>
  <c r="CT303" i="1" s="1"/>
  <c r="CU303" i="1" s="1"/>
  <c r="CV303" i="1" s="1"/>
  <c r="CW303" i="1" s="1"/>
  <c r="CX303" i="1" s="1"/>
  <c r="CY303" i="1" s="1"/>
  <c r="CZ303" i="1" s="1"/>
  <c r="DA303" i="1" s="1"/>
  <c r="DB303" i="1" s="1"/>
  <c r="DC303" i="1" s="1"/>
  <c r="DD303" i="1" s="1"/>
  <c r="DE303" i="1" s="1"/>
  <c r="DF303" i="1" s="1"/>
  <c r="DG303" i="1" s="1"/>
  <c r="DH303" i="1" s="1"/>
  <c r="DQ303" i="1"/>
  <c r="DQ441" i="1"/>
  <c r="BU441" i="1"/>
  <c r="BV441" i="1" s="1"/>
  <c r="BW441" i="1" s="1"/>
  <c r="BX441" i="1" s="1"/>
  <c r="BY441" i="1" s="1"/>
  <c r="BZ441" i="1" s="1"/>
  <c r="CA441" i="1" s="1"/>
  <c r="CB441" i="1" s="1"/>
  <c r="CC441" i="1" s="1"/>
  <c r="CD441" i="1" s="1"/>
  <c r="CE441" i="1" s="1"/>
  <c r="CF441" i="1" s="1"/>
  <c r="CG441" i="1" s="1"/>
  <c r="CH441" i="1" s="1"/>
  <c r="CI441" i="1" s="1"/>
  <c r="CJ441" i="1" s="1"/>
  <c r="CK441" i="1" s="1"/>
  <c r="CL441" i="1" s="1"/>
  <c r="CM441" i="1" s="1"/>
  <c r="CN441" i="1" s="1"/>
  <c r="CO441" i="1" s="1"/>
  <c r="CP441" i="1" s="1"/>
  <c r="CQ441" i="1" s="1"/>
  <c r="CR441" i="1" s="1"/>
  <c r="CS441" i="1" s="1"/>
  <c r="CT441" i="1" s="1"/>
  <c r="CU441" i="1" s="1"/>
  <c r="CV441" i="1" s="1"/>
  <c r="CW441" i="1" s="1"/>
  <c r="CX441" i="1" s="1"/>
  <c r="CY441" i="1" s="1"/>
  <c r="CZ441" i="1" s="1"/>
  <c r="DA441" i="1" s="1"/>
  <c r="DB441" i="1" s="1"/>
  <c r="DC441" i="1" s="1"/>
  <c r="DD441" i="1" s="1"/>
  <c r="DE441" i="1" s="1"/>
  <c r="DF441" i="1" s="1"/>
  <c r="DG441" i="1" s="1"/>
  <c r="DH441" i="1" s="1"/>
  <c r="BU440" i="1"/>
  <c r="BV440" i="1" s="1"/>
  <c r="BW440" i="1" s="1"/>
  <c r="BX440" i="1" s="1"/>
  <c r="BY440" i="1" s="1"/>
  <c r="BZ440" i="1" s="1"/>
  <c r="CA440" i="1" s="1"/>
  <c r="DQ440" i="1"/>
  <c r="BU329" i="1"/>
  <c r="BV329" i="1" s="1"/>
  <c r="BW329" i="1" s="1"/>
  <c r="BX329" i="1" s="1"/>
  <c r="BY329" i="1" s="1"/>
  <c r="BZ329" i="1" s="1"/>
  <c r="CA329" i="1" s="1"/>
  <c r="CB329" i="1" s="1"/>
  <c r="CC329" i="1" s="1"/>
  <c r="CD329" i="1" s="1"/>
  <c r="CE329" i="1" s="1"/>
  <c r="CF329" i="1" s="1"/>
  <c r="CG329" i="1" s="1"/>
  <c r="CH329" i="1" s="1"/>
  <c r="CI329" i="1" s="1"/>
  <c r="CJ329" i="1" s="1"/>
  <c r="CK329" i="1" s="1"/>
  <c r="CL329" i="1" s="1"/>
  <c r="CM329" i="1" s="1"/>
  <c r="CN329" i="1" s="1"/>
  <c r="CO329" i="1" s="1"/>
  <c r="CP329" i="1" s="1"/>
  <c r="CQ329" i="1" s="1"/>
  <c r="CR329" i="1" s="1"/>
  <c r="CS329" i="1" s="1"/>
  <c r="CT329" i="1" s="1"/>
  <c r="CU329" i="1" s="1"/>
  <c r="CV329" i="1" s="1"/>
  <c r="CW329" i="1" s="1"/>
  <c r="CX329" i="1" s="1"/>
  <c r="CY329" i="1" s="1"/>
  <c r="CZ329" i="1" s="1"/>
  <c r="DA329" i="1" s="1"/>
  <c r="DB329" i="1" s="1"/>
  <c r="DC329" i="1" s="1"/>
  <c r="DD329" i="1" s="1"/>
  <c r="DE329" i="1" s="1"/>
  <c r="DF329" i="1" s="1"/>
  <c r="DG329" i="1" s="1"/>
  <c r="DH329" i="1" s="1"/>
  <c r="DQ329" i="1"/>
  <c r="BU485" i="1"/>
  <c r="BV485" i="1" s="1"/>
  <c r="BW485" i="1" s="1"/>
  <c r="BX485" i="1" s="1"/>
  <c r="BY485" i="1" s="1"/>
  <c r="BZ485" i="1" s="1"/>
  <c r="CA485" i="1" s="1"/>
  <c r="CB485" i="1" s="1"/>
  <c r="CC485" i="1" s="1"/>
  <c r="CD485" i="1" s="1"/>
  <c r="CE485" i="1" s="1"/>
  <c r="CF485" i="1" s="1"/>
  <c r="CG485" i="1" s="1"/>
  <c r="CH485" i="1" s="1"/>
  <c r="CI485" i="1" s="1"/>
  <c r="CJ485" i="1" s="1"/>
  <c r="CK485" i="1" s="1"/>
  <c r="CL485" i="1" s="1"/>
  <c r="CM485" i="1" s="1"/>
  <c r="CN485" i="1" s="1"/>
  <c r="CO485" i="1" s="1"/>
  <c r="CP485" i="1" s="1"/>
  <c r="CQ485" i="1" s="1"/>
  <c r="CR485" i="1" s="1"/>
  <c r="CS485" i="1" s="1"/>
  <c r="CT485" i="1" s="1"/>
  <c r="CU485" i="1" s="1"/>
  <c r="CV485" i="1" s="1"/>
  <c r="CW485" i="1" s="1"/>
  <c r="CX485" i="1" s="1"/>
  <c r="CY485" i="1" s="1"/>
  <c r="CZ485" i="1" s="1"/>
  <c r="DA485" i="1" s="1"/>
  <c r="DB485" i="1" s="1"/>
  <c r="DC485" i="1" s="1"/>
  <c r="DD485" i="1" s="1"/>
  <c r="DE485" i="1" s="1"/>
  <c r="DF485" i="1" s="1"/>
  <c r="DG485" i="1" s="1"/>
  <c r="DH485" i="1" s="1"/>
  <c r="DQ485" i="1"/>
  <c r="DQ254" i="1"/>
  <c r="BU254" i="1"/>
  <c r="BV254" i="1" s="1"/>
  <c r="BW254" i="1" s="1"/>
  <c r="BX254" i="1" s="1"/>
  <c r="BY254" i="1" s="1"/>
  <c r="BZ254" i="1" s="1"/>
  <c r="CA254" i="1" s="1"/>
  <c r="CB254" i="1" s="1"/>
  <c r="CC254" i="1" s="1"/>
  <c r="CD254" i="1" s="1"/>
  <c r="CE254" i="1" s="1"/>
  <c r="CF254" i="1" s="1"/>
  <c r="CG254" i="1" s="1"/>
  <c r="CH254" i="1" s="1"/>
  <c r="CI254" i="1" s="1"/>
  <c r="CJ254" i="1" s="1"/>
  <c r="CK254" i="1" s="1"/>
  <c r="CL254" i="1" s="1"/>
  <c r="CM254" i="1" s="1"/>
  <c r="CN254" i="1" s="1"/>
  <c r="CO254" i="1" s="1"/>
  <c r="CP254" i="1" s="1"/>
  <c r="CQ254" i="1" s="1"/>
  <c r="CR254" i="1" s="1"/>
  <c r="CS254" i="1" s="1"/>
  <c r="CT254" i="1" s="1"/>
  <c r="CU254" i="1" s="1"/>
  <c r="CV254" i="1" s="1"/>
  <c r="CW254" i="1" s="1"/>
  <c r="CX254" i="1" s="1"/>
  <c r="CY254" i="1" s="1"/>
  <c r="CZ254" i="1" s="1"/>
  <c r="DA254" i="1" s="1"/>
  <c r="DB254" i="1" s="1"/>
  <c r="DC254" i="1" s="1"/>
  <c r="DD254" i="1" s="1"/>
  <c r="DE254" i="1" s="1"/>
  <c r="DF254" i="1" s="1"/>
  <c r="DG254" i="1" s="1"/>
  <c r="DH254" i="1" s="1"/>
  <c r="BU219" i="1"/>
  <c r="BV219" i="1" s="1"/>
  <c r="BW219" i="1" s="1"/>
  <c r="BX219" i="1" s="1"/>
  <c r="BY219" i="1" s="1"/>
  <c r="BZ219" i="1" s="1"/>
  <c r="DQ219" i="1"/>
  <c r="DQ422" i="1"/>
  <c r="BU422" i="1"/>
  <c r="BV422" i="1" s="1"/>
  <c r="BW422" i="1" s="1"/>
  <c r="BX422" i="1" s="1"/>
  <c r="BY422" i="1" s="1"/>
  <c r="BZ422" i="1" s="1"/>
  <c r="CA422" i="1" s="1"/>
  <c r="CB422" i="1" s="1"/>
  <c r="CC422" i="1" s="1"/>
  <c r="CD422" i="1" s="1"/>
  <c r="CE422" i="1" s="1"/>
  <c r="CF422" i="1" s="1"/>
  <c r="CG422" i="1" s="1"/>
  <c r="CH422" i="1" s="1"/>
  <c r="CI422" i="1" s="1"/>
  <c r="CJ422" i="1" s="1"/>
  <c r="CK422" i="1" s="1"/>
  <c r="CL422" i="1" s="1"/>
  <c r="CM422" i="1" s="1"/>
  <c r="CN422" i="1" s="1"/>
  <c r="CO422" i="1" s="1"/>
  <c r="CP422" i="1" s="1"/>
  <c r="CQ422" i="1" s="1"/>
  <c r="CR422" i="1" s="1"/>
  <c r="CS422" i="1" s="1"/>
  <c r="CT422" i="1" s="1"/>
  <c r="CU422" i="1" s="1"/>
  <c r="CV422" i="1" s="1"/>
  <c r="CW422" i="1" s="1"/>
  <c r="CX422" i="1" s="1"/>
  <c r="CY422" i="1" s="1"/>
  <c r="CZ422" i="1" s="1"/>
  <c r="DA422" i="1" s="1"/>
  <c r="DB422" i="1" s="1"/>
  <c r="DC422" i="1" s="1"/>
  <c r="DD422" i="1" s="1"/>
  <c r="DE422" i="1" s="1"/>
  <c r="DF422" i="1" s="1"/>
  <c r="DG422" i="1" s="1"/>
  <c r="DH422" i="1" s="1"/>
  <c r="DQ339" i="1"/>
  <c r="BU339" i="1"/>
  <c r="BV339" i="1" s="1"/>
  <c r="BW339" i="1" s="1"/>
  <c r="BX339" i="1" s="1"/>
  <c r="BY339" i="1" s="1"/>
  <c r="BZ339" i="1" s="1"/>
  <c r="BU285" i="1"/>
  <c r="BV285" i="1" s="1"/>
  <c r="BW285" i="1" s="1"/>
  <c r="BX285" i="1" s="1"/>
  <c r="BY285" i="1" s="1"/>
  <c r="BZ285" i="1" s="1"/>
  <c r="DQ285" i="1"/>
  <c r="BU496" i="1"/>
  <c r="BV496" i="1" s="1"/>
  <c r="BW496" i="1" s="1"/>
  <c r="BX496" i="1" s="1"/>
  <c r="BY496" i="1" s="1"/>
  <c r="BZ496" i="1" s="1"/>
  <c r="CA496" i="1" s="1"/>
  <c r="CB496" i="1" s="1"/>
  <c r="CC496" i="1" s="1"/>
  <c r="CD496" i="1" s="1"/>
  <c r="CE496" i="1" s="1"/>
  <c r="CF496" i="1" s="1"/>
  <c r="CG496" i="1" s="1"/>
  <c r="CH496" i="1" s="1"/>
  <c r="CI496" i="1" s="1"/>
  <c r="CJ496" i="1" s="1"/>
  <c r="CK496" i="1" s="1"/>
  <c r="CL496" i="1" s="1"/>
  <c r="CM496" i="1" s="1"/>
  <c r="CN496" i="1" s="1"/>
  <c r="CO496" i="1" s="1"/>
  <c r="CP496" i="1" s="1"/>
  <c r="CQ496" i="1" s="1"/>
  <c r="CR496" i="1" s="1"/>
  <c r="CS496" i="1" s="1"/>
  <c r="CT496" i="1" s="1"/>
  <c r="CU496" i="1" s="1"/>
  <c r="CV496" i="1" s="1"/>
  <c r="CW496" i="1" s="1"/>
  <c r="CX496" i="1" s="1"/>
  <c r="CY496" i="1" s="1"/>
  <c r="CZ496" i="1" s="1"/>
  <c r="DA496" i="1" s="1"/>
  <c r="DB496" i="1" s="1"/>
  <c r="DC496" i="1" s="1"/>
  <c r="DD496" i="1" s="1"/>
  <c r="DE496" i="1" s="1"/>
  <c r="DF496" i="1" s="1"/>
  <c r="DG496" i="1" s="1"/>
  <c r="DH496" i="1" s="1"/>
  <c r="DQ496" i="1"/>
  <c r="BU245" i="1"/>
  <c r="BV245" i="1" s="1"/>
  <c r="BW245" i="1" s="1"/>
  <c r="BX245" i="1" s="1"/>
  <c r="BY245" i="1" s="1"/>
  <c r="BZ245" i="1" s="1"/>
  <c r="CA245" i="1" s="1"/>
  <c r="CB245" i="1" s="1"/>
  <c r="CC245" i="1" s="1"/>
  <c r="CD245" i="1" s="1"/>
  <c r="CE245" i="1" s="1"/>
  <c r="CF245" i="1" s="1"/>
  <c r="CG245" i="1" s="1"/>
  <c r="CH245" i="1" s="1"/>
  <c r="CI245" i="1" s="1"/>
  <c r="CJ245" i="1" s="1"/>
  <c r="CK245" i="1" s="1"/>
  <c r="CL245" i="1" s="1"/>
  <c r="CM245" i="1" s="1"/>
  <c r="CN245" i="1" s="1"/>
  <c r="CO245" i="1" s="1"/>
  <c r="CP245" i="1" s="1"/>
  <c r="CQ245" i="1" s="1"/>
  <c r="CR245" i="1" s="1"/>
  <c r="CS245" i="1" s="1"/>
  <c r="CT245" i="1" s="1"/>
  <c r="CU245" i="1" s="1"/>
  <c r="CV245" i="1" s="1"/>
  <c r="CW245" i="1" s="1"/>
  <c r="CX245" i="1" s="1"/>
  <c r="CY245" i="1" s="1"/>
  <c r="CZ245" i="1" s="1"/>
  <c r="DA245" i="1" s="1"/>
  <c r="DB245" i="1" s="1"/>
  <c r="DC245" i="1" s="1"/>
  <c r="DD245" i="1" s="1"/>
  <c r="DE245" i="1" s="1"/>
  <c r="DF245" i="1" s="1"/>
  <c r="DG245" i="1" s="1"/>
  <c r="DH245" i="1" s="1"/>
  <c r="DQ245" i="1"/>
  <c r="DQ317" i="1"/>
  <c r="BU317" i="1"/>
  <c r="BV317" i="1" s="1"/>
  <c r="BW317" i="1" s="1"/>
  <c r="BX317" i="1" s="1"/>
  <c r="BY317" i="1" s="1"/>
  <c r="BZ317" i="1" s="1"/>
  <c r="CA317" i="1" s="1"/>
  <c r="DQ367" i="1"/>
  <c r="BU367" i="1"/>
  <c r="BV367" i="1" s="1"/>
  <c r="BW367" i="1" s="1"/>
  <c r="BX367" i="1" s="1"/>
  <c r="BY367" i="1" s="1"/>
  <c r="BZ367" i="1" s="1"/>
  <c r="CA367" i="1" s="1"/>
  <c r="CB367" i="1" s="1"/>
  <c r="CC367" i="1" s="1"/>
  <c r="CD367" i="1" s="1"/>
  <c r="CE367" i="1" s="1"/>
  <c r="CF367" i="1" s="1"/>
  <c r="CG367" i="1" s="1"/>
  <c r="CH367" i="1" s="1"/>
  <c r="CI367" i="1" s="1"/>
  <c r="CJ367" i="1" s="1"/>
  <c r="CK367" i="1" s="1"/>
  <c r="CL367" i="1" s="1"/>
  <c r="CM367" i="1" s="1"/>
  <c r="CN367" i="1" s="1"/>
  <c r="CO367" i="1" s="1"/>
  <c r="CP367" i="1" s="1"/>
  <c r="CQ367" i="1" s="1"/>
  <c r="CR367" i="1" s="1"/>
  <c r="CS367" i="1" s="1"/>
  <c r="CT367" i="1" s="1"/>
  <c r="CU367" i="1" s="1"/>
  <c r="CV367" i="1" s="1"/>
  <c r="CW367" i="1" s="1"/>
  <c r="CX367" i="1" s="1"/>
  <c r="CY367" i="1" s="1"/>
  <c r="CZ367" i="1" s="1"/>
  <c r="DA367" i="1" s="1"/>
  <c r="DB367" i="1" s="1"/>
  <c r="DC367" i="1" s="1"/>
  <c r="DD367" i="1" s="1"/>
  <c r="DE367" i="1" s="1"/>
  <c r="DF367" i="1" s="1"/>
  <c r="DG367" i="1" s="1"/>
  <c r="DH367" i="1" s="1"/>
  <c r="DQ370" i="1"/>
  <c r="BU370" i="1"/>
  <c r="BV370" i="1" s="1"/>
  <c r="BW370" i="1" s="1"/>
  <c r="BX370" i="1" s="1"/>
  <c r="BY370" i="1" s="1"/>
  <c r="BZ370" i="1" s="1"/>
  <c r="DQ288" i="1"/>
  <c r="BU288" i="1"/>
  <c r="BV288" i="1" s="1"/>
  <c r="BW288" i="1" s="1"/>
  <c r="BX288" i="1" s="1"/>
  <c r="BY288" i="1" s="1"/>
  <c r="BZ288" i="1" s="1"/>
  <c r="BU327" i="1"/>
  <c r="BV327" i="1" s="1"/>
  <c r="BW327" i="1" s="1"/>
  <c r="BX327" i="1" s="1"/>
  <c r="BY327" i="1" s="1"/>
  <c r="BZ327" i="1" s="1"/>
  <c r="CA327" i="1" s="1"/>
  <c r="DQ327" i="1"/>
  <c r="DQ472" i="1"/>
  <c r="BU472" i="1"/>
  <c r="BV472" i="1" s="1"/>
  <c r="BW472" i="1" s="1"/>
  <c r="BX472" i="1" s="1"/>
  <c r="BY472" i="1" s="1"/>
  <c r="BZ472" i="1" s="1"/>
  <c r="CA472" i="1" s="1"/>
  <c r="CB472" i="1" s="1"/>
  <c r="CC472" i="1" s="1"/>
  <c r="CD472" i="1" s="1"/>
  <c r="CE472" i="1" s="1"/>
  <c r="CF472" i="1" s="1"/>
  <c r="CG472" i="1" s="1"/>
  <c r="CH472" i="1" s="1"/>
  <c r="CI472" i="1" s="1"/>
  <c r="CJ472" i="1" s="1"/>
  <c r="CK472" i="1" s="1"/>
  <c r="CL472" i="1" s="1"/>
  <c r="CM472" i="1" s="1"/>
  <c r="CN472" i="1" s="1"/>
  <c r="CO472" i="1" s="1"/>
  <c r="CP472" i="1" s="1"/>
  <c r="CQ472" i="1" s="1"/>
  <c r="CR472" i="1" s="1"/>
  <c r="CS472" i="1" s="1"/>
  <c r="CT472" i="1" s="1"/>
  <c r="CU472" i="1" s="1"/>
  <c r="CV472" i="1" s="1"/>
  <c r="CW472" i="1" s="1"/>
  <c r="CX472" i="1" s="1"/>
  <c r="CY472" i="1" s="1"/>
  <c r="CZ472" i="1" s="1"/>
  <c r="DA472" i="1" s="1"/>
  <c r="DB472" i="1" s="1"/>
  <c r="DC472" i="1" s="1"/>
  <c r="DD472" i="1" s="1"/>
  <c r="DE472" i="1" s="1"/>
  <c r="DF472" i="1" s="1"/>
  <c r="DG472" i="1" s="1"/>
  <c r="DH472" i="1" s="1"/>
  <c r="BU428" i="1"/>
  <c r="BV428" i="1" s="1"/>
  <c r="BW428" i="1" s="1"/>
  <c r="BX428" i="1" s="1"/>
  <c r="BY428" i="1" s="1"/>
  <c r="BZ428" i="1" s="1"/>
  <c r="DQ428" i="1"/>
  <c r="BU221" i="1"/>
  <c r="BV221" i="1" s="1"/>
  <c r="BW221" i="1" s="1"/>
  <c r="BX221" i="1" s="1"/>
  <c r="BY221" i="1" s="1"/>
  <c r="BZ221" i="1" s="1"/>
  <c r="CA221" i="1" s="1"/>
  <c r="DQ221" i="1"/>
  <c r="BU380" i="1"/>
  <c r="BV380" i="1" s="1"/>
  <c r="BW380" i="1" s="1"/>
  <c r="BX380" i="1" s="1"/>
  <c r="BY380" i="1" s="1"/>
  <c r="BZ380" i="1" s="1"/>
  <c r="DQ380" i="1"/>
  <c r="BU330" i="1"/>
  <c r="BV330" i="1" s="1"/>
  <c r="BW330" i="1" s="1"/>
  <c r="BX330" i="1" s="1"/>
  <c r="BY330" i="1" s="1"/>
  <c r="BZ330" i="1" s="1"/>
  <c r="CA330" i="1" s="1"/>
  <c r="DQ330" i="1"/>
  <c r="BU315" i="1"/>
  <c r="BV315" i="1" s="1"/>
  <c r="BW315" i="1" s="1"/>
  <c r="BX315" i="1" s="1"/>
  <c r="BY315" i="1" s="1"/>
  <c r="BZ315" i="1" s="1"/>
  <c r="CA315" i="1" s="1"/>
  <c r="DQ315" i="1"/>
  <c r="DQ461" i="1"/>
  <c r="BU461" i="1"/>
  <c r="BV461" i="1" s="1"/>
  <c r="BW461" i="1" s="1"/>
  <c r="BX461" i="1" s="1"/>
  <c r="BY461" i="1" s="1"/>
  <c r="BZ461" i="1" s="1"/>
  <c r="CA461" i="1" s="1"/>
  <c r="CB461" i="1" s="1"/>
  <c r="CC461" i="1" s="1"/>
  <c r="CD461" i="1" s="1"/>
  <c r="CE461" i="1" s="1"/>
  <c r="CF461" i="1" s="1"/>
  <c r="CG461" i="1" s="1"/>
  <c r="CH461" i="1" s="1"/>
  <c r="CI461" i="1" s="1"/>
  <c r="CJ461" i="1" s="1"/>
  <c r="CK461" i="1" s="1"/>
  <c r="CL461" i="1" s="1"/>
  <c r="CM461" i="1" s="1"/>
  <c r="CN461" i="1" s="1"/>
  <c r="CO461" i="1" s="1"/>
  <c r="CP461" i="1" s="1"/>
  <c r="CQ461" i="1" s="1"/>
  <c r="CR461" i="1" s="1"/>
  <c r="CS461" i="1" s="1"/>
  <c r="CT461" i="1" s="1"/>
  <c r="CU461" i="1" s="1"/>
  <c r="CV461" i="1" s="1"/>
  <c r="CW461" i="1" s="1"/>
  <c r="CX461" i="1" s="1"/>
  <c r="CY461" i="1" s="1"/>
  <c r="CZ461" i="1" s="1"/>
  <c r="DA461" i="1" s="1"/>
  <c r="DB461" i="1" s="1"/>
  <c r="DC461" i="1" s="1"/>
  <c r="DD461" i="1" s="1"/>
  <c r="DE461" i="1" s="1"/>
  <c r="DF461" i="1" s="1"/>
  <c r="DG461" i="1" s="1"/>
  <c r="DH461" i="1" s="1"/>
  <c r="DQ258" i="1"/>
  <c r="BU258" i="1"/>
  <c r="BV258" i="1" s="1"/>
  <c r="BW258" i="1" s="1"/>
  <c r="BX258" i="1" s="1"/>
  <c r="BY258" i="1" s="1"/>
  <c r="BZ258" i="1" s="1"/>
  <c r="CA258" i="1" s="1"/>
  <c r="CB258" i="1" s="1"/>
  <c r="CC258" i="1" s="1"/>
  <c r="CD258" i="1" s="1"/>
  <c r="CE258" i="1" s="1"/>
  <c r="CF258" i="1" s="1"/>
  <c r="CG258" i="1" s="1"/>
  <c r="CH258" i="1" s="1"/>
  <c r="CI258" i="1" s="1"/>
  <c r="CJ258" i="1" s="1"/>
  <c r="CK258" i="1" s="1"/>
  <c r="CL258" i="1" s="1"/>
  <c r="CM258" i="1" s="1"/>
  <c r="CN258" i="1" s="1"/>
  <c r="CO258" i="1" s="1"/>
  <c r="CP258" i="1" s="1"/>
  <c r="CQ258" i="1" s="1"/>
  <c r="CR258" i="1" s="1"/>
  <c r="CS258" i="1" s="1"/>
  <c r="CT258" i="1" s="1"/>
  <c r="CU258" i="1" s="1"/>
  <c r="CV258" i="1" s="1"/>
  <c r="CW258" i="1" s="1"/>
  <c r="CX258" i="1" s="1"/>
  <c r="CY258" i="1" s="1"/>
  <c r="CZ258" i="1" s="1"/>
  <c r="DA258" i="1" s="1"/>
  <c r="DB258" i="1" s="1"/>
  <c r="DC258" i="1" s="1"/>
  <c r="DD258" i="1" s="1"/>
  <c r="DE258" i="1" s="1"/>
  <c r="DF258" i="1" s="1"/>
  <c r="DG258" i="1" s="1"/>
  <c r="DH258" i="1" s="1"/>
  <c r="BU230" i="1"/>
  <c r="BV230" i="1" s="1"/>
  <c r="BW230" i="1" s="1"/>
  <c r="BX230" i="1" s="1"/>
  <c r="BY230" i="1" s="1"/>
  <c r="BZ230" i="1" s="1"/>
  <c r="CA230" i="1" s="1"/>
  <c r="CB230" i="1" s="1"/>
  <c r="CC230" i="1" s="1"/>
  <c r="CD230" i="1" s="1"/>
  <c r="CE230" i="1" s="1"/>
  <c r="CF230" i="1" s="1"/>
  <c r="CG230" i="1" s="1"/>
  <c r="CH230" i="1" s="1"/>
  <c r="CI230" i="1" s="1"/>
  <c r="CJ230" i="1" s="1"/>
  <c r="CK230" i="1" s="1"/>
  <c r="CL230" i="1" s="1"/>
  <c r="CM230" i="1" s="1"/>
  <c r="CN230" i="1" s="1"/>
  <c r="CO230" i="1" s="1"/>
  <c r="CP230" i="1" s="1"/>
  <c r="CQ230" i="1" s="1"/>
  <c r="CR230" i="1" s="1"/>
  <c r="CS230" i="1" s="1"/>
  <c r="CT230" i="1" s="1"/>
  <c r="CU230" i="1" s="1"/>
  <c r="CV230" i="1" s="1"/>
  <c r="CW230" i="1" s="1"/>
  <c r="CX230" i="1" s="1"/>
  <c r="CY230" i="1" s="1"/>
  <c r="CZ230" i="1" s="1"/>
  <c r="DA230" i="1" s="1"/>
  <c r="DB230" i="1" s="1"/>
  <c r="DC230" i="1" s="1"/>
  <c r="DD230" i="1" s="1"/>
  <c r="DE230" i="1" s="1"/>
  <c r="DF230" i="1" s="1"/>
  <c r="DG230" i="1" s="1"/>
  <c r="DH230" i="1" s="1"/>
  <c r="DQ230" i="1"/>
  <c r="DQ244" i="1"/>
  <c r="BU244" i="1"/>
  <c r="BV244" i="1" s="1"/>
  <c r="BW244" i="1" s="1"/>
  <c r="BX244" i="1" s="1"/>
  <c r="BY244" i="1" s="1"/>
  <c r="BZ244" i="1" s="1"/>
  <c r="BU220" i="1"/>
  <c r="BV220" i="1" s="1"/>
  <c r="BW220" i="1" s="1"/>
  <c r="BX220" i="1" s="1"/>
  <c r="BY220" i="1" s="1"/>
  <c r="BZ220" i="1" s="1"/>
  <c r="CA220" i="1" s="1"/>
  <c r="CB220" i="1" s="1"/>
  <c r="CC220" i="1" s="1"/>
  <c r="CD220" i="1" s="1"/>
  <c r="CE220" i="1" s="1"/>
  <c r="CF220" i="1" s="1"/>
  <c r="CG220" i="1" s="1"/>
  <c r="CH220" i="1" s="1"/>
  <c r="CI220" i="1" s="1"/>
  <c r="CJ220" i="1" s="1"/>
  <c r="CK220" i="1" s="1"/>
  <c r="CL220" i="1" s="1"/>
  <c r="CM220" i="1" s="1"/>
  <c r="CN220" i="1" s="1"/>
  <c r="CO220" i="1" s="1"/>
  <c r="CP220" i="1" s="1"/>
  <c r="CQ220" i="1" s="1"/>
  <c r="CR220" i="1" s="1"/>
  <c r="CS220" i="1" s="1"/>
  <c r="CT220" i="1" s="1"/>
  <c r="CU220" i="1" s="1"/>
  <c r="CV220" i="1" s="1"/>
  <c r="CW220" i="1" s="1"/>
  <c r="CX220" i="1" s="1"/>
  <c r="CY220" i="1" s="1"/>
  <c r="CZ220" i="1" s="1"/>
  <c r="DA220" i="1" s="1"/>
  <c r="DB220" i="1" s="1"/>
  <c r="DC220" i="1" s="1"/>
  <c r="DD220" i="1" s="1"/>
  <c r="DE220" i="1" s="1"/>
  <c r="DF220" i="1" s="1"/>
  <c r="DG220" i="1" s="1"/>
  <c r="DH220" i="1" s="1"/>
  <c r="DQ220" i="1"/>
  <c r="BU475" i="1"/>
  <c r="BV475" i="1" s="1"/>
  <c r="BW475" i="1" s="1"/>
  <c r="BX475" i="1" s="1"/>
  <c r="BY475" i="1" s="1"/>
  <c r="BZ475" i="1" s="1"/>
  <c r="CA475" i="1" s="1"/>
  <c r="CB475" i="1" s="1"/>
  <c r="CC475" i="1" s="1"/>
  <c r="CD475" i="1" s="1"/>
  <c r="CE475" i="1" s="1"/>
  <c r="CF475" i="1" s="1"/>
  <c r="CG475" i="1" s="1"/>
  <c r="CH475" i="1" s="1"/>
  <c r="CI475" i="1" s="1"/>
  <c r="CJ475" i="1" s="1"/>
  <c r="CK475" i="1" s="1"/>
  <c r="CL475" i="1" s="1"/>
  <c r="CM475" i="1" s="1"/>
  <c r="CN475" i="1" s="1"/>
  <c r="CO475" i="1" s="1"/>
  <c r="CP475" i="1" s="1"/>
  <c r="CQ475" i="1" s="1"/>
  <c r="CR475" i="1" s="1"/>
  <c r="CS475" i="1" s="1"/>
  <c r="CT475" i="1" s="1"/>
  <c r="CU475" i="1" s="1"/>
  <c r="CV475" i="1" s="1"/>
  <c r="CW475" i="1" s="1"/>
  <c r="CX475" i="1" s="1"/>
  <c r="CY475" i="1" s="1"/>
  <c r="CZ475" i="1" s="1"/>
  <c r="DA475" i="1" s="1"/>
  <c r="DB475" i="1" s="1"/>
  <c r="DC475" i="1" s="1"/>
  <c r="DD475" i="1" s="1"/>
  <c r="DE475" i="1" s="1"/>
  <c r="DF475" i="1" s="1"/>
  <c r="DG475" i="1" s="1"/>
  <c r="DH475" i="1" s="1"/>
  <c r="DQ475" i="1"/>
  <c r="BU336" i="1"/>
  <c r="BV336" i="1" s="1"/>
  <c r="BW336" i="1" s="1"/>
  <c r="BX336" i="1" s="1"/>
  <c r="BY336" i="1" s="1"/>
  <c r="BZ336" i="1" s="1"/>
  <c r="DQ336" i="1"/>
  <c r="DQ470" i="1"/>
  <c r="BU470" i="1"/>
  <c r="BV470" i="1" s="1"/>
  <c r="BW470" i="1" s="1"/>
  <c r="BX470" i="1" s="1"/>
  <c r="BY470" i="1" s="1"/>
  <c r="BZ470" i="1" s="1"/>
  <c r="CA470" i="1" s="1"/>
  <c r="BU433" i="1"/>
  <c r="BV433" i="1" s="1"/>
  <c r="BW433" i="1" s="1"/>
  <c r="BX433" i="1" s="1"/>
  <c r="BY433" i="1" s="1"/>
  <c r="BZ433" i="1" s="1"/>
  <c r="DQ433" i="1"/>
  <c r="DQ499" i="1"/>
  <c r="BU499" i="1"/>
  <c r="BV499" i="1" s="1"/>
  <c r="BW499" i="1" s="1"/>
  <c r="BX499" i="1" s="1"/>
  <c r="BY499" i="1" s="1"/>
  <c r="BZ499" i="1" s="1"/>
  <c r="DQ342" i="1"/>
  <c r="BU342" i="1"/>
  <c r="BV342" i="1" s="1"/>
  <c r="BW342" i="1" s="1"/>
  <c r="BX342" i="1" s="1"/>
  <c r="BY342" i="1" s="1"/>
  <c r="BZ342" i="1" s="1"/>
  <c r="CA342" i="1" s="1"/>
  <c r="CB342" i="1" s="1"/>
  <c r="CC342" i="1" s="1"/>
  <c r="CD342" i="1" s="1"/>
  <c r="CE342" i="1" s="1"/>
  <c r="CF342" i="1" s="1"/>
  <c r="CG342" i="1" s="1"/>
  <c r="CH342" i="1" s="1"/>
  <c r="CI342" i="1" s="1"/>
  <c r="CJ342" i="1" s="1"/>
  <c r="CK342" i="1" s="1"/>
  <c r="CL342" i="1" s="1"/>
  <c r="CM342" i="1" s="1"/>
  <c r="CN342" i="1" s="1"/>
  <c r="CO342" i="1" s="1"/>
  <c r="CP342" i="1" s="1"/>
  <c r="CQ342" i="1" s="1"/>
  <c r="CR342" i="1" s="1"/>
  <c r="CS342" i="1" s="1"/>
  <c r="CT342" i="1" s="1"/>
  <c r="CU342" i="1" s="1"/>
  <c r="CV342" i="1" s="1"/>
  <c r="CW342" i="1" s="1"/>
  <c r="CX342" i="1" s="1"/>
  <c r="CY342" i="1" s="1"/>
  <c r="CZ342" i="1" s="1"/>
  <c r="DA342" i="1" s="1"/>
  <c r="DB342" i="1" s="1"/>
  <c r="DC342" i="1" s="1"/>
  <c r="DD342" i="1" s="1"/>
  <c r="DE342" i="1" s="1"/>
  <c r="DF342" i="1" s="1"/>
  <c r="DG342" i="1" s="1"/>
  <c r="DH342" i="1" s="1"/>
  <c r="BU248" i="1"/>
  <c r="BV248" i="1" s="1"/>
  <c r="BW248" i="1" s="1"/>
  <c r="BX248" i="1" s="1"/>
  <c r="BY248" i="1" s="1"/>
  <c r="BZ248" i="1" s="1"/>
  <c r="DQ248" i="1"/>
  <c r="DQ498" i="1"/>
  <c r="BU498" i="1"/>
  <c r="BV498" i="1" s="1"/>
  <c r="BW498" i="1" s="1"/>
  <c r="BX498" i="1" s="1"/>
  <c r="BY498" i="1" s="1"/>
  <c r="BZ498" i="1" s="1"/>
  <c r="CA498" i="1" s="1"/>
  <c r="CB498" i="1" s="1"/>
  <c r="CC498" i="1" s="1"/>
  <c r="CD498" i="1" s="1"/>
  <c r="CE498" i="1" s="1"/>
  <c r="CF498" i="1" s="1"/>
  <c r="CG498" i="1" s="1"/>
  <c r="CH498" i="1" s="1"/>
  <c r="CI498" i="1" s="1"/>
  <c r="CJ498" i="1" s="1"/>
  <c r="CK498" i="1" s="1"/>
  <c r="CL498" i="1" s="1"/>
  <c r="CM498" i="1" s="1"/>
  <c r="CN498" i="1" s="1"/>
  <c r="CO498" i="1" s="1"/>
  <c r="CP498" i="1" s="1"/>
  <c r="CQ498" i="1" s="1"/>
  <c r="CR498" i="1" s="1"/>
  <c r="CS498" i="1" s="1"/>
  <c r="CT498" i="1" s="1"/>
  <c r="CU498" i="1" s="1"/>
  <c r="CV498" i="1" s="1"/>
  <c r="CW498" i="1" s="1"/>
  <c r="CX498" i="1" s="1"/>
  <c r="CY498" i="1" s="1"/>
  <c r="CZ498" i="1" s="1"/>
  <c r="DA498" i="1" s="1"/>
  <c r="DB498" i="1" s="1"/>
  <c r="DC498" i="1" s="1"/>
  <c r="DD498" i="1" s="1"/>
  <c r="DE498" i="1" s="1"/>
  <c r="DF498" i="1" s="1"/>
  <c r="DG498" i="1" s="1"/>
  <c r="DH498" i="1" s="1"/>
  <c r="BU405" i="1"/>
  <c r="BV405" i="1" s="1"/>
  <c r="BW405" i="1" s="1"/>
  <c r="BX405" i="1" s="1"/>
  <c r="BY405" i="1" s="1"/>
  <c r="BZ405" i="1" s="1"/>
  <c r="CA405" i="1" s="1"/>
  <c r="CB405" i="1" s="1"/>
  <c r="CC405" i="1" s="1"/>
  <c r="CD405" i="1" s="1"/>
  <c r="CE405" i="1" s="1"/>
  <c r="CF405" i="1" s="1"/>
  <c r="CG405" i="1" s="1"/>
  <c r="CH405" i="1" s="1"/>
  <c r="CI405" i="1" s="1"/>
  <c r="CJ405" i="1" s="1"/>
  <c r="CK405" i="1" s="1"/>
  <c r="CL405" i="1" s="1"/>
  <c r="CM405" i="1" s="1"/>
  <c r="CN405" i="1" s="1"/>
  <c r="CO405" i="1" s="1"/>
  <c r="CP405" i="1" s="1"/>
  <c r="CQ405" i="1" s="1"/>
  <c r="CR405" i="1" s="1"/>
  <c r="CS405" i="1" s="1"/>
  <c r="CT405" i="1" s="1"/>
  <c r="CU405" i="1" s="1"/>
  <c r="CV405" i="1" s="1"/>
  <c r="CW405" i="1" s="1"/>
  <c r="CX405" i="1" s="1"/>
  <c r="CY405" i="1" s="1"/>
  <c r="CZ405" i="1" s="1"/>
  <c r="DA405" i="1" s="1"/>
  <c r="DB405" i="1" s="1"/>
  <c r="DC405" i="1" s="1"/>
  <c r="DD405" i="1" s="1"/>
  <c r="DE405" i="1" s="1"/>
  <c r="DF405" i="1" s="1"/>
  <c r="DG405" i="1" s="1"/>
  <c r="DH405" i="1" s="1"/>
  <c r="DQ405" i="1"/>
  <c r="BU357" i="1"/>
  <c r="BV357" i="1" s="1"/>
  <c r="BW357" i="1" s="1"/>
  <c r="BX357" i="1" s="1"/>
  <c r="BY357" i="1" s="1"/>
  <c r="BZ357" i="1" s="1"/>
  <c r="CA357" i="1" s="1"/>
  <c r="CB357" i="1" s="1"/>
  <c r="CC357" i="1" s="1"/>
  <c r="CD357" i="1" s="1"/>
  <c r="CE357" i="1" s="1"/>
  <c r="CF357" i="1" s="1"/>
  <c r="CG357" i="1" s="1"/>
  <c r="CH357" i="1" s="1"/>
  <c r="CI357" i="1" s="1"/>
  <c r="CJ357" i="1" s="1"/>
  <c r="CK357" i="1" s="1"/>
  <c r="CL357" i="1" s="1"/>
  <c r="CM357" i="1" s="1"/>
  <c r="CN357" i="1" s="1"/>
  <c r="CO357" i="1" s="1"/>
  <c r="CP357" i="1" s="1"/>
  <c r="CQ357" i="1" s="1"/>
  <c r="CR357" i="1" s="1"/>
  <c r="CS357" i="1" s="1"/>
  <c r="CT357" i="1" s="1"/>
  <c r="CU357" i="1" s="1"/>
  <c r="CV357" i="1" s="1"/>
  <c r="CW357" i="1" s="1"/>
  <c r="CX357" i="1" s="1"/>
  <c r="CY357" i="1" s="1"/>
  <c r="CZ357" i="1" s="1"/>
  <c r="DA357" i="1" s="1"/>
  <c r="DB357" i="1" s="1"/>
  <c r="DC357" i="1" s="1"/>
  <c r="DD357" i="1" s="1"/>
  <c r="DE357" i="1" s="1"/>
  <c r="DF357" i="1" s="1"/>
  <c r="DG357" i="1" s="1"/>
  <c r="DH357" i="1" s="1"/>
  <c r="DQ357" i="1"/>
  <c r="BU451" i="1"/>
  <c r="BV451" i="1" s="1"/>
  <c r="BW451" i="1" s="1"/>
  <c r="BX451" i="1" s="1"/>
  <c r="BY451" i="1" s="1"/>
  <c r="BZ451" i="1" s="1"/>
  <c r="CA451" i="1" s="1"/>
  <c r="DQ451" i="1"/>
  <c r="DQ371" i="1"/>
  <c r="BU371" i="1"/>
  <c r="BV371" i="1" s="1"/>
  <c r="BW371" i="1" s="1"/>
  <c r="BX371" i="1" s="1"/>
  <c r="BY371" i="1" s="1"/>
  <c r="BZ371" i="1" s="1"/>
  <c r="CA371" i="1" s="1"/>
  <c r="CB371" i="1" s="1"/>
  <c r="CC371" i="1" s="1"/>
  <c r="CD371" i="1" s="1"/>
  <c r="CE371" i="1" s="1"/>
  <c r="CF371" i="1" s="1"/>
  <c r="CG371" i="1" s="1"/>
  <c r="CH371" i="1" s="1"/>
  <c r="CI371" i="1" s="1"/>
  <c r="CJ371" i="1" s="1"/>
  <c r="CK371" i="1" s="1"/>
  <c r="CL371" i="1" s="1"/>
  <c r="CM371" i="1" s="1"/>
  <c r="CN371" i="1" s="1"/>
  <c r="CO371" i="1" s="1"/>
  <c r="CP371" i="1" s="1"/>
  <c r="CQ371" i="1" s="1"/>
  <c r="CR371" i="1" s="1"/>
  <c r="CS371" i="1" s="1"/>
  <c r="CT371" i="1" s="1"/>
  <c r="CU371" i="1" s="1"/>
  <c r="CV371" i="1" s="1"/>
  <c r="CW371" i="1" s="1"/>
  <c r="CX371" i="1" s="1"/>
  <c r="CY371" i="1" s="1"/>
  <c r="CZ371" i="1" s="1"/>
  <c r="DA371" i="1" s="1"/>
  <c r="DB371" i="1" s="1"/>
  <c r="DC371" i="1" s="1"/>
  <c r="DD371" i="1" s="1"/>
  <c r="DE371" i="1" s="1"/>
  <c r="DF371" i="1" s="1"/>
  <c r="DG371" i="1" s="1"/>
  <c r="DH371" i="1" s="1"/>
  <c r="BU325" i="1"/>
  <c r="BV325" i="1" s="1"/>
  <c r="BW325" i="1" s="1"/>
  <c r="BX325" i="1" s="1"/>
  <c r="BY325" i="1" s="1"/>
  <c r="BZ325" i="1" s="1"/>
  <c r="CA325" i="1" s="1"/>
  <c r="CB325" i="1" s="1"/>
  <c r="CC325" i="1" s="1"/>
  <c r="CD325" i="1" s="1"/>
  <c r="CE325" i="1" s="1"/>
  <c r="CF325" i="1" s="1"/>
  <c r="CG325" i="1" s="1"/>
  <c r="CH325" i="1" s="1"/>
  <c r="CI325" i="1" s="1"/>
  <c r="CJ325" i="1" s="1"/>
  <c r="CK325" i="1" s="1"/>
  <c r="CL325" i="1" s="1"/>
  <c r="CM325" i="1" s="1"/>
  <c r="CN325" i="1" s="1"/>
  <c r="CO325" i="1" s="1"/>
  <c r="CP325" i="1" s="1"/>
  <c r="CQ325" i="1" s="1"/>
  <c r="CR325" i="1" s="1"/>
  <c r="CS325" i="1" s="1"/>
  <c r="CT325" i="1" s="1"/>
  <c r="CU325" i="1" s="1"/>
  <c r="CV325" i="1" s="1"/>
  <c r="CW325" i="1" s="1"/>
  <c r="CX325" i="1" s="1"/>
  <c r="CY325" i="1" s="1"/>
  <c r="CZ325" i="1" s="1"/>
  <c r="DA325" i="1" s="1"/>
  <c r="DB325" i="1" s="1"/>
  <c r="DC325" i="1" s="1"/>
  <c r="DD325" i="1" s="1"/>
  <c r="DE325" i="1" s="1"/>
  <c r="DF325" i="1" s="1"/>
  <c r="DG325" i="1" s="1"/>
  <c r="DH325" i="1" s="1"/>
  <c r="DQ325" i="1"/>
  <c r="BU292" i="1"/>
  <c r="BV292" i="1" s="1"/>
  <c r="BW292" i="1" s="1"/>
  <c r="BX292" i="1" s="1"/>
  <c r="BY292" i="1" s="1"/>
  <c r="BZ292" i="1" s="1"/>
  <c r="CA292" i="1" s="1"/>
  <c r="CB292" i="1" s="1"/>
  <c r="CC292" i="1" s="1"/>
  <c r="CD292" i="1" s="1"/>
  <c r="CE292" i="1" s="1"/>
  <c r="CF292" i="1" s="1"/>
  <c r="CG292" i="1" s="1"/>
  <c r="CH292" i="1" s="1"/>
  <c r="CI292" i="1" s="1"/>
  <c r="CJ292" i="1" s="1"/>
  <c r="CK292" i="1" s="1"/>
  <c r="CL292" i="1" s="1"/>
  <c r="CM292" i="1" s="1"/>
  <c r="CN292" i="1" s="1"/>
  <c r="CO292" i="1" s="1"/>
  <c r="CP292" i="1" s="1"/>
  <c r="CQ292" i="1" s="1"/>
  <c r="CR292" i="1" s="1"/>
  <c r="CS292" i="1" s="1"/>
  <c r="CT292" i="1" s="1"/>
  <c r="CU292" i="1" s="1"/>
  <c r="CV292" i="1" s="1"/>
  <c r="CW292" i="1" s="1"/>
  <c r="CX292" i="1" s="1"/>
  <c r="CY292" i="1" s="1"/>
  <c r="CZ292" i="1" s="1"/>
  <c r="DA292" i="1" s="1"/>
  <c r="DB292" i="1" s="1"/>
  <c r="DC292" i="1" s="1"/>
  <c r="DD292" i="1" s="1"/>
  <c r="DE292" i="1" s="1"/>
  <c r="DF292" i="1" s="1"/>
  <c r="DG292" i="1" s="1"/>
  <c r="DH292" i="1" s="1"/>
  <c r="DQ292" i="1"/>
  <c r="DQ338" i="1"/>
  <c r="BU338" i="1"/>
  <c r="BV338" i="1" s="1"/>
  <c r="BW338" i="1" s="1"/>
  <c r="BX338" i="1" s="1"/>
  <c r="BY338" i="1" s="1"/>
  <c r="BZ338" i="1" s="1"/>
  <c r="CA338" i="1" s="1"/>
  <c r="CB338" i="1" s="1"/>
  <c r="CC338" i="1" s="1"/>
  <c r="CD338" i="1" s="1"/>
  <c r="CE338" i="1" s="1"/>
  <c r="CF338" i="1" s="1"/>
  <c r="CG338" i="1" s="1"/>
  <c r="CH338" i="1" s="1"/>
  <c r="CI338" i="1" s="1"/>
  <c r="CJ338" i="1" s="1"/>
  <c r="CK338" i="1" s="1"/>
  <c r="CL338" i="1" s="1"/>
  <c r="CM338" i="1" s="1"/>
  <c r="CN338" i="1" s="1"/>
  <c r="CO338" i="1" s="1"/>
  <c r="CP338" i="1" s="1"/>
  <c r="CQ338" i="1" s="1"/>
  <c r="CR338" i="1" s="1"/>
  <c r="CS338" i="1" s="1"/>
  <c r="CT338" i="1" s="1"/>
  <c r="CU338" i="1" s="1"/>
  <c r="CV338" i="1" s="1"/>
  <c r="CW338" i="1" s="1"/>
  <c r="CX338" i="1" s="1"/>
  <c r="CY338" i="1" s="1"/>
  <c r="CZ338" i="1" s="1"/>
  <c r="DA338" i="1" s="1"/>
  <c r="DB338" i="1" s="1"/>
  <c r="DC338" i="1" s="1"/>
  <c r="DD338" i="1" s="1"/>
  <c r="DE338" i="1" s="1"/>
  <c r="DF338" i="1" s="1"/>
  <c r="DG338" i="1" s="1"/>
  <c r="DH338" i="1" s="1"/>
  <c r="DQ352" i="1"/>
  <c r="BU352" i="1"/>
  <c r="BV352" i="1" s="1"/>
  <c r="BW352" i="1" s="1"/>
  <c r="BX352" i="1" s="1"/>
  <c r="BY352" i="1" s="1"/>
  <c r="BZ352" i="1" s="1"/>
  <c r="CA352" i="1" s="1"/>
  <c r="BU207" i="1"/>
  <c r="BV207" i="1" s="1"/>
  <c r="BW207" i="1" s="1"/>
  <c r="BX207" i="1" s="1"/>
  <c r="BY207" i="1" s="1"/>
  <c r="BZ207" i="1" s="1"/>
  <c r="DQ207" i="1"/>
  <c r="BU300" i="1"/>
  <c r="BV300" i="1" s="1"/>
  <c r="BW300" i="1" s="1"/>
  <c r="BX300" i="1" s="1"/>
  <c r="BY300" i="1" s="1"/>
  <c r="BZ300" i="1" s="1"/>
  <c r="DQ300" i="1"/>
  <c r="BU298" i="1"/>
  <c r="BV298" i="1" s="1"/>
  <c r="BW298" i="1" s="1"/>
  <c r="BX298" i="1" s="1"/>
  <c r="BY298" i="1" s="1"/>
  <c r="BZ298" i="1" s="1"/>
  <c r="DQ298" i="1"/>
  <c r="BU479" i="1"/>
  <c r="BV479" i="1" s="1"/>
  <c r="BW479" i="1" s="1"/>
  <c r="BX479" i="1" s="1"/>
  <c r="BY479" i="1" s="1"/>
  <c r="BZ479" i="1" s="1"/>
  <c r="CA479" i="1" s="1"/>
  <c r="DQ479" i="1"/>
  <c r="DQ413" i="1"/>
  <c r="BU413" i="1"/>
  <c r="BV413" i="1" s="1"/>
  <c r="BW413" i="1" s="1"/>
  <c r="BX413" i="1" s="1"/>
  <c r="BY413" i="1" s="1"/>
  <c r="BZ413" i="1" s="1"/>
  <c r="CA413" i="1" s="1"/>
  <c r="CB413" i="1" s="1"/>
  <c r="CC413" i="1" s="1"/>
  <c r="CD413" i="1" s="1"/>
  <c r="CE413" i="1" s="1"/>
  <c r="CF413" i="1" s="1"/>
  <c r="CG413" i="1" s="1"/>
  <c r="CH413" i="1" s="1"/>
  <c r="CI413" i="1" s="1"/>
  <c r="CJ413" i="1" s="1"/>
  <c r="CK413" i="1" s="1"/>
  <c r="CL413" i="1" s="1"/>
  <c r="CM413" i="1" s="1"/>
  <c r="CN413" i="1" s="1"/>
  <c r="CO413" i="1" s="1"/>
  <c r="CP413" i="1" s="1"/>
  <c r="CQ413" i="1" s="1"/>
  <c r="CR413" i="1" s="1"/>
  <c r="CS413" i="1" s="1"/>
  <c r="CT413" i="1" s="1"/>
  <c r="CU413" i="1" s="1"/>
  <c r="CV413" i="1" s="1"/>
  <c r="CW413" i="1" s="1"/>
  <c r="CX413" i="1" s="1"/>
  <c r="CY413" i="1" s="1"/>
  <c r="CZ413" i="1" s="1"/>
  <c r="DA413" i="1" s="1"/>
  <c r="DB413" i="1" s="1"/>
  <c r="DC413" i="1" s="1"/>
  <c r="DD413" i="1" s="1"/>
  <c r="DE413" i="1" s="1"/>
  <c r="DF413" i="1" s="1"/>
  <c r="DG413" i="1" s="1"/>
  <c r="DH413" i="1" s="1"/>
  <c r="DQ217" i="1"/>
  <c r="BU217" i="1"/>
  <c r="BV217" i="1" s="1"/>
  <c r="BW217" i="1" s="1"/>
  <c r="BX217" i="1" s="1"/>
  <c r="BY217" i="1" s="1"/>
  <c r="BZ217" i="1" s="1"/>
  <c r="BU226" i="1"/>
  <c r="BV226" i="1" s="1"/>
  <c r="BW226" i="1" s="1"/>
  <c r="BX226" i="1" s="1"/>
  <c r="BY226" i="1" s="1"/>
  <c r="BZ226" i="1" s="1"/>
  <c r="CA226" i="1" s="1"/>
  <c r="CB226" i="1" s="1"/>
  <c r="CC226" i="1" s="1"/>
  <c r="CD226" i="1" s="1"/>
  <c r="CE226" i="1" s="1"/>
  <c r="CF226" i="1" s="1"/>
  <c r="CG226" i="1" s="1"/>
  <c r="CH226" i="1" s="1"/>
  <c r="CI226" i="1" s="1"/>
  <c r="CJ226" i="1" s="1"/>
  <c r="CK226" i="1" s="1"/>
  <c r="CL226" i="1" s="1"/>
  <c r="CM226" i="1" s="1"/>
  <c r="CN226" i="1" s="1"/>
  <c r="CO226" i="1" s="1"/>
  <c r="CP226" i="1" s="1"/>
  <c r="CQ226" i="1" s="1"/>
  <c r="CR226" i="1" s="1"/>
  <c r="CS226" i="1" s="1"/>
  <c r="CT226" i="1" s="1"/>
  <c r="CU226" i="1" s="1"/>
  <c r="CV226" i="1" s="1"/>
  <c r="CW226" i="1" s="1"/>
  <c r="CX226" i="1" s="1"/>
  <c r="CY226" i="1" s="1"/>
  <c r="CZ226" i="1" s="1"/>
  <c r="DA226" i="1" s="1"/>
  <c r="DB226" i="1" s="1"/>
  <c r="DC226" i="1" s="1"/>
  <c r="DD226" i="1" s="1"/>
  <c r="DE226" i="1" s="1"/>
  <c r="DF226" i="1" s="1"/>
  <c r="DG226" i="1" s="1"/>
  <c r="DH226" i="1" s="1"/>
  <c r="DQ226" i="1"/>
  <c r="BU430" i="1"/>
  <c r="BV430" i="1" s="1"/>
  <c r="BW430" i="1" s="1"/>
  <c r="BX430" i="1" s="1"/>
  <c r="BY430" i="1" s="1"/>
  <c r="BZ430" i="1" s="1"/>
  <c r="DQ430" i="1"/>
  <c r="BU458" i="1"/>
  <c r="BV458" i="1" s="1"/>
  <c r="BW458" i="1" s="1"/>
  <c r="BX458" i="1" s="1"/>
  <c r="BY458" i="1" s="1"/>
  <c r="BZ458" i="1" s="1"/>
  <c r="CA458" i="1" s="1"/>
  <c r="CB458" i="1" s="1"/>
  <c r="CC458" i="1" s="1"/>
  <c r="CD458" i="1" s="1"/>
  <c r="CE458" i="1" s="1"/>
  <c r="CF458" i="1" s="1"/>
  <c r="CG458" i="1" s="1"/>
  <c r="CH458" i="1" s="1"/>
  <c r="CI458" i="1" s="1"/>
  <c r="CJ458" i="1" s="1"/>
  <c r="CK458" i="1" s="1"/>
  <c r="CL458" i="1" s="1"/>
  <c r="CM458" i="1" s="1"/>
  <c r="CN458" i="1" s="1"/>
  <c r="CO458" i="1" s="1"/>
  <c r="CP458" i="1" s="1"/>
  <c r="CQ458" i="1" s="1"/>
  <c r="CR458" i="1" s="1"/>
  <c r="CS458" i="1" s="1"/>
  <c r="CT458" i="1" s="1"/>
  <c r="CU458" i="1" s="1"/>
  <c r="CV458" i="1" s="1"/>
  <c r="CW458" i="1" s="1"/>
  <c r="CX458" i="1" s="1"/>
  <c r="CY458" i="1" s="1"/>
  <c r="CZ458" i="1" s="1"/>
  <c r="DA458" i="1" s="1"/>
  <c r="DB458" i="1" s="1"/>
  <c r="DC458" i="1" s="1"/>
  <c r="DD458" i="1" s="1"/>
  <c r="DE458" i="1" s="1"/>
  <c r="DF458" i="1" s="1"/>
  <c r="DG458" i="1" s="1"/>
  <c r="DH458" i="1" s="1"/>
  <c r="DQ458" i="1"/>
  <c r="BU218" i="1"/>
  <c r="BV218" i="1" s="1"/>
  <c r="BW218" i="1" s="1"/>
  <c r="BX218" i="1" s="1"/>
  <c r="BY218" i="1" s="1"/>
  <c r="BZ218" i="1" s="1"/>
  <c r="CA218" i="1" s="1"/>
  <c r="CB218" i="1" s="1"/>
  <c r="CC218" i="1" s="1"/>
  <c r="CD218" i="1" s="1"/>
  <c r="CE218" i="1" s="1"/>
  <c r="CF218" i="1" s="1"/>
  <c r="CG218" i="1" s="1"/>
  <c r="CH218" i="1" s="1"/>
  <c r="CI218" i="1" s="1"/>
  <c r="CJ218" i="1" s="1"/>
  <c r="CK218" i="1" s="1"/>
  <c r="CL218" i="1" s="1"/>
  <c r="CM218" i="1" s="1"/>
  <c r="CN218" i="1" s="1"/>
  <c r="CO218" i="1" s="1"/>
  <c r="CP218" i="1" s="1"/>
  <c r="CQ218" i="1" s="1"/>
  <c r="CR218" i="1" s="1"/>
  <c r="CS218" i="1" s="1"/>
  <c r="CT218" i="1" s="1"/>
  <c r="CU218" i="1" s="1"/>
  <c r="CV218" i="1" s="1"/>
  <c r="CW218" i="1" s="1"/>
  <c r="CX218" i="1" s="1"/>
  <c r="CY218" i="1" s="1"/>
  <c r="CZ218" i="1" s="1"/>
  <c r="DA218" i="1" s="1"/>
  <c r="DB218" i="1" s="1"/>
  <c r="DC218" i="1" s="1"/>
  <c r="DD218" i="1" s="1"/>
  <c r="DE218" i="1" s="1"/>
  <c r="DF218" i="1" s="1"/>
  <c r="DG218" i="1" s="1"/>
  <c r="DH218" i="1" s="1"/>
  <c r="DQ218" i="1"/>
  <c r="DQ465" i="1"/>
  <c r="BU465" i="1"/>
  <c r="BV465" i="1" s="1"/>
  <c r="BW465" i="1" s="1"/>
  <c r="BX465" i="1" s="1"/>
  <c r="BY465" i="1" s="1"/>
  <c r="BZ465" i="1" s="1"/>
  <c r="CA465" i="1" s="1"/>
  <c r="CB465" i="1" s="1"/>
  <c r="CC465" i="1" s="1"/>
  <c r="CD465" i="1" s="1"/>
  <c r="CE465" i="1" s="1"/>
  <c r="CF465" i="1" s="1"/>
  <c r="CG465" i="1" s="1"/>
  <c r="CH465" i="1" s="1"/>
  <c r="CI465" i="1" s="1"/>
  <c r="CJ465" i="1" s="1"/>
  <c r="CK465" i="1" s="1"/>
  <c r="CL465" i="1" s="1"/>
  <c r="CM465" i="1" s="1"/>
  <c r="CN465" i="1" s="1"/>
  <c r="CO465" i="1" s="1"/>
  <c r="CP465" i="1" s="1"/>
  <c r="CQ465" i="1" s="1"/>
  <c r="CR465" i="1" s="1"/>
  <c r="CS465" i="1" s="1"/>
  <c r="CT465" i="1" s="1"/>
  <c r="CU465" i="1" s="1"/>
  <c r="CV465" i="1" s="1"/>
  <c r="CW465" i="1" s="1"/>
  <c r="CX465" i="1" s="1"/>
  <c r="CY465" i="1" s="1"/>
  <c r="CZ465" i="1" s="1"/>
  <c r="DA465" i="1" s="1"/>
  <c r="DB465" i="1" s="1"/>
  <c r="DC465" i="1" s="1"/>
  <c r="DD465" i="1" s="1"/>
  <c r="DE465" i="1" s="1"/>
  <c r="DF465" i="1" s="1"/>
  <c r="DG465" i="1" s="1"/>
  <c r="DH465" i="1" s="1"/>
  <c r="BU468" i="1"/>
  <c r="BV468" i="1" s="1"/>
  <c r="BW468" i="1" s="1"/>
  <c r="BX468" i="1" s="1"/>
  <c r="BY468" i="1" s="1"/>
  <c r="BZ468" i="1" s="1"/>
  <c r="DQ468" i="1"/>
  <c r="BU464" i="1"/>
  <c r="BV464" i="1" s="1"/>
  <c r="BW464" i="1" s="1"/>
  <c r="BX464" i="1" s="1"/>
  <c r="BY464" i="1" s="1"/>
  <c r="BZ464" i="1" s="1"/>
  <c r="CA464" i="1" s="1"/>
  <c r="DQ464" i="1"/>
  <c r="DQ276" i="1"/>
  <c r="BU276" i="1"/>
  <c r="BV276" i="1" s="1"/>
  <c r="BW276" i="1" s="1"/>
  <c r="BX276" i="1" s="1"/>
  <c r="BY276" i="1" s="1"/>
  <c r="BZ276" i="1" s="1"/>
  <c r="CA276" i="1" s="1"/>
  <c r="CB276" i="1" s="1"/>
  <c r="DQ426" i="1"/>
  <c r="BU426" i="1"/>
  <c r="BV426" i="1" s="1"/>
  <c r="BW426" i="1" s="1"/>
  <c r="BX426" i="1" s="1"/>
  <c r="BY426" i="1" s="1"/>
  <c r="BZ426" i="1" s="1"/>
  <c r="CA426" i="1" s="1"/>
  <c r="BU408" i="1"/>
  <c r="BV408" i="1" s="1"/>
  <c r="BW408" i="1" s="1"/>
  <c r="BX408" i="1" s="1"/>
  <c r="BY408" i="1" s="1"/>
  <c r="BZ408" i="1" s="1"/>
  <c r="DQ408" i="1"/>
  <c r="DQ286" i="1"/>
  <c r="BU286" i="1"/>
  <c r="BV286" i="1" s="1"/>
  <c r="BW286" i="1" s="1"/>
  <c r="BX286" i="1" s="1"/>
  <c r="BY286" i="1" s="1"/>
  <c r="BZ286" i="1" s="1"/>
  <c r="CA286" i="1" s="1"/>
  <c r="CB286" i="1" s="1"/>
  <c r="BU235" i="1"/>
  <c r="BV235" i="1" s="1"/>
  <c r="BW235" i="1" s="1"/>
  <c r="BX235" i="1" s="1"/>
  <c r="BY235" i="1" s="1"/>
  <c r="BZ235" i="1" s="1"/>
  <c r="CA235" i="1" s="1"/>
  <c r="CB235" i="1" s="1"/>
  <c r="CC235" i="1" s="1"/>
  <c r="CD235" i="1" s="1"/>
  <c r="CE235" i="1" s="1"/>
  <c r="CF235" i="1" s="1"/>
  <c r="CG235" i="1" s="1"/>
  <c r="CH235" i="1" s="1"/>
  <c r="CI235" i="1" s="1"/>
  <c r="CJ235" i="1" s="1"/>
  <c r="CK235" i="1" s="1"/>
  <c r="CL235" i="1" s="1"/>
  <c r="CM235" i="1" s="1"/>
  <c r="CN235" i="1" s="1"/>
  <c r="CO235" i="1" s="1"/>
  <c r="CP235" i="1" s="1"/>
  <c r="CQ235" i="1" s="1"/>
  <c r="CR235" i="1" s="1"/>
  <c r="CS235" i="1" s="1"/>
  <c r="CT235" i="1" s="1"/>
  <c r="CU235" i="1" s="1"/>
  <c r="CV235" i="1" s="1"/>
  <c r="CW235" i="1" s="1"/>
  <c r="CX235" i="1" s="1"/>
  <c r="CY235" i="1" s="1"/>
  <c r="CZ235" i="1" s="1"/>
  <c r="DA235" i="1" s="1"/>
  <c r="DB235" i="1" s="1"/>
  <c r="DC235" i="1" s="1"/>
  <c r="DD235" i="1" s="1"/>
  <c r="DE235" i="1" s="1"/>
  <c r="DF235" i="1" s="1"/>
  <c r="DG235" i="1" s="1"/>
  <c r="DH235" i="1" s="1"/>
  <c r="DQ235" i="1"/>
  <c r="BU318" i="1"/>
  <c r="BV318" i="1" s="1"/>
  <c r="BW318" i="1" s="1"/>
  <c r="BX318" i="1" s="1"/>
  <c r="BY318" i="1" s="1"/>
  <c r="BZ318" i="1" s="1"/>
  <c r="DQ318" i="1"/>
  <c r="BU269" i="1"/>
  <c r="BV269" i="1" s="1"/>
  <c r="BW269" i="1" s="1"/>
  <c r="BX269" i="1" s="1"/>
  <c r="BY269" i="1" s="1"/>
  <c r="BZ269" i="1" s="1"/>
  <c r="CA269" i="1" s="1"/>
  <c r="DQ269" i="1"/>
  <c r="BU389" i="1"/>
  <c r="BV389" i="1" s="1"/>
  <c r="BW389" i="1" s="1"/>
  <c r="BX389" i="1" s="1"/>
  <c r="BY389" i="1" s="1"/>
  <c r="BZ389" i="1" s="1"/>
  <c r="DQ389" i="1"/>
  <c r="BU236" i="1"/>
  <c r="BV236" i="1" s="1"/>
  <c r="BW236" i="1" s="1"/>
  <c r="BX236" i="1" s="1"/>
  <c r="BY236" i="1" s="1"/>
  <c r="BZ236" i="1" s="1"/>
  <c r="DQ236" i="1"/>
  <c r="DQ406" i="1"/>
  <c r="BU406" i="1"/>
  <c r="BV406" i="1" s="1"/>
  <c r="BW406" i="1" s="1"/>
  <c r="BX406" i="1" s="1"/>
  <c r="BY406" i="1" s="1"/>
  <c r="BZ406" i="1" s="1"/>
  <c r="CA406" i="1" s="1"/>
  <c r="CB406" i="1" s="1"/>
  <c r="CC406" i="1" s="1"/>
  <c r="CD406" i="1" s="1"/>
  <c r="CE406" i="1" s="1"/>
  <c r="CF406" i="1" s="1"/>
  <c r="CG406" i="1" s="1"/>
  <c r="CH406" i="1" s="1"/>
  <c r="CI406" i="1" s="1"/>
  <c r="CJ406" i="1" s="1"/>
  <c r="CK406" i="1" s="1"/>
  <c r="CL406" i="1" s="1"/>
  <c r="CM406" i="1" s="1"/>
  <c r="CN406" i="1" s="1"/>
  <c r="CO406" i="1" s="1"/>
  <c r="CP406" i="1" s="1"/>
  <c r="CQ406" i="1" s="1"/>
  <c r="CR406" i="1" s="1"/>
  <c r="CS406" i="1" s="1"/>
  <c r="CT406" i="1" s="1"/>
  <c r="CU406" i="1" s="1"/>
  <c r="CV406" i="1" s="1"/>
  <c r="CW406" i="1" s="1"/>
  <c r="CX406" i="1" s="1"/>
  <c r="CY406" i="1" s="1"/>
  <c r="CZ406" i="1" s="1"/>
  <c r="DA406" i="1" s="1"/>
  <c r="DB406" i="1" s="1"/>
  <c r="DC406" i="1" s="1"/>
  <c r="DD406" i="1" s="1"/>
  <c r="DE406" i="1" s="1"/>
  <c r="DF406" i="1" s="1"/>
  <c r="DG406" i="1" s="1"/>
  <c r="DH406" i="1" s="1"/>
  <c r="BU402" i="1"/>
  <c r="BV402" i="1" s="1"/>
  <c r="BW402" i="1" s="1"/>
  <c r="BX402" i="1" s="1"/>
  <c r="BY402" i="1" s="1"/>
  <c r="BZ402" i="1" s="1"/>
  <c r="CA402" i="1" s="1"/>
  <c r="CB402" i="1" s="1"/>
  <c r="CC402" i="1" s="1"/>
  <c r="CD402" i="1" s="1"/>
  <c r="CE402" i="1" s="1"/>
  <c r="CF402" i="1" s="1"/>
  <c r="CG402" i="1" s="1"/>
  <c r="CH402" i="1" s="1"/>
  <c r="CI402" i="1" s="1"/>
  <c r="CJ402" i="1" s="1"/>
  <c r="CK402" i="1" s="1"/>
  <c r="CL402" i="1" s="1"/>
  <c r="CM402" i="1" s="1"/>
  <c r="CN402" i="1" s="1"/>
  <c r="CO402" i="1" s="1"/>
  <c r="CP402" i="1" s="1"/>
  <c r="CQ402" i="1" s="1"/>
  <c r="CR402" i="1" s="1"/>
  <c r="CS402" i="1" s="1"/>
  <c r="CT402" i="1" s="1"/>
  <c r="CU402" i="1" s="1"/>
  <c r="CV402" i="1" s="1"/>
  <c r="CW402" i="1" s="1"/>
  <c r="CX402" i="1" s="1"/>
  <c r="CY402" i="1" s="1"/>
  <c r="CZ402" i="1" s="1"/>
  <c r="DA402" i="1" s="1"/>
  <c r="DB402" i="1" s="1"/>
  <c r="DC402" i="1" s="1"/>
  <c r="DD402" i="1" s="1"/>
  <c r="DE402" i="1" s="1"/>
  <c r="DF402" i="1" s="1"/>
  <c r="DG402" i="1" s="1"/>
  <c r="DH402" i="1" s="1"/>
  <c r="DQ402" i="1"/>
  <c r="DQ355" i="1"/>
  <c r="BU355" i="1"/>
  <c r="BV355" i="1" s="1"/>
  <c r="BW355" i="1" s="1"/>
  <c r="BX355" i="1" s="1"/>
  <c r="BY355" i="1" s="1"/>
  <c r="BZ355" i="1" s="1"/>
  <c r="CA355" i="1" s="1"/>
  <c r="CB355" i="1" s="1"/>
  <c r="CC355" i="1" s="1"/>
  <c r="CD355" i="1" s="1"/>
  <c r="CE355" i="1" s="1"/>
  <c r="CF355" i="1" s="1"/>
  <c r="CG355" i="1" s="1"/>
  <c r="CH355" i="1" s="1"/>
  <c r="CI355" i="1" s="1"/>
  <c r="CJ355" i="1" s="1"/>
  <c r="CK355" i="1" s="1"/>
  <c r="CL355" i="1" s="1"/>
  <c r="CM355" i="1" s="1"/>
  <c r="CN355" i="1" s="1"/>
  <c r="CO355" i="1" s="1"/>
  <c r="CP355" i="1" s="1"/>
  <c r="CQ355" i="1" s="1"/>
  <c r="CR355" i="1" s="1"/>
  <c r="CS355" i="1" s="1"/>
  <c r="CT355" i="1" s="1"/>
  <c r="CU355" i="1" s="1"/>
  <c r="CV355" i="1" s="1"/>
  <c r="CW355" i="1" s="1"/>
  <c r="CX355" i="1" s="1"/>
  <c r="CY355" i="1" s="1"/>
  <c r="CZ355" i="1" s="1"/>
  <c r="DA355" i="1" s="1"/>
  <c r="DB355" i="1" s="1"/>
  <c r="DC355" i="1" s="1"/>
  <c r="DD355" i="1" s="1"/>
  <c r="DE355" i="1" s="1"/>
  <c r="DF355" i="1" s="1"/>
  <c r="DG355" i="1" s="1"/>
  <c r="DH355" i="1" s="1"/>
  <c r="BU237" i="1"/>
  <c r="BV237" i="1" s="1"/>
  <c r="BW237" i="1" s="1"/>
  <c r="BX237" i="1" s="1"/>
  <c r="BY237" i="1" s="1"/>
  <c r="BZ237" i="1" s="1"/>
  <c r="DQ237" i="1"/>
  <c r="DQ272" i="1"/>
  <c r="BU272" i="1"/>
  <c r="BV272" i="1" s="1"/>
  <c r="BW272" i="1" s="1"/>
  <c r="BX272" i="1" s="1"/>
  <c r="BY272" i="1" s="1"/>
  <c r="BZ272" i="1" s="1"/>
  <c r="CA272" i="1" s="1"/>
  <c r="CB272" i="1" s="1"/>
  <c r="BU216" i="1"/>
  <c r="BV216" i="1" s="1"/>
  <c r="BW216" i="1" s="1"/>
  <c r="BX216" i="1" s="1"/>
  <c r="BY216" i="1" s="1"/>
  <c r="BZ216" i="1" s="1"/>
  <c r="DQ216" i="1"/>
  <c r="DQ266" i="1"/>
  <c r="BU266" i="1"/>
  <c r="BV266" i="1" s="1"/>
  <c r="BW266" i="1" s="1"/>
  <c r="BX266" i="1" s="1"/>
  <c r="BY266" i="1" s="1"/>
  <c r="BZ266" i="1" s="1"/>
  <c r="CA266" i="1" s="1"/>
  <c r="CB266" i="1" s="1"/>
  <c r="DQ502" i="1"/>
  <c r="BU502" i="1"/>
  <c r="BV502" i="1" s="1"/>
  <c r="BW502" i="1" s="1"/>
  <c r="BX502" i="1" s="1"/>
  <c r="BY502" i="1" s="1"/>
  <c r="BZ502" i="1" s="1"/>
  <c r="CA502" i="1" s="1"/>
  <c r="BU397" i="1"/>
  <c r="BV397" i="1" s="1"/>
  <c r="BW397" i="1" s="1"/>
  <c r="BX397" i="1" s="1"/>
  <c r="BY397" i="1" s="1"/>
  <c r="BZ397" i="1" s="1"/>
  <c r="DQ397" i="1"/>
  <c r="BU238" i="1"/>
  <c r="BV238" i="1" s="1"/>
  <c r="BW238" i="1" s="1"/>
  <c r="BX238" i="1" s="1"/>
  <c r="BY238" i="1" s="1"/>
  <c r="BZ238" i="1" s="1"/>
  <c r="DQ238" i="1"/>
  <c r="DQ491" i="1"/>
  <c r="BU491" i="1"/>
  <c r="BV491" i="1" s="1"/>
  <c r="BW491" i="1" s="1"/>
  <c r="BX491" i="1" s="1"/>
  <c r="BY491" i="1" s="1"/>
  <c r="BZ491" i="1" s="1"/>
  <c r="CA491" i="1" s="1"/>
  <c r="DQ382" i="1"/>
  <c r="BU382" i="1"/>
  <c r="BV382" i="1" s="1"/>
  <c r="BW382" i="1" s="1"/>
  <c r="BX382" i="1" s="1"/>
  <c r="BY382" i="1" s="1"/>
  <c r="BZ382" i="1" s="1"/>
  <c r="BU335" i="1"/>
  <c r="BV335" i="1" s="1"/>
  <c r="BW335" i="1" s="1"/>
  <c r="BX335" i="1" s="1"/>
  <c r="BY335" i="1" s="1"/>
  <c r="BZ335" i="1" s="1"/>
  <c r="DQ335" i="1"/>
  <c r="BU467" i="1"/>
  <c r="BV467" i="1" s="1"/>
  <c r="BW467" i="1" s="1"/>
  <c r="BX467" i="1" s="1"/>
  <c r="BY467" i="1" s="1"/>
  <c r="BZ467" i="1" s="1"/>
  <c r="DQ467" i="1"/>
  <c r="DQ390" i="1"/>
  <c r="BU390" i="1"/>
  <c r="BV390" i="1" s="1"/>
  <c r="BW390" i="1" s="1"/>
  <c r="BX390" i="1" s="1"/>
  <c r="BY390" i="1" s="1"/>
  <c r="BZ390" i="1" s="1"/>
  <c r="BU289" i="1"/>
  <c r="BV289" i="1" s="1"/>
  <c r="BW289" i="1" s="1"/>
  <c r="BX289" i="1" s="1"/>
  <c r="BY289" i="1" s="1"/>
  <c r="BZ289" i="1" s="1"/>
  <c r="CA289" i="1" s="1"/>
  <c r="DQ289" i="1"/>
  <c r="DQ314" i="1"/>
  <c r="BU314" i="1"/>
  <c r="BV314" i="1" s="1"/>
  <c r="BW314" i="1" s="1"/>
  <c r="BX314" i="1" s="1"/>
  <c r="BY314" i="1" s="1"/>
  <c r="BZ314" i="1" s="1"/>
  <c r="CA314" i="1" s="1"/>
  <c r="CB314" i="1" s="1"/>
  <c r="CC314" i="1" s="1"/>
  <c r="CD314" i="1" s="1"/>
  <c r="CE314" i="1" s="1"/>
  <c r="CF314" i="1" s="1"/>
  <c r="CG314" i="1" s="1"/>
  <c r="CH314" i="1" s="1"/>
  <c r="CI314" i="1" s="1"/>
  <c r="CJ314" i="1" s="1"/>
  <c r="CK314" i="1" s="1"/>
  <c r="CL314" i="1" s="1"/>
  <c r="CM314" i="1" s="1"/>
  <c r="CN314" i="1" s="1"/>
  <c r="CO314" i="1" s="1"/>
  <c r="CP314" i="1" s="1"/>
  <c r="CQ314" i="1" s="1"/>
  <c r="CR314" i="1" s="1"/>
  <c r="CS314" i="1" s="1"/>
  <c r="CT314" i="1" s="1"/>
  <c r="CU314" i="1" s="1"/>
  <c r="CV314" i="1" s="1"/>
  <c r="CW314" i="1" s="1"/>
  <c r="CX314" i="1" s="1"/>
  <c r="CY314" i="1" s="1"/>
  <c r="CZ314" i="1" s="1"/>
  <c r="DA314" i="1" s="1"/>
  <c r="DB314" i="1" s="1"/>
  <c r="DC314" i="1" s="1"/>
  <c r="DD314" i="1" s="1"/>
  <c r="DE314" i="1" s="1"/>
  <c r="DF314" i="1" s="1"/>
  <c r="DG314" i="1" s="1"/>
  <c r="DH314" i="1" s="1"/>
  <c r="BU243" i="1"/>
  <c r="BV243" i="1" s="1"/>
  <c r="BW243" i="1" s="1"/>
  <c r="BX243" i="1" s="1"/>
  <c r="BY243" i="1" s="1"/>
  <c r="BZ243" i="1" s="1"/>
  <c r="DQ243" i="1"/>
  <c r="BU481" i="1"/>
  <c r="BV481" i="1" s="1"/>
  <c r="BW481" i="1" s="1"/>
  <c r="BX481" i="1" s="1"/>
  <c r="BY481" i="1" s="1"/>
  <c r="BZ481" i="1" s="1"/>
  <c r="CA481" i="1" s="1"/>
  <c r="CB481" i="1" s="1"/>
  <c r="CC481" i="1" s="1"/>
  <c r="CD481" i="1" s="1"/>
  <c r="CE481" i="1" s="1"/>
  <c r="CF481" i="1" s="1"/>
  <c r="CG481" i="1" s="1"/>
  <c r="CH481" i="1" s="1"/>
  <c r="CI481" i="1" s="1"/>
  <c r="CJ481" i="1" s="1"/>
  <c r="CK481" i="1" s="1"/>
  <c r="CL481" i="1" s="1"/>
  <c r="CM481" i="1" s="1"/>
  <c r="CN481" i="1" s="1"/>
  <c r="CO481" i="1" s="1"/>
  <c r="CP481" i="1" s="1"/>
  <c r="CQ481" i="1" s="1"/>
  <c r="CR481" i="1" s="1"/>
  <c r="CS481" i="1" s="1"/>
  <c r="CT481" i="1" s="1"/>
  <c r="CU481" i="1" s="1"/>
  <c r="CV481" i="1" s="1"/>
  <c r="CW481" i="1" s="1"/>
  <c r="CX481" i="1" s="1"/>
  <c r="CY481" i="1" s="1"/>
  <c r="CZ481" i="1" s="1"/>
  <c r="DA481" i="1" s="1"/>
  <c r="DB481" i="1" s="1"/>
  <c r="DC481" i="1" s="1"/>
  <c r="DD481" i="1" s="1"/>
  <c r="DE481" i="1" s="1"/>
  <c r="DF481" i="1" s="1"/>
  <c r="DG481" i="1" s="1"/>
  <c r="DH481" i="1" s="1"/>
  <c r="DQ481" i="1"/>
  <c r="BU305" i="1"/>
  <c r="BV305" i="1" s="1"/>
  <c r="BW305" i="1" s="1"/>
  <c r="BX305" i="1" s="1"/>
  <c r="BY305" i="1" s="1"/>
  <c r="BZ305" i="1" s="1"/>
  <c r="DQ305" i="1"/>
  <c r="DQ261" i="1"/>
  <c r="BU261" i="1"/>
  <c r="BV261" i="1" s="1"/>
  <c r="BW261" i="1" s="1"/>
  <c r="BX261" i="1" s="1"/>
  <c r="BY261" i="1" s="1"/>
  <c r="BZ261" i="1" s="1"/>
  <c r="CA261" i="1" s="1"/>
  <c r="BU354" i="1"/>
  <c r="BV354" i="1" s="1"/>
  <c r="BW354" i="1" s="1"/>
  <c r="BX354" i="1" s="1"/>
  <c r="BY354" i="1" s="1"/>
  <c r="BZ354" i="1" s="1"/>
  <c r="DQ354" i="1"/>
  <c r="BU293" i="1"/>
  <c r="BV293" i="1" s="1"/>
  <c r="BW293" i="1" s="1"/>
  <c r="BX293" i="1" s="1"/>
  <c r="BY293" i="1" s="1"/>
  <c r="BZ293" i="1" s="1"/>
  <c r="CA293" i="1" s="1"/>
  <c r="CB293" i="1" s="1"/>
  <c r="CC293" i="1" s="1"/>
  <c r="CD293" i="1" s="1"/>
  <c r="CE293" i="1" s="1"/>
  <c r="CF293" i="1" s="1"/>
  <c r="CG293" i="1" s="1"/>
  <c r="CH293" i="1" s="1"/>
  <c r="CI293" i="1" s="1"/>
  <c r="CJ293" i="1" s="1"/>
  <c r="CK293" i="1" s="1"/>
  <c r="CL293" i="1" s="1"/>
  <c r="CM293" i="1" s="1"/>
  <c r="CN293" i="1" s="1"/>
  <c r="CO293" i="1" s="1"/>
  <c r="CP293" i="1" s="1"/>
  <c r="CQ293" i="1" s="1"/>
  <c r="CR293" i="1" s="1"/>
  <c r="CS293" i="1" s="1"/>
  <c r="CT293" i="1" s="1"/>
  <c r="CU293" i="1" s="1"/>
  <c r="CV293" i="1" s="1"/>
  <c r="CW293" i="1" s="1"/>
  <c r="CX293" i="1" s="1"/>
  <c r="CY293" i="1" s="1"/>
  <c r="CZ293" i="1" s="1"/>
  <c r="DA293" i="1" s="1"/>
  <c r="DB293" i="1" s="1"/>
  <c r="DC293" i="1" s="1"/>
  <c r="DD293" i="1" s="1"/>
  <c r="DE293" i="1" s="1"/>
  <c r="DF293" i="1" s="1"/>
  <c r="DG293" i="1" s="1"/>
  <c r="DH293" i="1" s="1"/>
  <c r="DQ293" i="1"/>
  <c r="DQ424" i="1"/>
  <c r="BU424" i="1"/>
  <c r="BV424" i="1" s="1"/>
  <c r="BW424" i="1" s="1"/>
  <c r="BX424" i="1" s="1"/>
  <c r="BY424" i="1" s="1"/>
  <c r="BZ424" i="1" s="1"/>
  <c r="CA424" i="1" s="1"/>
  <c r="CB424" i="1" s="1"/>
  <c r="CC424" i="1" s="1"/>
  <c r="CD424" i="1" s="1"/>
  <c r="CE424" i="1" s="1"/>
  <c r="CF424" i="1" s="1"/>
  <c r="CG424" i="1" s="1"/>
  <c r="CH424" i="1" s="1"/>
  <c r="CI424" i="1" s="1"/>
  <c r="CJ424" i="1" s="1"/>
  <c r="CK424" i="1" s="1"/>
  <c r="CL424" i="1" s="1"/>
  <c r="CM424" i="1" s="1"/>
  <c r="CN424" i="1" s="1"/>
  <c r="CO424" i="1" s="1"/>
  <c r="CP424" i="1" s="1"/>
  <c r="CQ424" i="1" s="1"/>
  <c r="CR424" i="1" s="1"/>
  <c r="CS424" i="1" s="1"/>
  <c r="CT424" i="1" s="1"/>
  <c r="CU424" i="1" s="1"/>
  <c r="CV424" i="1" s="1"/>
  <c r="CW424" i="1" s="1"/>
  <c r="CX424" i="1" s="1"/>
  <c r="CY424" i="1" s="1"/>
  <c r="CZ424" i="1" s="1"/>
  <c r="DA424" i="1" s="1"/>
  <c r="DB424" i="1" s="1"/>
  <c r="DC424" i="1" s="1"/>
  <c r="DD424" i="1" s="1"/>
  <c r="DE424" i="1" s="1"/>
  <c r="DF424" i="1" s="1"/>
  <c r="DG424" i="1" s="1"/>
  <c r="DH424" i="1" s="1"/>
  <c r="EB45" i="6"/>
  <c r="EB67" i="6"/>
  <c r="EB62" i="6"/>
  <c r="EB94" i="6"/>
  <c r="EB47" i="6"/>
  <c r="V74" i="6"/>
  <c r="V23" i="6"/>
  <c r="V45" i="6"/>
  <c r="V90" i="6"/>
  <c r="V25" i="6"/>
  <c r="V91" i="6"/>
  <c r="V61" i="6"/>
  <c r="V40" i="6"/>
  <c r="V14" i="6"/>
  <c r="V15" i="6"/>
  <c r="V82" i="6"/>
  <c r="EB19" i="6"/>
  <c r="EB26" i="6"/>
  <c r="EB96" i="6"/>
  <c r="EB28" i="6"/>
  <c r="EB38" i="6"/>
  <c r="EB92" i="6"/>
  <c r="EC92" i="6" s="1"/>
  <c r="EB13" i="6"/>
  <c r="EC13" i="6" s="1"/>
  <c r="V57" i="6"/>
  <c r="V73" i="6"/>
  <c r="V36" i="6"/>
  <c r="V77" i="6"/>
  <c r="V64" i="6"/>
  <c r="V32" i="6"/>
  <c r="V20" i="6"/>
  <c r="W20" i="6" s="1"/>
  <c r="V89" i="6"/>
  <c r="V13" i="6"/>
  <c r="V17" i="6"/>
  <c r="V59" i="6"/>
  <c r="EB32" i="6"/>
  <c r="EC32" i="6" s="1"/>
  <c r="EB84" i="6"/>
  <c r="EB59" i="6"/>
  <c r="EB77" i="6"/>
  <c r="EB5" i="6"/>
  <c r="EB8" i="6"/>
  <c r="EB12" i="6"/>
  <c r="EC12" i="6" s="1"/>
  <c r="EB90" i="6"/>
  <c r="EB41" i="6"/>
  <c r="V35" i="6"/>
  <c r="Z38" i="1" s="1"/>
  <c r="V86" i="6"/>
  <c r="V4" i="6"/>
  <c r="V94" i="6"/>
  <c r="V83" i="6"/>
  <c r="V50" i="6"/>
  <c r="V70" i="6"/>
  <c r="V16" i="6"/>
  <c r="V93" i="6"/>
  <c r="V69" i="6"/>
  <c r="V19" i="6"/>
  <c r="W19" i="6" s="1"/>
  <c r="V63" i="6"/>
  <c r="V76" i="6"/>
  <c r="V95" i="6"/>
  <c r="V68" i="6"/>
  <c r="V29" i="6"/>
  <c r="V58" i="6"/>
  <c r="V21" i="6"/>
  <c r="V85" i="6"/>
  <c r="I62" i="36"/>
  <c r="EB34" i="6"/>
  <c r="EB82" i="6"/>
  <c r="EC82" i="6" s="1"/>
  <c r="EB7" i="6"/>
  <c r="EB93" i="6"/>
  <c r="EC93" i="6" s="1"/>
  <c r="EB53" i="6"/>
  <c r="EC53" i="6" s="1"/>
  <c r="EB14" i="6"/>
  <c r="EB29" i="6"/>
  <c r="EC29" i="6" s="1"/>
  <c r="EB91" i="6"/>
  <c r="EC91" i="6" s="1"/>
  <c r="EB60" i="6"/>
  <c r="EC60" i="6" s="1"/>
  <c r="EB72" i="6"/>
  <c r="EB66" i="6"/>
  <c r="EC66" i="6" s="1"/>
  <c r="EB57" i="6"/>
  <c r="EC57" i="6" s="1"/>
  <c r="EB81" i="6"/>
  <c r="EC81" i="6" s="1"/>
  <c r="EB76" i="6"/>
  <c r="EB51" i="6"/>
  <c r="EC51" i="6" s="1"/>
  <c r="EB89" i="6"/>
  <c r="EC89" i="6" s="1"/>
  <c r="EB36" i="6"/>
  <c r="V1" i="6"/>
  <c r="U3" i="6"/>
  <c r="V62" i="6"/>
  <c r="W62" i="6" s="1"/>
  <c r="EB71" i="6"/>
  <c r="EB22" i="6"/>
  <c r="EB17" i="6"/>
  <c r="EB39" i="6"/>
  <c r="EB20" i="6"/>
  <c r="EB63" i="6"/>
  <c r="EB64" i="6"/>
  <c r="EC64" i="6" s="1"/>
  <c r="EB86" i="6"/>
  <c r="EB33" i="6"/>
  <c r="EB80" i="6"/>
  <c r="EB9" i="6"/>
  <c r="W70" i="6"/>
  <c r="V22" i="6"/>
  <c r="W22" i="6" s="1"/>
  <c r="EB16" i="6"/>
  <c r="EC16" i="6" s="1"/>
  <c r="EB85" i="6"/>
  <c r="V53" i="6"/>
  <c r="K73" i="36"/>
  <c r="K75" i="36" s="1"/>
  <c r="K79" i="36" s="1"/>
  <c r="I73" i="36"/>
  <c r="I75" i="36" s="1"/>
  <c r="I79" i="36" s="1"/>
  <c r="G73" i="36"/>
  <c r="G75" i="36" s="1"/>
  <c r="G79" i="36" s="1"/>
  <c r="J73" i="36"/>
  <c r="J75" i="36" s="1"/>
  <c r="J79" i="36" s="1"/>
  <c r="F73" i="36"/>
  <c r="F75" i="36" s="1"/>
  <c r="F79" i="36" s="1"/>
  <c r="H73" i="36"/>
  <c r="H75" i="36" s="1"/>
  <c r="H79" i="36" s="1"/>
  <c r="E73" i="36"/>
  <c r="EA3" i="6"/>
  <c r="EB1" i="6"/>
  <c r="Z7" i="1" s="1"/>
  <c r="EC37" i="6"/>
  <c r="EC86" i="6"/>
  <c r="EB88" i="6"/>
  <c r="EC88" i="6" s="1"/>
  <c r="EC45" i="6"/>
  <c r="EC40" i="6"/>
  <c r="EC94" i="6"/>
  <c r="EC85" i="6"/>
  <c r="EC59" i="6"/>
  <c r="EC68" i="6"/>
  <c r="EC38" i="6"/>
  <c r="EC48" i="6"/>
  <c r="EC18" i="6"/>
  <c r="EC15" i="6"/>
  <c r="EC83" i="6"/>
  <c r="EC23" i="6"/>
  <c r="EC4" i="6"/>
  <c r="EC90" i="6"/>
  <c r="K110" i="12"/>
  <c r="K109" i="12"/>
  <c r="K111" i="12"/>
  <c r="K104" i="12"/>
  <c r="K100" i="12"/>
  <c r="K107" i="12"/>
  <c r="K105" i="12"/>
  <c r="K103" i="12"/>
  <c r="K102" i="12"/>
  <c r="K106" i="12"/>
  <c r="K97" i="12"/>
  <c r="K99" i="12"/>
  <c r="K91" i="12"/>
  <c r="K96" i="12"/>
  <c r="K101" i="12"/>
  <c r="K93" i="12"/>
  <c r="K98" i="12"/>
  <c r="K90" i="12"/>
  <c r="K95" i="12"/>
  <c r="K89" i="12"/>
  <c r="K108" i="12"/>
  <c r="K94" i="12"/>
  <c r="K88" i="12"/>
  <c r="K82" i="12"/>
  <c r="K92" i="12"/>
  <c r="K87" i="12"/>
  <c r="K86" i="12"/>
  <c r="K84" i="12"/>
  <c r="K81" i="12"/>
  <c r="K85" i="12"/>
  <c r="K83" i="12"/>
  <c r="K72" i="12"/>
  <c r="K79" i="12"/>
  <c r="K69" i="12"/>
  <c r="K74" i="12"/>
  <c r="K71" i="12"/>
  <c r="K76" i="12"/>
  <c r="K73" i="12"/>
  <c r="K80" i="12"/>
  <c r="K78" i="12"/>
  <c r="K70" i="12"/>
  <c r="K61" i="12"/>
  <c r="K68" i="12"/>
  <c r="K66" i="12"/>
  <c r="K63" i="12"/>
  <c r="K60" i="12"/>
  <c r="K75" i="12"/>
  <c r="K65" i="12"/>
  <c r="K57" i="12"/>
  <c r="K77" i="12"/>
  <c r="K62" i="12"/>
  <c r="K59" i="12"/>
  <c r="K54" i="12"/>
  <c r="K46" i="12"/>
  <c r="K55" i="12"/>
  <c r="K51" i="12"/>
  <c r="K64" i="12"/>
  <c r="K48" i="12"/>
  <c r="K53" i="12"/>
  <c r="K67" i="12"/>
  <c r="K58" i="12"/>
  <c r="K50" i="12"/>
  <c r="K41" i="12"/>
  <c r="K33" i="12"/>
  <c r="K45" i="12"/>
  <c r="K38" i="12"/>
  <c r="K43" i="12"/>
  <c r="K35" i="12"/>
  <c r="K47" i="12"/>
  <c r="K40" i="12"/>
  <c r="K32" i="12"/>
  <c r="K37" i="12"/>
  <c r="K29" i="12"/>
  <c r="K42" i="12"/>
  <c r="K34" i="12"/>
  <c r="K26" i="12"/>
  <c r="K39" i="12"/>
  <c r="K31" i="12"/>
  <c r="K44" i="12"/>
  <c r="K36" i="12"/>
  <c r="K21" i="12"/>
  <c r="K13" i="12"/>
  <c r="K30" i="12"/>
  <c r="K28" i="12"/>
  <c r="K18" i="12"/>
  <c r="K10" i="12"/>
  <c r="K27" i="12"/>
  <c r="K24" i="12"/>
  <c r="K23" i="12"/>
  <c r="K15" i="12"/>
  <c r="K7" i="12"/>
  <c r="K52" i="12"/>
  <c r="K20" i="12"/>
  <c r="K12" i="12"/>
  <c r="K56" i="12"/>
  <c r="K17" i="12"/>
  <c r="K9" i="12"/>
  <c r="K22" i="12"/>
  <c r="K14" i="12"/>
  <c r="K8" i="12"/>
  <c r="K5" i="12"/>
  <c r="K25" i="12"/>
  <c r="K19" i="12"/>
  <c r="K16" i="12"/>
  <c r="K11" i="12"/>
  <c r="K49" i="12"/>
  <c r="K6" i="12"/>
  <c r="L3" i="12"/>
  <c r="EC10" i="6"/>
  <c r="EC28" i="6"/>
  <c r="EC31" i="6"/>
  <c r="EB46" i="6"/>
  <c r="EB54" i="6"/>
  <c r="EC54" i="6" s="1"/>
  <c r="M92" i="36"/>
  <c r="M7" i="39"/>
  <c r="M6" i="39"/>
  <c r="M12" i="39"/>
  <c r="M11" i="39"/>
  <c r="M8" i="39"/>
  <c r="M10" i="39"/>
  <c r="M9" i="39"/>
  <c r="M90" i="36"/>
  <c r="M91" i="36"/>
  <c r="M93" i="36"/>
  <c r="I5" i="39"/>
  <c r="DM4" i="1"/>
  <c r="AM141" i="1"/>
  <c r="AB130" i="1"/>
  <c r="BS130" i="1" s="1"/>
  <c r="DP130" i="1" s="1"/>
  <c r="AJ146" i="1"/>
  <c r="AG153" i="1"/>
  <c r="AF172" i="1"/>
  <c r="AF180" i="1"/>
  <c r="AG185" i="1"/>
  <c r="AG193" i="1"/>
  <c r="AQ203" i="1"/>
  <c r="AI141" i="1"/>
  <c r="AN141" i="1"/>
  <c r="AO141" i="1"/>
  <c r="AB29" i="1"/>
  <c r="BS29" i="1" s="1"/>
  <c r="AE114" i="1"/>
  <c r="AJ130" i="1"/>
  <c r="AO153" i="1"/>
  <c r="AG169" i="1"/>
  <c r="AN172" i="1"/>
  <c r="AN180" i="1"/>
  <c r="AO185" i="1"/>
  <c r="AN196" i="1"/>
  <c r="AY203" i="1"/>
  <c r="AP134" i="1"/>
  <c r="AH141" i="1"/>
  <c r="AF33" i="1"/>
  <c r="AC143" i="1"/>
  <c r="AH166" i="1"/>
  <c r="AW185" i="1"/>
  <c r="AC197" i="1"/>
  <c r="AG201" i="1"/>
  <c r="AJ141" i="1"/>
  <c r="AB75" i="1"/>
  <c r="BS75" i="1" s="1"/>
  <c r="AC80" i="1"/>
  <c r="AK143" i="1"/>
  <c r="AI149" i="1"/>
  <c r="AI163" i="1"/>
  <c r="AE175" i="1"/>
  <c r="AH182" i="1"/>
  <c r="AN188" i="1"/>
  <c r="AK197" i="1"/>
  <c r="AO201" i="1"/>
  <c r="AF204" i="1"/>
  <c r="AC127" i="1"/>
  <c r="AF134" i="1"/>
  <c r="AS143" i="1"/>
  <c r="AE152" i="1"/>
  <c r="AD170" i="1"/>
  <c r="AM175" i="1"/>
  <c r="AP182" i="1"/>
  <c r="AB192" i="1"/>
  <c r="BS192" i="1" s="1"/>
  <c r="AS197" i="1"/>
  <c r="AN204" i="1"/>
  <c r="AE28" i="1"/>
  <c r="AD101" i="1"/>
  <c r="AC120" i="1"/>
  <c r="AN134" i="1"/>
  <c r="AE167" i="1"/>
  <c r="AL170" i="1"/>
  <c r="AB176" i="1"/>
  <c r="BS176" i="1" s="1"/>
  <c r="DP176" i="1" s="1"/>
  <c r="AE183" i="1"/>
  <c r="AJ192" i="1"/>
  <c r="AV204" i="1"/>
  <c r="AK141" i="1"/>
  <c r="AC41" i="1"/>
  <c r="AD69" i="1"/>
  <c r="AH73" i="1"/>
  <c r="AC88" i="1"/>
  <c r="AB91" i="1"/>
  <c r="DM91" i="1" s="1"/>
  <c r="AB146" i="1"/>
  <c r="BS146" i="1" s="1"/>
  <c r="AK165" i="1"/>
  <c r="AU183" i="1"/>
  <c r="AP198" i="1"/>
  <c r="AI203" i="1"/>
  <c r="AH198" i="1"/>
  <c r="AG33" i="1"/>
  <c r="AE101" i="1"/>
  <c r="AO134" i="1"/>
  <c r="AB163" i="1"/>
  <c r="BS163" i="1" s="1"/>
  <c r="AI166" i="1"/>
  <c r="AG180" i="1"/>
  <c r="AH185" i="1"/>
  <c r="AI198" i="1"/>
  <c r="AU202" i="1"/>
  <c r="AW204" i="1"/>
  <c r="AJ176" i="1"/>
  <c r="AC146" i="1"/>
  <c r="AH153" i="1"/>
  <c r="AJ163" i="1"/>
  <c r="AL173" i="1"/>
  <c r="AO180" i="1"/>
  <c r="AP185" i="1"/>
  <c r="AH193" i="1"/>
  <c r="AQ198" i="1"/>
  <c r="AB12" i="1"/>
  <c r="DM12" i="1" s="1"/>
  <c r="AB128" i="1"/>
  <c r="BS128" i="1" s="1"/>
  <c r="DP128" i="1" s="1"/>
  <c r="AB136" i="1"/>
  <c r="BS136" i="1" s="1"/>
  <c r="DP136" i="1" s="1"/>
  <c r="AH172" i="1"/>
  <c r="AH180" i="1"/>
  <c r="AW183" i="1"/>
  <c r="AP188" i="1"/>
  <c r="AH128" i="1"/>
  <c r="AD88" i="1"/>
  <c r="AD120" i="1"/>
  <c r="AK146" i="1"/>
  <c r="AP153" i="1"/>
  <c r="AE170" i="1"/>
  <c r="AF175" i="1"/>
  <c r="AX185" i="1"/>
  <c r="AB203" i="1"/>
  <c r="BS203" i="1" s="1"/>
  <c r="DP203" i="1" s="1"/>
  <c r="AB32" i="1"/>
  <c r="BS32" i="1" s="1"/>
  <c r="AE69" i="1"/>
  <c r="AF167" i="1"/>
  <c r="AI182" i="1"/>
  <c r="AE186" i="1"/>
  <c r="AH201" i="1"/>
  <c r="AJ203" i="1"/>
  <c r="AB42" i="1"/>
  <c r="BS42" i="1" s="1"/>
  <c r="DP42" i="1" s="1"/>
  <c r="AC86" i="1"/>
  <c r="AD146" i="1"/>
  <c r="AC163" i="1"/>
  <c r="AB166" i="1"/>
  <c r="BS166" i="1" s="1"/>
  <c r="AL141" i="1"/>
  <c r="AC165" i="1"/>
  <c r="AM183" i="1"/>
  <c r="AD34" i="1"/>
  <c r="AB102" i="1"/>
  <c r="BS102" i="1" s="1"/>
  <c r="AC130" i="1"/>
  <c r="AB141" i="1"/>
  <c r="BS141" i="1" s="1"/>
  <c r="AD165" i="1"/>
  <c r="AC176" i="1"/>
  <c r="AQ182" i="1"/>
  <c r="AG188" i="1"/>
  <c r="AD197" i="1"/>
  <c r="AP201" i="1"/>
  <c r="AR203" i="1"/>
  <c r="AB57" i="1"/>
  <c r="BS57" i="1" s="1"/>
  <c r="AD75" i="1"/>
  <c r="AG114" i="1"/>
  <c r="AB121" i="1"/>
  <c r="BS121" i="1" s="1"/>
  <c r="AR192" i="1"/>
  <c r="AD41" i="1"/>
  <c r="AC67" i="1"/>
  <c r="AF114" i="1"/>
  <c r="AB125" i="1"/>
  <c r="BS125" i="1" s="1"/>
  <c r="AK130" i="1"/>
  <c r="AD143" i="1"/>
  <c r="AF152" i="1"/>
  <c r="AI158" i="1"/>
  <c r="AL165" i="1"/>
  <c r="AK176" i="1"/>
  <c r="AF183" i="1"/>
  <c r="AC192" i="1"/>
  <c r="AL197" i="1"/>
  <c r="AZ203" i="1"/>
  <c r="AC32" i="1"/>
  <c r="AE96" i="1"/>
  <c r="AL130" i="1"/>
  <c r="AC141" i="1"/>
  <c r="AI153" i="1"/>
  <c r="AF170" i="1"/>
  <c r="AJ182" i="1"/>
  <c r="AF186" i="1"/>
  <c r="AD192" i="1"/>
  <c r="AB70" i="1"/>
  <c r="BS70" i="1" s="1"/>
  <c r="AC75" i="1"/>
  <c r="AG134" i="1"/>
  <c r="AH169" i="1"/>
  <c r="AO172" i="1"/>
  <c r="AM178" i="1"/>
  <c r="AV183" i="1"/>
  <c r="AS192" i="1"/>
  <c r="AE202" i="1"/>
  <c r="AO204" i="1"/>
  <c r="AE41" i="1"/>
  <c r="AD67" i="1"/>
  <c r="AH134" i="1"/>
  <c r="AC135" i="1"/>
  <c r="AN183" i="1"/>
  <c r="AC70" i="1"/>
  <c r="AQ153" i="1"/>
  <c r="AE165" i="1"/>
  <c r="AP172" i="1"/>
  <c r="AN186" i="1"/>
  <c r="AP204" i="1"/>
  <c r="AB100" i="1"/>
  <c r="BS100" i="1" s="1"/>
  <c r="DP100" i="1" s="1"/>
  <c r="AC34" i="1"/>
  <c r="AL143" i="1"/>
  <c r="AK192" i="1"/>
  <c r="AB65" i="1"/>
  <c r="BS65" i="1" s="1"/>
  <c r="AQ139" i="1"/>
  <c r="AM165" i="1"/>
  <c r="AB182" i="1"/>
  <c r="BS182" i="1" s="1"/>
  <c r="DP182" i="1" s="1"/>
  <c r="AB198" i="1"/>
  <c r="BS198" i="1" s="1"/>
  <c r="DP198" i="1" s="1"/>
  <c r="AN202" i="1"/>
  <c r="AE120" i="1"/>
  <c r="AE143" i="1"/>
  <c r="AC149" i="1"/>
  <c r="AJ158" i="1"/>
  <c r="AI169" i="1"/>
  <c r="AG175" i="1"/>
  <c r="AR182" i="1"/>
  <c r="AH188" i="1"/>
  <c r="AJ198" i="1"/>
  <c r="AV202" i="1"/>
  <c r="AB23" i="1"/>
  <c r="BS23" i="1" s="1"/>
  <c r="AC42" i="1"/>
  <c r="AE75" i="1"/>
  <c r="AF88" i="1"/>
  <c r="AM130" i="1"/>
  <c r="AB139" i="1"/>
  <c r="BS139" i="1" s="1"/>
  <c r="AE176" i="1"/>
  <c r="AS182" i="1"/>
  <c r="AG186" i="1"/>
  <c r="AU192" i="1"/>
  <c r="AW194" i="1"/>
  <c r="AC198" i="1"/>
  <c r="AO202" i="1"/>
  <c r="AG172" i="1"/>
  <c r="AG204" i="1"/>
  <c r="AD29" i="1"/>
  <c r="AM143" i="1"/>
  <c r="AG183" i="1"/>
  <c r="AE189" i="1"/>
  <c r="AH196" i="1"/>
  <c r="AR198" i="1"/>
  <c r="AC203" i="1"/>
  <c r="AB45" i="1"/>
  <c r="DM45" i="1" s="1"/>
  <c r="AC57" i="1"/>
  <c r="AF64" i="1"/>
  <c r="AG69" i="1"/>
  <c r="AD86" i="1"/>
  <c r="AJ139" i="1"/>
  <c r="AF157" i="1"/>
  <c r="AD163" i="1"/>
  <c r="AB169" i="1"/>
  <c r="BS169" i="1" s="1"/>
  <c r="DP169" i="1" s="1"/>
  <c r="AI172" i="1"/>
  <c r="AM176" i="1"/>
  <c r="AH183" i="1"/>
  <c r="AO186" i="1"/>
  <c r="AK198" i="1"/>
  <c r="AD203" i="1"/>
  <c r="AF69" i="1"/>
  <c r="AB73" i="1"/>
  <c r="BS73" i="1" s="1"/>
  <c r="DP73" i="1" s="1"/>
  <c r="AE88" i="1"/>
  <c r="AD130" i="1"/>
  <c r="AJ166" i="1"/>
  <c r="AD176" i="1"/>
  <c r="AO183" i="1"/>
  <c r="AM189" i="1"/>
  <c r="AP196" i="1"/>
  <c r="AK203" i="1"/>
  <c r="AC29" i="1"/>
  <c r="AT197" i="1"/>
  <c r="AC125" i="1"/>
  <c r="AK163" i="1"/>
  <c r="AL176" i="1"/>
  <c r="AI185" i="1"/>
  <c r="AE197" i="1"/>
  <c r="AI201" i="1"/>
  <c r="AS203" i="1"/>
  <c r="AE67" i="1"/>
  <c r="AC73" i="1"/>
  <c r="AB84" i="1"/>
  <c r="DM84" i="1" s="1"/>
  <c r="AD102" i="1"/>
  <c r="AF120" i="1"/>
  <c r="AB124" i="1"/>
  <c r="DM124" i="1" s="1"/>
  <c r="AC136" i="1"/>
  <c r="AM146" i="1"/>
  <c r="AC158" i="1"/>
  <c r="AK166" i="1"/>
  <c r="AI180" i="1"/>
  <c r="AX183" i="1"/>
  <c r="AN189" i="1"/>
  <c r="AR193" i="1"/>
  <c r="AQ196" i="1"/>
  <c r="AT203" i="1"/>
  <c r="AJ136" i="1"/>
  <c r="AL146" i="1"/>
  <c r="AG167" i="1"/>
  <c r="AP180" i="1"/>
  <c r="AT192" i="1"/>
  <c r="AU197" i="1"/>
  <c r="AH204" i="1"/>
  <c r="AC49" i="1"/>
  <c r="AC65" i="1"/>
  <c r="AE135" i="1"/>
  <c r="AQ185" i="1"/>
  <c r="AM197" i="1"/>
  <c r="AH114" i="1"/>
  <c r="AR139" i="1"/>
  <c r="AE146" i="1"/>
  <c r="AF165" i="1"/>
  <c r="AQ180" i="1"/>
  <c r="AV197" i="1"/>
  <c r="AL203" i="1"/>
  <c r="AB18" i="1"/>
  <c r="BS18" i="1" s="1"/>
  <c r="AD42" i="1"/>
  <c r="AD57" i="1"/>
  <c r="AF75" i="1"/>
  <c r="AB87" i="1"/>
  <c r="BS87" i="1" s="1"/>
  <c r="AN130" i="1"/>
  <c r="AL136" i="1"/>
  <c r="AN146" i="1"/>
  <c r="AD158" i="1"/>
  <c r="AH170" i="1"/>
  <c r="AG173" i="1"/>
  <c r="AB180" i="1"/>
  <c r="BS180" i="1" s="1"/>
  <c r="DP180" i="1" s="1"/>
  <c r="AQ183" i="1"/>
  <c r="AB188" i="1"/>
  <c r="BS188" i="1" s="1"/>
  <c r="AV192" i="1"/>
  <c r="AJ196" i="1"/>
  <c r="AT198" i="1"/>
  <c r="AD125" i="1"/>
  <c r="AE130" i="1"/>
  <c r="AN165" i="1"/>
  <c r="AQ172" i="1"/>
  <c r="AF189" i="1"/>
  <c r="AG64" i="1"/>
  <c r="AE94" i="1"/>
  <c r="AD113" i="1"/>
  <c r="AG120" i="1"/>
  <c r="AL158" i="1"/>
  <c r="AG165" i="1"/>
  <c r="AI167" i="1"/>
  <c r="AJ180" i="1"/>
  <c r="AJ188" i="1"/>
  <c r="AR196" i="1"/>
  <c r="AE203" i="1"/>
  <c r="AB37" i="1"/>
  <c r="BS37" i="1" s="1"/>
  <c r="AC121" i="1"/>
  <c r="AB144" i="1"/>
  <c r="BS144" i="1" s="1"/>
  <c r="DP144" i="1" s="1"/>
  <c r="AL192" i="1"/>
  <c r="AK136" i="1"/>
  <c r="AF143" i="1"/>
  <c r="AR153" i="1"/>
  <c r="AC166" i="1"/>
  <c r="AC174" i="1"/>
  <c r="AP183" i="1"/>
  <c r="AE192" i="1"/>
  <c r="AB201" i="1"/>
  <c r="BS201" i="1" s="1"/>
  <c r="AD49" i="1"/>
  <c r="AB63" i="1"/>
  <c r="BS63" i="1" s="1"/>
  <c r="AE86" i="1"/>
  <c r="AG88" i="1"/>
  <c r="AD97" i="1"/>
  <c r="AB103" i="1"/>
  <c r="BS103" i="1" s="1"/>
  <c r="AD128" i="1"/>
  <c r="AB134" i="1"/>
  <c r="BS134" i="1" s="1"/>
  <c r="AO143" i="1"/>
  <c r="AE149" i="1"/>
  <c r="AC169" i="1"/>
  <c r="AB172" i="1"/>
  <c r="BS172" i="1" s="1"/>
  <c r="DP172" i="1" s="1"/>
  <c r="AD182" i="1"/>
  <c r="AS185" i="1"/>
  <c r="AW189" i="1"/>
  <c r="AW197" i="1"/>
  <c r="AS201" i="1"/>
  <c r="AN143" i="1"/>
  <c r="AG170" i="1"/>
  <c r="AH175" i="1"/>
  <c r="AB185" i="1"/>
  <c r="BS185" i="1" s="1"/>
  <c r="AM192" i="1"/>
  <c r="AI196" i="1"/>
  <c r="AJ201" i="1"/>
  <c r="AD65" i="1"/>
  <c r="AB79" i="1"/>
  <c r="BS79" i="1" s="1"/>
  <c r="DP79" i="1" s="1"/>
  <c r="AB111" i="1"/>
  <c r="DM111" i="1" s="1"/>
  <c r="AD121" i="1"/>
  <c r="AJ134" i="1"/>
  <c r="AC139" i="1"/>
  <c r="AE163" i="1"/>
  <c r="AD166" i="1"/>
  <c r="AK169" i="1"/>
  <c r="AJ172" i="1"/>
  <c r="AF176" i="1"/>
  <c r="AL182" i="1"/>
  <c r="AP194" i="1"/>
  <c r="AB204" i="1"/>
  <c r="BS204" i="1" s="1"/>
  <c r="DP204" i="1" s="1"/>
  <c r="AD149" i="1"/>
  <c r="AJ153" i="1"/>
  <c r="AH167" i="1"/>
  <c r="AJ185" i="1"/>
  <c r="AC128" i="1"/>
  <c r="AR185" i="1"/>
  <c r="AG194" i="1"/>
  <c r="AR201" i="1"/>
  <c r="AC68" i="1"/>
  <c r="AD136" i="1"/>
  <c r="AP186" i="1"/>
  <c r="AS193" i="1"/>
  <c r="AL198" i="1"/>
  <c r="AM203" i="1"/>
  <c r="AB13" i="1"/>
  <c r="BS13" i="1" s="1"/>
  <c r="AC18" i="1"/>
  <c r="AB43" i="1"/>
  <c r="DM43" i="1" s="1"/>
  <c r="AC79" i="1"/>
  <c r="AE121" i="1"/>
  <c r="AF125" i="1"/>
  <c r="AG130" i="1"/>
  <c r="AE136" i="1"/>
  <c r="AM166" i="1"/>
  <c r="AL169" i="1"/>
  <c r="AO176" i="1"/>
  <c r="AU182" i="1"/>
  <c r="AI186" i="1"/>
  <c r="AX189" i="1"/>
  <c r="AT193" i="1"/>
  <c r="AH197" i="1"/>
  <c r="AD201" i="1"/>
  <c r="AN203" i="1"/>
  <c r="BA203" i="1"/>
  <c r="AF173" i="1"/>
  <c r="AO194" i="1"/>
  <c r="AC23" i="1"/>
  <c r="AI114" i="1"/>
  <c r="AE141" i="1"/>
  <c r="AT182" i="1"/>
  <c r="AG189" i="1"/>
  <c r="AU203" i="1"/>
  <c r="AB28" i="1"/>
  <c r="BS28" i="1" s="1"/>
  <c r="DP28" i="1" s="1"/>
  <c r="AE49" i="1"/>
  <c r="AE73" i="1"/>
  <c r="AO130" i="1"/>
  <c r="AM136" i="1"/>
  <c r="AF141" i="1"/>
  <c r="AB183" i="1"/>
  <c r="BS183" i="1" s="1"/>
  <c r="AQ186" i="1"/>
  <c r="AP197" i="1"/>
  <c r="AL201" i="1"/>
  <c r="AV203" i="1"/>
  <c r="AD141" i="1"/>
  <c r="AK158" i="1"/>
  <c r="AJ169" i="1"/>
  <c r="AV189" i="1"/>
  <c r="AB10" i="1"/>
  <c r="BS10" i="1" s="1"/>
  <c r="AF29" i="1"/>
  <c r="AB33" i="1"/>
  <c r="BS33" i="1" s="1"/>
  <c r="AI137" i="1"/>
  <c r="AG143" i="1"/>
  <c r="AG157" i="1"/>
  <c r="AO165" i="1"/>
  <c r="AI183" i="1"/>
  <c r="AO189" i="1"/>
  <c r="AC201" i="1"/>
  <c r="AC10" i="1"/>
  <c r="AC63" i="1"/>
  <c r="AC126" i="1"/>
  <c r="AH143" i="1"/>
  <c r="AI170" i="1"/>
  <c r="AH173" i="1"/>
  <c r="AC180" i="1"/>
  <c r="AJ183" i="1"/>
  <c r="AC188" i="1"/>
  <c r="AG192" i="1"/>
  <c r="AI194" i="1"/>
  <c r="AX197" i="1"/>
  <c r="AT201" i="1"/>
  <c r="AF41" i="1"/>
  <c r="AB52" i="1"/>
  <c r="DM52" i="1" s="1"/>
  <c r="AI134" i="1"/>
  <c r="AN197" i="1"/>
  <c r="AQ204" i="1"/>
  <c r="AF67" i="1"/>
  <c r="AC185" i="1"/>
  <c r="AF192" i="1"/>
  <c r="AG197" i="1"/>
  <c r="AR204" i="1"/>
  <c r="AB36" i="1"/>
  <c r="BS36" i="1" s="1"/>
  <c r="DP36" i="1" s="1"/>
  <c r="AE42" i="1"/>
  <c r="AB90" i="1"/>
  <c r="DM90" i="1" s="1"/>
  <c r="AE97" i="1"/>
  <c r="AB114" i="1"/>
  <c r="BS114" i="1" s="1"/>
  <c r="AN133" i="1"/>
  <c r="AD139" i="1"/>
  <c r="AM158" i="1"/>
  <c r="AP165" i="1"/>
  <c r="AJ167" i="1"/>
  <c r="AS180" i="1"/>
  <c r="AS188" i="1"/>
  <c r="AW192" i="1"/>
  <c r="AE198" i="1"/>
  <c r="AI202" i="1"/>
  <c r="AK204" i="1"/>
  <c r="AE29" i="1"/>
  <c r="AC35" i="1"/>
  <c r="AB161" i="1"/>
  <c r="BS161" i="1" s="1"/>
  <c r="DP161" i="1" s="1"/>
  <c r="AC182" i="1"/>
  <c r="AB193" i="1"/>
  <c r="BS193" i="1" s="1"/>
  <c r="AP137" i="1"/>
  <c r="AS198" i="1"/>
  <c r="AB55" i="1"/>
  <c r="DM55" i="1" s="1"/>
  <c r="AC153" i="1"/>
  <c r="AC193" i="1"/>
  <c r="AK201" i="1"/>
  <c r="AC87" i="1"/>
  <c r="AH165" i="1"/>
  <c r="AK180" i="1"/>
  <c r="AT185" i="1"/>
  <c r="AD193" i="1"/>
  <c r="AE125" i="1"/>
  <c r="AF130" i="1"/>
  <c r="AK139" i="1"/>
  <c r="AK153" i="1"/>
  <c r="AC134" i="1"/>
  <c r="AE158" i="1"/>
  <c r="AD169" i="1"/>
  <c r="AK188" i="1"/>
  <c r="AL193" i="1"/>
  <c r="AM198" i="1"/>
  <c r="AC204" i="1"/>
  <c r="AF128" i="1"/>
  <c r="AD134" i="1"/>
  <c r="AC152" i="1"/>
  <c r="AI157" i="1"/>
  <c r="AF166" i="1"/>
  <c r="AE169" i="1"/>
  <c r="AO171" i="1"/>
  <c r="AN174" i="1"/>
  <c r="AD180" i="1"/>
  <c r="AK183" i="1"/>
  <c r="AR186" i="1"/>
  <c r="AY189" i="1"/>
  <c r="AU193" i="1"/>
  <c r="AL196" i="1"/>
  <c r="AD73" i="1"/>
  <c r="AH93" i="1"/>
  <c r="AK185" i="1"/>
  <c r="AH202" i="1"/>
  <c r="AG29" i="1"/>
  <c r="AE65" i="1"/>
  <c r="AC103" i="1"/>
  <c r="AK134" i="1"/>
  <c r="AP143" i="1"/>
  <c r="AF149" i="1"/>
  <c r="AE182" i="1"/>
  <c r="AU198" i="1"/>
  <c r="AS204" i="1"/>
  <c r="AB24" i="1"/>
  <c r="DM24" i="1" s="1"/>
  <c r="AC36" i="1"/>
  <c r="AF42" i="1"/>
  <c r="AL134" i="1"/>
  <c r="AG163" i="1"/>
  <c r="AN166" i="1"/>
  <c r="AD172" i="1"/>
  <c r="AC175" i="1"/>
  <c r="AL180" i="1"/>
  <c r="AS183" i="1"/>
  <c r="AW187" i="1"/>
  <c r="AI197" i="1"/>
  <c r="AE201" i="1"/>
  <c r="AG203" i="1"/>
  <c r="AF115" i="1"/>
  <c r="AI175" i="1"/>
  <c r="AP202" i="1"/>
  <c r="AC33" i="1"/>
  <c r="AF94" i="1"/>
  <c r="AH135" i="1"/>
  <c r="AD153" i="1"/>
  <c r="AE166" i="1"/>
  <c r="AM182" i="1"/>
  <c r="AH189" i="1"/>
  <c r="AQ194" i="1"/>
  <c r="AB8" i="1"/>
  <c r="BS8" i="1" s="1"/>
  <c r="DP8" i="1" s="1"/>
  <c r="AF49" i="1"/>
  <c r="AC66" i="1"/>
  <c r="AB109" i="1"/>
  <c r="BS109" i="1" s="1"/>
  <c r="AB117" i="1"/>
  <c r="BS117" i="1" s="1"/>
  <c r="DP117" i="1" s="1"/>
  <c r="AF121" i="1"/>
  <c r="AI135" i="1"/>
  <c r="AG141" i="1"/>
  <c r="AL172" i="1"/>
  <c r="AK175" i="1"/>
  <c r="AT180" i="1"/>
  <c r="AD188" i="1"/>
  <c r="AH192" i="1"/>
  <c r="AB194" i="1"/>
  <c r="BS194" i="1" s="1"/>
  <c r="DP194" i="1" s="1"/>
  <c r="AQ197" i="1"/>
  <c r="AM201" i="1"/>
  <c r="AO203" i="1"/>
  <c r="AG96" i="1"/>
  <c r="AG135" i="1"/>
  <c r="AL166" i="1"/>
  <c r="AN176" i="1"/>
  <c r="AE57" i="1"/>
  <c r="AB137" i="1"/>
  <c r="BS137" i="1" s="1"/>
  <c r="AG146" i="1"/>
  <c r="AF171" i="1"/>
  <c r="AJ175" i="1"/>
  <c r="AC196" i="1"/>
  <c r="AQ202" i="1"/>
  <c r="AD103" i="1"/>
  <c r="AC114" i="1"/>
  <c r="AP130" i="1"/>
  <c r="AN136" i="1"/>
  <c r="AQ143" i="1"/>
  <c r="AG149" i="1"/>
  <c r="AE153" i="1"/>
  <c r="AF158" i="1"/>
  <c r="AI165" i="1"/>
  <c r="AC167" i="1"/>
  <c r="AJ170" i="1"/>
  <c r="AP176" i="1"/>
  <c r="AF182" i="1"/>
  <c r="AM185" i="1"/>
  <c r="AT188" i="1"/>
  <c r="AX192" i="1"/>
  <c r="AR194" i="1"/>
  <c r="AB153" i="1"/>
  <c r="BS153" i="1" s="1"/>
  <c r="AF197" i="1"/>
  <c r="AN192" i="1"/>
  <c r="AD198" i="1"/>
  <c r="AJ204" i="1"/>
  <c r="AB50" i="1"/>
  <c r="DM50" i="1" s="1"/>
  <c r="AB66" i="1"/>
  <c r="BS66" i="1" s="1"/>
  <c r="AL139" i="1"/>
  <c r="AO146" i="1"/>
  <c r="AB152" i="1"/>
  <c r="BS152" i="1" s="1"/>
  <c r="DP152" i="1" s="1"/>
  <c r="AB167" i="1"/>
  <c r="BS167" i="1" s="1"/>
  <c r="DP167" i="1" s="1"/>
  <c r="AC172" i="1"/>
  <c r="AG176" i="1"/>
  <c r="AD185" i="1"/>
  <c r="AO192" i="1"/>
  <c r="AK196" i="1"/>
  <c r="AC13" i="1"/>
  <c r="AD18" i="1"/>
  <c r="AD33" i="1"/>
  <c r="AD63" i="1"/>
  <c r="AB69" i="1"/>
  <c r="BS69" i="1" s="1"/>
  <c r="AF97" i="1"/>
  <c r="AM153" i="1"/>
  <c r="AN158" i="1"/>
  <c r="AQ165" i="1"/>
  <c r="AI173" i="1"/>
  <c r="AN182" i="1"/>
  <c r="AU185" i="1"/>
  <c r="AR180" i="1"/>
  <c r="AE128" i="1"/>
  <c r="AH146" i="1"/>
  <c r="AB178" i="1"/>
  <c r="BS178" i="1" s="1"/>
  <c r="AJ186" i="1"/>
  <c r="AE193" i="1"/>
  <c r="AJ202" i="1"/>
  <c r="AM11" i="14"/>
  <c r="AS8" i="14"/>
  <c r="AO6" i="14"/>
  <c r="AM3" i="14"/>
  <c r="AP9" i="14"/>
  <c r="AL7" i="14"/>
  <c r="AR4" i="14"/>
  <c r="AM10" i="14"/>
  <c r="BA7" i="14"/>
  <c r="AO5" i="14"/>
  <c r="AQ11" i="14"/>
  <c r="AO8" i="14"/>
  <c r="AU5" i="14"/>
  <c r="AX11" i="14"/>
  <c r="AV8" i="14"/>
  <c r="AB6" i="14"/>
  <c r="BK6" i="14" s="1"/>
  <c r="AH3" i="14"/>
  <c r="AF11" i="14"/>
  <c r="AL8" i="14"/>
  <c r="AZ5" i="14"/>
  <c r="AF3" i="14"/>
  <c r="AN5" i="14"/>
  <c r="AP4" i="14"/>
  <c r="AM4" i="14"/>
  <c r="AD6" i="14"/>
  <c r="AH4" i="14"/>
  <c r="AB19" i="1"/>
  <c r="BS19" i="1" s="1"/>
  <c r="AE33" i="1"/>
  <c r="AB41" i="1"/>
  <c r="BS41" i="1" s="1"/>
  <c r="AC69" i="1"/>
  <c r="AB88" i="1"/>
  <c r="BS88" i="1" s="1"/>
  <c r="DP88" i="1" s="1"/>
  <c r="AC117" i="1"/>
  <c r="AK132" i="1"/>
  <c r="AO136" i="1"/>
  <c r="AK182" i="1"/>
  <c r="AK172" i="1"/>
  <c r="AR183" i="1"/>
  <c r="AB46" i="1"/>
  <c r="DM46" i="1" s="1"/>
  <c r="AB101" i="1"/>
  <c r="BS101" i="1" s="1"/>
  <c r="AE139" i="1"/>
  <c r="AH160" i="1"/>
  <c r="AG171" i="1"/>
  <c r="AJ178" i="1"/>
  <c r="AL188" i="1"/>
  <c r="AM193" i="1"/>
  <c r="AF198" i="1"/>
  <c r="AR202" i="1"/>
  <c r="AE11" i="14"/>
  <c r="AK8" i="14"/>
  <c r="AG6" i="14"/>
  <c r="AE3" i="14"/>
  <c r="AH9" i="14"/>
  <c r="AD7" i="14"/>
  <c r="AJ4" i="14"/>
  <c r="AE10" i="14"/>
  <c r="AS7" i="14"/>
  <c r="AG5" i="14"/>
  <c r="AI11" i="14"/>
  <c r="AG8" i="14"/>
  <c r="AM5" i="14"/>
  <c r="AP11" i="14"/>
  <c r="AN8" i="14"/>
  <c r="AT5" i="14"/>
  <c r="AW11" i="14"/>
  <c r="AD8" i="14"/>
  <c r="AR5" i="14"/>
  <c r="AD10" i="14"/>
  <c r="AU4" i="14"/>
  <c r="AB3" i="14"/>
  <c r="BK3" i="14" s="1"/>
  <c r="AF9" i="14"/>
  <c r="BA5" i="14"/>
  <c r="AL10" i="14"/>
  <c r="AC8" i="1"/>
  <c r="AE63" i="1"/>
  <c r="AB72" i="1"/>
  <c r="BS72" i="1" s="1"/>
  <c r="AD98" i="1"/>
  <c r="AG121" i="1"/>
  <c r="AG128" i="1"/>
  <c r="AB143" i="1"/>
  <c r="BS143" i="1" s="1"/>
  <c r="AR172" i="1"/>
  <c r="AO197" i="1"/>
  <c r="AH88" i="1"/>
  <c r="AS196" i="1"/>
  <c r="AB85" i="1"/>
  <c r="BS85" i="1" s="1"/>
  <c r="DP85" i="1" s="1"/>
  <c r="AB93" i="1"/>
  <c r="BS93" i="1" s="1"/>
  <c r="DP93" i="1" s="1"/>
  <c r="AM139" i="1"/>
  <c r="AN198" i="1"/>
  <c r="AO10" i="14"/>
  <c r="AC8" i="14"/>
  <c r="AY5" i="14"/>
  <c r="AT11" i="14"/>
  <c r="AZ8" i="14"/>
  <c r="AV6" i="14"/>
  <c r="AB4" i="14"/>
  <c r="BK4" i="14" s="1"/>
  <c r="AW9" i="14"/>
  <c r="AK7" i="14"/>
  <c r="AQ4" i="14"/>
  <c r="AK10" i="14"/>
  <c r="AY7" i="14"/>
  <c r="AE5" i="14"/>
  <c r="AH11" i="14"/>
  <c r="AF8" i="14"/>
  <c r="AL5" i="14"/>
  <c r="AO11" i="14"/>
  <c r="AH10" i="14"/>
  <c r="AV7" i="14"/>
  <c r="AJ5" i="14"/>
  <c r="AP8" i="14"/>
  <c r="AG3" i="14"/>
  <c r="AJ11" i="14"/>
  <c r="AJ7" i="14"/>
  <c r="AK9" i="14"/>
  <c r="AB7" i="14"/>
  <c r="BK7" i="14" s="1"/>
  <c r="AC109" i="1"/>
  <c r="AD137" i="1"/>
  <c r="AJ143" i="1"/>
  <c r="AH149" i="1"/>
  <c r="AG158" i="1"/>
  <c r="AM172" i="1"/>
  <c r="AL175" i="1"/>
  <c r="AO182" i="1"/>
  <c r="AV185" i="1"/>
  <c r="AB189" i="1"/>
  <c r="BS189" i="1" s="1"/>
  <c r="AY192" i="1"/>
  <c r="AO198" i="1"/>
  <c r="AK202" i="1"/>
  <c r="AM204" i="1"/>
  <c r="AJ114" i="1"/>
  <c r="AL185" i="1"/>
  <c r="AH130" i="1"/>
  <c r="AI189" i="1"/>
  <c r="AJ194" i="1"/>
  <c r="AV198" i="1"/>
  <c r="AW203" i="1"/>
  <c r="AG10" i="14"/>
  <c r="BC7" i="14"/>
  <c r="AQ5" i="14"/>
  <c r="AL11" i="14"/>
  <c r="AR8" i="14"/>
  <c r="AN6" i="14"/>
  <c r="AL3" i="14"/>
  <c r="AO9" i="14"/>
  <c r="AC7" i="14"/>
  <c r="AI4" i="14"/>
  <c r="AC10" i="14"/>
  <c r="AQ7" i="14"/>
  <c r="AJ10" i="14"/>
  <c r="AX7" i="14"/>
  <c r="AD5" i="14"/>
  <c r="AG11" i="14"/>
  <c r="AR9" i="14"/>
  <c r="AN7" i="14"/>
  <c r="AB5" i="14"/>
  <c r="BK5" i="14" s="1"/>
  <c r="AS5" i="14"/>
  <c r="AV9" i="14"/>
  <c r="AN9" i="14"/>
  <c r="AI6" i="14"/>
  <c r="AL6" i="14"/>
  <c r="AU8" i="14"/>
  <c r="AD28" i="1"/>
  <c r="AI204" i="1"/>
  <c r="AH186" i="1"/>
  <c r="AF163" i="1"/>
  <c r="AC28" i="1"/>
  <c r="AG125" i="1"/>
  <c r="AJ148" i="1"/>
  <c r="AC183" i="1"/>
  <c r="AQ189" i="1"/>
  <c r="AU7" i="14"/>
  <c r="AI5" i="14"/>
  <c r="AD11" i="14"/>
  <c r="AJ8" i="14"/>
  <c r="AF6" i="14"/>
  <c r="AD3" i="14"/>
  <c r="AG9" i="14"/>
  <c r="AU6" i="14"/>
  <c r="AK3" i="14"/>
  <c r="AU9" i="14"/>
  <c r="AI7" i="14"/>
  <c r="AO4" i="14"/>
  <c r="AB10" i="14"/>
  <c r="BK10" i="14" s="1"/>
  <c r="AP7" i="14"/>
  <c r="AV4" i="14"/>
  <c r="AI10" i="14"/>
  <c r="AJ9" i="14"/>
  <c r="AF7" i="14"/>
  <c r="AT4" i="14"/>
  <c r="AJ3" i="14"/>
  <c r="AH8" i="14"/>
  <c r="AE8" i="14"/>
  <c r="AE4" i="14"/>
  <c r="AV5" i="14"/>
  <c r="AO3" i="14"/>
  <c r="AD13" i="1"/>
  <c r="AB34" i="1"/>
  <c r="BS34" i="1" s="1"/>
  <c r="AD36" i="1"/>
  <c r="AB80" i="1"/>
  <c r="BS80" i="1" s="1"/>
  <c r="DP80" i="1" s="1"/>
  <c r="AC85" i="1"/>
  <c r="AD114" i="1"/>
  <c r="AB120" i="1"/>
  <c r="BS120" i="1" s="1"/>
  <c r="AF146" i="1"/>
  <c r="AL153" i="1"/>
  <c r="AP189" i="1"/>
  <c r="AI143" i="1"/>
  <c r="AU201" i="1"/>
  <c r="AD204" i="1"/>
  <c r="AQ9" i="14"/>
  <c r="AM7" i="14"/>
  <c r="AS4" i="14"/>
  <c r="AN10" i="14"/>
  <c r="AB8" i="14"/>
  <c r="BK8" i="14" s="1"/>
  <c r="AX5" i="14"/>
  <c r="AS11" i="14"/>
  <c r="AY8" i="14"/>
  <c r="AM6" i="14"/>
  <c r="AC3" i="14"/>
  <c r="AM9" i="14"/>
  <c r="AS6" i="14"/>
  <c r="AG4" i="14"/>
  <c r="AT9" i="14"/>
  <c r="AH7" i="14"/>
  <c r="AN4" i="14"/>
  <c r="AS9" i="14"/>
  <c r="AB9" i="14"/>
  <c r="BK9" i="14" s="1"/>
  <c r="CZ9" i="14" s="1"/>
  <c r="AX6" i="14"/>
  <c r="AL4" i="14"/>
  <c r="AM8" i="14"/>
  <c r="AW7" i="14"/>
  <c r="AR7" i="14"/>
  <c r="AC9" i="14"/>
  <c r="AC5" i="14"/>
  <c r="AB64" i="1"/>
  <c r="BS64" i="1" s="1"/>
  <c r="AC93" i="1"/>
  <c r="AQ130" i="1"/>
  <c r="AB135" i="1"/>
  <c r="BS135" i="1" s="1"/>
  <c r="AF139" i="1"/>
  <c r="AC162" i="1"/>
  <c r="AJ165" i="1"/>
  <c r="AJ173" i="1"/>
  <c r="AL183" i="1"/>
  <c r="AX187" i="1"/>
  <c r="AZ189" i="1"/>
  <c r="AV193" i="1"/>
  <c r="AB197" i="1"/>
  <c r="BS197" i="1" s="1"/>
  <c r="AF201" i="1"/>
  <c r="AH203" i="1"/>
  <c r="AQ201" i="1"/>
  <c r="AE151" i="1"/>
  <c r="AF203" i="1"/>
  <c r="AF65" i="1"/>
  <c r="AC122" i="1"/>
  <c r="AF136" i="1"/>
  <c r="AB186" i="1"/>
  <c r="BS186" i="1" s="1"/>
  <c r="DP186" i="1" s="1"/>
  <c r="AY197" i="1"/>
  <c r="AB202" i="1"/>
  <c r="BS202" i="1" s="1"/>
  <c r="AT204" i="1"/>
  <c r="AU11" i="14"/>
  <c r="BA8" i="14"/>
  <c r="AW6" i="14"/>
  <c r="AC4" i="14"/>
  <c r="AX9" i="14"/>
  <c r="AT7" i="14"/>
  <c r="AH5" i="14"/>
  <c r="AC11" i="14"/>
  <c r="AI8" i="14"/>
  <c r="AW5" i="14"/>
  <c r="AW8" i="14"/>
  <c r="AC6" i="14"/>
  <c r="AI3" i="14"/>
  <c r="AD9" i="14"/>
  <c r="AJ6" i="14"/>
  <c r="AP3" i="14"/>
  <c r="AN11" i="14"/>
  <c r="AT8" i="14"/>
  <c r="AH6" i="14"/>
  <c r="AN3" i="14"/>
  <c r="AY6" i="14"/>
  <c r="AK5" i="14"/>
  <c r="AF5" i="14"/>
  <c r="AG7" i="14"/>
  <c r="AO7" i="14"/>
  <c r="AC37" i="1"/>
  <c r="AF73" i="1"/>
  <c r="AQ8" i="14"/>
  <c r="AL9" i="14"/>
  <c r="AZ7" i="14"/>
  <c r="AB127" i="1"/>
  <c r="AD167" i="1"/>
  <c r="AK170" i="1"/>
  <c r="AM180" i="1"/>
  <c r="AN185" i="1"/>
  <c r="AR189" i="1"/>
  <c r="AC194" i="1"/>
  <c r="AS202" i="1"/>
  <c r="AJ189" i="1"/>
  <c r="AI9" i="14"/>
  <c r="AE6" i="14"/>
  <c r="AR6" i="14"/>
  <c r="AT6" i="14"/>
  <c r="AN139" i="1"/>
  <c r="AO158" i="1"/>
  <c r="AB165" i="1"/>
  <c r="BS165" i="1" s="1"/>
  <c r="AC186" i="1"/>
  <c r="AK194" i="1"/>
  <c r="AG198" i="1"/>
  <c r="AF169" i="1"/>
  <c r="AD183" i="1"/>
  <c r="AE196" i="1"/>
  <c r="AQ138" i="1"/>
  <c r="AC170" i="1"/>
  <c r="AB132" i="1"/>
  <c r="BS132" i="1" s="1"/>
  <c r="DP132" i="1" s="1"/>
  <c r="AH176" i="1"/>
  <c r="AP192" i="1"/>
  <c r="AE7" i="14"/>
  <c r="AR11" i="14"/>
  <c r="AF4" i="14"/>
  <c r="AQ6" i="14"/>
  <c r="AG73" i="1"/>
  <c r="AC101" i="1"/>
  <c r="AE103" i="1"/>
  <c r="AE134" i="1"/>
  <c r="AF153" i="1"/>
  <c r="AO174" i="1"/>
  <c r="AG182" i="1"/>
  <c r="AK186" i="1"/>
  <c r="AT191" i="1"/>
  <c r="AS194" i="1"/>
  <c r="AP203" i="1"/>
  <c r="AP171" i="1"/>
  <c r="AM188" i="1"/>
  <c r="AE185" i="1"/>
  <c r="AK11" i="14"/>
  <c r="AC132" i="1"/>
  <c r="AB173" i="1"/>
  <c r="BS173" i="1" s="1"/>
  <c r="AC202" i="1"/>
  <c r="AB175" i="1"/>
  <c r="BS175" i="1" s="1"/>
  <c r="DP175" i="1" s="1"/>
  <c r="AB170" i="1"/>
  <c r="BS170" i="1" s="1"/>
  <c r="AK4" i="14"/>
  <c r="AV11" i="14"/>
  <c r="AX8" i="14"/>
  <c r="AC77" i="1"/>
  <c r="AM134" i="1"/>
  <c r="AN153" i="1"/>
  <c r="AH171" i="1"/>
  <c r="AD175" i="1"/>
  <c r="AE188" i="1"/>
  <c r="AI192" i="1"/>
  <c r="AX203" i="1"/>
  <c r="AN201" i="1"/>
  <c r="AD196" i="1"/>
  <c r="AI146" i="1"/>
  <c r="AE180" i="1"/>
  <c r="AR197" i="1"/>
  <c r="AF10" i="14"/>
  <c r="AE9" i="14"/>
  <c r="AB11" i="14"/>
  <c r="BK11" i="14" s="1"/>
  <c r="CZ11" i="14" s="1"/>
  <c r="AD66" i="1"/>
  <c r="AJ135" i="1"/>
  <c r="AR143" i="1"/>
  <c r="AG166" i="1"/>
  <c r="AI176" i="1"/>
  <c r="AQ192" i="1"/>
  <c r="AL204" i="1"/>
  <c r="BB7" i="14"/>
  <c r="AK6" i="14"/>
  <c r="BB8" i="14"/>
  <c r="AI130" i="1"/>
  <c r="AG136" i="1"/>
  <c r="AB157" i="1"/>
  <c r="BS157" i="1" s="1"/>
  <c r="AH163" i="1"/>
  <c r="AO166" i="1"/>
  <c r="AE172" i="1"/>
  <c r="AQ176" i="1"/>
  <c r="AT183" i="1"/>
  <c r="AU188" i="1"/>
  <c r="AF193" i="1"/>
  <c r="AM196" i="1"/>
  <c r="AE204" i="1"/>
  <c r="AQ3" i="14"/>
  <c r="AP5" i="14"/>
  <c r="AP6" i="14"/>
  <c r="AB104" i="1"/>
  <c r="BS104" i="1" s="1"/>
  <c r="AD152" i="1"/>
  <c r="AJ157" i="1"/>
  <c r="AN193" i="1"/>
  <c r="AJ197" i="1"/>
  <c r="AU204" i="1"/>
  <c r="AD4" i="14"/>
  <c r="AF185" i="1"/>
  <c r="AI174" i="1"/>
  <c r="AL131" i="1"/>
  <c r="AF96" i="1"/>
  <c r="AW188" i="1"/>
  <c r="AE129" i="1"/>
  <c r="AF156" i="1"/>
  <c r="AL138" i="1"/>
  <c r="AH178" i="1"/>
  <c r="AI200" i="1"/>
  <c r="AE100" i="1"/>
  <c r="AC161" i="1"/>
  <c r="AC102" i="1"/>
  <c r="AD68" i="1"/>
  <c r="AF155" i="1"/>
  <c r="AQ200" i="1"/>
  <c r="AD131" i="1"/>
  <c r="AT187" i="1"/>
  <c r="AS191" i="1"/>
  <c r="AP187" i="1"/>
  <c r="AK178" i="1"/>
  <c r="AE161" i="1"/>
  <c r="AQ178" i="1"/>
  <c r="AF161" i="1"/>
  <c r="AL179" i="1"/>
  <c r="AN179" i="1"/>
  <c r="AE179" i="1"/>
  <c r="AC154" i="1"/>
  <c r="AB56" i="1"/>
  <c r="BS56" i="1" s="1"/>
  <c r="AD174" i="1"/>
  <c r="AC148" i="1"/>
  <c r="AK191" i="1"/>
  <c r="AE106" i="1"/>
  <c r="AE99" i="1"/>
  <c r="AC137" i="1"/>
  <c r="AD123" i="1"/>
  <c r="AF133" i="1"/>
  <c r="AC177" i="1"/>
  <c r="AR195" i="1"/>
  <c r="AE56" i="1"/>
  <c r="AH129" i="1"/>
  <c r="AH122" i="1"/>
  <c r="AB30" i="1"/>
  <c r="BS30" i="1" s="1"/>
  <c r="AG93" i="1"/>
  <c r="AK159" i="1"/>
  <c r="AO129" i="1"/>
  <c r="AD77" i="1"/>
  <c r="AE126" i="1"/>
  <c r="AF126" i="1"/>
  <c r="AC113" i="1"/>
  <c r="AC142" i="1"/>
  <c r="AO140" i="1"/>
  <c r="AE138" i="1"/>
  <c r="AC30" i="1"/>
  <c r="AP178" i="1"/>
  <c r="AE19" i="1"/>
  <c r="AE178" i="1"/>
  <c r="AC100" i="1"/>
  <c r="AG178" i="1"/>
  <c r="AP138" i="1"/>
  <c r="AD161" i="1"/>
  <c r="AK129" i="1"/>
  <c r="AE177" i="1"/>
  <c r="AC131" i="1"/>
  <c r="AG160" i="1"/>
  <c r="AE155" i="1"/>
  <c r="AT129" i="1"/>
  <c r="AD122" i="1"/>
  <c r="AE92" i="1"/>
  <c r="AJ199" i="1"/>
  <c r="AB154" i="1"/>
  <c r="BS154" i="1" s="1"/>
  <c r="DP154" i="1" s="1"/>
  <c r="AM174" i="1"/>
  <c r="AE174" i="1"/>
  <c r="AJ174" i="1"/>
  <c r="AL199" i="1"/>
  <c r="AW195" i="1"/>
  <c r="AL137" i="1"/>
  <c r="AK199" i="1"/>
  <c r="AR199" i="1"/>
  <c r="AD14" i="1"/>
  <c r="AY199" i="1"/>
  <c r="AD133" i="1"/>
  <c r="AC199" i="1"/>
  <c r="AB62" i="1"/>
  <c r="BS62" i="1" s="1"/>
  <c r="AM137" i="1"/>
  <c r="AI129" i="1"/>
  <c r="AD26" i="1"/>
  <c r="AB38" i="1"/>
  <c r="BS38" i="1" s="1"/>
  <c r="DP38" i="1" s="1"/>
  <c r="AK193" i="1"/>
  <c r="AP195" i="1"/>
  <c r="AS129" i="1"/>
  <c r="AB158" i="1"/>
  <c r="BS158" i="1" s="1"/>
  <c r="AR187" i="1"/>
  <c r="AP145" i="1"/>
  <c r="AH78" i="1"/>
  <c r="AF138" i="1"/>
  <c r="AO178" i="1"/>
  <c r="AF132" i="1"/>
  <c r="AD19" i="1"/>
  <c r="AE157" i="1"/>
  <c r="AC94" i="1"/>
  <c r="AH161" i="1"/>
  <c r="AH187" i="1"/>
  <c r="AC74" i="1"/>
  <c r="AC164" i="1"/>
  <c r="AD25" i="1"/>
  <c r="AO179" i="1"/>
  <c r="AF179" i="1"/>
  <c r="AQ129" i="1"/>
  <c r="AD184" i="1"/>
  <c r="AD155" i="1"/>
  <c r="AI184" i="1"/>
  <c r="AK148" i="1"/>
  <c r="AE105" i="1"/>
  <c r="AL191" i="1"/>
  <c r="AG168" i="1"/>
  <c r="AG106" i="1"/>
  <c r="AD199" i="1"/>
  <c r="AC191" i="1"/>
  <c r="AF200" i="1"/>
  <c r="AO191" i="1"/>
  <c r="AG137" i="1"/>
  <c r="AB96" i="1"/>
  <c r="BS96" i="1" s="1"/>
  <c r="DP96" i="1" s="1"/>
  <c r="AC123" i="1"/>
  <c r="AH184" i="1"/>
  <c r="AK177" i="1"/>
  <c r="AG133" i="1"/>
  <c r="AN168" i="1"/>
  <c r="AD177" i="1"/>
  <c r="AF137" i="1"/>
  <c r="AL129" i="1"/>
  <c r="AB184" i="1"/>
  <c r="BS184" i="1" s="1"/>
  <c r="AE142" i="1"/>
  <c r="AG122" i="1"/>
  <c r="AH136" i="1"/>
  <c r="AH162" i="1"/>
  <c r="AF74" i="1"/>
  <c r="AG132" i="1"/>
  <c r="AD187" i="1"/>
  <c r="AI138" i="1"/>
  <c r="AF100" i="1"/>
  <c r="AC25" i="1"/>
  <c r="AD164" i="1"/>
  <c r="AI178" i="1"/>
  <c r="AB155" i="1"/>
  <c r="BS155" i="1" s="1"/>
  <c r="AK179" i="1"/>
  <c r="AD179" i="1"/>
  <c r="AB31" i="1"/>
  <c r="BS31" i="1" s="1"/>
  <c r="AL159" i="1"/>
  <c r="AG174" i="1"/>
  <c r="AM148" i="1"/>
  <c r="AF177" i="1"/>
  <c r="AD191" i="1"/>
  <c r="AP168" i="1"/>
  <c r="AB26" i="1"/>
  <c r="BS26" i="1" s="1"/>
  <c r="AE133" i="1"/>
  <c r="AI199" i="1"/>
  <c r="AC56" i="1"/>
  <c r="AO137" i="1"/>
  <c r="AM184" i="1"/>
  <c r="AB16" i="1"/>
  <c r="DM16" i="1" s="1"/>
  <c r="AD62" i="1"/>
  <c r="AO195" i="1"/>
  <c r="AP193" i="1"/>
  <c r="AC62" i="1"/>
  <c r="AM195" i="1"/>
  <c r="AN129" i="1"/>
  <c r="AW202" i="1"/>
  <c r="AH148" i="1"/>
  <c r="AD118" i="1"/>
  <c r="AJ126" i="1"/>
  <c r="AB108" i="1"/>
  <c r="BS108" i="1" s="1"/>
  <c r="AM138" i="1"/>
  <c r="AG98" i="1"/>
  <c r="AC19" i="1"/>
  <c r="AI132" i="1"/>
  <c r="AD74" i="1"/>
  <c r="AB47" i="1"/>
  <c r="BS47" i="1" s="1"/>
  <c r="DP47" i="1" s="1"/>
  <c r="AF187" i="1"/>
  <c r="AG161" i="1"/>
  <c r="AI161" i="1"/>
  <c r="AF181" i="1"/>
  <c r="AE164" i="1"/>
  <c r="AE132" i="1"/>
  <c r="AF116" i="1"/>
  <c r="AC179" i="1"/>
  <c r="AE131" i="1"/>
  <c r="AB122" i="1"/>
  <c r="BS122" i="1" s="1"/>
  <c r="DP122" i="1" s="1"/>
  <c r="AB58" i="1"/>
  <c r="DM58" i="1" s="1"/>
  <c r="AC105" i="1"/>
  <c r="AK137" i="1"/>
  <c r="AG184" i="1"/>
  <c r="AI168" i="1"/>
  <c r="AL133" i="1"/>
  <c r="AT199" i="1"/>
  <c r="AB129" i="1"/>
  <c r="BS129" i="1" s="1"/>
  <c r="AD104" i="1"/>
  <c r="AH137" i="1"/>
  <c r="AC129" i="1"/>
  <c r="AC184" i="1"/>
  <c r="AF122" i="1"/>
  <c r="AR129" i="1"/>
  <c r="AJ193" i="1"/>
  <c r="AF168" i="1"/>
  <c r="AT195" i="1"/>
  <c r="AC138" i="1"/>
  <c r="AN138" i="1"/>
  <c r="AB98" i="1"/>
  <c r="BS98" i="1" s="1"/>
  <c r="DP98" i="1" s="1"/>
  <c r="AR191" i="1"/>
  <c r="AN132" i="1"/>
  <c r="AO138" i="1"/>
  <c r="AB94" i="1"/>
  <c r="BS94" i="1" s="1"/>
  <c r="AV187" i="1"/>
  <c r="AG187" i="1"/>
  <c r="AU187" i="1"/>
  <c r="AI191" i="1"/>
  <c r="AB191" i="1"/>
  <c r="BS191" i="1" s="1"/>
  <c r="AH138" i="1"/>
  <c r="AB74" i="1"/>
  <c r="BS74" i="1" s="1"/>
  <c r="AI136" i="1"/>
  <c r="AC61" i="1"/>
  <c r="AJ179" i="1"/>
  <c r="AC159" i="1"/>
  <c r="AP179" i="1"/>
  <c r="AS179" i="1"/>
  <c r="AB148" i="1"/>
  <c r="BS148" i="1" s="1"/>
  <c r="AL174" i="1"/>
  <c r="AH133" i="1"/>
  <c r="AD116" i="1"/>
  <c r="AM200" i="1"/>
  <c r="AF191" i="1"/>
  <c r="AE200" i="1"/>
  <c r="AO168" i="1"/>
  <c r="AC106" i="1"/>
  <c r="AG177" i="1"/>
  <c r="AO199" i="1"/>
  <c r="AH177" i="1"/>
  <c r="AS195" i="1"/>
  <c r="AE104" i="1"/>
  <c r="AM129" i="1"/>
  <c r="AC38" i="1"/>
  <c r="AB25" i="1"/>
  <c r="BS25" i="1" s="1"/>
  <c r="DP25" i="1" s="1"/>
  <c r="AH195" i="1"/>
  <c r="AP199" i="1"/>
  <c r="AB35" i="1"/>
  <c r="AB77" i="1"/>
  <c r="BS77" i="1" s="1"/>
  <c r="DP77" i="1" s="1"/>
  <c r="AH159" i="1"/>
  <c r="AD95" i="1"/>
  <c r="AK184" i="1"/>
  <c r="AD138" i="1"/>
  <c r="AJ191" i="1"/>
  <c r="AO132" i="1"/>
  <c r="AD100" i="1"/>
  <c r="AH157" i="1"/>
  <c r="AD94" i="1"/>
  <c r="AE102" i="1"/>
  <c r="AC47" i="1"/>
  <c r="AM187" i="1"/>
  <c r="AN187" i="1"/>
  <c r="AB164" i="1"/>
  <c r="BS164" i="1" s="1"/>
  <c r="AJ132" i="1"/>
  <c r="AH132" i="1"/>
  <c r="AJ138" i="1"/>
  <c r="AU179" i="1"/>
  <c r="AG179" i="1"/>
  <c r="AH179" i="1"/>
  <c r="AG155" i="1"/>
  <c r="AF112" i="1"/>
  <c r="AM179" i="1"/>
  <c r="AC31" i="1"/>
  <c r="AF174" i="1"/>
  <c r="AB53" i="1"/>
  <c r="DM53" i="1" s="1"/>
  <c r="AD105" i="1"/>
  <c r="AS174" i="1"/>
  <c r="AD106" i="1"/>
  <c r="AB106" i="1"/>
  <c r="BS106" i="1" s="1"/>
  <c r="AE123" i="1"/>
  <c r="AH106" i="1"/>
  <c r="AS199" i="1"/>
  <c r="AJ177" i="1"/>
  <c r="AL177" i="1"/>
  <c r="AB177" i="1"/>
  <c r="BS177" i="1" s="1"/>
  <c r="DP177" i="1" s="1"/>
  <c r="AE195" i="1"/>
  <c r="AF129" i="1"/>
  <c r="AF184" i="1"/>
  <c r="AG195" i="1"/>
  <c r="AK131" i="1"/>
  <c r="AQ159" i="1"/>
  <c r="AN195" i="1"/>
  <c r="AO188" i="1"/>
  <c r="AE184" i="1"/>
  <c r="AO196" i="1"/>
  <c r="AD17" i="1"/>
  <c r="AE122" i="1"/>
  <c r="AX199" i="1"/>
  <c r="AK133" i="1"/>
  <c r="AP174" i="1"/>
  <c r="AO159" i="1"/>
  <c r="AG202" i="1"/>
  <c r="AK126" i="1"/>
  <c r="AR179" i="1"/>
  <c r="AB68" i="1"/>
  <c r="AM177" i="1"/>
  <c r="AD159" i="1"/>
  <c r="AG159" i="1"/>
  <c r="AD195" i="1"/>
  <c r="AB196" i="1"/>
  <c r="BS196" i="1" s="1"/>
  <c r="AK187" i="1"/>
  <c r="AJ133" i="1"/>
  <c r="AL202" i="1"/>
  <c r="AB107" i="1"/>
  <c r="BS107" i="1" s="1"/>
  <c r="AB187" i="1"/>
  <c r="BS187" i="1" s="1"/>
  <c r="AE98" i="1"/>
  <c r="AC140" i="1"/>
  <c r="AC108" i="1"/>
  <c r="AK195" i="1"/>
  <c r="AM142" i="1"/>
  <c r="AK138" i="1"/>
  <c r="AO187" i="1"/>
  <c r="AU200" i="1"/>
  <c r="AH168" i="1"/>
  <c r="AG129" i="1"/>
  <c r="AF195" i="1"/>
  <c r="AB174" i="1"/>
  <c r="BS174" i="1" s="1"/>
  <c r="AT202" i="1"/>
  <c r="AE173" i="1"/>
  <c r="AD72" i="1"/>
  <c r="AB82" i="1"/>
  <c r="BS82" i="1" s="1"/>
  <c r="DP82" i="1" s="1"/>
  <c r="AC157" i="1"/>
  <c r="AM133" i="1"/>
  <c r="AH199" i="1"/>
  <c r="AQ199" i="1"/>
  <c r="AD202" i="1"/>
  <c r="AE187" i="1"/>
  <c r="AI148" i="1"/>
  <c r="AB89" i="1"/>
  <c r="DM89" i="1" s="1"/>
  <c r="AN159" i="1"/>
  <c r="AM202" i="1"/>
  <c r="AB97" i="1"/>
  <c r="BS97" i="1" s="1"/>
  <c r="DP97" i="1" s="1"/>
  <c r="AB60" i="1"/>
  <c r="DM60" i="1" s="1"/>
  <c r="AC72" i="1"/>
  <c r="AC187" i="1"/>
  <c r="AL142" i="1"/>
  <c r="AB20" i="1"/>
  <c r="DM20" i="1" s="1"/>
  <c r="AK135" i="1"/>
  <c r="AG74" i="1"/>
  <c r="AL132" i="1"/>
  <c r="AD168" i="1"/>
  <c r="AN191" i="1"/>
  <c r="AM199" i="1"/>
  <c r="AB105" i="1"/>
  <c r="BS105" i="1" s="1"/>
  <c r="AD148" i="1"/>
  <c r="AP140" i="1"/>
  <c r="AG145" i="1"/>
  <c r="AD56" i="1"/>
  <c r="AD157" i="1"/>
  <c r="AT179" i="1"/>
  <c r="AC160" i="1"/>
  <c r="AI193" i="1"/>
  <c r="AP129" i="1"/>
  <c r="AD126" i="1"/>
  <c r="AE168" i="1"/>
  <c r="AP159" i="1"/>
  <c r="AF202" i="1"/>
  <c r="AC97" i="1"/>
  <c r="AL187" i="1"/>
  <c r="AD173" i="1"/>
  <c r="AB11" i="1"/>
  <c r="DM11" i="1" s="1"/>
  <c r="AL135" i="1"/>
  <c r="AM132" i="1"/>
  <c r="AJ195" i="1"/>
  <c r="AK168" i="1"/>
  <c r="AN178" i="1"/>
  <c r="AF178" i="1"/>
  <c r="AF160" i="1"/>
  <c r="AK174" i="1"/>
  <c r="AB61" i="1"/>
  <c r="BS61" i="1" s="1"/>
  <c r="DP61" i="1" s="1"/>
  <c r="AE62" i="1"/>
  <c r="AL148" i="1"/>
  <c r="AS187" i="1"/>
  <c r="AC173" i="1"/>
  <c r="AF135" i="1"/>
  <c r="AC115" i="1"/>
  <c r="AB140" i="1"/>
  <c r="BS140" i="1" s="1"/>
  <c r="DP140" i="1" s="1"/>
  <c r="AG115" i="1"/>
  <c r="AE116" i="1"/>
  <c r="AU195" i="1"/>
  <c r="AE117" i="1"/>
  <c r="AG199" i="1"/>
  <c r="AF140" i="1"/>
  <c r="AD15" i="1"/>
  <c r="AC168" i="1"/>
  <c r="AD178" i="1"/>
  <c r="AO193" i="1"/>
  <c r="AB142" i="1"/>
  <c r="BS142" i="1" s="1"/>
  <c r="DP142" i="1" s="1"/>
  <c r="AJ137" i="1"/>
  <c r="AG100" i="1"/>
  <c r="AM131" i="1"/>
  <c r="AI177" i="1"/>
  <c r="AB199" i="1"/>
  <c r="BS199" i="1" s="1"/>
  <c r="DP199" i="1" s="1"/>
  <c r="AV195" i="1"/>
  <c r="AJ129" i="1"/>
  <c r="AD129" i="1"/>
  <c r="AW199" i="1"/>
  <c r="AB126" i="1"/>
  <c r="BS126" i="1" s="1"/>
  <c r="AM168" i="1"/>
  <c r="AE148" i="1"/>
  <c r="AD109" i="1"/>
  <c r="AD135" i="1"/>
  <c r="AC195" i="1"/>
  <c r="AC98" i="1"/>
  <c r="AE115" i="1"/>
  <c r="AD132" i="1"/>
  <c r="AD85" i="1"/>
  <c r="AC116" i="1"/>
  <c r="AD115" i="1"/>
  <c r="AL195" i="1"/>
  <c r="AN199" i="1"/>
  <c r="AC7" i="1"/>
  <c r="AB7" i="1"/>
  <c r="BS7" i="1" s="1"/>
  <c r="DP7" i="1" s="1"/>
  <c r="AB112" i="1"/>
  <c r="BS112" i="1" s="1"/>
  <c r="AL178" i="1"/>
  <c r="AX195" i="1"/>
  <c r="AJ187" i="1"/>
  <c r="AG148" i="1"/>
  <c r="AQ174" i="1"/>
  <c r="AC95" i="1"/>
  <c r="AE74" i="1"/>
  <c r="AB195" i="1"/>
  <c r="BS195" i="1" s="1"/>
  <c r="AD108" i="1"/>
  <c r="AE64" i="1"/>
  <c r="AE194" i="1"/>
  <c r="AC155" i="1"/>
  <c r="AM186" i="1"/>
  <c r="AH140" i="1"/>
  <c r="AC178" i="1"/>
  <c r="AB40" i="1"/>
  <c r="BS40" i="1" s="1"/>
  <c r="AK140" i="1"/>
  <c r="AE66" i="1"/>
  <c r="AC112" i="1"/>
  <c r="AB115" i="1"/>
  <c r="BS115" i="1" s="1"/>
  <c r="AO142" i="1"/>
  <c r="AB147" i="1"/>
  <c r="DM147" i="1" s="1"/>
  <c r="AB171" i="1"/>
  <c r="BS171" i="1" s="1"/>
  <c r="AR200" i="1"/>
  <c r="AH200" i="1"/>
  <c r="AG181" i="1"/>
  <c r="AB119" i="1"/>
  <c r="BS119" i="1" s="1"/>
  <c r="AC96" i="1"/>
  <c r="AD140" i="1"/>
  <c r="AC26" i="1"/>
  <c r="AF145" i="1"/>
  <c r="AI159" i="1"/>
  <c r="AB83" i="1"/>
  <c r="DM83" i="1" s="1"/>
  <c r="AJ160" i="1"/>
  <c r="AC151" i="1"/>
  <c r="AF113" i="1"/>
  <c r="AM191" i="1"/>
  <c r="AF78" i="1"/>
  <c r="AE71" i="1"/>
  <c r="AT194" i="1"/>
  <c r="AB14" i="1"/>
  <c r="BS14" i="1" s="1"/>
  <c r="AH144" i="1"/>
  <c r="AB156" i="1"/>
  <c r="BS156" i="1" s="1"/>
  <c r="DP156" i="1" s="1"/>
  <c r="AC54" i="1"/>
  <c r="AB17" i="1"/>
  <c r="BS17" i="1" s="1"/>
  <c r="DP17" i="1" s="1"/>
  <c r="AB162" i="1"/>
  <c r="BS162" i="1" s="1"/>
  <c r="AD117" i="1"/>
  <c r="AU196" i="1"/>
  <c r="AD154" i="1"/>
  <c r="AU191" i="1"/>
  <c r="AY191" i="1"/>
  <c r="AB59" i="1"/>
  <c r="BS59" i="1" s="1"/>
  <c r="DP59" i="1" s="1"/>
  <c r="AC44" i="1"/>
  <c r="AL184" i="1"/>
  <c r="AF98" i="1"/>
  <c r="AV199" i="1"/>
  <c r="AQ179" i="1"/>
  <c r="AQ193" i="1"/>
  <c r="AB51" i="1"/>
  <c r="DM51" i="1" s="1"/>
  <c r="AE77" i="1"/>
  <c r="AE39" i="1"/>
  <c r="AN131" i="1"/>
  <c r="AD92" i="1"/>
  <c r="AN171" i="1"/>
  <c r="AK171" i="1"/>
  <c r="AS200" i="1"/>
  <c r="AN200" i="1"/>
  <c r="AK200" i="1"/>
  <c r="AE181" i="1"/>
  <c r="AD119" i="1"/>
  <c r="AL140" i="1"/>
  <c r="AG196" i="1"/>
  <c r="AB86" i="1"/>
  <c r="BS86" i="1" s="1"/>
  <c r="AI188" i="1"/>
  <c r="AM159" i="1"/>
  <c r="AJ159" i="1"/>
  <c r="AD78" i="1"/>
  <c r="AD71" i="1"/>
  <c r="AH191" i="1"/>
  <c r="AN194" i="1"/>
  <c r="AC156" i="1"/>
  <c r="AB138" i="1"/>
  <c r="BS138" i="1" s="1"/>
  <c r="DP138" i="1" s="1"/>
  <c r="AE156" i="1"/>
  <c r="AG150" i="1"/>
  <c r="AD64" i="1"/>
  <c r="AD144" i="1"/>
  <c r="AI162" i="1"/>
  <c r="AE82" i="1"/>
  <c r="AV196" i="1"/>
  <c r="AC181" i="1"/>
  <c r="AF119" i="1"/>
  <c r="AV186" i="1"/>
  <c r="AD110" i="1"/>
  <c r="AH113" i="1"/>
  <c r="AB110" i="1"/>
  <c r="BS110" i="1" s="1"/>
  <c r="DP110" i="1" s="1"/>
  <c r="AB118" i="1"/>
  <c r="BS118" i="1" s="1"/>
  <c r="DP118" i="1" s="1"/>
  <c r="AI195" i="1"/>
  <c r="AW191" i="1"/>
  <c r="AD59" i="1"/>
  <c r="AO133" i="1"/>
  <c r="AE159" i="1"/>
  <c r="AY187" i="1"/>
  <c r="AE199" i="1"/>
  <c r="AH126" i="1"/>
  <c r="AD142" i="1"/>
  <c r="AG131" i="1"/>
  <c r="AQ171" i="1"/>
  <c r="AD171" i="1"/>
  <c r="AB200" i="1"/>
  <c r="BS200" i="1" s="1"/>
  <c r="DP200" i="1" s="1"/>
  <c r="AG200" i="1"/>
  <c r="AL200" i="1"/>
  <c r="AB181" i="1"/>
  <c r="BS181" i="1" s="1"/>
  <c r="DP181" i="1" s="1"/>
  <c r="AE119" i="1"/>
  <c r="AN140" i="1"/>
  <c r="AY196" i="1"/>
  <c r="AH139" i="1"/>
  <c r="AD38" i="1"/>
  <c r="AM145" i="1"/>
  <c r="AR188" i="1"/>
  <c r="AF71" i="1"/>
  <c r="AJ145" i="1"/>
  <c r="AK160" i="1"/>
  <c r="AL160" i="1"/>
  <c r="AV191" i="1"/>
  <c r="AQ191" i="1"/>
  <c r="AI78" i="1"/>
  <c r="AB78" i="1"/>
  <c r="BS78" i="1" s="1"/>
  <c r="DP78" i="1" s="1"/>
  <c r="AL194" i="1"/>
  <c r="AG142" i="1"/>
  <c r="AQ195" i="1"/>
  <c r="AB150" i="1"/>
  <c r="BS150" i="1" s="1"/>
  <c r="AL144" i="1"/>
  <c r="AF61" i="1"/>
  <c r="AE162" i="1"/>
  <c r="AB22" i="1"/>
  <c r="BS22" i="1" s="1"/>
  <c r="AW186" i="1"/>
  <c r="AT186" i="1"/>
  <c r="AB76" i="1"/>
  <c r="BS76" i="1" s="1"/>
  <c r="DP76" i="1" s="1"/>
  <c r="AE154" i="1"/>
  <c r="AI187" i="1"/>
  <c r="AG138" i="1"/>
  <c r="AI126" i="1"/>
  <c r="AD61" i="1"/>
  <c r="AF199" i="1"/>
  <c r="AG112" i="1"/>
  <c r="AI179" i="1"/>
  <c r="AD39" i="1"/>
  <c r="AH131" i="1"/>
  <c r="AP131" i="1"/>
  <c r="AB92" i="1"/>
  <c r="BS92" i="1" s="1"/>
  <c r="AJ171" i="1"/>
  <c r="AM171" i="1"/>
  <c r="AW200" i="1"/>
  <c r="AD181" i="1"/>
  <c r="AG119" i="1"/>
  <c r="AN137" i="1"/>
  <c r="AC189" i="1"/>
  <c r="AI139" i="1"/>
  <c r="AE160" i="1"/>
  <c r="AB145" i="1"/>
  <c r="BS145" i="1" s="1"/>
  <c r="AP191" i="1"/>
  <c r="AE78" i="1"/>
  <c r="AC15" i="1"/>
  <c r="AV194" i="1"/>
  <c r="AC14" i="1"/>
  <c r="AP139" i="1"/>
  <c r="AK189" i="1"/>
  <c r="AJ181" i="1"/>
  <c r="AE54" i="1"/>
  <c r="AI144" i="1"/>
  <c r="AC150" i="1"/>
  <c r="AD162" i="1"/>
  <c r="AC22" i="1"/>
  <c r="AB48" i="1"/>
  <c r="DM48" i="1" s="1"/>
  <c r="AE118" i="1"/>
  <c r="AQ187" i="1"/>
  <c r="AF154" i="1"/>
  <c r="AI181" i="1"/>
  <c r="AE59" i="1"/>
  <c r="AC59" i="1"/>
  <c r="AI140" i="1"/>
  <c r="AL168" i="1"/>
  <c r="AH142" i="1"/>
  <c r="AB179" i="1"/>
  <c r="BS179" i="1" s="1"/>
  <c r="AB71" i="1"/>
  <c r="BS71" i="1" s="1"/>
  <c r="AB39" i="1"/>
  <c r="BS39" i="1" s="1"/>
  <c r="AC92" i="1"/>
  <c r="AC171" i="1"/>
  <c r="AJ200" i="1"/>
  <c r="AC200" i="1"/>
  <c r="AP200" i="1"/>
  <c r="AC119" i="1"/>
  <c r="AI119" i="1"/>
  <c r="AE137" i="1"/>
  <c r="AD112" i="1"/>
  <c r="AT196" i="1"/>
  <c r="AD189" i="1"/>
  <c r="AO139" i="1"/>
  <c r="AN145" i="1"/>
  <c r="AE113" i="1"/>
  <c r="AD145" i="1"/>
  <c r="AQ188" i="1"/>
  <c r="AK145" i="1"/>
  <c r="AJ78" i="1"/>
  <c r="AG113" i="1"/>
  <c r="AL145" i="1"/>
  <c r="AO145" i="1"/>
  <c r="AU194" i="1"/>
  <c r="AH194" i="1"/>
  <c r="AE93" i="1"/>
  <c r="AF117" i="1"/>
  <c r="AS189" i="1"/>
  <c r="AG139" i="1"/>
  <c r="AH150" i="1"/>
  <c r="AC144" i="1"/>
  <c r="AE61" i="1"/>
  <c r="AF110" i="1"/>
  <c r="AH110" i="1"/>
  <c r="AC118" i="1"/>
  <c r="AE110" i="1"/>
  <c r="AF95" i="1"/>
  <c r="AB95" i="1"/>
  <c r="BS95" i="1" s="1"/>
  <c r="AF59" i="1"/>
  <c r="AK173" i="1"/>
  <c r="AM194" i="1"/>
  <c r="AD186" i="1"/>
  <c r="AJ142" i="1"/>
  <c r="AI142" i="1"/>
  <c r="AI133" i="1"/>
  <c r="AD82" i="1"/>
  <c r="AK142" i="1"/>
  <c r="AH174" i="1"/>
  <c r="AJ168" i="1"/>
  <c r="AI131" i="1"/>
  <c r="AE171" i="1"/>
  <c r="AL171" i="1"/>
  <c r="AD200" i="1"/>
  <c r="AE112" i="1"/>
  <c r="AU189" i="1"/>
  <c r="AB49" i="1"/>
  <c r="BS49" i="1" s="1"/>
  <c r="AF188" i="1"/>
  <c r="AC78" i="1"/>
  <c r="AB113" i="1"/>
  <c r="BS113" i="1" s="1"/>
  <c r="DP113" i="1" s="1"/>
  <c r="AD194" i="1"/>
  <c r="AF93" i="1"/>
  <c r="AC104" i="1"/>
  <c r="AD54" i="1"/>
  <c r="AM144" i="1"/>
  <c r="AK144" i="1"/>
  <c r="AE150" i="1"/>
  <c r="AC17" i="1"/>
  <c r="AG162" i="1"/>
  <c r="AL186" i="1"/>
  <c r="AW196" i="1"/>
  <c r="AS186" i="1"/>
  <c r="AC110" i="1"/>
  <c r="AD99" i="1"/>
  <c r="AC99" i="1"/>
  <c r="AG110" i="1"/>
  <c r="AH181" i="1"/>
  <c r="AI160" i="1"/>
  <c r="AF106" i="1"/>
  <c r="AE108" i="1"/>
  <c r="AB116" i="1"/>
  <c r="BS116" i="1" s="1"/>
  <c r="AC64" i="1"/>
  <c r="AH98" i="1"/>
  <c r="AG140" i="1"/>
  <c r="AJ149" i="1"/>
  <c r="AF148" i="1"/>
  <c r="AQ140" i="1"/>
  <c r="AB168" i="1"/>
  <c r="BS168" i="1" s="1"/>
  <c r="AB81" i="1"/>
  <c r="DM81" i="1" s="1"/>
  <c r="AB133" i="1"/>
  <c r="BS133" i="1" s="1"/>
  <c r="AR174" i="1"/>
  <c r="AB149" i="1"/>
  <c r="BS149" i="1" s="1"/>
  <c r="AJ131" i="1"/>
  <c r="AF131" i="1"/>
  <c r="AV200" i="1"/>
  <c r="AX200" i="1"/>
  <c r="AB131" i="1"/>
  <c r="BS131" i="1" s="1"/>
  <c r="AF109" i="1"/>
  <c r="AE140" i="1"/>
  <c r="AX196" i="1"/>
  <c r="AQ145" i="1"/>
  <c r="AV188" i="1"/>
  <c r="AB159" i="1"/>
  <c r="BS159" i="1" s="1"/>
  <c r="AG78" i="1"/>
  <c r="AD160" i="1"/>
  <c r="AX191" i="1"/>
  <c r="AG61" i="1"/>
  <c r="AF54" i="1"/>
  <c r="AB54" i="1"/>
  <c r="BS54" i="1" s="1"/>
  <c r="AF144" i="1"/>
  <c r="AB67" i="1"/>
  <c r="AJ144" i="1"/>
  <c r="AF162" i="1"/>
  <c r="AY195" i="1"/>
  <c r="AB160" i="1"/>
  <c r="BS160" i="1" s="1"/>
  <c r="AD93" i="1"/>
  <c r="AE95" i="1"/>
  <c r="AD44" i="1"/>
  <c r="AD151" i="1"/>
  <c r="AD156" i="1"/>
  <c r="AD150" i="1"/>
  <c r="AE144" i="1"/>
  <c r="AG154" i="1"/>
  <c r="AU186" i="1"/>
  <c r="AV179" i="1"/>
  <c r="AG59" i="1"/>
  <c r="AG126" i="1"/>
  <c r="AO131" i="1"/>
  <c r="AF196" i="1"/>
  <c r="AC71" i="1"/>
  <c r="AB99" i="1"/>
  <c r="BS99" i="1" s="1"/>
  <c r="DP99" i="1" s="1"/>
  <c r="AI171" i="1"/>
  <c r="AG191" i="1"/>
  <c r="AJ140" i="1"/>
  <c r="AC133" i="1"/>
  <c r="AC40" i="1"/>
  <c r="AT200" i="1"/>
  <c r="AH119" i="1"/>
  <c r="AE145" i="1"/>
  <c r="AF194" i="1"/>
  <c r="AF150" i="1"/>
  <c r="AT189" i="1"/>
  <c r="AC76" i="1"/>
  <c r="AE191" i="1"/>
  <c r="AN142" i="1"/>
  <c r="AL189" i="1"/>
  <c r="AM135" i="1"/>
  <c r="AE109" i="1"/>
  <c r="AB151" i="1"/>
  <c r="BS151" i="1" s="1"/>
  <c r="AG144" i="1"/>
  <c r="AF142" i="1"/>
  <c r="AO135" i="1"/>
  <c r="AF159" i="1"/>
  <c r="AD96" i="1"/>
  <c r="AC82" i="1"/>
  <c r="AO200" i="1"/>
  <c r="AC145" i="1"/>
  <c r="AU199" i="1"/>
  <c r="AJ184" i="1"/>
  <c r="AH158" i="1"/>
  <c r="AB44" i="1"/>
  <c r="BS44" i="1" s="1"/>
  <c r="AC39" i="1"/>
  <c r="AM140" i="1"/>
  <c r="AN135" i="1"/>
  <c r="AB123" i="1"/>
  <c r="BS123" i="1" s="1"/>
  <c r="AI145" i="1"/>
  <c r="AH145" i="1"/>
  <c r="AB15" i="1"/>
  <c r="BS15" i="1" s="1"/>
  <c r="DP15" i="1" s="1"/>
  <c r="AC107" i="1"/>
  <c r="AW179" i="1"/>
  <c r="I61" i="36"/>
  <c r="BS190" i="1"/>
  <c r="DP190" i="1" s="1"/>
  <c r="BS27" i="1"/>
  <c r="BT27" i="1" s="1"/>
  <c r="BS6" i="1"/>
  <c r="DP6" i="1" s="1"/>
  <c r="BS21" i="1"/>
  <c r="DP21" i="1" s="1"/>
  <c r="BS5" i="1"/>
  <c r="BT5" i="1" s="1"/>
  <c r="BS9" i="1"/>
  <c r="BT9" i="1" s="1"/>
  <c r="I88" i="36"/>
  <c r="K15" i="36"/>
  <c r="J65" i="36"/>
  <c r="J60" i="36"/>
  <c r="J63" i="36" s="1"/>
  <c r="BK3" i="15"/>
  <c r="BL3" i="15" s="1"/>
  <c r="DA3" i="15" s="1"/>
  <c r="J30" i="7"/>
  <c r="O52" i="7" s="1"/>
  <c r="W30" i="7"/>
  <c r="J15" i="46" s="1"/>
  <c r="J57" i="7"/>
  <c r="J83" i="7" s="1"/>
  <c r="Q30" i="7"/>
  <c r="N55" i="8"/>
  <c r="E75" i="36" l="1"/>
  <c r="E79" i="36" s="1"/>
  <c r="CA404" i="1"/>
  <c r="CA447" i="1"/>
  <c r="CA363" i="1"/>
  <c r="CA242" i="1"/>
  <c r="CA243" i="1"/>
  <c r="CB243" i="1" s="1"/>
  <c r="CA467" i="1"/>
  <c r="CA238" i="1"/>
  <c r="CA389" i="1"/>
  <c r="CA298" i="1"/>
  <c r="CB298" i="1" s="1"/>
  <c r="CA499" i="1"/>
  <c r="CA288" i="1"/>
  <c r="CA234" i="1"/>
  <c r="CA477" i="1"/>
  <c r="CA444" i="1"/>
  <c r="CA231" i="1"/>
  <c r="CB231" i="1" s="1"/>
  <c r="CA340" i="1"/>
  <c r="CA319" i="1"/>
  <c r="CB319" i="1" s="1"/>
  <c r="CA442" i="1"/>
  <c r="CA246" i="1"/>
  <c r="CA248" i="1"/>
  <c r="CB248" i="1" s="1"/>
  <c r="CA380" i="1"/>
  <c r="CA428" i="1"/>
  <c r="CA219" i="1"/>
  <c r="CB219" i="1" s="1"/>
  <c r="CA493" i="1"/>
  <c r="CA490" i="1"/>
  <c r="CA375" i="1"/>
  <c r="CA264" i="1"/>
  <c r="CA419" i="1"/>
  <c r="CA432" i="1"/>
  <c r="CA368" i="1"/>
  <c r="CA322" i="1"/>
  <c r="CB322" i="1" s="1"/>
  <c r="CA240" i="1"/>
  <c r="CB240" i="1" s="1"/>
  <c r="CA262" i="1"/>
  <c r="CB262" i="1" s="1"/>
  <c r="CA305" i="1"/>
  <c r="CB305" i="1" s="1"/>
  <c r="CA216" i="1"/>
  <c r="CA408" i="1"/>
  <c r="CA468" i="1"/>
  <c r="CA430" i="1"/>
  <c r="CA300" i="1"/>
  <c r="CA279" i="1"/>
  <c r="CB279" i="1" s="1"/>
  <c r="CA205" i="1"/>
  <c r="CB205" i="1" s="1"/>
  <c r="CA454" i="1"/>
  <c r="CA250" i="1"/>
  <c r="CB250" i="1" s="1"/>
  <c r="CA213" i="1"/>
  <c r="CB213" i="1" s="1"/>
  <c r="CA222" i="1"/>
  <c r="CA336" i="1"/>
  <c r="CA285" i="1"/>
  <c r="CB285" i="1" s="1"/>
  <c r="CA409" i="1"/>
  <c r="CA290" i="1"/>
  <c r="CB290" i="1" s="1"/>
  <c r="CA414" i="1"/>
  <c r="CA487" i="1"/>
  <c r="CA239" i="1"/>
  <c r="CB239" i="1" s="1"/>
  <c r="CA351" i="1"/>
  <c r="CA453" i="1"/>
  <c r="W35" i="6"/>
  <c r="CA335" i="1"/>
  <c r="CB335" i="1" s="1"/>
  <c r="CA244" i="1"/>
  <c r="CB244" i="1" s="1"/>
  <c r="CA370" i="1"/>
  <c r="CA302" i="1"/>
  <c r="CB302" i="1" s="1"/>
  <c r="CA411" i="1"/>
  <c r="CA259" i="1"/>
  <c r="CB259" i="1" s="1"/>
  <c r="CA384" i="1"/>
  <c r="CA433" i="1"/>
  <c r="CA387" i="1"/>
  <c r="CA359" i="1"/>
  <c r="CA366" i="1"/>
  <c r="CA294" i="1"/>
  <c r="CB294" i="1" s="1"/>
  <c r="CA449" i="1"/>
  <c r="CA466" i="1"/>
  <c r="CA390" i="1"/>
  <c r="CA382" i="1"/>
  <c r="CA217" i="1"/>
  <c r="CA354" i="1"/>
  <c r="CA397" i="1"/>
  <c r="CA237" i="1"/>
  <c r="CA236" i="1"/>
  <c r="CA318" i="1"/>
  <c r="CB318" i="1" s="1"/>
  <c r="CA207" i="1"/>
  <c r="CB207" i="1" s="1"/>
  <c r="CA339" i="1"/>
  <c r="CA297" i="1"/>
  <c r="CB297" i="1" s="1"/>
  <c r="CA260" i="1"/>
  <c r="CB260" i="1" s="1"/>
  <c r="CA308" i="1"/>
  <c r="CA353" i="1"/>
  <c r="CA436" i="1"/>
  <c r="CA429" i="1"/>
  <c r="CA369" i="1"/>
  <c r="CA385" i="1"/>
  <c r="I66" i="36"/>
  <c r="I67" i="36"/>
  <c r="DQ284" i="1"/>
  <c r="BU418" i="1"/>
  <c r="BV418" i="1" s="1"/>
  <c r="BW418" i="1" s="1"/>
  <c r="BX418" i="1" s="1"/>
  <c r="BY418" i="1" s="1"/>
  <c r="BZ418" i="1" s="1"/>
  <c r="CA418" i="1" s="1"/>
  <c r="CB418" i="1" s="1"/>
  <c r="CC418" i="1" s="1"/>
  <c r="CD418" i="1" s="1"/>
  <c r="CE418" i="1" s="1"/>
  <c r="CF418" i="1" s="1"/>
  <c r="CG418" i="1" s="1"/>
  <c r="CH418" i="1" s="1"/>
  <c r="CI418" i="1" s="1"/>
  <c r="CJ418" i="1" s="1"/>
  <c r="CK418" i="1" s="1"/>
  <c r="CL418" i="1" s="1"/>
  <c r="CM418" i="1" s="1"/>
  <c r="CN418" i="1" s="1"/>
  <c r="CO418" i="1" s="1"/>
  <c r="CP418" i="1" s="1"/>
  <c r="CQ418" i="1" s="1"/>
  <c r="CR418" i="1" s="1"/>
  <c r="CS418" i="1" s="1"/>
  <c r="CT418" i="1" s="1"/>
  <c r="CU418" i="1" s="1"/>
  <c r="CV418" i="1" s="1"/>
  <c r="CW418" i="1" s="1"/>
  <c r="CX418" i="1" s="1"/>
  <c r="CY418" i="1" s="1"/>
  <c r="CZ418" i="1" s="1"/>
  <c r="DA418" i="1" s="1"/>
  <c r="DB418" i="1" s="1"/>
  <c r="DC418" i="1" s="1"/>
  <c r="DD418" i="1" s="1"/>
  <c r="DE418" i="1" s="1"/>
  <c r="DF418" i="1" s="1"/>
  <c r="DG418" i="1" s="1"/>
  <c r="DH418" i="1" s="1"/>
  <c r="BU407" i="1"/>
  <c r="BV407" i="1" s="1"/>
  <c r="BW407" i="1" s="1"/>
  <c r="BX407" i="1" s="1"/>
  <c r="BY407" i="1" s="1"/>
  <c r="BZ407" i="1" s="1"/>
  <c r="CA407" i="1" s="1"/>
  <c r="BU423" i="1"/>
  <c r="BV423" i="1" s="1"/>
  <c r="BW423" i="1" s="1"/>
  <c r="BX423" i="1" s="1"/>
  <c r="BY423" i="1" s="1"/>
  <c r="BZ423" i="1" s="1"/>
  <c r="CA423" i="1" s="1"/>
  <c r="CB423" i="1" s="1"/>
  <c r="CC423" i="1" s="1"/>
  <c r="CD423" i="1" s="1"/>
  <c r="CE423" i="1" s="1"/>
  <c r="CF423" i="1" s="1"/>
  <c r="CG423" i="1" s="1"/>
  <c r="CH423" i="1" s="1"/>
  <c r="CI423" i="1" s="1"/>
  <c r="CJ423" i="1" s="1"/>
  <c r="CK423" i="1" s="1"/>
  <c r="CL423" i="1" s="1"/>
  <c r="CM423" i="1" s="1"/>
  <c r="CN423" i="1" s="1"/>
  <c r="CO423" i="1" s="1"/>
  <c r="CP423" i="1" s="1"/>
  <c r="CQ423" i="1" s="1"/>
  <c r="CR423" i="1" s="1"/>
  <c r="CS423" i="1" s="1"/>
  <c r="CT423" i="1" s="1"/>
  <c r="CU423" i="1" s="1"/>
  <c r="CV423" i="1" s="1"/>
  <c r="CW423" i="1" s="1"/>
  <c r="CX423" i="1" s="1"/>
  <c r="CY423" i="1" s="1"/>
  <c r="CZ423" i="1" s="1"/>
  <c r="DA423" i="1" s="1"/>
  <c r="DB423" i="1" s="1"/>
  <c r="DC423" i="1" s="1"/>
  <c r="DD423" i="1" s="1"/>
  <c r="DE423" i="1" s="1"/>
  <c r="DF423" i="1" s="1"/>
  <c r="DG423" i="1" s="1"/>
  <c r="DH423" i="1" s="1"/>
  <c r="DQ348" i="1"/>
  <c r="DQ301" i="1"/>
  <c r="DQ466" i="1"/>
  <c r="BU232" i="1"/>
  <c r="BV232" i="1" s="1"/>
  <c r="BW232" i="1" s="1"/>
  <c r="BX232" i="1" s="1"/>
  <c r="BY232" i="1" s="1"/>
  <c r="BZ232" i="1" s="1"/>
  <c r="CA232" i="1" s="1"/>
  <c r="CB232" i="1" s="1"/>
  <c r="CC232" i="1" s="1"/>
  <c r="CD232" i="1" s="1"/>
  <c r="CE232" i="1" s="1"/>
  <c r="CF232" i="1" s="1"/>
  <c r="CG232" i="1" s="1"/>
  <c r="CH232" i="1" s="1"/>
  <c r="CI232" i="1" s="1"/>
  <c r="CJ232" i="1" s="1"/>
  <c r="CK232" i="1" s="1"/>
  <c r="CL232" i="1" s="1"/>
  <c r="CM232" i="1" s="1"/>
  <c r="CN232" i="1" s="1"/>
  <c r="CO232" i="1" s="1"/>
  <c r="CP232" i="1" s="1"/>
  <c r="CQ232" i="1" s="1"/>
  <c r="CR232" i="1" s="1"/>
  <c r="CS232" i="1" s="1"/>
  <c r="CT232" i="1" s="1"/>
  <c r="CU232" i="1" s="1"/>
  <c r="CV232" i="1" s="1"/>
  <c r="CW232" i="1" s="1"/>
  <c r="CX232" i="1" s="1"/>
  <c r="CY232" i="1" s="1"/>
  <c r="CZ232" i="1" s="1"/>
  <c r="DA232" i="1" s="1"/>
  <c r="DB232" i="1" s="1"/>
  <c r="DC232" i="1" s="1"/>
  <c r="DD232" i="1" s="1"/>
  <c r="DE232" i="1" s="1"/>
  <c r="DF232" i="1" s="1"/>
  <c r="DG232" i="1" s="1"/>
  <c r="DH232" i="1" s="1"/>
  <c r="DQ456" i="1"/>
  <c r="DQ385" i="1"/>
  <c r="DQ501" i="1"/>
  <c r="BU358" i="1"/>
  <c r="DQ246" i="1"/>
  <c r="DQ442" i="1"/>
  <c r="DQ316" i="1"/>
  <c r="BU373" i="1"/>
  <c r="BU500" i="1"/>
  <c r="BV500" i="1" s="1"/>
  <c r="BW500" i="1" s="1"/>
  <c r="BX500" i="1" s="1"/>
  <c r="BY500" i="1" s="1"/>
  <c r="BZ500" i="1" s="1"/>
  <c r="CA500" i="1" s="1"/>
  <c r="BU376" i="1"/>
  <c r="BV376" i="1" s="1"/>
  <c r="BW376" i="1" s="1"/>
  <c r="BX376" i="1" s="1"/>
  <c r="BY376" i="1" s="1"/>
  <c r="BZ376" i="1" s="1"/>
  <c r="CA376" i="1" s="1"/>
  <c r="DQ242" i="1"/>
  <c r="BU291" i="1"/>
  <c r="DQ457" i="1"/>
  <c r="DQ379" i="1"/>
  <c r="BU492" i="1"/>
  <c r="BV492" i="1" s="1"/>
  <c r="BW492" i="1" s="1"/>
  <c r="BX492" i="1" s="1"/>
  <c r="BY492" i="1" s="1"/>
  <c r="BZ492" i="1" s="1"/>
  <c r="CA492" i="1" s="1"/>
  <c r="CB492" i="1" s="1"/>
  <c r="CC492" i="1" s="1"/>
  <c r="CD492" i="1" s="1"/>
  <c r="CE492" i="1" s="1"/>
  <c r="CF492" i="1" s="1"/>
  <c r="CG492" i="1" s="1"/>
  <c r="CH492" i="1" s="1"/>
  <c r="CI492" i="1" s="1"/>
  <c r="CJ492" i="1" s="1"/>
  <c r="CK492" i="1" s="1"/>
  <c r="CL492" i="1" s="1"/>
  <c r="CM492" i="1" s="1"/>
  <c r="CN492" i="1" s="1"/>
  <c r="CO492" i="1" s="1"/>
  <c r="CP492" i="1" s="1"/>
  <c r="CQ492" i="1" s="1"/>
  <c r="CR492" i="1" s="1"/>
  <c r="CS492" i="1" s="1"/>
  <c r="CT492" i="1" s="1"/>
  <c r="CU492" i="1" s="1"/>
  <c r="CV492" i="1" s="1"/>
  <c r="CW492" i="1" s="1"/>
  <c r="CX492" i="1" s="1"/>
  <c r="CY492" i="1" s="1"/>
  <c r="CZ492" i="1" s="1"/>
  <c r="DA492" i="1" s="1"/>
  <c r="DB492" i="1" s="1"/>
  <c r="DC492" i="1" s="1"/>
  <c r="DD492" i="1" s="1"/>
  <c r="DE492" i="1" s="1"/>
  <c r="DF492" i="1" s="1"/>
  <c r="DG492" i="1" s="1"/>
  <c r="DH492" i="1" s="1"/>
  <c r="DQ453" i="1"/>
  <c r="BU249" i="1"/>
  <c r="BU483" i="1"/>
  <c r="BV483" i="1" s="1"/>
  <c r="BW483" i="1" s="1"/>
  <c r="BX483" i="1" s="1"/>
  <c r="BY483" i="1" s="1"/>
  <c r="BZ483" i="1" s="1"/>
  <c r="CA483" i="1" s="1"/>
  <c r="CB483" i="1" s="1"/>
  <c r="CC483" i="1" s="1"/>
  <c r="CD483" i="1" s="1"/>
  <c r="CE483" i="1" s="1"/>
  <c r="CF483" i="1" s="1"/>
  <c r="CG483" i="1" s="1"/>
  <c r="CH483" i="1" s="1"/>
  <c r="CI483" i="1" s="1"/>
  <c r="CJ483" i="1" s="1"/>
  <c r="CK483" i="1" s="1"/>
  <c r="CL483" i="1" s="1"/>
  <c r="CM483" i="1" s="1"/>
  <c r="CN483" i="1" s="1"/>
  <c r="CO483" i="1" s="1"/>
  <c r="CP483" i="1" s="1"/>
  <c r="CQ483" i="1" s="1"/>
  <c r="CR483" i="1" s="1"/>
  <c r="CS483" i="1" s="1"/>
  <c r="CT483" i="1" s="1"/>
  <c r="CU483" i="1" s="1"/>
  <c r="CV483" i="1" s="1"/>
  <c r="CW483" i="1" s="1"/>
  <c r="CX483" i="1" s="1"/>
  <c r="CY483" i="1" s="1"/>
  <c r="CZ483" i="1" s="1"/>
  <c r="DA483" i="1" s="1"/>
  <c r="DB483" i="1" s="1"/>
  <c r="DC483" i="1" s="1"/>
  <c r="DD483" i="1" s="1"/>
  <c r="DE483" i="1" s="1"/>
  <c r="DF483" i="1" s="1"/>
  <c r="DG483" i="1" s="1"/>
  <c r="DH483" i="1" s="1"/>
  <c r="BU494" i="1"/>
  <c r="BV494" i="1" s="1"/>
  <c r="BW494" i="1" s="1"/>
  <c r="BX494" i="1" s="1"/>
  <c r="BY494" i="1" s="1"/>
  <c r="BZ494" i="1" s="1"/>
  <c r="CA494" i="1" s="1"/>
  <c r="BU274" i="1"/>
  <c r="BU392" i="1"/>
  <c r="BV392" i="1" s="1"/>
  <c r="BW392" i="1" s="1"/>
  <c r="BX392" i="1" s="1"/>
  <c r="BY392" i="1" s="1"/>
  <c r="BZ392" i="1" s="1"/>
  <c r="CA392" i="1" s="1"/>
  <c r="DQ262" i="1"/>
  <c r="BU484" i="1"/>
  <c r="BV484" i="1" s="1"/>
  <c r="BW484" i="1" s="1"/>
  <c r="BX484" i="1" s="1"/>
  <c r="BY484" i="1" s="1"/>
  <c r="BZ484" i="1" s="1"/>
  <c r="CA484" i="1" s="1"/>
  <c r="BU256" i="1"/>
  <c r="DQ480" i="1"/>
  <c r="DQ384" i="1"/>
  <c r="BU364" i="1"/>
  <c r="BU469" i="1"/>
  <c r="BU252" i="1"/>
  <c r="BV252" i="1" s="1"/>
  <c r="BW252" i="1" s="1"/>
  <c r="BX252" i="1" s="1"/>
  <c r="BY252" i="1" s="1"/>
  <c r="BZ252" i="1" s="1"/>
  <c r="CA252" i="1" s="1"/>
  <c r="CB252" i="1" s="1"/>
  <c r="DQ448" i="1"/>
  <c r="BU296" i="1"/>
  <c r="DQ449" i="1"/>
  <c r="DQ487" i="1"/>
  <c r="DQ446" i="1"/>
  <c r="DQ259" i="1"/>
  <c r="BU263" i="1"/>
  <c r="BV263" i="1" s="1"/>
  <c r="BW263" i="1" s="1"/>
  <c r="BX263" i="1" s="1"/>
  <c r="BY263" i="1" s="1"/>
  <c r="BZ263" i="1" s="1"/>
  <c r="CA263" i="1" s="1"/>
  <c r="CB263" i="1" s="1"/>
  <c r="DQ482" i="1"/>
  <c r="DQ250" i="1"/>
  <c r="DQ356" i="1"/>
  <c r="BU229" i="1"/>
  <c r="BV229" i="1" s="1"/>
  <c r="BW229" i="1" s="1"/>
  <c r="BX229" i="1" s="1"/>
  <c r="BY229" i="1" s="1"/>
  <c r="BZ229" i="1" s="1"/>
  <c r="CA229" i="1" s="1"/>
  <c r="CB229" i="1" s="1"/>
  <c r="DQ273" i="1"/>
  <c r="DQ369" i="1"/>
  <c r="DQ463" i="1"/>
  <c r="BU320" i="1"/>
  <c r="DQ340" i="1"/>
  <c r="DQ350" i="1"/>
  <c r="DQ363" i="1"/>
  <c r="DQ341" i="1"/>
  <c r="DQ366" i="1"/>
  <c r="DQ404" i="1"/>
  <c r="BU362" i="1"/>
  <c r="DQ439" i="1"/>
  <c r="DQ215" i="1"/>
  <c r="BU450" i="1"/>
  <c r="BU277" i="1"/>
  <c r="BU271" i="1"/>
  <c r="BU311" i="1"/>
  <c r="BU431" i="1"/>
  <c r="BU268" i="1"/>
  <c r="BV268" i="1" s="1"/>
  <c r="BW268" i="1" s="1"/>
  <c r="BX268" i="1" s="1"/>
  <c r="BY268" i="1" s="1"/>
  <c r="BZ268" i="1" s="1"/>
  <c r="CA268" i="1" s="1"/>
  <c r="CB268" i="1" s="1"/>
  <c r="DQ337" i="1"/>
  <c r="BU225" i="1"/>
  <c r="DQ452" i="1"/>
  <c r="DQ322" i="1"/>
  <c r="BU438" i="1"/>
  <c r="BV438" i="1" s="1"/>
  <c r="BW438" i="1" s="1"/>
  <c r="BX438" i="1" s="1"/>
  <c r="BY438" i="1" s="1"/>
  <c r="BZ438" i="1" s="1"/>
  <c r="CA438" i="1" s="1"/>
  <c r="BU295" i="1"/>
  <c r="DQ403" i="1"/>
  <c r="DQ447" i="1"/>
  <c r="BU321" i="1"/>
  <c r="DQ436" i="1"/>
  <c r="BU400" i="1"/>
  <c r="DQ278" i="1"/>
  <c r="BU209" i="1"/>
  <c r="BU410" i="1"/>
  <c r="DQ211" i="1"/>
  <c r="BU349" i="1"/>
  <c r="BV349" i="1" s="1"/>
  <c r="BW349" i="1" s="1"/>
  <c r="BX349" i="1" s="1"/>
  <c r="BY349" i="1" s="1"/>
  <c r="BZ349" i="1" s="1"/>
  <c r="CA349" i="1" s="1"/>
  <c r="CB349" i="1" s="1"/>
  <c r="CC349" i="1" s="1"/>
  <c r="CD349" i="1" s="1"/>
  <c r="CE349" i="1" s="1"/>
  <c r="CF349" i="1" s="1"/>
  <c r="CG349" i="1" s="1"/>
  <c r="CH349" i="1" s="1"/>
  <c r="CI349" i="1" s="1"/>
  <c r="CJ349" i="1" s="1"/>
  <c r="CK349" i="1" s="1"/>
  <c r="CL349" i="1" s="1"/>
  <c r="CM349" i="1" s="1"/>
  <c r="CN349" i="1" s="1"/>
  <c r="CO349" i="1" s="1"/>
  <c r="CP349" i="1" s="1"/>
  <c r="CQ349" i="1" s="1"/>
  <c r="CR349" i="1" s="1"/>
  <c r="CS349" i="1" s="1"/>
  <c r="CT349" i="1" s="1"/>
  <c r="CU349" i="1" s="1"/>
  <c r="CV349" i="1" s="1"/>
  <c r="CW349" i="1" s="1"/>
  <c r="CX349" i="1" s="1"/>
  <c r="CY349" i="1" s="1"/>
  <c r="CZ349" i="1" s="1"/>
  <c r="DA349" i="1" s="1"/>
  <c r="DB349" i="1" s="1"/>
  <c r="DC349" i="1" s="1"/>
  <c r="DD349" i="1" s="1"/>
  <c r="DE349" i="1" s="1"/>
  <c r="DF349" i="1" s="1"/>
  <c r="DG349" i="1" s="1"/>
  <c r="DH349" i="1" s="1"/>
  <c r="DQ213" i="1"/>
  <c r="BU398" i="1"/>
  <c r="DQ471" i="1"/>
  <c r="BU344" i="1"/>
  <c r="BV344" i="1" s="1"/>
  <c r="BW344" i="1" s="1"/>
  <c r="BX344" i="1" s="1"/>
  <c r="BY344" i="1" s="1"/>
  <c r="BZ344" i="1" s="1"/>
  <c r="CA344" i="1" s="1"/>
  <c r="BU383" i="1"/>
  <c r="BV383" i="1" s="1"/>
  <c r="BW383" i="1" s="1"/>
  <c r="BX383" i="1" s="1"/>
  <c r="BY383" i="1" s="1"/>
  <c r="BZ383" i="1" s="1"/>
  <c r="CA383" i="1" s="1"/>
  <c r="BU228" i="1"/>
  <c r="DQ240" i="1"/>
  <c r="DQ283" i="1"/>
  <c r="DQ425" i="1"/>
  <c r="BU247" i="1"/>
  <c r="BV247" i="1" s="1"/>
  <c r="BW247" i="1" s="1"/>
  <c r="BX247" i="1" s="1"/>
  <c r="BY247" i="1" s="1"/>
  <c r="BZ247" i="1" s="1"/>
  <c r="CA247" i="1" s="1"/>
  <c r="CB247" i="1" s="1"/>
  <c r="DQ351" i="1"/>
  <c r="BU437" i="1"/>
  <c r="DQ478" i="1"/>
  <c r="BU427" i="1"/>
  <c r="DQ281" i="1"/>
  <c r="DQ429" i="1"/>
  <c r="BU378" i="1"/>
  <c r="BU489" i="1"/>
  <c r="DQ381" i="1"/>
  <c r="DQ454" i="1"/>
  <c r="DQ294" i="1"/>
  <c r="DQ333" i="1"/>
  <c r="BU309" i="1"/>
  <c r="BU474" i="1"/>
  <c r="BV474" i="1" s="1"/>
  <c r="BW474" i="1" s="1"/>
  <c r="BX474" i="1" s="1"/>
  <c r="BY474" i="1" s="1"/>
  <c r="BZ474" i="1" s="1"/>
  <c r="CA474" i="1" s="1"/>
  <c r="CB474" i="1" s="1"/>
  <c r="CC474" i="1" s="1"/>
  <c r="CD474" i="1" s="1"/>
  <c r="CE474" i="1" s="1"/>
  <c r="CF474" i="1" s="1"/>
  <c r="CG474" i="1" s="1"/>
  <c r="CH474" i="1" s="1"/>
  <c r="CI474" i="1" s="1"/>
  <c r="CJ474" i="1" s="1"/>
  <c r="CK474" i="1" s="1"/>
  <c r="CL474" i="1" s="1"/>
  <c r="CM474" i="1" s="1"/>
  <c r="CN474" i="1" s="1"/>
  <c r="CO474" i="1" s="1"/>
  <c r="CP474" i="1" s="1"/>
  <c r="CQ474" i="1" s="1"/>
  <c r="CR474" i="1" s="1"/>
  <c r="CS474" i="1" s="1"/>
  <c r="CT474" i="1" s="1"/>
  <c r="CU474" i="1" s="1"/>
  <c r="CV474" i="1" s="1"/>
  <c r="CW474" i="1" s="1"/>
  <c r="CX474" i="1" s="1"/>
  <c r="CY474" i="1" s="1"/>
  <c r="CZ474" i="1" s="1"/>
  <c r="DA474" i="1" s="1"/>
  <c r="DB474" i="1" s="1"/>
  <c r="DC474" i="1" s="1"/>
  <c r="DD474" i="1" s="1"/>
  <c r="DE474" i="1" s="1"/>
  <c r="DF474" i="1" s="1"/>
  <c r="DG474" i="1" s="1"/>
  <c r="DH474" i="1" s="1"/>
  <c r="BU399" i="1"/>
  <c r="BU253" i="1"/>
  <c r="DQ270" i="1"/>
  <c r="BU372" i="1"/>
  <c r="BU251" i="1"/>
  <c r="DQ319" i="1"/>
  <c r="BU326" i="1"/>
  <c r="BV326" i="1" s="1"/>
  <c r="BW326" i="1" s="1"/>
  <c r="BX326" i="1" s="1"/>
  <c r="BY326" i="1" s="1"/>
  <c r="BZ326" i="1" s="1"/>
  <c r="CA326" i="1" s="1"/>
  <c r="CB326" i="1" s="1"/>
  <c r="CC326" i="1" s="1"/>
  <c r="CD326" i="1" s="1"/>
  <c r="CE326" i="1" s="1"/>
  <c r="CF326" i="1" s="1"/>
  <c r="CG326" i="1" s="1"/>
  <c r="CH326" i="1" s="1"/>
  <c r="CI326" i="1" s="1"/>
  <c r="CJ326" i="1" s="1"/>
  <c r="CK326" i="1" s="1"/>
  <c r="CL326" i="1" s="1"/>
  <c r="CM326" i="1" s="1"/>
  <c r="CN326" i="1" s="1"/>
  <c r="CO326" i="1" s="1"/>
  <c r="CP326" i="1" s="1"/>
  <c r="CQ326" i="1" s="1"/>
  <c r="CR326" i="1" s="1"/>
  <c r="CS326" i="1" s="1"/>
  <c r="CT326" i="1" s="1"/>
  <c r="CU326" i="1" s="1"/>
  <c r="CV326" i="1" s="1"/>
  <c r="CW326" i="1" s="1"/>
  <c r="CX326" i="1" s="1"/>
  <c r="CY326" i="1" s="1"/>
  <c r="CZ326" i="1" s="1"/>
  <c r="DA326" i="1" s="1"/>
  <c r="DB326" i="1" s="1"/>
  <c r="DC326" i="1" s="1"/>
  <c r="DD326" i="1" s="1"/>
  <c r="DE326" i="1" s="1"/>
  <c r="DF326" i="1" s="1"/>
  <c r="DG326" i="1" s="1"/>
  <c r="DH326" i="1" s="1"/>
  <c r="BU495" i="1"/>
  <c r="BU312" i="1"/>
  <c r="DQ334" i="1"/>
  <c r="DQ488" i="1"/>
  <c r="BU434" i="1"/>
  <c r="BU343" i="1"/>
  <c r="DQ435" i="1"/>
  <c r="DQ239" i="1"/>
  <c r="BU347" i="1"/>
  <c r="DQ310" i="1"/>
  <c r="DQ432" i="1"/>
  <c r="DQ462" i="1"/>
  <c r="BU212" i="1"/>
  <c r="BV212" i="1" s="1"/>
  <c r="BW212" i="1" s="1"/>
  <c r="BX212" i="1" s="1"/>
  <c r="BY212" i="1" s="1"/>
  <c r="BZ212" i="1" s="1"/>
  <c r="CA212" i="1" s="1"/>
  <c r="DQ275" i="1"/>
  <c r="DQ368" i="1"/>
  <c r="DQ415" i="1"/>
  <c r="DQ346" i="1"/>
  <c r="DQ222" i="1"/>
  <c r="DQ374" i="1"/>
  <c r="DQ360" i="1"/>
  <c r="DQ377" i="1"/>
  <c r="DQ210" i="1"/>
  <c r="BU313" i="1"/>
  <c r="BU257" i="1"/>
  <c r="BU241" i="1"/>
  <c r="DQ411" i="1"/>
  <c r="BU473" i="1"/>
  <c r="BV473" i="1" s="1"/>
  <c r="BW473" i="1" s="1"/>
  <c r="BX473" i="1" s="1"/>
  <c r="BY473" i="1" s="1"/>
  <c r="BZ473" i="1" s="1"/>
  <c r="CA473" i="1" s="1"/>
  <c r="CB473" i="1" s="1"/>
  <c r="BU287" i="1"/>
  <c r="BU417" i="1"/>
  <c r="BU265" i="1"/>
  <c r="DQ414" i="1"/>
  <c r="BU307" i="1"/>
  <c r="BU324" i="1"/>
  <c r="DQ260" i="1"/>
  <c r="DQ459" i="1"/>
  <c r="DQ361" i="1"/>
  <c r="DQ476" i="1"/>
  <c r="DQ444" i="1"/>
  <c r="DQ267" i="1"/>
  <c r="DQ388" i="1"/>
  <c r="BU223" i="1"/>
  <c r="BU416" i="1"/>
  <c r="DQ205" i="1"/>
  <c r="DQ308" i="1"/>
  <c r="BU420" i="1"/>
  <c r="BV420" i="1" s="1"/>
  <c r="BW420" i="1" s="1"/>
  <c r="BX420" i="1" s="1"/>
  <c r="BY420" i="1" s="1"/>
  <c r="BZ420" i="1" s="1"/>
  <c r="CA420" i="1" s="1"/>
  <c r="DQ231" i="1"/>
  <c r="DQ290" i="1"/>
  <c r="DQ353" i="1"/>
  <c r="DQ486" i="1"/>
  <c r="DQ395" i="1"/>
  <c r="BU332" i="1"/>
  <c r="BV332" i="1" s="1"/>
  <c r="BW332" i="1" s="1"/>
  <c r="BX332" i="1" s="1"/>
  <c r="BY332" i="1" s="1"/>
  <c r="BZ332" i="1" s="1"/>
  <c r="CA332" i="1" s="1"/>
  <c r="DQ282" i="1"/>
  <c r="DQ280" i="1"/>
  <c r="BU331" i="1"/>
  <c r="BV331" i="1" s="1"/>
  <c r="BW331" i="1" s="1"/>
  <c r="BX331" i="1" s="1"/>
  <c r="BY331" i="1" s="1"/>
  <c r="BZ331" i="1" s="1"/>
  <c r="CA331" i="1" s="1"/>
  <c r="CB331" i="1" s="1"/>
  <c r="CC331" i="1" s="1"/>
  <c r="CD331" i="1" s="1"/>
  <c r="CE331" i="1" s="1"/>
  <c r="CF331" i="1" s="1"/>
  <c r="CG331" i="1" s="1"/>
  <c r="CH331" i="1" s="1"/>
  <c r="CI331" i="1" s="1"/>
  <c r="CJ331" i="1" s="1"/>
  <c r="CK331" i="1" s="1"/>
  <c r="CL331" i="1" s="1"/>
  <c r="CM331" i="1" s="1"/>
  <c r="CN331" i="1" s="1"/>
  <c r="CO331" i="1" s="1"/>
  <c r="CP331" i="1" s="1"/>
  <c r="CQ331" i="1" s="1"/>
  <c r="CR331" i="1" s="1"/>
  <c r="CS331" i="1" s="1"/>
  <c r="CT331" i="1" s="1"/>
  <c r="CU331" i="1" s="1"/>
  <c r="CV331" i="1" s="1"/>
  <c r="CW331" i="1" s="1"/>
  <c r="CX331" i="1" s="1"/>
  <c r="CY331" i="1" s="1"/>
  <c r="CZ331" i="1" s="1"/>
  <c r="DA331" i="1" s="1"/>
  <c r="DB331" i="1" s="1"/>
  <c r="DC331" i="1" s="1"/>
  <c r="DD331" i="1" s="1"/>
  <c r="DE331" i="1" s="1"/>
  <c r="DF331" i="1" s="1"/>
  <c r="DG331" i="1" s="1"/>
  <c r="DH331" i="1" s="1"/>
  <c r="BU299" i="1"/>
  <c r="BU386" i="1"/>
  <c r="BV386" i="1" s="1"/>
  <c r="BW386" i="1" s="1"/>
  <c r="BX386" i="1" s="1"/>
  <c r="BY386" i="1" s="1"/>
  <c r="BZ386" i="1" s="1"/>
  <c r="CA386" i="1" s="1"/>
  <c r="BU206" i="1"/>
  <c r="BU224" i="1"/>
  <c r="BU503" i="1"/>
  <c r="DR481" i="1"/>
  <c r="DR467" i="1"/>
  <c r="DR355" i="1"/>
  <c r="DJ355" i="1"/>
  <c r="DR406" i="1"/>
  <c r="DR235" i="1"/>
  <c r="DR454" i="1"/>
  <c r="DR468" i="1"/>
  <c r="DR442" i="1"/>
  <c r="DR465" i="1"/>
  <c r="DJ218" i="1"/>
  <c r="DR218" i="1"/>
  <c r="DR501" i="1"/>
  <c r="DR436" i="1"/>
  <c r="DR298" i="1"/>
  <c r="DR486" i="1"/>
  <c r="DR357" i="1"/>
  <c r="DR405" i="1"/>
  <c r="DR498" i="1"/>
  <c r="DJ498" i="1"/>
  <c r="DR488" i="1"/>
  <c r="DR308" i="1"/>
  <c r="DR333" i="1"/>
  <c r="DR244" i="1"/>
  <c r="DR387" i="1"/>
  <c r="DR359" i="1"/>
  <c r="DR452" i="1"/>
  <c r="DR365" i="1"/>
  <c r="DR208" i="1"/>
  <c r="DJ462" i="1"/>
  <c r="DR462" i="1"/>
  <c r="DR279" i="1"/>
  <c r="DR261" i="1"/>
  <c r="DR429" i="1"/>
  <c r="DR457" i="1"/>
  <c r="DR491" i="1"/>
  <c r="DR351" i="1"/>
  <c r="DR266" i="1"/>
  <c r="DR269" i="1"/>
  <c r="DR286" i="1"/>
  <c r="DR408" i="1"/>
  <c r="DR395" i="1"/>
  <c r="DR352" i="1"/>
  <c r="DR415" i="1"/>
  <c r="DR377" i="1"/>
  <c r="DR248" i="1"/>
  <c r="DR499" i="1"/>
  <c r="DR240" i="1"/>
  <c r="DR230" i="1"/>
  <c r="DJ230" i="1"/>
  <c r="DR461" i="1"/>
  <c r="DR283" i="1"/>
  <c r="DR380" i="1"/>
  <c r="DR205" i="1"/>
  <c r="DJ329" i="1"/>
  <c r="DR329" i="1"/>
  <c r="DR259" i="1"/>
  <c r="DR453" i="1"/>
  <c r="DR401" i="1"/>
  <c r="DR214" i="1"/>
  <c r="DR301" i="1"/>
  <c r="DR411" i="1"/>
  <c r="DR304" i="1"/>
  <c r="DJ304" i="1"/>
  <c r="DR497" i="1"/>
  <c r="DR447" i="1"/>
  <c r="DR482" i="1"/>
  <c r="DR293" i="1"/>
  <c r="DR361" i="1"/>
  <c r="DJ361" i="1"/>
  <c r="DR305" i="1"/>
  <c r="DR216" i="1"/>
  <c r="DR426" i="1"/>
  <c r="DR270" i="1"/>
  <c r="DJ458" i="1"/>
  <c r="DR458" i="1"/>
  <c r="DR300" i="1"/>
  <c r="DR292" i="1"/>
  <c r="DJ292" i="1"/>
  <c r="DR433" i="1"/>
  <c r="DR260" i="1"/>
  <c r="DR278" i="1"/>
  <c r="DR258" i="1"/>
  <c r="DR315" i="1"/>
  <c r="DR316" i="1"/>
  <c r="DJ472" i="1"/>
  <c r="DR472" i="1"/>
  <c r="DR339" i="1"/>
  <c r="DR310" i="1"/>
  <c r="DR297" i="1"/>
  <c r="DR227" i="1"/>
  <c r="DR328" i="1"/>
  <c r="DR412" i="1"/>
  <c r="DR393" i="1"/>
  <c r="DR210" i="1"/>
  <c r="DR476" i="1"/>
  <c r="DR267" i="1"/>
  <c r="DR477" i="1"/>
  <c r="DR262" i="1"/>
  <c r="DR289" i="1"/>
  <c r="DR238" i="1"/>
  <c r="DR272" i="1"/>
  <c r="DR318" i="1"/>
  <c r="DR281" i="1"/>
  <c r="DR368" i="1"/>
  <c r="DR459" i="1"/>
  <c r="DR413" i="1"/>
  <c r="DR207" i="1"/>
  <c r="DR471" i="1"/>
  <c r="DR487" i="1"/>
  <c r="DR342" i="1"/>
  <c r="DR336" i="1"/>
  <c r="DR282" i="1"/>
  <c r="DR330" i="1"/>
  <c r="DR428" i="1"/>
  <c r="DR435" i="1"/>
  <c r="DR317" i="1"/>
  <c r="DR403" i="1"/>
  <c r="DR239" i="1"/>
  <c r="DR440" i="1"/>
  <c r="DR234" i="1"/>
  <c r="DR345" i="1"/>
  <c r="DR449" i="1"/>
  <c r="DR369" i="1"/>
  <c r="DR443" i="1"/>
  <c r="DR341" i="1"/>
  <c r="DR390" i="1"/>
  <c r="DR382" i="1"/>
  <c r="DR397" i="1"/>
  <c r="DR211" i="1"/>
  <c r="DR250" i="1"/>
  <c r="DJ402" i="1"/>
  <c r="DR402" i="1"/>
  <c r="DR275" i="1"/>
  <c r="DR290" i="1"/>
  <c r="DR276" i="1"/>
  <c r="DR430" i="1"/>
  <c r="DR226" i="1"/>
  <c r="DR334" i="1"/>
  <c r="DR448" i="1"/>
  <c r="DR288" i="1"/>
  <c r="DR370" i="1"/>
  <c r="DR422" i="1"/>
  <c r="DR254" i="1"/>
  <c r="DR441" i="1"/>
  <c r="DR409" i="1"/>
  <c r="DJ388" i="1"/>
  <c r="DR388" i="1"/>
  <c r="DR375" i="1"/>
  <c r="DR445" i="1"/>
  <c r="DR391" i="1"/>
  <c r="DR215" i="1"/>
  <c r="DR432" i="1"/>
  <c r="DR394" i="1"/>
  <c r="DR348" i="1"/>
  <c r="DR425" i="1"/>
  <c r="DJ424" i="1"/>
  <c r="DR424" i="1"/>
  <c r="DR319" i="1"/>
  <c r="DR502" i="1"/>
  <c r="DR363" i="1"/>
  <c r="DR236" i="1"/>
  <c r="DR389" i="1"/>
  <c r="DR350" i="1"/>
  <c r="DR338" i="1"/>
  <c r="DR451" i="1"/>
  <c r="DR242" i="1"/>
  <c r="DR470" i="1"/>
  <c r="DJ220" i="1"/>
  <c r="DR220" i="1"/>
  <c r="DR366" i="1"/>
  <c r="DR221" i="1"/>
  <c r="DR322" i="1"/>
  <c r="DR285" i="1"/>
  <c r="DR219" i="1"/>
  <c r="DJ456" i="1"/>
  <c r="DR456" i="1"/>
  <c r="DR356" i="1"/>
  <c r="DR346" i="1"/>
  <c r="DR302" i="1"/>
  <c r="DR284" i="1"/>
  <c r="DR396" i="1"/>
  <c r="DR446" i="1"/>
  <c r="DR280" i="1"/>
  <c r="DR335" i="1"/>
  <c r="DR353" i="1"/>
  <c r="DR479" i="1"/>
  <c r="DR325" i="1"/>
  <c r="DR340" i="1"/>
  <c r="DR475" i="1"/>
  <c r="DJ475" i="1"/>
  <c r="DR493" i="1"/>
  <c r="DR246" i="1"/>
  <c r="DR460" i="1"/>
  <c r="DR273" i="1"/>
  <c r="DR384" i="1"/>
  <c r="DR421" i="1"/>
  <c r="DR323" i="1"/>
  <c r="DJ323" i="1"/>
  <c r="DR306" i="1"/>
  <c r="DR222" i="1"/>
  <c r="DR233" i="1"/>
  <c r="DR414" i="1"/>
  <c r="DR439" i="1"/>
  <c r="DR354" i="1"/>
  <c r="DR243" i="1"/>
  <c r="DR314" i="1"/>
  <c r="DR379" i="1"/>
  <c r="DR381" i="1"/>
  <c r="DR237" i="1"/>
  <c r="DR444" i="1"/>
  <c r="DR404" i="1"/>
  <c r="DR464" i="1"/>
  <c r="DR374" i="1"/>
  <c r="DJ374" i="1"/>
  <c r="DR217" i="1"/>
  <c r="DR371" i="1"/>
  <c r="DR294" i="1"/>
  <c r="DR466" i="1"/>
  <c r="DR231" i="1"/>
  <c r="DR385" i="1"/>
  <c r="DR337" i="1"/>
  <c r="DR213" i="1"/>
  <c r="DR327" i="1"/>
  <c r="DR367" i="1"/>
  <c r="DR245" i="1"/>
  <c r="DR496" i="1"/>
  <c r="DR485" i="1"/>
  <c r="DR303" i="1"/>
  <c r="DR360" i="1"/>
  <c r="DR480" i="1"/>
  <c r="DR490" i="1"/>
  <c r="DR255" i="1"/>
  <c r="DJ478" i="1"/>
  <c r="DR478" i="1"/>
  <c r="DR264" i="1"/>
  <c r="DJ455" i="1"/>
  <c r="DR455" i="1"/>
  <c r="DR419" i="1"/>
  <c r="DR463" i="1"/>
  <c r="BT74" i="1"/>
  <c r="BU74" i="1" s="1"/>
  <c r="BV74" i="1" s="1"/>
  <c r="BW74" i="1" s="1"/>
  <c r="BX74" i="1" s="1"/>
  <c r="BY74" i="1" s="1"/>
  <c r="BZ74" i="1" s="1"/>
  <c r="CA74" i="1" s="1"/>
  <c r="CB74" i="1" s="1"/>
  <c r="W44" i="6"/>
  <c r="EC14" i="6"/>
  <c r="EC5" i="6"/>
  <c r="EC47" i="6"/>
  <c r="EC49" i="6"/>
  <c r="W49" i="6"/>
  <c r="EC39" i="6"/>
  <c r="W41" i="6"/>
  <c r="W34" i="6"/>
  <c r="W83" i="6"/>
  <c r="EC46" i="6"/>
  <c r="EC75" i="6"/>
  <c r="EC44" i="6"/>
  <c r="EC61" i="6"/>
  <c r="EC24" i="6"/>
  <c r="W53" i="6"/>
  <c r="EC9" i="6"/>
  <c r="W36" i="6"/>
  <c r="W40" i="6"/>
  <c r="W39" i="6"/>
  <c r="W12" i="6"/>
  <c r="W23" i="8"/>
  <c r="EC52" i="6"/>
  <c r="EC30" i="6"/>
  <c r="EC21" i="6"/>
  <c r="EC79" i="6"/>
  <c r="EC55" i="6"/>
  <c r="W37" i="6"/>
  <c r="W76" i="6"/>
  <c r="Z16" i="1"/>
  <c r="EC56" i="6"/>
  <c r="EC74" i="6"/>
  <c r="EC50" i="6"/>
  <c r="EC11" i="6"/>
  <c r="EC43" i="6"/>
  <c r="EC17" i="6"/>
  <c r="EC73" i="6"/>
  <c r="W80" i="6"/>
  <c r="W88" i="6"/>
  <c r="EC8" i="6"/>
  <c r="EC87" i="6"/>
  <c r="EC77" i="6"/>
  <c r="EC27" i="6"/>
  <c r="ED27" i="6" s="1"/>
  <c r="EC71" i="6"/>
  <c r="EC96" i="6"/>
  <c r="EC80" i="6"/>
  <c r="EC22" i="6"/>
  <c r="EC97" i="6"/>
  <c r="W96" i="6"/>
  <c r="J62" i="36"/>
  <c r="J67" i="36" s="1"/>
  <c r="E78" i="36"/>
  <c r="EC98" i="6"/>
  <c r="EC84" i="6"/>
  <c r="EC7" i="6"/>
  <c r="EC65" i="6"/>
  <c r="EC70" i="6"/>
  <c r="EC67" i="6"/>
  <c r="EC33" i="6"/>
  <c r="EC42" i="6"/>
  <c r="EC34" i="6"/>
  <c r="EC58" i="6"/>
  <c r="EC25" i="6"/>
  <c r="W61" i="6"/>
  <c r="W68" i="6"/>
  <c r="W59" i="6"/>
  <c r="W10" i="6"/>
  <c r="W51" i="6"/>
  <c r="W18" i="6"/>
  <c r="W85" i="6"/>
  <c r="W11" i="6"/>
  <c r="W31" i="6"/>
  <c r="W91" i="6"/>
  <c r="W7" i="6"/>
  <c r="W26" i="6"/>
  <c r="W87" i="6"/>
  <c r="W82" i="6"/>
  <c r="W17" i="6"/>
  <c r="W9" i="6"/>
  <c r="W56" i="6"/>
  <c r="W23" i="6"/>
  <c r="CB315" i="1" s="1"/>
  <c r="W55" i="6"/>
  <c r="W8" i="6"/>
  <c r="W95" i="6"/>
  <c r="W32" i="6"/>
  <c r="W64" i="6"/>
  <c r="W92" i="6"/>
  <c r="W30" i="6"/>
  <c r="W43" i="6"/>
  <c r="W52" i="6"/>
  <c r="W45" i="6"/>
  <c r="W93" i="6"/>
  <c r="W15" i="6"/>
  <c r="CB435" i="1" s="1"/>
  <c r="W6" i="6"/>
  <c r="W42" i="6"/>
  <c r="CB451" i="1" s="1"/>
  <c r="W27" i="6"/>
  <c r="W89" i="6"/>
  <c r="W86" i="6"/>
  <c r="W16" i="6"/>
  <c r="CB443" i="1" s="1"/>
  <c r="W24" i="6"/>
  <c r="CB275" i="1" s="1"/>
  <c r="W4" i="6"/>
  <c r="W74" i="6"/>
  <c r="W63" i="6"/>
  <c r="W98" i="6"/>
  <c r="W84" i="6"/>
  <c r="W65" i="6"/>
  <c r="W13" i="6"/>
  <c r="CB502" i="1" s="1"/>
  <c r="W69" i="6"/>
  <c r="Z13" i="1"/>
  <c r="W78" i="6"/>
  <c r="W46" i="6"/>
  <c r="V3" i="6"/>
  <c r="W21" i="6"/>
  <c r="W67" i="6"/>
  <c r="W25" i="6"/>
  <c r="W94" i="6"/>
  <c r="W81" i="6"/>
  <c r="W1" i="6"/>
  <c r="W77" i="6"/>
  <c r="W29" i="6"/>
  <c r="W73" i="6"/>
  <c r="W90" i="6"/>
  <c r="W79" i="6"/>
  <c r="W58" i="6"/>
  <c r="EC36" i="6"/>
  <c r="EC69" i="6"/>
  <c r="EC62" i="6"/>
  <c r="G78" i="36"/>
  <c r="X19" i="6"/>
  <c r="W72" i="6"/>
  <c r="W50" i="6"/>
  <c r="EC78" i="6"/>
  <c r="ED78" i="6" s="1"/>
  <c r="EC95" i="6"/>
  <c r="EC41" i="6"/>
  <c r="ED41" i="6" s="1"/>
  <c r="EC35" i="6"/>
  <c r="W75" i="6"/>
  <c r="W14" i="6"/>
  <c r="X14" i="6" s="1"/>
  <c r="W97" i="6"/>
  <c r="W71" i="6"/>
  <c r="W48" i="6"/>
  <c r="W28" i="6"/>
  <c r="W47" i="6"/>
  <c r="W54" i="6"/>
  <c r="X54" i="6" s="1"/>
  <c r="EC76" i="6"/>
  <c r="W33" i="6"/>
  <c r="W60" i="6"/>
  <c r="W66" i="6"/>
  <c r="X44" i="6"/>
  <c r="W38" i="6"/>
  <c r="W57" i="6"/>
  <c r="W5" i="6"/>
  <c r="BT86" i="1"/>
  <c r="DQ86" i="1" s="1"/>
  <c r="BT72" i="1"/>
  <c r="BU72" i="1" s="1"/>
  <c r="BV72" i="1" s="1"/>
  <c r="BW72" i="1" s="1"/>
  <c r="BX72" i="1" s="1"/>
  <c r="BY72" i="1" s="1"/>
  <c r="BZ72" i="1" s="1"/>
  <c r="CA72" i="1" s="1"/>
  <c r="CB72" i="1" s="1"/>
  <c r="BT63" i="1"/>
  <c r="BU63" i="1" s="1"/>
  <c r="BV63" i="1" s="1"/>
  <c r="BW63" i="1" s="1"/>
  <c r="BX63" i="1" s="1"/>
  <c r="BY63" i="1" s="1"/>
  <c r="BZ63" i="1" s="1"/>
  <c r="CA63" i="1" s="1"/>
  <c r="CB63" i="1" s="1"/>
  <c r="CC63" i="1" s="1"/>
  <c r="CD63" i="1" s="1"/>
  <c r="CE63" i="1" s="1"/>
  <c r="CF63" i="1" s="1"/>
  <c r="CG63" i="1" s="1"/>
  <c r="CH63" i="1" s="1"/>
  <c r="CI63" i="1" s="1"/>
  <c r="CJ63" i="1" s="1"/>
  <c r="CK63" i="1" s="1"/>
  <c r="CL63" i="1" s="1"/>
  <c r="CM63" i="1" s="1"/>
  <c r="CN63" i="1" s="1"/>
  <c r="CO63" i="1" s="1"/>
  <c r="CP63" i="1" s="1"/>
  <c r="CQ63" i="1" s="1"/>
  <c r="CR63" i="1" s="1"/>
  <c r="CS63" i="1" s="1"/>
  <c r="CT63" i="1" s="1"/>
  <c r="CU63" i="1" s="1"/>
  <c r="CV63" i="1" s="1"/>
  <c r="CW63" i="1" s="1"/>
  <c r="CX63" i="1" s="1"/>
  <c r="CY63" i="1" s="1"/>
  <c r="CZ63" i="1" s="1"/>
  <c r="DA63" i="1" s="1"/>
  <c r="DB63" i="1" s="1"/>
  <c r="DC63" i="1" s="1"/>
  <c r="DD63" i="1" s="1"/>
  <c r="DE63" i="1" s="1"/>
  <c r="DF63" i="1" s="1"/>
  <c r="DG63" i="1" s="1"/>
  <c r="DH63" i="1" s="1"/>
  <c r="BT197" i="1"/>
  <c r="DQ197" i="1" s="1"/>
  <c r="DM35" i="1"/>
  <c r="BT29" i="1"/>
  <c r="DQ29" i="1" s="1"/>
  <c r="BS45" i="1"/>
  <c r="BT45" i="1" s="1"/>
  <c r="DQ45" i="1" s="1"/>
  <c r="DM127" i="1"/>
  <c r="BT148" i="1"/>
  <c r="BU148" i="1" s="1"/>
  <c r="BV148" i="1" s="1"/>
  <c r="BW148" i="1" s="1"/>
  <c r="BX148" i="1" s="1"/>
  <c r="BY148" i="1" s="1"/>
  <c r="BZ148" i="1" s="1"/>
  <c r="CA148" i="1" s="1"/>
  <c r="BT116" i="1"/>
  <c r="BU116" i="1" s="1"/>
  <c r="BV116" i="1" s="1"/>
  <c r="BW116" i="1" s="1"/>
  <c r="BX116" i="1" s="1"/>
  <c r="BY116" i="1" s="1"/>
  <c r="BZ116" i="1" s="1"/>
  <c r="CA116" i="1" s="1"/>
  <c r="CB116" i="1" s="1"/>
  <c r="CC116" i="1" s="1"/>
  <c r="CD116" i="1" s="1"/>
  <c r="CE116" i="1" s="1"/>
  <c r="CF116" i="1" s="1"/>
  <c r="CG116" i="1" s="1"/>
  <c r="CH116" i="1" s="1"/>
  <c r="CI116" i="1" s="1"/>
  <c r="CJ116" i="1" s="1"/>
  <c r="CK116" i="1" s="1"/>
  <c r="CL116" i="1" s="1"/>
  <c r="CM116" i="1" s="1"/>
  <c r="CN116" i="1" s="1"/>
  <c r="CO116" i="1" s="1"/>
  <c r="CP116" i="1" s="1"/>
  <c r="CQ116" i="1" s="1"/>
  <c r="CR116" i="1" s="1"/>
  <c r="CS116" i="1" s="1"/>
  <c r="CT116" i="1" s="1"/>
  <c r="CU116" i="1" s="1"/>
  <c r="CV116" i="1" s="1"/>
  <c r="CW116" i="1" s="1"/>
  <c r="CX116" i="1" s="1"/>
  <c r="CY116" i="1" s="1"/>
  <c r="CZ116" i="1" s="1"/>
  <c r="DA116" i="1" s="1"/>
  <c r="DB116" i="1" s="1"/>
  <c r="DC116" i="1" s="1"/>
  <c r="DD116" i="1" s="1"/>
  <c r="DE116" i="1" s="1"/>
  <c r="DF116" i="1" s="1"/>
  <c r="DG116" i="1" s="1"/>
  <c r="DH116" i="1" s="1"/>
  <c r="BT126" i="1"/>
  <c r="DQ126" i="1" s="1"/>
  <c r="ED85" i="6"/>
  <c r="ED36" i="6"/>
  <c r="L110" i="12"/>
  <c r="L111" i="12"/>
  <c r="L109" i="12"/>
  <c r="L105" i="12"/>
  <c r="L107" i="12"/>
  <c r="L100" i="12"/>
  <c r="L104" i="12"/>
  <c r="L103" i="12"/>
  <c r="L108" i="12"/>
  <c r="L102" i="12"/>
  <c r="L106" i="12"/>
  <c r="L97" i="12"/>
  <c r="L96" i="12"/>
  <c r="L101" i="12"/>
  <c r="L93" i="12"/>
  <c r="L98" i="12"/>
  <c r="L95" i="12"/>
  <c r="L91" i="12"/>
  <c r="L99" i="12"/>
  <c r="L90" i="12"/>
  <c r="L94" i="12"/>
  <c r="L88" i="12"/>
  <c r="L85" i="12"/>
  <c r="L92" i="12"/>
  <c r="L87" i="12"/>
  <c r="L82" i="12"/>
  <c r="L79" i="12"/>
  <c r="L89" i="12"/>
  <c r="L86" i="12"/>
  <c r="L84" i="12"/>
  <c r="L81" i="12"/>
  <c r="L83" i="12"/>
  <c r="L80" i="12"/>
  <c r="L69" i="12"/>
  <c r="L74" i="12"/>
  <c r="L71" i="12"/>
  <c r="L76" i="12"/>
  <c r="L73" i="12"/>
  <c r="L78" i="12"/>
  <c r="L70" i="12"/>
  <c r="L77" i="12"/>
  <c r="L75" i="12"/>
  <c r="L67" i="12"/>
  <c r="L68" i="12"/>
  <c r="L66" i="12"/>
  <c r="L63" i="12"/>
  <c r="L60" i="12"/>
  <c r="L65" i="12"/>
  <c r="L57" i="12"/>
  <c r="L72" i="12"/>
  <c r="L62" i="12"/>
  <c r="L59" i="12"/>
  <c r="L64" i="12"/>
  <c r="L56" i="12"/>
  <c r="L55" i="12"/>
  <c r="L51" i="12"/>
  <c r="L61" i="12"/>
  <c r="L53" i="12"/>
  <c r="L58" i="12"/>
  <c r="L50" i="12"/>
  <c r="L47" i="12"/>
  <c r="L52" i="12"/>
  <c r="L45" i="12"/>
  <c r="L38" i="12"/>
  <c r="L30" i="12"/>
  <c r="L43" i="12"/>
  <c r="L35" i="12"/>
  <c r="L40" i="12"/>
  <c r="L32" i="12"/>
  <c r="L37" i="12"/>
  <c r="L29" i="12"/>
  <c r="L48" i="12"/>
  <c r="L46" i="12"/>
  <c r="L42" i="12"/>
  <c r="L34" i="12"/>
  <c r="L26" i="12"/>
  <c r="L39" i="12"/>
  <c r="L31" i="12"/>
  <c r="L54" i="12"/>
  <c r="L49" i="12"/>
  <c r="L44" i="12"/>
  <c r="L36" i="12"/>
  <c r="L28" i="12"/>
  <c r="L41" i="12"/>
  <c r="L33" i="12"/>
  <c r="L18" i="12"/>
  <c r="L10" i="12"/>
  <c r="L27" i="12"/>
  <c r="L24" i="12"/>
  <c r="L23" i="12"/>
  <c r="L15" i="12"/>
  <c r="L7" i="12"/>
  <c r="L20" i="12"/>
  <c r="L12" i="12"/>
  <c r="L17" i="12"/>
  <c r="L9" i="12"/>
  <c r="L22" i="12"/>
  <c r="L14" i="12"/>
  <c r="L19" i="12"/>
  <c r="L11" i="12"/>
  <c r="L25" i="12"/>
  <c r="L5" i="12"/>
  <c r="L21" i="12"/>
  <c r="L16" i="12"/>
  <c r="L13" i="12"/>
  <c r="L8" i="12"/>
  <c r="L6" i="12"/>
  <c r="M3" i="12"/>
  <c r="ED45" i="6"/>
  <c r="EC1" i="6"/>
  <c r="EB3" i="6"/>
  <c r="EC6" i="6"/>
  <c r="ED87" i="6"/>
  <c r="ED66" i="6"/>
  <c r="ED32" i="6"/>
  <c r="ED25" i="6"/>
  <c r="EC63" i="6"/>
  <c r="EC20" i="6"/>
  <c r="ED98" i="6"/>
  <c r="ED84" i="6"/>
  <c r="ED13" i="6"/>
  <c r="ED33" i="6"/>
  <c r="EC26" i="6"/>
  <c r="ED28" i="6"/>
  <c r="ED93" i="6"/>
  <c r="EC72" i="6"/>
  <c r="EC19" i="6"/>
  <c r="DM68" i="1"/>
  <c r="BT192" i="1"/>
  <c r="BU192" i="1" s="1"/>
  <c r="BV192" i="1" s="1"/>
  <c r="BW192" i="1" s="1"/>
  <c r="BX192" i="1" s="1"/>
  <c r="BY192" i="1" s="1"/>
  <c r="BZ192" i="1" s="1"/>
  <c r="CA192" i="1" s="1"/>
  <c r="CB192" i="1" s="1"/>
  <c r="CC192" i="1" s="1"/>
  <c r="CD192" i="1" s="1"/>
  <c r="CE192" i="1" s="1"/>
  <c r="CF192" i="1" s="1"/>
  <c r="CG192" i="1" s="1"/>
  <c r="CH192" i="1" s="1"/>
  <c r="CI192" i="1" s="1"/>
  <c r="CJ192" i="1" s="1"/>
  <c r="CK192" i="1" s="1"/>
  <c r="CL192" i="1" s="1"/>
  <c r="CM192" i="1" s="1"/>
  <c r="CN192" i="1" s="1"/>
  <c r="CO192" i="1" s="1"/>
  <c r="CP192" i="1" s="1"/>
  <c r="CQ192" i="1" s="1"/>
  <c r="CR192" i="1" s="1"/>
  <c r="CS192" i="1" s="1"/>
  <c r="CT192" i="1" s="1"/>
  <c r="CU192" i="1" s="1"/>
  <c r="CV192" i="1" s="1"/>
  <c r="CW192" i="1" s="1"/>
  <c r="CX192" i="1" s="1"/>
  <c r="CY192" i="1" s="1"/>
  <c r="CZ192" i="1" s="1"/>
  <c r="DA192" i="1" s="1"/>
  <c r="DB192" i="1" s="1"/>
  <c r="DC192" i="1" s="1"/>
  <c r="DD192" i="1" s="1"/>
  <c r="DE192" i="1" s="1"/>
  <c r="DF192" i="1" s="1"/>
  <c r="DG192" i="1" s="1"/>
  <c r="DH192" i="1" s="1"/>
  <c r="BS147" i="1"/>
  <c r="BT147" i="1" s="1"/>
  <c r="DQ147" i="1" s="1"/>
  <c r="BT112" i="1"/>
  <c r="DQ112" i="1" s="1"/>
  <c r="BT130" i="1"/>
  <c r="BU130" i="1" s="1"/>
  <c r="BV130" i="1" s="1"/>
  <c r="BW130" i="1" s="1"/>
  <c r="BX130" i="1" s="1"/>
  <c r="BY130" i="1" s="1"/>
  <c r="BZ130" i="1" s="1"/>
  <c r="CA130" i="1" s="1"/>
  <c r="BS4" i="1"/>
  <c r="BS60" i="1"/>
  <c r="BT92" i="1"/>
  <c r="BU92" i="1" s="1"/>
  <c r="BV92" i="1" s="1"/>
  <c r="BW92" i="1" s="1"/>
  <c r="BX92" i="1" s="1"/>
  <c r="BY92" i="1" s="1"/>
  <c r="BZ92" i="1" s="1"/>
  <c r="CA92" i="1" s="1"/>
  <c r="CB92" i="1" s="1"/>
  <c r="BT104" i="1"/>
  <c r="BU104" i="1" s="1"/>
  <c r="BV104" i="1" s="1"/>
  <c r="BW104" i="1" s="1"/>
  <c r="BX104" i="1" s="1"/>
  <c r="BY104" i="1" s="1"/>
  <c r="BZ104" i="1" s="1"/>
  <c r="CA104" i="1" s="1"/>
  <c r="CB104" i="1" s="1"/>
  <c r="CC104" i="1" s="1"/>
  <c r="CD104" i="1" s="1"/>
  <c r="CE104" i="1" s="1"/>
  <c r="CF104" i="1" s="1"/>
  <c r="CG104" i="1" s="1"/>
  <c r="CH104" i="1" s="1"/>
  <c r="CI104" i="1" s="1"/>
  <c r="CJ104" i="1" s="1"/>
  <c r="CK104" i="1" s="1"/>
  <c r="CL104" i="1" s="1"/>
  <c r="CM104" i="1" s="1"/>
  <c r="CN104" i="1" s="1"/>
  <c r="CO104" i="1" s="1"/>
  <c r="CP104" i="1" s="1"/>
  <c r="CQ104" i="1" s="1"/>
  <c r="CR104" i="1" s="1"/>
  <c r="CS104" i="1" s="1"/>
  <c r="CT104" i="1" s="1"/>
  <c r="CU104" i="1" s="1"/>
  <c r="CV104" i="1" s="1"/>
  <c r="CW104" i="1" s="1"/>
  <c r="CX104" i="1" s="1"/>
  <c r="CY104" i="1" s="1"/>
  <c r="CZ104" i="1" s="1"/>
  <c r="DA104" i="1" s="1"/>
  <c r="DB104" i="1" s="1"/>
  <c r="DC104" i="1" s="1"/>
  <c r="DD104" i="1" s="1"/>
  <c r="DE104" i="1" s="1"/>
  <c r="DF104" i="1" s="1"/>
  <c r="DG104" i="1" s="1"/>
  <c r="DH104" i="1" s="1"/>
  <c r="BL8" i="14"/>
  <c r="DA8" i="14" s="1"/>
  <c r="BT13" i="1"/>
  <c r="DQ13" i="1" s="1"/>
  <c r="BT23" i="1"/>
  <c r="DQ23" i="1" s="1"/>
  <c r="BS35" i="1"/>
  <c r="DP35" i="1" s="1"/>
  <c r="BS16" i="1"/>
  <c r="DP16" i="1" s="1"/>
  <c r="BS43" i="1"/>
  <c r="DP43" i="1" s="1"/>
  <c r="BT49" i="1"/>
  <c r="BU49" i="1" s="1"/>
  <c r="BV49" i="1" s="1"/>
  <c r="BW49" i="1" s="1"/>
  <c r="BX49" i="1" s="1"/>
  <c r="BY49" i="1" s="1"/>
  <c r="BZ49" i="1" s="1"/>
  <c r="CA49" i="1" s="1"/>
  <c r="CB49" i="1" s="1"/>
  <c r="BT39" i="1"/>
  <c r="DQ39" i="1" s="1"/>
  <c r="BT71" i="1"/>
  <c r="BU71" i="1" s="1"/>
  <c r="BV71" i="1" s="1"/>
  <c r="BW71" i="1" s="1"/>
  <c r="BX71" i="1" s="1"/>
  <c r="BY71" i="1" s="1"/>
  <c r="BZ71" i="1" s="1"/>
  <c r="CA71" i="1" s="1"/>
  <c r="BT105" i="1"/>
  <c r="BU105" i="1" s="1"/>
  <c r="BV105" i="1" s="1"/>
  <c r="BW105" i="1" s="1"/>
  <c r="BX105" i="1" s="1"/>
  <c r="BY105" i="1" s="1"/>
  <c r="BZ105" i="1" s="1"/>
  <c r="CA105" i="1" s="1"/>
  <c r="CB105" i="1" s="1"/>
  <c r="BT34" i="1"/>
  <c r="BU34" i="1" s="1"/>
  <c r="BV34" i="1" s="1"/>
  <c r="BW34" i="1" s="1"/>
  <c r="BX34" i="1" s="1"/>
  <c r="BY34" i="1" s="1"/>
  <c r="BZ34" i="1" s="1"/>
  <c r="CA34" i="1" s="1"/>
  <c r="CB34" i="1" s="1"/>
  <c r="BT171" i="1"/>
  <c r="BU171" i="1" s="1"/>
  <c r="BV171" i="1" s="1"/>
  <c r="BW171" i="1" s="1"/>
  <c r="BX171" i="1" s="1"/>
  <c r="BY171" i="1" s="1"/>
  <c r="BZ171" i="1" s="1"/>
  <c r="CA171" i="1" s="1"/>
  <c r="BT6" i="1"/>
  <c r="BU6" i="1" s="1"/>
  <c r="BV6" i="1" s="1"/>
  <c r="BW6" i="1" s="1"/>
  <c r="BX6" i="1" s="1"/>
  <c r="BY6" i="1" s="1"/>
  <c r="BZ6" i="1" s="1"/>
  <c r="CA6" i="1" s="1"/>
  <c r="CB6" i="1" s="1"/>
  <c r="BT64" i="1"/>
  <c r="BU64" i="1" s="1"/>
  <c r="BV64" i="1" s="1"/>
  <c r="BW64" i="1" s="1"/>
  <c r="BX64" i="1" s="1"/>
  <c r="BY64" i="1" s="1"/>
  <c r="BZ64" i="1" s="1"/>
  <c r="CA64" i="1" s="1"/>
  <c r="CB64" i="1" s="1"/>
  <c r="BT178" i="1"/>
  <c r="BU178" i="1" s="1"/>
  <c r="BV178" i="1" s="1"/>
  <c r="BW178" i="1" s="1"/>
  <c r="BX178" i="1" s="1"/>
  <c r="BY178" i="1" s="1"/>
  <c r="BZ178" i="1" s="1"/>
  <c r="CA178" i="1" s="1"/>
  <c r="CB178" i="1" s="1"/>
  <c r="CC178" i="1" s="1"/>
  <c r="CD178" i="1" s="1"/>
  <c r="CE178" i="1" s="1"/>
  <c r="CF178" i="1" s="1"/>
  <c r="CG178" i="1" s="1"/>
  <c r="CH178" i="1" s="1"/>
  <c r="CI178" i="1" s="1"/>
  <c r="CJ178" i="1" s="1"/>
  <c r="CK178" i="1" s="1"/>
  <c r="CL178" i="1" s="1"/>
  <c r="CM178" i="1" s="1"/>
  <c r="CN178" i="1" s="1"/>
  <c r="CO178" i="1" s="1"/>
  <c r="CP178" i="1" s="1"/>
  <c r="CQ178" i="1" s="1"/>
  <c r="CR178" i="1" s="1"/>
  <c r="CS178" i="1" s="1"/>
  <c r="CT178" i="1" s="1"/>
  <c r="CU178" i="1" s="1"/>
  <c r="CV178" i="1" s="1"/>
  <c r="CW178" i="1" s="1"/>
  <c r="CX178" i="1" s="1"/>
  <c r="CY178" i="1" s="1"/>
  <c r="CZ178" i="1" s="1"/>
  <c r="DA178" i="1" s="1"/>
  <c r="DB178" i="1" s="1"/>
  <c r="DC178" i="1" s="1"/>
  <c r="DD178" i="1" s="1"/>
  <c r="DE178" i="1" s="1"/>
  <c r="DF178" i="1" s="1"/>
  <c r="DG178" i="1" s="1"/>
  <c r="DH178" i="1" s="1"/>
  <c r="BT193" i="1"/>
  <c r="DQ193" i="1" s="1"/>
  <c r="BT87" i="1"/>
  <c r="DQ87" i="1" s="1"/>
  <c r="BT152" i="1"/>
  <c r="DQ152" i="1" s="1"/>
  <c r="DP104" i="1"/>
  <c r="DP72" i="1"/>
  <c r="BS91" i="1"/>
  <c r="BT91" i="1" s="1"/>
  <c r="BU91" i="1" s="1"/>
  <c r="BV91" i="1" s="1"/>
  <c r="BW91" i="1" s="1"/>
  <c r="BX91" i="1" s="1"/>
  <c r="BY91" i="1" s="1"/>
  <c r="BZ91" i="1" s="1"/>
  <c r="CA91" i="1" s="1"/>
  <c r="CB91" i="1" s="1"/>
  <c r="CC91" i="1" s="1"/>
  <c r="CD91" i="1" s="1"/>
  <c r="CE91" i="1" s="1"/>
  <c r="CF91" i="1" s="1"/>
  <c r="CG91" i="1" s="1"/>
  <c r="CH91" i="1" s="1"/>
  <c r="CI91" i="1" s="1"/>
  <c r="CJ91" i="1" s="1"/>
  <c r="CK91" i="1" s="1"/>
  <c r="CL91" i="1" s="1"/>
  <c r="CM91" i="1" s="1"/>
  <c r="CN91" i="1" s="1"/>
  <c r="CO91" i="1" s="1"/>
  <c r="CP91" i="1" s="1"/>
  <c r="CQ91" i="1" s="1"/>
  <c r="CR91" i="1" s="1"/>
  <c r="CS91" i="1" s="1"/>
  <c r="CT91" i="1" s="1"/>
  <c r="CU91" i="1" s="1"/>
  <c r="CV91" i="1" s="1"/>
  <c r="CW91" i="1" s="1"/>
  <c r="CX91" i="1" s="1"/>
  <c r="CY91" i="1" s="1"/>
  <c r="CZ91" i="1" s="1"/>
  <c r="DA91" i="1" s="1"/>
  <c r="DB91" i="1" s="1"/>
  <c r="DC91" i="1" s="1"/>
  <c r="DD91" i="1" s="1"/>
  <c r="DE91" i="1" s="1"/>
  <c r="DF91" i="1" s="1"/>
  <c r="DG91" i="1" s="1"/>
  <c r="DH91" i="1" s="1"/>
  <c r="DM67" i="1"/>
  <c r="BT56" i="1"/>
  <c r="DQ56" i="1" s="1"/>
  <c r="BT66" i="1"/>
  <c r="DQ66" i="1" s="1"/>
  <c r="BS46" i="1"/>
  <c r="BS48" i="1"/>
  <c r="BT48" i="1" s="1"/>
  <c r="DQ48" i="1" s="1"/>
  <c r="BT54" i="1"/>
  <c r="BU54" i="1" s="1"/>
  <c r="BV54" i="1" s="1"/>
  <c r="BW54" i="1" s="1"/>
  <c r="BX54" i="1" s="1"/>
  <c r="BY54" i="1" s="1"/>
  <c r="BZ54" i="1" s="1"/>
  <c r="CA54" i="1" s="1"/>
  <c r="CB54" i="1" s="1"/>
  <c r="BT195" i="1"/>
  <c r="BU195" i="1" s="1"/>
  <c r="BV195" i="1" s="1"/>
  <c r="BW195" i="1" s="1"/>
  <c r="BX195" i="1" s="1"/>
  <c r="BY195" i="1" s="1"/>
  <c r="BZ195" i="1" s="1"/>
  <c r="CA195" i="1" s="1"/>
  <c r="CB195" i="1" s="1"/>
  <c r="BT170" i="1"/>
  <c r="BU170" i="1" s="1"/>
  <c r="BV170" i="1" s="1"/>
  <c r="BW170" i="1" s="1"/>
  <c r="BX170" i="1" s="1"/>
  <c r="BY170" i="1" s="1"/>
  <c r="BZ170" i="1" s="1"/>
  <c r="CA170" i="1" s="1"/>
  <c r="CB170" i="1" s="1"/>
  <c r="DP23" i="1"/>
  <c r="BL7" i="14"/>
  <c r="BM7" i="14" s="1"/>
  <c r="BT114" i="1"/>
  <c r="BU114" i="1" s="1"/>
  <c r="BV114" i="1" s="1"/>
  <c r="BW114" i="1" s="1"/>
  <c r="BX114" i="1" s="1"/>
  <c r="BY114" i="1" s="1"/>
  <c r="BZ114" i="1" s="1"/>
  <c r="CA114" i="1" s="1"/>
  <c r="CB114" i="1" s="1"/>
  <c r="CC114" i="1" s="1"/>
  <c r="CD114" i="1" s="1"/>
  <c r="CE114" i="1" s="1"/>
  <c r="CF114" i="1" s="1"/>
  <c r="CG114" i="1" s="1"/>
  <c r="CH114" i="1" s="1"/>
  <c r="CI114" i="1" s="1"/>
  <c r="CJ114" i="1" s="1"/>
  <c r="CK114" i="1" s="1"/>
  <c r="CL114" i="1" s="1"/>
  <c r="CM114" i="1" s="1"/>
  <c r="CN114" i="1" s="1"/>
  <c r="CO114" i="1" s="1"/>
  <c r="CP114" i="1" s="1"/>
  <c r="CQ114" i="1" s="1"/>
  <c r="CR114" i="1" s="1"/>
  <c r="CS114" i="1" s="1"/>
  <c r="CT114" i="1" s="1"/>
  <c r="CU114" i="1" s="1"/>
  <c r="CV114" i="1" s="1"/>
  <c r="CW114" i="1" s="1"/>
  <c r="CX114" i="1" s="1"/>
  <c r="CY114" i="1" s="1"/>
  <c r="CZ114" i="1" s="1"/>
  <c r="DA114" i="1" s="1"/>
  <c r="DB114" i="1" s="1"/>
  <c r="DC114" i="1" s="1"/>
  <c r="DD114" i="1" s="1"/>
  <c r="DE114" i="1" s="1"/>
  <c r="DF114" i="1" s="1"/>
  <c r="DG114" i="1" s="1"/>
  <c r="DH114" i="1" s="1"/>
  <c r="BS20" i="1"/>
  <c r="BT20" i="1" s="1"/>
  <c r="BU20" i="1" s="1"/>
  <c r="BV20" i="1" s="1"/>
  <c r="BW20" i="1" s="1"/>
  <c r="BX20" i="1" s="1"/>
  <c r="BY20" i="1" s="1"/>
  <c r="BZ20" i="1" s="1"/>
  <c r="CA20" i="1" s="1"/>
  <c r="CB20" i="1" s="1"/>
  <c r="CC20" i="1" s="1"/>
  <c r="CD20" i="1" s="1"/>
  <c r="CE20" i="1" s="1"/>
  <c r="CF20" i="1" s="1"/>
  <c r="CG20" i="1" s="1"/>
  <c r="CH20" i="1" s="1"/>
  <c r="CI20" i="1" s="1"/>
  <c r="CJ20" i="1" s="1"/>
  <c r="CK20" i="1" s="1"/>
  <c r="CL20" i="1" s="1"/>
  <c r="CM20" i="1" s="1"/>
  <c r="CN20" i="1" s="1"/>
  <c r="CO20" i="1" s="1"/>
  <c r="CP20" i="1" s="1"/>
  <c r="CQ20" i="1" s="1"/>
  <c r="CR20" i="1" s="1"/>
  <c r="CS20" i="1" s="1"/>
  <c r="CT20" i="1" s="1"/>
  <c r="CU20" i="1" s="1"/>
  <c r="CV20" i="1" s="1"/>
  <c r="CW20" i="1" s="1"/>
  <c r="CX20" i="1" s="1"/>
  <c r="CY20" i="1" s="1"/>
  <c r="CZ20" i="1" s="1"/>
  <c r="DA20" i="1" s="1"/>
  <c r="DB20" i="1" s="1"/>
  <c r="DC20" i="1" s="1"/>
  <c r="DD20" i="1" s="1"/>
  <c r="DE20" i="1" s="1"/>
  <c r="DF20" i="1" s="1"/>
  <c r="DG20" i="1" s="1"/>
  <c r="DH20" i="1" s="1"/>
  <c r="BT123" i="1"/>
  <c r="DQ123" i="1" s="1"/>
  <c r="BT187" i="1"/>
  <c r="BU187" i="1" s="1"/>
  <c r="BV187" i="1" s="1"/>
  <c r="BW187" i="1" s="1"/>
  <c r="BX187" i="1" s="1"/>
  <c r="BY187" i="1" s="1"/>
  <c r="BZ187" i="1" s="1"/>
  <c r="CA187" i="1" s="1"/>
  <c r="CB187" i="1" s="1"/>
  <c r="CC187" i="1" s="1"/>
  <c r="CD187" i="1" s="1"/>
  <c r="CE187" i="1" s="1"/>
  <c r="CF187" i="1" s="1"/>
  <c r="CG187" i="1" s="1"/>
  <c r="CH187" i="1" s="1"/>
  <c r="CI187" i="1" s="1"/>
  <c r="CJ187" i="1" s="1"/>
  <c r="CK187" i="1" s="1"/>
  <c r="CL187" i="1" s="1"/>
  <c r="CM187" i="1" s="1"/>
  <c r="CN187" i="1" s="1"/>
  <c r="CO187" i="1" s="1"/>
  <c r="CP187" i="1" s="1"/>
  <c r="CQ187" i="1" s="1"/>
  <c r="CR187" i="1" s="1"/>
  <c r="CS187" i="1" s="1"/>
  <c r="CT187" i="1" s="1"/>
  <c r="CU187" i="1" s="1"/>
  <c r="CV187" i="1" s="1"/>
  <c r="CW187" i="1" s="1"/>
  <c r="CX187" i="1" s="1"/>
  <c r="CY187" i="1" s="1"/>
  <c r="CZ187" i="1" s="1"/>
  <c r="DA187" i="1" s="1"/>
  <c r="DB187" i="1" s="1"/>
  <c r="DC187" i="1" s="1"/>
  <c r="DD187" i="1" s="1"/>
  <c r="DE187" i="1" s="1"/>
  <c r="DF187" i="1" s="1"/>
  <c r="DG187" i="1" s="1"/>
  <c r="DH187" i="1" s="1"/>
  <c r="BT199" i="1"/>
  <c r="BU199" i="1" s="1"/>
  <c r="BV199" i="1" s="1"/>
  <c r="BW199" i="1" s="1"/>
  <c r="BX199" i="1" s="1"/>
  <c r="BY199" i="1" s="1"/>
  <c r="BZ199" i="1" s="1"/>
  <c r="CA199" i="1" s="1"/>
  <c r="CB199" i="1" s="1"/>
  <c r="BT69" i="1"/>
  <c r="DQ69" i="1" s="1"/>
  <c r="BT203" i="1"/>
  <c r="BU203" i="1" s="1"/>
  <c r="BV203" i="1" s="1"/>
  <c r="BW203" i="1" s="1"/>
  <c r="BX203" i="1" s="1"/>
  <c r="BY203" i="1" s="1"/>
  <c r="BZ203" i="1" s="1"/>
  <c r="CA203" i="1" s="1"/>
  <c r="CB203" i="1" s="1"/>
  <c r="BT131" i="1"/>
  <c r="BU131" i="1" s="1"/>
  <c r="BV131" i="1" s="1"/>
  <c r="BW131" i="1" s="1"/>
  <c r="BX131" i="1" s="1"/>
  <c r="BY131" i="1" s="1"/>
  <c r="BZ131" i="1" s="1"/>
  <c r="CA131" i="1" s="1"/>
  <c r="CB131" i="1" s="1"/>
  <c r="BT157" i="1"/>
  <c r="DQ157" i="1" s="1"/>
  <c r="BT175" i="1"/>
  <c r="DQ175" i="1" s="1"/>
  <c r="BT103" i="1"/>
  <c r="BU103" i="1" s="1"/>
  <c r="BV103" i="1" s="1"/>
  <c r="BW103" i="1" s="1"/>
  <c r="BX103" i="1" s="1"/>
  <c r="BY103" i="1" s="1"/>
  <c r="BZ103" i="1" s="1"/>
  <c r="CA103" i="1" s="1"/>
  <c r="CB103" i="1" s="1"/>
  <c r="DP103" i="1"/>
  <c r="BT121" i="1"/>
  <c r="BU121" i="1" s="1"/>
  <c r="BV121" i="1" s="1"/>
  <c r="BW121" i="1" s="1"/>
  <c r="BX121" i="1" s="1"/>
  <c r="BY121" i="1" s="1"/>
  <c r="BZ121" i="1" s="1"/>
  <c r="CA121" i="1" s="1"/>
  <c r="DP121" i="1"/>
  <c r="BT146" i="1"/>
  <c r="BU146" i="1" s="1"/>
  <c r="BV146" i="1" s="1"/>
  <c r="BW146" i="1" s="1"/>
  <c r="BX146" i="1" s="1"/>
  <c r="BY146" i="1" s="1"/>
  <c r="BZ146" i="1" s="1"/>
  <c r="CA146" i="1" s="1"/>
  <c r="CB146" i="1" s="1"/>
  <c r="DP146" i="1"/>
  <c r="DP162" i="1"/>
  <c r="BT162" i="1"/>
  <c r="DQ162" i="1" s="1"/>
  <c r="DP18" i="1"/>
  <c r="BT18" i="1"/>
  <c r="DQ18" i="1" s="1"/>
  <c r="BT134" i="1"/>
  <c r="DQ134" i="1" s="1"/>
  <c r="DP134" i="1"/>
  <c r="DP112" i="1"/>
  <c r="BT75" i="1"/>
  <c r="BU75" i="1" s="1"/>
  <c r="BV75" i="1" s="1"/>
  <c r="BW75" i="1" s="1"/>
  <c r="BX75" i="1" s="1"/>
  <c r="BY75" i="1" s="1"/>
  <c r="BZ75" i="1" s="1"/>
  <c r="CA75" i="1" s="1"/>
  <c r="CB75" i="1" s="1"/>
  <c r="CC75" i="1" s="1"/>
  <c r="CD75" i="1" s="1"/>
  <c r="CE75" i="1" s="1"/>
  <c r="CF75" i="1" s="1"/>
  <c r="CG75" i="1" s="1"/>
  <c r="CH75" i="1" s="1"/>
  <c r="CI75" i="1" s="1"/>
  <c r="CJ75" i="1" s="1"/>
  <c r="CK75" i="1" s="1"/>
  <c r="CL75" i="1" s="1"/>
  <c r="CM75" i="1" s="1"/>
  <c r="CN75" i="1" s="1"/>
  <c r="CO75" i="1" s="1"/>
  <c r="CP75" i="1" s="1"/>
  <c r="CQ75" i="1" s="1"/>
  <c r="CR75" i="1" s="1"/>
  <c r="CS75" i="1" s="1"/>
  <c r="CT75" i="1" s="1"/>
  <c r="CU75" i="1" s="1"/>
  <c r="CV75" i="1" s="1"/>
  <c r="CW75" i="1" s="1"/>
  <c r="CX75" i="1" s="1"/>
  <c r="CY75" i="1" s="1"/>
  <c r="CZ75" i="1" s="1"/>
  <c r="DA75" i="1" s="1"/>
  <c r="DB75" i="1" s="1"/>
  <c r="DC75" i="1" s="1"/>
  <c r="DD75" i="1" s="1"/>
  <c r="DE75" i="1" s="1"/>
  <c r="DF75" i="1" s="1"/>
  <c r="DG75" i="1" s="1"/>
  <c r="DH75" i="1" s="1"/>
  <c r="BT95" i="1"/>
  <c r="DQ95" i="1" s="1"/>
  <c r="BT70" i="1"/>
  <c r="BU70" i="1" s="1"/>
  <c r="BV70" i="1" s="1"/>
  <c r="BW70" i="1" s="1"/>
  <c r="BX70" i="1" s="1"/>
  <c r="BY70" i="1" s="1"/>
  <c r="BZ70" i="1" s="1"/>
  <c r="CA70" i="1" s="1"/>
  <c r="CB70" i="1" s="1"/>
  <c r="DP74" i="1"/>
  <c r="BS81" i="1"/>
  <c r="BT81" i="1" s="1"/>
  <c r="BU81" i="1" s="1"/>
  <c r="BV81" i="1" s="1"/>
  <c r="BW81" i="1" s="1"/>
  <c r="BX81" i="1" s="1"/>
  <c r="BY81" i="1" s="1"/>
  <c r="BZ81" i="1" s="1"/>
  <c r="CA81" i="1" s="1"/>
  <c r="CB81" i="1" s="1"/>
  <c r="CC81" i="1" s="1"/>
  <c r="CD81" i="1" s="1"/>
  <c r="CE81" i="1" s="1"/>
  <c r="CF81" i="1" s="1"/>
  <c r="CG81" i="1" s="1"/>
  <c r="CH81" i="1" s="1"/>
  <c r="CI81" i="1" s="1"/>
  <c r="CJ81" i="1" s="1"/>
  <c r="CK81" i="1" s="1"/>
  <c r="CL81" i="1" s="1"/>
  <c r="CM81" i="1" s="1"/>
  <c r="CN81" i="1" s="1"/>
  <c r="CO81" i="1" s="1"/>
  <c r="CP81" i="1" s="1"/>
  <c r="CQ81" i="1" s="1"/>
  <c r="CR81" i="1" s="1"/>
  <c r="CS81" i="1" s="1"/>
  <c r="CT81" i="1" s="1"/>
  <c r="CU81" i="1" s="1"/>
  <c r="CV81" i="1" s="1"/>
  <c r="CW81" i="1" s="1"/>
  <c r="CX81" i="1" s="1"/>
  <c r="CY81" i="1" s="1"/>
  <c r="CZ81" i="1" s="1"/>
  <c r="DA81" i="1" s="1"/>
  <c r="DB81" i="1" s="1"/>
  <c r="DC81" i="1" s="1"/>
  <c r="DD81" i="1" s="1"/>
  <c r="DE81" i="1" s="1"/>
  <c r="DF81" i="1" s="1"/>
  <c r="DG81" i="1" s="1"/>
  <c r="DH81" i="1" s="1"/>
  <c r="BS53" i="1"/>
  <c r="DP53" i="1" s="1"/>
  <c r="BS90" i="1"/>
  <c r="DP90" i="1" s="1"/>
  <c r="BT179" i="1"/>
  <c r="BU179" i="1" s="1"/>
  <c r="BV179" i="1" s="1"/>
  <c r="BW179" i="1" s="1"/>
  <c r="BX179" i="1" s="1"/>
  <c r="BY179" i="1" s="1"/>
  <c r="BZ179" i="1" s="1"/>
  <c r="CA179" i="1" s="1"/>
  <c r="CB179" i="1" s="1"/>
  <c r="CC179" i="1" s="1"/>
  <c r="CD179" i="1" s="1"/>
  <c r="CE179" i="1" s="1"/>
  <c r="CF179" i="1" s="1"/>
  <c r="CG179" i="1" s="1"/>
  <c r="CH179" i="1" s="1"/>
  <c r="CI179" i="1" s="1"/>
  <c r="CJ179" i="1" s="1"/>
  <c r="CK179" i="1" s="1"/>
  <c r="CL179" i="1" s="1"/>
  <c r="CM179" i="1" s="1"/>
  <c r="CN179" i="1" s="1"/>
  <c r="CO179" i="1" s="1"/>
  <c r="CP179" i="1" s="1"/>
  <c r="CQ179" i="1" s="1"/>
  <c r="CR179" i="1" s="1"/>
  <c r="CS179" i="1" s="1"/>
  <c r="CT179" i="1" s="1"/>
  <c r="CU179" i="1" s="1"/>
  <c r="CV179" i="1" s="1"/>
  <c r="CW179" i="1" s="1"/>
  <c r="CX179" i="1" s="1"/>
  <c r="CY179" i="1" s="1"/>
  <c r="CZ179" i="1" s="1"/>
  <c r="DA179" i="1" s="1"/>
  <c r="DB179" i="1" s="1"/>
  <c r="DC179" i="1" s="1"/>
  <c r="DD179" i="1" s="1"/>
  <c r="DE179" i="1" s="1"/>
  <c r="DF179" i="1" s="1"/>
  <c r="DG179" i="1" s="1"/>
  <c r="DH179" i="1" s="1"/>
  <c r="BS68" i="1"/>
  <c r="DP68" i="1" s="1"/>
  <c r="BT22" i="1"/>
  <c r="BU22" i="1" s="1"/>
  <c r="BV22" i="1" s="1"/>
  <c r="BW22" i="1" s="1"/>
  <c r="BX22" i="1" s="1"/>
  <c r="BY22" i="1" s="1"/>
  <c r="BZ22" i="1" s="1"/>
  <c r="CA22" i="1" s="1"/>
  <c r="CB22" i="1" s="1"/>
  <c r="DP131" i="1"/>
  <c r="DP193" i="1"/>
  <c r="BT191" i="1"/>
  <c r="DQ191" i="1" s="1"/>
  <c r="BS84" i="1"/>
  <c r="BT84" i="1" s="1"/>
  <c r="DQ84" i="1" s="1"/>
  <c r="BS111" i="1"/>
  <c r="BT111" i="1" s="1"/>
  <c r="DQ111" i="1" s="1"/>
  <c r="BT166" i="1"/>
  <c r="BU166" i="1" s="1"/>
  <c r="BV166" i="1" s="1"/>
  <c r="BW166" i="1" s="1"/>
  <c r="BX166" i="1" s="1"/>
  <c r="BY166" i="1" s="1"/>
  <c r="BZ166" i="1" s="1"/>
  <c r="CA166" i="1" s="1"/>
  <c r="CB166" i="1" s="1"/>
  <c r="CC166" i="1" s="1"/>
  <c r="CD166" i="1" s="1"/>
  <c r="CE166" i="1" s="1"/>
  <c r="CF166" i="1" s="1"/>
  <c r="CG166" i="1" s="1"/>
  <c r="CH166" i="1" s="1"/>
  <c r="CI166" i="1" s="1"/>
  <c r="CJ166" i="1" s="1"/>
  <c r="CK166" i="1" s="1"/>
  <c r="CL166" i="1" s="1"/>
  <c r="CM166" i="1" s="1"/>
  <c r="CN166" i="1" s="1"/>
  <c r="CO166" i="1" s="1"/>
  <c r="CP166" i="1" s="1"/>
  <c r="CQ166" i="1" s="1"/>
  <c r="CR166" i="1" s="1"/>
  <c r="CS166" i="1" s="1"/>
  <c r="CT166" i="1" s="1"/>
  <c r="CU166" i="1" s="1"/>
  <c r="CV166" i="1" s="1"/>
  <c r="CW166" i="1" s="1"/>
  <c r="CX166" i="1" s="1"/>
  <c r="CY166" i="1" s="1"/>
  <c r="CZ166" i="1" s="1"/>
  <c r="DA166" i="1" s="1"/>
  <c r="DB166" i="1" s="1"/>
  <c r="DC166" i="1" s="1"/>
  <c r="DD166" i="1" s="1"/>
  <c r="DE166" i="1" s="1"/>
  <c r="DF166" i="1" s="1"/>
  <c r="DG166" i="1" s="1"/>
  <c r="DH166" i="1" s="1"/>
  <c r="BT164" i="1"/>
  <c r="DQ164" i="1" s="1"/>
  <c r="DM34" i="1"/>
  <c r="BS12" i="1"/>
  <c r="DP12" i="1" s="1"/>
  <c r="BT189" i="1"/>
  <c r="BU189" i="1" s="1"/>
  <c r="BV189" i="1" s="1"/>
  <c r="BW189" i="1" s="1"/>
  <c r="BX189" i="1" s="1"/>
  <c r="BY189" i="1" s="1"/>
  <c r="BZ189" i="1" s="1"/>
  <c r="CA189" i="1" s="1"/>
  <c r="CB189" i="1" s="1"/>
  <c r="BT165" i="1"/>
  <c r="DQ165" i="1" s="1"/>
  <c r="DP14" i="1"/>
  <c r="BT14" i="1"/>
  <c r="DQ14" i="1" s="1"/>
  <c r="DP148" i="1"/>
  <c r="DP166" i="1"/>
  <c r="DP9" i="1"/>
  <c r="BT30" i="1"/>
  <c r="BU30" i="1" s="1"/>
  <c r="BV30" i="1" s="1"/>
  <c r="BW30" i="1" s="1"/>
  <c r="BX30" i="1" s="1"/>
  <c r="BY30" i="1" s="1"/>
  <c r="BZ30" i="1" s="1"/>
  <c r="CA30" i="1" s="1"/>
  <c r="CB30" i="1" s="1"/>
  <c r="BS89" i="1"/>
  <c r="BT151" i="1"/>
  <c r="BU151" i="1" s="1"/>
  <c r="BV151" i="1" s="1"/>
  <c r="BW151" i="1" s="1"/>
  <c r="BX151" i="1" s="1"/>
  <c r="BY151" i="1" s="1"/>
  <c r="BZ151" i="1" s="1"/>
  <c r="CA151" i="1" s="1"/>
  <c r="CB151" i="1" s="1"/>
  <c r="BT40" i="1"/>
  <c r="BU40" i="1" s="1"/>
  <c r="BV40" i="1" s="1"/>
  <c r="BW40" i="1" s="1"/>
  <c r="BX40" i="1" s="1"/>
  <c r="BY40" i="1" s="1"/>
  <c r="BZ40" i="1" s="1"/>
  <c r="CA40" i="1" s="1"/>
  <c r="CB40" i="1" s="1"/>
  <c r="DP71" i="1"/>
  <c r="BS127" i="1"/>
  <c r="BT127" i="1" s="1"/>
  <c r="BU127" i="1" s="1"/>
  <c r="BV127" i="1" s="1"/>
  <c r="BW127" i="1" s="1"/>
  <c r="BX127" i="1" s="1"/>
  <c r="BY127" i="1" s="1"/>
  <c r="BZ127" i="1" s="1"/>
  <c r="CA127" i="1" s="1"/>
  <c r="CB127" i="1" s="1"/>
  <c r="J5" i="39"/>
  <c r="BT102" i="1"/>
  <c r="DQ102" i="1" s="1"/>
  <c r="BT82" i="1"/>
  <c r="BU82" i="1" s="1"/>
  <c r="BV82" i="1" s="1"/>
  <c r="BW82" i="1" s="1"/>
  <c r="BX82" i="1" s="1"/>
  <c r="BY82" i="1" s="1"/>
  <c r="BZ82" i="1" s="1"/>
  <c r="CA82" i="1" s="1"/>
  <c r="CB82" i="1" s="1"/>
  <c r="CC82" i="1" s="1"/>
  <c r="CD82" i="1" s="1"/>
  <c r="CE82" i="1" s="1"/>
  <c r="CF82" i="1" s="1"/>
  <c r="CG82" i="1" s="1"/>
  <c r="CH82" i="1" s="1"/>
  <c r="CI82" i="1" s="1"/>
  <c r="CJ82" i="1" s="1"/>
  <c r="CK82" i="1" s="1"/>
  <c r="CL82" i="1" s="1"/>
  <c r="CM82" i="1" s="1"/>
  <c r="CN82" i="1" s="1"/>
  <c r="CO82" i="1" s="1"/>
  <c r="CP82" i="1" s="1"/>
  <c r="CQ82" i="1" s="1"/>
  <c r="CR82" i="1" s="1"/>
  <c r="CS82" i="1" s="1"/>
  <c r="CT82" i="1" s="1"/>
  <c r="CU82" i="1" s="1"/>
  <c r="CV82" i="1" s="1"/>
  <c r="CW82" i="1" s="1"/>
  <c r="CX82" i="1" s="1"/>
  <c r="CY82" i="1" s="1"/>
  <c r="CZ82" i="1" s="1"/>
  <c r="DA82" i="1" s="1"/>
  <c r="DB82" i="1" s="1"/>
  <c r="DC82" i="1" s="1"/>
  <c r="DD82" i="1" s="1"/>
  <c r="DE82" i="1" s="1"/>
  <c r="DF82" i="1" s="1"/>
  <c r="DG82" i="1" s="1"/>
  <c r="DH82" i="1" s="1"/>
  <c r="BT153" i="1"/>
  <c r="BU153" i="1" s="1"/>
  <c r="BV153" i="1" s="1"/>
  <c r="BW153" i="1" s="1"/>
  <c r="BX153" i="1" s="1"/>
  <c r="BY153" i="1" s="1"/>
  <c r="BZ153" i="1" s="1"/>
  <c r="CA153" i="1" s="1"/>
  <c r="CB153" i="1" s="1"/>
  <c r="BT182" i="1"/>
  <c r="DQ182" i="1" s="1"/>
  <c r="BT141" i="1"/>
  <c r="BU141" i="1" s="1"/>
  <c r="BV141" i="1" s="1"/>
  <c r="BW141" i="1" s="1"/>
  <c r="BX141" i="1" s="1"/>
  <c r="BY141" i="1" s="1"/>
  <c r="BZ141" i="1" s="1"/>
  <c r="CA141" i="1" s="1"/>
  <c r="CB141" i="1" s="1"/>
  <c r="CC141" i="1" s="1"/>
  <c r="CD141" i="1" s="1"/>
  <c r="CE141" i="1" s="1"/>
  <c r="CF141" i="1" s="1"/>
  <c r="CG141" i="1" s="1"/>
  <c r="CH141" i="1" s="1"/>
  <c r="CI141" i="1" s="1"/>
  <c r="CJ141" i="1" s="1"/>
  <c r="CK141" i="1" s="1"/>
  <c r="CL141" i="1" s="1"/>
  <c r="CM141" i="1" s="1"/>
  <c r="CN141" i="1" s="1"/>
  <c r="CO141" i="1" s="1"/>
  <c r="CP141" i="1" s="1"/>
  <c r="CQ141" i="1" s="1"/>
  <c r="CR141" i="1" s="1"/>
  <c r="CS141" i="1" s="1"/>
  <c r="CT141" i="1" s="1"/>
  <c r="CU141" i="1" s="1"/>
  <c r="CV141" i="1" s="1"/>
  <c r="CW141" i="1" s="1"/>
  <c r="CX141" i="1" s="1"/>
  <c r="CY141" i="1" s="1"/>
  <c r="CZ141" i="1" s="1"/>
  <c r="DA141" i="1" s="1"/>
  <c r="DB141" i="1" s="1"/>
  <c r="DC141" i="1" s="1"/>
  <c r="DD141" i="1" s="1"/>
  <c r="DE141" i="1" s="1"/>
  <c r="DF141" i="1" s="1"/>
  <c r="DG141" i="1" s="1"/>
  <c r="DH141" i="1" s="1"/>
  <c r="DM123" i="1"/>
  <c r="DM105" i="1"/>
  <c r="DP187" i="1"/>
  <c r="BS58" i="1"/>
  <c r="BT58" i="1" s="1"/>
  <c r="BU58" i="1" s="1"/>
  <c r="BV58" i="1" s="1"/>
  <c r="BW58" i="1" s="1"/>
  <c r="BX58" i="1" s="1"/>
  <c r="BY58" i="1" s="1"/>
  <c r="BZ58" i="1" s="1"/>
  <c r="CA58" i="1" s="1"/>
  <c r="CB58" i="1" s="1"/>
  <c r="BT144" i="1"/>
  <c r="DQ144" i="1" s="1"/>
  <c r="DP69" i="1"/>
  <c r="BS124" i="1"/>
  <c r="BT124" i="1" s="1"/>
  <c r="DQ124" i="1" s="1"/>
  <c r="BT200" i="1"/>
  <c r="DQ200" i="1" s="1"/>
  <c r="BT101" i="1"/>
  <c r="BU101" i="1" s="1"/>
  <c r="BV101" i="1" s="1"/>
  <c r="BW101" i="1" s="1"/>
  <c r="BX101" i="1" s="1"/>
  <c r="BY101" i="1" s="1"/>
  <c r="BZ101" i="1" s="1"/>
  <c r="CA101" i="1" s="1"/>
  <c r="CB101" i="1" s="1"/>
  <c r="CC101" i="1" s="1"/>
  <c r="CD101" i="1" s="1"/>
  <c r="CE101" i="1" s="1"/>
  <c r="CF101" i="1" s="1"/>
  <c r="CG101" i="1" s="1"/>
  <c r="CH101" i="1" s="1"/>
  <c r="CI101" i="1" s="1"/>
  <c r="CJ101" i="1" s="1"/>
  <c r="CK101" i="1" s="1"/>
  <c r="CL101" i="1" s="1"/>
  <c r="CM101" i="1" s="1"/>
  <c r="CN101" i="1" s="1"/>
  <c r="CO101" i="1" s="1"/>
  <c r="CP101" i="1" s="1"/>
  <c r="CQ101" i="1" s="1"/>
  <c r="CR101" i="1" s="1"/>
  <c r="CS101" i="1" s="1"/>
  <c r="CT101" i="1" s="1"/>
  <c r="CU101" i="1" s="1"/>
  <c r="CV101" i="1" s="1"/>
  <c r="CW101" i="1" s="1"/>
  <c r="CX101" i="1" s="1"/>
  <c r="CY101" i="1" s="1"/>
  <c r="CZ101" i="1" s="1"/>
  <c r="DA101" i="1" s="1"/>
  <c r="DB101" i="1" s="1"/>
  <c r="DC101" i="1" s="1"/>
  <c r="DD101" i="1" s="1"/>
  <c r="DE101" i="1" s="1"/>
  <c r="DF101" i="1" s="1"/>
  <c r="DG101" i="1" s="1"/>
  <c r="DH101" i="1" s="1"/>
  <c r="BT10" i="1"/>
  <c r="DQ10" i="1" s="1"/>
  <c r="BT119" i="1"/>
  <c r="BU119" i="1" s="1"/>
  <c r="BV119" i="1" s="1"/>
  <c r="BW119" i="1" s="1"/>
  <c r="BX119" i="1" s="1"/>
  <c r="BY119" i="1" s="1"/>
  <c r="BZ119" i="1" s="1"/>
  <c r="CA119" i="1" s="1"/>
  <c r="CB119" i="1" s="1"/>
  <c r="CC119" i="1" s="1"/>
  <c r="CD119" i="1" s="1"/>
  <c r="CE119" i="1" s="1"/>
  <c r="CF119" i="1" s="1"/>
  <c r="CG119" i="1" s="1"/>
  <c r="CH119" i="1" s="1"/>
  <c r="CI119" i="1" s="1"/>
  <c r="CJ119" i="1" s="1"/>
  <c r="CK119" i="1" s="1"/>
  <c r="CL119" i="1" s="1"/>
  <c r="CM119" i="1" s="1"/>
  <c r="CN119" i="1" s="1"/>
  <c r="CO119" i="1" s="1"/>
  <c r="CP119" i="1" s="1"/>
  <c r="CQ119" i="1" s="1"/>
  <c r="CR119" i="1" s="1"/>
  <c r="CS119" i="1" s="1"/>
  <c r="CT119" i="1" s="1"/>
  <c r="CU119" i="1" s="1"/>
  <c r="CV119" i="1" s="1"/>
  <c r="CW119" i="1" s="1"/>
  <c r="CX119" i="1" s="1"/>
  <c r="CY119" i="1" s="1"/>
  <c r="CZ119" i="1" s="1"/>
  <c r="DA119" i="1" s="1"/>
  <c r="DB119" i="1" s="1"/>
  <c r="DC119" i="1" s="1"/>
  <c r="DD119" i="1" s="1"/>
  <c r="DE119" i="1" s="1"/>
  <c r="DF119" i="1" s="1"/>
  <c r="DG119" i="1" s="1"/>
  <c r="DH119" i="1" s="1"/>
  <c r="BT190" i="1"/>
  <c r="BU190" i="1" s="1"/>
  <c r="BV190" i="1" s="1"/>
  <c r="BW190" i="1" s="1"/>
  <c r="BX190" i="1" s="1"/>
  <c r="BY190" i="1" s="1"/>
  <c r="BZ190" i="1" s="1"/>
  <c r="CA190" i="1" s="1"/>
  <c r="CB190" i="1" s="1"/>
  <c r="DP191" i="1"/>
  <c r="DP171" i="1"/>
  <c r="BS11" i="1"/>
  <c r="DP107" i="1"/>
  <c r="BT107" i="1"/>
  <c r="BU107" i="1" s="1"/>
  <c r="BV107" i="1" s="1"/>
  <c r="BW107" i="1" s="1"/>
  <c r="BX107" i="1" s="1"/>
  <c r="BY107" i="1" s="1"/>
  <c r="BZ107" i="1" s="1"/>
  <c r="CA107" i="1" s="1"/>
  <c r="CB107" i="1" s="1"/>
  <c r="CC107" i="1" s="1"/>
  <c r="CD107" i="1" s="1"/>
  <c r="CE107" i="1" s="1"/>
  <c r="CF107" i="1" s="1"/>
  <c r="CG107" i="1" s="1"/>
  <c r="CH107" i="1" s="1"/>
  <c r="CI107" i="1" s="1"/>
  <c r="CJ107" i="1" s="1"/>
  <c r="CK107" i="1" s="1"/>
  <c r="CL107" i="1" s="1"/>
  <c r="CM107" i="1" s="1"/>
  <c r="CN107" i="1" s="1"/>
  <c r="CO107" i="1" s="1"/>
  <c r="CP107" i="1" s="1"/>
  <c r="CQ107" i="1" s="1"/>
  <c r="CR107" i="1" s="1"/>
  <c r="CS107" i="1" s="1"/>
  <c r="CT107" i="1" s="1"/>
  <c r="CU107" i="1" s="1"/>
  <c r="CV107" i="1" s="1"/>
  <c r="CW107" i="1" s="1"/>
  <c r="CX107" i="1" s="1"/>
  <c r="CY107" i="1" s="1"/>
  <c r="CZ107" i="1" s="1"/>
  <c r="DA107" i="1" s="1"/>
  <c r="DB107" i="1" s="1"/>
  <c r="DC107" i="1" s="1"/>
  <c r="DD107" i="1" s="1"/>
  <c r="DE107" i="1" s="1"/>
  <c r="DF107" i="1" s="1"/>
  <c r="DG107" i="1" s="1"/>
  <c r="DH107" i="1" s="1"/>
  <c r="BT155" i="1"/>
  <c r="BU155" i="1" s="1"/>
  <c r="BV155" i="1" s="1"/>
  <c r="BW155" i="1" s="1"/>
  <c r="BX155" i="1" s="1"/>
  <c r="BY155" i="1" s="1"/>
  <c r="BZ155" i="1" s="1"/>
  <c r="CA155" i="1" s="1"/>
  <c r="CB155" i="1" s="1"/>
  <c r="DP155" i="1"/>
  <c r="BT139" i="1"/>
  <c r="BU139" i="1" s="1"/>
  <c r="BV139" i="1" s="1"/>
  <c r="BW139" i="1" s="1"/>
  <c r="BX139" i="1" s="1"/>
  <c r="BY139" i="1" s="1"/>
  <c r="BZ139" i="1" s="1"/>
  <c r="CA139" i="1" s="1"/>
  <c r="CB139" i="1" s="1"/>
  <c r="CC139" i="1" s="1"/>
  <c r="CD139" i="1" s="1"/>
  <c r="CE139" i="1" s="1"/>
  <c r="CF139" i="1" s="1"/>
  <c r="CG139" i="1" s="1"/>
  <c r="CH139" i="1" s="1"/>
  <c r="CI139" i="1" s="1"/>
  <c r="CJ139" i="1" s="1"/>
  <c r="CK139" i="1" s="1"/>
  <c r="CL139" i="1" s="1"/>
  <c r="CM139" i="1" s="1"/>
  <c r="CN139" i="1" s="1"/>
  <c r="CO139" i="1" s="1"/>
  <c r="CP139" i="1" s="1"/>
  <c r="CQ139" i="1" s="1"/>
  <c r="CR139" i="1" s="1"/>
  <c r="CS139" i="1" s="1"/>
  <c r="CT139" i="1" s="1"/>
  <c r="CU139" i="1" s="1"/>
  <c r="CV139" i="1" s="1"/>
  <c r="CW139" i="1" s="1"/>
  <c r="CX139" i="1" s="1"/>
  <c r="CY139" i="1" s="1"/>
  <c r="CZ139" i="1" s="1"/>
  <c r="DA139" i="1" s="1"/>
  <c r="DB139" i="1" s="1"/>
  <c r="DC139" i="1" s="1"/>
  <c r="DD139" i="1" s="1"/>
  <c r="DE139" i="1" s="1"/>
  <c r="DF139" i="1" s="1"/>
  <c r="DG139" i="1" s="1"/>
  <c r="DH139" i="1" s="1"/>
  <c r="BT133" i="1"/>
  <c r="DQ133" i="1" s="1"/>
  <c r="BT150" i="1"/>
  <c r="BU150" i="1" s="1"/>
  <c r="BV150" i="1" s="1"/>
  <c r="BW150" i="1" s="1"/>
  <c r="BX150" i="1" s="1"/>
  <c r="BY150" i="1" s="1"/>
  <c r="BZ150" i="1" s="1"/>
  <c r="CA150" i="1" s="1"/>
  <c r="CB150" i="1" s="1"/>
  <c r="BT26" i="1"/>
  <c r="DQ26" i="1" s="1"/>
  <c r="BT161" i="1"/>
  <c r="BU161" i="1" s="1"/>
  <c r="BV161" i="1" s="1"/>
  <c r="BW161" i="1" s="1"/>
  <c r="BX161" i="1" s="1"/>
  <c r="BY161" i="1" s="1"/>
  <c r="BZ161" i="1" s="1"/>
  <c r="CA161" i="1" s="1"/>
  <c r="CB161" i="1" s="1"/>
  <c r="CC161" i="1" s="1"/>
  <c r="CD161" i="1" s="1"/>
  <c r="CE161" i="1" s="1"/>
  <c r="CF161" i="1" s="1"/>
  <c r="CG161" i="1" s="1"/>
  <c r="CH161" i="1" s="1"/>
  <c r="CI161" i="1" s="1"/>
  <c r="CJ161" i="1" s="1"/>
  <c r="CK161" i="1" s="1"/>
  <c r="CL161" i="1" s="1"/>
  <c r="CM161" i="1" s="1"/>
  <c r="CN161" i="1" s="1"/>
  <c r="CO161" i="1" s="1"/>
  <c r="CP161" i="1" s="1"/>
  <c r="CQ161" i="1" s="1"/>
  <c r="CR161" i="1" s="1"/>
  <c r="CS161" i="1" s="1"/>
  <c r="CT161" i="1" s="1"/>
  <c r="CU161" i="1" s="1"/>
  <c r="CV161" i="1" s="1"/>
  <c r="CW161" i="1" s="1"/>
  <c r="CX161" i="1" s="1"/>
  <c r="CY161" i="1" s="1"/>
  <c r="CZ161" i="1" s="1"/>
  <c r="DA161" i="1" s="1"/>
  <c r="DB161" i="1" s="1"/>
  <c r="DC161" i="1" s="1"/>
  <c r="DD161" i="1" s="1"/>
  <c r="DE161" i="1" s="1"/>
  <c r="DF161" i="1" s="1"/>
  <c r="DG161" i="1" s="1"/>
  <c r="DH161" i="1" s="1"/>
  <c r="BT186" i="1"/>
  <c r="DQ186" i="1" s="1"/>
  <c r="BT33" i="1"/>
  <c r="DQ33" i="1" s="1"/>
  <c r="BT88" i="1"/>
  <c r="BU88" i="1" s="1"/>
  <c r="BV88" i="1" s="1"/>
  <c r="BW88" i="1" s="1"/>
  <c r="BX88" i="1" s="1"/>
  <c r="BY88" i="1" s="1"/>
  <c r="BZ88" i="1" s="1"/>
  <c r="CA88" i="1" s="1"/>
  <c r="CB88" i="1" s="1"/>
  <c r="BL5" i="14"/>
  <c r="DA5" i="14" s="1"/>
  <c r="BT120" i="1"/>
  <c r="DQ120" i="1" s="1"/>
  <c r="BT145" i="1"/>
  <c r="BU145" i="1" s="1"/>
  <c r="BV145" i="1" s="1"/>
  <c r="BW145" i="1" s="1"/>
  <c r="BX145" i="1" s="1"/>
  <c r="BY145" i="1" s="1"/>
  <c r="BZ145" i="1" s="1"/>
  <c r="CA145" i="1" s="1"/>
  <c r="CB145" i="1" s="1"/>
  <c r="BT94" i="1"/>
  <c r="BU94" i="1" s="1"/>
  <c r="BV94" i="1" s="1"/>
  <c r="BW94" i="1" s="1"/>
  <c r="BX94" i="1" s="1"/>
  <c r="BY94" i="1" s="1"/>
  <c r="BZ94" i="1" s="1"/>
  <c r="CA94" i="1" s="1"/>
  <c r="CB94" i="1" s="1"/>
  <c r="BT19" i="1"/>
  <c r="DQ19" i="1" s="1"/>
  <c r="BT65" i="1"/>
  <c r="DQ65" i="1" s="1"/>
  <c r="BT57" i="1"/>
  <c r="DQ57" i="1" s="1"/>
  <c r="BT32" i="1"/>
  <c r="BU32" i="1" s="1"/>
  <c r="BV32" i="1" s="1"/>
  <c r="BW32" i="1" s="1"/>
  <c r="BX32" i="1" s="1"/>
  <c r="BY32" i="1" s="1"/>
  <c r="BZ32" i="1" s="1"/>
  <c r="CA32" i="1" s="1"/>
  <c r="CB32" i="1" s="1"/>
  <c r="CC32" i="1" s="1"/>
  <c r="CD32" i="1" s="1"/>
  <c r="CE32" i="1" s="1"/>
  <c r="CF32" i="1" s="1"/>
  <c r="CG32" i="1" s="1"/>
  <c r="CH32" i="1" s="1"/>
  <c r="CI32" i="1" s="1"/>
  <c r="CJ32" i="1" s="1"/>
  <c r="CK32" i="1" s="1"/>
  <c r="CL32" i="1" s="1"/>
  <c r="CM32" i="1" s="1"/>
  <c r="CN32" i="1" s="1"/>
  <c r="CO32" i="1" s="1"/>
  <c r="CP32" i="1" s="1"/>
  <c r="CQ32" i="1" s="1"/>
  <c r="CR32" i="1" s="1"/>
  <c r="CS32" i="1" s="1"/>
  <c r="CT32" i="1" s="1"/>
  <c r="CU32" i="1" s="1"/>
  <c r="CV32" i="1" s="1"/>
  <c r="CW32" i="1" s="1"/>
  <c r="CX32" i="1" s="1"/>
  <c r="CY32" i="1" s="1"/>
  <c r="CZ32" i="1" s="1"/>
  <c r="DA32" i="1" s="1"/>
  <c r="DB32" i="1" s="1"/>
  <c r="DC32" i="1" s="1"/>
  <c r="DD32" i="1" s="1"/>
  <c r="DE32" i="1" s="1"/>
  <c r="DF32" i="1" s="1"/>
  <c r="DG32" i="1" s="1"/>
  <c r="DH32" i="1" s="1"/>
  <c r="BS24" i="1"/>
  <c r="BT24" i="1" s="1"/>
  <c r="BU24" i="1" s="1"/>
  <c r="BV24" i="1" s="1"/>
  <c r="BW24" i="1" s="1"/>
  <c r="BX24" i="1" s="1"/>
  <c r="BY24" i="1" s="1"/>
  <c r="BZ24" i="1" s="1"/>
  <c r="CA24" i="1" s="1"/>
  <c r="CB24" i="1" s="1"/>
  <c r="BT149" i="1"/>
  <c r="DQ149" i="1" s="1"/>
  <c r="DM49" i="1"/>
  <c r="BT41" i="1"/>
  <c r="DQ41" i="1" s="1"/>
  <c r="BT180" i="1"/>
  <c r="BU180" i="1" s="1"/>
  <c r="BV180" i="1" s="1"/>
  <c r="BW180" i="1" s="1"/>
  <c r="BX180" i="1" s="1"/>
  <c r="BY180" i="1" s="1"/>
  <c r="BZ180" i="1" s="1"/>
  <c r="CA180" i="1" s="1"/>
  <c r="CB180" i="1" s="1"/>
  <c r="BS83" i="1"/>
  <c r="BT83" i="1" s="1"/>
  <c r="BU83" i="1" s="1"/>
  <c r="BV83" i="1" s="1"/>
  <c r="BW83" i="1" s="1"/>
  <c r="BX83" i="1" s="1"/>
  <c r="BY83" i="1" s="1"/>
  <c r="BZ83" i="1" s="1"/>
  <c r="CA83" i="1" s="1"/>
  <c r="CB83" i="1" s="1"/>
  <c r="CC83" i="1" s="1"/>
  <c r="CD83" i="1" s="1"/>
  <c r="CE83" i="1" s="1"/>
  <c r="CF83" i="1" s="1"/>
  <c r="CG83" i="1" s="1"/>
  <c r="CH83" i="1" s="1"/>
  <c r="CI83" i="1" s="1"/>
  <c r="CJ83" i="1" s="1"/>
  <c r="CK83" i="1" s="1"/>
  <c r="CL83" i="1" s="1"/>
  <c r="CM83" i="1" s="1"/>
  <c r="CN83" i="1" s="1"/>
  <c r="CO83" i="1" s="1"/>
  <c r="CP83" i="1" s="1"/>
  <c r="CQ83" i="1" s="1"/>
  <c r="CR83" i="1" s="1"/>
  <c r="CS83" i="1" s="1"/>
  <c r="CT83" i="1" s="1"/>
  <c r="CU83" i="1" s="1"/>
  <c r="CV83" i="1" s="1"/>
  <c r="CW83" i="1" s="1"/>
  <c r="CX83" i="1" s="1"/>
  <c r="CY83" i="1" s="1"/>
  <c r="CZ83" i="1" s="1"/>
  <c r="DA83" i="1" s="1"/>
  <c r="DB83" i="1" s="1"/>
  <c r="DC83" i="1" s="1"/>
  <c r="DD83" i="1" s="1"/>
  <c r="DE83" i="1" s="1"/>
  <c r="DF83" i="1" s="1"/>
  <c r="DG83" i="1" s="1"/>
  <c r="DH83" i="1" s="1"/>
  <c r="BT125" i="1"/>
  <c r="DQ125" i="1" s="1"/>
  <c r="BT128" i="1"/>
  <c r="BU128" i="1" s="1"/>
  <c r="BV128" i="1" s="1"/>
  <c r="BW128" i="1" s="1"/>
  <c r="BX128" i="1" s="1"/>
  <c r="BY128" i="1" s="1"/>
  <c r="BZ128" i="1" s="1"/>
  <c r="CA128" i="1" s="1"/>
  <c r="CB128" i="1" s="1"/>
  <c r="CC128" i="1" s="1"/>
  <c r="CD128" i="1" s="1"/>
  <c r="CE128" i="1" s="1"/>
  <c r="CF128" i="1" s="1"/>
  <c r="CG128" i="1" s="1"/>
  <c r="CH128" i="1" s="1"/>
  <c r="CI128" i="1" s="1"/>
  <c r="CJ128" i="1" s="1"/>
  <c r="CK128" i="1" s="1"/>
  <c r="CL128" i="1" s="1"/>
  <c r="CM128" i="1" s="1"/>
  <c r="CN128" i="1" s="1"/>
  <c r="CO128" i="1" s="1"/>
  <c r="CP128" i="1" s="1"/>
  <c r="CQ128" i="1" s="1"/>
  <c r="CR128" i="1" s="1"/>
  <c r="CS128" i="1" s="1"/>
  <c r="CT128" i="1" s="1"/>
  <c r="CU128" i="1" s="1"/>
  <c r="CV128" i="1" s="1"/>
  <c r="CW128" i="1" s="1"/>
  <c r="CX128" i="1" s="1"/>
  <c r="CY128" i="1" s="1"/>
  <c r="CZ128" i="1" s="1"/>
  <c r="DA128" i="1" s="1"/>
  <c r="DB128" i="1" s="1"/>
  <c r="DC128" i="1" s="1"/>
  <c r="DD128" i="1" s="1"/>
  <c r="DE128" i="1" s="1"/>
  <c r="DF128" i="1" s="1"/>
  <c r="DG128" i="1" s="1"/>
  <c r="DH128" i="1" s="1"/>
  <c r="DP192" i="1"/>
  <c r="BT185" i="1"/>
  <c r="DQ185" i="1" s="1"/>
  <c r="BT163" i="1"/>
  <c r="BU163" i="1" s="1"/>
  <c r="BV163" i="1" s="1"/>
  <c r="BW163" i="1" s="1"/>
  <c r="BX163" i="1" s="1"/>
  <c r="BY163" i="1" s="1"/>
  <c r="BZ163" i="1" s="1"/>
  <c r="CA163" i="1" s="1"/>
  <c r="CB163" i="1" s="1"/>
  <c r="DP163" i="1"/>
  <c r="DP183" i="1"/>
  <c r="BT183" i="1"/>
  <c r="BU183" i="1" s="1"/>
  <c r="BV183" i="1" s="1"/>
  <c r="BW183" i="1" s="1"/>
  <c r="BX183" i="1" s="1"/>
  <c r="BY183" i="1" s="1"/>
  <c r="BZ183" i="1" s="1"/>
  <c r="CA183" i="1" s="1"/>
  <c r="CB183" i="1" s="1"/>
  <c r="DP159" i="1"/>
  <c r="BT159" i="1"/>
  <c r="BU159" i="1" s="1"/>
  <c r="BV159" i="1" s="1"/>
  <c r="BW159" i="1" s="1"/>
  <c r="BX159" i="1" s="1"/>
  <c r="BY159" i="1" s="1"/>
  <c r="BZ159" i="1" s="1"/>
  <c r="CA159" i="1" s="1"/>
  <c r="CB159" i="1" s="1"/>
  <c r="BT204" i="1"/>
  <c r="BU204" i="1" s="1"/>
  <c r="BV204" i="1" s="1"/>
  <c r="BW204" i="1" s="1"/>
  <c r="BX204" i="1" s="1"/>
  <c r="BY204" i="1" s="1"/>
  <c r="BZ204" i="1" s="1"/>
  <c r="CA204" i="1" s="1"/>
  <c r="CB204" i="1" s="1"/>
  <c r="BT169" i="1"/>
  <c r="BU169" i="1" s="1"/>
  <c r="BV169" i="1" s="1"/>
  <c r="BW169" i="1" s="1"/>
  <c r="BX169" i="1" s="1"/>
  <c r="BY169" i="1" s="1"/>
  <c r="BZ169" i="1" s="1"/>
  <c r="CA169" i="1" s="1"/>
  <c r="CB169" i="1" s="1"/>
  <c r="CC169" i="1" s="1"/>
  <c r="CD169" i="1" s="1"/>
  <c r="CE169" i="1" s="1"/>
  <c r="CF169" i="1" s="1"/>
  <c r="CG169" i="1" s="1"/>
  <c r="CH169" i="1" s="1"/>
  <c r="CI169" i="1" s="1"/>
  <c r="CJ169" i="1" s="1"/>
  <c r="CK169" i="1" s="1"/>
  <c r="CL169" i="1" s="1"/>
  <c r="CM169" i="1" s="1"/>
  <c r="CN169" i="1" s="1"/>
  <c r="CO169" i="1" s="1"/>
  <c r="CP169" i="1" s="1"/>
  <c r="CQ169" i="1" s="1"/>
  <c r="CR169" i="1" s="1"/>
  <c r="CS169" i="1" s="1"/>
  <c r="CT169" i="1" s="1"/>
  <c r="CU169" i="1" s="1"/>
  <c r="CV169" i="1" s="1"/>
  <c r="CW169" i="1" s="1"/>
  <c r="CX169" i="1" s="1"/>
  <c r="CY169" i="1" s="1"/>
  <c r="CZ169" i="1" s="1"/>
  <c r="DA169" i="1" s="1"/>
  <c r="DB169" i="1" s="1"/>
  <c r="DC169" i="1" s="1"/>
  <c r="DD169" i="1" s="1"/>
  <c r="DE169" i="1" s="1"/>
  <c r="DF169" i="1" s="1"/>
  <c r="DG169" i="1" s="1"/>
  <c r="DH169" i="1" s="1"/>
  <c r="DM99" i="1"/>
  <c r="DP75" i="1"/>
  <c r="BT135" i="1"/>
  <c r="BU135" i="1" s="1"/>
  <c r="BV135" i="1" s="1"/>
  <c r="BW135" i="1" s="1"/>
  <c r="BX135" i="1" s="1"/>
  <c r="BY135" i="1" s="1"/>
  <c r="BZ135" i="1" s="1"/>
  <c r="CA135" i="1" s="1"/>
  <c r="CB135" i="1" s="1"/>
  <c r="CC135" i="1" s="1"/>
  <c r="CD135" i="1" s="1"/>
  <c r="CE135" i="1" s="1"/>
  <c r="CF135" i="1" s="1"/>
  <c r="CG135" i="1" s="1"/>
  <c r="CH135" i="1" s="1"/>
  <c r="CI135" i="1" s="1"/>
  <c r="CJ135" i="1" s="1"/>
  <c r="CK135" i="1" s="1"/>
  <c r="CL135" i="1" s="1"/>
  <c r="CM135" i="1" s="1"/>
  <c r="CN135" i="1" s="1"/>
  <c r="CO135" i="1" s="1"/>
  <c r="CP135" i="1" s="1"/>
  <c r="CQ135" i="1" s="1"/>
  <c r="CR135" i="1" s="1"/>
  <c r="CS135" i="1" s="1"/>
  <c r="CT135" i="1" s="1"/>
  <c r="CU135" i="1" s="1"/>
  <c r="CV135" i="1" s="1"/>
  <c r="CW135" i="1" s="1"/>
  <c r="CX135" i="1" s="1"/>
  <c r="CY135" i="1" s="1"/>
  <c r="CZ135" i="1" s="1"/>
  <c r="DA135" i="1" s="1"/>
  <c r="DB135" i="1" s="1"/>
  <c r="DC135" i="1" s="1"/>
  <c r="DD135" i="1" s="1"/>
  <c r="DE135" i="1" s="1"/>
  <c r="DF135" i="1" s="1"/>
  <c r="DG135" i="1" s="1"/>
  <c r="DH135" i="1" s="1"/>
  <c r="BT158" i="1"/>
  <c r="DQ158" i="1" s="1"/>
  <c r="BT173" i="1"/>
  <c r="DQ173" i="1" s="1"/>
  <c r="DP153" i="1"/>
  <c r="BT100" i="1"/>
  <c r="DQ100" i="1" s="1"/>
  <c r="DP102" i="1"/>
  <c r="DP29" i="1"/>
  <c r="BT184" i="1"/>
  <c r="DQ184" i="1" s="1"/>
  <c r="BT37" i="1"/>
  <c r="BU37" i="1" s="1"/>
  <c r="BV37" i="1" s="1"/>
  <c r="BW37" i="1" s="1"/>
  <c r="BX37" i="1" s="1"/>
  <c r="BY37" i="1" s="1"/>
  <c r="BZ37" i="1" s="1"/>
  <c r="CA37" i="1" s="1"/>
  <c r="CB37" i="1" s="1"/>
  <c r="BS67" i="1"/>
  <c r="BT67" i="1" s="1"/>
  <c r="BU67" i="1" s="1"/>
  <c r="BV67" i="1" s="1"/>
  <c r="BW67" i="1" s="1"/>
  <c r="BX67" i="1" s="1"/>
  <c r="BY67" i="1" s="1"/>
  <c r="BZ67" i="1" s="1"/>
  <c r="CA67" i="1" s="1"/>
  <c r="CB67" i="1" s="1"/>
  <c r="BS55" i="1"/>
  <c r="DP168" i="1"/>
  <c r="BT168" i="1"/>
  <c r="BU168" i="1" s="1"/>
  <c r="BV168" i="1" s="1"/>
  <c r="BW168" i="1" s="1"/>
  <c r="BX168" i="1" s="1"/>
  <c r="BY168" i="1" s="1"/>
  <c r="BZ168" i="1" s="1"/>
  <c r="CA168" i="1" s="1"/>
  <c r="CB168" i="1" s="1"/>
  <c r="CC168" i="1" s="1"/>
  <c r="CD168" i="1" s="1"/>
  <c r="CE168" i="1" s="1"/>
  <c r="CF168" i="1" s="1"/>
  <c r="CG168" i="1" s="1"/>
  <c r="CH168" i="1" s="1"/>
  <c r="CI168" i="1" s="1"/>
  <c r="CJ168" i="1" s="1"/>
  <c r="CK168" i="1" s="1"/>
  <c r="CL168" i="1" s="1"/>
  <c r="CM168" i="1" s="1"/>
  <c r="CN168" i="1" s="1"/>
  <c r="CO168" i="1" s="1"/>
  <c r="CP168" i="1" s="1"/>
  <c r="CQ168" i="1" s="1"/>
  <c r="CR168" i="1" s="1"/>
  <c r="CS168" i="1" s="1"/>
  <c r="CT168" i="1" s="1"/>
  <c r="CU168" i="1" s="1"/>
  <c r="CV168" i="1" s="1"/>
  <c r="CW168" i="1" s="1"/>
  <c r="CX168" i="1" s="1"/>
  <c r="CY168" i="1" s="1"/>
  <c r="CZ168" i="1" s="1"/>
  <c r="DA168" i="1" s="1"/>
  <c r="DB168" i="1" s="1"/>
  <c r="DC168" i="1" s="1"/>
  <c r="DD168" i="1" s="1"/>
  <c r="DE168" i="1" s="1"/>
  <c r="DF168" i="1" s="1"/>
  <c r="DG168" i="1" s="1"/>
  <c r="DH168" i="1" s="1"/>
  <c r="DP115" i="1"/>
  <c r="BT115" i="1"/>
  <c r="BU115" i="1" s="1"/>
  <c r="BV115" i="1" s="1"/>
  <c r="BW115" i="1" s="1"/>
  <c r="BX115" i="1" s="1"/>
  <c r="BY115" i="1" s="1"/>
  <c r="BZ115" i="1" s="1"/>
  <c r="CA115" i="1" s="1"/>
  <c r="CB115" i="1" s="1"/>
  <c r="CC115" i="1" s="1"/>
  <c r="CD115" i="1" s="1"/>
  <c r="CE115" i="1" s="1"/>
  <c r="CF115" i="1" s="1"/>
  <c r="CG115" i="1" s="1"/>
  <c r="CH115" i="1" s="1"/>
  <c r="CI115" i="1" s="1"/>
  <c r="CJ115" i="1" s="1"/>
  <c r="CK115" i="1" s="1"/>
  <c r="CL115" i="1" s="1"/>
  <c r="CM115" i="1" s="1"/>
  <c r="CN115" i="1" s="1"/>
  <c r="CO115" i="1" s="1"/>
  <c r="CP115" i="1" s="1"/>
  <c r="CQ115" i="1" s="1"/>
  <c r="CR115" i="1" s="1"/>
  <c r="CS115" i="1" s="1"/>
  <c r="CT115" i="1" s="1"/>
  <c r="CU115" i="1" s="1"/>
  <c r="CV115" i="1" s="1"/>
  <c r="CW115" i="1" s="1"/>
  <c r="CX115" i="1" s="1"/>
  <c r="CY115" i="1" s="1"/>
  <c r="CZ115" i="1" s="1"/>
  <c r="DA115" i="1" s="1"/>
  <c r="DB115" i="1" s="1"/>
  <c r="DC115" i="1" s="1"/>
  <c r="DD115" i="1" s="1"/>
  <c r="DE115" i="1" s="1"/>
  <c r="DF115" i="1" s="1"/>
  <c r="DG115" i="1" s="1"/>
  <c r="DH115" i="1" s="1"/>
  <c r="BT174" i="1"/>
  <c r="DQ174" i="1" s="1"/>
  <c r="DP174" i="1"/>
  <c r="BT196" i="1"/>
  <c r="DQ196" i="1" s="1"/>
  <c r="DP196" i="1"/>
  <c r="DP106" i="1"/>
  <c r="BT106" i="1"/>
  <c r="DQ106" i="1" s="1"/>
  <c r="DP202" i="1"/>
  <c r="BT202" i="1"/>
  <c r="BU202" i="1" s="1"/>
  <c r="BV202" i="1" s="1"/>
  <c r="BW202" i="1" s="1"/>
  <c r="BX202" i="1" s="1"/>
  <c r="BY202" i="1" s="1"/>
  <c r="BZ202" i="1" s="1"/>
  <c r="CA202" i="1" s="1"/>
  <c r="CB202" i="1" s="1"/>
  <c r="DP31" i="1"/>
  <c r="BT31" i="1"/>
  <c r="DQ31" i="1" s="1"/>
  <c r="DP109" i="1"/>
  <c r="BT109" i="1"/>
  <c r="DQ109" i="1" s="1"/>
  <c r="BT188" i="1"/>
  <c r="DQ188" i="1" s="1"/>
  <c r="DP188" i="1"/>
  <c r="BT108" i="1"/>
  <c r="BU108" i="1" s="1"/>
  <c r="BV108" i="1" s="1"/>
  <c r="BW108" i="1" s="1"/>
  <c r="BX108" i="1" s="1"/>
  <c r="BY108" i="1" s="1"/>
  <c r="BZ108" i="1" s="1"/>
  <c r="CA108" i="1" s="1"/>
  <c r="CB108" i="1" s="1"/>
  <c r="DP108" i="1"/>
  <c r="DP137" i="1"/>
  <c r="BT137" i="1"/>
  <c r="DQ137" i="1" s="1"/>
  <c r="BT160" i="1"/>
  <c r="BU160" i="1" s="1"/>
  <c r="BV160" i="1" s="1"/>
  <c r="BW160" i="1" s="1"/>
  <c r="BX160" i="1" s="1"/>
  <c r="BY160" i="1" s="1"/>
  <c r="BZ160" i="1" s="1"/>
  <c r="CA160" i="1" s="1"/>
  <c r="CB160" i="1" s="1"/>
  <c r="CC160" i="1" s="1"/>
  <c r="CD160" i="1" s="1"/>
  <c r="CE160" i="1" s="1"/>
  <c r="CF160" i="1" s="1"/>
  <c r="CG160" i="1" s="1"/>
  <c r="CH160" i="1" s="1"/>
  <c r="CI160" i="1" s="1"/>
  <c r="CJ160" i="1" s="1"/>
  <c r="CK160" i="1" s="1"/>
  <c r="CL160" i="1" s="1"/>
  <c r="CM160" i="1" s="1"/>
  <c r="CN160" i="1" s="1"/>
  <c r="CO160" i="1" s="1"/>
  <c r="CP160" i="1" s="1"/>
  <c r="CQ160" i="1" s="1"/>
  <c r="CR160" i="1" s="1"/>
  <c r="CS160" i="1" s="1"/>
  <c r="CT160" i="1" s="1"/>
  <c r="CU160" i="1" s="1"/>
  <c r="CV160" i="1" s="1"/>
  <c r="CW160" i="1" s="1"/>
  <c r="CX160" i="1" s="1"/>
  <c r="CY160" i="1" s="1"/>
  <c r="CZ160" i="1" s="1"/>
  <c r="DA160" i="1" s="1"/>
  <c r="DB160" i="1" s="1"/>
  <c r="DC160" i="1" s="1"/>
  <c r="DD160" i="1" s="1"/>
  <c r="DE160" i="1" s="1"/>
  <c r="DF160" i="1" s="1"/>
  <c r="DG160" i="1" s="1"/>
  <c r="DH160" i="1" s="1"/>
  <c r="DM113" i="1"/>
  <c r="DM86" i="1"/>
  <c r="DM164" i="1"/>
  <c r="DM80" i="1"/>
  <c r="BT143" i="1"/>
  <c r="DQ143" i="1" s="1"/>
  <c r="BS51" i="1"/>
  <c r="DP51" i="1" s="1"/>
  <c r="BT62" i="1"/>
  <c r="BU62" i="1" s="1"/>
  <c r="BV62" i="1" s="1"/>
  <c r="BW62" i="1" s="1"/>
  <c r="BX62" i="1" s="1"/>
  <c r="BY62" i="1" s="1"/>
  <c r="BZ62" i="1" s="1"/>
  <c r="CA62" i="1" s="1"/>
  <c r="CB62" i="1" s="1"/>
  <c r="DM44" i="1"/>
  <c r="BT129" i="1"/>
  <c r="BU129" i="1" s="1"/>
  <c r="BV129" i="1" s="1"/>
  <c r="BW129" i="1" s="1"/>
  <c r="BX129" i="1" s="1"/>
  <c r="BY129" i="1" s="1"/>
  <c r="BZ129" i="1" s="1"/>
  <c r="CA129" i="1" s="1"/>
  <c r="CB129" i="1" s="1"/>
  <c r="CC129" i="1" s="1"/>
  <c r="CD129" i="1" s="1"/>
  <c r="CE129" i="1" s="1"/>
  <c r="CF129" i="1" s="1"/>
  <c r="CG129" i="1" s="1"/>
  <c r="CH129" i="1" s="1"/>
  <c r="CI129" i="1" s="1"/>
  <c r="CJ129" i="1" s="1"/>
  <c r="CK129" i="1" s="1"/>
  <c r="CL129" i="1" s="1"/>
  <c r="CM129" i="1" s="1"/>
  <c r="CN129" i="1" s="1"/>
  <c r="CO129" i="1" s="1"/>
  <c r="CP129" i="1" s="1"/>
  <c r="CQ129" i="1" s="1"/>
  <c r="CR129" i="1" s="1"/>
  <c r="CS129" i="1" s="1"/>
  <c r="CT129" i="1" s="1"/>
  <c r="CU129" i="1" s="1"/>
  <c r="CV129" i="1" s="1"/>
  <c r="CW129" i="1" s="1"/>
  <c r="CX129" i="1" s="1"/>
  <c r="CY129" i="1" s="1"/>
  <c r="CZ129" i="1" s="1"/>
  <c r="DA129" i="1" s="1"/>
  <c r="DB129" i="1" s="1"/>
  <c r="DC129" i="1" s="1"/>
  <c r="DD129" i="1" s="1"/>
  <c r="DE129" i="1" s="1"/>
  <c r="DF129" i="1" s="1"/>
  <c r="DG129" i="1" s="1"/>
  <c r="DH129" i="1" s="1"/>
  <c r="BT85" i="1"/>
  <c r="DQ85" i="1" s="1"/>
  <c r="BS52" i="1"/>
  <c r="BS50" i="1"/>
  <c r="DM149" i="1"/>
  <c r="DM116" i="1"/>
  <c r="BT201" i="1"/>
  <c r="BU201" i="1" s="1"/>
  <c r="BV201" i="1" s="1"/>
  <c r="BW201" i="1" s="1"/>
  <c r="BX201" i="1" s="1"/>
  <c r="BY201" i="1" s="1"/>
  <c r="BZ201" i="1" s="1"/>
  <c r="CA201" i="1" s="1"/>
  <c r="CB201" i="1" s="1"/>
  <c r="CC201" i="1" s="1"/>
  <c r="CD201" i="1" s="1"/>
  <c r="CE201" i="1" s="1"/>
  <c r="CF201" i="1" s="1"/>
  <c r="CG201" i="1" s="1"/>
  <c r="CH201" i="1" s="1"/>
  <c r="CI201" i="1" s="1"/>
  <c r="CJ201" i="1" s="1"/>
  <c r="CK201" i="1" s="1"/>
  <c r="CL201" i="1" s="1"/>
  <c r="CM201" i="1" s="1"/>
  <c r="CN201" i="1" s="1"/>
  <c r="CO201" i="1" s="1"/>
  <c r="CP201" i="1" s="1"/>
  <c r="CQ201" i="1" s="1"/>
  <c r="CR201" i="1" s="1"/>
  <c r="CS201" i="1" s="1"/>
  <c r="CT201" i="1" s="1"/>
  <c r="CU201" i="1" s="1"/>
  <c r="CV201" i="1" s="1"/>
  <c r="CW201" i="1" s="1"/>
  <c r="CX201" i="1" s="1"/>
  <c r="CY201" i="1" s="1"/>
  <c r="CZ201" i="1" s="1"/>
  <c r="DA201" i="1" s="1"/>
  <c r="DB201" i="1" s="1"/>
  <c r="DC201" i="1" s="1"/>
  <c r="DD201" i="1" s="1"/>
  <c r="DE201" i="1" s="1"/>
  <c r="DF201" i="1" s="1"/>
  <c r="DG201" i="1" s="1"/>
  <c r="DH201" i="1" s="1"/>
  <c r="BT44" i="1"/>
  <c r="DQ44" i="1" s="1"/>
  <c r="DM15" i="1"/>
  <c r="DM120" i="1"/>
  <c r="DM41" i="1"/>
  <c r="DM70" i="1"/>
  <c r="DM133" i="1"/>
  <c r="DM168" i="1"/>
  <c r="DM150" i="1"/>
  <c r="DM78" i="1"/>
  <c r="DM115" i="1"/>
  <c r="DM174" i="1"/>
  <c r="DM196" i="1"/>
  <c r="DM106" i="1"/>
  <c r="DM25" i="1"/>
  <c r="DM98" i="1"/>
  <c r="DM122" i="1"/>
  <c r="DM26" i="1"/>
  <c r="DM30" i="1"/>
  <c r="DM56" i="1"/>
  <c r="DM202" i="1"/>
  <c r="CW5" i="14"/>
  <c r="CW4" i="14"/>
  <c r="DM143" i="1"/>
  <c r="DM66" i="1"/>
  <c r="DM117" i="1"/>
  <c r="DM36" i="1"/>
  <c r="DM33" i="1"/>
  <c r="DM183" i="1"/>
  <c r="DM172" i="1"/>
  <c r="DM163" i="1"/>
  <c r="DM151" i="1"/>
  <c r="DM54" i="1"/>
  <c r="DM145" i="1"/>
  <c r="DM22" i="1"/>
  <c r="DM59" i="1"/>
  <c r="DM17" i="1"/>
  <c r="DM40" i="1"/>
  <c r="DM195" i="1"/>
  <c r="DM94" i="1"/>
  <c r="DM108" i="1"/>
  <c r="DM31" i="1"/>
  <c r="CW11" i="14"/>
  <c r="DM170" i="1"/>
  <c r="DM132" i="1"/>
  <c r="DM165" i="1"/>
  <c r="DM101" i="1"/>
  <c r="DM19" i="1"/>
  <c r="DM137" i="1"/>
  <c r="DM109" i="1"/>
  <c r="DM37" i="1"/>
  <c r="DM188" i="1"/>
  <c r="DM65" i="1"/>
  <c r="DM57" i="1"/>
  <c r="DM32" i="1"/>
  <c r="DM160" i="1"/>
  <c r="DM131" i="1"/>
  <c r="DM39" i="1"/>
  <c r="DM200" i="1"/>
  <c r="DM138" i="1"/>
  <c r="DM171" i="1"/>
  <c r="DM199" i="1"/>
  <c r="DM61" i="1"/>
  <c r="DM97" i="1"/>
  <c r="DM74" i="1"/>
  <c r="DM47" i="1"/>
  <c r="DM184" i="1"/>
  <c r="DM175" i="1"/>
  <c r="DM173" i="1"/>
  <c r="DM186" i="1"/>
  <c r="DM64" i="1"/>
  <c r="CW9" i="14"/>
  <c r="CW10" i="14"/>
  <c r="DM189" i="1"/>
  <c r="CW3" i="14"/>
  <c r="DM178" i="1"/>
  <c r="DM193" i="1"/>
  <c r="DM10" i="1"/>
  <c r="DM63" i="1"/>
  <c r="DM201" i="1"/>
  <c r="DM87" i="1"/>
  <c r="DM139" i="1"/>
  <c r="DM125" i="1"/>
  <c r="DM166" i="1"/>
  <c r="DM136" i="1"/>
  <c r="DM75" i="1"/>
  <c r="DM130" i="1"/>
  <c r="DM126" i="1"/>
  <c r="DM107" i="1"/>
  <c r="DM77" i="1"/>
  <c r="DM155" i="1"/>
  <c r="DM153" i="1"/>
  <c r="DM204" i="1"/>
  <c r="DM180" i="1"/>
  <c r="DM141" i="1"/>
  <c r="DM128" i="1"/>
  <c r="DM71" i="1"/>
  <c r="DM76" i="1"/>
  <c r="DM156" i="1"/>
  <c r="DM187" i="1"/>
  <c r="DM96" i="1"/>
  <c r="DM157" i="1"/>
  <c r="DM72" i="1"/>
  <c r="CW6" i="14"/>
  <c r="DM167" i="1"/>
  <c r="DM8" i="1"/>
  <c r="DM161" i="1"/>
  <c r="DM114" i="1"/>
  <c r="DM134" i="1"/>
  <c r="DM169" i="1"/>
  <c r="DM29" i="1"/>
  <c r="DM179" i="1"/>
  <c r="DM118" i="1"/>
  <c r="DM140" i="1"/>
  <c r="DM191" i="1"/>
  <c r="DM129" i="1"/>
  <c r="DM38" i="1"/>
  <c r="CW7" i="14"/>
  <c r="DM93" i="1"/>
  <c r="DM88" i="1"/>
  <c r="DM152" i="1"/>
  <c r="DM198" i="1"/>
  <c r="DM102" i="1"/>
  <c r="DM203" i="1"/>
  <c r="DM192" i="1"/>
  <c r="DM159" i="1"/>
  <c r="DM162" i="1"/>
  <c r="DM112" i="1"/>
  <c r="DM177" i="1"/>
  <c r="DM158" i="1"/>
  <c r="DM154" i="1"/>
  <c r="DM197" i="1"/>
  <c r="DM85" i="1"/>
  <c r="DM69" i="1"/>
  <c r="DM28" i="1"/>
  <c r="DM185" i="1"/>
  <c r="DM103" i="1"/>
  <c r="DM18" i="1"/>
  <c r="DM182" i="1"/>
  <c r="DM100" i="1"/>
  <c r="DM121" i="1"/>
  <c r="DM42" i="1"/>
  <c r="DM146" i="1"/>
  <c r="DM95" i="1"/>
  <c r="DM92" i="1"/>
  <c r="DM181" i="1"/>
  <c r="DM110" i="1"/>
  <c r="DM14" i="1"/>
  <c r="DM119" i="1"/>
  <c r="DM7" i="1"/>
  <c r="DM142" i="1"/>
  <c r="DM82" i="1"/>
  <c r="DM148" i="1"/>
  <c r="DM62" i="1"/>
  <c r="DM104" i="1"/>
  <c r="DM135" i="1"/>
  <c r="CW8" i="14"/>
  <c r="DM194" i="1"/>
  <c r="DM13" i="1"/>
  <c r="DM79" i="1"/>
  <c r="DM144" i="1"/>
  <c r="DM73" i="1"/>
  <c r="DM23" i="1"/>
  <c r="DM176" i="1"/>
  <c r="DP143" i="1"/>
  <c r="BT138" i="1"/>
  <c r="DQ138" i="1" s="1"/>
  <c r="DP64" i="1"/>
  <c r="BT25" i="1"/>
  <c r="BU25" i="1" s="1"/>
  <c r="BV25" i="1" s="1"/>
  <c r="BW25" i="1" s="1"/>
  <c r="BX25" i="1" s="1"/>
  <c r="BY25" i="1" s="1"/>
  <c r="BZ25" i="1" s="1"/>
  <c r="CA25" i="1" s="1"/>
  <c r="CB25" i="1" s="1"/>
  <c r="CC25" i="1" s="1"/>
  <c r="CD25" i="1" s="1"/>
  <c r="CE25" i="1" s="1"/>
  <c r="CF25" i="1" s="1"/>
  <c r="CG25" i="1" s="1"/>
  <c r="CH25" i="1" s="1"/>
  <c r="CI25" i="1" s="1"/>
  <c r="CJ25" i="1" s="1"/>
  <c r="CK25" i="1" s="1"/>
  <c r="CL25" i="1" s="1"/>
  <c r="CM25" i="1" s="1"/>
  <c r="CN25" i="1" s="1"/>
  <c r="CO25" i="1" s="1"/>
  <c r="CP25" i="1" s="1"/>
  <c r="CQ25" i="1" s="1"/>
  <c r="CR25" i="1" s="1"/>
  <c r="CS25" i="1" s="1"/>
  <c r="CT25" i="1" s="1"/>
  <c r="CU25" i="1" s="1"/>
  <c r="CV25" i="1" s="1"/>
  <c r="CW25" i="1" s="1"/>
  <c r="CX25" i="1" s="1"/>
  <c r="CY25" i="1" s="1"/>
  <c r="CZ25" i="1" s="1"/>
  <c r="DA25" i="1" s="1"/>
  <c r="DB25" i="1" s="1"/>
  <c r="DC25" i="1" s="1"/>
  <c r="DD25" i="1" s="1"/>
  <c r="DE25" i="1" s="1"/>
  <c r="DF25" i="1" s="1"/>
  <c r="DG25" i="1" s="1"/>
  <c r="DH25" i="1" s="1"/>
  <c r="BT99" i="1"/>
  <c r="DQ99" i="1" s="1"/>
  <c r="DP179" i="1"/>
  <c r="BT59" i="1"/>
  <c r="BU59" i="1" s="1"/>
  <c r="BV59" i="1" s="1"/>
  <c r="BW59" i="1" s="1"/>
  <c r="BX59" i="1" s="1"/>
  <c r="BY59" i="1" s="1"/>
  <c r="BZ59" i="1" s="1"/>
  <c r="CA59" i="1" s="1"/>
  <c r="CB59" i="1" s="1"/>
  <c r="BT96" i="1"/>
  <c r="BU96" i="1" s="1"/>
  <c r="BV96" i="1" s="1"/>
  <c r="BW96" i="1" s="1"/>
  <c r="BX96" i="1" s="1"/>
  <c r="BY96" i="1" s="1"/>
  <c r="BZ96" i="1" s="1"/>
  <c r="CA96" i="1" s="1"/>
  <c r="CB96" i="1" s="1"/>
  <c r="CC96" i="1" s="1"/>
  <c r="CD96" i="1" s="1"/>
  <c r="CE96" i="1" s="1"/>
  <c r="CF96" i="1" s="1"/>
  <c r="CG96" i="1" s="1"/>
  <c r="CH96" i="1" s="1"/>
  <c r="CI96" i="1" s="1"/>
  <c r="CJ96" i="1" s="1"/>
  <c r="CK96" i="1" s="1"/>
  <c r="CL96" i="1" s="1"/>
  <c r="CM96" i="1" s="1"/>
  <c r="CN96" i="1" s="1"/>
  <c r="CO96" i="1" s="1"/>
  <c r="CP96" i="1" s="1"/>
  <c r="CQ96" i="1" s="1"/>
  <c r="CR96" i="1" s="1"/>
  <c r="CS96" i="1" s="1"/>
  <c r="CT96" i="1" s="1"/>
  <c r="CU96" i="1" s="1"/>
  <c r="CV96" i="1" s="1"/>
  <c r="CW96" i="1" s="1"/>
  <c r="CX96" i="1" s="1"/>
  <c r="CY96" i="1" s="1"/>
  <c r="CZ96" i="1" s="1"/>
  <c r="DA96" i="1" s="1"/>
  <c r="DB96" i="1" s="1"/>
  <c r="DC96" i="1" s="1"/>
  <c r="DD96" i="1" s="1"/>
  <c r="DE96" i="1" s="1"/>
  <c r="DF96" i="1" s="1"/>
  <c r="DG96" i="1" s="1"/>
  <c r="DH96" i="1" s="1"/>
  <c r="DP27" i="1"/>
  <c r="DP62" i="1"/>
  <c r="DP185" i="1"/>
  <c r="DP101" i="1"/>
  <c r="BT98" i="1"/>
  <c r="DQ98" i="1" s="1"/>
  <c r="BT42" i="1"/>
  <c r="BU42" i="1" s="1"/>
  <c r="BV42" i="1" s="1"/>
  <c r="BW42" i="1" s="1"/>
  <c r="BX42" i="1" s="1"/>
  <c r="BY42" i="1" s="1"/>
  <c r="BZ42" i="1" s="1"/>
  <c r="CA42" i="1" s="1"/>
  <c r="CB42" i="1" s="1"/>
  <c r="BT15" i="1"/>
  <c r="BU15" i="1" s="1"/>
  <c r="BV15" i="1" s="1"/>
  <c r="BW15" i="1" s="1"/>
  <c r="BX15" i="1" s="1"/>
  <c r="BY15" i="1" s="1"/>
  <c r="BZ15" i="1" s="1"/>
  <c r="CA15" i="1" s="1"/>
  <c r="CB15" i="1" s="1"/>
  <c r="DP22" i="1"/>
  <c r="BT79" i="1"/>
  <c r="DQ79" i="1" s="1"/>
  <c r="DP49" i="1"/>
  <c r="DP87" i="1"/>
  <c r="BT7" i="1"/>
  <c r="DQ7" i="1" s="1"/>
  <c r="DP157" i="1"/>
  <c r="DP129" i="1"/>
  <c r="DP189" i="1"/>
  <c r="DP133" i="1"/>
  <c r="DP26" i="1"/>
  <c r="DP92" i="1"/>
  <c r="BT28" i="1"/>
  <c r="BU28" i="1" s="1"/>
  <c r="BV28" i="1" s="1"/>
  <c r="BW28" i="1" s="1"/>
  <c r="BX28" i="1" s="1"/>
  <c r="BY28" i="1" s="1"/>
  <c r="BZ28" i="1" s="1"/>
  <c r="CA28" i="1" s="1"/>
  <c r="CB28" i="1" s="1"/>
  <c r="DP135" i="1"/>
  <c r="DP86" i="1"/>
  <c r="J61" i="36"/>
  <c r="DP94" i="1"/>
  <c r="DP63" i="1"/>
  <c r="DP149" i="1"/>
  <c r="DP151" i="1"/>
  <c r="DP34" i="1"/>
  <c r="DP41" i="1"/>
  <c r="I49" i="36"/>
  <c r="I52" i="36" s="1"/>
  <c r="J49" i="36"/>
  <c r="J52" i="36" s="1"/>
  <c r="G49" i="36"/>
  <c r="G52" i="36" s="1"/>
  <c r="CZ7" i="14"/>
  <c r="BT156" i="1"/>
  <c r="BU156" i="1" s="1"/>
  <c r="BV156" i="1" s="1"/>
  <c r="BW156" i="1" s="1"/>
  <c r="BX156" i="1" s="1"/>
  <c r="BY156" i="1" s="1"/>
  <c r="BZ156" i="1" s="1"/>
  <c r="CA156" i="1" s="1"/>
  <c r="CB156" i="1" s="1"/>
  <c r="DP40" i="1"/>
  <c r="DP160" i="1"/>
  <c r="BT38" i="1"/>
  <c r="BU38" i="1" s="1"/>
  <c r="BV38" i="1" s="1"/>
  <c r="BW38" i="1" s="1"/>
  <c r="BX38" i="1" s="1"/>
  <c r="BY38" i="1" s="1"/>
  <c r="BZ38" i="1" s="1"/>
  <c r="CA38" i="1" s="1"/>
  <c r="CB38" i="1" s="1"/>
  <c r="DP120" i="1"/>
  <c r="BT140" i="1"/>
  <c r="BU140" i="1" s="1"/>
  <c r="BV140" i="1" s="1"/>
  <c r="BW140" i="1" s="1"/>
  <c r="BX140" i="1" s="1"/>
  <c r="BY140" i="1" s="1"/>
  <c r="BZ140" i="1" s="1"/>
  <c r="CA140" i="1" s="1"/>
  <c r="CB140" i="1" s="1"/>
  <c r="CC140" i="1" s="1"/>
  <c r="CD140" i="1" s="1"/>
  <c r="CE140" i="1" s="1"/>
  <c r="CF140" i="1" s="1"/>
  <c r="CG140" i="1" s="1"/>
  <c r="CH140" i="1" s="1"/>
  <c r="CI140" i="1" s="1"/>
  <c r="CJ140" i="1" s="1"/>
  <c r="CK140" i="1" s="1"/>
  <c r="CL140" i="1" s="1"/>
  <c r="CM140" i="1" s="1"/>
  <c r="CN140" i="1" s="1"/>
  <c r="CO140" i="1" s="1"/>
  <c r="CP140" i="1" s="1"/>
  <c r="CQ140" i="1" s="1"/>
  <c r="CR140" i="1" s="1"/>
  <c r="CS140" i="1" s="1"/>
  <c r="CT140" i="1" s="1"/>
  <c r="CU140" i="1" s="1"/>
  <c r="CV140" i="1" s="1"/>
  <c r="CW140" i="1" s="1"/>
  <c r="CX140" i="1" s="1"/>
  <c r="CY140" i="1" s="1"/>
  <c r="CZ140" i="1" s="1"/>
  <c r="DA140" i="1" s="1"/>
  <c r="DB140" i="1" s="1"/>
  <c r="DC140" i="1" s="1"/>
  <c r="DD140" i="1" s="1"/>
  <c r="DE140" i="1" s="1"/>
  <c r="DF140" i="1" s="1"/>
  <c r="DG140" i="1" s="1"/>
  <c r="DH140" i="1" s="1"/>
  <c r="BT8" i="1"/>
  <c r="DQ8" i="1" s="1"/>
  <c r="DP125" i="1"/>
  <c r="BT154" i="1"/>
  <c r="BU154" i="1" s="1"/>
  <c r="BV154" i="1" s="1"/>
  <c r="BW154" i="1" s="1"/>
  <c r="BX154" i="1" s="1"/>
  <c r="BY154" i="1" s="1"/>
  <c r="BZ154" i="1" s="1"/>
  <c r="CA154" i="1" s="1"/>
  <c r="CB154" i="1" s="1"/>
  <c r="DP30" i="1"/>
  <c r="DP65" i="1"/>
  <c r="BT110" i="1"/>
  <c r="DQ110" i="1" s="1"/>
  <c r="DP114" i="1"/>
  <c r="DP141" i="1"/>
  <c r="DP32" i="1"/>
  <c r="BT21" i="1"/>
  <c r="DQ21" i="1" s="1"/>
  <c r="BT80" i="1"/>
  <c r="DQ80" i="1" s="1"/>
  <c r="BT181" i="1"/>
  <c r="DQ181" i="1" s="1"/>
  <c r="BT47" i="1"/>
  <c r="DQ47" i="1" s="1"/>
  <c r="BT73" i="1"/>
  <c r="DQ73" i="1" s="1"/>
  <c r="BT61" i="1"/>
  <c r="DQ61" i="1" s="1"/>
  <c r="DP13" i="1"/>
  <c r="DP116" i="1"/>
  <c r="DP126" i="1"/>
  <c r="DP173" i="1"/>
  <c r="DP70" i="1"/>
  <c r="DP119" i="1"/>
  <c r="DP158" i="1"/>
  <c r="BT77" i="1"/>
  <c r="DQ77" i="1" s="1"/>
  <c r="DP66" i="1"/>
  <c r="DP5" i="1"/>
  <c r="DP184" i="1"/>
  <c r="DP165" i="1"/>
  <c r="BT136" i="1"/>
  <c r="BU136" i="1" s="1"/>
  <c r="BV136" i="1" s="1"/>
  <c r="BW136" i="1" s="1"/>
  <c r="BX136" i="1" s="1"/>
  <c r="BY136" i="1" s="1"/>
  <c r="BZ136" i="1" s="1"/>
  <c r="CA136" i="1" s="1"/>
  <c r="CB136" i="1" s="1"/>
  <c r="BT113" i="1"/>
  <c r="BU113" i="1" s="1"/>
  <c r="BV113" i="1" s="1"/>
  <c r="BW113" i="1" s="1"/>
  <c r="BX113" i="1" s="1"/>
  <c r="BY113" i="1" s="1"/>
  <c r="BZ113" i="1" s="1"/>
  <c r="CA113" i="1" s="1"/>
  <c r="CB113" i="1" s="1"/>
  <c r="DP37" i="1"/>
  <c r="DP95" i="1"/>
  <c r="BT122" i="1"/>
  <c r="DQ122" i="1" s="1"/>
  <c r="DP57" i="1"/>
  <c r="BT177" i="1"/>
  <c r="BU177" i="1" s="1"/>
  <c r="BV177" i="1" s="1"/>
  <c r="BW177" i="1" s="1"/>
  <c r="BX177" i="1" s="1"/>
  <c r="BY177" i="1" s="1"/>
  <c r="BZ177" i="1" s="1"/>
  <c r="CA177" i="1" s="1"/>
  <c r="CB177" i="1" s="1"/>
  <c r="BT118" i="1"/>
  <c r="BU118" i="1" s="1"/>
  <c r="BV118" i="1" s="1"/>
  <c r="BW118" i="1" s="1"/>
  <c r="BX118" i="1" s="1"/>
  <c r="BY118" i="1" s="1"/>
  <c r="BZ118" i="1" s="1"/>
  <c r="CA118" i="1" s="1"/>
  <c r="CB118" i="1" s="1"/>
  <c r="CC118" i="1" s="1"/>
  <c r="CD118" i="1" s="1"/>
  <c r="CE118" i="1" s="1"/>
  <c r="CF118" i="1" s="1"/>
  <c r="CG118" i="1" s="1"/>
  <c r="CH118" i="1" s="1"/>
  <c r="CI118" i="1" s="1"/>
  <c r="CJ118" i="1" s="1"/>
  <c r="CK118" i="1" s="1"/>
  <c r="CL118" i="1" s="1"/>
  <c r="CM118" i="1" s="1"/>
  <c r="CN118" i="1" s="1"/>
  <c r="CO118" i="1" s="1"/>
  <c r="CP118" i="1" s="1"/>
  <c r="CQ118" i="1" s="1"/>
  <c r="CR118" i="1" s="1"/>
  <c r="CS118" i="1" s="1"/>
  <c r="CT118" i="1" s="1"/>
  <c r="CU118" i="1" s="1"/>
  <c r="CV118" i="1" s="1"/>
  <c r="CW118" i="1" s="1"/>
  <c r="CX118" i="1" s="1"/>
  <c r="CY118" i="1" s="1"/>
  <c r="CZ118" i="1" s="1"/>
  <c r="DA118" i="1" s="1"/>
  <c r="DB118" i="1" s="1"/>
  <c r="DC118" i="1" s="1"/>
  <c r="DD118" i="1" s="1"/>
  <c r="DE118" i="1" s="1"/>
  <c r="DF118" i="1" s="1"/>
  <c r="DG118" i="1" s="1"/>
  <c r="DH118" i="1" s="1"/>
  <c r="BT78" i="1"/>
  <c r="DQ78" i="1" s="1"/>
  <c r="BT176" i="1"/>
  <c r="BU176" i="1" s="1"/>
  <c r="BV176" i="1" s="1"/>
  <c r="BW176" i="1" s="1"/>
  <c r="BX176" i="1" s="1"/>
  <c r="BY176" i="1" s="1"/>
  <c r="BZ176" i="1" s="1"/>
  <c r="CA176" i="1" s="1"/>
  <c r="CB176" i="1" s="1"/>
  <c r="CC176" i="1" s="1"/>
  <c r="CD176" i="1" s="1"/>
  <c r="CE176" i="1" s="1"/>
  <c r="CF176" i="1" s="1"/>
  <c r="CG176" i="1" s="1"/>
  <c r="CH176" i="1" s="1"/>
  <c r="CI176" i="1" s="1"/>
  <c r="CJ176" i="1" s="1"/>
  <c r="CK176" i="1" s="1"/>
  <c r="CL176" i="1" s="1"/>
  <c r="CM176" i="1" s="1"/>
  <c r="CN176" i="1" s="1"/>
  <c r="CO176" i="1" s="1"/>
  <c r="CP176" i="1" s="1"/>
  <c r="CQ176" i="1" s="1"/>
  <c r="CR176" i="1" s="1"/>
  <c r="CS176" i="1" s="1"/>
  <c r="CT176" i="1" s="1"/>
  <c r="CU176" i="1" s="1"/>
  <c r="CV176" i="1" s="1"/>
  <c r="CW176" i="1" s="1"/>
  <c r="CX176" i="1" s="1"/>
  <c r="CY176" i="1" s="1"/>
  <c r="CZ176" i="1" s="1"/>
  <c r="DA176" i="1" s="1"/>
  <c r="DB176" i="1" s="1"/>
  <c r="DC176" i="1" s="1"/>
  <c r="DD176" i="1" s="1"/>
  <c r="DE176" i="1" s="1"/>
  <c r="DF176" i="1" s="1"/>
  <c r="DG176" i="1" s="1"/>
  <c r="DH176" i="1" s="1"/>
  <c r="DP33" i="1"/>
  <c r="BT198" i="1"/>
  <c r="BU198" i="1" s="1"/>
  <c r="BV198" i="1" s="1"/>
  <c r="BW198" i="1" s="1"/>
  <c r="BX198" i="1" s="1"/>
  <c r="BY198" i="1" s="1"/>
  <c r="BZ198" i="1" s="1"/>
  <c r="CA198" i="1" s="1"/>
  <c r="CB198" i="1" s="1"/>
  <c r="DP54" i="1"/>
  <c r="BT97" i="1"/>
  <c r="BU97" i="1" s="1"/>
  <c r="BV97" i="1" s="1"/>
  <c r="BW97" i="1" s="1"/>
  <c r="BX97" i="1" s="1"/>
  <c r="BY97" i="1" s="1"/>
  <c r="BZ97" i="1" s="1"/>
  <c r="CA97" i="1" s="1"/>
  <c r="CB97" i="1" s="1"/>
  <c r="BT76" i="1"/>
  <c r="DQ76" i="1" s="1"/>
  <c r="DP150" i="1"/>
  <c r="DP145" i="1"/>
  <c r="CZ5" i="14"/>
  <c r="DP170" i="1"/>
  <c r="BT93" i="1"/>
  <c r="BU93" i="1" s="1"/>
  <c r="BV93" i="1" s="1"/>
  <c r="BW93" i="1" s="1"/>
  <c r="BX93" i="1" s="1"/>
  <c r="BY93" i="1" s="1"/>
  <c r="BZ93" i="1" s="1"/>
  <c r="CA93" i="1" s="1"/>
  <c r="CB93" i="1" s="1"/>
  <c r="CC93" i="1" s="1"/>
  <c r="CD93" i="1" s="1"/>
  <c r="CE93" i="1" s="1"/>
  <c r="CF93" i="1" s="1"/>
  <c r="CG93" i="1" s="1"/>
  <c r="CH93" i="1" s="1"/>
  <c r="CI93" i="1" s="1"/>
  <c r="CJ93" i="1" s="1"/>
  <c r="CK93" i="1" s="1"/>
  <c r="CL93" i="1" s="1"/>
  <c r="CM93" i="1" s="1"/>
  <c r="CN93" i="1" s="1"/>
  <c r="CO93" i="1" s="1"/>
  <c r="CP93" i="1" s="1"/>
  <c r="CQ93" i="1" s="1"/>
  <c r="CR93" i="1" s="1"/>
  <c r="CS93" i="1" s="1"/>
  <c r="CT93" i="1" s="1"/>
  <c r="CU93" i="1" s="1"/>
  <c r="CV93" i="1" s="1"/>
  <c r="CW93" i="1" s="1"/>
  <c r="CX93" i="1" s="1"/>
  <c r="CY93" i="1" s="1"/>
  <c r="CZ93" i="1" s="1"/>
  <c r="DA93" i="1" s="1"/>
  <c r="DB93" i="1" s="1"/>
  <c r="DC93" i="1" s="1"/>
  <c r="DD93" i="1" s="1"/>
  <c r="DE93" i="1" s="1"/>
  <c r="DF93" i="1" s="1"/>
  <c r="DG93" i="1" s="1"/>
  <c r="DH93" i="1" s="1"/>
  <c r="DP44" i="1"/>
  <c r="BT194" i="1"/>
  <c r="DQ194" i="1" s="1"/>
  <c r="BT36" i="1"/>
  <c r="DQ36" i="1" s="1"/>
  <c r="DP10" i="1"/>
  <c r="DP139" i="1"/>
  <c r="BT167" i="1"/>
  <c r="DQ167" i="1" s="1"/>
  <c r="BT117" i="1"/>
  <c r="BU117" i="1" s="1"/>
  <c r="BV117" i="1" s="1"/>
  <c r="BW117" i="1" s="1"/>
  <c r="BX117" i="1" s="1"/>
  <c r="BY117" i="1" s="1"/>
  <c r="BZ117" i="1" s="1"/>
  <c r="CA117" i="1" s="1"/>
  <c r="CB117" i="1" s="1"/>
  <c r="CC117" i="1" s="1"/>
  <c r="CD117" i="1" s="1"/>
  <c r="CE117" i="1" s="1"/>
  <c r="CF117" i="1" s="1"/>
  <c r="CG117" i="1" s="1"/>
  <c r="CH117" i="1" s="1"/>
  <c r="CI117" i="1" s="1"/>
  <c r="CJ117" i="1" s="1"/>
  <c r="CK117" i="1" s="1"/>
  <c r="CL117" i="1" s="1"/>
  <c r="CM117" i="1" s="1"/>
  <c r="CN117" i="1" s="1"/>
  <c r="CO117" i="1" s="1"/>
  <c r="CP117" i="1" s="1"/>
  <c r="CQ117" i="1" s="1"/>
  <c r="CR117" i="1" s="1"/>
  <c r="CS117" i="1" s="1"/>
  <c r="CT117" i="1" s="1"/>
  <c r="CU117" i="1" s="1"/>
  <c r="CV117" i="1" s="1"/>
  <c r="CW117" i="1" s="1"/>
  <c r="CX117" i="1" s="1"/>
  <c r="CY117" i="1" s="1"/>
  <c r="CZ117" i="1" s="1"/>
  <c r="DA117" i="1" s="1"/>
  <c r="DB117" i="1" s="1"/>
  <c r="DC117" i="1" s="1"/>
  <c r="DD117" i="1" s="1"/>
  <c r="DE117" i="1" s="1"/>
  <c r="DF117" i="1" s="1"/>
  <c r="DG117" i="1" s="1"/>
  <c r="DH117" i="1" s="1"/>
  <c r="DP164" i="1"/>
  <c r="DP178" i="1"/>
  <c r="DP105" i="1"/>
  <c r="DP56" i="1"/>
  <c r="DP197" i="1"/>
  <c r="DP201" i="1"/>
  <c r="DP19" i="1"/>
  <c r="DP39" i="1"/>
  <c r="DP123" i="1"/>
  <c r="DP195" i="1"/>
  <c r="BT142" i="1"/>
  <c r="BU142" i="1" s="1"/>
  <c r="BV142" i="1" s="1"/>
  <c r="BW142" i="1" s="1"/>
  <c r="BX142" i="1" s="1"/>
  <c r="BY142" i="1" s="1"/>
  <c r="BZ142" i="1" s="1"/>
  <c r="CA142" i="1" s="1"/>
  <c r="CB142" i="1" s="1"/>
  <c r="BT17" i="1"/>
  <c r="BU17" i="1" s="1"/>
  <c r="BV17" i="1" s="1"/>
  <c r="BW17" i="1" s="1"/>
  <c r="BX17" i="1" s="1"/>
  <c r="BY17" i="1" s="1"/>
  <c r="BZ17" i="1" s="1"/>
  <c r="CA17" i="1" s="1"/>
  <c r="CB17" i="1" s="1"/>
  <c r="BT132" i="1"/>
  <c r="BU132" i="1" s="1"/>
  <c r="BV132" i="1" s="1"/>
  <c r="BW132" i="1" s="1"/>
  <c r="BX132" i="1" s="1"/>
  <c r="BY132" i="1" s="1"/>
  <c r="BZ132" i="1" s="1"/>
  <c r="CA132" i="1" s="1"/>
  <c r="CB132" i="1" s="1"/>
  <c r="BT172" i="1"/>
  <c r="DQ172" i="1" s="1"/>
  <c r="F49" i="36"/>
  <c r="J88" i="36"/>
  <c r="H49" i="36"/>
  <c r="H53" i="36" s="1"/>
  <c r="E49" i="36"/>
  <c r="E52" i="36" s="1"/>
  <c r="BL9" i="14"/>
  <c r="DA9" i="14" s="1"/>
  <c r="BM3" i="15"/>
  <c r="DB3" i="15" s="1"/>
  <c r="K65" i="36"/>
  <c r="K60" i="36"/>
  <c r="K63" i="36" s="1"/>
  <c r="CZ3" i="15"/>
  <c r="CZ8" i="14"/>
  <c r="BL11" i="14"/>
  <c r="CZ10" i="14"/>
  <c r="BL10" i="14"/>
  <c r="CZ6" i="14"/>
  <c r="BL6" i="14"/>
  <c r="BL4" i="14"/>
  <c r="CZ4" i="14"/>
  <c r="BL3" i="14"/>
  <c r="CZ3" i="14"/>
  <c r="BU27" i="1"/>
  <c r="BV27" i="1" s="1"/>
  <c r="BW27" i="1" s="1"/>
  <c r="BX27" i="1" s="1"/>
  <c r="BY27" i="1" s="1"/>
  <c r="BZ27" i="1" s="1"/>
  <c r="CA27" i="1" s="1"/>
  <c r="CB27" i="1" s="1"/>
  <c r="CC27" i="1" s="1"/>
  <c r="CD27" i="1" s="1"/>
  <c r="CE27" i="1" s="1"/>
  <c r="CF27" i="1" s="1"/>
  <c r="CG27" i="1" s="1"/>
  <c r="CH27" i="1" s="1"/>
  <c r="CI27" i="1" s="1"/>
  <c r="CJ27" i="1" s="1"/>
  <c r="CK27" i="1" s="1"/>
  <c r="CL27" i="1" s="1"/>
  <c r="CM27" i="1" s="1"/>
  <c r="CN27" i="1" s="1"/>
  <c r="CO27" i="1" s="1"/>
  <c r="CP27" i="1" s="1"/>
  <c r="CQ27" i="1" s="1"/>
  <c r="CR27" i="1" s="1"/>
  <c r="CS27" i="1" s="1"/>
  <c r="CT27" i="1" s="1"/>
  <c r="CU27" i="1" s="1"/>
  <c r="CV27" i="1" s="1"/>
  <c r="CW27" i="1" s="1"/>
  <c r="CX27" i="1" s="1"/>
  <c r="CY27" i="1" s="1"/>
  <c r="CZ27" i="1" s="1"/>
  <c r="DA27" i="1" s="1"/>
  <c r="DB27" i="1" s="1"/>
  <c r="DC27" i="1" s="1"/>
  <c r="DD27" i="1" s="1"/>
  <c r="DE27" i="1" s="1"/>
  <c r="DF27" i="1" s="1"/>
  <c r="DG27" i="1" s="1"/>
  <c r="DH27" i="1" s="1"/>
  <c r="DQ27" i="1"/>
  <c r="DQ9" i="1"/>
  <c r="BU9" i="1"/>
  <c r="BV9" i="1" s="1"/>
  <c r="BW9" i="1" s="1"/>
  <c r="BX9" i="1" s="1"/>
  <c r="BY9" i="1" s="1"/>
  <c r="BZ9" i="1" s="1"/>
  <c r="CA9" i="1" s="1"/>
  <c r="CB9" i="1" s="1"/>
  <c r="DQ5" i="1"/>
  <c r="BU5" i="1"/>
  <c r="BV5" i="1" s="1"/>
  <c r="BW5" i="1" s="1"/>
  <c r="BX5" i="1" s="1"/>
  <c r="BY5" i="1" s="1"/>
  <c r="BZ5" i="1" s="1"/>
  <c r="CA5" i="1" s="1"/>
  <c r="CB5" i="1" s="1"/>
  <c r="DR407" i="1" l="1"/>
  <c r="Z37" i="1"/>
  <c r="Z12" i="1"/>
  <c r="CB344" i="1"/>
  <c r="CB484" i="1"/>
  <c r="CB407" i="1"/>
  <c r="CB429" i="1"/>
  <c r="CC297" i="1"/>
  <c r="CB479" i="1"/>
  <c r="CB354" i="1"/>
  <c r="CB316" i="1"/>
  <c r="CB317" i="1"/>
  <c r="CB336" i="1"/>
  <c r="CB345" i="1"/>
  <c r="CB300" i="1"/>
  <c r="CC305" i="1"/>
  <c r="CB264" i="1"/>
  <c r="CB442" i="1"/>
  <c r="CB389" i="1"/>
  <c r="CB436" i="1"/>
  <c r="CC318" i="1"/>
  <c r="CB466" i="1"/>
  <c r="CB359" i="1"/>
  <c r="CB370" i="1"/>
  <c r="CB414" i="1"/>
  <c r="CB460" i="1"/>
  <c r="CB261" i="1"/>
  <c r="CB454" i="1"/>
  <c r="CC454" i="1" s="1"/>
  <c r="CB375" i="1"/>
  <c r="CB352" i="1"/>
  <c r="CB444" i="1"/>
  <c r="CB238" i="1"/>
  <c r="CB363" i="1"/>
  <c r="CB221" i="1"/>
  <c r="CB353" i="1"/>
  <c r="CB339" i="1"/>
  <c r="CB236" i="1"/>
  <c r="CB217" i="1"/>
  <c r="CB449" i="1"/>
  <c r="CB366" i="1"/>
  <c r="CB387" i="1"/>
  <c r="CB337" i="1"/>
  <c r="CB269" i="1"/>
  <c r="CB453" i="1"/>
  <c r="CB409" i="1"/>
  <c r="CB430" i="1"/>
  <c r="CB432" i="1"/>
  <c r="CB490" i="1"/>
  <c r="CB278" i="1"/>
  <c r="CB467" i="1"/>
  <c r="CB212" i="1"/>
  <c r="CB438" i="1"/>
  <c r="CB385" i="1"/>
  <c r="CB308" i="1"/>
  <c r="CB382" i="1"/>
  <c r="CB348" i="1"/>
  <c r="CB333" i="1"/>
  <c r="CB411" i="1"/>
  <c r="CC290" i="1"/>
  <c r="CB426" i="1"/>
  <c r="CB468" i="1"/>
  <c r="CC468" i="1" s="1"/>
  <c r="CB493" i="1"/>
  <c r="CB477" i="1"/>
  <c r="CB288" i="1"/>
  <c r="CB447" i="1"/>
  <c r="CB121" i="1"/>
  <c r="CB171" i="1"/>
  <c r="CB130" i="1"/>
  <c r="X41" i="6"/>
  <c r="CB392" i="1"/>
  <c r="CB369" i="1"/>
  <c r="CB237" i="1"/>
  <c r="CB390" i="1"/>
  <c r="CC302" i="1"/>
  <c r="CB351" i="1"/>
  <c r="CB486" i="1"/>
  <c r="CB408" i="1"/>
  <c r="CB440" i="1"/>
  <c r="CB340" i="1"/>
  <c r="CB499" i="1"/>
  <c r="CB425" i="1"/>
  <c r="Z258" i="1"/>
  <c r="CB332" i="1"/>
  <c r="CC252" i="1"/>
  <c r="CB376" i="1"/>
  <c r="CB470" i="1"/>
  <c r="CB397" i="1"/>
  <c r="CB327" i="1"/>
  <c r="CB384" i="1"/>
  <c r="CC335" i="1"/>
  <c r="CC285" i="1"/>
  <c r="CB282" i="1"/>
  <c r="CB491" i="1"/>
  <c r="CB401" i="1"/>
  <c r="CB350" i="1"/>
  <c r="CB386" i="1"/>
  <c r="CB494" i="1"/>
  <c r="CC494" i="1" s="1"/>
  <c r="CB433" i="1"/>
  <c r="CB463" i="1"/>
  <c r="CB289" i="1"/>
  <c r="CB330" i="1"/>
  <c r="CB222" i="1"/>
  <c r="CB216" i="1"/>
  <c r="CB428" i="1"/>
  <c r="CB242" i="1"/>
  <c r="CB404" i="1"/>
  <c r="CB71" i="1"/>
  <c r="Z395" i="1"/>
  <c r="Z18" i="1"/>
  <c r="CB148" i="1"/>
  <c r="CB420" i="1"/>
  <c r="CB383" i="1"/>
  <c r="CB500" i="1"/>
  <c r="CC294" i="1"/>
  <c r="CC259" i="1"/>
  <c r="CB487" i="1"/>
  <c r="CC487" i="1" s="1"/>
  <c r="CB445" i="1"/>
  <c r="CC279" i="1"/>
  <c r="CB368" i="1"/>
  <c r="CB419" i="1"/>
  <c r="CB380" i="1"/>
  <c r="CB246" i="1"/>
  <c r="CB234" i="1"/>
  <c r="CB464" i="1"/>
  <c r="DR418" i="1"/>
  <c r="DJ418" i="1"/>
  <c r="DJ423" i="1"/>
  <c r="DR423" i="1"/>
  <c r="J66" i="36"/>
  <c r="BV296" i="1"/>
  <c r="BW296" i="1" s="1"/>
  <c r="BX296" i="1" s="1"/>
  <c r="BY296" i="1" s="1"/>
  <c r="BZ296" i="1" s="1"/>
  <c r="CA296" i="1" s="1"/>
  <c r="CB296" i="1" s="1"/>
  <c r="CC296" i="1" s="1"/>
  <c r="CD296" i="1" s="1"/>
  <c r="CE296" i="1" s="1"/>
  <c r="CF296" i="1" s="1"/>
  <c r="CG296" i="1" s="1"/>
  <c r="CH296" i="1" s="1"/>
  <c r="CI296" i="1" s="1"/>
  <c r="CJ296" i="1" s="1"/>
  <c r="CK296" i="1" s="1"/>
  <c r="CL296" i="1" s="1"/>
  <c r="CM296" i="1" s="1"/>
  <c r="CN296" i="1" s="1"/>
  <c r="CO296" i="1" s="1"/>
  <c r="CP296" i="1" s="1"/>
  <c r="CQ296" i="1" s="1"/>
  <c r="CR296" i="1" s="1"/>
  <c r="CS296" i="1" s="1"/>
  <c r="CT296" i="1" s="1"/>
  <c r="CU296" i="1" s="1"/>
  <c r="CV296" i="1" s="1"/>
  <c r="CW296" i="1" s="1"/>
  <c r="CX296" i="1" s="1"/>
  <c r="CY296" i="1" s="1"/>
  <c r="CZ296" i="1" s="1"/>
  <c r="DA296" i="1" s="1"/>
  <c r="DB296" i="1" s="1"/>
  <c r="DC296" i="1" s="1"/>
  <c r="DD296" i="1" s="1"/>
  <c r="DE296" i="1" s="1"/>
  <c r="DF296" i="1" s="1"/>
  <c r="DG296" i="1" s="1"/>
  <c r="DH296" i="1" s="1"/>
  <c r="BV343" i="1"/>
  <c r="BW343" i="1" s="1"/>
  <c r="BX343" i="1" s="1"/>
  <c r="BY343" i="1" s="1"/>
  <c r="BZ343" i="1" s="1"/>
  <c r="CA343" i="1" s="1"/>
  <c r="CB343" i="1" s="1"/>
  <c r="CC343" i="1" s="1"/>
  <c r="CD343" i="1" s="1"/>
  <c r="CE343" i="1" s="1"/>
  <c r="CF343" i="1" s="1"/>
  <c r="CG343" i="1" s="1"/>
  <c r="CH343" i="1" s="1"/>
  <c r="CI343" i="1" s="1"/>
  <c r="CJ343" i="1" s="1"/>
  <c r="CK343" i="1" s="1"/>
  <c r="CL343" i="1" s="1"/>
  <c r="CM343" i="1" s="1"/>
  <c r="CN343" i="1" s="1"/>
  <c r="CO343" i="1" s="1"/>
  <c r="CP343" i="1" s="1"/>
  <c r="CQ343" i="1" s="1"/>
  <c r="CR343" i="1" s="1"/>
  <c r="CS343" i="1" s="1"/>
  <c r="CT343" i="1" s="1"/>
  <c r="CU343" i="1" s="1"/>
  <c r="CV343" i="1" s="1"/>
  <c r="CW343" i="1" s="1"/>
  <c r="CX343" i="1" s="1"/>
  <c r="CY343" i="1" s="1"/>
  <c r="CZ343" i="1" s="1"/>
  <c r="DA343" i="1" s="1"/>
  <c r="DB343" i="1" s="1"/>
  <c r="DC343" i="1" s="1"/>
  <c r="DD343" i="1" s="1"/>
  <c r="DE343" i="1" s="1"/>
  <c r="DF343" i="1" s="1"/>
  <c r="DG343" i="1" s="1"/>
  <c r="DH343" i="1" s="1"/>
  <c r="DR320" i="1"/>
  <c r="BV320" i="1"/>
  <c r="BW320" i="1" s="1"/>
  <c r="BX320" i="1" s="1"/>
  <c r="BY320" i="1" s="1"/>
  <c r="BZ320" i="1" s="1"/>
  <c r="CA320" i="1" s="1"/>
  <c r="CB320" i="1" s="1"/>
  <c r="CC320" i="1" s="1"/>
  <c r="DR291" i="1"/>
  <c r="BV291" i="1"/>
  <c r="BW291" i="1" s="1"/>
  <c r="BX291" i="1" s="1"/>
  <c r="BY291" i="1" s="1"/>
  <c r="BZ291" i="1" s="1"/>
  <c r="CA291" i="1" s="1"/>
  <c r="CB291" i="1" s="1"/>
  <c r="DR251" i="1"/>
  <c r="BV251" i="1"/>
  <c r="BW251" i="1" s="1"/>
  <c r="BX251" i="1" s="1"/>
  <c r="BY251" i="1" s="1"/>
  <c r="BZ251" i="1" s="1"/>
  <c r="CA251" i="1" s="1"/>
  <c r="CB251" i="1" s="1"/>
  <c r="CC251" i="1" s="1"/>
  <c r="CD251" i="1" s="1"/>
  <c r="CE251" i="1" s="1"/>
  <c r="CF251" i="1" s="1"/>
  <c r="CG251" i="1" s="1"/>
  <c r="CH251" i="1" s="1"/>
  <c r="CI251" i="1" s="1"/>
  <c r="CJ251" i="1" s="1"/>
  <c r="CK251" i="1" s="1"/>
  <c r="CL251" i="1" s="1"/>
  <c r="CM251" i="1" s="1"/>
  <c r="CN251" i="1" s="1"/>
  <c r="CO251" i="1" s="1"/>
  <c r="CP251" i="1" s="1"/>
  <c r="CQ251" i="1" s="1"/>
  <c r="CR251" i="1" s="1"/>
  <c r="CS251" i="1" s="1"/>
  <c r="CT251" i="1" s="1"/>
  <c r="CU251" i="1" s="1"/>
  <c r="CV251" i="1" s="1"/>
  <c r="CW251" i="1" s="1"/>
  <c r="CX251" i="1" s="1"/>
  <c r="CY251" i="1" s="1"/>
  <c r="CZ251" i="1" s="1"/>
  <c r="DA251" i="1" s="1"/>
  <c r="DB251" i="1" s="1"/>
  <c r="DC251" i="1" s="1"/>
  <c r="DD251" i="1" s="1"/>
  <c r="DE251" i="1" s="1"/>
  <c r="DF251" i="1" s="1"/>
  <c r="DG251" i="1" s="1"/>
  <c r="DH251" i="1" s="1"/>
  <c r="DR313" i="1"/>
  <c r="BV313" i="1"/>
  <c r="BW313" i="1" s="1"/>
  <c r="BX313" i="1" s="1"/>
  <c r="BY313" i="1" s="1"/>
  <c r="BZ313" i="1" s="1"/>
  <c r="CA313" i="1" s="1"/>
  <c r="CB313" i="1" s="1"/>
  <c r="DR489" i="1"/>
  <c r="BV489" i="1"/>
  <c r="BW489" i="1" s="1"/>
  <c r="BX489" i="1" s="1"/>
  <c r="BY489" i="1" s="1"/>
  <c r="BZ489" i="1" s="1"/>
  <c r="CA489" i="1" s="1"/>
  <c r="CB489" i="1" s="1"/>
  <c r="DR398" i="1"/>
  <c r="BV398" i="1"/>
  <c r="BW398" i="1" s="1"/>
  <c r="BX398" i="1" s="1"/>
  <c r="BY398" i="1" s="1"/>
  <c r="BZ398" i="1" s="1"/>
  <c r="CA398" i="1" s="1"/>
  <c r="CB398" i="1" s="1"/>
  <c r="DR321" i="1"/>
  <c r="BV321" i="1"/>
  <c r="BW321" i="1" s="1"/>
  <c r="BX321" i="1" s="1"/>
  <c r="BY321" i="1" s="1"/>
  <c r="BZ321" i="1" s="1"/>
  <c r="CA321" i="1" s="1"/>
  <c r="CB321" i="1" s="1"/>
  <c r="CC321" i="1" s="1"/>
  <c r="CD321" i="1" s="1"/>
  <c r="CE321" i="1" s="1"/>
  <c r="CF321" i="1" s="1"/>
  <c r="CG321" i="1" s="1"/>
  <c r="CH321" i="1" s="1"/>
  <c r="CI321" i="1" s="1"/>
  <c r="CJ321" i="1" s="1"/>
  <c r="CK321" i="1" s="1"/>
  <c r="CL321" i="1" s="1"/>
  <c r="CM321" i="1" s="1"/>
  <c r="CN321" i="1" s="1"/>
  <c r="CO321" i="1" s="1"/>
  <c r="CP321" i="1" s="1"/>
  <c r="CQ321" i="1" s="1"/>
  <c r="CR321" i="1" s="1"/>
  <c r="CS321" i="1" s="1"/>
  <c r="CT321" i="1" s="1"/>
  <c r="CU321" i="1" s="1"/>
  <c r="CV321" i="1" s="1"/>
  <c r="CW321" i="1" s="1"/>
  <c r="CX321" i="1" s="1"/>
  <c r="CY321" i="1" s="1"/>
  <c r="CZ321" i="1" s="1"/>
  <c r="DA321" i="1" s="1"/>
  <c r="DB321" i="1" s="1"/>
  <c r="DC321" i="1" s="1"/>
  <c r="DD321" i="1" s="1"/>
  <c r="DE321" i="1" s="1"/>
  <c r="DF321" i="1" s="1"/>
  <c r="DG321" i="1" s="1"/>
  <c r="DH321" i="1" s="1"/>
  <c r="DR416" i="1"/>
  <c r="BV416" i="1"/>
  <c r="BW416" i="1" s="1"/>
  <c r="BX416" i="1" s="1"/>
  <c r="BY416" i="1" s="1"/>
  <c r="BZ416" i="1" s="1"/>
  <c r="CA416" i="1" s="1"/>
  <c r="CB416" i="1" s="1"/>
  <c r="CC416" i="1" s="1"/>
  <c r="CD416" i="1" s="1"/>
  <c r="CE416" i="1" s="1"/>
  <c r="CF416" i="1" s="1"/>
  <c r="CG416" i="1" s="1"/>
  <c r="CH416" i="1" s="1"/>
  <c r="CI416" i="1" s="1"/>
  <c r="CJ416" i="1" s="1"/>
  <c r="CK416" i="1" s="1"/>
  <c r="CL416" i="1" s="1"/>
  <c r="CM416" i="1" s="1"/>
  <c r="CN416" i="1" s="1"/>
  <c r="CO416" i="1" s="1"/>
  <c r="CP416" i="1" s="1"/>
  <c r="CQ416" i="1" s="1"/>
  <c r="CR416" i="1" s="1"/>
  <c r="CS416" i="1" s="1"/>
  <c r="CT416" i="1" s="1"/>
  <c r="CU416" i="1" s="1"/>
  <c r="CV416" i="1" s="1"/>
  <c r="CW416" i="1" s="1"/>
  <c r="CX416" i="1" s="1"/>
  <c r="CY416" i="1" s="1"/>
  <c r="CZ416" i="1" s="1"/>
  <c r="DA416" i="1" s="1"/>
  <c r="DB416" i="1" s="1"/>
  <c r="DC416" i="1" s="1"/>
  <c r="DD416" i="1" s="1"/>
  <c r="DE416" i="1" s="1"/>
  <c r="DF416" i="1" s="1"/>
  <c r="DG416" i="1" s="1"/>
  <c r="DH416" i="1" s="1"/>
  <c r="DR253" i="1"/>
  <c r="BV253" i="1"/>
  <c r="BW253" i="1" s="1"/>
  <c r="BX253" i="1" s="1"/>
  <c r="BY253" i="1" s="1"/>
  <c r="BZ253" i="1" s="1"/>
  <c r="CA253" i="1" s="1"/>
  <c r="CB253" i="1" s="1"/>
  <c r="DR228" i="1"/>
  <c r="BV228" i="1"/>
  <c r="BW228" i="1" s="1"/>
  <c r="BX228" i="1" s="1"/>
  <c r="BY228" i="1" s="1"/>
  <c r="BZ228" i="1" s="1"/>
  <c r="CA228" i="1" s="1"/>
  <c r="CB228" i="1" s="1"/>
  <c r="BV362" i="1"/>
  <c r="BW362" i="1" s="1"/>
  <c r="BX362" i="1" s="1"/>
  <c r="BY362" i="1" s="1"/>
  <c r="BZ362" i="1" s="1"/>
  <c r="CA362" i="1" s="1"/>
  <c r="CB362" i="1" s="1"/>
  <c r="DR358" i="1"/>
  <c r="BV358" i="1"/>
  <c r="BW358" i="1" s="1"/>
  <c r="BX358" i="1" s="1"/>
  <c r="BY358" i="1" s="1"/>
  <c r="BZ358" i="1" s="1"/>
  <c r="CA358" i="1" s="1"/>
  <c r="CB358" i="1" s="1"/>
  <c r="DR434" i="1"/>
  <c r="BV434" i="1"/>
  <c r="BW434" i="1" s="1"/>
  <c r="BX434" i="1" s="1"/>
  <c r="BY434" i="1" s="1"/>
  <c r="BZ434" i="1" s="1"/>
  <c r="CA434" i="1" s="1"/>
  <c r="CB434" i="1" s="1"/>
  <c r="DR225" i="1"/>
  <c r="BV225" i="1"/>
  <c r="BW225" i="1" s="1"/>
  <c r="BX225" i="1" s="1"/>
  <c r="BY225" i="1" s="1"/>
  <c r="BZ225" i="1" s="1"/>
  <c r="CA225" i="1" s="1"/>
  <c r="CB225" i="1" s="1"/>
  <c r="DR274" i="1"/>
  <c r="BV274" i="1"/>
  <c r="BW274" i="1" s="1"/>
  <c r="BX274" i="1" s="1"/>
  <c r="BY274" i="1" s="1"/>
  <c r="BZ274" i="1" s="1"/>
  <c r="CA274" i="1" s="1"/>
  <c r="CB274" i="1" s="1"/>
  <c r="CC274" i="1" s="1"/>
  <c r="BV503" i="1"/>
  <c r="BW503" i="1" s="1"/>
  <c r="BX503" i="1" s="1"/>
  <c r="BY503" i="1" s="1"/>
  <c r="BZ503" i="1" s="1"/>
  <c r="CA503" i="1" s="1"/>
  <c r="CB503" i="1" s="1"/>
  <c r="CC503" i="1" s="1"/>
  <c r="DR378" i="1"/>
  <c r="BV378" i="1"/>
  <c r="BW378" i="1" s="1"/>
  <c r="BX378" i="1" s="1"/>
  <c r="BY378" i="1" s="1"/>
  <c r="BZ378" i="1" s="1"/>
  <c r="CA378" i="1" s="1"/>
  <c r="CB378" i="1" s="1"/>
  <c r="CC378" i="1" s="1"/>
  <c r="CD378" i="1" s="1"/>
  <c r="CE378" i="1" s="1"/>
  <c r="CF378" i="1" s="1"/>
  <c r="CG378" i="1" s="1"/>
  <c r="CH378" i="1" s="1"/>
  <c r="CI378" i="1" s="1"/>
  <c r="CJ378" i="1" s="1"/>
  <c r="CK378" i="1" s="1"/>
  <c r="CL378" i="1" s="1"/>
  <c r="CM378" i="1" s="1"/>
  <c r="CN378" i="1" s="1"/>
  <c r="CO378" i="1" s="1"/>
  <c r="CP378" i="1" s="1"/>
  <c r="CQ378" i="1" s="1"/>
  <c r="CR378" i="1" s="1"/>
  <c r="CS378" i="1" s="1"/>
  <c r="CT378" i="1" s="1"/>
  <c r="CU378" i="1" s="1"/>
  <c r="CV378" i="1" s="1"/>
  <c r="CW378" i="1" s="1"/>
  <c r="CX378" i="1" s="1"/>
  <c r="CY378" i="1" s="1"/>
  <c r="CZ378" i="1" s="1"/>
  <c r="DA378" i="1" s="1"/>
  <c r="DB378" i="1" s="1"/>
  <c r="DC378" i="1" s="1"/>
  <c r="DD378" i="1" s="1"/>
  <c r="DE378" i="1" s="1"/>
  <c r="DF378" i="1" s="1"/>
  <c r="DG378" i="1" s="1"/>
  <c r="DH378" i="1" s="1"/>
  <c r="DR469" i="1"/>
  <c r="BV469" i="1"/>
  <c r="BW469" i="1" s="1"/>
  <c r="BX469" i="1" s="1"/>
  <c r="BY469" i="1" s="1"/>
  <c r="BZ469" i="1" s="1"/>
  <c r="CA469" i="1" s="1"/>
  <c r="CB469" i="1" s="1"/>
  <c r="DR209" i="1"/>
  <c r="BV209" i="1"/>
  <c r="BW209" i="1" s="1"/>
  <c r="BX209" i="1" s="1"/>
  <c r="BY209" i="1" s="1"/>
  <c r="BZ209" i="1" s="1"/>
  <c r="CA209" i="1" s="1"/>
  <c r="CB209" i="1" s="1"/>
  <c r="DR450" i="1"/>
  <c r="BV450" i="1"/>
  <c r="BW450" i="1" s="1"/>
  <c r="BX450" i="1" s="1"/>
  <c r="BY450" i="1" s="1"/>
  <c r="BZ450" i="1" s="1"/>
  <c r="CA450" i="1" s="1"/>
  <c r="CB450" i="1" s="1"/>
  <c r="DR223" i="1"/>
  <c r="BV223" i="1"/>
  <c r="BW223" i="1" s="1"/>
  <c r="BX223" i="1" s="1"/>
  <c r="BY223" i="1" s="1"/>
  <c r="BZ223" i="1" s="1"/>
  <c r="CA223" i="1" s="1"/>
  <c r="CB223" i="1" s="1"/>
  <c r="CC223" i="1" s="1"/>
  <c r="CD223" i="1" s="1"/>
  <c r="CE223" i="1" s="1"/>
  <c r="CF223" i="1" s="1"/>
  <c r="CG223" i="1" s="1"/>
  <c r="CH223" i="1" s="1"/>
  <c r="CI223" i="1" s="1"/>
  <c r="CJ223" i="1" s="1"/>
  <c r="CK223" i="1" s="1"/>
  <c r="CL223" i="1" s="1"/>
  <c r="CM223" i="1" s="1"/>
  <c r="CN223" i="1" s="1"/>
  <c r="CO223" i="1" s="1"/>
  <c r="CP223" i="1" s="1"/>
  <c r="CQ223" i="1" s="1"/>
  <c r="CR223" i="1" s="1"/>
  <c r="CS223" i="1" s="1"/>
  <c r="CT223" i="1" s="1"/>
  <c r="CU223" i="1" s="1"/>
  <c r="CV223" i="1" s="1"/>
  <c r="CW223" i="1" s="1"/>
  <c r="CX223" i="1" s="1"/>
  <c r="CY223" i="1" s="1"/>
  <c r="CZ223" i="1" s="1"/>
  <c r="DA223" i="1" s="1"/>
  <c r="DB223" i="1" s="1"/>
  <c r="DC223" i="1" s="1"/>
  <c r="DD223" i="1" s="1"/>
  <c r="DE223" i="1" s="1"/>
  <c r="DF223" i="1" s="1"/>
  <c r="DG223" i="1" s="1"/>
  <c r="DH223" i="1" s="1"/>
  <c r="BV324" i="1"/>
  <c r="BW324" i="1" s="1"/>
  <c r="BX324" i="1" s="1"/>
  <c r="BY324" i="1" s="1"/>
  <c r="BZ324" i="1" s="1"/>
  <c r="CA324" i="1" s="1"/>
  <c r="CB324" i="1" s="1"/>
  <c r="DR399" i="1"/>
  <c r="BV399" i="1"/>
  <c r="BW399" i="1" s="1"/>
  <c r="BX399" i="1" s="1"/>
  <c r="BY399" i="1" s="1"/>
  <c r="BZ399" i="1" s="1"/>
  <c r="CA399" i="1" s="1"/>
  <c r="CB399" i="1" s="1"/>
  <c r="DR364" i="1"/>
  <c r="BV364" i="1"/>
  <c r="BW364" i="1" s="1"/>
  <c r="BX364" i="1" s="1"/>
  <c r="BY364" i="1" s="1"/>
  <c r="BZ364" i="1" s="1"/>
  <c r="CA364" i="1" s="1"/>
  <c r="CB364" i="1" s="1"/>
  <c r="CC364" i="1" s="1"/>
  <c r="CD364" i="1" s="1"/>
  <c r="CE364" i="1" s="1"/>
  <c r="CF364" i="1" s="1"/>
  <c r="CG364" i="1" s="1"/>
  <c r="CH364" i="1" s="1"/>
  <c r="CI364" i="1" s="1"/>
  <c r="CJ364" i="1" s="1"/>
  <c r="CK364" i="1" s="1"/>
  <c r="CL364" i="1" s="1"/>
  <c r="CM364" i="1" s="1"/>
  <c r="CN364" i="1" s="1"/>
  <c r="CO364" i="1" s="1"/>
  <c r="CP364" i="1" s="1"/>
  <c r="CQ364" i="1" s="1"/>
  <c r="CR364" i="1" s="1"/>
  <c r="CS364" i="1" s="1"/>
  <c r="CT364" i="1" s="1"/>
  <c r="CU364" i="1" s="1"/>
  <c r="CV364" i="1" s="1"/>
  <c r="CW364" i="1" s="1"/>
  <c r="CX364" i="1" s="1"/>
  <c r="CY364" i="1" s="1"/>
  <c r="CZ364" i="1" s="1"/>
  <c r="DA364" i="1" s="1"/>
  <c r="DB364" i="1" s="1"/>
  <c r="DC364" i="1" s="1"/>
  <c r="DD364" i="1" s="1"/>
  <c r="DE364" i="1" s="1"/>
  <c r="DF364" i="1" s="1"/>
  <c r="DG364" i="1" s="1"/>
  <c r="DH364" i="1" s="1"/>
  <c r="DR372" i="1"/>
  <c r="BV372" i="1"/>
  <c r="BW372" i="1" s="1"/>
  <c r="BX372" i="1" s="1"/>
  <c r="BY372" i="1" s="1"/>
  <c r="BZ372" i="1" s="1"/>
  <c r="CA372" i="1" s="1"/>
  <c r="CB372" i="1" s="1"/>
  <c r="DR400" i="1"/>
  <c r="BV400" i="1"/>
  <c r="BW400" i="1" s="1"/>
  <c r="BX400" i="1" s="1"/>
  <c r="BY400" i="1" s="1"/>
  <c r="BZ400" i="1" s="1"/>
  <c r="CA400" i="1" s="1"/>
  <c r="CB400" i="1" s="1"/>
  <c r="DR287" i="1"/>
  <c r="BV287" i="1"/>
  <c r="BW287" i="1" s="1"/>
  <c r="BX287" i="1" s="1"/>
  <c r="BY287" i="1" s="1"/>
  <c r="BZ287" i="1" s="1"/>
  <c r="CA287" i="1" s="1"/>
  <c r="CB287" i="1" s="1"/>
  <c r="DR224" i="1"/>
  <c r="BV224" i="1"/>
  <c r="BW224" i="1" s="1"/>
  <c r="BX224" i="1" s="1"/>
  <c r="BY224" i="1" s="1"/>
  <c r="BZ224" i="1" s="1"/>
  <c r="CA224" i="1" s="1"/>
  <c r="CB224" i="1" s="1"/>
  <c r="BV241" i="1"/>
  <c r="BW241" i="1" s="1"/>
  <c r="BX241" i="1" s="1"/>
  <c r="BY241" i="1" s="1"/>
  <c r="BZ241" i="1" s="1"/>
  <c r="CA241" i="1" s="1"/>
  <c r="CB241" i="1" s="1"/>
  <c r="DR206" i="1"/>
  <c r="BV206" i="1"/>
  <c r="BW206" i="1" s="1"/>
  <c r="BX206" i="1" s="1"/>
  <c r="BY206" i="1" s="1"/>
  <c r="BZ206" i="1" s="1"/>
  <c r="CA206" i="1" s="1"/>
  <c r="CB206" i="1" s="1"/>
  <c r="DR307" i="1"/>
  <c r="BV307" i="1"/>
  <c r="BW307" i="1" s="1"/>
  <c r="BX307" i="1" s="1"/>
  <c r="BY307" i="1" s="1"/>
  <c r="BZ307" i="1" s="1"/>
  <c r="CA307" i="1" s="1"/>
  <c r="CB307" i="1" s="1"/>
  <c r="CC307" i="1" s="1"/>
  <c r="CD307" i="1" s="1"/>
  <c r="CE307" i="1" s="1"/>
  <c r="CF307" i="1" s="1"/>
  <c r="CG307" i="1" s="1"/>
  <c r="CH307" i="1" s="1"/>
  <c r="CI307" i="1" s="1"/>
  <c r="CJ307" i="1" s="1"/>
  <c r="CK307" i="1" s="1"/>
  <c r="CL307" i="1" s="1"/>
  <c r="CM307" i="1" s="1"/>
  <c r="CN307" i="1" s="1"/>
  <c r="CO307" i="1" s="1"/>
  <c r="CP307" i="1" s="1"/>
  <c r="CQ307" i="1" s="1"/>
  <c r="CR307" i="1" s="1"/>
  <c r="CS307" i="1" s="1"/>
  <c r="CT307" i="1" s="1"/>
  <c r="CU307" i="1" s="1"/>
  <c r="CV307" i="1" s="1"/>
  <c r="CW307" i="1" s="1"/>
  <c r="CX307" i="1" s="1"/>
  <c r="CY307" i="1" s="1"/>
  <c r="CZ307" i="1" s="1"/>
  <c r="DA307" i="1" s="1"/>
  <c r="DB307" i="1" s="1"/>
  <c r="DC307" i="1" s="1"/>
  <c r="DD307" i="1" s="1"/>
  <c r="DE307" i="1" s="1"/>
  <c r="DF307" i="1" s="1"/>
  <c r="DG307" i="1" s="1"/>
  <c r="DH307" i="1" s="1"/>
  <c r="DR373" i="1"/>
  <c r="BV373" i="1"/>
  <c r="BW373" i="1" s="1"/>
  <c r="BX373" i="1" s="1"/>
  <c r="BY373" i="1" s="1"/>
  <c r="BZ373" i="1" s="1"/>
  <c r="CA373" i="1" s="1"/>
  <c r="CB373" i="1" s="1"/>
  <c r="DR299" i="1"/>
  <c r="BV299" i="1"/>
  <c r="BW299" i="1" s="1"/>
  <c r="BX299" i="1" s="1"/>
  <c r="BY299" i="1" s="1"/>
  <c r="BZ299" i="1" s="1"/>
  <c r="CA299" i="1" s="1"/>
  <c r="CB299" i="1" s="1"/>
  <c r="DR347" i="1"/>
  <c r="BV347" i="1"/>
  <c r="BW347" i="1" s="1"/>
  <c r="BX347" i="1" s="1"/>
  <c r="BY347" i="1" s="1"/>
  <c r="BZ347" i="1" s="1"/>
  <c r="CA347" i="1" s="1"/>
  <c r="CB347" i="1" s="1"/>
  <c r="CC347" i="1" s="1"/>
  <c r="CD347" i="1" s="1"/>
  <c r="CE347" i="1" s="1"/>
  <c r="CF347" i="1" s="1"/>
  <c r="CG347" i="1" s="1"/>
  <c r="CH347" i="1" s="1"/>
  <c r="CI347" i="1" s="1"/>
  <c r="CJ347" i="1" s="1"/>
  <c r="CK347" i="1" s="1"/>
  <c r="CL347" i="1" s="1"/>
  <c r="CM347" i="1" s="1"/>
  <c r="CN347" i="1" s="1"/>
  <c r="CO347" i="1" s="1"/>
  <c r="CP347" i="1" s="1"/>
  <c r="CQ347" i="1" s="1"/>
  <c r="CR347" i="1" s="1"/>
  <c r="CS347" i="1" s="1"/>
  <c r="CT347" i="1" s="1"/>
  <c r="CU347" i="1" s="1"/>
  <c r="CV347" i="1" s="1"/>
  <c r="CW347" i="1" s="1"/>
  <c r="CX347" i="1" s="1"/>
  <c r="CY347" i="1" s="1"/>
  <c r="CZ347" i="1" s="1"/>
  <c r="DA347" i="1" s="1"/>
  <c r="DB347" i="1" s="1"/>
  <c r="DC347" i="1" s="1"/>
  <c r="DD347" i="1" s="1"/>
  <c r="DE347" i="1" s="1"/>
  <c r="DF347" i="1" s="1"/>
  <c r="DG347" i="1" s="1"/>
  <c r="DH347" i="1" s="1"/>
  <c r="DR312" i="1"/>
  <c r="BV312" i="1"/>
  <c r="BW312" i="1" s="1"/>
  <c r="BX312" i="1" s="1"/>
  <c r="BY312" i="1" s="1"/>
  <c r="BZ312" i="1" s="1"/>
  <c r="CA312" i="1" s="1"/>
  <c r="CB312" i="1" s="1"/>
  <c r="DR309" i="1"/>
  <c r="BV309" i="1"/>
  <c r="BW309" i="1" s="1"/>
  <c r="BX309" i="1" s="1"/>
  <c r="BY309" i="1" s="1"/>
  <c r="BZ309" i="1" s="1"/>
  <c r="CA309" i="1" s="1"/>
  <c r="CB309" i="1" s="1"/>
  <c r="CC309" i="1" s="1"/>
  <c r="CD309" i="1" s="1"/>
  <c r="CE309" i="1" s="1"/>
  <c r="CF309" i="1" s="1"/>
  <c r="CG309" i="1" s="1"/>
  <c r="CH309" i="1" s="1"/>
  <c r="CI309" i="1" s="1"/>
  <c r="CJ309" i="1" s="1"/>
  <c r="CK309" i="1" s="1"/>
  <c r="CL309" i="1" s="1"/>
  <c r="CM309" i="1" s="1"/>
  <c r="CN309" i="1" s="1"/>
  <c r="CO309" i="1" s="1"/>
  <c r="CP309" i="1" s="1"/>
  <c r="CQ309" i="1" s="1"/>
  <c r="CR309" i="1" s="1"/>
  <c r="CS309" i="1" s="1"/>
  <c r="CT309" i="1" s="1"/>
  <c r="CU309" i="1" s="1"/>
  <c r="CV309" i="1" s="1"/>
  <c r="CW309" i="1" s="1"/>
  <c r="CX309" i="1" s="1"/>
  <c r="CY309" i="1" s="1"/>
  <c r="CZ309" i="1" s="1"/>
  <c r="DA309" i="1" s="1"/>
  <c r="DB309" i="1" s="1"/>
  <c r="DC309" i="1" s="1"/>
  <c r="DD309" i="1" s="1"/>
  <c r="DE309" i="1" s="1"/>
  <c r="DF309" i="1" s="1"/>
  <c r="DG309" i="1" s="1"/>
  <c r="DH309" i="1" s="1"/>
  <c r="BV427" i="1"/>
  <c r="BW427" i="1" s="1"/>
  <c r="BX427" i="1" s="1"/>
  <c r="BY427" i="1" s="1"/>
  <c r="BZ427" i="1" s="1"/>
  <c r="CA427" i="1" s="1"/>
  <c r="CB427" i="1" s="1"/>
  <c r="DR295" i="1"/>
  <c r="BV295" i="1"/>
  <c r="BW295" i="1" s="1"/>
  <c r="BX295" i="1" s="1"/>
  <c r="BY295" i="1" s="1"/>
  <c r="BZ295" i="1" s="1"/>
  <c r="CA295" i="1" s="1"/>
  <c r="CB295" i="1" s="1"/>
  <c r="CC295" i="1" s="1"/>
  <c r="CD295" i="1" s="1"/>
  <c r="CE295" i="1" s="1"/>
  <c r="CF295" i="1" s="1"/>
  <c r="CG295" i="1" s="1"/>
  <c r="CH295" i="1" s="1"/>
  <c r="CI295" i="1" s="1"/>
  <c r="CJ295" i="1" s="1"/>
  <c r="CK295" i="1" s="1"/>
  <c r="CL295" i="1" s="1"/>
  <c r="CM295" i="1" s="1"/>
  <c r="CN295" i="1" s="1"/>
  <c r="CO295" i="1" s="1"/>
  <c r="CP295" i="1" s="1"/>
  <c r="CQ295" i="1" s="1"/>
  <c r="CR295" i="1" s="1"/>
  <c r="CS295" i="1" s="1"/>
  <c r="CT295" i="1" s="1"/>
  <c r="CU295" i="1" s="1"/>
  <c r="CV295" i="1" s="1"/>
  <c r="CW295" i="1" s="1"/>
  <c r="CX295" i="1" s="1"/>
  <c r="CY295" i="1" s="1"/>
  <c r="CZ295" i="1" s="1"/>
  <c r="DA295" i="1" s="1"/>
  <c r="DB295" i="1" s="1"/>
  <c r="DC295" i="1" s="1"/>
  <c r="DD295" i="1" s="1"/>
  <c r="DE295" i="1" s="1"/>
  <c r="DF295" i="1" s="1"/>
  <c r="DG295" i="1" s="1"/>
  <c r="DH295" i="1" s="1"/>
  <c r="DR431" i="1"/>
  <c r="BV431" i="1"/>
  <c r="BW431" i="1" s="1"/>
  <c r="BX431" i="1" s="1"/>
  <c r="BY431" i="1" s="1"/>
  <c r="BZ431" i="1" s="1"/>
  <c r="CA431" i="1" s="1"/>
  <c r="CB431" i="1" s="1"/>
  <c r="CC431" i="1" s="1"/>
  <c r="CD431" i="1" s="1"/>
  <c r="CE431" i="1" s="1"/>
  <c r="CF431" i="1" s="1"/>
  <c r="CG431" i="1" s="1"/>
  <c r="CH431" i="1" s="1"/>
  <c r="CI431" i="1" s="1"/>
  <c r="CJ431" i="1" s="1"/>
  <c r="CK431" i="1" s="1"/>
  <c r="CL431" i="1" s="1"/>
  <c r="CM431" i="1" s="1"/>
  <c r="CN431" i="1" s="1"/>
  <c r="CO431" i="1" s="1"/>
  <c r="CP431" i="1" s="1"/>
  <c r="CQ431" i="1" s="1"/>
  <c r="CR431" i="1" s="1"/>
  <c r="CS431" i="1" s="1"/>
  <c r="CT431" i="1" s="1"/>
  <c r="CU431" i="1" s="1"/>
  <c r="CV431" i="1" s="1"/>
  <c r="CW431" i="1" s="1"/>
  <c r="CX431" i="1" s="1"/>
  <c r="CY431" i="1" s="1"/>
  <c r="CZ431" i="1" s="1"/>
  <c r="DA431" i="1" s="1"/>
  <c r="DB431" i="1" s="1"/>
  <c r="DC431" i="1" s="1"/>
  <c r="DD431" i="1" s="1"/>
  <c r="DE431" i="1" s="1"/>
  <c r="DF431" i="1" s="1"/>
  <c r="DG431" i="1" s="1"/>
  <c r="DH431" i="1" s="1"/>
  <c r="DP4" i="1"/>
  <c r="DR277" i="1"/>
  <c r="BV277" i="1"/>
  <c r="BW277" i="1" s="1"/>
  <c r="BX277" i="1" s="1"/>
  <c r="BY277" i="1" s="1"/>
  <c r="BZ277" i="1" s="1"/>
  <c r="CA277" i="1" s="1"/>
  <c r="CB277" i="1" s="1"/>
  <c r="DR256" i="1"/>
  <c r="BV256" i="1"/>
  <c r="BW256" i="1" s="1"/>
  <c r="BX256" i="1" s="1"/>
  <c r="BY256" i="1" s="1"/>
  <c r="BZ256" i="1" s="1"/>
  <c r="CA256" i="1" s="1"/>
  <c r="CB256" i="1" s="1"/>
  <c r="CC256" i="1" s="1"/>
  <c r="CD256" i="1" s="1"/>
  <c r="CE256" i="1" s="1"/>
  <c r="CF256" i="1" s="1"/>
  <c r="CG256" i="1" s="1"/>
  <c r="CH256" i="1" s="1"/>
  <c r="CI256" i="1" s="1"/>
  <c r="CJ256" i="1" s="1"/>
  <c r="CK256" i="1" s="1"/>
  <c r="CL256" i="1" s="1"/>
  <c r="CM256" i="1" s="1"/>
  <c r="CN256" i="1" s="1"/>
  <c r="CO256" i="1" s="1"/>
  <c r="CP256" i="1" s="1"/>
  <c r="CQ256" i="1" s="1"/>
  <c r="CR256" i="1" s="1"/>
  <c r="CS256" i="1" s="1"/>
  <c r="CT256" i="1" s="1"/>
  <c r="CU256" i="1" s="1"/>
  <c r="CV256" i="1" s="1"/>
  <c r="CW256" i="1" s="1"/>
  <c r="CX256" i="1" s="1"/>
  <c r="CY256" i="1" s="1"/>
  <c r="CZ256" i="1" s="1"/>
  <c r="DA256" i="1" s="1"/>
  <c r="DB256" i="1" s="1"/>
  <c r="DC256" i="1" s="1"/>
  <c r="DD256" i="1" s="1"/>
  <c r="DE256" i="1" s="1"/>
  <c r="DF256" i="1" s="1"/>
  <c r="DG256" i="1" s="1"/>
  <c r="DH256" i="1" s="1"/>
  <c r="BV257" i="1"/>
  <c r="BW257" i="1" s="1"/>
  <c r="BX257" i="1" s="1"/>
  <c r="BY257" i="1" s="1"/>
  <c r="BZ257" i="1" s="1"/>
  <c r="CA257" i="1" s="1"/>
  <c r="CB257" i="1" s="1"/>
  <c r="CC257" i="1" s="1"/>
  <c r="CD257" i="1" s="1"/>
  <c r="CE257" i="1" s="1"/>
  <c r="CF257" i="1" s="1"/>
  <c r="CG257" i="1" s="1"/>
  <c r="CH257" i="1" s="1"/>
  <c r="CI257" i="1" s="1"/>
  <c r="CJ257" i="1" s="1"/>
  <c r="CK257" i="1" s="1"/>
  <c r="CL257" i="1" s="1"/>
  <c r="CM257" i="1" s="1"/>
  <c r="CN257" i="1" s="1"/>
  <c r="CO257" i="1" s="1"/>
  <c r="CP257" i="1" s="1"/>
  <c r="CQ257" i="1" s="1"/>
  <c r="CR257" i="1" s="1"/>
  <c r="CS257" i="1" s="1"/>
  <c r="CT257" i="1" s="1"/>
  <c r="CU257" i="1" s="1"/>
  <c r="CV257" i="1" s="1"/>
  <c r="CW257" i="1" s="1"/>
  <c r="CX257" i="1" s="1"/>
  <c r="CY257" i="1" s="1"/>
  <c r="CZ257" i="1" s="1"/>
  <c r="DA257" i="1" s="1"/>
  <c r="DB257" i="1" s="1"/>
  <c r="DC257" i="1" s="1"/>
  <c r="DD257" i="1" s="1"/>
  <c r="DE257" i="1" s="1"/>
  <c r="DF257" i="1" s="1"/>
  <c r="DG257" i="1" s="1"/>
  <c r="DH257" i="1" s="1"/>
  <c r="DR265" i="1"/>
  <c r="BV265" i="1"/>
  <c r="BW265" i="1" s="1"/>
  <c r="BX265" i="1" s="1"/>
  <c r="BY265" i="1" s="1"/>
  <c r="BZ265" i="1" s="1"/>
  <c r="CA265" i="1" s="1"/>
  <c r="CB265" i="1" s="1"/>
  <c r="CC265" i="1" s="1"/>
  <c r="CD265" i="1" s="1"/>
  <c r="CE265" i="1" s="1"/>
  <c r="CF265" i="1" s="1"/>
  <c r="CG265" i="1" s="1"/>
  <c r="CH265" i="1" s="1"/>
  <c r="CI265" i="1" s="1"/>
  <c r="CJ265" i="1" s="1"/>
  <c r="CK265" i="1" s="1"/>
  <c r="CL265" i="1" s="1"/>
  <c r="CM265" i="1" s="1"/>
  <c r="CN265" i="1" s="1"/>
  <c r="CO265" i="1" s="1"/>
  <c r="CP265" i="1" s="1"/>
  <c r="CQ265" i="1" s="1"/>
  <c r="CR265" i="1" s="1"/>
  <c r="CS265" i="1" s="1"/>
  <c r="CT265" i="1" s="1"/>
  <c r="CU265" i="1" s="1"/>
  <c r="CV265" i="1" s="1"/>
  <c r="CW265" i="1" s="1"/>
  <c r="CX265" i="1" s="1"/>
  <c r="CY265" i="1" s="1"/>
  <c r="CZ265" i="1" s="1"/>
  <c r="DA265" i="1" s="1"/>
  <c r="DB265" i="1" s="1"/>
  <c r="DC265" i="1" s="1"/>
  <c r="DD265" i="1" s="1"/>
  <c r="DE265" i="1" s="1"/>
  <c r="DF265" i="1" s="1"/>
  <c r="DG265" i="1" s="1"/>
  <c r="DH265" i="1" s="1"/>
  <c r="DR495" i="1"/>
  <c r="BV495" i="1"/>
  <c r="BW495" i="1" s="1"/>
  <c r="BX495" i="1" s="1"/>
  <c r="BY495" i="1" s="1"/>
  <c r="BZ495" i="1" s="1"/>
  <c r="CA495" i="1" s="1"/>
  <c r="CB495" i="1" s="1"/>
  <c r="DR311" i="1"/>
  <c r="BV311" i="1"/>
  <c r="BW311" i="1" s="1"/>
  <c r="BX311" i="1" s="1"/>
  <c r="BY311" i="1" s="1"/>
  <c r="BZ311" i="1" s="1"/>
  <c r="CA311" i="1" s="1"/>
  <c r="CB311" i="1" s="1"/>
  <c r="CC311" i="1" s="1"/>
  <c r="CD311" i="1" s="1"/>
  <c r="CE311" i="1" s="1"/>
  <c r="CF311" i="1" s="1"/>
  <c r="CG311" i="1" s="1"/>
  <c r="CH311" i="1" s="1"/>
  <c r="CI311" i="1" s="1"/>
  <c r="CJ311" i="1" s="1"/>
  <c r="CK311" i="1" s="1"/>
  <c r="CL311" i="1" s="1"/>
  <c r="CM311" i="1" s="1"/>
  <c r="CN311" i="1" s="1"/>
  <c r="CO311" i="1" s="1"/>
  <c r="CP311" i="1" s="1"/>
  <c r="CQ311" i="1" s="1"/>
  <c r="CR311" i="1" s="1"/>
  <c r="CS311" i="1" s="1"/>
  <c r="CT311" i="1" s="1"/>
  <c r="CU311" i="1" s="1"/>
  <c r="CV311" i="1" s="1"/>
  <c r="CW311" i="1" s="1"/>
  <c r="CX311" i="1" s="1"/>
  <c r="CY311" i="1" s="1"/>
  <c r="CZ311" i="1" s="1"/>
  <c r="DA311" i="1" s="1"/>
  <c r="DB311" i="1" s="1"/>
  <c r="DC311" i="1" s="1"/>
  <c r="DD311" i="1" s="1"/>
  <c r="DE311" i="1" s="1"/>
  <c r="DF311" i="1" s="1"/>
  <c r="DG311" i="1" s="1"/>
  <c r="DH311" i="1" s="1"/>
  <c r="DR249" i="1"/>
  <c r="BV249" i="1"/>
  <c r="BW249" i="1" s="1"/>
  <c r="BX249" i="1" s="1"/>
  <c r="BY249" i="1" s="1"/>
  <c r="BZ249" i="1" s="1"/>
  <c r="CA249" i="1" s="1"/>
  <c r="CB249" i="1" s="1"/>
  <c r="CC249" i="1" s="1"/>
  <c r="CD249" i="1" s="1"/>
  <c r="CE249" i="1" s="1"/>
  <c r="CF249" i="1" s="1"/>
  <c r="CG249" i="1" s="1"/>
  <c r="CH249" i="1" s="1"/>
  <c r="CI249" i="1" s="1"/>
  <c r="CJ249" i="1" s="1"/>
  <c r="CK249" i="1" s="1"/>
  <c r="CL249" i="1" s="1"/>
  <c r="CM249" i="1" s="1"/>
  <c r="CN249" i="1" s="1"/>
  <c r="CO249" i="1" s="1"/>
  <c r="CP249" i="1" s="1"/>
  <c r="CQ249" i="1" s="1"/>
  <c r="CR249" i="1" s="1"/>
  <c r="CS249" i="1" s="1"/>
  <c r="CT249" i="1" s="1"/>
  <c r="CU249" i="1" s="1"/>
  <c r="CV249" i="1" s="1"/>
  <c r="CW249" i="1" s="1"/>
  <c r="CX249" i="1" s="1"/>
  <c r="CY249" i="1" s="1"/>
  <c r="CZ249" i="1" s="1"/>
  <c r="DA249" i="1" s="1"/>
  <c r="DB249" i="1" s="1"/>
  <c r="DC249" i="1" s="1"/>
  <c r="DD249" i="1" s="1"/>
  <c r="DE249" i="1" s="1"/>
  <c r="DF249" i="1" s="1"/>
  <c r="DG249" i="1" s="1"/>
  <c r="DH249" i="1" s="1"/>
  <c r="BV417" i="1"/>
  <c r="BW417" i="1" s="1"/>
  <c r="BX417" i="1" s="1"/>
  <c r="BY417" i="1" s="1"/>
  <c r="BZ417" i="1" s="1"/>
  <c r="CA417" i="1" s="1"/>
  <c r="CB417" i="1" s="1"/>
  <c r="CC417" i="1" s="1"/>
  <c r="CD417" i="1" s="1"/>
  <c r="CE417" i="1" s="1"/>
  <c r="CF417" i="1" s="1"/>
  <c r="CG417" i="1" s="1"/>
  <c r="CH417" i="1" s="1"/>
  <c r="CI417" i="1" s="1"/>
  <c r="CJ417" i="1" s="1"/>
  <c r="CK417" i="1" s="1"/>
  <c r="CL417" i="1" s="1"/>
  <c r="CM417" i="1" s="1"/>
  <c r="CN417" i="1" s="1"/>
  <c r="CO417" i="1" s="1"/>
  <c r="CP417" i="1" s="1"/>
  <c r="CQ417" i="1" s="1"/>
  <c r="CR417" i="1" s="1"/>
  <c r="CS417" i="1" s="1"/>
  <c r="CT417" i="1" s="1"/>
  <c r="CU417" i="1" s="1"/>
  <c r="CV417" i="1" s="1"/>
  <c r="CW417" i="1" s="1"/>
  <c r="CX417" i="1" s="1"/>
  <c r="CY417" i="1" s="1"/>
  <c r="CZ417" i="1" s="1"/>
  <c r="DA417" i="1" s="1"/>
  <c r="DB417" i="1" s="1"/>
  <c r="DC417" i="1" s="1"/>
  <c r="DD417" i="1" s="1"/>
  <c r="DE417" i="1" s="1"/>
  <c r="DF417" i="1" s="1"/>
  <c r="DG417" i="1" s="1"/>
  <c r="DH417" i="1" s="1"/>
  <c r="DR437" i="1"/>
  <c r="BV437" i="1"/>
  <c r="BW437" i="1" s="1"/>
  <c r="BX437" i="1" s="1"/>
  <c r="BY437" i="1" s="1"/>
  <c r="BZ437" i="1" s="1"/>
  <c r="CA437" i="1" s="1"/>
  <c r="CB437" i="1" s="1"/>
  <c r="DR410" i="1"/>
  <c r="BV410" i="1"/>
  <c r="BW410" i="1" s="1"/>
  <c r="BX410" i="1" s="1"/>
  <c r="BY410" i="1" s="1"/>
  <c r="BZ410" i="1" s="1"/>
  <c r="CA410" i="1" s="1"/>
  <c r="CB410" i="1" s="1"/>
  <c r="DR271" i="1"/>
  <c r="BV271" i="1"/>
  <c r="BW271" i="1" s="1"/>
  <c r="BX271" i="1" s="1"/>
  <c r="BY271" i="1" s="1"/>
  <c r="BZ271" i="1" s="1"/>
  <c r="CA271" i="1" s="1"/>
  <c r="CB271" i="1" s="1"/>
  <c r="BS1" i="1"/>
  <c r="DR232" i="1"/>
  <c r="DR494" i="1"/>
  <c r="DR344" i="1"/>
  <c r="DR492" i="1"/>
  <c r="DR500" i="1"/>
  <c r="DR296" i="1"/>
  <c r="DR349" i="1"/>
  <c r="DR376" i="1"/>
  <c r="DR229" i="1"/>
  <c r="DR392" i="1"/>
  <c r="DR483" i="1"/>
  <c r="DR484" i="1"/>
  <c r="DR263" i="1"/>
  <c r="DR268" i="1"/>
  <c r="DR362" i="1"/>
  <c r="DR438" i="1"/>
  <c r="DR252" i="1"/>
  <c r="DR473" i="1"/>
  <c r="DR383" i="1"/>
  <c r="DR343" i="1"/>
  <c r="DR247" i="1"/>
  <c r="DR427" i="1"/>
  <c r="DR212" i="1"/>
  <c r="DR474" i="1"/>
  <c r="DR326" i="1"/>
  <c r="DR257" i="1"/>
  <c r="DR241" i="1"/>
  <c r="DR417" i="1"/>
  <c r="DR324" i="1"/>
  <c r="DR332" i="1"/>
  <c r="DR331" i="1"/>
  <c r="DR420" i="1"/>
  <c r="DR386" i="1"/>
  <c r="DR503" i="1"/>
  <c r="DJ483" i="1"/>
  <c r="F53" i="36"/>
  <c r="F52" i="36"/>
  <c r="DJ208" i="1"/>
  <c r="DJ283" i="1"/>
  <c r="DJ391" i="1"/>
  <c r="DJ412" i="1"/>
  <c r="DJ381" i="1"/>
  <c r="DJ485" i="1"/>
  <c r="DJ334" i="1"/>
  <c r="DJ459" i="1"/>
  <c r="DJ301" i="1"/>
  <c r="DJ421" i="1"/>
  <c r="DJ394" i="1"/>
  <c r="DJ341" i="1"/>
  <c r="DJ501" i="1"/>
  <c r="DJ441" i="1"/>
  <c r="DJ405" i="1"/>
  <c r="DJ303" i="1"/>
  <c r="DJ395" i="1"/>
  <c r="DJ403" i="1"/>
  <c r="DJ328" i="1"/>
  <c r="DJ357" i="1"/>
  <c r="DJ413" i="1"/>
  <c r="DJ245" i="1"/>
  <c r="DJ379" i="1"/>
  <c r="DJ270" i="1"/>
  <c r="DJ439" i="1"/>
  <c r="DJ422" i="1"/>
  <c r="DJ342" i="1"/>
  <c r="DJ393" i="1"/>
  <c r="DJ273" i="1"/>
  <c r="DJ476" i="1"/>
  <c r="DJ235" i="1"/>
  <c r="DJ254" i="1"/>
  <c r="DJ310" i="1"/>
  <c r="DJ474" i="1"/>
  <c r="DJ360" i="1"/>
  <c r="DJ496" i="1"/>
  <c r="DJ325" i="1"/>
  <c r="DJ349" i="1"/>
  <c r="DJ415" i="1"/>
  <c r="DJ446" i="1"/>
  <c r="DJ215" i="1"/>
  <c r="DJ210" i="1"/>
  <c r="DJ457" i="1"/>
  <c r="DJ406" i="1"/>
  <c r="DJ314" i="1"/>
  <c r="DJ326" i="1"/>
  <c r="DJ280" i="1"/>
  <c r="DJ461" i="1"/>
  <c r="DJ226" i="1"/>
  <c r="DJ211" i="1"/>
  <c r="DJ497" i="1"/>
  <c r="DJ488" i="1"/>
  <c r="DQ74" i="1"/>
  <c r="DJ396" i="1"/>
  <c r="DJ448" i="1"/>
  <c r="DJ482" i="1"/>
  <c r="DJ452" i="1"/>
  <c r="DJ255" i="1"/>
  <c r="DJ480" i="1"/>
  <c r="DJ346" i="1"/>
  <c r="DJ331" i="1"/>
  <c r="DJ471" i="1"/>
  <c r="DJ267" i="1"/>
  <c r="DJ214" i="1"/>
  <c r="DJ377" i="1"/>
  <c r="DJ492" i="1"/>
  <c r="DJ338" i="1"/>
  <c r="DJ258" i="1"/>
  <c r="DJ481" i="1"/>
  <c r="X62" i="6"/>
  <c r="ED88" i="6"/>
  <c r="ED75" i="6"/>
  <c r="ED86" i="6"/>
  <c r="EE86" i="6" s="1"/>
  <c r="ED6" i="6"/>
  <c r="X66" i="6"/>
  <c r="X47" i="6"/>
  <c r="X75" i="6"/>
  <c r="X36" i="6"/>
  <c r="CC9" i="1" s="1"/>
  <c r="X53" i="6"/>
  <c r="X81" i="6"/>
  <c r="ED5" i="6"/>
  <c r="ED30" i="6"/>
  <c r="ED94" i="6"/>
  <c r="ED54" i="6"/>
  <c r="X60" i="6"/>
  <c r="X28" i="6"/>
  <c r="X94" i="6"/>
  <c r="X40" i="6"/>
  <c r="CC34" i="1" s="1"/>
  <c r="X79" i="6"/>
  <c r="X13" i="6"/>
  <c r="CC502" i="1" s="1"/>
  <c r="ED59" i="6"/>
  <c r="X83" i="6"/>
  <c r="Y83" i="6" s="1"/>
  <c r="X8" i="6"/>
  <c r="ED46" i="6"/>
  <c r="ED20" i="6"/>
  <c r="ED15" i="6"/>
  <c r="X57" i="6"/>
  <c r="X22" i="6"/>
  <c r="X71" i="6"/>
  <c r="X50" i="6"/>
  <c r="X76" i="6"/>
  <c r="X68" i="6"/>
  <c r="ED97" i="6"/>
  <c r="X5" i="6"/>
  <c r="X33" i="6"/>
  <c r="X48" i="6"/>
  <c r="X73" i="6"/>
  <c r="X21" i="6"/>
  <c r="X43" i="6"/>
  <c r="ED19" i="6"/>
  <c r="ED26" i="6"/>
  <c r="ED63" i="6"/>
  <c r="ED53" i="6"/>
  <c r="ED10" i="6"/>
  <c r="X38" i="6"/>
  <c r="X97" i="6"/>
  <c r="X72" i="6"/>
  <c r="X35" i="6"/>
  <c r="CC38" i="1" s="1"/>
  <c r="X77" i="6"/>
  <c r="X46" i="6"/>
  <c r="X42" i="6"/>
  <c r="CC451" i="1" s="1"/>
  <c r="X31" i="6"/>
  <c r="ED65" i="6"/>
  <c r="K62" i="36"/>
  <c r="K66" i="36" s="1"/>
  <c r="DQ72" i="1"/>
  <c r="J78" i="36"/>
  <c r="F78" i="36"/>
  <c r="BT4" i="1"/>
  <c r="ED22" i="6"/>
  <c r="X89" i="6"/>
  <c r="X52" i="6"/>
  <c r="X95" i="6"/>
  <c r="X82" i="6"/>
  <c r="X7" i="6"/>
  <c r="X10" i="6"/>
  <c r="X61" i="6"/>
  <c r="ED72" i="6"/>
  <c r="ED96" i="6"/>
  <c r="ED67" i="6"/>
  <c r="ED35" i="6"/>
  <c r="ED31" i="6"/>
  <c r="ED89" i="6"/>
  <c r="ED71" i="6"/>
  <c r="ED61" i="6"/>
  <c r="H78" i="36"/>
  <c r="X37" i="6"/>
  <c r="X20" i="6"/>
  <c r="X1" i="6"/>
  <c r="X80" i="6"/>
  <c r="W3" i="6"/>
  <c r="X96" i="6"/>
  <c r="X27" i="6"/>
  <c r="X87" i="6"/>
  <c r="X91" i="6"/>
  <c r="X59" i="6"/>
  <c r="X49" i="6"/>
  <c r="ED64" i="6"/>
  <c r="ED73" i="6"/>
  <c r="ED47" i="6"/>
  <c r="EE47" i="6" s="1"/>
  <c r="ED79" i="6"/>
  <c r="ED38" i="6"/>
  <c r="EE38" i="6" s="1"/>
  <c r="ED42" i="6"/>
  <c r="ED18" i="6"/>
  <c r="I78" i="36"/>
  <c r="X58" i="6"/>
  <c r="X90" i="6"/>
  <c r="X78" i="6"/>
  <c r="X65" i="6"/>
  <c r="X74" i="6"/>
  <c r="X6" i="6"/>
  <c r="X30" i="6"/>
  <c r="X55" i="6"/>
  <c r="X11" i="6"/>
  <c r="ED68" i="6"/>
  <c r="ED56" i="6"/>
  <c r="ED9" i="6"/>
  <c r="ED14" i="6"/>
  <c r="EE14" i="6" s="1"/>
  <c r="ED50" i="6"/>
  <c r="X84" i="6"/>
  <c r="X4" i="6"/>
  <c r="X23" i="6"/>
  <c r="X85" i="6"/>
  <c r="Y85" i="6" s="1"/>
  <c r="ED24" i="6"/>
  <c r="ED82" i="6"/>
  <c r="K78" i="36"/>
  <c r="Z8" i="1"/>
  <c r="X98" i="6"/>
  <c r="X24" i="6"/>
  <c r="X15" i="6"/>
  <c r="CC435" i="1" s="1"/>
  <c r="X92" i="6"/>
  <c r="X56" i="6"/>
  <c r="X18" i="6"/>
  <c r="X39" i="6"/>
  <c r="X25" i="6"/>
  <c r="X63" i="6"/>
  <c r="Y63" i="6" s="1"/>
  <c r="X16" i="6"/>
  <c r="X93" i="6"/>
  <c r="X64" i="6"/>
  <c r="X9" i="6"/>
  <c r="X51" i="6"/>
  <c r="X12" i="6"/>
  <c r="X70" i="6"/>
  <c r="X29" i="6"/>
  <c r="X67" i="6"/>
  <c r="Y67" i="6" s="1"/>
  <c r="X69" i="6"/>
  <c r="X86" i="6"/>
  <c r="X45" i="6"/>
  <c r="X32" i="6"/>
  <c r="X17" i="6"/>
  <c r="X26" i="6"/>
  <c r="X34" i="6"/>
  <c r="CC37" i="1" s="1"/>
  <c r="X88" i="6"/>
  <c r="DQ63" i="1"/>
  <c r="BU86" i="1"/>
  <c r="BU197" i="1"/>
  <c r="BU45" i="1"/>
  <c r="BU29" i="1"/>
  <c r="DQ148" i="1"/>
  <c r="DP45" i="1"/>
  <c r="DQ153" i="1"/>
  <c r="DQ116" i="1"/>
  <c r="DQ20" i="1"/>
  <c r="BU41" i="1"/>
  <c r="BV41" i="1" s="1"/>
  <c r="BW41" i="1" s="1"/>
  <c r="BX41" i="1" s="1"/>
  <c r="BY41" i="1" s="1"/>
  <c r="BZ41" i="1" s="1"/>
  <c r="CA41" i="1" s="1"/>
  <c r="CB41" i="1" s="1"/>
  <c r="BU173" i="1"/>
  <c r="BV173" i="1" s="1"/>
  <c r="BW173" i="1" s="1"/>
  <c r="BX173" i="1" s="1"/>
  <c r="BY173" i="1" s="1"/>
  <c r="BZ173" i="1" s="1"/>
  <c r="CA173" i="1" s="1"/>
  <c r="CB173" i="1" s="1"/>
  <c r="CC173" i="1" s="1"/>
  <c r="DQ64" i="1"/>
  <c r="BU126" i="1"/>
  <c r="DQ150" i="1"/>
  <c r="DQ199" i="1"/>
  <c r="BU147" i="1"/>
  <c r="DQ71" i="1"/>
  <c r="DQ103" i="1"/>
  <c r="DP81" i="1"/>
  <c r="DQ203" i="1"/>
  <c r="DQ115" i="1"/>
  <c r="DQ130" i="1"/>
  <c r="BU87" i="1"/>
  <c r="BV87" i="1" s="1"/>
  <c r="BW87" i="1" s="1"/>
  <c r="BX87" i="1" s="1"/>
  <c r="BY87" i="1" s="1"/>
  <c r="BZ87" i="1" s="1"/>
  <c r="CA87" i="1" s="1"/>
  <c r="CB87" i="1" s="1"/>
  <c r="CC87" i="1" s="1"/>
  <c r="BU109" i="1"/>
  <c r="BV109" i="1" s="1"/>
  <c r="BW109" i="1" s="1"/>
  <c r="BX109" i="1" s="1"/>
  <c r="BY109" i="1" s="1"/>
  <c r="BZ109" i="1" s="1"/>
  <c r="CA109" i="1" s="1"/>
  <c r="CB109" i="1" s="1"/>
  <c r="CC109" i="1" s="1"/>
  <c r="CD109" i="1" s="1"/>
  <c r="CE109" i="1" s="1"/>
  <c r="CF109" i="1" s="1"/>
  <c r="CG109" i="1" s="1"/>
  <c r="CH109" i="1" s="1"/>
  <c r="CI109" i="1" s="1"/>
  <c r="CJ109" i="1" s="1"/>
  <c r="CK109" i="1" s="1"/>
  <c r="CL109" i="1" s="1"/>
  <c r="CM109" i="1" s="1"/>
  <c r="CN109" i="1" s="1"/>
  <c r="CO109" i="1" s="1"/>
  <c r="CP109" i="1" s="1"/>
  <c r="CQ109" i="1" s="1"/>
  <c r="CR109" i="1" s="1"/>
  <c r="CS109" i="1" s="1"/>
  <c r="CT109" i="1" s="1"/>
  <c r="CU109" i="1" s="1"/>
  <c r="CV109" i="1" s="1"/>
  <c r="CW109" i="1" s="1"/>
  <c r="CX109" i="1" s="1"/>
  <c r="CY109" i="1" s="1"/>
  <c r="CZ109" i="1" s="1"/>
  <c r="DA109" i="1" s="1"/>
  <c r="DB109" i="1" s="1"/>
  <c r="DC109" i="1" s="1"/>
  <c r="DD109" i="1" s="1"/>
  <c r="DE109" i="1" s="1"/>
  <c r="DF109" i="1" s="1"/>
  <c r="DG109" i="1" s="1"/>
  <c r="DH109" i="1" s="1"/>
  <c r="BU184" i="1"/>
  <c r="DQ105" i="1"/>
  <c r="BU44" i="1"/>
  <c r="DQ171" i="1"/>
  <c r="BT35" i="1"/>
  <c r="BU35" i="1" s="1"/>
  <c r="BV35" i="1" s="1"/>
  <c r="BW35" i="1" s="1"/>
  <c r="BX35" i="1" s="1"/>
  <c r="BY35" i="1" s="1"/>
  <c r="BZ35" i="1" s="1"/>
  <c r="CA35" i="1" s="1"/>
  <c r="CB35" i="1" s="1"/>
  <c r="CC35" i="1" s="1"/>
  <c r="CD35" i="1" s="1"/>
  <c r="CE35" i="1" s="1"/>
  <c r="CF35" i="1" s="1"/>
  <c r="CG35" i="1" s="1"/>
  <c r="CH35" i="1" s="1"/>
  <c r="CI35" i="1" s="1"/>
  <c r="CJ35" i="1" s="1"/>
  <c r="CK35" i="1" s="1"/>
  <c r="CL35" i="1" s="1"/>
  <c r="CM35" i="1" s="1"/>
  <c r="CN35" i="1" s="1"/>
  <c r="CO35" i="1" s="1"/>
  <c r="CP35" i="1" s="1"/>
  <c r="CQ35" i="1" s="1"/>
  <c r="CR35" i="1" s="1"/>
  <c r="CS35" i="1" s="1"/>
  <c r="CT35" i="1" s="1"/>
  <c r="CU35" i="1" s="1"/>
  <c r="CV35" i="1" s="1"/>
  <c r="CW35" i="1" s="1"/>
  <c r="CX35" i="1" s="1"/>
  <c r="CY35" i="1" s="1"/>
  <c r="CZ35" i="1" s="1"/>
  <c r="DA35" i="1" s="1"/>
  <c r="DB35" i="1" s="1"/>
  <c r="DC35" i="1" s="1"/>
  <c r="DD35" i="1" s="1"/>
  <c r="DE35" i="1" s="1"/>
  <c r="DF35" i="1" s="1"/>
  <c r="DG35" i="1" s="1"/>
  <c r="DH35" i="1" s="1"/>
  <c r="BU85" i="1"/>
  <c r="EE41" i="6"/>
  <c r="ED29" i="6"/>
  <c r="ED7" i="6"/>
  <c r="ED21" i="6"/>
  <c r="M111" i="12"/>
  <c r="M108" i="12"/>
  <c r="M106" i="12"/>
  <c r="M105" i="12"/>
  <c r="M107" i="12"/>
  <c r="M110" i="12"/>
  <c r="M104" i="12"/>
  <c r="M103" i="12"/>
  <c r="M102" i="12"/>
  <c r="M99" i="12"/>
  <c r="M109" i="12"/>
  <c r="M101" i="12"/>
  <c r="M93" i="12"/>
  <c r="M98" i="12"/>
  <c r="M95" i="12"/>
  <c r="M92" i="12"/>
  <c r="M96" i="12"/>
  <c r="M90" i="12"/>
  <c r="M94" i="12"/>
  <c r="M100" i="12"/>
  <c r="M97" i="12"/>
  <c r="M87" i="12"/>
  <c r="M89" i="12"/>
  <c r="M86" i="12"/>
  <c r="M84" i="12"/>
  <c r="M88" i="12"/>
  <c r="M78" i="12"/>
  <c r="M83" i="12"/>
  <c r="M85" i="12"/>
  <c r="M80" i="12"/>
  <c r="M77" i="12"/>
  <c r="M79" i="12"/>
  <c r="M74" i="12"/>
  <c r="M71" i="12"/>
  <c r="M68" i="12"/>
  <c r="M76" i="12"/>
  <c r="M73" i="12"/>
  <c r="M81" i="12"/>
  <c r="M70" i="12"/>
  <c r="M91" i="12"/>
  <c r="M75" i="12"/>
  <c r="M67" i="12"/>
  <c r="M82" i="12"/>
  <c r="M72" i="12"/>
  <c r="M63" i="12"/>
  <c r="M65" i="12"/>
  <c r="M62" i="12"/>
  <c r="M69" i="12"/>
  <c r="M59" i="12"/>
  <c r="M64" i="12"/>
  <c r="M61" i="12"/>
  <c r="M60" i="12"/>
  <c r="M48" i="12"/>
  <c r="M57" i="12"/>
  <c r="M53" i="12"/>
  <c r="M66" i="12"/>
  <c r="M58" i="12"/>
  <c r="M50" i="12"/>
  <c r="M52" i="12"/>
  <c r="M49" i="12"/>
  <c r="M43" i="12"/>
  <c r="M35" i="12"/>
  <c r="M40" i="12"/>
  <c r="M47" i="12"/>
  <c r="M37" i="12"/>
  <c r="M46" i="12"/>
  <c r="M42" i="12"/>
  <c r="M34" i="12"/>
  <c r="M26" i="12"/>
  <c r="M51" i="12"/>
  <c r="M39" i="12"/>
  <c r="M31" i="12"/>
  <c r="M55" i="12"/>
  <c r="M54" i="12"/>
  <c r="M44" i="12"/>
  <c r="M36" i="12"/>
  <c r="M28" i="12"/>
  <c r="M56" i="12"/>
  <c r="M41" i="12"/>
  <c r="M33" i="12"/>
  <c r="M25" i="12"/>
  <c r="M38" i="12"/>
  <c r="M30" i="12"/>
  <c r="M27" i="12"/>
  <c r="M24" i="12"/>
  <c r="M23" i="12"/>
  <c r="M15" i="12"/>
  <c r="M7" i="12"/>
  <c r="M20" i="12"/>
  <c r="M12" i="12"/>
  <c r="M45" i="12"/>
  <c r="M29" i="12"/>
  <c r="M17" i="12"/>
  <c r="M9" i="12"/>
  <c r="M22" i="12"/>
  <c r="M14" i="12"/>
  <c r="M6" i="12"/>
  <c r="M19" i="12"/>
  <c r="M11" i="12"/>
  <c r="M16" i="12"/>
  <c r="M21" i="12"/>
  <c r="M13" i="12"/>
  <c r="M32" i="12"/>
  <c r="N3" i="12"/>
  <c r="M18" i="12"/>
  <c r="M8" i="12"/>
  <c r="M10" i="12"/>
  <c r="M5" i="12"/>
  <c r="BU26" i="1"/>
  <c r="DQ170" i="1"/>
  <c r="BT53" i="1"/>
  <c r="BU53" i="1" s="1"/>
  <c r="BV53" i="1" s="1"/>
  <c r="BW53" i="1" s="1"/>
  <c r="BX53" i="1" s="1"/>
  <c r="BY53" i="1" s="1"/>
  <c r="BZ53" i="1" s="1"/>
  <c r="CA53" i="1" s="1"/>
  <c r="CB53" i="1" s="1"/>
  <c r="CC53" i="1" s="1"/>
  <c r="ED80" i="6"/>
  <c r="ED57" i="6"/>
  <c r="ED48" i="6"/>
  <c r="ED8" i="6"/>
  <c r="ED62" i="6"/>
  <c r="DA7" i="14"/>
  <c r="ED43" i="6"/>
  <c r="ED51" i="6"/>
  <c r="ED91" i="6"/>
  <c r="ED81" i="6"/>
  <c r="ED16" i="6"/>
  <c r="EE16" i="6" s="1"/>
  <c r="ED52" i="6"/>
  <c r="BU23" i="1"/>
  <c r="EC3" i="6"/>
  <c r="ED1" i="6"/>
  <c r="ED23" i="6"/>
  <c r="ED44" i="6"/>
  <c r="ED83" i="6"/>
  <c r="ED39" i="6"/>
  <c r="ED17" i="6"/>
  <c r="ED90" i="6"/>
  <c r="ED34" i="6"/>
  <c r="EE34" i="6" s="1"/>
  <c r="DQ183" i="1"/>
  <c r="EE26" i="6"/>
  <c r="DQ192" i="1"/>
  <c r="DQ121" i="1"/>
  <c r="ED77" i="6"/>
  <c r="EE77" i="6" s="1"/>
  <c r="ED37" i="6"/>
  <c r="ED95" i="6"/>
  <c r="ED74" i="6"/>
  <c r="ED49" i="6"/>
  <c r="ED40" i="6"/>
  <c r="ED76" i="6"/>
  <c r="BU66" i="1"/>
  <c r="BV66" i="1" s="1"/>
  <c r="BW66" i="1" s="1"/>
  <c r="BX66" i="1" s="1"/>
  <c r="BY66" i="1" s="1"/>
  <c r="BZ66" i="1" s="1"/>
  <c r="CA66" i="1" s="1"/>
  <c r="CB66" i="1" s="1"/>
  <c r="CC66" i="1" s="1"/>
  <c r="CD66" i="1" s="1"/>
  <c r="CE66" i="1" s="1"/>
  <c r="CF66" i="1" s="1"/>
  <c r="CG66" i="1" s="1"/>
  <c r="CH66" i="1" s="1"/>
  <c r="CI66" i="1" s="1"/>
  <c r="CJ66" i="1" s="1"/>
  <c r="CK66" i="1" s="1"/>
  <c r="CL66" i="1" s="1"/>
  <c r="CM66" i="1" s="1"/>
  <c r="CN66" i="1" s="1"/>
  <c r="CO66" i="1" s="1"/>
  <c r="CP66" i="1" s="1"/>
  <c r="CQ66" i="1" s="1"/>
  <c r="CR66" i="1" s="1"/>
  <c r="CS66" i="1" s="1"/>
  <c r="CT66" i="1" s="1"/>
  <c r="CU66" i="1" s="1"/>
  <c r="CV66" i="1" s="1"/>
  <c r="CW66" i="1" s="1"/>
  <c r="CX66" i="1" s="1"/>
  <c r="CY66" i="1" s="1"/>
  <c r="CZ66" i="1" s="1"/>
  <c r="DA66" i="1" s="1"/>
  <c r="DB66" i="1" s="1"/>
  <c r="DC66" i="1" s="1"/>
  <c r="DD66" i="1" s="1"/>
  <c r="DE66" i="1" s="1"/>
  <c r="DF66" i="1" s="1"/>
  <c r="DG66" i="1" s="1"/>
  <c r="DH66" i="1" s="1"/>
  <c r="EE46" i="6"/>
  <c r="ED69" i="6"/>
  <c r="ED70" i="6"/>
  <c r="ED55" i="6"/>
  <c r="ED4" i="6"/>
  <c r="ED58" i="6"/>
  <c r="EE58" i="6" s="1"/>
  <c r="ED11" i="6"/>
  <c r="EE11" i="6" s="1"/>
  <c r="ED92" i="6"/>
  <c r="EE92" i="6" s="1"/>
  <c r="ED12" i="6"/>
  <c r="ED60" i="6"/>
  <c r="DQ32" i="1"/>
  <c r="DQ94" i="1"/>
  <c r="DQ104" i="1"/>
  <c r="DP20" i="1"/>
  <c r="BT68" i="1"/>
  <c r="BU68" i="1" s="1"/>
  <c r="DQ37" i="1"/>
  <c r="BU48" i="1"/>
  <c r="BU33" i="1"/>
  <c r="DQ161" i="1"/>
  <c r="DQ128" i="1"/>
  <c r="DP48" i="1"/>
  <c r="BU193" i="1"/>
  <c r="DQ168" i="1"/>
  <c r="BT43" i="1"/>
  <c r="DQ43" i="1" s="1"/>
  <c r="BU191" i="1"/>
  <c r="BV191" i="1" s="1"/>
  <c r="BW191" i="1" s="1"/>
  <c r="BX191" i="1" s="1"/>
  <c r="BY191" i="1" s="1"/>
  <c r="BZ191" i="1" s="1"/>
  <c r="CA191" i="1" s="1"/>
  <c r="CB191" i="1" s="1"/>
  <c r="BM5" i="14"/>
  <c r="DB5" i="14" s="1"/>
  <c r="BU157" i="1"/>
  <c r="BV157" i="1" s="1"/>
  <c r="BW157" i="1" s="1"/>
  <c r="BX157" i="1" s="1"/>
  <c r="BY157" i="1" s="1"/>
  <c r="BZ157" i="1" s="1"/>
  <c r="CA157" i="1" s="1"/>
  <c r="CB157" i="1" s="1"/>
  <c r="CC157" i="1" s="1"/>
  <c r="DQ178" i="1"/>
  <c r="DQ91" i="1"/>
  <c r="DQ101" i="1"/>
  <c r="BU144" i="1"/>
  <c r="BV144" i="1" s="1"/>
  <c r="BW144" i="1" s="1"/>
  <c r="BX144" i="1" s="1"/>
  <c r="BY144" i="1" s="1"/>
  <c r="BZ144" i="1" s="1"/>
  <c r="CA144" i="1" s="1"/>
  <c r="CB144" i="1" s="1"/>
  <c r="CC144" i="1" s="1"/>
  <c r="CD144" i="1" s="1"/>
  <c r="CE144" i="1" s="1"/>
  <c r="CF144" i="1" s="1"/>
  <c r="CG144" i="1" s="1"/>
  <c r="CH144" i="1" s="1"/>
  <c r="CI144" i="1" s="1"/>
  <c r="CJ144" i="1" s="1"/>
  <c r="CK144" i="1" s="1"/>
  <c r="CL144" i="1" s="1"/>
  <c r="CM144" i="1" s="1"/>
  <c r="CN144" i="1" s="1"/>
  <c r="CO144" i="1" s="1"/>
  <c r="CP144" i="1" s="1"/>
  <c r="CQ144" i="1" s="1"/>
  <c r="CR144" i="1" s="1"/>
  <c r="CS144" i="1" s="1"/>
  <c r="CT144" i="1" s="1"/>
  <c r="CU144" i="1" s="1"/>
  <c r="CV144" i="1" s="1"/>
  <c r="CW144" i="1" s="1"/>
  <c r="CX144" i="1" s="1"/>
  <c r="CY144" i="1" s="1"/>
  <c r="CZ144" i="1" s="1"/>
  <c r="DA144" i="1" s="1"/>
  <c r="DB144" i="1" s="1"/>
  <c r="DC144" i="1" s="1"/>
  <c r="DD144" i="1" s="1"/>
  <c r="DE144" i="1" s="1"/>
  <c r="DF144" i="1" s="1"/>
  <c r="DG144" i="1" s="1"/>
  <c r="DH144" i="1" s="1"/>
  <c r="DQ30" i="1"/>
  <c r="BU84" i="1"/>
  <c r="BV84" i="1" s="1"/>
  <c r="BW84" i="1" s="1"/>
  <c r="BX84" i="1" s="1"/>
  <c r="BY84" i="1" s="1"/>
  <c r="BZ84" i="1" s="1"/>
  <c r="CA84" i="1" s="1"/>
  <c r="CB84" i="1" s="1"/>
  <c r="BM8" i="14"/>
  <c r="DB8" i="14" s="1"/>
  <c r="DQ28" i="1"/>
  <c r="DQ180" i="1"/>
  <c r="DP91" i="1"/>
  <c r="DQ166" i="1"/>
  <c r="DQ189" i="1"/>
  <c r="BU165" i="1"/>
  <c r="DQ54" i="1"/>
  <c r="BU69" i="1"/>
  <c r="BV69" i="1" s="1"/>
  <c r="BW69" i="1" s="1"/>
  <c r="BX69" i="1" s="1"/>
  <c r="BY69" i="1" s="1"/>
  <c r="BZ69" i="1" s="1"/>
  <c r="CA69" i="1" s="1"/>
  <c r="CB69" i="1" s="1"/>
  <c r="CC69" i="1" s="1"/>
  <c r="DQ25" i="1"/>
  <c r="DP84" i="1"/>
  <c r="BU112" i="1"/>
  <c r="DQ195" i="1"/>
  <c r="BU196" i="1"/>
  <c r="BV196" i="1" s="1"/>
  <c r="BW196" i="1" s="1"/>
  <c r="BX196" i="1" s="1"/>
  <c r="BY196" i="1" s="1"/>
  <c r="BZ196" i="1" s="1"/>
  <c r="CA196" i="1" s="1"/>
  <c r="CB196" i="1" s="1"/>
  <c r="BU39" i="1"/>
  <c r="BV39" i="1" s="1"/>
  <c r="BW39" i="1" s="1"/>
  <c r="BX39" i="1" s="1"/>
  <c r="BY39" i="1" s="1"/>
  <c r="BZ39" i="1" s="1"/>
  <c r="CA39" i="1" s="1"/>
  <c r="CB39" i="1" s="1"/>
  <c r="CC39" i="1" s="1"/>
  <c r="CD39" i="1" s="1"/>
  <c r="CE39" i="1" s="1"/>
  <c r="CF39" i="1" s="1"/>
  <c r="CG39" i="1" s="1"/>
  <c r="CH39" i="1" s="1"/>
  <c r="CI39" i="1" s="1"/>
  <c r="CJ39" i="1" s="1"/>
  <c r="CK39" i="1" s="1"/>
  <c r="CL39" i="1" s="1"/>
  <c r="CM39" i="1" s="1"/>
  <c r="CN39" i="1" s="1"/>
  <c r="CO39" i="1" s="1"/>
  <c r="CP39" i="1" s="1"/>
  <c r="CQ39" i="1" s="1"/>
  <c r="CR39" i="1" s="1"/>
  <c r="CS39" i="1" s="1"/>
  <c r="CT39" i="1" s="1"/>
  <c r="CU39" i="1" s="1"/>
  <c r="CV39" i="1" s="1"/>
  <c r="CW39" i="1" s="1"/>
  <c r="CX39" i="1" s="1"/>
  <c r="CY39" i="1" s="1"/>
  <c r="CZ39" i="1" s="1"/>
  <c r="DA39" i="1" s="1"/>
  <c r="DB39" i="1" s="1"/>
  <c r="DC39" i="1" s="1"/>
  <c r="DD39" i="1" s="1"/>
  <c r="DE39" i="1" s="1"/>
  <c r="DF39" i="1" s="1"/>
  <c r="DG39" i="1" s="1"/>
  <c r="DH39" i="1" s="1"/>
  <c r="DQ81" i="1"/>
  <c r="BU13" i="1"/>
  <c r="BU164" i="1"/>
  <c r="BU182" i="1"/>
  <c r="BU102" i="1"/>
  <c r="BV102" i="1" s="1"/>
  <c r="BW102" i="1" s="1"/>
  <c r="BX102" i="1" s="1"/>
  <c r="BY102" i="1" s="1"/>
  <c r="BZ102" i="1" s="1"/>
  <c r="CA102" i="1" s="1"/>
  <c r="CB102" i="1" s="1"/>
  <c r="DQ58" i="1"/>
  <c r="DP147" i="1"/>
  <c r="DQ34" i="1"/>
  <c r="BU162" i="1"/>
  <c r="BU123" i="1"/>
  <c r="BV123" i="1" s="1"/>
  <c r="BW123" i="1" s="1"/>
  <c r="BX123" i="1" s="1"/>
  <c r="BY123" i="1" s="1"/>
  <c r="BZ123" i="1" s="1"/>
  <c r="CA123" i="1" s="1"/>
  <c r="CB123" i="1" s="1"/>
  <c r="CC123" i="1" s="1"/>
  <c r="BU56" i="1"/>
  <c r="BV56" i="1" s="1"/>
  <c r="BW56" i="1" s="1"/>
  <c r="BX56" i="1" s="1"/>
  <c r="BY56" i="1" s="1"/>
  <c r="BZ56" i="1" s="1"/>
  <c r="CA56" i="1" s="1"/>
  <c r="CB56" i="1" s="1"/>
  <c r="CC56" i="1" s="1"/>
  <c r="CD56" i="1" s="1"/>
  <c r="CE56" i="1" s="1"/>
  <c r="CF56" i="1" s="1"/>
  <c r="CG56" i="1" s="1"/>
  <c r="CH56" i="1" s="1"/>
  <c r="CI56" i="1" s="1"/>
  <c r="CJ56" i="1" s="1"/>
  <c r="CK56" i="1" s="1"/>
  <c r="CL56" i="1" s="1"/>
  <c r="CM56" i="1" s="1"/>
  <c r="CN56" i="1" s="1"/>
  <c r="CO56" i="1" s="1"/>
  <c r="CP56" i="1" s="1"/>
  <c r="CQ56" i="1" s="1"/>
  <c r="CR56" i="1" s="1"/>
  <c r="CS56" i="1" s="1"/>
  <c r="CT56" i="1" s="1"/>
  <c r="CU56" i="1" s="1"/>
  <c r="CV56" i="1" s="1"/>
  <c r="CW56" i="1" s="1"/>
  <c r="CX56" i="1" s="1"/>
  <c r="CY56" i="1" s="1"/>
  <c r="CZ56" i="1" s="1"/>
  <c r="DA56" i="1" s="1"/>
  <c r="DB56" i="1" s="1"/>
  <c r="DC56" i="1" s="1"/>
  <c r="DD56" i="1" s="1"/>
  <c r="DE56" i="1" s="1"/>
  <c r="DF56" i="1" s="1"/>
  <c r="DG56" i="1" s="1"/>
  <c r="DH56" i="1" s="1"/>
  <c r="BU143" i="1"/>
  <c r="BV143" i="1" s="1"/>
  <c r="BW143" i="1" s="1"/>
  <c r="BX143" i="1" s="1"/>
  <c r="BY143" i="1" s="1"/>
  <c r="BZ143" i="1" s="1"/>
  <c r="CA143" i="1" s="1"/>
  <c r="CB143" i="1" s="1"/>
  <c r="BU152" i="1"/>
  <c r="BV152" i="1" s="1"/>
  <c r="BW152" i="1" s="1"/>
  <c r="BX152" i="1" s="1"/>
  <c r="BY152" i="1" s="1"/>
  <c r="BZ152" i="1" s="1"/>
  <c r="CA152" i="1" s="1"/>
  <c r="CB152" i="1" s="1"/>
  <c r="DQ151" i="1"/>
  <c r="BU125" i="1"/>
  <c r="BV125" i="1" s="1"/>
  <c r="BW125" i="1" s="1"/>
  <c r="BX125" i="1" s="1"/>
  <c r="BY125" i="1" s="1"/>
  <c r="BZ125" i="1" s="1"/>
  <c r="CA125" i="1" s="1"/>
  <c r="CB125" i="1" s="1"/>
  <c r="CC125" i="1" s="1"/>
  <c r="BU174" i="1"/>
  <c r="BU57" i="1"/>
  <c r="BV57" i="1" s="1"/>
  <c r="BW57" i="1" s="1"/>
  <c r="BX57" i="1" s="1"/>
  <c r="BY57" i="1" s="1"/>
  <c r="BZ57" i="1" s="1"/>
  <c r="CA57" i="1" s="1"/>
  <c r="CB57" i="1" s="1"/>
  <c r="BU133" i="1"/>
  <c r="DQ201" i="1"/>
  <c r="DQ6" i="1"/>
  <c r="BU99" i="1"/>
  <c r="BV99" i="1" s="1"/>
  <c r="BW99" i="1" s="1"/>
  <c r="BX99" i="1" s="1"/>
  <c r="BY99" i="1" s="1"/>
  <c r="BZ99" i="1" s="1"/>
  <c r="CA99" i="1" s="1"/>
  <c r="CB99" i="1" s="1"/>
  <c r="DQ49" i="1"/>
  <c r="DQ15" i="1"/>
  <c r="BU65" i="1"/>
  <c r="BV65" i="1" s="1"/>
  <c r="BW65" i="1" s="1"/>
  <c r="BX65" i="1" s="1"/>
  <c r="BY65" i="1" s="1"/>
  <c r="BZ65" i="1" s="1"/>
  <c r="CA65" i="1" s="1"/>
  <c r="CB65" i="1" s="1"/>
  <c r="CC65" i="1" s="1"/>
  <c r="DQ88" i="1"/>
  <c r="BU98" i="1"/>
  <c r="DQ202" i="1"/>
  <c r="BT16" i="1"/>
  <c r="BU16" i="1" s="1"/>
  <c r="BV16" i="1" s="1"/>
  <c r="BW16" i="1" s="1"/>
  <c r="BX16" i="1" s="1"/>
  <c r="BY16" i="1" s="1"/>
  <c r="BZ16" i="1" s="1"/>
  <c r="CA16" i="1" s="1"/>
  <c r="CB16" i="1" s="1"/>
  <c r="CC16" i="1" s="1"/>
  <c r="DQ187" i="1"/>
  <c r="DQ92" i="1"/>
  <c r="BU111" i="1"/>
  <c r="BU186" i="1"/>
  <c r="BT60" i="1"/>
  <c r="DP60" i="1"/>
  <c r="BU149" i="1"/>
  <c r="DQ119" i="1"/>
  <c r="DQ114" i="1"/>
  <c r="BU8" i="1"/>
  <c r="DQ156" i="1"/>
  <c r="DQ131" i="1"/>
  <c r="DQ146" i="1"/>
  <c r="BU61" i="1"/>
  <c r="BV61" i="1" s="1"/>
  <c r="BW61" i="1" s="1"/>
  <c r="BX61" i="1" s="1"/>
  <c r="BY61" i="1" s="1"/>
  <c r="BZ61" i="1" s="1"/>
  <c r="CA61" i="1" s="1"/>
  <c r="CB61" i="1" s="1"/>
  <c r="CC61" i="1" s="1"/>
  <c r="DQ82" i="1"/>
  <c r="BU175" i="1"/>
  <c r="BU134" i="1"/>
  <c r="BU14" i="1"/>
  <c r="BU185" i="1"/>
  <c r="BU19" i="1"/>
  <c r="BV19" i="1" s="1"/>
  <c r="BW19" i="1" s="1"/>
  <c r="BX19" i="1" s="1"/>
  <c r="BY19" i="1" s="1"/>
  <c r="BZ19" i="1" s="1"/>
  <c r="CA19" i="1" s="1"/>
  <c r="CB19" i="1" s="1"/>
  <c r="CC19" i="1" s="1"/>
  <c r="BN3" i="15"/>
  <c r="BO3" i="15" s="1"/>
  <c r="BP3" i="15" s="1"/>
  <c r="BQ3" i="15" s="1"/>
  <c r="BR3" i="15" s="1"/>
  <c r="BS3" i="15" s="1"/>
  <c r="BT3" i="15" s="1"/>
  <c r="BU3" i="15" s="1"/>
  <c r="BV3" i="15" s="1"/>
  <c r="BW3" i="15" s="1"/>
  <c r="BX3" i="15" s="1"/>
  <c r="BY3" i="15" s="1"/>
  <c r="BZ3" i="15" s="1"/>
  <c r="CA3" i="15" s="1"/>
  <c r="CB3" i="15" s="1"/>
  <c r="CC3" i="15" s="1"/>
  <c r="CD3" i="15" s="1"/>
  <c r="CE3" i="15" s="1"/>
  <c r="CF3" i="15" s="1"/>
  <c r="CG3" i="15" s="1"/>
  <c r="CH3" i="15" s="1"/>
  <c r="CI3" i="15" s="1"/>
  <c r="CJ3" i="15" s="1"/>
  <c r="CK3" i="15" s="1"/>
  <c r="CL3" i="15" s="1"/>
  <c r="CM3" i="15" s="1"/>
  <c r="CN3" i="15" s="1"/>
  <c r="CO3" i="15" s="1"/>
  <c r="CP3" i="15" s="1"/>
  <c r="CQ3" i="15" s="1"/>
  <c r="CR3" i="15" s="1"/>
  <c r="CT3" i="15" s="1"/>
  <c r="DQ62" i="1"/>
  <c r="BT46" i="1"/>
  <c r="DP46" i="1"/>
  <c r="BU158" i="1"/>
  <c r="BV158" i="1" s="1"/>
  <c r="BW158" i="1" s="1"/>
  <c r="BX158" i="1" s="1"/>
  <c r="BY158" i="1" s="1"/>
  <c r="BZ158" i="1" s="1"/>
  <c r="CA158" i="1" s="1"/>
  <c r="CB158" i="1" s="1"/>
  <c r="BU10" i="1"/>
  <c r="DQ159" i="1"/>
  <c r="DQ83" i="1"/>
  <c r="DQ139" i="1"/>
  <c r="BU100" i="1"/>
  <c r="BV100" i="1" s="1"/>
  <c r="BW100" i="1" s="1"/>
  <c r="BX100" i="1" s="1"/>
  <c r="BY100" i="1" s="1"/>
  <c r="BZ100" i="1" s="1"/>
  <c r="CA100" i="1" s="1"/>
  <c r="CB100" i="1" s="1"/>
  <c r="CC100" i="1" s="1"/>
  <c r="DQ169" i="1"/>
  <c r="DQ155" i="1"/>
  <c r="DP83" i="1"/>
  <c r="DQ204" i="1"/>
  <c r="BU31" i="1"/>
  <c r="DQ22" i="1"/>
  <c r="DP124" i="1"/>
  <c r="BT12" i="1"/>
  <c r="DQ140" i="1"/>
  <c r="DQ145" i="1"/>
  <c r="DQ179" i="1"/>
  <c r="DQ40" i="1"/>
  <c r="DQ59" i="1"/>
  <c r="DQ127" i="1"/>
  <c r="DQ107" i="1"/>
  <c r="DQ70" i="1"/>
  <c r="DQ75" i="1"/>
  <c r="BU124" i="1"/>
  <c r="BV124" i="1" s="1"/>
  <c r="BW124" i="1" s="1"/>
  <c r="BX124" i="1" s="1"/>
  <c r="BY124" i="1" s="1"/>
  <c r="BZ124" i="1" s="1"/>
  <c r="CA124" i="1" s="1"/>
  <c r="CB124" i="1" s="1"/>
  <c r="CC124" i="1" s="1"/>
  <c r="BU95" i="1"/>
  <c r="DP111" i="1"/>
  <c r="BT51" i="1"/>
  <c r="BU120" i="1"/>
  <c r="BV120" i="1" s="1"/>
  <c r="BW120" i="1" s="1"/>
  <c r="BX120" i="1" s="1"/>
  <c r="BY120" i="1" s="1"/>
  <c r="BZ120" i="1" s="1"/>
  <c r="CA120" i="1" s="1"/>
  <c r="CB120" i="1" s="1"/>
  <c r="CC120" i="1" s="1"/>
  <c r="DQ141" i="1"/>
  <c r="DQ136" i="1"/>
  <c r="DQ163" i="1"/>
  <c r="DQ190" i="1"/>
  <c r="BT90" i="1"/>
  <c r="DQ90" i="1" s="1"/>
  <c r="DP127" i="1"/>
  <c r="BU106" i="1"/>
  <c r="BV106" i="1" s="1"/>
  <c r="BW106" i="1" s="1"/>
  <c r="BX106" i="1" s="1"/>
  <c r="BY106" i="1" s="1"/>
  <c r="BZ106" i="1" s="1"/>
  <c r="CA106" i="1" s="1"/>
  <c r="CB106" i="1" s="1"/>
  <c r="CC106" i="1" s="1"/>
  <c r="CD106" i="1" s="1"/>
  <c r="CE106" i="1" s="1"/>
  <c r="CF106" i="1" s="1"/>
  <c r="CG106" i="1" s="1"/>
  <c r="CH106" i="1" s="1"/>
  <c r="CI106" i="1" s="1"/>
  <c r="CJ106" i="1" s="1"/>
  <c r="CK106" i="1" s="1"/>
  <c r="CL106" i="1" s="1"/>
  <c r="CM106" i="1" s="1"/>
  <c r="CN106" i="1" s="1"/>
  <c r="CO106" i="1" s="1"/>
  <c r="CP106" i="1" s="1"/>
  <c r="CQ106" i="1" s="1"/>
  <c r="CR106" i="1" s="1"/>
  <c r="CS106" i="1" s="1"/>
  <c r="CT106" i="1" s="1"/>
  <c r="CU106" i="1" s="1"/>
  <c r="CV106" i="1" s="1"/>
  <c r="CW106" i="1" s="1"/>
  <c r="CX106" i="1" s="1"/>
  <c r="CY106" i="1" s="1"/>
  <c r="CZ106" i="1" s="1"/>
  <c r="DA106" i="1" s="1"/>
  <c r="DB106" i="1" s="1"/>
  <c r="DC106" i="1" s="1"/>
  <c r="DD106" i="1" s="1"/>
  <c r="DE106" i="1" s="1"/>
  <c r="DF106" i="1" s="1"/>
  <c r="DG106" i="1" s="1"/>
  <c r="DH106" i="1" s="1"/>
  <c r="BU18" i="1"/>
  <c r="DQ135" i="1"/>
  <c r="DQ24" i="1"/>
  <c r="BU200" i="1"/>
  <c r="DP24" i="1"/>
  <c r="DP89" i="1"/>
  <c r="BT89" i="1"/>
  <c r="DP58" i="1"/>
  <c r="DQ129" i="1"/>
  <c r="BU7" i="1"/>
  <c r="BV7" i="1" s="1"/>
  <c r="BW7" i="1" s="1"/>
  <c r="BX7" i="1" s="1"/>
  <c r="BY7" i="1" s="1"/>
  <c r="BZ7" i="1" s="1"/>
  <c r="CA7" i="1" s="1"/>
  <c r="CB7" i="1" s="1"/>
  <c r="CC7" i="1" s="1"/>
  <c r="CD7" i="1" s="1"/>
  <c r="CE7" i="1" s="1"/>
  <c r="CF7" i="1" s="1"/>
  <c r="CG7" i="1" s="1"/>
  <c r="CH7" i="1" s="1"/>
  <c r="CI7" i="1" s="1"/>
  <c r="CJ7" i="1" s="1"/>
  <c r="CK7" i="1" s="1"/>
  <c r="CL7" i="1" s="1"/>
  <c r="CM7" i="1" s="1"/>
  <c r="CN7" i="1" s="1"/>
  <c r="CO7" i="1" s="1"/>
  <c r="CP7" i="1" s="1"/>
  <c r="CQ7" i="1" s="1"/>
  <c r="CR7" i="1" s="1"/>
  <c r="CS7" i="1" s="1"/>
  <c r="CT7" i="1" s="1"/>
  <c r="CU7" i="1" s="1"/>
  <c r="CV7" i="1" s="1"/>
  <c r="CW7" i="1" s="1"/>
  <c r="CX7" i="1" s="1"/>
  <c r="CY7" i="1" s="1"/>
  <c r="CZ7" i="1" s="1"/>
  <c r="DA7" i="1" s="1"/>
  <c r="DB7" i="1" s="1"/>
  <c r="DC7" i="1" s="1"/>
  <c r="DD7" i="1" s="1"/>
  <c r="DE7" i="1" s="1"/>
  <c r="DF7" i="1" s="1"/>
  <c r="DG7" i="1" s="1"/>
  <c r="DH7" i="1" s="1"/>
  <c r="DQ96" i="1"/>
  <c r="DQ42" i="1"/>
  <c r="BT11" i="1"/>
  <c r="DP11" i="1"/>
  <c r="BU79" i="1"/>
  <c r="DQ67" i="1"/>
  <c r="DQ160" i="1"/>
  <c r="DP67" i="1"/>
  <c r="BT55" i="1"/>
  <c r="DP55" i="1"/>
  <c r="BT52" i="1"/>
  <c r="DP52" i="1"/>
  <c r="DQ108" i="1"/>
  <c r="BU188" i="1"/>
  <c r="BV188" i="1" s="1"/>
  <c r="BW188" i="1" s="1"/>
  <c r="BX188" i="1" s="1"/>
  <c r="BY188" i="1" s="1"/>
  <c r="BZ188" i="1" s="1"/>
  <c r="CA188" i="1" s="1"/>
  <c r="CB188" i="1" s="1"/>
  <c r="CC188" i="1" s="1"/>
  <c r="CD188" i="1" s="1"/>
  <c r="CE188" i="1" s="1"/>
  <c r="CF188" i="1" s="1"/>
  <c r="CG188" i="1" s="1"/>
  <c r="CH188" i="1" s="1"/>
  <c r="CI188" i="1" s="1"/>
  <c r="CJ188" i="1" s="1"/>
  <c r="CK188" i="1" s="1"/>
  <c r="CL188" i="1" s="1"/>
  <c r="CM188" i="1" s="1"/>
  <c r="CN188" i="1" s="1"/>
  <c r="CO188" i="1" s="1"/>
  <c r="CP188" i="1" s="1"/>
  <c r="CQ188" i="1" s="1"/>
  <c r="CR188" i="1" s="1"/>
  <c r="CS188" i="1" s="1"/>
  <c r="CT188" i="1" s="1"/>
  <c r="CU188" i="1" s="1"/>
  <c r="CV188" i="1" s="1"/>
  <c r="CW188" i="1" s="1"/>
  <c r="CX188" i="1" s="1"/>
  <c r="CY188" i="1" s="1"/>
  <c r="CZ188" i="1" s="1"/>
  <c r="DA188" i="1" s="1"/>
  <c r="DB188" i="1" s="1"/>
  <c r="DC188" i="1" s="1"/>
  <c r="DD188" i="1" s="1"/>
  <c r="DE188" i="1" s="1"/>
  <c r="DF188" i="1" s="1"/>
  <c r="DG188" i="1" s="1"/>
  <c r="DH188" i="1" s="1"/>
  <c r="BU137" i="1"/>
  <c r="BT50" i="1"/>
  <c r="DP50" i="1"/>
  <c r="BU138" i="1"/>
  <c r="BU21" i="1"/>
  <c r="DQ38" i="1"/>
  <c r="BU110" i="1"/>
  <c r="BU47" i="1"/>
  <c r="BV47" i="1" s="1"/>
  <c r="BW47" i="1" s="1"/>
  <c r="BX47" i="1" s="1"/>
  <c r="BY47" i="1" s="1"/>
  <c r="BZ47" i="1" s="1"/>
  <c r="CA47" i="1" s="1"/>
  <c r="CB47" i="1" s="1"/>
  <c r="CC47" i="1" s="1"/>
  <c r="K61" i="36"/>
  <c r="K53" i="36"/>
  <c r="K52" i="36"/>
  <c r="G53" i="36"/>
  <c r="BU172" i="1"/>
  <c r="BV172" i="1" s="1"/>
  <c r="BW172" i="1" s="1"/>
  <c r="BX172" i="1" s="1"/>
  <c r="BY172" i="1" s="1"/>
  <c r="BZ172" i="1" s="1"/>
  <c r="CA172" i="1" s="1"/>
  <c r="CB172" i="1" s="1"/>
  <c r="BU181" i="1"/>
  <c r="BV181" i="1" s="1"/>
  <c r="BW181" i="1" s="1"/>
  <c r="BX181" i="1" s="1"/>
  <c r="BY181" i="1" s="1"/>
  <c r="BZ181" i="1" s="1"/>
  <c r="CA181" i="1" s="1"/>
  <c r="CB181" i="1" s="1"/>
  <c r="CC181" i="1" s="1"/>
  <c r="CD181" i="1" s="1"/>
  <c r="CE181" i="1" s="1"/>
  <c r="CF181" i="1" s="1"/>
  <c r="CG181" i="1" s="1"/>
  <c r="CH181" i="1" s="1"/>
  <c r="CI181" i="1" s="1"/>
  <c r="CJ181" i="1" s="1"/>
  <c r="CK181" i="1" s="1"/>
  <c r="CL181" i="1" s="1"/>
  <c r="CM181" i="1" s="1"/>
  <c r="CN181" i="1" s="1"/>
  <c r="CO181" i="1" s="1"/>
  <c r="CP181" i="1" s="1"/>
  <c r="CQ181" i="1" s="1"/>
  <c r="CR181" i="1" s="1"/>
  <c r="CS181" i="1" s="1"/>
  <c r="CT181" i="1" s="1"/>
  <c r="CU181" i="1" s="1"/>
  <c r="CV181" i="1" s="1"/>
  <c r="CW181" i="1" s="1"/>
  <c r="CX181" i="1" s="1"/>
  <c r="CY181" i="1" s="1"/>
  <c r="CZ181" i="1" s="1"/>
  <c r="DA181" i="1" s="1"/>
  <c r="DB181" i="1" s="1"/>
  <c r="DC181" i="1" s="1"/>
  <c r="DD181" i="1" s="1"/>
  <c r="DE181" i="1" s="1"/>
  <c r="DF181" i="1" s="1"/>
  <c r="DG181" i="1" s="1"/>
  <c r="DH181" i="1" s="1"/>
  <c r="BU80" i="1"/>
  <c r="BM9" i="14"/>
  <c r="DB9" i="14" s="1"/>
  <c r="DQ113" i="1"/>
  <c r="BU73" i="1"/>
  <c r="BV73" i="1" s="1"/>
  <c r="BW73" i="1" s="1"/>
  <c r="BX73" i="1" s="1"/>
  <c r="BY73" i="1" s="1"/>
  <c r="BZ73" i="1" s="1"/>
  <c r="CA73" i="1" s="1"/>
  <c r="CB73" i="1" s="1"/>
  <c r="CC73" i="1" s="1"/>
  <c r="J53" i="36"/>
  <c r="I53" i="36"/>
  <c r="BU77" i="1"/>
  <c r="BV77" i="1" s="1"/>
  <c r="BW77" i="1" s="1"/>
  <c r="BX77" i="1" s="1"/>
  <c r="BY77" i="1" s="1"/>
  <c r="BZ77" i="1" s="1"/>
  <c r="CA77" i="1" s="1"/>
  <c r="CB77" i="1" s="1"/>
  <c r="CC77" i="1" s="1"/>
  <c r="CD77" i="1" s="1"/>
  <c r="CE77" i="1" s="1"/>
  <c r="CF77" i="1" s="1"/>
  <c r="CG77" i="1" s="1"/>
  <c r="CH77" i="1" s="1"/>
  <c r="CI77" i="1" s="1"/>
  <c r="CJ77" i="1" s="1"/>
  <c r="CK77" i="1" s="1"/>
  <c r="CL77" i="1" s="1"/>
  <c r="CM77" i="1" s="1"/>
  <c r="CN77" i="1" s="1"/>
  <c r="CO77" i="1" s="1"/>
  <c r="CP77" i="1" s="1"/>
  <c r="CQ77" i="1" s="1"/>
  <c r="CR77" i="1" s="1"/>
  <c r="CS77" i="1" s="1"/>
  <c r="CT77" i="1" s="1"/>
  <c r="CU77" i="1" s="1"/>
  <c r="CV77" i="1" s="1"/>
  <c r="CW77" i="1" s="1"/>
  <c r="CX77" i="1" s="1"/>
  <c r="CY77" i="1" s="1"/>
  <c r="CZ77" i="1" s="1"/>
  <c r="DA77" i="1" s="1"/>
  <c r="DB77" i="1" s="1"/>
  <c r="DC77" i="1" s="1"/>
  <c r="DD77" i="1" s="1"/>
  <c r="DE77" i="1" s="1"/>
  <c r="DF77" i="1" s="1"/>
  <c r="DG77" i="1" s="1"/>
  <c r="DH77" i="1" s="1"/>
  <c r="BU36" i="1"/>
  <c r="BV36" i="1" s="1"/>
  <c r="BW36" i="1" s="1"/>
  <c r="BX36" i="1" s="1"/>
  <c r="BY36" i="1" s="1"/>
  <c r="BZ36" i="1" s="1"/>
  <c r="CA36" i="1" s="1"/>
  <c r="CB36" i="1" s="1"/>
  <c r="CC36" i="1" s="1"/>
  <c r="DQ176" i="1"/>
  <c r="DQ118" i="1"/>
  <c r="DQ154" i="1"/>
  <c r="DQ142" i="1"/>
  <c r="BU122" i="1"/>
  <c r="BV122" i="1" s="1"/>
  <c r="BW122" i="1" s="1"/>
  <c r="BX122" i="1" s="1"/>
  <c r="BY122" i="1" s="1"/>
  <c r="BZ122" i="1" s="1"/>
  <c r="CA122" i="1" s="1"/>
  <c r="CB122" i="1" s="1"/>
  <c r="CC122" i="1" s="1"/>
  <c r="CD122" i="1" s="1"/>
  <c r="CE122" i="1" s="1"/>
  <c r="CF122" i="1" s="1"/>
  <c r="CG122" i="1" s="1"/>
  <c r="CH122" i="1" s="1"/>
  <c r="CI122" i="1" s="1"/>
  <c r="CJ122" i="1" s="1"/>
  <c r="CK122" i="1" s="1"/>
  <c r="CL122" i="1" s="1"/>
  <c r="CM122" i="1" s="1"/>
  <c r="CN122" i="1" s="1"/>
  <c r="CO122" i="1" s="1"/>
  <c r="CP122" i="1" s="1"/>
  <c r="CQ122" i="1" s="1"/>
  <c r="CR122" i="1" s="1"/>
  <c r="CS122" i="1" s="1"/>
  <c r="CT122" i="1" s="1"/>
  <c r="CU122" i="1" s="1"/>
  <c r="CV122" i="1" s="1"/>
  <c r="CW122" i="1" s="1"/>
  <c r="CX122" i="1" s="1"/>
  <c r="CY122" i="1" s="1"/>
  <c r="CZ122" i="1" s="1"/>
  <c r="DA122" i="1" s="1"/>
  <c r="DB122" i="1" s="1"/>
  <c r="DC122" i="1" s="1"/>
  <c r="DD122" i="1" s="1"/>
  <c r="DE122" i="1" s="1"/>
  <c r="DF122" i="1" s="1"/>
  <c r="DG122" i="1" s="1"/>
  <c r="DH122" i="1" s="1"/>
  <c r="BU76" i="1"/>
  <c r="BV76" i="1" s="1"/>
  <c r="BW76" i="1" s="1"/>
  <c r="BX76" i="1" s="1"/>
  <c r="BY76" i="1" s="1"/>
  <c r="BZ76" i="1" s="1"/>
  <c r="CA76" i="1" s="1"/>
  <c r="CB76" i="1" s="1"/>
  <c r="CC76" i="1" s="1"/>
  <c r="DQ198" i="1"/>
  <c r="BU194" i="1"/>
  <c r="BV194" i="1" s="1"/>
  <c r="BW194" i="1" s="1"/>
  <c r="BX194" i="1" s="1"/>
  <c r="BY194" i="1" s="1"/>
  <c r="BZ194" i="1" s="1"/>
  <c r="CA194" i="1" s="1"/>
  <c r="CB194" i="1" s="1"/>
  <c r="CC194" i="1" s="1"/>
  <c r="CD194" i="1" s="1"/>
  <c r="CE194" i="1" s="1"/>
  <c r="CF194" i="1" s="1"/>
  <c r="CG194" i="1" s="1"/>
  <c r="CH194" i="1" s="1"/>
  <c r="CI194" i="1" s="1"/>
  <c r="CJ194" i="1" s="1"/>
  <c r="CK194" i="1" s="1"/>
  <c r="CL194" i="1" s="1"/>
  <c r="CM194" i="1" s="1"/>
  <c r="CN194" i="1" s="1"/>
  <c r="CO194" i="1" s="1"/>
  <c r="CP194" i="1" s="1"/>
  <c r="CQ194" i="1" s="1"/>
  <c r="CR194" i="1" s="1"/>
  <c r="CS194" i="1" s="1"/>
  <c r="CT194" i="1" s="1"/>
  <c r="CU194" i="1" s="1"/>
  <c r="CV194" i="1" s="1"/>
  <c r="CW194" i="1" s="1"/>
  <c r="CX194" i="1" s="1"/>
  <c r="CY194" i="1" s="1"/>
  <c r="CZ194" i="1" s="1"/>
  <c r="DA194" i="1" s="1"/>
  <c r="DB194" i="1" s="1"/>
  <c r="DC194" i="1" s="1"/>
  <c r="DD194" i="1" s="1"/>
  <c r="DE194" i="1" s="1"/>
  <c r="DF194" i="1" s="1"/>
  <c r="DG194" i="1" s="1"/>
  <c r="DH194" i="1" s="1"/>
  <c r="BU167" i="1"/>
  <c r="BV167" i="1" s="1"/>
  <c r="BW167" i="1" s="1"/>
  <c r="BX167" i="1" s="1"/>
  <c r="BY167" i="1" s="1"/>
  <c r="BZ167" i="1" s="1"/>
  <c r="CA167" i="1" s="1"/>
  <c r="CB167" i="1" s="1"/>
  <c r="CC167" i="1" s="1"/>
  <c r="CD167" i="1" s="1"/>
  <c r="CE167" i="1" s="1"/>
  <c r="CF167" i="1" s="1"/>
  <c r="CG167" i="1" s="1"/>
  <c r="CH167" i="1" s="1"/>
  <c r="CI167" i="1" s="1"/>
  <c r="CJ167" i="1" s="1"/>
  <c r="CK167" i="1" s="1"/>
  <c r="CL167" i="1" s="1"/>
  <c r="CM167" i="1" s="1"/>
  <c r="CN167" i="1" s="1"/>
  <c r="CO167" i="1" s="1"/>
  <c r="CP167" i="1" s="1"/>
  <c r="CQ167" i="1" s="1"/>
  <c r="CR167" i="1" s="1"/>
  <c r="CS167" i="1" s="1"/>
  <c r="CT167" i="1" s="1"/>
  <c r="CU167" i="1" s="1"/>
  <c r="CV167" i="1" s="1"/>
  <c r="CW167" i="1" s="1"/>
  <c r="CX167" i="1" s="1"/>
  <c r="CY167" i="1" s="1"/>
  <c r="CZ167" i="1" s="1"/>
  <c r="DA167" i="1" s="1"/>
  <c r="DB167" i="1" s="1"/>
  <c r="DC167" i="1" s="1"/>
  <c r="DD167" i="1" s="1"/>
  <c r="DE167" i="1" s="1"/>
  <c r="DF167" i="1" s="1"/>
  <c r="DG167" i="1" s="1"/>
  <c r="DH167" i="1" s="1"/>
  <c r="DQ177" i="1"/>
  <c r="BU78" i="1"/>
  <c r="BV78" i="1" s="1"/>
  <c r="BW78" i="1" s="1"/>
  <c r="BX78" i="1" s="1"/>
  <c r="BY78" i="1" s="1"/>
  <c r="BZ78" i="1" s="1"/>
  <c r="CA78" i="1" s="1"/>
  <c r="CB78" i="1" s="1"/>
  <c r="CC78" i="1" s="1"/>
  <c r="CD78" i="1" s="1"/>
  <c r="CE78" i="1" s="1"/>
  <c r="CF78" i="1" s="1"/>
  <c r="CG78" i="1" s="1"/>
  <c r="CH78" i="1" s="1"/>
  <c r="CI78" i="1" s="1"/>
  <c r="CJ78" i="1" s="1"/>
  <c r="CK78" i="1" s="1"/>
  <c r="CL78" i="1" s="1"/>
  <c r="CM78" i="1" s="1"/>
  <c r="CN78" i="1" s="1"/>
  <c r="CO78" i="1" s="1"/>
  <c r="CP78" i="1" s="1"/>
  <c r="CQ78" i="1" s="1"/>
  <c r="CR78" i="1" s="1"/>
  <c r="CS78" i="1" s="1"/>
  <c r="CT78" i="1" s="1"/>
  <c r="CU78" i="1" s="1"/>
  <c r="CV78" i="1" s="1"/>
  <c r="CW78" i="1" s="1"/>
  <c r="CX78" i="1" s="1"/>
  <c r="CY78" i="1" s="1"/>
  <c r="CZ78" i="1" s="1"/>
  <c r="DA78" i="1" s="1"/>
  <c r="DB78" i="1" s="1"/>
  <c r="DC78" i="1" s="1"/>
  <c r="DD78" i="1" s="1"/>
  <c r="DE78" i="1" s="1"/>
  <c r="DF78" i="1" s="1"/>
  <c r="DG78" i="1" s="1"/>
  <c r="DH78" i="1" s="1"/>
  <c r="DQ132" i="1"/>
  <c r="DQ97" i="1"/>
  <c r="DQ17" i="1"/>
  <c r="DQ117" i="1"/>
  <c r="DQ93" i="1"/>
  <c r="H52" i="36"/>
  <c r="DA11" i="14"/>
  <c r="BM11" i="14"/>
  <c r="BN7" i="14"/>
  <c r="DB7" i="14"/>
  <c r="DA3" i="14"/>
  <c r="BM3" i="14"/>
  <c r="BM10" i="14"/>
  <c r="DA10" i="14"/>
  <c r="DA4" i="14"/>
  <c r="BM4" i="14"/>
  <c r="BM6" i="14"/>
  <c r="DA6" i="14"/>
  <c r="DR72" i="1"/>
  <c r="DR9" i="1"/>
  <c r="DR115" i="1"/>
  <c r="DR171" i="1"/>
  <c r="DR82" i="1"/>
  <c r="DR119" i="1"/>
  <c r="DR204" i="1"/>
  <c r="DR183" i="1"/>
  <c r="DR117" i="1"/>
  <c r="DR198" i="1"/>
  <c r="DR83" i="1"/>
  <c r="DR139" i="1"/>
  <c r="DR159" i="1"/>
  <c r="DR38" i="1"/>
  <c r="DR136" i="1"/>
  <c r="DR104" i="1"/>
  <c r="DR108" i="1"/>
  <c r="DR105" i="1"/>
  <c r="DR75" i="1"/>
  <c r="DR176" i="1"/>
  <c r="DR128" i="1"/>
  <c r="DR63" i="1"/>
  <c r="DR195" i="1"/>
  <c r="DR93" i="1"/>
  <c r="DR25" i="1"/>
  <c r="DR154" i="1"/>
  <c r="DR145" i="1"/>
  <c r="DR127" i="1"/>
  <c r="DR6" i="1"/>
  <c r="DR180" i="1"/>
  <c r="DR103" i="1"/>
  <c r="DR27" i="1"/>
  <c r="DR58" i="1"/>
  <c r="DR161" i="1"/>
  <c r="DR151" i="1"/>
  <c r="DR192" i="1"/>
  <c r="DR140" i="1"/>
  <c r="DR179" i="1"/>
  <c r="DR148" i="1"/>
  <c r="DR166" i="1"/>
  <c r="DR59" i="1"/>
  <c r="DR118" i="1"/>
  <c r="DR88" i="1"/>
  <c r="DR146" i="1"/>
  <c r="DR28" i="1"/>
  <c r="DR70" i="1"/>
  <c r="DR81" i="1"/>
  <c r="DR67" i="1"/>
  <c r="DR24" i="1"/>
  <c r="DR129" i="1"/>
  <c r="DR190" i="1"/>
  <c r="DR168" i="1"/>
  <c r="DR49" i="1"/>
  <c r="DR187" i="1"/>
  <c r="DR114" i="1"/>
  <c r="DR37" i="1"/>
  <c r="DR94" i="1"/>
  <c r="DR64" i="1"/>
  <c r="DR177" i="1"/>
  <c r="DR34" i="1"/>
  <c r="DR169" i="1"/>
  <c r="DR121" i="1"/>
  <c r="DR71" i="1"/>
  <c r="DR54" i="1"/>
  <c r="DR74" i="1"/>
  <c r="DR62" i="1"/>
  <c r="DR32" i="1"/>
  <c r="DR40" i="1"/>
  <c r="DR203" i="1"/>
  <c r="DR42" i="1"/>
  <c r="DR153" i="1"/>
  <c r="DR113" i="1"/>
  <c r="DR170" i="1"/>
  <c r="DR189" i="1"/>
  <c r="DR163" i="1"/>
  <c r="DR101" i="1"/>
  <c r="DR202" i="1"/>
  <c r="DR131" i="1"/>
  <c r="DR155" i="1"/>
  <c r="DR97" i="1"/>
  <c r="DR5" i="1"/>
  <c r="DR150" i="1"/>
  <c r="DR199" i="1"/>
  <c r="DR17" i="1"/>
  <c r="DR130" i="1"/>
  <c r="DR96" i="1"/>
  <c r="DR178" i="1"/>
  <c r="DR141" i="1"/>
  <c r="DR92" i="1"/>
  <c r="DR116" i="1"/>
  <c r="DR91" i="1"/>
  <c r="DR132" i="1"/>
  <c r="DR156" i="1"/>
  <c r="DR135" i="1"/>
  <c r="DR107" i="1"/>
  <c r="DR201" i="1"/>
  <c r="DR160" i="1"/>
  <c r="DR20" i="1"/>
  <c r="DR15" i="1"/>
  <c r="DR30" i="1"/>
  <c r="DR22" i="1"/>
  <c r="DR142" i="1"/>
  <c r="K67" i="36" l="1"/>
  <c r="Y23" i="6"/>
  <c r="CC315" i="1"/>
  <c r="CC163" i="1"/>
  <c r="CC183" i="1"/>
  <c r="CC180" i="1"/>
  <c r="CD180" i="1" s="1"/>
  <c r="CC189" i="1"/>
  <c r="CD189" i="1" s="1"/>
  <c r="CC94" i="1"/>
  <c r="CC443" i="1"/>
  <c r="Y24" i="6"/>
  <c r="CD124" i="1" s="1"/>
  <c r="CC142" i="1"/>
  <c r="CC275" i="1"/>
  <c r="CC131" i="1"/>
  <c r="CC151" i="1"/>
  <c r="CC150" i="1"/>
  <c r="CC146" i="1"/>
  <c r="CD146" i="1" s="1"/>
  <c r="CD125" i="1"/>
  <c r="CC143" i="1"/>
  <c r="CC24" i="1"/>
  <c r="CC40" i="1"/>
  <c r="CC15" i="1"/>
  <c r="CC30" i="1"/>
  <c r="CC42" i="1"/>
  <c r="CC286" i="1"/>
  <c r="CC243" i="1"/>
  <c r="CC240" i="1"/>
  <c r="CC190" i="1"/>
  <c r="CC58" i="1"/>
  <c r="CC199" i="1"/>
  <c r="CC239" i="1"/>
  <c r="CC219" i="1"/>
  <c r="CC202" i="1"/>
  <c r="CC213" i="1"/>
  <c r="CC198" i="1"/>
  <c r="CC170" i="1"/>
  <c r="CC205" i="1"/>
  <c r="CC207" i="1"/>
  <c r="CC271" i="1"/>
  <c r="CC312" i="1"/>
  <c r="CC372" i="1"/>
  <c r="CC228" i="1"/>
  <c r="CC72" i="1"/>
  <c r="CC156" i="1"/>
  <c r="CC153" i="1"/>
  <c r="Y33" i="6"/>
  <c r="CD19" i="1" s="1"/>
  <c r="Z19" i="1"/>
  <c r="CC324" i="1"/>
  <c r="CC358" i="1"/>
  <c r="CC57" i="1"/>
  <c r="CC84" i="1"/>
  <c r="CC191" i="1"/>
  <c r="CD191" i="1" s="1"/>
  <c r="CC59" i="1"/>
  <c r="CC62" i="1"/>
  <c r="CC54" i="1"/>
  <c r="CC204" i="1"/>
  <c r="CC103" i="1"/>
  <c r="CC113" i="1"/>
  <c r="CC97" i="1"/>
  <c r="CC105" i="1"/>
  <c r="CC108" i="1"/>
  <c r="CC154" i="1"/>
  <c r="CC92" i="1"/>
  <c r="Y25" i="6"/>
  <c r="CD36" i="1" s="1"/>
  <c r="CC136" i="1"/>
  <c r="CD136" i="1" s="1"/>
  <c r="CC132" i="1"/>
  <c r="CD132" i="1" s="1"/>
  <c r="CC145" i="1"/>
  <c r="CD145" i="1" s="1"/>
  <c r="CC177" i="1"/>
  <c r="CD177" i="1" s="1"/>
  <c r="CC127" i="1"/>
  <c r="CD127" i="1" s="1"/>
  <c r="CC74" i="1"/>
  <c r="CC64" i="1"/>
  <c r="CC88" i="1"/>
  <c r="CC67" i="1"/>
  <c r="CC70" i="1"/>
  <c r="CC437" i="1"/>
  <c r="CC450" i="1"/>
  <c r="CC489" i="1"/>
  <c r="CC196" i="1"/>
  <c r="CD196" i="1" s="1"/>
  <c r="Y17" i="6"/>
  <c r="Y12" i="6"/>
  <c r="CC49" i="1"/>
  <c r="CC495" i="1"/>
  <c r="CC427" i="1"/>
  <c r="CC299" i="1"/>
  <c r="CC241" i="1"/>
  <c r="CC400" i="1"/>
  <c r="CD400" i="1" s="1"/>
  <c r="CC209" i="1"/>
  <c r="CC469" i="1"/>
  <c r="CC434" i="1"/>
  <c r="CC28" i="1"/>
  <c r="CC22" i="1"/>
  <c r="CC17" i="1"/>
  <c r="CC276" i="1"/>
  <c r="CC266" i="1"/>
  <c r="CC272" i="1"/>
  <c r="CC473" i="1"/>
  <c r="CC260" i="1"/>
  <c r="CC244" i="1"/>
  <c r="CC298" i="1"/>
  <c r="CC247" i="1"/>
  <c r="CC262" i="1"/>
  <c r="CC231" i="1"/>
  <c r="CC268" i="1"/>
  <c r="CC229" i="1"/>
  <c r="CC263" i="1"/>
  <c r="CC248" i="1"/>
  <c r="CC319" i="1"/>
  <c r="CC322" i="1"/>
  <c r="CC250" i="1"/>
  <c r="CC195" i="1"/>
  <c r="CC172" i="1"/>
  <c r="CD172" i="1" s="1"/>
  <c r="CC158" i="1"/>
  <c r="CD158" i="1" s="1"/>
  <c r="CC99" i="1"/>
  <c r="CC152" i="1"/>
  <c r="CD152" i="1" s="1"/>
  <c r="CC102" i="1"/>
  <c r="CC41" i="1"/>
  <c r="CC159" i="1"/>
  <c r="CC155" i="1"/>
  <c r="CC5" i="1"/>
  <c r="CC203" i="1"/>
  <c r="CC6" i="1"/>
  <c r="CC373" i="1"/>
  <c r="CD373" i="1" s="1"/>
  <c r="CC206" i="1"/>
  <c r="CD206" i="1" s="1"/>
  <c r="CC224" i="1"/>
  <c r="CC399" i="1"/>
  <c r="CC380" i="1"/>
  <c r="CC420" i="1"/>
  <c r="CC428" i="1"/>
  <c r="CC330" i="1"/>
  <c r="CC350" i="1"/>
  <c r="CC499" i="1"/>
  <c r="CC369" i="1"/>
  <c r="CD369" i="1" s="1"/>
  <c r="CC385" i="1"/>
  <c r="CC337" i="1"/>
  <c r="CC353" i="1"/>
  <c r="CC221" i="1"/>
  <c r="CC316" i="1"/>
  <c r="CC407" i="1"/>
  <c r="CD407" i="1" s="1"/>
  <c r="CC419" i="1"/>
  <c r="CC71" i="1"/>
  <c r="CC384" i="1"/>
  <c r="CC426" i="1"/>
  <c r="CC438" i="1"/>
  <c r="CC278" i="1"/>
  <c r="CC363" i="1"/>
  <c r="CC442" i="1"/>
  <c r="CC345" i="1"/>
  <c r="CC484" i="1"/>
  <c r="CC362" i="1"/>
  <c r="CC291" i="1"/>
  <c r="CC368" i="1"/>
  <c r="CC289" i="1"/>
  <c r="CC401" i="1"/>
  <c r="CC282" i="1"/>
  <c r="CC376" i="1"/>
  <c r="CC340" i="1"/>
  <c r="CC130" i="1"/>
  <c r="CD130" i="1" s="1"/>
  <c r="CC493" i="1"/>
  <c r="CC333" i="1"/>
  <c r="CC387" i="1"/>
  <c r="CC238" i="1"/>
  <c r="CC370" i="1"/>
  <c r="CC336" i="1"/>
  <c r="CC344" i="1"/>
  <c r="CC313" i="1"/>
  <c r="CC500" i="1"/>
  <c r="CC216" i="1"/>
  <c r="CC486" i="1"/>
  <c r="CC392" i="1"/>
  <c r="CC171" i="1"/>
  <c r="CD171" i="1" s="1"/>
  <c r="CC348" i="1"/>
  <c r="CC212" i="1"/>
  <c r="CC409" i="1"/>
  <c r="CC366" i="1"/>
  <c r="CC436" i="1"/>
  <c r="CC264" i="1"/>
  <c r="CC464" i="1"/>
  <c r="CC148" i="1"/>
  <c r="CD148" i="1" s="1"/>
  <c r="CC491" i="1"/>
  <c r="CC327" i="1"/>
  <c r="CC440" i="1"/>
  <c r="CC390" i="1"/>
  <c r="CD390" i="1" s="1"/>
  <c r="CC447" i="1"/>
  <c r="CC382" i="1"/>
  <c r="CC490" i="1"/>
  <c r="CC449" i="1"/>
  <c r="CC444" i="1"/>
  <c r="CC261" i="1"/>
  <c r="CC354" i="1"/>
  <c r="CC410" i="1"/>
  <c r="CC277" i="1"/>
  <c r="CC253" i="1"/>
  <c r="CC398" i="1"/>
  <c r="CC234" i="1"/>
  <c r="CC404" i="1"/>
  <c r="CC463" i="1"/>
  <c r="CC397" i="1"/>
  <c r="CC351" i="1"/>
  <c r="CC237" i="1"/>
  <c r="CC432" i="1"/>
  <c r="CC453" i="1"/>
  <c r="CC217" i="1"/>
  <c r="CC352" i="1"/>
  <c r="CC359" i="1"/>
  <c r="CC479" i="1"/>
  <c r="CC287" i="1"/>
  <c r="CC225" i="1"/>
  <c r="CC445" i="1"/>
  <c r="CC383" i="1"/>
  <c r="CC242" i="1"/>
  <c r="CC222" i="1"/>
  <c r="CC433" i="1"/>
  <c r="CC470" i="1"/>
  <c r="CC332" i="1"/>
  <c r="CC425" i="1"/>
  <c r="CC121" i="1"/>
  <c r="CD121" i="1" s="1"/>
  <c r="CC288" i="1"/>
  <c r="CC269" i="1"/>
  <c r="CD269" i="1" s="1"/>
  <c r="CC236" i="1"/>
  <c r="CC375" i="1"/>
  <c r="CC460" i="1"/>
  <c r="CC389" i="1"/>
  <c r="CC300" i="1"/>
  <c r="CC246" i="1"/>
  <c r="CC386" i="1"/>
  <c r="CC408" i="1"/>
  <c r="CC477" i="1"/>
  <c r="CC411" i="1"/>
  <c r="CC308" i="1"/>
  <c r="CC467" i="1"/>
  <c r="CD467" i="1" s="1"/>
  <c r="CC430" i="1"/>
  <c r="CC339" i="1"/>
  <c r="CC414" i="1"/>
  <c r="CC466" i="1"/>
  <c r="CD466" i="1" s="1"/>
  <c r="CC317" i="1"/>
  <c r="CC429" i="1"/>
  <c r="DJ296" i="1"/>
  <c r="DR21" i="1"/>
  <c r="BV21" i="1"/>
  <c r="BW21" i="1" s="1"/>
  <c r="BX21" i="1" s="1"/>
  <c r="BY21" i="1" s="1"/>
  <c r="BZ21" i="1" s="1"/>
  <c r="CA21" i="1" s="1"/>
  <c r="CB21" i="1" s="1"/>
  <c r="CC21" i="1" s="1"/>
  <c r="DR13" i="1"/>
  <c r="BV13" i="1"/>
  <c r="BW13" i="1" s="1"/>
  <c r="BX13" i="1" s="1"/>
  <c r="BY13" i="1" s="1"/>
  <c r="BZ13" i="1" s="1"/>
  <c r="CA13" i="1" s="1"/>
  <c r="CB13" i="1" s="1"/>
  <c r="CC13" i="1" s="1"/>
  <c r="CD13" i="1" s="1"/>
  <c r="CE13" i="1" s="1"/>
  <c r="CF13" i="1" s="1"/>
  <c r="CG13" i="1" s="1"/>
  <c r="CH13" i="1" s="1"/>
  <c r="CI13" i="1" s="1"/>
  <c r="CJ13" i="1" s="1"/>
  <c r="CK13" i="1" s="1"/>
  <c r="CL13" i="1" s="1"/>
  <c r="CM13" i="1" s="1"/>
  <c r="CN13" i="1" s="1"/>
  <c r="CO13" i="1" s="1"/>
  <c r="CP13" i="1" s="1"/>
  <c r="CQ13" i="1" s="1"/>
  <c r="CR13" i="1" s="1"/>
  <c r="CS13" i="1" s="1"/>
  <c r="CT13" i="1" s="1"/>
  <c r="CU13" i="1" s="1"/>
  <c r="CV13" i="1" s="1"/>
  <c r="CW13" i="1" s="1"/>
  <c r="CX13" i="1" s="1"/>
  <c r="CY13" i="1" s="1"/>
  <c r="CZ13" i="1" s="1"/>
  <c r="DA13" i="1" s="1"/>
  <c r="DB13" i="1" s="1"/>
  <c r="DC13" i="1" s="1"/>
  <c r="DD13" i="1" s="1"/>
  <c r="DE13" i="1" s="1"/>
  <c r="DF13" i="1" s="1"/>
  <c r="DG13" i="1" s="1"/>
  <c r="DH13" i="1" s="1"/>
  <c r="DR149" i="1"/>
  <c r="BV149" i="1"/>
  <c r="BW149" i="1" s="1"/>
  <c r="BX149" i="1" s="1"/>
  <c r="BY149" i="1" s="1"/>
  <c r="BZ149" i="1" s="1"/>
  <c r="CA149" i="1" s="1"/>
  <c r="CB149" i="1" s="1"/>
  <c r="CC149" i="1" s="1"/>
  <c r="CD149" i="1" s="1"/>
  <c r="CE149" i="1" s="1"/>
  <c r="CF149" i="1" s="1"/>
  <c r="CG149" i="1" s="1"/>
  <c r="CH149" i="1" s="1"/>
  <c r="CI149" i="1" s="1"/>
  <c r="CJ149" i="1" s="1"/>
  <c r="CK149" i="1" s="1"/>
  <c r="CL149" i="1" s="1"/>
  <c r="CM149" i="1" s="1"/>
  <c r="CN149" i="1" s="1"/>
  <c r="CO149" i="1" s="1"/>
  <c r="CP149" i="1" s="1"/>
  <c r="CQ149" i="1" s="1"/>
  <c r="CR149" i="1" s="1"/>
  <c r="CS149" i="1" s="1"/>
  <c r="CT149" i="1" s="1"/>
  <c r="CU149" i="1" s="1"/>
  <c r="CV149" i="1" s="1"/>
  <c r="CW149" i="1" s="1"/>
  <c r="CX149" i="1" s="1"/>
  <c r="CY149" i="1" s="1"/>
  <c r="CZ149" i="1" s="1"/>
  <c r="DA149" i="1" s="1"/>
  <c r="DB149" i="1" s="1"/>
  <c r="DC149" i="1" s="1"/>
  <c r="DD149" i="1" s="1"/>
  <c r="DE149" i="1" s="1"/>
  <c r="DF149" i="1" s="1"/>
  <c r="DG149" i="1" s="1"/>
  <c r="DH149" i="1" s="1"/>
  <c r="DR33" i="1"/>
  <c r="BV33" i="1"/>
  <c r="BW33" i="1" s="1"/>
  <c r="BX33" i="1" s="1"/>
  <c r="BY33" i="1" s="1"/>
  <c r="BZ33" i="1" s="1"/>
  <c r="CA33" i="1" s="1"/>
  <c r="CB33" i="1" s="1"/>
  <c r="CC33" i="1" s="1"/>
  <c r="DR68" i="1"/>
  <c r="BV68" i="1"/>
  <c r="BW68" i="1" s="1"/>
  <c r="BX68" i="1" s="1"/>
  <c r="BY68" i="1" s="1"/>
  <c r="BZ68" i="1" s="1"/>
  <c r="CA68" i="1" s="1"/>
  <c r="CB68" i="1" s="1"/>
  <c r="CC68" i="1" s="1"/>
  <c r="DR95" i="1"/>
  <c r="BV95" i="1"/>
  <c r="BW95" i="1" s="1"/>
  <c r="BX95" i="1" s="1"/>
  <c r="BY95" i="1" s="1"/>
  <c r="BZ95" i="1" s="1"/>
  <c r="CA95" i="1" s="1"/>
  <c r="CB95" i="1" s="1"/>
  <c r="CC95" i="1" s="1"/>
  <c r="DR134" i="1"/>
  <c r="BV134" i="1"/>
  <c r="BW134" i="1" s="1"/>
  <c r="BX134" i="1" s="1"/>
  <c r="BY134" i="1" s="1"/>
  <c r="BZ134" i="1" s="1"/>
  <c r="CA134" i="1" s="1"/>
  <c r="CB134" i="1" s="1"/>
  <c r="CC134" i="1" s="1"/>
  <c r="CD134" i="1" s="1"/>
  <c r="DR112" i="1"/>
  <c r="BV112" i="1"/>
  <c r="BW112" i="1" s="1"/>
  <c r="BX112" i="1" s="1"/>
  <c r="BY112" i="1" s="1"/>
  <c r="BZ112" i="1" s="1"/>
  <c r="CA112" i="1" s="1"/>
  <c r="CB112" i="1" s="1"/>
  <c r="CC112" i="1" s="1"/>
  <c r="DR197" i="1"/>
  <c r="BV197" i="1"/>
  <c r="BW197" i="1" s="1"/>
  <c r="BX197" i="1" s="1"/>
  <c r="BY197" i="1" s="1"/>
  <c r="BZ197" i="1" s="1"/>
  <c r="CA197" i="1" s="1"/>
  <c r="CB197" i="1" s="1"/>
  <c r="CC197" i="1" s="1"/>
  <c r="CD197" i="1" s="1"/>
  <c r="DR133" i="1"/>
  <c r="BV133" i="1"/>
  <c r="BW133" i="1" s="1"/>
  <c r="BX133" i="1" s="1"/>
  <c r="BY133" i="1" s="1"/>
  <c r="BZ133" i="1" s="1"/>
  <c r="CA133" i="1" s="1"/>
  <c r="CB133" i="1" s="1"/>
  <c r="CC133" i="1" s="1"/>
  <c r="CD133" i="1" s="1"/>
  <c r="DR200" i="1"/>
  <c r="BV200" i="1"/>
  <c r="BW200" i="1" s="1"/>
  <c r="BX200" i="1" s="1"/>
  <c r="BY200" i="1" s="1"/>
  <c r="BZ200" i="1" s="1"/>
  <c r="CA200" i="1" s="1"/>
  <c r="CB200" i="1" s="1"/>
  <c r="CC200" i="1" s="1"/>
  <c r="DR147" i="1"/>
  <c r="BV147" i="1"/>
  <c r="BW147" i="1" s="1"/>
  <c r="BX147" i="1" s="1"/>
  <c r="BY147" i="1" s="1"/>
  <c r="BZ147" i="1" s="1"/>
  <c r="CA147" i="1" s="1"/>
  <c r="CB147" i="1" s="1"/>
  <c r="CC147" i="1" s="1"/>
  <c r="CD147" i="1" s="1"/>
  <c r="DR182" i="1"/>
  <c r="BV182" i="1"/>
  <c r="BW182" i="1" s="1"/>
  <c r="BX182" i="1" s="1"/>
  <c r="BY182" i="1" s="1"/>
  <c r="BZ182" i="1" s="1"/>
  <c r="CA182" i="1" s="1"/>
  <c r="CB182" i="1" s="1"/>
  <c r="CC182" i="1" s="1"/>
  <c r="CD182" i="1" s="1"/>
  <c r="DR184" i="1"/>
  <c r="BV184" i="1"/>
  <c r="BW184" i="1" s="1"/>
  <c r="BX184" i="1" s="1"/>
  <c r="BY184" i="1" s="1"/>
  <c r="BZ184" i="1" s="1"/>
  <c r="CA184" i="1" s="1"/>
  <c r="CB184" i="1" s="1"/>
  <c r="CC184" i="1" s="1"/>
  <c r="CD184" i="1" s="1"/>
  <c r="CE184" i="1" s="1"/>
  <c r="CF184" i="1" s="1"/>
  <c r="CG184" i="1" s="1"/>
  <c r="CH184" i="1" s="1"/>
  <c r="CI184" i="1" s="1"/>
  <c r="CJ184" i="1" s="1"/>
  <c r="CK184" i="1" s="1"/>
  <c r="CL184" i="1" s="1"/>
  <c r="CM184" i="1" s="1"/>
  <c r="CN184" i="1" s="1"/>
  <c r="CO184" i="1" s="1"/>
  <c r="CP184" i="1" s="1"/>
  <c r="CQ184" i="1" s="1"/>
  <c r="CR184" i="1" s="1"/>
  <c r="CS184" i="1" s="1"/>
  <c r="CT184" i="1" s="1"/>
  <c r="CU184" i="1" s="1"/>
  <c r="CV184" i="1" s="1"/>
  <c r="CW184" i="1" s="1"/>
  <c r="CX184" i="1" s="1"/>
  <c r="CY184" i="1" s="1"/>
  <c r="CZ184" i="1" s="1"/>
  <c r="DA184" i="1" s="1"/>
  <c r="DB184" i="1" s="1"/>
  <c r="DC184" i="1" s="1"/>
  <c r="DD184" i="1" s="1"/>
  <c r="DE184" i="1" s="1"/>
  <c r="DF184" i="1" s="1"/>
  <c r="DG184" i="1" s="1"/>
  <c r="DH184" i="1" s="1"/>
  <c r="DR164" i="1"/>
  <c r="BV164" i="1"/>
  <c r="BW164" i="1" s="1"/>
  <c r="BX164" i="1" s="1"/>
  <c r="BY164" i="1" s="1"/>
  <c r="BZ164" i="1" s="1"/>
  <c r="CA164" i="1" s="1"/>
  <c r="CB164" i="1" s="1"/>
  <c r="CC164" i="1" s="1"/>
  <c r="CD164" i="1" s="1"/>
  <c r="CE164" i="1" s="1"/>
  <c r="CF164" i="1" s="1"/>
  <c r="CG164" i="1" s="1"/>
  <c r="CH164" i="1" s="1"/>
  <c r="CI164" i="1" s="1"/>
  <c r="CJ164" i="1" s="1"/>
  <c r="CK164" i="1" s="1"/>
  <c r="CL164" i="1" s="1"/>
  <c r="CM164" i="1" s="1"/>
  <c r="CN164" i="1" s="1"/>
  <c r="CO164" i="1" s="1"/>
  <c r="CP164" i="1" s="1"/>
  <c r="CQ164" i="1" s="1"/>
  <c r="CR164" i="1" s="1"/>
  <c r="CS164" i="1" s="1"/>
  <c r="CT164" i="1" s="1"/>
  <c r="CU164" i="1" s="1"/>
  <c r="CV164" i="1" s="1"/>
  <c r="CW164" i="1" s="1"/>
  <c r="CX164" i="1" s="1"/>
  <c r="CY164" i="1" s="1"/>
  <c r="CZ164" i="1" s="1"/>
  <c r="DA164" i="1" s="1"/>
  <c r="DB164" i="1" s="1"/>
  <c r="DC164" i="1" s="1"/>
  <c r="DD164" i="1" s="1"/>
  <c r="DE164" i="1" s="1"/>
  <c r="DF164" i="1" s="1"/>
  <c r="DG164" i="1" s="1"/>
  <c r="DH164" i="1" s="1"/>
  <c r="DJ257" i="1"/>
  <c r="DR48" i="1"/>
  <c r="BV48" i="1"/>
  <c r="BW48" i="1" s="1"/>
  <c r="BX48" i="1" s="1"/>
  <c r="BY48" i="1" s="1"/>
  <c r="BZ48" i="1" s="1"/>
  <c r="CA48" i="1" s="1"/>
  <c r="CB48" i="1" s="1"/>
  <c r="CC48" i="1" s="1"/>
  <c r="CD48" i="1" s="1"/>
  <c r="CE48" i="1" s="1"/>
  <c r="CF48" i="1" s="1"/>
  <c r="CG48" i="1" s="1"/>
  <c r="CH48" i="1" s="1"/>
  <c r="CI48" i="1" s="1"/>
  <c r="CJ48" i="1" s="1"/>
  <c r="CK48" i="1" s="1"/>
  <c r="CL48" i="1" s="1"/>
  <c r="CM48" i="1" s="1"/>
  <c r="CN48" i="1" s="1"/>
  <c r="CO48" i="1" s="1"/>
  <c r="CP48" i="1" s="1"/>
  <c r="CQ48" i="1" s="1"/>
  <c r="CR48" i="1" s="1"/>
  <c r="CS48" i="1" s="1"/>
  <c r="CT48" i="1" s="1"/>
  <c r="CU48" i="1" s="1"/>
  <c r="CV48" i="1" s="1"/>
  <c r="CW48" i="1" s="1"/>
  <c r="CX48" i="1" s="1"/>
  <c r="CY48" i="1" s="1"/>
  <c r="CZ48" i="1" s="1"/>
  <c r="DA48" i="1" s="1"/>
  <c r="DB48" i="1" s="1"/>
  <c r="DC48" i="1" s="1"/>
  <c r="DD48" i="1" s="1"/>
  <c r="DE48" i="1" s="1"/>
  <c r="DF48" i="1" s="1"/>
  <c r="DG48" i="1" s="1"/>
  <c r="DH48" i="1" s="1"/>
  <c r="DJ223" i="1"/>
  <c r="DR29" i="1"/>
  <c r="BV29" i="1"/>
  <c r="BW29" i="1" s="1"/>
  <c r="BX29" i="1" s="1"/>
  <c r="BY29" i="1" s="1"/>
  <c r="BZ29" i="1" s="1"/>
  <c r="CA29" i="1" s="1"/>
  <c r="CB29" i="1" s="1"/>
  <c r="CC29" i="1" s="1"/>
  <c r="DR98" i="1"/>
  <c r="BV98" i="1"/>
  <c r="BW98" i="1" s="1"/>
  <c r="BX98" i="1" s="1"/>
  <c r="BY98" i="1" s="1"/>
  <c r="BZ98" i="1" s="1"/>
  <c r="CA98" i="1" s="1"/>
  <c r="CB98" i="1" s="1"/>
  <c r="CC98" i="1" s="1"/>
  <c r="DR162" i="1"/>
  <c r="BV162" i="1"/>
  <c r="BW162" i="1" s="1"/>
  <c r="BX162" i="1" s="1"/>
  <c r="BY162" i="1" s="1"/>
  <c r="BZ162" i="1" s="1"/>
  <c r="CA162" i="1" s="1"/>
  <c r="CB162" i="1" s="1"/>
  <c r="CC162" i="1" s="1"/>
  <c r="CD162" i="1" s="1"/>
  <c r="DR23" i="1"/>
  <c r="BV23" i="1"/>
  <c r="BW23" i="1" s="1"/>
  <c r="BX23" i="1" s="1"/>
  <c r="BY23" i="1" s="1"/>
  <c r="BZ23" i="1" s="1"/>
  <c r="CA23" i="1" s="1"/>
  <c r="CB23" i="1" s="1"/>
  <c r="CC23" i="1" s="1"/>
  <c r="CD23" i="1" s="1"/>
  <c r="DR85" i="1"/>
  <c r="BV85" i="1"/>
  <c r="BW85" i="1" s="1"/>
  <c r="BX85" i="1" s="1"/>
  <c r="BY85" i="1" s="1"/>
  <c r="BZ85" i="1" s="1"/>
  <c r="CA85" i="1" s="1"/>
  <c r="CB85" i="1" s="1"/>
  <c r="CC85" i="1" s="1"/>
  <c r="CD85" i="1" s="1"/>
  <c r="CE85" i="1" s="1"/>
  <c r="CF85" i="1" s="1"/>
  <c r="CG85" i="1" s="1"/>
  <c r="CH85" i="1" s="1"/>
  <c r="CI85" i="1" s="1"/>
  <c r="CJ85" i="1" s="1"/>
  <c r="CK85" i="1" s="1"/>
  <c r="CL85" i="1" s="1"/>
  <c r="CM85" i="1" s="1"/>
  <c r="CN85" i="1" s="1"/>
  <c r="CO85" i="1" s="1"/>
  <c r="CP85" i="1" s="1"/>
  <c r="CQ85" i="1" s="1"/>
  <c r="CR85" i="1" s="1"/>
  <c r="CS85" i="1" s="1"/>
  <c r="CT85" i="1" s="1"/>
  <c r="CU85" i="1" s="1"/>
  <c r="CV85" i="1" s="1"/>
  <c r="CW85" i="1" s="1"/>
  <c r="CX85" i="1" s="1"/>
  <c r="CY85" i="1" s="1"/>
  <c r="CZ85" i="1" s="1"/>
  <c r="DA85" i="1" s="1"/>
  <c r="DB85" i="1" s="1"/>
  <c r="DC85" i="1" s="1"/>
  <c r="DD85" i="1" s="1"/>
  <c r="DE85" i="1" s="1"/>
  <c r="DF85" i="1" s="1"/>
  <c r="DG85" i="1" s="1"/>
  <c r="DH85" i="1" s="1"/>
  <c r="DR138" i="1"/>
  <c r="BV138" i="1"/>
  <c r="BW138" i="1" s="1"/>
  <c r="BX138" i="1" s="1"/>
  <c r="BY138" i="1" s="1"/>
  <c r="BZ138" i="1" s="1"/>
  <c r="CA138" i="1" s="1"/>
  <c r="CB138" i="1" s="1"/>
  <c r="CC138" i="1" s="1"/>
  <c r="CD138" i="1" s="1"/>
  <c r="DJ321" i="1"/>
  <c r="DR45" i="1"/>
  <c r="BV45" i="1"/>
  <c r="BW45" i="1" s="1"/>
  <c r="BX45" i="1" s="1"/>
  <c r="BY45" i="1" s="1"/>
  <c r="BZ45" i="1" s="1"/>
  <c r="CA45" i="1" s="1"/>
  <c r="CB45" i="1" s="1"/>
  <c r="CC45" i="1" s="1"/>
  <c r="DR86" i="1"/>
  <c r="BV86" i="1"/>
  <c r="BW86" i="1" s="1"/>
  <c r="BX86" i="1" s="1"/>
  <c r="BY86" i="1" s="1"/>
  <c r="BZ86" i="1" s="1"/>
  <c r="CA86" i="1" s="1"/>
  <c r="CB86" i="1" s="1"/>
  <c r="CC86" i="1" s="1"/>
  <c r="BV18" i="1"/>
  <c r="BW18" i="1" s="1"/>
  <c r="BX18" i="1" s="1"/>
  <c r="BY18" i="1" s="1"/>
  <c r="BZ18" i="1" s="1"/>
  <c r="CA18" i="1" s="1"/>
  <c r="CB18" i="1" s="1"/>
  <c r="CC18" i="1" s="1"/>
  <c r="CD18" i="1" s="1"/>
  <c r="CE18" i="1" s="1"/>
  <c r="CF18" i="1" s="1"/>
  <c r="CG18" i="1" s="1"/>
  <c r="CH18" i="1" s="1"/>
  <c r="CI18" i="1" s="1"/>
  <c r="CJ18" i="1" s="1"/>
  <c r="CK18" i="1" s="1"/>
  <c r="CL18" i="1" s="1"/>
  <c r="CM18" i="1" s="1"/>
  <c r="CN18" i="1" s="1"/>
  <c r="CO18" i="1" s="1"/>
  <c r="CP18" i="1" s="1"/>
  <c r="CQ18" i="1" s="1"/>
  <c r="CR18" i="1" s="1"/>
  <c r="CS18" i="1" s="1"/>
  <c r="CT18" i="1" s="1"/>
  <c r="CU18" i="1" s="1"/>
  <c r="CV18" i="1" s="1"/>
  <c r="CW18" i="1" s="1"/>
  <c r="CX18" i="1" s="1"/>
  <c r="CY18" i="1" s="1"/>
  <c r="CZ18" i="1" s="1"/>
  <c r="DA18" i="1" s="1"/>
  <c r="DB18" i="1" s="1"/>
  <c r="DC18" i="1" s="1"/>
  <c r="DD18" i="1" s="1"/>
  <c r="DE18" i="1" s="1"/>
  <c r="DF18" i="1" s="1"/>
  <c r="DG18" i="1" s="1"/>
  <c r="DH18" i="1" s="1"/>
  <c r="DJ417" i="1"/>
  <c r="DJ343" i="1"/>
  <c r="DR137" i="1"/>
  <c r="BV137" i="1"/>
  <c r="BW137" i="1" s="1"/>
  <c r="BX137" i="1" s="1"/>
  <c r="BY137" i="1" s="1"/>
  <c r="BZ137" i="1" s="1"/>
  <c r="CA137" i="1" s="1"/>
  <c r="CB137" i="1" s="1"/>
  <c r="CC137" i="1" s="1"/>
  <c r="CD137" i="1" s="1"/>
  <c r="CE137" i="1" s="1"/>
  <c r="CF137" i="1" s="1"/>
  <c r="CG137" i="1" s="1"/>
  <c r="CH137" i="1" s="1"/>
  <c r="CI137" i="1" s="1"/>
  <c r="CJ137" i="1" s="1"/>
  <c r="CK137" i="1" s="1"/>
  <c r="CL137" i="1" s="1"/>
  <c r="CM137" i="1" s="1"/>
  <c r="CN137" i="1" s="1"/>
  <c r="CO137" i="1" s="1"/>
  <c r="CP137" i="1" s="1"/>
  <c r="CQ137" i="1" s="1"/>
  <c r="CR137" i="1" s="1"/>
  <c r="CS137" i="1" s="1"/>
  <c r="CT137" i="1" s="1"/>
  <c r="CU137" i="1" s="1"/>
  <c r="CV137" i="1" s="1"/>
  <c r="CW137" i="1" s="1"/>
  <c r="CX137" i="1" s="1"/>
  <c r="CY137" i="1" s="1"/>
  <c r="CZ137" i="1" s="1"/>
  <c r="DA137" i="1" s="1"/>
  <c r="DB137" i="1" s="1"/>
  <c r="DC137" i="1" s="1"/>
  <c r="DD137" i="1" s="1"/>
  <c r="DE137" i="1" s="1"/>
  <c r="DF137" i="1" s="1"/>
  <c r="DG137" i="1" s="1"/>
  <c r="DH137" i="1" s="1"/>
  <c r="DR80" i="1"/>
  <c r="BV80" i="1"/>
  <c r="BW80" i="1" s="1"/>
  <c r="BX80" i="1" s="1"/>
  <c r="BY80" i="1" s="1"/>
  <c r="BZ80" i="1" s="1"/>
  <c r="CA80" i="1" s="1"/>
  <c r="CB80" i="1" s="1"/>
  <c r="CC80" i="1" s="1"/>
  <c r="CD80" i="1" s="1"/>
  <c r="CE80" i="1" s="1"/>
  <c r="CF80" i="1" s="1"/>
  <c r="CG80" i="1" s="1"/>
  <c r="CH80" i="1" s="1"/>
  <c r="CI80" i="1" s="1"/>
  <c r="CJ80" i="1" s="1"/>
  <c r="CK80" i="1" s="1"/>
  <c r="CL80" i="1" s="1"/>
  <c r="CM80" i="1" s="1"/>
  <c r="CN80" i="1" s="1"/>
  <c r="CO80" i="1" s="1"/>
  <c r="CP80" i="1" s="1"/>
  <c r="CQ80" i="1" s="1"/>
  <c r="CR80" i="1" s="1"/>
  <c r="CS80" i="1" s="1"/>
  <c r="CT80" i="1" s="1"/>
  <c r="CU80" i="1" s="1"/>
  <c r="CV80" i="1" s="1"/>
  <c r="CW80" i="1" s="1"/>
  <c r="CX80" i="1" s="1"/>
  <c r="CY80" i="1" s="1"/>
  <c r="CZ80" i="1" s="1"/>
  <c r="DA80" i="1" s="1"/>
  <c r="DB80" i="1" s="1"/>
  <c r="DC80" i="1" s="1"/>
  <c r="DD80" i="1" s="1"/>
  <c r="DE80" i="1" s="1"/>
  <c r="DF80" i="1" s="1"/>
  <c r="DG80" i="1" s="1"/>
  <c r="DH80" i="1" s="1"/>
  <c r="DR31" i="1"/>
  <c r="BV31" i="1"/>
  <c r="BW31" i="1" s="1"/>
  <c r="BX31" i="1" s="1"/>
  <c r="BY31" i="1" s="1"/>
  <c r="BZ31" i="1" s="1"/>
  <c r="CA31" i="1" s="1"/>
  <c r="CB31" i="1" s="1"/>
  <c r="CC31" i="1" s="1"/>
  <c r="CD31" i="1" s="1"/>
  <c r="DR111" i="1"/>
  <c r="BV111" i="1"/>
  <c r="BW111" i="1" s="1"/>
  <c r="BX111" i="1" s="1"/>
  <c r="BY111" i="1" s="1"/>
  <c r="BZ111" i="1" s="1"/>
  <c r="CA111" i="1" s="1"/>
  <c r="CB111" i="1" s="1"/>
  <c r="CC111" i="1" s="1"/>
  <c r="DR175" i="1"/>
  <c r="BV175" i="1"/>
  <c r="BW175" i="1" s="1"/>
  <c r="BX175" i="1" s="1"/>
  <c r="BY175" i="1" s="1"/>
  <c r="BZ175" i="1" s="1"/>
  <c r="CA175" i="1" s="1"/>
  <c r="CB175" i="1" s="1"/>
  <c r="CC175" i="1" s="1"/>
  <c r="CD175" i="1" s="1"/>
  <c r="DR26" i="1"/>
  <c r="BV26" i="1"/>
  <c r="BW26" i="1" s="1"/>
  <c r="BX26" i="1" s="1"/>
  <c r="BY26" i="1" s="1"/>
  <c r="BZ26" i="1" s="1"/>
  <c r="CA26" i="1" s="1"/>
  <c r="CB26" i="1" s="1"/>
  <c r="CC26" i="1" s="1"/>
  <c r="CD26" i="1" s="1"/>
  <c r="CE26" i="1" s="1"/>
  <c r="CF26" i="1" s="1"/>
  <c r="CG26" i="1" s="1"/>
  <c r="CH26" i="1" s="1"/>
  <c r="CI26" i="1" s="1"/>
  <c r="CJ26" i="1" s="1"/>
  <c r="CK26" i="1" s="1"/>
  <c r="CL26" i="1" s="1"/>
  <c r="CM26" i="1" s="1"/>
  <c r="CN26" i="1" s="1"/>
  <c r="CO26" i="1" s="1"/>
  <c r="CP26" i="1" s="1"/>
  <c r="CQ26" i="1" s="1"/>
  <c r="CR26" i="1" s="1"/>
  <c r="CS26" i="1" s="1"/>
  <c r="CT26" i="1" s="1"/>
  <c r="CU26" i="1" s="1"/>
  <c r="CV26" i="1" s="1"/>
  <c r="CW26" i="1" s="1"/>
  <c r="CX26" i="1" s="1"/>
  <c r="CY26" i="1" s="1"/>
  <c r="CZ26" i="1" s="1"/>
  <c r="DA26" i="1" s="1"/>
  <c r="DB26" i="1" s="1"/>
  <c r="DC26" i="1" s="1"/>
  <c r="DD26" i="1" s="1"/>
  <c r="DE26" i="1" s="1"/>
  <c r="DF26" i="1" s="1"/>
  <c r="DG26" i="1" s="1"/>
  <c r="DH26" i="1" s="1"/>
  <c r="DR165" i="1"/>
  <c r="BV165" i="1"/>
  <c r="BW165" i="1" s="1"/>
  <c r="BX165" i="1" s="1"/>
  <c r="BY165" i="1" s="1"/>
  <c r="BZ165" i="1" s="1"/>
  <c r="CA165" i="1" s="1"/>
  <c r="CB165" i="1" s="1"/>
  <c r="CC165" i="1" s="1"/>
  <c r="CD165" i="1" s="1"/>
  <c r="DR126" i="1"/>
  <c r="BV126" i="1"/>
  <c r="BW126" i="1" s="1"/>
  <c r="BX126" i="1" s="1"/>
  <c r="BY126" i="1" s="1"/>
  <c r="BZ126" i="1" s="1"/>
  <c r="CA126" i="1" s="1"/>
  <c r="CB126" i="1" s="1"/>
  <c r="CC126" i="1" s="1"/>
  <c r="CD126" i="1" s="1"/>
  <c r="CE126" i="1" s="1"/>
  <c r="CF126" i="1" s="1"/>
  <c r="CG126" i="1" s="1"/>
  <c r="CH126" i="1" s="1"/>
  <c r="CI126" i="1" s="1"/>
  <c r="CJ126" i="1" s="1"/>
  <c r="CK126" i="1" s="1"/>
  <c r="CL126" i="1" s="1"/>
  <c r="CM126" i="1" s="1"/>
  <c r="CN126" i="1" s="1"/>
  <c r="CO126" i="1" s="1"/>
  <c r="CP126" i="1" s="1"/>
  <c r="CQ126" i="1" s="1"/>
  <c r="CR126" i="1" s="1"/>
  <c r="CS126" i="1" s="1"/>
  <c r="CT126" i="1" s="1"/>
  <c r="CU126" i="1" s="1"/>
  <c r="CV126" i="1" s="1"/>
  <c r="CW126" i="1" s="1"/>
  <c r="CX126" i="1" s="1"/>
  <c r="CY126" i="1" s="1"/>
  <c r="CZ126" i="1" s="1"/>
  <c r="DA126" i="1" s="1"/>
  <c r="DB126" i="1" s="1"/>
  <c r="DC126" i="1" s="1"/>
  <c r="DD126" i="1" s="1"/>
  <c r="DE126" i="1" s="1"/>
  <c r="DF126" i="1" s="1"/>
  <c r="DG126" i="1" s="1"/>
  <c r="DH126" i="1" s="1"/>
  <c r="DR186" i="1"/>
  <c r="BV186" i="1"/>
  <c r="BW186" i="1" s="1"/>
  <c r="BX186" i="1" s="1"/>
  <c r="BY186" i="1" s="1"/>
  <c r="BZ186" i="1" s="1"/>
  <c r="CA186" i="1" s="1"/>
  <c r="CB186" i="1" s="1"/>
  <c r="CC186" i="1" s="1"/>
  <c r="CD186" i="1" s="1"/>
  <c r="CE186" i="1" s="1"/>
  <c r="DR174" i="1"/>
  <c r="BV174" i="1"/>
  <c r="BW174" i="1" s="1"/>
  <c r="BX174" i="1" s="1"/>
  <c r="BY174" i="1" s="1"/>
  <c r="BZ174" i="1" s="1"/>
  <c r="CA174" i="1" s="1"/>
  <c r="CB174" i="1" s="1"/>
  <c r="CC174" i="1" s="1"/>
  <c r="CD174" i="1" s="1"/>
  <c r="DR185" i="1"/>
  <c r="BV185" i="1"/>
  <c r="BW185" i="1" s="1"/>
  <c r="BX185" i="1" s="1"/>
  <c r="BY185" i="1" s="1"/>
  <c r="BZ185" i="1" s="1"/>
  <c r="CA185" i="1" s="1"/>
  <c r="CB185" i="1" s="1"/>
  <c r="CC185" i="1" s="1"/>
  <c r="DR14" i="1"/>
  <c r="BV14" i="1"/>
  <c r="BW14" i="1" s="1"/>
  <c r="BX14" i="1" s="1"/>
  <c r="BY14" i="1" s="1"/>
  <c r="BZ14" i="1" s="1"/>
  <c r="CA14" i="1" s="1"/>
  <c r="CB14" i="1" s="1"/>
  <c r="CC14" i="1" s="1"/>
  <c r="CD14" i="1" s="1"/>
  <c r="CE14" i="1" s="1"/>
  <c r="CF14" i="1" s="1"/>
  <c r="CG14" i="1" s="1"/>
  <c r="CH14" i="1" s="1"/>
  <c r="CI14" i="1" s="1"/>
  <c r="CJ14" i="1" s="1"/>
  <c r="CK14" i="1" s="1"/>
  <c r="CL14" i="1" s="1"/>
  <c r="CM14" i="1" s="1"/>
  <c r="CN14" i="1" s="1"/>
  <c r="CO14" i="1" s="1"/>
  <c r="CP14" i="1" s="1"/>
  <c r="CQ14" i="1" s="1"/>
  <c r="CR14" i="1" s="1"/>
  <c r="CS14" i="1" s="1"/>
  <c r="CT14" i="1" s="1"/>
  <c r="CU14" i="1" s="1"/>
  <c r="CV14" i="1" s="1"/>
  <c r="CW14" i="1" s="1"/>
  <c r="CX14" i="1" s="1"/>
  <c r="CY14" i="1" s="1"/>
  <c r="CZ14" i="1" s="1"/>
  <c r="DA14" i="1" s="1"/>
  <c r="DB14" i="1" s="1"/>
  <c r="DC14" i="1" s="1"/>
  <c r="DD14" i="1" s="1"/>
  <c r="DE14" i="1" s="1"/>
  <c r="DF14" i="1" s="1"/>
  <c r="DG14" i="1" s="1"/>
  <c r="DH14" i="1" s="1"/>
  <c r="DR110" i="1"/>
  <c r="BV110" i="1"/>
  <c r="BW110" i="1" s="1"/>
  <c r="BX110" i="1" s="1"/>
  <c r="BY110" i="1" s="1"/>
  <c r="BZ110" i="1" s="1"/>
  <c r="CA110" i="1" s="1"/>
  <c r="CB110" i="1" s="1"/>
  <c r="CC110" i="1" s="1"/>
  <c r="CD110" i="1" s="1"/>
  <c r="CE110" i="1" s="1"/>
  <c r="CF110" i="1" s="1"/>
  <c r="CG110" i="1" s="1"/>
  <c r="CH110" i="1" s="1"/>
  <c r="CI110" i="1" s="1"/>
  <c r="CJ110" i="1" s="1"/>
  <c r="CK110" i="1" s="1"/>
  <c r="CL110" i="1" s="1"/>
  <c r="CM110" i="1" s="1"/>
  <c r="CN110" i="1" s="1"/>
  <c r="CO110" i="1" s="1"/>
  <c r="CP110" i="1" s="1"/>
  <c r="CQ110" i="1" s="1"/>
  <c r="CR110" i="1" s="1"/>
  <c r="CS110" i="1" s="1"/>
  <c r="CT110" i="1" s="1"/>
  <c r="CU110" i="1" s="1"/>
  <c r="CV110" i="1" s="1"/>
  <c r="CW110" i="1" s="1"/>
  <c r="CX110" i="1" s="1"/>
  <c r="CY110" i="1" s="1"/>
  <c r="CZ110" i="1" s="1"/>
  <c r="DA110" i="1" s="1"/>
  <c r="DB110" i="1" s="1"/>
  <c r="DC110" i="1" s="1"/>
  <c r="DD110" i="1" s="1"/>
  <c r="DE110" i="1" s="1"/>
  <c r="DF110" i="1" s="1"/>
  <c r="DG110" i="1" s="1"/>
  <c r="DH110" i="1" s="1"/>
  <c r="DR79" i="1"/>
  <c r="BV79" i="1"/>
  <c r="BW79" i="1" s="1"/>
  <c r="BX79" i="1" s="1"/>
  <c r="BY79" i="1" s="1"/>
  <c r="BZ79" i="1" s="1"/>
  <c r="CA79" i="1" s="1"/>
  <c r="CB79" i="1" s="1"/>
  <c r="CC79" i="1" s="1"/>
  <c r="CD79" i="1" s="1"/>
  <c r="CE79" i="1" s="1"/>
  <c r="CF79" i="1" s="1"/>
  <c r="CG79" i="1" s="1"/>
  <c r="CH79" i="1" s="1"/>
  <c r="CI79" i="1" s="1"/>
  <c r="CJ79" i="1" s="1"/>
  <c r="CK79" i="1" s="1"/>
  <c r="CL79" i="1" s="1"/>
  <c r="CM79" i="1" s="1"/>
  <c r="CN79" i="1" s="1"/>
  <c r="CO79" i="1" s="1"/>
  <c r="CP79" i="1" s="1"/>
  <c r="CQ79" i="1" s="1"/>
  <c r="CR79" i="1" s="1"/>
  <c r="CS79" i="1" s="1"/>
  <c r="CT79" i="1" s="1"/>
  <c r="CU79" i="1" s="1"/>
  <c r="CV79" i="1" s="1"/>
  <c r="CW79" i="1" s="1"/>
  <c r="CX79" i="1" s="1"/>
  <c r="CY79" i="1" s="1"/>
  <c r="CZ79" i="1" s="1"/>
  <c r="DA79" i="1" s="1"/>
  <c r="DB79" i="1" s="1"/>
  <c r="DC79" i="1" s="1"/>
  <c r="DD79" i="1" s="1"/>
  <c r="DE79" i="1" s="1"/>
  <c r="DF79" i="1" s="1"/>
  <c r="DG79" i="1" s="1"/>
  <c r="DH79" i="1" s="1"/>
  <c r="DR10" i="1"/>
  <c r="BV10" i="1"/>
  <c r="BW10" i="1" s="1"/>
  <c r="BX10" i="1" s="1"/>
  <c r="BY10" i="1" s="1"/>
  <c r="BZ10" i="1" s="1"/>
  <c r="CA10" i="1" s="1"/>
  <c r="CB10" i="1" s="1"/>
  <c r="CC10" i="1" s="1"/>
  <c r="CD10" i="1" s="1"/>
  <c r="CE10" i="1" s="1"/>
  <c r="CF10" i="1" s="1"/>
  <c r="CG10" i="1" s="1"/>
  <c r="CH10" i="1" s="1"/>
  <c r="CI10" i="1" s="1"/>
  <c r="CJ10" i="1" s="1"/>
  <c r="CK10" i="1" s="1"/>
  <c r="CL10" i="1" s="1"/>
  <c r="CM10" i="1" s="1"/>
  <c r="CN10" i="1" s="1"/>
  <c r="CO10" i="1" s="1"/>
  <c r="CP10" i="1" s="1"/>
  <c r="CQ10" i="1" s="1"/>
  <c r="CR10" i="1" s="1"/>
  <c r="CS10" i="1" s="1"/>
  <c r="CT10" i="1" s="1"/>
  <c r="CU10" i="1" s="1"/>
  <c r="CV10" i="1" s="1"/>
  <c r="CW10" i="1" s="1"/>
  <c r="CX10" i="1" s="1"/>
  <c r="CY10" i="1" s="1"/>
  <c r="CZ10" i="1" s="1"/>
  <c r="DA10" i="1" s="1"/>
  <c r="DB10" i="1" s="1"/>
  <c r="DC10" i="1" s="1"/>
  <c r="DD10" i="1" s="1"/>
  <c r="DE10" i="1" s="1"/>
  <c r="DF10" i="1" s="1"/>
  <c r="DG10" i="1" s="1"/>
  <c r="DH10" i="1" s="1"/>
  <c r="BV8" i="1"/>
  <c r="BW8" i="1" s="1"/>
  <c r="BX8" i="1" s="1"/>
  <c r="BY8" i="1" s="1"/>
  <c r="BZ8" i="1" s="1"/>
  <c r="CA8" i="1" s="1"/>
  <c r="CB8" i="1" s="1"/>
  <c r="CC8" i="1" s="1"/>
  <c r="CD8" i="1" s="1"/>
  <c r="CE8" i="1" s="1"/>
  <c r="CF8" i="1" s="1"/>
  <c r="CG8" i="1" s="1"/>
  <c r="CH8" i="1" s="1"/>
  <c r="CI8" i="1" s="1"/>
  <c r="CJ8" i="1" s="1"/>
  <c r="CK8" i="1" s="1"/>
  <c r="CL8" i="1" s="1"/>
  <c r="CM8" i="1" s="1"/>
  <c r="CN8" i="1" s="1"/>
  <c r="CO8" i="1" s="1"/>
  <c r="CP8" i="1" s="1"/>
  <c r="CQ8" i="1" s="1"/>
  <c r="CR8" i="1" s="1"/>
  <c r="CS8" i="1" s="1"/>
  <c r="CT8" i="1" s="1"/>
  <c r="CU8" i="1" s="1"/>
  <c r="CV8" i="1" s="1"/>
  <c r="CW8" i="1" s="1"/>
  <c r="CX8" i="1" s="1"/>
  <c r="CY8" i="1" s="1"/>
  <c r="CZ8" i="1" s="1"/>
  <c r="DA8" i="1" s="1"/>
  <c r="DB8" i="1" s="1"/>
  <c r="DC8" i="1" s="1"/>
  <c r="DD8" i="1" s="1"/>
  <c r="DE8" i="1" s="1"/>
  <c r="DF8" i="1" s="1"/>
  <c r="DG8" i="1" s="1"/>
  <c r="DH8" i="1" s="1"/>
  <c r="DR193" i="1"/>
  <c r="BV193" i="1"/>
  <c r="BW193" i="1" s="1"/>
  <c r="BX193" i="1" s="1"/>
  <c r="BY193" i="1" s="1"/>
  <c r="BZ193" i="1" s="1"/>
  <c r="CA193" i="1" s="1"/>
  <c r="CB193" i="1" s="1"/>
  <c r="CC193" i="1" s="1"/>
  <c r="CD193" i="1" s="1"/>
  <c r="CE193" i="1" s="1"/>
  <c r="DR44" i="1"/>
  <c r="BV44" i="1"/>
  <c r="BW44" i="1" s="1"/>
  <c r="BX44" i="1" s="1"/>
  <c r="BY44" i="1" s="1"/>
  <c r="BZ44" i="1" s="1"/>
  <c r="CA44" i="1" s="1"/>
  <c r="CB44" i="1" s="1"/>
  <c r="CC44" i="1" s="1"/>
  <c r="CD44" i="1" s="1"/>
  <c r="CE44" i="1" s="1"/>
  <c r="CF44" i="1" s="1"/>
  <c r="CG44" i="1" s="1"/>
  <c r="CH44" i="1" s="1"/>
  <c r="CI44" i="1" s="1"/>
  <c r="CJ44" i="1" s="1"/>
  <c r="CK44" i="1" s="1"/>
  <c r="CL44" i="1" s="1"/>
  <c r="CM44" i="1" s="1"/>
  <c r="CN44" i="1" s="1"/>
  <c r="CO44" i="1" s="1"/>
  <c r="CP44" i="1" s="1"/>
  <c r="CQ44" i="1" s="1"/>
  <c r="CR44" i="1" s="1"/>
  <c r="CS44" i="1" s="1"/>
  <c r="CT44" i="1" s="1"/>
  <c r="CU44" i="1" s="1"/>
  <c r="CV44" i="1" s="1"/>
  <c r="CW44" i="1" s="1"/>
  <c r="CX44" i="1" s="1"/>
  <c r="CY44" i="1" s="1"/>
  <c r="CZ44" i="1" s="1"/>
  <c r="DA44" i="1" s="1"/>
  <c r="DB44" i="1" s="1"/>
  <c r="DC44" i="1" s="1"/>
  <c r="DD44" i="1" s="1"/>
  <c r="DE44" i="1" s="1"/>
  <c r="DF44" i="1" s="1"/>
  <c r="DG44" i="1" s="1"/>
  <c r="DH44" i="1" s="1"/>
  <c r="BT1" i="1"/>
  <c r="DP1" i="1"/>
  <c r="DJ364" i="1"/>
  <c r="DJ249" i="1"/>
  <c r="DJ311" i="1"/>
  <c r="DJ256" i="1"/>
  <c r="DJ295" i="1"/>
  <c r="DJ378" i="1"/>
  <c r="DJ307" i="1"/>
  <c r="DJ251" i="1"/>
  <c r="DJ347" i="1"/>
  <c r="DJ309" i="1"/>
  <c r="DJ265" i="1"/>
  <c r="DJ416" i="1"/>
  <c r="DJ281" i="1"/>
  <c r="DJ233" i="1"/>
  <c r="DJ227" i="1"/>
  <c r="DJ367" i="1"/>
  <c r="DJ465" i="1"/>
  <c r="DJ431" i="1"/>
  <c r="DJ284" i="1"/>
  <c r="DJ232" i="1"/>
  <c r="DJ306" i="1"/>
  <c r="DJ356" i="1"/>
  <c r="DJ365" i="1"/>
  <c r="DJ371" i="1"/>
  <c r="DJ293" i="1"/>
  <c r="BN8" i="14"/>
  <c r="BO8" i="14" s="1"/>
  <c r="BP8" i="14" s="1"/>
  <c r="BQ8" i="14" s="1"/>
  <c r="BR8" i="14" s="1"/>
  <c r="BS8" i="14" s="1"/>
  <c r="BT8" i="14" s="1"/>
  <c r="BU8" i="14" s="1"/>
  <c r="BV8" i="14" s="1"/>
  <c r="BW8" i="14" s="1"/>
  <c r="BX8" i="14" s="1"/>
  <c r="BY8" i="14" s="1"/>
  <c r="BZ8" i="14" s="1"/>
  <c r="CA8" i="14" s="1"/>
  <c r="CB8" i="14" s="1"/>
  <c r="CC8" i="14" s="1"/>
  <c r="CD8" i="14" s="1"/>
  <c r="CE8" i="14" s="1"/>
  <c r="CF8" i="14" s="1"/>
  <c r="CG8" i="14" s="1"/>
  <c r="CH8" i="14" s="1"/>
  <c r="CI8" i="14" s="1"/>
  <c r="CJ8" i="14" s="1"/>
  <c r="CK8" i="14" s="1"/>
  <c r="CL8" i="14" s="1"/>
  <c r="CM8" i="14" s="1"/>
  <c r="CN8" i="14" s="1"/>
  <c r="CO8" i="14" s="1"/>
  <c r="CP8" i="14" s="1"/>
  <c r="CQ8" i="14" s="1"/>
  <c r="CR8" i="14" s="1"/>
  <c r="EE62" i="6"/>
  <c r="EE82" i="6"/>
  <c r="EE76" i="6"/>
  <c r="EF76" i="6" s="1"/>
  <c r="EE73" i="6"/>
  <c r="EE90" i="6"/>
  <c r="EE31" i="6"/>
  <c r="EE55" i="6"/>
  <c r="EE40" i="6"/>
  <c r="EE19" i="6"/>
  <c r="EE35" i="6"/>
  <c r="Y51" i="6"/>
  <c r="Y81" i="6"/>
  <c r="Y11" i="6"/>
  <c r="Y7" i="6"/>
  <c r="EE70" i="6"/>
  <c r="EE49" i="6"/>
  <c r="EE39" i="6"/>
  <c r="EE75" i="6"/>
  <c r="EE78" i="6"/>
  <c r="Z11" i="1"/>
  <c r="Y55" i="6"/>
  <c r="Y58" i="6"/>
  <c r="Z58" i="6" s="1"/>
  <c r="EE83" i="6"/>
  <c r="EE25" i="6"/>
  <c r="EE32" i="6"/>
  <c r="EE95" i="6"/>
  <c r="EE52" i="6"/>
  <c r="EE84" i="6"/>
  <c r="Y92" i="6"/>
  <c r="EE18" i="6"/>
  <c r="Y59" i="6"/>
  <c r="Z59" i="6" s="1"/>
  <c r="BU4" i="1"/>
  <c r="BV4" i="1" s="1"/>
  <c r="BW4" i="1" s="1"/>
  <c r="BX4" i="1" s="1"/>
  <c r="BY4" i="1" s="1"/>
  <c r="BZ4" i="1" s="1"/>
  <c r="CA4" i="1" s="1"/>
  <c r="CB4" i="1" s="1"/>
  <c r="CC4" i="1" s="1"/>
  <c r="CD4" i="1" s="1"/>
  <c r="CE4" i="1" s="1"/>
  <c r="CF4" i="1" s="1"/>
  <c r="CG4" i="1" s="1"/>
  <c r="CH4" i="1" s="1"/>
  <c r="CI4" i="1" s="1"/>
  <c r="CJ4" i="1" s="1"/>
  <c r="CK4" i="1" s="1"/>
  <c r="CL4" i="1" s="1"/>
  <c r="CM4" i="1" s="1"/>
  <c r="CN4" i="1" s="1"/>
  <c r="CO4" i="1" s="1"/>
  <c r="CP4" i="1" s="1"/>
  <c r="CQ4" i="1" s="1"/>
  <c r="CR4" i="1" s="1"/>
  <c r="CS4" i="1" s="1"/>
  <c r="CT4" i="1" s="1"/>
  <c r="CU4" i="1" s="1"/>
  <c r="CV4" i="1" s="1"/>
  <c r="CW4" i="1" s="1"/>
  <c r="CX4" i="1" s="1"/>
  <c r="CY4" i="1" s="1"/>
  <c r="CZ4" i="1" s="1"/>
  <c r="DA4" i="1" s="1"/>
  <c r="DB4" i="1" s="1"/>
  <c r="DC4" i="1" s="1"/>
  <c r="DD4" i="1" s="1"/>
  <c r="DE4" i="1" s="1"/>
  <c r="DF4" i="1" s="1"/>
  <c r="DG4" i="1" s="1"/>
  <c r="DH4" i="1" s="1"/>
  <c r="DQ4" i="1"/>
  <c r="Z11" i="6"/>
  <c r="Y68" i="6"/>
  <c r="Z68" i="6" s="1"/>
  <c r="Y1" i="6"/>
  <c r="Y79" i="6"/>
  <c r="Y57" i="6"/>
  <c r="X3" i="6"/>
  <c r="Y35" i="6"/>
  <c r="Y97" i="6"/>
  <c r="Z97" i="6" s="1"/>
  <c r="Y71" i="6"/>
  <c r="Y41" i="6"/>
  <c r="Y14" i="6"/>
  <c r="Y42" i="6"/>
  <c r="Y22" i="6"/>
  <c r="Z22" i="6" s="1"/>
  <c r="Y48" i="6"/>
  <c r="Y47" i="6"/>
  <c r="Y60" i="6"/>
  <c r="Z60" i="6" s="1"/>
  <c r="Y53" i="6"/>
  <c r="Z53" i="6" s="1"/>
  <c r="Y61" i="6"/>
  <c r="Z61" i="6" s="1"/>
  <c r="Y21" i="6"/>
  <c r="Z21" i="6" s="1"/>
  <c r="Y54" i="6"/>
  <c r="Z54" i="6" s="1"/>
  <c r="Y26" i="6"/>
  <c r="Y29" i="6"/>
  <c r="Y66" i="6"/>
  <c r="Z66" i="6" s="1"/>
  <c r="Y15" i="6"/>
  <c r="Y73" i="6"/>
  <c r="Z73" i="6" s="1"/>
  <c r="Z43" i="1"/>
  <c r="Y90" i="6"/>
  <c r="Z90" i="6" s="1"/>
  <c r="Y44" i="6"/>
  <c r="Y49" i="6"/>
  <c r="Z49" i="6" s="1"/>
  <c r="Y96" i="6"/>
  <c r="Z96" i="6" s="1"/>
  <c r="Y20" i="6"/>
  <c r="Z20" i="6" s="1"/>
  <c r="Y10" i="6"/>
  <c r="Z10" i="6" s="1"/>
  <c r="Y77" i="6"/>
  <c r="Z77" i="6" s="1"/>
  <c r="Y32" i="6"/>
  <c r="Y19" i="6"/>
  <c r="CD320" i="1" s="1"/>
  <c r="Y39" i="6"/>
  <c r="Y98" i="6"/>
  <c r="Z98" i="6" s="1"/>
  <c r="Y30" i="6"/>
  <c r="Y91" i="6"/>
  <c r="Z91" i="6" s="1"/>
  <c r="Y82" i="6"/>
  <c r="Z82" i="6" s="1"/>
  <c r="Y36" i="6"/>
  <c r="EE60" i="6"/>
  <c r="EE4" i="6"/>
  <c r="EE69" i="6"/>
  <c r="EE5" i="6"/>
  <c r="EF5" i="6" s="1"/>
  <c r="EE17" i="6"/>
  <c r="EE23" i="6"/>
  <c r="EF23" i="6" s="1"/>
  <c r="EE67" i="6"/>
  <c r="EE80" i="6"/>
  <c r="EE29" i="6"/>
  <c r="EE89" i="6"/>
  <c r="Y45" i="6"/>
  <c r="Z45" i="6" s="1"/>
  <c r="Y50" i="6"/>
  <c r="Z50" i="6" s="1"/>
  <c r="Y9" i="6"/>
  <c r="Z9" i="6" s="1"/>
  <c r="Y76" i="6"/>
  <c r="Z76" i="6" s="1"/>
  <c r="Y94" i="6"/>
  <c r="Z94" i="6" s="1"/>
  <c r="Y6" i="6"/>
  <c r="Z6" i="6" s="1"/>
  <c r="Y87" i="6"/>
  <c r="Z87" i="6" s="1"/>
  <c r="Y95" i="6"/>
  <c r="Z95" i="6" s="1"/>
  <c r="Y72" i="6"/>
  <c r="Z72" i="6" s="1"/>
  <c r="Y8" i="6"/>
  <c r="Z23" i="6"/>
  <c r="Z7" i="6"/>
  <c r="EE12" i="6"/>
  <c r="EE74" i="6"/>
  <c r="EF74" i="6" s="1"/>
  <c r="EE91" i="6"/>
  <c r="EE68" i="6"/>
  <c r="Y88" i="6"/>
  <c r="Z88" i="6" s="1"/>
  <c r="Y86" i="6"/>
  <c r="Z86" i="6" s="1"/>
  <c r="Y28" i="6"/>
  <c r="Y64" i="6"/>
  <c r="Z64" i="6" s="1"/>
  <c r="Y18" i="6"/>
  <c r="Z18" i="6" s="1"/>
  <c r="Y43" i="6"/>
  <c r="Z43" i="6" s="1"/>
  <c r="Y4" i="6"/>
  <c r="Z4" i="6" s="1"/>
  <c r="Y46" i="6"/>
  <c r="Z46" i="6" s="1"/>
  <c r="Y74" i="6"/>
  <c r="Z74" i="6" s="1"/>
  <c r="Y52" i="6"/>
  <c r="Z52" i="6" s="1"/>
  <c r="Y75" i="6"/>
  <c r="Z75" i="6" s="1"/>
  <c r="EE72" i="6"/>
  <c r="EE51" i="6"/>
  <c r="EE93" i="6"/>
  <c r="EE8" i="6"/>
  <c r="EE45" i="6"/>
  <c r="EE30" i="6"/>
  <c r="Y34" i="6"/>
  <c r="Y93" i="6"/>
  <c r="Z93" i="6" s="1"/>
  <c r="Y38" i="6"/>
  <c r="Y84" i="6"/>
  <c r="Z84" i="6" s="1"/>
  <c r="Y5" i="6"/>
  <c r="Z5" i="6" s="1"/>
  <c r="Y65" i="6"/>
  <c r="Z65" i="6" s="1"/>
  <c r="Y27" i="6"/>
  <c r="Y80" i="6"/>
  <c r="Z80" i="6" s="1"/>
  <c r="Y89" i="6"/>
  <c r="Z89" i="6" s="1"/>
  <c r="Y62" i="6"/>
  <c r="Z62" i="6" s="1"/>
  <c r="Z17" i="6"/>
  <c r="Z24" i="6"/>
  <c r="Z55" i="6"/>
  <c r="EE79" i="6"/>
  <c r="EF79" i="6" s="1"/>
  <c r="EE37" i="6"/>
  <c r="EE98" i="6"/>
  <c r="EE13" i="6"/>
  <c r="EE43" i="6"/>
  <c r="Y69" i="6"/>
  <c r="Z69" i="6" s="1"/>
  <c r="Y70" i="6"/>
  <c r="Z70" i="6" s="1"/>
  <c r="Y16" i="6"/>
  <c r="Z16" i="6" s="1"/>
  <c r="Y56" i="6"/>
  <c r="Z56" i="6" s="1"/>
  <c r="Y78" i="6"/>
  <c r="Z78" i="6" s="1"/>
  <c r="Z14" i="1"/>
  <c r="Y37" i="6"/>
  <c r="Y13" i="6"/>
  <c r="Y40" i="6"/>
  <c r="Y31" i="6"/>
  <c r="DR18" i="1"/>
  <c r="DR173" i="1"/>
  <c r="DR57" i="1"/>
  <c r="DR73" i="1"/>
  <c r="DR100" i="1"/>
  <c r="DR87" i="1"/>
  <c r="DR144" i="1"/>
  <c r="DR191" i="1"/>
  <c r="DR41" i="1"/>
  <c r="DR35" i="1"/>
  <c r="DR47" i="1"/>
  <c r="DR143" i="1"/>
  <c r="DR102" i="1"/>
  <c r="BU43" i="1"/>
  <c r="BV43" i="1" s="1"/>
  <c r="BW43" i="1" s="1"/>
  <c r="BX43" i="1" s="1"/>
  <c r="BY43" i="1" s="1"/>
  <c r="BZ43" i="1" s="1"/>
  <c r="CA43" i="1" s="1"/>
  <c r="CB43" i="1" s="1"/>
  <c r="CC43" i="1" s="1"/>
  <c r="CD43" i="1" s="1"/>
  <c r="CE43" i="1" s="1"/>
  <c r="CF43" i="1" s="1"/>
  <c r="CG43" i="1" s="1"/>
  <c r="CH43" i="1" s="1"/>
  <c r="CI43" i="1" s="1"/>
  <c r="CJ43" i="1" s="1"/>
  <c r="CK43" i="1" s="1"/>
  <c r="CL43" i="1" s="1"/>
  <c r="CM43" i="1" s="1"/>
  <c r="CN43" i="1" s="1"/>
  <c r="CO43" i="1" s="1"/>
  <c r="CP43" i="1" s="1"/>
  <c r="CQ43" i="1" s="1"/>
  <c r="CR43" i="1" s="1"/>
  <c r="CS43" i="1" s="1"/>
  <c r="CT43" i="1" s="1"/>
  <c r="CU43" i="1" s="1"/>
  <c r="CV43" i="1" s="1"/>
  <c r="CW43" i="1" s="1"/>
  <c r="CX43" i="1" s="1"/>
  <c r="CY43" i="1" s="1"/>
  <c r="CZ43" i="1" s="1"/>
  <c r="DA43" i="1" s="1"/>
  <c r="DB43" i="1" s="1"/>
  <c r="DC43" i="1" s="1"/>
  <c r="DD43" i="1" s="1"/>
  <c r="DE43" i="1" s="1"/>
  <c r="DF43" i="1" s="1"/>
  <c r="DG43" i="1" s="1"/>
  <c r="DH43" i="1" s="1"/>
  <c r="DQ35" i="1"/>
  <c r="DR69" i="1"/>
  <c r="DR66" i="1"/>
  <c r="DR109" i="1"/>
  <c r="DR106" i="1"/>
  <c r="DR196" i="1"/>
  <c r="DR53" i="1"/>
  <c r="DQ53" i="1"/>
  <c r="DR123" i="1"/>
  <c r="DR124" i="1"/>
  <c r="DR76" i="1"/>
  <c r="DR158" i="1"/>
  <c r="DR99" i="1"/>
  <c r="DR56" i="1"/>
  <c r="DR7" i="1"/>
  <c r="BN5" i="14"/>
  <c r="BO5" i="14" s="1"/>
  <c r="BP5" i="14" s="1"/>
  <c r="BQ5" i="14" s="1"/>
  <c r="BR5" i="14" s="1"/>
  <c r="BS5" i="14" s="1"/>
  <c r="BT5" i="14" s="1"/>
  <c r="BU5" i="14" s="1"/>
  <c r="BV5" i="14" s="1"/>
  <c r="BW5" i="14" s="1"/>
  <c r="BX5" i="14" s="1"/>
  <c r="BY5" i="14" s="1"/>
  <c r="BZ5" i="14" s="1"/>
  <c r="CA5" i="14" s="1"/>
  <c r="CB5" i="14" s="1"/>
  <c r="CC5" i="14" s="1"/>
  <c r="CD5" i="14" s="1"/>
  <c r="CE5" i="14" s="1"/>
  <c r="CF5" i="14" s="1"/>
  <c r="CG5" i="14" s="1"/>
  <c r="CH5" i="14" s="1"/>
  <c r="CI5" i="14" s="1"/>
  <c r="CJ5" i="14" s="1"/>
  <c r="CK5" i="14" s="1"/>
  <c r="CL5" i="14" s="1"/>
  <c r="CM5" i="14" s="1"/>
  <c r="CN5" i="14" s="1"/>
  <c r="CO5" i="14" s="1"/>
  <c r="CP5" i="14" s="1"/>
  <c r="CQ5" i="14" s="1"/>
  <c r="CR5" i="14" s="1"/>
  <c r="EE63" i="6"/>
  <c r="EE59" i="6"/>
  <c r="EE44" i="6"/>
  <c r="EE33" i="6"/>
  <c r="EE50" i="6"/>
  <c r="EE27" i="6"/>
  <c r="EE48" i="6"/>
  <c r="EE22" i="6"/>
  <c r="EE6" i="6"/>
  <c r="EE96" i="6"/>
  <c r="EE36" i="6"/>
  <c r="EE88" i="6"/>
  <c r="N110" i="12"/>
  <c r="N103" i="12"/>
  <c r="N111" i="12"/>
  <c r="N107" i="12"/>
  <c r="N109" i="12"/>
  <c r="N104" i="12"/>
  <c r="N105" i="12"/>
  <c r="N102" i="12"/>
  <c r="N99" i="12"/>
  <c r="N108" i="12"/>
  <c r="N106" i="12"/>
  <c r="N101" i="12"/>
  <c r="N100" i="12"/>
  <c r="N96" i="12"/>
  <c r="N98" i="12"/>
  <c r="N90" i="12"/>
  <c r="N95" i="12"/>
  <c r="N97" i="12"/>
  <c r="N93" i="12"/>
  <c r="N94" i="12"/>
  <c r="N87" i="12"/>
  <c r="N92" i="12"/>
  <c r="N91" i="12"/>
  <c r="N89" i="12"/>
  <c r="N86" i="12"/>
  <c r="N84" i="12"/>
  <c r="N81" i="12"/>
  <c r="N88" i="12"/>
  <c r="N83" i="12"/>
  <c r="N85" i="12"/>
  <c r="N80" i="12"/>
  <c r="N82" i="12"/>
  <c r="N71" i="12"/>
  <c r="N68" i="12"/>
  <c r="N76" i="12"/>
  <c r="N73" i="12"/>
  <c r="N70" i="12"/>
  <c r="N78" i="12"/>
  <c r="N75" i="12"/>
  <c r="N77" i="12"/>
  <c r="N72" i="12"/>
  <c r="N69" i="12"/>
  <c r="N60" i="12"/>
  <c r="N65" i="12"/>
  <c r="N62" i="12"/>
  <c r="N74" i="12"/>
  <c r="N59" i="12"/>
  <c r="N64" i="12"/>
  <c r="N61" i="12"/>
  <c r="N79" i="12"/>
  <c r="N67" i="12"/>
  <c r="N66" i="12"/>
  <c r="N58" i="12"/>
  <c r="N57" i="12"/>
  <c r="N53" i="12"/>
  <c r="N63" i="12"/>
  <c r="N50" i="12"/>
  <c r="N52" i="12"/>
  <c r="N49" i="12"/>
  <c r="N56" i="12"/>
  <c r="N54" i="12"/>
  <c r="N40" i="12"/>
  <c r="N32" i="12"/>
  <c r="N47" i="12"/>
  <c r="N37" i="12"/>
  <c r="N46" i="12"/>
  <c r="N42" i="12"/>
  <c r="N34" i="12"/>
  <c r="N51" i="12"/>
  <c r="N48" i="12"/>
  <c r="N39" i="12"/>
  <c r="N31" i="12"/>
  <c r="N55" i="12"/>
  <c r="N44" i="12"/>
  <c r="N36" i="12"/>
  <c r="N28" i="12"/>
  <c r="N41" i="12"/>
  <c r="N33" i="12"/>
  <c r="N45" i="12"/>
  <c r="N38" i="12"/>
  <c r="N30" i="12"/>
  <c r="N20" i="12"/>
  <c r="N12" i="12"/>
  <c r="N29" i="12"/>
  <c r="N17" i="12"/>
  <c r="N9" i="12"/>
  <c r="N22" i="12"/>
  <c r="N14" i="12"/>
  <c r="N6" i="12"/>
  <c r="N19" i="12"/>
  <c r="N11" i="12"/>
  <c r="N16" i="12"/>
  <c r="N8" i="12"/>
  <c r="N25" i="12"/>
  <c r="N21" i="12"/>
  <c r="N13" i="12"/>
  <c r="N26" i="12"/>
  <c r="N24" i="12"/>
  <c r="N27" i="12"/>
  <c r="O3" i="12"/>
  <c r="N43" i="12"/>
  <c r="N35" i="12"/>
  <c r="N23" i="12"/>
  <c r="N15" i="12"/>
  <c r="N7" i="12"/>
  <c r="N18" i="12"/>
  <c r="N10" i="12"/>
  <c r="N5" i="12"/>
  <c r="EE21" i="6"/>
  <c r="EE15" i="6"/>
  <c r="EE85" i="6"/>
  <c r="EE54" i="6"/>
  <c r="EE66" i="6"/>
  <c r="EE1" i="6"/>
  <c r="ED3" i="6"/>
  <c r="EE28" i="6"/>
  <c r="EE81" i="6"/>
  <c r="EE87" i="6"/>
  <c r="EE61" i="6"/>
  <c r="EE64" i="6"/>
  <c r="EE42" i="6"/>
  <c r="EE10" i="6"/>
  <c r="EF10" i="6" s="1"/>
  <c r="EE9" i="6"/>
  <c r="EE94" i="6"/>
  <c r="EE57" i="6"/>
  <c r="EE53" i="6"/>
  <c r="EE97" i="6"/>
  <c r="EE56" i="6"/>
  <c r="EE7" i="6"/>
  <c r="EE71" i="6"/>
  <c r="EE20" i="6"/>
  <c r="EF20" i="6" s="1"/>
  <c r="EE65" i="6"/>
  <c r="EE24" i="6"/>
  <c r="DR84" i="1"/>
  <c r="DR157" i="1"/>
  <c r="DQ68" i="1"/>
  <c r="DR77" i="1"/>
  <c r="DR65" i="1"/>
  <c r="DR8" i="1"/>
  <c r="DR125" i="1"/>
  <c r="DR39" i="1"/>
  <c r="DR19" i="1"/>
  <c r="DR61" i="1"/>
  <c r="DR152" i="1"/>
  <c r="DR16" i="1"/>
  <c r="DQ16" i="1"/>
  <c r="DQ60" i="1"/>
  <c r="BU60" i="1"/>
  <c r="BV60" i="1" s="1"/>
  <c r="BW60" i="1" s="1"/>
  <c r="BX60" i="1" s="1"/>
  <c r="BY60" i="1" s="1"/>
  <c r="BZ60" i="1" s="1"/>
  <c r="CA60" i="1" s="1"/>
  <c r="CB60" i="1" s="1"/>
  <c r="CC60" i="1" s="1"/>
  <c r="CD60" i="1" s="1"/>
  <c r="CE60" i="1" s="1"/>
  <c r="CF60" i="1" s="1"/>
  <c r="CG60" i="1" s="1"/>
  <c r="CH60" i="1" s="1"/>
  <c r="CI60" i="1" s="1"/>
  <c r="CJ60" i="1" s="1"/>
  <c r="CK60" i="1" s="1"/>
  <c r="CL60" i="1" s="1"/>
  <c r="CM60" i="1" s="1"/>
  <c r="CN60" i="1" s="1"/>
  <c r="CO60" i="1" s="1"/>
  <c r="CP60" i="1" s="1"/>
  <c r="CQ60" i="1" s="1"/>
  <c r="CR60" i="1" s="1"/>
  <c r="CS60" i="1" s="1"/>
  <c r="CT60" i="1" s="1"/>
  <c r="CU60" i="1" s="1"/>
  <c r="CV60" i="1" s="1"/>
  <c r="CW60" i="1" s="1"/>
  <c r="CX60" i="1" s="1"/>
  <c r="CY60" i="1" s="1"/>
  <c r="CZ60" i="1" s="1"/>
  <c r="DA60" i="1" s="1"/>
  <c r="DB60" i="1" s="1"/>
  <c r="DC60" i="1" s="1"/>
  <c r="DD60" i="1" s="1"/>
  <c r="DE60" i="1" s="1"/>
  <c r="DF60" i="1" s="1"/>
  <c r="DG60" i="1" s="1"/>
  <c r="DH60" i="1" s="1"/>
  <c r="DQ46" i="1"/>
  <c r="BU46" i="1"/>
  <c r="BV46" i="1" s="1"/>
  <c r="BW46" i="1" s="1"/>
  <c r="BX46" i="1" s="1"/>
  <c r="BY46" i="1" s="1"/>
  <c r="BZ46" i="1" s="1"/>
  <c r="CA46" i="1" s="1"/>
  <c r="CB46" i="1" s="1"/>
  <c r="CC46" i="1" s="1"/>
  <c r="CD46" i="1" s="1"/>
  <c r="DR78" i="1"/>
  <c r="DQ12" i="1"/>
  <c r="BU12" i="1"/>
  <c r="BV12" i="1" s="1"/>
  <c r="BW12" i="1" s="1"/>
  <c r="BX12" i="1" s="1"/>
  <c r="BY12" i="1" s="1"/>
  <c r="BZ12" i="1" s="1"/>
  <c r="CA12" i="1" s="1"/>
  <c r="CB12" i="1" s="1"/>
  <c r="CC12" i="1" s="1"/>
  <c r="DQ51" i="1"/>
  <c r="BU51" i="1"/>
  <c r="BV51" i="1" s="1"/>
  <c r="BW51" i="1" s="1"/>
  <c r="BX51" i="1" s="1"/>
  <c r="BY51" i="1" s="1"/>
  <c r="BZ51" i="1" s="1"/>
  <c r="CA51" i="1" s="1"/>
  <c r="CB51" i="1" s="1"/>
  <c r="CC51" i="1" s="1"/>
  <c r="CD51" i="1" s="1"/>
  <c r="DR120" i="1"/>
  <c r="BU90" i="1"/>
  <c r="BU89" i="1"/>
  <c r="BV89" i="1" s="1"/>
  <c r="BW89" i="1" s="1"/>
  <c r="BX89" i="1" s="1"/>
  <c r="BY89" i="1" s="1"/>
  <c r="BZ89" i="1" s="1"/>
  <c r="CA89" i="1" s="1"/>
  <c r="CB89" i="1" s="1"/>
  <c r="CC89" i="1" s="1"/>
  <c r="CD89" i="1" s="1"/>
  <c r="DQ89" i="1"/>
  <c r="DR188" i="1"/>
  <c r="DQ11" i="1"/>
  <c r="BU11" i="1"/>
  <c r="BV11" i="1" s="1"/>
  <c r="BW11" i="1" s="1"/>
  <c r="BX11" i="1" s="1"/>
  <c r="BY11" i="1" s="1"/>
  <c r="BZ11" i="1" s="1"/>
  <c r="CA11" i="1" s="1"/>
  <c r="CB11" i="1" s="1"/>
  <c r="CC11" i="1" s="1"/>
  <c r="DR172" i="1"/>
  <c r="DR122" i="1"/>
  <c r="BU55" i="1"/>
  <c r="BV55" i="1" s="1"/>
  <c r="BW55" i="1" s="1"/>
  <c r="BX55" i="1" s="1"/>
  <c r="BY55" i="1" s="1"/>
  <c r="BZ55" i="1" s="1"/>
  <c r="CA55" i="1" s="1"/>
  <c r="CB55" i="1" s="1"/>
  <c r="CC55" i="1" s="1"/>
  <c r="CD55" i="1" s="1"/>
  <c r="DQ55" i="1"/>
  <c r="BU52" i="1"/>
  <c r="BV52" i="1" s="1"/>
  <c r="BW52" i="1" s="1"/>
  <c r="BX52" i="1" s="1"/>
  <c r="BY52" i="1" s="1"/>
  <c r="BZ52" i="1" s="1"/>
  <c r="CA52" i="1" s="1"/>
  <c r="CB52" i="1" s="1"/>
  <c r="CC52" i="1" s="1"/>
  <c r="CD52" i="1" s="1"/>
  <c r="CE52" i="1" s="1"/>
  <c r="CF52" i="1" s="1"/>
  <c r="CG52" i="1" s="1"/>
  <c r="CH52" i="1" s="1"/>
  <c r="CI52" i="1" s="1"/>
  <c r="CJ52" i="1" s="1"/>
  <c r="CK52" i="1" s="1"/>
  <c r="CL52" i="1" s="1"/>
  <c r="CM52" i="1" s="1"/>
  <c r="CN52" i="1" s="1"/>
  <c r="CO52" i="1" s="1"/>
  <c r="CP52" i="1" s="1"/>
  <c r="CQ52" i="1" s="1"/>
  <c r="CR52" i="1" s="1"/>
  <c r="CS52" i="1" s="1"/>
  <c r="CT52" i="1" s="1"/>
  <c r="CU52" i="1" s="1"/>
  <c r="CV52" i="1" s="1"/>
  <c r="CW52" i="1" s="1"/>
  <c r="CX52" i="1" s="1"/>
  <c r="CY52" i="1" s="1"/>
  <c r="CZ52" i="1" s="1"/>
  <c r="DA52" i="1" s="1"/>
  <c r="DB52" i="1" s="1"/>
  <c r="DC52" i="1" s="1"/>
  <c r="DD52" i="1" s="1"/>
  <c r="DE52" i="1" s="1"/>
  <c r="DF52" i="1" s="1"/>
  <c r="DG52" i="1" s="1"/>
  <c r="DH52" i="1" s="1"/>
  <c r="DQ52" i="1"/>
  <c r="DQ50" i="1"/>
  <c r="BU50" i="1"/>
  <c r="BV50" i="1" s="1"/>
  <c r="BW50" i="1" s="1"/>
  <c r="BX50" i="1" s="1"/>
  <c r="BY50" i="1" s="1"/>
  <c r="BZ50" i="1" s="1"/>
  <c r="CA50" i="1" s="1"/>
  <c r="CB50" i="1" s="1"/>
  <c r="CC50" i="1" s="1"/>
  <c r="CD50" i="1" s="1"/>
  <c r="CE50" i="1" s="1"/>
  <c r="CF50" i="1" s="1"/>
  <c r="CG50" i="1" s="1"/>
  <c r="CH50" i="1" s="1"/>
  <c r="CI50" i="1" s="1"/>
  <c r="CJ50" i="1" s="1"/>
  <c r="CK50" i="1" s="1"/>
  <c r="CL50" i="1" s="1"/>
  <c r="CM50" i="1" s="1"/>
  <c r="CN50" i="1" s="1"/>
  <c r="CO50" i="1" s="1"/>
  <c r="CP50" i="1" s="1"/>
  <c r="CQ50" i="1" s="1"/>
  <c r="CR50" i="1" s="1"/>
  <c r="CS50" i="1" s="1"/>
  <c r="CT50" i="1" s="1"/>
  <c r="CU50" i="1" s="1"/>
  <c r="CV50" i="1" s="1"/>
  <c r="CW50" i="1" s="1"/>
  <c r="CX50" i="1" s="1"/>
  <c r="CY50" i="1" s="1"/>
  <c r="CZ50" i="1" s="1"/>
  <c r="DA50" i="1" s="1"/>
  <c r="DB50" i="1" s="1"/>
  <c r="DC50" i="1" s="1"/>
  <c r="DD50" i="1" s="1"/>
  <c r="DE50" i="1" s="1"/>
  <c r="DF50" i="1" s="1"/>
  <c r="DG50" i="1" s="1"/>
  <c r="DH50" i="1" s="1"/>
  <c r="DR36" i="1"/>
  <c r="DR181" i="1"/>
  <c r="BN9" i="14"/>
  <c r="BO9" i="14" s="1"/>
  <c r="BP9" i="14" s="1"/>
  <c r="BQ9" i="14" s="1"/>
  <c r="BR9" i="14" s="1"/>
  <c r="BS9" i="14" s="1"/>
  <c r="BT9" i="14" s="1"/>
  <c r="BU9" i="14" s="1"/>
  <c r="BV9" i="14" s="1"/>
  <c r="BW9" i="14" s="1"/>
  <c r="BX9" i="14" s="1"/>
  <c r="BY9" i="14" s="1"/>
  <c r="BZ9" i="14" s="1"/>
  <c r="CA9" i="14" s="1"/>
  <c r="CB9" i="14" s="1"/>
  <c r="CC9" i="14" s="1"/>
  <c r="CD9" i="14" s="1"/>
  <c r="CE9" i="14" s="1"/>
  <c r="CF9" i="14" s="1"/>
  <c r="CG9" i="14" s="1"/>
  <c r="CH9" i="14" s="1"/>
  <c r="CI9" i="14" s="1"/>
  <c r="CJ9" i="14" s="1"/>
  <c r="CK9" i="14" s="1"/>
  <c r="CL9" i="14" s="1"/>
  <c r="CM9" i="14" s="1"/>
  <c r="CN9" i="14" s="1"/>
  <c r="CO9" i="14" s="1"/>
  <c r="CP9" i="14" s="1"/>
  <c r="CQ9" i="14" s="1"/>
  <c r="CR9" i="14" s="1"/>
  <c r="DR167" i="1"/>
  <c r="DJ117" i="1"/>
  <c r="DR194" i="1"/>
  <c r="DJ104" i="1"/>
  <c r="BN11" i="14"/>
  <c r="DB11" i="14"/>
  <c r="DB3" i="14"/>
  <c r="BN3" i="14"/>
  <c r="BO3" i="14" s="1"/>
  <c r="BP3" i="14" s="1"/>
  <c r="BQ3" i="14" s="1"/>
  <c r="BR3" i="14" s="1"/>
  <c r="BS3" i="14" s="1"/>
  <c r="BT3" i="14" s="1"/>
  <c r="BU3" i="14" s="1"/>
  <c r="BV3" i="14" s="1"/>
  <c r="BW3" i="14" s="1"/>
  <c r="BX3" i="14" s="1"/>
  <c r="BY3" i="14" s="1"/>
  <c r="BZ3" i="14" s="1"/>
  <c r="CA3" i="14" s="1"/>
  <c r="CB3" i="14" s="1"/>
  <c r="CC3" i="14" s="1"/>
  <c r="CD3" i="14" s="1"/>
  <c r="CE3" i="14" s="1"/>
  <c r="CF3" i="14" s="1"/>
  <c r="CG3" i="14" s="1"/>
  <c r="CH3" i="14" s="1"/>
  <c r="CI3" i="14" s="1"/>
  <c r="CJ3" i="14" s="1"/>
  <c r="CK3" i="14" s="1"/>
  <c r="CL3" i="14" s="1"/>
  <c r="CM3" i="14" s="1"/>
  <c r="CN3" i="14" s="1"/>
  <c r="CO3" i="14" s="1"/>
  <c r="CP3" i="14" s="1"/>
  <c r="CQ3" i="14" s="1"/>
  <c r="CR3" i="14" s="1"/>
  <c r="CT3" i="14" s="1"/>
  <c r="BN6" i="14"/>
  <c r="DB6" i="14"/>
  <c r="DB10" i="14"/>
  <c r="BN10" i="14"/>
  <c r="BN4" i="14"/>
  <c r="BO4" i="14" s="1"/>
  <c r="BP4" i="14" s="1"/>
  <c r="BQ4" i="14" s="1"/>
  <c r="BR4" i="14" s="1"/>
  <c r="BS4" i="14" s="1"/>
  <c r="BT4" i="14" s="1"/>
  <c r="BU4" i="14" s="1"/>
  <c r="BV4" i="14" s="1"/>
  <c r="BW4" i="14" s="1"/>
  <c r="BX4" i="14" s="1"/>
  <c r="BY4" i="14" s="1"/>
  <c r="BZ4" i="14" s="1"/>
  <c r="CA4" i="14" s="1"/>
  <c r="CB4" i="14" s="1"/>
  <c r="CC4" i="14" s="1"/>
  <c r="CD4" i="14" s="1"/>
  <c r="CE4" i="14" s="1"/>
  <c r="CF4" i="14" s="1"/>
  <c r="CG4" i="14" s="1"/>
  <c r="CH4" i="14" s="1"/>
  <c r="CI4" i="14" s="1"/>
  <c r="CJ4" i="14" s="1"/>
  <c r="CK4" i="14" s="1"/>
  <c r="CL4" i="14" s="1"/>
  <c r="CM4" i="14" s="1"/>
  <c r="CN4" i="14" s="1"/>
  <c r="CO4" i="14" s="1"/>
  <c r="CP4" i="14" s="1"/>
  <c r="CQ4" i="14" s="1"/>
  <c r="CR4" i="14" s="1"/>
  <c r="DB4" i="14"/>
  <c r="BO7" i="14"/>
  <c r="BP7" i="14" s="1"/>
  <c r="BQ7" i="14" s="1"/>
  <c r="BR7" i="14" s="1"/>
  <c r="BS7" i="14" s="1"/>
  <c r="BT7" i="14" s="1"/>
  <c r="BU7" i="14" s="1"/>
  <c r="BV7" i="14" s="1"/>
  <c r="BW7" i="14" s="1"/>
  <c r="BX7" i="14" s="1"/>
  <c r="BY7" i="14" s="1"/>
  <c r="BZ7" i="14" s="1"/>
  <c r="CA7" i="14" s="1"/>
  <c r="CB7" i="14" s="1"/>
  <c r="CC7" i="14" s="1"/>
  <c r="CD7" i="14" s="1"/>
  <c r="CE7" i="14" s="1"/>
  <c r="CF7" i="14" s="1"/>
  <c r="CG7" i="14" s="1"/>
  <c r="CH7" i="14" s="1"/>
  <c r="CI7" i="14" s="1"/>
  <c r="CJ7" i="14" s="1"/>
  <c r="CK7" i="14" s="1"/>
  <c r="CL7" i="14" s="1"/>
  <c r="CM7" i="14" s="1"/>
  <c r="CN7" i="14" s="1"/>
  <c r="CO7" i="14" s="1"/>
  <c r="CP7" i="14" s="1"/>
  <c r="CQ7" i="14" s="1"/>
  <c r="CR7" i="14" s="1"/>
  <c r="DJ7" i="1"/>
  <c r="DJ118" i="1"/>
  <c r="DJ66" i="1"/>
  <c r="DJ107" i="1"/>
  <c r="DJ119" i="1"/>
  <c r="Z37" i="6" l="1"/>
  <c r="CD123" i="1"/>
  <c r="Z38" i="6"/>
  <c r="Z36" i="6"/>
  <c r="CD16" i="1"/>
  <c r="CD9" i="1"/>
  <c r="Z14" i="6"/>
  <c r="CD494" i="1"/>
  <c r="CD454" i="1"/>
  <c r="CD468" i="1"/>
  <c r="CD503" i="1"/>
  <c r="CD487" i="1"/>
  <c r="CD12" i="1"/>
  <c r="CE12" i="1" s="1"/>
  <c r="Z28" i="6"/>
  <c r="CD69" i="1"/>
  <c r="CD100" i="1"/>
  <c r="CE100" i="1" s="1"/>
  <c r="CD73" i="1"/>
  <c r="Z41" i="6"/>
  <c r="CE182" i="1"/>
  <c r="CD222" i="1"/>
  <c r="CE222" i="1" s="1"/>
  <c r="CE373" i="1"/>
  <c r="Z34" i="6"/>
  <c r="CD37" i="1"/>
  <c r="CE37" i="1" s="1"/>
  <c r="CE31" i="1"/>
  <c r="CD98" i="1"/>
  <c r="CD486" i="1"/>
  <c r="CD113" i="1"/>
  <c r="CE113" i="1" s="1"/>
  <c r="Z8" i="6"/>
  <c r="Z15" i="6"/>
  <c r="CD435" i="1"/>
  <c r="Z306" i="1"/>
  <c r="CD86" i="1"/>
  <c r="CE86" i="1" s="1"/>
  <c r="CD95" i="1"/>
  <c r="CD49" i="1"/>
  <c r="CD88" i="1"/>
  <c r="CE88" i="1" s="1"/>
  <c r="CD372" i="1"/>
  <c r="Z27" i="6"/>
  <c r="CD76" i="1"/>
  <c r="CD87" i="1"/>
  <c r="CD212" i="1"/>
  <c r="CE212" i="1" s="1"/>
  <c r="CD54" i="1"/>
  <c r="CD65" i="1"/>
  <c r="CD47" i="1"/>
  <c r="Z47" i="6"/>
  <c r="Z35" i="6"/>
  <c r="CD38" i="1"/>
  <c r="Z31" i="6"/>
  <c r="CD53" i="1"/>
  <c r="Z29" i="6"/>
  <c r="CE46" i="1" s="1"/>
  <c r="CD61" i="1"/>
  <c r="Z48" i="6"/>
  <c r="CD45" i="1"/>
  <c r="CE45" i="1" s="1"/>
  <c r="CD29" i="1"/>
  <c r="CE29" i="1" s="1"/>
  <c r="CE197" i="1"/>
  <c r="CD68" i="1"/>
  <c r="CD289" i="1"/>
  <c r="CE289" i="1" s="1"/>
  <c r="CD428" i="1"/>
  <c r="CE89" i="1"/>
  <c r="Z40" i="6"/>
  <c r="CD34" i="1"/>
  <c r="CE34" i="1" s="1"/>
  <c r="Z39" i="6"/>
  <c r="Z26" i="6"/>
  <c r="CD120" i="1"/>
  <c r="CE120" i="1" s="1"/>
  <c r="CE175" i="1"/>
  <c r="CE147" i="1"/>
  <c r="CD21" i="1"/>
  <c r="CD477" i="1"/>
  <c r="CE477" i="1" s="1"/>
  <c r="CD410" i="1"/>
  <c r="CD499" i="1"/>
  <c r="CD195" i="1"/>
  <c r="CE195" i="1" s="1"/>
  <c r="CD263" i="1"/>
  <c r="CE263" i="1" s="1"/>
  <c r="CD247" i="1"/>
  <c r="CE247" i="1" s="1"/>
  <c r="CE400" i="1"/>
  <c r="CD198" i="1"/>
  <c r="CE198" i="1" s="1"/>
  <c r="CD190" i="1"/>
  <c r="CE190" i="1" s="1"/>
  <c r="CE51" i="1"/>
  <c r="Z13" i="6"/>
  <c r="CD502" i="1"/>
  <c r="Z19" i="6"/>
  <c r="CE320" i="1" s="1"/>
  <c r="CD285" i="1"/>
  <c r="CD297" i="1"/>
  <c r="CD279" i="1"/>
  <c r="CD294" i="1"/>
  <c r="CD252" i="1"/>
  <c r="CD290" i="1"/>
  <c r="CD259" i="1"/>
  <c r="CD305" i="1"/>
  <c r="CD302" i="1"/>
  <c r="CD274" i="1"/>
  <c r="CD318" i="1"/>
  <c r="CD335" i="1"/>
  <c r="Z44" i="6"/>
  <c r="Z42" i="6"/>
  <c r="CD451" i="1"/>
  <c r="CD185" i="1"/>
  <c r="CE185" i="1" s="1"/>
  <c r="CD112" i="1"/>
  <c r="CE112" i="1" s="1"/>
  <c r="CD33" i="1"/>
  <c r="CE33" i="1" s="1"/>
  <c r="CD429" i="1"/>
  <c r="CE429" i="1" s="1"/>
  <c r="CD261" i="1"/>
  <c r="CE261" i="1" s="1"/>
  <c r="CD11" i="1"/>
  <c r="CE11" i="1" s="1"/>
  <c r="Z32" i="6"/>
  <c r="Z28" i="1"/>
  <c r="Z17" i="1"/>
  <c r="Z22" i="1"/>
  <c r="CD111" i="1"/>
  <c r="CE111" i="1" s="1"/>
  <c r="CE138" i="1"/>
  <c r="CE162" i="1"/>
  <c r="CD200" i="1"/>
  <c r="CE200" i="1" s="1"/>
  <c r="CD385" i="1"/>
  <c r="CE385" i="1" s="1"/>
  <c r="CE124" i="1"/>
  <c r="CD308" i="1"/>
  <c r="CE308" i="1" s="1"/>
  <c r="CD386" i="1"/>
  <c r="CE386" i="1" s="1"/>
  <c r="CD288" i="1"/>
  <c r="CE288" i="1" s="1"/>
  <c r="CD479" i="1"/>
  <c r="CE479" i="1" s="1"/>
  <c r="CD217" i="1"/>
  <c r="CE217" i="1" s="1"/>
  <c r="CD463" i="1"/>
  <c r="CE463" i="1" s="1"/>
  <c r="CD491" i="1"/>
  <c r="CE491" i="1" s="1"/>
  <c r="CD366" i="1"/>
  <c r="CE366" i="1" s="1"/>
  <c r="CE171" i="1"/>
  <c r="CD238" i="1"/>
  <c r="CE238" i="1" s="1"/>
  <c r="CD282" i="1"/>
  <c r="CE282" i="1" s="1"/>
  <c r="CD362" i="1"/>
  <c r="CD337" i="1"/>
  <c r="CE337" i="1" s="1"/>
  <c r="CE369" i="1"/>
  <c r="CD350" i="1"/>
  <c r="CD399" i="1"/>
  <c r="CD159" i="1"/>
  <c r="CD248" i="1"/>
  <c r="CE248" i="1" s="1"/>
  <c r="CD272" i="1"/>
  <c r="CD434" i="1"/>
  <c r="CD495" i="1"/>
  <c r="CD108" i="1"/>
  <c r="CD84" i="1"/>
  <c r="CE84" i="1" s="1"/>
  <c r="CD153" i="1"/>
  <c r="CE153" i="1" s="1"/>
  <c r="CD228" i="1"/>
  <c r="CD199" i="1"/>
  <c r="CE199" i="1" s="1"/>
  <c r="CD143" i="1"/>
  <c r="CE143" i="1" s="1"/>
  <c r="CD142" i="1"/>
  <c r="CE142" i="1" s="1"/>
  <c r="CE466" i="1"/>
  <c r="CD411" i="1"/>
  <c r="CD300" i="1"/>
  <c r="CE300" i="1" s="1"/>
  <c r="CE269" i="1"/>
  <c r="CD453" i="1"/>
  <c r="CE453" i="1" s="1"/>
  <c r="CD237" i="1"/>
  <c r="CD490" i="1"/>
  <c r="CE390" i="1"/>
  <c r="CD409" i="1"/>
  <c r="CE409" i="1" s="1"/>
  <c r="CD392" i="1"/>
  <c r="CE392" i="1" s="1"/>
  <c r="CD387" i="1"/>
  <c r="CD401" i="1"/>
  <c r="CE401" i="1" s="1"/>
  <c r="CD278" i="1"/>
  <c r="CE278" i="1" s="1"/>
  <c r="CD224" i="1"/>
  <c r="CE172" i="1"/>
  <c r="CD262" i="1"/>
  <c r="CD266" i="1"/>
  <c r="CE266" i="1" s="1"/>
  <c r="CD469" i="1"/>
  <c r="CD437" i="1"/>
  <c r="CD70" i="1"/>
  <c r="CE70" i="1" s="1"/>
  <c r="CD105" i="1"/>
  <c r="CE105" i="1" s="1"/>
  <c r="CD57" i="1"/>
  <c r="CE57" i="1" s="1"/>
  <c r="CD156" i="1"/>
  <c r="CD205" i="1"/>
  <c r="CE205" i="1" s="1"/>
  <c r="CD58" i="1"/>
  <c r="CE58" i="1" s="1"/>
  <c r="CD42" i="1"/>
  <c r="CE42" i="1" s="1"/>
  <c r="CD414" i="1"/>
  <c r="CE414" i="1" s="1"/>
  <c r="CD389" i="1"/>
  <c r="CE389" i="1" s="1"/>
  <c r="CD433" i="1"/>
  <c r="CD432" i="1"/>
  <c r="CE432" i="1" s="1"/>
  <c r="CD351" i="1"/>
  <c r="CE351" i="1" s="1"/>
  <c r="CD404" i="1"/>
  <c r="CE404" i="1" s="1"/>
  <c r="CD277" i="1"/>
  <c r="CD382" i="1"/>
  <c r="CE382" i="1" s="1"/>
  <c r="CD264" i="1"/>
  <c r="CE264" i="1" s="1"/>
  <c r="CD336" i="1"/>
  <c r="CE336" i="1" s="1"/>
  <c r="CD484" i="1"/>
  <c r="CE484" i="1" s="1"/>
  <c r="CD438" i="1"/>
  <c r="CE438" i="1" s="1"/>
  <c r="CD384" i="1"/>
  <c r="CE384" i="1" s="1"/>
  <c r="CD419" i="1"/>
  <c r="CE419" i="1" s="1"/>
  <c r="CD330" i="1"/>
  <c r="CE206" i="1"/>
  <c r="CD276" i="1"/>
  <c r="CE276" i="1" s="1"/>
  <c r="CD209" i="1"/>
  <c r="CE196" i="1"/>
  <c r="CD67" i="1"/>
  <c r="CE67" i="1" s="1"/>
  <c r="CD97" i="1"/>
  <c r="CE97" i="1" s="1"/>
  <c r="CD204" i="1"/>
  <c r="CE204" i="1" s="1"/>
  <c r="CD72" i="1"/>
  <c r="CE72" i="1" s="1"/>
  <c r="CD170" i="1"/>
  <c r="CE170" i="1" s="1"/>
  <c r="CD443" i="1"/>
  <c r="CE189" i="1"/>
  <c r="CD30" i="1"/>
  <c r="CE30" i="1" s="1"/>
  <c r="CE125" i="1"/>
  <c r="CE146" i="1"/>
  <c r="CD94" i="1"/>
  <c r="CE94" i="1" s="1"/>
  <c r="CE180" i="1"/>
  <c r="CD339" i="1"/>
  <c r="CE339" i="1" s="1"/>
  <c r="CD246" i="1"/>
  <c r="CD242" i="1"/>
  <c r="CE242" i="1" s="1"/>
  <c r="CD225" i="1"/>
  <c r="CD359" i="1"/>
  <c r="CE359" i="1" s="1"/>
  <c r="CD398" i="1"/>
  <c r="CD354" i="1"/>
  <c r="CD440" i="1"/>
  <c r="CE440" i="1" s="1"/>
  <c r="CD436" i="1"/>
  <c r="CD348" i="1"/>
  <c r="CD370" i="1"/>
  <c r="CD426" i="1"/>
  <c r="CE426" i="1" s="1"/>
  <c r="CD420" i="1"/>
  <c r="CD6" i="1"/>
  <c r="CE6" i="1" s="1"/>
  <c r="CD41" i="1"/>
  <c r="CD229" i="1"/>
  <c r="CE229" i="1" s="1"/>
  <c r="CD298" i="1"/>
  <c r="CE298" i="1" s="1"/>
  <c r="CD17" i="1"/>
  <c r="CE17" i="1" s="1"/>
  <c r="CD241" i="1"/>
  <c r="CD489" i="1"/>
  <c r="CD64" i="1"/>
  <c r="CE64" i="1" s="1"/>
  <c r="CD103" i="1"/>
  <c r="CE103" i="1" s="1"/>
  <c r="CD62" i="1"/>
  <c r="CE62" i="1" s="1"/>
  <c r="CD312" i="1"/>
  <c r="CD213" i="1"/>
  <c r="CE213" i="1" s="1"/>
  <c r="CD240" i="1"/>
  <c r="CE240" i="1" s="1"/>
  <c r="CD15" i="1"/>
  <c r="CE15" i="1" s="1"/>
  <c r="CD150" i="1"/>
  <c r="CE150" i="1" s="1"/>
  <c r="CD183" i="1"/>
  <c r="CE183" i="1" s="1"/>
  <c r="CD317" i="1"/>
  <c r="CD408" i="1"/>
  <c r="CD460" i="1"/>
  <c r="CD425" i="1"/>
  <c r="CE425" i="1" s="1"/>
  <c r="CD383" i="1"/>
  <c r="CD287" i="1"/>
  <c r="CD234" i="1"/>
  <c r="CE234" i="1" s="1"/>
  <c r="CD253" i="1"/>
  <c r="CD444" i="1"/>
  <c r="CE148" i="1"/>
  <c r="CD333" i="1"/>
  <c r="CD340" i="1"/>
  <c r="CD345" i="1"/>
  <c r="CE345" i="1" s="1"/>
  <c r="CD363" i="1"/>
  <c r="CD221" i="1"/>
  <c r="CD203" i="1"/>
  <c r="CE203" i="1" s="1"/>
  <c r="CD102" i="1"/>
  <c r="CE102" i="1" s="1"/>
  <c r="CD250" i="1"/>
  <c r="CE250" i="1" s="1"/>
  <c r="CD244" i="1"/>
  <c r="CE244" i="1" s="1"/>
  <c r="CD22" i="1"/>
  <c r="CE22" i="1" s="1"/>
  <c r="CD74" i="1"/>
  <c r="CE74" i="1" s="1"/>
  <c r="CD59" i="1"/>
  <c r="CE59" i="1" s="1"/>
  <c r="CD358" i="1"/>
  <c r="CD271" i="1"/>
  <c r="CD202" i="1"/>
  <c r="CE202" i="1" s="1"/>
  <c r="CD243" i="1"/>
  <c r="CE243" i="1" s="1"/>
  <c r="CD40" i="1"/>
  <c r="CE40" i="1" s="1"/>
  <c r="CD173" i="1"/>
  <c r="CE173" i="1" s="1"/>
  <c r="CD151" i="1"/>
  <c r="CE151" i="1" s="1"/>
  <c r="CD163" i="1"/>
  <c r="CE163" i="1" s="1"/>
  <c r="CD430" i="1"/>
  <c r="CE430" i="1" s="1"/>
  <c r="CD375" i="1"/>
  <c r="CE375" i="1" s="1"/>
  <c r="CD332" i="1"/>
  <c r="CE332" i="1" s="1"/>
  <c r="CD397" i="1"/>
  <c r="CE397" i="1" s="1"/>
  <c r="CD449" i="1"/>
  <c r="CD447" i="1"/>
  <c r="CE447" i="1" s="1"/>
  <c r="CD327" i="1"/>
  <c r="CD216" i="1"/>
  <c r="CD313" i="1"/>
  <c r="CD376" i="1"/>
  <c r="CE376" i="1" s="1"/>
  <c r="CD368" i="1"/>
  <c r="CE407" i="1"/>
  <c r="CD353" i="1"/>
  <c r="CE353" i="1" s="1"/>
  <c r="CD380" i="1"/>
  <c r="CE380" i="1" s="1"/>
  <c r="CD5" i="1"/>
  <c r="CE5" i="1" s="1"/>
  <c r="CE152" i="1"/>
  <c r="CD322" i="1"/>
  <c r="CE322" i="1" s="1"/>
  <c r="CD268" i="1"/>
  <c r="CE268" i="1" s="1"/>
  <c r="CD260" i="1"/>
  <c r="CD28" i="1"/>
  <c r="CE28" i="1" s="1"/>
  <c r="CD299" i="1"/>
  <c r="CD450" i="1"/>
  <c r="CD92" i="1"/>
  <c r="CE92" i="1" s="1"/>
  <c r="CD324" i="1"/>
  <c r="CD207" i="1"/>
  <c r="CD219" i="1"/>
  <c r="CE219" i="1" s="1"/>
  <c r="CD286" i="1"/>
  <c r="CE286" i="1" s="1"/>
  <c r="CD24" i="1"/>
  <c r="CD131" i="1"/>
  <c r="CE131" i="1" s="1"/>
  <c r="CD315" i="1"/>
  <c r="CE315" i="1" s="1"/>
  <c r="CE467" i="1"/>
  <c r="CD236" i="1"/>
  <c r="CE236" i="1" s="1"/>
  <c r="CD470" i="1"/>
  <c r="CE470" i="1" s="1"/>
  <c r="CD445" i="1"/>
  <c r="CE445" i="1" s="1"/>
  <c r="CD352" i="1"/>
  <c r="CE352" i="1" s="1"/>
  <c r="CD464" i="1"/>
  <c r="CE464" i="1" s="1"/>
  <c r="CD500" i="1"/>
  <c r="CE500" i="1" s="1"/>
  <c r="CD344" i="1"/>
  <c r="CE344" i="1" s="1"/>
  <c r="CD493" i="1"/>
  <c r="CE493" i="1" s="1"/>
  <c r="CD291" i="1"/>
  <c r="CD442" i="1"/>
  <c r="CD71" i="1"/>
  <c r="CE71" i="1" s="1"/>
  <c r="CD316" i="1"/>
  <c r="CE316" i="1" s="1"/>
  <c r="CD155" i="1"/>
  <c r="CE155" i="1" s="1"/>
  <c r="CD99" i="1"/>
  <c r="CE99" i="1" s="1"/>
  <c r="CD319" i="1"/>
  <c r="CE319" i="1" s="1"/>
  <c r="CD231" i="1"/>
  <c r="CE231" i="1" s="1"/>
  <c r="CD473" i="1"/>
  <c r="CE473" i="1" s="1"/>
  <c r="CD427" i="1"/>
  <c r="CD154" i="1"/>
  <c r="CE154" i="1" s="1"/>
  <c r="CE191" i="1"/>
  <c r="CD239" i="1"/>
  <c r="CE239" i="1" s="1"/>
  <c r="CD157" i="1"/>
  <c r="CE157" i="1" s="1"/>
  <c r="CD275" i="1"/>
  <c r="CE275" i="1" s="1"/>
  <c r="DR90" i="1"/>
  <c r="BV90" i="1"/>
  <c r="BW90" i="1" s="1"/>
  <c r="BX90" i="1" s="1"/>
  <c r="BY90" i="1" s="1"/>
  <c r="BZ90" i="1" s="1"/>
  <c r="CA90" i="1" s="1"/>
  <c r="CB90" i="1" s="1"/>
  <c r="CC90" i="1" s="1"/>
  <c r="CD90" i="1" s="1"/>
  <c r="CE90" i="1" s="1"/>
  <c r="DJ8" i="1"/>
  <c r="DJ18" i="1"/>
  <c r="DJ4" i="1"/>
  <c r="DQ1" i="1"/>
  <c r="BU1" i="1"/>
  <c r="EF71" i="6"/>
  <c r="EF42" i="6"/>
  <c r="EF52" i="6"/>
  <c r="EG52" i="6" s="1"/>
  <c r="EF91" i="6"/>
  <c r="EF7" i="6"/>
  <c r="EF64" i="6"/>
  <c r="EF6" i="6"/>
  <c r="EF47" i="6"/>
  <c r="EG47" i="6" s="1"/>
  <c r="EF56" i="6"/>
  <c r="EF61" i="6"/>
  <c r="EG61" i="6" s="1"/>
  <c r="EF22" i="6"/>
  <c r="EF46" i="6"/>
  <c r="EG46" i="6" s="1"/>
  <c r="EF45" i="6"/>
  <c r="EF97" i="6"/>
  <c r="EF87" i="6"/>
  <c r="EF69" i="6"/>
  <c r="EF25" i="6"/>
  <c r="EF53" i="6"/>
  <c r="EF81" i="6"/>
  <c r="EF77" i="6"/>
  <c r="EF67" i="6"/>
  <c r="EG67" i="6" s="1"/>
  <c r="EF12" i="6"/>
  <c r="EF24" i="6"/>
  <c r="EF57" i="6"/>
  <c r="EF94" i="6"/>
  <c r="EF28" i="6"/>
  <c r="EF65" i="6"/>
  <c r="EF78" i="6"/>
  <c r="EF9" i="6"/>
  <c r="EF15" i="6"/>
  <c r="EF4" i="6"/>
  <c r="DR4" i="1"/>
  <c r="Z30" i="6"/>
  <c r="Z1" i="6"/>
  <c r="Z81" i="6"/>
  <c r="AA81" i="6" s="1"/>
  <c r="Z83" i="6"/>
  <c r="AA83" i="6" s="1"/>
  <c r="Z12" i="6"/>
  <c r="Y3" i="6"/>
  <c r="AA93" i="6"/>
  <c r="AA94" i="6"/>
  <c r="AA68" i="6"/>
  <c r="AA40" i="6"/>
  <c r="AA76" i="6"/>
  <c r="AA10" i="6"/>
  <c r="Z85" i="6"/>
  <c r="AA85" i="6" s="1"/>
  <c r="AA70" i="6"/>
  <c r="AA80" i="6"/>
  <c r="Z92" i="6"/>
  <c r="AA92" i="6" s="1"/>
  <c r="AA58" i="6"/>
  <c r="AA77" i="6"/>
  <c r="AA37" i="6"/>
  <c r="AA69" i="6"/>
  <c r="AA54" i="6"/>
  <c r="Z71" i="6"/>
  <c r="AA71" i="6" s="1"/>
  <c r="Z33" i="6"/>
  <c r="CE23" i="1" s="1"/>
  <c r="Z25" i="6"/>
  <c r="AA91" i="6"/>
  <c r="AA39" i="6"/>
  <c r="Z57" i="6"/>
  <c r="AA57" i="6" s="1"/>
  <c r="Z63" i="6"/>
  <c r="AA36" i="6"/>
  <c r="EF51" i="6"/>
  <c r="EF21" i="6"/>
  <c r="EF50" i="6"/>
  <c r="EF68" i="6"/>
  <c r="EG68" i="6" s="1"/>
  <c r="EF93" i="6"/>
  <c r="EG93" i="6" s="1"/>
  <c r="AA65" i="6"/>
  <c r="Z79" i="6"/>
  <c r="Z67" i="6"/>
  <c r="AA67" i="6" s="1"/>
  <c r="Z51" i="6"/>
  <c r="AA51" i="6" s="1"/>
  <c r="DR43" i="1"/>
  <c r="DJ149" i="1"/>
  <c r="CT5" i="14"/>
  <c r="EF60" i="6"/>
  <c r="EF33" i="6"/>
  <c r="EF58" i="6"/>
  <c r="EF43" i="6"/>
  <c r="EF70" i="6"/>
  <c r="EF29" i="6"/>
  <c r="EE3" i="6"/>
  <c r="EF1" i="6"/>
  <c r="EF38" i="6"/>
  <c r="O109" i="12"/>
  <c r="O110" i="12"/>
  <c r="O107" i="12"/>
  <c r="O104" i="12"/>
  <c r="O108" i="12"/>
  <c r="O106" i="12"/>
  <c r="O111" i="12"/>
  <c r="O105" i="12"/>
  <c r="O102" i="12"/>
  <c r="O101" i="12"/>
  <c r="O100" i="12"/>
  <c r="O99" i="12"/>
  <c r="O96" i="12"/>
  <c r="O95" i="12"/>
  <c r="O97" i="12"/>
  <c r="O103" i="12"/>
  <c r="O94" i="12"/>
  <c r="O87" i="12"/>
  <c r="O92" i="12"/>
  <c r="O98" i="12"/>
  <c r="O91" i="12"/>
  <c r="O89" i="12"/>
  <c r="O86" i="12"/>
  <c r="O93" i="12"/>
  <c r="O88" i="12"/>
  <c r="O83" i="12"/>
  <c r="O90" i="12"/>
  <c r="O85" i="12"/>
  <c r="O80" i="12"/>
  <c r="O82" i="12"/>
  <c r="O79" i="12"/>
  <c r="O76" i="12"/>
  <c r="O73" i="12"/>
  <c r="O70" i="12"/>
  <c r="O81" i="12"/>
  <c r="O78" i="12"/>
  <c r="O75" i="12"/>
  <c r="O77" i="12"/>
  <c r="O72" i="12"/>
  <c r="O84" i="12"/>
  <c r="O69" i="12"/>
  <c r="O74" i="12"/>
  <c r="O65" i="12"/>
  <c r="O62" i="12"/>
  <c r="O71" i="12"/>
  <c r="O64" i="12"/>
  <c r="O56" i="12"/>
  <c r="O61" i="12"/>
  <c r="O67" i="12"/>
  <c r="O66" i="12"/>
  <c r="O58" i="12"/>
  <c r="O63" i="12"/>
  <c r="O55" i="12"/>
  <c r="O50" i="12"/>
  <c r="O68" i="12"/>
  <c r="O59" i="12"/>
  <c r="O52" i="12"/>
  <c r="O49" i="12"/>
  <c r="O54" i="12"/>
  <c r="O46" i="12"/>
  <c r="O51" i="12"/>
  <c r="O60" i="12"/>
  <c r="O47" i="12"/>
  <c r="O37" i="12"/>
  <c r="O53" i="12"/>
  <c r="O42" i="12"/>
  <c r="O34" i="12"/>
  <c r="O48" i="12"/>
  <c r="O39" i="12"/>
  <c r="O31" i="12"/>
  <c r="O44" i="12"/>
  <c r="O36" i="12"/>
  <c r="O28" i="12"/>
  <c r="O41" i="12"/>
  <c r="O33" i="12"/>
  <c r="O45" i="12"/>
  <c r="O38" i="12"/>
  <c r="O30" i="12"/>
  <c r="O57" i="12"/>
  <c r="O43" i="12"/>
  <c r="O35" i="12"/>
  <c r="O27" i="12"/>
  <c r="O29" i="12"/>
  <c r="O17" i="12"/>
  <c r="O9" i="12"/>
  <c r="O22" i="12"/>
  <c r="O14" i="12"/>
  <c r="O19" i="12"/>
  <c r="O11" i="12"/>
  <c r="O16" i="12"/>
  <c r="O8" i="12"/>
  <c r="O5" i="12"/>
  <c r="O25" i="12"/>
  <c r="O21" i="12"/>
  <c r="O13" i="12"/>
  <c r="O32" i="12"/>
  <c r="O26" i="12"/>
  <c r="O18" i="12"/>
  <c r="O10" i="12"/>
  <c r="O24" i="12"/>
  <c r="P3" i="12"/>
  <c r="O40" i="12"/>
  <c r="O6" i="12"/>
  <c r="O23" i="12"/>
  <c r="O20" i="12"/>
  <c r="O15" i="12"/>
  <c r="O12" i="12"/>
  <c r="O7" i="12"/>
  <c r="EF13" i="6"/>
  <c r="EF75" i="6"/>
  <c r="EF35" i="6"/>
  <c r="EF11" i="6"/>
  <c r="EF59" i="6"/>
  <c r="EF92" i="6"/>
  <c r="EF55" i="6"/>
  <c r="EG23" i="6"/>
  <c r="EG56" i="6"/>
  <c r="EF88" i="6"/>
  <c r="EF73" i="6"/>
  <c r="EF27" i="6"/>
  <c r="EF44" i="6"/>
  <c r="EF83" i="6"/>
  <c r="EF34" i="6"/>
  <c r="EF82" i="6"/>
  <c r="EG24" i="6"/>
  <c r="EF66" i="6"/>
  <c r="EF17" i="6"/>
  <c r="EF86" i="6"/>
  <c r="EF32" i="6"/>
  <c r="EF90" i="6"/>
  <c r="EF63" i="6"/>
  <c r="EF19" i="6"/>
  <c r="EF30" i="6"/>
  <c r="EF31" i="6"/>
  <c r="EG42" i="6"/>
  <c r="EG12" i="6"/>
  <c r="EG25" i="6"/>
  <c r="EF26" i="6"/>
  <c r="EG26" i="6" s="1"/>
  <c r="EF54" i="6"/>
  <c r="EF16" i="6"/>
  <c r="EF49" i="6"/>
  <c r="EG49" i="6" s="1"/>
  <c r="EF36" i="6"/>
  <c r="EF48" i="6"/>
  <c r="EF14" i="6"/>
  <c r="EF62" i="6"/>
  <c r="EG62" i="6" s="1"/>
  <c r="EF89" i="6"/>
  <c r="EG89" i="6" s="1"/>
  <c r="EF80" i="6"/>
  <c r="EG80" i="6" s="1"/>
  <c r="EF39" i="6"/>
  <c r="EF72" i="6"/>
  <c r="EG72" i="6" s="1"/>
  <c r="EG74" i="6"/>
  <c r="EF85" i="6"/>
  <c r="EG85" i="6" s="1"/>
  <c r="EF18" i="6"/>
  <c r="EG18" i="6" s="1"/>
  <c r="EF96" i="6"/>
  <c r="EG96" i="6" s="1"/>
  <c r="EF98" i="6"/>
  <c r="EF40" i="6"/>
  <c r="EG40" i="6" s="1"/>
  <c r="EF37" i="6"/>
  <c r="EF84" i="6"/>
  <c r="EG84" i="6" s="1"/>
  <c r="EF95" i="6"/>
  <c r="EF41" i="6"/>
  <c r="EG41" i="6" s="1"/>
  <c r="EF8" i="6"/>
  <c r="DR60" i="1"/>
  <c r="DR46" i="1"/>
  <c r="DR51" i="1"/>
  <c r="DR12" i="1"/>
  <c r="DR89" i="1"/>
  <c r="DR11" i="1"/>
  <c r="DR55" i="1"/>
  <c r="DR50" i="1"/>
  <c r="DR52" i="1"/>
  <c r="CT9" i="14"/>
  <c r="BO11" i="14"/>
  <c r="BP11" i="14" s="1"/>
  <c r="BQ11" i="14" s="1"/>
  <c r="BR11" i="14" s="1"/>
  <c r="BS11" i="14" s="1"/>
  <c r="BT11" i="14" s="1"/>
  <c r="BU11" i="14" s="1"/>
  <c r="BV11" i="14" s="1"/>
  <c r="BW11" i="14" s="1"/>
  <c r="BX11" i="14" s="1"/>
  <c r="BY11" i="14" s="1"/>
  <c r="BZ11" i="14" s="1"/>
  <c r="CA11" i="14" s="1"/>
  <c r="CB11" i="14" s="1"/>
  <c r="CC11" i="14" s="1"/>
  <c r="CD11" i="14" s="1"/>
  <c r="CE11" i="14" s="1"/>
  <c r="CF11" i="14" s="1"/>
  <c r="CG11" i="14" s="1"/>
  <c r="CH11" i="14" s="1"/>
  <c r="CI11" i="14" s="1"/>
  <c r="CJ11" i="14" s="1"/>
  <c r="CK11" i="14" s="1"/>
  <c r="CL11" i="14" s="1"/>
  <c r="CM11" i="14" s="1"/>
  <c r="CN11" i="14" s="1"/>
  <c r="CO11" i="14" s="1"/>
  <c r="CP11" i="14" s="1"/>
  <c r="CQ11" i="14" s="1"/>
  <c r="CR11" i="14" s="1"/>
  <c r="CT4" i="14"/>
  <c r="CT7" i="14"/>
  <c r="BO10" i="14"/>
  <c r="BP10" i="14" s="1"/>
  <c r="BQ10" i="14" s="1"/>
  <c r="BR10" i="14" s="1"/>
  <c r="BS10" i="14" s="1"/>
  <c r="BT10" i="14" s="1"/>
  <c r="BU10" i="14" s="1"/>
  <c r="BV10" i="14" s="1"/>
  <c r="BW10" i="14" s="1"/>
  <c r="BX10" i="14" s="1"/>
  <c r="BY10" i="14" s="1"/>
  <c r="BZ10" i="14" s="1"/>
  <c r="CA10" i="14" s="1"/>
  <c r="CB10" i="14" s="1"/>
  <c r="CC10" i="14" s="1"/>
  <c r="CD10" i="14" s="1"/>
  <c r="CE10" i="14" s="1"/>
  <c r="CF10" i="14" s="1"/>
  <c r="CG10" i="14" s="1"/>
  <c r="CH10" i="14" s="1"/>
  <c r="CI10" i="14" s="1"/>
  <c r="CJ10" i="14" s="1"/>
  <c r="CK10" i="14" s="1"/>
  <c r="CL10" i="14" s="1"/>
  <c r="CM10" i="14" s="1"/>
  <c r="CN10" i="14" s="1"/>
  <c r="CO10" i="14" s="1"/>
  <c r="CP10" i="14" s="1"/>
  <c r="CQ10" i="14" s="1"/>
  <c r="CR10" i="14" s="1"/>
  <c r="BO6" i="14"/>
  <c r="BP6" i="14" s="1"/>
  <c r="BQ6" i="14" s="1"/>
  <c r="BR6" i="14" s="1"/>
  <c r="BS6" i="14" s="1"/>
  <c r="BT6" i="14" s="1"/>
  <c r="BU6" i="14" s="1"/>
  <c r="BV6" i="14" s="1"/>
  <c r="BW6" i="14" s="1"/>
  <c r="BX6" i="14" s="1"/>
  <c r="BY6" i="14" s="1"/>
  <c r="BZ6" i="14" s="1"/>
  <c r="CA6" i="14" s="1"/>
  <c r="CB6" i="14" s="1"/>
  <c r="CC6" i="14" s="1"/>
  <c r="CD6" i="14" s="1"/>
  <c r="CE6" i="14" s="1"/>
  <c r="CF6" i="14" s="1"/>
  <c r="CG6" i="14" s="1"/>
  <c r="CH6" i="14" s="1"/>
  <c r="CI6" i="14" s="1"/>
  <c r="CJ6" i="14" s="1"/>
  <c r="CK6" i="14" s="1"/>
  <c r="CL6" i="14" s="1"/>
  <c r="CM6" i="14" s="1"/>
  <c r="CN6" i="14" s="1"/>
  <c r="CO6" i="14" s="1"/>
  <c r="CP6" i="14" s="1"/>
  <c r="CQ6" i="14" s="1"/>
  <c r="CR6" i="14" s="1"/>
  <c r="CT8" i="14"/>
  <c r="DJ32" i="1"/>
  <c r="DJ25" i="1"/>
  <c r="DJ116" i="1"/>
  <c r="DJ194" i="1"/>
  <c r="DJ137" i="1"/>
  <c r="DJ93" i="1"/>
  <c r="DJ144" i="1"/>
  <c r="DJ122" i="1"/>
  <c r="DJ27" i="1"/>
  <c r="CE427" i="1" l="1"/>
  <c r="CE327" i="1"/>
  <c r="CE354" i="1"/>
  <c r="CE450" i="1"/>
  <c r="CE358" i="1"/>
  <c r="CE408" i="1"/>
  <c r="CE420" i="1"/>
  <c r="CE291" i="1"/>
  <c r="AA25" i="6"/>
  <c r="CE134" i="1"/>
  <c r="CE165" i="1"/>
  <c r="CE130" i="1"/>
  <c r="CE127" i="1"/>
  <c r="CE145" i="1"/>
  <c r="CE136" i="1"/>
  <c r="CE133" i="1"/>
  <c r="CE132" i="1"/>
  <c r="CE36" i="1"/>
  <c r="CE177" i="1"/>
  <c r="CE158" i="1"/>
  <c r="CE121" i="1"/>
  <c r="CF121" i="1" s="1"/>
  <c r="CE174" i="1"/>
  <c r="CE313" i="1"/>
  <c r="CE348" i="1"/>
  <c r="CE460" i="1"/>
  <c r="CE19" i="1"/>
  <c r="CE207" i="1"/>
  <c r="CE449" i="1"/>
  <c r="CE260" i="1"/>
  <c r="CF473" i="1"/>
  <c r="CE299" i="1"/>
  <c r="CE221" i="1"/>
  <c r="CE383" i="1"/>
  <c r="CE370" i="1"/>
  <c r="CE246" i="1"/>
  <c r="Z485" i="1"/>
  <c r="Z48" i="1"/>
  <c r="Z39" i="1"/>
  <c r="CF131" i="1"/>
  <c r="CE324" i="1"/>
  <c r="CE368" i="1"/>
  <c r="CE216" i="1"/>
  <c r="CE340" i="1"/>
  <c r="CE489" i="1"/>
  <c r="CE442" i="1"/>
  <c r="CE24" i="1"/>
  <c r="CE253" i="1"/>
  <c r="CE436" i="1"/>
  <c r="CE398" i="1"/>
  <c r="CE224" i="1"/>
  <c r="CE237" i="1"/>
  <c r="CE228" i="1"/>
  <c r="CE495" i="1"/>
  <c r="CE297" i="1"/>
  <c r="Z484" i="1"/>
  <c r="Z30" i="1"/>
  <c r="Z45" i="1"/>
  <c r="Z53" i="1"/>
  <c r="CE65" i="1"/>
  <c r="CE49" i="1"/>
  <c r="CE271" i="1"/>
  <c r="CE312" i="1"/>
  <c r="CE209" i="1"/>
  <c r="CE490" i="1"/>
  <c r="CE362" i="1"/>
  <c r="CE499" i="1"/>
  <c r="CE428" i="1"/>
  <c r="CE55" i="1"/>
  <c r="CF55" i="1" s="1"/>
  <c r="CE454" i="1"/>
  <c r="CF148" i="1"/>
  <c r="CE317" i="1"/>
  <c r="CE262" i="1"/>
  <c r="CF262" i="1" s="1"/>
  <c r="CE387" i="1"/>
  <c r="CE434" i="1"/>
  <c r="CE159" i="1"/>
  <c r="CE335" i="1"/>
  <c r="CE285" i="1"/>
  <c r="CE410" i="1"/>
  <c r="CE68" i="1"/>
  <c r="CE54" i="1"/>
  <c r="CE87" i="1"/>
  <c r="CE494" i="1"/>
  <c r="CE241" i="1"/>
  <c r="CE41" i="1"/>
  <c r="CE443" i="1"/>
  <c r="CF70" i="1"/>
  <c r="CE399" i="1"/>
  <c r="CE318" i="1"/>
  <c r="CE290" i="1"/>
  <c r="CE38" i="1"/>
  <c r="CE76" i="1"/>
  <c r="CF76" i="1" s="1"/>
  <c r="CE95" i="1"/>
  <c r="CE73" i="1"/>
  <c r="CE123" i="1"/>
  <c r="CF123" i="1" s="1"/>
  <c r="CF97" i="1"/>
  <c r="CE277" i="1"/>
  <c r="CE437" i="1"/>
  <c r="CF300" i="1"/>
  <c r="CE108" i="1"/>
  <c r="CE272" i="1"/>
  <c r="CF272" i="1" s="1"/>
  <c r="CE274" i="1"/>
  <c r="CE252" i="1"/>
  <c r="CF34" i="1"/>
  <c r="CE9" i="1"/>
  <c r="CF9" i="1" s="1"/>
  <c r="CE363" i="1"/>
  <c r="CE333" i="1"/>
  <c r="CE444" i="1"/>
  <c r="CE287" i="1"/>
  <c r="CF440" i="1"/>
  <c r="CE330" i="1"/>
  <c r="CE302" i="1"/>
  <c r="CE502" i="1"/>
  <c r="CE61" i="1"/>
  <c r="CE372" i="1"/>
  <c r="CF372" i="1" s="1"/>
  <c r="CE98" i="1"/>
  <c r="CE69" i="1"/>
  <c r="CE487" i="1"/>
  <c r="CE16" i="1"/>
  <c r="CF16" i="1" s="1"/>
  <c r="CE225" i="1"/>
  <c r="CE433" i="1"/>
  <c r="CE156" i="1"/>
  <c r="CE469" i="1"/>
  <c r="CE411" i="1"/>
  <c r="CF411" i="1" s="1"/>
  <c r="CE350" i="1"/>
  <c r="CF350" i="1" s="1"/>
  <c r="CF138" i="1"/>
  <c r="CF33" i="1"/>
  <c r="CE451" i="1"/>
  <c r="CE305" i="1"/>
  <c r="CF305" i="1" s="1"/>
  <c r="CE294" i="1"/>
  <c r="CF294" i="1" s="1"/>
  <c r="CF263" i="1"/>
  <c r="CE21" i="1"/>
  <c r="CE435" i="1"/>
  <c r="CF435" i="1" s="1"/>
  <c r="CE486" i="1"/>
  <c r="CF31" i="1"/>
  <c r="CE503" i="1"/>
  <c r="CF404" i="1"/>
  <c r="CF390" i="1"/>
  <c r="CF217" i="1"/>
  <c r="CE259" i="1"/>
  <c r="CE279" i="1"/>
  <c r="CF195" i="1"/>
  <c r="CF89" i="1"/>
  <c r="CE53" i="1"/>
  <c r="CE47" i="1"/>
  <c r="CE468" i="1"/>
  <c r="DR1" i="1"/>
  <c r="AA42" i="6"/>
  <c r="AA79" i="6"/>
  <c r="AA84" i="6"/>
  <c r="AA13" i="6"/>
  <c r="AA31" i="6"/>
  <c r="CF484" i="1" s="1"/>
  <c r="AA9" i="6"/>
  <c r="AA56" i="6"/>
  <c r="AA45" i="6"/>
  <c r="AA20" i="6"/>
  <c r="AA32" i="6"/>
  <c r="AA87" i="6"/>
  <c r="AA30" i="6"/>
  <c r="AA49" i="6"/>
  <c r="AA63" i="6"/>
  <c r="AA64" i="6"/>
  <c r="AA18" i="6"/>
  <c r="AA78" i="6"/>
  <c r="AA95" i="6"/>
  <c r="AA27" i="6"/>
  <c r="AA12" i="6"/>
  <c r="EG36" i="6"/>
  <c r="EG76" i="6"/>
  <c r="EG30" i="6"/>
  <c r="EG86" i="6"/>
  <c r="EG66" i="6"/>
  <c r="EG73" i="6"/>
  <c r="EG15" i="6"/>
  <c r="EG59" i="6"/>
  <c r="EG94" i="6"/>
  <c r="Z24" i="1"/>
  <c r="EG88" i="6"/>
  <c r="EG69" i="6"/>
  <c r="EG65" i="6"/>
  <c r="EG75" i="6"/>
  <c r="EG38" i="6"/>
  <c r="EG7" i="6"/>
  <c r="EG95" i="6"/>
  <c r="EG45" i="6"/>
  <c r="EG39" i="6"/>
  <c r="EG16" i="6"/>
  <c r="EG4" i="6"/>
  <c r="EG19" i="6"/>
  <c r="EG82" i="6"/>
  <c r="EG50" i="6"/>
  <c r="EG55" i="6"/>
  <c r="EG11" i="6"/>
  <c r="AA47" i="6"/>
  <c r="AB47" i="6" s="1"/>
  <c r="EG54" i="6"/>
  <c r="EG21" i="6"/>
  <c r="EG63" i="6"/>
  <c r="EG10" i="6"/>
  <c r="EG34" i="6"/>
  <c r="EG9" i="6"/>
  <c r="EG5" i="6"/>
  <c r="EG35" i="6"/>
  <c r="EG13" i="6"/>
  <c r="EG78" i="6"/>
  <c r="Z25" i="1"/>
  <c r="EG17" i="6"/>
  <c r="EG97" i="6"/>
  <c r="EG27" i="6"/>
  <c r="EG22" i="6"/>
  <c r="EG81" i="6"/>
  <c r="EG20" i="6"/>
  <c r="EG58" i="6"/>
  <c r="AA43" i="6"/>
  <c r="EG77" i="6"/>
  <c r="EG14" i="6"/>
  <c r="EG31" i="6"/>
  <c r="EG90" i="6"/>
  <c r="EG92" i="6"/>
  <c r="EG8" i="6"/>
  <c r="EG37" i="6"/>
  <c r="EG98" i="6"/>
  <c r="EG57" i="6"/>
  <c r="EG6" i="6"/>
  <c r="EG48" i="6"/>
  <c r="EG53" i="6"/>
  <c r="EG32" i="6"/>
  <c r="EG83" i="6"/>
  <c r="EG28" i="6"/>
  <c r="EG33" i="6"/>
  <c r="AB94" i="6"/>
  <c r="AA33" i="6"/>
  <c r="CF23" i="1" s="1"/>
  <c r="AA6" i="6"/>
  <c r="AB6" i="6" s="1"/>
  <c r="AA61" i="6"/>
  <c r="AA7" i="6"/>
  <c r="AA74" i="6"/>
  <c r="AB74" i="6" s="1"/>
  <c r="AA26" i="6"/>
  <c r="Z3" i="6"/>
  <c r="AA17" i="6"/>
  <c r="AA14" i="6"/>
  <c r="AB14" i="6" s="1"/>
  <c r="AA89" i="6"/>
  <c r="AB89" i="6" s="1"/>
  <c r="AA38" i="6"/>
  <c r="Z34" i="1"/>
  <c r="AA5" i="6"/>
  <c r="AA41" i="6"/>
  <c r="AB41" i="6" s="1"/>
  <c r="AA55" i="6"/>
  <c r="AB55" i="6" s="1"/>
  <c r="AA4" i="6"/>
  <c r="AA90" i="6"/>
  <c r="AB90" i="6" s="1"/>
  <c r="AA46" i="6"/>
  <c r="AB46" i="6" s="1"/>
  <c r="AA1" i="6"/>
  <c r="AA48" i="6"/>
  <c r="AB48" i="6" s="1"/>
  <c r="AA19" i="6"/>
  <c r="AA52" i="6"/>
  <c r="AB52" i="6" s="1"/>
  <c r="AA72" i="6"/>
  <c r="AB72" i="6" s="1"/>
  <c r="AA21" i="6"/>
  <c r="AA60" i="6"/>
  <c r="AB60" i="6" s="1"/>
  <c r="AA11" i="6"/>
  <c r="AA35" i="6"/>
  <c r="AA75" i="6"/>
  <c r="AB75" i="6" s="1"/>
  <c r="AA15" i="6"/>
  <c r="CF432" i="1" s="1"/>
  <c r="AA66" i="6"/>
  <c r="AB66" i="6" s="1"/>
  <c r="AA28" i="6"/>
  <c r="AA34" i="6"/>
  <c r="CF11" i="1" s="1"/>
  <c r="AA88" i="6"/>
  <c r="AB88" i="6" s="1"/>
  <c r="AA8" i="6"/>
  <c r="AB8" i="6" s="1"/>
  <c r="AA22" i="6"/>
  <c r="AA86" i="6"/>
  <c r="AB86" i="6" s="1"/>
  <c r="AA59" i="6"/>
  <c r="AB59" i="6" s="1"/>
  <c r="AA97" i="6"/>
  <c r="AA29" i="6"/>
  <c r="AA62" i="6"/>
  <c r="AB62" i="6" s="1"/>
  <c r="AA16" i="6"/>
  <c r="AA98" i="6"/>
  <c r="AB98" i="6" s="1"/>
  <c r="AA96" i="6"/>
  <c r="AB96" i="6" s="1"/>
  <c r="AA24" i="6"/>
  <c r="AA82" i="6"/>
  <c r="AB82" i="6" s="1"/>
  <c r="AA50" i="6"/>
  <c r="AA44" i="6"/>
  <c r="AB44" i="6" s="1"/>
  <c r="AA23" i="6"/>
  <c r="AA53" i="6"/>
  <c r="AB53" i="6" s="1"/>
  <c r="AA73" i="6"/>
  <c r="AB73" i="6" s="1"/>
  <c r="P111" i="12"/>
  <c r="P110" i="12"/>
  <c r="P105" i="12"/>
  <c r="P104" i="12"/>
  <c r="P109" i="12"/>
  <c r="P108" i="12"/>
  <c r="P106" i="12"/>
  <c r="P107" i="12"/>
  <c r="P101" i="12"/>
  <c r="P98" i="12"/>
  <c r="P92" i="12"/>
  <c r="P97" i="12"/>
  <c r="P103" i="12"/>
  <c r="P94" i="12"/>
  <c r="P91" i="12"/>
  <c r="P99" i="12"/>
  <c r="P95" i="12"/>
  <c r="P100" i="12"/>
  <c r="P102" i="12"/>
  <c r="P89" i="12"/>
  <c r="P86" i="12"/>
  <c r="P93" i="12"/>
  <c r="P90" i="12"/>
  <c r="P88" i="12"/>
  <c r="P87" i="12"/>
  <c r="P83" i="12"/>
  <c r="P85" i="12"/>
  <c r="P77" i="12"/>
  <c r="P82" i="12"/>
  <c r="P79" i="12"/>
  <c r="P96" i="12"/>
  <c r="P84" i="12"/>
  <c r="P76" i="12"/>
  <c r="P73" i="12"/>
  <c r="P70" i="12"/>
  <c r="P81" i="12"/>
  <c r="P78" i="12"/>
  <c r="P75" i="12"/>
  <c r="P67" i="12"/>
  <c r="P72" i="12"/>
  <c r="P69" i="12"/>
  <c r="P80" i="12"/>
  <c r="P74" i="12"/>
  <c r="P71" i="12"/>
  <c r="P62" i="12"/>
  <c r="P64" i="12"/>
  <c r="P61" i="12"/>
  <c r="P66" i="12"/>
  <c r="P58" i="12"/>
  <c r="P63" i="12"/>
  <c r="P68" i="12"/>
  <c r="P60" i="12"/>
  <c r="P47" i="12"/>
  <c r="P65" i="12"/>
  <c r="P59" i="12"/>
  <c r="P52" i="12"/>
  <c r="P49" i="12"/>
  <c r="P54" i="12"/>
  <c r="P56" i="12"/>
  <c r="P51" i="12"/>
  <c r="P55" i="12"/>
  <c r="P48" i="12"/>
  <c r="P53" i="12"/>
  <c r="P50" i="12"/>
  <c r="P42" i="12"/>
  <c r="P34" i="12"/>
  <c r="P46" i="12"/>
  <c r="P39" i="12"/>
  <c r="P44" i="12"/>
  <c r="P36" i="12"/>
  <c r="P41" i="12"/>
  <c r="P33" i="12"/>
  <c r="P25" i="12"/>
  <c r="P45" i="12"/>
  <c r="P38" i="12"/>
  <c r="P30" i="12"/>
  <c r="P57" i="12"/>
  <c r="P43" i="12"/>
  <c r="P35" i="12"/>
  <c r="P27" i="12"/>
  <c r="P40" i="12"/>
  <c r="P32" i="12"/>
  <c r="P24" i="12"/>
  <c r="P28" i="12"/>
  <c r="P22" i="12"/>
  <c r="P14" i="12"/>
  <c r="P6" i="12"/>
  <c r="P19" i="12"/>
  <c r="P11" i="12"/>
  <c r="P31" i="12"/>
  <c r="P16" i="12"/>
  <c r="P8" i="12"/>
  <c r="P5" i="12"/>
  <c r="P21" i="12"/>
  <c r="P13" i="12"/>
  <c r="P26" i="12"/>
  <c r="P18" i="12"/>
  <c r="P10" i="12"/>
  <c r="P23" i="12"/>
  <c r="P15" i="12"/>
  <c r="Q3" i="12"/>
  <c r="P20" i="12"/>
  <c r="P17" i="12"/>
  <c r="P12" i="12"/>
  <c r="P9" i="12"/>
  <c r="P29" i="12"/>
  <c r="P7" i="12"/>
  <c r="P37" i="12"/>
  <c r="EG44" i="6"/>
  <c r="EG79" i="6"/>
  <c r="EG71" i="6"/>
  <c r="EF3" i="6"/>
  <c r="EG1" i="6"/>
  <c r="EH24" i="6" s="1"/>
  <c r="EG91" i="6"/>
  <c r="EG87" i="6"/>
  <c r="EG29" i="6"/>
  <c r="EG70" i="6"/>
  <c r="EG43" i="6"/>
  <c r="EG64" i="6"/>
  <c r="EG60" i="6"/>
  <c r="EG51" i="6"/>
  <c r="EH51" i="6" s="1"/>
  <c r="BV1" i="1"/>
  <c r="CT11" i="14"/>
  <c r="CT10" i="14"/>
  <c r="CT6" i="14"/>
  <c r="Z49" i="1" l="1"/>
  <c r="CF172" i="1"/>
  <c r="CF437" i="1"/>
  <c r="CF253" i="1"/>
  <c r="AB29" i="6"/>
  <c r="CG55" i="1" s="1"/>
  <c r="CF493" i="1"/>
  <c r="CF204" i="1"/>
  <c r="CF46" i="1"/>
  <c r="CG46" i="1" s="1"/>
  <c r="CF500" i="1"/>
  <c r="CF242" i="1"/>
  <c r="CF234" i="1"/>
  <c r="CF84" i="1"/>
  <c r="CF236" i="1"/>
  <c r="CF453" i="1"/>
  <c r="CF222" i="1"/>
  <c r="CF288" i="1"/>
  <c r="CF380" i="1"/>
  <c r="CF438" i="1"/>
  <c r="CF397" i="1"/>
  <c r="CF400" i="1"/>
  <c r="CF407" i="1"/>
  <c r="CF382" i="1"/>
  <c r="CF351" i="1"/>
  <c r="CF376" i="1"/>
  <c r="CF353" i="1"/>
  <c r="AB27" i="6"/>
  <c r="CF153" i="1"/>
  <c r="CG153" i="1" s="1"/>
  <c r="CF102" i="1"/>
  <c r="CF72" i="1"/>
  <c r="CF12" i="1"/>
  <c r="CF53" i="1"/>
  <c r="CF279" i="1"/>
  <c r="CF401" i="1"/>
  <c r="CF373" i="1"/>
  <c r="CF45" i="1"/>
  <c r="CF94" i="1"/>
  <c r="CF274" i="1"/>
  <c r="CF212" i="1"/>
  <c r="CF463" i="1"/>
  <c r="CF58" i="1"/>
  <c r="CF54" i="1"/>
  <c r="CF308" i="1"/>
  <c r="CF434" i="1"/>
  <c r="CF42" i="1"/>
  <c r="CF428" i="1"/>
  <c r="CF224" i="1"/>
  <c r="AB23" i="6"/>
  <c r="CF186" i="1"/>
  <c r="CF315" i="1"/>
  <c r="CF191" i="1"/>
  <c r="CG191" i="1" s="1"/>
  <c r="CF467" i="1"/>
  <c r="CF182" i="1"/>
  <c r="CF180" i="1"/>
  <c r="CF163" i="1"/>
  <c r="CF175" i="1"/>
  <c r="CG175" i="1" s="1"/>
  <c r="CF468" i="1"/>
  <c r="CG468" i="1" s="1"/>
  <c r="AB28" i="6"/>
  <c r="CF74" i="1"/>
  <c r="CG74" i="1" s="1"/>
  <c r="CF99" i="1"/>
  <c r="CF384" i="1"/>
  <c r="CF469" i="1"/>
  <c r="CF205" i="1"/>
  <c r="CF419" i="1"/>
  <c r="CF287" i="1"/>
  <c r="CF289" i="1"/>
  <c r="CF108" i="1"/>
  <c r="CF38" i="1"/>
  <c r="CF443" i="1"/>
  <c r="CF62" i="1"/>
  <c r="CG62" i="1" s="1"/>
  <c r="CF68" i="1"/>
  <c r="CG68" i="1" s="1"/>
  <c r="CF414" i="1"/>
  <c r="CF366" i="1"/>
  <c r="CF260" i="1"/>
  <c r="CF90" i="1"/>
  <c r="CG90" i="1" s="1"/>
  <c r="CG138" i="1"/>
  <c r="CG70" i="1"/>
  <c r="CF92" i="1"/>
  <c r="CF105" i="1"/>
  <c r="CF103" i="1"/>
  <c r="CF154" i="1"/>
  <c r="CF250" i="1"/>
  <c r="CF248" i="1"/>
  <c r="CF266" i="1"/>
  <c r="CF231" i="1"/>
  <c r="CF322" i="1"/>
  <c r="CF319" i="1"/>
  <c r="CF229" i="1"/>
  <c r="CF147" i="1"/>
  <c r="CF259" i="1"/>
  <c r="CF486" i="1"/>
  <c r="CF21" i="1"/>
  <c r="CF238" i="1"/>
  <c r="CF225" i="1"/>
  <c r="CF302" i="1"/>
  <c r="CF100" i="1"/>
  <c r="CF277" i="1"/>
  <c r="CF336" i="1"/>
  <c r="CF339" i="1"/>
  <c r="CF244" i="1"/>
  <c r="CF454" i="1"/>
  <c r="CG454" i="1" s="1"/>
  <c r="CF157" i="1"/>
  <c r="CF22" i="1"/>
  <c r="CF17" i="1"/>
  <c r="CF28" i="1"/>
  <c r="CF369" i="1"/>
  <c r="AB24" i="6"/>
  <c r="CG148" i="1" s="1"/>
  <c r="CF173" i="1"/>
  <c r="CF151" i="1"/>
  <c r="CF146" i="1"/>
  <c r="CF142" i="1"/>
  <c r="CG142" i="1" s="1"/>
  <c r="CF282" i="1"/>
  <c r="CF275" i="1"/>
  <c r="CF150" i="1"/>
  <c r="CF152" i="1"/>
  <c r="CF125" i="1"/>
  <c r="CF143" i="1"/>
  <c r="CG143" i="1" s="1"/>
  <c r="AB15" i="6"/>
  <c r="CF425" i="1"/>
  <c r="CF426" i="1"/>
  <c r="CF445" i="1"/>
  <c r="AB19" i="6"/>
  <c r="CG305" i="1" s="1"/>
  <c r="CF320" i="1"/>
  <c r="CF332" i="1"/>
  <c r="CF392" i="1"/>
  <c r="CF337" i="1"/>
  <c r="CF278" i="1"/>
  <c r="CF345" i="1"/>
  <c r="CF352" i="1"/>
  <c r="CF344" i="1"/>
  <c r="CF316" i="1"/>
  <c r="CF479" i="1"/>
  <c r="CF88" i="1"/>
  <c r="CG88" i="1" s="1"/>
  <c r="CF112" i="1"/>
  <c r="CF477" i="1"/>
  <c r="CF451" i="1"/>
  <c r="CF156" i="1"/>
  <c r="CF487" i="1"/>
  <c r="CF330" i="1"/>
  <c r="CF37" i="1"/>
  <c r="CF200" i="1"/>
  <c r="CF264" i="1"/>
  <c r="CF59" i="1"/>
  <c r="CG59" i="1" s="1"/>
  <c r="CF269" i="1"/>
  <c r="CF183" i="1"/>
  <c r="CG183" i="1" s="1"/>
  <c r="CF386" i="1"/>
  <c r="CF447" i="1"/>
  <c r="CF171" i="1"/>
  <c r="CG171" i="1" s="1"/>
  <c r="AB22" i="6"/>
  <c r="CF193" i="1"/>
  <c r="CF239" i="1"/>
  <c r="CF202" i="1"/>
  <c r="CG202" i="1" s="1"/>
  <c r="CF219" i="1"/>
  <c r="CF213" i="1"/>
  <c r="CF286" i="1"/>
  <c r="CF243" i="1"/>
  <c r="CF170" i="1"/>
  <c r="Z270" i="1"/>
  <c r="Z52" i="1"/>
  <c r="Z56" i="1"/>
  <c r="Z44" i="1"/>
  <c r="CF196" i="1"/>
  <c r="CG196" i="1" s="1"/>
  <c r="CG435" i="1"/>
  <c r="CF298" i="1"/>
  <c r="CF69" i="1"/>
  <c r="CG69" i="1" s="1"/>
  <c r="CF199" i="1"/>
  <c r="CG199" i="1" s="1"/>
  <c r="CF276" i="1"/>
  <c r="CF333" i="1"/>
  <c r="CF73" i="1"/>
  <c r="CG73" i="1" s="1"/>
  <c r="CF197" i="1"/>
  <c r="CG197" i="1" s="1"/>
  <c r="CF318" i="1"/>
  <c r="CF399" i="1"/>
  <c r="CF335" i="1"/>
  <c r="CF409" i="1"/>
  <c r="CF189" i="1"/>
  <c r="CG189" i="1" s="1"/>
  <c r="CF490" i="1"/>
  <c r="CF19" i="1"/>
  <c r="CF268" i="1"/>
  <c r="CF491" i="1"/>
  <c r="CG76" i="1"/>
  <c r="AB35" i="6"/>
  <c r="CF155" i="1"/>
  <c r="CG155" i="1" s="1"/>
  <c r="CF111" i="1"/>
  <c r="CF470" i="1"/>
  <c r="CF464" i="1"/>
  <c r="CF203" i="1"/>
  <c r="CF6" i="1"/>
  <c r="CF5" i="1"/>
  <c r="CF198" i="1"/>
  <c r="CF124" i="1"/>
  <c r="CF466" i="1"/>
  <c r="CF57" i="1"/>
  <c r="CF190" i="1"/>
  <c r="CF261" i="1"/>
  <c r="CF64" i="1"/>
  <c r="CG64" i="1" s="1"/>
  <c r="CF98" i="1"/>
  <c r="CG98" i="1" s="1"/>
  <c r="CF61" i="1"/>
  <c r="CG61" i="1" s="1"/>
  <c r="CF247" i="1"/>
  <c r="CF494" i="1"/>
  <c r="CF410" i="1"/>
  <c r="CF185" i="1"/>
  <c r="CG185" i="1" s="1"/>
  <c r="CH185" i="1" s="1"/>
  <c r="CF495" i="1"/>
  <c r="AB16" i="6"/>
  <c r="CF375" i="1"/>
  <c r="CF430" i="1"/>
  <c r="CF389" i="1"/>
  <c r="AB11" i="6"/>
  <c r="CF40" i="1"/>
  <c r="CF15" i="1"/>
  <c r="CF30" i="1"/>
  <c r="CG30" i="1" s="1"/>
  <c r="CF47" i="1"/>
  <c r="CF51" i="1"/>
  <c r="CF503" i="1"/>
  <c r="CG503" i="1" s="1"/>
  <c r="CF433" i="1"/>
  <c r="CF67" i="1"/>
  <c r="CG67" i="1" s="1"/>
  <c r="CF240" i="1"/>
  <c r="CF29" i="1"/>
  <c r="CF502" i="1"/>
  <c r="CF162" i="1"/>
  <c r="CG162" i="1" s="1"/>
  <c r="CF359" i="1"/>
  <c r="CF363" i="1"/>
  <c r="CF86" i="1"/>
  <c r="CG86" i="1" s="1"/>
  <c r="CF206" i="1"/>
  <c r="CF41" i="1"/>
  <c r="CF113" i="1"/>
  <c r="CF429" i="1"/>
  <c r="CF385" i="1"/>
  <c r="CF120" i="1"/>
  <c r="CF71" i="1"/>
  <c r="CG71" i="1" s="1"/>
  <c r="CF241" i="1"/>
  <c r="CF285" i="1"/>
  <c r="CF317" i="1"/>
  <c r="CF312" i="1"/>
  <c r="CF340" i="1"/>
  <c r="CF368" i="1"/>
  <c r="CF449" i="1"/>
  <c r="CF158" i="1"/>
  <c r="CF133" i="1"/>
  <c r="CF358" i="1"/>
  <c r="CF362" i="1"/>
  <c r="CF209" i="1"/>
  <c r="CG209" i="1" s="1"/>
  <c r="CF49" i="1"/>
  <c r="CF228" i="1"/>
  <c r="CF246" i="1"/>
  <c r="CG246" i="1" s="1"/>
  <c r="CH246" i="1" s="1"/>
  <c r="CF313" i="1"/>
  <c r="CF136" i="1"/>
  <c r="CF420" i="1"/>
  <c r="CG420" i="1" s="1"/>
  <c r="CF450" i="1"/>
  <c r="CG450" i="1" s="1"/>
  <c r="CF252" i="1"/>
  <c r="CF290" i="1"/>
  <c r="CF87" i="1"/>
  <c r="CG87" i="1" s="1"/>
  <c r="CF159" i="1"/>
  <c r="CF65" i="1"/>
  <c r="CF221" i="1"/>
  <c r="CF145" i="1"/>
  <c r="CF327" i="1"/>
  <c r="CF444" i="1"/>
  <c r="CF95" i="1"/>
  <c r="CG95" i="1" s="1"/>
  <c r="CF387" i="1"/>
  <c r="CG387" i="1" s="1"/>
  <c r="CF499" i="1"/>
  <c r="CG499" i="1" s="1"/>
  <c r="CF398" i="1"/>
  <c r="CF442" i="1"/>
  <c r="CF370" i="1"/>
  <c r="CF299" i="1"/>
  <c r="CF460" i="1"/>
  <c r="CF177" i="1"/>
  <c r="CF127" i="1"/>
  <c r="CG127" i="1" s="1"/>
  <c r="CF427" i="1"/>
  <c r="CF237" i="1"/>
  <c r="CF24" i="1"/>
  <c r="CF130" i="1"/>
  <c r="CG130" i="1" s="1"/>
  <c r="CF408" i="1"/>
  <c r="CG408" i="1" s="1"/>
  <c r="CF354" i="1"/>
  <c r="CF271" i="1"/>
  <c r="CF297" i="1"/>
  <c r="CF436" i="1"/>
  <c r="CF174" i="1"/>
  <c r="CG174" i="1" s="1"/>
  <c r="CF36" i="1"/>
  <c r="CF165" i="1"/>
  <c r="CF291" i="1"/>
  <c r="CF489" i="1"/>
  <c r="CG489" i="1" s="1"/>
  <c r="CF216" i="1"/>
  <c r="CF324" i="1"/>
  <c r="CF383" i="1"/>
  <c r="CG383" i="1" s="1"/>
  <c r="CF207" i="1"/>
  <c r="CG207" i="1" s="1"/>
  <c r="CF348" i="1"/>
  <c r="CF132" i="1"/>
  <c r="CF134" i="1"/>
  <c r="CG134" i="1" s="1"/>
  <c r="AB38" i="6"/>
  <c r="AB61" i="6"/>
  <c r="AB50" i="6"/>
  <c r="AC50" i="6" s="1"/>
  <c r="AB97" i="6"/>
  <c r="AB34" i="6"/>
  <c r="CG11" i="1" s="1"/>
  <c r="AB21" i="6"/>
  <c r="AC21" i="6" s="1"/>
  <c r="AB4" i="6"/>
  <c r="EH91" i="6"/>
  <c r="Z32" i="1"/>
  <c r="AB92" i="6"/>
  <c r="AB71" i="6"/>
  <c r="AB67" i="6"/>
  <c r="EH78" i="6"/>
  <c r="AB5" i="6"/>
  <c r="AB17" i="6"/>
  <c r="CG404" i="1" s="1"/>
  <c r="AB33" i="6"/>
  <c r="CG23" i="1" s="1"/>
  <c r="AB51" i="6"/>
  <c r="AB13" i="6"/>
  <c r="AB43" i="6"/>
  <c r="AB83" i="6"/>
  <c r="AB9" i="6"/>
  <c r="AB45" i="6"/>
  <c r="AB39" i="6"/>
  <c r="AC39" i="6" s="1"/>
  <c r="AB64" i="6"/>
  <c r="AB79" i="6"/>
  <c r="AB58" i="6"/>
  <c r="AB68" i="6"/>
  <c r="AB49" i="6"/>
  <c r="AB76" i="6"/>
  <c r="AB20" i="6"/>
  <c r="AC20" i="6" s="1"/>
  <c r="AB87" i="6"/>
  <c r="AC87" i="6" s="1"/>
  <c r="AB36" i="6"/>
  <c r="CG16" i="1" s="1"/>
  <c r="AB25" i="6"/>
  <c r="CG121" i="1" s="1"/>
  <c r="AB84" i="6"/>
  <c r="AB32" i="6"/>
  <c r="AB56" i="6"/>
  <c r="AC56" i="6" s="1"/>
  <c r="AB80" i="6"/>
  <c r="AB31" i="6"/>
  <c r="AB30" i="6"/>
  <c r="AB12" i="6"/>
  <c r="AB1" i="6"/>
  <c r="AB57" i="6"/>
  <c r="AC57" i="6" s="1"/>
  <c r="AB37" i="6"/>
  <c r="CG123" i="1" s="1"/>
  <c r="AB18" i="6"/>
  <c r="AB70" i="6"/>
  <c r="AA3" i="6"/>
  <c r="AB40" i="6"/>
  <c r="AC40" i="6" s="1"/>
  <c r="AB93" i="6"/>
  <c r="AC93" i="6" s="1"/>
  <c r="AB91" i="6"/>
  <c r="AB69" i="6"/>
  <c r="AB54" i="6"/>
  <c r="AB65" i="6"/>
  <c r="AB81" i="6"/>
  <c r="AB10" i="6"/>
  <c r="AC10" i="6" s="1"/>
  <c r="AB26" i="6"/>
  <c r="AC26" i="6" s="1"/>
  <c r="AB78" i="6"/>
  <c r="AC78" i="6" s="1"/>
  <c r="AB63" i="6"/>
  <c r="AC63" i="6" s="1"/>
  <c r="AB85" i="6"/>
  <c r="AC6" i="6"/>
  <c r="AB77" i="6"/>
  <c r="AC77" i="6" s="1"/>
  <c r="AB95" i="6"/>
  <c r="AC95" i="6" s="1"/>
  <c r="AB42" i="6"/>
  <c r="EH89" i="6"/>
  <c r="AB7" i="6"/>
  <c r="AC7" i="6" s="1"/>
  <c r="EH64" i="6"/>
  <c r="EH6" i="6"/>
  <c r="EH69" i="6"/>
  <c r="EH83" i="6"/>
  <c r="EH76" i="6"/>
  <c r="EH84" i="6"/>
  <c r="EH53" i="6"/>
  <c r="EH31" i="6"/>
  <c r="EH32" i="6"/>
  <c r="EH27" i="6"/>
  <c r="EH9" i="6"/>
  <c r="EH4" i="6"/>
  <c r="EH55" i="6"/>
  <c r="EH7" i="6"/>
  <c r="EH86" i="6"/>
  <c r="EH67" i="6"/>
  <c r="EH93" i="6"/>
  <c r="EH26" i="6"/>
  <c r="EH52" i="6"/>
  <c r="EH95" i="6"/>
  <c r="EH44" i="6"/>
  <c r="EH21" i="6"/>
  <c r="EH98" i="6"/>
  <c r="EH56" i="6"/>
  <c r="EH73" i="6"/>
  <c r="EH61" i="6"/>
  <c r="EH66" i="6"/>
  <c r="EH19" i="6"/>
  <c r="EH97" i="6"/>
  <c r="EH30" i="6"/>
  <c r="EH23" i="6"/>
  <c r="EH41" i="6"/>
  <c r="EH22" i="6"/>
  <c r="EH37" i="6"/>
  <c r="EH47" i="6"/>
  <c r="EH42" i="6"/>
  <c r="EH60" i="6"/>
  <c r="EH11" i="6"/>
  <c r="EH50" i="6"/>
  <c r="EH48" i="6"/>
  <c r="EH70" i="6"/>
  <c r="EH59" i="6"/>
  <c r="EH12" i="6"/>
  <c r="EH94" i="6"/>
  <c r="EH40" i="6"/>
  <c r="EH49" i="6"/>
  <c r="EH63" i="6"/>
  <c r="EH36" i="6"/>
  <c r="EH43" i="6"/>
  <c r="EH68" i="6"/>
  <c r="EH57" i="6"/>
  <c r="EH29" i="6"/>
  <c r="EH15" i="6"/>
  <c r="EH79" i="6"/>
  <c r="EH74" i="6"/>
  <c r="EH92" i="6"/>
  <c r="EH8" i="6"/>
  <c r="EH25" i="6"/>
  <c r="EH65" i="6"/>
  <c r="EH34" i="6"/>
  <c r="EH28" i="6"/>
  <c r="EH82" i="6"/>
  <c r="EH80" i="6"/>
  <c r="EH87" i="6"/>
  <c r="EH14" i="6"/>
  <c r="EH71" i="6"/>
  <c r="EH72" i="6"/>
  <c r="EH38" i="6"/>
  <c r="EH45" i="6"/>
  <c r="EH16" i="6"/>
  <c r="EH20" i="6"/>
  <c r="EI20" i="6" s="1"/>
  <c r="Q111" i="12"/>
  <c r="Q102" i="12"/>
  <c r="Q109" i="12"/>
  <c r="Q108" i="12"/>
  <c r="Q106" i="12"/>
  <c r="Q110" i="12"/>
  <c r="Q107" i="12"/>
  <c r="Q101" i="12"/>
  <c r="Q100" i="12"/>
  <c r="Q98" i="12"/>
  <c r="Q105" i="12"/>
  <c r="Q97" i="12"/>
  <c r="Q103" i="12"/>
  <c r="Q94" i="12"/>
  <c r="Q104" i="12"/>
  <c r="Q99" i="12"/>
  <c r="Q96" i="12"/>
  <c r="Q92" i="12"/>
  <c r="Q89" i="12"/>
  <c r="Q91" i="12"/>
  <c r="Q86" i="12"/>
  <c r="Q93" i="12"/>
  <c r="Q90" i="12"/>
  <c r="Q88" i="12"/>
  <c r="Q87" i="12"/>
  <c r="Q83" i="12"/>
  <c r="Q85" i="12"/>
  <c r="Q80" i="12"/>
  <c r="Q82" i="12"/>
  <c r="Q79" i="12"/>
  <c r="Q84" i="12"/>
  <c r="Q95" i="12"/>
  <c r="Q81" i="12"/>
  <c r="Q76" i="12"/>
  <c r="Q70" i="12"/>
  <c r="Q78" i="12"/>
  <c r="Q75" i="12"/>
  <c r="Q67" i="12"/>
  <c r="Q72" i="12"/>
  <c r="Q77" i="12"/>
  <c r="Q69" i="12"/>
  <c r="Q74" i="12"/>
  <c r="Q71" i="12"/>
  <c r="Q68" i="12"/>
  <c r="Q64" i="12"/>
  <c r="Q61" i="12"/>
  <c r="Q73" i="12"/>
  <c r="Q66" i="12"/>
  <c r="Q58" i="12"/>
  <c r="Q63" i="12"/>
  <c r="Q60" i="12"/>
  <c r="Q65" i="12"/>
  <c r="Q57" i="12"/>
  <c r="Q59" i="12"/>
  <c r="Q52" i="12"/>
  <c r="Q62" i="12"/>
  <c r="Q49" i="12"/>
  <c r="Q54" i="12"/>
  <c r="Q56" i="12"/>
  <c r="Q51" i="12"/>
  <c r="Q55" i="12"/>
  <c r="Q48" i="12"/>
  <c r="Q53" i="12"/>
  <c r="Q46" i="12"/>
  <c r="Q39" i="12"/>
  <c r="Q31" i="12"/>
  <c r="Q44" i="12"/>
  <c r="Q36" i="12"/>
  <c r="Q41" i="12"/>
  <c r="Q33" i="12"/>
  <c r="Q45" i="12"/>
  <c r="Q38" i="12"/>
  <c r="Q30" i="12"/>
  <c r="Q43" i="12"/>
  <c r="Q35" i="12"/>
  <c r="Q27" i="12"/>
  <c r="Q40" i="12"/>
  <c r="Q32" i="12"/>
  <c r="Q37" i="12"/>
  <c r="Q29" i="12"/>
  <c r="Q19" i="12"/>
  <c r="Q11" i="12"/>
  <c r="Q16" i="12"/>
  <c r="Q8" i="12"/>
  <c r="Q21" i="12"/>
  <c r="Q13" i="12"/>
  <c r="Q26" i="12"/>
  <c r="Q25" i="12"/>
  <c r="Q18" i="12"/>
  <c r="Q10" i="12"/>
  <c r="Q23" i="12"/>
  <c r="Q15" i="12"/>
  <c r="Q7" i="12"/>
  <c r="Q24" i="12"/>
  <c r="Q20" i="12"/>
  <c r="Q12" i="12"/>
  <c r="Q50" i="12"/>
  <c r="Q22" i="12"/>
  <c r="Q17" i="12"/>
  <c r="Q14" i="12"/>
  <c r="Q9" i="12"/>
  <c r="Q6" i="12"/>
  <c r="Q47" i="12"/>
  <c r="Q42" i="12"/>
  <c r="Q34" i="12"/>
  <c r="Q28" i="12"/>
  <c r="Q5" i="12"/>
  <c r="R3" i="12"/>
  <c r="EG3" i="6"/>
  <c r="EH1" i="6"/>
  <c r="EH39" i="6"/>
  <c r="EH90" i="6"/>
  <c r="EH58" i="6"/>
  <c r="EH35" i="6"/>
  <c r="EH88" i="6"/>
  <c r="EH96" i="6"/>
  <c r="EH33" i="6"/>
  <c r="EH5" i="6"/>
  <c r="EH75" i="6"/>
  <c r="EH85" i="6"/>
  <c r="EH77" i="6"/>
  <c r="EH18" i="6"/>
  <c r="EH46" i="6"/>
  <c r="EH13" i="6"/>
  <c r="EH17" i="6"/>
  <c r="EH54" i="6"/>
  <c r="EH10" i="6"/>
  <c r="EH62" i="6"/>
  <c r="EH81" i="6"/>
  <c r="EI81" i="6" s="1"/>
  <c r="BW1" i="1"/>
  <c r="BX1" i="1"/>
  <c r="BY1" i="1"/>
  <c r="CG385" i="1" l="1"/>
  <c r="CG447" i="1"/>
  <c r="CG105" i="1"/>
  <c r="CH105" i="1" s="1"/>
  <c r="CG287" i="1"/>
  <c r="CH287" i="1" s="1"/>
  <c r="CG45" i="1"/>
  <c r="CG351" i="1"/>
  <c r="CG132" i="1"/>
  <c r="CG291" i="1"/>
  <c r="CH291" i="1" s="1"/>
  <c r="CG297" i="1"/>
  <c r="CG354" i="1"/>
  <c r="CG460" i="1"/>
  <c r="CG136" i="1"/>
  <c r="CG362" i="1"/>
  <c r="CH362" i="1" s="1"/>
  <c r="CG449" i="1"/>
  <c r="CG15" i="1"/>
  <c r="CG375" i="1"/>
  <c r="CG198" i="1"/>
  <c r="CG268" i="1"/>
  <c r="CH268" i="1" s="1"/>
  <c r="CG490" i="1"/>
  <c r="CG399" i="1"/>
  <c r="CG170" i="1"/>
  <c r="CG239" i="1"/>
  <c r="CG156" i="1"/>
  <c r="CG112" i="1"/>
  <c r="CG345" i="1"/>
  <c r="CG445" i="1"/>
  <c r="CG125" i="1"/>
  <c r="CG146" i="1"/>
  <c r="CG28" i="1"/>
  <c r="CG339" i="1"/>
  <c r="CG486" i="1"/>
  <c r="CG319" i="1"/>
  <c r="CH319" i="1" s="1"/>
  <c r="CG154" i="1"/>
  <c r="CH154" i="1" s="1"/>
  <c r="CG92" i="1"/>
  <c r="CH92" i="1" s="1"/>
  <c r="CG443" i="1"/>
  <c r="CG419" i="1"/>
  <c r="CG469" i="1"/>
  <c r="CG89" i="1"/>
  <c r="CH89" i="1" s="1"/>
  <c r="CG308" i="1"/>
  <c r="CH308" i="1" s="1"/>
  <c r="CG373" i="1"/>
  <c r="CG72" i="1"/>
  <c r="CG438" i="1"/>
  <c r="CG234" i="1"/>
  <c r="CH234" i="1" s="1"/>
  <c r="CG432" i="1"/>
  <c r="CG484" i="1"/>
  <c r="CG397" i="1"/>
  <c r="CG324" i="1"/>
  <c r="CG165" i="1"/>
  <c r="CG237" i="1"/>
  <c r="CH237" i="1" s="1"/>
  <c r="CG398" i="1"/>
  <c r="CG145" i="1"/>
  <c r="CG65" i="1"/>
  <c r="CG312" i="1"/>
  <c r="CG433" i="1"/>
  <c r="CG217" i="1"/>
  <c r="CG495" i="1"/>
  <c r="CG410" i="1"/>
  <c r="CG464" i="1"/>
  <c r="CG350" i="1"/>
  <c r="CG243" i="1"/>
  <c r="CG193" i="1"/>
  <c r="CG200" i="1"/>
  <c r="CG152" i="1"/>
  <c r="CG151" i="1"/>
  <c r="CG17" i="1"/>
  <c r="CG294" i="1"/>
  <c r="CG336" i="1"/>
  <c r="CG302" i="1"/>
  <c r="CG366" i="1"/>
  <c r="CG38" i="1"/>
  <c r="CG205" i="1"/>
  <c r="CG163" i="1"/>
  <c r="CG401" i="1"/>
  <c r="CG102" i="1"/>
  <c r="CG380" i="1"/>
  <c r="CG242" i="1"/>
  <c r="CH242" i="1" s="1"/>
  <c r="CG473" i="1"/>
  <c r="CG276" i="1"/>
  <c r="CH276" i="1" s="1"/>
  <c r="CG195" i="1"/>
  <c r="CH195" i="1" s="1"/>
  <c r="CG352" i="1"/>
  <c r="CG369" i="1"/>
  <c r="CG244" i="1"/>
  <c r="CG229" i="1"/>
  <c r="CH229" i="1" s="1"/>
  <c r="CG434" i="1"/>
  <c r="CH434" i="1" s="1"/>
  <c r="CG84" i="1"/>
  <c r="CH84" i="1" s="1"/>
  <c r="CG216" i="1"/>
  <c r="CH216" i="1" s="1"/>
  <c r="CG36" i="1"/>
  <c r="CG271" i="1"/>
  <c r="CH271" i="1" s="1"/>
  <c r="CG252" i="1"/>
  <c r="CG228" i="1"/>
  <c r="CG358" i="1"/>
  <c r="CG368" i="1"/>
  <c r="CG317" i="1"/>
  <c r="CG51" i="1"/>
  <c r="CG40" i="1"/>
  <c r="CG272" i="1"/>
  <c r="CG494" i="1"/>
  <c r="CG247" i="1"/>
  <c r="CH247" i="1" s="1"/>
  <c r="CG470" i="1"/>
  <c r="CG409" i="1"/>
  <c r="CG318" i="1"/>
  <c r="CG33" i="1"/>
  <c r="CH33" i="1" s="1"/>
  <c r="CG386" i="1"/>
  <c r="CG269" i="1"/>
  <c r="CG451" i="1"/>
  <c r="CG278" i="1"/>
  <c r="CG150" i="1"/>
  <c r="CG173" i="1"/>
  <c r="CG22" i="1"/>
  <c r="CG277" i="1"/>
  <c r="CG322" i="1"/>
  <c r="CH322" i="1" s="1"/>
  <c r="CG103" i="1"/>
  <c r="CH103" i="1" s="1"/>
  <c r="CG99" i="1"/>
  <c r="CG54" i="1"/>
  <c r="CG382" i="1"/>
  <c r="CG288" i="1"/>
  <c r="CH288" i="1" s="1"/>
  <c r="CG500" i="1"/>
  <c r="CH500" i="1" s="1"/>
  <c r="CG131" i="1"/>
  <c r="CG359" i="1"/>
  <c r="CG430" i="1"/>
  <c r="CG348" i="1"/>
  <c r="CG299" i="1"/>
  <c r="CG444" i="1"/>
  <c r="CG159" i="1"/>
  <c r="CG313" i="1"/>
  <c r="CG340" i="1"/>
  <c r="CG429" i="1"/>
  <c r="CG261" i="1"/>
  <c r="CH261" i="1" s="1"/>
  <c r="CG203" i="1"/>
  <c r="CG491" i="1"/>
  <c r="CG19" i="1"/>
  <c r="CG263" i="1"/>
  <c r="CG286" i="1"/>
  <c r="CG37" i="1"/>
  <c r="CG477" i="1"/>
  <c r="CH477" i="1" s="1"/>
  <c r="CG479" i="1"/>
  <c r="CG337" i="1"/>
  <c r="CG426" i="1"/>
  <c r="CG275" i="1"/>
  <c r="CG300" i="1"/>
  <c r="CG225" i="1"/>
  <c r="CG231" i="1"/>
  <c r="CG414" i="1"/>
  <c r="CG108" i="1"/>
  <c r="CG315" i="1"/>
  <c r="CG58" i="1"/>
  <c r="CG274" i="1"/>
  <c r="CG279" i="1"/>
  <c r="CG407" i="1"/>
  <c r="CG222" i="1"/>
  <c r="CH222" i="1" s="1"/>
  <c r="CG437" i="1"/>
  <c r="CG290" i="1"/>
  <c r="CG206" i="1"/>
  <c r="CG240" i="1"/>
  <c r="CG124" i="1"/>
  <c r="CG427" i="1"/>
  <c r="CG370" i="1"/>
  <c r="CG133" i="1"/>
  <c r="CG285" i="1"/>
  <c r="CG502" i="1"/>
  <c r="CG47" i="1"/>
  <c r="CG390" i="1"/>
  <c r="CG190" i="1"/>
  <c r="CG111" i="1"/>
  <c r="CG335" i="1"/>
  <c r="CG213" i="1"/>
  <c r="CG330" i="1"/>
  <c r="CG316" i="1"/>
  <c r="CG392" i="1"/>
  <c r="CG425" i="1"/>
  <c r="CG262" i="1"/>
  <c r="CG259" i="1"/>
  <c r="CG266" i="1"/>
  <c r="CH266" i="1" s="1"/>
  <c r="CG97" i="1"/>
  <c r="CH97" i="1" s="1"/>
  <c r="CG180" i="1"/>
  <c r="CG186" i="1"/>
  <c r="CG428" i="1"/>
  <c r="CG9" i="1"/>
  <c r="CG53" i="1"/>
  <c r="CG400" i="1"/>
  <c r="CG453" i="1"/>
  <c r="CH453" i="1" s="1"/>
  <c r="CG204" i="1"/>
  <c r="CG172" i="1"/>
  <c r="CG221" i="1"/>
  <c r="CH221" i="1" s="1"/>
  <c r="CG158" i="1"/>
  <c r="CG241" i="1"/>
  <c r="CH241" i="1" s="1"/>
  <c r="CG113" i="1"/>
  <c r="CH113" i="1" s="1"/>
  <c r="CG363" i="1"/>
  <c r="CG29" i="1"/>
  <c r="CG57" i="1"/>
  <c r="CG5" i="1"/>
  <c r="CG219" i="1"/>
  <c r="CG332" i="1"/>
  <c r="CG157" i="1"/>
  <c r="CG34" i="1"/>
  <c r="CH34" i="1" s="1"/>
  <c r="CG238" i="1"/>
  <c r="CH238" i="1" s="1"/>
  <c r="CG147" i="1"/>
  <c r="CG248" i="1"/>
  <c r="CH248" i="1" s="1"/>
  <c r="CG260" i="1"/>
  <c r="CH260" i="1" s="1"/>
  <c r="CG31" i="1"/>
  <c r="CG372" i="1"/>
  <c r="CG182" i="1"/>
  <c r="CG42" i="1"/>
  <c r="CG463" i="1"/>
  <c r="CG94" i="1"/>
  <c r="CH94" i="1" s="1"/>
  <c r="CG12" i="1"/>
  <c r="CG353" i="1"/>
  <c r="CG493" i="1"/>
  <c r="CG253" i="1"/>
  <c r="CG411" i="1"/>
  <c r="CG436" i="1"/>
  <c r="CH436" i="1" s="1"/>
  <c r="CG24" i="1"/>
  <c r="CG177" i="1"/>
  <c r="CG442" i="1"/>
  <c r="CH442" i="1" s="1"/>
  <c r="CH387" i="1"/>
  <c r="CG327" i="1"/>
  <c r="CH420" i="1"/>
  <c r="CG49" i="1"/>
  <c r="CG120" i="1"/>
  <c r="CH120" i="1" s="1"/>
  <c r="CG41" i="1"/>
  <c r="CG389" i="1"/>
  <c r="CH389" i="1" s="1"/>
  <c r="CG466" i="1"/>
  <c r="CG6" i="1"/>
  <c r="CG333" i="1"/>
  <c r="CG298" i="1"/>
  <c r="CH298" i="1" s="1"/>
  <c r="CG264" i="1"/>
  <c r="CH264" i="1" s="1"/>
  <c r="CG487" i="1"/>
  <c r="CG344" i="1"/>
  <c r="CH344" i="1" s="1"/>
  <c r="CG320" i="1"/>
  <c r="CH320" i="1" s="1"/>
  <c r="CH143" i="1"/>
  <c r="CG282" i="1"/>
  <c r="CH282" i="1" s="1"/>
  <c r="CG440" i="1"/>
  <c r="CG100" i="1"/>
  <c r="CG21" i="1"/>
  <c r="CG250" i="1"/>
  <c r="CH250" i="1" s="1"/>
  <c r="CG289" i="1"/>
  <c r="CG384" i="1"/>
  <c r="CH384" i="1" s="1"/>
  <c r="CG467" i="1"/>
  <c r="CG224" i="1"/>
  <c r="CG212" i="1"/>
  <c r="CG376" i="1"/>
  <c r="CG236" i="1"/>
  <c r="CH236" i="1" s="1"/>
  <c r="Z493" i="1"/>
  <c r="Z444" i="1"/>
  <c r="Z55" i="1"/>
  <c r="Z68" i="1"/>
  <c r="Z59" i="1"/>
  <c r="Z54" i="1"/>
  <c r="Z46" i="1"/>
  <c r="AC15" i="6"/>
  <c r="EI10" i="6"/>
  <c r="EJ10" i="6" s="1"/>
  <c r="AC52" i="6"/>
  <c r="AC65" i="6"/>
  <c r="AC70" i="6"/>
  <c r="AC30" i="6"/>
  <c r="AC32" i="6"/>
  <c r="AC68" i="6"/>
  <c r="AC33" i="6"/>
  <c r="AC92" i="6"/>
  <c r="EI96" i="6"/>
  <c r="AC76" i="6"/>
  <c r="AC81" i="6"/>
  <c r="AC12" i="6"/>
  <c r="AC49" i="6"/>
  <c r="AC42" i="6"/>
  <c r="AC34" i="6"/>
  <c r="CH11" i="1" s="1"/>
  <c r="AC54" i="6"/>
  <c r="AC18" i="6"/>
  <c r="AC84" i="6"/>
  <c r="AC45" i="6"/>
  <c r="AC61" i="6"/>
  <c r="EI18" i="6"/>
  <c r="EI90" i="6"/>
  <c r="AC16" i="6"/>
  <c r="AC69" i="6"/>
  <c r="AC37" i="6"/>
  <c r="CH123" i="1" s="1"/>
  <c r="AC31" i="6"/>
  <c r="AC79" i="6"/>
  <c r="AC19" i="6"/>
  <c r="CH305" i="1" s="1"/>
  <c r="AC85" i="6"/>
  <c r="AC91" i="6"/>
  <c r="AC80" i="6"/>
  <c r="AC36" i="6"/>
  <c r="AC64" i="6"/>
  <c r="AC53" i="6"/>
  <c r="AC24" i="6"/>
  <c r="AC23" i="6"/>
  <c r="CH196" i="1" s="1"/>
  <c r="AC51" i="6"/>
  <c r="AC67" i="6"/>
  <c r="AC66" i="6"/>
  <c r="AC29" i="6"/>
  <c r="AC17" i="6"/>
  <c r="CH404" i="1" s="1"/>
  <c r="AC71" i="6"/>
  <c r="AC88" i="6"/>
  <c r="AC9" i="6"/>
  <c r="AC5" i="6"/>
  <c r="AC55" i="6"/>
  <c r="EI89" i="6"/>
  <c r="AC43" i="6"/>
  <c r="AC4" i="6"/>
  <c r="EI46" i="6"/>
  <c r="AB3" i="6"/>
  <c r="AC73" i="6"/>
  <c r="AC86" i="6"/>
  <c r="AC89" i="6"/>
  <c r="AC74" i="6"/>
  <c r="AC35" i="6"/>
  <c r="AC8" i="6"/>
  <c r="AC59" i="6"/>
  <c r="AC41" i="6"/>
  <c r="AC98" i="6"/>
  <c r="AC75" i="6"/>
  <c r="AC48" i="6"/>
  <c r="AC96" i="6"/>
  <c r="AC60" i="6"/>
  <c r="AC82" i="6"/>
  <c r="Z21" i="1"/>
  <c r="AC72" i="6"/>
  <c r="AC11" i="6"/>
  <c r="AC62" i="6"/>
  <c r="AC14" i="6"/>
  <c r="CH454" i="1" s="1"/>
  <c r="AC28" i="6"/>
  <c r="AC90" i="6"/>
  <c r="AC22" i="6"/>
  <c r="CH209" i="1" s="1"/>
  <c r="AC44" i="6"/>
  <c r="AC46" i="6"/>
  <c r="Z29" i="1"/>
  <c r="AC94" i="6"/>
  <c r="AC1" i="6"/>
  <c r="AC25" i="6"/>
  <c r="AC58" i="6"/>
  <c r="AC27" i="6"/>
  <c r="CH153" i="1" s="1"/>
  <c r="AC83" i="6"/>
  <c r="AC97" i="6"/>
  <c r="AC13" i="6"/>
  <c r="AC47" i="6"/>
  <c r="AC38" i="6"/>
  <c r="EI28" i="6"/>
  <c r="EI43" i="6"/>
  <c r="EI59" i="6"/>
  <c r="EI50" i="6"/>
  <c r="EI11" i="6"/>
  <c r="EI37" i="6"/>
  <c r="EI41" i="6"/>
  <c r="EI67" i="6"/>
  <c r="EI84" i="6"/>
  <c r="EI64" i="6"/>
  <c r="EI16" i="6"/>
  <c r="EI38" i="6"/>
  <c r="EI8" i="6"/>
  <c r="EI49" i="6"/>
  <c r="EI40" i="6"/>
  <c r="EI60" i="6"/>
  <c r="EI66" i="6"/>
  <c r="EI27" i="6"/>
  <c r="EI77" i="6"/>
  <c r="EI71" i="6"/>
  <c r="EI92" i="6"/>
  <c r="EI29" i="6"/>
  <c r="EI4" i="6"/>
  <c r="EI76" i="6"/>
  <c r="EI54" i="6"/>
  <c r="EI88" i="6"/>
  <c r="EI39" i="6"/>
  <c r="EI24" i="6"/>
  <c r="R108" i="12"/>
  <c r="R111" i="12"/>
  <c r="R107" i="12"/>
  <c r="R109" i="12"/>
  <c r="R106" i="12"/>
  <c r="R110" i="12"/>
  <c r="R103" i="12"/>
  <c r="R105" i="12"/>
  <c r="R100" i="12"/>
  <c r="R95" i="12"/>
  <c r="R94" i="12"/>
  <c r="R104" i="12"/>
  <c r="R99" i="12"/>
  <c r="R96" i="12"/>
  <c r="R102" i="12"/>
  <c r="R93" i="12"/>
  <c r="R97" i="12"/>
  <c r="R92" i="12"/>
  <c r="R101" i="12"/>
  <c r="R91" i="12"/>
  <c r="R86" i="12"/>
  <c r="R98" i="12"/>
  <c r="R90" i="12"/>
  <c r="R88" i="12"/>
  <c r="R89" i="12"/>
  <c r="R85" i="12"/>
  <c r="R82" i="12"/>
  <c r="R79" i="12"/>
  <c r="R84" i="12"/>
  <c r="R81" i="12"/>
  <c r="R78" i="12"/>
  <c r="R75" i="12"/>
  <c r="R72" i="12"/>
  <c r="R87" i="12"/>
  <c r="R77" i="12"/>
  <c r="R69" i="12"/>
  <c r="R74" i="12"/>
  <c r="R80" i="12"/>
  <c r="R71" i="12"/>
  <c r="R83" i="12"/>
  <c r="R68" i="12"/>
  <c r="R73" i="12"/>
  <c r="R64" i="12"/>
  <c r="R61" i="12"/>
  <c r="R66" i="12"/>
  <c r="R76" i="12"/>
  <c r="R70" i="12"/>
  <c r="R63" i="12"/>
  <c r="R55" i="12"/>
  <c r="R67" i="12"/>
  <c r="R60" i="12"/>
  <c r="R65" i="12"/>
  <c r="R57" i="12"/>
  <c r="R62" i="12"/>
  <c r="R49" i="12"/>
  <c r="R58" i="12"/>
  <c r="R54" i="12"/>
  <c r="R56" i="12"/>
  <c r="R51" i="12"/>
  <c r="R48" i="12"/>
  <c r="R53" i="12"/>
  <c r="R45" i="12"/>
  <c r="R50" i="12"/>
  <c r="R44" i="12"/>
  <c r="R36" i="12"/>
  <c r="R41" i="12"/>
  <c r="R33" i="12"/>
  <c r="R38" i="12"/>
  <c r="R30" i="12"/>
  <c r="R43" i="12"/>
  <c r="R35" i="12"/>
  <c r="R27" i="12"/>
  <c r="R40" i="12"/>
  <c r="R32" i="12"/>
  <c r="R37" i="12"/>
  <c r="R29" i="12"/>
  <c r="R52" i="12"/>
  <c r="R47" i="12"/>
  <c r="R42" i="12"/>
  <c r="R34" i="12"/>
  <c r="R26" i="12"/>
  <c r="R16" i="12"/>
  <c r="R8" i="12"/>
  <c r="R5" i="12"/>
  <c r="R31" i="12"/>
  <c r="R21" i="12"/>
  <c r="R13" i="12"/>
  <c r="R25" i="12"/>
  <c r="R18" i="12"/>
  <c r="R10" i="12"/>
  <c r="R46" i="12"/>
  <c r="R23" i="12"/>
  <c r="R15" i="12"/>
  <c r="R7" i="12"/>
  <c r="R24" i="12"/>
  <c r="R20" i="12"/>
  <c r="R12" i="12"/>
  <c r="R17" i="12"/>
  <c r="R9" i="12"/>
  <c r="R59" i="12"/>
  <c r="R39" i="12"/>
  <c r="R22" i="12"/>
  <c r="R19" i="12"/>
  <c r="R14" i="12"/>
  <c r="R11" i="12"/>
  <c r="R6" i="12"/>
  <c r="R28" i="12"/>
  <c r="S3" i="12"/>
  <c r="EI80" i="6"/>
  <c r="EI57" i="6"/>
  <c r="EI36" i="6"/>
  <c r="EI12" i="6"/>
  <c r="EI70" i="6"/>
  <c r="EI47" i="6"/>
  <c r="EI97" i="6"/>
  <c r="EI19" i="6"/>
  <c r="EI73" i="6"/>
  <c r="EI98" i="6"/>
  <c r="EI95" i="6"/>
  <c r="EI86" i="6"/>
  <c r="EI32" i="6"/>
  <c r="EI83" i="6"/>
  <c r="EH3" i="6"/>
  <c r="EI1" i="6"/>
  <c r="EI85" i="6"/>
  <c r="EI33" i="6"/>
  <c r="EI91" i="6"/>
  <c r="EI72" i="6"/>
  <c r="EI42" i="6"/>
  <c r="EI93" i="6"/>
  <c r="EI53" i="6"/>
  <c r="EJ53" i="6" s="1"/>
  <c r="EI6" i="6"/>
  <c r="EI17" i="6"/>
  <c r="EI35" i="6"/>
  <c r="EI14" i="6"/>
  <c r="EI34" i="6"/>
  <c r="EI63" i="6"/>
  <c r="EI30" i="6"/>
  <c r="EI52" i="6"/>
  <c r="EI9" i="6"/>
  <c r="EI62" i="6"/>
  <c r="EI5" i="6"/>
  <c r="EI58" i="6"/>
  <c r="EI45" i="6"/>
  <c r="EJ45" i="6" s="1"/>
  <c r="EI65" i="6"/>
  <c r="EI74" i="6"/>
  <c r="EI68" i="6"/>
  <c r="EI22" i="6"/>
  <c r="EJ22" i="6" s="1"/>
  <c r="EI51" i="6"/>
  <c r="EI21" i="6"/>
  <c r="EI26" i="6"/>
  <c r="EI31" i="6"/>
  <c r="EJ31" i="6" s="1"/>
  <c r="EI69" i="6"/>
  <c r="EJ69" i="6" s="1"/>
  <c r="EI13" i="6"/>
  <c r="EI75" i="6"/>
  <c r="EI82" i="6"/>
  <c r="EJ82" i="6" s="1"/>
  <c r="EI25" i="6"/>
  <c r="EI79" i="6"/>
  <c r="EI48" i="6"/>
  <c r="EI56" i="6"/>
  <c r="EJ56" i="6" s="1"/>
  <c r="EI44" i="6"/>
  <c r="EJ44" i="6" s="1"/>
  <c r="EI7" i="6"/>
  <c r="EI55" i="6"/>
  <c r="EI78" i="6"/>
  <c r="EI87" i="6"/>
  <c r="EI15" i="6"/>
  <c r="EJ15" i="6" s="1"/>
  <c r="EI94" i="6"/>
  <c r="EI23" i="6"/>
  <c r="EI61" i="6"/>
  <c r="BZ1" i="1"/>
  <c r="CH61" i="1" l="1"/>
  <c r="CH62" i="1"/>
  <c r="CH59" i="1"/>
  <c r="CH55" i="1"/>
  <c r="CH46" i="1"/>
  <c r="CH345" i="1"/>
  <c r="Z365" i="1"/>
  <c r="Z492" i="1"/>
  <c r="Z63" i="1"/>
  <c r="CH130" i="1"/>
  <c r="Z67" i="1"/>
  <c r="Z74" i="1"/>
  <c r="Z95" i="1"/>
  <c r="Z64" i="1"/>
  <c r="Z73" i="1"/>
  <c r="Z69" i="1"/>
  <c r="CH86" i="1"/>
  <c r="CH67" i="1"/>
  <c r="CH64" i="1"/>
  <c r="CH88" i="1"/>
  <c r="CH74" i="1"/>
  <c r="CH95" i="1"/>
  <c r="CH70" i="1"/>
  <c r="CH73" i="1"/>
  <c r="CH383" i="1"/>
  <c r="CH408" i="1"/>
  <c r="CH23" i="1"/>
  <c r="CH435" i="1"/>
  <c r="CH289" i="1"/>
  <c r="CH440" i="1"/>
  <c r="CH332" i="1"/>
  <c r="CH158" i="1"/>
  <c r="CH186" i="1"/>
  <c r="CH262" i="1"/>
  <c r="CH316" i="1"/>
  <c r="CH390" i="1"/>
  <c r="CH285" i="1"/>
  <c r="CH337" i="1"/>
  <c r="CH495" i="1"/>
  <c r="CH136" i="1"/>
  <c r="CH493" i="1"/>
  <c r="CH372" i="1"/>
  <c r="CH155" i="1"/>
  <c r="CI454" i="1"/>
  <c r="CH467" i="1"/>
  <c r="CH68" i="1"/>
  <c r="CH41" i="1"/>
  <c r="CH49" i="1"/>
  <c r="CH207" i="1"/>
  <c r="CH219" i="1"/>
  <c r="CH503" i="1"/>
  <c r="CH180" i="1"/>
  <c r="CH437" i="1"/>
  <c r="CH54" i="1"/>
  <c r="CH16" i="1"/>
  <c r="CH468" i="1"/>
  <c r="CH21" i="1"/>
  <c r="CI21" i="1" s="1"/>
  <c r="CH487" i="1"/>
  <c r="CH134" i="1"/>
  <c r="CH31" i="1"/>
  <c r="CH29" i="1"/>
  <c r="CH450" i="1"/>
  <c r="CH400" i="1"/>
  <c r="CH259" i="1"/>
  <c r="CH190" i="1"/>
  <c r="CH108" i="1"/>
  <c r="CH199" i="1"/>
  <c r="CH494" i="1"/>
  <c r="CH205" i="1"/>
  <c r="CH489" i="1"/>
  <c r="CH499" i="1"/>
  <c r="CH463" i="1"/>
  <c r="CH157" i="1"/>
  <c r="CH69" i="1"/>
  <c r="CH363" i="1"/>
  <c r="CH87" i="1"/>
  <c r="CH127" i="1"/>
  <c r="CH53" i="1"/>
  <c r="CH370" i="1"/>
  <c r="CH244" i="1"/>
  <c r="CH30" i="1"/>
  <c r="CH121" i="1"/>
  <c r="CH183" i="1"/>
  <c r="CH162" i="1"/>
  <c r="CH197" i="1"/>
  <c r="CH189" i="1"/>
  <c r="CH175" i="1"/>
  <c r="CH191" i="1"/>
  <c r="CH138" i="1"/>
  <c r="CH148" i="1"/>
  <c r="CH142" i="1"/>
  <c r="CH212" i="1"/>
  <c r="CH100" i="1"/>
  <c r="CH333" i="1"/>
  <c r="CH6" i="1"/>
  <c r="CH177" i="1"/>
  <c r="CH42" i="1"/>
  <c r="CH147" i="1"/>
  <c r="CH9" i="1"/>
  <c r="CH171" i="1"/>
  <c r="CH206" i="1"/>
  <c r="CH407" i="1"/>
  <c r="CH24" i="1"/>
  <c r="CH411" i="1"/>
  <c r="CH353" i="1"/>
  <c r="CH5" i="1"/>
  <c r="CH71" i="1"/>
  <c r="CH172" i="1"/>
  <c r="CH315" i="1"/>
  <c r="CH228" i="1"/>
  <c r="CH98" i="1"/>
  <c r="CH76" i="1"/>
  <c r="CH90" i="1"/>
  <c r="CH202" i="1"/>
  <c r="CH376" i="1"/>
  <c r="CH224" i="1"/>
  <c r="CH466" i="1"/>
  <c r="CH253" i="1"/>
  <c r="CH57" i="1"/>
  <c r="CH428" i="1"/>
  <c r="CH392" i="1"/>
  <c r="CH213" i="1"/>
  <c r="CH174" i="1"/>
  <c r="CH231" i="1"/>
  <c r="CH299" i="1"/>
  <c r="CH243" i="1"/>
  <c r="CH469" i="1"/>
  <c r="CH111" i="1"/>
  <c r="CH47" i="1"/>
  <c r="CH279" i="1"/>
  <c r="CH414" i="1"/>
  <c r="CH479" i="1"/>
  <c r="CH430" i="1"/>
  <c r="CH382" i="1"/>
  <c r="CH318" i="1"/>
  <c r="CI318" i="1" s="1"/>
  <c r="CJ318" i="1" s="1"/>
  <c r="CH272" i="1"/>
  <c r="CH380" i="1"/>
  <c r="CH38" i="1"/>
  <c r="CH17" i="1"/>
  <c r="CH350" i="1"/>
  <c r="CH432" i="1"/>
  <c r="CH28" i="1"/>
  <c r="CH112" i="1"/>
  <c r="CH354" i="1"/>
  <c r="CH427" i="1"/>
  <c r="CH286" i="1"/>
  <c r="CH203" i="1"/>
  <c r="CH159" i="1"/>
  <c r="CH277" i="1"/>
  <c r="CH269" i="1"/>
  <c r="CH40" i="1"/>
  <c r="CH369" i="1"/>
  <c r="CH302" i="1"/>
  <c r="CH72" i="1"/>
  <c r="CH419" i="1"/>
  <c r="CH486" i="1"/>
  <c r="CH399" i="1"/>
  <c r="CH375" i="1"/>
  <c r="CH351" i="1"/>
  <c r="CH330" i="1"/>
  <c r="CH133" i="1"/>
  <c r="CH124" i="1"/>
  <c r="CH290" i="1"/>
  <c r="CH225" i="1"/>
  <c r="CH275" i="1"/>
  <c r="CI477" i="1"/>
  <c r="CH263" i="1"/>
  <c r="CH359" i="1"/>
  <c r="CH131" i="1"/>
  <c r="CH278" i="1"/>
  <c r="CH409" i="1"/>
  <c r="CH51" i="1"/>
  <c r="CH317" i="1"/>
  <c r="CH252" i="1"/>
  <c r="CH366" i="1"/>
  <c r="CH151" i="1"/>
  <c r="CH200" i="1"/>
  <c r="CH217" i="1"/>
  <c r="CH398" i="1"/>
  <c r="CH165" i="1"/>
  <c r="CH443" i="1"/>
  <c r="CH146" i="1"/>
  <c r="CH156" i="1"/>
  <c r="CH490" i="1"/>
  <c r="CH15" i="1"/>
  <c r="CH297" i="1"/>
  <c r="CH45" i="1"/>
  <c r="CH327" i="1"/>
  <c r="CH12" i="1"/>
  <c r="CH182" i="1"/>
  <c r="CH204" i="1"/>
  <c r="CH425" i="1"/>
  <c r="CH335" i="1"/>
  <c r="CH502" i="1"/>
  <c r="CH274" i="1"/>
  <c r="CH300" i="1"/>
  <c r="CH386" i="1"/>
  <c r="CH102" i="1"/>
  <c r="CH163" i="1"/>
  <c r="CH336" i="1"/>
  <c r="CH152" i="1"/>
  <c r="CH324" i="1"/>
  <c r="CH373" i="1"/>
  <c r="CH125" i="1"/>
  <c r="CH240" i="1"/>
  <c r="CH58" i="1"/>
  <c r="CH426" i="1"/>
  <c r="CI426" i="1" s="1"/>
  <c r="CH37" i="1"/>
  <c r="CH19" i="1"/>
  <c r="CH340" i="1"/>
  <c r="CH444" i="1"/>
  <c r="CI500" i="1"/>
  <c r="CH22" i="1"/>
  <c r="CH368" i="1"/>
  <c r="CH473" i="1"/>
  <c r="CH433" i="1"/>
  <c r="CH198" i="1"/>
  <c r="CH449" i="1"/>
  <c r="CH313" i="1"/>
  <c r="CH99" i="1"/>
  <c r="CH173" i="1"/>
  <c r="CH451" i="1"/>
  <c r="CH470" i="1"/>
  <c r="CH36" i="1"/>
  <c r="CH352" i="1"/>
  <c r="CH401" i="1"/>
  <c r="CI401" i="1" s="1"/>
  <c r="CH193" i="1"/>
  <c r="CH65" i="1"/>
  <c r="CI237" i="1"/>
  <c r="CH397" i="1"/>
  <c r="CH339" i="1"/>
  <c r="CH445" i="1"/>
  <c r="CH239" i="1"/>
  <c r="CH460" i="1"/>
  <c r="CH447" i="1"/>
  <c r="CI447" i="1" s="1"/>
  <c r="CH385" i="1"/>
  <c r="CH491" i="1"/>
  <c r="CI491" i="1" s="1"/>
  <c r="CH429" i="1"/>
  <c r="CH348" i="1"/>
  <c r="CH150" i="1"/>
  <c r="CH358" i="1"/>
  <c r="CH294" i="1"/>
  <c r="CI294" i="1" s="1"/>
  <c r="CJ294" i="1" s="1"/>
  <c r="CH464" i="1"/>
  <c r="CH410" i="1"/>
  <c r="CI410" i="1" s="1"/>
  <c r="CH312" i="1"/>
  <c r="CH145" i="1"/>
  <c r="CH484" i="1"/>
  <c r="CH438" i="1"/>
  <c r="CH170" i="1"/>
  <c r="CH132" i="1"/>
  <c r="EJ27" i="6"/>
  <c r="AD97" i="6"/>
  <c r="AD46" i="6"/>
  <c r="AD62" i="6"/>
  <c r="AD13" i="6"/>
  <c r="AD27" i="6"/>
  <c r="AD44" i="6"/>
  <c r="AD75" i="6"/>
  <c r="EJ79" i="6"/>
  <c r="EJ13" i="6"/>
  <c r="EJ14" i="6"/>
  <c r="EJ98" i="6"/>
  <c r="AD58" i="6"/>
  <c r="AD38" i="6"/>
  <c r="AD36" i="6"/>
  <c r="AD82" i="6"/>
  <c r="EJ60" i="6"/>
  <c r="AD91" i="6"/>
  <c r="AE91" i="6" s="1"/>
  <c r="AD61" i="6"/>
  <c r="AD18" i="6"/>
  <c r="AD66" i="6"/>
  <c r="EJ46" i="6"/>
  <c r="Z144" i="1"/>
  <c r="EJ80" i="6"/>
  <c r="AD60" i="6"/>
  <c r="AD23" i="6"/>
  <c r="CI196" i="1" s="1"/>
  <c r="AD53" i="6"/>
  <c r="EJ68" i="6"/>
  <c r="EJ58" i="6"/>
  <c r="EJ35" i="6"/>
  <c r="EJ72" i="6"/>
  <c r="EJ83" i="6"/>
  <c r="AD25" i="6"/>
  <c r="AD22" i="6"/>
  <c r="CI209" i="1" s="1"/>
  <c r="AD11" i="6"/>
  <c r="AD96" i="6"/>
  <c r="AE96" i="6" s="1"/>
  <c r="AD86" i="6"/>
  <c r="AD4" i="6"/>
  <c r="AD43" i="6"/>
  <c r="AD9" i="6"/>
  <c r="AD88" i="6"/>
  <c r="AD85" i="6"/>
  <c r="EJ84" i="6"/>
  <c r="AD26" i="6"/>
  <c r="CI434" i="1" s="1"/>
  <c r="AD21" i="6"/>
  <c r="CI238" i="1" s="1"/>
  <c r="EJ61" i="6"/>
  <c r="EJ5" i="6"/>
  <c r="EJ91" i="6"/>
  <c r="AD72" i="6"/>
  <c r="AD48" i="6"/>
  <c r="AE48" i="6" s="1"/>
  <c r="AD73" i="6"/>
  <c r="AD64" i="6"/>
  <c r="AD95" i="6"/>
  <c r="AD34" i="6"/>
  <c r="CI11" i="1" s="1"/>
  <c r="AD33" i="6"/>
  <c r="EJ74" i="6"/>
  <c r="EJ17" i="6"/>
  <c r="EJ36" i="6"/>
  <c r="AD83" i="6"/>
  <c r="AD10" i="6"/>
  <c r="AD16" i="6"/>
  <c r="AD1" i="6"/>
  <c r="AD63" i="6"/>
  <c r="AD40" i="6"/>
  <c r="CI34" i="1" s="1"/>
  <c r="Z10" i="14"/>
  <c r="AD6" i="6"/>
  <c r="AD79" i="6"/>
  <c r="AD77" i="6"/>
  <c r="AC3" i="6"/>
  <c r="AD45" i="6"/>
  <c r="AD52" i="6"/>
  <c r="AD76" i="6"/>
  <c r="AE76" i="6" s="1"/>
  <c r="AD50" i="6"/>
  <c r="EJ87" i="6"/>
  <c r="EJ55" i="6"/>
  <c r="EJ26" i="6"/>
  <c r="EJ9" i="6"/>
  <c r="EJ30" i="6"/>
  <c r="EJ33" i="6"/>
  <c r="EJ86" i="6"/>
  <c r="AD47" i="6"/>
  <c r="AD12" i="6"/>
  <c r="AE12" i="6" s="1"/>
  <c r="AD32" i="6"/>
  <c r="AD28" i="6"/>
  <c r="AD98" i="6"/>
  <c r="AE98" i="6" s="1"/>
  <c r="AD35" i="6"/>
  <c r="AD68" i="6"/>
  <c r="AD69" i="6"/>
  <c r="AE69" i="6" s="1"/>
  <c r="AD71" i="6"/>
  <c r="AE71" i="6" s="1"/>
  <c r="AD67" i="6"/>
  <c r="AD87" i="6"/>
  <c r="AD31" i="6"/>
  <c r="AD15" i="6"/>
  <c r="AD42" i="6"/>
  <c r="EJ23" i="6"/>
  <c r="EJ94" i="6"/>
  <c r="EJ20" i="6"/>
  <c r="EJ7" i="6"/>
  <c r="EJ25" i="6"/>
  <c r="EJ21" i="6"/>
  <c r="EJ65" i="6"/>
  <c r="EJ63" i="6"/>
  <c r="EJ42" i="6"/>
  <c r="EK42" i="6" s="1"/>
  <c r="EJ85" i="6"/>
  <c r="AD65" i="6"/>
  <c r="AE65" i="6" s="1"/>
  <c r="AD94" i="6"/>
  <c r="AD14" i="6"/>
  <c r="AD41" i="6"/>
  <c r="AD74" i="6"/>
  <c r="AE74" i="6" s="1"/>
  <c r="AD84" i="6"/>
  <c r="AD93" i="6"/>
  <c r="AD39" i="6"/>
  <c r="AD51" i="6"/>
  <c r="AE51" i="6" s="1"/>
  <c r="AD70" i="6"/>
  <c r="EJ62" i="6"/>
  <c r="AD90" i="6"/>
  <c r="AD8" i="6"/>
  <c r="AE8" i="6" s="1"/>
  <c r="AD92" i="6"/>
  <c r="AE92" i="6" s="1"/>
  <c r="AD30" i="6"/>
  <c r="AE30" i="6" s="1"/>
  <c r="EJ78" i="6"/>
  <c r="EJ48" i="6"/>
  <c r="EJ75" i="6"/>
  <c r="EJ51" i="6"/>
  <c r="EJ52" i="6"/>
  <c r="EJ34" i="6"/>
  <c r="EJ6" i="6"/>
  <c r="AD59" i="6"/>
  <c r="AE59" i="6" s="1"/>
  <c r="AD81" i="6"/>
  <c r="AD80" i="6"/>
  <c r="AE80" i="6" s="1"/>
  <c r="AD7" i="6"/>
  <c r="AE7" i="6" s="1"/>
  <c r="AD19" i="6"/>
  <c r="AE19" i="6" s="1"/>
  <c r="AD5" i="6"/>
  <c r="AE5" i="6" s="1"/>
  <c r="AD78" i="6"/>
  <c r="AE78" i="6" s="1"/>
  <c r="AD17" i="6"/>
  <c r="AD20" i="6"/>
  <c r="AD24" i="6"/>
  <c r="AD54" i="6"/>
  <c r="AE54" i="6" s="1"/>
  <c r="AD89" i="6"/>
  <c r="AE89" i="6" s="1"/>
  <c r="AD57" i="6"/>
  <c r="AE57" i="6" s="1"/>
  <c r="Z65" i="1"/>
  <c r="AD49" i="6"/>
  <c r="AE49" i="6" s="1"/>
  <c r="AD55" i="6"/>
  <c r="AE55" i="6" s="1"/>
  <c r="AD37" i="6"/>
  <c r="AD56" i="6"/>
  <c r="AE56" i="6" s="1"/>
  <c r="AD29" i="6"/>
  <c r="AE29" i="6" s="1"/>
  <c r="EJ95" i="6"/>
  <c r="EJ88" i="6"/>
  <c r="EJ29" i="6"/>
  <c r="EJ11" i="6"/>
  <c r="EJ43" i="6"/>
  <c r="EJ28" i="6"/>
  <c r="EJ1" i="6"/>
  <c r="EK27" i="6" s="1"/>
  <c r="EI3" i="6"/>
  <c r="EJ47" i="6"/>
  <c r="EJ24" i="6"/>
  <c r="EJ92" i="6"/>
  <c r="EJ66" i="6"/>
  <c r="EJ8" i="6"/>
  <c r="EJ50" i="6"/>
  <c r="EJ32" i="6"/>
  <c r="EJ73" i="6"/>
  <c r="EJ70" i="6"/>
  <c r="EJ57" i="6"/>
  <c r="EJ59" i="6"/>
  <c r="EJ89" i="6"/>
  <c r="EJ18" i="6"/>
  <c r="EJ76" i="6"/>
  <c r="EJ40" i="6"/>
  <c r="EJ64" i="6"/>
  <c r="EJ67" i="6"/>
  <c r="EJ41" i="6"/>
  <c r="EJ93" i="6"/>
  <c r="EJ19" i="6"/>
  <c r="S110" i="12"/>
  <c r="S109" i="12"/>
  <c r="S111" i="12"/>
  <c r="S104" i="12"/>
  <c r="S108" i="12"/>
  <c r="S100" i="12"/>
  <c r="S106" i="12"/>
  <c r="S105" i="12"/>
  <c r="S101" i="12"/>
  <c r="S97" i="12"/>
  <c r="S107" i="12"/>
  <c r="S103" i="12"/>
  <c r="S91" i="12"/>
  <c r="S99" i="12"/>
  <c r="S96" i="12"/>
  <c r="S102" i="12"/>
  <c r="S93" i="12"/>
  <c r="S98" i="12"/>
  <c r="S90" i="12"/>
  <c r="S94" i="12"/>
  <c r="S92" i="12"/>
  <c r="S89" i="12"/>
  <c r="S88" i="12"/>
  <c r="S95" i="12"/>
  <c r="S82" i="12"/>
  <c r="S84" i="12"/>
  <c r="S81" i="12"/>
  <c r="S87" i="12"/>
  <c r="S83" i="12"/>
  <c r="S78" i="12"/>
  <c r="S72" i="12"/>
  <c r="S77" i="12"/>
  <c r="S69" i="12"/>
  <c r="S74" i="12"/>
  <c r="S86" i="12"/>
  <c r="S80" i="12"/>
  <c r="S71" i="12"/>
  <c r="S85" i="12"/>
  <c r="S73" i="12"/>
  <c r="S79" i="12"/>
  <c r="S76" i="12"/>
  <c r="S70" i="12"/>
  <c r="S61" i="12"/>
  <c r="S66" i="12"/>
  <c r="S63" i="12"/>
  <c r="S75" i="12"/>
  <c r="S67" i="12"/>
  <c r="S60" i="12"/>
  <c r="S65" i="12"/>
  <c r="S57" i="12"/>
  <c r="S68" i="12"/>
  <c r="S62" i="12"/>
  <c r="S59" i="12"/>
  <c r="S58" i="12"/>
  <c r="S54" i="12"/>
  <c r="S46" i="12"/>
  <c r="S64" i="12"/>
  <c r="S56" i="12"/>
  <c r="S51" i="12"/>
  <c r="S48" i="12"/>
  <c r="S55" i="12"/>
  <c r="S53" i="12"/>
  <c r="S50" i="12"/>
  <c r="S41" i="12"/>
  <c r="S33" i="12"/>
  <c r="S38" i="12"/>
  <c r="S45" i="12"/>
  <c r="S43" i="12"/>
  <c r="S35" i="12"/>
  <c r="S40" i="12"/>
  <c r="S32" i="12"/>
  <c r="S37" i="12"/>
  <c r="S29" i="12"/>
  <c r="S52" i="12"/>
  <c r="S49" i="12"/>
  <c r="S47" i="12"/>
  <c r="S42" i="12"/>
  <c r="S34" i="12"/>
  <c r="S26" i="12"/>
  <c r="S39" i="12"/>
  <c r="S31" i="12"/>
  <c r="S21" i="12"/>
  <c r="S13" i="12"/>
  <c r="S25" i="12"/>
  <c r="S18" i="12"/>
  <c r="S10" i="12"/>
  <c r="S23" i="12"/>
  <c r="S15" i="12"/>
  <c r="S7" i="12"/>
  <c r="S24" i="12"/>
  <c r="S20" i="12"/>
  <c r="S12" i="12"/>
  <c r="S17" i="12"/>
  <c r="S9" i="12"/>
  <c r="S28" i="12"/>
  <c r="S22" i="12"/>
  <c r="S14" i="12"/>
  <c r="S19" i="12"/>
  <c r="S16" i="12"/>
  <c r="S11" i="12"/>
  <c r="S6" i="12"/>
  <c r="S27" i="12"/>
  <c r="S5" i="12"/>
  <c r="S44" i="12"/>
  <c r="S36" i="12"/>
  <c r="S30" i="12"/>
  <c r="S8" i="12"/>
  <c r="T3" i="12"/>
  <c r="EJ4" i="6"/>
  <c r="EJ71" i="6"/>
  <c r="EJ77" i="6"/>
  <c r="EJ49" i="6"/>
  <c r="EJ38" i="6"/>
  <c r="EJ37" i="6"/>
  <c r="EJ81" i="6"/>
  <c r="EJ97" i="6"/>
  <c r="EJ12" i="6"/>
  <c r="EJ39" i="6"/>
  <c r="EJ54" i="6"/>
  <c r="EJ16" i="6"/>
  <c r="EJ90" i="6"/>
  <c r="EJ96" i="6"/>
  <c r="CA1" i="1"/>
  <c r="CI438" i="1" l="1"/>
  <c r="CI450" i="1"/>
  <c r="AE17" i="6"/>
  <c r="CI404" i="1"/>
  <c r="AE42" i="6"/>
  <c r="AE35" i="6"/>
  <c r="CJ11" i="1"/>
  <c r="AE38" i="6"/>
  <c r="CI242" i="1"/>
  <c r="CI348" i="1"/>
  <c r="CI470" i="1"/>
  <c r="CJ470" i="1" s="1"/>
  <c r="AE20" i="6"/>
  <c r="CI250" i="1"/>
  <c r="CI247" i="1"/>
  <c r="CI241" i="1"/>
  <c r="CI276" i="1"/>
  <c r="CI268" i="1"/>
  <c r="CI33" i="1"/>
  <c r="CJ33" i="1" s="1"/>
  <c r="CI248" i="1"/>
  <c r="CI229" i="1"/>
  <c r="CI322" i="1"/>
  <c r="CI319" i="1"/>
  <c r="CI291" i="1"/>
  <c r="CI298" i="1"/>
  <c r="CI260" i="1"/>
  <c r="CI271" i="1"/>
  <c r="Z462" i="1"/>
  <c r="Z461" i="1"/>
  <c r="Z141" i="1"/>
  <c r="AE15" i="6"/>
  <c r="CI442" i="1"/>
  <c r="CI436" i="1"/>
  <c r="CI420" i="1"/>
  <c r="CI387" i="1"/>
  <c r="CI384" i="1"/>
  <c r="CI94" i="1"/>
  <c r="CJ94" i="1" s="1"/>
  <c r="CI389" i="1"/>
  <c r="CI246" i="1"/>
  <c r="CI261" i="1"/>
  <c r="CI453" i="1"/>
  <c r="CI362" i="1"/>
  <c r="CI195" i="1"/>
  <c r="CI236" i="1"/>
  <c r="CI222" i="1"/>
  <c r="CI308" i="1"/>
  <c r="CI221" i="1"/>
  <c r="CI84" i="1"/>
  <c r="CI234" i="1"/>
  <c r="CI288" i="1"/>
  <c r="CI216" i="1"/>
  <c r="AE44" i="6"/>
  <c r="CI132" i="1"/>
  <c r="CI239" i="1"/>
  <c r="CI502" i="1"/>
  <c r="CI366" i="1"/>
  <c r="CI278" i="1"/>
  <c r="CI428" i="1"/>
  <c r="CJ428" i="1" s="1"/>
  <c r="CI148" i="1"/>
  <c r="CI197" i="1"/>
  <c r="CI190" i="1"/>
  <c r="CI41" i="1"/>
  <c r="CI185" i="1"/>
  <c r="CI103" i="1"/>
  <c r="CJ103" i="1" s="1"/>
  <c r="CI97" i="1"/>
  <c r="CI113" i="1"/>
  <c r="CI105" i="1"/>
  <c r="CJ105" i="1" s="1"/>
  <c r="CI120" i="1"/>
  <c r="CI92" i="1"/>
  <c r="CI89" i="1"/>
  <c r="CI154" i="1"/>
  <c r="CI344" i="1"/>
  <c r="CI336" i="1"/>
  <c r="CI380" i="1"/>
  <c r="CJ380" i="1" s="1"/>
  <c r="CI9" i="1"/>
  <c r="CI54" i="1"/>
  <c r="CJ54" i="1" s="1"/>
  <c r="AE37" i="6"/>
  <c r="CI123" i="1"/>
  <c r="CJ426" i="1"/>
  <c r="CI165" i="1"/>
  <c r="CI430" i="1"/>
  <c r="CI264" i="1"/>
  <c r="AE24" i="6"/>
  <c r="CI282" i="1"/>
  <c r="CI143" i="1"/>
  <c r="CJ401" i="1"/>
  <c r="CI490" i="1"/>
  <c r="CI228" i="1"/>
  <c r="CJ228" i="1" s="1"/>
  <c r="CI407" i="1"/>
  <c r="AE47" i="6"/>
  <c r="CI399" i="1"/>
  <c r="CI112" i="1"/>
  <c r="CI147" i="1"/>
  <c r="CI121" i="1"/>
  <c r="CI266" i="1"/>
  <c r="CI332" i="1"/>
  <c r="AE39" i="6"/>
  <c r="CI133" i="1"/>
  <c r="CI70" i="1"/>
  <c r="CJ70" i="1" s="1"/>
  <c r="CI287" i="1"/>
  <c r="CI46" i="1"/>
  <c r="CJ46" i="1" s="1"/>
  <c r="CI145" i="1"/>
  <c r="CI445" i="1"/>
  <c r="CJ445" i="1" s="1"/>
  <c r="CI65" i="1"/>
  <c r="CJ65" i="1" s="1"/>
  <c r="CI433" i="1"/>
  <c r="CI373" i="1"/>
  <c r="CI300" i="1"/>
  <c r="CI156" i="1"/>
  <c r="CI398" i="1"/>
  <c r="CI275" i="1"/>
  <c r="CJ275" i="1" s="1"/>
  <c r="CI40" i="1"/>
  <c r="CI159" i="1"/>
  <c r="CJ159" i="1" s="1"/>
  <c r="CI28" i="1"/>
  <c r="CI174" i="1"/>
  <c r="CI253" i="1"/>
  <c r="CJ253" i="1" s="1"/>
  <c r="CI90" i="1"/>
  <c r="CI206" i="1"/>
  <c r="CJ206" i="1" s="1"/>
  <c r="CI138" i="1"/>
  <c r="CJ138" i="1" s="1"/>
  <c r="CI162" i="1"/>
  <c r="CI363" i="1"/>
  <c r="CI29" i="1"/>
  <c r="CJ29" i="1" s="1"/>
  <c r="CI372" i="1"/>
  <c r="CI440" i="1"/>
  <c r="CI23" i="1"/>
  <c r="CI95" i="1"/>
  <c r="CJ95" i="1" s="1"/>
  <c r="CI55" i="1"/>
  <c r="CJ55" i="1" s="1"/>
  <c r="CI451" i="1"/>
  <c r="CJ451" i="1" s="1"/>
  <c r="CI163" i="1"/>
  <c r="CI386" i="1"/>
  <c r="CI335" i="1"/>
  <c r="CJ335" i="1" s="1"/>
  <c r="CI182" i="1"/>
  <c r="CI45" i="1"/>
  <c r="CI146" i="1"/>
  <c r="CJ146" i="1" s="1"/>
  <c r="CI131" i="1"/>
  <c r="CJ131" i="1" s="1"/>
  <c r="CI225" i="1"/>
  <c r="CJ225" i="1" s="1"/>
  <c r="CK225" i="1" s="1"/>
  <c r="CI486" i="1"/>
  <c r="CI47" i="1"/>
  <c r="CJ47" i="1" s="1"/>
  <c r="CI76" i="1"/>
  <c r="CI315" i="1"/>
  <c r="CI42" i="1"/>
  <c r="CI100" i="1"/>
  <c r="CI183" i="1"/>
  <c r="CI69" i="1"/>
  <c r="CI205" i="1"/>
  <c r="CI468" i="1"/>
  <c r="CI16" i="1"/>
  <c r="CI180" i="1"/>
  <c r="CI155" i="1"/>
  <c r="CJ155" i="1" s="1"/>
  <c r="CI316" i="1"/>
  <c r="CI74" i="1"/>
  <c r="CI130" i="1"/>
  <c r="CI59" i="1"/>
  <c r="CJ59" i="1" s="1"/>
  <c r="Z460" i="1"/>
  <c r="Z398" i="1"/>
  <c r="Z102" i="1"/>
  <c r="Z98" i="1"/>
  <c r="CI312" i="1"/>
  <c r="CI339" i="1"/>
  <c r="CI358" i="1"/>
  <c r="CI385" i="1"/>
  <c r="CI352" i="1"/>
  <c r="CI173" i="1"/>
  <c r="CJ173" i="1" s="1"/>
  <c r="CI449" i="1"/>
  <c r="CI368" i="1"/>
  <c r="CJ368" i="1" s="1"/>
  <c r="CI444" i="1"/>
  <c r="CJ444" i="1" s="1"/>
  <c r="CI58" i="1"/>
  <c r="CI102" i="1"/>
  <c r="CI274" i="1"/>
  <c r="CJ274" i="1" s="1"/>
  <c r="CI425" i="1"/>
  <c r="CJ425" i="1" s="1"/>
  <c r="CI297" i="1"/>
  <c r="CJ297" i="1" s="1"/>
  <c r="CI443" i="1"/>
  <c r="CI359" i="1"/>
  <c r="CI330" i="1"/>
  <c r="CI419" i="1"/>
  <c r="CI269" i="1"/>
  <c r="CJ269" i="1" s="1"/>
  <c r="CI203" i="1"/>
  <c r="CJ203" i="1" s="1"/>
  <c r="CI479" i="1"/>
  <c r="CI213" i="1"/>
  <c r="CI57" i="1"/>
  <c r="CI98" i="1"/>
  <c r="CJ98" i="1" s="1"/>
  <c r="CI71" i="1"/>
  <c r="CJ71" i="1" s="1"/>
  <c r="CI353" i="1"/>
  <c r="CI177" i="1"/>
  <c r="CI157" i="1"/>
  <c r="CI305" i="1"/>
  <c r="CI259" i="1"/>
  <c r="CI493" i="1"/>
  <c r="CI289" i="1"/>
  <c r="CJ289" i="1" s="1"/>
  <c r="CI88" i="1"/>
  <c r="CI345" i="1"/>
  <c r="CI62" i="1"/>
  <c r="CJ62" i="1" s="1"/>
  <c r="CI193" i="1"/>
  <c r="CI198" i="1"/>
  <c r="CJ198" i="1" s="1"/>
  <c r="CK198" i="1" s="1"/>
  <c r="CI340" i="1"/>
  <c r="CI240" i="1"/>
  <c r="CI324" i="1"/>
  <c r="CI204" i="1"/>
  <c r="CJ204" i="1" s="1"/>
  <c r="CI12" i="1"/>
  <c r="CI217" i="1"/>
  <c r="CI252" i="1"/>
  <c r="CJ252" i="1" s="1"/>
  <c r="CI302" i="1"/>
  <c r="CJ302" i="1" s="1"/>
  <c r="CI277" i="1"/>
  <c r="CJ277" i="1" s="1"/>
  <c r="CI286" i="1"/>
  <c r="CI350" i="1"/>
  <c r="CI111" i="1"/>
  <c r="CJ111" i="1" s="1"/>
  <c r="CI299" i="1"/>
  <c r="CI392" i="1"/>
  <c r="CI5" i="1"/>
  <c r="CJ5" i="1" s="1"/>
  <c r="CI171" i="1"/>
  <c r="CI191" i="1"/>
  <c r="CI463" i="1"/>
  <c r="CJ463" i="1" s="1"/>
  <c r="CI499" i="1"/>
  <c r="CI108" i="1"/>
  <c r="CI437" i="1"/>
  <c r="CJ437" i="1" s="1"/>
  <c r="CI503" i="1"/>
  <c r="CI68" i="1"/>
  <c r="CJ68" i="1" s="1"/>
  <c r="CI495" i="1"/>
  <c r="CJ495" i="1" s="1"/>
  <c r="CI337" i="1"/>
  <c r="CI262" i="1"/>
  <c r="CJ262" i="1" s="1"/>
  <c r="CI64" i="1"/>
  <c r="CI61" i="1"/>
  <c r="CJ61" i="1" s="1"/>
  <c r="CI464" i="1"/>
  <c r="CI429" i="1"/>
  <c r="CJ429" i="1" s="1"/>
  <c r="CI460" i="1"/>
  <c r="CJ460" i="1" s="1"/>
  <c r="CI36" i="1"/>
  <c r="CI99" i="1"/>
  <c r="CI327" i="1"/>
  <c r="CI15" i="1"/>
  <c r="CI317" i="1"/>
  <c r="CJ317" i="1" s="1"/>
  <c r="CI290" i="1"/>
  <c r="CJ290" i="1" s="1"/>
  <c r="CI351" i="1"/>
  <c r="CI72" i="1"/>
  <c r="CI354" i="1"/>
  <c r="CI432" i="1"/>
  <c r="CI17" i="1"/>
  <c r="CI382" i="1"/>
  <c r="CI469" i="1"/>
  <c r="CJ469" i="1" s="1"/>
  <c r="CI243" i="1"/>
  <c r="CI411" i="1"/>
  <c r="CJ411" i="1" s="1"/>
  <c r="CI6" i="1"/>
  <c r="CJ6" i="1" s="1"/>
  <c r="CI212" i="1"/>
  <c r="CJ212" i="1" s="1"/>
  <c r="CI30" i="1"/>
  <c r="CI53" i="1"/>
  <c r="CI489" i="1"/>
  <c r="CI400" i="1"/>
  <c r="CI31" i="1"/>
  <c r="CJ31" i="1" s="1"/>
  <c r="CI207" i="1"/>
  <c r="CJ207" i="1" s="1"/>
  <c r="CK207" i="1" s="1"/>
  <c r="CI467" i="1"/>
  <c r="CI186" i="1"/>
  <c r="CI435" i="1"/>
  <c r="CJ435" i="1" s="1"/>
  <c r="CI408" i="1"/>
  <c r="CI67" i="1"/>
  <c r="CJ67" i="1" s="1"/>
  <c r="CI170" i="1"/>
  <c r="CI484" i="1"/>
  <c r="CI150" i="1"/>
  <c r="CJ150" i="1" s="1"/>
  <c r="CI313" i="1"/>
  <c r="CI22" i="1"/>
  <c r="CI19" i="1"/>
  <c r="CI125" i="1"/>
  <c r="CJ125" i="1" s="1"/>
  <c r="CI200" i="1"/>
  <c r="CI51" i="1"/>
  <c r="CJ51" i="1" s="1"/>
  <c r="CI124" i="1"/>
  <c r="CJ124" i="1" s="1"/>
  <c r="CI427" i="1"/>
  <c r="CI38" i="1"/>
  <c r="CJ38" i="1" s="1"/>
  <c r="CI414" i="1"/>
  <c r="CI224" i="1"/>
  <c r="CI24" i="1"/>
  <c r="CI320" i="1"/>
  <c r="CI175" i="1"/>
  <c r="CI370" i="1"/>
  <c r="CI127" i="1"/>
  <c r="CI494" i="1"/>
  <c r="CJ494" i="1" s="1"/>
  <c r="CI134" i="1"/>
  <c r="CI487" i="1"/>
  <c r="CI219" i="1"/>
  <c r="CI285" i="1"/>
  <c r="CJ285" i="1" s="1"/>
  <c r="CI383" i="1"/>
  <c r="CJ383" i="1" s="1"/>
  <c r="CI86" i="1"/>
  <c r="CJ86" i="1" s="1"/>
  <c r="CI397" i="1"/>
  <c r="CI473" i="1"/>
  <c r="CI37" i="1"/>
  <c r="CI152" i="1"/>
  <c r="CJ152" i="1" s="1"/>
  <c r="CI151" i="1"/>
  <c r="CJ151" i="1" s="1"/>
  <c r="CI409" i="1"/>
  <c r="CJ409" i="1" s="1"/>
  <c r="CI263" i="1"/>
  <c r="CJ263" i="1" s="1"/>
  <c r="CI375" i="1"/>
  <c r="CJ375" i="1" s="1"/>
  <c r="CI369" i="1"/>
  <c r="CI272" i="1"/>
  <c r="CJ272" i="1" s="1"/>
  <c r="CI279" i="1"/>
  <c r="CJ279" i="1" s="1"/>
  <c r="CI231" i="1"/>
  <c r="CI466" i="1"/>
  <c r="CI376" i="1"/>
  <c r="CI202" i="1"/>
  <c r="CI172" i="1"/>
  <c r="CI333" i="1"/>
  <c r="CI142" i="1"/>
  <c r="CJ142" i="1" s="1"/>
  <c r="CI189" i="1"/>
  <c r="CI244" i="1"/>
  <c r="CI87" i="1"/>
  <c r="CI199" i="1"/>
  <c r="CJ199" i="1" s="1"/>
  <c r="CK199" i="1" s="1"/>
  <c r="CI49" i="1"/>
  <c r="CJ49" i="1" s="1"/>
  <c r="CI136" i="1"/>
  <c r="CI390" i="1"/>
  <c r="CI158" i="1"/>
  <c r="CI73" i="1"/>
  <c r="CJ73" i="1" s="1"/>
  <c r="CI153" i="1"/>
  <c r="CJ153" i="1" s="1"/>
  <c r="EK33" i="6"/>
  <c r="EK89" i="6"/>
  <c r="EK96" i="6"/>
  <c r="EK62" i="6"/>
  <c r="EK65" i="6"/>
  <c r="EK56" i="6"/>
  <c r="EK48" i="6"/>
  <c r="EL48" i="6" s="1"/>
  <c r="EK90" i="6"/>
  <c r="EK77" i="6"/>
  <c r="EK71" i="6"/>
  <c r="AE16" i="6"/>
  <c r="CJ447" i="1" s="1"/>
  <c r="EK81" i="6"/>
  <c r="EK37" i="6"/>
  <c r="EK97" i="6"/>
  <c r="EK82" i="6"/>
  <c r="EK14" i="6"/>
  <c r="AE90" i="6"/>
  <c r="AE32" i="6"/>
  <c r="CJ21" i="1" s="1"/>
  <c r="AE50" i="6"/>
  <c r="AE95" i="6"/>
  <c r="AE64" i="6"/>
  <c r="AE86" i="6"/>
  <c r="AE23" i="6"/>
  <c r="CJ196" i="1" s="1"/>
  <c r="AE18" i="6"/>
  <c r="EK61" i="6"/>
  <c r="EK64" i="6"/>
  <c r="EK92" i="6"/>
  <c r="AE81" i="6"/>
  <c r="AE27" i="6"/>
  <c r="AE1" i="6"/>
  <c r="AF38" i="6" s="1"/>
  <c r="AD3" i="6"/>
  <c r="AE46" i="6"/>
  <c r="AE82" i="6"/>
  <c r="AE58" i="6"/>
  <c r="AE36" i="6"/>
  <c r="AE62" i="6"/>
  <c r="AE73" i="6"/>
  <c r="AE88" i="6"/>
  <c r="AE61" i="6"/>
  <c r="AE97" i="6"/>
  <c r="AF74" i="6"/>
  <c r="EK51" i="6"/>
  <c r="EK80" i="6"/>
  <c r="EK40" i="6"/>
  <c r="EK34" i="6"/>
  <c r="EK35" i="6"/>
  <c r="EK50" i="6"/>
  <c r="EK85" i="6"/>
  <c r="AE93" i="6"/>
  <c r="AE41" i="6"/>
  <c r="AE31" i="6"/>
  <c r="AE77" i="6"/>
  <c r="AE72" i="6"/>
  <c r="AE9" i="6"/>
  <c r="AE11" i="6"/>
  <c r="AE13" i="6"/>
  <c r="CJ491" i="1" s="1"/>
  <c r="EK54" i="6"/>
  <c r="EK30" i="6"/>
  <c r="EK20" i="6"/>
  <c r="EK39" i="6"/>
  <c r="EK9" i="6"/>
  <c r="EK15" i="6"/>
  <c r="EK4" i="6"/>
  <c r="EK19" i="6"/>
  <c r="EK13" i="6"/>
  <c r="EK31" i="6"/>
  <c r="AE70" i="6"/>
  <c r="AF70" i="6" s="1"/>
  <c r="AE14" i="6"/>
  <c r="AE87" i="6"/>
  <c r="AE28" i="6"/>
  <c r="AE52" i="6"/>
  <c r="AF52" i="6" s="1"/>
  <c r="AE79" i="6"/>
  <c r="AF79" i="6" s="1"/>
  <c r="AE10" i="6"/>
  <c r="AF10" i="6" s="1"/>
  <c r="AE85" i="6"/>
  <c r="AE22" i="6"/>
  <c r="AF22" i="6" s="1"/>
  <c r="AE60" i="6"/>
  <c r="AF60" i="6" s="1"/>
  <c r="EK10" i="6"/>
  <c r="EK16" i="6"/>
  <c r="EL16" i="6" s="1"/>
  <c r="EK74" i="6"/>
  <c r="EK38" i="6"/>
  <c r="EK79" i="6"/>
  <c r="EL79" i="6" s="1"/>
  <c r="EK45" i="6"/>
  <c r="EK7" i="6"/>
  <c r="AF51" i="6"/>
  <c r="AE94" i="6"/>
  <c r="AF94" i="6" s="1"/>
  <c r="AE67" i="6"/>
  <c r="AF67" i="6" s="1"/>
  <c r="AE45" i="6"/>
  <c r="AE33" i="6"/>
  <c r="AF33" i="6" s="1"/>
  <c r="AE21" i="6"/>
  <c r="CJ238" i="1" s="1"/>
  <c r="AE43" i="6"/>
  <c r="AE25" i="6"/>
  <c r="AE75" i="6"/>
  <c r="AF69" i="6"/>
  <c r="AF91" i="6"/>
  <c r="EK12" i="6"/>
  <c r="EK49" i="6"/>
  <c r="EK93" i="6"/>
  <c r="EK44" i="6"/>
  <c r="EK70" i="6"/>
  <c r="EL70" i="6" s="1"/>
  <c r="AE40" i="6"/>
  <c r="CJ34" i="1" s="1"/>
  <c r="AE83" i="6"/>
  <c r="AE4" i="6"/>
  <c r="AF4" i="6" s="1"/>
  <c r="EK41" i="6"/>
  <c r="EK58" i="6"/>
  <c r="EK69" i="6"/>
  <c r="EK47" i="6"/>
  <c r="EK88" i="6"/>
  <c r="EK23" i="6"/>
  <c r="AF89" i="6"/>
  <c r="AF8" i="6"/>
  <c r="AE84" i="6"/>
  <c r="AE68" i="6"/>
  <c r="AE6" i="6"/>
  <c r="AF6" i="6" s="1"/>
  <c r="AE63" i="6"/>
  <c r="AE34" i="6"/>
  <c r="AE26" i="6"/>
  <c r="AE53" i="6"/>
  <c r="AE66" i="6"/>
  <c r="EK67" i="6"/>
  <c r="EK18" i="6"/>
  <c r="EK21" i="6"/>
  <c r="EK91" i="6"/>
  <c r="EK66" i="6"/>
  <c r="EK60" i="6"/>
  <c r="EK52" i="6"/>
  <c r="EK26" i="6"/>
  <c r="EK87" i="6"/>
  <c r="EK53" i="6"/>
  <c r="EK17" i="6"/>
  <c r="EK29" i="6"/>
  <c r="EK59" i="6"/>
  <c r="EK57" i="6"/>
  <c r="EK5" i="6"/>
  <c r="EK25" i="6"/>
  <c r="EJ3" i="6"/>
  <c r="EK1" i="6"/>
  <c r="EK28" i="6"/>
  <c r="EK6" i="6"/>
  <c r="EK22" i="6"/>
  <c r="EL37" i="6"/>
  <c r="EK76" i="6"/>
  <c r="EK36" i="6"/>
  <c r="EK73" i="6"/>
  <c r="EK68" i="6"/>
  <c r="EK8" i="6"/>
  <c r="EK24" i="6"/>
  <c r="EK75" i="6"/>
  <c r="EK43" i="6"/>
  <c r="EK63" i="6"/>
  <c r="EK55" i="6"/>
  <c r="EL55" i="6" s="1"/>
  <c r="T110" i="12"/>
  <c r="T111" i="12"/>
  <c r="T105" i="12"/>
  <c r="T107" i="12"/>
  <c r="T109" i="12"/>
  <c r="T100" i="12"/>
  <c r="T108" i="12"/>
  <c r="T106" i="12"/>
  <c r="T103" i="12"/>
  <c r="T101" i="12"/>
  <c r="T97" i="12"/>
  <c r="T99" i="12"/>
  <c r="T96" i="12"/>
  <c r="T104" i="12"/>
  <c r="T102" i="12"/>
  <c r="T93" i="12"/>
  <c r="T98" i="12"/>
  <c r="T95" i="12"/>
  <c r="T92" i="12"/>
  <c r="T91" i="12"/>
  <c r="T90" i="12"/>
  <c r="T88" i="12"/>
  <c r="T85" i="12"/>
  <c r="T87" i="12"/>
  <c r="T82" i="12"/>
  <c r="T79" i="12"/>
  <c r="T84" i="12"/>
  <c r="T81" i="12"/>
  <c r="T83" i="12"/>
  <c r="T86" i="12"/>
  <c r="T80" i="12"/>
  <c r="T94" i="12"/>
  <c r="T89" i="12"/>
  <c r="T77" i="12"/>
  <c r="T69" i="12"/>
  <c r="T74" i="12"/>
  <c r="T71" i="12"/>
  <c r="T73" i="12"/>
  <c r="T76" i="12"/>
  <c r="T70" i="12"/>
  <c r="T75" i="12"/>
  <c r="T67" i="12"/>
  <c r="T66" i="12"/>
  <c r="T63" i="12"/>
  <c r="T60" i="12"/>
  <c r="T72" i="12"/>
  <c r="T65" i="12"/>
  <c r="T57" i="12"/>
  <c r="T68" i="12"/>
  <c r="T62" i="12"/>
  <c r="T59" i="12"/>
  <c r="T64" i="12"/>
  <c r="T56" i="12"/>
  <c r="T51" i="12"/>
  <c r="T61" i="12"/>
  <c r="T55" i="12"/>
  <c r="T53" i="12"/>
  <c r="T50" i="12"/>
  <c r="T47" i="12"/>
  <c r="T52" i="12"/>
  <c r="T38" i="12"/>
  <c r="T30" i="12"/>
  <c r="T48" i="12"/>
  <c r="T45" i="12"/>
  <c r="T43" i="12"/>
  <c r="T35" i="12"/>
  <c r="T40" i="12"/>
  <c r="T32" i="12"/>
  <c r="T37" i="12"/>
  <c r="T29" i="12"/>
  <c r="T54" i="12"/>
  <c r="T49" i="12"/>
  <c r="T42" i="12"/>
  <c r="T34" i="12"/>
  <c r="T26" i="12"/>
  <c r="T39" i="12"/>
  <c r="T31" i="12"/>
  <c r="T78" i="12"/>
  <c r="T46" i="12"/>
  <c r="T44" i="12"/>
  <c r="T36" i="12"/>
  <c r="T28" i="12"/>
  <c r="T25" i="12"/>
  <c r="T18" i="12"/>
  <c r="T10" i="12"/>
  <c r="T23" i="12"/>
  <c r="T15" i="12"/>
  <c r="T7" i="12"/>
  <c r="T24" i="12"/>
  <c r="T20" i="12"/>
  <c r="T12" i="12"/>
  <c r="T58" i="12"/>
  <c r="T17" i="12"/>
  <c r="T9" i="12"/>
  <c r="T22" i="12"/>
  <c r="T14" i="12"/>
  <c r="T27" i="12"/>
  <c r="T19" i="12"/>
  <c r="T11" i="12"/>
  <c r="T13" i="12"/>
  <c r="T41" i="12"/>
  <c r="T33" i="12"/>
  <c r="T5" i="12"/>
  <c r="T16" i="12"/>
  <c r="T8" i="12"/>
  <c r="U3" i="12"/>
  <c r="T6" i="12"/>
  <c r="T21" i="12"/>
  <c r="EK83" i="6"/>
  <c r="EK32" i="6"/>
  <c r="EK98" i="6"/>
  <c r="EK72" i="6"/>
  <c r="EK94" i="6"/>
  <c r="EK84" i="6"/>
  <c r="EK86" i="6"/>
  <c r="EK11" i="6"/>
  <c r="EK95" i="6"/>
  <c r="EK78" i="6"/>
  <c r="EK46" i="6"/>
  <c r="CB1" i="1"/>
  <c r="CJ197" i="1" l="1"/>
  <c r="CJ222" i="1"/>
  <c r="CJ319" i="1"/>
  <c r="CJ276" i="1"/>
  <c r="Z210" i="1"/>
  <c r="Z93" i="1"/>
  <c r="Z110" i="1"/>
  <c r="CJ87" i="1"/>
  <c r="CJ172" i="1"/>
  <c r="CJ231" i="1"/>
  <c r="CJ484" i="1"/>
  <c r="CJ408" i="1"/>
  <c r="CJ489" i="1"/>
  <c r="CJ354" i="1"/>
  <c r="CJ350" i="1"/>
  <c r="CK350" i="1" s="1"/>
  <c r="CK289" i="1"/>
  <c r="CJ330" i="1"/>
  <c r="CJ358" i="1"/>
  <c r="CJ205" i="1"/>
  <c r="CK205" i="1" s="1"/>
  <c r="CJ76" i="1"/>
  <c r="CJ23" i="1"/>
  <c r="CK23" i="1" s="1"/>
  <c r="CK159" i="1"/>
  <c r="CJ300" i="1"/>
  <c r="CJ147" i="1"/>
  <c r="CJ239" i="1"/>
  <c r="CJ234" i="1"/>
  <c r="CJ236" i="1"/>
  <c r="CJ384" i="1"/>
  <c r="CJ241" i="1"/>
  <c r="CJ348" i="1"/>
  <c r="CJ191" i="1"/>
  <c r="CJ363" i="1"/>
  <c r="CJ278" i="1"/>
  <c r="CJ288" i="1"/>
  <c r="CK288" i="1" s="1"/>
  <c r="CJ127" i="1"/>
  <c r="CJ224" i="1"/>
  <c r="CK224" i="1" s="1"/>
  <c r="CK51" i="1"/>
  <c r="CJ19" i="1"/>
  <c r="CK19" i="1" s="1"/>
  <c r="CJ170" i="1"/>
  <c r="CK170" i="1" s="1"/>
  <c r="CJ464" i="1"/>
  <c r="CK464" i="1" s="1"/>
  <c r="CJ392" i="1"/>
  <c r="CK392" i="1" s="1"/>
  <c r="CJ286" i="1"/>
  <c r="CK286" i="1" s="1"/>
  <c r="CJ193" i="1"/>
  <c r="CK193" i="1" s="1"/>
  <c r="CJ493" i="1"/>
  <c r="CJ177" i="1"/>
  <c r="CJ57" i="1"/>
  <c r="CK57" i="1" s="1"/>
  <c r="CJ449" i="1"/>
  <c r="CJ339" i="1"/>
  <c r="CJ100" i="1"/>
  <c r="CK100" i="1" s="1"/>
  <c r="CJ386" i="1"/>
  <c r="CJ440" i="1"/>
  <c r="CJ162" i="1"/>
  <c r="CJ40" i="1"/>
  <c r="CK445" i="1"/>
  <c r="CJ454" i="1"/>
  <c r="CJ133" i="1"/>
  <c r="CJ407" i="1"/>
  <c r="CJ490" i="1"/>
  <c r="CJ123" i="1"/>
  <c r="CJ113" i="1"/>
  <c r="CJ148" i="1"/>
  <c r="CJ366" i="1"/>
  <c r="CJ84" i="1"/>
  <c r="CJ195" i="1"/>
  <c r="CJ387" i="1"/>
  <c r="CJ271" i="1"/>
  <c r="CJ322" i="1"/>
  <c r="CJ247" i="1"/>
  <c r="CJ242" i="1"/>
  <c r="CJ315" i="1"/>
  <c r="CK335" i="1"/>
  <c r="CJ397" i="1"/>
  <c r="Z434" i="1"/>
  <c r="Z103" i="1"/>
  <c r="Z154" i="1"/>
  <c r="CJ158" i="1"/>
  <c r="CJ244" i="1"/>
  <c r="CK244" i="1" s="1"/>
  <c r="CJ202" i="1"/>
  <c r="CK202" i="1" s="1"/>
  <c r="CJ37" i="1"/>
  <c r="CK37" i="1" s="1"/>
  <c r="CJ487" i="1"/>
  <c r="CJ370" i="1"/>
  <c r="CJ320" i="1"/>
  <c r="CJ200" i="1"/>
  <c r="CK200" i="1" s="1"/>
  <c r="CJ22" i="1"/>
  <c r="CJ53" i="1"/>
  <c r="CK6" i="1"/>
  <c r="CJ72" i="1"/>
  <c r="CJ499" i="1"/>
  <c r="CJ171" i="1"/>
  <c r="CJ299" i="1"/>
  <c r="CK277" i="1"/>
  <c r="CJ217" i="1"/>
  <c r="CJ324" i="1"/>
  <c r="CJ312" i="1"/>
  <c r="CK312" i="1" s="1"/>
  <c r="CJ130" i="1"/>
  <c r="CJ180" i="1"/>
  <c r="CJ69" i="1"/>
  <c r="CJ42" i="1"/>
  <c r="CJ163" i="1"/>
  <c r="CJ90" i="1"/>
  <c r="CJ373" i="1"/>
  <c r="CJ332" i="1"/>
  <c r="CJ209" i="1"/>
  <c r="CK209" i="1" s="1"/>
  <c r="CJ89" i="1"/>
  <c r="CJ97" i="1"/>
  <c r="CJ221" i="1"/>
  <c r="CJ362" i="1"/>
  <c r="CK362" i="1" s="1"/>
  <c r="CJ420" i="1"/>
  <c r="CJ229" i="1"/>
  <c r="CJ450" i="1"/>
  <c r="CJ434" i="1"/>
  <c r="CK383" i="1"/>
  <c r="CK103" i="1"/>
  <c r="CJ390" i="1"/>
  <c r="CJ189" i="1"/>
  <c r="CJ134" i="1"/>
  <c r="CJ24" i="1"/>
  <c r="CJ427" i="1"/>
  <c r="CJ313" i="1"/>
  <c r="CJ186" i="1"/>
  <c r="CJ400" i="1"/>
  <c r="CJ382" i="1"/>
  <c r="CJ351" i="1"/>
  <c r="CJ15" i="1"/>
  <c r="CJ99" i="1"/>
  <c r="CJ503" i="1"/>
  <c r="CJ240" i="1"/>
  <c r="CK240" i="1" s="1"/>
  <c r="CK62" i="1"/>
  <c r="CJ213" i="1"/>
  <c r="CK213" i="1" s="1"/>
  <c r="CK203" i="1"/>
  <c r="CJ359" i="1"/>
  <c r="CK274" i="1"/>
  <c r="CJ352" i="1"/>
  <c r="CJ74" i="1"/>
  <c r="CJ486" i="1"/>
  <c r="CK55" i="1"/>
  <c r="CK29" i="1"/>
  <c r="CJ398" i="1"/>
  <c r="CJ266" i="1"/>
  <c r="CJ112" i="1"/>
  <c r="CJ410" i="1"/>
  <c r="CJ500" i="1"/>
  <c r="CJ143" i="1"/>
  <c r="CJ92" i="1"/>
  <c r="CJ502" i="1"/>
  <c r="CJ132" i="1"/>
  <c r="CK132" i="1" s="1"/>
  <c r="CJ308" i="1"/>
  <c r="CJ453" i="1"/>
  <c r="CJ436" i="1"/>
  <c r="CJ260" i="1"/>
  <c r="CJ248" i="1"/>
  <c r="CK248" i="1" s="1"/>
  <c r="CJ250" i="1"/>
  <c r="CJ432" i="1"/>
  <c r="CK432" i="1" s="1"/>
  <c r="CJ376" i="1"/>
  <c r="CJ473" i="1"/>
  <c r="CJ175" i="1"/>
  <c r="CJ36" i="1"/>
  <c r="CK5" i="1"/>
  <c r="CK111" i="1"/>
  <c r="CJ340" i="1"/>
  <c r="CJ259" i="1"/>
  <c r="CJ353" i="1"/>
  <c r="CJ102" i="1"/>
  <c r="CJ16" i="1"/>
  <c r="CJ45" i="1"/>
  <c r="CJ372" i="1"/>
  <c r="CJ433" i="1"/>
  <c r="CJ145" i="1"/>
  <c r="CJ237" i="1"/>
  <c r="CJ282" i="1"/>
  <c r="CJ9" i="1"/>
  <c r="CJ41" i="1"/>
  <c r="CJ261" i="1"/>
  <c r="CK261" i="1" s="1"/>
  <c r="CJ442" i="1"/>
  <c r="CJ298" i="1"/>
  <c r="CJ136" i="1"/>
  <c r="CJ333" i="1"/>
  <c r="CJ369" i="1"/>
  <c r="CJ414" i="1"/>
  <c r="CJ467" i="1"/>
  <c r="CJ30" i="1"/>
  <c r="CJ327" i="1"/>
  <c r="CJ337" i="1"/>
  <c r="CJ12" i="1"/>
  <c r="CK12" i="1" s="1"/>
  <c r="CJ345" i="1"/>
  <c r="CJ305" i="1"/>
  <c r="CJ479" i="1"/>
  <c r="CK479" i="1" s="1"/>
  <c r="CJ58" i="1"/>
  <c r="CK58" i="1" s="1"/>
  <c r="CJ316" i="1"/>
  <c r="CJ183" i="1"/>
  <c r="CJ174" i="1"/>
  <c r="CJ156" i="1"/>
  <c r="CK401" i="1"/>
  <c r="CJ165" i="1"/>
  <c r="CJ477" i="1"/>
  <c r="CJ336" i="1"/>
  <c r="CJ344" i="1"/>
  <c r="CJ120" i="1"/>
  <c r="CK120" i="1" s="1"/>
  <c r="CJ185" i="1"/>
  <c r="CJ246" i="1"/>
  <c r="CJ291" i="1"/>
  <c r="CJ268" i="1"/>
  <c r="CJ466" i="1"/>
  <c r="CJ219" i="1"/>
  <c r="CK219" i="1" s="1"/>
  <c r="CK494" i="1"/>
  <c r="CJ243" i="1"/>
  <c r="CK243" i="1" s="1"/>
  <c r="CJ17" i="1"/>
  <c r="CJ64" i="1"/>
  <c r="CJ108" i="1"/>
  <c r="CK204" i="1"/>
  <c r="CJ88" i="1"/>
  <c r="CJ157" i="1"/>
  <c r="CJ419" i="1"/>
  <c r="CJ443" i="1"/>
  <c r="CJ385" i="1"/>
  <c r="CK155" i="1"/>
  <c r="CJ468" i="1"/>
  <c r="CJ182" i="1"/>
  <c r="CJ28" i="1"/>
  <c r="CK275" i="1"/>
  <c r="CJ287" i="1"/>
  <c r="CJ121" i="1"/>
  <c r="CJ399" i="1"/>
  <c r="CJ264" i="1"/>
  <c r="CK264" i="1" s="1"/>
  <c r="CJ430" i="1"/>
  <c r="CK430" i="1" s="1"/>
  <c r="CK426" i="1"/>
  <c r="CJ154" i="1"/>
  <c r="CK154" i="1" s="1"/>
  <c r="CJ190" i="1"/>
  <c r="CK190" i="1" s="1"/>
  <c r="CJ216" i="1"/>
  <c r="CJ389" i="1"/>
  <c r="CK389" i="1" s="1"/>
  <c r="CK470" i="1"/>
  <c r="CJ404" i="1"/>
  <c r="CJ438" i="1"/>
  <c r="AF26" i="6"/>
  <c r="CK105" i="1" s="1"/>
  <c r="AF98" i="6"/>
  <c r="AF68" i="6"/>
  <c r="AF29" i="6"/>
  <c r="CK46" i="1" s="1"/>
  <c r="AF75" i="6"/>
  <c r="AF45" i="6"/>
  <c r="AF59" i="6"/>
  <c r="EL50" i="6"/>
  <c r="EM50" i="6" s="1"/>
  <c r="AF61" i="6"/>
  <c r="AF62" i="6"/>
  <c r="AF81" i="6"/>
  <c r="Z126" i="1"/>
  <c r="AF37" i="6"/>
  <c r="AF83" i="6"/>
  <c r="AF65" i="6"/>
  <c r="AF25" i="6"/>
  <c r="AF19" i="6"/>
  <c r="CK302" i="1" s="1"/>
  <c r="AF44" i="6"/>
  <c r="AF9" i="6"/>
  <c r="AF42" i="6"/>
  <c r="CK451" i="1" s="1"/>
  <c r="AF66" i="6"/>
  <c r="AF34" i="6"/>
  <c r="CK11" i="1" s="1"/>
  <c r="AF84" i="6"/>
  <c r="AF40" i="6"/>
  <c r="CK34" i="1" s="1"/>
  <c r="AF43" i="6"/>
  <c r="AF87" i="6"/>
  <c r="AF72" i="6"/>
  <c r="AF55" i="6"/>
  <c r="AF85" i="6"/>
  <c r="AF53" i="6"/>
  <c r="AF63" i="6"/>
  <c r="AF21" i="6"/>
  <c r="CK238" i="1" s="1"/>
  <c r="AF14" i="6"/>
  <c r="AF93" i="6"/>
  <c r="AF82" i="6"/>
  <c r="EL27" i="6"/>
  <c r="EL61" i="6"/>
  <c r="EM61" i="6" s="1"/>
  <c r="EL28" i="6"/>
  <c r="AF13" i="6"/>
  <c r="CK491" i="1" s="1"/>
  <c r="AF31" i="6"/>
  <c r="AF76" i="6"/>
  <c r="AF36" i="6"/>
  <c r="AF35" i="6"/>
  <c r="AF23" i="6"/>
  <c r="CK196" i="1" s="1"/>
  <c r="AF64" i="6"/>
  <c r="AF56" i="6"/>
  <c r="AF30" i="6"/>
  <c r="CK65" i="1" s="1"/>
  <c r="AF41" i="6"/>
  <c r="AF15" i="6"/>
  <c r="CK425" i="1" s="1"/>
  <c r="AF88" i="6"/>
  <c r="AF58" i="6"/>
  <c r="AF71" i="6"/>
  <c r="AF95" i="6"/>
  <c r="EL8" i="6"/>
  <c r="EM8" i="6" s="1"/>
  <c r="EL23" i="6"/>
  <c r="EM23" i="6" s="1"/>
  <c r="AF73" i="6"/>
  <c r="AF46" i="6"/>
  <c r="AF86" i="6"/>
  <c r="AF50" i="6"/>
  <c r="AF90" i="6"/>
  <c r="EL72" i="6"/>
  <c r="AF28" i="6"/>
  <c r="CK73" i="1" s="1"/>
  <c r="AF5" i="6"/>
  <c r="AF11" i="6"/>
  <c r="AF77" i="6"/>
  <c r="AF97" i="6"/>
  <c r="AF39" i="6"/>
  <c r="AF32" i="6"/>
  <c r="CK21" i="1" s="1"/>
  <c r="EL59" i="6"/>
  <c r="EM59" i="6" s="1"/>
  <c r="AF48" i="6"/>
  <c r="AF7" i="6"/>
  <c r="AF54" i="6"/>
  <c r="AF47" i="6"/>
  <c r="AF92" i="6"/>
  <c r="AF20" i="6"/>
  <c r="CK263" i="1" s="1"/>
  <c r="AF78" i="6"/>
  <c r="AF12" i="6"/>
  <c r="AF1" i="6"/>
  <c r="AF24" i="6"/>
  <c r="CK206" i="1" s="1"/>
  <c r="AE3" i="6"/>
  <c r="AF80" i="6"/>
  <c r="AF57" i="6"/>
  <c r="EL97" i="6"/>
  <c r="EM97" i="6" s="1"/>
  <c r="AF27" i="6"/>
  <c r="Z3" i="14"/>
  <c r="AF17" i="6"/>
  <c r="AF96" i="6"/>
  <c r="AF18" i="6"/>
  <c r="CK317" i="1" s="1"/>
  <c r="AF49" i="6"/>
  <c r="AF16" i="6"/>
  <c r="CK411" i="1" s="1"/>
  <c r="EL1" i="6"/>
  <c r="Z61" i="1" s="1"/>
  <c r="EK3" i="6"/>
  <c r="EL45" i="6"/>
  <c r="EL71" i="6"/>
  <c r="EL57" i="6"/>
  <c r="EL38" i="6"/>
  <c r="EM38" i="6" s="1"/>
  <c r="EL96" i="6"/>
  <c r="EM96" i="6" s="1"/>
  <c r="EL13" i="6"/>
  <c r="EL54" i="6"/>
  <c r="EL15" i="6"/>
  <c r="EL90" i="6"/>
  <c r="EL95" i="6"/>
  <c r="EM95" i="6" s="1"/>
  <c r="EL32" i="6"/>
  <c r="EM32" i="6" s="1"/>
  <c r="EL7" i="6"/>
  <c r="EL35" i="6"/>
  <c r="EL34" i="6"/>
  <c r="EL77" i="6"/>
  <c r="EL85" i="6"/>
  <c r="EM85" i="6" s="1"/>
  <c r="EL89" i="6"/>
  <c r="EL46" i="6"/>
  <c r="EL11" i="6"/>
  <c r="EL36" i="6"/>
  <c r="EL40" i="6"/>
  <c r="EL10" i="6"/>
  <c r="EM10" i="6" s="1"/>
  <c r="EL64" i="6"/>
  <c r="EM64" i="6" s="1"/>
  <c r="EL65" i="6"/>
  <c r="EL67" i="6"/>
  <c r="EL74" i="6"/>
  <c r="EL14" i="6"/>
  <c r="EL39" i="6"/>
  <c r="EM27" i="6"/>
  <c r="EL86" i="6"/>
  <c r="EL49" i="6"/>
  <c r="EL63" i="6"/>
  <c r="EL75" i="6"/>
  <c r="EL44" i="6"/>
  <c r="EL42" i="6"/>
  <c r="EM42" i="6" s="1"/>
  <c r="EL93" i="6"/>
  <c r="EL29" i="6"/>
  <c r="EL53" i="6"/>
  <c r="EL87" i="6"/>
  <c r="EL88" i="6"/>
  <c r="EM88" i="6" s="1"/>
  <c r="EL52" i="6"/>
  <c r="EM52" i="6" s="1"/>
  <c r="EL66" i="6"/>
  <c r="EL4" i="6"/>
  <c r="EL33" i="6"/>
  <c r="EL56" i="6"/>
  <c r="EM56" i="6" s="1"/>
  <c r="EL84" i="6"/>
  <c r="EL98" i="6"/>
  <c r="EL41" i="6"/>
  <c r="EL81" i="6"/>
  <c r="EL68" i="6"/>
  <c r="EL51" i="6"/>
  <c r="EL9" i="6"/>
  <c r="EM9" i="6" s="1"/>
  <c r="EL92" i="6"/>
  <c r="EM92" i="6" s="1"/>
  <c r="EL25" i="6"/>
  <c r="EL30" i="6"/>
  <c r="EL20" i="6"/>
  <c r="EL26" i="6"/>
  <c r="EL91" i="6"/>
  <c r="EL21" i="6"/>
  <c r="EM21" i="6" s="1"/>
  <c r="EL69" i="6"/>
  <c r="EM69" i="6" s="1"/>
  <c r="EL60" i="6"/>
  <c r="EL78" i="6"/>
  <c r="EL83" i="6"/>
  <c r="U111" i="12"/>
  <c r="U106" i="12"/>
  <c r="U110" i="12"/>
  <c r="U105" i="12"/>
  <c r="U107" i="12"/>
  <c r="U104" i="12"/>
  <c r="U109" i="12"/>
  <c r="U108" i="12"/>
  <c r="U103" i="12"/>
  <c r="U102" i="12"/>
  <c r="U93" i="12"/>
  <c r="U98" i="12"/>
  <c r="U95" i="12"/>
  <c r="U100" i="12"/>
  <c r="U92" i="12"/>
  <c r="U97" i="12"/>
  <c r="U91" i="12"/>
  <c r="U101" i="12"/>
  <c r="U90" i="12"/>
  <c r="U87" i="12"/>
  <c r="U96" i="12"/>
  <c r="U94" i="12"/>
  <c r="U84" i="12"/>
  <c r="U99" i="12"/>
  <c r="U78" i="12"/>
  <c r="U83" i="12"/>
  <c r="U86" i="12"/>
  <c r="U80" i="12"/>
  <c r="U89" i="12"/>
  <c r="U85" i="12"/>
  <c r="U77" i="12"/>
  <c r="U74" i="12"/>
  <c r="U88" i="12"/>
  <c r="U81" i="12"/>
  <c r="U71" i="12"/>
  <c r="U68" i="12"/>
  <c r="U73" i="12"/>
  <c r="U76" i="12"/>
  <c r="U70" i="12"/>
  <c r="U82" i="12"/>
  <c r="U79" i="12"/>
  <c r="U75" i="12"/>
  <c r="U67" i="12"/>
  <c r="U72" i="12"/>
  <c r="U63" i="12"/>
  <c r="U65" i="12"/>
  <c r="U69" i="12"/>
  <c r="U62" i="12"/>
  <c r="U59" i="12"/>
  <c r="U64" i="12"/>
  <c r="U61" i="12"/>
  <c r="U56" i="12"/>
  <c r="U48" i="12"/>
  <c r="U66" i="12"/>
  <c r="U55" i="12"/>
  <c r="U53" i="12"/>
  <c r="U50" i="12"/>
  <c r="U52" i="12"/>
  <c r="U44" i="12"/>
  <c r="U57" i="12"/>
  <c r="U49" i="12"/>
  <c r="U45" i="12"/>
  <c r="U43" i="12"/>
  <c r="U35" i="12"/>
  <c r="U40" i="12"/>
  <c r="U51" i="12"/>
  <c r="U37" i="12"/>
  <c r="U54" i="12"/>
  <c r="U42" i="12"/>
  <c r="U34" i="12"/>
  <c r="U26" i="12"/>
  <c r="U47" i="12"/>
  <c r="U39" i="12"/>
  <c r="U31" i="12"/>
  <c r="U46" i="12"/>
  <c r="U36" i="12"/>
  <c r="U28" i="12"/>
  <c r="U58" i="12"/>
  <c r="U41" i="12"/>
  <c r="U33" i="12"/>
  <c r="U25" i="12"/>
  <c r="U23" i="12"/>
  <c r="U15" i="12"/>
  <c r="U7" i="12"/>
  <c r="U60" i="12"/>
  <c r="U24" i="12"/>
  <c r="U20" i="12"/>
  <c r="U12" i="12"/>
  <c r="U17" i="12"/>
  <c r="U9" i="12"/>
  <c r="U22" i="12"/>
  <c r="U14" i="12"/>
  <c r="U6" i="12"/>
  <c r="U32" i="12"/>
  <c r="U27" i="12"/>
  <c r="U19" i="12"/>
  <c r="U11" i="12"/>
  <c r="U16" i="12"/>
  <c r="U38" i="12"/>
  <c r="U5" i="12"/>
  <c r="U29" i="12"/>
  <c r="U8" i="12"/>
  <c r="V3" i="12"/>
  <c r="U30" i="12"/>
  <c r="U18" i="12"/>
  <c r="U10" i="12"/>
  <c r="U21" i="12"/>
  <c r="U13" i="12"/>
  <c r="EL76" i="6"/>
  <c r="EL22" i="6"/>
  <c r="EL5" i="6"/>
  <c r="EM5" i="6" s="1"/>
  <c r="EL31" i="6"/>
  <c r="EL62" i="6"/>
  <c r="EL82" i="6"/>
  <c r="EM82" i="6" s="1"/>
  <c r="EL94" i="6"/>
  <c r="EL43" i="6"/>
  <c r="EM43" i="6" s="1"/>
  <c r="EL24" i="6"/>
  <c r="EL73" i="6"/>
  <c r="EL19" i="6"/>
  <c r="EL6" i="6"/>
  <c r="EL80" i="6"/>
  <c r="EM80" i="6" s="1"/>
  <c r="EL47" i="6"/>
  <c r="EM47" i="6" s="1"/>
  <c r="EL17" i="6"/>
  <c r="EL18" i="6"/>
  <c r="EL12" i="6"/>
  <c r="EL58" i="6"/>
  <c r="EM58" i="6" s="1"/>
  <c r="CC1" i="1"/>
  <c r="CL411" i="1" l="1"/>
  <c r="CK186" i="1"/>
  <c r="CK28" i="1"/>
  <c r="CK468" i="1"/>
  <c r="CK17" i="1"/>
  <c r="CK86" i="1"/>
  <c r="CK428" i="1"/>
  <c r="CK477" i="1"/>
  <c r="CK71" i="1"/>
  <c r="CK290" i="1"/>
  <c r="CK414" i="1"/>
  <c r="CK282" i="1"/>
  <c r="CK269" i="1"/>
  <c r="CK473" i="1"/>
  <c r="CK260" i="1"/>
  <c r="CK502" i="1"/>
  <c r="CK143" i="1"/>
  <c r="CK359" i="1"/>
  <c r="CK99" i="1"/>
  <c r="CL99" i="1" s="1"/>
  <c r="CM99" i="1" s="1"/>
  <c r="CK313" i="1"/>
  <c r="CK151" i="1"/>
  <c r="CK42" i="1"/>
  <c r="CK499" i="1"/>
  <c r="CK397" i="1"/>
  <c r="CK315" i="1"/>
  <c r="CK242" i="1"/>
  <c r="CL242" i="1" s="1"/>
  <c r="CK271" i="1"/>
  <c r="CK177" i="1"/>
  <c r="CK278" i="1"/>
  <c r="CK191" i="1"/>
  <c r="CK384" i="1"/>
  <c r="CK300" i="1"/>
  <c r="CL205" i="1"/>
  <c r="CK489" i="1"/>
  <c r="CK222" i="1"/>
  <c r="CK447" i="1"/>
  <c r="CK123" i="1"/>
  <c r="CK368" i="1"/>
  <c r="CK399" i="1"/>
  <c r="CK185" i="1"/>
  <c r="CK165" i="1"/>
  <c r="CK156" i="1"/>
  <c r="CK33" i="1"/>
  <c r="CK353" i="1"/>
  <c r="CK500" i="1"/>
  <c r="CK146" i="1"/>
  <c r="CK15" i="1"/>
  <c r="CK427" i="1"/>
  <c r="CK221" i="1"/>
  <c r="CK332" i="1"/>
  <c r="CK69" i="1"/>
  <c r="CK53" i="1"/>
  <c r="CK113" i="1"/>
  <c r="CL113" i="1" s="1"/>
  <c r="CM113" i="1" s="1"/>
  <c r="CK40" i="1"/>
  <c r="CK440" i="1"/>
  <c r="CK68" i="1"/>
  <c r="CK127" i="1"/>
  <c r="CL127" i="1" s="1"/>
  <c r="CK380" i="1"/>
  <c r="CK236" i="1"/>
  <c r="CK197" i="1"/>
  <c r="CK153" i="1"/>
  <c r="CL350" i="1"/>
  <c r="CM350" i="1" s="1"/>
  <c r="CK216" i="1"/>
  <c r="CK121" i="1"/>
  <c r="CK182" i="1"/>
  <c r="CK385" i="1"/>
  <c r="CK157" i="1"/>
  <c r="CL157" i="1" s="1"/>
  <c r="CK108" i="1"/>
  <c r="CK38" i="1"/>
  <c r="CK268" i="1"/>
  <c r="CK305" i="1"/>
  <c r="CK30" i="1"/>
  <c r="CK333" i="1"/>
  <c r="CK237" i="1"/>
  <c r="CK437" i="1"/>
  <c r="CK436" i="1"/>
  <c r="CK228" i="1"/>
  <c r="CK398" i="1"/>
  <c r="CK486" i="1"/>
  <c r="CL486" i="1" s="1"/>
  <c r="CM486" i="1" s="1"/>
  <c r="CK351" i="1"/>
  <c r="CK24" i="1"/>
  <c r="CK49" i="1"/>
  <c r="CK229" i="1"/>
  <c r="CK180" i="1"/>
  <c r="CL180" i="1" s="1"/>
  <c r="CM180" i="1" s="1"/>
  <c r="CK31" i="1"/>
  <c r="CK320" i="1"/>
  <c r="CK158" i="1"/>
  <c r="CK387" i="1"/>
  <c r="CK490" i="1"/>
  <c r="CK212" i="1"/>
  <c r="CK59" i="1"/>
  <c r="CK408" i="1"/>
  <c r="CK231" i="1"/>
  <c r="CL264" i="1"/>
  <c r="CK327" i="1"/>
  <c r="CK124" i="1"/>
  <c r="CK294" i="1"/>
  <c r="CK318" i="1"/>
  <c r="CK54" i="1"/>
  <c r="CK444" i="1"/>
  <c r="CK88" i="1"/>
  <c r="CK495" i="1"/>
  <c r="CK183" i="1"/>
  <c r="CK298" i="1"/>
  <c r="CK372" i="1"/>
  <c r="CK259" i="1"/>
  <c r="CK262" i="1"/>
  <c r="CL262" i="1" s="1"/>
  <c r="CM262" i="1" s="1"/>
  <c r="CK410" i="1"/>
  <c r="CK47" i="1"/>
  <c r="CK382" i="1"/>
  <c r="CK189" i="1"/>
  <c r="CK98" i="1"/>
  <c r="CK434" i="1"/>
  <c r="CK373" i="1"/>
  <c r="CK163" i="1"/>
  <c r="CK130" i="1"/>
  <c r="CK324" i="1"/>
  <c r="CK435" i="1"/>
  <c r="CK370" i="1"/>
  <c r="CK94" i="1"/>
  <c r="CL94" i="1" s="1"/>
  <c r="CK460" i="1"/>
  <c r="CK195" i="1"/>
  <c r="CK407" i="1"/>
  <c r="CK386" i="1"/>
  <c r="CK339" i="1"/>
  <c r="CK493" i="1"/>
  <c r="CL464" i="1"/>
  <c r="CK348" i="1"/>
  <c r="CK234" i="1"/>
  <c r="CK131" i="1"/>
  <c r="CK358" i="1"/>
  <c r="CL358" i="1" s="1"/>
  <c r="CM358" i="1" s="1"/>
  <c r="CK172" i="1"/>
  <c r="Z496" i="1"/>
  <c r="Z115" i="1"/>
  <c r="Z114" i="1"/>
  <c r="Z166" i="1"/>
  <c r="Z140" i="1"/>
  <c r="CK336" i="1"/>
  <c r="CL261" i="1"/>
  <c r="Z36" i="1"/>
  <c r="CK438" i="1"/>
  <c r="CL438" i="1" s="1"/>
  <c r="CK287" i="1"/>
  <c r="CK443" i="1"/>
  <c r="CK64" i="1"/>
  <c r="CK375" i="1"/>
  <c r="CK291" i="1"/>
  <c r="CK174" i="1"/>
  <c r="CK316" i="1"/>
  <c r="CK337" i="1"/>
  <c r="CL337" i="1" s="1"/>
  <c r="CM337" i="1" s="1"/>
  <c r="CK467" i="1"/>
  <c r="CK469" i="1"/>
  <c r="CK16" i="1"/>
  <c r="CK340" i="1"/>
  <c r="CL340" i="1" s="1"/>
  <c r="CK61" i="1"/>
  <c r="CK279" i="1"/>
  <c r="CK453" i="1"/>
  <c r="CK92" i="1"/>
  <c r="CK112" i="1"/>
  <c r="CK253" i="1"/>
  <c r="CL253" i="1" s="1"/>
  <c r="CM253" i="1" s="1"/>
  <c r="CK134" i="1"/>
  <c r="CK450" i="1"/>
  <c r="CK217" i="1"/>
  <c r="CK22" i="1"/>
  <c r="CK487" i="1"/>
  <c r="CK247" i="1"/>
  <c r="CK84" i="1"/>
  <c r="CL170" i="1"/>
  <c r="CK409" i="1"/>
  <c r="CK363" i="1"/>
  <c r="CK239" i="1"/>
  <c r="CK429" i="1"/>
  <c r="CK484" i="1"/>
  <c r="CK87" i="1"/>
  <c r="CK276" i="1"/>
  <c r="CK369" i="1"/>
  <c r="CK171" i="1"/>
  <c r="CK419" i="1"/>
  <c r="CL419" i="1" s="1"/>
  <c r="CK272" i="1"/>
  <c r="CK246" i="1"/>
  <c r="CL58" i="1"/>
  <c r="CK345" i="1"/>
  <c r="CK152" i="1"/>
  <c r="CK136" i="1"/>
  <c r="CK442" i="1"/>
  <c r="CK41" i="1"/>
  <c r="CK9" i="1"/>
  <c r="CK145" i="1"/>
  <c r="CL145" i="1" s="1"/>
  <c r="CK36" i="1"/>
  <c r="CK175" i="1"/>
  <c r="CK376" i="1"/>
  <c r="CK250" i="1"/>
  <c r="CK138" i="1"/>
  <c r="CK74" i="1"/>
  <c r="CK463" i="1"/>
  <c r="CK390" i="1"/>
  <c r="CL390" i="1" s="1"/>
  <c r="CK420" i="1"/>
  <c r="CL420" i="1" s="1"/>
  <c r="CK97" i="1"/>
  <c r="CK173" i="1"/>
  <c r="CK72" i="1"/>
  <c r="CK70" i="1"/>
  <c r="CK366" i="1"/>
  <c r="CK133" i="1"/>
  <c r="CK162" i="1"/>
  <c r="CK449" i="1"/>
  <c r="CK252" i="1"/>
  <c r="CK95" i="1"/>
  <c r="CK241" i="1"/>
  <c r="CK147" i="1"/>
  <c r="CK297" i="1"/>
  <c r="CK125" i="1"/>
  <c r="CL389" i="1"/>
  <c r="CK404" i="1"/>
  <c r="CK150" i="1"/>
  <c r="CK466" i="1"/>
  <c r="CL466" i="1" s="1"/>
  <c r="CK67" i="1"/>
  <c r="CL67" i="1" s="1"/>
  <c r="CM67" i="1" s="1"/>
  <c r="CK344" i="1"/>
  <c r="CK433" i="1"/>
  <c r="CL433" i="1" s="1"/>
  <c r="CK45" i="1"/>
  <c r="CK102" i="1"/>
  <c r="CK285" i="1"/>
  <c r="CK142" i="1"/>
  <c r="CK308" i="1"/>
  <c r="CK266" i="1"/>
  <c r="CK352" i="1"/>
  <c r="CK503" i="1"/>
  <c r="CL503" i="1" s="1"/>
  <c r="CM503" i="1" s="1"/>
  <c r="CK400" i="1"/>
  <c r="CK89" i="1"/>
  <c r="CK90" i="1"/>
  <c r="CK299" i="1"/>
  <c r="CK322" i="1"/>
  <c r="CK148" i="1"/>
  <c r="CK454" i="1"/>
  <c r="CL454" i="1" s="1"/>
  <c r="CM454" i="1" s="1"/>
  <c r="CK76" i="1"/>
  <c r="CL76" i="1" s="1"/>
  <c r="CM76" i="1" s="1"/>
  <c r="CK330" i="1"/>
  <c r="CL330" i="1" s="1"/>
  <c r="CM330" i="1" s="1"/>
  <c r="CK354" i="1"/>
  <c r="CK319" i="1"/>
  <c r="EM83" i="6"/>
  <c r="EM51" i="6"/>
  <c r="EM44" i="6"/>
  <c r="EM11" i="6"/>
  <c r="EM57" i="6"/>
  <c r="EM12" i="6"/>
  <c r="EM62" i="6"/>
  <c r="EN62" i="6" s="1"/>
  <c r="EM78" i="6"/>
  <c r="EM87" i="6"/>
  <c r="EM6" i="6"/>
  <c r="EM94" i="6"/>
  <c r="EM60" i="6"/>
  <c r="EM26" i="6"/>
  <c r="EM81" i="6"/>
  <c r="EM72" i="6"/>
  <c r="EM53" i="6"/>
  <c r="EM63" i="6"/>
  <c r="EM74" i="6"/>
  <c r="EM40" i="6"/>
  <c r="EM89" i="6"/>
  <c r="EM34" i="6"/>
  <c r="EM71" i="6"/>
  <c r="EM22" i="6"/>
  <c r="EM68" i="6"/>
  <c r="EM55" i="6"/>
  <c r="EM14" i="6"/>
  <c r="EM46" i="6"/>
  <c r="EM20" i="6"/>
  <c r="EM15" i="6"/>
  <c r="AG96" i="6"/>
  <c r="AH96" i="6" s="1"/>
  <c r="AG39" i="6"/>
  <c r="EM91" i="6"/>
  <c r="EM75" i="6"/>
  <c r="EM77" i="6"/>
  <c r="EM16" i="6"/>
  <c r="EM19" i="6"/>
  <c r="EM31" i="6"/>
  <c r="EM41" i="6"/>
  <c r="EM29" i="6"/>
  <c r="EM49" i="6"/>
  <c r="EM35" i="6"/>
  <c r="EM73" i="6"/>
  <c r="EM28" i="6"/>
  <c r="EM30" i="6"/>
  <c r="EM98" i="6"/>
  <c r="EM4" i="6"/>
  <c r="EM93" i="6"/>
  <c r="EM86" i="6"/>
  <c r="EM7" i="6"/>
  <c r="EM54" i="6"/>
  <c r="EM45" i="6"/>
  <c r="EM39" i="6"/>
  <c r="EM90" i="6"/>
  <c r="EM18" i="6"/>
  <c r="EM76" i="6"/>
  <c r="EM33" i="6"/>
  <c r="EM67" i="6"/>
  <c r="EM17" i="6"/>
  <c r="EM24" i="6"/>
  <c r="EM37" i="6"/>
  <c r="EM48" i="6"/>
  <c r="EM25" i="6"/>
  <c r="EM84" i="6"/>
  <c r="EM66" i="6"/>
  <c r="EM70" i="6"/>
  <c r="EM65" i="6"/>
  <c r="EM36" i="6"/>
  <c r="EM13" i="6"/>
  <c r="EN13" i="6" s="1"/>
  <c r="AG92" i="6"/>
  <c r="AG58" i="6"/>
  <c r="AG56" i="6"/>
  <c r="AG74" i="6"/>
  <c r="AG16" i="6"/>
  <c r="CL383" i="1" s="1"/>
  <c r="AG47" i="6"/>
  <c r="AG88" i="6"/>
  <c r="AG51" i="6"/>
  <c r="AG86" i="6"/>
  <c r="AH86" i="6" s="1"/>
  <c r="AG49" i="6"/>
  <c r="AG17" i="6"/>
  <c r="AG57" i="6"/>
  <c r="AG12" i="6"/>
  <c r="AG97" i="6"/>
  <c r="AG46" i="6"/>
  <c r="AG15" i="6"/>
  <c r="CL425" i="1" s="1"/>
  <c r="AG64" i="6"/>
  <c r="AG31" i="6"/>
  <c r="AG76" i="6"/>
  <c r="AG4" i="6"/>
  <c r="AF3" i="6"/>
  <c r="AG87" i="6"/>
  <c r="AG42" i="6"/>
  <c r="AG62" i="6"/>
  <c r="AH62" i="6" s="1"/>
  <c r="AG40" i="6"/>
  <c r="CL34" i="1" s="1"/>
  <c r="AG1" i="6"/>
  <c r="AG61" i="6"/>
  <c r="AG25" i="6"/>
  <c r="AG98" i="6"/>
  <c r="AH98" i="6" s="1"/>
  <c r="AG44" i="6"/>
  <c r="AG59" i="6"/>
  <c r="AH59" i="6" s="1"/>
  <c r="AG72" i="6"/>
  <c r="AG37" i="6"/>
  <c r="AH37" i="6" s="1"/>
  <c r="AG21" i="6"/>
  <c r="CL224" i="1" s="1"/>
  <c r="AG68" i="6"/>
  <c r="AH68" i="6" s="1"/>
  <c r="AG83" i="6"/>
  <c r="AH83" i="6" s="1"/>
  <c r="AG52" i="6"/>
  <c r="AH52" i="6" s="1"/>
  <c r="AG67" i="6"/>
  <c r="AH67" i="6" s="1"/>
  <c r="AG94" i="6"/>
  <c r="AH94" i="6" s="1"/>
  <c r="AG65" i="6"/>
  <c r="AG33" i="6"/>
  <c r="AG8" i="6"/>
  <c r="AH8" i="6" s="1"/>
  <c r="AG22" i="6"/>
  <c r="CL209" i="1" s="1"/>
  <c r="AG66" i="6"/>
  <c r="AH66" i="6" s="1"/>
  <c r="AG6" i="6"/>
  <c r="AH6" i="6" s="1"/>
  <c r="AG14" i="6"/>
  <c r="AH14" i="6" s="1"/>
  <c r="AG9" i="6"/>
  <c r="AG89" i="6"/>
  <c r="AH89" i="6" s="1"/>
  <c r="AG10" i="6"/>
  <c r="AH10" i="6" s="1"/>
  <c r="AG79" i="6"/>
  <c r="AH79" i="6" s="1"/>
  <c r="AG26" i="6"/>
  <c r="AH26" i="6" s="1"/>
  <c r="AG45" i="6"/>
  <c r="AH45" i="6" s="1"/>
  <c r="AG84" i="6"/>
  <c r="AH84" i="6" s="1"/>
  <c r="AG28" i="6"/>
  <c r="AH28" i="6" s="1"/>
  <c r="AG80" i="6"/>
  <c r="AH80" i="6" s="1"/>
  <c r="AG54" i="6"/>
  <c r="AH54" i="6" s="1"/>
  <c r="AG73" i="6"/>
  <c r="AH73" i="6" s="1"/>
  <c r="AG41" i="6"/>
  <c r="AH41" i="6" s="1"/>
  <c r="AG23" i="6"/>
  <c r="AH23" i="6" s="1"/>
  <c r="AG70" i="6"/>
  <c r="AH70" i="6" s="1"/>
  <c r="AG82" i="6"/>
  <c r="AH82" i="6" s="1"/>
  <c r="AG18" i="6"/>
  <c r="AH18" i="6" s="1"/>
  <c r="AG91" i="6"/>
  <c r="AH91" i="6" s="1"/>
  <c r="AG19" i="6"/>
  <c r="AH19" i="6" s="1"/>
  <c r="AG77" i="6"/>
  <c r="AH77" i="6" s="1"/>
  <c r="AG95" i="6"/>
  <c r="AH95" i="6" s="1"/>
  <c r="AG13" i="6"/>
  <c r="AH13" i="6" s="1"/>
  <c r="AG38" i="6"/>
  <c r="CL5" i="1" s="1"/>
  <c r="AG93" i="6"/>
  <c r="AH93" i="6" s="1"/>
  <c r="AG81" i="6"/>
  <c r="AH81" i="6" s="1"/>
  <c r="AG78" i="6"/>
  <c r="AH78" i="6" s="1"/>
  <c r="AG7" i="6"/>
  <c r="AH7" i="6" s="1"/>
  <c r="AG75" i="6"/>
  <c r="AH75" i="6" s="1"/>
  <c r="AG11" i="6"/>
  <c r="AH11" i="6" s="1"/>
  <c r="AG35" i="6"/>
  <c r="AH35" i="6" s="1"/>
  <c r="AG63" i="6"/>
  <c r="AH63" i="6" s="1"/>
  <c r="AG43" i="6"/>
  <c r="AH43" i="6" s="1"/>
  <c r="AG85" i="6"/>
  <c r="AH85" i="6" s="1"/>
  <c r="AG29" i="6"/>
  <c r="AH29" i="6" s="1"/>
  <c r="AG60" i="6"/>
  <c r="AH60" i="6" s="1"/>
  <c r="AG90" i="6"/>
  <c r="AH90" i="6" s="1"/>
  <c r="AG36" i="6"/>
  <c r="AH36" i="6" s="1"/>
  <c r="AG55" i="6"/>
  <c r="AH55" i="6" s="1"/>
  <c r="AG53" i="6"/>
  <c r="AH53" i="6" s="1"/>
  <c r="AG34" i="6"/>
  <c r="AH34" i="6" s="1"/>
  <c r="AG27" i="6"/>
  <c r="AH27" i="6" s="1"/>
  <c r="AG24" i="6"/>
  <c r="AG20" i="6"/>
  <c r="AH20" i="6" s="1"/>
  <c r="AG48" i="6"/>
  <c r="AH48" i="6" s="1"/>
  <c r="AG32" i="6"/>
  <c r="AH32" i="6" s="1"/>
  <c r="AG5" i="6"/>
  <c r="AH5" i="6" s="1"/>
  <c r="AG50" i="6"/>
  <c r="AH50" i="6" s="1"/>
  <c r="AG71" i="6"/>
  <c r="AH71" i="6" s="1"/>
  <c r="AG30" i="6"/>
  <c r="AH30" i="6" s="1"/>
  <c r="AG69" i="6"/>
  <c r="AH69" i="6" s="1"/>
  <c r="EN36" i="6"/>
  <c r="EN17" i="6"/>
  <c r="EN16" i="6"/>
  <c r="EN12" i="6"/>
  <c r="EL3" i="6"/>
  <c r="EM1" i="6"/>
  <c r="EM79" i="6"/>
  <c r="EN6" i="6"/>
  <c r="EN38" i="6"/>
  <c r="EN18" i="6"/>
  <c r="V110" i="12"/>
  <c r="V109" i="12"/>
  <c r="V108" i="12"/>
  <c r="V103" i="12"/>
  <c r="V111" i="12"/>
  <c r="V107" i="12"/>
  <c r="V106" i="12"/>
  <c r="V99" i="12"/>
  <c r="V102" i="12"/>
  <c r="V101" i="12"/>
  <c r="V96" i="12"/>
  <c r="V104" i="12"/>
  <c r="V98" i="12"/>
  <c r="V90" i="12"/>
  <c r="V95" i="12"/>
  <c r="V100" i="12"/>
  <c r="V97" i="12"/>
  <c r="V91" i="12"/>
  <c r="V105" i="12"/>
  <c r="V93" i="12"/>
  <c r="V87" i="12"/>
  <c r="V94" i="12"/>
  <c r="V89" i="12"/>
  <c r="V84" i="12"/>
  <c r="V92" i="12"/>
  <c r="V81" i="12"/>
  <c r="V83" i="12"/>
  <c r="V86" i="12"/>
  <c r="V80" i="12"/>
  <c r="V85" i="12"/>
  <c r="V88" i="12"/>
  <c r="V82" i="12"/>
  <c r="V71" i="12"/>
  <c r="V68" i="12"/>
  <c r="V73" i="12"/>
  <c r="V76" i="12"/>
  <c r="V70" i="12"/>
  <c r="V79" i="12"/>
  <c r="V75" i="12"/>
  <c r="V72" i="12"/>
  <c r="V78" i="12"/>
  <c r="V69" i="12"/>
  <c r="V60" i="12"/>
  <c r="V65" i="12"/>
  <c r="V74" i="12"/>
  <c r="V67" i="12"/>
  <c r="V62" i="12"/>
  <c r="V59" i="12"/>
  <c r="V77" i="12"/>
  <c r="V64" i="12"/>
  <c r="V61" i="12"/>
  <c r="V66" i="12"/>
  <c r="V58" i="12"/>
  <c r="V63" i="12"/>
  <c r="V55" i="12"/>
  <c r="V53" i="12"/>
  <c r="V50" i="12"/>
  <c r="V52" i="12"/>
  <c r="V57" i="12"/>
  <c r="V49" i="12"/>
  <c r="V54" i="12"/>
  <c r="V48" i="12"/>
  <c r="V40" i="12"/>
  <c r="V32" i="12"/>
  <c r="V51" i="12"/>
  <c r="V37" i="12"/>
  <c r="V42" i="12"/>
  <c r="V34" i="12"/>
  <c r="V47" i="12"/>
  <c r="V39" i="12"/>
  <c r="V31" i="12"/>
  <c r="V46" i="12"/>
  <c r="V36" i="12"/>
  <c r="V28" i="12"/>
  <c r="V56" i="12"/>
  <c r="V44" i="12"/>
  <c r="V41" i="12"/>
  <c r="V33" i="12"/>
  <c r="V38" i="12"/>
  <c r="V30" i="12"/>
  <c r="V24" i="12"/>
  <c r="V20" i="12"/>
  <c r="V12" i="12"/>
  <c r="V45" i="12"/>
  <c r="V17" i="12"/>
  <c r="V9" i="12"/>
  <c r="V26" i="12"/>
  <c r="V22" i="12"/>
  <c r="V14" i="12"/>
  <c r="V6" i="12"/>
  <c r="V27" i="12"/>
  <c r="V19" i="12"/>
  <c r="V11" i="12"/>
  <c r="V16" i="12"/>
  <c r="V8" i="12"/>
  <c r="V29" i="12"/>
  <c r="V21" i="12"/>
  <c r="V13" i="12"/>
  <c r="V5" i="12"/>
  <c r="W3" i="12"/>
  <c r="V43" i="12"/>
  <c r="V35" i="12"/>
  <c r="V23" i="12"/>
  <c r="V15" i="12"/>
  <c r="V18" i="12"/>
  <c r="V10" i="12"/>
  <c r="V7" i="12"/>
  <c r="V25" i="12"/>
  <c r="EN83" i="6"/>
  <c r="EN25" i="6"/>
  <c r="EN66" i="6"/>
  <c r="EN63" i="6"/>
  <c r="EN67" i="6"/>
  <c r="EN95" i="6"/>
  <c r="EN61" i="6"/>
  <c r="EN78" i="6"/>
  <c r="EN28" i="6"/>
  <c r="EN84" i="6"/>
  <c r="EN29" i="6"/>
  <c r="EN49" i="6"/>
  <c r="EN70" i="6"/>
  <c r="CD1" i="1"/>
  <c r="CM5" i="1" l="1"/>
  <c r="CM383" i="1"/>
  <c r="CL147" i="1"/>
  <c r="CL59" i="1"/>
  <c r="CM59" i="1" s="1"/>
  <c r="CM127" i="1"/>
  <c r="CL146" i="1"/>
  <c r="CL470" i="1"/>
  <c r="CM411" i="1"/>
  <c r="Z265" i="1"/>
  <c r="Z116" i="1"/>
  <c r="Z149" i="1"/>
  <c r="CL51" i="1"/>
  <c r="CL90" i="1"/>
  <c r="CM90" i="1" s="1"/>
  <c r="CL352" i="1"/>
  <c r="CM352" i="1" s="1"/>
  <c r="CL150" i="1"/>
  <c r="CL125" i="1"/>
  <c r="CL376" i="1"/>
  <c r="CL9" i="1"/>
  <c r="CM9" i="1" s="1"/>
  <c r="CL369" i="1"/>
  <c r="CM369" i="1" s="1"/>
  <c r="CL193" i="1"/>
  <c r="CM193" i="1" s="1"/>
  <c r="CL112" i="1"/>
  <c r="CM112" i="1" s="1"/>
  <c r="CL16" i="1"/>
  <c r="CM16" i="1" s="1"/>
  <c r="CL316" i="1"/>
  <c r="CM316" i="1" s="1"/>
  <c r="CL64" i="1"/>
  <c r="CM64" i="1" s="1"/>
  <c r="CL131" i="1"/>
  <c r="CL493" i="1"/>
  <c r="CM493" i="1" s="1"/>
  <c r="CL373" i="1"/>
  <c r="CL47" i="1"/>
  <c r="CM47" i="1" s="1"/>
  <c r="CL259" i="1"/>
  <c r="CM259" i="1" s="1"/>
  <c r="CL244" i="1"/>
  <c r="CM244" i="1" s="1"/>
  <c r="CN244" i="1" s="1"/>
  <c r="CL159" i="1"/>
  <c r="CL398" i="1"/>
  <c r="CM398" i="1" s="1"/>
  <c r="CL237" i="1"/>
  <c r="CL385" i="1"/>
  <c r="CL288" i="1"/>
  <c r="CL332" i="1"/>
  <c r="CL155" i="1"/>
  <c r="CL123" i="1"/>
  <c r="CM123" i="1" s="1"/>
  <c r="CL315" i="1"/>
  <c r="CM315" i="1" s="1"/>
  <c r="CL42" i="1"/>
  <c r="CL240" i="1"/>
  <c r="CM240" i="1" s="1"/>
  <c r="CL473" i="1"/>
  <c r="CM473" i="1" s="1"/>
  <c r="CL414" i="1"/>
  <c r="CL86" i="1"/>
  <c r="CM86" i="1" s="1"/>
  <c r="CL12" i="1"/>
  <c r="CM12" i="1" s="1"/>
  <c r="CL105" i="1"/>
  <c r="CM105" i="1" s="1"/>
  <c r="CL238" i="1"/>
  <c r="CM238" i="1" s="1"/>
  <c r="AH24" i="6"/>
  <c r="Z440" i="1"/>
  <c r="Z282" i="1"/>
  <c r="Z212" i="1"/>
  <c r="Z206" i="1"/>
  <c r="Z269" i="1"/>
  <c r="Z463" i="1"/>
  <c r="Z275" i="1"/>
  <c r="Z31" i="1"/>
  <c r="Z146" i="1"/>
  <c r="CL428" i="1"/>
  <c r="EN34" i="6"/>
  <c r="CL354" i="1"/>
  <c r="CL89" i="1"/>
  <c r="CM89" i="1" s="1"/>
  <c r="CL29" i="1"/>
  <c r="CL103" i="1"/>
  <c r="CM103" i="1" s="1"/>
  <c r="CL241" i="1"/>
  <c r="CM241" i="1" s="1"/>
  <c r="CL162" i="1"/>
  <c r="CM162" i="1" s="1"/>
  <c r="CL72" i="1"/>
  <c r="CM72" i="1" s="1"/>
  <c r="CL463" i="1"/>
  <c r="CL175" i="1"/>
  <c r="CM175" i="1" s="1"/>
  <c r="CL41" i="1"/>
  <c r="CL92" i="1"/>
  <c r="CM92" i="1" s="1"/>
  <c r="CL174" i="1"/>
  <c r="CL336" i="1"/>
  <c r="CL339" i="1"/>
  <c r="CL370" i="1"/>
  <c r="CL318" i="1"/>
  <c r="CM318" i="1" s="1"/>
  <c r="CL362" i="1"/>
  <c r="CL158" i="1"/>
  <c r="CL228" i="1"/>
  <c r="CM228" i="1" s="1"/>
  <c r="CL401" i="1"/>
  <c r="CL182" i="1"/>
  <c r="CM182" i="1" s="1"/>
  <c r="CL392" i="1"/>
  <c r="CM392" i="1" s="1"/>
  <c r="CL23" i="1"/>
  <c r="CL68" i="1"/>
  <c r="CM68" i="1" s="1"/>
  <c r="CL221" i="1"/>
  <c r="CM221" i="1" s="1"/>
  <c r="CL156" i="1"/>
  <c r="CM156" i="1" s="1"/>
  <c r="CL399" i="1"/>
  <c r="CL447" i="1"/>
  <c r="CL300" i="1"/>
  <c r="CM300" i="1" s="1"/>
  <c r="CL177" i="1"/>
  <c r="CL397" i="1"/>
  <c r="CL359" i="1"/>
  <c r="CL290" i="1"/>
  <c r="CM290" i="1" s="1"/>
  <c r="CL275" i="1"/>
  <c r="CM275" i="1" s="1"/>
  <c r="CL302" i="1"/>
  <c r="CM302" i="1" s="1"/>
  <c r="CL206" i="1"/>
  <c r="CM206" i="1" s="1"/>
  <c r="CL263" i="1"/>
  <c r="CM263" i="1" s="1"/>
  <c r="CL322" i="1"/>
  <c r="CM322" i="1" s="1"/>
  <c r="CM94" i="1"/>
  <c r="CL286" i="1"/>
  <c r="CL266" i="1"/>
  <c r="CM266" i="1" s="1"/>
  <c r="CL132" i="1"/>
  <c r="CL95" i="1"/>
  <c r="CM95" i="1" s="1"/>
  <c r="CL133" i="1"/>
  <c r="CL277" i="1"/>
  <c r="CL36" i="1"/>
  <c r="CL442" i="1"/>
  <c r="CM442" i="1" s="1"/>
  <c r="CL246" i="1"/>
  <c r="CL430" i="1"/>
  <c r="CL487" i="1"/>
  <c r="CL450" i="1"/>
  <c r="CL453" i="1"/>
  <c r="CL443" i="1"/>
  <c r="CL172" i="1"/>
  <c r="CM172" i="1" s="1"/>
  <c r="CL386" i="1"/>
  <c r="CL435" i="1"/>
  <c r="CM435" i="1" s="1"/>
  <c r="CL434" i="1"/>
  <c r="CM434" i="1" s="1"/>
  <c r="CL410" i="1"/>
  <c r="CL372" i="1"/>
  <c r="CL495" i="1"/>
  <c r="CM495" i="1" s="1"/>
  <c r="CL294" i="1"/>
  <c r="CM294" i="1" s="1"/>
  <c r="CL55" i="1"/>
  <c r="CM55" i="1" s="1"/>
  <c r="CL231" i="1"/>
  <c r="CM231" i="1" s="1"/>
  <c r="CL212" i="1"/>
  <c r="CM212" i="1" s="1"/>
  <c r="CL229" i="1"/>
  <c r="CM229" i="1" s="1"/>
  <c r="CL333" i="1"/>
  <c r="CM333" i="1" s="1"/>
  <c r="CL268" i="1"/>
  <c r="CM268" i="1" s="1"/>
  <c r="CL445" i="1"/>
  <c r="CL219" i="1"/>
  <c r="CL500" i="1"/>
  <c r="CM500" i="1" s="1"/>
  <c r="CL165" i="1"/>
  <c r="CL222" i="1"/>
  <c r="CL71" i="1"/>
  <c r="CM71" i="1" s="1"/>
  <c r="CL17" i="1"/>
  <c r="CM17" i="1" s="1"/>
  <c r="CL57" i="1"/>
  <c r="CL317" i="1"/>
  <c r="CM317" i="1" s="1"/>
  <c r="CL451" i="1"/>
  <c r="CM451" i="1" s="1"/>
  <c r="CL491" i="1"/>
  <c r="CM491" i="1" s="1"/>
  <c r="AH38" i="6"/>
  <c r="CL200" i="1"/>
  <c r="CL308" i="1"/>
  <c r="CL102" i="1"/>
  <c r="CM102" i="1" s="1"/>
  <c r="CL173" i="1"/>
  <c r="CM173" i="1" s="1"/>
  <c r="CL74" i="1"/>
  <c r="CM74" i="1" s="1"/>
  <c r="CL136" i="1"/>
  <c r="CL272" i="1"/>
  <c r="CM272" i="1" s="1"/>
  <c r="CL190" i="1"/>
  <c r="CL276" i="1"/>
  <c r="CM276" i="1" s="1"/>
  <c r="CL22" i="1"/>
  <c r="CM22" i="1" s="1"/>
  <c r="CL120" i="1"/>
  <c r="CM120" i="1" s="1"/>
  <c r="CL234" i="1"/>
  <c r="CL407" i="1"/>
  <c r="CL98" i="1"/>
  <c r="CM98" i="1" s="1"/>
  <c r="CL183" i="1"/>
  <c r="CM183" i="1" s="1"/>
  <c r="CL88" i="1"/>
  <c r="CM88" i="1" s="1"/>
  <c r="CL111" i="1"/>
  <c r="CL320" i="1"/>
  <c r="CM320" i="1" s="1"/>
  <c r="CL49" i="1"/>
  <c r="CM49" i="1" s="1"/>
  <c r="CL436" i="1"/>
  <c r="CL121" i="1"/>
  <c r="CL153" i="1"/>
  <c r="CM153" i="1" s="1"/>
  <c r="CL197" i="1"/>
  <c r="CM197" i="1" s="1"/>
  <c r="CL53" i="1"/>
  <c r="CL33" i="1"/>
  <c r="CM33" i="1" s="1"/>
  <c r="CL185" i="1"/>
  <c r="CM185" i="1" s="1"/>
  <c r="CL384" i="1"/>
  <c r="CL269" i="1"/>
  <c r="CM269" i="1" s="1"/>
  <c r="CL335" i="1"/>
  <c r="CM335" i="1" s="1"/>
  <c r="CL21" i="1"/>
  <c r="CM21" i="1" s="1"/>
  <c r="CL65" i="1"/>
  <c r="CM65" i="1" s="1"/>
  <c r="CL285" i="1"/>
  <c r="CM285" i="1" s="1"/>
  <c r="CL250" i="1"/>
  <c r="CM250" i="1" s="1"/>
  <c r="CL429" i="1"/>
  <c r="Z467" i="1"/>
  <c r="Z369" i="1"/>
  <c r="Z315" i="1"/>
  <c r="AH22" i="6"/>
  <c r="CM58" i="1" s="1"/>
  <c r="CL207" i="1"/>
  <c r="CM207" i="1" s="1"/>
  <c r="CL198" i="1"/>
  <c r="CM198" i="1" s="1"/>
  <c r="CL225" i="1"/>
  <c r="CL199" i="1"/>
  <c r="CM199" i="1" s="1"/>
  <c r="CL319" i="1"/>
  <c r="CM319" i="1" s="1"/>
  <c r="CL45" i="1"/>
  <c r="CL344" i="1"/>
  <c r="CM344" i="1" s="1"/>
  <c r="CL479" i="1"/>
  <c r="CM479" i="1" s="1"/>
  <c r="CL297" i="1"/>
  <c r="CM297" i="1" s="1"/>
  <c r="CL19" i="1"/>
  <c r="CL366" i="1"/>
  <c r="CL138" i="1"/>
  <c r="CM138" i="1" s="1"/>
  <c r="CL152" i="1"/>
  <c r="CM152" i="1" s="1"/>
  <c r="CL494" i="1"/>
  <c r="CM494" i="1" s="1"/>
  <c r="CL87" i="1"/>
  <c r="CM87" i="1" s="1"/>
  <c r="CL239" i="1"/>
  <c r="CM239" i="1" s="1"/>
  <c r="CL134" i="1"/>
  <c r="CL279" i="1"/>
  <c r="CM279" i="1" s="1"/>
  <c r="CL469" i="1"/>
  <c r="CL291" i="1"/>
  <c r="CM291" i="1" s="1"/>
  <c r="CN291" i="1" s="1"/>
  <c r="CL287" i="1"/>
  <c r="CL348" i="1"/>
  <c r="CM348" i="1" s="1"/>
  <c r="CL324" i="1"/>
  <c r="CM324" i="1" s="1"/>
  <c r="CL189" i="1"/>
  <c r="CM189" i="1" s="1"/>
  <c r="CL444" i="1"/>
  <c r="CM444" i="1" s="1"/>
  <c r="CL124" i="1"/>
  <c r="CM124" i="1" s="1"/>
  <c r="CL31" i="1"/>
  <c r="CM31" i="1" s="1"/>
  <c r="CL24" i="1"/>
  <c r="CM24" i="1" s="1"/>
  <c r="CL30" i="1"/>
  <c r="CL38" i="1"/>
  <c r="CM38" i="1" s="1"/>
  <c r="CL216" i="1"/>
  <c r="CL6" i="1"/>
  <c r="CM6" i="1" s="1"/>
  <c r="CL440" i="1"/>
  <c r="CM440" i="1" s="1"/>
  <c r="CL427" i="1"/>
  <c r="CL274" i="1"/>
  <c r="CM274" i="1" s="1"/>
  <c r="CL489" i="1"/>
  <c r="CM489" i="1" s="1"/>
  <c r="CL191" i="1"/>
  <c r="CM191" i="1" s="1"/>
  <c r="CL143" i="1"/>
  <c r="CM143" i="1" s="1"/>
  <c r="CL282" i="1"/>
  <c r="CM282" i="1" s="1"/>
  <c r="CL468" i="1"/>
  <c r="CM468" i="1" s="1"/>
  <c r="CL37" i="1"/>
  <c r="CM37" i="1" s="1"/>
  <c r="CL11" i="1"/>
  <c r="CM11" i="1" s="1"/>
  <c r="CL449" i="1"/>
  <c r="CM449" i="1" s="1"/>
  <c r="CL400" i="1"/>
  <c r="CM433" i="1"/>
  <c r="CL70" i="1"/>
  <c r="CM70" i="1" s="1"/>
  <c r="CL97" i="1"/>
  <c r="CM97" i="1" s="1"/>
  <c r="CL171" i="1"/>
  <c r="CM171" i="1" s="1"/>
  <c r="CL363" i="1"/>
  <c r="CL84" i="1"/>
  <c r="CL217" i="1"/>
  <c r="CL426" i="1"/>
  <c r="CL195" i="1"/>
  <c r="CL130" i="1"/>
  <c r="CL298" i="1"/>
  <c r="CM298" i="1" s="1"/>
  <c r="CL327" i="1"/>
  <c r="CM327" i="1" s="1"/>
  <c r="CL408" i="1"/>
  <c r="CL490" i="1"/>
  <c r="CM490" i="1" s="1"/>
  <c r="CL351" i="1"/>
  <c r="CL243" i="1"/>
  <c r="CL236" i="1"/>
  <c r="CL40" i="1"/>
  <c r="CL15" i="1"/>
  <c r="CL368" i="1"/>
  <c r="CL432" i="1"/>
  <c r="CL278" i="1"/>
  <c r="CM278" i="1" s="1"/>
  <c r="CL151" i="1"/>
  <c r="CM151" i="1" s="1"/>
  <c r="CL502" i="1"/>
  <c r="CM502" i="1" s="1"/>
  <c r="CL28" i="1"/>
  <c r="CM28" i="1" s="1"/>
  <c r="CL186" i="1"/>
  <c r="CM186" i="1" s="1"/>
  <c r="CL46" i="1"/>
  <c r="CM46" i="1" s="1"/>
  <c r="CL73" i="1"/>
  <c r="CM73" i="1" s="1"/>
  <c r="CM464" i="1"/>
  <c r="CL148" i="1"/>
  <c r="CM148" i="1" s="1"/>
  <c r="CL299" i="1"/>
  <c r="CL142" i="1"/>
  <c r="CM142" i="1" s="1"/>
  <c r="CL404" i="1"/>
  <c r="CM389" i="1"/>
  <c r="CL252" i="1"/>
  <c r="CM252" i="1" s="1"/>
  <c r="CL202" i="1"/>
  <c r="CM202" i="1" s="1"/>
  <c r="CL345" i="1"/>
  <c r="CM345" i="1" s="1"/>
  <c r="CL204" i="1"/>
  <c r="CM204" i="1" s="1"/>
  <c r="CL484" i="1"/>
  <c r="CL409" i="1"/>
  <c r="CL247" i="1"/>
  <c r="CM247" i="1" s="1"/>
  <c r="CL312" i="1"/>
  <c r="CM312" i="1" s="1"/>
  <c r="CL61" i="1"/>
  <c r="CM61" i="1" s="1"/>
  <c r="CL467" i="1"/>
  <c r="CM467" i="1" s="1"/>
  <c r="CL375" i="1"/>
  <c r="CM375" i="1" s="1"/>
  <c r="CL248" i="1"/>
  <c r="CM248" i="1" s="1"/>
  <c r="CL289" i="1"/>
  <c r="CM289" i="1" s="1"/>
  <c r="CL460" i="1"/>
  <c r="CM460" i="1" s="1"/>
  <c r="CL163" i="1"/>
  <c r="CM163" i="1" s="1"/>
  <c r="CL382" i="1"/>
  <c r="CL54" i="1"/>
  <c r="CM54" i="1" s="1"/>
  <c r="CL100" i="1"/>
  <c r="CM100" i="1" s="1"/>
  <c r="CL387" i="1"/>
  <c r="CM387" i="1" s="1"/>
  <c r="CL213" i="1"/>
  <c r="CM213" i="1" s="1"/>
  <c r="CL437" i="1"/>
  <c r="CM437" i="1" s="1"/>
  <c r="CL305" i="1"/>
  <c r="CM305" i="1" s="1"/>
  <c r="CL108" i="1"/>
  <c r="CM108" i="1" s="1"/>
  <c r="CL154" i="1"/>
  <c r="CM154" i="1" s="1"/>
  <c r="CL62" i="1"/>
  <c r="CM62" i="1" s="1"/>
  <c r="CL380" i="1"/>
  <c r="CL69" i="1"/>
  <c r="CM69" i="1" s="1"/>
  <c r="CL203" i="1"/>
  <c r="CM203" i="1" s="1"/>
  <c r="CL353" i="1"/>
  <c r="CL271" i="1"/>
  <c r="CM271" i="1" s="1"/>
  <c r="CL499" i="1"/>
  <c r="CM499" i="1" s="1"/>
  <c r="CL313" i="1"/>
  <c r="CM313" i="1" s="1"/>
  <c r="CL260" i="1"/>
  <c r="CM260" i="1" s="1"/>
  <c r="CN260" i="1" s="1"/>
  <c r="CL477" i="1"/>
  <c r="CL196" i="1"/>
  <c r="CM196" i="1" s="1"/>
  <c r="EN8" i="6"/>
  <c r="EO8" i="6" s="1"/>
  <c r="EN52" i="6"/>
  <c r="EN97" i="6"/>
  <c r="EO97" i="6" s="1"/>
  <c r="EN98" i="6"/>
  <c r="EN43" i="6"/>
  <c r="EO43" i="6" s="1"/>
  <c r="EN79" i="6"/>
  <c r="EO79" i="6" s="1"/>
  <c r="EN4" i="6"/>
  <c r="EO4" i="6" s="1"/>
  <c r="EN64" i="6"/>
  <c r="EN68" i="6"/>
  <c r="EN11" i="6"/>
  <c r="EN75" i="6"/>
  <c r="EN39" i="6"/>
  <c r="EO39" i="6" s="1"/>
  <c r="AH33" i="6"/>
  <c r="AH61" i="6"/>
  <c r="AH15" i="6"/>
  <c r="CM425" i="1" s="1"/>
  <c r="AH39" i="6"/>
  <c r="AH56" i="6"/>
  <c r="AH72" i="6"/>
  <c r="EN45" i="6"/>
  <c r="EO45" i="6" s="1"/>
  <c r="EN58" i="6"/>
  <c r="EO58" i="6" s="1"/>
  <c r="EN71" i="6"/>
  <c r="EN33" i="6"/>
  <c r="AI78" i="6"/>
  <c r="AI67" i="6"/>
  <c r="AI55" i="6"/>
  <c r="AI20" i="6"/>
  <c r="CN262" i="1" s="1"/>
  <c r="AH40" i="6"/>
  <c r="CM34" i="1" s="1"/>
  <c r="AH76" i="6"/>
  <c r="AH12" i="6"/>
  <c r="EN86" i="6"/>
  <c r="AH57" i="6"/>
  <c r="AI57" i="6" s="1"/>
  <c r="AH88" i="6"/>
  <c r="AH58" i="6"/>
  <c r="EN37" i="6"/>
  <c r="EN72" i="6"/>
  <c r="AH44" i="6"/>
  <c r="AH42" i="6"/>
  <c r="AH46" i="6"/>
  <c r="AH51" i="6"/>
  <c r="AH16" i="6"/>
  <c r="CM419" i="1" s="1"/>
  <c r="EN59" i="6"/>
  <c r="EN54" i="6"/>
  <c r="EN73" i="6"/>
  <c r="EO73" i="6" s="1"/>
  <c r="AI93" i="6"/>
  <c r="EN46" i="6"/>
  <c r="EO46" i="6" s="1"/>
  <c r="EN69" i="6"/>
  <c r="EN35" i="6"/>
  <c r="EN53" i="6"/>
  <c r="EN20" i="6"/>
  <c r="EO20" i="6" s="1"/>
  <c r="EN23" i="6"/>
  <c r="EN91" i="6"/>
  <c r="EO91" i="6" s="1"/>
  <c r="AH9" i="6"/>
  <c r="AH65" i="6"/>
  <c r="AH21" i="6"/>
  <c r="CM264" i="1" s="1"/>
  <c r="AH25" i="6"/>
  <c r="AH87" i="6"/>
  <c r="AH31" i="6"/>
  <c r="AH97" i="6"/>
  <c r="AH17" i="6"/>
  <c r="CM466" i="1" s="1"/>
  <c r="AH92" i="6"/>
  <c r="AH64" i="6"/>
  <c r="AH74" i="6"/>
  <c r="EN87" i="6"/>
  <c r="EO87" i="6" s="1"/>
  <c r="EN81" i="6"/>
  <c r="EO81" i="6" s="1"/>
  <c r="EN88" i="6"/>
  <c r="EO88" i="6" s="1"/>
  <c r="AH1" i="6"/>
  <c r="AG3" i="6"/>
  <c r="AH4" i="6"/>
  <c r="AH49" i="6"/>
  <c r="AH47" i="6"/>
  <c r="EO62" i="6"/>
  <c r="EO63" i="6"/>
  <c r="EM3" i="6"/>
  <c r="EN1" i="6"/>
  <c r="EO25" i="6" s="1"/>
  <c r="EN65" i="6"/>
  <c r="EN56" i="6"/>
  <c r="EO56" i="6" s="1"/>
  <c r="EN27" i="6"/>
  <c r="EO27" i="6" s="1"/>
  <c r="EN55" i="6"/>
  <c r="EO55" i="6" s="1"/>
  <c r="EN50" i="6"/>
  <c r="EO49" i="6"/>
  <c r="EO84" i="6"/>
  <c r="EO11" i="6"/>
  <c r="EN14" i="6"/>
  <c r="EN15" i="6"/>
  <c r="EO15" i="6" s="1"/>
  <c r="EN41" i="6"/>
  <c r="EO41" i="6" s="1"/>
  <c r="EN31" i="6"/>
  <c r="EO31" i="6" s="1"/>
  <c r="EN89" i="6"/>
  <c r="EO89" i="6" s="1"/>
  <c r="EN30" i="6"/>
  <c r="EO30" i="6" s="1"/>
  <c r="EN48" i="6"/>
  <c r="EO48" i="6" s="1"/>
  <c r="EN57" i="6"/>
  <c r="EO57" i="6" s="1"/>
  <c r="EO75" i="6"/>
  <c r="EO37" i="6"/>
  <c r="EO86" i="6"/>
  <c r="EO95" i="6"/>
  <c r="EO53" i="6"/>
  <c r="EO34" i="6"/>
  <c r="EO64" i="6"/>
  <c r="EN9" i="6"/>
  <c r="EO9" i="6" s="1"/>
  <c r="EN90" i="6"/>
  <c r="EO90" i="6" s="1"/>
  <c r="EN44" i="6"/>
  <c r="EO44" i="6" s="1"/>
  <c r="EN60" i="6"/>
  <c r="EO60" i="6" s="1"/>
  <c r="EN93" i="6"/>
  <c r="EO61" i="6"/>
  <c r="EO12" i="6"/>
  <c r="EN74" i="6"/>
  <c r="EO74" i="6" s="1"/>
  <c r="EN24" i="6"/>
  <c r="EO24" i="6" s="1"/>
  <c r="EN96" i="6"/>
  <c r="EO96" i="6" s="1"/>
  <c r="EN32" i="6"/>
  <c r="EO32" i="6" s="1"/>
  <c r="EN40" i="6"/>
  <c r="EO40" i="6" s="1"/>
  <c r="EN19" i="6"/>
  <c r="EN92" i="6"/>
  <c r="EO92" i="6" s="1"/>
  <c r="EN76" i="6"/>
  <c r="EO76" i="6" s="1"/>
  <c r="EO67" i="6"/>
  <c r="EO18" i="6"/>
  <c r="EO36" i="6"/>
  <c r="EO6" i="6"/>
  <c r="EO54" i="6"/>
  <c r="EN42" i="6"/>
  <c r="EO42" i="6" s="1"/>
  <c r="EN94" i="6"/>
  <c r="EO94" i="6" s="1"/>
  <c r="EO13" i="6"/>
  <c r="W109" i="12"/>
  <c r="W110" i="12"/>
  <c r="W111" i="12"/>
  <c r="W107" i="12"/>
  <c r="W104" i="12"/>
  <c r="W106" i="12"/>
  <c r="W103" i="12"/>
  <c r="W102" i="12"/>
  <c r="W101" i="12"/>
  <c r="W96" i="12"/>
  <c r="W108" i="12"/>
  <c r="W99" i="12"/>
  <c r="W95" i="12"/>
  <c r="W100" i="12"/>
  <c r="W97" i="12"/>
  <c r="W105" i="12"/>
  <c r="W94" i="12"/>
  <c r="W90" i="12"/>
  <c r="W98" i="12"/>
  <c r="W93" i="12"/>
  <c r="W87" i="12"/>
  <c r="W89" i="12"/>
  <c r="W92" i="12"/>
  <c r="W86" i="12"/>
  <c r="W81" i="12"/>
  <c r="W83" i="12"/>
  <c r="W80" i="12"/>
  <c r="W85" i="12"/>
  <c r="W88" i="12"/>
  <c r="W82" i="12"/>
  <c r="W91" i="12"/>
  <c r="W79" i="12"/>
  <c r="W73" i="12"/>
  <c r="W76" i="12"/>
  <c r="W70" i="12"/>
  <c r="W75" i="12"/>
  <c r="W84" i="12"/>
  <c r="W72" i="12"/>
  <c r="W78" i="12"/>
  <c r="W69" i="12"/>
  <c r="W77" i="12"/>
  <c r="W74" i="12"/>
  <c r="W65" i="12"/>
  <c r="W67" i="12"/>
  <c r="W62" i="12"/>
  <c r="W71" i="12"/>
  <c r="W68" i="12"/>
  <c r="W64" i="12"/>
  <c r="W56" i="12"/>
  <c r="W61" i="12"/>
  <c r="W66" i="12"/>
  <c r="W58" i="12"/>
  <c r="W63" i="12"/>
  <c r="W55" i="12"/>
  <c r="W50" i="12"/>
  <c r="W52" i="12"/>
  <c r="W57" i="12"/>
  <c r="W49" i="12"/>
  <c r="W54" i="12"/>
  <c r="W46" i="12"/>
  <c r="W60" i="12"/>
  <c r="W51" i="12"/>
  <c r="W37" i="12"/>
  <c r="W42" i="12"/>
  <c r="W34" i="12"/>
  <c r="W47" i="12"/>
  <c r="W39" i="12"/>
  <c r="W31" i="12"/>
  <c r="W36" i="12"/>
  <c r="W28" i="12"/>
  <c r="W44" i="12"/>
  <c r="W41" i="12"/>
  <c r="W33" i="12"/>
  <c r="W38" i="12"/>
  <c r="W30" i="12"/>
  <c r="W59" i="12"/>
  <c r="W45" i="12"/>
  <c r="W43" i="12"/>
  <c r="W35" i="12"/>
  <c r="W27" i="12"/>
  <c r="W17" i="12"/>
  <c r="W9" i="12"/>
  <c r="W26" i="12"/>
  <c r="W22" i="12"/>
  <c r="W14" i="12"/>
  <c r="W19" i="12"/>
  <c r="W11" i="12"/>
  <c r="W32" i="12"/>
  <c r="W16" i="12"/>
  <c r="W8" i="12"/>
  <c r="W5" i="12"/>
  <c r="W53" i="12"/>
  <c r="W48" i="12"/>
  <c r="W29" i="12"/>
  <c r="W21" i="12"/>
  <c r="W13" i="12"/>
  <c r="W18" i="12"/>
  <c r="W10" i="12"/>
  <c r="W40" i="12"/>
  <c r="X3" i="12"/>
  <c r="W23" i="12"/>
  <c r="W20" i="12"/>
  <c r="W15" i="12"/>
  <c r="W12" i="12"/>
  <c r="W7" i="12"/>
  <c r="W24" i="12"/>
  <c r="W25" i="12"/>
  <c r="W6" i="12"/>
  <c r="EO29" i="6"/>
  <c r="EO35" i="6"/>
  <c r="EO38" i="6"/>
  <c r="EN51" i="6"/>
  <c r="EO51" i="6" s="1"/>
  <c r="EN80" i="6"/>
  <c r="EO80" i="6" s="1"/>
  <c r="EN26" i="6"/>
  <c r="EO26" i="6" s="1"/>
  <c r="EN7" i="6"/>
  <c r="EO7" i="6" s="1"/>
  <c r="EN21" i="6"/>
  <c r="EO21" i="6" s="1"/>
  <c r="EN77" i="6"/>
  <c r="EO77" i="6" s="1"/>
  <c r="EN10" i="6"/>
  <c r="EO10" i="6" s="1"/>
  <c r="EN22" i="6"/>
  <c r="EN47" i="6"/>
  <c r="EO47" i="6" s="1"/>
  <c r="EN82" i="6"/>
  <c r="EO82" i="6" s="1"/>
  <c r="EN5" i="6"/>
  <c r="EO5" i="6" s="1"/>
  <c r="EN85" i="6"/>
  <c r="EO85" i="6" s="1"/>
  <c r="CE1" i="1"/>
  <c r="CN264" i="1" l="1"/>
  <c r="CN333" i="1"/>
  <c r="AI15" i="6"/>
  <c r="CN425" i="1" s="1"/>
  <c r="Z50" i="1"/>
  <c r="Z167" i="1"/>
  <c r="CN28" i="1"/>
  <c r="CM40" i="1"/>
  <c r="CM130" i="1"/>
  <c r="CM400" i="1"/>
  <c r="CM469" i="1"/>
  <c r="CN469" i="1" s="1"/>
  <c r="CM19" i="1"/>
  <c r="CN33" i="1"/>
  <c r="CM308" i="1"/>
  <c r="CM386" i="1"/>
  <c r="CM453" i="1"/>
  <c r="CM36" i="1"/>
  <c r="CM397" i="1"/>
  <c r="CN397" i="1" s="1"/>
  <c r="CO397" i="1" s="1"/>
  <c r="CM401" i="1"/>
  <c r="CM362" i="1"/>
  <c r="CM339" i="1"/>
  <c r="CM463" i="1"/>
  <c r="CM42" i="1"/>
  <c r="CM288" i="1"/>
  <c r="CM131" i="1"/>
  <c r="CN352" i="1"/>
  <c r="CM470" i="1"/>
  <c r="CM157" i="1"/>
  <c r="CM351" i="1"/>
  <c r="CM353" i="1"/>
  <c r="CN247" i="1"/>
  <c r="CM420" i="1"/>
  <c r="CM432" i="1"/>
  <c r="CN432" i="1" s="1"/>
  <c r="CM236" i="1"/>
  <c r="CM195" i="1"/>
  <c r="CM217" i="1"/>
  <c r="CN207" i="1"/>
  <c r="CM429" i="1"/>
  <c r="CN429" i="1" s="1"/>
  <c r="CM121" i="1"/>
  <c r="CM111" i="1"/>
  <c r="CM407" i="1"/>
  <c r="CN407" i="1" s="1"/>
  <c r="CO407" i="1" s="1"/>
  <c r="CN276" i="1"/>
  <c r="CM450" i="1"/>
  <c r="CN450" i="1" s="1"/>
  <c r="CN266" i="1"/>
  <c r="CM205" i="1"/>
  <c r="CM177" i="1"/>
  <c r="CN318" i="1"/>
  <c r="CM29" i="1"/>
  <c r="CM428" i="1"/>
  <c r="CN428" i="1" s="1"/>
  <c r="CM261" i="1"/>
  <c r="CM385" i="1"/>
  <c r="CN59" i="1"/>
  <c r="CM366" i="1"/>
  <c r="CN54" i="1"/>
  <c r="CM409" i="1"/>
  <c r="CM368" i="1"/>
  <c r="CM408" i="1"/>
  <c r="CM84" i="1"/>
  <c r="CM216" i="1"/>
  <c r="CN319" i="1"/>
  <c r="CM234" i="1"/>
  <c r="CM190" i="1"/>
  <c r="CM200" i="1"/>
  <c r="CM340" i="1"/>
  <c r="CN340" i="1" s="1"/>
  <c r="CO340" i="1" s="1"/>
  <c r="CM57" i="1"/>
  <c r="CM222" i="1"/>
  <c r="CN229" i="1"/>
  <c r="CN495" i="1"/>
  <c r="CM487" i="1"/>
  <c r="CM277" i="1"/>
  <c r="CN253" i="1"/>
  <c r="CM332" i="1"/>
  <c r="CN332" i="1" s="1"/>
  <c r="CM237" i="1"/>
  <c r="CM242" i="1"/>
  <c r="CN242" i="1" s="1"/>
  <c r="CM404" i="1"/>
  <c r="CN435" i="1"/>
  <c r="CN182" i="1"/>
  <c r="CM370" i="1"/>
  <c r="CN271" i="1"/>
  <c r="CN248" i="1"/>
  <c r="CM484" i="1"/>
  <c r="CM363" i="1"/>
  <c r="CM134" i="1"/>
  <c r="CN250" i="1"/>
  <c r="CN272" i="1"/>
  <c r="CM219" i="1"/>
  <c r="CM133" i="1"/>
  <c r="CN322" i="1"/>
  <c r="CM447" i="1"/>
  <c r="CN228" i="1"/>
  <c r="CM336" i="1"/>
  <c r="CM390" i="1"/>
  <c r="CN259" i="1"/>
  <c r="CM125" i="1"/>
  <c r="CM51" i="1"/>
  <c r="CM438" i="1"/>
  <c r="CN449" i="1"/>
  <c r="CM299" i="1"/>
  <c r="CN299" i="1" s="1"/>
  <c r="CO299" i="1" s="1"/>
  <c r="CM145" i="1"/>
  <c r="CM243" i="1"/>
  <c r="CM426" i="1"/>
  <c r="CN426" i="1" s="1"/>
  <c r="CM30" i="1"/>
  <c r="CM384" i="1"/>
  <c r="CM53" i="1"/>
  <c r="CN183" i="1"/>
  <c r="CM136" i="1"/>
  <c r="CM445" i="1"/>
  <c r="CN445" i="1" s="1"/>
  <c r="CN212" i="1"/>
  <c r="CO212" i="1" s="1"/>
  <c r="CM372" i="1"/>
  <c r="CM443" i="1"/>
  <c r="CM286" i="1"/>
  <c r="CM399" i="1"/>
  <c r="CN399" i="1" s="1"/>
  <c r="CM23" i="1"/>
  <c r="CN241" i="1"/>
  <c r="CM354" i="1"/>
  <c r="CM170" i="1"/>
  <c r="CM224" i="1"/>
  <c r="CM209" i="1"/>
  <c r="CN442" i="1"/>
  <c r="CN437" i="1"/>
  <c r="CM477" i="1"/>
  <c r="CN73" i="1"/>
  <c r="CN298" i="1"/>
  <c r="CN468" i="1"/>
  <c r="CM427" i="1"/>
  <c r="CM225" i="1"/>
  <c r="CN225" i="1" s="1"/>
  <c r="CM436" i="1"/>
  <c r="CN436" i="1" s="1"/>
  <c r="CM165" i="1"/>
  <c r="CM410" i="1"/>
  <c r="CN410" i="1" s="1"/>
  <c r="CM430" i="1"/>
  <c r="CM132" i="1"/>
  <c r="CN263" i="1"/>
  <c r="CM158" i="1"/>
  <c r="CM174" i="1"/>
  <c r="CM414" i="1"/>
  <c r="CM373" i="1"/>
  <c r="CN373" i="1" s="1"/>
  <c r="CO373" i="1" s="1"/>
  <c r="CM376" i="1"/>
  <c r="CN376" i="1" s="1"/>
  <c r="CM150" i="1"/>
  <c r="CM380" i="1"/>
  <c r="CN380" i="1" s="1"/>
  <c r="CM382" i="1"/>
  <c r="CN389" i="1"/>
  <c r="CM15" i="1"/>
  <c r="CN440" i="1"/>
  <c r="CO440" i="1" s="1"/>
  <c r="CM287" i="1"/>
  <c r="CM45" i="1"/>
  <c r="CN49" i="1"/>
  <c r="CN268" i="1"/>
  <c r="CN231" i="1"/>
  <c r="CM246" i="1"/>
  <c r="CN206" i="1"/>
  <c r="CO206" i="1" s="1"/>
  <c r="CM359" i="1"/>
  <c r="CN359" i="1" s="1"/>
  <c r="CO359" i="1" s="1"/>
  <c r="CN392" i="1"/>
  <c r="CM41" i="1"/>
  <c r="CN103" i="1"/>
  <c r="CN473" i="1"/>
  <c r="CM155" i="1"/>
  <c r="CN155" i="1" s="1"/>
  <c r="CM159" i="1"/>
  <c r="CM146" i="1"/>
  <c r="CN146" i="1" s="1"/>
  <c r="CO146" i="1" s="1"/>
  <c r="CM147" i="1"/>
  <c r="AI46" i="6"/>
  <c r="AI50" i="6"/>
  <c r="EO69" i="6"/>
  <c r="EO68" i="6"/>
  <c r="EO14" i="6"/>
  <c r="EO83" i="6"/>
  <c r="EO22" i="6"/>
  <c r="EO33" i="6"/>
  <c r="EO19" i="6"/>
  <c r="EO66" i="6"/>
  <c r="EO93" i="6"/>
  <c r="EO59" i="6"/>
  <c r="EO70" i="6"/>
  <c r="EO50" i="6"/>
  <c r="AI49" i="6"/>
  <c r="AI9" i="6"/>
  <c r="AJ9" i="6" s="1"/>
  <c r="AI39" i="6"/>
  <c r="AJ39" i="6" s="1"/>
  <c r="AI17" i="6"/>
  <c r="CN466" i="1" s="1"/>
  <c r="CO466" i="1" s="1"/>
  <c r="AI79" i="6"/>
  <c r="AI91" i="6"/>
  <c r="AJ79" i="6"/>
  <c r="AI33" i="6"/>
  <c r="AI80" i="6"/>
  <c r="AI68" i="6"/>
  <c r="AI6" i="6"/>
  <c r="AI24" i="6"/>
  <c r="AJ24" i="6" s="1"/>
  <c r="AI10" i="6"/>
  <c r="AI69" i="6"/>
  <c r="AI61" i="6"/>
  <c r="AI98" i="6"/>
  <c r="AI70" i="6"/>
  <c r="AJ70" i="6" s="1"/>
  <c r="AI54" i="6"/>
  <c r="AI19" i="6"/>
  <c r="CN274" i="1" s="1"/>
  <c r="AI63" i="6"/>
  <c r="AI95" i="6"/>
  <c r="AJ95" i="6" s="1"/>
  <c r="AI81" i="6"/>
  <c r="AI34" i="6"/>
  <c r="CN37" i="1" s="1"/>
  <c r="AI71" i="6"/>
  <c r="AI62" i="6"/>
  <c r="AI27" i="6"/>
  <c r="CN460" i="1" s="1"/>
  <c r="AI29" i="6"/>
  <c r="CN62" i="1" s="1"/>
  <c r="AI85" i="6"/>
  <c r="AJ85" i="6" s="1"/>
  <c r="AI83" i="6"/>
  <c r="AI1" i="6"/>
  <c r="AI28" i="6"/>
  <c r="CN64" i="1" s="1"/>
  <c r="AI90" i="6"/>
  <c r="AI77" i="6"/>
  <c r="AI75" i="6"/>
  <c r="AI5" i="6"/>
  <c r="AJ5" i="6" s="1"/>
  <c r="AI36" i="6"/>
  <c r="AI96" i="6"/>
  <c r="AH3" i="6"/>
  <c r="AI84" i="6"/>
  <c r="AI59" i="6"/>
  <c r="AI26" i="6"/>
  <c r="CN154" i="1" s="1"/>
  <c r="AI11" i="6"/>
  <c r="AI22" i="6"/>
  <c r="AI41" i="6"/>
  <c r="AI38" i="6"/>
  <c r="AI82" i="6"/>
  <c r="AI53" i="6"/>
  <c r="AI14" i="6"/>
  <c r="AI37" i="6"/>
  <c r="CN123" i="1" s="1"/>
  <c r="AI13" i="6"/>
  <c r="CN486" i="1" s="1"/>
  <c r="AI18" i="6"/>
  <c r="AI94" i="6"/>
  <c r="AI21" i="6"/>
  <c r="CN238" i="1" s="1"/>
  <c r="AI51" i="6"/>
  <c r="AI40" i="6"/>
  <c r="CN34" i="1" s="1"/>
  <c r="AI56" i="6"/>
  <c r="AI92" i="6"/>
  <c r="AI65" i="6"/>
  <c r="AJ65" i="6" s="1"/>
  <c r="AI88" i="6"/>
  <c r="AI45" i="6"/>
  <c r="AJ45" i="6" s="1"/>
  <c r="AI30" i="6"/>
  <c r="CN65" i="1" s="1"/>
  <c r="AJ78" i="6"/>
  <c r="AI64" i="6"/>
  <c r="AI43" i="6"/>
  <c r="AI97" i="6"/>
  <c r="AI48" i="6"/>
  <c r="AJ48" i="6" s="1"/>
  <c r="AI32" i="6"/>
  <c r="AI60" i="6"/>
  <c r="AJ60" i="6" s="1"/>
  <c r="AI4" i="6"/>
  <c r="AI31" i="6"/>
  <c r="AI16" i="6"/>
  <c r="CN387" i="1" s="1"/>
  <c r="AI42" i="6"/>
  <c r="AJ42" i="6" s="1"/>
  <c r="AI72" i="6"/>
  <c r="AJ72" i="6" s="1"/>
  <c r="AI52" i="6"/>
  <c r="AI12" i="6"/>
  <c r="AI86" i="6"/>
  <c r="AJ86" i="6" s="1"/>
  <c r="AI74" i="6"/>
  <c r="AI87" i="6"/>
  <c r="AJ87" i="6" s="1"/>
  <c r="AI73" i="6"/>
  <c r="AI89" i="6"/>
  <c r="AI44" i="6"/>
  <c r="AI8" i="6"/>
  <c r="AI23" i="6"/>
  <c r="AJ17" i="6"/>
  <c r="AI47" i="6"/>
  <c r="AJ47" i="6" s="1"/>
  <c r="AI25" i="6"/>
  <c r="AI58" i="6"/>
  <c r="AI7" i="6"/>
  <c r="AJ7" i="6" s="1"/>
  <c r="AI76" i="6"/>
  <c r="AI66" i="6"/>
  <c r="AI35" i="6"/>
  <c r="AJ35" i="6" s="1"/>
  <c r="EN3" i="6"/>
  <c r="EO1" i="6"/>
  <c r="EP84" i="6" s="1"/>
  <c r="EO16" i="6"/>
  <c r="EO71" i="6"/>
  <c r="EP76" i="6"/>
  <c r="EP63" i="6"/>
  <c r="EP66" i="6"/>
  <c r="EO72" i="6"/>
  <c r="EO28" i="6"/>
  <c r="EO23" i="6"/>
  <c r="X111" i="12"/>
  <c r="X110" i="12"/>
  <c r="X105" i="12"/>
  <c r="X104" i="12"/>
  <c r="X106" i="12"/>
  <c r="X108" i="12"/>
  <c r="X103" i="12"/>
  <c r="X102" i="12"/>
  <c r="X101" i="12"/>
  <c r="X99" i="12"/>
  <c r="X98" i="12"/>
  <c r="X100" i="12"/>
  <c r="X92" i="12"/>
  <c r="X97" i="12"/>
  <c r="X94" i="12"/>
  <c r="X91" i="12"/>
  <c r="X90" i="12"/>
  <c r="X107" i="12"/>
  <c r="X93" i="12"/>
  <c r="X109" i="12"/>
  <c r="X89" i="12"/>
  <c r="X96" i="12"/>
  <c r="X95" i="12"/>
  <c r="X86" i="12"/>
  <c r="X83" i="12"/>
  <c r="X85" i="12"/>
  <c r="X77" i="12"/>
  <c r="X88" i="12"/>
  <c r="X82" i="12"/>
  <c r="X87" i="12"/>
  <c r="X79" i="12"/>
  <c r="X84" i="12"/>
  <c r="X76" i="12"/>
  <c r="X81" i="12"/>
  <c r="X73" i="12"/>
  <c r="X70" i="12"/>
  <c r="X80" i="12"/>
  <c r="X75" i="12"/>
  <c r="X67" i="12"/>
  <c r="X72" i="12"/>
  <c r="X78" i="12"/>
  <c r="X69" i="12"/>
  <c r="X74" i="12"/>
  <c r="X71" i="12"/>
  <c r="X62" i="12"/>
  <c r="X68" i="12"/>
  <c r="X64" i="12"/>
  <c r="X61" i="12"/>
  <c r="X66" i="12"/>
  <c r="X58" i="12"/>
  <c r="X63" i="12"/>
  <c r="X60" i="12"/>
  <c r="X65" i="12"/>
  <c r="X47" i="12"/>
  <c r="X52" i="12"/>
  <c r="X57" i="12"/>
  <c r="X49" i="12"/>
  <c r="X54" i="12"/>
  <c r="X51" i="12"/>
  <c r="X59" i="12"/>
  <c r="X48" i="12"/>
  <c r="X42" i="12"/>
  <c r="X34" i="12"/>
  <c r="X39" i="12"/>
  <c r="X36" i="12"/>
  <c r="X55" i="12"/>
  <c r="X46" i="12"/>
  <c r="X44" i="12"/>
  <c r="X41" i="12"/>
  <c r="X33" i="12"/>
  <c r="X25" i="12"/>
  <c r="X56" i="12"/>
  <c r="X38" i="12"/>
  <c r="X30" i="12"/>
  <c r="X45" i="12"/>
  <c r="X43" i="12"/>
  <c r="X35" i="12"/>
  <c r="X27" i="12"/>
  <c r="X53" i="12"/>
  <c r="X50" i="12"/>
  <c r="X40" i="12"/>
  <c r="X32" i="12"/>
  <c r="X24" i="12"/>
  <c r="X31" i="12"/>
  <c r="X26" i="12"/>
  <c r="X22" i="12"/>
  <c r="X14" i="12"/>
  <c r="X6" i="12"/>
  <c r="X19" i="12"/>
  <c r="X11" i="12"/>
  <c r="X16" i="12"/>
  <c r="X8" i="12"/>
  <c r="X5" i="12"/>
  <c r="X29" i="12"/>
  <c r="X21" i="12"/>
  <c r="X13" i="12"/>
  <c r="X28" i="12"/>
  <c r="X18" i="12"/>
  <c r="X10" i="12"/>
  <c r="X23" i="12"/>
  <c r="X15" i="12"/>
  <c r="Y3" i="12"/>
  <c r="X20" i="12"/>
  <c r="X17" i="12"/>
  <c r="X12" i="12"/>
  <c r="X9" i="12"/>
  <c r="X7" i="12"/>
  <c r="X37" i="12"/>
  <c r="EP34" i="6"/>
  <c r="EO98" i="6"/>
  <c r="EP10" i="6"/>
  <c r="EP60" i="6"/>
  <c r="EO17" i="6"/>
  <c r="EO52" i="6"/>
  <c r="EP52" i="6" s="1"/>
  <c r="EP54" i="6"/>
  <c r="EP89" i="6"/>
  <c r="EO65" i="6"/>
  <c r="EO78" i="6"/>
  <c r="CF1" i="1"/>
  <c r="CN134" i="1" l="1"/>
  <c r="CN42" i="1"/>
  <c r="CN41" i="1"/>
  <c r="CN239" i="1"/>
  <c r="CN345" i="1"/>
  <c r="CN344" i="1"/>
  <c r="CN148" i="1"/>
  <c r="CO148" i="1" s="1"/>
  <c r="CN163" i="1"/>
  <c r="CN9" i="1"/>
  <c r="CN354" i="1"/>
  <c r="CO354" i="1" s="1"/>
  <c r="CN290" i="1"/>
  <c r="CN348" i="1"/>
  <c r="CN252" i="1"/>
  <c r="CN94" i="1"/>
  <c r="CN398" i="1"/>
  <c r="CN17" i="1"/>
  <c r="CN327" i="1"/>
  <c r="CN305" i="1"/>
  <c r="CO305" i="1" s="1"/>
  <c r="CN487" i="1"/>
  <c r="CN143" i="1"/>
  <c r="CO143" i="1" s="1"/>
  <c r="CN368" i="1"/>
  <c r="CO368" i="1" s="1"/>
  <c r="CN108" i="1"/>
  <c r="CN315" i="1"/>
  <c r="CN494" i="1"/>
  <c r="CN70" i="1"/>
  <c r="CN420" i="1"/>
  <c r="CN411" i="1"/>
  <c r="CN320" i="1"/>
  <c r="CN105" i="1"/>
  <c r="CN275" i="1"/>
  <c r="CO275" i="1" s="1"/>
  <c r="CN317" i="1"/>
  <c r="CN19" i="1"/>
  <c r="CN400" i="1"/>
  <c r="CO400" i="1" s="1"/>
  <c r="CN22" i="1"/>
  <c r="CN246" i="1"/>
  <c r="CN287" i="1"/>
  <c r="CN61" i="1"/>
  <c r="CN186" i="1"/>
  <c r="CO186" i="1" s="1"/>
  <c r="CN156" i="1"/>
  <c r="CN138" i="1"/>
  <c r="CO138" i="1" s="1"/>
  <c r="CN171" i="1"/>
  <c r="CN204" i="1"/>
  <c r="CN221" i="1"/>
  <c r="CO221" i="1" s="1"/>
  <c r="CN209" i="1"/>
  <c r="CN112" i="1"/>
  <c r="CN53" i="1"/>
  <c r="CN124" i="1"/>
  <c r="CO124" i="1" s="1"/>
  <c r="CN438" i="1"/>
  <c r="CO438" i="1" s="1"/>
  <c r="CN69" i="1"/>
  <c r="CN12" i="1"/>
  <c r="CN172" i="1"/>
  <c r="CN200" i="1"/>
  <c r="CN297" i="1"/>
  <c r="CN11" i="1"/>
  <c r="CN502" i="1"/>
  <c r="CN203" i="1"/>
  <c r="CN451" i="1"/>
  <c r="CO451" i="1" s="1"/>
  <c r="CN90" i="1"/>
  <c r="CN177" i="1"/>
  <c r="CN294" i="1"/>
  <c r="CN111" i="1"/>
  <c r="CN189" i="1"/>
  <c r="CN217" i="1"/>
  <c r="CO217" i="1" s="1"/>
  <c r="CN185" i="1"/>
  <c r="CN153" i="1"/>
  <c r="CN97" i="1"/>
  <c r="CO97" i="1" s="1"/>
  <c r="CN312" i="1"/>
  <c r="CN383" i="1"/>
  <c r="AJ23" i="6"/>
  <c r="CN180" i="1"/>
  <c r="CO180" i="1" s="1"/>
  <c r="CN350" i="1"/>
  <c r="CN330" i="1"/>
  <c r="CN358" i="1"/>
  <c r="CN337" i="1"/>
  <c r="Z312" i="1"/>
  <c r="Z240" i="1"/>
  <c r="Z286" i="1"/>
  <c r="Z239" i="1"/>
  <c r="Z213" i="1"/>
  <c r="Z225" i="1"/>
  <c r="Z219" i="1"/>
  <c r="Z205" i="1"/>
  <c r="Z207" i="1"/>
  <c r="Z243" i="1"/>
  <c r="Z209" i="1"/>
  <c r="CN159" i="1"/>
  <c r="CN382" i="1"/>
  <c r="CO382" i="1" s="1"/>
  <c r="CN414" i="1"/>
  <c r="CN165" i="1"/>
  <c r="CN467" i="1"/>
  <c r="CO467" i="1" s="1"/>
  <c r="CN224" i="1"/>
  <c r="CN47" i="1"/>
  <c r="CO47" i="1" s="1"/>
  <c r="CN286" i="1"/>
  <c r="CN71" i="1"/>
  <c r="CN384" i="1"/>
  <c r="CN30" i="1"/>
  <c r="CN375" i="1"/>
  <c r="CN102" i="1"/>
  <c r="CN336" i="1"/>
  <c r="CO336" i="1" s="1"/>
  <c r="CN133" i="1"/>
  <c r="CN38" i="1"/>
  <c r="CO38" i="1" s="1"/>
  <c r="CO271" i="1"/>
  <c r="CN98" i="1"/>
  <c r="CN300" i="1"/>
  <c r="CN152" i="1"/>
  <c r="CO152" i="1" s="1"/>
  <c r="CN464" i="1"/>
  <c r="CN197" i="1"/>
  <c r="CO197" i="1" s="1"/>
  <c r="CN261" i="1"/>
  <c r="CN121" i="1"/>
  <c r="CN195" i="1"/>
  <c r="CN131" i="1"/>
  <c r="CO131" i="1" s="1"/>
  <c r="CN463" i="1"/>
  <c r="CO463" i="1" s="1"/>
  <c r="CN36" i="1"/>
  <c r="CN5" i="1"/>
  <c r="CO5" i="1" s="1"/>
  <c r="CN58" i="1"/>
  <c r="CN76" i="1"/>
  <c r="CN147" i="1"/>
  <c r="CO147" i="1" s="1"/>
  <c r="CN434" i="1"/>
  <c r="CN285" i="1"/>
  <c r="CN150" i="1"/>
  <c r="CO150" i="1" s="1"/>
  <c r="CN500" i="1"/>
  <c r="CN170" i="1"/>
  <c r="CN95" i="1"/>
  <c r="CN269" i="1"/>
  <c r="CO269" i="1" s="1"/>
  <c r="CN243" i="1"/>
  <c r="CN51" i="1"/>
  <c r="CN196" i="1"/>
  <c r="CO196" i="1" s="1"/>
  <c r="CN316" i="1"/>
  <c r="CN89" i="1"/>
  <c r="CO229" i="1"/>
  <c r="CN190" i="1"/>
  <c r="CN279" i="1"/>
  <c r="CN142" i="1"/>
  <c r="CO142" i="1" s="1"/>
  <c r="CN127" i="1"/>
  <c r="CN366" i="1"/>
  <c r="CO366" i="1" s="1"/>
  <c r="CN369" i="1"/>
  <c r="CO369" i="1" s="1"/>
  <c r="CN6" i="1"/>
  <c r="CN490" i="1"/>
  <c r="CN100" i="1"/>
  <c r="CN92" i="1"/>
  <c r="CN351" i="1"/>
  <c r="CO351" i="1" s="1"/>
  <c r="CN453" i="1"/>
  <c r="CN130" i="1"/>
  <c r="CN193" i="1"/>
  <c r="CN433" i="1"/>
  <c r="CN419" i="1"/>
  <c r="CO182" i="1"/>
  <c r="CO392" i="1"/>
  <c r="CN74" i="1"/>
  <c r="CN15" i="1"/>
  <c r="CO380" i="1"/>
  <c r="CO376" i="1"/>
  <c r="CN491" i="1"/>
  <c r="CN444" i="1"/>
  <c r="CN213" i="1"/>
  <c r="CN173" i="1"/>
  <c r="CO173" i="1" s="1"/>
  <c r="CN87" i="1"/>
  <c r="CO87" i="1" s="1"/>
  <c r="CN125" i="1"/>
  <c r="CO125" i="1" s="1"/>
  <c r="CN390" i="1"/>
  <c r="CO390" i="1" s="1"/>
  <c r="CN199" i="1"/>
  <c r="CN162" i="1"/>
  <c r="CO162" i="1" s="1"/>
  <c r="CN234" i="1"/>
  <c r="CN324" i="1"/>
  <c r="CN84" i="1"/>
  <c r="CO84" i="1" s="1"/>
  <c r="CN202" i="1"/>
  <c r="CN493" i="1"/>
  <c r="CN24" i="1"/>
  <c r="CN29" i="1"/>
  <c r="CN205" i="1"/>
  <c r="CN236" i="1"/>
  <c r="CN302" i="1"/>
  <c r="CN288" i="1"/>
  <c r="CN339" i="1"/>
  <c r="CO339" i="1" s="1"/>
  <c r="CN386" i="1"/>
  <c r="CN308" i="1"/>
  <c r="CN21" i="1"/>
  <c r="CN31" i="1"/>
  <c r="CO31" i="1" s="1"/>
  <c r="CN158" i="1"/>
  <c r="AJ26" i="6"/>
  <c r="CN113" i="1"/>
  <c r="Z233" i="1"/>
  <c r="Z208" i="1"/>
  <c r="Z396" i="1"/>
  <c r="Z474" i="1"/>
  <c r="Z235" i="1"/>
  <c r="Z249" i="1"/>
  <c r="Z211" i="1"/>
  <c r="CN503" i="1"/>
  <c r="CN454" i="1"/>
  <c r="CO473" i="1"/>
  <c r="CN191" i="1"/>
  <c r="CO191" i="1" s="1"/>
  <c r="CN46" i="1"/>
  <c r="CO46" i="1" s="1"/>
  <c r="CN132" i="1"/>
  <c r="CN427" i="1"/>
  <c r="CN443" i="1"/>
  <c r="CN136" i="1"/>
  <c r="CO136" i="1" s="1"/>
  <c r="CN151" i="1"/>
  <c r="CO151" i="1" s="1"/>
  <c r="CN68" i="1"/>
  <c r="CN120" i="1"/>
  <c r="CO120" i="1" s="1"/>
  <c r="CN479" i="1"/>
  <c r="CN484" i="1"/>
  <c r="CN404" i="1"/>
  <c r="CO404" i="1" s="1"/>
  <c r="CN237" i="1"/>
  <c r="CN222" i="1"/>
  <c r="CN409" i="1"/>
  <c r="CN240" i="1"/>
  <c r="CN72" i="1"/>
  <c r="CO266" i="1"/>
  <c r="CN335" i="1"/>
  <c r="CN282" i="1"/>
  <c r="CO282" i="1" s="1"/>
  <c r="CN353" i="1"/>
  <c r="CO353" i="1" s="1"/>
  <c r="CN55" i="1"/>
  <c r="CO55" i="1" s="1"/>
  <c r="CN157" i="1"/>
  <c r="CO157" i="1" s="1"/>
  <c r="CN362" i="1"/>
  <c r="CO362" i="1" s="1"/>
  <c r="CN40" i="1"/>
  <c r="CO103" i="1"/>
  <c r="CN99" i="1"/>
  <c r="CO99" i="1" s="1"/>
  <c r="CN67" i="1"/>
  <c r="CO67" i="1" s="1"/>
  <c r="CN45" i="1"/>
  <c r="CO45" i="1" s="1"/>
  <c r="CN174" i="1"/>
  <c r="CN430" i="1"/>
  <c r="CN477" i="1"/>
  <c r="CO477" i="1" s="1"/>
  <c r="CN489" i="1"/>
  <c r="CN86" i="1"/>
  <c r="CN23" i="1"/>
  <c r="CN372" i="1"/>
  <c r="CN145" i="1"/>
  <c r="CO145" i="1" s="1"/>
  <c r="CN278" i="1"/>
  <c r="CN16" i="1"/>
  <c r="CN447" i="1"/>
  <c r="CN219" i="1"/>
  <c r="CO219" i="1" s="1"/>
  <c r="CN88" i="1"/>
  <c r="CO88" i="1" s="1"/>
  <c r="CN363" i="1"/>
  <c r="CO363" i="1" s="1"/>
  <c r="CO248" i="1"/>
  <c r="CN370" i="1"/>
  <c r="CO370" i="1" s="1"/>
  <c r="CN277" i="1"/>
  <c r="CN57" i="1"/>
  <c r="CO57" i="1" s="1"/>
  <c r="CN216" i="1"/>
  <c r="CO216" i="1" s="1"/>
  <c r="CN408" i="1"/>
  <c r="CN289" i="1"/>
  <c r="CN175" i="1"/>
  <c r="CO175" i="1" s="1"/>
  <c r="CN385" i="1"/>
  <c r="CO385" i="1" s="1"/>
  <c r="CO276" i="1"/>
  <c r="CN499" i="1"/>
  <c r="CN470" i="1"/>
  <c r="CN401" i="1"/>
  <c r="CN198" i="1"/>
  <c r="CN313" i="1"/>
  <c r="EP65" i="6"/>
  <c r="EP42" i="6"/>
  <c r="EP16" i="6"/>
  <c r="EP29" i="6"/>
  <c r="EP15" i="6"/>
  <c r="EQ15" i="6" s="1"/>
  <c r="EP36" i="6"/>
  <c r="EP50" i="6"/>
  <c r="EP46" i="6"/>
  <c r="EP25" i="6"/>
  <c r="EP97" i="6"/>
  <c r="EP14" i="6"/>
  <c r="EP43" i="6"/>
  <c r="EP38" i="6"/>
  <c r="EP57" i="6"/>
  <c r="EP33" i="6"/>
  <c r="EQ33" i="6" s="1"/>
  <c r="EP87" i="6"/>
  <c r="EP8" i="6"/>
  <c r="EP9" i="6"/>
  <c r="EP7" i="6"/>
  <c r="EQ7" i="6" s="1"/>
  <c r="EP30" i="6"/>
  <c r="EP85" i="6"/>
  <c r="EP64" i="6"/>
  <c r="AJ76" i="6"/>
  <c r="AJ25" i="6"/>
  <c r="AJ8" i="6"/>
  <c r="AJ16" i="6"/>
  <c r="CO399" i="1" s="1"/>
  <c r="AJ4" i="6"/>
  <c r="AJ88" i="6"/>
  <c r="AJ92" i="6"/>
  <c r="AJ36" i="6"/>
  <c r="AJ83" i="6"/>
  <c r="AK83" i="6" s="1"/>
  <c r="AJ81" i="6"/>
  <c r="AJ10" i="6"/>
  <c r="EP81" i="6"/>
  <c r="EP91" i="6"/>
  <c r="EP28" i="6"/>
  <c r="EP83" i="6"/>
  <c r="EP47" i="6"/>
  <c r="AJ58" i="6"/>
  <c r="AJ44" i="6"/>
  <c r="AJ31" i="6"/>
  <c r="AJ43" i="6"/>
  <c r="AJ51" i="6"/>
  <c r="AJ94" i="6"/>
  <c r="AJ82" i="6"/>
  <c r="AJ59" i="6"/>
  <c r="AJ27" i="6"/>
  <c r="CO460" i="1" s="1"/>
  <c r="AJ20" i="6"/>
  <c r="CO319" i="1" s="1"/>
  <c r="EP48" i="6"/>
  <c r="EP17" i="6"/>
  <c r="EP32" i="6"/>
  <c r="EQ32" i="6" s="1"/>
  <c r="EP31" i="6"/>
  <c r="AJ74" i="6"/>
  <c r="AJ12" i="6"/>
  <c r="AK12" i="6" s="1"/>
  <c r="AJ97" i="6"/>
  <c r="EP78" i="6"/>
  <c r="EP37" i="6"/>
  <c r="EQ37" i="6" s="1"/>
  <c r="EP56" i="6"/>
  <c r="EP86" i="6"/>
  <c r="EP77" i="6"/>
  <c r="EP58" i="6"/>
  <c r="EP74" i="6"/>
  <c r="EP98" i="6"/>
  <c r="EP67" i="6"/>
  <c r="EP18" i="6"/>
  <c r="EP41" i="6"/>
  <c r="EP51" i="6"/>
  <c r="EP93" i="6"/>
  <c r="AJ89" i="6"/>
  <c r="AJ57" i="6"/>
  <c r="AJ52" i="6"/>
  <c r="AJ64" i="6"/>
  <c r="AJ30" i="6"/>
  <c r="CO49" i="1" s="1"/>
  <c r="AJ56" i="6"/>
  <c r="AJ18" i="6"/>
  <c r="EP61" i="6"/>
  <c r="EP80" i="6"/>
  <c r="EP4" i="6"/>
  <c r="EP45" i="6"/>
  <c r="EP95" i="6"/>
  <c r="AJ66" i="6"/>
  <c r="AJ55" i="6"/>
  <c r="AJ73" i="6"/>
  <c r="AJ32" i="6"/>
  <c r="CO28" i="1" s="1"/>
  <c r="AJ37" i="6"/>
  <c r="CO123" i="1" s="1"/>
  <c r="AJ41" i="6"/>
  <c r="EP90" i="6"/>
  <c r="AJ28" i="6"/>
  <c r="CO73" i="1" s="1"/>
  <c r="AJ34" i="6"/>
  <c r="AJ69" i="6"/>
  <c r="AJ33" i="6"/>
  <c r="EP44" i="6"/>
  <c r="EP6" i="6"/>
  <c r="AI3" i="6"/>
  <c r="AJ1" i="6"/>
  <c r="AJ67" i="6"/>
  <c r="EP5" i="6"/>
  <c r="EP23" i="6"/>
  <c r="EP94" i="6"/>
  <c r="EQ94" i="6" s="1"/>
  <c r="EP62" i="6"/>
  <c r="EP12" i="6"/>
  <c r="EP27" i="6"/>
  <c r="EP13" i="6"/>
  <c r="EP73" i="6"/>
  <c r="AJ21" i="6"/>
  <c r="AJ13" i="6"/>
  <c r="CO486" i="1" s="1"/>
  <c r="AJ38" i="6"/>
  <c r="AJ84" i="6"/>
  <c r="AJ75" i="6"/>
  <c r="AJ29" i="6"/>
  <c r="AJ63" i="6"/>
  <c r="AJ6" i="6"/>
  <c r="AJ93" i="6"/>
  <c r="AJ98" i="6"/>
  <c r="AJ91" i="6"/>
  <c r="EP72" i="6"/>
  <c r="EP70" i="6"/>
  <c r="EQ70" i="6" s="1"/>
  <c r="EP79" i="6"/>
  <c r="EP24" i="6"/>
  <c r="EP39" i="6"/>
  <c r="AJ49" i="6"/>
  <c r="AJ40" i="6"/>
  <c r="CO34" i="1" s="1"/>
  <c r="AJ14" i="6"/>
  <c r="AJ22" i="6"/>
  <c r="CO225" i="1" s="1"/>
  <c r="AJ77" i="6"/>
  <c r="AJ62" i="6"/>
  <c r="AJ19" i="6"/>
  <c r="CO318" i="1" s="1"/>
  <c r="AJ68" i="6"/>
  <c r="AJ50" i="6"/>
  <c r="AJ15" i="6"/>
  <c r="CO435" i="1" s="1"/>
  <c r="EP22" i="6"/>
  <c r="EP92" i="6"/>
  <c r="EP21" i="6"/>
  <c r="EP40" i="6"/>
  <c r="EP71" i="6"/>
  <c r="EP11" i="6"/>
  <c r="EP59" i="6"/>
  <c r="AJ53" i="6"/>
  <c r="AJ11" i="6"/>
  <c r="AK11" i="6" s="1"/>
  <c r="AJ96" i="6"/>
  <c r="AJ90" i="6"/>
  <c r="AJ71" i="6"/>
  <c r="AJ54" i="6"/>
  <c r="AJ61" i="6"/>
  <c r="AJ80" i="6"/>
  <c r="AJ46" i="6"/>
  <c r="AK46" i="6" s="1"/>
  <c r="EP55" i="6"/>
  <c r="EP75" i="6"/>
  <c r="Y111" i="12"/>
  <c r="Y109" i="12"/>
  <c r="Y102" i="12"/>
  <c r="Y106" i="12"/>
  <c r="Y108" i="12"/>
  <c r="Y110" i="12"/>
  <c r="Y101" i="12"/>
  <c r="Y105" i="12"/>
  <c r="Y104" i="12"/>
  <c r="Y100" i="12"/>
  <c r="Y98" i="12"/>
  <c r="Y107" i="12"/>
  <c r="Y97" i="12"/>
  <c r="Y94" i="12"/>
  <c r="Y96" i="12"/>
  <c r="Y93" i="12"/>
  <c r="Y89" i="12"/>
  <c r="Y95" i="12"/>
  <c r="Y86" i="12"/>
  <c r="Y92" i="12"/>
  <c r="Y103" i="12"/>
  <c r="Y99" i="12"/>
  <c r="Y91" i="12"/>
  <c r="Y88" i="12"/>
  <c r="Y83" i="12"/>
  <c r="Y80" i="12"/>
  <c r="Y90" i="12"/>
  <c r="Y85" i="12"/>
  <c r="Y82" i="12"/>
  <c r="Y87" i="12"/>
  <c r="Y79" i="12"/>
  <c r="Y84" i="12"/>
  <c r="Y81" i="12"/>
  <c r="Y70" i="12"/>
  <c r="Y76" i="12"/>
  <c r="Y75" i="12"/>
  <c r="Y67" i="12"/>
  <c r="Y72" i="12"/>
  <c r="Y78" i="12"/>
  <c r="Y69" i="12"/>
  <c r="Y74" i="12"/>
  <c r="Y77" i="12"/>
  <c r="Y71" i="12"/>
  <c r="Y68" i="12"/>
  <c r="Y64" i="12"/>
  <c r="Y73" i="12"/>
  <c r="Y61" i="12"/>
  <c r="Y66" i="12"/>
  <c r="Y58" i="12"/>
  <c r="Y63" i="12"/>
  <c r="Y60" i="12"/>
  <c r="Y65" i="12"/>
  <c r="Y57" i="12"/>
  <c r="Y62" i="12"/>
  <c r="Y52" i="12"/>
  <c r="Y49" i="12"/>
  <c r="Y54" i="12"/>
  <c r="Y51" i="12"/>
  <c r="Y59" i="12"/>
  <c r="Y48" i="12"/>
  <c r="Y56" i="12"/>
  <c r="Y53" i="12"/>
  <c r="Y39" i="12"/>
  <c r="Y31" i="12"/>
  <c r="Y47" i="12"/>
  <c r="Y36" i="12"/>
  <c r="Y55" i="12"/>
  <c r="Y46" i="12"/>
  <c r="Y44" i="12"/>
  <c r="Y41" i="12"/>
  <c r="Y33" i="12"/>
  <c r="Y38" i="12"/>
  <c r="Y30" i="12"/>
  <c r="Y45" i="12"/>
  <c r="Y43" i="12"/>
  <c r="Y35" i="12"/>
  <c r="Y27" i="12"/>
  <c r="Y50" i="12"/>
  <c r="Y40" i="12"/>
  <c r="Y32" i="12"/>
  <c r="Y37" i="12"/>
  <c r="Y29" i="12"/>
  <c r="Y19" i="12"/>
  <c r="Y11" i="12"/>
  <c r="Y16" i="12"/>
  <c r="Y8" i="12"/>
  <c r="Y21" i="12"/>
  <c r="Y13" i="12"/>
  <c r="Z3" i="12"/>
  <c r="Y28" i="12"/>
  <c r="Y18" i="12"/>
  <c r="Y10" i="12"/>
  <c r="Y23" i="12"/>
  <c r="Y15" i="12"/>
  <c r="Y7" i="12"/>
  <c r="Y25" i="12"/>
  <c r="Y20" i="12"/>
  <c r="Y12" i="12"/>
  <c r="Y26" i="12"/>
  <c r="Y22" i="12"/>
  <c r="Y17" i="12"/>
  <c r="Y14" i="12"/>
  <c r="Y9" i="12"/>
  <c r="Y5" i="12"/>
  <c r="Y42" i="12"/>
  <c r="Y34" i="12"/>
  <c r="Y6" i="12"/>
  <c r="Y24" i="12"/>
  <c r="EP35" i="6"/>
  <c r="EP68" i="6"/>
  <c r="EP88" i="6"/>
  <c r="EP82" i="6"/>
  <c r="EP49" i="6"/>
  <c r="EP53" i="6"/>
  <c r="EP26" i="6"/>
  <c r="EO3" i="6"/>
  <c r="EP1" i="6"/>
  <c r="EQ39" i="6" s="1"/>
  <c r="EP96" i="6"/>
  <c r="EQ80" i="6"/>
  <c r="EQ36" i="6"/>
  <c r="EP20" i="6"/>
  <c r="EP19" i="6"/>
  <c r="EQ19" i="6" s="1"/>
  <c r="EP69" i="6"/>
  <c r="EQ69" i="6" s="1"/>
  <c r="CG1" i="1"/>
  <c r="CP399" i="1" l="1"/>
  <c r="CQ399" i="1" s="1"/>
  <c r="CP225" i="1"/>
  <c r="CO425" i="1"/>
  <c r="CO401" i="1"/>
  <c r="CP385" i="1"/>
  <c r="CO277" i="1"/>
  <c r="CO447" i="1"/>
  <c r="CO40" i="1"/>
  <c r="CP353" i="1"/>
  <c r="CO68" i="1"/>
  <c r="CO454" i="1"/>
  <c r="CO437" i="1"/>
  <c r="CO21" i="1"/>
  <c r="CP21" i="1" s="1"/>
  <c r="CO324" i="1"/>
  <c r="CO433" i="1"/>
  <c r="CO298" i="1"/>
  <c r="CO259" i="1"/>
  <c r="CP259" i="1" s="1"/>
  <c r="CO195" i="1"/>
  <c r="CO102" i="1"/>
  <c r="CO224" i="1"/>
  <c r="CO414" i="1"/>
  <c r="CO337" i="1"/>
  <c r="CO189" i="1"/>
  <c r="CO502" i="1"/>
  <c r="CO69" i="1"/>
  <c r="CO204" i="1"/>
  <c r="CO287" i="1"/>
  <c r="CO207" i="1"/>
  <c r="CO105" i="1"/>
  <c r="CO327" i="1"/>
  <c r="CO94" i="1"/>
  <c r="CO9" i="1"/>
  <c r="CP9" i="1" s="1"/>
  <c r="CO41" i="1"/>
  <c r="CO37" i="1"/>
  <c r="CP87" i="1"/>
  <c r="CO419" i="1"/>
  <c r="CO464" i="1"/>
  <c r="CO333" i="1"/>
  <c r="Z453" i="1"/>
  <c r="Z237" i="1"/>
  <c r="Z242" i="1"/>
  <c r="Z362" i="1"/>
  <c r="Z264" i="1"/>
  <c r="Z308" i="1"/>
  <c r="Z477" i="1"/>
  <c r="Z222" i="1"/>
  <c r="Z261" i="1"/>
  <c r="Z217" i="1"/>
  <c r="Z221" i="1"/>
  <c r="Z224" i="1"/>
  <c r="Z363" i="1"/>
  <c r="Z236" i="1"/>
  <c r="Z246" i="1"/>
  <c r="Z234" i="1"/>
  <c r="Z238" i="1"/>
  <c r="Z287" i="1"/>
  <c r="Z500" i="1"/>
  <c r="Z288" i="1"/>
  <c r="Z216" i="1"/>
  <c r="CO291" i="1"/>
  <c r="CP291" i="1" s="1"/>
  <c r="CO244" i="1"/>
  <c r="CO260" i="1"/>
  <c r="CO262" i="1"/>
  <c r="CO372" i="1"/>
  <c r="CO432" i="1"/>
  <c r="CO240" i="1"/>
  <c r="CO237" i="1"/>
  <c r="CO113" i="1"/>
  <c r="CO158" i="1"/>
  <c r="CO308" i="1"/>
  <c r="CO234" i="1"/>
  <c r="CP234" i="1" s="1"/>
  <c r="CO199" i="1"/>
  <c r="CO54" i="1"/>
  <c r="CO193" i="1"/>
  <c r="CP366" i="1"/>
  <c r="CO89" i="1"/>
  <c r="CO76" i="1"/>
  <c r="CO183" i="1"/>
  <c r="CO469" i="1"/>
  <c r="CP469" i="1" s="1"/>
  <c r="CO375" i="1"/>
  <c r="CO442" i="1"/>
  <c r="CO159" i="1"/>
  <c r="CO153" i="1"/>
  <c r="CO111" i="1"/>
  <c r="CO11" i="1"/>
  <c r="CO53" i="1"/>
  <c r="CO171" i="1"/>
  <c r="CO22" i="1"/>
  <c r="CO252" i="1"/>
  <c r="CO163" i="1"/>
  <c r="CO332" i="1"/>
  <c r="CO64" i="1"/>
  <c r="CO154" i="1"/>
  <c r="CO428" i="1"/>
  <c r="CO203" i="1"/>
  <c r="CO389" i="1"/>
  <c r="CO470" i="1"/>
  <c r="CP175" i="1"/>
  <c r="CQ175" i="1" s="1"/>
  <c r="CO16" i="1"/>
  <c r="CO23" i="1"/>
  <c r="CO430" i="1"/>
  <c r="CO409" i="1"/>
  <c r="CP409" i="1" s="1"/>
  <c r="CQ409" i="1" s="1"/>
  <c r="CO427" i="1"/>
  <c r="CO503" i="1"/>
  <c r="CO386" i="1"/>
  <c r="CO205" i="1"/>
  <c r="CP205" i="1" s="1"/>
  <c r="CO272" i="1"/>
  <c r="CO213" i="1"/>
  <c r="CO130" i="1"/>
  <c r="CO92" i="1"/>
  <c r="CO127" i="1"/>
  <c r="CO316" i="1"/>
  <c r="CO95" i="1"/>
  <c r="CO436" i="1"/>
  <c r="CO285" i="1"/>
  <c r="CO33" i="1"/>
  <c r="CP33" i="1" s="1"/>
  <c r="CO121" i="1"/>
  <c r="CO495" i="1"/>
  <c r="CO30" i="1"/>
  <c r="CO358" i="1"/>
  <c r="CO383" i="1"/>
  <c r="CO410" i="1"/>
  <c r="CO294" i="1"/>
  <c r="CO297" i="1"/>
  <c r="CO246" i="1"/>
  <c r="CO315" i="1"/>
  <c r="CO487" i="1"/>
  <c r="CO426" i="1"/>
  <c r="CO345" i="1"/>
  <c r="CO264" i="1"/>
  <c r="CO134" i="1"/>
  <c r="CO65" i="1"/>
  <c r="CO387" i="1"/>
  <c r="CO274" i="1"/>
  <c r="CP274" i="1" s="1"/>
  <c r="CO494" i="1"/>
  <c r="CO313" i="1"/>
  <c r="CO499" i="1"/>
  <c r="CO289" i="1"/>
  <c r="CO278" i="1"/>
  <c r="CO86" i="1"/>
  <c r="CP86" i="1" s="1"/>
  <c r="CO174" i="1"/>
  <c r="CO335" i="1"/>
  <c r="CO484" i="1"/>
  <c r="CO449" i="1"/>
  <c r="CP449" i="1" s="1"/>
  <c r="CO132" i="1"/>
  <c r="CO268" i="1"/>
  <c r="CO29" i="1"/>
  <c r="CP162" i="1"/>
  <c r="CQ162" i="1" s="1"/>
  <c r="CO15" i="1"/>
  <c r="CO100" i="1"/>
  <c r="CO51" i="1"/>
  <c r="CO36" i="1"/>
  <c r="CO300" i="1"/>
  <c r="CP300" i="1" s="1"/>
  <c r="CO384" i="1"/>
  <c r="CO330" i="1"/>
  <c r="CO177" i="1"/>
  <c r="CO200" i="1"/>
  <c r="CO242" i="1"/>
  <c r="CP400" i="1"/>
  <c r="CO320" i="1"/>
  <c r="CO17" i="1"/>
  <c r="CO348" i="1"/>
  <c r="CO62" i="1"/>
  <c r="Z251" i="1"/>
  <c r="Z230" i="1"/>
  <c r="Z280" i="1"/>
  <c r="Z214" i="1"/>
  <c r="Z227" i="1"/>
  <c r="Z342" i="1"/>
  <c r="Z226" i="1"/>
  <c r="Z223" i="1"/>
  <c r="Z218" i="1"/>
  <c r="Z304" i="1"/>
  <c r="Z232" i="1"/>
  <c r="Z357" i="1"/>
  <c r="CO429" i="1"/>
  <c r="CO408" i="1"/>
  <c r="CP363" i="1"/>
  <c r="CO155" i="1"/>
  <c r="CO288" i="1"/>
  <c r="CO24" i="1"/>
  <c r="CP24" i="1" s="1"/>
  <c r="CO228" i="1"/>
  <c r="CO444" i="1"/>
  <c r="CO490" i="1"/>
  <c r="CO263" i="1"/>
  <c r="CO434" i="1"/>
  <c r="CO352" i="1"/>
  <c r="CO58" i="1"/>
  <c r="CO261" i="1"/>
  <c r="CO253" i="1"/>
  <c r="CO133" i="1"/>
  <c r="CO71" i="1"/>
  <c r="CO350" i="1"/>
  <c r="CO172" i="1"/>
  <c r="CO241" i="1"/>
  <c r="CO156" i="1"/>
  <c r="CO19" i="1"/>
  <c r="CO411" i="1"/>
  <c r="CO322" i="1"/>
  <c r="CO239" i="1"/>
  <c r="CP239" i="1" s="1"/>
  <c r="CO468" i="1"/>
  <c r="CO198" i="1"/>
  <c r="CP145" i="1"/>
  <c r="CQ145" i="1" s="1"/>
  <c r="CO489" i="1"/>
  <c r="CO479" i="1"/>
  <c r="CO302" i="1"/>
  <c r="CO493" i="1"/>
  <c r="CP390" i="1"/>
  <c r="CO74" i="1"/>
  <c r="CP74" i="1" s="1"/>
  <c r="CO6" i="1"/>
  <c r="CO279" i="1"/>
  <c r="CO170" i="1"/>
  <c r="CO450" i="1"/>
  <c r="CO286" i="1"/>
  <c r="CO59" i="1"/>
  <c r="CO185" i="1"/>
  <c r="CO90" i="1"/>
  <c r="CO12" i="1"/>
  <c r="CO112" i="1"/>
  <c r="CO420" i="1"/>
  <c r="CO108" i="1"/>
  <c r="CO445" i="1"/>
  <c r="CO344" i="1"/>
  <c r="CO42" i="1"/>
  <c r="CP42" i="1" s="1"/>
  <c r="CP276" i="1"/>
  <c r="CO72" i="1"/>
  <c r="CP72" i="1" s="1"/>
  <c r="CO222" i="1"/>
  <c r="CO443" i="1"/>
  <c r="CO236" i="1"/>
  <c r="CO202" i="1"/>
  <c r="CP202" i="1" s="1"/>
  <c r="CO491" i="1"/>
  <c r="CO231" i="1"/>
  <c r="CP231" i="1" s="1"/>
  <c r="CO453" i="1"/>
  <c r="CO190" i="1"/>
  <c r="CP190" i="1" s="1"/>
  <c r="CO250" i="1"/>
  <c r="CO243" i="1"/>
  <c r="CO500" i="1"/>
  <c r="CP197" i="1"/>
  <c r="CQ197" i="1" s="1"/>
  <c r="CO98" i="1"/>
  <c r="CP98" i="1" s="1"/>
  <c r="CO165" i="1"/>
  <c r="CO312" i="1"/>
  <c r="CP312" i="1" s="1"/>
  <c r="CO247" i="1"/>
  <c r="CP247" i="1" s="1"/>
  <c r="CP451" i="1"/>
  <c r="CO209" i="1"/>
  <c r="CO61" i="1"/>
  <c r="CP61" i="1" s="1"/>
  <c r="CO317" i="1"/>
  <c r="CO70" i="1"/>
  <c r="CP70" i="1" s="1"/>
  <c r="CP368" i="1"/>
  <c r="CO398" i="1"/>
  <c r="CP398" i="1" s="1"/>
  <c r="CO290" i="1"/>
  <c r="CP290" i="1" s="1"/>
  <c r="CO238" i="1"/>
  <c r="AK88" i="6"/>
  <c r="EQ20" i="6"/>
  <c r="AK82" i="6"/>
  <c r="EQ12" i="6"/>
  <c r="EQ10" i="6"/>
  <c r="AK77" i="6"/>
  <c r="AK63" i="6"/>
  <c r="AK48" i="6"/>
  <c r="AK76" i="6"/>
  <c r="EQ89" i="6"/>
  <c r="AK62" i="6"/>
  <c r="AK98" i="6"/>
  <c r="AK96" i="6"/>
  <c r="AK64" i="6"/>
  <c r="AK29" i="6"/>
  <c r="AL96" i="6"/>
  <c r="EQ50" i="6"/>
  <c r="ER50" i="6" s="1"/>
  <c r="EQ51" i="6"/>
  <c r="EQ85" i="6"/>
  <c r="ER85" i="6" s="1"/>
  <c r="EQ87" i="6"/>
  <c r="AK71" i="6"/>
  <c r="AK17" i="6"/>
  <c r="AK49" i="6"/>
  <c r="AK91" i="6"/>
  <c r="AK6" i="6"/>
  <c r="AK21" i="6"/>
  <c r="CP84" i="1" s="1"/>
  <c r="AK97" i="6"/>
  <c r="AK92" i="6"/>
  <c r="AK28" i="6"/>
  <c r="AK44" i="6"/>
  <c r="AK10" i="6"/>
  <c r="AL10" i="6" s="1"/>
  <c r="EQ11" i="6"/>
  <c r="EQ98" i="6"/>
  <c r="EQ49" i="6"/>
  <c r="EQ67" i="6"/>
  <c r="EQ18" i="6"/>
  <c r="AK90" i="6"/>
  <c r="AK19" i="6"/>
  <c r="CP305" i="1" s="1"/>
  <c r="AK31" i="6"/>
  <c r="AK39" i="6"/>
  <c r="AK81" i="6"/>
  <c r="AK36" i="6"/>
  <c r="EQ48" i="6"/>
  <c r="EQ54" i="6"/>
  <c r="AK53" i="6"/>
  <c r="AK22" i="6"/>
  <c r="CP219" i="1" s="1"/>
  <c r="AK75" i="6"/>
  <c r="AL75" i="6" s="1"/>
  <c r="AK33" i="6"/>
  <c r="AK79" i="6"/>
  <c r="AL79" i="6" s="1"/>
  <c r="AK87" i="6"/>
  <c r="AK58" i="6"/>
  <c r="AK55" i="6"/>
  <c r="AL55" i="6" s="1"/>
  <c r="AK42" i="6"/>
  <c r="AK25" i="6"/>
  <c r="AL25" i="6" s="1"/>
  <c r="AK78" i="6"/>
  <c r="AK26" i="6"/>
  <c r="AK60" i="6"/>
  <c r="AK43" i="6"/>
  <c r="AL43" i="6" s="1"/>
  <c r="AK73" i="6"/>
  <c r="AL73" i="6" s="1"/>
  <c r="AK7" i="6"/>
  <c r="AL7" i="6" s="1"/>
  <c r="AK56" i="6"/>
  <c r="AK30" i="6"/>
  <c r="AK47" i="6"/>
  <c r="AK89" i="6"/>
  <c r="AK72" i="6"/>
  <c r="AL72" i="6" s="1"/>
  <c r="AK45" i="6"/>
  <c r="AJ3" i="6"/>
  <c r="AK86" i="6"/>
  <c r="AK9" i="6"/>
  <c r="AK57" i="6"/>
  <c r="AK4" i="6"/>
  <c r="AL4" i="6" s="1"/>
  <c r="AK52" i="6"/>
  <c r="AL52" i="6" s="1"/>
  <c r="AK85" i="6"/>
  <c r="AL85" i="6" s="1"/>
  <c r="AK95" i="6"/>
  <c r="AK1" i="6"/>
  <c r="AL82" i="6" s="1"/>
  <c r="AK27" i="6"/>
  <c r="AK32" i="6"/>
  <c r="CP28" i="1" s="1"/>
  <c r="AK59" i="6"/>
  <c r="AL59" i="6" s="1"/>
  <c r="EQ71" i="6"/>
  <c r="EQ43" i="6"/>
  <c r="AK80" i="6"/>
  <c r="AK15" i="6"/>
  <c r="CP435" i="1" s="1"/>
  <c r="AK14" i="6"/>
  <c r="AL14" i="6" s="1"/>
  <c r="AK74" i="6"/>
  <c r="AL74" i="6" s="1"/>
  <c r="AK84" i="6"/>
  <c r="AL84" i="6" s="1"/>
  <c r="AK69" i="6"/>
  <c r="AK8" i="6"/>
  <c r="AL8" i="6" s="1"/>
  <c r="AK24" i="6"/>
  <c r="AK61" i="6"/>
  <c r="AL61" i="6" s="1"/>
  <c r="AK50" i="6"/>
  <c r="AL50" i="6" s="1"/>
  <c r="AK41" i="6"/>
  <c r="AK23" i="6"/>
  <c r="AL23" i="6" s="1"/>
  <c r="AK35" i="6"/>
  <c r="AK38" i="6"/>
  <c r="AK20" i="6"/>
  <c r="AK67" i="6"/>
  <c r="AL67" i="6" s="1"/>
  <c r="AK94" i="6"/>
  <c r="AL94" i="6" s="1"/>
  <c r="AK70" i="6"/>
  <c r="AK66" i="6"/>
  <c r="AL66" i="6" s="1"/>
  <c r="EQ17" i="6"/>
  <c r="AK54" i="6"/>
  <c r="AL54" i="6" s="1"/>
  <c r="AK68" i="6"/>
  <c r="AL68" i="6" s="1"/>
  <c r="AK40" i="6"/>
  <c r="AL40" i="6" s="1"/>
  <c r="AK37" i="6"/>
  <c r="CP123" i="1" s="1"/>
  <c r="AK93" i="6"/>
  <c r="AL93" i="6" s="1"/>
  <c r="AK13" i="6"/>
  <c r="AL13" i="6" s="1"/>
  <c r="AK5" i="6"/>
  <c r="AL5" i="6" s="1"/>
  <c r="AK16" i="6"/>
  <c r="AL16" i="6" s="1"/>
  <c r="AK34" i="6"/>
  <c r="AK51" i="6"/>
  <c r="AK65" i="6"/>
  <c r="AL65" i="6" s="1"/>
  <c r="AK18" i="6"/>
  <c r="AL18" i="6" s="1"/>
  <c r="EQ5" i="6"/>
  <c r="EQ60" i="6"/>
  <c r="EQ96" i="6"/>
  <c r="EQ29" i="6"/>
  <c r="EQ88" i="6"/>
  <c r="EQ68" i="6"/>
  <c r="EQ45" i="6"/>
  <c r="EQ31" i="6"/>
  <c r="EQ14" i="6"/>
  <c r="EQ77" i="6"/>
  <c r="EQ61" i="6"/>
  <c r="EQ55" i="6"/>
  <c r="EQ25" i="6"/>
  <c r="EQ6" i="6"/>
  <c r="EQ65" i="6"/>
  <c r="EQ26" i="6"/>
  <c r="EQ28" i="6"/>
  <c r="EQ27" i="6"/>
  <c r="EQ78" i="6"/>
  <c r="EQ21" i="6"/>
  <c r="EQ40" i="6"/>
  <c r="EQ64" i="6"/>
  <c r="ER39" i="6"/>
  <c r="EP3" i="6"/>
  <c r="EQ1" i="6"/>
  <c r="EQ47" i="6"/>
  <c r="EQ66" i="6"/>
  <c r="EQ91" i="6"/>
  <c r="EQ56" i="6"/>
  <c r="EQ8" i="6"/>
  <c r="EQ16" i="6"/>
  <c r="ER16" i="6" s="1"/>
  <c r="Z108" i="12"/>
  <c r="Z111" i="12"/>
  <c r="Z107" i="12"/>
  <c r="Z110" i="12"/>
  <c r="Z106" i="12"/>
  <c r="Z103" i="12"/>
  <c r="Z109" i="12"/>
  <c r="Z105" i="12"/>
  <c r="Z104" i="12"/>
  <c r="Z100" i="12"/>
  <c r="Z95" i="12"/>
  <c r="Z102" i="12"/>
  <c r="Z94" i="12"/>
  <c r="Z96" i="12"/>
  <c r="Z101" i="12"/>
  <c r="Z99" i="12"/>
  <c r="Z93" i="12"/>
  <c r="Z97" i="12"/>
  <c r="Z98" i="12"/>
  <c r="Z86" i="12"/>
  <c r="Z92" i="12"/>
  <c r="Z91" i="12"/>
  <c r="Z88" i="12"/>
  <c r="Z90" i="12"/>
  <c r="Z85" i="12"/>
  <c r="Z82" i="12"/>
  <c r="Z87" i="12"/>
  <c r="Z79" i="12"/>
  <c r="Z84" i="12"/>
  <c r="Z89" i="12"/>
  <c r="Z81" i="12"/>
  <c r="Z78" i="12"/>
  <c r="Z76" i="12"/>
  <c r="Z75" i="12"/>
  <c r="Z80" i="12"/>
  <c r="Z72" i="12"/>
  <c r="Z69" i="12"/>
  <c r="Z74" i="12"/>
  <c r="Z83" i="12"/>
  <c r="Z77" i="12"/>
  <c r="Z71" i="12"/>
  <c r="Z68" i="12"/>
  <c r="Z73" i="12"/>
  <c r="Z67" i="12"/>
  <c r="Z64" i="12"/>
  <c r="Z61" i="12"/>
  <c r="Z70" i="12"/>
  <c r="Z66" i="12"/>
  <c r="Z63" i="12"/>
  <c r="Z55" i="12"/>
  <c r="Z60" i="12"/>
  <c r="Z65" i="12"/>
  <c r="Z57" i="12"/>
  <c r="Z62" i="12"/>
  <c r="Z49" i="12"/>
  <c r="Z54" i="12"/>
  <c r="Z51" i="12"/>
  <c r="Z59" i="12"/>
  <c r="Z48" i="12"/>
  <c r="Z56" i="12"/>
  <c r="Z53" i="12"/>
  <c r="Z45" i="12"/>
  <c r="Z58" i="12"/>
  <c r="Z50" i="12"/>
  <c r="Z47" i="12"/>
  <c r="Z36" i="12"/>
  <c r="Z46" i="12"/>
  <c r="Z44" i="12"/>
  <c r="Z41" i="12"/>
  <c r="Z33" i="12"/>
  <c r="Z38" i="12"/>
  <c r="Z30" i="12"/>
  <c r="Z43" i="12"/>
  <c r="Z35" i="12"/>
  <c r="Z27" i="12"/>
  <c r="Z52" i="12"/>
  <c r="Z40" i="12"/>
  <c r="Z32" i="12"/>
  <c r="Z37" i="12"/>
  <c r="Z29" i="12"/>
  <c r="Z42" i="12"/>
  <c r="Z34" i="12"/>
  <c r="Z26" i="12"/>
  <c r="Z16" i="12"/>
  <c r="Z8" i="12"/>
  <c r="Z5" i="12"/>
  <c r="Z21" i="12"/>
  <c r="Z13" i="12"/>
  <c r="Z28" i="12"/>
  <c r="Z18" i="12"/>
  <c r="Z10" i="12"/>
  <c r="Z23" i="12"/>
  <c r="Z15" i="12"/>
  <c r="Z7" i="12"/>
  <c r="Z25" i="12"/>
  <c r="Z20" i="12"/>
  <c r="Z12" i="12"/>
  <c r="Z24" i="12"/>
  <c r="Z17" i="12"/>
  <c r="Z9" i="12"/>
  <c r="AA3" i="12"/>
  <c r="Z14" i="12"/>
  <c r="Z39" i="12"/>
  <c r="Z19" i="12"/>
  <c r="Z31" i="12"/>
  <c r="Z6" i="12"/>
  <c r="Z22" i="12"/>
  <c r="Z11" i="12"/>
  <c r="EQ42" i="6"/>
  <c r="EQ22" i="6"/>
  <c r="EQ73" i="6"/>
  <c r="EQ59" i="6"/>
  <c r="EQ34" i="6"/>
  <c r="EQ9" i="6"/>
  <c r="EQ53" i="6"/>
  <c r="EQ76" i="6"/>
  <c r="EQ24" i="6"/>
  <c r="ER24" i="6" s="1"/>
  <c r="EQ62" i="6"/>
  <c r="EQ74" i="6"/>
  <c r="EQ44" i="6"/>
  <c r="ER69" i="6"/>
  <c r="EQ30" i="6"/>
  <c r="EQ81" i="6"/>
  <c r="EQ95" i="6"/>
  <c r="EQ79" i="6"/>
  <c r="EQ97" i="6"/>
  <c r="ER97" i="6" s="1"/>
  <c r="EQ86" i="6"/>
  <c r="EQ46" i="6"/>
  <c r="EQ4" i="6"/>
  <c r="ER4" i="6" s="1"/>
  <c r="EQ41" i="6"/>
  <c r="EQ23" i="6"/>
  <c r="EQ35" i="6"/>
  <c r="EQ58" i="6"/>
  <c r="ER58" i="6" s="1"/>
  <c r="ER37" i="6"/>
  <c r="EQ72" i="6"/>
  <c r="ER72" i="6" s="1"/>
  <c r="EQ90" i="6"/>
  <c r="EQ82" i="6"/>
  <c r="EQ57" i="6"/>
  <c r="ER57" i="6" s="1"/>
  <c r="EQ93" i="6"/>
  <c r="ER93" i="6" s="1"/>
  <c r="EQ63" i="6"/>
  <c r="EQ38" i="6"/>
  <c r="EQ52" i="6"/>
  <c r="EQ75" i="6"/>
  <c r="EQ92" i="6"/>
  <c r="EQ13" i="6"/>
  <c r="ER13" i="6" s="1"/>
  <c r="EQ83" i="6"/>
  <c r="ER83" i="6" s="1"/>
  <c r="EQ84" i="6"/>
  <c r="CH1" i="1"/>
  <c r="AL24" i="6" l="1"/>
  <c r="CP440" i="1"/>
  <c r="CQ440" i="1" s="1"/>
  <c r="CP212" i="1"/>
  <c r="CQ212" i="1" s="1"/>
  <c r="CP206" i="1"/>
  <c r="CQ206" i="1" s="1"/>
  <c r="CP146" i="1"/>
  <c r="CP358" i="1"/>
  <c r="CQ358" i="1" s="1"/>
  <c r="CP124" i="1"/>
  <c r="CQ124" i="1" s="1"/>
  <c r="AL20" i="6"/>
  <c r="Z248" i="1"/>
  <c r="Z271" i="1"/>
  <c r="Z298" i="1"/>
  <c r="Z262" i="1"/>
  <c r="Z229" i="1"/>
  <c r="Z253" i="1"/>
  <c r="Z228" i="1"/>
  <c r="Z241" i="1"/>
  <c r="Z250" i="1"/>
  <c r="Z260" i="1"/>
  <c r="Z473" i="1"/>
  <c r="Z268" i="1"/>
  <c r="Z495" i="1"/>
  <c r="Z319" i="1"/>
  <c r="Z231" i="1"/>
  <c r="Z266" i="1"/>
  <c r="Z247" i="1"/>
  <c r="Z272" i="1"/>
  <c r="Z291" i="1"/>
  <c r="Z263" i="1"/>
  <c r="Z276" i="1"/>
  <c r="Z322" i="1"/>
  <c r="Z244" i="1"/>
  <c r="Z33" i="1"/>
  <c r="CP317" i="1"/>
  <c r="CQ317" i="1" s="1"/>
  <c r="CP150" i="1"/>
  <c r="CQ150" i="1" s="1"/>
  <c r="CP491" i="1"/>
  <c r="CQ491" i="1" s="1"/>
  <c r="CP45" i="1"/>
  <c r="CP420" i="1"/>
  <c r="CQ420" i="1" s="1"/>
  <c r="CP350" i="1"/>
  <c r="CQ350" i="1" s="1"/>
  <c r="CP58" i="1"/>
  <c r="CP490" i="1"/>
  <c r="CQ490" i="1" s="1"/>
  <c r="CP288" i="1"/>
  <c r="CP408" i="1"/>
  <c r="CQ408" i="1" s="1"/>
  <c r="CP148" i="1"/>
  <c r="CP242" i="1"/>
  <c r="CP100" i="1"/>
  <c r="CP29" i="1"/>
  <c r="CP484" i="1"/>
  <c r="CP278" i="1"/>
  <c r="CQ278" i="1" s="1"/>
  <c r="CP47" i="1"/>
  <c r="CP387" i="1"/>
  <c r="CQ387" i="1" s="1"/>
  <c r="CP487" i="1"/>
  <c r="CQ487" i="1" s="1"/>
  <c r="CP382" i="1"/>
  <c r="CP130" i="1"/>
  <c r="CQ130" i="1" s="1"/>
  <c r="CP386" i="1"/>
  <c r="CQ386" i="1" s="1"/>
  <c r="CP282" i="1"/>
  <c r="CP470" i="1"/>
  <c r="CP31" i="1"/>
  <c r="CQ31" i="1" s="1"/>
  <c r="CP159" i="1"/>
  <c r="CP183" i="1"/>
  <c r="CQ183" i="1" s="1"/>
  <c r="CP351" i="1"/>
  <c r="CP237" i="1"/>
  <c r="CP94" i="1"/>
  <c r="CQ94" i="1" s="1"/>
  <c r="CP69" i="1"/>
  <c r="CP414" i="1"/>
  <c r="CQ414" i="1" s="1"/>
  <c r="CP147" i="1"/>
  <c r="CQ147" i="1" s="1"/>
  <c r="CP433" i="1"/>
  <c r="CQ433" i="1" s="1"/>
  <c r="CP437" i="1"/>
  <c r="CP40" i="1"/>
  <c r="CP401" i="1"/>
  <c r="CP97" i="1"/>
  <c r="CP460" i="1"/>
  <c r="CP142" i="1"/>
  <c r="CQ142" i="1" s="1"/>
  <c r="CP238" i="1"/>
  <c r="CP165" i="1"/>
  <c r="CQ165" i="1" s="1"/>
  <c r="CP500" i="1"/>
  <c r="CP443" i="1"/>
  <c r="CQ443" i="1" s="1"/>
  <c r="CP477" i="1"/>
  <c r="CP59" i="1"/>
  <c r="CP131" i="1"/>
  <c r="CQ131" i="1" s="1"/>
  <c r="CP279" i="1"/>
  <c r="CP493" i="1"/>
  <c r="CP266" i="1"/>
  <c r="CQ266" i="1" s="1"/>
  <c r="CP216" i="1"/>
  <c r="CP156" i="1"/>
  <c r="CP352" i="1"/>
  <c r="CQ352" i="1" s="1"/>
  <c r="CP429" i="1"/>
  <c r="CP348" i="1"/>
  <c r="CQ348" i="1" s="1"/>
  <c r="CP36" i="1"/>
  <c r="CQ36" i="1" s="1"/>
  <c r="CP339" i="1"/>
  <c r="CP248" i="1"/>
  <c r="CQ248" i="1" s="1"/>
  <c r="CP65" i="1"/>
  <c r="CP315" i="1"/>
  <c r="CQ315" i="1" s="1"/>
  <c r="CP467" i="1"/>
  <c r="CQ467" i="1" s="1"/>
  <c r="CP285" i="1"/>
  <c r="CP182" i="1"/>
  <c r="CQ182" i="1" s="1"/>
  <c r="CP163" i="1"/>
  <c r="CQ163" i="1" s="1"/>
  <c r="CP171" i="1"/>
  <c r="CQ171" i="1" s="1"/>
  <c r="CP76" i="1"/>
  <c r="CP193" i="1"/>
  <c r="CQ193" i="1" s="1"/>
  <c r="CP308" i="1"/>
  <c r="CP240" i="1"/>
  <c r="CP327" i="1"/>
  <c r="CQ327" i="1" s="1"/>
  <c r="CP502" i="1"/>
  <c r="CQ502" i="1" s="1"/>
  <c r="CP224" i="1"/>
  <c r="CQ224" i="1" s="1"/>
  <c r="CP454" i="1"/>
  <c r="CQ454" i="1" s="1"/>
  <c r="CP99" i="1"/>
  <c r="CP318" i="1"/>
  <c r="CP108" i="1"/>
  <c r="CP92" i="1"/>
  <c r="CQ291" i="1"/>
  <c r="AL17" i="6"/>
  <c r="CQ353" i="1" s="1"/>
  <c r="CP340" i="1"/>
  <c r="CP373" i="1"/>
  <c r="CP299" i="1"/>
  <c r="CP397" i="1"/>
  <c r="CP359" i="1"/>
  <c r="CP466" i="1"/>
  <c r="CQ466" i="1" s="1"/>
  <c r="CP407" i="1"/>
  <c r="AL35" i="6"/>
  <c r="CP209" i="1"/>
  <c r="CP243" i="1"/>
  <c r="CQ243" i="1" s="1"/>
  <c r="CP125" i="1"/>
  <c r="CQ125" i="1" s="1"/>
  <c r="CP120" i="1"/>
  <c r="CP186" i="1"/>
  <c r="CQ186" i="1" s="1"/>
  <c r="CP180" i="1"/>
  <c r="CQ180" i="1" s="1"/>
  <c r="CP6" i="1"/>
  <c r="CQ6" i="1" s="1"/>
  <c r="CP302" i="1"/>
  <c r="CP362" i="1"/>
  <c r="CP198" i="1"/>
  <c r="CP322" i="1"/>
  <c r="CQ322" i="1" s="1"/>
  <c r="CP241" i="1"/>
  <c r="CQ241" i="1" s="1"/>
  <c r="CP434" i="1"/>
  <c r="CP155" i="1"/>
  <c r="CP103" i="1"/>
  <c r="CP55" i="1"/>
  <c r="CP17" i="1"/>
  <c r="CP330" i="1"/>
  <c r="CQ330" i="1" s="1"/>
  <c r="CP335" i="1"/>
  <c r="CP289" i="1"/>
  <c r="CP134" i="1"/>
  <c r="CQ134" i="1" s="1"/>
  <c r="CP297" i="1"/>
  <c r="CQ297" i="1" s="1"/>
  <c r="CP30" i="1"/>
  <c r="CP436" i="1"/>
  <c r="CP380" i="1"/>
  <c r="CP503" i="1"/>
  <c r="CQ503" i="1" s="1"/>
  <c r="CP389" i="1"/>
  <c r="CQ389" i="1" s="1"/>
  <c r="CP252" i="1"/>
  <c r="CQ252" i="1" s="1"/>
  <c r="CP53" i="1"/>
  <c r="CP442" i="1"/>
  <c r="CP54" i="1"/>
  <c r="CP158" i="1"/>
  <c r="CQ158" i="1" s="1"/>
  <c r="CP432" i="1"/>
  <c r="CP333" i="1"/>
  <c r="CQ333" i="1" s="1"/>
  <c r="CP189" i="1"/>
  <c r="CQ189" i="1" s="1"/>
  <c r="CP102" i="1"/>
  <c r="CP298" i="1"/>
  <c r="CQ298" i="1" s="1"/>
  <c r="CP191" i="1"/>
  <c r="CQ191" i="1" s="1"/>
  <c r="CP425" i="1"/>
  <c r="CP49" i="1"/>
  <c r="CP463" i="1"/>
  <c r="CQ463" i="1" s="1"/>
  <c r="CQ259" i="1"/>
  <c r="CP250" i="1"/>
  <c r="CQ250" i="1" s="1"/>
  <c r="CP222" i="1"/>
  <c r="CQ222" i="1" s="1"/>
  <c r="CP88" i="1"/>
  <c r="CP344" i="1"/>
  <c r="CQ344" i="1" s="1"/>
  <c r="CP112" i="1"/>
  <c r="CQ112" i="1" s="1"/>
  <c r="CP450" i="1"/>
  <c r="CP438" i="1"/>
  <c r="CP71" i="1"/>
  <c r="CP263" i="1"/>
  <c r="CQ263" i="1" s="1"/>
  <c r="CP444" i="1"/>
  <c r="CP67" i="1"/>
  <c r="CP15" i="1"/>
  <c r="CP499" i="1"/>
  <c r="CQ499" i="1" s="1"/>
  <c r="CP264" i="1"/>
  <c r="CQ264" i="1" s="1"/>
  <c r="CP294" i="1"/>
  <c r="CP95" i="1"/>
  <c r="CP213" i="1"/>
  <c r="CP430" i="1"/>
  <c r="CQ430" i="1" s="1"/>
  <c r="CP203" i="1"/>
  <c r="CP154" i="1"/>
  <c r="CP375" i="1"/>
  <c r="CQ375" i="1" s="1"/>
  <c r="CP376" i="1"/>
  <c r="CP113" i="1"/>
  <c r="CP57" i="1"/>
  <c r="CP105" i="1"/>
  <c r="CP269" i="1"/>
  <c r="CQ269" i="1" s="1"/>
  <c r="CP319" i="1"/>
  <c r="CQ319" i="1" s="1"/>
  <c r="CQ231" i="1"/>
  <c r="CQ290" i="1"/>
  <c r="CP445" i="1"/>
  <c r="CP473" i="1"/>
  <c r="CQ473" i="1" s="1"/>
  <c r="CP172" i="1"/>
  <c r="CQ172" i="1" s="1"/>
  <c r="CP133" i="1"/>
  <c r="CQ133" i="1" s="1"/>
  <c r="CP217" i="1"/>
  <c r="CP62" i="1"/>
  <c r="CP313" i="1"/>
  <c r="CQ313" i="1" s="1"/>
  <c r="CP345" i="1"/>
  <c r="CQ345" i="1" s="1"/>
  <c r="CP427" i="1"/>
  <c r="CQ427" i="1" s="1"/>
  <c r="CP23" i="1"/>
  <c r="CQ23" i="1" s="1"/>
  <c r="CP64" i="1"/>
  <c r="CP11" i="1"/>
  <c r="CP38" i="1"/>
  <c r="CQ38" i="1" s="1"/>
  <c r="CP173" i="1"/>
  <c r="CQ173" i="1" s="1"/>
  <c r="CP262" i="1"/>
  <c r="CQ262" i="1" s="1"/>
  <c r="CP464" i="1"/>
  <c r="CP37" i="1"/>
  <c r="CP207" i="1"/>
  <c r="CP152" i="1"/>
  <c r="CQ152" i="1" s="1"/>
  <c r="CP68" i="1"/>
  <c r="CP354" i="1"/>
  <c r="CP229" i="1"/>
  <c r="CQ229" i="1" s="1"/>
  <c r="CP73" i="1"/>
  <c r="CP486" i="1"/>
  <c r="CQ486" i="1" s="1"/>
  <c r="CP185" i="1"/>
  <c r="CP479" i="1"/>
  <c r="CQ479" i="1" s="1"/>
  <c r="Z296" i="1"/>
  <c r="Z321" i="1"/>
  <c r="Z273" i="1"/>
  <c r="Z255" i="1"/>
  <c r="Z254" i="1"/>
  <c r="Z310" i="1"/>
  <c r="Z284" i="1"/>
  <c r="Z245" i="1"/>
  <c r="Z307" i="1"/>
  <c r="Z293" i="1"/>
  <c r="Z388" i="1"/>
  <c r="Z309" i="1"/>
  <c r="Z303" i="1"/>
  <c r="Z326" i="1"/>
  <c r="Z292" i="1"/>
  <c r="Z283" i="1"/>
  <c r="Z267" i="1"/>
  <c r="Z104" i="1"/>
  <c r="CP236" i="1"/>
  <c r="CP157" i="1"/>
  <c r="CQ157" i="1" s="1"/>
  <c r="CP12" i="1"/>
  <c r="CP286" i="1"/>
  <c r="CP468" i="1"/>
  <c r="CQ468" i="1" s="1"/>
  <c r="CP411" i="1"/>
  <c r="CQ411" i="1" s="1"/>
  <c r="CP253" i="1"/>
  <c r="CQ253" i="1" s="1"/>
  <c r="CP228" i="1"/>
  <c r="CQ228" i="1" s="1"/>
  <c r="CP151" i="1"/>
  <c r="CQ151" i="1" s="1"/>
  <c r="CP271" i="1"/>
  <c r="CQ271" i="1" s="1"/>
  <c r="CP200" i="1"/>
  <c r="CP384" i="1"/>
  <c r="CQ384" i="1" s="1"/>
  <c r="CP51" i="1"/>
  <c r="CP268" i="1"/>
  <c r="CQ268" i="1" s="1"/>
  <c r="CP494" i="1"/>
  <c r="CQ494" i="1" s="1"/>
  <c r="CP46" i="1"/>
  <c r="CQ46" i="1" s="1"/>
  <c r="CP246" i="1"/>
  <c r="CP410" i="1"/>
  <c r="CQ410" i="1" s="1"/>
  <c r="CP495" i="1"/>
  <c r="CQ495" i="1" s="1"/>
  <c r="CP316" i="1"/>
  <c r="CQ316" i="1" s="1"/>
  <c r="CP272" i="1"/>
  <c r="CQ272" i="1" s="1"/>
  <c r="CP16" i="1"/>
  <c r="CQ16" i="1" s="1"/>
  <c r="CP5" i="1"/>
  <c r="CP111" i="1"/>
  <c r="CQ111" i="1" s="1"/>
  <c r="CP260" i="1"/>
  <c r="CQ260" i="1" s="1"/>
  <c r="CP41" i="1"/>
  <c r="CP287" i="1"/>
  <c r="CP195" i="1"/>
  <c r="CP324" i="1"/>
  <c r="CQ324" i="1" s="1"/>
  <c r="CP447" i="1"/>
  <c r="CQ447" i="1" s="1"/>
  <c r="CP392" i="1"/>
  <c r="CQ392" i="1" s="1"/>
  <c r="CP34" i="1"/>
  <c r="CQ34" i="1" s="1"/>
  <c r="CQ276" i="1"/>
  <c r="CQ33" i="1"/>
  <c r="ER67" i="6"/>
  <c r="CQ247" i="1"/>
  <c r="CP453" i="1"/>
  <c r="CP90" i="1"/>
  <c r="CP336" i="1"/>
  <c r="CP170" i="1"/>
  <c r="CQ170" i="1" s="1"/>
  <c r="CP136" i="1"/>
  <c r="CQ136" i="1" s="1"/>
  <c r="CP489" i="1"/>
  <c r="CQ489" i="1" s="1"/>
  <c r="CP19" i="1"/>
  <c r="CP261" i="1"/>
  <c r="CP196" i="1"/>
  <c r="CQ196" i="1" s="1"/>
  <c r="CP320" i="1"/>
  <c r="CP177" i="1"/>
  <c r="CQ177" i="1" s="1"/>
  <c r="CP132" i="1"/>
  <c r="CQ132" i="1" s="1"/>
  <c r="CP174" i="1"/>
  <c r="CQ174" i="1" s="1"/>
  <c r="CP221" i="1"/>
  <c r="CP426" i="1"/>
  <c r="CP138" i="1"/>
  <c r="CQ138" i="1" s="1"/>
  <c r="CP383" i="1"/>
  <c r="CQ383" i="1" s="1"/>
  <c r="CP121" i="1"/>
  <c r="CQ121" i="1" s="1"/>
  <c r="CP127" i="1"/>
  <c r="CQ127" i="1" s="1"/>
  <c r="CP404" i="1"/>
  <c r="CP370" i="1"/>
  <c r="CP428" i="1"/>
  <c r="CP332" i="1"/>
  <c r="CQ332" i="1" s="1"/>
  <c r="CP22" i="1"/>
  <c r="CQ22" i="1" s="1"/>
  <c r="CP153" i="1"/>
  <c r="CP89" i="1"/>
  <c r="CP199" i="1"/>
  <c r="CQ199" i="1" s="1"/>
  <c r="CP372" i="1"/>
  <c r="CQ372" i="1" s="1"/>
  <c r="CP244" i="1"/>
  <c r="CQ244" i="1" s="1"/>
  <c r="CP143" i="1"/>
  <c r="CQ143" i="1" s="1"/>
  <c r="CP419" i="1"/>
  <c r="CQ419" i="1" s="1"/>
  <c r="CP204" i="1"/>
  <c r="CP337" i="1"/>
  <c r="CQ337" i="1" s="1"/>
  <c r="CP369" i="1"/>
  <c r="CQ369" i="1" s="1"/>
  <c r="CP277" i="1"/>
  <c r="CP275" i="1"/>
  <c r="CQ275" i="1" s="1"/>
  <c r="ER30" i="6"/>
  <c r="ER6" i="6"/>
  <c r="AL51" i="6"/>
  <c r="AL70" i="6"/>
  <c r="AL38" i="6"/>
  <c r="AL15" i="6"/>
  <c r="CQ469" i="1" s="1"/>
  <c r="AL32" i="6"/>
  <c r="CQ28" i="1" s="1"/>
  <c r="AL57" i="6"/>
  <c r="AL89" i="6"/>
  <c r="AL27" i="6"/>
  <c r="AM27" i="6" s="1"/>
  <c r="AL9" i="6"/>
  <c r="AL39" i="6"/>
  <c r="ER88" i="6"/>
  <c r="ER36" i="6"/>
  <c r="AL30" i="6"/>
  <c r="AL26" i="6"/>
  <c r="ER35" i="6"/>
  <c r="AL34" i="6"/>
  <c r="AL37" i="6"/>
  <c r="CQ123" i="1" s="1"/>
  <c r="AL41" i="6"/>
  <c r="AL69" i="6"/>
  <c r="AL80" i="6"/>
  <c r="AL95" i="6"/>
  <c r="AL56" i="6"/>
  <c r="AM56" i="6" s="1"/>
  <c r="AL78" i="6"/>
  <c r="AL22" i="6"/>
  <c r="CQ312" i="1" s="1"/>
  <c r="ER7" i="6"/>
  <c r="ER86" i="6"/>
  <c r="ER15" i="6"/>
  <c r="ER76" i="6"/>
  <c r="ER48" i="6"/>
  <c r="ER22" i="6"/>
  <c r="ER91" i="6"/>
  <c r="AL36" i="6"/>
  <c r="CQ300" i="1" s="1"/>
  <c r="AL49" i="6"/>
  <c r="AL46" i="6"/>
  <c r="ER9" i="6"/>
  <c r="ER12" i="6"/>
  <c r="ER19" i="6"/>
  <c r="AM85" i="6"/>
  <c r="AL29" i="6"/>
  <c r="CQ61" i="1" s="1"/>
  <c r="AL90" i="6"/>
  <c r="AM90" i="6" s="1"/>
  <c r="AL97" i="6"/>
  <c r="AL64" i="6"/>
  <c r="AM65" i="6"/>
  <c r="AL44" i="6"/>
  <c r="AL21" i="6"/>
  <c r="CQ84" i="1" s="1"/>
  <c r="AL62" i="6"/>
  <c r="AL48" i="6"/>
  <c r="AM52" i="6"/>
  <c r="ER92" i="6"/>
  <c r="ER82" i="6"/>
  <c r="ER33" i="6"/>
  <c r="ER98" i="6"/>
  <c r="ER51" i="6"/>
  <c r="ER44" i="6"/>
  <c r="ER87" i="6"/>
  <c r="ER34" i="6"/>
  <c r="ES34" i="6" s="1"/>
  <c r="AL45" i="6"/>
  <c r="AL42" i="6"/>
  <c r="AL53" i="6"/>
  <c r="AL98" i="6"/>
  <c r="AL28" i="6"/>
  <c r="AL6" i="6"/>
  <c r="AL71" i="6"/>
  <c r="AL88" i="6"/>
  <c r="AL77" i="6"/>
  <c r="ER79" i="6"/>
  <c r="ER49" i="6"/>
  <c r="ER94" i="6"/>
  <c r="ER74" i="6"/>
  <c r="ER59" i="6"/>
  <c r="ER42" i="6"/>
  <c r="AM43" i="6"/>
  <c r="AL81" i="6"/>
  <c r="AL19" i="6"/>
  <c r="CQ305" i="1" s="1"/>
  <c r="AL92" i="6"/>
  <c r="AM92" i="6" s="1"/>
  <c r="AL12" i="6"/>
  <c r="AL83" i="6"/>
  <c r="ER46" i="6"/>
  <c r="ER84" i="6"/>
  <c r="ER38" i="6"/>
  <c r="ES38" i="6" s="1"/>
  <c r="ER90" i="6"/>
  <c r="ER41" i="6"/>
  <c r="ER81" i="6"/>
  <c r="ER10" i="6"/>
  <c r="ER53" i="6"/>
  <c r="ER73" i="6"/>
  <c r="ER32" i="6"/>
  <c r="ER77" i="6"/>
  <c r="ES77" i="6" s="1"/>
  <c r="AL58" i="6"/>
  <c r="AL76" i="6"/>
  <c r="ER23" i="6"/>
  <c r="ER75" i="6"/>
  <c r="ES75" i="6" s="1"/>
  <c r="ER95" i="6"/>
  <c r="ER52" i="6"/>
  <c r="ER63" i="6"/>
  <c r="ER17" i="6"/>
  <c r="ER62" i="6"/>
  <c r="ER80" i="6"/>
  <c r="ER27" i="6"/>
  <c r="AM61" i="6"/>
  <c r="AL11" i="6"/>
  <c r="AK3" i="6"/>
  <c r="AL1" i="6"/>
  <c r="AM96" i="6" s="1"/>
  <c r="AL63" i="6"/>
  <c r="AM63" i="6" s="1"/>
  <c r="AL86" i="6"/>
  <c r="AL47" i="6"/>
  <c r="AL60" i="6"/>
  <c r="AL87" i="6"/>
  <c r="AL33" i="6"/>
  <c r="AL31" i="6"/>
  <c r="AM31" i="6" s="1"/>
  <c r="AL91" i="6"/>
  <c r="EQ3" i="6"/>
  <c r="ER1" i="6"/>
  <c r="ER20" i="6"/>
  <c r="ER61" i="6"/>
  <c r="ER18" i="6"/>
  <c r="ER26" i="6"/>
  <c r="ES9" i="6"/>
  <c r="AA110" i="12"/>
  <c r="AA109" i="12"/>
  <c r="AA111" i="12"/>
  <c r="AA104" i="12"/>
  <c r="AA108" i="12"/>
  <c r="AA100" i="12"/>
  <c r="AA105" i="12"/>
  <c r="AA107" i="12"/>
  <c r="AA103" i="12"/>
  <c r="AA97" i="12"/>
  <c r="AA91" i="12"/>
  <c r="AA96" i="12"/>
  <c r="AA101" i="12"/>
  <c r="AA99" i="12"/>
  <c r="AA93" i="12"/>
  <c r="AA98" i="12"/>
  <c r="AA90" i="12"/>
  <c r="AA106" i="12"/>
  <c r="AA89" i="12"/>
  <c r="AA102" i="12"/>
  <c r="AA95" i="12"/>
  <c r="AA92" i="12"/>
  <c r="AA94" i="12"/>
  <c r="AA88" i="12"/>
  <c r="AA85" i="12"/>
  <c r="AA82" i="12"/>
  <c r="AA87" i="12"/>
  <c r="AA86" i="12"/>
  <c r="AA84" i="12"/>
  <c r="AA81" i="12"/>
  <c r="AA78" i="12"/>
  <c r="AA83" i="12"/>
  <c r="AA80" i="12"/>
  <c r="AA72" i="12"/>
  <c r="AA69" i="12"/>
  <c r="AA74" i="12"/>
  <c r="AA79" i="12"/>
  <c r="AA77" i="12"/>
  <c r="AA71" i="12"/>
  <c r="AA73" i="12"/>
  <c r="AA70" i="12"/>
  <c r="AA61" i="12"/>
  <c r="AA68" i="12"/>
  <c r="AA66" i="12"/>
  <c r="AA76" i="12"/>
  <c r="AA75" i="12"/>
  <c r="AA63" i="12"/>
  <c r="AA60" i="12"/>
  <c r="AA65" i="12"/>
  <c r="AA57" i="12"/>
  <c r="AA62" i="12"/>
  <c r="AA59" i="12"/>
  <c r="AA64" i="12"/>
  <c r="AA54" i="12"/>
  <c r="AA46" i="12"/>
  <c r="AA51" i="12"/>
  <c r="AA48" i="12"/>
  <c r="AA67" i="12"/>
  <c r="AA56" i="12"/>
  <c r="AA53" i="12"/>
  <c r="AA58" i="12"/>
  <c r="AA50" i="12"/>
  <c r="AA55" i="12"/>
  <c r="AA44" i="12"/>
  <c r="AA41" i="12"/>
  <c r="AA33" i="12"/>
  <c r="AA38" i="12"/>
  <c r="AA43" i="12"/>
  <c r="AA35" i="12"/>
  <c r="AA52" i="12"/>
  <c r="AA49" i="12"/>
  <c r="AA45" i="12"/>
  <c r="AA40" i="12"/>
  <c r="AA32" i="12"/>
  <c r="AA37" i="12"/>
  <c r="AA29" i="12"/>
  <c r="AA42" i="12"/>
  <c r="AA34" i="12"/>
  <c r="AA26" i="12"/>
  <c r="AA39" i="12"/>
  <c r="AA31" i="12"/>
  <c r="AA21" i="12"/>
  <c r="AA13" i="12"/>
  <c r="AA28" i="12"/>
  <c r="AA18" i="12"/>
  <c r="AA10" i="12"/>
  <c r="AA27" i="12"/>
  <c r="AA23" i="12"/>
  <c r="AA15" i="12"/>
  <c r="AA7" i="12"/>
  <c r="AA25" i="12"/>
  <c r="AA20" i="12"/>
  <c r="AA12" i="12"/>
  <c r="AA24" i="12"/>
  <c r="AA17" i="12"/>
  <c r="AA9" i="12"/>
  <c r="AA47" i="12"/>
  <c r="AA30" i="12"/>
  <c r="AA22" i="12"/>
  <c r="AA14" i="12"/>
  <c r="AA8" i="12"/>
  <c r="AA6" i="12"/>
  <c r="AA5" i="12"/>
  <c r="AA36" i="12"/>
  <c r="AA19" i="12"/>
  <c r="AA16" i="12"/>
  <c r="AA11" i="12"/>
  <c r="AB3" i="12"/>
  <c r="ER25" i="6"/>
  <c r="ER14" i="6"/>
  <c r="ER96" i="6"/>
  <c r="ER89" i="6"/>
  <c r="ES37" i="6"/>
  <c r="ER56" i="6"/>
  <c r="ER54" i="6"/>
  <c r="ES54" i="6" s="1"/>
  <c r="ER40" i="6"/>
  <c r="ER65" i="6"/>
  <c r="ER45" i="6"/>
  <c r="ER64" i="6"/>
  <c r="ER43" i="6"/>
  <c r="ER31" i="6"/>
  <c r="ER29" i="6"/>
  <c r="ER8" i="6"/>
  <c r="ER66" i="6"/>
  <c r="ER70" i="6"/>
  <c r="ER21" i="6"/>
  <c r="ES21" i="6" s="1"/>
  <c r="ER28" i="6"/>
  <c r="ER68" i="6"/>
  <c r="ER60" i="6"/>
  <c r="ER11" i="6"/>
  <c r="ES80" i="6"/>
  <c r="ES58" i="6"/>
  <c r="ER47" i="6"/>
  <c r="ER78" i="6"/>
  <c r="ER71" i="6"/>
  <c r="ER55" i="6"/>
  <c r="ER5" i="6"/>
  <c r="CI1" i="1"/>
  <c r="CR353" i="1" l="1"/>
  <c r="Z331" i="1"/>
  <c r="Z374" i="1"/>
  <c r="Z301" i="1"/>
  <c r="Z311" i="1"/>
  <c r="Z329" i="1"/>
  <c r="Z257" i="1"/>
  <c r="Z343" i="1"/>
  <c r="Z314" i="1"/>
  <c r="CQ277" i="1"/>
  <c r="CQ261" i="1"/>
  <c r="CQ336" i="1"/>
  <c r="CR336" i="1" s="1"/>
  <c r="CQ195" i="1"/>
  <c r="CR411" i="1"/>
  <c r="CQ62" i="1"/>
  <c r="CQ445" i="1"/>
  <c r="CQ203" i="1"/>
  <c r="CQ9" i="1"/>
  <c r="CQ434" i="1"/>
  <c r="CQ359" i="1"/>
  <c r="CQ99" i="1"/>
  <c r="CQ76" i="1"/>
  <c r="CR76" i="1" s="1"/>
  <c r="CQ285" i="1"/>
  <c r="CQ493" i="1"/>
  <c r="CQ500" i="1"/>
  <c r="CQ237" i="1"/>
  <c r="CQ470" i="1"/>
  <c r="CQ242" i="1"/>
  <c r="CQ219" i="1"/>
  <c r="CR466" i="1"/>
  <c r="CQ339" i="1"/>
  <c r="CQ58" i="1"/>
  <c r="CQ428" i="1"/>
  <c r="CQ426" i="1"/>
  <c r="CQ320" i="1"/>
  <c r="CQ90" i="1"/>
  <c r="CR90" i="1" s="1"/>
  <c r="CQ368" i="1"/>
  <c r="CR368" i="1" s="1"/>
  <c r="CQ236" i="1"/>
  <c r="CQ274" i="1"/>
  <c r="CQ73" i="1"/>
  <c r="CQ217" i="1"/>
  <c r="CQ113" i="1"/>
  <c r="CQ67" i="1"/>
  <c r="CQ234" i="1"/>
  <c r="CQ432" i="1"/>
  <c r="CQ209" i="1"/>
  <c r="CQ397" i="1"/>
  <c r="CQ21" i="1"/>
  <c r="CQ363" i="1"/>
  <c r="CQ279" i="1"/>
  <c r="CQ460" i="1"/>
  <c r="CR460" i="1" s="1"/>
  <c r="CR414" i="1"/>
  <c r="CQ282" i="1"/>
  <c r="CQ47" i="1"/>
  <c r="CQ148" i="1"/>
  <c r="CQ24" i="1"/>
  <c r="CR24" i="1" s="1"/>
  <c r="CQ370" i="1"/>
  <c r="CQ221" i="1"/>
  <c r="CQ19" i="1"/>
  <c r="CR19" i="1" s="1"/>
  <c r="CQ287" i="1"/>
  <c r="CQ400" i="1"/>
  <c r="CQ207" i="1"/>
  <c r="CQ72" i="1"/>
  <c r="CR72" i="1" s="1"/>
  <c r="CQ376" i="1"/>
  <c r="CQ450" i="1"/>
  <c r="CQ17" i="1"/>
  <c r="CQ87" i="1"/>
  <c r="CR87" i="1" s="1"/>
  <c r="CQ239" i="1"/>
  <c r="CQ238" i="1"/>
  <c r="CR142" i="1"/>
  <c r="CS142" i="1" s="1"/>
  <c r="CQ69" i="1"/>
  <c r="CQ351" i="1"/>
  <c r="CQ146" i="1"/>
  <c r="CQ404" i="1"/>
  <c r="CQ41" i="1"/>
  <c r="CR41" i="1" s="1"/>
  <c r="CQ354" i="1"/>
  <c r="CQ37" i="1"/>
  <c r="CQ11" i="1"/>
  <c r="CQ202" i="1"/>
  <c r="CR202" i="1" s="1"/>
  <c r="CS202" i="1" s="1"/>
  <c r="CQ213" i="1"/>
  <c r="CQ444" i="1"/>
  <c r="CQ205" i="1"/>
  <c r="CQ49" i="1"/>
  <c r="CQ102" i="1"/>
  <c r="CR102" i="1" s="1"/>
  <c r="CQ54" i="1"/>
  <c r="CQ289" i="1"/>
  <c r="CQ55" i="1"/>
  <c r="CQ299" i="1"/>
  <c r="CQ108" i="1"/>
  <c r="CQ65" i="1"/>
  <c r="CR65" i="1" s="1"/>
  <c r="CQ59" i="1"/>
  <c r="CQ97" i="1"/>
  <c r="CR130" i="1"/>
  <c r="CQ484" i="1"/>
  <c r="CR484" i="1" s="1"/>
  <c r="CQ45" i="1"/>
  <c r="CR45" i="1" s="1"/>
  <c r="CQ204" i="1"/>
  <c r="CQ89" i="1"/>
  <c r="CR132" i="1"/>
  <c r="CR410" i="1"/>
  <c r="CQ51" i="1"/>
  <c r="CQ451" i="1"/>
  <c r="CQ464" i="1"/>
  <c r="CQ74" i="1"/>
  <c r="CQ190" i="1"/>
  <c r="CR375" i="1"/>
  <c r="CQ95" i="1"/>
  <c r="CQ15" i="1"/>
  <c r="CR15" i="1" s="1"/>
  <c r="CR112" i="1"/>
  <c r="CQ449" i="1"/>
  <c r="CR189" i="1"/>
  <c r="CQ380" i="1"/>
  <c r="CQ335" i="1"/>
  <c r="CQ198" i="1"/>
  <c r="CQ373" i="1"/>
  <c r="CR373" i="1" s="1"/>
  <c r="CQ366" i="1"/>
  <c r="CQ70" i="1"/>
  <c r="CQ156" i="1"/>
  <c r="CR156" i="1" s="1"/>
  <c r="CS156" i="1" s="1"/>
  <c r="CQ401" i="1"/>
  <c r="CQ159" i="1"/>
  <c r="CQ29" i="1"/>
  <c r="CR29" i="1" s="1"/>
  <c r="CS29" i="1" s="1"/>
  <c r="CR196" i="1"/>
  <c r="CQ246" i="1"/>
  <c r="CR246" i="1" s="1"/>
  <c r="CS246" i="1" s="1"/>
  <c r="CQ286" i="1"/>
  <c r="CQ398" i="1"/>
  <c r="CR398" i="1" s="1"/>
  <c r="CQ185" i="1"/>
  <c r="CQ68" i="1"/>
  <c r="CQ64" i="1"/>
  <c r="CR64" i="1" s="1"/>
  <c r="CS64" i="1" s="1"/>
  <c r="CQ98" i="1"/>
  <c r="CR98" i="1" s="1"/>
  <c r="CQ105" i="1"/>
  <c r="CQ294" i="1"/>
  <c r="CR294" i="1" s="1"/>
  <c r="CS294" i="1" s="1"/>
  <c r="CQ71" i="1"/>
  <c r="CQ225" i="1"/>
  <c r="CQ442" i="1"/>
  <c r="CQ436" i="1"/>
  <c r="CR436" i="1" s="1"/>
  <c r="CS436" i="1" s="1"/>
  <c r="CQ103" i="1"/>
  <c r="CQ362" i="1"/>
  <c r="CQ120" i="1"/>
  <c r="CQ340" i="1"/>
  <c r="CQ318" i="1"/>
  <c r="CQ240" i="1"/>
  <c r="CR240" i="1" s="1"/>
  <c r="CS240" i="1" s="1"/>
  <c r="CQ42" i="1"/>
  <c r="CR42" i="1" s="1"/>
  <c r="CQ390" i="1"/>
  <c r="CQ40" i="1"/>
  <c r="CR40" i="1" s="1"/>
  <c r="CQ382" i="1"/>
  <c r="CR382" i="1" s="1"/>
  <c r="CQ100" i="1"/>
  <c r="CQ288" i="1"/>
  <c r="CQ385" i="1"/>
  <c r="CR385" i="1" s="1"/>
  <c r="CQ86" i="1"/>
  <c r="CR440" i="1"/>
  <c r="CS440" i="1" s="1"/>
  <c r="CQ435" i="1"/>
  <c r="CQ154" i="1"/>
  <c r="Z290" i="1"/>
  <c r="Z252" i="1"/>
  <c r="Z297" i="1"/>
  <c r="Z335" i="1"/>
  <c r="Z294" i="1"/>
  <c r="Z302" i="1"/>
  <c r="Z320" i="1"/>
  <c r="Z305" i="1"/>
  <c r="Z318" i="1"/>
  <c r="Z259" i="1"/>
  <c r="Z274" i="1"/>
  <c r="Z285" i="1"/>
  <c r="Z279" i="1"/>
  <c r="CR419" i="1"/>
  <c r="CQ153" i="1"/>
  <c r="CR153" i="1" s="1"/>
  <c r="CQ453" i="1"/>
  <c r="CR453" i="1" s="1"/>
  <c r="CS453" i="1" s="1"/>
  <c r="CQ5" i="1"/>
  <c r="CQ200" i="1"/>
  <c r="CQ12" i="1"/>
  <c r="CR12" i="1" s="1"/>
  <c r="CQ57" i="1"/>
  <c r="CR57" i="1" s="1"/>
  <c r="CQ438" i="1"/>
  <c r="CQ88" i="1"/>
  <c r="CR463" i="1"/>
  <c r="CS463" i="1" s="1"/>
  <c r="CQ425" i="1"/>
  <c r="CQ53" i="1"/>
  <c r="CR53" i="1" s="1"/>
  <c r="CQ30" i="1"/>
  <c r="CR30" i="1" s="1"/>
  <c r="CQ155" i="1"/>
  <c r="CQ302" i="1"/>
  <c r="CR125" i="1"/>
  <c r="CS125" i="1" s="1"/>
  <c r="CQ407" i="1"/>
  <c r="CR407" i="1" s="1"/>
  <c r="CQ92" i="1"/>
  <c r="CQ308" i="1"/>
  <c r="CQ429" i="1"/>
  <c r="CR429" i="1" s="1"/>
  <c r="CS429" i="1" s="1"/>
  <c r="CQ216" i="1"/>
  <c r="CQ477" i="1"/>
  <c r="CQ437" i="1"/>
  <c r="CR437" i="1" s="1"/>
  <c r="CS437" i="1" s="1"/>
  <c r="CR490" i="1"/>
  <c r="CR150" i="1"/>
  <c r="CS150" i="1" s="1"/>
  <c r="AM33" i="6"/>
  <c r="CR23" i="1" s="1"/>
  <c r="AM91" i="6"/>
  <c r="AM87" i="6"/>
  <c r="AM37" i="6"/>
  <c r="AN37" i="6" s="1"/>
  <c r="AM60" i="6"/>
  <c r="AM11" i="6"/>
  <c r="AM34" i="6"/>
  <c r="AM47" i="6"/>
  <c r="AM83" i="6"/>
  <c r="AN83" i="6" s="1"/>
  <c r="AM75" i="6"/>
  <c r="AM98" i="6"/>
  <c r="AN98" i="6" s="1"/>
  <c r="AM59" i="6"/>
  <c r="AN59" i="6" s="1"/>
  <c r="AM84" i="6"/>
  <c r="AM44" i="6"/>
  <c r="ES87" i="6"/>
  <c r="AM86" i="6"/>
  <c r="AM74" i="6"/>
  <c r="AM17" i="6"/>
  <c r="AM12" i="6"/>
  <c r="AM7" i="6"/>
  <c r="AN7" i="6" s="1"/>
  <c r="AM73" i="6"/>
  <c r="AM49" i="6"/>
  <c r="AM8" i="6"/>
  <c r="AM55" i="6"/>
  <c r="AM77" i="6"/>
  <c r="AM53" i="6"/>
  <c r="AM14" i="6"/>
  <c r="AM51" i="6"/>
  <c r="AM4" i="6"/>
  <c r="AM30" i="6"/>
  <c r="AN92" i="6"/>
  <c r="AM88" i="6"/>
  <c r="AM64" i="6"/>
  <c r="AN64" i="6" s="1"/>
  <c r="AM95" i="6"/>
  <c r="AM16" i="6"/>
  <c r="ES94" i="6"/>
  <c r="ES79" i="6"/>
  <c r="ET79" i="6" s="1"/>
  <c r="AM45" i="6"/>
  <c r="AN45" i="6" s="1"/>
  <c r="AL3" i="6"/>
  <c r="AM26" i="6"/>
  <c r="AN26" i="6" s="1"/>
  <c r="AM1" i="6"/>
  <c r="AM89" i="6"/>
  <c r="AN89" i="6" s="1"/>
  <c r="AM41" i="6"/>
  <c r="AN41" i="6" s="1"/>
  <c r="AM76" i="6"/>
  <c r="AN76" i="6" s="1"/>
  <c r="AM58" i="6"/>
  <c r="AN58" i="6" s="1"/>
  <c r="AM23" i="6"/>
  <c r="CR369" i="1" s="1"/>
  <c r="AM19" i="6"/>
  <c r="AN19" i="6" s="1"/>
  <c r="AM72" i="6"/>
  <c r="AN72" i="6" s="1"/>
  <c r="AM35" i="6"/>
  <c r="AN35" i="6" s="1"/>
  <c r="AM71" i="6"/>
  <c r="AN71" i="6" s="1"/>
  <c r="AM24" i="6"/>
  <c r="AN24" i="6" s="1"/>
  <c r="AM20" i="6"/>
  <c r="AN20" i="6" s="1"/>
  <c r="AM48" i="6"/>
  <c r="AN48" i="6" s="1"/>
  <c r="AM80" i="6"/>
  <c r="AN80" i="6" s="1"/>
  <c r="AM22" i="6"/>
  <c r="AN22" i="6" s="1"/>
  <c r="AN90" i="6"/>
  <c r="AN74" i="6"/>
  <c r="AM57" i="6"/>
  <c r="AN57" i="6" s="1"/>
  <c r="AM94" i="6"/>
  <c r="AN94" i="6" s="1"/>
  <c r="AM6" i="6"/>
  <c r="AN6" i="6" s="1"/>
  <c r="AM42" i="6"/>
  <c r="AN42" i="6" s="1"/>
  <c r="AM50" i="6"/>
  <c r="AN50" i="6" s="1"/>
  <c r="AM68" i="6"/>
  <c r="AN68" i="6" s="1"/>
  <c r="AM62" i="6"/>
  <c r="AN62" i="6" s="1"/>
  <c r="AN49" i="6"/>
  <c r="ES95" i="6"/>
  <c r="ES50" i="6"/>
  <c r="AN91" i="6"/>
  <c r="AM9" i="6"/>
  <c r="AN9" i="6" s="1"/>
  <c r="AM93" i="6"/>
  <c r="AN93" i="6" s="1"/>
  <c r="AM67" i="6"/>
  <c r="AN67" i="6" s="1"/>
  <c r="AM81" i="6"/>
  <c r="AN81" i="6" s="1"/>
  <c r="AM32" i="6"/>
  <c r="AN32" i="6" s="1"/>
  <c r="AM54" i="6"/>
  <c r="AN54" i="6" s="1"/>
  <c r="AM28" i="6"/>
  <c r="AN28" i="6" s="1"/>
  <c r="AM38" i="6"/>
  <c r="AN38" i="6" s="1"/>
  <c r="AM5" i="6"/>
  <c r="AN5" i="6" s="1"/>
  <c r="AM79" i="6"/>
  <c r="AN79" i="6" s="1"/>
  <c r="AM97" i="6"/>
  <c r="AN97" i="6" s="1"/>
  <c r="AM29" i="6"/>
  <c r="AN29" i="6" s="1"/>
  <c r="AM40" i="6"/>
  <c r="AN40" i="6" s="1"/>
  <c r="AM36" i="6"/>
  <c r="AN36" i="6" s="1"/>
  <c r="AM69" i="6"/>
  <c r="AN69" i="6" s="1"/>
  <c r="AN65" i="6"/>
  <c r="AN56" i="6"/>
  <c r="AN52" i="6"/>
  <c r="AN60" i="6"/>
  <c r="AN27" i="6"/>
  <c r="AM18" i="6"/>
  <c r="CR317" i="1" s="1"/>
  <c r="AM15" i="6"/>
  <c r="AN15" i="6" s="1"/>
  <c r="AM13" i="6"/>
  <c r="CR491" i="1" s="1"/>
  <c r="AM10" i="6"/>
  <c r="AN10" i="6" s="1"/>
  <c r="AM70" i="6"/>
  <c r="AN70" i="6" s="1"/>
  <c r="AM39" i="6"/>
  <c r="AN39" i="6" s="1"/>
  <c r="AM21" i="6"/>
  <c r="AN21" i="6" s="1"/>
  <c r="AM25" i="6"/>
  <c r="AM66" i="6"/>
  <c r="AN66" i="6" s="1"/>
  <c r="AM78" i="6"/>
  <c r="AN78" i="6" s="1"/>
  <c r="AM46" i="6"/>
  <c r="AN46" i="6" s="1"/>
  <c r="AM82" i="6"/>
  <c r="AN82" i="6" s="1"/>
  <c r="ES11" i="6"/>
  <c r="ES5" i="6"/>
  <c r="ES70" i="6"/>
  <c r="ES91" i="6"/>
  <c r="ET91" i="6" s="1"/>
  <c r="ES24" i="6"/>
  <c r="ES45" i="6"/>
  <c r="ES40" i="6"/>
  <c r="ES48" i="6"/>
  <c r="ES51" i="6"/>
  <c r="ES89" i="6"/>
  <c r="ES67" i="6"/>
  <c r="ES26" i="6"/>
  <c r="ES62" i="6"/>
  <c r="ES61" i="6"/>
  <c r="ES15" i="6"/>
  <c r="ES6" i="6"/>
  <c r="AB110" i="12"/>
  <c r="AB111" i="12"/>
  <c r="AB108" i="12"/>
  <c r="AB105" i="12"/>
  <c r="AB109" i="12"/>
  <c r="AB107" i="12"/>
  <c r="AB100" i="12"/>
  <c r="AB104" i="12"/>
  <c r="AB103" i="12"/>
  <c r="AB97" i="12"/>
  <c r="AB102" i="12"/>
  <c r="AB96" i="12"/>
  <c r="AB101" i="12"/>
  <c r="AB99" i="12"/>
  <c r="AB93" i="12"/>
  <c r="AB98" i="12"/>
  <c r="AB106" i="12"/>
  <c r="AB95" i="12"/>
  <c r="AB92" i="12"/>
  <c r="AB94" i="12"/>
  <c r="AB88" i="12"/>
  <c r="AB91" i="12"/>
  <c r="AB85" i="12"/>
  <c r="AB90" i="12"/>
  <c r="AB87" i="12"/>
  <c r="AB82" i="12"/>
  <c r="AB79" i="12"/>
  <c r="AB86" i="12"/>
  <c r="AB84" i="12"/>
  <c r="AB81" i="12"/>
  <c r="AB89" i="12"/>
  <c r="AB83" i="12"/>
  <c r="AB80" i="12"/>
  <c r="AB69" i="12"/>
  <c r="AB74" i="12"/>
  <c r="AB78" i="12"/>
  <c r="AB77" i="12"/>
  <c r="AB71" i="12"/>
  <c r="AB73" i="12"/>
  <c r="AB70" i="12"/>
  <c r="AB76" i="12"/>
  <c r="AB75" i="12"/>
  <c r="AB67" i="12"/>
  <c r="AB68" i="12"/>
  <c r="AB66" i="12"/>
  <c r="AB63" i="12"/>
  <c r="AB72" i="12"/>
  <c r="AB60" i="12"/>
  <c r="AB65" i="12"/>
  <c r="AB57" i="12"/>
  <c r="AB62" i="12"/>
  <c r="AB59" i="12"/>
  <c r="AB64" i="12"/>
  <c r="AB56" i="12"/>
  <c r="AB61" i="12"/>
  <c r="AB51" i="12"/>
  <c r="AB48" i="12"/>
  <c r="AB53" i="12"/>
  <c r="AB58" i="12"/>
  <c r="AB50" i="12"/>
  <c r="AB55" i="12"/>
  <c r="AB47" i="12"/>
  <c r="AB52" i="12"/>
  <c r="AB46" i="12"/>
  <c r="AB38" i="12"/>
  <c r="AB30" i="12"/>
  <c r="AB43" i="12"/>
  <c r="AB35" i="12"/>
  <c r="AB54" i="12"/>
  <c r="AB49" i="12"/>
  <c r="AB45" i="12"/>
  <c r="AB40" i="12"/>
  <c r="AB32" i="12"/>
  <c r="AB37" i="12"/>
  <c r="AB29" i="12"/>
  <c r="AB42" i="12"/>
  <c r="AB34" i="12"/>
  <c r="AB26" i="12"/>
  <c r="AB39" i="12"/>
  <c r="AB31" i="12"/>
  <c r="AB36" i="12"/>
  <c r="AB28" i="12"/>
  <c r="AB18" i="12"/>
  <c r="AB10" i="12"/>
  <c r="AB27" i="12"/>
  <c r="AB23" i="12"/>
  <c r="AB15" i="12"/>
  <c r="AB7" i="12"/>
  <c r="AB25" i="12"/>
  <c r="AB20" i="12"/>
  <c r="AB12" i="12"/>
  <c r="AB24" i="12"/>
  <c r="AB17" i="12"/>
  <c r="AB9" i="12"/>
  <c r="AB22" i="12"/>
  <c r="AB14" i="12"/>
  <c r="AB19" i="12"/>
  <c r="AB11" i="12"/>
  <c r="AB41" i="12"/>
  <c r="AB33" i="12"/>
  <c r="AB8" i="12"/>
  <c r="AB6" i="12"/>
  <c r="AB44" i="12"/>
  <c r="AB21" i="12"/>
  <c r="AB16" i="12"/>
  <c r="AB13" i="12"/>
  <c r="AC3" i="12"/>
  <c r="AB5" i="12"/>
  <c r="ES74" i="6"/>
  <c r="ES23" i="6"/>
  <c r="ES32" i="6"/>
  <c r="ES78" i="6"/>
  <c r="ES17" i="6"/>
  <c r="ES13" i="6"/>
  <c r="ES60" i="6"/>
  <c r="ES28" i="6"/>
  <c r="ES66" i="6"/>
  <c r="ES43" i="6"/>
  <c r="ES44" i="6"/>
  <c r="ES12" i="6"/>
  <c r="ES96" i="6"/>
  <c r="ES27" i="6"/>
  <c r="ES20" i="6"/>
  <c r="ES1" i="6"/>
  <c r="ER3" i="6"/>
  <c r="ES85" i="6"/>
  <c r="ES84" i="6"/>
  <c r="ET84" i="6" s="1"/>
  <c r="ES68" i="6"/>
  <c r="ES8" i="6"/>
  <c r="ES52" i="6"/>
  <c r="ES49" i="6"/>
  <c r="ES53" i="6"/>
  <c r="ES30" i="6"/>
  <c r="ET30" i="6" s="1"/>
  <c r="ES55" i="6"/>
  <c r="ES46" i="6"/>
  <c r="ES10" i="6"/>
  <c r="ET10" i="6" s="1"/>
  <c r="ES83" i="6"/>
  <c r="ES16" i="6"/>
  <c r="ES29" i="6"/>
  <c r="ET29" i="6" s="1"/>
  <c r="ES22" i="6"/>
  <c r="ET22" i="6" s="1"/>
  <c r="ES81" i="6"/>
  <c r="ES92" i="6"/>
  <c r="ET92" i="6" s="1"/>
  <c r="ES56" i="6"/>
  <c r="ES90" i="6"/>
  <c r="ES14" i="6"/>
  <c r="ET14" i="6" s="1"/>
  <c r="ES18" i="6"/>
  <c r="ES76" i="6"/>
  <c r="ES72" i="6"/>
  <c r="ET37" i="6"/>
  <c r="ES47" i="6"/>
  <c r="ET47" i="6" s="1"/>
  <c r="ES88" i="6"/>
  <c r="ES65" i="6"/>
  <c r="ET65" i="6" s="1"/>
  <c r="ES98" i="6"/>
  <c r="ES93" i="6"/>
  <c r="ES25" i="6"/>
  <c r="ET25" i="6" s="1"/>
  <c r="ES39" i="6"/>
  <c r="ET39" i="6" s="1"/>
  <c r="ES7" i="6"/>
  <c r="ES57" i="6"/>
  <c r="ET57" i="6" s="1"/>
  <c r="ET75" i="6"/>
  <c r="ES59" i="6"/>
  <c r="ET59" i="6" s="1"/>
  <c r="ES63" i="6"/>
  <c r="ES35" i="6"/>
  <c r="ES71" i="6"/>
  <c r="ET71" i="6" s="1"/>
  <c r="ES19" i="6"/>
  <c r="ET19" i="6" s="1"/>
  <c r="ES31" i="6"/>
  <c r="ET31" i="6" s="1"/>
  <c r="ES64" i="6"/>
  <c r="ET64" i="6" s="1"/>
  <c r="ES86" i="6"/>
  <c r="ET86" i="6" s="1"/>
  <c r="ES36" i="6"/>
  <c r="ET36" i="6" s="1"/>
  <c r="ES42" i="6"/>
  <c r="ET42" i="6" s="1"/>
  <c r="ES4" i="6"/>
  <c r="ET4" i="6" s="1"/>
  <c r="ES82" i="6"/>
  <c r="ET21" i="6"/>
  <c r="ET34" i="6"/>
  <c r="ES97" i="6"/>
  <c r="ES33" i="6"/>
  <c r="ET33" i="6" s="1"/>
  <c r="ES73" i="6"/>
  <c r="ET73" i="6" s="1"/>
  <c r="ES69" i="6"/>
  <c r="ET69" i="6" s="1"/>
  <c r="ES41" i="6"/>
  <c r="ET41" i="6" s="1"/>
  <c r="CJ1" i="1"/>
  <c r="CR322" i="1" l="1"/>
  <c r="CS322" i="1" s="1"/>
  <c r="CR312" i="1"/>
  <c r="CS312" i="1" s="1"/>
  <c r="AN44" i="6"/>
  <c r="CR399" i="1"/>
  <c r="CR409" i="1"/>
  <c r="CR302" i="1"/>
  <c r="CS302" i="1" s="1"/>
  <c r="CR88" i="1"/>
  <c r="CS88" i="1" s="1"/>
  <c r="CR253" i="1"/>
  <c r="CS253" i="1" s="1"/>
  <c r="CR390" i="1"/>
  <c r="CS390" i="1" s="1"/>
  <c r="CR442" i="1"/>
  <c r="CS442" i="1" s="1"/>
  <c r="CR262" i="1"/>
  <c r="CS262" i="1" s="1"/>
  <c r="CR127" i="1"/>
  <c r="CR348" i="1"/>
  <c r="CR464" i="1"/>
  <c r="CS464" i="1" s="1"/>
  <c r="CR275" i="1"/>
  <c r="CS275" i="1" s="1"/>
  <c r="CR183" i="1"/>
  <c r="CR163" i="1"/>
  <c r="CR55" i="1"/>
  <c r="CS55" i="1" s="1"/>
  <c r="CR473" i="1"/>
  <c r="CS473" i="1" s="1"/>
  <c r="CR151" i="1"/>
  <c r="CS151" i="1" s="1"/>
  <c r="CR238" i="1"/>
  <c r="CS238" i="1" s="1"/>
  <c r="CR239" i="1"/>
  <c r="CS239" i="1" s="1"/>
  <c r="CS460" i="1"/>
  <c r="CR327" i="1"/>
  <c r="CR67" i="1"/>
  <c r="CS67" i="1" s="1"/>
  <c r="CR217" i="1"/>
  <c r="CS217" i="1" s="1"/>
  <c r="CR468" i="1"/>
  <c r="CS468" i="1" s="1"/>
  <c r="CS90" i="1"/>
  <c r="CR252" i="1"/>
  <c r="CS252" i="1" s="1"/>
  <c r="CR237" i="1"/>
  <c r="CS237" i="1" s="1"/>
  <c r="CS76" i="1"/>
  <c r="CR62" i="1"/>
  <c r="CS62" i="1" s="1"/>
  <c r="CR261" i="1"/>
  <c r="CS261" i="1" s="1"/>
  <c r="CR333" i="1"/>
  <c r="CR469" i="1"/>
  <c r="CS469" i="1" s="1"/>
  <c r="CR84" i="1"/>
  <c r="CS84" i="1" s="1"/>
  <c r="CS12" i="1"/>
  <c r="CR470" i="1"/>
  <c r="CS470" i="1" s="1"/>
  <c r="CR330" i="1"/>
  <c r="CR123" i="1"/>
  <c r="CS123" i="1" s="1"/>
  <c r="AN13" i="6"/>
  <c r="CS491" i="1" s="1"/>
  <c r="AN33" i="6"/>
  <c r="CS23" i="1" s="1"/>
  <c r="CR308" i="1"/>
  <c r="CS308" i="1" s="1"/>
  <c r="CR155" i="1"/>
  <c r="CS155" i="1" s="1"/>
  <c r="CR438" i="1"/>
  <c r="CR133" i="1"/>
  <c r="CR200" i="1"/>
  <c r="CS200" i="1" s="1"/>
  <c r="CR243" i="1"/>
  <c r="CS243" i="1" s="1"/>
  <c r="CR318" i="1"/>
  <c r="CS318" i="1" s="1"/>
  <c r="CR105" i="1"/>
  <c r="CS105" i="1" s="1"/>
  <c r="CR68" i="1"/>
  <c r="CS68" i="1" s="1"/>
  <c r="CR260" i="1"/>
  <c r="CS260" i="1" s="1"/>
  <c r="CR159" i="1"/>
  <c r="CS159" i="1" s="1"/>
  <c r="CR449" i="1"/>
  <c r="CS449" i="1" s="1"/>
  <c r="CR319" i="1"/>
  <c r="CS319" i="1" s="1"/>
  <c r="CR89" i="1"/>
  <c r="CS89" i="1" s="1"/>
  <c r="CR94" i="1"/>
  <c r="CR289" i="1"/>
  <c r="CS289" i="1" s="1"/>
  <c r="CR444" i="1"/>
  <c r="CS444" i="1" s="1"/>
  <c r="CR131" i="1"/>
  <c r="CS131" i="1" s="1"/>
  <c r="CS87" i="1"/>
  <c r="CR158" i="1"/>
  <c r="CR268" i="1"/>
  <c r="CS268" i="1" s="1"/>
  <c r="CR221" i="1"/>
  <c r="CS221" i="1" s="1"/>
  <c r="CR290" i="1"/>
  <c r="CS290" i="1" s="1"/>
  <c r="CR420" i="1"/>
  <c r="CR134" i="1"/>
  <c r="CS134" i="1" s="1"/>
  <c r="CR499" i="1"/>
  <c r="CS499" i="1" s="1"/>
  <c r="CR271" i="1"/>
  <c r="CS271" i="1" s="1"/>
  <c r="CR124" i="1"/>
  <c r="CS124" i="1" s="1"/>
  <c r="CR222" i="1"/>
  <c r="CS222" i="1" s="1"/>
  <c r="CR147" i="1"/>
  <c r="CS147" i="1" s="1"/>
  <c r="CR502" i="1"/>
  <c r="CS502" i="1" s="1"/>
  <c r="CR313" i="1"/>
  <c r="CR494" i="1"/>
  <c r="CR177" i="1"/>
  <c r="CR259" i="1"/>
  <c r="CS259" i="1" s="1"/>
  <c r="CR236" i="1"/>
  <c r="CS236" i="1" s="1"/>
  <c r="CR285" i="1"/>
  <c r="CS285" i="1" s="1"/>
  <c r="CR154" i="1"/>
  <c r="CS154" i="1" s="1"/>
  <c r="CR288" i="1"/>
  <c r="CS288" i="1" s="1"/>
  <c r="CR340" i="1"/>
  <c r="CS98" i="1"/>
  <c r="CR185" i="1"/>
  <c r="CS185" i="1" s="1"/>
  <c r="CR212" i="1"/>
  <c r="CS212" i="1" s="1"/>
  <c r="CR198" i="1"/>
  <c r="CS198" i="1" s="1"/>
  <c r="CR190" i="1"/>
  <c r="CS190" i="1" s="1"/>
  <c r="CR479" i="1"/>
  <c r="CR447" i="1"/>
  <c r="CR204" i="1"/>
  <c r="CS204" i="1" s="1"/>
  <c r="CR206" i="1"/>
  <c r="CS206" i="1" s="1"/>
  <c r="CR97" i="1"/>
  <c r="CS97" i="1" s="1"/>
  <c r="CR503" i="1"/>
  <c r="CR495" i="1"/>
  <c r="CS495" i="1" s="1"/>
  <c r="CR174" i="1"/>
  <c r="CR278" i="1"/>
  <c r="CR352" i="1"/>
  <c r="CR298" i="1"/>
  <c r="CS298" i="1" s="1"/>
  <c r="CR376" i="1"/>
  <c r="CR38" i="1"/>
  <c r="CS38" i="1" s="1"/>
  <c r="CR316" i="1"/>
  <c r="CR370" i="1"/>
  <c r="CR165" i="1"/>
  <c r="CS165" i="1" s="1"/>
  <c r="CR363" i="1"/>
  <c r="CS363" i="1" s="1"/>
  <c r="CR389" i="1"/>
  <c r="CR430" i="1"/>
  <c r="CR320" i="1"/>
  <c r="CS320" i="1" s="1"/>
  <c r="CR58" i="1"/>
  <c r="CS58" i="1" s="1"/>
  <c r="CR99" i="1"/>
  <c r="CS99" i="1" s="1"/>
  <c r="CR203" i="1"/>
  <c r="CS203" i="1" s="1"/>
  <c r="CR427" i="1"/>
  <c r="CR138" i="1"/>
  <c r="CS138" i="1" s="1"/>
  <c r="CR487" i="1"/>
  <c r="CR264" i="1"/>
  <c r="CS264" i="1" s="1"/>
  <c r="AN18" i="6"/>
  <c r="CS317" i="1" s="1"/>
  <c r="Z327" i="1"/>
  <c r="Z352" i="1"/>
  <c r="Z332" i="1"/>
  <c r="Z345" i="1"/>
  <c r="Z344" i="1"/>
  <c r="Z350" i="1"/>
  <c r="Z392" i="1"/>
  <c r="Z337" i="1"/>
  <c r="Z358" i="1"/>
  <c r="Z330" i="1"/>
  <c r="Z479" i="1"/>
  <c r="Z316" i="1"/>
  <c r="Z278" i="1"/>
  <c r="Z317" i="1"/>
  <c r="Z313" i="1"/>
  <c r="Z348" i="1"/>
  <c r="Z333" i="1"/>
  <c r="Z324" i="1"/>
  <c r="CR345" i="1"/>
  <c r="CR5" i="1"/>
  <c r="CS5" i="1" s="1"/>
  <c r="CR121" i="1"/>
  <c r="CS121" i="1" s="1"/>
  <c r="CR172" i="1"/>
  <c r="CR100" i="1"/>
  <c r="CS100" i="1" s="1"/>
  <c r="CR120" i="1"/>
  <c r="CS120" i="1" s="1"/>
  <c r="CR225" i="1"/>
  <c r="CS225" i="1" s="1"/>
  <c r="CS398" i="1"/>
  <c r="CR297" i="1"/>
  <c r="CS297" i="1" s="1"/>
  <c r="CR358" i="1"/>
  <c r="CR401" i="1"/>
  <c r="CS401" i="1" s="1"/>
  <c r="CR74" i="1"/>
  <c r="CS74" i="1" s="1"/>
  <c r="CR451" i="1"/>
  <c r="CS451" i="1" s="1"/>
  <c r="CR108" i="1"/>
  <c r="CS108" i="1" s="1"/>
  <c r="CR54" i="1"/>
  <c r="CS54" i="1" s="1"/>
  <c r="CR213" i="1"/>
  <c r="CS213" i="1" s="1"/>
  <c r="CR111" i="1"/>
  <c r="CS111" i="1" s="1"/>
  <c r="CR404" i="1"/>
  <c r="CR383" i="1"/>
  <c r="CR386" i="1"/>
  <c r="CR269" i="1"/>
  <c r="CS269" i="1" s="1"/>
  <c r="CR207" i="1"/>
  <c r="CS207" i="1" s="1"/>
  <c r="CR266" i="1"/>
  <c r="CS266" i="1" s="1"/>
  <c r="CR148" i="1"/>
  <c r="CS148" i="1" s="1"/>
  <c r="CR279" i="1"/>
  <c r="CS279" i="1" s="1"/>
  <c r="CR21" i="1"/>
  <c r="CS21" i="1" s="1"/>
  <c r="CR432" i="1"/>
  <c r="CS432" i="1" s="1"/>
  <c r="CR113" i="1"/>
  <c r="CS113" i="1" s="1"/>
  <c r="CR272" i="1"/>
  <c r="CS272" i="1" s="1"/>
  <c r="CR426" i="1"/>
  <c r="CS426" i="1" s="1"/>
  <c r="CR31" i="1"/>
  <c r="CS31" i="1" s="1"/>
  <c r="CR500" i="1"/>
  <c r="CS500" i="1" s="1"/>
  <c r="CR359" i="1"/>
  <c r="CR191" i="1"/>
  <c r="CR173" i="1"/>
  <c r="CS173" i="1" s="1"/>
  <c r="CR332" i="1"/>
  <c r="CR433" i="1"/>
  <c r="CR28" i="1"/>
  <c r="CS28" i="1" s="1"/>
  <c r="CR300" i="1"/>
  <c r="CS300" i="1" s="1"/>
  <c r="ET94" i="6"/>
  <c r="AN25" i="6"/>
  <c r="CS132" i="1" s="1"/>
  <c r="CR145" i="1"/>
  <c r="AN47" i="6"/>
  <c r="CR477" i="1"/>
  <c r="CS477" i="1" s="1"/>
  <c r="CR92" i="1"/>
  <c r="CS92" i="1" s="1"/>
  <c r="CS153" i="1"/>
  <c r="CR435" i="1"/>
  <c r="CS435" i="1" s="1"/>
  <c r="CR362" i="1"/>
  <c r="CS362" i="1" s="1"/>
  <c r="CR344" i="1"/>
  <c r="CR286" i="1"/>
  <c r="CS286" i="1" s="1"/>
  <c r="CR454" i="1"/>
  <c r="CR335" i="1"/>
  <c r="CS335" i="1" s="1"/>
  <c r="CR263" i="1"/>
  <c r="CS263" i="1" s="1"/>
  <c r="CR59" i="1"/>
  <c r="CS59" i="1" s="1"/>
  <c r="CR291" i="1"/>
  <c r="CS291" i="1" s="1"/>
  <c r="CS102" i="1"/>
  <c r="CR11" i="1"/>
  <c r="CR199" i="1"/>
  <c r="CS199" i="1" s="1"/>
  <c r="CR351" i="1"/>
  <c r="CR315" i="1"/>
  <c r="CR186" i="1"/>
  <c r="CR229" i="1"/>
  <c r="CS229" i="1" s="1"/>
  <c r="CR287" i="1"/>
  <c r="CS287" i="1" s="1"/>
  <c r="CR193" i="1"/>
  <c r="CS193" i="1" s="1"/>
  <c r="CR47" i="1"/>
  <c r="CR397" i="1"/>
  <c r="CR428" i="1"/>
  <c r="CS428" i="1" s="1"/>
  <c r="CR350" i="1"/>
  <c r="CR493" i="1"/>
  <c r="CS493" i="1" s="1"/>
  <c r="CR152" i="1"/>
  <c r="CS152" i="1" s="1"/>
  <c r="CR195" i="1"/>
  <c r="CS195" i="1" s="1"/>
  <c r="CR244" i="1"/>
  <c r="CS244" i="1" s="1"/>
  <c r="CR443" i="1"/>
  <c r="CR16" i="1"/>
  <c r="CS16" i="1" s="1"/>
  <c r="CR305" i="1"/>
  <c r="CS305" i="1" s="1"/>
  <c r="AN23" i="6"/>
  <c r="CS196" i="1" s="1"/>
  <c r="CR175" i="1"/>
  <c r="CS175" i="1" s="1"/>
  <c r="CR197" i="1"/>
  <c r="CS197" i="1" s="1"/>
  <c r="CR162" i="1"/>
  <c r="CR216" i="1"/>
  <c r="CS216" i="1" s="1"/>
  <c r="CS57" i="1"/>
  <c r="CT57" i="1" s="1"/>
  <c r="CR324" i="1"/>
  <c r="CR248" i="1"/>
  <c r="CS248" i="1" s="1"/>
  <c r="CR103" i="1"/>
  <c r="CS103" i="1" s="1"/>
  <c r="CR71" i="1"/>
  <c r="CS71" i="1" s="1"/>
  <c r="CR136" i="1"/>
  <c r="CS136" i="1" s="1"/>
  <c r="CR70" i="1"/>
  <c r="CS70" i="1" s="1"/>
  <c r="CR380" i="1"/>
  <c r="CS380" i="1" s="1"/>
  <c r="CR228" i="1"/>
  <c r="CS228" i="1" s="1"/>
  <c r="CR489" i="1"/>
  <c r="CS489" i="1" s="1"/>
  <c r="CR408" i="1"/>
  <c r="CR299" i="1"/>
  <c r="CR49" i="1"/>
  <c r="CS49" i="1" s="1"/>
  <c r="CR37" i="1"/>
  <c r="CR392" i="1"/>
  <c r="CR337" i="1"/>
  <c r="CR146" i="1"/>
  <c r="CS146" i="1" s="1"/>
  <c r="CR69" i="1"/>
  <c r="CS69" i="1" s="1"/>
  <c r="CR171" i="1"/>
  <c r="CR241" i="1"/>
  <c r="CS241" i="1" s="1"/>
  <c r="CS72" i="1"/>
  <c r="CR400" i="1"/>
  <c r="CR22" i="1"/>
  <c r="CS22" i="1" s="1"/>
  <c r="CR282" i="1"/>
  <c r="CS282" i="1" s="1"/>
  <c r="CR36" i="1"/>
  <c r="CS36" i="1" s="1"/>
  <c r="CR209" i="1"/>
  <c r="CS209" i="1" s="1"/>
  <c r="CR234" i="1"/>
  <c r="CS234" i="1" s="1"/>
  <c r="CR73" i="1"/>
  <c r="CS73" i="1" s="1"/>
  <c r="CR372" i="1"/>
  <c r="CR339" i="1"/>
  <c r="CS339" i="1" s="1"/>
  <c r="CR170" i="1"/>
  <c r="CS170" i="1" s="1"/>
  <c r="CR242" i="1"/>
  <c r="CS242" i="1" s="1"/>
  <c r="CR9" i="1"/>
  <c r="CS9" i="1" s="1"/>
  <c r="CR486" i="1"/>
  <c r="CS486" i="1" s="1"/>
  <c r="CR277" i="1"/>
  <c r="CS277" i="1" s="1"/>
  <c r="CR61" i="1"/>
  <c r="CS61" i="1" s="1"/>
  <c r="Z341" i="1"/>
  <c r="Z328" i="1"/>
  <c r="Z367" i="1"/>
  <c r="Z418" i="1"/>
  <c r="Z334" i="1"/>
  <c r="Z323" i="1"/>
  <c r="Z406" i="1"/>
  <c r="Z413" i="1"/>
  <c r="Z394" i="1"/>
  <c r="AN11" i="6"/>
  <c r="CS490" i="1"/>
  <c r="CS407" i="1"/>
  <c r="CR425" i="1"/>
  <c r="CS425" i="1" s="1"/>
  <c r="CR276" i="1"/>
  <c r="CS276" i="1" s="1"/>
  <c r="CR86" i="1"/>
  <c r="CS86" i="1" s="1"/>
  <c r="CR384" i="1"/>
  <c r="CR366" i="1"/>
  <c r="CS366" i="1" s="1"/>
  <c r="CR95" i="1"/>
  <c r="CS95" i="1" s="1"/>
  <c r="CT95" i="1" s="1"/>
  <c r="CR51" i="1"/>
  <c r="CS51" i="1" s="1"/>
  <c r="CR46" i="1"/>
  <c r="CS46" i="1" s="1"/>
  <c r="CR205" i="1"/>
  <c r="CS205" i="1" s="1"/>
  <c r="CR231" i="1"/>
  <c r="CS231" i="1" s="1"/>
  <c r="CR354" i="1"/>
  <c r="CS354" i="1" s="1"/>
  <c r="CR33" i="1"/>
  <c r="CS33" i="1" s="1"/>
  <c r="CR6" i="1"/>
  <c r="CS6" i="1" s="1"/>
  <c r="CR17" i="1"/>
  <c r="CS17" i="1" s="1"/>
  <c r="CR450" i="1"/>
  <c r="CS450" i="1" s="1"/>
  <c r="CR467" i="1"/>
  <c r="CS467" i="1" s="1"/>
  <c r="CR180" i="1"/>
  <c r="CS180" i="1" s="1"/>
  <c r="CR250" i="1"/>
  <c r="CS250" i="1" s="1"/>
  <c r="CR274" i="1"/>
  <c r="CS274" i="1" s="1"/>
  <c r="CR34" i="1"/>
  <c r="CS34" i="1" s="1"/>
  <c r="CR224" i="1"/>
  <c r="CS224" i="1" s="1"/>
  <c r="CR219" i="1"/>
  <c r="CS219" i="1" s="1"/>
  <c r="CR387" i="1"/>
  <c r="CR434" i="1"/>
  <c r="CS434" i="1" s="1"/>
  <c r="CR445" i="1"/>
  <c r="CS445" i="1" s="1"/>
  <c r="CR157" i="1"/>
  <c r="CS157" i="1" s="1"/>
  <c r="CR247" i="1"/>
  <c r="CS247" i="1" s="1"/>
  <c r="CR182" i="1"/>
  <c r="CS182" i="1" s="1"/>
  <c r="CR143" i="1"/>
  <c r="CS143" i="1" s="1"/>
  <c r="ET93" i="6"/>
  <c r="ET90" i="6"/>
  <c r="EU90" i="6" s="1"/>
  <c r="ET8" i="6"/>
  <c r="ET20" i="6"/>
  <c r="ET28" i="6"/>
  <c r="AN43" i="6"/>
  <c r="AN30" i="6"/>
  <c r="AN51" i="6"/>
  <c r="AN17" i="6"/>
  <c r="AN14" i="6"/>
  <c r="ET97" i="6"/>
  <c r="ET95" i="6"/>
  <c r="ET98" i="6"/>
  <c r="ET56" i="6"/>
  <c r="ET16" i="6"/>
  <c r="ET53" i="6"/>
  <c r="ET49" i="6"/>
  <c r="ET85" i="6"/>
  <c r="EU85" i="6" s="1"/>
  <c r="ET51" i="6"/>
  <c r="AN16" i="6"/>
  <c r="CS411" i="1" s="1"/>
  <c r="AN86" i="6"/>
  <c r="AN53" i="6"/>
  <c r="ET72" i="6"/>
  <c r="ET18" i="6"/>
  <c r="ET83" i="6"/>
  <c r="AM3" i="6"/>
  <c r="AN87" i="6"/>
  <c r="AN63" i="6"/>
  <c r="AN1" i="6"/>
  <c r="AN84" i="6"/>
  <c r="AN95" i="6"/>
  <c r="AN77" i="6"/>
  <c r="AN31" i="6"/>
  <c r="AO31" i="6" s="1"/>
  <c r="AN85" i="6"/>
  <c r="ET54" i="6"/>
  <c r="AO10" i="6"/>
  <c r="AO50" i="6"/>
  <c r="AN73" i="6"/>
  <c r="AN55" i="6"/>
  <c r="AN75" i="6"/>
  <c r="ET58" i="6"/>
  <c r="ET35" i="6"/>
  <c r="ET76" i="6"/>
  <c r="ET52" i="6"/>
  <c r="AO28" i="6"/>
  <c r="CT64" i="1" s="1"/>
  <c r="AN4" i="6"/>
  <c r="AN34" i="6"/>
  <c r="ET7" i="6"/>
  <c r="ET46" i="6"/>
  <c r="ET82" i="6"/>
  <c r="ET63" i="6"/>
  <c r="ET88" i="6"/>
  <c r="EU88" i="6" s="1"/>
  <c r="ET81" i="6"/>
  <c r="EU81" i="6" s="1"/>
  <c r="ET55" i="6"/>
  <c r="AO91" i="6"/>
  <c r="AN88" i="6"/>
  <c r="AN61" i="6"/>
  <c r="AN8" i="6"/>
  <c r="AN12" i="6"/>
  <c r="AN96" i="6"/>
  <c r="ET12" i="6"/>
  <c r="ET43" i="6"/>
  <c r="ET60" i="6"/>
  <c r="ET32" i="6"/>
  <c r="ET38" i="6"/>
  <c r="ET61" i="6"/>
  <c r="ET48" i="6"/>
  <c r="ET68" i="6"/>
  <c r="ET77" i="6"/>
  <c r="ET9" i="6"/>
  <c r="ET67" i="6"/>
  <c r="ET40" i="6"/>
  <c r="ET13" i="6"/>
  <c r="ET23" i="6"/>
  <c r="ET45" i="6"/>
  <c r="ET5" i="6"/>
  <c r="EU92" i="6"/>
  <c r="ES3" i="6"/>
  <c r="ET1" i="6"/>
  <c r="EU31" i="6" s="1"/>
  <c r="ET27" i="6"/>
  <c r="AC111" i="12"/>
  <c r="AC110" i="12"/>
  <c r="AC106" i="12"/>
  <c r="AC105" i="12"/>
  <c r="AC109" i="12"/>
  <c r="AC102" i="12"/>
  <c r="AC107" i="12"/>
  <c r="AC104" i="12"/>
  <c r="AC108" i="12"/>
  <c r="AC99" i="12"/>
  <c r="AC101" i="12"/>
  <c r="AC93" i="12"/>
  <c r="AC98" i="12"/>
  <c r="AC95" i="12"/>
  <c r="AC92" i="12"/>
  <c r="AC100" i="12"/>
  <c r="AC94" i="12"/>
  <c r="AC91" i="12"/>
  <c r="AC85" i="12"/>
  <c r="AC96" i="12"/>
  <c r="AC90" i="12"/>
  <c r="AC103" i="12"/>
  <c r="AC87" i="12"/>
  <c r="AC97" i="12"/>
  <c r="AC86" i="12"/>
  <c r="AC84" i="12"/>
  <c r="AC89" i="12"/>
  <c r="AC88" i="12"/>
  <c r="AC78" i="12"/>
  <c r="AC83" i="12"/>
  <c r="AC80" i="12"/>
  <c r="AC77" i="12"/>
  <c r="AC74" i="12"/>
  <c r="AC71" i="12"/>
  <c r="AC79" i="12"/>
  <c r="AC68" i="12"/>
  <c r="AC73" i="12"/>
  <c r="AC82" i="12"/>
  <c r="AC70" i="12"/>
  <c r="AC76" i="12"/>
  <c r="AC75" i="12"/>
  <c r="AC67" i="12"/>
  <c r="AC72" i="12"/>
  <c r="AC63" i="12"/>
  <c r="AC69" i="12"/>
  <c r="AC65" i="12"/>
  <c r="AC62" i="12"/>
  <c r="AC59" i="12"/>
  <c r="AC64" i="12"/>
  <c r="AC81" i="12"/>
  <c r="AC61" i="12"/>
  <c r="AC66" i="12"/>
  <c r="AC48" i="12"/>
  <c r="AC57" i="12"/>
  <c r="AC53" i="12"/>
  <c r="AC58" i="12"/>
  <c r="AC56" i="12"/>
  <c r="AC50" i="12"/>
  <c r="AC55" i="12"/>
  <c r="AC60" i="12"/>
  <c r="AC52" i="12"/>
  <c r="AC44" i="12"/>
  <c r="AC49" i="12"/>
  <c r="AC51" i="12"/>
  <c r="AC43" i="12"/>
  <c r="AC35" i="12"/>
  <c r="AC54" i="12"/>
  <c r="AC45" i="12"/>
  <c r="AC40" i="12"/>
  <c r="AC37" i="12"/>
  <c r="AC42" i="12"/>
  <c r="AC34" i="12"/>
  <c r="AC26" i="12"/>
  <c r="AC39" i="12"/>
  <c r="AC31" i="12"/>
  <c r="AC36" i="12"/>
  <c r="AC28" i="12"/>
  <c r="AC47" i="12"/>
  <c r="AC41" i="12"/>
  <c r="AC33" i="12"/>
  <c r="AC25" i="12"/>
  <c r="AC27" i="12"/>
  <c r="AC23" i="12"/>
  <c r="AC15" i="12"/>
  <c r="AC7" i="12"/>
  <c r="AC20" i="12"/>
  <c r="AC12" i="12"/>
  <c r="AC46" i="12"/>
  <c r="AC32" i="12"/>
  <c r="AC29" i="12"/>
  <c r="AC24" i="12"/>
  <c r="AC17" i="12"/>
  <c r="AC9" i="12"/>
  <c r="AC22" i="12"/>
  <c r="AC14" i="12"/>
  <c r="AC6" i="12"/>
  <c r="AC30" i="12"/>
  <c r="AC19" i="12"/>
  <c r="AC11" i="12"/>
  <c r="AC16" i="12"/>
  <c r="AC8" i="12"/>
  <c r="AC18" i="12"/>
  <c r="AC10" i="12"/>
  <c r="AC21" i="12"/>
  <c r="AC13" i="12"/>
  <c r="AD3" i="12"/>
  <c r="AC5" i="12"/>
  <c r="AC38" i="12"/>
  <c r="ET6" i="6"/>
  <c r="ET80" i="6"/>
  <c r="EU80" i="6" s="1"/>
  <c r="EU10" i="6"/>
  <c r="ET96" i="6"/>
  <c r="ET17" i="6"/>
  <c r="ET62" i="6"/>
  <c r="EU62" i="6" s="1"/>
  <c r="ET89" i="6"/>
  <c r="ET11" i="6"/>
  <c r="EU4" i="6"/>
  <c r="EU75" i="6"/>
  <c r="ET50" i="6"/>
  <c r="EU50" i="6" s="1"/>
  <c r="ET15" i="6"/>
  <c r="EU15" i="6" s="1"/>
  <c r="EU73" i="6"/>
  <c r="EU34" i="6"/>
  <c r="EU86" i="6"/>
  <c r="EU59" i="6"/>
  <c r="EU76" i="6"/>
  <c r="EU18" i="6"/>
  <c r="EU22" i="6"/>
  <c r="EU30" i="6"/>
  <c r="ET44" i="6"/>
  <c r="EU44" i="6" s="1"/>
  <c r="ET66" i="6"/>
  <c r="EU66" i="6" s="1"/>
  <c r="ET78" i="6"/>
  <c r="EU78" i="6" s="1"/>
  <c r="ET74" i="6"/>
  <c r="EU74" i="6" s="1"/>
  <c r="ET26" i="6"/>
  <c r="EU26" i="6" s="1"/>
  <c r="ET24" i="6"/>
  <c r="ET70" i="6"/>
  <c r="EU70" i="6" s="1"/>
  <c r="ET87" i="6"/>
  <c r="EU87" i="6" s="1"/>
  <c r="CK1" i="1"/>
  <c r="CS372" i="1" l="1"/>
  <c r="CS171" i="1"/>
  <c r="CS299" i="1"/>
  <c r="CT299" i="1" s="1"/>
  <c r="CT70" i="1"/>
  <c r="CS382" i="1"/>
  <c r="CS65" i="1"/>
  <c r="CS433" i="1"/>
  <c r="CT74" i="1"/>
  <c r="CS487" i="1"/>
  <c r="CS503" i="1"/>
  <c r="CS466" i="1"/>
  <c r="CT466" i="1" s="1"/>
  <c r="CT260" i="1"/>
  <c r="CS399" i="1"/>
  <c r="CS414" i="1"/>
  <c r="CS369" i="1"/>
  <c r="CT380" i="1"/>
  <c r="CT468" i="1"/>
  <c r="CU468" i="1" s="1"/>
  <c r="CT69" i="1"/>
  <c r="CT229" i="1"/>
  <c r="CS41" i="1"/>
  <c r="CT41" i="1" s="1"/>
  <c r="CS332" i="1"/>
  <c r="CS112" i="1"/>
  <c r="CS345" i="1"/>
  <c r="CS352" i="1"/>
  <c r="CT352" i="1" s="1"/>
  <c r="CS130" i="1"/>
  <c r="CS177" i="1"/>
  <c r="CS158" i="1"/>
  <c r="CS19" i="1"/>
  <c r="CT76" i="1"/>
  <c r="CT67" i="1"/>
  <c r="CS127" i="1"/>
  <c r="Z397" i="1"/>
  <c r="Z351" i="1"/>
  <c r="Z353" i="1"/>
  <c r="Z370" i="1"/>
  <c r="Z390" i="1"/>
  <c r="Z354" i="1"/>
  <c r="Z407" i="1"/>
  <c r="Z385" i="1"/>
  <c r="Z340" i="1"/>
  <c r="Z339" i="1"/>
  <c r="Z380" i="1"/>
  <c r="Z299" i="1"/>
  <c r="Z373" i="1"/>
  <c r="Z382" i="1"/>
  <c r="Z404" i="1"/>
  <c r="Z368" i="1"/>
  <c r="Z376" i="1"/>
  <c r="Z400" i="1"/>
  <c r="Z366" i="1"/>
  <c r="Z438" i="1"/>
  <c r="Z336" i="1"/>
  <c r="Z466" i="1"/>
  <c r="Z359" i="1"/>
  <c r="CS24" i="1"/>
  <c r="CT24" i="1" s="1"/>
  <c r="CS484" i="1"/>
  <c r="CT484" i="1" s="1"/>
  <c r="CT9" i="1"/>
  <c r="CT73" i="1"/>
  <c r="CS408" i="1"/>
  <c r="CT16" i="1"/>
  <c r="CS11" i="1"/>
  <c r="CS385" i="1"/>
  <c r="CT385" i="1" s="1"/>
  <c r="CS189" i="1"/>
  <c r="CS278" i="1"/>
  <c r="CS340" i="1"/>
  <c r="CS410" i="1"/>
  <c r="CS494" i="1"/>
  <c r="CS420" i="1"/>
  <c r="CT449" i="1"/>
  <c r="CS133" i="1"/>
  <c r="CT473" i="1"/>
  <c r="CT49" i="1"/>
  <c r="CS409" i="1"/>
  <c r="CT409" i="1" s="1"/>
  <c r="Z356" i="1"/>
  <c r="Z371" i="1"/>
  <c r="Z377" i="1"/>
  <c r="Z379" i="1"/>
  <c r="Z361" i="1"/>
  <c r="Z346" i="1"/>
  <c r="Z355" i="1"/>
  <c r="Z480" i="1"/>
  <c r="Z349" i="1"/>
  <c r="Z364" i="1"/>
  <c r="Z393" i="1"/>
  <c r="CS337" i="1"/>
  <c r="CT489" i="1"/>
  <c r="CS443" i="1"/>
  <c r="CS350" i="1"/>
  <c r="CS397" i="1"/>
  <c r="CT286" i="1"/>
  <c r="CS145" i="1"/>
  <c r="CS386" i="1"/>
  <c r="CS30" i="1"/>
  <c r="CT30" i="1" s="1"/>
  <c r="CS427" i="1"/>
  <c r="CS370" i="1"/>
  <c r="CS42" i="1"/>
  <c r="CT42" i="1" s="1"/>
  <c r="CS313" i="1"/>
  <c r="CS438" i="1"/>
  <c r="CS336" i="1"/>
  <c r="CS333" i="1"/>
  <c r="CS327" i="1"/>
  <c r="CT88" i="1"/>
  <c r="CT282" i="1"/>
  <c r="CT86" i="1"/>
  <c r="CS400" i="1"/>
  <c r="CT400" i="1" s="1"/>
  <c r="CS392" i="1"/>
  <c r="CS419" i="1"/>
  <c r="CS186" i="1"/>
  <c r="CS383" i="1"/>
  <c r="CS45" i="1"/>
  <c r="CT45" i="1" s="1"/>
  <c r="CS430" i="1"/>
  <c r="CT430" i="1" s="1"/>
  <c r="CS316" i="1"/>
  <c r="CS174" i="1"/>
  <c r="CS40" i="1"/>
  <c r="CT40" i="1" s="1"/>
  <c r="CS94" i="1"/>
  <c r="CT155" i="1"/>
  <c r="CS330" i="1"/>
  <c r="CS375" i="1"/>
  <c r="CT269" i="1"/>
  <c r="CT51" i="1"/>
  <c r="CS37" i="1"/>
  <c r="CS324" i="1"/>
  <c r="CS162" i="1"/>
  <c r="CS47" i="1"/>
  <c r="CS315" i="1"/>
  <c r="CT291" i="1"/>
  <c r="CS344" i="1"/>
  <c r="CS191" i="1"/>
  <c r="CS404" i="1"/>
  <c r="CT404" i="1" s="1"/>
  <c r="CS358" i="1"/>
  <c r="CT100" i="1"/>
  <c r="CS389" i="1"/>
  <c r="CT495" i="1"/>
  <c r="CS447" i="1"/>
  <c r="CS353" i="1"/>
  <c r="CS163" i="1"/>
  <c r="CT71" i="1"/>
  <c r="CU71" i="1" s="1"/>
  <c r="CS387" i="1"/>
  <c r="CT231" i="1"/>
  <c r="CS384" i="1"/>
  <c r="CT384" i="1" s="1"/>
  <c r="CS15" i="1"/>
  <c r="CT15" i="1" s="1"/>
  <c r="CS351" i="1"/>
  <c r="CT351" i="1" s="1"/>
  <c r="CS454" i="1"/>
  <c r="CS53" i="1"/>
  <c r="CT53" i="1" s="1"/>
  <c r="CS359" i="1"/>
  <c r="CT359" i="1" s="1"/>
  <c r="CT207" i="1"/>
  <c r="CT297" i="1"/>
  <c r="CS172" i="1"/>
  <c r="CT99" i="1"/>
  <c r="CS376" i="1"/>
  <c r="CT376" i="1" s="1"/>
  <c r="CS479" i="1"/>
  <c r="CT502" i="1"/>
  <c r="CS368" i="1"/>
  <c r="CT368" i="1" s="1"/>
  <c r="CT90" i="1"/>
  <c r="CS183" i="1"/>
  <c r="CS348" i="1"/>
  <c r="CS373" i="1"/>
  <c r="CT373" i="1" s="1"/>
  <c r="AO96" i="6"/>
  <c r="AO75" i="6"/>
  <c r="AO53" i="6"/>
  <c r="AO57" i="6"/>
  <c r="AO47" i="6"/>
  <c r="AO12" i="6"/>
  <c r="AO22" i="6"/>
  <c r="CT198" i="1" s="1"/>
  <c r="AO4" i="6"/>
  <c r="AO8" i="6"/>
  <c r="AO85" i="6"/>
  <c r="AO84" i="6"/>
  <c r="EU49" i="6"/>
  <c r="AO17" i="6"/>
  <c r="AO82" i="6"/>
  <c r="AO29" i="6"/>
  <c r="AP29" i="6" s="1"/>
  <c r="AO73" i="6"/>
  <c r="AO77" i="6"/>
  <c r="AO30" i="6"/>
  <c r="AO61" i="6"/>
  <c r="AO66" i="6"/>
  <c r="AO11" i="6"/>
  <c r="AO58" i="6"/>
  <c r="AO92" i="6"/>
  <c r="AP92" i="6" s="1"/>
  <c r="EU24" i="6"/>
  <c r="EU25" i="6"/>
  <c r="EU89" i="6"/>
  <c r="EU65" i="6"/>
  <c r="EV65" i="6" s="1"/>
  <c r="AO88" i="6"/>
  <c r="EU55" i="6"/>
  <c r="AO34" i="6"/>
  <c r="CT12" i="1" s="1"/>
  <c r="AO13" i="6"/>
  <c r="AO94" i="6"/>
  <c r="AP94" i="6" s="1"/>
  <c r="AO37" i="6"/>
  <c r="CT123" i="1" s="1"/>
  <c r="AO89" i="6"/>
  <c r="EU40" i="6"/>
  <c r="AO95" i="6"/>
  <c r="AO35" i="6"/>
  <c r="AO71" i="6"/>
  <c r="AO67" i="6"/>
  <c r="AO51" i="6"/>
  <c r="EU82" i="6"/>
  <c r="EU45" i="6"/>
  <c r="AO90" i="6"/>
  <c r="AO44" i="6"/>
  <c r="AO68" i="6"/>
  <c r="AO38" i="6"/>
  <c r="AO9" i="6"/>
  <c r="AO98" i="6"/>
  <c r="AO41" i="6"/>
  <c r="AO83" i="6"/>
  <c r="AO27" i="6"/>
  <c r="AO54" i="6"/>
  <c r="AP54" i="6" s="1"/>
  <c r="AO79" i="6"/>
  <c r="AO74" i="6"/>
  <c r="AO32" i="6"/>
  <c r="AO23" i="6"/>
  <c r="AO81" i="6"/>
  <c r="AO15" i="6"/>
  <c r="AO49" i="6"/>
  <c r="AP49" i="6" s="1"/>
  <c r="AO5" i="6"/>
  <c r="AO78" i="6"/>
  <c r="AO69" i="6"/>
  <c r="AO1" i="6"/>
  <c r="AO24" i="6"/>
  <c r="CT138" i="1" s="1"/>
  <c r="AO52" i="6"/>
  <c r="AP52" i="6" s="1"/>
  <c r="AO48" i="6"/>
  <c r="AO76" i="6"/>
  <c r="AO33" i="6"/>
  <c r="AP33" i="6" s="1"/>
  <c r="AO65" i="6"/>
  <c r="AP65" i="6" s="1"/>
  <c r="AN3" i="6"/>
  <c r="AO59" i="6"/>
  <c r="AO26" i="6"/>
  <c r="AO60" i="6"/>
  <c r="AO7" i="6"/>
  <c r="AP7" i="6" s="1"/>
  <c r="AO97" i="6"/>
  <c r="AP97" i="6" s="1"/>
  <c r="AO6" i="6"/>
  <c r="AP6" i="6" s="1"/>
  <c r="AO42" i="6"/>
  <c r="AO18" i="6"/>
  <c r="CT317" i="1" s="1"/>
  <c r="AO36" i="6"/>
  <c r="AO62" i="6"/>
  <c r="AO19" i="6"/>
  <c r="CT320" i="1" s="1"/>
  <c r="AO86" i="6"/>
  <c r="AP86" i="6" s="1"/>
  <c r="AO43" i="6"/>
  <c r="AO21" i="6"/>
  <c r="AO80" i="6"/>
  <c r="EU69" i="6"/>
  <c r="EU42" i="6"/>
  <c r="EU48" i="6"/>
  <c r="EV48" i="6" s="1"/>
  <c r="EU12" i="6"/>
  <c r="AO63" i="6"/>
  <c r="AO40" i="6"/>
  <c r="AO93" i="6"/>
  <c r="AO14" i="6"/>
  <c r="AP14" i="6" s="1"/>
  <c r="AO39" i="6"/>
  <c r="AP39" i="6" s="1"/>
  <c r="EU36" i="6"/>
  <c r="EU46" i="6"/>
  <c r="EV46" i="6" s="1"/>
  <c r="AO55" i="6"/>
  <c r="AO72" i="6"/>
  <c r="AO87" i="6"/>
  <c r="AP87" i="6" s="1"/>
  <c r="AO56" i="6"/>
  <c r="AP56" i="6" s="1"/>
  <c r="AO45" i="6"/>
  <c r="AP45" i="6" s="1"/>
  <c r="AO70" i="6"/>
  <c r="AO64" i="6"/>
  <c r="AP64" i="6" s="1"/>
  <c r="AO20" i="6"/>
  <c r="CT33" i="1" s="1"/>
  <c r="AO16" i="6"/>
  <c r="CT411" i="1" s="1"/>
  <c r="AO46" i="6"/>
  <c r="AO25" i="6"/>
  <c r="EV31" i="6"/>
  <c r="EU1" i="6"/>
  <c r="EV92" i="6" s="1"/>
  <c r="ET3" i="6"/>
  <c r="EU37" i="6"/>
  <c r="EU83" i="6"/>
  <c r="EU67" i="6"/>
  <c r="EU53" i="6"/>
  <c r="EV53" i="6" s="1"/>
  <c r="AD110" i="12"/>
  <c r="AD103" i="12"/>
  <c r="AD109" i="12"/>
  <c r="AD107" i="12"/>
  <c r="AD111" i="12"/>
  <c r="AD104" i="12"/>
  <c r="AD105" i="12"/>
  <c r="AD99" i="12"/>
  <c r="AD101" i="12"/>
  <c r="AD108" i="12"/>
  <c r="AD102" i="12"/>
  <c r="AD100" i="12"/>
  <c r="AD96" i="12"/>
  <c r="AD98" i="12"/>
  <c r="AD90" i="12"/>
  <c r="AD95" i="12"/>
  <c r="AD106" i="12"/>
  <c r="AD97" i="12"/>
  <c r="AD89" i="12"/>
  <c r="AD93" i="12"/>
  <c r="AD94" i="12"/>
  <c r="AD92" i="12"/>
  <c r="AD91" i="12"/>
  <c r="AD87" i="12"/>
  <c r="AD86" i="12"/>
  <c r="AD84" i="12"/>
  <c r="AD81" i="12"/>
  <c r="AD88" i="12"/>
  <c r="AD83" i="12"/>
  <c r="AD80" i="12"/>
  <c r="AD82" i="12"/>
  <c r="AD71" i="12"/>
  <c r="AD79" i="12"/>
  <c r="AD78" i="12"/>
  <c r="AD77" i="12"/>
  <c r="AD68" i="12"/>
  <c r="AD73" i="12"/>
  <c r="AD70" i="12"/>
  <c r="AD85" i="12"/>
  <c r="AD76" i="12"/>
  <c r="AD75" i="12"/>
  <c r="AD72" i="12"/>
  <c r="AD69" i="12"/>
  <c r="AD60" i="12"/>
  <c r="AD74" i="12"/>
  <c r="AD65" i="12"/>
  <c r="AD62" i="12"/>
  <c r="AD59" i="12"/>
  <c r="AD64" i="12"/>
  <c r="AD56" i="12"/>
  <c r="AD61" i="12"/>
  <c r="AD67" i="12"/>
  <c r="AD66" i="12"/>
  <c r="AD58" i="12"/>
  <c r="AD57" i="12"/>
  <c r="AD53" i="12"/>
  <c r="AD50" i="12"/>
  <c r="AD55" i="12"/>
  <c r="AD47" i="12"/>
  <c r="AD52" i="12"/>
  <c r="AD49" i="12"/>
  <c r="AD54" i="12"/>
  <c r="AD45" i="12"/>
  <c r="AD40" i="12"/>
  <c r="AD32" i="12"/>
  <c r="AD63" i="12"/>
  <c r="AD37" i="12"/>
  <c r="AD42" i="12"/>
  <c r="AD34" i="12"/>
  <c r="AD39" i="12"/>
  <c r="AD31" i="12"/>
  <c r="AD36" i="12"/>
  <c r="AD28" i="12"/>
  <c r="AD41" i="12"/>
  <c r="AD33" i="12"/>
  <c r="AD48" i="12"/>
  <c r="AD46" i="12"/>
  <c r="AD44" i="12"/>
  <c r="AD38" i="12"/>
  <c r="AD30" i="12"/>
  <c r="AD20" i="12"/>
  <c r="AD12" i="12"/>
  <c r="AD51" i="12"/>
  <c r="AD29" i="12"/>
  <c r="AD25" i="12"/>
  <c r="AD24" i="12"/>
  <c r="AD17" i="12"/>
  <c r="AD9" i="12"/>
  <c r="AD22" i="12"/>
  <c r="AD14" i="12"/>
  <c r="AD6" i="12"/>
  <c r="AD19" i="12"/>
  <c r="AD11" i="12"/>
  <c r="AD16" i="12"/>
  <c r="AD8" i="12"/>
  <c r="AD43" i="12"/>
  <c r="AD35" i="12"/>
  <c r="AD21" i="12"/>
  <c r="AD13" i="12"/>
  <c r="AD27" i="12"/>
  <c r="AD23" i="12"/>
  <c r="AD15" i="12"/>
  <c r="AD7" i="12"/>
  <c r="AD18" i="12"/>
  <c r="AD10" i="12"/>
  <c r="AE3" i="12"/>
  <c r="AD26" i="12"/>
  <c r="AD5" i="12"/>
  <c r="EV85" i="6"/>
  <c r="EU58" i="6"/>
  <c r="EV58" i="6" s="1"/>
  <c r="EU98" i="6"/>
  <c r="EU61" i="6"/>
  <c r="EV61" i="6" s="1"/>
  <c r="EU93" i="6"/>
  <c r="EU91" i="6"/>
  <c r="EV78" i="6"/>
  <c r="EV59" i="6"/>
  <c r="EV24" i="6"/>
  <c r="EV55" i="6"/>
  <c r="EU17" i="6"/>
  <c r="EU52" i="6"/>
  <c r="EU84" i="6"/>
  <c r="EU14" i="6"/>
  <c r="EV14" i="6" s="1"/>
  <c r="EU95" i="6"/>
  <c r="EU41" i="6"/>
  <c r="EV41" i="6" s="1"/>
  <c r="EU77" i="6"/>
  <c r="EU16" i="6"/>
  <c r="EU21" i="6"/>
  <c r="EV21" i="6" s="1"/>
  <c r="EU29" i="6"/>
  <c r="EV29" i="6" s="1"/>
  <c r="EV10" i="6"/>
  <c r="EV86" i="6"/>
  <c r="EU39" i="6"/>
  <c r="EU11" i="6"/>
  <c r="EU72" i="6"/>
  <c r="EU57" i="6"/>
  <c r="EU63" i="6"/>
  <c r="EV63" i="6" s="1"/>
  <c r="EU23" i="6"/>
  <c r="EU35" i="6"/>
  <c r="EU51" i="6"/>
  <c r="EU9" i="6"/>
  <c r="EV9" i="6" s="1"/>
  <c r="EU97" i="6"/>
  <c r="EU38" i="6"/>
  <c r="EV38" i="6" s="1"/>
  <c r="EU56" i="6"/>
  <c r="EU7" i="6"/>
  <c r="EU33" i="6"/>
  <c r="EV33" i="6" s="1"/>
  <c r="EV62" i="6"/>
  <c r="EV18" i="6"/>
  <c r="EV70" i="6"/>
  <c r="EV88" i="6"/>
  <c r="EV15" i="6"/>
  <c r="EV81" i="6"/>
  <c r="EU6" i="6"/>
  <c r="EV6" i="6" s="1"/>
  <c r="EU19" i="6"/>
  <c r="EV19" i="6" s="1"/>
  <c r="EU28" i="6"/>
  <c r="EU13" i="6"/>
  <c r="EV13" i="6" s="1"/>
  <c r="EU68" i="6"/>
  <c r="EV68" i="6" s="1"/>
  <c r="EU79" i="6"/>
  <c r="EV79" i="6" s="1"/>
  <c r="EU32" i="6"/>
  <c r="EV32" i="6" s="1"/>
  <c r="EV90" i="6"/>
  <c r="EV75" i="6"/>
  <c r="EU96" i="6"/>
  <c r="EV96" i="6" s="1"/>
  <c r="EU27" i="6"/>
  <c r="EV27" i="6" s="1"/>
  <c r="EU47" i="6"/>
  <c r="EV47" i="6" s="1"/>
  <c r="EU8" i="6"/>
  <c r="EU5" i="6"/>
  <c r="EV5" i="6" s="1"/>
  <c r="EU60" i="6"/>
  <c r="EU71" i="6"/>
  <c r="EV71" i="6" s="1"/>
  <c r="EV87" i="6"/>
  <c r="EV22" i="6"/>
  <c r="EV80" i="6"/>
  <c r="EU20" i="6"/>
  <c r="EV20" i="6" s="1"/>
  <c r="EU54" i="6"/>
  <c r="EV54" i="6" s="1"/>
  <c r="EU43" i="6"/>
  <c r="EV43" i="6" s="1"/>
  <c r="EU64" i="6"/>
  <c r="EV64" i="6" s="1"/>
  <c r="EU94" i="6"/>
  <c r="EV94" i="6" s="1"/>
  <c r="CL1" i="1"/>
  <c r="CT246" i="1" l="1"/>
  <c r="CT453" i="1"/>
  <c r="CT156" i="1"/>
  <c r="CU99" i="1"/>
  <c r="CT432" i="1"/>
  <c r="CT450" i="1"/>
  <c r="CT221" i="1"/>
  <c r="CT38" i="1"/>
  <c r="CT315" i="1"/>
  <c r="CT37" i="1"/>
  <c r="CT354" i="1"/>
  <c r="CT55" i="1"/>
  <c r="CU55" i="1" s="1"/>
  <c r="CT318" i="1"/>
  <c r="CT203" i="1"/>
  <c r="CT234" i="1"/>
  <c r="CT467" i="1"/>
  <c r="CT327" i="1"/>
  <c r="CT131" i="1"/>
  <c r="CU131" i="1" s="1"/>
  <c r="CT206" i="1"/>
  <c r="CT337" i="1"/>
  <c r="CT46" i="1"/>
  <c r="CU46" i="1" s="1"/>
  <c r="CT275" i="1"/>
  <c r="CT289" i="1"/>
  <c r="CT340" i="1"/>
  <c r="CT225" i="1"/>
  <c r="CT153" i="1"/>
  <c r="CT216" i="1"/>
  <c r="CT366" i="1"/>
  <c r="CT134" i="1"/>
  <c r="CT222" i="1"/>
  <c r="CT148" i="1"/>
  <c r="CT277" i="1"/>
  <c r="CT433" i="1"/>
  <c r="CT171" i="1"/>
  <c r="CU171" i="1" s="1"/>
  <c r="CT259" i="1"/>
  <c r="CT491" i="1"/>
  <c r="CU49" i="1"/>
  <c r="CV49" i="1" s="1"/>
  <c r="CT487" i="1"/>
  <c r="CU487" i="1" s="1"/>
  <c r="CT287" i="1"/>
  <c r="CT348" i="1"/>
  <c r="CU348" i="1" s="1"/>
  <c r="CT428" i="1"/>
  <c r="CT36" i="1"/>
  <c r="CT180" i="1"/>
  <c r="CT389" i="1"/>
  <c r="CT113" i="1"/>
  <c r="CT47" i="1"/>
  <c r="CT72" i="1"/>
  <c r="CT175" i="1"/>
  <c r="CU175" i="1" s="1"/>
  <c r="CT244" i="1"/>
  <c r="CT434" i="1"/>
  <c r="CU434" i="1" s="1"/>
  <c r="CT290" i="1"/>
  <c r="CT386" i="1"/>
  <c r="CT6" i="1"/>
  <c r="CU6" i="1" s="1"/>
  <c r="CT243" i="1"/>
  <c r="CT182" i="1"/>
  <c r="CT87" i="1"/>
  <c r="CT185" i="1"/>
  <c r="CT253" i="1"/>
  <c r="CT19" i="1"/>
  <c r="CU19" i="1" s="1"/>
  <c r="CT177" i="1"/>
  <c r="CT31" i="1"/>
  <c r="CT219" i="1"/>
  <c r="CT98" i="1"/>
  <c r="CT5" i="1"/>
  <c r="CT65" i="1"/>
  <c r="CU65" i="1" s="1"/>
  <c r="CV65" i="1" s="1"/>
  <c r="CT22" i="1"/>
  <c r="CT363" i="1"/>
  <c r="AP15" i="6"/>
  <c r="CT436" i="1"/>
  <c r="CU436" i="1" s="1"/>
  <c r="CT437" i="1"/>
  <c r="CU437" i="1" s="1"/>
  <c r="CT429" i="1"/>
  <c r="Z433" i="1"/>
  <c r="Z409" i="1"/>
  <c r="Z420" i="1"/>
  <c r="Z430" i="1"/>
  <c r="Z384" i="1"/>
  <c r="Z372" i="1"/>
  <c r="Z427" i="1"/>
  <c r="Z447" i="1"/>
  <c r="Z408" i="1"/>
  <c r="Z389" i="1"/>
  <c r="Z443" i="1"/>
  <c r="Z410" i="1"/>
  <c r="Z386" i="1"/>
  <c r="Z375" i="1"/>
  <c r="Z383" i="1"/>
  <c r="Z387" i="1"/>
  <c r="Z419" i="1"/>
  <c r="Z411" i="1"/>
  <c r="Z399" i="1"/>
  <c r="Z414" i="1"/>
  <c r="CT294" i="1"/>
  <c r="CT183" i="1"/>
  <c r="CT28" i="1"/>
  <c r="CT152" i="1"/>
  <c r="CT170" i="1"/>
  <c r="CU170" i="1" s="1"/>
  <c r="CV170" i="1" s="1"/>
  <c r="CT387" i="1"/>
  <c r="CT470" i="1"/>
  <c r="CT191" i="1"/>
  <c r="CT209" i="1"/>
  <c r="CU209" i="1" s="1"/>
  <c r="CV209" i="1" s="1"/>
  <c r="CT250" i="1"/>
  <c r="CT339" i="1"/>
  <c r="CT460" i="1"/>
  <c r="CT94" i="1"/>
  <c r="CT288" i="1"/>
  <c r="CT61" i="1"/>
  <c r="CU61" i="1" s="1"/>
  <c r="CT312" i="1"/>
  <c r="CT333" i="1"/>
  <c r="CT370" i="1"/>
  <c r="CT266" i="1"/>
  <c r="CT147" i="1"/>
  <c r="CT237" i="1"/>
  <c r="CT420" i="1"/>
  <c r="CT97" i="1"/>
  <c r="CT108" i="1"/>
  <c r="CT264" i="1"/>
  <c r="CT127" i="1"/>
  <c r="CT200" i="1"/>
  <c r="CT130" i="1"/>
  <c r="CT332" i="1"/>
  <c r="CU332" i="1" s="1"/>
  <c r="CT407" i="1"/>
  <c r="CT369" i="1"/>
  <c r="CT217" i="1"/>
  <c r="CT398" i="1"/>
  <c r="CT477" i="1"/>
  <c r="CU477" i="1" s="1"/>
  <c r="CT372" i="1"/>
  <c r="CT224" i="1"/>
  <c r="CT132" i="1"/>
  <c r="CT196" i="1"/>
  <c r="CU291" i="1"/>
  <c r="Z459" i="1"/>
  <c r="Z412" i="1"/>
  <c r="Z378" i="1"/>
  <c r="Z471" i="1"/>
  <c r="Z472" i="1"/>
  <c r="Z381" i="1"/>
  <c r="Z423" i="1"/>
  <c r="Z391" i="1"/>
  <c r="Z421" i="1"/>
  <c r="Z402" i="1"/>
  <c r="Z441" i="1"/>
  <c r="Z403" i="1"/>
  <c r="Z415" i="1"/>
  <c r="Z422" i="1"/>
  <c r="Z482" i="1"/>
  <c r="AP24" i="6"/>
  <c r="CU282" i="1" s="1"/>
  <c r="CT125" i="1"/>
  <c r="CT440" i="1"/>
  <c r="CU440" i="1" s="1"/>
  <c r="CT142" i="1"/>
  <c r="CU142" i="1" s="1"/>
  <c r="CT150" i="1"/>
  <c r="CU150" i="1" s="1"/>
  <c r="CT463" i="1"/>
  <c r="CT238" i="1"/>
  <c r="CT89" i="1"/>
  <c r="CT172" i="1"/>
  <c r="CU172" i="1" s="1"/>
  <c r="CT197" i="1"/>
  <c r="CT143" i="1"/>
  <c r="CT442" i="1"/>
  <c r="CU442" i="1" s="1"/>
  <c r="CT308" i="1"/>
  <c r="CT353" i="1"/>
  <c r="CT300" i="1"/>
  <c r="CU300" i="1" s="1"/>
  <c r="CT195" i="1"/>
  <c r="CT242" i="1"/>
  <c r="CT17" i="1"/>
  <c r="CT252" i="1"/>
  <c r="CT212" i="1"/>
  <c r="CT401" i="1"/>
  <c r="CU401" i="1" s="1"/>
  <c r="CT419" i="1"/>
  <c r="CT285" i="1"/>
  <c r="CT336" i="1"/>
  <c r="CT313" i="1"/>
  <c r="CT272" i="1"/>
  <c r="CT397" i="1"/>
  <c r="CT274" i="1"/>
  <c r="CT190" i="1"/>
  <c r="CT469" i="1"/>
  <c r="CU469" i="1" s="1"/>
  <c r="CT124" i="1"/>
  <c r="CU124" i="1" s="1"/>
  <c r="CT278" i="1"/>
  <c r="CT11" i="1"/>
  <c r="CT408" i="1"/>
  <c r="CT157" i="1"/>
  <c r="CT21" i="1"/>
  <c r="CT68" i="1"/>
  <c r="CU68" i="1" s="1"/>
  <c r="CT345" i="1"/>
  <c r="CT435" i="1"/>
  <c r="CU435" i="1" s="1"/>
  <c r="CT248" i="1"/>
  <c r="CT298" i="1"/>
  <c r="CT414" i="1"/>
  <c r="CT503" i="1"/>
  <c r="CU503" i="1" s="1"/>
  <c r="CT382" i="1"/>
  <c r="CT486" i="1"/>
  <c r="CT247" i="1"/>
  <c r="CU247" i="1" s="1"/>
  <c r="Z431" i="1"/>
  <c r="Z483" i="1"/>
  <c r="Z455" i="1"/>
  <c r="Z446" i="1"/>
  <c r="Z424" i="1"/>
  <c r="Z457" i="1"/>
  <c r="Z452" i="1"/>
  <c r="Z448" i="1"/>
  <c r="Z478" i="1"/>
  <c r="Z458" i="1"/>
  <c r="Z416" i="1"/>
  <c r="Z439" i="1"/>
  <c r="AP82" i="6"/>
  <c r="CT479" i="1"/>
  <c r="CT362" i="1"/>
  <c r="CT165" i="1"/>
  <c r="CT154" i="1"/>
  <c r="CT162" i="1"/>
  <c r="CU162" i="1" s="1"/>
  <c r="CT322" i="1"/>
  <c r="CT261" i="1"/>
  <c r="CT204" i="1"/>
  <c r="CU204" i="1" s="1"/>
  <c r="CT263" i="1"/>
  <c r="CT136" i="1"/>
  <c r="CT451" i="1"/>
  <c r="CT262" i="1"/>
  <c r="CT438" i="1"/>
  <c r="CT427" i="1"/>
  <c r="CT173" i="1"/>
  <c r="CU173" i="1" s="1"/>
  <c r="CT350" i="1"/>
  <c r="CT121" i="1"/>
  <c r="CT494" i="1"/>
  <c r="CU494" i="1" s="1"/>
  <c r="CT146" i="1"/>
  <c r="CU146" i="1" s="1"/>
  <c r="CT390" i="1"/>
  <c r="CT151" i="1"/>
  <c r="CU151" i="1" s="1"/>
  <c r="CT319" i="1"/>
  <c r="CT399" i="1"/>
  <c r="CT84" i="1"/>
  <c r="CT213" i="1"/>
  <c r="CT425" i="1"/>
  <c r="CU425" i="1" s="1"/>
  <c r="CU489" i="1"/>
  <c r="AP38" i="6"/>
  <c r="CT29" i="1"/>
  <c r="CT268" i="1"/>
  <c r="CT454" i="1"/>
  <c r="CU454" i="1" s="1"/>
  <c r="CT500" i="1"/>
  <c r="CT163" i="1"/>
  <c r="CT159" i="1"/>
  <c r="CU159" i="1" s="1"/>
  <c r="CT358" i="1"/>
  <c r="CT344" i="1"/>
  <c r="CT324" i="1"/>
  <c r="CT276" i="1"/>
  <c r="CU276" i="1" s="1"/>
  <c r="CT302" i="1"/>
  <c r="CT375" i="1"/>
  <c r="CT271" i="1"/>
  <c r="CT174" i="1"/>
  <c r="CT383" i="1"/>
  <c r="CT102" i="1"/>
  <c r="CT228" i="1"/>
  <c r="CU228" i="1" s="1"/>
  <c r="CT145" i="1"/>
  <c r="CT443" i="1"/>
  <c r="CT490" i="1"/>
  <c r="CT92" i="1"/>
  <c r="CT133" i="1"/>
  <c r="CT410" i="1"/>
  <c r="CT426" i="1"/>
  <c r="CU426" i="1" s="1"/>
  <c r="CT34" i="1"/>
  <c r="CT241" i="1"/>
  <c r="CT444" i="1"/>
  <c r="CU444" i="1" s="1"/>
  <c r="CT112" i="1"/>
  <c r="CU112" i="1" s="1"/>
  <c r="CT103" i="1"/>
  <c r="CT240" i="1"/>
  <c r="CT202" i="1"/>
  <c r="CT62" i="1"/>
  <c r="CU62" i="1" s="1"/>
  <c r="CT499" i="1"/>
  <c r="CT111" i="1"/>
  <c r="CT59" i="1"/>
  <c r="CU59" i="1" s="1"/>
  <c r="CT193" i="1"/>
  <c r="CU193" i="1" s="1"/>
  <c r="CV193" i="1" s="1"/>
  <c r="CT239" i="1"/>
  <c r="CT447" i="1"/>
  <c r="CT335" i="1"/>
  <c r="CT330" i="1"/>
  <c r="CT316" i="1"/>
  <c r="CU316" i="1" s="1"/>
  <c r="CT186" i="1"/>
  <c r="CU186" i="1" s="1"/>
  <c r="CT392" i="1"/>
  <c r="CT305" i="1"/>
  <c r="CT120" i="1"/>
  <c r="CU120" i="1" s="1"/>
  <c r="CT464" i="1"/>
  <c r="CU464" i="1" s="1"/>
  <c r="CT105" i="1"/>
  <c r="CT236" i="1"/>
  <c r="CT189" i="1"/>
  <c r="CT493" i="1"/>
  <c r="CU493" i="1" s="1"/>
  <c r="CT445" i="1"/>
  <c r="CU445" i="1" s="1"/>
  <c r="CT205" i="1"/>
  <c r="CT158" i="1"/>
  <c r="CT54" i="1"/>
  <c r="CU54" i="1" s="1"/>
  <c r="CT58" i="1"/>
  <c r="CT279" i="1"/>
  <c r="CU279" i="1" s="1"/>
  <c r="CV279" i="1" s="1"/>
  <c r="CT199" i="1"/>
  <c r="CU199" i="1" s="1"/>
  <c r="CV199" i="1" s="1"/>
  <c r="CT23" i="1"/>
  <c r="CU23" i="1" s="1"/>
  <c r="AP51" i="6"/>
  <c r="AP46" i="6"/>
  <c r="AP80" i="6"/>
  <c r="AP16" i="6"/>
  <c r="AQ16" i="6" s="1"/>
  <c r="AP72" i="6"/>
  <c r="AP40" i="6"/>
  <c r="AP21" i="6"/>
  <c r="AQ21" i="6" s="1"/>
  <c r="AP62" i="6"/>
  <c r="AP23" i="6"/>
  <c r="AP95" i="6"/>
  <c r="AQ95" i="6" s="1"/>
  <c r="AP20" i="6"/>
  <c r="CU495" i="1" s="1"/>
  <c r="AP55" i="6"/>
  <c r="AP63" i="6"/>
  <c r="AP43" i="6"/>
  <c r="AP36" i="6"/>
  <c r="CU16" i="1" s="1"/>
  <c r="CV16" i="1" s="1"/>
  <c r="AP26" i="6"/>
  <c r="AP32" i="6"/>
  <c r="AP98" i="6"/>
  <c r="EV40" i="6"/>
  <c r="AP25" i="6"/>
  <c r="AP70" i="6"/>
  <c r="AP18" i="6"/>
  <c r="CU317" i="1" s="1"/>
  <c r="AP42" i="6"/>
  <c r="AP59" i="6"/>
  <c r="EV50" i="6"/>
  <c r="EV97" i="6"/>
  <c r="EV23" i="6"/>
  <c r="EV72" i="6"/>
  <c r="EV36" i="6"/>
  <c r="EV84" i="6"/>
  <c r="EV73" i="6"/>
  <c r="EV12" i="6"/>
  <c r="EV98" i="6"/>
  <c r="EV76" i="6"/>
  <c r="EV67" i="6"/>
  <c r="AP48" i="6"/>
  <c r="AQ48" i="6" s="1"/>
  <c r="AP78" i="6"/>
  <c r="AP74" i="6"/>
  <c r="AP88" i="6"/>
  <c r="EV34" i="6"/>
  <c r="EV95" i="6"/>
  <c r="EV44" i="6"/>
  <c r="EW44" i="6" s="1"/>
  <c r="EV66" i="6"/>
  <c r="AP5" i="6"/>
  <c r="AP79" i="6"/>
  <c r="AP9" i="6"/>
  <c r="AP35" i="6"/>
  <c r="AP73" i="6"/>
  <c r="EV89" i="6"/>
  <c r="EV60" i="6"/>
  <c r="EV25" i="6"/>
  <c r="EV30" i="6"/>
  <c r="EV42" i="6"/>
  <c r="EV7" i="6"/>
  <c r="EV11" i="6"/>
  <c r="EV49" i="6"/>
  <c r="EV74" i="6"/>
  <c r="EV52" i="6"/>
  <c r="EV83" i="6"/>
  <c r="AQ65" i="6"/>
  <c r="AP27" i="6"/>
  <c r="CU90" i="1" s="1"/>
  <c r="AP68" i="6"/>
  <c r="AP67" i="6"/>
  <c r="AP84" i="6"/>
  <c r="AQ84" i="6" s="1"/>
  <c r="EV56" i="6"/>
  <c r="EV51" i="6"/>
  <c r="EV16" i="6"/>
  <c r="EV17" i="6"/>
  <c r="EV91" i="6"/>
  <c r="EW91" i="6" s="1"/>
  <c r="EV82" i="6"/>
  <c r="EV37" i="6"/>
  <c r="AQ33" i="6"/>
  <c r="AP93" i="6"/>
  <c r="AP22" i="6"/>
  <c r="AQ22" i="6" s="1"/>
  <c r="AP30" i="6"/>
  <c r="AQ30" i="6" s="1"/>
  <c r="AP96" i="6"/>
  <c r="AP17" i="6"/>
  <c r="CU351" i="1" s="1"/>
  <c r="AP75" i="6"/>
  <c r="AP58" i="6"/>
  <c r="AP61" i="6"/>
  <c r="AQ61" i="6" s="1"/>
  <c r="AP91" i="6"/>
  <c r="AP77" i="6"/>
  <c r="AQ77" i="6" s="1"/>
  <c r="AP10" i="6"/>
  <c r="AP31" i="6"/>
  <c r="AP12" i="6"/>
  <c r="AQ12" i="6" s="1"/>
  <c r="AP28" i="6"/>
  <c r="AP8" i="6"/>
  <c r="AQ8" i="6" s="1"/>
  <c r="AP50" i="6"/>
  <c r="AP37" i="6"/>
  <c r="CU123" i="1" s="1"/>
  <c r="AO3" i="6"/>
  <c r="AP11" i="6"/>
  <c r="AQ11" i="6" s="1"/>
  <c r="AP66" i="6"/>
  <c r="AP4" i="6"/>
  <c r="AQ4" i="6" s="1"/>
  <c r="AP47" i="6"/>
  <c r="AQ47" i="6" s="1"/>
  <c r="AP1" i="6"/>
  <c r="AP34" i="6"/>
  <c r="CU12" i="1" s="1"/>
  <c r="AP83" i="6"/>
  <c r="AQ83" i="6" s="1"/>
  <c r="AP44" i="6"/>
  <c r="AP85" i="6"/>
  <c r="AQ85" i="6" s="1"/>
  <c r="AQ36" i="6"/>
  <c r="EV8" i="6"/>
  <c r="EV28" i="6"/>
  <c r="EW28" i="6" s="1"/>
  <c r="EV4" i="6"/>
  <c r="EV26" i="6"/>
  <c r="EV35" i="6"/>
  <c r="EV57" i="6"/>
  <c r="EV39" i="6"/>
  <c r="EV45" i="6"/>
  <c r="EV77" i="6"/>
  <c r="EV93" i="6"/>
  <c r="EW93" i="6" s="1"/>
  <c r="AQ46" i="6"/>
  <c r="AQ39" i="6"/>
  <c r="AP19" i="6"/>
  <c r="AQ19" i="6" s="1"/>
  <c r="AP60" i="6"/>
  <c r="AQ60" i="6" s="1"/>
  <c r="AP76" i="6"/>
  <c r="AQ76" i="6" s="1"/>
  <c r="AP69" i="6"/>
  <c r="AQ69" i="6" s="1"/>
  <c r="AP81" i="6"/>
  <c r="AQ81" i="6" s="1"/>
  <c r="AP41" i="6"/>
  <c r="AP90" i="6"/>
  <c r="AQ90" i="6" s="1"/>
  <c r="AP57" i="6"/>
  <c r="AQ57" i="6" s="1"/>
  <c r="AP89" i="6"/>
  <c r="AQ89" i="6" s="1"/>
  <c r="AQ62" i="6"/>
  <c r="AP71" i="6"/>
  <c r="AQ71" i="6" s="1"/>
  <c r="AP53" i="6"/>
  <c r="AQ53" i="6" s="1"/>
  <c r="AP13" i="6"/>
  <c r="EU3" i="6"/>
  <c r="EV1" i="6"/>
  <c r="EW41" i="6" s="1"/>
  <c r="EV69" i="6"/>
  <c r="EW62" i="6"/>
  <c r="AE109" i="12"/>
  <c r="AE110" i="12"/>
  <c r="AE108" i="12"/>
  <c r="AE107" i="12"/>
  <c r="AE104" i="12"/>
  <c r="AE111" i="12"/>
  <c r="AE106" i="12"/>
  <c r="AE105" i="12"/>
  <c r="AE101" i="12"/>
  <c r="AE103" i="12"/>
  <c r="AE102" i="12"/>
  <c r="AE100" i="12"/>
  <c r="AE96" i="12"/>
  <c r="AE99" i="12"/>
  <c r="AE95" i="12"/>
  <c r="AE97" i="12"/>
  <c r="AE94" i="12"/>
  <c r="AE92" i="12"/>
  <c r="AE98" i="12"/>
  <c r="AE91" i="12"/>
  <c r="AE90" i="12"/>
  <c r="AE87" i="12"/>
  <c r="AE89" i="12"/>
  <c r="AE86" i="12"/>
  <c r="AE81" i="12"/>
  <c r="AE88" i="12"/>
  <c r="AE78" i="12"/>
  <c r="AE83" i="12"/>
  <c r="AE80" i="12"/>
  <c r="AE82" i="12"/>
  <c r="AE85" i="12"/>
  <c r="AE79" i="12"/>
  <c r="AE77" i="12"/>
  <c r="AE73" i="12"/>
  <c r="AE70" i="12"/>
  <c r="AE84" i="12"/>
  <c r="AE76" i="12"/>
  <c r="AE75" i="12"/>
  <c r="AE93" i="12"/>
  <c r="AE72" i="12"/>
  <c r="AE69" i="12"/>
  <c r="AE74" i="12"/>
  <c r="AE65" i="12"/>
  <c r="AE71" i="12"/>
  <c r="AE62" i="12"/>
  <c r="AE64" i="12"/>
  <c r="AE56" i="12"/>
  <c r="AE61" i="12"/>
  <c r="AE67" i="12"/>
  <c r="AE66" i="12"/>
  <c r="AE58" i="12"/>
  <c r="AE63" i="12"/>
  <c r="AE55" i="12"/>
  <c r="AE50" i="12"/>
  <c r="AE68" i="12"/>
  <c r="AE59" i="12"/>
  <c r="AE52" i="12"/>
  <c r="AE60" i="12"/>
  <c r="AE49" i="12"/>
  <c r="AE54" i="12"/>
  <c r="AE46" i="12"/>
  <c r="AE51" i="12"/>
  <c r="AE37" i="12"/>
  <c r="AE42" i="12"/>
  <c r="AE34" i="12"/>
  <c r="AE39" i="12"/>
  <c r="AE31" i="12"/>
  <c r="AE36" i="12"/>
  <c r="AE28" i="12"/>
  <c r="AE57" i="12"/>
  <c r="AE41" i="12"/>
  <c r="AE33" i="12"/>
  <c r="AE53" i="12"/>
  <c r="AE48" i="12"/>
  <c r="AE47" i="12"/>
  <c r="AE44" i="12"/>
  <c r="AE38" i="12"/>
  <c r="AE30" i="12"/>
  <c r="AE43" i="12"/>
  <c r="AE35" i="12"/>
  <c r="AE27" i="12"/>
  <c r="AE45" i="12"/>
  <c r="AE29" i="12"/>
  <c r="AE25" i="12"/>
  <c r="AE24" i="12"/>
  <c r="AE17" i="12"/>
  <c r="AE9" i="12"/>
  <c r="AE32" i="12"/>
  <c r="AE22" i="12"/>
  <c r="AE14" i="12"/>
  <c r="AE19" i="12"/>
  <c r="AE11" i="12"/>
  <c r="AE16" i="12"/>
  <c r="AE8" i="12"/>
  <c r="AE5" i="12"/>
  <c r="AE21" i="12"/>
  <c r="AE13" i="12"/>
  <c r="AE40" i="12"/>
  <c r="AE26" i="12"/>
  <c r="AE18" i="12"/>
  <c r="AE10" i="12"/>
  <c r="AE23" i="12"/>
  <c r="AE20" i="12"/>
  <c r="AE15" i="12"/>
  <c r="AE12" i="12"/>
  <c r="AE7" i="12"/>
  <c r="AE6" i="12"/>
  <c r="AF3" i="12"/>
  <c r="EW50" i="6"/>
  <c r="CM1" i="1"/>
  <c r="CU57" i="1" l="1"/>
  <c r="CV477" i="1"/>
  <c r="CU38" i="1"/>
  <c r="CU58" i="1"/>
  <c r="CV58" i="1" s="1"/>
  <c r="CU189" i="1"/>
  <c r="CU42" i="1"/>
  <c r="CU145" i="1"/>
  <c r="CU102" i="1"/>
  <c r="CU324" i="1"/>
  <c r="CU213" i="1"/>
  <c r="CV213" i="1" s="1"/>
  <c r="CU350" i="1"/>
  <c r="CU263" i="1"/>
  <c r="CU362" i="1"/>
  <c r="CV362" i="1" s="1"/>
  <c r="CU9" i="1"/>
  <c r="CV9" i="1" s="1"/>
  <c r="CU486" i="1"/>
  <c r="CU298" i="1"/>
  <c r="CU21" i="1"/>
  <c r="CU313" i="1"/>
  <c r="CU212" i="1"/>
  <c r="CV212" i="1" s="1"/>
  <c r="CW212" i="1" s="1"/>
  <c r="CU353" i="1"/>
  <c r="CU125" i="1"/>
  <c r="CU260" i="1"/>
  <c r="CU398" i="1"/>
  <c r="CU130" i="1"/>
  <c r="CU108" i="1"/>
  <c r="CU152" i="1"/>
  <c r="CU269" i="1"/>
  <c r="CU5" i="1"/>
  <c r="CV5" i="1" s="1"/>
  <c r="CW5" i="1" s="1"/>
  <c r="CU31" i="1"/>
  <c r="CU180" i="1"/>
  <c r="CU366" i="1"/>
  <c r="CU327" i="1"/>
  <c r="CU318" i="1"/>
  <c r="CV318" i="1" s="1"/>
  <c r="CU221" i="1"/>
  <c r="CV221" i="1" s="1"/>
  <c r="CU352" i="1"/>
  <c r="CU453" i="1"/>
  <c r="CV453" i="1" s="1"/>
  <c r="CU320" i="1"/>
  <c r="CV320" i="1" s="1"/>
  <c r="CU384" i="1"/>
  <c r="CV384" i="1" s="1"/>
  <c r="CV300" i="1"/>
  <c r="CU158" i="1"/>
  <c r="CU236" i="1"/>
  <c r="CV236" i="1" s="1"/>
  <c r="CU330" i="1"/>
  <c r="CU15" i="1"/>
  <c r="CU202" i="1"/>
  <c r="CV202" i="1" s="1"/>
  <c r="CU502" i="1"/>
  <c r="CU410" i="1"/>
  <c r="CV410" i="1" s="1"/>
  <c r="CU30" i="1"/>
  <c r="CV30" i="1" s="1"/>
  <c r="CW30" i="1" s="1"/>
  <c r="CU383" i="1"/>
  <c r="CV383" i="1" s="1"/>
  <c r="CU344" i="1"/>
  <c r="CU155" i="1"/>
  <c r="CU45" i="1"/>
  <c r="CU100" i="1"/>
  <c r="CU297" i="1"/>
  <c r="CV297" i="1" s="1"/>
  <c r="CU157" i="1"/>
  <c r="CU336" i="1"/>
  <c r="CU308" i="1"/>
  <c r="CV308" i="1" s="1"/>
  <c r="CU89" i="1"/>
  <c r="CU196" i="1"/>
  <c r="CU200" i="1"/>
  <c r="CV200" i="1" s="1"/>
  <c r="CW200" i="1" s="1"/>
  <c r="CU97" i="1"/>
  <c r="CU266" i="1"/>
  <c r="CU191" i="1"/>
  <c r="CU28" i="1"/>
  <c r="CU380" i="1"/>
  <c r="CU98" i="1"/>
  <c r="CU177" i="1"/>
  <c r="CU244" i="1"/>
  <c r="CU72" i="1"/>
  <c r="CU36" i="1"/>
  <c r="CU287" i="1"/>
  <c r="CV287" i="1" s="1"/>
  <c r="CU430" i="1"/>
  <c r="CV430" i="1" s="1"/>
  <c r="CU433" i="1"/>
  <c r="CV433" i="1" s="1"/>
  <c r="CU275" i="1"/>
  <c r="CU467" i="1"/>
  <c r="CU449" i="1"/>
  <c r="CU246" i="1"/>
  <c r="CV246" i="1" s="1"/>
  <c r="CV276" i="1"/>
  <c r="CW276" i="1" s="1"/>
  <c r="CU134" i="1"/>
  <c r="CU67" i="1"/>
  <c r="CU105" i="1"/>
  <c r="CU241" i="1"/>
  <c r="CU133" i="1"/>
  <c r="CU174" i="1"/>
  <c r="CU358" i="1"/>
  <c r="CU427" i="1"/>
  <c r="CV427" i="1" s="1"/>
  <c r="CU154" i="1"/>
  <c r="CU479" i="1"/>
  <c r="CU382" i="1"/>
  <c r="CU248" i="1"/>
  <c r="CU190" i="1"/>
  <c r="CV190" i="1" s="1"/>
  <c r="CU88" i="1"/>
  <c r="CU252" i="1"/>
  <c r="CV252" i="1" s="1"/>
  <c r="CW252" i="1" s="1"/>
  <c r="CU238" i="1"/>
  <c r="CV238" i="1" s="1"/>
  <c r="CU76" i="1"/>
  <c r="CU132" i="1"/>
  <c r="CU127" i="1"/>
  <c r="CU420" i="1"/>
  <c r="CV420" i="1" s="1"/>
  <c r="CU370" i="1"/>
  <c r="CU288" i="1"/>
  <c r="CV288" i="1" s="1"/>
  <c r="CU363" i="1"/>
  <c r="CV363" i="1" s="1"/>
  <c r="CV19" i="1"/>
  <c r="CW19" i="1" s="1"/>
  <c r="CU386" i="1"/>
  <c r="CV386" i="1" s="1"/>
  <c r="CU47" i="1"/>
  <c r="CV47" i="1" s="1"/>
  <c r="CU428" i="1"/>
  <c r="CU404" i="1"/>
  <c r="CU148" i="1"/>
  <c r="CU216" i="1"/>
  <c r="CV216" i="1" s="1"/>
  <c r="CU473" i="1"/>
  <c r="CV473" i="1" s="1"/>
  <c r="CW473" i="1" s="1"/>
  <c r="CU138" i="1"/>
  <c r="CU466" i="1"/>
  <c r="CV23" i="1"/>
  <c r="CU205" i="1"/>
  <c r="CV205" i="1" s="1"/>
  <c r="CW205" i="1" s="1"/>
  <c r="CU305" i="1"/>
  <c r="CV305" i="1" s="1"/>
  <c r="CU335" i="1"/>
  <c r="CV335" i="1" s="1"/>
  <c r="CU111" i="1"/>
  <c r="CU240" i="1"/>
  <c r="CV240" i="1" s="1"/>
  <c r="CU271" i="1"/>
  <c r="CU268" i="1"/>
  <c r="CU29" i="1"/>
  <c r="CU84" i="1"/>
  <c r="CV84" i="1" s="1"/>
  <c r="CU319" i="1"/>
  <c r="CV319" i="1" s="1"/>
  <c r="CW319" i="1" s="1"/>
  <c r="CU51" i="1"/>
  <c r="CU74" i="1"/>
  <c r="CV435" i="1"/>
  <c r="CW435" i="1" s="1"/>
  <c r="CU408" i="1"/>
  <c r="CV408" i="1" s="1"/>
  <c r="CU274" i="1"/>
  <c r="CV274" i="1" s="1"/>
  <c r="CU285" i="1"/>
  <c r="CV285" i="1" s="1"/>
  <c r="CU17" i="1"/>
  <c r="CU143" i="1"/>
  <c r="CU463" i="1"/>
  <c r="CU385" i="1"/>
  <c r="CV385" i="1" s="1"/>
  <c r="CU217" i="1"/>
  <c r="CV217" i="1" s="1"/>
  <c r="CU264" i="1"/>
  <c r="CV264" i="1" s="1"/>
  <c r="CU237" i="1"/>
  <c r="CV237" i="1" s="1"/>
  <c r="CU94" i="1"/>
  <c r="CV94" i="1" s="1"/>
  <c r="CU429" i="1"/>
  <c r="CU253" i="1"/>
  <c r="CU87" i="1"/>
  <c r="CU113" i="1"/>
  <c r="CU359" i="1"/>
  <c r="CU207" i="1"/>
  <c r="CV207" i="1" s="1"/>
  <c r="CU153" i="1"/>
  <c r="CU337" i="1"/>
  <c r="CV337" i="1" s="1"/>
  <c r="CW337" i="1" s="1"/>
  <c r="CU234" i="1"/>
  <c r="CV234" i="1" s="1"/>
  <c r="CU354" i="1"/>
  <c r="CU450" i="1"/>
  <c r="CU156" i="1"/>
  <c r="CU198" i="1"/>
  <c r="CV198" i="1" s="1"/>
  <c r="CV426" i="1"/>
  <c r="CW426" i="1" s="1"/>
  <c r="CU136" i="1"/>
  <c r="CU414" i="1"/>
  <c r="CV414" i="1" s="1"/>
  <c r="CU392" i="1"/>
  <c r="CU376" i="1"/>
  <c r="CU34" i="1"/>
  <c r="CU92" i="1"/>
  <c r="CU375" i="1"/>
  <c r="CV375" i="1" s="1"/>
  <c r="CU399" i="1"/>
  <c r="CV399" i="1" s="1"/>
  <c r="CV151" i="1"/>
  <c r="CW151" i="1" s="1"/>
  <c r="CU438" i="1"/>
  <c r="CU261" i="1"/>
  <c r="CV261" i="1" s="1"/>
  <c r="CU231" i="1"/>
  <c r="CU345" i="1"/>
  <c r="CV345" i="1" s="1"/>
  <c r="CW345" i="1" s="1"/>
  <c r="CU11" i="1"/>
  <c r="CU86" i="1"/>
  <c r="CU224" i="1"/>
  <c r="CV224" i="1" s="1"/>
  <c r="CU369" i="1"/>
  <c r="CU333" i="1"/>
  <c r="CU460" i="1"/>
  <c r="CU470" i="1"/>
  <c r="CV437" i="1"/>
  <c r="CW437" i="1" s="1"/>
  <c r="CU219" i="1"/>
  <c r="CV219" i="1" s="1"/>
  <c r="CU185" i="1"/>
  <c r="CU290" i="1"/>
  <c r="CV290" i="1" s="1"/>
  <c r="CU389" i="1"/>
  <c r="CV389" i="1" s="1"/>
  <c r="CU229" i="1"/>
  <c r="CU491" i="1"/>
  <c r="CU222" i="1"/>
  <c r="CV222" i="1" s="1"/>
  <c r="CU225" i="1"/>
  <c r="CV225" i="1" s="1"/>
  <c r="CU37" i="1"/>
  <c r="CU33" i="1"/>
  <c r="CU95" i="1"/>
  <c r="CU64" i="1"/>
  <c r="CU70" i="1"/>
  <c r="CV70" i="1" s="1"/>
  <c r="CW70" i="1" s="1"/>
  <c r="CU69" i="1"/>
  <c r="CU73" i="1"/>
  <c r="CU447" i="1"/>
  <c r="CV447" i="1" s="1"/>
  <c r="CU499" i="1"/>
  <c r="CU103" i="1"/>
  <c r="CU302" i="1"/>
  <c r="CV302" i="1" s="1"/>
  <c r="CU163" i="1"/>
  <c r="CU373" i="1"/>
  <c r="CU390" i="1"/>
  <c r="CU121" i="1"/>
  <c r="CU262" i="1"/>
  <c r="CU322" i="1"/>
  <c r="CU165" i="1"/>
  <c r="CU368" i="1"/>
  <c r="CU397" i="1"/>
  <c r="CU419" i="1"/>
  <c r="CV419" i="1" s="1"/>
  <c r="CU242" i="1"/>
  <c r="CV242" i="1" s="1"/>
  <c r="CU197" i="1"/>
  <c r="CU372" i="1"/>
  <c r="CV372" i="1" s="1"/>
  <c r="CU484" i="1"/>
  <c r="CU147" i="1"/>
  <c r="CU312" i="1"/>
  <c r="CV312" i="1" s="1"/>
  <c r="CU339" i="1"/>
  <c r="CU183" i="1"/>
  <c r="CV436" i="1"/>
  <c r="CW436" i="1" s="1"/>
  <c r="CU409" i="1"/>
  <c r="CV409" i="1" s="1"/>
  <c r="CU182" i="1"/>
  <c r="CU259" i="1"/>
  <c r="CV259" i="1" s="1"/>
  <c r="CW259" i="1" s="1"/>
  <c r="CU340" i="1"/>
  <c r="CU315" i="1"/>
  <c r="CU40" i="1"/>
  <c r="CU443" i="1"/>
  <c r="CV443" i="1" s="1"/>
  <c r="CV146" i="1"/>
  <c r="CW146" i="1" s="1"/>
  <c r="CU41" i="1"/>
  <c r="CU239" i="1"/>
  <c r="CV239" i="1" s="1"/>
  <c r="CU286" i="1"/>
  <c r="CV286" i="1" s="1"/>
  <c r="CW286" i="1" s="1"/>
  <c r="CU490" i="1"/>
  <c r="CU500" i="1"/>
  <c r="CV500" i="1" s="1"/>
  <c r="CU24" i="1"/>
  <c r="CU451" i="1"/>
  <c r="CV451" i="1" s="1"/>
  <c r="CU278" i="1"/>
  <c r="CU272" i="1"/>
  <c r="CU195" i="1"/>
  <c r="CV195" i="1" s="1"/>
  <c r="CU53" i="1"/>
  <c r="CV440" i="1"/>
  <c r="CW440" i="1" s="1"/>
  <c r="CU400" i="1"/>
  <c r="CU407" i="1"/>
  <c r="CU250" i="1"/>
  <c r="CV250" i="1" s="1"/>
  <c r="CW250" i="1" s="1"/>
  <c r="CU387" i="1"/>
  <c r="CV387" i="1" s="1"/>
  <c r="CU294" i="1"/>
  <c r="CV294" i="1" s="1"/>
  <c r="CW294" i="1" s="1"/>
  <c r="Z449" i="1"/>
  <c r="Z426" i="1"/>
  <c r="Z469" i="1"/>
  <c r="Z450" i="1"/>
  <c r="Z429" i="1"/>
  <c r="Z437" i="1"/>
  <c r="Z445" i="1"/>
  <c r="Z425" i="1"/>
  <c r="Z442" i="1"/>
  <c r="Z435" i="1"/>
  <c r="Z432" i="1"/>
  <c r="Z436" i="1"/>
  <c r="Z428" i="1"/>
  <c r="CU22" i="1"/>
  <c r="CU243" i="1"/>
  <c r="CV243" i="1" s="1"/>
  <c r="CU277" i="1"/>
  <c r="CU289" i="1"/>
  <c r="CV289" i="1" s="1"/>
  <c r="CW289" i="1" s="1"/>
  <c r="CU206" i="1"/>
  <c r="CV206" i="1" s="1"/>
  <c r="CW206" i="1" s="1"/>
  <c r="CU203" i="1"/>
  <c r="CV203" i="1" s="1"/>
  <c r="CW203" i="1" s="1"/>
  <c r="CU432" i="1"/>
  <c r="CU299" i="1"/>
  <c r="CU411" i="1"/>
  <c r="CV411" i="1" s="1"/>
  <c r="EW66" i="6"/>
  <c r="AQ13" i="6"/>
  <c r="CV489" i="1" s="1"/>
  <c r="CW489" i="1" s="1"/>
  <c r="AQ23" i="6"/>
  <c r="AQ72" i="6"/>
  <c r="AQ70" i="6"/>
  <c r="EW92" i="6"/>
  <c r="EW13" i="6"/>
  <c r="EW39" i="6"/>
  <c r="EW10" i="6"/>
  <c r="EW81" i="6"/>
  <c r="EW43" i="6"/>
  <c r="EW53" i="6"/>
  <c r="EW33" i="6"/>
  <c r="EW82" i="6"/>
  <c r="EW52" i="6"/>
  <c r="EW60" i="6"/>
  <c r="EW51" i="6"/>
  <c r="EW90" i="6"/>
  <c r="AQ50" i="6"/>
  <c r="AQ17" i="6"/>
  <c r="CV351" i="1" s="1"/>
  <c r="AQ27" i="6"/>
  <c r="CV90" i="1" s="1"/>
  <c r="AQ92" i="6"/>
  <c r="AQ14" i="6"/>
  <c r="CV503" i="1" s="1"/>
  <c r="AQ42" i="6"/>
  <c r="AQ55" i="6"/>
  <c r="AQ74" i="6"/>
  <c r="EW37" i="6"/>
  <c r="EW77" i="6"/>
  <c r="EW27" i="6"/>
  <c r="EW78" i="6"/>
  <c r="EW25" i="6"/>
  <c r="EW76" i="6"/>
  <c r="EW65" i="6"/>
  <c r="EW69" i="6"/>
  <c r="EW14" i="6"/>
  <c r="EW6" i="6"/>
  <c r="EW15" i="6"/>
  <c r="AR19" i="6"/>
  <c r="CW279" i="1" s="1"/>
  <c r="AQ6" i="6"/>
  <c r="AQ1" i="6"/>
  <c r="AR60" i="6" s="1"/>
  <c r="AQ59" i="6"/>
  <c r="AR59" i="6" s="1"/>
  <c r="AQ54" i="6"/>
  <c r="AR54" i="6" s="1"/>
  <c r="AP3" i="6"/>
  <c r="AQ49" i="6"/>
  <c r="AR49" i="6" s="1"/>
  <c r="AQ29" i="6"/>
  <c r="CV71" i="1" s="1"/>
  <c r="AQ45" i="6"/>
  <c r="AR45" i="6" s="1"/>
  <c r="AQ24" i="6"/>
  <c r="AR24" i="6" s="1"/>
  <c r="AQ38" i="6"/>
  <c r="AR38" i="6" s="1"/>
  <c r="AQ63" i="6"/>
  <c r="AR63" i="6" s="1"/>
  <c r="AQ40" i="6"/>
  <c r="AR40" i="6" s="1"/>
  <c r="AQ51" i="6"/>
  <c r="AR51" i="6" s="1"/>
  <c r="AQ96" i="6"/>
  <c r="AR96" i="6" s="1"/>
  <c r="AQ86" i="6"/>
  <c r="AR86" i="6" s="1"/>
  <c r="AQ20" i="6"/>
  <c r="AR20" i="6" s="1"/>
  <c r="AQ15" i="6"/>
  <c r="AR15" i="6" s="1"/>
  <c r="AQ64" i="6"/>
  <c r="AR64" i="6" s="1"/>
  <c r="AQ35" i="6"/>
  <c r="AR35" i="6" s="1"/>
  <c r="AQ88" i="6"/>
  <c r="AR88" i="6" s="1"/>
  <c r="AQ78" i="6"/>
  <c r="AR78" i="6" s="1"/>
  <c r="EW38" i="6"/>
  <c r="EW95" i="6"/>
  <c r="EW58" i="6"/>
  <c r="EW11" i="6"/>
  <c r="EW68" i="6"/>
  <c r="EW88" i="6"/>
  <c r="EW21" i="6"/>
  <c r="EW12" i="6"/>
  <c r="AR53" i="6"/>
  <c r="AR90" i="6"/>
  <c r="AR77" i="6"/>
  <c r="AR22" i="6"/>
  <c r="CW170" i="1" s="1"/>
  <c r="AQ97" i="6"/>
  <c r="AR97" i="6" s="1"/>
  <c r="AQ26" i="6"/>
  <c r="AR26" i="6" s="1"/>
  <c r="EW63" i="6"/>
  <c r="AR65" i="6"/>
  <c r="AR95" i="6"/>
  <c r="AR48" i="6"/>
  <c r="EW98" i="6"/>
  <c r="EW59" i="6"/>
  <c r="EW79" i="6"/>
  <c r="EW94" i="6"/>
  <c r="AQ41" i="6"/>
  <c r="AR41" i="6" s="1"/>
  <c r="AQ80" i="6"/>
  <c r="AR80" i="6" s="1"/>
  <c r="AQ44" i="6"/>
  <c r="AR44" i="6" s="1"/>
  <c r="AQ66" i="6"/>
  <c r="AR66" i="6" s="1"/>
  <c r="AQ28" i="6"/>
  <c r="AR28" i="6" s="1"/>
  <c r="AQ91" i="6"/>
  <c r="AR91" i="6" s="1"/>
  <c r="AQ93" i="6"/>
  <c r="AR93" i="6" s="1"/>
  <c r="AQ87" i="6"/>
  <c r="AR87" i="6" s="1"/>
  <c r="AQ52" i="6"/>
  <c r="AR52" i="6" s="1"/>
  <c r="AQ43" i="6"/>
  <c r="AR43" i="6" s="1"/>
  <c r="AQ9" i="6"/>
  <c r="AR9" i="6" s="1"/>
  <c r="AQ18" i="6"/>
  <c r="AR18" i="6" s="1"/>
  <c r="AQ82" i="6"/>
  <c r="AR82" i="6" s="1"/>
  <c r="AR84" i="6"/>
  <c r="EW56" i="6"/>
  <c r="AR81" i="6"/>
  <c r="AR83" i="6"/>
  <c r="AR12" i="6"/>
  <c r="AR61" i="6"/>
  <c r="AR33" i="6"/>
  <c r="AQ67" i="6"/>
  <c r="AR67" i="6" s="1"/>
  <c r="AQ79" i="6"/>
  <c r="AR79" i="6" s="1"/>
  <c r="AQ25" i="6"/>
  <c r="AR25" i="6" s="1"/>
  <c r="AQ94" i="6"/>
  <c r="AR94" i="6" s="1"/>
  <c r="AR13" i="6"/>
  <c r="EW42" i="6"/>
  <c r="EW31" i="6"/>
  <c r="EW17" i="6"/>
  <c r="EW35" i="6"/>
  <c r="EW96" i="6"/>
  <c r="EW67" i="6"/>
  <c r="EW24" i="6"/>
  <c r="EW57" i="6"/>
  <c r="EW16" i="6"/>
  <c r="EW26" i="6"/>
  <c r="EW20" i="6"/>
  <c r="EW84" i="6"/>
  <c r="EW97" i="6"/>
  <c r="EW47" i="6"/>
  <c r="EW18" i="6"/>
  <c r="EW74" i="6"/>
  <c r="AR69" i="6"/>
  <c r="AR39" i="6"/>
  <c r="AQ31" i="6"/>
  <c r="AR31" i="6" s="1"/>
  <c r="AQ58" i="6"/>
  <c r="AR58" i="6" s="1"/>
  <c r="AQ7" i="6"/>
  <c r="AR7" i="6" s="1"/>
  <c r="AQ73" i="6"/>
  <c r="AR73" i="6" s="1"/>
  <c r="AQ5" i="6"/>
  <c r="AR5" i="6" s="1"/>
  <c r="EW34" i="6"/>
  <c r="EW72" i="6"/>
  <c r="AR47" i="6"/>
  <c r="EW40" i="6"/>
  <c r="EW87" i="6"/>
  <c r="AR57" i="6"/>
  <c r="AR76" i="6"/>
  <c r="AQ34" i="6"/>
  <c r="AR34" i="6" s="1"/>
  <c r="AQ37" i="6"/>
  <c r="AR37" i="6" s="1"/>
  <c r="AQ10" i="6"/>
  <c r="AR10" i="6" s="1"/>
  <c r="AQ75" i="6"/>
  <c r="AR75" i="6" s="1"/>
  <c r="AQ32" i="6"/>
  <c r="AR32" i="6" s="1"/>
  <c r="AQ68" i="6"/>
  <c r="AR68" i="6" s="1"/>
  <c r="AQ56" i="6"/>
  <c r="AR56" i="6" s="1"/>
  <c r="AQ98" i="6"/>
  <c r="AR98" i="6" s="1"/>
  <c r="EV3" i="6"/>
  <c r="EW1" i="6"/>
  <c r="EX82" i="6" s="1"/>
  <c r="EW61" i="6"/>
  <c r="EW55" i="6"/>
  <c r="EW19" i="6"/>
  <c r="EW49" i="6"/>
  <c r="EW8" i="6"/>
  <c r="EW45" i="6"/>
  <c r="EW48" i="6"/>
  <c r="EW64" i="6"/>
  <c r="EW23" i="6"/>
  <c r="EW83" i="6"/>
  <c r="EW36" i="6"/>
  <c r="EW30" i="6"/>
  <c r="EW5" i="6"/>
  <c r="EW71" i="6"/>
  <c r="EW32" i="6"/>
  <c r="EW89" i="6"/>
  <c r="AF111" i="12"/>
  <c r="AF110" i="12"/>
  <c r="AF105" i="12"/>
  <c r="AF104" i="12"/>
  <c r="AF106" i="12"/>
  <c r="AF101" i="12"/>
  <c r="AF103" i="12"/>
  <c r="AF102" i="12"/>
  <c r="AF109" i="12"/>
  <c r="AF107" i="12"/>
  <c r="AF98" i="12"/>
  <c r="AF92" i="12"/>
  <c r="AF97" i="12"/>
  <c r="AF94" i="12"/>
  <c r="AF91" i="12"/>
  <c r="AF100" i="12"/>
  <c r="AF108" i="12"/>
  <c r="AF95" i="12"/>
  <c r="AF90" i="12"/>
  <c r="AF96" i="12"/>
  <c r="AF99" i="12"/>
  <c r="AF89" i="12"/>
  <c r="AF86" i="12"/>
  <c r="AF93" i="12"/>
  <c r="AF88" i="12"/>
  <c r="AF87" i="12"/>
  <c r="AF83" i="12"/>
  <c r="AF77" i="12"/>
  <c r="AF82" i="12"/>
  <c r="AF85" i="12"/>
  <c r="AF79" i="12"/>
  <c r="AF84" i="12"/>
  <c r="AF76" i="12"/>
  <c r="AF78" i="12"/>
  <c r="AF73" i="12"/>
  <c r="AF70" i="12"/>
  <c r="AF75" i="12"/>
  <c r="AF67" i="12"/>
  <c r="AF72" i="12"/>
  <c r="AF69" i="12"/>
  <c r="AF74" i="12"/>
  <c r="AF81" i="12"/>
  <c r="AF71" i="12"/>
  <c r="AF62" i="12"/>
  <c r="AF64" i="12"/>
  <c r="AF61" i="12"/>
  <c r="AF66" i="12"/>
  <c r="AF58" i="12"/>
  <c r="AF80" i="12"/>
  <c r="AF63" i="12"/>
  <c r="AF68" i="12"/>
  <c r="AF60" i="12"/>
  <c r="AF47" i="12"/>
  <c r="AF59" i="12"/>
  <c r="AF56" i="12"/>
  <c r="AF55" i="12"/>
  <c r="AF52" i="12"/>
  <c r="AF49" i="12"/>
  <c r="AF54" i="12"/>
  <c r="AF51" i="12"/>
  <c r="AF48" i="12"/>
  <c r="AF42" i="12"/>
  <c r="AF34" i="12"/>
  <c r="AF39" i="12"/>
  <c r="AF36" i="12"/>
  <c r="AF65" i="12"/>
  <c r="AF57" i="12"/>
  <c r="AF41" i="12"/>
  <c r="AF33" i="12"/>
  <c r="AF25" i="12"/>
  <c r="AF53" i="12"/>
  <c r="AF50" i="12"/>
  <c r="AF44" i="12"/>
  <c r="AF38" i="12"/>
  <c r="AF30" i="12"/>
  <c r="AF46" i="12"/>
  <c r="AF43" i="12"/>
  <c r="AF35" i="12"/>
  <c r="AF27" i="12"/>
  <c r="AF45" i="12"/>
  <c r="AF40" i="12"/>
  <c r="AF32" i="12"/>
  <c r="AF24" i="12"/>
  <c r="AF28" i="12"/>
  <c r="AF22" i="12"/>
  <c r="AF14" i="12"/>
  <c r="AF6" i="12"/>
  <c r="AF19" i="12"/>
  <c r="AF11" i="12"/>
  <c r="AF16" i="12"/>
  <c r="AF8" i="12"/>
  <c r="AF5" i="12"/>
  <c r="AF21" i="12"/>
  <c r="AF13" i="12"/>
  <c r="AF26" i="12"/>
  <c r="AF18" i="12"/>
  <c r="AF10" i="12"/>
  <c r="AF37" i="12"/>
  <c r="AF23" i="12"/>
  <c r="AF15" i="12"/>
  <c r="AG3" i="12"/>
  <c r="AF20" i="12"/>
  <c r="AF17" i="12"/>
  <c r="AF29" i="12"/>
  <c r="AF31" i="12"/>
  <c r="AF12" i="12"/>
  <c r="AF7" i="12"/>
  <c r="AF9" i="12"/>
  <c r="EW73" i="6"/>
  <c r="EW86" i="6"/>
  <c r="EW4" i="6"/>
  <c r="EW22" i="6"/>
  <c r="EW29" i="6"/>
  <c r="EW7" i="6"/>
  <c r="EW9" i="6"/>
  <c r="EW46" i="6"/>
  <c r="EW75" i="6"/>
  <c r="EW80" i="6"/>
  <c r="EW70" i="6"/>
  <c r="EW54" i="6"/>
  <c r="EW85" i="6"/>
  <c r="CN1" i="1"/>
  <c r="CV277" i="1" l="1"/>
  <c r="CW277" i="1" s="1"/>
  <c r="CV272" i="1"/>
  <c r="CW272" i="1" s="1"/>
  <c r="CV490" i="1"/>
  <c r="CW490" i="1" s="1"/>
  <c r="CV183" i="1"/>
  <c r="CW183" i="1" s="1"/>
  <c r="CV425" i="1"/>
  <c r="CW425" i="1" s="1"/>
  <c r="CV103" i="1"/>
  <c r="CW103" i="1" s="1"/>
  <c r="CV64" i="1"/>
  <c r="CW64" i="1" s="1"/>
  <c r="CW193" i="1"/>
  <c r="CV316" i="1"/>
  <c r="CW316" i="1" s="1"/>
  <c r="CV153" i="1"/>
  <c r="CV74" i="1"/>
  <c r="CW74" i="1" s="1"/>
  <c r="CV404" i="1"/>
  <c r="CV127" i="1"/>
  <c r="CW127" i="1" s="1"/>
  <c r="CV88" i="1"/>
  <c r="CW88" i="1" s="1"/>
  <c r="CV204" i="1"/>
  <c r="CV358" i="1"/>
  <c r="CW358" i="1" s="1"/>
  <c r="CV59" i="1"/>
  <c r="CV134" i="1"/>
  <c r="CW134" i="1" s="1"/>
  <c r="CV55" i="1"/>
  <c r="CV36" i="1"/>
  <c r="CW36" i="1" s="1"/>
  <c r="CV380" i="1"/>
  <c r="CV157" i="1"/>
  <c r="CW157" i="1" s="1"/>
  <c r="CW410" i="1"/>
  <c r="CV269" i="1"/>
  <c r="CW269" i="1" s="1"/>
  <c r="CV130" i="1"/>
  <c r="CW130" i="1" s="1"/>
  <c r="CV313" i="1"/>
  <c r="CW313" i="1" s="1"/>
  <c r="CV263" i="1"/>
  <c r="CW263" i="1" s="1"/>
  <c r="CV324" i="1"/>
  <c r="CW324" i="1" s="1"/>
  <c r="CV124" i="1"/>
  <c r="CW124" i="1" s="1"/>
  <c r="CV495" i="1"/>
  <c r="CW495" i="1" s="1"/>
  <c r="CV317" i="1"/>
  <c r="CW317" i="1" s="1"/>
  <c r="CV108" i="1"/>
  <c r="CW108" i="1" s="1"/>
  <c r="Z503" i="1"/>
  <c r="Z494" i="1"/>
  <c r="Z468" i="1"/>
  <c r="Z454" i="1"/>
  <c r="Z487" i="1"/>
  <c r="CV468" i="1"/>
  <c r="CV22" i="1"/>
  <c r="CW22" i="1" s="1"/>
  <c r="CV407" i="1"/>
  <c r="CW407" i="1" s="1"/>
  <c r="CV24" i="1"/>
  <c r="CW24" i="1" s="1"/>
  <c r="CV493" i="1"/>
  <c r="CV40" i="1"/>
  <c r="CW40" i="1" s="1"/>
  <c r="CV340" i="1"/>
  <c r="CV142" i="1"/>
  <c r="CW142" i="1" s="1"/>
  <c r="CV368" i="1"/>
  <c r="CV373" i="1"/>
  <c r="CV499" i="1"/>
  <c r="CW499" i="1" s="1"/>
  <c r="CV33" i="1"/>
  <c r="CW33" i="1" s="1"/>
  <c r="CW225" i="1"/>
  <c r="CW290" i="1"/>
  <c r="CV470" i="1"/>
  <c r="CW470" i="1" s="1"/>
  <c r="CV150" i="1"/>
  <c r="CW150" i="1" s="1"/>
  <c r="CV231" i="1"/>
  <c r="CW231" i="1" s="1"/>
  <c r="CV175" i="1"/>
  <c r="CW198" i="1"/>
  <c r="CV87" i="1"/>
  <c r="CW87" i="1" s="1"/>
  <c r="CV463" i="1"/>
  <c r="CW463" i="1" s="1"/>
  <c r="CV51" i="1"/>
  <c r="CW51" i="1" s="1"/>
  <c r="CV29" i="1"/>
  <c r="CW29" i="1" s="1"/>
  <c r="CW23" i="1"/>
  <c r="CV487" i="1"/>
  <c r="CW190" i="1"/>
  <c r="CV174" i="1"/>
  <c r="CW174" i="1" s="1"/>
  <c r="CV54" i="1"/>
  <c r="CV467" i="1"/>
  <c r="CV72" i="1"/>
  <c r="CV196" i="1"/>
  <c r="CV158" i="1"/>
  <c r="CW158" i="1" s="1"/>
  <c r="CW318" i="1"/>
  <c r="CV180" i="1"/>
  <c r="CV398" i="1"/>
  <c r="CV469" i="1"/>
  <c r="CW469" i="1" s="1"/>
  <c r="CV350" i="1"/>
  <c r="CW350" i="1" s="1"/>
  <c r="CV102" i="1"/>
  <c r="CW102" i="1" s="1"/>
  <c r="CV38" i="1"/>
  <c r="CW38" i="1" s="1"/>
  <c r="CV162" i="1"/>
  <c r="CV299" i="1"/>
  <c r="CV278" i="1"/>
  <c r="CW278" i="1" s="1"/>
  <c r="CV432" i="1"/>
  <c r="CW432" i="1" s="1"/>
  <c r="CV68" i="1"/>
  <c r="CV41" i="1"/>
  <c r="CW41" i="1" s="1"/>
  <c r="CV182" i="1"/>
  <c r="CV339" i="1"/>
  <c r="CV197" i="1"/>
  <c r="CV165" i="1"/>
  <c r="CW165" i="1" s="1"/>
  <c r="CV163" i="1"/>
  <c r="CV95" i="1"/>
  <c r="CW95" i="1" s="1"/>
  <c r="CV460" i="1"/>
  <c r="CV159" i="1"/>
  <c r="CW159" i="1" s="1"/>
  <c r="CV376" i="1"/>
  <c r="CW209" i="1"/>
  <c r="CV253" i="1"/>
  <c r="CW253" i="1" s="1"/>
  <c r="CV143" i="1"/>
  <c r="CW143" i="1" s="1"/>
  <c r="CV268" i="1"/>
  <c r="CW268" i="1" s="1"/>
  <c r="CW240" i="1"/>
  <c r="CV428" i="1"/>
  <c r="CW428" i="1" s="1"/>
  <c r="CV132" i="1"/>
  <c r="CW132" i="1" s="1"/>
  <c r="CV275" i="1"/>
  <c r="CW275" i="1" s="1"/>
  <c r="CV244" i="1"/>
  <c r="CW244" i="1" s="1"/>
  <c r="CV28" i="1"/>
  <c r="CW28" i="1" s="1"/>
  <c r="CV155" i="1"/>
  <c r="CW155" i="1" s="1"/>
  <c r="CV99" i="1"/>
  <c r="CW99" i="1" s="1"/>
  <c r="CV112" i="1"/>
  <c r="CW112" i="1" s="1"/>
  <c r="CV327" i="1"/>
  <c r="CW327" i="1" s="1"/>
  <c r="CV21" i="1"/>
  <c r="CW21" i="1" s="1"/>
  <c r="CV145" i="1"/>
  <c r="CW145" i="1" s="1"/>
  <c r="CV42" i="1"/>
  <c r="CW42" i="1" s="1"/>
  <c r="CV228" i="1"/>
  <c r="CW228" i="1" s="1"/>
  <c r="CV12" i="1"/>
  <c r="CW12" i="1" s="1"/>
  <c r="CV400" i="1"/>
  <c r="CW199" i="1"/>
  <c r="CW312" i="1"/>
  <c r="CV322" i="1"/>
  <c r="CW322" i="1" s="1"/>
  <c r="CW302" i="1"/>
  <c r="CV186" i="1"/>
  <c r="CV348" i="1"/>
  <c r="CW348" i="1" s="1"/>
  <c r="CV185" i="1"/>
  <c r="CW185" i="1" s="1"/>
  <c r="CV333" i="1"/>
  <c r="CW333" i="1" s="1"/>
  <c r="CV156" i="1"/>
  <c r="CW207" i="1"/>
  <c r="CV17" i="1"/>
  <c r="CW17" i="1" s="1"/>
  <c r="CV111" i="1"/>
  <c r="CW111" i="1" s="1"/>
  <c r="CV466" i="1"/>
  <c r="CV76" i="1"/>
  <c r="CV248" i="1"/>
  <c r="CW248" i="1" s="1"/>
  <c r="CV133" i="1"/>
  <c r="CW133" i="1" s="1"/>
  <c r="CV105" i="1"/>
  <c r="CW105" i="1" s="1"/>
  <c r="CV191" i="1"/>
  <c r="CW191" i="1" s="1"/>
  <c r="CV89" i="1"/>
  <c r="CW89" i="1" s="1"/>
  <c r="CW297" i="1"/>
  <c r="CV502" i="1"/>
  <c r="CW502" i="1" s="1"/>
  <c r="CV152" i="1"/>
  <c r="CW152" i="1" s="1"/>
  <c r="CV260" i="1"/>
  <c r="CW260" i="1" s="1"/>
  <c r="CV298" i="1"/>
  <c r="CW298" i="1" s="1"/>
  <c r="CV189" i="1"/>
  <c r="CV120" i="1"/>
  <c r="CW120" i="1" s="1"/>
  <c r="CV147" i="1"/>
  <c r="CW147" i="1" s="1"/>
  <c r="CV262" i="1"/>
  <c r="CW262" i="1" s="1"/>
  <c r="CV491" i="1"/>
  <c r="CW491" i="1" s="1"/>
  <c r="CW219" i="1"/>
  <c r="CV86" i="1"/>
  <c r="CW86" i="1" s="1"/>
  <c r="CV392" i="1"/>
  <c r="CW392" i="1" s="1"/>
  <c r="CV450" i="1"/>
  <c r="CW450" i="1" s="1"/>
  <c r="CW285" i="1"/>
  <c r="CV271" i="1"/>
  <c r="CW271" i="1" s="1"/>
  <c r="CW335" i="1"/>
  <c r="CV131" i="1"/>
  <c r="CW131" i="1" s="1"/>
  <c r="CV46" i="1"/>
  <c r="CV382" i="1"/>
  <c r="CV241" i="1"/>
  <c r="CW241" i="1" s="1"/>
  <c r="CV67" i="1"/>
  <c r="CW67" i="1" s="1"/>
  <c r="CV291" i="1"/>
  <c r="CW291" i="1" s="1"/>
  <c r="CV100" i="1"/>
  <c r="CW100" i="1" s="1"/>
  <c r="CV454" i="1"/>
  <c r="CW202" i="1"/>
  <c r="CV434" i="1"/>
  <c r="CW434" i="1" s="1"/>
  <c r="CW320" i="1"/>
  <c r="CV366" i="1"/>
  <c r="CV125" i="1"/>
  <c r="CW125" i="1" s="1"/>
  <c r="CV486" i="1"/>
  <c r="CW486" i="1" s="1"/>
  <c r="CW213" i="1"/>
  <c r="CV444" i="1"/>
  <c r="CV57" i="1"/>
  <c r="CW57" i="1" s="1"/>
  <c r="CV282" i="1"/>
  <c r="CW282" i="1" s="1"/>
  <c r="Z476" i="1"/>
  <c r="Z456" i="1"/>
  <c r="Z481" i="1"/>
  <c r="Z465" i="1"/>
  <c r="Z475" i="1"/>
  <c r="CV53" i="1"/>
  <c r="CW53" i="1" s="1"/>
  <c r="CV62" i="1"/>
  <c r="CV332" i="1"/>
  <c r="CW332" i="1" s="1"/>
  <c r="CV484" i="1"/>
  <c r="CW484" i="1" s="1"/>
  <c r="CV397" i="1"/>
  <c r="CV121" i="1"/>
  <c r="CW121" i="1" s="1"/>
  <c r="CV73" i="1"/>
  <c r="CW73" i="1" s="1"/>
  <c r="CV172" i="1"/>
  <c r="CV229" i="1"/>
  <c r="CW229" i="1" s="1"/>
  <c r="CV438" i="1"/>
  <c r="CV92" i="1"/>
  <c r="CW92" i="1" s="1"/>
  <c r="CV136" i="1"/>
  <c r="CW136" i="1" s="1"/>
  <c r="CV354" i="1"/>
  <c r="CV359" i="1"/>
  <c r="CW274" i="1"/>
  <c r="CW305" i="1"/>
  <c r="CV171" i="1"/>
  <c r="CV138" i="1"/>
  <c r="CW138" i="1" s="1"/>
  <c r="CV401" i="1"/>
  <c r="CW401" i="1" s="1"/>
  <c r="CV449" i="1"/>
  <c r="CW449" i="1" s="1"/>
  <c r="CV177" i="1"/>
  <c r="CW177" i="1" s="1"/>
  <c r="CV266" i="1"/>
  <c r="CW266" i="1" s="1"/>
  <c r="CV45" i="1"/>
  <c r="CW45" i="1" s="1"/>
  <c r="CV344" i="1"/>
  <c r="CW344" i="1" s="1"/>
  <c r="CV15" i="1"/>
  <c r="CW15" i="1" s="1"/>
  <c r="CW58" i="1"/>
  <c r="CV154" i="1"/>
  <c r="CW154" i="1" s="1"/>
  <c r="Z486" i="1"/>
  <c r="Z490" i="1"/>
  <c r="Z499" i="1"/>
  <c r="Z502" i="1"/>
  <c r="Z489" i="1"/>
  <c r="Z491" i="1"/>
  <c r="CW243" i="1"/>
  <c r="CV61" i="1"/>
  <c r="CW239" i="1"/>
  <c r="CV315" i="1"/>
  <c r="CW315" i="1" s="1"/>
  <c r="CW409" i="1"/>
  <c r="CV390" i="1"/>
  <c r="CV69" i="1"/>
  <c r="CW69" i="1" s="1"/>
  <c r="CV247" i="1"/>
  <c r="CW247" i="1" s="1"/>
  <c r="CV37" i="1"/>
  <c r="CW37" i="1" s="1"/>
  <c r="CV369" i="1"/>
  <c r="CW369" i="1" s="1"/>
  <c r="CV11" i="1"/>
  <c r="CW11" i="1" s="1"/>
  <c r="CV34" i="1"/>
  <c r="CW34" i="1" s="1"/>
  <c r="CV445" i="1"/>
  <c r="CW445" i="1" s="1"/>
  <c r="CV113" i="1"/>
  <c r="CW113" i="1" s="1"/>
  <c r="CV429" i="1"/>
  <c r="CW429" i="1" s="1"/>
  <c r="CW408" i="1"/>
  <c r="CV494" i="1"/>
  <c r="CV464" i="1"/>
  <c r="CW464" i="1" s="1"/>
  <c r="CV6" i="1"/>
  <c r="CW6" i="1" s="1"/>
  <c r="CV148" i="1"/>
  <c r="CW148" i="1" s="1"/>
  <c r="CV370" i="1"/>
  <c r="CV442" i="1"/>
  <c r="CW442" i="1" s="1"/>
  <c r="CV479" i="1"/>
  <c r="CW479" i="1" s="1"/>
  <c r="CW430" i="1"/>
  <c r="CV98" i="1"/>
  <c r="CV97" i="1"/>
  <c r="CW97" i="1" s="1"/>
  <c r="CV336" i="1"/>
  <c r="CV173" i="1"/>
  <c r="CW173" i="1" s="1"/>
  <c r="CW383" i="1"/>
  <c r="CV330" i="1"/>
  <c r="CW330" i="1" s="1"/>
  <c r="CV352" i="1"/>
  <c r="CW352" i="1" s="1"/>
  <c r="CV31" i="1"/>
  <c r="CW31" i="1" s="1"/>
  <c r="CV353" i="1"/>
  <c r="CV123" i="1"/>
  <c r="CW123" i="1" s="1"/>
  <c r="AR6" i="6"/>
  <c r="AR14" i="6"/>
  <c r="CW503" i="1" s="1"/>
  <c r="CX503" i="1" s="1"/>
  <c r="AR50" i="6"/>
  <c r="AS50" i="6" s="1"/>
  <c r="AR29" i="6"/>
  <c r="AS29" i="6" s="1"/>
  <c r="AR46" i="6"/>
  <c r="EX83" i="6"/>
  <c r="AR74" i="6"/>
  <c r="AR27" i="6"/>
  <c r="CW90" i="1" s="1"/>
  <c r="AR23" i="6"/>
  <c r="AR55" i="6"/>
  <c r="AR1" i="6"/>
  <c r="AQ3" i="6"/>
  <c r="AR89" i="6"/>
  <c r="AR21" i="6"/>
  <c r="CW236" i="1" s="1"/>
  <c r="AR62" i="6"/>
  <c r="AR11" i="6"/>
  <c r="AR16" i="6"/>
  <c r="CW94" i="1" s="1"/>
  <c r="AR4" i="6"/>
  <c r="AS4" i="6" s="1"/>
  <c r="AR36" i="6"/>
  <c r="CW16" i="1" s="1"/>
  <c r="AR71" i="6"/>
  <c r="AR42" i="6"/>
  <c r="CW451" i="1" s="1"/>
  <c r="AR17" i="6"/>
  <c r="CW351" i="1" s="1"/>
  <c r="AR30" i="6"/>
  <c r="CW47" i="1" s="1"/>
  <c r="AR8" i="6"/>
  <c r="AS96" i="6"/>
  <c r="EX16" i="6"/>
  <c r="AS9" i="6"/>
  <c r="AS14" i="6"/>
  <c r="EX69" i="6"/>
  <c r="EY69" i="6" s="1"/>
  <c r="EX49" i="6"/>
  <c r="AS10" i="6"/>
  <c r="AR92" i="6"/>
  <c r="AR70" i="6"/>
  <c r="EX87" i="6"/>
  <c r="EY87" i="6" s="1"/>
  <c r="AR85" i="6"/>
  <c r="AS85" i="6" s="1"/>
  <c r="AR72" i="6"/>
  <c r="EW3" i="6"/>
  <c r="EX1" i="6"/>
  <c r="EY83" i="6" s="1"/>
  <c r="EX63" i="6"/>
  <c r="EY63" i="6" s="1"/>
  <c r="EX96" i="6"/>
  <c r="EY96" i="6" s="1"/>
  <c r="EX97" i="6"/>
  <c r="EY97" i="6" s="1"/>
  <c r="EX94" i="6"/>
  <c r="EX54" i="6"/>
  <c r="EX43" i="6"/>
  <c r="EY43" i="6" s="1"/>
  <c r="EX7" i="6"/>
  <c r="EY7" i="6" s="1"/>
  <c r="EX13" i="6"/>
  <c r="EX42" i="6"/>
  <c r="EY42" i="6" s="1"/>
  <c r="EX28" i="6"/>
  <c r="EX5" i="6"/>
  <c r="EX62" i="6"/>
  <c r="EY62" i="6" s="1"/>
  <c r="EX65" i="6"/>
  <c r="EY65" i="6" s="1"/>
  <c r="EX23" i="6"/>
  <c r="EY23" i="6" s="1"/>
  <c r="EX27" i="6"/>
  <c r="EY27" i="6" s="1"/>
  <c r="EX38" i="6"/>
  <c r="EX33" i="6"/>
  <c r="EX31" i="6"/>
  <c r="EY31" i="6" s="1"/>
  <c r="EX39" i="6"/>
  <c r="EY39" i="6" s="1"/>
  <c r="EX45" i="6"/>
  <c r="EY45" i="6" s="1"/>
  <c r="EX53" i="6"/>
  <c r="EY53" i="6" s="1"/>
  <c r="EX79" i="6"/>
  <c r="EY79" i="6" s="1"/>
  <c r="EX51" i="6"/>
  <c r="EX98" i="6"/>
  <c r="EY98" i="6" s="1"/>
  <c r="EX81" i="6"/>
  <c r="EY81" i="6" s="1"/>
  <c r="EX15" i="6"/>
  <c r="EY15" i="6" s="1"/>
  <c r="EX4" i="6"/>
  <c r="EY4" i="6" s="1"/>
  <c r="EX70" i="6"/>
  <c r="EY70" i="6" s="1"/>
  <c r="EX75" i="6"/>
  <c r="EY75" i="6" s="1"/>
  <c r="EX60" i="6"/>
  <c r="EX68" i="6"/>
  <c r="EY68" i="6" s="1"/>
  <c r="EX26" i="6"/>
  <c r="EY26" i="6" s="1"/>
  <c r="EX86" i="6"/>
  <c r="EY86" i="6" s="1"/>
  <c r="EX84" i="6"/>
  <c r="EY84" i="6" s="1"/>
  <c r="AG111" i="12"/>
  <c r="AG109" i="12"/>
  <c r="AG102" i="12"/>
  <c r="AG106" i="12"/>
  <c r="AG108" i="12"/>
  <c r="AG101" i="12"/>
  <c r="AG103" i="12"/>
  <c r="AG107" i="12"/>
  <c r="AG100" i="12"/>
  <c r="AG98" i="12"/>
  <c r="AG99" i="12"/>
  <c r="AG110" i="12"/>
  <c r="AG97" i="12"/>
  <c r="AG94" i="12"/>
  <c r="AG105" i="12"/>
  <c r="AG96" i="12"/>
  <c r="AG91" i="12"/>
  <c r="AG95" i="12"/>
  <c r="AG90" i="12"/>
  <c r="AG104" i="12"/>
  <c r="AG89" i="12"/>
  <c r="AG86" i="12"/>
  <c r="AG93" i="12"/>
  <c r="AG88" i="12"/>
  <c r="AG92" i="12"/>
  <c r="AG87" i="12"/>
  <c r="AG83" i="12"/>
  <c r="AG80" i="12"/>
  <c r="AG82" i="12"/>
  <c r="AG85" i="12"/>
  <c r="AG79" i="12"/>
  <c r="AG84" i="12"/>
  <c r="AG81" i="12"/>
  <c r="AG70" i="12"/>
  <c r="AG75" i="12"/>
  <c r="AG67" i="12"/>
  <c r="AG76" i="12"/>
  <c r="AG72" i="12"/>
  <c r="AG69" i="12"/>
  <c r="AG74" i="12"/>
  <c r="AG71" i="12"/>
  <c r="AG68" i="12"/>
  <c r="AG73" i="12"/>
  <c r="AG64" i="12"/>
  <c r="AG61" i="12"/>
  <c r="AG77" i="12"/>
  <c r="AG66" i="12"/>
  <c r="AG58" i="12"/>
  <c r="AG63" i="12"/>
  <c r="AG60" i="12"/>
  <c r="AG78" i="12"/>
  <c r="AG65" i="12"/>
  <c r="AG57" i="12"/>
  <c r="AG59" i="12"/>
  <c r="AG56" i="12"/>
  <c r="AG55" i="12"/>
  <c r="AG52" i="12"/>
  <c r="AG49" i="12"/>
  <c r="AG54" i="12"/>
  <c r="AG51" i="12"/>
  <c r="AG48" i="12"/>
  <c r="AG53" i="12"/>
  <c r="AG62" i="12"/>
  <c r="AG39" i="12"/>
  <c r="AG31" i="12"/>
  <c r="AG36" i="12"/>
  <c r="AG41" i="12"/>
  <c r="AG33" i="12"/>
  <c r="AG50" i="12"/>
  <c r="AG44" i="12"/>
  <c r="AG38" i="12"/>
  <c r="AG30" i="12"/>
  <c r="AG47" i="12"/>
  <c r="AG46" i="12"/>
  <c r="AG43" i="12"/>
  <c r="AG35" i="12"/>
  <c r="AG27" i="12"/>
  <c r="AG45" i="12"/>
  <c r="AG40" i="12"/>
  <c r="AG32" i="12"/>
  <c r="AG37" i="12"/>
  <c r="AG29" i="12"/>
  <c r="AG19" i="12"/>
  <c r="AG11" i="12"/>
  <c r="AG16" i="12"/>
  <c r="AG8" i="12"/>
  <c r="AG21" i="12"/>
  <c r="AG13" i="12"/>
  <c r="AH3" i="12"/>
  <c r="AG26" i="12"/>
  <c r="AG18" i="12"/>
  <c r="AG10" i="12"/>
  <c r="AG23" i="12"/>
  <c r="AG15" i="12"/>
  <c r="AG7" i="12"/>
  <c r="AG42" i="12"/>
  <c r="AG34" i="12"/>
  <c r="AG20" i="12"/>
  <c r="AG12" i="12"/>
  <c r="AG6" i="12"/>
  <c r="AG28" i="12"/>
  <c r="AG5" i="12"/>
  <c r="AG25" i="12"/>
  <c r="AG24" i="12"/>
  <c r="AG22" i="12"/>
  <c r="AG17" i="12"/>
  <c r="AG14" i="12"/>
  <c r="AG9" i="12"/>
  <c r="EX25" i="6"/>
  <c r="EY25" i="6" s="1"/>
  <c r="EX91" i="6"/>
  <c r="EY91" i="6" s="1"/>
  <c r="EX48" i="6"/>
  <c r="EY48" i="6" s="1"/>
  <c r="EX88" i="6"/>
  <c r="EY88" i="6" s="1"/>
  <c r="EX44" i="6"/>
  <c r="EY44" i="6" s="1"/>
  <c r="EX9" i="6"/>
  <c r="EY9" i="6" s="1"/>
  <c r="EX35" i="6"/>
  <c r="EY35" i="6" s="1"/>
  <c r="EX73" i="6"/>
  <c r="EY73" i="6" s="1"/>
  <c r="EX76" i="6"/>
  <c r="EY76" i="6" s="1"/>
  <c r="EX89" i="6"/>
  <c r="EY89" i="6" s="1"/>
  <c r="EX71" i="6"/>
  <c r="EY71" i="6" s="1"/>
  <c r="EX34" i="6"/>
  <c r="EY34" i="6" s="1"/>
  <c r="EX56" i="6"/>
  <c r="EY56" i="6" s="1"/>
  <c r="EX8" i="6"/>
  <c r="EY8" i="6" s="1"/>
  <c r="EX50" i="6"/>
  <c r="EY50" i="6" s="1"/>
  <c r="EX19" i="6"/>
  <c r="EY19" i="6" s="1"/>
  <c r="EX47" i="6"/>
  <c r="EY47" i="6" s="1"/>
  <c r="EX40" i="6"/>
  <c r="EY40" i="6" s="1"/>
  <c r="EX18" i="6"/>
  <c r="EY18" i="6" s="1"/>
  <c r="EX90" i="6"/>
  <c r="EY90" i="6" s="1"/>
  <c r="EX77" i="6"/>
  <c r="EY77" i="6" s="1"/>
  <c r="EX12" i="6"/>
  <c r="EY12" i="6" s="1"/>
  <c r="EY82" i="6"/>
  <c r="EY16" i="6"/>
  <c r="EX29" i="6"/>
  <c r="EY29" i="6" s="1"/>
  <c r="EX46" i="6"/>
  <c r="EY46" i="6" s="1"/>
  <c r="EX6" i="6"/>
  <c r="EY6" i="6" s="1"/>
  <c r="EX78" i="6"/>
  <c r="EY78" i="6" s="1"/>
  <c r="EX32" i="6"/>
  <c r="EY32" i="6" s="1"/>
  <c r="EX30" i="6"/>
  <c r="EY30" i="6" s="1"/>
  <c r="EX11" i="6"/>
  <c r="EY11" i="6" s="1"/>
  <c r="EX67" i="6"/>
  <c r="EY67" i="6" s="1"/>
  <c r="EX64" i="6"/>
  <c r="EY64" i="6" s="1"/>
  <c r="EX93" i="6"/>
  <c r="EY93" i="6" s="1"/>
  <c r="EX57" i="6"/>
  <c r="EY57" i="6" s="1"/>
  <c r="EX52" i="6"/>
  <c r="EY52" i="6" s="1"/>
  <c r="EX92" i="6"/>
  <c r="EY92" i="6" s="1"/>
  <c r="EX66" i="6"/>
  <c r="EY66" i="6" s="1"/>
  <c r="EX36" i="6"/>
  <c r="EY36" i="6" s="1"/>
  <c r="EX17" i="6"/>
  <c r="EY17" i="6" s="1"/>
  <c r="EX14" i="6"/>
  <c r="EY14" i="6" s="1"/>
  <c r="EX24" i="6"/>
  <c r="EY24" i="6" s="1"/>
  <c r="EX55" i="6"/>
  <c r="EY55" i="6" s="1"/>
  <c r="EX21" i="6"/>
  <c r="EY21" i="6" s="1"/>
  <c r="EX95" i="6"/>
  <c r="EY95" i="6" s="1"/>
  <c r="EX72" i="6"/>
  <c r="EY72" i="6" s="1"/>
  <c r="EY49" i="6"/>
  <c r="EX10" i="6"/>
  <c r="EY10" i="6" s="1"/>
  <c r="EX85" i="6"/>
  <c r="EY85" i="6" s="1"/>
  <c r="EX80" i="6"/>
  <c r="EY80" i="6" s="1"/>
  <c r="EX22" i="6"/>
  <c r="EY22" i="6" s="1"/>
  <c r="EX20" i="6"/>
  <c r="EY20" i="6" s="1"/>
  <c r="EX58" i="6"/>
  <c r="EY58" i="6" s="1"/>
  <c r="EX37" i="6"/>
  <c r="EY37" i="6" s="1"/>
  <c r="EX61" i="6"/>
  <c r="EY61" i="6" s="1"/>
  <c r="EX59" i="6"/>
  <c r="EY59" i="6" s="1"/>
  <c r="EX74" i="6"/>
  <c r="EY74" i="6" s="1"/>
  <c r="EX41" i="6"/>
  <c r="EY41" i="6" s="1"/>
  <c r="CO1" i="1"/>
  <c r="CX87" i="1" l="1"/>
  <c r="CY87" i="1" s="1"/>
  <c r="CX6" i="1"/>
  <c r="CW234" i="1"/>
  <c r="CX266" i="1"/>
  <c r="CW172" i="1"/>
  <c r="CW308" i="1"/>
  <c r="CW414" i="1"/>
  <c r="CW76" i="1"/>
  <c r="CW375" i="1"/>
  <c r="CW186" i="1"/>
  <c r="CW71" i="1"/>
  <c r="CX71" i="1" s="1"/>
  <c r="CW376" i="1"/>
  <c r="CW287" i="1"/>
  <c r="CX22" i="1"/>
  <c r="CW300" i="1"/>
  <c r="CW59" i="1"/>
  <c r="CX59" i="1" s="1"/>
  <c r="CW153" i="1"/>
  <c r="CX407" i="1"/>
  <c r="CW362" i="1"/>
  <c r="CX177" i="1"/>
  <c r="CW238" i="1"/>
  <c r="CW382" i="1"/>
  <c r="CW477" i="1"/>
  <c r="CX244" i="1"/>
  <c r="CW447" i="1"/>
  <c r="CX469" i="1"/>
  <c r="CW468" i="1"/>
  <c r="CX468" i="1" s="1"/>
  <c r="CW353" i="1"/>
  <c r="CX353" i="1" s="1"/>
  <c r="CW336" i="1"/>
  <c r="CW433" i="1"/>
  <c r="CW288" i="1"/>
  <c r="CW438" i="1"/>
  <c r="CW62" i="1"/>
  <c r="CX62" i="1" s="1"/>
  <c r="CW366" i="1"/>
  <c r="CW189" i="1"/>
  <c r="CW237" i="1"/>
  <c r="CW389" i="1"/>
  <c r="CX112" i="1"/>
  <c r="CY112" i="1" s="1"/>
  <c r="CW163" i="1"/>
  <c r="CW299" i="1"/>
  <c r="CW398" i="1"/>
  <c r="CW427" i="1"/>
  <c r="CW175" i="1"/>
  <c r="CW340" i="1"/>
  <c r="CW204" i="1"/>
  <c r="CX204" i="1" s="1"/>
  <c r="CW443" i="1"/>
  <c r="CW411" i="1"/>
  <c r="CW385" i="1"/>
  <c r="CW494" i="1"/>
  <c r="CX494" i="1" s="1"/>
  <c r="CW453" i="1"/>
  <c r="CW386" i="1"/>
  <c r="CW217" i="1"/>
  <c r="CW500" i="1"/>
  <c r="CW261" i="1"/>
  <c r="CW242" i="1"/>
  <c r="CW372" i="1"/>
  <c r="CX165" i="1"/>
  <c r="CW196" i="1"/>
  <c r="CW380" i="1"/>
  <c r="CW84" i="1"/>
  <c r="CW61" i="1"/>
  <c r="CX61" i="1" s="1"/>
  <c r="CW54" i="1"/>
  <c r="CX54" i="1" s="1"/>
  <c r="CW65" i="1"/>
  <c r="CW49" i="1"/>
  <c r="CW98" i="1"/>
  <c r="CW370" i="1"/>
  <c r="CX370" i="1" s="1"/>
  <c r="CW390" i="1"/>
  <c r="CW216" i="1"/>
  <c r="CW397" i="1"/>
  <c r="CW444" i="1"/>
  <c r="CX444" i="1" s="1"/>
  <c r="CW246" i="1"/>
  <c r="CW264" i="1"/>
  <c r="CW419" i="1"/>
  <c r="CX207" i="1"/>
  <c r="CW400" i="1"/>
  <c r="CW460" i="1"/>
  <c r="CW197" i="1"/>
  <c r="CW68" i="1"/>
  <c r="CX68" i="1" s="1"/>
  <c r="CW162" i="1"/>
  <c r="CW180" i="1"/>
  <c r="CW493" i="1"/>
  <c r="CX493" i="1" s="1"/>
  <c r="CW221" i="1"/>
  <c r="CX36" i="1"/>
  <c r="CW399" i="1"/>
  <c r="EY13" i="6"/>
  <c r="Z488" i="1"/>
  <c r="Z501" i="1"/>
  <c r="CW359" i="1"/>
  <c r="CW46" i="1"/>
  <c r="CX46" i="1" s="1"/>
  <c r="CX147" i="1"/>
  <c r="CW466" i="1"/>
  <c r="CW156" i="1"/>
  <c r="CW339" i="1"/>
  <c r="CW224" i="1"/>
  <c r="CW72" i="1"/>
  <c r="CW363" i="1"/>
  <c r="CX231" i="1"/>
  <c r="CW373" i="1"/>
  <c r="CW55" i="1"/>
  <c r="CX55" i="1" s="1"/>
  <c r="CW195" i="1"/>
  <c r="CW9" i="1"/>
  <c r="CW171" i="1"/>
  <c r="CW354" i="1"/>
  <c r="CX229" i="1"/>
  <c r="CW454" i="1"/>
  <c r="CX454" i="1" s="1"/>
  <c r="CX219" i="1"/>
  <c r="CW387" i="1"/>
  <c r="CW420" i="1"/>
  <c r="CW222" i="1"/>
  <c r="CW182" i="1"/>
  <c r="CW384" i="1"/>
  <c r="CW467" i="1"/>
  <c r="CX467" i="1" s="1"/>
  <c r="CW487" i="1"/>
  <c r="CX487" i="1" s="1"/>
  <c r="CW368" i="1"/>
  <c r="CX368" i="1" s="1"/>
  <c r="CW404" i="1"/>
  <c r="CX404" i="1" s="1"/>
  <c r="AS57" i="6"/>
  <c r="AS92" i="6"/>
  <c r="AS66" i="6"/>
  <c r="AS16" i="6"/>
  <c r="CX410" i="1" s="1"/>
  <c r="EY38" i="6"/>
  <c r="EY28" i="6"/>
  <c r="EY94" i="6"/>
  <c r="AS72" i="6"/>
  <c r="AS15" i="6"/>
  <c r="CX442" i="1" s="1"/>
  <c r="AS26" i="6"/>
  <c r="AS48" i="6"/>
  <c r="AS36" i="6"/>
  <c r="AS89" i="6"/>
  <c r="AS37" i="6"/>
  <c r="CX123" i="1" s="1"/>
  <c r="AS97" i="6"/>
  <c r="AS70" i="6"/>
  <c r="AS39" i="6"/>
  <c r="AS18" i="6"/>
  <c r="CX278" i="1" s="1"/>
  <c r="AS73" i="6"/>
  <c r="AS60" i="6"/>
  <c r="AS30" i="6"/>
  <c r="CX47" i="1" s="1"/>
  <c r="AS52" i="6"/>
  <c r="AS43" i="6"/>
  <c r="AS45" i="6"/>
  <c r="AS8" i="6"/>
  <c r="AS32" i="6"/>
  <c r="CX28" i="1" s="1"/>
  <c r="AS19" i="6"/>
  <c r="AS98" i="6"/>
  <c r="AS84" i="6"/>
  <c r="AS69" i="6"/>
  <c r="AS91" i="6"/>
  <c r="AS17" i="6"/>
  <c r="AS11" i="6"/>
  <c r="AS95" i="6"/>
  <c r="AS49" i="6"/>
  <c r="AS12" i="6"/>
  <c r="AS75" i="6"/>
  <c r="AS42" i="6"/>
  <c r="CX451" i="1" s="1"/>
  <c r="AS62" i="6"/>
  <c r="AS44" i="6"/>
  <c r="EY60" i="6"/>
  <c r="EY51" i="6"/>
  <c r="EY33" i="6"/>
  <c r="EY5" i="6"/>
  <c r="EY54" i="6"/>
  <c r="AS79" i="6"/>
  <c r="AS59" i="6"/>
  <c r="AS64" i="6"/>
  <c r="AS6" i="6"/>
  <c r="AS53" i="6"/>
  <c r="AS71" i="6"/>
  <c r="AS21" i="6"/>
  <c r="CX236" i="1" s="1"/>
  <c r="AS7" i="6"/>
  <c r="AT73" i="6"/>
  <c r="AS77" i="6"/>
  <c r="AS25" i="6"/>
  <c r="AS87" i="6"/>
  <c r="AS86" i="6"/>
  <c r="AS41" i="6"/>
  <c r="AS31" i="6"/>
  <c r="AS94" i="6"/>
  <c r="AS20" i="6"/>
  <c r="CX268" i="1" s="1"/>
  <c r="AS13" i="6"/>
  <c r="AS90" i="6"/>
  <c r="AS46" i="6"/>
  <c r="AS88" i="6"/>
  <c r="AT88" i="6" s="1"/>
  <c r="AS33" i="6"/>
  <c r="CX19" i="1" s="1"/>
  <c r="AS68" i="6"/>
  <c r="AS61" i="6"/>
  <c r="AS1" i="6"/>
  <c r="AT7" i="6" s="1"/>
  <c r="AS78" i="6"/>
  <c r="AS35" i="6"/>
  <c r="AT35" i="6" s="1"/>
  <c r="AS40" i="6"/>
  <c r="AR3" i="6"/>
  <c r="AS65" i="6"/>
  <c r="AS28" i="6"/>
  <c r="AS51" i="6"/>
  <c r="AT51" i="6" s="1"/>
  <c r="AS93" i="6"/>
  <c r="AT93" i="6" s="1"/>
  <c r="AS55" i="6"/>
  <c r="AS58" i="6"/>
  <c r="AS23" i="6"/>
  <c r="AS38" i="6"/>
  <c r="AS5" i="6"/>
  <c r="AS34" i="6"/>
  <c r="AT34" i="6" s="1"/>
  <c r="AS22" i="6"/>
  <c r="AT43" i="6"/>
  <c r="AS24" i="6"/>
  <c r="AS54" i="6"/>
  <c r="AT54" i="6" s="1"/>
  <c r="AS80" i="6"/>
  <c r="AT80" i="6" s="1"/>
  <c r="AS47" i="6"/>
  <c r="AT47" i="6" s="1"/>
  <c r="AS27" i="6"/>
  <c r="AT27" i="6" s="1"/>
  <c r="AS82" i="6"/>
  <c r="AT82" i="6" s="1"/>
  <c r="AS56" i="6"/>
  <c r="AT56" i="6" s="1"/>
  <c r="AS81" i="6"/>
  <c r="AT81" i="6" s="1"/>
  <c r="AS67" i="6"/>
  <c r="AT67" i="6" s="1"/>
  <c r="AS63" i="6"/>
  <c r="AT63" i="6" s="1"/>
  <c r="AS74" i="6"/>
  <c r="AT74" i="6" s="1"/>
  <c r="AS83" i="6"/>
  <c r="AT83" i="6" s="1"/>
  <c r="AS76" i="6"/>
  <c r="AT76" i="6" s="1"/>
  <c r="EZ13" i="6"/>
  <c r="AH108" i="12"/>
  <c r="AH111" i="12"/>
  <c r="AH107" i="12"/>
  <c r="AH106" i="12"/>
  <c r="AH103" i="12"/>
  <c r="AH110" i="12"/>
  <c r="AH105" i="12"/>
  <c r="AH102" i="12"/>
  <c r="AH109" i="12"/>
  <c r="AH100" i="12"/>
  <c r="AH99" i="12"/>
  <c r="AH95" i="12"/>
  <c r="AH104" i="12"/>
  <c r="AH94" i="12"/>
  <c r="AH96" i="12"/>
  <c r="AH93" i="12"/>
  <c r="AH98" i="12"/>
  <c r="AH90" i="12"/>
  <c r="AH101" i="12"/>
  <c r="AH89" i="12"/>
  <c r="AH86" i="12"/>
  <c r="AH88" i="12"/>
  <c r="AH97" i="12"/>
  <c r="AH92" i="12"/>
  <c r="AH82" i="12"/>
  <c r="AH85" i="12"/>
  <c r="AH79" i="12"/>
  <c r="AH84" i="12"/>
  <c r="AH91" i="12"/>
  <c r="AH81" i="12"/>
  <c r="AH78" i="12"/>
  <c r="AH75" i="12"/>
  <c r="AH87" i="12"/>
  <c r="AH76" i="12"/>
  <c r="AH72" i="12"/>
  <c r="AH69" i="12"/>
  <c r="AH83" i="12"/>
  <c r="AH74" i="12"/>
  <c r="AH71" i="12"/>
  <c r="AH68" i="12"/>
  <c r="AH80" i="12"/>
  <c r="AH77" i="12"/>
  <c r="AH73" i="12"/>
  <c r="AH64" i="12"/>
  <c r="AH70" i="12"/>
  <c r="AH61" i="12"/>
  <c r="AH66" i="12"/>
  <c r="AH63" i="12"/>
  <c r="AH55" i="12"/>
  <c r="AH67" i="12"/>
  <c r="AH60" i="12"/>
  <c r="AH65" i="12"/>
  <c r="AH57" i="12"/>
  <c r="AH62" i="12"/>
  <c r="AH49" i="12"/>
  <c r="AH58" i="12"/>
  <c r="AH54" i="12"/>
  <c r="AH51" i="12"/>
  <c r="AH48" i="12"/>
  <c r="AH53" i="12"/>
  <c r="AH45" i="12"/>
  <c r="AH50" i="12"/>
  <c r="AH36" i="12"/>
  <c r="AH41" i="12"/>
  <c r="AH33" i="12"/>
  <c r="AH52" i="12"/>
  <c r="AH44" i="12"/>
  <c r="AH38" i="12"/>
  <c r="AH30" i="12"/>
  <c r="AH56" i="12"/>
  <c r="AH47" i="12"/>
  <c r="AH46" i="12"/>
  <c r="AH43" i="12"/>
  <c r="AH35" i="12"/>
  <c r="AH27" i="12"/>
  <c r="AH40" i="12"/>
  <c r="AH32" i="12"/>
  <c r="AH59" i="12"/>
  <c r="AH37" i="12"/>
  <c r="AH29" i="12"/>
  <c r="AH42" i="12"/>
  <c r="AH34" i="12"/>
  <c r="AH26" i="12"/>
  <c r="AH16" i="12"/>
  <c r="AH8" i="12"/>
  <c r="AH5" i="12"/>
  <c r="AH21" i="12"/>
  <c r="AH13" i="12"/>
  <c r="AH18" i="12"/>
  <c r="AH10" i="12"/>
  <c r="AH23" i="12"/>
  <c r="AH15" i="12"/>
  <c r="AH7" i="12"/>
  <c r="AH20" i="12"/>
  <c r="AH12" i="12"/>
  <c r="AH39" i="12"/>
  <c r="AH31" i="12"/>
  <c r="AH17" i="12"/>
  <c r="AH9" i="12"/>
  <c r="AH28" i="12"/>
  <c r="AI3" i="12"/>
  <c r="AH6" i="12"/>
  <c r="AH25" i="12"/>
  <c r="AH24" i="12"/>
  <c r="AH22" i="12"/>
  <c r="AH19" i="12"/>
  <c r="AH14" i="12"/>
  <c r="AH11" i="12"/>
  <c r="EZ40" i="6"/>
  <c r="EX3" i="6"/>
  <c r="EY1" i="6"/>
  <c r="EZ10" i="6" s="1"/>
  <c r="EZ72" i="6"/>
  <c r="EZ58" i="6"/>
  <c r="EZ11" i="6"/>
  <c r="EZ43" i="6"/>
  <c r="EZ6" i="6"/>
  <c r="EZ47" i="6"/>
  <c r="CP1" i="1"/>
  <c r="CX30" i="1" l="1"/>
  <c r="CX12" i="1"/>
  <c r="CY12" i="1" s="1"/>
  <c r="CY370" i="1"/>
  <c r="CX308" i="1"/>
  <c r="CX279" i="1"/>
  <c r="CX294" i="1"/>
  <c r="CY294" i="1" s="1"/>
  <c r="CX252" i="1"/>
  <c r="CX259" i="1"/>
  <c r="CX384" i="1"/>
  <c r="CX111" i="1"/>
  <c r="CX354" i="1"/>
  <c r="CX463" i="1"/>
  <c r="CX339" i="1"/>
  <c r="CX221" i="1"/>
  <c r="CX246" i="1"/>
  <c r="CY246" i="1" s="1"/>
  <c r="CX401" i="1"/>
  <c r="CX98" i="1"/>
  <c r="CY98" i="1" s="1"/>
  <c r="CX131" i="1"/>
  <c r="CX84" i="1"/>
  <c r="CX29" i="1"/>
  <c r="CX333" i="1"/>
  <c r="CX285" i="1"/>
  <c r="CY285" i="1" s="1"/>
  <c r="CX217" i="1"/>
  <c r="CX64" i="1"/>
  <c r="CX340" i="1"/>
  <c r="CX299" i="1"/>
  <c r="CX42" i="1"/>
  <c r="CX189" i="1"/>
  <c r="CX464" i="1"/>
  <c r="CX152" i="1"/>
  <c r="CX193" i="1"/>
  <c r="CX327" i="1"/>
  <c r="CX158" i="1"/>
  <c r="CX228" i="1"/>
  <c r="CY353" i="1"/>
  <c r="AT38" i="6"/>
  <c r="CX5" i="1"/>
  <c r="CX289" i="1"/>
  <c r="CX203" i="1"/>
  <c r="CY203" i="1" s="1"/>
  <c r="CX345" i="1"/>
  <c r="CX337" i="1"/>
  <c r="CX324" i="1"/>
  <c r="CX171" i="1"/>
  <c r="CX429" i="1"/>
  <c r="CX491" i="1"/>
  <c r="CX363" i="1"/>
  <c r="CX359" i="1"/>
  <c r="CX369" i="1"/>
  <c r="CX180" i="1"/>
  <c r="CX105" i="1"/>
  <c r="CY105" i="1" s="1"/>
  <c r="CX434" i="1"/>
  <c r="CX15" i="1"/>
  <c r="CX31" i="1"/>
  <c r="CX88" i="1"/>
  <c r="CX190" i="1"/>
  <c r="CX386" i="1"/>
  <c r="CX191" i="1"/>
  <c r="CX33" i="1"/>
  <c r="CX389" i="1"/>
  <c r="CX173" i="1"/>
  <c r="CX125" i="1"/>
  <c r="CX316" i="1"/>
  <c r="CX57" i="1"/>
  <c r="CX153" i="1"/>
  <c r="CY153" i="1" s="1"/>
  <c r="CX290" i="1"/>
  <c r="CY71" i="1"/>
  <c r="CX120" i="1"/>
  <c r="CX383" i="1"/>
  <c r="CY36" i="1"/>
  <c r="CX287" i="1"/>
  <c r="CY6" i="1"/>
  <c r="CX426" i="1"/>
  <c r="CX436" i="1"/>
  <c r="CX437" i="1"/>
  <c r="CX435" i="1"/>
  <c r="CX108" i="1"/>
  <c r="CX89" i="1"/>
  <c r="CY89" i="1" s="1"/>
  <c r="CX67" i="1"/>
  <c r="CX148" i="1"/>
  <c r="CX72" i="1"/>
  <c r="CY72" i="1" s="1"/>
  <c r="CX156" i="1"/>
  <c r="CY156" i="1" s="1"/>
  <c r="CX138" i="1"/>
  <c r="CX490" i="1"/>
  <c r="CX162" i="1"/>
  <c r="CX380" i="1"/>
  <c r="CX196" i="1"/>
  <c r="CX428" i="1"/>
  <c r="CX449" i="1"/>
  <c r="CX97" i="1"/>
  <c r="CX100" i="1"/>
  <c r="CX175" i="1"/>
  <c r="CX163" i="1"/>
  <c r="CX438" i="1"/>
  <c r="CX69" i="1"/>
  <c r="CX183" i="1"/>
  <c r="CX225" i="1"/>
  <c r="CX41" i="1"/>
  <c r="CY41" i="1" s="1"/>
  <c r="CX477" i="1"/>
  <c r="CX332" i="1"/>
  <c r="CX315" i="1"/>
  <c r="CX348" i="1"/>
  <c r="CX95" i="1"/>
  <c r="CX199" i="1"/>
  <c r="CY199" i="1" s="1"/>
  <c r="CX154" i="1"/>
  <c r="CX248" i="1"/>
  <c r="CX351" i="1"/>
  <c r="CX484" i="1"/>
  <c r="CY266" i="1"/>
  <c r="CX272" i="1"/>
  <c r="CX24" i="1"/>
  <c r="CX182" i="1"/>
  <c r="CX420" i="1"/>
  <c r="CX260" i="1"/>
  <c r="CY260" i="1" s="1"/>
  <c r="CX45" i="1"/>
  <c r="CX318" i="1"/>
  <c r="CX466" i="1"/>
  <c r="CY466" i="1" s="1"/>
  <c r="CX291" i="1"/>
  <c r="CX425" i="1"/>
  <c r="CX49" i="1"/>
  <c r="CX99" i="1"/>
  <c r="CX320" i="1"/>
  <c r="CX453" i="1"/>
  <c r="CX305" i="1"/>
  <c r="CX322" i="1"/>
  <c r="CY322" i="1" s="1"/>
  <c r="CX274" i="1"/>
  <c r="CX34" i="1"/>
  <c r="CX409" i="1"/>
  <c r="CX358" i="1"/>
  <c r="CX198" i="1"/>
  <c r="CX447" i="1"/>
  <c r="CX73" i="1"/>
  <c r="CX247" i="1"/>
  <c r="CX241" i="1"/>
  <c r="CX376" i="1"/>
  <c r="CY376" i="1" s="1"/>
  <c r="CX186" i="1"/>
  <c r="CX172" i="1"/>
  <c r="CX243" i="1"/>
  <c r="CX16" i="1"/>
  <c r="CX450" i="1"/>
  <c r="CX94" i="1"/>
  <c r="CY231" i="1"/>
  <c r="CX242" i="1"/>
  <c r="CX443" i="1"/>
  <c r="AT24" i="6"/>
  <c r="CX440" i="1"/>
  <c r="CY440" i="1" s="1"/>
  <c r="CX146" i="1"/>
  <c r="CY146" i="1" s="1"/>
  <c r="CX151" i="1"/>
  <c r="CY151" i="1" s="1"/>
  <c r="CX212" i="1"/>
  <c r="CY212" i="1" s="1"/>
  <c r="CX206" i="1"/>
  <c r="CY206" i="1" s="1"/>
  <c r="CX489" i="1"/>
  <c r="CX222" i="1"/>
  <c r="CX486" i="1"/>
  <c r="CX9" i="1"/>
  <c r="CX352" i="1"/>
  <c r="CX38" i="1"/>
  <c r="CY38" i="1" s="1"/>
  <c r="CX133" i="1"/>
  <c r="CX202" i="1"/>
  <c r="CX344" i="1"/>
  <c r="CX430" i="1"/>
  <c r="CX209" i="1"/>
  <c r="CY209" i="1" s="1"/>
  <c r="CX399" i="1"/>
  <c r="CX499" i="1"/>
  <c r="CX197" i="1"/>
  <c r="CX400" i="1"/>
  <c r="CX419" i="1"/>
  <c r="CX397" i="1"/>
  <c r="CX390" i="1"/>
  <c r="CX65" i="1"/>
  <c r="CY65" i="1" s="1"/>
  <c r="CX124" i="1"/>
  <c r="CY124" i="1" s="1"/>
  <c r="CX145" i="1"/>
  <c r="CX502" i="1"/>
  <c r="CX58" i="1"/>
  <c r="CX113" i="1"/>
  <c r="CX427" i="1"/>
  <c r="CX143" i="1"/>
  <c r="CY143" i="1" s="1"/>
  <c r="CX288" i="1"/>
  <c r="CX142" i="1"/>
  <c r="CY142" i="1" s="1"/>
  <c r="CX330" i="1"/>
  <c r="CY330" i="1" s="1"/>
  <c r="CX157" i="1"/>
  <c r="CX23" i="1"/>
  <c r="CX159" i="1"/>
  <c r="CY159" i="1" s="1"/>
  <c r="CX302" i="1"/>
  <c r="CX392" i="1"/>
  <c r="CX92" i="1"/>
  <c r="CX445" i="1"/>
  <c r="CX136" i="1"/>
  <c r="CY136" i="1" s="1"/>
  <c r="CX375" i="1"/>
  <c r="CX414" i="1"/>
  <c r="CX70" i="1"/>
  <c r="CX216" i="1"/>
  <c r="CX261" i="1"/>
  <c r="CX250" i="1"/>
  <c r="CX276" i="1"/>
  <c r="CX473" i="1"/>
  <c r="CX319" i="1"/>
  <c r="CY319" i="1" s="1"/>
  <c r="CX150" i="1"/>
  <c r="CY150" i="1" s="1"/>
  <c r="CX387" i="1"/>
  <c r="CX282" i="1"/>
  <c r="CY282" i="1" s="1"/>
  <c r="CX224" i="1"/>
  <c r="CX155" i="1"/>
  <c r="CY155" i="1" s="1"/>
  <c r="CX297" i="1"/>
  <c r="CX213" i="1"/>
  <c r="CX74" i="1"/>
  <c r="CX460" i="1"/>
  <c r="CY460" i="1" s="1"/>
  <c r="CX312" i="1"/>
  <c r="CX86" i="1"/>
  <c r="CX11" i="1"/>
  <c r="CY11" i="1" s="1"/>
  <c r="CX40" i="1"/>
  <c r="CY40" i="1" s="1"/>
  <c r="CX372" i="1"/>
  <c r="CX500" i="1"/>
  <c r="CX239" i="1"/>
  <c r="CY239" i="1" s="1"/>
  <c r="CX385" i="1"/>
  <c r="CX269" i="1"/>
  <c r="CY269" i="1" s="1"/>
  <c r="CX237" i="1"/>
  <c r="CX433" i="1"/>
  <c r="CX479" i="1"/>
  <c r="CY479" i="1" s="1"/>
  <c r="CX102" i="1"/>
  <c r="CY102" i="1" s="1"/>
  <c r="CX130" i="1"/>
  <c r="CY130" i="1" s="1"/>
  <c r="CX174" i="1"/>
  <c r="CX271" i="1"/>
  <c r="CX313" i="1"/>
  <c r="CX335" i="1"/>
  <c r="CX37" i="1"/>
  <c r="CY37" i="1" s="1"/>
  <c r="AT22" i="6"/>
  <c r="CY219" i="1" s="1"/>
  <c r="CX170" i="1"/>
  <c r="CX200" i="1"/>
  <c r="CX286" i="1"/>
  <c r="CY286" i="1" s="1"/>
  <c r="CX205" i="1"/>
  <c r="CX195" i="1"/>
  <c r="CY195" i="1" s="1"/>
  <c r="CX470" i="1"/>
  <c r="CY470" i="1" s="1"/>
  <c r="CX373" i="1"/>
  <c r="CX21" i="1"/>
  <c r="CX298" i="1"/>
  <c r="CY298" i="1" s="1"/>
  <c r="CX53" i="1"/>
  <c r="CX127" i="1"/>
  <c r="CX51" i="1"/>
  <c r="CY51" i="1" s="1"/>
  <c r="CX253" i="1"/>
  <c r="CX185" i="1"/>
  <c r="CY185" i="1" s="1"/>
  <c r="CX264" i="1"/>
  <c r="CX408" i="1"/>
  <c r="CX432" i="1"/>
  <c r="CX103" i="1"/>
  <c r="CX262" i="1"/>
  <c r="CX121" i="1"/>
  <c r="CY121" i="1" s="1"/>
  <c r="CX134" i="1"/>
  <c r="CX411" i="1"/>
  <c r="CX495" i="1"/>
  <c r="CX398" i="1"/>
  <c r="CY398" i="1" s="1"/>
  <c r="CX275" i="1"/>
  <c r="CY275" i="1" s="1"/>
  <c r="CX366" i="1"/>
  <c r="CY366" i="1" s="1"/>
  <c r="CX336" i="1"/>
  <c r="CY336" i="1" s="1"/>
  <c r="CX240" i="1"/>
  <c r="CX277" i="1"/>
  <c r="CY277" i="1" s="1"/>
  <c r="CX317" i="1"/>
  <c r="CX132" i="1"/>
  <c r="CY132" i="1" s="1"/>
  <c r="CX17" i="1"/>
  <c r="CX382" i="1"/>
  <c r="CY382" i="1" s="1"/>
  <c r="CX238" i="1"/>
  <c r="CY238" i="1" s="1"/>
  <c r="CX362" i="1"/>
  <c r="CX300" i="1"/>
  <c r="CX350" i="1"/>
  <c r="CX76" i="1"/>
  <c r="CY76" i="1" s="1"/>
  <c r="CX234" i="1"/>
  <c r="CY234" i="1" s="1"/>
  <c r="CX263" i="1"/>
  <c r="CX90" i="1"/>
  <c r="CY90" i="1" s="1"/>
  <c r="EZ82" i="6"/>
  <c r="EZ97" i="6"/>
  <c r="EZ77" i="6"/>
  <c r="EZ25" i="6"/>
  <c r="FA25" i="6" s="1"/>
  <c r="AT57" i="6"/>
  <c r="EZ52" i="6"/>
  <c r="FA52" i="6" s="1"/>
  <c r="EZ66" i="6"/>
  <c r="EZ51" i="6"/>
  <c r="EZ93" i="6"/>
  <c r="EZ65" i="6"/>
  <c r="FA65" i="6" s="1"/>
  <c r="EZ38" i="6"/>
  <c r="EZ32" i="6"/>
  <c r="EZ91" i="6"/>
  <c r="FA91" i="6" s="1"/>
  <c r="EZ92" i="6"/>
  <c r="FA92" i="6" s="1"/>
  <c r="EZ69" i="6"/>
  <c r="FA69" i="6" s="1"/>
  <c r="EZ53" i="6"/>
  <c r="EZ8" i="6"/>
  <c r="FA8" i="6" s="1"/>
  <c r="EZ73" i="6"/>
  <c r="EZ14" i="6"/>
  <c r="FA14" i="6" s="1"/>
  <c r="EZ76" i="6"/>
  <c r="FA76" i="6" s="1"/>
  <c r="EZ18" i="6"/>
  <c r="AT13" i="6"/>
  <c r="AT94" i="6"/>
  <c r="AT25" i="6"/>
  <c r="CY165" i="1" s="1"/>
  <c r="AT66" i="6"/>
  <c r="AT55" i="6"/>
  <c r="AT40" i="6"/>
  <c r="AT33" i="6"/>
  <c r="AT77" i="6"/>
  <c r="AT60" i="6"/>
  <c r="AT26" i="6"/>
  <c r="AT31" i="6"/>
  <c r="AT97" i="6"/>
  <c r="AT15" i="6"/>
  <c r="CY442" i="1" s="1"/>
  <c r="AT78" i="6"/>
  <c r="AT46" i="6"/>
  <c r="AT39" i="6"/>
  <c r="AT41" i="6"/>
  <c r="AT72" i="6"/>
  <c r="AT92" i="6"/>
  <c r="AT71" i="6"/>
  <c r="AT19" i="6"/>
  <c r="AT49" i="6"/>
  <c r="AT8" i="6"/>
  <c r="AT79" i="6"/>
  <c r="AT52" i="6"/>
  <c r="AT84" i="6"/>
  <c r="AT6" i="6"/>
  <c r="AT96" i="6"/>
  <c r="AT85" i="6"/>
  <c r="AT12" i="6"/>
  <c r="AT21" i="6"/>
  <c r="CY236" i="1" s="1"/>
  <c r="AT30" i="6"/>
  <c r="CY47" i="1" s="1"/>
  <c r="AT32" i="6"/>
  <c r="CY28" i="1" s="1"/>
  <c r="AT44" i="6"/>
  <c r="AT53" i="6"/>
  <c r="AT11" i="6"/>
  <c r="AT91" i="6"/>
  <c r="AT69" i="6"/>
  <c r="AT17" i="6"/>
  <c r="AT29" i="6"/>
  <c r="CY46" i="1" s="1"/>
  <c r="AT50" i="6"/>
  <c r="AT10" i="6"/>
  <c r="AT37" i="6"/>
  <c r="CY123" i="1" s="1"/>
  <c r="AT59" i="6"/>
  <c r="AT45" i="6"/>
  <c r="AT16" i="6"/>
  <c r="CY410" i="1" s="1"/>
  <c r="AT4" i="6"/>
  <c r="AT62" i="6"/>
  <c r="AS3" i="6"/>
  <c r="AT14" i="6"/>
  <c r="CY503" i="1" s="1"/>
  <c r="AT98" i="6"/>
  <c r="AT75" i="6"/>
  <c r="AT9" i="6"/>
  <c r="AT70" i="6"/>
  <c r="AT42" i="6"/>
  <c r="AT1" i="6"/>
  <c r="AT64" i="6"/>
  <c r="AT18" i="6"/>
  <c r="AT89" i="6"/>
  <c r="EZ45" i="6"/>
  <c r="AT23" i="6"/>
  <c r="AT28" i="6"/>
  <c r="AT61" i="6"/>
  <c r="AT90" i="6"/>
  <c r="AT86" i="6"/>
  <c r="AT36" i="6"/>
  <c r="AT95" i="6"/>
  <c r="EZ70" i="6"/>
  <c r="EZ28" i="6"/>
  <c r="EZ88" i="6"/>
  <c r="FA88" i="6" s="1"/>
  <c r="EZ30" i="6"/>
  <c r="FA30" i="6" s="1"/>
  <c r="EZ41" i="6"/>
  <c r="AT5" i="6"/>
  <c r="AT58" i="6"/>
  <c r="AT65" i="6"/>
  <c r="AT68" i="6"/>
  <c r="AT20" i="6"/>
  <c r="AT87" i="6"/>
  <c r="AT48" i="6"/>
  <c r="EY3" i="6"/>
  <c r="EZ1" i="6"/>
  <c r="EZ12" i="6"/>
  <c r="FA12" i="6" s="1"/>
  <c r="EZ79" i="6"/>
  <c r="FA79" i="6" s="1"/>
  <c r="EZ54" i="6"/>
  <c r="FA54" i="6" s="1"/>
  <c r="EZ36" i="6"/>
  <c r="EZ4" i="6"/>
  <c r="EZ15" i="6"/>
  <c r="EZ48" i="6"/>
  <c r="FA48" i="6" s="1"/>
  <c r="EZ59" i="6"/>
  <c r="FA59" i="6" s="1"/>
  <c r="EZ24" i="6"/>
  <c r="FA24" i="6" s="1"/>
  <c r="EZ62" i="6"/>
  <c r="FA62" i="6" s="1"/>
  <c r="EZ71" i="6"/>
  <c r="FA97" i="6"/>
  <c r="EZ16" i="6"/>
  <c r="EZ7" i="6"/>
  <c r="FA7" i="6" s="1"/>
  <c r="EZ98" i="6"/>
  <c r="FA98" i="6" s="1"/>
  <c r="EZ9" i="6"/>
  <c r="FA9" i="6" s="1"/>
  <c r="EZ81" i="6"/>
  <c r="EZ35" i="6"/>
  <c r="EZ61" i="6"/>
  <c r="FA61" i="6" s="1"/>
  <c r="EZ29" i="6"/>
  <c r="FA29" i="6" s="1"/>
  <c r="EZ74" i="6"/>
  <c r="FA74" i="6" s="1"/>
  <c r="EZ26" i="6"/>
  <c r="FA26" i="6" s="1"/>
  <c r="FA18" i="6"/>
  <c r="FA43" i="6"/>
  <c r="FA51" i="6"/>
  <c r="FA58" i="6"/>
  <c r="EZ94" i="6"/>
  <c r="FA94" i="6" s="1"/>
  <c r="EZ46" i="6"/>
  <c r="FA46" i="6" s="1"/>
  <c r="EZ67" i="6"/>
  <c r="EZ55" i="6"/>
  <c r="EZ5" i="6"/>
  <c r="FA5" i="6" s="1"/>
  <c r="EZ60" i="6"/>
  <c r="FA60" i="6" s="1"/>
  <c r="AI110" i="12"/>
  <c r="AI109" i="12"/>
  <c r="AI111" i="12"/>
  <c r="AI104" i="12"/>
  <c r="AI108" i="12"/>
  <c r="AI103" i="12"/>
  <c r="AI102" i="12"/>
  <c r="AI107" i="12"/>
  <c r="AI100" i="12"/>
  <c r="AI101" i="12"/>
  <c r="AI97" i="12"/>
  <c r="AI91" i="12"/>
  <c r="AI106" i="12"/>
  <c r="AI105" i="12"/>
  <c r="AI96" i="12"/>
  <c r="AI93" i="12"/>
  <c r="AI98" i="12"/>
  <c r="AI90" i="12"/>
  <c r="AI95" i="12"/>
  <c r="AI94" i="12"/>
  <c r="AI99" i="12"/>
  <c r="AI88" i="12"/>
  <c r="AI92" i="12"/>
  <c r="AI85" i="12"/>
  <c r="AI82" i="12"/>
  <c r="AI89" i="12"/>
  <c r="AI84" i="12"/>
  <c r="AI81" i="12"/>
  <c r="AI78" i="12"/>
  <c r="AI87" i="12"/>
  <c r="AI83" i="12"/>
  <c r="AI79" i="12"/>
  <c r="AI76" i="12"/>
  <c r="AI72" i="12"/>
  <c r="AI69" i="12"/>
  <c r="AI86" i="12"/>
  <c r="AI74" i="12"/>
  <c r="AI71" i="12"/>
  <c r="AI80" i="12"/>
  <c r="AI77" i="12"/>
  <c r="AI73" i="12"/>
  <c r="AI70" i="12"/>
  <c r="AI61" i="12"/>
  <c r="AI75" i="12"/>
  <c r="AI66" i="12"/>
  <c r="AI63" i="12"/>
  <c r="AI67" i="12"/>
  <c r="AI60" i="12"/>
  <c r="AI65" i="12"/>
  <c r="AI57" i="12"/>
  <c r="AI68" i="12"/>
  <c r="AI62" i="12"/>
  <c r="AI59" i="12"/>
  <c r="AI58" i="12"/>
  <c r="AI54" i="12"/>
  <c r="AI46" i="12"/>
  <c r="AI51" i="12"/>
  <c r="AI48" i="12"/>
  <c r="AI53" i="12"/>
  <c r="AI50" i="12"/>
  <c r="AI41" i="12"/>
  <c r="AI33" i="12"/>
  <c r="AI55" i="12"/>
  <c r="AI52" i="12"/>
  <c r="AI49" i="12"/>
  <c r="AI44" i="12"/>
  <c r="AI38" i="12"/>
  <c r="AI64" i="12"/>
  <c r="AI56" i="12"/>
  <c r="AI47" i="12"/>
  <c r="AI43" i="12"/>
  <c r="AI35" i="12"/>
  <c r="AI40" i="12"/>
  <c r="AI32" i="12"/>
  <c r="AI45" i="12"/>
  <c r="AI37" i="12"/>
  <c r="AI29" i="12"/>
  <c r="AI42" i="12"/>
  <c r="AI34" i="12"/>
  <c r="AI26" i="12"/>
  <c r="AI39" i="12"/>
  <c r="AI31" i="12"/>
  <c r="AI21" i="12"/>
  <c r="AI13" i="12"/>
  <c r="AI18" i="12"/>
  <c r="AI10" i="12"/>
  <c r="AI23" i="12"/>
  <c r="AI15" i="12"/>
  <c r="AI7" i="12"/>
  <c r="AI30" i="12"/>
  <c r="AI20" i="12"/>
  <c r="AI12" i="12"/>
  <c r="AI17" i="12"/>
  <c r="AI9" i="12"/>
  <c r="AI36" i="12"/>
  <c r="AI28" i="12"/>
  <c r="AI25" i="12"/>
  <c r="AI24" i="12"/>
  <c r="AI22" i="12"/>
  <c r="AI14" i="12"/>
  <c r="AI27" i="12"/>
  <c r="AI5" i="12"/>
  <c r="AJ3" i="12"/>
  <c r="AI19" i="12"/>
  <c r="AI16" i="12"/>
  <c r="AI11" i="12"/>
  <c r="AI8" i="12"/>
  <c r="AI6" i="12"/>
  <c r="EZ17" i="6"/>
  <c r="EZ42" i="6"/>
  <c r="FA42" i="6" s="1"/>
  <c r="EZ37" i="6"/>
  <c r="FA37" i="6" s="1"/>
  <c r="EZ27" i="6"/>
  <c r="FA27" i="6" s="1"/>
  <c r="EZ68" i="6"/>
  <c r="FA68" i="6" s="1"/>
  <c r="FA73" i="6"/>
  <c r="FA11" i="6"/>
  <c r="EZ23" i="6"/>
  <c r="FA23" i="6" s="1"/>
  <c r="EZ75" i="6"/>
  <c r="FA75" i="6" s="1"/>
  <c r="EZ34" i="6"/>
  <c r="FA34" i="6" s="1"/>
  <c r="EZ21" i="6"/>
  <c r="EZ56" i="6"/>
  <c r="FA56" i="6" s="1"/>
  <c r="EZ95" i="6"/>
  <c r="FA95" i="6" s="1"/>
  <c r="FA82" i="6"/>
  <c r="EZ84" i="6"/>
  <c r="FA84" i="6" s="1"/>
  <c r="EZ49" i="6"/>
  <c r="FA49" i="6" s="1"/>
  <c r="EZ20" i="6"/>
  <c r="FA20" i="6" s="1"/>
  <c r="EZ31" i="6"/>
  <c r="EZ89" i="6"/>
  <c r="EZ44" i="6"/>
  <c r="FA44" i="6" s="1"/>
  <c r="EZ64" i="6"/>
  <c r="FA64" i="6" s="1"/>
  <c r="FA77" i="6"/>
  <c r="FA70" i="6"/>
  <c r="EZ33" i="6"/>
  <c r="FA33" i="6" s="1"/>
  <c r="EZ85" i="6"/>
  <c r="FA85" i="6" s="1"/>
  <c r="EZ83" i="6"/>
  <c r="FA83" i="6" s="1"/>
  <c r="EZ39" i="6"/>
  <c r="FA39" i="6" s="1"/>
  <c r="EZ80" i="6"/>
  <c r="FA80" i="6" s="1"/>
  <c r="EZ90" i="6"/>
  <c r="EZ63" i="6"/>
  <c r="FA10" i="6"/>
  <c r="FA13" i="6"/>
  <c r="FA72" i="6"/>
  <c r="EZ86" i="6"/>
  <c r="FA86" i="6" s="1"/>
  <c r="EZ50" i="6"/>
  <c r="FA50" i="6" s="1"/>
  <c r="EZ96" i="6"/>
  <c r="FA96" i="6" s="1"/>
  <c r="EZ87" i="6"/>
  <c r="FA87" i="6" s="1"/>
  <c r="EZ57" i="6"/>
  <c r="EZ22" i="6"/>
  <c r="FA22" i="6" s="1"/>
  <c r="EZ19" i="6"/>
  <c r="FA19" i="6" s="1"/>
  <c r="EZ78" i="6"/>
  <c r="FA78" i="6" s="1"/>
  <c r="CQ1" i="1"/>
  <c r="CZ28" i="1" l="1"/>
  <c r="CY62" i="1"/>
  <c r="CY350" i="1"/>
  <c r="CY253" i="1"/>
  <c r="CY21" i="1"/>
  <c r="CY335" i="1"/>
  <c r="CY271" i="1"/>
  <c r="CY433" i="1"/>
  <c r="CZ433" i="1" s="1"/>
  <c r="DA433" i="1" s="1"/>
  <c r="CY500" i="1"/>
  <c r="CY473" i="1"/>
  <c r="CY445" i="1"/>
  <c r="CZ445" i="1" s="1"/>
  <c r="DA445" i="1" s="1"/>
  <c r="CY113" i="1"/>
  <c r="CY390" i="1"/>
  <c r="CY430" i="1"/>
  <c r="CY352" i="1"/>
  <c r="CY489" i="1"/>
  <c r="CY198" i="1"/>
  <c r="CY99" i="1"/>
  <c r="CY68" i="1"/>
  <c r="CY420" i="1"/>
  <c r="CY467" i="1"/>
  <c r="CZ467" i="1" s="1"/>
  <c r="CY95" i="1"/>
  <c r="CY225" i="1"/>
  <c r="CY163" i="1"/>
  <c r="CY428" i="1"/>
  <c r="CY147" i="1"/>
  <c r="CY389" i="1"/>
  <c r="CY327" i="1"/>
  <c r="CY189" i="1"/>
  <c r="CY333" i="1"/>
  <c r="CY111" i="1"/>
  <c r="CY279" i="1"/>
  <c r="CY268" i="1"/>
  <c r="CZ105" i="1"/>
  <c r="DA105" i="1" s="1"/>
  <c r="CY300" i="1"/>
  <c r="CY317" i="1"/>
  <c r="CY495" i="1"/>
  <c r="CZ51" i="1"/>
  <c r="CY487" i="1"/>
  <c r="CY170" i="1"/>
  <c r="CY86" i="1"/>
  <c r="CY213" i="1"/>
  <c r="CY387" i="1"/>
  <c r="CY276" i="1"/>
  <c r="CY22" i="1"/>
  <c r="CY92" i="1"/>
  <c r="CY58" i="1"/>
  <c r="CY397" i="1"/>
  <c r="CY344" i="1"/>
  <c r="CY9" i="1"/>
  <c r="CY94" i="1"/>
  <c r="CY59" i="1"/>
  <c r="CZ59" i="1" s="1"/>
  <c r="DA59" i="1" s="1"/>
  <c r="CY358" i="1"/>
  <c r="CY493" i="1"/>
  <c r="CY318" i="1"/>
  <c r="CY182" i="1"/>
  <c r="CY351" i="1"/>
  <c r="CZ351" i="1" s="1"/>
  <c r="DA351" i="1" s="1"/>
  <c r="CY175" i="1"/>
  <c r="CY196" i="1"/>
  <c r="CY162" i="1"/>
  <c r="CZ6" i="1"/>
  <c r="CY290" i="1"/>
  <c r="CY190" i="1"/>
  <c r="CY180" i="1"/>
  <c r="CY363" i="1"/>
  <c r="CY289" i="1"/>
  <c r="CY42" i="1"/>
  <c r="CY339" i="1"/>
  <c r="CY19" i="1"/>
  <c r="CY278" i="1"/>
  <c r="CY411" i="1"/>
  <c r="CZ411" i="1" s="1"/>
  <c r="DA411" i="1" s="1"/>
  <c r="CY103" i="1"/>
  <c r="CY127" i="1"/>
  <c r="CY373" i="1"/>
  <c r="CY237" i="1"/>
  <c r="CY372" i="1"/>
  <c r="CY312" i="1"/>
  <c r="CY297" i="1"/>
  <c r="CY250" i="1"/>
  <c r="CY392" i="1"/>
  <c r="CY288" i="1"/>
  <c r="CY502" i="1"/>
  <c r="CY419" i="1"/>
  <c r="CY202" i="1"/>
  <c r="CY486" i="1"/>
  <c r="CY469" i="1"/>
  <c r="CZ469" i="1" s="1"/>
  <c r="DA469" i="1" s="1"/>
  <c r="CY450" i="1"/>
  <c r="CY241" i="1"/>
  <c r="CY409" i="1"/>
  <c r="CY204" i="1"/>
  <c r="CY425" i="1"/>
  <c r="CY24" i="1"/>
  <c r="CY248" i="1"/>
  <c r="CY348" i="1"/>
  <c r="CY380" i="1"/>
  <c r="CY490" i="1"/>
  <c r="CY55" i="1"/>
  <c r="CZ55" i="1" s="1"/>
  <c r="DA55" i="1" s="1"/>
  <c r="CY108" i="1"/>
  <c r="CY287" i="1"/>
  <c r="CY316" i="1"/>
  <c r="CY33" i="1"/>
  <c r="CY88" i="1"/>
  <c r="CY324" i="1"/>
  <c r="CY207" i="1"/>
  <c r="CY228" i="1"/>
  <c r="CY468" i="1"/>
  <c r="CY299" i="1"/>
  <c r="CZ299" i="1" s="1"/>
  <c r="DA299" i="1" s="1"/>
  <c r="CY29" i="1"/>
  <c r="CY463" i="1"/>
  <c r="CY384" i="1"/>
  <c r="CY308" i="1"/>
  <c r="CY451" i="1"/>
  <c r="CZ479" i="1"/>
  <c r="DA479" i="1" s="1"/>
  <c r="CY263" i="1"/>
  <c r="CY362" i="1"/>
  <c r="CY240" i="1"/>
  <c r="CY134" i="1"/>
  <c r="CY432" i="1"/>
  <c r="CY205" i="1"/>
  <c r="CY229" i="1"/>
  <c r="CY313" i="1"/>
  <c r="CY174" i="1"/>
  <c r="CY414" i="1"/>
  <c r="CY302" i="1"/>
  <c r="CY145" i="1"/>
  <c r="CY400" i="1"/>
  <c r="CZ400" i="1" s="1"/>
  <c r="DA400" i="1" s="1"/>
  <c r="CY133" i="1"/>
  <c r="CY16" i="1"/>
  <c r="CY247" i="1"/>
  <c r="CY305" i="1"/>
  <c r="CZ305" i="1" s="1"/>
  <c r="DA305" i="1" s="1"/>
  <c r="CY272" i="1"/>
  <c r="CY315" i="1"/>
  <c r="CY183" i="1"/>
  <c r="CY100" i="1"/>
  <c r="CZ100" i="1" s="1"/>
  <c r="CY61" i="1"/>
  <c r="CY435" i="1"/>
  <c r="CY177" i="1"/>
  <c r="CY383" i="1"/>
  <c r="CY125" i="1"/>
  <c r="CZ125" i="1" s="1"/>
  <c r="DA125" i="1" s="1"/>
  <c r="CY491" i="1"/>
  <c r="CY337" i="1"/>
  <c r="CY5" i="1"/>
  <c r="CY193" i="1"/>
  <c r="CY340" i="1"/>
  <c r="CY84" i="1"/>
  <c r="CY221" i="1"/>
  <c r="CY407" i="1"/>
  <c r="CY30" i="1"/>
  <c r="CZ30" i="1" s="1"/>
  <c r="DA30" i="1" s="1"/>
  <c r="CY447" i="1"/>
  <c r="CZ336" i="1"/>
  <c r="DA336" i="1" s="1"/>
  <c r="CY408" i="1"/>
  <c r="CZ130" i="1"/>
  <c r="DA130" i="1" s="1"/>
  <c r="CY224" i="1"/>
  <c r="CY261" i="1"/>
  <c r="CY375" i="1"/>
  <c r="CZ159" i="1"/>
  <c r="CY197" i="1"/>
  <c r="CY222" i="1"/>
  <c r="CY443" i="1"/>
  <c r="CY243" i="1"/>
  <c r="CY73" i="1"/>
  <c r="CY34" i="1"/>
  <c r="CY49" i="1"/>
  <c r="CY154" i="1"/>
  <c r="CZ154" i="1" s="1"/>
  <c r="DA154" i="1" s="1"/>
  <c r="CY332" i="1"/>
  <c r="CY69" i="1"/>
  <c r="CY97" i="1"/>
  <c r="CY148" i="1"/>
  <c r="CY437" i="1"/>
  <c r="CY173" i="1"/>
  <c r="CY191" i="1"/>
  <c r="CY31" i="1"/>
  <c r="CY369" i="1"/>
  <c r="CY429" i="1"/>
  <c r="CY345" i="1"/>
  <c r="CY404" i="1"/>
  <c r="CZ404" i="1" s="1"/>
  <c r="DA404" i="1" s="1"/>
  <c r="CY158" i="1"/>
  <c r="CY152" i="1"/>
  <c r="CY64" i="1"/>
  <c r="CY131" i="1"/>
  <c r="CY259" i="1"/>
  <c r="CY244" i="1"/>
  <c r="CZ244" i="1" s="1"/>
  <c r="FA38" i="6"/>
  <c r="CZ382" i="1"/>
  <c r="DA382" i="1" s="1"/>
  <c r="CY200" i="1"/>
  <c r="CY74" i="1"/>
  <c r="CY216" i="1"/>
  <c r="CY70" i="1"/>
  <c r="CY23" i="1"/>
  <c r="CY499" i="1"/>
  <c r="CY368" i="1"/>
  <c r="CY242" i="1"/>
  <c r="CZ242" i="1" s="1"/>
  <c r="CY172" i="1"/>
  <c r="CY274" i="1"/>
  <c r="CY453" i="1"/>
  <c r="CY45" i="1"/>
  <c r="CY438" i="1"/>
  <c r="CY449" i="1"/>
  <c r="CY138" i="1"/>
  <c r="CY436" i="1"/>
  <c r="CZ436" i="1" s="1"/>
  <c r="DA436" i="1" s="1"/>
  <c r="CY57" i="1"/>
  <c r="CY386" i="1"/>
  <c r="CY15" i="1"/>
  <c r="CY359" i="1"/>
  <c r="CY171" i="1"/>
  <c r="CZ203" i="1"/>
  <c r="CY464" i="1"/>
  <c r="CY494" i="1"/>
  <c r="CY252" i="1"/>
  <c r="CZ466" i="1"/>
  <c r="DA466" i="1" s="1"/>
  <c r="CY17" i="1"/>
  <c r="CZ17" i="1" s="1"/>
  <c r="CY262" i="1"/>
  <c r="CY264" i="1"/>
  <c r="CZ264" i="1" s="1"/>
  <c r="CY53" i="1"/>
  <c r="CZ102" i="1"/>
  <c r="CY385" i="1"/>
  <c r="CY54" i="1"/>
  <c r="CZ54" i="1" s="1"/>
  <c r="DA54" i="1" s="1"/>
  <c r="CY157" i="1"/>
  <c r="CZ157" i="1" s="1"/>
  <c r="DA157" i="1" s="1"/>
  <c r="CY427" i="1"/>
  <c r="CY399" i="1"/>
  <c r="CY186" i="1"/>
  <c r="CZ186" i="1" s="1"/>
  <c r="CY320" i="1"/>
  <c r="CY291" i="1"/>
  <c r="CY454" i="1"/>
  <c r="CY484" i="1"/>
  <c r="CZ484" i="1" s="1"/>
  <c r="DA484" i="1" s="1"/>
  <c r="CY477" i="1"/>
  <c r="CY444" i="1"/>
  <c r="CY67" i="1"/>
  <c r="CY426" i="1"/>
  <c r="CY120" i="1"/>
  <c r="CZ120" i="1" s="1"/>
  <c r="DA120" i="1" s="1"/>
  <c r="CY434" i="1"/>
  <c r="CY217" i="1"/>
  <c r="CZ217" i="1" s="1"/>
  <c r="CY401" i="1"/>
  <c r="CY354" i="1"/>
  <c r="AU95" i="6"/>
  <c r="AU90" i="6"/>
  <c r="AU70" i="6"/>
  <c r="AU37" i="6"/>
  <c r="CZ123" i="1" s="1"/>
  <c r="AU69" i="6"/>
  <c r="AU21" i="6"/>
  <c r="CZ246" i="1" s="1"/>
  <c r="AU94" i="6"/>
  <c r="AU7" i="6"/>
  <c r="AV7" i="6" s="1"/>
  <c r="AU48" i="6"/>
  <c r="AV48" i="6" s="1"/>
  <c r="AU68" i="6"/>
  <c r="FA41" i="6"/>
  <c r="AU36" i="6"/>
  <c r="AU61" i="6"/>
  <c r="AU65" i="6"/>
  <c r="AU66" i="6"/>
  <c r="AU58" i="6"/>
  <c r="AU86" i="6"/>
  <c r="AU41" i="6"/>
  <c r="FA66" i="6"/>
  <c r="FA17" i="6"/>
  <c r="FA55" i="6"/>
  <c r="FA47" i="6"/>
  <c r="FA35" i="6"/>
  <c r="FA16" i="6"/>
  <c r="FA4" i="6"/>
  <c r="AU28" i="6"/>
  <c r="AU9" i="6"/>
  <c r="AU87" i="6"/>
  <c r="AU23" i="6"/>
  <c r="FA57" i="6"/>
  <c r="FA93" i="6"/>
  <c r="FB93" i="6" s="1"/>
  <c r="FA63" i="6"/>
  <c r="FA89" i="6"/>
  <c r="FA90" i="6"/>
  <c r="FA6" i="6"/>
  <c r="FA31" i="6"/>
  <c r="FA40" i="6"/>
  <c r="FA21" i="6"/>
  <c r="FA67" i="6"/>
  <c r="FA28" i="6"/>
  <c r="FA81" i="6"/>
  <c r="FA71" i="6"/>
  <c r="FA36" i="6"/>
  <c r="AU20" i="6"/>
  <c r="AU5" i="6"/>
  <c r="AU97" i="6"/>
  <c r="AU82" i="6"/>
  <c r="FA45" i="6"/>
  <c r="AU42" i="6"/>
  <c r="AU59" i="6"/>
  <c r="AU30" i="6"/>
  <c r="CZ65" i="1" s="1"/>
  <c r="AU79" i="6"/>
  <c r="AU57" i="6"/>
  <c r="AU14" i="6"/>
  <c r="CZ503" i="1" s="1"/>
  <c r="AU45" i="6"/>
  <c r="AU32" i="6"/>
  <c r="AU84" i="6"/>
  <c r="AU71" i="6"/>
  <c r="AU46" i="6"/>
  <c r="AU60" i="6"/>
  <c r="AU40" i="6"/>
  <c r="AU63" i="6"/>
  <c r="AU67" i="6"/>
  <c r="AU51" i="6"/>
  <c r="AV51" i="6" s="1"/>
  <c r="AT3" i="6"/>
  <c r="AU93" i="6"/>
  <c r="AU27" i="6"/>
  <c r="AU43" i="6"/>
  <c r="AU47" i="6"/>
  <c r="AU22" i="6"/>
  <c r="CZ209" i="1" s="1"/>
  <c r="AU34" i="6"/>
  <c r="AU81" i="6"/>
  <c r="AV81" i="6" s="1"/>
  <c r="AU74" i="6"/>
  <c r="AV74" i="6" s="1"/>
  <c r="AU38" i="6"/>
  <c r="AU1" i="6"/>
  <c r="AU76" i="6"/>
  <c r="AU80" i="6"/>
  <c r="AU52" i="6"/>
  <c r="AV52" i="6" s="1"/>
  <c r="AU92" i="6"/>
  <c r="AV92" i="6" s="1"/>
  <c r="AU72" i="6"/>
  <c r="AU78" i="6"/>
  <c r="AU15" i="6"/>
  <c r="AV15" i="6" s="1"/>
  <c r="AU77" i="6"/>
  <c r="AV77" i="6" s="1"/>
  <c r="AU55" i="6"/>
  <c r="AV55" i="6" s="1"/>
  <c r="AU25" i="6"/>
  <c r="AV25" i="6" s="1"/>
  <c r="AU83" i="6"/>
  <c r="AU62" i="6"/>
  <c r="AV62" i="6" s="1"/>
  <c r="AU10" i="6"/>
  <c r="AU91" i="6"/>
  <c r="AV91" i="6" s="1"/>
  <c r="AU12" i="6"/>
  <c r="AV12" i="6" s="1"/>
  <c r="AU8" i="6"/>
  <c r="AV8" i="6" s="1"/>
  <c r="AU50" i="6"/>
  <c r="AV50" i="6" s="1"/>
  <c r="AU11" i="6"/>
  <c r="AV11" i="6" s="1"/>
  <c r="AU85" i="6"/>
  <c r="AV85" i="6" s="1"/>
  <c r="AU31" i="6"/>
  <c r="AV31" i="6" s="1"/>
  <c r="AU24" i="6"/>
  <c r="AV24" i="6" s="1"/>
  <c r="AU13" i="6"/>
  <c r="AV13" i="6" s="1"/>
  <c r="AU88" i="6"/>
  <c r="AV88" i="6" s="1"/>
  <c r="FA15" i="6"/>
  <c r="AU89" i="6"/>
  <c r="AV89" i="6" s="1"/>
  <c r="AU18" i="6"/>
  <c r="AV18" i="6" s="1"/>
  <c r="AU75" i="6"/>
  <c r="AV75" i="6" s="1"/>
  <c r="AU4" i="6"/>
  <c r="AV4" i="6" s="1"/>
  <c r="AU29" i="6"/>
  <c r="AV29" i="6" s="1"/>
  <c r="AU53" i="6"/>
  <c r="AV53" i="6" s="1"/>
  <c r="AU96" i="6"/>
  <c r="AV96" i="6" s="1"/>
  <c r="AU49" i="6"/>
  <c r="AV49" i="6" s="1"/>
  <c r="AU39" i="6"/>
  <c r="AV39" i="6" s="1"/>
  <c r="AU56" i="6"/>
  <c r="AV56" i="6" s="1"/>
  <c r="AU35" i="6"/>
  <c r="AV35" i="6" s="1"/>
  <c r="FA53" i="6"/>
  <c r="AU54" i="6"/>
  <c r="AV54" i="6" s="1"/>
  <c r="AU64" i="6"/>
  <c r="AV64" i="6" s="1"/>
  <c r="AU98" i="6"/>
  <c r="AV98" i="6" s="1"/>
  <c r="AU16" i="6"/>
  <c r="AV16" i="6" s="1"/>
  <c r="AU17" i="6"/>
  <c r="AV17" i="6" s="1"/>
  <c r="AU44" i="6"/>
  <c r="AV44" i="6" s="1"/>
  <c r="AU6" i="6"/>
  <c r="AV6" i="6" s="1"/>
  <c r="AU19" i="6"/>
  <c r="AV19" i="6" s="1"/>
  <c r="AU26" i="6"/>
  <c r="AV26" i="6" s="1"/>
  <c r="AU33" i="6"/>
  <c r="AV33" i="6" s="1"/>
  <c r="AU73" i="6"/>
  <c r="AV73" i="6" s="1"/>
  <c r="AJ110" i="12"/>
  <c r="AJ111" i="12"/>
  <c r="AJ109" i="12"/>
  <c r="AJ108" i="12"/>
  <c r="AJ105" i="12"/>
  <c r="AJ107" i="12"/>
  <c r="AJ100" i="12"/>
  <c r="AJ106" i="12"/>
  <c r="AJ104" i="12"/>
  <c r="AJ101" i="12"/>
  <c r="AJ97" i="12"/>
  <c r="AJ96" i="12"/>
  <c r="AJ93" i="12"/>
  <c r="AJ98" i="12"/>
  <c r="AJ103" i="12"/>
  <c r="AJ99" i="12"/>
  <c r="AJ95" i="12"/>
  <c r="AJ102" i="12"/>
  <c r="AJ89" i="12"/>
  <c r="AJ88" i="12"/>
  <c r="AJ92" i="12"/>
  <c r="AJ85" i="12"/>
  <c r="AJ91" i="12"/>
  <c r="AJ87" i="12"/>
  <c r="AJ82" i="12"/>
  <c r="AJ90" i="12"/>
  <c r="AJ79" i="12"/>
  <c r="AJ84" i="12"/>
  <c r="AJ81" i="12"/>
  <c r="AJ83" i="12"/>
  <c r="AJ94" i="12"/>
  <c r="AJ86" i="12"/>
  <c r="AJ80" i="12"/>
  <c r="AJ69" i="12"/>
  <c r="AJ74" i="12"/>
  <c r="AJ71" i="12"/>
  <c r="AJ77" i="12"/>
  <c r="AJ73" i="12"/>
  <c r="AJ70" i="12"/>
  <c r="AJ78" i="12"/>
  <c r="AJ75" i="12"/>
  <c r="AJ67" i="12"/>
  <c r="AJ66" i="12"/>
  <c r="AJ76" i="12"/>
  <c r="AJ72" i="12"/>
  <c r="AJ63" i="12"/>
  <c r="AJ60" i="12"/>
  <c r="AJ65" i="12"/>
  <c r="AJ57" i="12"/>
  <c r="AJ68" i="12"/>
  <c r="AJ62" i="12"/>
  <c r="AJ59" i="12"/>
  <c r="AJ64" i="12"/>
  <c r="AJ56" i="12"/>
  <c r="AJ51" i="12"/>
  <c r="AJ48" i="12"/>
  <c r="AJ53" i="12"/>
  <c r="AJ50" i="12"/>
  <c r="AJ47" i="12"/>
  <c r="AJ52" i="12"/>
  <c r="AJ55" i="12"/>
  <c r="AJ54" i="12"/>
  <c r="AJ49" i="12"/>
  <c r="AJ44" i="12"/>
  <c r="AJ38" i="12"/>
  <c r="AJ30" i="12"/>
  <c r="AJ43" i="12"/>
  <c r="AJ35" i="12"/>
  <c r="AJ46" i="12"/>
  <c r="AJ40" i="12"/>
  <c r="AJ32" i="12"/>
  <c r="AJ45" i="12"/>
  <c r="AJ37" i="12"/>
  <c r="AJ29" i="12"/>
  <c r="AJ42" i="12"/>
  <c r="AJ34" i="12"/>
  <c r="AJ26" i="12"/>
  <c r="AJ58" i="12"/>
  <c r="AJ39" i="12"/>
  <c r="AJ31" i="12"/>
  <c r="AJ36" i="12"/>
  <c r="AJ28" i="12"/>
  <c r="AJ18" i="12"/>
  <c r="AJ10" i="12"/>
  <c r="AJ23" i="12"/>
  <c r="AJ15" i="12"/>
  <c r="AJ7" i="12"/>
  <c r="AJ20" i="12"/>
  <c r="AJ12" i="12"/>
  <c r="AJ17" i="12"/>
  <c r="AJ9" i="12"/>
  <c r="AJ25" i="12"/>
  <c r="AJ24" i="12"/>
  <c r="AJ22" i="12"/>
  <c r="AJ14" i="12"/>
  <c r="AJ61" i="12"/>
  <c r="AJ41" i="12"/>
  <c r="AJ33" i="12"/>
  <c r="AJ27" i="12"/>
  <c r="AJ19" i="12"/>
  <c r="AJ11" i="12"/>
  <c r="AJ5" i="12"/>
  <c r="AJ21" i="12"/>
  <c r="AJ16" i="12"/>
  <c r="AJ13" i="12"/>
  <c r="AJ6" i="12"/>
  <c r="AJ8" i="12"/>
  <c r="AK3" i="12"/>
  <c r="FB16" i="6"/>
  <c r="FA1" i="6"/>
  <c r="FB38" i="6" s="1"/>
  <c r="EZ3" i="6"/>
  <c r="FB18" i="6"/>
  <c r="FB61" i="6"/>
  <c r="FA32" i="6"/>
  <c r="CR1" i="1"/>
  <c r="CZ24" i="1" l="1"/>
  <c r="DA24" i="1" s="1"/>
  <c r="DA28" i="1"/>
  <c r="CZ354" i="1"/>
  <c r="DA354" i="1" s="1"/>
  <c r="CZ426" i="1"/>
  <c r="DA426" i="1" s="1"/>
  <c r="CZ146" i="1"/>
  <c r="DA146" i="1" s="1"/>
  <c r="CZ37" i="1"/>
  <c r="CZ171" i="1"/>
  <c r="CZ45" i="1"/>
  <c r="DA45" i="1" s="1"/>
  <c r="CZ70" i="1"/>
  <c r="CZ259" i="1"/>
  <c r="DA259" i="1" s="1"/>
  <c r="CZ437" i="1"/>
  <c r="DA437" i="1" s="1"/>
  <c r="CZ443" i="1"/>
  <c r="DA443" i="1" s="1"/>
  <c r="CZ375" i="1"/>
  <c r="DA375" i="1" s="1"/>
  <c r="CZ238" i="1"/>
  <c r="CZ407" i="1"/>
  <c r="DA407" i="1" s="1"/>
  <c r="CZ5" i="1"/>
  <c r="CZ183" i="1"/>
  <c r="CZ145" i="1"/>
  <c r="DA145" i="1" s="1"/>
  <c r="CZ432" i="1"/>
  <c r="DA432" i="1" s="1"/>
  <c r="CZ468" i="1"/>
  <c r="CZ88" i="1"/>
  <c r="CZ490" i="1"/>
  <c r="DA490" i="1" s="1"/>
  <c r="CZ206" i="1"/>
  <c r="DA206" i="1" s="1"/>
  <c r="CZ277" i="1"/>
  <c r="CZ275" i="1"/>
  <c r="DA275" i="1" s="1"/>
  <c r="CZ363" i="1"/>
  <c r="CZ94" i="1"/>
  <c r="DA94" i="1" s="1"/>
  <c r="CZ92" i="1"/>
  <c r="DA92" i="1" s="1"/>
  <c r="CZ71" i="1"/>
  <c r="DA71" i="1" s="1"/>
  <c r="CZ132" i="1"/>
  <c r="DA132" i="1" s="1"/>
  <c r="CZ271" i="1"/>
  <c r="CZ398" i="1"/>
  <c r="CZ11" i="1"/>
  <c r="DA11" i="1" s="1"/>
  <c r="CZ112" i="1"/>
  <c r="DA112" i="1" s="1"/>
  <c r="CZ67" i="1"/>
  <c r="CZ454" i="1"/>
  <c r="CZ98" i="1"/>
  <c r="CZ359" i="1"/>
  <c r="DA359" i="1" s="1"/>
  <c r="CZ138" i="1"/>
  <c r="DA138" i="1" s="1"/>
  <c r="CZ368" i="1"/>
  <c r="DA368" i="1" s="1"/>
  <c r="CZ216" i="1"/>
  <c r="CZ322" i="1"/>
  <c r="DA322" i="1" s="1"/>
  <c r="CZ345" i="1"/>
  <c r="DA345" i="1" s="1"/>
  <c r="CZ148" i="1"/>
  <c r="DA148" i="1" s="1"/>
  <c r="CZ151" i="1"/>
  <c r="DA151" i="1" s="1"/>
  <c r="CZ261" i="1"/>
  <c r="CZ234" i="1"/>
  <c r="DA234" i="1" s="1"/>
  <c r="DB234" i="1" s="1"/>
  <c r="CZ383" i="1"/>
  <c r="DA383" i="1" s="1"/>
  <c r="CZ315" i="1"/>
  <c r="CZ247" i="1"/>
  <c r="CZ174" i="1"/>
  <c r="DA174" i="1" s="1"/>
  <c r="CZ134" i="1"/>
  <c r="DA134" i="1" s="1"/>
  <c r="CZ451" i="1"/>
  <c r="CZ228" i="1"/>
  <c r="CZ33" i="1"/>
  <c r="CZ380" i="1"/>
  <c r="DA380" i="1" s="1"/>
  <c r="CZ425" i="1"/>
  <c r="DA425" i="1" s="1"/>
  <c r="CZ486" i="1"/>
  <c r="DA486" i="1" s="1"/>
  <c r="CZ250" i="1"/>
  <c r="DA250" i="1" s="1"/>
  <c r="CZ278" i="1"/>
  <c r="DA278" i="1" s="1"/>
  <c r="CZ42" i="1"/>
  <c r="DA42" i="1" s="1"/>
  <c r="CZ180" i="1"/>
  <c r="CZ72" i="1"/>
  <c r="CZ182" i="1"/>
  <c r="DA182" i="1" s="1"/>
  <c r="DB182" i="1" s="1"/>
  <c r="CZ495" i="1"/>
  <c r="CZ89" i="1"/>
  <c r="DA89" i="1" s="1"/>
  <c r="CZ333" i="1"/>
  <c r="DA333" i="1" s="1"/>
  <c r="CZ420" i="1"/>
  <c r="DA420" i="1" s="1"/>
  <c r="CZ489" i="1"/>
  <c r="DA489" i="1" s="1"/>
  <c r="CZ335" i="1"/>
  <c r="DA335" i="1" s="1"/>
  <c r="CZ410" i="1"/>
  <c r="DA410" i="1" s="1"/>
  <c r="CZ87" i="1"/>
  <c r="DA87" i="1" s="1"/>
  <c r="DB87" i="1" s="1"/>
  <c r="CZ401" i="1"/>
  <c r="CZ444" i="1"/>
  <c r="DA444" i="1" s="1"/>
  <c r="CZ291" i="1"/>
  <c r="CZ494" i="1"/>
  <c r="CZ15" i="1"/>
  <c r="DA15" i="1" s="1"/>
  <c r="CZ38" i="1"/>
  <c r="DA38" i="1" s="1"/>
  <c r="CZ330" i="1"/>
  <c r="DA330" i="1" s="1"/>
  <c r="CZ429" i="1"/>
  <c r="DA429" i="1" s="1"/>
  <c r="CZ222" i="1"/>
  <c r="CZ150" i="1"/>
  <c r="DA150" i="1" s="1"/>
  <c r="CZ286" i="1"/>
  <c r="CZ447" i="1"/>
  <c r="DA447" i="1" s="1"/>
  <c r="CZ337" i="1"/>
  <c r="DA337" i="1" s="1"/>
  <c r="CZ177" i="1"/>
  <c r="DA177" i="1" s="1"/>
  <c r="CZ16" i="1"/>
  <c r="CZ302" i="1"/>
  <c r="DA302" i="1" s="1"/>
  <c r="CZ313" i="1"/>
  <c r="DA313" i="1" s="1"/>
  <c r="CZ240" i="1"/>
  <c r="DA240" i="1" s="1"/>
  <c r="CZ156" i="1"/>
  <c r="CZ308" i="1"/>
  <c r="CZ207" i="1"/>
  <c r="CZ316" i="1"/>
  <c r="DA316" i="1" s="1"/>
  <c r="CZ202" i="1"/>
  <c r="CZ90" i="1"/>
  <c r="CZ190" i="1"/>
  <c r="CZ162" i="1"/>
  <c r="CZ318" i="1"/>
  <c r="DA318" i="1" s="1"/>
  <c r="CZ22" i="1"/>
  <c r="CZ317" i="1"/>
  <c r="DA317" i="1" s="1"/>
  <c r="CZ189" i="1"/>
  <c r="CZ352" i="1"/>
  <c r="DA352" i="1" s="1"/>
  <c r="CZ473" i="1"/>
  <c r="CZ350" i="1"/>
  <c r="DA350" i="1" s="1"/>
  <c r="CZ36" i="1"/>
  <c r="DA36" i="1" s="1"/>
  <c r="CZ219" i="1"/>
  <c r="DA219" i="1" s="1"/>
  <c r="CZ47" i="1"/>
  <c r="CZ434" i="1"/>
  <c r="DA434" i="1" s="1"/>
  <c r="CZ399" i="1"/>
  <c r="DA399" i="1" s="1"/>
  <c r="CZ53" i="1"/>
  <c r="DA53" i="1" s="1"/>
  <c r="CZ185" i="1"/>
  <c r="DA185" i="1" s="1"/>
  <c r="CZ464" i="1"/>
  <c r="CZ386" i="1"/>
  <c r="DA386" i="1" s="1"/>
  <c r="CZ449" i="1"/>
  <c r="DA449" i="1" s="1"/>
  <c r="CZ453" i="1"/>
  <c r="CZ499" i="1"/>
  <c r="DA499" i="1" s="1"/>
  <c r="CZ200" i="1"/>
  <c r="CZ239" i="1"/>
  <c r="CZ131" i="1"/>
  <c r="DA131" i="1" s="1"/>
  <c r="CZ369" i="1"/>
  <c r="CZ49" i="1"/>
  <c r="CZ224" i="1"/>
  <c r="CZ470" i="1"/>
  <c r="CZ221" i="1"/>
  <c r="CZ491" i="1"/>
  <c r="DA491" i="1" s="1"/>
  <c r="CZ435" i="1"/>
  <c r="DA435" i="1" s="1"/>
  <c r="CZ272" i="1"/>
  <c r="DA272" i="1" s="1"/>
  <c r="CZ414" i="1"/>
  <c r="DA414" i="1" s="1"/>
  <c r="CZ229" i="1"/>
  <c r="CZ362" i="1"/>
  <c r="CZ41" i="1"/>
  <c r="DA41" i="1" s="1"/>
  <c r="CZ384" i="1"/>
  <c r="DA384" i="1" s="1"/>
  <c r="CZ153" i="1"/>
  <c r="DA153" i="1" s="1"/>
  <c r="DB153" i="1" s="1"/>
  <c r="CZ204" i="1"/>
  <c r="DA204" i="1" s="1"/>
  <c r="CZ419" i="1"/>
  <c r="DA419" i="1" s="1"/>
  <c r="CZ297" i="1"/>
  <c r="DA297" i="1" s="1"/>
  <c r="CZ370" i="1"/>
  <c r="DA370" i="1" s="1"/>
  <c r="CZ260" i="1"/>
  <c r="CZ196" i="1"/>
  <c r="CZ493" i="1"/>
  <c r="DA493" i="1" s="1"/>
  <c r="CZ9" i="1"/>
  <c r="CZ276" i="1"/>
  <c r="CZ300" i="1"/>
  <c r="DA300" i="1" s="1"/>
  <c r="CZ266" i="1"/>
  <c r="CZ268" i="1"/>
  <c r="CZ327" i="1"/>
  <c r="DA327" i="1" s="1"/>
  <c r="CZ389" i="1"/>
  <c r="DA389" i="1" s="1"/>
  <c r="CZ428" i="1"/>
  <c r="DA428" i="1" s="1"/>
  <c r="CZ68" i="1"/>
  <c r="DA68" i="1" s="1"/>
  <c r="CZ430" i="1"/>
  <c r="DA430" i="1" s="1"/>
  <c r="CZ282" i="1"/>
  <c r="DA282" i="1" s="1"/>
  <c r="DB282" i="1" s="1"/>
  <c r="CZ46" i="1"/>
  <c r="DA46" i="1" s="1"/>
  <c r="CZ320" i="1"/>
  <c r="DA320" i="1" s="1"/>
  <c r="CZ438" i="1"/>
  <c r="DA438" i="1" s="1"/>
  <c r="CZ274" i="1"/>
  <c r="DA274" i="1" s="1"/>
  <c r="CZ124" i="1"/>
  <c r="DA124" i="1" s="1"/>
  <c r="CZ74" i="1"/>
  <c r="CZ195" i="1"/>
  <c r="CZ298" i="1"/>
  <c r="CZ64" i="1"/>
  <c r="CZ31" i="1"/>
  <c r="DA31" i="1" s="1"/>
  <c r="CZ97" i="1"/>
  <c r="DA97" i="1" s="1"/>
  <c r="CZ197" i="1"/>
  <c r="CZ319" i="1"/>
  <c r="CZ84" i="1"/>
  <c r="CZ212" i="1"/>
  <c r="DA212" i="1" s="1"/>
  <c r="CZ263" i="1"/>
  <c r="CZ463" i="1"/>
  <c r="DA463" i="1" s="1"/>
  <c r="CZ348" i="1"/>
  <c r="DA348" i="1" s="1"/>
  <c r="CZ409" i="1"/>
  <c r="DA409" i="1" s="1"/>
  <c r="CZ502" i="1"/>
  <c r="DA502" i="1" s="1"/>
  <c r="CZ312" i="1"/>
  <c r="CZ373" i="1"/>
  <c r="DA373" i="1" s="1"/>
  <c r="CZ285" i="1"/>
  <c r="DA285" i="1" s="1"/>
  <c r="CZ231" i="1"/>
  <c r="CZ19" i="1"/>
  <c r="DA19" i="1" s="1"/>
  <c r="CZ175" i="1"/>
  <c r="CZ344" i="1"/>
  <c r="DA344" i="1" s="1"/>
  <c r="CZ387" i="1"/>
  <c r="DA387" i="1" s="1"/>
  <c r="CZ170" i="1"/>
  <c r="CZ376" i="1"/>
  <c r="DA376" i="1" s="1"/>
  <c r="CZ12" i="1"/>
  <c r="CZ163" i="1"/>
  <c r="CZ99" i="1"/>
  <c r="CZ390" i="1"/>
  <c r="DA390" i="1" s="1"/>
  <c r="CZ294" i="1"/>
  <c r="DA294" i="1" s="1"/>
  <c r="CZ199" i="1"/>
  <c r="CZ236" i="1"/>
  <c r="CZ243" i="1"/>
  <c r="DA243" i="1" s="1"/>
  <c r="CZ477" i="1"/>
  <c r="DA477" i="1" s="1"/>
  <c r="DB477" i="1" s="1"/>
  <c r="CZ427" i="1"/>
  <c r="DA427" i="1" s="1"/>
  <c r="CZ385" i="1"/>
  <c r="DA385" i="1" s="1"/>
  <c r="CZ262" i="1"/>
  <c r="CZ366" i="1"/>
  <c r="DA366" i="1" s="1"/>
  <c r="CZ57" i="1"/>
  <c r="DA57" i="1" s="1"/>
  <c r="CZ143" i="1"/>
  <c r="DA143" i="1" s="1"/>
  <c r="CZ152" i="1"/>
  <c r="DA152" i="1" s="1"/>
  <c r="CZ191" i="1"/>
  <c r="DA191" i="1" s="1"/>
  <c r="DB191" i="1" s="1"/>
  <c r="CZ69" i="1"/>
  <c r="CZ34" i="1"/>
  <c r="CZ40" i="1"/>
  <c r="DA40" i="1" s="1"/>
  <c r="CZ408" i="1"/>
  <c r="DA408" i="1" s="1"/>
  <c r="CZ340" i="1"/>
  <c r="DA340" i="1" s="1"/>
  <c r="CZ155" i="1"/>
  <c r="CZ205" i="1"/>
  <c r="CZ440" i="1"/>
  <c r="DA440" i="1" s="1"/>
  <c r="CZ324" i="1"/>
  <c r="DA324" i="1" s="1"/>
  <c r="CZ287" i="1"/>
  <c r="CZ248" i="1"/>
  <c r="CZ241" i="1"/>
  <c r="CZ288" i="1"/>
  <c r="CZ372" i="1"/>
  <c r="DA372" i="1" s="1"/>
  <c r="CZ127" i="1"/>
  <c r="DA127" i="1" s="1"/>
  <c r="CZ353" i="1"/>
  <c r="DA353" i="1" s="1"/>
  <c r="CZ290" i="1"/>
  <c r="DA290" i="1" s="1"/>
  <c r="CZ397" i="1"/>
  <c r="DA397" i="1" s="1"/>
  <c r="CZ213" i="1"/>
  <c r="CZ487" i="1"/>
  <c r="CZ279" i="1"/>
  <c r="DA279" i="1" s="1"/>
  <c r="CZ225" i="1"/>
  <c r="CZ113" i="1"/>
  <c r="DA113" i="1" s="1"/>
  <c r="CZ21" i="1"/>
  <c r="CZ442" i="1"/>
  <c r="DA442" i="1" s="1"/>
  <c r="CZ252" i="1"/>
  <c r="DA252" i="1" s="1"/>
  <c r="CZ172" i="1"/>
  <c r="CZ23" i="1"/>
  <c r="DA23" i="1" s="1"/>
  <c r="CZ269" i="1"/>
  <c r="DA269" i="1" s="1"/>
  <c r="CZ121" i="1"/>
  <c r="DA121" i="1" s="1"/>
  <c r="CZ158" i="1"/>
  <c r="DA158" i="1" s="1"/>
  <c r="CZ173" i="1"/>
  <c r="DA173" i="1" s="1"/>
  <c r="CZ332" i="1"/>
  <c r="DA332" i="1" s="1"/>
  <c r="CZ73" i="1"/>
  <c r="CZ76" i="1"/>
  <c r="CZ193" i="1"/>
  <c r="CZ61" i="1"/>
  <c r="DA61" i="1" s="1"/>
  <c r="CZ133" i="1"/>
  <c r="DA133" i="1" s="1"/>
  <c r="CZ460" i="1"/>
  <c r="CZ136" i="1"/>
  <c r="DA136" i="1" s="1"/>
  <c r="CZ29" i="1"/>
  <c r="CZ108" i="1"/>
  <c r="DA108" i="1" s="1"/>
  <c r="CZ450" i="1"/>
  <c r="DA450" i="1" s="1"/>
  <c r="CZ392" i="1"/>
  <c r="DA392" i="1" s="1"/>
  <c r="CZ237" i="1"/>
  <c r="CZ103" i="1"/>
  <c r="DA103" i="1" s="1"/>
  <c r="CZ339" i="1"/>
  <c r="DA339" i="1" s="1"/>
  <c r="CZ289" i="1"/>
  <c r="CZ358" i="1"/>
  <c r="DA358" i="1" s="1"/>
  <c r="CZ58" i="1"/>
  <c r="CZ86" i="1"/>
  <c r="DA86" i="1" s="1"/>
  <c r="DB86" i="1" s="1"/>
  <c r="CZ111" i="1"/>
  <c r="CZ147" i="1"/>
  <c r="DA147" i="1" s="1"/>
  <c r="DB147" i="1" s="1"/>
  <c r="CZ95" i="1"/>
  <c r="CZ198" i="1"/>
  <c r="CZ142" i="1"/>
  <c r="DA142" i="1" s="1"/>
  <c r="DB142" i="1" s="1"/>
  <c r="CZ500" i="1"/>
  <c r="CZ253" i="1"/>
  <c r="CZ62" i="1"/>
  <c r="DA62" i="1" s="1"/>
  <c r="CZ165" i="1"/>
  <c r="DA165" i="1" s="1"/>
  <c r="FB62" i="6"/>
  <c r="FB81" i="6"/>
  <c r="FB97" i="6"/>
  <c r="FB55" i="6"/>
  <c r="FB29" i="6"/>
  <c r="AV46" i="6"/>
  <c r="AW46" i="6" s="1"/>
  <c r="FB30" i="6"/>
  <c r="FB7" i="6"/>
  <c r="FB8" i="6"/>
  <c r="FB34" i="6"/>
  <c r="FB32" i="6"/>
  <c r="FB89" i="6"/>
  <c r="FB76" i="6"/>
  <c r="AV34" i="6"/>
  <c r="AV71" i="6"/>
  <c r="AV57" i="6"/>
  <c r="AV68" i="6"/>
  <c r="AV22" i="6"/>
  <c r="DA209" i="1" s="1"/>
  <c r="AV84" i="6"/>
  <c r="AV79" i="6"/>
  <c r="AV36" i="6"/>
  <c r="FB85" i="6"/>
  <c r="FB87" i="6"/>
  <c r="FB79" i="6"/>
  <c r="AV10" i="6"/>
  <c r="AV97" i="6"/>
  <c r="AV78" i="6"/>
  <c r="AV80" i="6"/>
  <c r="AV47" i="6"/>
  <c r="AV67" i="6"/>
  <c r="AV40" i="6"/>
  <c r="AV32" i="6"/>
  <c r="DA17" i="1" s="1"/>
  <c r="AV30" i="6"/>
  <c r="AV61" i="6"/>
  <c r="FB21" i="6"/>
  <c r="FB36" i="6"/>
  <c r="FB51" i="6"/>
  <c r="AW75" i="6"/>
  <c r="AV83" i="6"/>
  <c r="AV72" i="6"/>
  <c r="AW72" i="6" s="1"/>
  <c r="AV76" i="6"/>
  <c r="AV43" i="6"/>
  <c r="AV63" i="6"/>
  <c r="AV60" i="6"/>
  <c r="FB40" i="6"/>
  <c r="AV87" i="6"/>
  <c r="AW87" i="6" s="1"/>
  <c r="AV66" i="6"/>
  <c r="AU3" i="6"/>
  <c r="AV21" i="6"/>
  <c r="AW21" i="6" s="1"/>
  <c r="AV1" i="6"/>
  <c r="AV95" i="6"/>
  <c r="AW95" i="6" s="1"/>
  <c r="AV5" i="6"/>
  <c r="AW5" i="6" s="1"/>
  <c r="AV86" i="6"/>
  <c r="AV82" i="6"/>
  <c r="AV41" i="6"/>
  <c r="AW41" i="6" s="1"/>
  <c r="AV23" i="6"/>
  <c r="AW23" i="6" s="1"/>
  <c r="AV94" i="6"/>
  <c r="AW94" i="6" s="1"/>
  <c r="AV90" i="6"/>
  <c r="AW90" i="6" s="1"/>
  <c r="AV37" i="6"/>
  <c r="AW37" i="6" s="1"/>
  <c r="AV58" i="6"/>
  <c r="AW58" i="6" s="1"/>
  <c r="AV69" i="6"/>
  <c r="AV20" i="6"/>
  <c r="AV9" i="6"/>
  <c r="AV27" i="6"/>
  <c r="AW27" i="6" s="1"/>
  <c r="AV45" i="6"/>
  <c r="AW45" i="6" s="1"/>
  <c r="AV59" i="6"/>
  <c r="AV28" i="6"/>
  <c r="AW28" i="6" s="1"/>
  <c r="FB13" i="6"/>
  <c r="AW24" i="6"/>
  <c r="AW52" i="6"/>
  <c r="AV38" i="6"/>
  <c r="AW38" i="6" s="1"/>
  <c r="AV93" i="6"/>
  <c r="AW93" i="6" s="1"/>
  <c r="AV14" i="6"/>
  <c r="AW14" i="6" s="1"/>
  <c r="AV70" i="6"/>
  <c r="AW70" i="6" s="1"/>
  <c r="AV42" i="6"/>
  <c r="AW42" i="6" s="1"/>
  <c r="AV65" i="6"/>
  <c r="AW65" i="6" s="1"/>
  <c r="FB12" i="6"/>
  <c r="FB59" i="6"/>
  <c r="FB11" i="6"/>
  <c r="FB90" i="6"/>
  <c r="FB84" i="6"/>
  <c r="FB63" i="6"/>
  <c r="FB95" i="6"/>
  <c r="FB96" i="6"/>
  <c r="FB72" i="6"/>
  <c r="FB4" i="6"/>
  <c r="FB41" i="6"/>
  <c r="FB94" i="6"/>
  <c r="FB24" i="6"/>
  <c r="FB92" i="6"/>
  <c r="FB98" i="6"/>
  <c r="FB67" i="6"/>
  <c r="FB56" i="6"/>
  <c r="FB14" i="6"/>
  <c r="FB88" i="6"/>
  <c r="FB23" i="6"/>
  <c r="FB47" i="6"/>
  <c r="FB44" i="6"/>
  <c r="FB9" i="6"/>
  <c r="FB19" i="6"/>
  <c r="FB17" i="6"/>
  <c r="FB82" i="6"/>
  <c r="FB35" i="6"/>
  <c r="FB64" i="6"/>
  <c r="FB27" i="6"/>
  <c r="FB58" i="6"/>
  <c r="FB77" i="6"/>
  <c r="FB54" i="6"/>
  <c r="FB39" i="6"/>
  <c r="FB78" i="6"/>
  <c r="FB33" i="6"/>
  <c r="FB10" i="6"/>
  <c r="FB5" i="6"/>
  <c r="FB6" i="6"/>
  <c r="FB46" i="6"/>
  <c r="FB66" i="6"/>
  <c r="FB86" i="6"/>
  <c r="FB15" i="6"/>
  <c r="FB26" i="6"/>
  <c r="FB74" i="6"/>
  <c r="FB50" i="6"/>
  <c r="AK111" i="12"/>
  <c r="AK106" i="12"/>
  <c r="AK108" i="12"/>
  <c r="AK105" i="12"/>
  <c r="AK102" i="12"/>
  <c r="AK110" i="12"/>
  <c r="AK107" i="12"/>
  <c r="AK104" i="12"/>
  <c r="AK109" i="12"/>
  <c r="AK99" i="12"/>
  <c r="AK93" i="12"/>
  <c r="AK98" i="12"/>
  <c r="AK103" i="12"/>
  <c r="AK95" i="12"/>
  <c r="AK100" i="12"/>
  <c r="AK92" i="12"/>
  <c r="AK101" i="12"/>
  <c r="AK96" i="12"/>
  <c r="AK85" i="12"/>
  <c r="AK97" i="12"/>
  <c r="AK91" i="12"/>
  <c r="AK87" i="12"/>
  <c r="AK94" i="12"/>
  <c r="AK90" i="12"/>
  <c r="AK89" i="12"/>
  <c r="AK84" i="12"/>
  <c r="AK78" i="12"/>
  <c r="AK83" i="12"/>
  <c r="AK86" i="12"/>
  <c r="AK80" i="12"/>
  <c r="AK77" i="12"/>
  <c r="AK88" i="12"/>
  <c r="AK74" i="12"/>
  <c r="AK71" i="12"/>
  <c r="AK68" i="12"/>
  <c r="AK82" i="12"/>
  <c r="AK73" i="12"/>
  <c r="AK70" i="12"/>
  <c r="AK81" i="12"/>
  <c r="AK75" i="12"/>
  <c r="AK67" i="12"/>
  <c r="AK76" i="12"/>
  <c r="AK72" i="12"/>
  <c r="AK63" i="12"/>
  <c r="AK69" i="12"/>
  <c r="AK65" i="12"/>
  <c r="AK62" i="12"/>
  <c r="AK59" i="12"/>
  <c r="AK79" i="12"/>
  <c r="AK64" i="12"/>
  <c r="AK61" i="12"/>
  <c r="AK48" i="12"/>
  <c r="AK53" i="12"/>
  <c r="AK60" i="12"/>
  <c r="AK50" i="12"/>
  <c r="AK52" i="12"/>
  <c r="AK44" i="12"/>
  <c r="AK57" i="12"/>
  <c r="AK56" i="12"/>
  <c r="AK55" i="12"/>
  <c r="AK49" i="12"/>
  <c r="AK43" i="12"/>
  <c r="AK35" i="12"/>
  <c r="AK47" i="12"/>
  <c r="AK46" i="12"/>
  <c r="AK40" i="12"/>
  <c r="AK45" i="12"/>
  <c r="AK37" i="12"/>
  <c r="AK42" i="12"/>
  <c r="AK34" i="12"/>
  <c r="AK26" i="12"/>
  <c r="AK66" i="12"/>
  <c r="AK58" i="12"/>
  <c r="AK39" i="12"/>
  <c r="AK31" i="12"/>
  <c r="AK36" i="12"/>
  <c r="AK28" i="12"/>
  <c r="AK51" i="12"/>
  <c r="AK41" i="12"/>
  <c r="AK33" i="12"/>
  <c r="AK25" i="12"/>
  <c r="AK32" i="12"/>
  <c r="AK23" i="12"/>
  <c r="AK15" i="12"/>
  <c r="AK7" i="12"/>
  <c r="AK20" i="12"/>
  <c r="AK12" i="12"/>
  <c r="AK30" i="12"/>
  <c r="AK17" i="12"/>
  <c r="AK9" i="12"/>
  <c r="AK24" i="12"/>
  <c r="AK22" i="12"/>
  <c r="AK14" i="12"/>
  <c r="AK6" i="12"/>
  <c r="AK27" i="12"/>
  <c r="AK19" i="12"/>
  <c r="AK11" i="12"/>
  <c r="AK38" i="12"/>
  <c r="AK16" i="12"/>
  <c r="AK5" i="12"/>
  <c r="AK54" i="12"/>
  <c r="AK29" i="12"/>
  <c r="AK18" i="12"/>
  <c r="AK10" i="12"/>
  <c r="AK21" i="12"/>
  <c r="AK13" i="12"/>
  <c r="AK8" i="12"/>
  <c r="AL3" i="12"/>
  <c r="FB73" i="6"/>
  <c r="FB80" i="6"/>
  <c r="FB69" i="6"/>
  <c r="FB25" i="6"/>
  <c r="FB60" i="6"/>
  <c r="FB65" i="6"/>
  <c r="FB49" i="6"/>
  <c r="FB70" i="6"/>
  <c r="FB83" i="6"/>
  <c r="FB71" i="6"/>
  <c r="FB75" i="6"/>
  <c r="FB20" i="6"/>
  <c r="FB45" i="6"/>
  <c r="FB68" i="6"/>
  <c r="FB48" i="6"/>
  <c r="FB53" i="6"/>
  <c r="FA3" i="6"/>
  <c r="FB1" i="6"/>
  <c r="FC55" i="6" s="1"/>
  <c r="FB91" i="6"/>
  <c r="FB42" i="6"/>
  <c r="FB52" i="6"/>
  <c r="FB57" i="6"/>
  <c r="FB37" i="6"/>
  <c r="FB22" i="6"/>
  <c r="FB43" i="6"/>
  <c r="FB28" i="6"/>
  <c r="FB31" i="6"/>
  <c r="CS1" i="1"/>
  <c r="DB134" i="1" l="1"/>
  <c r="DA460" i="1"/>
  <c r="DB460" i="1" s="1"/>
  <c r="DB269" i="1"/>
  <c r="DA21" i="1"/>
  <c r="DB340" i="1"/>
  <c r="DB152" i="1"/>
  <c r="DA260" i="1"/>
  <c r="DA369" i="1"/>
  <c r="DB369" i="1" s="1"/>
  <c r="DA189" i="1"/>
  <c r="DB189" i="1" s="1"/>
  <c r="DA162" i="1"/>
  <c r="DB162" i="1" s="1"/>
  <c r="DA202" i="1"/>
  <c r="DB313" i="1"/>
  <c r="DA286" i="1"/>
  <c r="DB125" i="1"/>
  <c r="DA72" i="1"/>
  <c r="DB72" i="1" s="1"/>
  <c r="DB486" i="1"/>
  <c r="DB206" i="1"/>
  <c r="DA70" i="1"/>
  <c r="DB70" i="1" s="1"/>
  <c r="DA37" i="1"/>
  <c r="DB250" i="1"/>
  <c r="DA111" i="1"/>
  <c r="DB111" i="1" s="1"/>
  <c r="DB133" i="1"/>
  <c r="DA102" i="1"/>
  <c r="DB102" i="1" s="1"/>
  <c r="DA487" i="1"/>
  <c r="DB487" i="1" s="1"/>
  <c r="DB440" i="1"/>
  <c r="DA170" i="1"/>
  <c r="DA231" i="1"/>
  <c r="DB31" i="1"/>
  <c r="DA276" i="1"/>
  <c r="DB384" i="1"/>
  <c r="DB131" i="1"/>
  <c r="DA464" i="1"/>
  <c r="DB464" i="1" s="1"/>
  <c r="DA217" i="1"/>
  <c r="DB217" i="1" s="1"/>
  <c r="DA190" i="1"/>
  <c r="DB190" i="1" s="1"/>
  <c r="DB150" i="1"/>
  <c r="DA180" i="1"/>
  <c r="DB180" i="1" s="1"/>
  <c r="DA261" i="1"/>
  <c r="DB261" i="1" s="1"/>
  <c r="DA216" i="1"/>
  <c r="DB216" i="1" s="1"/>
  <c r="DA100" i="1"/>
  <c r="DB100" i="1" s="1"/>
  <c r="DA398" i="1"/>
  <c r="DB398" i="1" s="1"/>
  <c r="DA363" i="1"/>
  <c r="DB363" i="1" s="1"/>
  <c r="DA65" i="1"/>
  <c r="DB65" i="1" s="1"/>
  <c r="DB330" i="1"/>
  <c r="DA253" i="1"/>
  <c r="DA289" i="1"/>
  <c r="DB289" i="1" s="1"/>
  <c r="DA73" i="1"/>
  <c r="DB73" i="1" s="1"/>
  <c r="DA172" i="1"/>
  <c r="DB172" i="1" s="1"/>
  <c r="DA213" i="1"/>
  <c r="DA205" i="1"/>
  <c r="DB205" i="1" s="1"/>
  <c r="DA99" i="1"/>
  <c r="DB99" i="1" s="1"/>
  <c r="DB463" i="1"/>
  <c r="DA84" i="1"/>
  <c r="DB84" i="1" s="1"/>
  <c r="DA64" i="1"/>
  <c r="DB64" i="1" s="1"/>
  <c r="DA9" i="1"/>
  <c r="DA221" i="1"/>
  <c r="DB221" i="1" s="1"/>
  <c r="DA239" i="1"/>
  <c r="DA16" i="1"/>
  <c r="DA222" i="1"/>
  <c r="DB222" i="1" s="1"/>
  <c r="DA291" i="1"/>
  <c r="DA242" i="1"/>
  <c r="DB242" i="1" s="1"/>
  <c r="DB42" i="1"/>
  <c r="DA247" i="1"/>
  <c r="DB151" i="1"/>
  <c r="DA271" i="1"/>
  <c r="DB146" i="1"/>
  <c r="DA246" i="1"/>
  <c r="DB246" i="1" s="1"/>
  <c r="DB322" i="1"/>
  <c r="DA238" i="1"/>
  <c r="DB238" i="1" s="1"/>
  <c r="DA500" i="1"/>
  <c r="DB500" i="1" s="1"/>
  <c r="DA288" i="1"/>
  <c r="DB288" i="1" s="1"/>
  <c r="DA155" i="1"/>
  <c r="DB155" i="1" s="1"/>
  <c r="DB40" i="1"/>
  <c r="DA262" i="1"/>
  <c r="DA236" i="1"/>
  <c r="DB236" i="1" s="1"/>
  <c r="DA163" i="1"/>
  <c r="DB163" i="1" s="1"/>
  <c r="DA319" i="1"/>
  <c r="DB319" i="1" s="1"/>
  <c r="DA298" i="1"/>
  <c r="DA362" i="1"/>
  <c r="DB362" i="1" s="1"/>
  <c r="DA470" i="1"/>
  <c r="DB470" i="1" s="1"/>
  <c r="DA200" i="1"/>
  <c r="DA473" i="1"/>
  <c r="DB316" i="1"/>
  <c r="DB278" i="1"/>
  <c r="DA33" i="1"/>
  <c r="DA315" i="1"/>
  <c r="DB315" i="1" s="1"/>
  <c r="DA454" i="1"/>
  <c r="DB454" i="1" s="1"/>
  <c r="DA467" i="1"/>
  <c r="DB467" i="1" s="1"/>
  <c r="DB275" i="1"/>
  <c r="DA88" i="1"/>
  <c r="DB88" i="1" s="1"/>
  <c r="DA183" i="1"/>
  <c r="DB183" i="1" s="1"/>
  <c r="DA244" i="1"/>
  <c r="DA503" i="1"/>
  <c r="DB503" i="1" s="1"/>
  <c r="AW9" i="6"/>
  <c r="DB410" i="1"/>
  <c r="DA29" i="1"/>
  <c r="DB29" i="1" s="1"/>
  <c r="DB173" i="1"/>
  <c r="DA225" i="1"/>
  <c r="DA241" i="1"/>
  <c r="DB143" i="1"/>
  <c r="DA312" i="1"/>
  <c r="DA263" i="1"/>
  <c r="DA195" i="1"/>
  <c r="DB195" i="1" s="1"/>
  <c r="DA196" i="1"/>
  <c r="DB196" i="1" s="1"/>
  <c r="DA229" i="1"/>
  <c r="DA224" i="1"/>
  <c r="DB224" i="1" s="1"/>
  <c r="DA207" i="1"/>
  <c r="DA51" i="1"/>
  <c r="DB51" i="1" s="1"/>
  <c r="DA495" i="1"/>
  <c r="DA228" i="1"/>
  <c r="DB148" i="1"/>
  <c r="DB138" i="1"/>
  <c r="DA67" i="1"/>
  <c r="DB67" i="1" s="1"/>
  <c r="DA203" i="1"/>
  <c r="DB203" i="1" s="1"/>
  <c r="DA468" i="1"/>
  <c r="DB468" i="1" s="1"/>
  <c r="DA171" i="1"/>
  <c r="DB171" i="1" s="1"/>
  <c r="DA6" i="1"/>
  <c r="DB6" i="1" s="1"/>
  <c r="DA198" i="1"/>
  <c r="DB103" i="1"/>
  <c r="DA193" i="1"/>
  <c r="DA248" i="1"/>
  <c r="DA34" i="1"/>
  <c r="DB34" i="1" s="1"/>
  <c r="DA199" i="1"/>
  <c r="DA175" i="1"/>
  <c r="DB175" i="1" s="1"/>
  <c r="DA74" i="1"/>
  <c r="DB74" i="1" s="1"/>
  <c r="DA264" i="1"/>
  <c r="DB264" i="1" s="1"/>
  <c r="DA159" i="1"/>
  <c r="DB159" i="1" s="1"/>
  <c r="DA268" i="1"/>
  <c r="DB268" i="1" s="1"/>
  <c r="DB414" i="1"/>
  <c r="DA47" i="1"/>
  <c r="DA22" i="1"/>
  <c r="DA90" i="1"/>
  <c r="DB90" i="1" s="1"/>
  <c r="DA308" i="1"/>
  <c r="DB308" i="1" s="1"/>
  <c r="DA401" i="1"/>
  <c r="DB401" i="1" s="1"/>
  <c r="DA451" i="1"/>
  <c r="DB451" i="1" s="1"/>
  <c r="DA277" i="1"/>
  <c r="DB277" i="1" s="1"/>
  <c r="DA5" i="1"/>
  <c r="DB5" i="1" s="1"/>
  <c r="DA186" i="1"/>
  <c r="DB186" i="1" s="1"/>
  <c r="DA123" i="1"/>
  <c r="DB123" i="1" s="1"/>
  <c r="DB376" i="1"/>
  <c r="DB272" i="1"/>
  <c r="DA95" i="1"/>
  <c r="DB95" i="1" s="1"/>
  <c r="DA58" i="1"/>
  <c r="DA237" i="1"/>
  <c r="DB237" i="1" s="1"/>
  <c r="DA76" i="1"/>
  <c r="DB76" i="1" s="1"/>
  <c r="DA287" i="1"/>
  <c r="DB287" i="1" s="1"/>
  <c r="DA69" i="1"/>
  <c r="DB69" i="1" s="1"/>
  <c r="DA12" i="1"/>
  <c r="DB409" i="1"/>
  <c r="DB212" i="1"/>
  <c r="DA197" i="1"/>
  <c r="DB197" i="1" s="1"/>
  <c r="DB124" i="1"/>
  <c r="DA266" i="1"/>
  <c r="DA49" i="1"/>
  <c r="DA453" i="1"/>
  <c r="DB453" i="1" s="1"/>
  <c r="DA156" i="1"/>
  <c r="DB156" i="1" s="1"/>
  <c r="DA494" i="1"/>
  <c r="DB494" i="1" s="1"/>
  <c r="DA98" i="1"/>
  <c r="DB98" i="1" s="1"/>
  <c r="DB94" i="1"/>
  <c r="DB407" i="1"/>
  <c r="AW83" i="6"/>
  <c r="AW51" i="6"/>
  <c r="AW35" i="6"/>
  <c r="FC25" i="6"/>
  <c r="FC91" i="6"/>
  <c r="AW12" i="6"/>
  <c r="AW32" i="6"/>
  <c r="DB17" i="1" s="1"/>
  <c r="AW10" i="6"/>
  <c r="FC5" i="6"/>
  <c r="AW69" i="6"/>
  <c r="AW86" i="6"/>
  <c r="AW76" i="6"/>
  <c r="AW40" i="6"/>
  <c r="AW57" i="6"/>
  <c r="AW54" i="6"/>
  <c r="AW59" i="6"/>
  <c r="AW20" i="6"/>
  <c r="AW82" i="6"/>
  <c r="AW92" i="6"/>
  <c r="AW18" i="6"/>
  <c r="DB479" i="1" s="1"/>
  <c r="AW43" i="6"/>
  <c r="DB112" i="1" s="1"/>
  <c r="AW30" i="6"/>
  <c r="AW97" i="6"/>
  <c r="AW8" i="6"/>
  <c r="AW84" i="6"/>
  <c r="AW6" i="6"/>
  <c r="AW26" i="6"/>
  <c r="AW81" i="6"/>
  <c r="FC21" i="6"/>
  <c r="AW98" i="6"/>
  <c r="AW68" i="6"/>
  <c r="AW74" i="6"/>
  <c r="FC72" i="6"/>
  <c r="AW22" i="6"/>
  <c r="DB209" i="1" s="1"/>
  <c r="AW77" i="6"/>
  <c r="FC70" i="6"/>
  <c r="FC95" i="6"/>
  <c r="AW67" i="6"/>
  <c r="AW71" i="6"/>
  <c r="AW50" i="6"/>
  <c r="FC89" i="6"/>
  <c r="AW66" i="6"/>
  <c r="AW48" i="6"/>
  <c r="AW62" i="6"/>
  <c r="AW47" i="6"/>
  <c r="AW16" i="6"/>
  <c r="DB447" i="1" s="1"/>
  <c r="AW36" i="6"/>
  <c r="AW53" i="6"/>
  <c r="AW11" i="6"/>
  <c r="AW33" i="6"/>
  <c r="DB23" i="1" s="1"/>
  <c r="FC28" i="6"/>
  <c r="FC42" i="6"/>
  <c r="FC53" i="6"/>
  <c r="FC77" i="6"/>
  <c r="FC76" i="6"/>
  <c r="AW60" i="6"/>
  <c r="AW80" i="6"/>
  <c r="AW88" i="6"/>
  <c r="AW79" i="6"/>
  <c r="FC43" i="6"/>
  <c r="FC22" i="6"/>
  <c r="AW7" i="6"/>
  <c r="AW31" i="6"/>
  <c r="AW29" i="6"/>
  <c r="DB493" i="1" s="1"/>
  <c r="AW25" i="6"/>
  <c r="AW15" i="6"/>
  <c r="AW89" i="6"/>
  <c r="AW17" i="6"/>
  <c r="DB397" i="1" s="1"/>
  <c r="AW73" i="6"/>
  <c r="AW39" i="6"/>
  <c r="AW56" i="6"/>
  <c r="AW19" i="6"/>
  <c r="AW64" i="6"/>
  <c r="AW1" i="6"/>
  <c r="AW91" i="6"/>
  <c r="AV3" i="6"/>
  <c r="AW85" i="6"/>
  <c r="AW44" i="6"/>
  <c r="AW13" i="6"/>
  <c r="AW96" i="6"/>
  <c r="AW63" i="6"/>
  <c r="AW61" i="6"/>
  <c r="AW78" i="6"/>
  <c r="AW4" i="6"/>
  <c r="AW34" i="6"/>
  <c r="DB11" i="1" s="1"/>
  <c r="AW55" i="6"/>
  <c r="AW49" i="6"/>
  <c r="FC18" i="6"/>
  <c r="FC20" i="6"/>
  <c r="FC36" i="6"/>
  <c r="FC86" i="6"/>
  <c r="FC6" i="6"/>
  <c r="FC35" i="6"/>
  <c r="FC19" i="6"/>
  <c r="FC14" i="6"/>
  <c r="FC29" i="6"/>
  <c r="FC67" i="6"/>
  <c r="FC98" i="6"/>
  <c r="FC94" i="6"/>
  <c r="FC96" i="6"/>
  <c r="FC52" i="6"/>
  <c r="FC75" i="6"/>
  <c r="FC16" i="6"/>
  <c r="FC50" i="6"/>
  <c r="FD50" i="6" s="1"/>
  <c r="FC66" i="6"/>
  <c r="FC13" i="6"/>
  <c r="FC54" i="6"/>
  <c r="FC27" i="6"/>
  <c r="FC93" i="6"/>
  <c r="FC47" i="6"/>
  <c r="FC32" i="6"/>
  <c r="FC92" i="6"/>
  <c r="FC4" i="6"/>
  <c r="FC87" i="6"/>
  <c r="FC59" i="6"/>
  <c r="FC51" i="6"/>
  <c r="FC37" i="6"/>
  <c r="FC71" i="6"/>
  <c r="FC49" i="6"/>
  <c r="FC69" i="6"/>
  <c r="FC81" i="6"/>
  <c r="FC34" i="6"/>
  <c r="AL110" i="12"/>
  <c r="AL103" i="12"/>
  <c r="AL107" i="12"/>
  <c r="AL111" i="12"/>
  <c r="AL109" i="12"/>
  <c r="AL99" i="12"/>
  <c r="AL106" i="12"/>
  <c r="AL108" i="12"/>
  <c r="AL101" i="12"/>
  <c r="AL96" i="12"/>
  <c r="AL105" i="12"/>
  <c r="AL98" i="12"/>
  <c r="AL90" i="12"/>
  <c r="AL95" i="12"/>
  <c r="AL100" i="12"/>
  <c r="AL92" i="12"/>
  <c r="AL102" i="12"/>
  <c r="AL97" i="12"/>
  <c r="AL89" i="12"/>
  <c r="AL104" i="12"/>
  <c r="AL93" i="12"/>
  <c r="AL91" i="12"/>
  <c r="AL87" i="12"/>
  <c r="AL94" i="12"/>
  <c r="AL84" i="12"/>
  <c r="AL81" i="12"/>
  <c r="AL85" i="12"/>
  <c r="AL83" i="12"/>
  <c r="AL86" i="12"/>
  <c r="AL80" i="12"/>
  <c r="AL88" i="12"/>
  <c r="AL82" i="12"/>
  <c r="AL71" i="12"/>
  <c r="AL68" i="12"/>
  <c r="AL73" i="12"/>
  <c r="AL77" i="12"/>
  <c r="AL70" i="12"/>
  <c r="AL75" i="12"/>
  <c r="AL78" i="12"/>
  <c r="AL76" i="12"/>
  <c r="AL72" i="12"/>
  <c r="AL79" i="12"/>
  <c r="AL69" i="12"/>
  <c r="AL74" i="12"/>
  <c r="AL60" i="12"/>
  <c r="AL65" i="12"/>
  <c r="AL67" i="12"/>
  <c r="AL62" i="12"/>
  <c r="AL59" i="12"/>
  <c r="AL64" i="12"/>
  <c r="AL56" i="12"/>
  <c r="AL61" i="12"/>
  <c r="AL66" i="12"/>
  <c r="AL58" i="12"/>
  <c r="AL53" i="12"/>
  <c r="AL50" i="12"/>
  <c r="AL47" i="12"/>
  <c r="AL52" i="12"/>
  <c r="AL57" i="12"/>
  <c r="AL55" i="12"/>
  <c r="AL49" i="12"/>
  <c r="AL54" i="12"/>
  <c r="AL63" i="12"/>
  <c r="AL46" i="12"/>
  <c r="AL40" i="12"/>
  <c r="AL32" i="12"/>
  <c r="AL45" i="12"/>
  <c r="AL37" i="12"/>
  <c r="AL42" i="12"/>
  <c r="AL34" i="12"/>
  <c r="AL39" i="12"/>
  <c r="AL31" i="12"/>
  <c r="AL48" i="12"/>
  <c r="AL36" i="12"/>
  <c r="AL28" i="12"/>
  <c r="AL51" i="12"/>
  <c r="AL41" i="12"/>
  <c r="AL33" i="12"/>
  <c r="AL38" i="12"/>
  <c r="AL30" i="12"/>
  <c r="AL20" i="12"/>
  <c r="AL12" i="12"/>
  <c r="AL17" i="12"/>
  <c r="AL9" i="12"/>
  <c r="AL26" i="12"/>
  <c r="AL24" i="12"/>
  <c r="AL22" i="12"/>
  <c r="AL14" i="12"/>
  <c r="AL6" i="12"/>
  <c r="AL27" i="12"/>
  <c r="AL25" i="12"/>
  <c r="AL19" i="12"/>
  <c r="AL11" i="12"/>
  <c r="AL43" i="12"/>
  <c r="AL35" i="12"/>
  <c r="AL16" i="12"/>
  <c r="AL8" i="12"/>
  <c r="AL44" i="12"/>
  <c r="AL29" i="12"/>
  <c r="AL21" i="12"/>
  <c r="AL13" i="12"/>
  <c r="AL18" i="12"/>
  <c r="AL10" i="12"/>
  <c r="AL23" i="12"/>
  <c r="AM3" i="12"/>
  <c r="AL5" i="12"/>
  <c r="AL7" i="12"/>
  <c r="AL15" i="12"/>
  <c r="FC46" i="6"/>
  <c r="FC10" i="6"/>
  <c r="FC64" i="6"/>
  <c r="FC23" i="6"/>
  <c r="FC56" i="6"/>
  <c r="FC79" i="6"/>
  <c r="FC31" i="6"/>
  <c r="FC48" i="6"/>
  <c r="FC83" i="6"/>
  <c r="FC97" i="6"/>
  <c r="FC78" i="6"/>
  <c r="FD78" i="6" s="1"/>
  <c r="FC82" i="6"/>
  <c r="FC9" i="6"/>
  <c r="FC8" i="6"/>
  <c r="FC61" i="6"/>
  <c r="FC12" i="6"/>
  <c r="FB3" i="6"/>
  <c r="FC1" i="6"/>
  <c r="FD28" i="6" s="1"/>
  <c r="FC68" i="6"/>
  <c r="FD68" i="6" s="1"/>
  <c r="FC65" i="6"/>
  <c r="FC80" i="6"/>
  <c r="FC85" i="6"/>
  <c r="FC26" i="6"/>
  <c r="FD26" i="6" s="1"/>
  <c r="FC39" i="6"/>
  <c r="FC17" i="6"/>
  <c r="FD17" i="6" s="1"/>
  <c r="FC88" i="6"/>
  <c r="FC90" i="6"/>
  <c r="FD25" i="6"/>
  <c r="FD21" i="6"/>
  <c r="FD5" i="6"/>
  <c r="FC74" i="6"/>
  <c r="FD74" i="6" s="1"/>
  <c r="FC15" i="6"/>
  <c r="FC33" i="6"/>
  <c r="FD33" i="6" s="1"/>
  <c r="FC58" i="6"/>
  <c r="FD58" i="6" s="1"/>
  <c r="FC30" i="6"/>
  <c r="FD30" i="6" s="1"/>
  <c r="FC41" i="6"/>
  <c r="FD41" i="6" s="1"/>
  <c r="FC63" i="6"/>
  <c r="FD63" i="6" s="1"/>
  <c r="FD42" i="6"/>
  <c r="FC57" i="6"/>
  <c r="FD57" i="6" s="1"/>
  <c r="FC7" i="6"/>
  <c r="FD7" i="6" s="1"/>
  <c r="FC45" i="6"/>
  <c r="FD45" i="6" s="1"/>
  <c r="FC60" i="6"/>
  <c r="FD60" i="6" s="1"/>
  <c r="FC73" i="6"/>
  <c r="FD73" i="6" s="1"/>
  <c r="FC62" i="6"/>
  <c r="FD62" i="6" s="1"/>
  <c r="FC44" i="6"/>
  <c r="FD44" i="6" s="1"/>
  <c r="FC40" i="6"/>
  <c r="FD40" i="6" s="1"/>
  <c r="FC24" i="6"/>
  <c r="FD24" i="6" s="1"/>
  <c r="FC84" i="6"/>
  <c r="FD84" i="6" s="1"/>
  <c r="FC11" i="6"/>
  <c r="FD11" i="6" s="1"/>
  <c r="FC38" i="6"/>
  <c r="FD38" i="6" s="1"/>
  <c r="CT1" i="1"/>
  <c r="DB61" i="1" l="1"/>
  <c r="DB450" i="1"/>
  <c r="DB359" i="1"/>
  <c r="DB47" i="1"/>
  <c r="DC47" i="1" s="1"/>
  <c r="DB383" i="1"/>
  <c r="DB385" i="1"/>
  <c r="DB219" i="1"/>
  <c r="DB244" i="1"/>
  <c r="DB89" i="1"/>
  <c r="DB297" i="1"/>
  <c r="DB271" i="1"/>
  <c r="DB9" i="1"/>
  <c r="DC9" i="1" s="1"/>
  <c r="DB387" i="1"/>
  <c r="DB372" i="1"/>
  <c r="DB333" i="1"/>
  <c r="DB370" i="1"/>
  <c r="DC370" i="1" s="1"/>
  <c r="DB202" i="1"/>
  <c r="DB305" i="1"/>
  <c r="DB484" i="1"/>
  <c r="DB30" i="1"/>
  <c r="DB433" i="1"/>
  <c r="DB411" i="1"/>
  <c r="DC411" i="1" s="1"/>
  <c r="DB354" i="1"/>
  <c r="DB420" i="1"/>
  <c r="DB12" i="1"/>
  <c r="DB58" i="1"/>
  <c r="DB392" i="1"/>
  <c r="DC392" i="1" s="1"/>
  <c r="DB345" i="1"/>
  <c r="DB15" i="1"/>
  <c r="DB399" i="1"/>
  <c r="DB199" i="1"/>
  <c r="DB442" i="1"/>
  <c r="DB198" i="1"/>
  <c r="DC198" i="1" s="1"/>
  <c r="DB228" i="1"/>
  <c r="DB177" i="1"/>
  <c r="DC173" i="1"/>
  <c r="DB335" i="1"/>
  <c r="DB317" i="1"/>
  <c r="DB373" i="1"/>
  <c r="DB339" i="1"/>
  <c r="DB240" i="1"/>
  <c r="DC240" i="1" s="1"/>
  <c r="DB428" i="1"/>
  <c r="DB213" i="1"/>
  <c r="DB253" i="1"/>
  <c r="DC253" i="1" s="1"/>
  <c r="DD253" i="1" s="1"/>
  <c r="DB350" i="1"/>
  <c r="DB276" i="1"/>
  <c r="DB231" i="1"/>
  <c r="DB127" i="1"/>
  <c r="DB260" i="1"/>
  <c r="DB19" i="1"/>
  <c r="DB353" i="1"/>
  <c r="DB318" i="1"/>
  <c r="DB54" i="1"/>
  <c r="DB59" i="1"/>
  <c r="DB55" i="1"/>
  <c r="DB71" i="1"/>
  <c r="DB285" i="1"/>
  <c r="DC190" i="1"/>
  <c r="AX13" i="6"/>
  <c r="DC486" i="1" s="1"/>
  <c r="DB266" i="1"/>
  <c r="DB294" i="1"/>
  <c r="DB429" i="1"/>
  <c r="DB499" i="1"/>
  <c r="DC499" i="1" s="1"/>
  <c r="DB427" i="1"/>
  <c r="DB207" i="1"/>
  <c r="DB263" i="1"/>
  <c r="DB473" i="1"/>
  <c r="DB389" i="1"/>
  <c r="DB344" i="1"/>
  <c r="DB45" i="1"/>
  <c r="DB46" i="1"/>
  <c r="DB113" i="1"/>
  <c r="DB274" i="1"/>
  <c r="DB375" i="1"/>
  <c r="DC375" i="1" s="1"/>
  <c r="DB68" i="1"/>
  <c r="DB170" i="1"/>
  <c r="DB300" i="1"/>
  <c r="DC300" i="1" s="1"/>
  <c r="DB37" i="1"/>
  <c r="DC384" i="1"/>
  <c r="DB435" i="1"/>
  <c r="DB351" i="1"/>
  <c r="DB400" i="1"/>
  <c r="DB382" i="1"/>
  <c r="DB336" i="1"/>
  <c r="DC336" i="1" s="1"/>
  <c r="DB299" i="1"/>
  <c r="DB466" i="1"/>
  <c r="DB404" i="1"/>
  <c r="DB259" i="1"/>
  <c r="DB165" i="1"/>
  <c r="DC451" i="1"/>
  <c r="DD451" i="1" s="1"/>
  <c r="DB337" i="1"/>
  <c r="DB449" i="1"/>
  <c r="DB495" i="1"/>
  <c r="DB229" i="1"/>
  <c r="DB312" i="1"/>
  <c r="DB444" i="1"/>
  <c r="DB443" i="1"/>
  <c r="DC443" i="1" s="1"/>
  <c r="DB368" i="1"/>
  <c r="DB291" i="1"/>
  <c r="DB185" i="1"/>
  <c r="DB145" i="1"/>
  <c r="DC145" i="1" s="1"/>
  <c r="DD145" i="1" s="1"/>
  <c r="DB390" i="1"/>
  <c r="DB62" i="1"/>
  <c r="DB348" i="1"/>
  <c r="DC348" i="1" s="1"/>
  <c r="DB36" i="1"/>
  <c r="DB430" i="1"/>
  <c r="DB21" i="1"/>
  <c r="DB28" i="1"/>
  <c r="DC28" i="1" s="1"/>
  <c r="DD28" i="1" s="1"/>
  <c r="DB252" i="1"/>
  <c r="DB92" i="1"/>
  <c r="DC414" i="1"/>
  <c r="DB158" i="1"/>
  <c r="DB426" i="1"/>
  <c r="DB419" i="1"/>
  <c r="DB241" i="1"/>
  <c r="DB121" i="1"/>
  <c r="DB53" i="1"/>
  <c r="DB38" i="1"/>
  <c r="DB239" i="1"/>
  <c r="DB366" i="1"/>
  <c r="DC366" i="1" s="1"/>
  <c r="DC102" i="1"/>
  <c r="DB24" i="1"/>
  <c r="DB57" i="1"/>
  <c r="DB434" i="1"/>
  <c r="DB324" i="1"/>
  <c r="DB290" i="1"/>
  <c r="DB469" i="1"/>
  <c r="DB436" i="1"/>
  <c r="DB445" i="1"/>
  <c r="DC69" i="1"/>
  <c r="DB204" i="1"/>
  <c r="DB193" i="1"/>
  <c r="DB243" i="1"/>
  <c r="DB352" i="1"/>
  <c r="DC196" i="1"/>
  <c r="DB200" i="1"/>
  <c r="DB262" i="1"/>
  <c r="DB490" i="1"/>
  <c r="DC490" i="1" s="1"/>
  <c r="DB247" i="1"/>
  <c r="DC84" i="1"/>
  <c r="DB302" i="1"/>
  <c r="DB432" i="1"/>
  <c r="DB386" i="1"/>
  <c r="DB438" i="1"/>
  <c r="DB105" i="1"/>
  <c r="DB120" i="1"/>
  <c r="DB154" i="1"/>
  <c r="DC197" i="1"/>
  <c r="DB130" i="1"/>
  <c r="DB157" i="1"/>
  <c r="DB49" i="1"/>
  <c r="DB320" i="1"/>
  <c r="DB489" i="1"/>
  <c r="DC489" i="1" s="1"/>
  <c r="DB22" i="1"/>
  <c r="DB502" i="1"/>
  <c r="DC502" i="1" s="1"/>
  <c r="DB248" i="1"/>
  <c r="DB136" i="1"/>
  <c r="DC136" i="1" s="1"/>
  <c r="DD136" i="1" s="1"/>
  <c r="DB279" i="1"/>
  <c r="DB437" i="1"/>
  <c r="DC138" i="1"/>
  <c r="DB327" i="1"/>
  <c r="DB225" i="1"/>
  <c r="DC275" i="1"/>
  <c r="DB33" i="1"/>
  <c r="DC33" i="1" s="1"/>
  <c r="DD33" i="1" s="1"/>
  <c r="DC470" i="1"/>
  <c r="DB298" i="1"/>
  <c r="DB332" i="1"/>
  <c r="DB358" i="1"/>
  <c r="DB380" i="1"/>
  <c r="DB16" i="1"/>
  <c r="DB41" i="1"/>
  <c r="DC41" i="1" s="1"/>
  <c r="DB408" i="1"/>
  <c r="DB108" i="1"/>
  <c r="DB132" i="1"/>
  <c r="DC132" i="1" s="1"/>
  <c r="DD132" i="1" s="1"/>
  <c r="DB425" i="1"/>
  <c r="DC425" i="1" s="1"/>
  <c r="DB491" i="1"/>
  <c r="DC491" i="1" s="1"/>
  <c r="DC206" i="1"/>
  <c r="DB174" i="1"/>
  <c r="DC174" i="1" s="1"/>
  <c r="DD174" i="1" s="1"/>
  <c r="DB286" i="1"/>
  <c r="DC369" i="1"/>
  <c r="DB97" i="1"/>
  <c r="DC152" i="1"/>
  <c r="AX55" i="6"/>
  <c r="AX56" i="6"/>
  <c r="AX29" i="6"/>
  <c r="DC493" i="1" s="1"/>
  <c r="AX61" i="6"/>
  <c r="AX85" i="6"/>
  <c r="AX39" i="6"/>
  <c r="AX31" i="6"/>
  <c r="AX5" i="6"/>
  <c r="AX78" i="6"/>
  <c r="AX34" i="6"/>
  <c r="DC11" i="1" s="1"/>
  <c r="DD11" i="1" s="1"/>
  <c r="AX73" i="6"/>
  <c r="AX7" i="6"/>
  <c r="AX75" i="6"/>
  <c r="AX58" i="6"/>
  <c r="AX96" i="6"/>
  <c r="FD53" i="6"/>
  <c r="AX26" i="6"/>
  <c r="DC103" i="1" s="1"/>
  <c r="AX30" i="6"/>
  <c r="AX20" i="6"/>
  <c r="DC250" i="1" s="1"/>
  <c r="DD250" i="1" s="1"/>
  <c r="AX21" i="6"/>
  <c r="DC362" i="1" s="1"/>
  <c r="AX49" i="6"/>
  <c r="AX4" i="6"/>
  <c r="AY4" i="6" s="1"/>
  <c r="AX44" i="6"/>
  <c r="AX83" i="6"/>
  <c r="AX72" i="6"/>
  <c r="AX12" i="6"/>
  <c r="AX62" i="6"/>
  <c r="AX74" i="6"/>
  <c r="AX81" i="6"/>
  <c r="AX97" i="6"/>
  <c r="AX82" i="6"/>
  <c r="AY20" i="6"/>
  <c r="FD36" i="6"/>
  <c r="AX63" i="6"/>
  <c r="AX91" i="6"/>
  <c r="AX17" i="6"/>
  <c r="AX60" i="6"/>
  <c r="AX36" i="6"/>
  <c r="AX48" i="6"/>
  <c r="AX22" i="6"/>
  <c r="AX68" i="6"/>
  <c r="AX59" i="6"/>
  <c r="AX69" i="6"/>
  <c r="AX14" i="6"/>
  <c r="AY96" i="6"/>
  <c r="AX89" i="6"/>
  <c r="AX16" i="6"/>
  <c r="DC410" i="1" s="1"/>
  <c r="AX50" i="6"/>
  <c r="AX67" i="6"/>
  <c r="AY67" i="6" s="1"/>
  <c r="AX6" i="6"/>
  <c r="AX43" i="6"/>
  <c r="DC112" i="1" s="1"/>
  <c r="AX54" i="6"/>
  <c r="AW3" i="6"/>
  <c r="AX23" i="6"/>
  <c r="DC172" i="1" s="1"/>
  <c r="AX24" i="6"/>
  <c r="DC143" i="1" s="1"/>
  <c r="AX52" i="6"/>
  <c r="AY52" i="6" s="1"/>
  <c r="AX46" i="6"/>
  <c r="AX28" i="6"/>
  <c r="AX1" i="6"/>
  <c r="AX41" i="6"/>
  <c r="AY41" i="6" s="1"/>
  <c r="AX65" i="6"/>
  <c r="AX87" i="6"/>
  <c r="AY87" i="6" s="1"/>
  <c r="AX37" i="6"/>
  <c r="DC123" i="1" s="1"/>
  <c r="AX27" i="6"/>
  <c r="AX94" i="6"/>
  <c r="AX35" i="6"/>
  <c r="AX38" i="6"/>
  <c r="AX93" i="6"/>
  <c r="AY93" i="6" s="1"/>
  <c r="AX95" i="6"/>
  <c r="AX40" i="6"/>
  <c r="AX32" i="6"/>
  <c r="AY32" i="6" s="1"/>
  <c r="AX90" i="6"/>
  <c r="AX9" i="6"/>
  <c r="AY9" i="6" s="1"/>
  <c r="AX76" i="6"/>
  <c r="AY76" i="6" s="1"/>
  <c r="AX15" i="6"/>
  <c r="AX57" i="6"/>
  <c r="AY57" i="6" s="1"/>
  <c r="AX79" i="6"/>
  <c r="AY79" i="6" s="1"/>
  <c r="AX33" i="6"/>
  <c r="DC23" i="1" s="1"/>
  <c r="AX66" i="6"/>
  <c r="AX86" i="6"/>
  <c r="AX51" i="6"/>
  <c r="AY51" i="6" s="1"/>
  <c r="AY34" i="6"/>
  <c r="FD54" i="6"/>
  <c r="FE54" i="6" s="1"/>
  <c r="AX64" i="6"/>
  <c r="AX25" i="6"/>
  <c r="AY25" i="6" s="1"/>
  <c r="AX88" i="6"/>
  <c r="AY88" i="6" s="1"/>
  <c r="AX11" i="6"/>
  <c r="AY11" i="6" s="1"/>
  <c r="AX47" i="6"/>
  <c r="AY47" i="6" s="1"/>
  <c r="AX84" i="6"/>
  <c r="AY84" i="6" s="1"/>
  <c r="AX18" i="6"/>
  <c r="DC278" i="1" s="1"/>
  <c r="AX10" i="6"/>
  <c r="AY10" i="6" s="1"/>
  <c r="AX70" i="6"/>
  <c r="AY70" i="6" s="1"/>
  <c r="AY73" i="6"/>
  <c r="FD87" i="6"/>
  <c r="AY44" i="6"/>
  <c r="AX19" i="6"/>
  <c r="AY19" i="6" s="1"/>
  <c r="AX80" i="6"/>
  <c r="AY80" i="6" s="1"/>
  <c r="AX53" i="6"/>
  <c r="AY53" i="6" s="1"/>
  <c r="AX71" i="6"/>
  <c r="AY71" i="6" s="1"/>
  <c r="AX77" i="6"/>
  <c r="AY77" i="6" s="1"/>
  <c r="AX98" i="6"/>
  <c r="AY98" i="6" s="1"/>
  <c r="AX42" i="6"/>
  <c r="AY42" i="6" s="1"/>
  <c r="AX8" i="6"/>
  <c r="AY8" i="6" s="1"/>
  <c r="AX92" i="6"/>
  <c r="AY92" i="6" s="1"/>
  <c r="AX45" i="6"/>
  <c r="AY45" i="6" s="1"/>
  <c r="FD1" i="6"/>
  <c r="FE44" i="6" s="1"/>
  <c r="FC3" i="6"/>
  <c r="FD72" i="6"/>
  <c r="FE72" i="6" s="1"/>
  <c r="FD23" i="6"/>
  <c r="FD71" i="6"/>
  <c r="FD51" i="6"/>
  <c r="FE51" i="6" s="1"/>
  <c r="FD32" i="6"/>
  <c r="FD66" i="6"/>
  <c r="FE66" i="6" s="1"/>
  <c r="FD75" i="6"/>
  <c r="FD89" i="6"/>
  <c r="FE89" i="6" s="1"/>
  <c r="FE11" i="6"/>
  <c r="FE40" i="6"/>
  <c r="FE24" i="6"/>
  <c r="FD70" i="6"/>
  <c r="FE70" i="6" s="1"/>
  <c r="FD88" i="6"/>
  <c r="FD39" i="6"/>
  <c r="FD85" i="6"/>
  <c r="FE85" i="6" s="1"/>
  <c r="FD61" i="6"/>
  <c r="FD10" i="6"/>
  <c r="FD27" i="6"/>
  <c r="FD14" i="6"/>
  <c r="FD18" i="6"/>
  <c r="FE50" i="6"/>
  <c r="FE60" i="6"/>
  <c r="FD80" i="6"/>
  <c r="FE80" i="6" s="1"/>
  <c r="AM109" i="12"/>
  <c r="AM110" i="12"/>
  <c r="AM107" i="12"/>
  <c r="AM111" i="12"/>
  <c r="AM104" i="12"/>
  <c r="AM106" i="12"/>
  <c r="AM108" i="12"/>
  <c r="AM101" i="12"/>
  <c r="AM96" i="12"/>
  <c r="AM95" i="12"/>
  <c r="AM103" i="12"/>
  <c r="AM100" i="12"/>
  <c r="AM92" i="12"/>
  <c r="AM102" i="12"/>
  <c r="AM99" i="12"/>
  <c r="AM97" i="12"/>
  <c r="AM94" i="12"/>
  <c r="AM105" i="12"/>
  <c r="AM93" i="12"/>
  <c r="AM91" i="12"/>
  <c r="AM87" i="12"/>
  <c r="AM90" i="12"/>
  <c r="AM86" i="12"/>
  <c r="AM89" i="12"/>
  <c r="AM81" i="12"/>
  <c r="AM98" i="12"/>
  <c r="AM85" i="12"/>
  <c r="AM78" i="12"/>
  <c r="AM83" i="12"/>
  <c r="AM80" i="12"/>
  <c r="AM88" i="12"/>
  <c r="AM82" i="12"/>
  <c r="AM79" i="12"/>
  <c r="AM73" i="12"/>
  <c r="AM84" i="12"/>
  <c r="AM77" i="12"/>
  <c r="AM70" i="12"/>
  <c r="AM75" i="12"/>
  <c r="AM76" i="12"/>
  <c r="AM72" i="12"/>
  <c r="AM69" i="12"/>
  <c r="AM74" i="12"/>
  <c r="AM71" i="12"/>
  <c r="AM65" i="12"/>
  <c r="AM67" i="12"/>
  <c r="AM62" i="12"/>
  <c r="AM68" i="12"/>
  <c r="AM64" i="12"/>
  <c r="AM56" i="12"/>
  <c r="AM61" i="12"/>
  <c r="AM66" i="12"/>
  <c r="AM58" i="12"/>
  <c r="AM63" i="12"/>
  <c r="AM55" i="12"/>
  <c r="AM50" i="12"/>
  <c r="AM60" i="12"/>
  <c r="AM52" i="12"/>
  <c r="AM57" i="12"/>
  <c r="AM49" i="12"/>
  <c r="AM54" i="12"/>
  <c r="AM46" i="12"/>
  <c r="AM51" i="12"/>
  <c r="AM47" i="12"/>
  <c r="AM45" i="12"/>
  <c r="AM37" i="12"/>
  <c r="AM42" i="12"/>
  <c r="AM34" i="12"/>
  <c r="AM39" i="12"/>
  <c r="AM31" i="12"/>
  <c r="AM53" i="12"/>
  <c r="AM48" i="12"/>
  <c r="AM36" i="12"/>
  <c r="AM28" i="12"/>
  <c r="AM59" i="12"/>
  <c r="AM41" i="12"/>
  <c r="AM33" i="12"/>
  <c r="AM38" i="12"/>
  <c r="AM30" i="12"/>
  <c r="AM44" i="12"/>
  <c r="AM43" i="12"/>
  <c r="AM35" i="12"/>
  <c r="AM27" i="12"/>
  <c r="AM17" i="12"/>
  <c r="AM9" i="12"/>
  <c r="AM26" i="12"/>
  <c r="AM24" i="12"/>
  <c r="AM22" i="12"/>
  <c r="AM14" i="12"/>
  <c r="AM25" i="12"/>
  <c r="AM19" i="12"/>
  <c r="AM11" i="12"/>
  <c r="AM16" i="12"/>
  <c r="AM8" i="12"/>
  <c r="AM5" i="12"/>
  <c r="AM40" i="12"/>
  <c r="AM29" i="12"/>
  <c r="AM21" i="12"/>
  <c r="AM13" i="12"/>
  <c r="AM18" i="12"/>
  <c r="AM10" i="12"/>
  <c r="AM32" i="12"/>
  <c r="AN3" i="12"/>
  <c r="AM6" i="12"/>
  <c r="AM7" i="12"/>
  <c r="AM23" i="12"/>
  <c r="AM20" i="12"/>
  <c r="AM15" i="12"/>
  <c r="AM12" i="12"/>
  <c r="FD4" i="6"/>
  <c r="FE4" i="6" s="1"/>
  <c r="FD47" i="6"/>
  <c r="FD94" i="6"/>
  <c r="FD22" i="6"/>
  <c r="FE63" i="6"/>
  <c r="FE28" i="6"/>
  <c r="FD15" i="6"/>
  <c r="FE15" i="6" s="1"/>
  <c r="FD90" i="6"/>
  <c r="FE90" i="6" s="1"/>
  <c r="FD65" i="6"/>
  <c r="FE65" i="6" s="1"/>
  <c r="FD43" i="6"/>
  <c r="FE43" i="6" s="1"/>
  <c r="FD9" i="6"/>
  <c r="FE9" i="6" s="1"/>
  <c r="FD56" i="6"/>
  <c r="FE56" i="6" s="1"/>
  <c r="FD34" i="6"/>
  <c r="FD76" i="6"/>
  <c r="FE76" i="6" s="1"/>
  <c r="FD13" i="6"/>
  <c r="FE13" i="6" s="1"/>
  <c r="FD52" i="6"/>
  <c r="FD98" i="6"/>
  <c r="FE98" i="6" s="1"/>
  <c r="FD19" i="6"/>
  <c r="FE73" i="6"/>
  <c r="FE78" i="6"/>
  <c r="FE53" i="6"/>
  <c r="FE74" i="6"/>
  <c r="FD12" i="6"/>
  <c r="FE12" i="6" s="1"/>
  <c r="FD97" i="6"/>
  <c r="FD31" i="6"/>
  <c r="FE31" i="6" s="1"/>
  <c r="FD46" i="6"/>
  <c r="FE46" i="6" s="1"/>
  <c r="FD81" i="6"/>
  <c r="FE81" i="6" s="1"/>
  <c r="FD37" i="6"/>
  <c r="FE37" i="6" s="1"/>
  <c r="FD59" i="6"/>
  <c r="FE59" i="6" s="1"/>
  <c r="FD92" i="6"/>
  <c r="FE92" i="6" s="1"/>
  <c r="FD16" i="6"/>
  <c r="FE16" i="6" s="1"/>
  <c r="FD77" i="6"/>
  <c r="FE77" i="6" s="1"/>
  <c r="FD67" i="6"/>
  <c r="FE67" i="6" s="1"/>
  <c r="FD91" i="6"/>
  <c r="FE91" i="6" s="1"/>
  <c r="FE62" i="6"/>
  <c r="FE30" i="6"/>
  <c r="FE5" i="6"/>
  <c r="FE17" i="6"/>
  <c r="FE68" i="6"/>
  <c r="FD83" i="6"/>
  <c r="FE83" i="6" s="1"/>
  <c r="FD79" i="6"/>
  <c r="FE79" i="6" s="1"/>
  <c r="FD64" i="6"/>
  <c r="FE64" i="6" s="1"/>
  <c r="FD69" i="6"/>
  <c r="FE69" i="6" s="1"/>
  <c r="FD93" i="6"/>
  <c r="FE93" i="6" s="1"/>
  <c r="FD29" i="6"/>
  <c r="FE29" i="6" s="1"/>
  <c r="FD6" i="6"/>
  <c r="FE6" i="6" s="1"/>
  <c r="FD55" i="6"/>
  <c r="FE55" i="6" s="1"/>
  <c r="FE7" i="6"/>
  <c r="FE41" i="6"/>
  <c r="FE33" i="6"/>
  <c r="FE21" i="6"/>
  <c r="FE26" i="6"/>
  <c r="FD8" i="6"/>
  <c r="FE8" i="6" s="1"/>
  <c r="FD82" i="6"/>
  <c r="FE82" i="6" s="1"/>
  <c r="FD48" i="6"/>
  <c r="FE48" i="6" s="1"/>
  <c r="FD95" i="6"/>
  <c r="FE95" i="6" s="1"/>
  <c r="FD49" i="6"/>
  <c r="FE49" i="6" s="1"/>
  <c r="FD96" i="6"/>
  <c r="FE96" i="6" s="1"/>
  <c r="FD35" i="6"/>
  <c r="FE35" i="6" s="1"/>
  <c r="FD86" i="6"/>
  <c r="FE86" i="6" s="1"/>
  <c r="FD20" i="6"/>
  <c r="FE20" i="6" s="1"/>
  <c r="CU1" i="1"/>
  <c r="DC153" i="1" l="1"/>
  <c r="DC87" i="1"/>
  <c r="DC358" i="1"/>
  <c r="DC225" i="1"/>
  <c r="DC248" i="1"/>
  <c r="DD248" i="1" s="1"/>
  <c r="DC76" i="1"/>
  <c r="DC376" i="1"/>
  <c r="DC432" i="1"/>
  <c r="DC221" i="1"/>
  <c r="DC200" i="1"/>
  <c r="DC352" i="1"/>
  <c r="DC204" i="1"/>
  <c r="DC453" i="1"/>
  <c r="DC290" i="1"/>
  <c r="DD290" i="1" s="1"/>
  <c r="DC64" i="1"/>
  <c r="DC53" i="1"/>
  <c r="DC419" i="1"/>
  <c r="DC308" i="1"/>
  <c r="DC494" i="1"/>
  <c r="DC21" i="1"/>
  <c r="DD21" i="1" s="1"/>
  <c r="DC62" i="1"/>
  <c r="DC6" i="1"/>
  <c r="DC277" i="1"/>
  <c r="DC98" i="1"/>
  <c r="DC382" i="1"/>
  <c r="DC398" i="1"/>
  <c r="DC111" i="1"/>
  <c r="DC274" i="1"/>
  <c r="DD274" i="1" s="1"/>
  <c r="DC45" i="1"/>
  <c r="DC330" i="1"/>
  <c r="DC213" i="1"/>
  <c r="DC339" i="1"/>
  <c r="DC442" i="1"/>
  <c r="DC58" i="1"/>
  <c r="DC433" i="1"/>
  <c r="DC202" i="1"/>
  <c r="DC401" i="1"/>
  <c r="DC65" i="1"/>
  <c r="DC209" i="1"/>
  <c r="DC297" i="1"/>
  <c r="DD297" i="1" s="1"/>
  <c r="DC142" i="1"/>
  <c r="DC282" i="1"/>
  <c r="DC147" i="1"/>
  <c r="DC460" i="1"/>
  <c r="DC108" i="1"/>
  <c r="DC332" i="1"/>
  <c r="DC157" i="1"/>
  <c r="DD157" i="1" s="1"/>
  <c r="DC222" i="1"/>
  <c r="DC51" i="1"/>
  <c r="DC90" i="1"/>
  <c r="DC434" i="1"/>
  <c r="DC239" i="1"/>
  <c r="DC500" i="1"/>
  <c r="DC29" i="1"/>
  <c r="DC449" i="1"/>
  <c r="DC259" i="1"/>
  <c r="DD259" i="1" s="1"/>
  <c r="DC400" i="1"/>
  <c r="DC205" i="1"/>
  <c r="DC487" i="1"/>
  <c r="DC95" i="1"/>
  <c r="DC285" i="1"/>
  <c r="DD285" i="1" s="1"/>
  <c r="DC353" i="1"/>
  <c r="DC127" i="1"/>
  <c r="DD127" i="1" s="1"/>
  <c r="DC99" i="1"/>
  <c r="DC288" i="1"/>
  <c r="DC199" i="1"/>
  <c r="DC156" i="1"/>
  <c r="DC72" i="1"/>
  <c r="DC333" i="1"/>
  <c r="DC89" i="1"/>
  <c r="DC359" i="1"/>
  <c r="DC191" i="1"/>
  <c r="DC182" i="1"/>
  <c r="DC408" i="1"/>
  <c r="DC327" i="1"/>
  <c r="DC212" i="1"/>
  <c r="DC130" i="1"/>
  <c r="DD130" i="1" s="1"/>
  <c r="DC131" i="1"/>
  <c r="DC247" i="1"/>
  <c r="DD247" i="1" s="1"/>
  <c r="DC315" i="1"/>
  <c r="DC67" i="1"/>
  <c r="DC445" i="1"/>
  <c r="DC464" i="1"/>
  <c r="DC38" i="1"/>
  <c r="DC203" i="1"/>
  <c r="DC92" i="1"/>
  <c r="DC407" i="1"/>
  <c r="DC430" i="1"/>
  <c r="DC390" i="1"/>
  <c r="DC165" i="1"/>
  <c r="DD165" i="1" s="1"/>
  <c r="DC479" i="1"/>
  <c r="DC246" i="1"/>
  <c r="DC170" i="1"/>
  <c r="DC113" i="1"/>
  <c r="DC344" i="1"/>
  <c r="DC263" i="1"/>
  <c r="DD263" i="1" s="1"/>
  <c r="DC427" i="1"/>
  <c r="DC287" i="1"/>
  <c r="DC19" i="1"/>
  <c r="DC231" i="1"/>
  <c r="DD231" i="1" s="1"/>
  <c r="DC428" i="1"/>
  <c r="DC373" i="1"/>
  <c r="DC159" i="1"/>
  <c r="DC12" i="1"/>
  <c r="DD12" i="1" s="1"/>
  <c r="DC180" i="1"/>
  <c r="DC100" i="1"/>
  <c r="DC271" i="1"/>
  <c r="DD271" i="1" s="1"/>
  <c r="DC383" i="1"/>
  <c r="DC61" i="1"/>
  <c r="DC447" i="1"/>
  <c r="DC320" i="1"/>
  <c r="DD320" i="1" s="1"/>
  <c r="DC318" i="1"/>
  <c r="DD318" i="1" s="1"/>
  <c r="DC195" i="1"/>
  <c r="DC97" i="1"/>
  <c r="DC31" i="1"/>
  <c r="DC463" i="1"/>
  <c r="DC298" i="1"/>
  <c r="DD298" i="1" s="1"/>
  <c r="DC22" i="1"/>
  <c r="DD22" i="1" s="1"/>
  <c r="DC49" i="1"/>
  <c r="DC154" i="1"/>
  <c r="DC302" i="1"/>
  <c r="DD302" i="1" s="1"/>
  <c r="DC88" i="1"/>
  <c r="DC171" i="1"/>
  <c r="DC436" i="1"/>
  <c r="DC150" i="1"/>
  <c r="DC151" i="1"/>
  <c r="DC183" i="1"/>
  <c r="DC426" i="1"/>
  <c r="DC186" i="1"/>
  <c r="DC36" i="1"/>
  <c r="DD36" i="1" s="1"/>
  <c r="DC163" i="1"/>
  <c r="DC312" i="1"/>
  <c r="DC503" i="1"/>
  <c r="DC189" i="1"/>
  <c r="DC68" i="1"/>
  <c r="DC389" i="1"/>
  <c r="DC224" i="1"/>
  <c r="DC264" i="1"/>
  <c r="DC294" i="1"/>
  <c r="DD294" i="1" s="1"/>
  <c r="DC71" i="1"/>
  <c r="DC260" i="1"/>
  <c r="DD260" i="1" s="1"/>
  <c r="DC276" i="1"/>
  <c r="DD276" i="1" s="1"/>
  <c r="DC317" i="1"/>
  <c r="DC177" i="1"/>
  <c r="DD177" i="1" s="1"/>
  <c r="DC399" i="1"/>
  <c r="DC289" i="1"/>
  <c r="DC305" i="1"/>
  <c r="DD305" i="1" s="1"/>
  <c r="DC244" i="1"/>
  <c r="DD244" i="1" s="1"/>
  <c r="DC468" i="1"/>
  <c r="DC237" i="1"/>
  <c r="DC450" i="1"/>
  <c r="DC234" i="1"/>
  <c r="DC477" i="1"/>
  <c r="DC120" i="1"/>
  <c r="DC438" i="1"/>
  <c r="DC238" i="1"/>
  <c r="DC243" i="1"/>
  <c r="DC324" i="1"/>
  <c r="DC261" i="1"/>
  <c r="DC121" i="1"/>
  <c r="DD121" i="1" s="1"/>
  <c r="DC158" i="1"/>
  <c r="DD158" i="1" s="1"/>
  <c r="DC252" i="1"/>
  <c r="DD252" i="1" s="1"/>
  <c r="DC125" i="1"/>
  <c r="DC217" i="1"/>
  <c r="DC185" i="1"/>
  <c r="DC229" i="1"/>
  <c r="DD229" i="1" s="1"/>
  <c r="DC74" i="1"/>
  <c r="DC404" i="1"/>
  <c r="DC351" i="1"/>
  <c r="DC148" i="1"/>
  <c r="DC46" i="1"/>
  <c r="DC473" i="1"/>
  <c r="DD473" i="1" s="1"/>
  <c r="DC207" i="1"/>
  <c r="DC266" i="1"/>
  <c r="DD266" i="1" s="1"/>
  <c r="DC134" i="1"/>
  <c r="DD134" i="1" s="1"/>
  <c r="DC322" i="1"/>
  <c r="DD322" i="1" s="1"/>
  <c r="DC55" i="1"/>
  <c r="DC162" i="1"/>
  <c r="DC350" i="1"/>
  <c r="DC335" i="1"/>
  <c r="DD335" i="1" s="1"/>
  <c r="DC228" i="1"/>
  <c r="DD228" i="1" s="1"/>
  <c r="DC15" i="1"/>
  <c r="DC420" i="1"/>
  <c r="DC30" i="1"/>
  <c r="DC42" i="1"/>
  <c r="DC219" i="1"/>
  <c r="DC340" i="1"/>
  <c r="AY85" i="6"/>
  <c r="DC286" i="1"/>
  <c r="DC16" i="1"/>
  <c r="DC437" i="1"/>
  <c r="DC105" i="1"/>
  <c r="DC386" i="1"/>
  <c r="DC363" i="1"/>
  <c r="DC193" i="1"/>
  <c r="DC272" i="1"/>
  <c r="DD272" i="1" s="1"/>
  <c r="DC469" i="1"/>
  <c r="DC57" i="1"/>
  <c r="DC34" i="1"/>
  <c r="DC291" i="1"/>
  <c r="DD291" i="1" s="1"/>
  <c r="DC466" i="1"/>
  <c r="DC435" i="1"/>
  <c r="DC268" i="1"/>
  <c r="DD268" i="1" s="1"/>
  <c r="DC429" i="1"/>
  <c r="DC313" i="1"/>
  <c r="DC316" i="1"/>
  <c r="DC59" i="1"/>
  <c r="DC467" i="1"/>
  <c r="DC345" i="1"/>
  <c r="DC484" i="1"/>
  <c r="DC40" i="1"/>
  <c r="DC440" i="1"/>
  <c r="DC372" i="1"/>
  <c r="DC155" i="1"/>
  <c r="DC175" i="1"/>
  <c r="DC397" i="1"/>
  <c r="DC17" i="1"/>
  <c r="DD17" i="1" s="1"/>
  <c r="DC86" i="1"/>
  <c r="DC380" i="1"/>
  <c r="DC279" i="1"/>
  <c r="DD279" i="1" s="1"/>
  <c r="DC262" i="1"/>
  <c r="DD262" i="1" s="1"/>
  <c r="DC319" i="1"/>
  <c r="DD319" i="1" s="1"/>
  <c r="DC269" i="1"/>
  <c r="DC24" i="1"/>
  <c r="DC73" i="1"/>
  <c r="DC236" i="1"/>
  <c r="DC241" i="1"/>
  <c r="DD241" i="1" s="1"/>
  <c r="DC124" i="1"/>
  <c r="DC409" i="1"/>
  <c r="DC70" i="1"/>
  <c r="DC216" i="1"/>
  <c r="DC368" i="1"/>
  <c r="DC444" i="1"/>
  <c r="DC495" i="1"/>
  <c r="DD495" i="1" s="1"/>
  <c r="DC337" i="1"/>
  <c r="DC299" i="1"/>
  <c r="DC133" i="1"/>
  <c r="DD133" i="1" s="1"/>
  <c r="DC94" i="1"/>
  <c r="DD94" i="1" s="1"/>
  <c r="DC37" i="1"/>
  <c r="DD37" i="1" s="1"/>
  <c r="DC242" i="1"/>
  <c r="DC454" i="1"/>
  <c r="DD454" i="1" s="1"/>
  <c r="DE454" i="1" s="1"/>
  <c r="DC54" i="1"/>
  <c r="DC146" i="1"/>
  <c r="DC5" i="1"/>
  <c r="DC354" i="1"/>
  <c r="DC387" i="1"/>
  <c r="DD387" i="1" s="1"/>
  <c r="DC385" i="1"/>
  <c r="AY69" i="6"/>
  <c r="AY49" i="6"/>
  <c r="AY18" i="6"/>
  <c r="DD348" i="1" s="1"/>
  <c r="AY64" i="6"/>
  <c r="AY15" i="6"/>
  <c r="DD425" i="1" s="1"/>
  <c r="AY40" i="6"/>
  <c r="AY94" i="6"/>
  <c r="AY28" i="6"/>
  <c r="AY30" i="6"/>
  <c r="AY59" i="6"/>
  <c r="AY81" i="6"/>
  <c r="AY62" i="6"/>
  <c r="AY27" i="6"/>
  <c r="DD102" i="1" s="1"/>
  <c r="AY46" i="6"/>
  <c r="AY89" i="6"/>
  <c r="AY29" i="6"/>
  <c r="AY66" i="6"/>
  <c r="AY95" i="6"/>
  <c r="AY37" i="6"/>
  <c r="DD123" i="1" s="1"/>
  <c r="AY83" i="6"/>
  <c r="AY86" i="6"/>
  <c r="AY33" i="6"/>
  <c r="DD23" i="1" s="1"/>
  <c r="DE23" i="1" s="1"/>
  <c r="AY90" i="6"/>
  <c r="AY38" i="6"/>
  <c r="AY24" i="6"/>
  <c r="DD275" i="1" s="1"/>
  <c r="AY54" i="6"/>
  <c r="AY50" i="6"/>
  <c r="AY7" i="6"/>
  <c r="AY35" i="6"/>
  <c r="AY65" i="6"/>
  <c r="AY23" i="6"/>
  <c r="DD172" i="1" s="1"/>
  <c r="AY43" i="6"/>
  <c r="DD112" i="1" s="1"/>
  <c r="AZ8" i="6"/>
  <c r="AZ40" i="6"/>
  <c r="FE18" i="6"/>
  <c r="FE88" i="6"/>
  <c r="AY36" i="6"/>
  <c r="AY58" i="6"/>
  <c r="AY82" i="6"/>
  <c r="AY1" i="6"/>
  <c r="AX3" i="6"/>
  <c r="AY78" i="6"/>
  <c r="AZ78" i="6" s="1"/>
  <c r="AY13" i="6"/>
  <c r="AZ13" i="6" s="1"/>
  <c r="AY6" i="6"/>
  <c r="AZ6" i="6" s="1"/>
  <c r="AY16" i="6"/>
  <c r="DD411" i="1" s="1"/>
  <c r="AY75" i="6"/>
  <c r="AY68" i="6"/>
  <c r="AZ68" i="6" s="1"/>
  <c r="AY60" i="6"/>
  <c r="AZ60" i="6" s="1"/>
  <c r="AY5" i="6"/>
  <c r="AZ5" i="6" s="1"/>
  <c r="AY97" i="6"/>
  <c r="AZ97" i="6" s="1"/>
  <c r="AY61" i="6"/>
  <c r="AZ61" i="6" s="1"/>
  <c r="AZ62" i="6"/>
  <c r="FE97" i="6"/>
  <c r="FE58" i="6"/>
  <c r="FE19" i="6"/>
  <c r="FE22" i="6"/>
  <c r="FE47" i="6"/>
  <c r="FE84" i="6"/>
  <c r="FE14" i="6"/>
  <c r="FE71" i="6"/>
  <c r="AZ46" i="6"/>
  <c r="AY14" i="6"/>
  <c r="AZ14" i="6" s="1"/>
  <c r="AY22" i="6"/>
  <c r="AZ22" i="6" s="1"/>
  <c r="AY17" i="6"/>
  <c r="AZ17" i="6" s="1"/>
  <c r="AY26" i="6"/>
  <c r="AZ26" i="6" s="1"/>
  <c r="AY56" i="6"/>
  <c r="AZ56" i="6" s="1"/>
  <c r="FE36" i="6"/>
  <c r="FE10" i="6"/>
  <c r="FE61" i="6"/>
  <c r="FE38" i="6"/>
  <c r="FE75" i="6"/>
  <c r="FE23" i="6"/>
  <c r="AZ66" i="6"/>
  <c r="AY91" i="6"/>
  <c r="AZ91" i="6" s="1"/>
  <c r="AY74" i="6"/>
  <c r="AZ74" i="6" s="1"/>
  <c r="AY12" i="6"/>
  <c r="AZ12" i="6" s="1"/>
  <c r="AZ11" i="6"/>
  <c r="AY63" i="6"/>
  <c r="AZ63" i="6" s="1"/>
  <c r="AY72" i="6"/>
  <c r="AZ72" i="6" s="1"/>
  <c r="AY55" i="6"/>
  <c r="AZ55" i="6" s="1"/>
  <c r="AZ33" i="6"/>
  <c r="AY31" i="6"/>
  <c r="AZ31" i="6" s="1"/>
  <c r="FE45" i="6"/>
  <c r="FE52" i="6"/>
  <c r="FE34" i="6"/>
  <c r="FE94" i="6"/>
  <c r="FE42" i="6"/>
  <c r="FF42" i="6" s="1"/>
  <c r="FE87" i="6"/>
  <c r="FE27" i="6"/>
  <c r="FE39" i="6"/>
  <c r="FE57" i="6"/>
  <c r="FE32" i="6"/>
  <c r="AY48" i="6"/>
  <c r="AZ48" i="6" s="1"/>
  <c r="AY39" i="6"/>
  <c r="AZ39" i="6" s="1"/>
  <c r="AY21" i="6"/>
  <c r="AZ21" i="6" s="1"/>
  <c r="AN111" i="12"/>
  <c r="AN110" i="12"/>
  <c r="AN108" i="12"/>
  <c r="AN105" i="12"/>
  <c r="AN104" i="12"/>
  <c r="AN109" i="12"/>
  <c r="AN106" i="12"/>
  <c r="AN107" i="12"/>
  <c r="AN101" i="12"/>
  <c r="AN98" i="12"/>
  <c r="AN103" i="12"/>
  <c r="AN100" i="12"/>
  <c r="AN92" i="12"/>
  <c r="AN102" i="12"/>
  <c r="AN99" i="12"/>
  <c r="AN97" i="12"/>
  <c r="AN94" i="12"/>
  <c r="AN91" i="12"/>
  <c r="AN96" i="12"/>
  <c r="AN93" i="12"/>
  <c r="AN90" i="12"/>
  <c r="AN86" i="12"/>
  <c r="AN89" i="12"/>
  <c r="AN85" i="12"/>
  <c r="AN83" i="12"/>
  <c r="AN77" i="12"/>
  <c r="AN88" i="12"/>
  <c r="AN82" i="12"/>
  <c r="AN95" i="12"/>
  <c r="AN87" i="12"/>
  <c r="AN79" i="12"/>
  <c r="AN84" i="12"/>
  <c r="AN76" i="12"/>
  <c r="AN73" i="12"/>
  <c r="AN70" i="12"/>
  <c r="AN75" i="12"/>
  <c r="AN67" i="12"/>
  <c r="AN72" i="12"/>
  <c r="AN81" i="12"/>
  <c r="AN80" i="12"/>
  <c r="AN78" i="12"/>
  <c r="AN69" i="12"/>
  <c r="AN74" i="12"/>
  <c r="AN71" i="12"/>
  <c r="AN62" i="12"/>
  <c r="AN68" i="12"/>
  <c r="AN64" i="12"/>
  <c r="AN61" i="12"/>
  <c r="AN66" i="12"/>
  <c r="AN58" i="12"/>
  <c r="AN63" i="12"/>
  <c r="AN60" i="12"/>
  <c r="AN47" i="12"/>
  <c r="AN52" i="12"/>
  <c r="AN57" i="12"/>
  <c r="AN49" i="12"/>
  <c r="AN55" i="12"/>
  <c r="AN54" i="12"/>
  <c r="AN56" i="12"/>
  <c r="AN51" i="12"/>
  <c r="AN59" i="12"/>
  <c r="AN48" i="12"/>
  <c r="AN42" i="12"/>
  <c r="AN34" i="12"/>
  <c r="AN39" i="12"/>
  <c r="AN65" i="12"/>
  <c r="AN53" i="12"/>
  <c r="AN50" i="12"/>
  <c r="AN36" i="12"/>
  <c r="AN41" i="12"/>
  <c r="AN33" i="12"/>
  <c r="AN25" i="12"/>
  <c r="AN38" i="12"/>
  <c r="AN30" i="12"/>
  <c r="AN44" i="12"/>
  <c r="AN43" i="12"/>
  <c r="AN35" i="12"/>
  <c r="AN27" i="12"/>
  <c r="AN40" i="12"/>
  <c r="AN32" i="12"/>
  <c r="AN24" i="12"/>
  <c r="AN26" i="12"/>
  <c r="AN22" i="12"/>
  <c r="AN14" i="12"/>
  <c r="AN6" i="12"/>
  <c r="AN46" i="12"/>
  <c r="AN19" i="12"/>
  <c r="AN11" i="12"/>
  <c r="AN16" i="12"/>
  <c r="AN8" i="12"/>
  <c r="AN5" i="12"/>
  <c r="AN29" i="12"/>
  <c r="AN21" i="12"/>
  <c r="AN13" i="12"/>
  <c r="AN37" i="12"/>
  <c r="AN31" i="12"/>
  <c r="AN28" i="12"/>
  <c r="AN18" i="12"/>
  <c r="AN10" i="12"/>
  <c r="AN23" i="12"/>
  <c r="AN15" i="12"/>
  <c r="AO3" i="12"/>
  <c r="AN7" i="12"/>
  <c r="AN20" i="12"/>
  <c r="AN17" i="12"/>
  <c r="AN12" i="12"/>
  <c r="AN9" i="12"/>
  <c r="AN45" i="12"/>
  <c r="FE25" i="6"/>
  <c r="FD3" i="6"/>
  <c r="FE1" i="6"/>
  <c r="FF81" i="6" s="1"/>
  <c r="CV1" i="1"/>
  <c r="DD5" i="1" l="1"/>
  <c r="DD70" i="1"/>
  <c r="DE70" i="1" s="1"/>
  <c r="DD269" i="1"/>
  <c r="DD175" i="1"/>
  <c r="DD34" i="1"/>
  <c r="DE34" i="1" s="1"/>
  <c r="DD193" i="1"/>
  <c r="DE193" i="1" s="1"/>
  <c r="DD138" i="1"/>
  <c r="DD84" i="1"/>
  <c r="DE84" i="1" s="1"/>
  <c r="DE335" i="1"/>
  <c r="DD499" i="1"/>
  <c r="DE499" i="1" s="1"/>
  <c r="DD404" i="1"/>
  <c r="DE404" i="1" s="1"/>
  <c r="DD489" i="1"/>
  <c r="DE489" i="1" s="1"/>
  <c r="DD399" i="1"/>
  <c r="DD154" i="1"/>
  <c r="DE154" i="1" s="1"/>
  <c r="DD97" i="1"/>
  <c r="DE97" i="1" s="1"/>
  <c r="DD180" i="1"/>
  <c r="DD19" i="1"/>
  <c r="DE19" i="1" s="1"/>
  <c r="DD113" i="1"/>
  <c r="DE113" i="1" s="1"/>
  <c r="DD47" i="1"/>
  <c r="DD69" i="1"/>
  <c r="DE69" i="1" s="1"/>
  <c r="DD89" i="1"/>
  <c r="DE89" i="1" s="1"/>
  <c r="DD95" i="1"/>
  <c r="DD400" i="1"/>
  <c r="DE400" i="1" s="1"/>
  <c r="DD90" i="1"/>
  <c r="DD240" i="1"/>
  <c r="DE240" i="1" s="1"/>
  <c r="DD209" i="1"/>
  <c r="DE209" i="1" s="1"/>
  <c r="DD45" i="1"/>
  <c r="DE45" i="1" s="1"/>
  <c r="DD6" i="1"/>
  <c r="DD419" i="1"/>
  <c r="DD352" i="1"/>
  <c r="DD362" i="1"/>
  <c r="DE362" i="1" s="1"/>
  <c r="AZ23" i="6"/>
  <c r="DE172" i="1" s="1"/>
  <c r="DD385" i="1"/>
  <c r="DE385" i="1" s="1"/>
  <c r="DD299" i="1"/>
  <c r="DE299" i="1" s="1"/>
  <c r="DD409" i="1"/>
  <c r="DD336" i="1"/>
  <c r="DE336" i="1" s="1"/>
  <c r="DD40" i="1"/>
  <c r="DE40" i="1" s="1"/>
  <c r="DD437" i="1"/>
  <c r="DD470" i="1"/>
  <c r="DD207" i="1"/>
  <c r="DE207" i="1" s="1"/>
  <c r="DD243" i="1"/>
  <c r="DE243" i="1" s="1"/>
  <c r="DD41" i="1"/>
  <c r="DE41" i="1" s="1"/>
  <c r="DD366" i="1"/>
  <c r="DE366" i="1" s="1"/>
  <c r="DD264" i="1"/>
  <c r="DE264" i="1" s="1"/>
  <c r="DD436" i="1"/>
  <c r="DD287" i="1"/>
  <c r="DE287" i="1" s="1"/>
  <c r="DD170" i="1"/>
  <c r="DE170" i="1" s="1"/>
  <c r="DD38" i="1"/>
  <c r="DD131" i="1"/>
  <c r="DD408" i="1"/>
  <c r="DD197" i="1"/>
  <c r="DD288" i="1"/>
  <c r="DE288" i="1" s="1"/>
  <c r="DD51" i="1"/>
  <c r="DD502" i="1"/>
  <c r="DE502" i="1" s="1"/>
  <c r="DD202" i="1"/>
  <c r="DE202" i="1" s="1"/>
  <c r="DD53" i="1"/>
  <c r="DE53" i="1" s="1"/>
  <c r="DD200" i="1"/>
  <c r="DE200" i="1" s="1"/>
  <c r="DD225" i="1"/>
  <c r="DE225" i="1" s="1"/>
  <c r="DD278" i="1"/>
  <c r="DD124" i="1"/>
  <c r="DD484" i="1"/>
  <c r="DE484" i="1" s="1"/>
  <c r="DD59" i="1"/>
  <c r="DD491" i="1"/>
  <c r="DE491" i="1" s="1"/>
  <c r="DD350" i="1"/>
  <c r="DE473" i="1"/>
  <c r="DD74" i="1"/>
  <c r="DD369" i="1"/>
  <c r="DD317" i="1"/>
  <c r="DD224" i="1"/>
  <c r="DE224" i="1" s="1"/>
  <c r="DD186" i="1"/>
  <c r="DD49" i="1"/>
  <c r="DD195" i="1"/>
  <c r="DE195" i="1" s="1"/>
  <c r="DD383" i="1"/>
  <c r="DD464" i="1"/>
  <c r="DD392" i="1"/>
  <c r="DD206" i="1"/>
  <c r="DD333" i="1"/>
  <c r="DE333" i="1" s="1"/>
  <c r="DF333" i="1" s="1"/>
  <c r="DD99" i="1"/>
  <c r="DD449" i="1"/>
  <c r="DD282" i="1"/>
  <c r="DD300" i="1"/>
  <c r="DE300" i="1" s="1"/>
  <c r="DD65" i="1"/>
  <c r="DD111" i="1"/>
  <c r="DD64" i="1"/>
  <c r="DD221" i="1"/>
  <c r="DE221" i="1" s="1"/>
  <c r="DD358" i="1"/>
  <c r="DE358" i="1" s="1"/>
  <c r="DF358" i="1" s="1"/>
  <c r="DD146" i="1"/>
  <c r="DD337" i="1"/>
  <c r="DD196" i="1"/>
  <c r="DD316" i="1"/>
  <c r="DD363" i="1"/>
  <c r="DE363" i="1" s="1"/>
  <c r="DD16" i="1"/>
  <c r="DD42" i="1"/>
  <c r="DE42" i="1" s="1"/>
  <c r="DD162" i="1"/>
  <c r="DD46" i="1"/>
  <c r="DD238" i="1"/>
  <c r="DE238" i="1" s="1"/>
  <c r="DD389" i="1"/>
  <c r="DE389" i="1" s="1"/>
  <c r="DD426" i="1"/>
  <c r="DD171" i="1"/>
  <c r="DD9" i="1"/>
  <c r="DD159" i="1"/>
  <c r="DE159" i="1" s="1"/>
  <c r="DD246" i="1"/>
  <c r="DE246" i="1" s="1"/>
  <c r="DD390" i="1"/>
  <c r="DE390" i="1" s="1"/>
  <c r="DD152" i="1"/>
  <c r="DD72" i="1"/>
  <c r="DE72" i="1" s="1"/>
  <c r="DD29" i="1"/>
  <c r="DD239" i="1"/>
  <c r="DE239" i="1" s="1"/>
  <c r="DD222" i="1"/>
  <c r="DE222" i="1" s="1"/>
  <c r="DD332" i="1"/>
  <c r="DD142" i="1"/>
  <c r="DD433" i="1"/>
  <c r="DD330" i="1"/>
  <c r="DD432" i="1"/>
  <c r="DD143" i="1"/>
  <c r="DD410" i="1"/>
  <c r="AZ38" i="6"/>
  <c r="DD242" i="1"/>
  <c r="DE242" i="1" s="1"/>
  <c r="DD380" i="1"/>
  <c r="DE380" i="1" s="1"/>
  <c r="DD345" i="1"/>
  <c r="DD313" i="1"/>
  <c r="DE268" i="1"/>
  <c r="DD57" i="1"/>
  <c r="DE57" i="1" s="1"/>
  <c r="DD386" i="1"/>
  <c r="DD340" i="1"/>
  <c r="DE340" i="1" s="1"/>
  <c r="DD30" i="1"/>
  <c r="DE30" i="1" s="1"/>
  <c r="DD55" i="1"/>
  <c r="DD261" i="1"/>
  <c r="DE261" i="1" s="1"/>
  <c r="DD477" i="1"/>
  <c r="DE477" i="1" s="1"/>
  <c r="DE305" i="1"/>
  <c r="DD312" i="1"/>
  <c r="DE312" i="1" s="1"/>
  <c r="DD183" i="1"/>
  <c r="DD88" i="1"/>
  <c r="DE320" i="1"/>
  <c r="DD430" i="1"/>
  <c r="DD445" i="1"/>
  <c r="DD156" i="1"/>
  <c r="DD353" i="1"/>
  <c r="DE353" i="1" s="1"/>
  <c r="DD500" i="1"/>
  <c r="DE500" i="1" s="1"/>
  <c r="DD108" i="1"/>
  <c r="DE108" i="1" s="1"/>
  <c r="DD401" i="1"/>
  <c r="DE401" i="1" s="1"/>
  <c r="DD58" i="1"/>
  <c r="DE58" i="1" s="1"/>
  <c r="DD398" i="1"/>
  <c r="DD62" i="1"/>
  <c r="DD376" i="1"/>
  <c r="DE376" i="1" s="1"/>
  <c r="DD370" i="1"/>
  <c r="DE370" i="1" s="1"/>
  <c r="DD444" i="1"/>
  <c r="DE444" i="1" s="1"/>
  <c r="DD236" i="1"/>
  <c r="DE236" i="1" s="1"/>
  <c r="DD155" i="1"/>
  <c r="DE155" i="1" s="1"/>
  <c r="DD435" i="1"/>
  <c r="DD105" i="1"/>
  <c r="DE105" i="1" s="1"/>
  <c r="DD286" i="1"/>
  <c r="DE286" i="1" s="1"/>
  <c r="DD420" i="1"/>
  <c r="DD185" i="1"/>
  <c r="DE185" i="1" s="1"/>
  <c r="DD438" i="1"/>
  <c r="DE438" i="1" s="1"/>
  <c r="DD234" i="1"/>
  <c r="DE234" i="1" s="1"/>
  <c r="DD450" i="1"/>
  <c r="DD289" i="1"/>
  <c r="DE289" i="1" s="1"/>
  <c r="DD68" i="1"/>
  <c r="DE68" i="1" s="1"/>
  <c r="DD163" i="1"/>
  <c r="DD151" i="1"/>
  <c r="DD490" i="1"/>
  <c r="DE490" i="1" s="1"/>
  <c r="DD173" i="1"/>
  <c r="DD100" i="1"/>
  <c r="DD373" i="1"/>
  <c r="DE373" i="1" s="1"/>
  <c r="DD427" i="1"/>
  <c r="DD479" i="1"/>
  <c r="DD407" i="1"/>
  <c r="DE407" i="1" s="1"/>
  <c r="DD212" i="1"/>
  <c r="DD182" i="1"/>
  <c r="DD384" i="1"/>
  <c r="DD487" i="1"/>
  <c r="DE487" i="1" s="1"/>
  <c r="DD434" i="1"/>
  <c r="DE434" i="1" s="1"/>
  <c r="DE297" i="1"/>
  <c r="DD442" i="1"/>
  <c r="DD382" i="1"/>
  <c r="DE382" i="1" s="1"/>
  <c r="DD198" i="1"/>
  <c r="DE198" i="1" s="1"/>
  <c r="DD54" i="1"/>
  <c r="DD368" i="1"/>
  <c r="DE368" i="1" s="1"/>
  <c r="DD73" i="1"/>
  <c r="DE73" i="1" s="1"/>
  <c r="DD372" i="1"/>
  <c r="DD467" i="1"/>
  <c r="DD429" i="1"/>
  <c r="DD466" i="1"/>
  <c r="DE466" i="1" s="1"/>
  <c r="DD469" i="1"/>
  <c r="DD414" i="1"/>
  <c r="DD15" i="1"/>
  <c r="DE15" i="1" s="1"/>
  <c r="DD148" i="1"/>
  <c r="DE148" i="1" s="1"/>
  <c r="DD217" i="1"/>
  <c r="DE217" i="1" s="1"/>
  <c r="DD324" i="1"/>
  <c r="DD120" i="1"/>
  <c r="DE120" i="1" s="1"/>
  <c r="DD375" i="1"/>
  <c r="DD237" i="1"/>
  <c r="DE237" i="1" s="1"/>
  <c r="DD189" i="1"/>
  <c r="DE189" i="1" s="1"/>
  <c r="DD150" i="1"/>
  <c r="DE302" i="1"/>
  <c r="DD463" i="1"/>
  <c r="DE318" i="1"/>
  <c r="DD447" i="1"/>
  <c r="DD428" i="1"/>
  <c r="DE428" i="1" s="1"/>
  <c r="DE165" i="1"/>
  <c r="DD92" i="1"/>
  <c r="DE92" i="1" s="1"/>
  <c r="DD67" i="1"/>
  <c r="DD191" i="1"/>
  <c r="DD443" i="1"/>
  <c r="DD359" i="1"/>
  <c r="DE359" i="1" s="1"/>
  <c r="DE285" i="1"/>
  <c r="DD460" i="1"/>
  <c r="DD339" i="1"/>
  <c r="DE339" i="1" s="1"/>
  <c r="DD98" i="1"/>
  <c r="DD494" i="1"/>
  <c r="DE494" i="1" s="1"/>
  <c r="DD453" i="1"/>
  <c r="DE453" i="1" s="1"/>
  <c r="DD87" i="1"/>
  <c r="DD493" i="1"/>
  <c r="DD486" i="1"/>
  <c r="DE486" i="1" s="1"/>
  <c r="DD354" i="1"/>
  <c r="DE354" i="1" s="1"/>
  <c r="DD216" i="1"/>
  <c r="DE216" i="1" s="1"/>
  <c r="DD24" i="1"/>
  <c r="DE24" i="1" s="1"/>
  <c r="DD86" i="1"/>
  <c r="DE86" i="1" s="1"/>
  <c r="DD397" i="1"/>
  <c r="DE397" i="1" s="1"/>
  <c r="DD440" i="1"/>
  <c r="DD219" i="1"/>
  <c r="DE219" i="1" s="1"/>
  <c r="DD351" i="1"/>
  <c r="DE351" i="1" s="1"/>
  <c r="DD125" i="1"/>
  <c r="DE125" i="1" s="1"/>
  <c r="DD468" i="1"/>
  <c r="DE468" i="1" s="1"/>
  <c r="DD71" i="1"/>
  <c r="DD503" i="1"/>
  <c r="DE503" i="1" s="1"/>
  <c r="DD31" i="1"/>
  <c r="DD190" i="1"/>
  <c r="DE190" i="1" s="1"/>
  <c r="DD61" i="1"/>
  <c r="DD344" i="1"/>
  <c r="DD203" i="1"/>
  <c r="DE203" i="1" s="1"/>
  <c r="DD315" i="1"/>
  <c r="DD327" i="1"/>
  <c r="DD199" i="1"/>
  <c r="DE199" i="1" s="1"/>
  <c r="DD205" i="1"/>
  <c r="DE205" i="1" s="1"/>
  <c r="DE157" i="1"/>
  <c r="DD147" i="1"/>
  <c r="DD213" i="1"/>
  <c r="DE213" i="1" s="1"/>
  <c r="DD277" i="1"/>
  <c r="DE277" i="1" s="1"/>
  <c r="DD308" i="1"/>
  <c r="DE308" i="1" s="1"/>
  <c r="DD204" i="1"/>
  <c r="DD76" i="1"/>
  <c r="DD153" i="1"/>
  <c r="DD103" i="1"/>
  <c r="DE103" i="1" s="1"/>
  <c r="FF34" i="6"/>
  <c r="FF37" i="6"/>
  <c r="FF48" i="6"/>
  <c r="FF47" i="6"/>
  <c r="FF77" i="6"/>
  <c r="FF76" i="6"/>
  <c r="FF59" i="6"/>
  <c r="FF29" i="6"/>
  <c r="FF87" i="6"/>
  <c r="AZ45" i="6"/>
  <c r="FF17" i="6"/>
  <c r="FF18" i="6"/>
  <c r="FF78" i="6"/>
  <c r="FF50" i="6"/>
  <c r="FF5" i="6"/>
  <c r="FF65" i="6"/>
  <c r="FG65" i="6" s="1"/>
  <c r="FF72" i="6"/>
  <c r="FF4" i="6"/>
  <c r="FF24" i="6"/>
  <c r="FF54" i="6"/>
  <c r="AZ16" i="6"/>
  <c r="DE387" i="1" s="1"/>
  <c r="FF46" i="6"/>
  <c r="AZ75" i="6"/>
  <c r="AZ36" i="6"/>
  <c r="AZ44" i="6"/>
  <c r="AZ28" i="6"/>
  <c r="AZ85" i="6"/>
  <c r="FF60" i="6"/>
  <c r="FF83" i="6"/>
  <c r="FF31" i="6"/>
  <c r="FF40" i="6"/>
  <c r="FF70" i="6"/>
  <c r="FG70" i="6" s="1"/>
  <c r="AZ94" i="6"/>
  <c r="AZ4" i="6"/>
  <c r="FF52" i="6"/>
  <c r="FF90" i="6"/>
  <c r="AZ15" i="6"/>
  <c r="DE425" i="1" s="1"/>
  <c r="AZ79" i="6"/>
  <c r="AZ64" i="6"/>
  <c r="AZ50" i="6"/>
  <c r="AZ34" i="6"/>
  <c r="DE11" i="1" s="1"/>
  <c r="AZ19" i="6"/>
  <c r="DE294" i="1" s="1"/>
  <c r="AZ41" i="6"/>
  <c r="AZ67" i="6"/>
  <c r="AZ96" i="6"/>
  <c r="AZ76" i="6"/>
  <c r="AZ35" i="6"/>
  <c r="AZ92" i="6"/>
  <c r="AZ9" i="6"/>
  <c r="AZ84" i="6"/>
  <c r="AZ87" i="6"/>
  <c r="AZ51" i="6"/>
  <c r="AZ32" i="6"/>
  <c r="DE28" i="1" s="1"/>
  <c r="AZ20" i="6"/>
  <c r="AZ49" i="6"/>
  <c r="AZ27" i="6"/>
  <c r="DE102" i="1" s="1"/>
  <c r="AZ88" i="6"/>
  <c r="AZ93" i="6"/>
  <c r="AZ80" i="6"/>
  <c r="AZ7" i="6"/>
  <c r="AZ77" i="6"/>
  <c r="AZ30" i="6"/>
  <c r="AZ57" i="6"/>
  <c r="AZ73" i="6"/>
  <c r="AZ43" i="6"/>
  <c r="DE112" i="1" s="1"/>
  <c r="AZ25" i="6"/>
  <c r="AZ59" i="6"/>
  <c r="AZ86" i="6"/>
  <c r="AZ70" i="6"/>
  <c r="AZ52" i="6"/>
  <c r="AZ90" i="6"/>
  <c r="AZ24" i="6"/>
  <c r="DE275" i="1" s="1"/>
  <c r="AZ69" i="6"/>
  <c r="AZ47" i="6"/>
  <c r="AZ37" i="6"/>
  <c r="DE123" i="1" s="1"/>
  <c r="AZ71" i="6"/>
  <c r="AZ98" i="6"/>
  <c r="AZ89" i="6"/>
  <c r="AZ95" i="6"/>
  <c r="AY3" i="6"/>
  <c r="AZ65" i="6"/>
  <c r="AZ1" i="6"/>
  <c r="AZ54" i="6"/>
  <c r="BA54" i="6" s="1"/>
  <c r="AZ82" i="6"/>
  <c r="AZ29" i="6"/>
  <c r="AZ18" i="6"/>
  <c r="BA18" i="6" s="1"/>
  <c r="AZ83" i="6"/>
  <c r="FF86" i="6"/>
  <c r="FF94" i="6"/>
  <c r="AZ58" i="6"/>
  <c r="BA58" i="6" s="1"/>
  <c r="AZ10" i="6"/>
  <c r="BA10" i="6" s="1"/>
  <c r="AZ81" i="6"/>
  <c r="BA81" i="6" s="1"/>
  <c r="AZ42" i="6"/>
  <c r="DE451" i="1" s="1"/>
  <c r="AZ53" i="6"/>
  <c r="FF67" i="6"/>
  <c r="FF41" i="6"/>
  <c r="FF25" i="6"/>
  <c r="FF19" i="6"/>
  <c r="FF28" i="6"/>
  <c r="FF74" i="6"/>
  <c r="FF35" i="6"/>
  <c r="FF63" i="6"/>
  <c r="FF51" i="6"/>
  <c r="FF9" i="6"/>
  <c r="FF16" i="6"/>
  <c r="FF7" i="6"/>
  <c r="FE3" i="6"/>
  <c r="FF1" i="6"/>
  <c r="FG37" i="6" s="1"/>
  <c r="FF85" i="6"/>
  <c r="FF30" i="6"/>
  <c r="FF27" i="6"/>
  <c r="FF26" i="6"/>
  <c r="FF10" i="6"/>
  <c r="FF22" i="6"/>
  <c r="FF75" i="6"/>
  <c r="FF12" i="6"/>
  <c r="FF93" i="6"/>
  <c r="FF55" i="6"/>
  <c r="FF71" i="6"/>
  <c r="FF64" i="6"/>
  <c r="FG64" i="6" s="1"/>
  <c r="FF73" i="6"/>
  <c r="FF89" i="6"/>
  <c r="FF91" i="6"/>
  <c r="FF21" i="6"/>
  <c r="FF69" i="6"/>
  <c r="FG40" i="6"/>
  <c r="FF32" i="6"/>
  <c r="FF61" i="6"/>
  <c r="FG61" i="6" s="1"/>
  <c r="FF98" i="6"/>
  <c r="FF95" i="6"/>
  <c r="FF53" i="6"/>
  <c r="FF23" i="6"/>
  <c r="FF58" i="6"/>
  <c r="FF79" i="6"/>
  <c r="FF11" i="6"/>
  <c r="FF15" i="6"/>
  <c r="FG15" i="6" s="1"/>
  <c r="FF6" i="6"/>
  <c r="FF36" i="6"/>
  <c r="FF97" i="6"/>
  <c r="FF84" i="6"/>
  <c r="FG84" i="6" s="1"/>
  <c r="FF8" i="6"/>
  <c r="FF82" i="6"/>
  <c r="FF68" i="6"/>
  <c r="FF62" i="6"/>
  <c r="FF66" i="6"/>
  <c r="FF38" i="6"/>
  <c r="FF14" i="6"/>
  <c r="FF96" i="6"/>
  <c r="FF39" i="6"/>
  <c r="FF49" i="6"/>
  <c r="FF80" i="6"/>
  <c r="FF56" i="6"/>
  <c r="FF33" i="6"/>
  <c r="FF57" i="6"/>
  <c r="AO111" i="12"/>
  <c r="AO109" i="12"/>
  <c r="AO102" i="12"/>
  <c r="AO110" i="12"/>
  <c r="AO106" i="12"/>
  <c r="AO101" i="12"/>
  <c r="AO108" i="12"/>
  <c r="AO105" i="12"/>
  <c r="AO104" i="12"/>
  <c r="AO103" i="12"/>
  <c r="AO100" i="12"/>
  <c r="AO98" i="12"/>
  <c r="AO99" i="12"/>
  <c r="AO97" i="12"/>
  <c r="AO94" i="12"/>
  <c r="AO96" i="12"/>
  <c r="AO107" i="12"/>
  <c r="AO93" i="12"/>
  <c r="AO91" i="12"/>
  <c r="AO92" i="12"/>
  <c r="AO90" i="12"/>
  <c r="AO86" i="12"/>
  <c r="AO89" i="12"/>
  <c r="AO95" i="12"/>
  <c r="AO88" i="12"/>
  <c r="AO83" i="12"/>
  <c r="AO80" i="12"/>
  <c r="AO82" i="12"/>
  <c r="AO87" i="12"/>
  <c r="AO79" i="12"/>
  <c r="AO84" i="12"/>
  <c r="AO81" i="12"/>
  <c r="AO70" i="12"/>
  <c r="AO77" i="12"/>
  <c r="AO75" i="12"/>
  <c r="AO67" i="12"/>
  <c r="AO72" i="12"/>
  <c r="AO85" i="12"/>
  <c r="AO78" i="12"/>
  <c r="AO76" i="12"/>
  <c r="AO69" i="12"/>
  <c r="AO74" i="12"/>
  <c r="AO71" i="12"/>
  <c r="AO68" i="12"/>
  <c r="AO73" i="12"/>
  <c r="AO64" i="12"/>
  <c r="AO61" i="12"/>
  <c r="AO66" i="12"/>
  <c r="AO58" i="12"/>
  <c r="AO63" i="12"/>
  <c r="AO60" i="12"/>
  <c r="AO65" i="12"/>
  <c r="AO57" i="12"/>
  <c r="AO52" i="12"/>
  <c r="AO49" i="12"/>
  <c r="AO55" i="12"/>
  <c r="AO54" i="12"/>
  <c r="AO56" i="12"/>
  <c r="AO51" i="12"/>
  <c r="AO59" i="12"/>
  <c r="AO48" i="12"/>
  <c r="AO53" i="12"/>
  <c r="AO39" i="12"/>
  <c r="AO31" i="12"/>
  <c r="AO50" i="12"/>
  <c r="AO36" i="12"/>
  <c r="AO41" i="12"/>
  <c r="AO33" i="12"/>
  <c r="AO38" i="12"/>
  <c r="AO30" i="12"/>
  <c r="AO44" i="12"/>
  <c r="AO43" i="12"/>
  <c r="AO35" i="12"/>
  <c r="AO27" i="12"/>
  <c r="AO40" i="12"/>
  <c r="AO32" i="12"/>
  <c r="AO46" i="12"/>
  <c r="AO45" i="12"/>
  <c r="AO37" i="12"/>
  <c r="AO29" i="12"/>
  <c r="AO24" i="12"/>
  <c r="AO19" i="12"/>
  <c r="AO11" i="12"/>
  <c r="AO62" i="12"/>
  <c r="AO25" i="12"/>
  <c r="AO16" i="12"/>
  <c r="AO8" i="12"/>
  <c r="AO21" i="12"/>
  <c r="AO13" i="12"/>
  <c r="AP3" i="12"/>
  <c r="AO28" i="12"/>
  <c r="AO18" i="12"/>
  <c r="AO10" i="12"/>
  <c r="AO47" i="12"/>
  <c r="AO42" i="12"/>
  <c r="AO34" i="12"/>
  <c r="AO23" i="12"/>
  <c r="AO15" i="12"/>
  <c r="AO7" i="12"/>
  <c r="AO20" i="12"/>
  <c r="AO12" i="12"/>
  <c r="AO6" i="12"/>
  <c r="AO22" i="12"/>
  <c r="AO17" i="12"/>
  <c r="AO14" i="12"/>
  <c r="AO9" i="12"/>
  <c r="AO26" i="12"/>
  <c r="AO5" i="12"/>
  <c r="FF45" i="6"/>
  <c r="FF43" i="6"/>
  <c r="FF92" i="6"/>
  <c r="FF88" i="6"/>
  <c r="FF20" i="6"/>
  <c r="FF13" i="6"/>
  <c r="FF44" i="6"/>
  <c r="CW1" i="1"/>
  <c r="DE437" i="1" l="1"/>
  <c r="DE352" i="1"/>
  <c r="DF352" i="1" s="1"/>
  <c r="DE180" i="1"/>
  <c r="DF180" i="1" s="1"/>
  <c r="DG180" i="1" s="1"/>
  <c r="DE399" i="1"/>
  <c r="DE132" i="1"/>
  <c r="DE174" i="1"/>
  <c r="DE145" i="1"/>
  <c r="DE136" i="1"/>
  <c r="DE272" i="1"/>
  <c r="DE460" i="1"/>
  <c r="DE443" i="1"/>
  <c r="DE134" i="1"/>
  <c r="DF134" i="1" s="1"/>
  <c r="DE37" i="1"/>
  <c r="DE384" i="1"/>
  <c r="DE100" i="1"/>
  <c r="DE260" i="1"/>
  <c r="DE322" i="1"/>
  <c r="DF322" i="1" s="1"/>
  <c r="DE435" i="1"/>
  <c r="DE130" i="1"/>
  <c r="DE313" i="1"/>
  <c r="DF313" i="1" s="1"/>
  <c r="DE432" i="1"/>
  <c r="DE142" i="1"/>
  <c r="DE162" i="1"/>
  <c r="DF162" i="1" s="1"/>
  <c r="DG162" i="1" s="1"/>
  <c r="DE291" i="1"/>
  <c r="DE337" i="1"/>
  <c r="DF337" i="1" s="1"/>
  <c r="DE282" i="1"/>
  <c r="DE206" i="1"/>
  <c r="DE12" i="1"/>
  <c r="DE317" i="1"/>
  <c r="DF317" i="1" s="1"/>
  <c r="DE350" i="1"/>
  <c r="DF350" i="1" s="1"/>
  <c r="DE124" i="1"/>
  <c r="DE158" i="1"/>
  <c r="DF158" i="1" s="1"/>
  <c r="DE94" i="1"/>
  <c r="DE419" i="1"/>
  <c r="DE47" i="1"/>
  <c r="DE244" i="1"/>
  <c r="DF244" i="1" s="1"/>
  <c r="DE133" i="1"/>
  <c r="DE411" i="1"/>
  <c r="DE436" i="1"/>
  <c r="DE344" i="1"/>
  <c r="DF344" i="1" s="1"/>
  <c r="DE266" i="1"/>
  <c r="DE191" i="1"/>
  <c r="DE447" i="1"/>
  <c r="DE429" i="1"/>
  <c r="DE54" i="1"/>
  <c r="DE290" i="1"/>
  <c r="DE182" i="1"/>
  <c r="DE420" i="1"/>
  <c r="DE62" i="1"/>
  <c r="DE445" i="1"/>
  <c r="DE345" i="1"/>
  <c r="DF345" i="1" s="1"/>
  <c r="DE332" i="1"/>
  <c r="DF332" i="1" s="1"/>
  <c r="DE152" i="1"/>
  <c r="DE64" i="1"/>
  <c r="DE392" i="1"/>
  <c r="DF392" i="1" s="1"/>
  <c r="DE383" i="1"/>
  <c r="DE319" i="1"/>
  <c r="DE6" i="1"/>
  <c r="DE90" i="1"/>
  <c r="DF97" i="1"/>
  <c r="DE231" i="1"/>
  <c r="DF231" i="1" s="1"/>
  <c r="DE228" i="1"/>
  <c r="DE98" i="1"/>
  <c r="DF318" i="1"/>
  <c r="DE467" i="1"/>
  <c r="DE21" i="1"/>
  <c r="DE212" i="1"/>
  <c r="DE173" i="1"/>
  <c r="DF173" i="1" s="1"/>
  <c r="DE450" i="1"/>
  <c r="DE398" i="1"/>
  <c r="DE430" i="1"/>
  <c r="DE88" i="1"/>
  <c r="DE9" i="1"/>
  <c r="DE316" i="1"/>
  <c r="DF316" i="1" s="1"/>
  <c r="DE146" i="1"/>
  <c r="DE59" i="1"/>
  <c r="DF59" i="1" s="1"/>
  <c r="DE197" i="1"/>
  <c r="DE409" i="1"/>
  <c r="DE247" i="1"/>
  <c r="DE138" i="1"/>
  <c r="DF138" i="1" s="1"/>
  <c r="DE5" i="1"/>
  <c r="DE46" i="1"/>
  <c r="DE153" i="1"/>
  <c r="DE147" i="1"/>
  <c r="DE71" i="1"/>
  <c r="DF71" i="1" s="1"/>
  <c r="DE67" i="1"/>
  <c r="DE463" i="1"/>
  <c r="DE375" i="1"/>
  <c r="DE414" i="1"/>
  <c r="DE372" i="1"/>
  <c r="DE298" i="1"/>
  <c r="DE183" i="1"/>
  <c r="DE410" i="1"/>
  <c r="DE22" i="1"/>
  <c r="DE111" i="1"/>
  <c r="DE49" i="1"/>
  <c r="DE369" i="1"/>
  <c r="DE177" i="1"/>
  <c r="DE175" i="1"/>
  <c r="DF175" i="1" s="1"/>
  <c r="DG175" i="1" s="1"/>
  <c r="DE250" i="1"/>
  <c r="DE253" i="1"/>
  <c r="DE33" i="1"/>
  <c r="DE76" i="1"/>
  <c r="DE61" i="1"/>
  <c r="DF61" i="1" s="1"/>
  <c r="DF302" i="1"/>
  <c r="DE17" i="1"/>
  <c r="DE156" i="1"/>
  <c r="DE386" i="1"/>
  <c r="DE262" i="1"/>
  <c r="DE143" i="1"/>
  <c r="DE330" i="1"/>
  <c r="DF330" i="1" s="1"/>
  <c r="DE29" i="1"/>
  <c r="DE171" i="1"/>
  <c r="DF238" i="1"/>
  <c r="DE449" i="1"/>
  <c r="DE464" i="1"/>
  <c r="DE51" i="1"/>
  <c r="DE408" i="1"/>
  <c r="DE95" i="1"/>
  <c r="DE36" i="1"/>
  <c r="DE252" i="1"/>
  <c r="DF252" i="1" s="1"/>
  <c r="DE348" i="1"/>
  <c r="DF348" i="1" s="1"/>
  <c r="DE204" i="1"/>
  <c r="DE327" i="1"/>
  <c r="DF327" i="1" s="1"/>
  <c r="DE440" i="1"/>
  <c r="DE493" i="1"/>
  <c r="DF285" i="1"/>
  <c r="DE150" i="1"/>
  <c r="DE324" i="1"/>
  <c r="DF324" i="1" s="1"/>
  <c r="DE442" i="1"/>
  <c r="DE479" i="1"/>
  <c r="DF479" i="1" s="1"/>
  <c r="DE151" i="1"/>
  <c r="DE241" i="1"/>
  <c r="DE433" i="1"/>
  <c r="DE426" i="1"/>
  <c r="DE16" i="1"/>
  <c r="DE196" i="1"/>
  <c r="DE186" i="1"/>
  <c r="DE121" i="1"/>
  <c r="DE278" i="1"/>
  <c r="DF278" i="1" s="1"/>
  <c r="DE274" i="1"/>
  <c r="DE131" i="1"/>
  <c r="DE470" i="1"/>
  <c r="DF40" i="1"/>
  <c r="DF209" i="1"/>
  <c r="DF193" i="1"/>
  <c r="DF205" i="1"/>
  <c r="DE315" i="1"/>
  <c r="DE31" i="1"/>
  <c r="DF31" i="1" s="1"/>
  <c r="DE87" i="1"/>
  <c r="DE263" i="1"/>
  <c r="DE469" i="1"/>
  <c r="DE427" i="1"/>
  <c r="DE163" i="1"/>
  <c r="DF163" i="1" s="1"/>
  <c r="DG163" i="1" s="1"/>
  <c r="DE271" i="1"/>
  <c r="DE276" i="1"/>
  <c r="DF276" i="1" s="1"/>
  <c r="DE55" i="1"/>
  <c r="DE495" i="1"/>
  <c r="DE127" i="1"/>
  <c r="DE229" i="1"/>
  <c r="DF229" i="1" s="1"/>
  <c r="DE65" i="1"/>
  <c r="DF65" i="1" s="1"/>
  <c r="DE99" i="1"/>
  <c r="DE74" i="1"/>
  <c r="DE279" i="1"/>
  <c r="DE259" i="1"/>
  <c r="DE38" i="1"/>
  <c r="DF41" i="1"/>
  <c r="DE248" i="1"/>
  <c r="DF248" i="1" s="1"/>
  <c r="DF19" i="1"/>
  <c r="DF499" i="1"/>
  <c r="DE269" i="1"/>
  <c r="BA44" i="6"/>
  <c r="BA52" i="6"/>
  <c r="BA57" i="6"/>
  <c r="BA51" i="6"/>
  <c r="BA76" i="6"/>
  <c r="BA29" i="6"/>
  <c r="DF444" i="1" s="1"/>
  <c r="BA4" i="6"/>
  <c r="BA53" i="6"/>
  <c r="FG75" i="6"/>
  <c r="BA42" i="6"/>
  <c r="DF451" i="1" s="1"/>
  <c r="BA31" i="6"/>
  <c r="DF53" i="1" s="1"/>
  <c r="FG7" i="6"/>
  <c r="FG67" i="6"/>
  <c r="FG54" i="6"/>
  <c r="FG95" i="6"/>
  <c r="FG5" i="6"/>
  <c r="FG89" i="6"/>
  <c r="FH89" i="6" s="1"/>
  <c r="FG12" i="6"/>
  <c r="FH12" i="6" s="1"/>
  <c r="FG60" i="6"/>
  <c r="FG25" i="6"/>
  <c r="BA71" i="6"/>
  <c r="BA24" i="6"/>
  <c r="DF125" i="1" s="1"/>
  <c r="BA73" i="6"/>
  <c r="BA80" i="6"/>
  <c r="BA92" i="6"/>
  <c r="BA34" i="6"/>
  <c r="DF11" i="1" s="1"/>
  <c r="BA85" i="6"/>
  <c r="FG44" i="6"/>
  <c r="FG29" i="6"/>
  <c r="FG76" i="6"/>
  <c r="FG18" i="6"/>
  <c r="FG24" i="6"/>
  <c r="FG13" i="6"/>
  <c r="FH13" i="6" s="1"/>
  <c r="FG20" i="6"/>
  <c r="FG57" i="6"/>
  <c r="FG96" i="6"/>
  <c r="FG14" i="6"/>
  <c r="FG38" i="6"/>
  <c r="FG17" i="6"/>
  <c r="FG6" i="6"/>
  <c r="FH6" i="6" s="1"/>
  <c r="FG98" i="6"/>
  <c r="FH98" i="6" s="1"/>
  <c r="FG59" i="6"/>
  <c r="FG73" i="6"/>
  <c r="FG85" i="6"/>
  <c r="FG63" i="6"/>
  <c r="BA83" i="6"/>
  <c r="BA65" i="6"/>
  <c r="BA37" i="6"/>
  <c r="DF123" i="1" s="1"/>
  <c r="BA90" i="6"/>
  <c r="BA93" i="6"/>
  <c r="BA32" i="6"/>
  <c r="DF28" i="1" s="1"/>
  <c r="BA35" i="6"/>
  <c r="BA50" i="6"/>
  <c r="BA28" i="6"/>
  <c r="DF73" i="1" s="1"/>
  <c r="BA8" i="6"/>
  <c r="FG33" i="6"/>
  <c r="FG47" i="6"/>
  <c r="FG97" i="6"/>
  <c r="FH97" i="6" s="1"/>
  <c r="FG11" i="6"/>
  <c r="FG32" i="6"/>
  <c r="FG69" i="6"/>
  <c r="BA70" i="6"/>
  <c r="BA30" i="6"/>
  <c r="BA88" i="6"/>
  <c r="BA87" i="6"/>
  <c r="BA96" i="6"/>
  <c r="BA94" i="6"/>
  <c r="BA36" i="6"/>
  <c r="DF300" i="1" s="1"/>
  <c r="FG50" i="6"/>
  <c r="FH50" i="6" s="1"/>
  <c r="FG43" i="6"/>
  <c r="FH43" i="6" s="1"/>
  <c r="FG56" i="6"/>
  <c r="FG83" i="6"/>
  <c r="FG66" i="6"/>
  <c r="FG82" i="6"/>
  <c r="FG79" i="6"/>
  <c r="FG4" i="6"/>
  <c r="FG71" i="6"/>
  <c r="FH71" i="6" s="1"/>
  <c r="FG22" i="6"/>
  <c r="FH22" i="6" s="1"/>
  <c r="FG78" i="6"/>
  <c r="BA95" i="6"/>
  <c r="BA47" i="6"/>
  <c r="BA86" i="6"/>
  <c r="BA27" i="6"/>
  <c r="DF102" i="1" s="1"/>
  <c r="BA84" i="6"/>
  <c r="BA67" i="6"/>
  <c r="BA64" i="6"/>
  <c r="BA40" i="6"/>
  <c r="FG92" i="6"/>
  <c r="FG48" i="6"/>
  <c r="FG86" i="6"/>
  <c r="FG45" i="6"/>
  <c r="FG80" i="6"/>
  <c r="FH80" i="6" s="1"/>
  <c r="FG72" i="6"/>
  <c r="FH72" i="6" s="1"/>
  <c r="FG62" i="6"/>
  <c r="FG58" i="6"/>
  <c r="FG34" i="6"/>
  <c r="FG21" i="6"/>
  <c r="FG10" i="6"/>
  <c r="FG52" i="6"/>
  <c r="BA82" i="6"/>
  <c r="BA89" i="6"/>
  <c r="BA69" i="6"/>
  <c r="BA59" i="6"/>
  <c r="BA77" i="6"/>
  <c r="BA41" i="6"/>
  <c r="BA79" i="6"/>
  <c r="BA75" i="6"/>
  <c r="BA61" i="6"/>
  <c r="FG88" i="6"/>
  <c r="FG49" i="6"/>
  <c r="FG42" i="6"/>
  <c r="FG68" i="6"/>
  <c r="FG8" i="6"/>
  <c r="FG36" i="6"/>
  <c r="FG23" i="6"/>
  <c r="FH23" i="6" s="1"/>
  <c r="FG46" i="6"/>
  <c r="FG91" i="6"/>
  <c r="FG55" i="6"/>
  <c r="FH55" i="6" s="1"/>
  <c r="FG26" i="6"/>
  <c r="BA25" i="6"/>
  <c r="DF165" i="1" s="1"/>
  <c r="BA7" i="6"/>
  <c r="BA49" i="6"/>
  <c r="BA9" i="6"/>
  <c r="BA19" i="6"/>
  <c r="DF335" i="1" s="1"/>
  <c r="BA15" i="6"/>
  <c r="DF425" i="1" s="1"/>
  <c r="FG39" i="6"/>
  <c r="FG31" i="6"/>
  <c r="FG53" i="6"/>
  <c r="FG90" i="6"/>
  <c r="FG27" i="6"/>
  <c r="FH27" i="6" s="1"/>
  <c r="BA22" i="6"/>
  <c r="AZ3" i="6"/>
  <c r="BA17" i="6"/>
  <c r="DF466" i="1" s="1"/>
  <c r="BA46" i="6"/>
  <c r="BA39" i="6"/>
  <c r="BA21" i="6"/>
  <c r="DF224" i="1" s="1"/>
  <c r="BA1" i="6"/>
  <c r="BA56" i="6"/>
  <c r="BA62" i="6"/>
  <c r="BA97" i="6"/>
  <c r="BA16" i="6"/>
  <c r="DF387" i="1" s="1"/>
  <c r="BA60" i="6"/>
  <c r="BB60" i="6" s="1"/>
  <c r="BA91" i="6"/>
  <c r="BA72" i="6"/>
  <c r="BA33" i="6"/>
  <c r="DF23" i="1" s="1"/>
  <c r="BA78" i="6"/>
  <c r="BA38" i="6"/>
  <c r="DF289" i="1" s="1"/>
  <c r="BA13" i="6"/>
  <c r="DF502" i="1" s="1"/>
  <c r="BA63" i="6"/>
  <c r="BA14" i="6"/>
  <c r="DF454" i="1" s="1"/>
  <c r="BA11" i="6"/>
  <c r="BA74" i="6"/>
  <c r="BA5" i="6"/>
  <c r="BA66" i="6"/>
  <c r="BA48" i="6"/>
  <c r="BB48" i="6" s="1"/>
  <c r="BA12" i="6"/>
  <c r="BA6" i="6"/>
  <c r="BA55" i="6"/>
  <c r="BA26" i="6"/>
  <c r="BA68" i="6"/>
  <c r="BA23" i="6"/>
  <c r="BB23" i="6" s="1"/>
  <c r="BA98" i="6"/>
  <c r="BA43" i="6"/>
  <c r="DF112" i="1" s="1"/>
  <c r="BA20" i="6"/>
  <c r="DF268" i="1" s="1"/>
  <c r="BA45" i="6"/>
  <c r="BB45" i="6" s="1"/>
  <c r="FG16" i="6"/>
  <c r="FG1" i="6"/>
  <c r="FH95" i="6" s="1"/>
  <c r="FF3" i="6"/>
  <c r="FG94" i="6"/>
  <c r="FG9" i="6"/>
  <c r="FG41" i="6"/>
  <c r="FH44" i="6"/>
  <c r="FH61" i="6"/>
  <c r="FG51" i="6"/>
  <c r="FG35" i="6"/>
  <c r="FH8" i="6"/>
  <c r="FG19" i="6"/>
  <c r="FH19" i="6" s="1"/>
  <c r="AP108" i="12"/>
  <c r="AP111" i="12"/>
  <c r="AP107" i="12"/>
  <c r="AP110" i="12"/>
  <c r="AP106" i="12"/>
  <c r="AP109" i="12"/>
  <c r="AP103" i="12"/>
  <c r="AP105" i="12"/>
  <c r="AP104" i="12"/>
  <c r="AP100" i="12"/>
  <c r="AP102" i="12"/>
  <c r="AP95" i="12"/>
  <c r="AP94" i="12"/>
  <c r="AP96" i="12"/>
  <c r="AP101" i="12"/>
  <c r="AP93" i="12"/>
  <c r="AP91" i="12"/>
  <c r="AP92" i="12"/>
  <c r="AP90" i="12"/>
  <c r="AP99" i="12"/>
  <c r="AP86" i="12"/>
  <c r="AP97" i="12"/>
  <c r="AP89" i="12"/>
  <c r="AP88" i="12"/>
  <c r="AP98" i="12"/>
  <c r="AP82" i="12"/>
  <c r="AP87" i="12"/>
  <c r="AP79" i="12"/>
  <c r="AP84" i="12"/>
  <c r="AP81" i="12"/>
  <c r="AP85" i="12"/>
  <c r="AP78" i="12"/>
  <c r="AP77" i="12"/>
  <c r="AP75" i="12"/>
  <c r="AP72" i="12"/>
  <c r="AP83" i="12"/>
  <c r="AP76" i="12"/>
  <c r="AP69" i="12"/>
  <c r="AP80" i="12"/>
  <c r="AP74" i="12"/>
  <c r="AP71" i="12"/>
  <c r="AP68" i="12"/>
  <c r="AP73" i="12"/>
  <c r="AP70" i="12"/>
  <c r="AP67" i="12"/>
  <c r="AP64" i="12"/>
  <c r="AP61" i="12"/>
  <c r="AP66" i="12"/>
  <c r="AP63" i="12"/>
  <c r="AP55" i="12"/>
  <c r="AP60" i="12"/>
  <c r="AP65" i="12"/>
  <c r="AP57" i="12"/>
  <c r="AP62" i="12"/>
  <c r="AP49" i="12"/>
  <c r="AP54" i="12"/>
  <c r="AP56" i="12"/>
  <c r="AP51" i="12"/>
  <c r="AP59" i="12"/>
  <c r="AP48" i="12"/>
  <c r="AP53" i="12"/>
  <c r="AP45" i="12"/>
  <c r="AP58" i="12"/>
  <c r="AP50" i="12"/>
  <c r="AP52" i="12"/>
  <c r="AP36" i="12"/>
  <c r="AP41" i="12"/>
  <c r="AP33" i="12"/>
  <c r="AP38" i="12"/>
  <c r="AP30" i="12"/>
  <c r="AP44" i="12"/>
  <c r="AP43" i="12"/>
  <c r="AP35" i="12"/>
  <c r="AP27" i="12"/>
  <c r="AP40" i="12"/>
  <c r="AP32" i="12"/>
  <c r="AP46" i="12"/>
  <c r="AP37" i="12"/>
  <c r="AP29" i="12"/>
  <c r="AP47" i="12"/>
  <c r="AP42" i="12"/>
  <c r="AP34" i="12"/>
  <c r="AP26" i="12"/>
  <c r="AP25" i="12"/>
  <c r="AP16" i="12"/>
  <c r="AP8" i="12"/>
  <c r="AP5" i="12"/>
  <c r="AP21" i="12"/>
  <c r="AP13" i="12"/>
  <c r="AP28" i="12"/>
  <c r="AP18" i="12"/>
  <c r="AP10" i="12"/>
  <c r="AP31" i="12"/>
  <c r="AP23" i="12"/>
  <c r="AP15" i="12"/>
  <c r="AP7" i="12"/>
  <c r="AP39" i="12"/>
  <c r="AP20" i="12"/>
  <c r="AP12" i="12"/>
  <c r="AP17" i="12"/>
  <c r="AP9" i="12"/>
  <c r="AQ3" i="12"/>
  <c r="AP6" i="12"/>
  <c r="AP24" i="12"/>
  <c r="AP22" i="12"/>
  <c r="AP19" i="12"/>
  <c r="AP14" i="12"/>
  <c r="AP11" i="12"/>
  <c r="FG93" i="6"/>
  <c r="FG30" i="6"/>
  <c r="FG77" i="6"/>
  <c r="FH77" i="6" s="1"/>
  <c r="FG87" i="6"/>
  <c r="FG74" i="6"/>
  <c r="FH65" i="6"/>
  <c r="FG28" i="6"/>
  <c r="FH28" i="6" s="1"/>
  <c r="FG81" i="6"/>
  <c r="CX1" i="1"/>
  <c r="DF68" i="1" l="1"/>
  <c r="DF89" i="1"/>
  <c r="DF38" i="1"/>
  <c r="DF271" i="1"/>
  <c r="DF427" i="1"/>
  <c r="DF263" i="1"/>
  <c r="DF315" i="1"/>
  <c r="DG315" i="1" s="1"/>
  <c r="DF274" i="1"/>
  <c r="DF433" i="1"/>
  <c r="DF401" i="1"/>
  <c r="DF442" i="1"/>
  <c r="DF204" i="1"/>
  <c r="DF36" i="1"/>
  <c r="DF171" i="1"/>
  <c r="DG171" i="1" s="1"/>
  <c r="DF312" i="1"/>
  <c r="DF490" i="1"/>
  <c r="DF92" i="1"/>
  <c r="DF484" i="1"/>
  <c r="DF261" i="1"/>
  <c r="DF234" i="1"/>
  <c r="DF463" i="1"/>
  <c r="DF305" i="1"/>
  <c r="DF489" i="1"/>
  <c r="DF207" i="1"/>
  <c r="DF88" i="1"/>
  <c r="DF212" i="1"/>
  <c r="DF287" i="1"/>
  <c r="DF383" i="1"/>
  <c r="DF152" i="1"/>
  <c r="DF445" i="1"/>
  <c r="DF182" i="1"/>
  <c r="DG182" i="1" s="1"/>
  <c r="DF191" i="1"/>
  <c r="DG191" i="1" s="1"/>
  <c r="DF199" i="1"/>
  <c r="DF148" i="1"/>
  <c r="DF260" i="1"/>
  <c r="DF132" i="1"/>
  <c r="DF69" i="1"/>
  <c r="DF389" i="1"/>
  <c r="DF375" i="1"/>
  <c r="DF340" i="1"/>
  <c r="DF351" i="1"/>
  <c r="DF240" i="1"/>
  <c r="DF259" i="1"/>
  <c r="DF99" i="1"/>
  <c r="DF127" i="1"/>
  <c r="DF370" i="1"/>
  <c r="DF493" i="1"/>
  <c r="DF464" i="1"/>
  <c r="DF390" i="1"/>
  <c r="DF407" i="1"/>
  <c r="DF157" i="1"/>
  <c r="DF320" i="1"/>
  <c r="DF491" i="1"/>
  <c r="DF22" i="1"/>
  <c r="DF183" i="1"/>
  <c r="DG183" i="1" s="1"/>
  <c r="DF298" i="1"/>
  <c r="DF67" i="1"/>
  <c r="DF376" i="1"/>
  <c r="DF154" i="1"/>
  <c r="DF264" i="1"/>
  <c r="DF9" i="1"/>
  <c r="DF430" i="1"/>
  <c r="DF434" i="1"/>
  <c r="DF90" i="1"/>
  <c r="DF500" i="1"/>
  <c r="DF213" i="1"/>
  <c r="DF473" i="1"/>
  <c r="DF47" i="1"/>
  <c r="DF170" i="1"/>
  <c r="DF12" i="1"/>
  <c r="DF100" i="1"/>
  <c r="DF30" i="1"/>
  <c r="DF294" i="1"/>
  <c r="DF308" i="1"/>
  <c r="DF196" i="1"/>
  <c r="DG196" i="1" s="1"/>
  <c r="DF241" i="1"/>
  <c r="DF440" i="1"/>
  <c r="DF86" i="1"/>
  <c r="DF95" i="1"/>
  <c r="DF408" i="1"/>
  <c r="DF449" i="1"/>
  <c r="DF29" i="1"/>
  <c r="DF156" i="1"/>
  <c r="DF487" i="1"/>
  <c r="DF339" i="1"/>
  <c r="DF76" i="1"/>
  <c r="DF177" i="1"/>
  <c r="DF369" i="1"/>
  <c r="DG369" i="1" s="1"/>
  <c r="DF147" i="1"/>
  <c r="DF297" i="1"/>
  <c r="DF247" i="1"/>
  <c r="DF195" i="1"/>
  <c r="DF398" i="1"/>
  <c r="DF21" i="1"/>
  <c r="DF98" i="1"/>
  <c r="DF103" i="1"/>
  <c r="DF6" i="1"/>
  <c r="DF62" i="1"/>
  <c r="DF290" i="1"/>
  <c r="DF494" i="1"/>
  <c r="DF288" i="1"/>
  <c r="DF206" i="1"/>
  <c r="DF130" i="1"/>
  <c r="DF384" i="1"/>
  <c r="DF443" i="1"/>
  <c r="DF437" i="1"/>
  <c r="DF275" i="1"/>
  <c r="DF108" i="1"/>
  <c r="BB4" i="6"/>
  <c r="DF385" i="1"/>
  <c r="DF198" i="1"/>
  <c r="DF87" i="1"/>
  <c r="DF404" i="1"/>
  <c r="DF470" i="1"/>
  <c r="DF16" i="1"/>
  <c r="DF57" i="1"/>
  <c r="DF105" i="1"/>
  <c r="DF51" i="1"/>
  <c r="DF58" i="1"/>
  <c r="DF486" i="1"/>
  <c r="DF368" i="1"/>
  <c r="DF49" i="1"/>
  <c r="DF239" i="1"/>
  <c r="DF353" i="1"/>
  <c r="DF153" i="1"/>
  <c r="DF189" i="1"/>
  <c r="DG189" i="1" s="1"/>
  <c r="DF197" i="1"/>
  <c r="DG197" i="1" s="1"/>
  <c r="DF222" i="1"/>
  <c r="DF216" i="1"/>
  <c r="DF225" i="1"/>
  <c r="DF64" i="1"/>
  <c r="DF54" i="1"/>
  <c r="DF24" i="1"/>
  <c r="DF411" i="1"/>
  <c r="DF419" i="1"/>
  <c r="DF282" i="1"/>
  <c r="DF142" i="1"/>
  <c r="DF460" i="1"/>
  <c r="DF70" i="1"/>
  <c r="DF243" i="1"/>
  <c r="DF373" i="1"/>
  <c r="DF438" i="1"/>
  <c r="DF299" i="1"/>
  <c r="DF447" i="1"/>
  <c r="DF269" i="1"/>
  <c r="DF279" i="1"/>
  <c r="DF495" i="1"/>
  <c r="DF236" i="1"/>
  <c r="DF397" i="1"/>
  <c r="DF366" i="1"/>
  <c r="DF121" i="1"/>
  <c r="DF468" i="1"/>
  <c r="DF143" i="1"/>
  <c r="DF17" i="1"/>
  <c r="DF33" i="1"/>
  <c r="DF400" i="1"/>
  <c r="DF382" i="1"/>
  <c r="DF354" i="1"/>
  <c r="DF45" i="1"/>
  <c r="DF467" i="1"/>
  <c r="DG467" i="1" s="1"/>
  <c r="DF319" i="1"/>
  <c r="DF429" i="1"/>
  <c r="DF159" i="1"/>
  <c r="DF133" i="1"/>
  <c r="DF94" i="1"/>
  <c r="DF221" i="1"/>
  <c r="DF432" i="1"/>
  <c r="DF453" i="1"/>
  <c r="DF136" i="1"/>
  <c r="DF428" i="1"/>
  <c r="DF172" i="1"/>
  <c r="DG172" i="1" s="1"/>
  <c r="DF34" i="1"/>
  <c r="DF363" i="1"/>
  <c r="DF469" i="1"/>
  <c r="DF113" i="1"/>
  <c r="DF186" i="1"/>
  <c r="DG186" i="1" s="1"/>
  <c r="DF426" i="1"/>
  <c r="DF151" i="1"/>
  <c r="DF150" i="1"/>
  <c r="DF190" i="1"/>
  <c r="DF262" i="1"/>
  <c r="DF253" i="1"/>
  <c r="DF277" i="1"/>
  <c r="DF111" i="1"/>
  <c r="DF410" i="1"/>
  <c r="DF372" i="1"/>
  <c r="DF5" i="1"/>
  <c r="DF200" i="1"/>
  <c r="DF228" i="1"/>
  <c r="DF72" i="1"/>
  <c r="DF84" i="1"/>
  <c r="DF42" i="1"/>
  <c r="DF420" i="1"/>
  <c r="DF15" i="1"/>
  <c r="DF266" i="1"/>
  <c r="DF336" i="1"/>
  <c r="DF242" i="1"/>
  <c r="DF124" i="1"/>
  <c r="DF37" i="1"/>
  <c r="DF145" i="1"/>
  <c r="DF202" i="1"/>
  <c r="DF203" i="1"/>
  <c r="DF74" i="1"/>
  <c r="DF55" i="1"/>
  <c r="DF185" i="1"/>
  <c r="DF217" i="1"/>
  <c r="DF359" i="1"/>
  <c r="DF131" i="1"/>
  <c r="DF246" i="1"/>
  <c r="DF386" i="1"/>
  <c r="DF286" i="1"/>
  <c r="DF120" i="1"/>
  <c r="DG120" i="1" s="1"/>
  <c r="DF250" i="1"/>
  <c r="DF362" i="1"/>
  <c r="DF380" i="1"/>
  <c r="DG380" i="1" s="1"/>
  <c r="DF155" i="1"/>
  <c r="DF414" i="1"/>
  <c r="DF219" i="1"/>
  <c r="DF46" i="1"/>
  <c r="DG46" i="1" s="1"/>
  <c r="DF409" i="1"/>
  <c r="DF146" i="1"/>
  <c r="DF450" i="1"/>
  <c r="DF237" i="1"/>
  <c r="DF503" i="1"/>
  <c r="DF477" i="1"/>
  <c r="DF436" i="1"/>
  <c r="DF291" i="1"/>
  <c r="DG291" i="1" s="1"/>
  <c r="DF435" i="1"/>
  <c r="DF272" i="1"/>
  <c r="DG272" i="1" s="1"/>
  <c r="DF174" i="1"/>
  <c r="DF399" i="1"/>
  <c r="DG399" i="1" s="1"/>
  <c r="FH11" i="6"/>
  <c r="FH86" i="6"/>
  <c r="FH74" i="6"/>
  <c r="FH4" i="6"/>
  <c r="FH76" i="6"/>
  <c r="FH40" i="6"/>
  <c r="FH58" i="6"/>
  <c r="FH94" i="6"/>
  <c r="FH81" i="6"/>
  <c r="FH36" i="6"/>
  <c r="FH87" i="6"/>
  <c r="FH15" i="6"/>
  <c r="FH7" i="6"/>
  <c r="FH5" i="6"/>
  <c r="FH62" i="6"/>
  <c r="FH10" i="6"/>
  <c r="FH38" i="6"/>
  <c r="FH34" i="6"/>
  <c r="FH93" i="6"/>
  <c r="FH60" i="6"/>
  <c r="FH51" i="6"/>
  <c r="FH37" i="6"/>
  <c r="FH17" i="6"/>
  <c r="FH67" i="6"/>
  <c r="FH82" i="6"/>
  <c r="FI82" i="6" s="1"/>
  <c r="FH70" i="6"/>
  <c r="FH64" i="6"/>
  <c r="FH42" i="6"/>
  <c r="FH73" i="6"/>
  <c r="FH96" i="6"/>
  <c r="FH52" i="6"/>
  <c r="FH26" i="6"/>
  <c r="FH56" i="6"/>
  <c r="FH30" i="6"/>
  <c r="FH35" i="6"/>
  <c r="FH49" i="6"/>
  <c r="FH78" i="6"/>
  <c r="FH63" i="6"/>
  <c r="FH14" i="6"/>
  <c r="FH29" i="6"/>
  <c r="FH31" i="6"/>
  <c r="FH66" i="6"/>
  <c r="FH69" i="6"/>
  <c r="FH39" i="6"/>
  <c r="FH53" i="6"/>
  <c r="FH57" i="6"/>
  <c r="FH20" i="6"/>
  <c r="FH59" i="6"/>
  <c r="FH18" i="6"/>
  <c r="FH9" i="6"/>
  <c r="BB68" i="6"/>
  <c r="BB66" i="6"/>
  <c r="BB13" i="6"/>
  <c r="DG499" i="1" s="1"/>
  <c r="BB21" i="6"/>
  <c r="DG224" i="1" s="1"/>
  <c r="BB19" i="6"/>
  <c r="DG252" i="1" s="1"/>
  <c r="BB75" i="6"/>
  <c r="BB41" i="6"/>
  <c r="BB29" i="6"/>
  <c r="DG59" i="1" s="1"/>
  <c r="BB93" i="6"/>
  <c r="BB80" i="6"/>
  <c r="BB52" i="6"/>
  <c r="BB40" i="6"/>
  <c r="BB26" i="6"/>
  <c r="BB5" i="6"/>
  <c r="BC5" i="6" s="1"/>
  <c r="BB38" i="6"/>
  <c r="BB16" i="6"/>
  <c r="DG387" i="1" s="1"/>
  <c r="BB39" i="6"/>
  <c r="BB9" i="6"/>
  <c r="BB81" i="6"/>
  <c r="BC81" i="6" s="1"/>
  <c r="BB67" i="6"/>
  <c r="BB36" i="6"/>
  <c r="DG300" i="1" s="1"/>
  <c r="BB96" i="6"/>
  <c r="BB73" i="6"/>
  <c r="BA3" i="6"/>
  <c r="BB54" i="6"/>
  <c r="BC54" i="6" s="1"/>
  <c r="BB1" i="6"/>
  <c r="BC23" i="6" s="1"/>
  <c r="DH180" i="1" s="1"/>
  <c r="DJ180" i="1" s="1"/>
  <c r="BB58" i="6"/>
  <c r="BC58" i="6" s="1"/>
  <c r="BB10" i="6"/>
  <c r="BB20" i="6"/>
  <c r="DG322" i="1" s="1"/>
  <c r="BB55" i="6"/>
  <c r="BB74" i="6"/>
  <c r="BC74" i="6" s="1"/>
  <c r="BB78" i="6"/>
  <c r="BC78" i="6" s="1"/>
  <c r="BB97" i="6"/>
  <c r="BC97" i="6" s="1"/>
  <c r="BB46" i="6"/>
  <c r="BB49" i="6"/>
  <c r="BB84" i="6"/>
  <c r="BC84" i="6" s="1"/>
  <c r="BB42" i="6"/>
  <c r="BC42" i="6" s="1"/>
  <c r="BB94" i="6"/>
  <c r="BB87" i="6"/>
  <c r="BB53" i="6"/>
  <c r="BB90" i="6"/>
  <c r="BC90" i="6" s="1"/>
  <c r="BB24" i="6"/>
  <c r="DG125" i="1" s="1"/>
  <c r="BB32" i="6"/>
  <c r="DG28" i="1" s="1"/>
  <c r="BB33" i="6"/>
  <c r="BC33" i="6" s="1"/>
  <c r="BB17" i="6"/>
  <c r="DG466" i="1" s="1"/>
  <c r="BB15" i="6"/>
  <c r="DG425" i="1" s="1"/>
  <c r="BB7" i="6"/>
  <c r="BB77" i="6"/>
  <c r="BC77" i="6" s="1"/>
  <c r="BB27" i="6"/>
  <c r="DG102" i="1" s="1"/>
  <c r="BB88" i="6"/>
  <c r="BB8" i="6"/>
  <c r="BB37" i="6"/>
  <c r="BC37" i="6" s="1"/>
  <c r="BB51" i="6"/>
  <c r="BC51" i="6" s="1"/>
  <c r="BB71" i="6"/>
  <c r="BB57" i="6"/>
  <c r="BB43" i="6"/>
  <c r="BC43" i="6" s="1"/>
  <c r="BB6" i="6"/>
  <c r="BC6" i="6" s="1"/>
  <c r="BB11" i="6"/>
  <c r="BC11" i="6" s="1"/>
  <c r="BB72" i="6"/>
  <c r="BB25" i="6"/>
  <c r="BB76" i="6"/>
  <c r="BC76" i="6" s="1"/>
  <c r="BB79" i="6"/>
  <c r="BC79" i="6" s="1"/>
  <c r="BB59" i="6"/>
  <c r="BC59" i="6" s="1"/>
  <c r="BB30" i="6"/>
  <c r="DG65" i="1" s="1"/>
  <c r="BB65" i="6"/>
  <c r="BC65" i="6" s="1"/>
  <c r="BB18" i="6"/>
  <c r="DG278" i="1" s="1"/>
  <c r="BB64" i="6"/>
  <c r="FH41" i="6"/>
  <c r="FH24" i="6"/>
  <c r="BB14" i="6"/>
  <c r="DG454" i="1" s="1"/>
  <c r="BB91" i="6"/>
  <c r="BB62" i="6"/>
  <c r="BC62" i="6" s="1"/>
  <c r="BB69" i="6"/>
  <c r="BB86" i="6"/>
  <c r="BC86" i="6" s="1"/>
  <c r="BB70" i="6"/>
  <c r="BC70" i="6" s="1"/>
  <c r="BB28" i="6"/>
  <c r="DG73" i="1" s="1"/>
  <c r="BB50" i="6"/>
  <c r="BB83" i="6"/>
  <c r="BB34" i="6"/>
  <c r="BC34" i="6" s="1"/>
  <c r="BB44" i="6"/>
  <c r="BC44" i="6" s="1"/>
  <c r="BB82" i="6"/>
  <c r="BB95" i="6"/>
  <c r="BB98" i="6"/>
  <c r="BC98" i="6" s="1"/>
  <c r="BB12" i="6"/>
  <c r="BC12" i="6" s="1"/>
  <c r="BB63" i="6"/>
  <c r="BC63" i="6" s="1"/>
  <c r="BB56" i="6"/>
  <c r="BB22" i="6"/>
  <c r="BB61" i="6"/>
  <c r="BC61" i="6" s="1"/>
  <c r="BB89" i="6"/>
  <c r="BC89" i="6" s="1"/>
  <c r="BB47" i="6"/>
  <c r="BB35" i="6"/>
  <c r="BC35" i="6" s="1"/>
  <c r="BB85" i="6"/>
  <c r="BB92" i="6"/>
  <c r="BB31" i="6"/>
  <c r="BC31" i="6" s="1"/>
  <c r="FH90" i="6"/>
  <c r="FG3" i="6"/>
  <c r="FH1" i="6"/>
  <c r="FI29" i="6" s="1"/>
  <c r="FH32" i="6"/>
  <c r="FH48" i="6"/>
  <c r="FH83" i="6"/>
  <c r="FH45" i="6"/>
  <c r="FI45" i="6" s="1"/>
  <c r="FH84" i="6"/>
  <c r="FH79" i="6"/>
  <c r="FH47" i="6"/>
  <c r="FH16" i="6"/>
  <c r="FH21" i="6"/>
  <c r="FH88" i="6"/>
  <c r="FH75" i="6"/>
  <c r="FH54" i="6"/>
  <c r="FH33" i="6"/>
  <c r="FI33" i="6" s="1"/>
  <c r="FH25" i="6"/>
  <c r="FH92" i="6"/>
  <c r="FH46" i="6"/>
  <c r="FH68" i="6"/>
  <c r="AQ110" i="12"/>
  <c r="AQ109" i="12"/>
  <c r="AQ111" i="12"/>
  <c r="AQ104" i="12"/>
  <c r="AQ103" i="12"/>
  <c r="AQ108" i="12"/>
  <c r="AQ106" i="12"/>
  <c r="AQ100" i="12"/>
  <c r="AQ105" i="12"/>
  <c r="AQ102" i="12"/>
  <c r="AQ99" i="12"/>
  <c r="AQ97" i="12"/>
  <c r="AQ91" i="12"/>
  <c r="AQ96" i="12"/>
  <c r="AQ101" i="12"/>
  <c r="AQ93" i="12"/>
  <c r="AQ107" i="12"/>
  <c r="AQ98" i="12"/>
  <c r="AQ90" i="12"/>
  <c r="AQ92" i="12"/>
  <c r="AQ89" i="12"/>
  <c r="AQ94" i="12"/>
  <c r="AQ88" i="12"/>
  <c r="AQ95" i="12"/>
  <c r="AQ85" i="12"/>
  <c r="AQ82" i="12"/>
  <c r="AQ87" i="12"/>
  <c r="AQ86" i="12"/>
  <c r="AQ84" i="12"/>
  <c r="AQ81" i="12"/>
  <c r="AQ78" i="12"/>
  <c r="AQ83" i="12"/>
  <c r="AQ72" i="12"/>
  <c r="AQ76" i="12"/>
  <c r="AQ69" i="12"/>
  <c r="AQ80" i="12"/>
  <c r="AQ74" i="12"/>
  <c r="AQ71" i="12"/>
  <c r="AQ79" i="12"/>
  <c r="AQ73" i="12"/>
  <c r="AQ70" i="12"/>
  <c r="AQ75" i="12"/>
  <c r="AQ61" i="12"/>
  <c r="AQ68" i="12"/>
  <c r="AQ66" i="12"/>
  <c r="AQ77" i="12"/>
  <c r="AQ63" i="12"/>
  <c r="AQ60" i="12"/>
  <c r="AQ65" i="12"/>
  <c r="AQ57" i="12"/>
  <c r="AQ62" i="12"/>
  <c r="AQ59" i="12"/>
  <c r="AQ54" i="12"/>
  <c r="AQ46" i="12"/>
  <c r="AQ56" i="12"/>
  <c r="AQ55" i="12"/>
  <c r="AQ51" i="12"/>
  <c r="AQ67" i="12"/>
  <c r="AQ48" i="12"/>
  <c r="AQ53" i="12"/>
  <c r="AQ58" i="12"/>
  <c r="AQ50" i="12"/>
  <c r="AQ41" i="12"/>
  <c r="AQ33" i="12"/>
  <c r="AQ64" i="12"/>
  <c r="AQ38" i="12"/>
  <c r="AQ44" i="12"/>
  <c r="AQ43" i="12"/>
  <c r="AQ35" i="12"/>
  <c r="AQ40" i="12"/>
  <c r="AQ32" i="12"/>
  <c r="AQ37" i="12"/>
  <c r="AQ29" i="12"/>
  <c r="AQ47" i="12"/>
  <c r="AQ45" i="12"/>
  <c r="AQ42" i="12"/>
  <c r="AQ34" i="12"/>
  <c r="AQ26" i="12"/>
  <c r="AQ39" i="12"/>
  <c r="AQ31" i="12"/>
  <c r="AQ21" i="12"/>
  <c r="AQ13" i="12"/>
  <c r="AQ30" i="12"/>
  <c r="AQ28" i="12"/>
  <c r="AQ18" i="12"/>
  <c r="AQ10" i="12"/>
  <c r="AQ52" i="12"/>
  <c r="AQ27" i="12"/>
  <c r="AQ23" i="12"/>
  <c r="AQ15" i="12"/>
  <c r="AQ7" i="12"/>
  <c r="AQ20" i="12"/>
  <c r="AQ12" i="12"/>
  <c r="AQ36" i="12"/>
  <c r="AQ17" i="12"/>
  <c r="AQ9" i="12"/>
  <c r="AQ49" i="12"/>
  <c r="AQ22" i="12"/>
  <c r="AQ14" i="12"/>
  <c r="AR3" i="12"/>
  <c r="AQ6" i="12"/>
  <c r="AQ24" i="12"/>
  <c r="AQ19" i="12"/>
  <c r="AQ16" i="12"/>
  <c r="AQ11" i="12"/>
  <c r="AQ25" i="12"/>
  <c r="AQ8" i="12"/>
  <c r="AQ5" i="12"/>
  <c r="FI27" i="6"/>
  <c r="FH91" i="6"/>
  <c r="FI91" i="6" s="1"/>
  <c r="FH85" i="6"/>
  <c r="CY1" i="1"/>
  <c r="DG503" i="1" l="1"/>
  <c r="DG219" i="1"/>
  <c r="DG479" i="1"/>
  <c r="DG217" i="1"/>
  <c r="DG15" i="1"/>
  <c r="DH15" i="1" s="1"/>
  <c r="DG228" i="1"/>
  <c r="DG190" i="1"/>
  <c r="DG34" i="1"/>
  <c r="DG94" i="1"/>
  <c r="DG279" i="1"/>
  <c r="DG238" i="1"/>
  <c r="DG411" i="1"/>
  <c r="DH197" i="1"/>
  <c r="DG49" i="1"/>
  <c r="DG330" i="1"/>
  <c r="DG57" i="1"/>
  <c r="DH57" i="1" s="1"/>
  <c r="DG248" i="1"/>
  <c r="DG19" i="1"/>
  <c r="DH19" i="1" s="1"/>
  <c r="DG130" i="1"/>
  <c r="DG290" i="1"/>
  <c r="DG98" i="1"/>
  <c r="DG147" i="1"/>
  <c r="DG76" i="1"/>
  <c r="DG86" i="1"/>
  <c r="DG193" i="1"/>
  <c r="DG352" i="1"/>
  <c r="DG47" i="1"/>
  <c r="DG392" i="1"/>
  <c r="DG22" i="1"/>
  <c r="DG370" i="1"/>
  <c r="DG207" i="1"/>
  <c r="DG484" i="1"/>
  <c r="DH484" i="1" s="1"/>
  <c r="DJ484" i="1" s="1"/>
  <c r="DH171" i="1"/>
  <c r="DG433" i="1"/>
  <c r="DG271" i="1"/>
  <c r="DH162" i="1"/>
  <c r="DH163" i="1"/>
  <c r="DG53" i="1"/>
  <c r="DH53" i="1" s="1"/>
  <c r="DJ53" i="1" s="1"/>
  <c r="DG335" i="1"/>
  <c r="DG174" i="1"/>
  <c r="DG237" i="1"/>
  <c r="DG414" i="1"/>
  <c r="DG286" i="1"/>
  <c r="DG185" i="1"/>
  <c r="DG337" i="1"/>
  <c r="DG420" i="1"/>
  <c r="DG372" i="1"/>
  <c r="DG150" i="1"/>
  <c r="DG302" i="1"/>
  <c r="DG136" i="1"/>
  <c r="DG133" i="1"/>
  <c r="DG319" i="1"/>
  <c r="DG45" i="1"/>
  <c r="DH45" i="1" s="1"/>
  <c r="DG400" i="1"/>
  <c r="DG121" i="1"/>
  <c r="DG285" i="1"/>
  <c r="DG460" i="1"/>
  <c r="DG16" i="1"/>
  <c r="DG244" i="1"/>
  <c r="DG275" i="1"/>
  <c r="DG62" i="1"/>
  <c r="DG21" i="1"/>
  <c r="DG339" i="1"/>
  <c r="DG440" i="1"/>
  <c r="DG308" i="1"/>
  <c r="DG264" i="1"/>
  <c r="DG491" i="1"/>
  <c r="DG390" i="1"/>
  <c r="DG260" i="1"/>
  <c r="DG199" i="1"/>
  <c r="DG489" i="1"/>
  <c r="DG68" i="1"/>
  <c r="DG502" i="1"/>
  <c r="DG436" i="1"/>
  <c r="DG450" i="1"/>
  <c r="DG155" i="1"/>
  <c r="DG386" i="1"/>
  <c r="DG246" i="1"/>
  <c r="DG55" i="1"/>
  <c r="DG203" i="1"/>
  <c r="DG124" i="1"/>
  <c r="DG151" i="1"/>
  <c r="DG469" i="1"/>
  <c r="DG453" i="1"/>
  <c r="DG159" i="1"/>
  <c r="DG366" i="1"/>
  <c r="DG269" i="1"/>
  <c r="DG209" i="1"/>
  <c r="DG24" i="1"/>
  <c r="DH24" i="1" s="1"/>
  <c r="DJ24" i="1" s="1"/>
  <c r="DH189" i="1"/>
  <c r="DG51" i="1"/>
  <c r="DG206" i="1"/>
  <c r="DG398" i="1"/>
  <c r="DG487" i="1"/>
  <c r="DH175" i="1"/>
  <c r="DG473" i="1"/>
  <c r="DG90" i="1"/>
  <c r="DG154" i="1"/>
  <c r="DG464" i="1"/>
  <c r="DG127" i="1"/>
  <c r="DG351" i="1"/>
  <c r="DG318" i="1"/>
  <c r="DH191" i="1"/>
  <c r="DG305" i="1"/>
  <c r="DG274" i="1"/>
  <c r="DG229" i="1"/>
  <c r="DG202" i="1"/>
  <c r="DG42" i="1"/>
  <c r="DH42" i="1" s="1"/>
  <c r="DG410" i="1"/>
  <c r="DG262" i="1"/>
  <c r="DG354" i="1"/>
  <c r="DG33" i="1"/>
  <c r="DG447" i="1"/>
  <c r="DG276" i="1"/>
  <c r="DG54" i="1"/>
  <c r="DG216" i="1"/>
  <c r="DG153" i="1"/>
  <c r="DG368" i="1"/>
  <c r="DG470" i="1"/>
  <c r="DG385" i="1"/>
  <c r="DG437" i="1"/>
  <c r="DG288" i="1"/>
  <c r="DG156" i="1"/>
  <c r="DG100" i="1"/>
  <c r="DG213" i="1"/>
  <c r="DG376" i="1"/>
  <c r="DG99" i="1"/>
  <c r="DG134" i="1"/>
  <c r="DH182" i="1"/>
  <c r="DJ182" i="1" s="1"/>
  <c r="DG36" i="1"/>
  <c r="DG38" i="1"/>
  <c r="DH38" i="1" s="1"/>
  <c r="DG97" i="1"/>
  <c r="DG123" i="1"/>
  <c r="DH123" i="1" s="1"/>
  <c r="DJ123" i="1" s="1"/>
  <c r="DG451" i="1"/>
  <c r="DH451" i="1" s="1"/>
  <c r="DJ451" i="1" s="1"/>
  <c r="DG435" i="1"/>
  <c r="DG358" i="1"/>
  <c r="DG333" i="1"/>
  <c r="DG313" i="1"/>
  <c r="DG477" i="1"/>
  <c r="DG146" i="1"/>
  <c r="DG362" i="1"/>
  <c r="DG131" i="1"/>
  <c r="DG74" i="1"/>
  <c r="DG145" i="1"/>
  <c r="DG111" i="1"/>
  <c r="DG426" i="1"/>
  <c r="DH467" i="1"/>
  <c r="DJ467" i="1" s="1"/>
  <c r="DG382" i="1"/>
  <c r="DG468" i="1"/>
  <c r="DG397" i="1"/>
  <c r="DG231" i="1"/>
  <c r="DG142" i="1"/>
  <c r="DG348" i="1"/>
  <c r="DG404" i="1"/>
  <c r="DG71" i="1"/>
  <c r="DG195" i="1"/>
  <c r="DG29" i="1"/>
  <c r="DG241" i="1"/>
  <c r="DG205" i="1"/>
  <c r="DG320" i="1"/>
  <c r="DG259" i="1"/>
  <c r="DG340" i="1"/>
  <c r="DG375" i="1"/>
  <c r="DG389" i="1"/>
  <c r="DG317" i="1"/>
  <c r="DG445" i="1"/>
  <c r="DG212" i="1"/>
  <c r="DG463" i="1"/>
  <c r="DG204" i="1"/>
  <c r="DG89" i="1"/>
  <c r="DG316" i="1"/>
  <c r="DG165" i="1"/>
  <c r="DG11" i="1"/>
  <c r="DH11" i="1" s="1"/>
  <c r="DJ11" i="1" s="1"/>
  <c r="DG112" i="1"/>
  <c r="DH112" i="1" s="1"/>
  <c r="DG409" i="1"/>
  <c r="DG41" i="1"/>
  <c r="DH41" i="1" s="1"/>
  <c r="DJ41" i="1" s="1"/>
  <c r="DG242" i="1"/>
  <c r="DG200" i="1"/>
  <c r="DH186" i="1"/>
  <c r="DG363" i="1"/>
  <c r="DH172" i="1"/>
  <c r="DG432" i="1"/>
  <c r="DG429" i="1"/>
  <c r="DG17" i="1"/>
  <c r="DG324" i="1"/>
  <c r="DG236" i="1"/>
  <c r="DG138" i="1"/>
  <c r="DG373" i="1"/>
  <c r="DG282" i="1"/>
  <c r="DG486" i="1"/>
  <c r="DG87" i="1"/>
  <c r="DG23" i="1"/>
  <c r="DH23" i="1" s="1"/>
  <c r="DG6" i="1"/>
  <c r="DH369" i="1"/>
  <c r="DJ369" i="1" s="1"/>
  <c r="DG449" i="1"/>
  <c r="DH196" i="1"/>
  <c r="DG434" i="1"/>
  <c r="DG67" i="1"/>
  <c r="DG157" i="1"/>
  <c r="DG240" i="1"/>
  <c r="DG350" i="1"/>
  <c r="DG69" i="1"/>
  <c r="DG152" i="1"/>
  <c r="DG88" i="1"/>
  <c r="DG234" i="1"/>
  <c r="DG92" i="1"/>
  <c r="DH315" i="1"/>
  <c r="DJ315" i="1" s="1"/>
  <c r="DG268" i="1"/>
  <c r="DG250" i="1"/>
  <c r="DG359" i="1"/>
  <c r="DG37" i="1"/>
  <c r="DH37" i="1" s="1"/>
  <c r="DJ37" i="1" s="1"/>
  <c r="DG336" i="1"/>
  <c r="DG84" i="1"/>
  <c r="DG277" i="1"/>
  <c r="DG428" i="1"/>
  <c r="DG221" i="1"/>
  <c r="DG345" i="1"/>
  <c r="DG495" i="1"/>
  <c r="DG299" i="1"/>
  <c r="DG243" i="1"/>
  <c r="DG64" i="1"/>
  <c r="DG222" i="1"/>
  <c r="DG353" i="1"/>
  <c r="DG198" i="1"/>
  <c r="DG108" i="1"/>
  <c r="DG443" i="1"/>
  <c r="DG247" i="1"/>
  <c r="DG177" i="1"/>
  <c r="DG408" i="1"/>
  <c r="DG344" i="1"/>
  <c r="DG294" i="1"/>
  <c r="DG12" i="1"/>
  <c r="DH12" i="1" s="1"/>
  <c r="DJ12" i="1" s="1"/>
  <c r="DG500" i="1"/>
  <c r="DG430" i="1"/>
  <c r="DG298" i="1"/>
  <c r="DG493" i="1"/>
  <c r="DG158" i="1"/>
  <c r="DG132" i="1"/>
  <c r="DG383" i="1"/>
  <c r="DG261" i="1"/>
  <c r="DG490" i="1"/>
  <c r="DG442" i="1"/>
  <c r="DG263" i="1"/>
  <c r="DH263" i="1" s="1"/>
  <c r="DJ263" i="1" s="1"/>
  <c r="DG61" i="1"/>
  <c r="DG289" i="1"/>
  <c r="DG444" i="1"/>
  <c r="DG327" i="1"/>
  <c r="DG266" i="1"/>
  <c r="DH266" i="1" s="1"/>
  <c r="DJ266" i="1" s="1"/>
  <c r="DG72" i="1"/>
  <c r="DG5" i="1"/>
  <c r="DG253" i="1"/>
  <c r="DG113" i="1"/>
  <c r="DG143" i="1"/>
  <c r="DG438" i="1"/>
  <c r="DG70" i="1"/>
  <c r="DG419" i="1"/>
  <c r="DG225" i="1"/>
  <c r="DH225" i="1" s="1"/>
  <c r="DJ225" i="1" s="1"/>
  <c r="DG239" i="1"/>
  <c r="DH239" i="1" s="1"/>
  <c r="DJ239" i="1" s="1"/>
  <c r="DG58" i="1"/>
  <c r="DG105" i="1"/>
  <c r="DG31" i="1"/>
  <c r="DG384" i="1"/>
  <c r="DG494" i="1"/>
  <c r="DH494" i="1" s="1"/>
  <c r="DJ494" i="1" s="1"/>
  <c r="DG103" i="1"/>
  <c r="DG297" i="1"/>
  <c r="DG95" i="1"/>
  <c r="DG40" i="1"/>
  <c r="DH40" i="1" s="1"/>
  <c r="DG173" i="1"/>
  <c r="DG30" i="1"/>
  <c r="DH30" i="1" s="1"/>
  <c r="DG170" i="1"/>
  <c r="DH170" i="1" s="1"/>
  <c r="DG332" i="1"/>
  <c r="DG9" i="1"/>
  <c r="DH9" i="1" s="1"/>
  <c r="DJ9" i="1" s="1"/>
  <c r="DH183" i="1"/>
  <c r="DG407" i="1"/>
  <c r="DG148" i="1"/>
  <c r="DG287" i="1"/>
  <c r="DH287" i="1" s="1"/>
  <c r="DJ287" i="1" s="1"/>
  <c r="DG312" i="1"/>
  <c r="DG401" i="1"/>
  <c r="DG427" i="1"/>
  <c r="FI44" i="6"/>
  <c r="BC69" i="6"/>
  <c r="BC91" i="6"/>
  <c r="BC64" i="6"/>
  <c r="BC25" i="6"/>
  <c r="BC8" i="6"/>
  <c r="BC7" i="6"/>
  <c r="BD7" i="6" s="1"/>
  <c r="BC20" i="6"/>
  <c r="DH272" i="1" s="1"/>
  <c r="DJ272" i="1" s="1"/>
  <c r="BC19" i="6"/>
  <c r="DH252" i="1" s="1"/>
  <c r="DJ252" i="1" s="1"/>
  <c r="BC92" i="6"/>
  <c r="BC83" i="6"/>
  <c r="BD83" i="6" s="1"/>
  <c r="BC14" i="6"/>
  <c r="DH454" i="1" s="1"/>
  <c r="DJ454" i="1" s="1"/>
  <c r="BC30" i="6"/>
  <c r="BD30" i="6" s="1"/>
  <c r="BC15" i="6"/>
  <c r="DH425" i="1" s="1"/>
  <c r="DJ425" i="1" s="1"/>
  <c r="BC53" i="6"/>
  <c r="BC49" i="6"/>
  <c r="BC40" i="6"/>
  <c r="BC48" i="6"/>
  <c r="FI68" i="6"/>
  <c r="BC47" i="6"/>
  <c r="BC88" i="6"/>
  <c r="BC32" i="6"/>
  <c r="DH28" i="1" s="1"/>
  <c r="BC73" i="6"/>
  <c r="BC39" i="6"/>
  <c r="FI8" i="6"/>
  <c r="FI12" i="6"/>
  <c r="BC85" i="6"/>
  <c r="BC22" i="6"/>
  <c r="BC95" i="6"/>
  <c r="BC50" i="6"/>
  <c r="BC18" i="6"/>
  <c r="DH278" i="1" s="1"/>
  <c r="DJ278" i="1" s="1"/>
  <c r="BC57" i="6"/>
  <c r="BC17" i="6"/>
  <c r="DH380" i="1" s="1"/>
  <c r="DJ380" i="1" s="1"/>
  <c r="BC87" i="6"/>
  <c r="BC52" i="6"/>
  <c r="BD52" i="6" s="1"/>
  <c r="BC21" i="6"/>
  <c r="BD21" i="6" s="1"/>
  <c r="BC56" i="6"/>
  <c r="BD56" i="6" s="1"/>
  <c r="BC82" i="6"/>
  <c r="BC28" i="6"/>
  <c r="DH73" i="1" s="1"/>
  <c r="BC72" i="6"/>
  <c r="BC71" i="6"/>
  <c r="BD71" i="6" s="1"/>
  <c r="BC27" i="6"/>
  <c r="DH102" i="1" s="1"/>
  <c r="BC24" i="6"/>
  <c r="DH125" i="1" s="1"/>
  <c r="BC94" i="6"/>
  <c r="BC46" i="6"/>
  <c r="BC10" i="6"/>
  <c r="BC38" i="6"/>
  <c r="BC80" i="6"/>
  <c r="BD80" i="6" s="1"/>
  <c r="BD10" i="6"/>
  <c r="FI46" i="6"/>
  <c r="FI89" i="6"/>
  <c r="FI54" i="6"/>
  <c r="FI80" i="6"/>
  <c r="FI55" i="6"/>
  <c r="FI64" i="6"/>
  <c r="FI21" i="6"/>
  <c r="FI17" i="6"/>
  <c r="FI93" i="6"/>
  <c r="FI28" i="6"/>
  <c r="BC67" i="6"/>
  <c r="BC16" i="6"/>
  <c r="BD16" i="6" s="1"/>
  <c r="FI10" i="6"/>
  <c r="FI26" i="6"/>
  <c r="FI47" i="6"/>
  <c r="BD89" i="6"/>
  <c r="BD81" i="6"/>
  <c r="FI74" i="6"/>
  <c r="FI92" i="6"/>
  <c r="FI65" i="6"/>
  <c r="FI56" i="6"/>
  <c r="FI5" i="6"/>
  <c r="FI39" i="6"/>
  <c r="FI77" i="6"/>
  <c r="FI9" i="6"/>
  <c r="FI69" i="6"/>
  <c r="FI52" i="6"/>
  <c r="FI15" i="6"/>
  <c r="FI66" i="6"/>
  <c r="FI41" i="6"/>
  <c r="FI51" i="6"/>
  <c r="FI11" i="6"/>
  <c r="FI48" i="6"/>
  <c r="FI71" i="6"/>
  <c r="BD59" i="6"/>
  <c r="BD6" i="6"/>
  <c r="BC36" i="6"/>
  <c r="DH300" i="1" s="1"/>
  <c r="DJ300" i="1" s="1"/>
  <c r="BC1" i="6"/>
  <c r="BB3" i="6"/>
  <c r="BC26" i="6"/>
  <c r="BD26" i="6" s="1"/>
  <c r="BC13" i="6"/>
  <c r="DH499" i="1" s="1"/>
  <c r="DJ499" i="1" s="1"/>
  <c r="BC45" i="6"/>
  <c r="BD45" i="6" s="1"/>
  <c r="FI98" i="6"/>
  <c r="BD94" i="6"/>
  <c r="FI85" i="6"/>
  <c r="FI13" i="6"/>
  <c r="FI31" i="6"/>
  <c r="FI81" i="6"/>
  <c r="FI78" i="6"/>
  <c r="FI96" i="6"/>
  <c r="FI79" i="6"/>
  <c r="FI20" i="6"/>
  <c r="FI19" i="6"/>
  <c r="FI70" i="6"/>
  <c r="FI22" i="6"/>
  <c r="BD61" i="6"/>
  <c r="BD12" i="6"/>
  <c r="BD86" i="6"/>
  <c r="BC93" i="6"/>
  <c r="BD93" i="6" s="1"/>
  <c r="BC66" i="6"/>
  <c r="BD66" i="6" s="1"/>
  <c r="BC4" i="6"/>
  <c r="BD4" i="6" s="1"/>
  <c r="FI16" i="6"/>
  <c r="FI59" i="6"/>
  <c r="FI86" i="6"/>
  <c r="FI83" i="6"/>
  <c r="FI43" i="6"/>
  <c r="FI14" i="6"/>
  <c r="FI49" i="6"/>
  <c r="FI37" i="6"/>
  <c r="FI76" i="6"/>
  <c r="FI73" i="6"/>
  <c r="FI42" i="6"/>
  <c r="FI84" i="6"/>
  <c r="FI24" i="6"/>
  <c r="FI94" i="6"/>
  <c r="BD31" i="6"/>
  <c r="BD34" i="6"/>
  <c r="BC55" i="6"/>
  <c r="BD55" i="6" s="1"/>
  <c r="BC96" i="6"/>
  <c r="BD96" i="6" s="1"/>
  <c r="BC9" i="6"/>
  <c r="BD9" i="6" s="1"/>
  <c r="BC41" i="6"/>
  <c r="BD41" i="6" s="1"/>
  <c r="BC68" i="6"/>
  <c r="BD68" i="6" s="1"/>
  <c r="BC60" i="6"/>
  <c r="BD60" i="6" s="1"/>
  <c r="BD38" i="6"/>
  <c r="FI61" i="6"/>
  <c r="FI60" i="6"/>
  <c r="FI87" i="6"/>
  <c r="FI25" i="6"/>
  <c r="FI75" i="6"/>
  <c r="FI50" i="6"/>
  <c r="FI88" i="6"/>
  <c r="FI40" i="6"/>
  <c r="FI72" i="6"/>
  <c r="FI36" i="6"/>
  <c r="FI62" i="6"/>
  <c r="FI32" i="6"/>
  <c r="FI63" i="6"/>
  <c r="BD64" i="6"/>
  <c r="BC29" i="6"/>
  <c r="BD29" i="6" s="1"/>
  <c r="BC75" i="6"/>
  <c r="BD75" i="6" s="1"/>
  <c r="FI38" i="6"/>
  <c r="FI6" i="6"/>
  <c r="AR110" i="12"/>
  <c r="AR111" i="12"/>
  <c r="AR109" i="12"/>
  <c r="AR105" i="12"/>
  <c r="AR108" i="12"/>
  <c r="AR107" i="12"/>
  <c r="AR106" i="12"/>
  <c r="AR100" i="12"/>
  <c r="AR104" i="12"/>
  <c r="AR102" i="12"/>
  <c r="AR103" i="12"/>
  <c r="AR99" i="12"/>
  <c r="AR97" i="12"/>
  <c r="AR96" i="12"/>
  <c r="AR101" i="12"/>
  <c r="AR93" i="12"/>
  <c r="AR98" i="12"/>
  <c r="AR95" i="12"/>
  <c r="AR92" i="12"/>
  <c r="AR91" i="12"/>
  <c r="AR90" i="12"/>
  <c r="AR94" i="12"/>
  <c r="AR88" i="12"/>
  <c r="AR85" i="12"/>
  <c r="AR87" i="12"/>
  <c r="AR82" i="12"/>
  <c r="AR79" i="12"/>
  <c r="AR86" i="12"/>
  <c r="AR84" i="12"/>
  <c r="AR81" i="12"/>
  <c r="AR83" i="12"/>
  <c r="AR80" i="12"/>
  <c r="AR76" i="12"/>
  <c r="AR69" i="12"/>
  <c r="AR74" i="12"/>
  <c r="AR78" i="12"/>
  <c r="AR71" i="12"/>
  <c r="AR73" i="12"/>
  <c r="AR70" i="12"/>
  <c r="AR77" i="12"/>
  <c r="AR75" i="12"/>
  <c r="AR67" i="12"/>
  <c r="AR72" i="12"/>
  <c r="AR68" i="12"/>
  <c r="AR66" i="12"/>
  <c r="AR63" i="12"/>
  <c r="AR60" i="12"/>
  <c r="AR65" i="12"/>
  <c r="AR57" i="12"/>
  <c r="AR62" i="12"/>
  <c r="AR89" i="12"/>
  <c r="AR59" i="12"/>
  <c r="AR64" i="12"/>
  <c r="AR56" i="12"/>
  <c r="AR55" i="12"/>
  <c r="AR51" i="12"/>
  <c r="AR48" i="12"/>
  <c r="AR53" i="12"/>
  <c r="AR58" i="12"/>
  <c r="AR50" i="12"/>
  <c r="AR47" i="12"/>
  <c r="AR52" i="12"/>
  <c r="AR38" i="12"/>
  <c r="AR30" i="12"/>
  <c r="AR44" i="12"/>
  <c r="AR43" i="12"/>
  <c r="AR35" i="12"/>
  <c r="AR40" i="12"/>
  <c r="AR32" i="12"/>
  <c r="AR37" i="12"/>
  <c r="AR29" i="12"/>
  <c r="AR46" i="12"/>
  <c r="AR45" i="12"/>
  <c r="AR42" i="12"/>
  <c r="AR34" i="12"/>
  <c r="AR26" i="12"/>
  <c r="AR39" i="12"/>
  <c r="AR31" i="12"/>
  <c r="AR61" i="12"/>
  <c r="AR54" i="12"/>
  <c r="AR49" i="12"/>
  <c r="AR36" i="12"/>
  <c r="AR28" i="12"/>
  <c r="AR18" i="12"/>
  <c r="AR10" i="12"/>
  <c r="AR27" i="12"/>
  <c r="AR23" i="12"/>
  <c r="AR15" i="12"/>
  <c r="AR7" i="12"/>
  <c r="AR20" i="12"/>
  <c r="AR12" i="12"/>
  <c r="AR17" i="12"/>
  <c r="AR9" i="12"/>
  <c r="AR41" i="12"/>
  <c r="AR33" i="12"/>
  <c r="AR22" i="12"/>
  <c r="AR14" i="12"/>
  <c r="AR6" i="12"/>
  <c r="AR24" i="12"/>
  <c r="AR19" i="12"/>
  <c r="AR11" i="12"/>
  <c r="AR21" i="12"/>
  <c r="AR16" i="12"/>
  <c r="AR13" i="12"/>
  <c r="AR25" i="12"/>
  <c r="AR8" i="12"/>
  <c r="AR5" i="12"/>
  <c r="AS3" i="12"/>
  <c r="FI97" i="6"/>
  <c r="FI35" i="6"/>
  <c r="FI53" i="6"/>
  <c r="FI7" i="6"/>
  <c r="FI67" i="6"/>
  <c r="FI1" i="6"/>
  <c r="FJ48" i="6" s="1"/>
  <c r="FH3" i="6"/>
  <c r="FI23" i="6"/>
  <c r="FI90" i="6"/>
  <c r="FI30" i="6"/>
  <c r="FI57" i="6"/>
  <c r="FI58" i="6"/>
  <c r="FI4" i="6"/>
  <c r="FI34" i="6"/>
  <c r="FI18" i="6"/>
  <c r="FI95" i="6"/>
  <c r="CZ1" i="1"/>
  <c r="DH427" i="1" l="1"/>
  <c r="DJ427" i="1" s="1"/>
  <c r="DH384" i="1"/>
  <c r="DJ384" i="1" s="1"/>
  <c r="DH419" i="1"/>
  <c r="DJ419" i="1" s="1"/>
  <c r="DH72" i="1"/>
  <c r="DH261" i="1"/>
  <c r="DJ261" i="1" s="1"/>
  <c r="DH408" i="1"/>
  <c r="DJ408" i="1" s="1"/>
  <c r="DH495" i="1"/>
  <c r="DJ495" i="1" s="1"/>
  <c r="DH67" i="1"/>
  <c r="DJ67" i="1" s="1"/>
  <c r="DH486" i="1"/>
  <c r="DJ486" i="1" s="1"/>
  <c r="DH324" i="1"/>
  <c r="DJ324" i="1" s="1"/>
  <c r="DH363" i="1"/>
  <c r="DJ363" i="1" s="1"/>
  <c r="DH212" i="1"/>
  <c r="DJ212" i="1" s="1"/>
  <c r="DH241" i="1"/>
  <c r="DJ241" i="1" s="1"/>
  <c r="DH404" i="1"/>
  <c r="DJ404" i="1" s="1"/>
  <c r="DH231" i="1"/>
  <c r="DJ231" i="1" s="1"/>
  <c r="DH313" i="1"/>
  <c r="DJ313" i="1" s="1"/>
  <c r="DH97" i="1"/>
  <c r="DH368" i="1"/>
  <c r="DJ368" i="1" s="1"/>
  <c r="DH229" i="1"/>
  <c r="DJ229" i="1" s="1"/>
  <c r="DH154" i="1"/>
  <c r="DH51" i="1"/>
  <c r="DH366" i="1"/>
  <c r="DJ366" i="1" s="1"/>
  <c r="DH203" i="1"/>
  <c r="DH502" i="1"/>
  <c r="DJ502" i="1" s="1"/>
  <c r="DH489" i="1"/>
  <c r="DJ489" i="1" s="1"/>
  <c r="DH308" i="1"/>
  <c r="DJ308" i="1" s="1"/>
  <c r="DH244" i="1"/>
  <c r="DJ244" i="1" s="1"/>
  <c r="DH460" i="1"/>
  <c r="DJ460" i="1" s="1"/>
  <c r="DH133" i="1"/>
  <c r="DJ133" i="1" s="1"/>
  <c r="DH420" i="1"/>
  <c r="DJ420" i="1" s="1"/>
  <c r="DH271" i="1"/>
  <c r="DJ271" i="1" s="1"/>
  <c r="DH392" i="1"/>
  <c r="DJ392" i="1" s="1"/>
  <c r="DH98" i="1"/>
  <c r="DH49" i="1"/>
  <c r="DH217" i="1"/>
  <c r="DJ217" i="1" s="1"/>
  <c r="DH31" i="1"/>
  <c r="DH70" i="1"/>
  <c r="DH444" i="1"/>
  <c r="DJ444" i="1" s="1"/>
  <c r="DH298" i="1"/>
  <c r="DJ298" i="1" s="1"/>
  <c r="DH177" i="1"/>
  <c r="DH359" i="1"/>
  <c r="DJ359" i="1" s="1"/>
  <c r="DH69" i="1"/>
  <c r="DH434" i="1"/>
  <c r="DJ434" i="1" s="1"/>
  <c r="DH17" i="1"/>
  <c r="DJ17" i="1" s="1"/>
  <c r="DH165" i="1"/>
  <c r="DH445" i="1"/>
  <c r="DJ445" i="1" s="1"/>
  <c r="DH320" i="1"/>
  <c r="DJ320" i="1" s="1"/>
  <c r="DH29" i="1"/>
  <c r="DH348" i="1"/>
  <c r="DJ348" i="1" s="1"/>
  <c r="DH397" i="1"/>
  <c r="DJ397" i="1" s="1"/>
  <c r="DH145" i="1"/>
  <c r="DJ145" i="1" s="1"/>
  <c r="DH213" i="1"/>
  <c r="DJ213" i="1" s="1"/>
  <c r="DH153" i="1"/>
  <c r="DH33" i="1"/>
  <c r="DJ33" i="1" s="1"/>
  <c r="DH90" i="1"/>
  <c r="DH398" i="1"/>
  <c r="DJ398" i="1" s="1"/>
  <c r="DH469" i="1"/>
  <c r="DJ469" i="1" s="1"/>
  <c r="DH55" i="1"/>
  <c r="DH390" i="1"/>
  <c r="DJ390" i="1" s="1"/>
  <c r="DH440" i="1"/>
  <c r="DJ440" i="1" s="1"/>
  <c r="DH285" i="1"/>
  <c r="DJ285" i="1" s="1"/>
  <c r="DH136" i="1"/>
  <c r="DJ136" i="1" s="1"/>
  <c r="DH337" i="1"/>
  <c r="DJ337" i="1" s="1"/>
  <c r="DH174" i="1"/>
  <c r="DJ174" i="1" s="1"/>
  <c r="DH433" i="1"/>
  <c r="DJ433" i="1" s="1"/>
  <c r="DH47" i="1"/>
  <c r="DJ47" i="1" s="1"/>
  <c r="DH290" i="1"/>
  <c r="DJ290" i="1" s="1"/>
  <c r="DH190" i="1"/>
  <c r="DJ190" i="1" s="1"/>
  <c r="DH479" i="1"/>
  <c r="DJ479" i="1" s="1"/>
  <c r="DH322" i="1"/>
  <c r="DJ322" i="1" s="1"/>
  <c r="DH59" i="1"/>
  <c r="DH401" i="1"/>
  <c r="DJ401" i="1" s="1"/>
  <c r="DH173" i="1"/>
  <c r="DJ173" i="1" s="1"/>
  <c r="DH312" i="1"/>
  <c r="DJ312" i="1" s="1"/>
  <c r="DH438" i="1"/>
  <c r="DJ438" i="1" s="1"/>
  <c r="DH383" i="1"/>
  <c r="DJ383" i="1" s="1"/>
  <c r="DH430" i="1"/>
  <c r="DJ430" i="1" s="1"/>
  <c r="DH247" i="1"/>
  <c r="DJ247" i="1" s="1"/>
  <c r="DH353" i="1"/>
  <c r="DJ353" i="1" s="1"/>
  <c r="DH6" i="1"/>
  <c r="DH316" i="1"/>
  <c r="DJ316" i="1" s="1"/>
  <c r="DH317" i="1"/>
  <c r="DJ317" i="1" s="1"/>
  <c r="DH468" i="1"/>
  <c r="DJ468" i="1" s="1"/>
  <c r="DH74" i="1"/>
  <c r="DH100" i="1"/>
  <c r="DJ100" i="1" s="1"/>
  <c r="DH288" i="1"/>
  <c r="DJ288" i="1" s="1"/>
  <c r="DH216" i="1"/>
  <c r="DJ216" i="1" s="1"/>
  <c r="DH354" i="1"/>
  <c r="DJ354" i="1" s="1"/>
  <c r="DH262" i="1"/>
  <c r="DJ262" i="1" s="1"/>
  <c r="DH274" i="1"/>
  <c r="DJ274" i="1" s="1"/>
  <c r="DH318" i="1"/>
  <c r="DJ318" i="1" s="1"/>
  <c r="DH473" i="1"/>
  <c r="DJ473" i="1" s="1"/>
  <c r="DH151" i="1"/>
  <c r="DJ151" i="1" s="1"/>
  <c r="DH246" i="1"/>
  <c r="DJ246" i="1" s="1"/>
  <c r="DH199" i="1"/>
  <c r="DH491" i="1"/>
  <c r="DJ491" i="1" s="1"/>
  <c r="DH339" i="1"/>
  <c r="DJ339" i="1" s="1"/>
  <c r="DH16" i="1"/>
  <c r="DJ16" i="1" s="1"/>
  <c r="DH302" i="1"/>
  <c r="DJ302" i="1" s="1"/>
  <c r="DH352" i="1"/>
  <c r="DJ352" i="1" s="1"/>
  <c r="DH130" i="1"/>
  <c r="DH120" i="1"/>
  <c r="DH466" i="1"/>
  <c r="DJ466" i="1" s="1"/>
  <c r="DH387" i="1"/>
  <c r="DJ387" i="1" s="1"/>
  <c r="DH95" i="1"/>
  <c r="DH105" i="1"/>
  <c r="DJ105" i="1" s="1"/>
  <c r="DH289" i="1"/>
  <c r="DJ289" i="1" s="1"/>
  <c r="DH500" i="1"/>
  <c r="DJ500" i="1" s="1"/>
  <c r="DH222" i="1"/>
  <c r="DJ222" i="1" s="1"/>
  <c r="DH250" i="1"/>
  <c r="DJ250" i="1" s="1"/>
  <c r="DH350" i="1"/>
  <c r="DJ350" i="1" s="1"/>
  <c r="DH89" i="1"/>
  <c r="DH389" i="1"/>
  <c r="DJ389" i="1" s="1"/>
  <c r="DH195" i="1"/>
  <c r="DH426" i="1"/>
  <c r="DJ426" i="1" s="1"/>
  <c r="DH131" i="1"/>
  <c r="DH333" i="1"/>
  <c r="DJ333" i="1" s="1"/>
  <c r="DH36" i="1"/>
  <c r="DJ36" i="1" s="1"/>
  <c r="DH134" i="1"/>
  <c r="DJ134" i="1" s="1"/>
  <c r="DH437" i="1"/>
  <c r="DJ437" i="1" s="1"/>
  <c r="DH54" i="1"/>
  <c r="DJ54" i="1" s="1"/>
  <c r="DH410" i="1"/>
  <c r="DJ410" i="1" s="1"/>
  <c r="DH351" i="1"/>
  <c r="DJ351" i="1" s="1"/>
  <c r="DH206" i="1"/>
  <c r="DJ206" i="1" s="1"/>
  <c r="DH386" i="1"/>
  <c r="DJ386" i="1" s="1"/>
  <c r="DH68" i="1"/>
  <c r="DJ68" i="1" s="1"/>
  <c r="DH260" i="1"/>
  <c r="DJ260" i="1" s="1"/>
  <c r="DH264" i="1"/>
  <c r="DJ264" i="1" s="1"/>
  <c r="DH121" i="1"/>
  <c r="DH185" i="1"/>
  <c r="DH335" i="1"/>
  <c r="DJ335" i="1" s="1"/>
  <c r="DH411" i="1"/>
  <c r="DJ411" i="1" s="1"/>
  <c r="DH219" i="1"/>
  <c r="DJ219" i="1" s="1"/>
  <c r="DH224" i="1"/>
  <c r="DJ224" i="1" s="1"/>
  <c r="DH65" i="1"/>
  <c r="DH407" i="1"/>
  <c r="DJ407" i="1" s="1"/>
  <c r="DH58" i="1"/>
  <c r="DH113" i="1"/>
  <c r="DJ113" i="1" s="1"/>
  <c r="DH327" i="1"/>
  <c r="DJ327" i="1" s="1"/>
  <c r="DH61" i="1"/>
  <c r="DH132" i="1"/>
  <c r="DH64" i="1"/>
  <c r="DH277" i="1"/>
  <c r="DJ277" i="1" s="1"/>
  <c r="DH92" i="1"/>
  <c r="DH240" i="1"/>
  <c r="DJ240" i="1" s="1"/>
  <c r="DH282" i="1"/>
  <c r="DJ282" i="1" s="1"/>
  <c r="DH429" i="1"/>
  <c r="DJ429" i="1" s="1"/>
  <c r="DH200" i="1"/>
  <c r="DH409" i="1"/>
  <c r="DJ409" i="1" s="1"/>
  <c r="DH375" i="1"/>
  <c r="DJ375" i="1" s="1"/>
  <c r="DH382" i="1"/>
  <c r="DJ382" i="1" s="1"/>
  <c r="DH358" i="1"/>
  <c r="DJ358" i="1" s="1"/>
  <c r="DH99" i="1"/>
  <c r="DJ99" i="1" s="1"/>
  <c r="DH127" i="1"/>
  <c r="DH155" i="1"/>
  <c r="DH21" i="1"/>
  <c r="DH150" i="1"/>
  <c r="DH207" i="1"/>
  <c r="DJ207" i="1" s="1"/>
  <c r="DH370" i="1"/>
  <c r="DJ370" i="1" s="1"/>
  <c r="DH193" i="1"/>
  <c r="DH248" i="1"/>
  <c r="DJ248" i="1" s="1"/>
  <c r="DH94" i="1"/>
  <c r="DJ94" i="1" s="1"/>
  <c r="DH228" i="1"/>
  <c r="DJ228" i="1" s="1"/>
  <c r="DH503" i="1"/>
  <c r="DJ503" i="1" s="1"/>
  <c r="DH143" i="1"/>
  <c r="DH158" i="1"/>
  <c r="DJ158" i="1" s="1"/>
  <c r="DH294" i="1"/>
  <c r="DJ294" i="1" s="1"/>
  <c r="DH443" i="1"/>
  <c r="DJ443" i="1" s="1"/>
  <c r="DH345" i="1"/>
  <c r="DJ345" i="1" s="1"/>
  <c r="DH234" i="1"/>
  <c r="DJ234" i="1" s="1"/>
  <c r="DH373" i="1"/>
  <c r="DJ373" i="1" s="1"/>
  <c r="DH432" i="1"/>
  <c r="DJ432" i="1" s="1"/>
  <c r="DH204" i="1"/>
  <c r="DH340" i="1"/>
  <c r="DJ340" i="1" s="1"/>
  <c r="DH111" i="1"/>
  <c r="DJ111" i="1" s="1"/>
  <c r="DH362" i="1"/>
  <c r="DJ362" i="1" s="1"/>
  <c r="DH435" i="1"/>
  <c r="DJ435" i="1" s="1"/>
  <c r="DH385" i="1"/>
  <c r="DJ385" i="1" s="1"/>
  <c r="DH276" i="1"/>
  <c r="DJ276" i="1" s="1"/>
  <c r="DH305" i="1"/>
  <c r="DJ305" i="1" s="1"/>
  <c r="DH159" i="1"/>
  <c r="DJ159" i="1" s="1"/>
  <c r="DH450" i="1"/>
  <c r="DJ450" i="1" s="1"/>
  <c r="DH62" i="1"/>
  <c r="DH400" i="1"/>
  <c r="DJ400" i="1" s="1"/>
  <c r="DH286" i="1"/>
  <c r="DJ286" i="1" s="1"/>
  <c r="DH86" i="1"/>
  <c r="DH238" i="1"/>
  <c r="DJ238" i="1" s="1"/>
  <c r="DH399" i="1"/>
  <c r="DJ399" i="1" s="1"/>
  <c r="DH297" i="1"/>
  <c r="DJ297" i="1" s="1"/>
  <c r="DH148" i="1"/>
  <c r="DJ148" i="1" s="1"/>
  <c r="DH332" i="1"/>
  <c r="DJ332" i="1" s="1"/>
  <c r="DH103" i="1"/>
  <c r="DH253" i="1"/>
  <c r="DJ253" i="1" s="1"/>
  <c r="DH46" i="1"/>
  <c r="DH442" i="1"/>
  <c r="DJ442" i="1" s="1"/>
  <c r="DH344" i="1"/>
  <c r="DJ344" i="1" s="1"/>
  <c r="DH108" i="1"/>
  <c r="DJ108" i="1" s="1"/>
  <c r="DH243" i="1"/>
  <c r="DJ243" i="1" s="1"/>
  <c r="DH221" i="1"/>
  <c r="DJ221" i="1" s="1"/>
  <c r="DH84" i="1"/>
  <c r="DH88" i="1"/>
  <c r="DH87" i="1"/>
  <c r="DH138" i="1"/>
  <c r="DJ138" i="1" s="1"/>
  <c r="DH242" i="1"/>
  <c r="DJ242" i="1" s="1"/>
  <c r="DH291" i="1"/>
  <c r="DJ291" i="1" s="1"/>
  <c r="DH259" i="1"/>
  <c r="DJ259" i="1" s="1"/>
  <c r="DH205" i="1"/>
  <c r="DJ205" i="1" s="1"/>
  <c r="DH142" i="1"/>
  <c r="DH146" i="1"/>
  <c r="DJ146" i="1" s="1"/>
  <c r="DH156" i="1"/>
  <c r="DJ156" i="1" s="1"/>
  <c r="DH470" i="1"/>
  <c r="DJ470" i="1" s="1"/>
  <c r="DH447" i="1"/>
  <c r="DJ447" i="1" s="1"/>
  <c r="DH464" i="1"/>
  <c r="DJ464" i="1" s="1"/>
  <c r="DH209" i="1"/>
  <c r="DJ209" i="1" s="1"/>
  <c r="DH453" i="1"/>
  <c r="DJ453" i="1" s="1"/>
  <c r="DH436" i="1"/>
  <c r="DJ436" i="1" s="1"/>
  <c r="DH372" i="1"/>
  <c r="DJ372" i="1" s="1"/>
  <c r="DH414" i="1"/>
  <c r="DJ414" i="1" s="1"/>
  <c r="DH22" i="1"/>
  <c r="DH76" i="1"/>
  <c r="DH279" i="1"/>
  <c r="DJ279" i="1" s="1"/>
  <c r="DH5" i="1"/>
  <c r="DJ5" i="1" s="1"/>
  <c r="DH490" i="1"/>
  <c r="DJ490" i="1" s="1"/>
  <c r="DH493" i="1"/>
  <c r="DJ493" i="1" s="1"/>
  <c r="DH198" i="1"/>
  <c r="DJ198" i="1" s="1"/>
  <c r="DH299" i="1"/>
  <c r="DJ299" i="1" s="1"/>
  <c r="DH428" i="1"/>
  <c r="DJ428" i="1" s="1"/>
  <c r="DH336" i="1"/>
  <c r="DJ336" i="1" s="1"/>
  <c r="DH268" i="1"/>
  <c r="DJ268" i="1" s="1"/>
  <c r="DH152" i="1"/>
  <c r="DH157" i="1"/>
  <c r="DJ157" i="1" s="1"/>
  <c r="DH449" i="1"/>
  <c r="DJ449" i="1" s="1"/>
  <c r="DH236" i="1"/>
  <c r="DJ236" i="1" s="1"/>
  <c r="DH463" i="1"/>
  <c r="DJ463" i="1" s="1"/>
  <c r="DH71" i="1"/>
  <c r="DH477" i="1"/>
  <c r="DJ477" i="1" s="1"/>
  <c r="DH376" i="1"/>
  <c r="DJ376" i="1" s="1"/>
  <c r="DH202" i="1"/>
  <c r="DH487" i="1"/>
  <c r="DJ487" i="1" s="1"/>
  <c r="DH269" i="1"/>
  <c r="DJ269" i="1" s="1"/>
  <c r="DH124" i="1"/>
  <c r="DJ124" i="1" s="1"/>
  <c r="DH275" i="1"/>
  <c r="DJ275" i="1" s="1"/>
  <c r="DH319" i="1"/>
  <c r="DJ319" i="1" s="1"/>
  <c r="DH237" i="1"/>
  <c r="DJ237" i="1" s="1"/>
  <c r="DH147" i="1"/>
  <c r="DJ147" i="1" s="1"/>
  <c r="DH330" i="1"/>
  <c r="DJ330" i="1" s="1"/>
  <c r="DH34" i="1"/>
  <c r="BD23" i="6"/>
  <c r="FJ77" i="6"/>
  <c r="BE71" i="6"/>
  <c r="BD5" i="6"/>
  <c r="BD67" i="6"/>
  <c r="BD49" i="6"/>
  <c r="BD14" i="6"/>
  <c r="DJ39" i="1"/>
  <c r="BD85" i="6"/>
  <c r="BD65" i="6"/>
  <c r="BD33" i="6"/>
  <c r="BD51" i="6"/>
  <c r="BD43" i="6"/>
  <c r="BD74" i="6"/>
  <c r="BD42" i="6"/>
  <c r="BD37" i="6"/>
  <c r="BD95" i="6"/>
  <c r="BD78" i="6"/>
  <c r="BD73" i="6"/>
  <c r="BE73" i="6" s="1"/>
  <c r="BD90" i="6"/>
  <c r="BD88" i="6"/>
  <c r="BD57" i="6"/>
  <c r="BD17" i="6"/>
  <c r="BD18" i="6"/>
  <c r="BE18" i="6" s="1"/>
  <c r="BD8" i="6"/>
  <c r="BD98" i="6"/>
  <c r="BD22" i="6"/>
  <c r="BC3" i="6"/>
  <c r="BD58" i="6"/>
  <c r="BE58" i="6" s="1"/>
  <c r="BD87" i="6"/>
  <c r="BD54" i="6"/>
  <c r="BE54" i="6" s="1"/>
  <c r="BD25" i="6"/>
  <c r="BD76" i="6"/>
  <c r="BE76" i="6" s="1"/>
  <c r="BD77" i="6"/>
  <c r="BD79" i="6"/>
  <c r="BD11" i="6"/>
  <c r="BD91" i="6"/>
  <c r="BE91" i="6" s="1"/>
  <c r="BD1" i="6"/>
  <c r="BD69" i="6"/>
  <c r="BE69" i="6" s="1"/>
  <c r="BD20" i="6"/>
  <c r="BD50" i="6"/>
  <c r="BD62" i="6"/>
  <c r="BE62" i="6" s="1"/>
  <c r="BD47" i="6"/>
  <c r="BE47" i="6" s="1"/>
  <c r="BD46" i="6"/>
  <c r="BE46" i="6" s="1"/>
  <c r="BE10" i="6"/>
  <c r="FJ8" i="6"/>
  <c r="FJ95" i="6"/>
  <c r="BD13" i="6"/>
  <c r="BE13" i="6" s="1"/>
  <c r="BD36" i="6"/>
  <c r="BD44" i="6"/>
  <c r="BE44" i="6" s="1"/>
  <c r="BD35" i="6"/>
  <c r="BE35" i="6" s="1"/>
  <c r="BD97" i="6"/>
  <c r="BE97" i="6" s="1"/>
  <c r="BD70" i="6"/>
  <c r="BD48" i="6"/>
  <c r="BD92" i="6"/>
  <c r="BE92" i="6" s="1"/>
  <c r="BD24" i="6"/>
  <c r="BE24" i="6" s="1"/>
  <c r="BE29" i="6"/>
  <c r="BD84" i="6"/>
  <c r="BD63" i="6"/>
  <c r="BE63" i="6" s="1"/>
  <c r="BD40" i="6"/>
  <c r="BE40" i="6" s="1"/>
  <c r="BD53" i="6"/>
  <c r="BD19" i="6"/>
  <c r="BE19" i="6" s="1"/>
  <c r="BD27" i="6"/>
  <c r="BE86" i="6"/>
  <c r="BD39" i="6"/>
  <c r="BE39" i="6" s="1"/>
  <c r="BD32" i="6"/>
  <c r="BE32" i="6" s="1"/>
  <c r="BD82" i="6"/>
  <c r="BD72" i="6"/>
  <c r="BE72" i="6" s="1"/>
  <c r="BE94" i="6"/>
  <c r="BE89" i="6"/>
  <c r="BD15" i="6"/>
  <c r="BE15" i="6" s="1"/>
  <c r="BD28" i="6"/>
  <c r="BE28" i="6" s="1"/>
  <c r="DJ98" i="1"/>
  <c r="FJ47" i="6"/>
  <c r="FJ60" i="6"/>
  <c r="DJ106" i="1"/>
  <c r="FJ31" i="6"/>
  <c r="DJ125" i="1"/>
  <c r="FJ90" i="6"/>
  <c r="FJ83" i="6"/>
  <c r="FJ28" i="6"/>
  <c r="FJ9" i="6"/>
  <c r="FJ69" i="6"/>
  <c r="FJ7" i="6"/>
  <c r="FK77" i="6"/>
  <c r="FJ1" i="6"/>
  <c r="FK8" i="6" s="1"/>
  <c r="FI3" i="6"/>
  <c r="FJ61" i="6"/>
  <c r="FJ58" i="6"/>
  <c r="FJ25" i="6"/>
  <c r="FJ49" i="6"/>
  <c r="FK49" i="6" s="1"/>
  <c r="DJ155" i="1"/>
  <c r="FJ74" i="6"/>
  <c r="FK74" i="6" s="1"/>
  <c r="FJ5" i="6"/>
  <c r="FK5" i="6" s="1"/>
  <c r="FJ68" i="6"/>
  <c r="FJ10" i="6"/>
  <c r="FJ66" i="6"/>
  <c r="FJ98" i="6"/>
  <c r="FK98" i="6" s="1"/>
  <c r="DJ181" i="1"/>
  <c r="FJ36" i="6"/>
  <c r="FK36" i="6" s="1"/>
  <c r="DJ110" i="1"/>
  <c r="FJ73" i="6"/>
  <c r="FJ64" i="6"/>
  <c r="FJ16" i="6"/>
  <c r="FK16" i="6" s="1"/>
  <c r="DJ184" i="1"/>
  <c r="DJ23" i="1"/>
  <c r="FJ52" i="6"/>
  <c r="FK52" i="6" s="1"/>
  <c r="FJ46" i="6"/>
  <c r="FJ56" i="6"/>
  <c r="FJ71" i="6"/>
  <c r="FK71" i="6" s="1"/>
  <c r="FJ26" i="6"/>
  <c r="FK26" i="6" s="1"/>
  <c r="DJ35" i="1"/>
  <c r="FJ24" i="6"/>
  <c r="FK24" i="6" s="1"/>
  <c r="FJ80" i="6"/>
  <c r="FK80" i="6" s="1"/>
  <c r="FJ17" i="6"/>
  <c r="FJ6" i="6"/>
  <c r="FJ42" i="6"/>
  <c r="FJ75" i="6"/>
  <c r="FK75" i="6" s="1"/>
  <c r="DJ115" i="1"/>
  <c r="FJ45" i="6"/>
  <c r="FK45" i="6" s="1"/>
  <c r="DJ139" i="1"/>
  <c r="FJ70" i="6"/>
  <c r="FK70" i="6" s="1"/>
  <c r="DJ141" i="1"/>
  <c r="FJ89" i="6"/>
  <c r="DJ38" i="1"/>
  <c r="FJ15" i="6"/>
  <c r="FK15" i="6" s="1"/>
  <c r="DJ20" i="1"/>
  <c r="FJ23" i="6"/>
  <c r="FK23" i="6" s="1"/>
  <c r="FJ20" i="6"/>
  <c r="FK20" i="6" s="1"/>
  <c r="DJ183" i="1"/>
  <c r="FJ32" i="6"/>
  <c r="FJ44" i="6"/>
  <c r="FK44" i="6" s="1"/>
  <c r="FJ14" i="6"/>
  <c r="FK14" i="6" s="1"/>
  <c r="FJ92" i="6"/>
  <c r="FK92" i="6" s="1"/>
  <c r="FJ72" i="6"/>
  <c r="FK72" i="6" s="1"/>
  <c r="FK95" i="6"/>
  <c r="FJ18" i="6"/>
  <c r="FJ76" i="6"/>
  <c r="FJ85" i="6"/>
  <c r="FK85" i="6" s="1"/>
  <c r="FJ34" i="6"/>
  <c r="FK34" i="6" s="1"/>
  <c r="FJ94" i="6"/>
  <c r="FK94" i="6" s="1"/>
  <c r="DJ101" i="1"/>
  <c r="DJ166" i="1"/>
  <c r="FJ39" i="6"/>
  <c r="FJ57" i="6"/>
  <c r="FK57" i="6" s="1"/>
  <c r="DJ114" i="1"/>
  <c r="FJ50" i="6"/>
  <c r="FK50" i="6" s="1"/>
  <c r="FJ67" i="6"/>
  <c r="FK67" i="6" s="1"/>
  <c r="FJ12" i="6"/>
  <c r="FJ55" i="6"/>
  <c r="FJ27" i="6"/>
  <c r="FK27" i="6" s="1"/>
  <c r="FJ53" i="6"/>
  <c r="FK53" i="6" s="1"/>
  <c r="DJ140" i="1"/>
  <c r="FJ91" i="6"/>
  <c r="FJ11" i="6"/>
  <c r="FK11" i="6" s="1"/>
  <c r="FJ19" i="6"/>
  <c r="FK19" i="6" s="1"/>
  <c r="FJ37" i="6"/>
  <c r="FK37" i="6" s="1"/>
  <c r="FJ81" i="6"/>
  <c r="FK81" i="6" s="1"/>
  <c r="FJ4" i="6"/>
  <c r="FJ41" i="6"/>
  <c r="FK41" i="6" s="1"/>
  <c r="FJ30" i="6"/>
  <c r="FK30" i="6" s="1"/>
  <c r="FJ13" i="6"/>
  <c r="FK13" i="6" s="1"/>
  <c r="FJ33" i="6"/>
  <c r="FK33" i="6" s="1"/>
  <c r="FJ93" i="6"/>
  <c r="FK93" i="6" s="1"/>
  <c r="FJ43" i="6"/>
  <c r="FJ79" i="6"/>
  <c r="FJ65" i="6"/>
  <c r="FK65" i="6" s="1"/>
  <c r="AS111" i="12"/>
  <c r="AS106" i="12"/>
  <c r="AS105" i="12"/>
  <c r="AS108" i="12"/>
  <c r="AS102" i="12"/>
  <c r="AS107" i="12"/>
  <c r="AS104" i="12"/>
  <c r="AS110" i="12"/>
  <c r="AS109" i="12"/>
  <c r="AS103" i="12"/>
  <c r="AS99" i="12"/>
  <c r="AS101" i="12"/>
  <c r="AS93" i="12"/>
  <c r="AS98" i="12"/>
  <c r="AS95" i="12"/>
  <c r="AS92" i="12"/>
  <c r="AS96" i="12"/>
  <c r="AS90" i="12"/>
  <c r="AS89" i="12"/>
  <c r="AS94" i="12"/>
  <c r="AS97" i="12"/>
  <c r="AS85" i="12"/>
  <c r="AS87" i="12"/>
  <c r="AS86" i="12"/>
  <c r="AS84" i="12"/>
  <c r="AS88" i="12"/>
  <c r="AS78" i="12"/>
  <c r="AS91" i="12"/>
  <c r="AS83" i="12"/>
  <c r="AS100" i="12"/>
  <c r="AS80" i="12"/>
  <c r="AS77" i="12"/>
  <c r="AS74" i="12"/>
  <c r="AS71" i="12"/>
  <c r="AS82" i="12"/>
  <c r="AS68" i="12"/>
  <c r="AS81" i="12"/>
  <c r="AS73" i="12"/>
  <c r="AS79" i="12"/>
  <c r="AS70" i="12"/>
  <c r="AS75" i="12"/>
  <c r="AS67" i="12"/>
  <c r="AS72" i="12"/>
  <c r="AS76" i="12"/>
  <c r="AS69" i="12"/>
  <c r="AS63" i="12"/>
  <c r="AS65" i="12"/>
  <c r="AS62" i="12"/>
  <c r="AS59" i="12"/>
  <c r="AS64" i="12"/>
  <c r="AS61" i="12"/>
  <c r="AS60" i="12"/>
  <c r="AS56" i="12"/>
  <c r="AS48" i="12"/>
  <c r="AS57" i="12"/>
  <c r="AS53" i="12"/>
  <c r="AS58" i="12"/>
  <c r="AS50" i="12"/>
  <c r="AS52" i="12"/>
  <c r="AS44" i="12"/>
  <c r="AS49" i="12"/>
  <c r="AS43" i="12"/>
  <c r="AS35" i="12"/>
  <c r="AS40" i="12"/>
  <c r="AS37" i="12"/>
  <c r="AS66" i="12"/>
  <c r="AS46" i="12"/>
  <c r="AS45" i="12"/>
  <c r="AS42" i="12"/>
  <c r="AS34" i="12"/>
  <c r="AS26" i="12"/>
  <c r="AS51" i="12"/>
  <c r="AS47" i="12"/>
  <c r="AS39" i="12"/>
  <c r="AS31" i="12"/>
  <c r="AS54" i="12"/>
  <c r="AS36" i="12"/>
  <c r="AS28" i="12"/>
  <c r="AS41" i="12"/>
  <c r="AS33" i="12"/>
  <c r="AS25" i="12"/>
  <c r="AS30" i="12"/>
  <c r="AS27" i="12"/>
  <c r="AS23" i="12"/>
  <c r="AS15" i="12"/>
  <c r="AS7" i="12"/>
  <c r="AS55" i="12"/>
  <c r="AS20" i="12"/>
  <c r="AS12" i="12"/>
  <c r="AS29" i="12"/>
  <c r="AS17" i="12"/>
  <c r="AS9" i="12"/>
  <c r="AS22" i="12"/>
  <c r="AS14" i="12"/>
  <c r="AS6" i="12"/>
  <c r="AS38" i="12"/>
  <c r="AS24" i="12"/>
  <c r="AS19" i="12"/>
  <c r="AS11" i="12"/>
  <c r="AS16" i="12"/>
  <c r="AS32" i="12"/>
  <c r="AS21" i="12"/>
  <c r="AS13" i="12"/>
  <c r="AS8" i="12"/>
  <c r="AS5" i="12"/>
  <c r="AS18" i="12"/>
  <c r="AS10" i="12"/>
  <c r="AT3" i="12"/>
  <c r="FJ38" i="6"/>
  <c r="FK38" i="6" s="1"/>
  <c r="FJ51" i="6"/>
  <c r="FJ59" i="6"/>
  <c r="FJ54" i="6"/>
  <c r="FK54" i="6" s="1"/>
  <c r="FJ97" i="6"/>
  <c r="FK97" i="6" s="1"/>
  <c r="FJ63" i="6"/>
  <c r="FK63" i="6" s="1"/>
  <c r="FJ40" i="6"/>
  <c r="FK40" i="6" s="1"/>
  <c r="FJ62" i="6"/>
  <c r="FJ86" i="6"/>
  <c r="FJ84" i="6"/>
  <c r="FK84" i="6" s="1"/>
  <c r="FJ21" i="6"/>
  <c r="FK21" i="6" s="1"/>
  <c r="FJ87" i="6"/>
  <c r="FK87" i="6" s="1"/>
  <c r="FJ78" i="6"/>
  <c r="DJ112" i="1"/>
  <c r="FJ22" i="6"/>
  <c r="FK22" i="6" s="1"/>
  <c r="FJ35" i="6"/>
  <c r="FK35" i="6" s="1"/>
  <c r="FJ88" i="6"/>
  <c r="FK88" i="6" s="1"/>
  <c r="FJ96" i="6"/>
  <c r="FK96" i="6" s="1"/>
  <c r="FJ82" i="6"/>
  <c r="FK82" i="6" s="1"/>
  <c r="FJ29" i="6"/>
  <c r="FK29" i="6" s="1"/>
  <c r="DA1" i="1"/>
  <c r="BE82" i="6" l="1"/>
  <c r="BF82" i="6" s="1"/>
  <c r="BE48" i="6"/>
  <c r="BE36" i="6"/>
  <c r="FK66" i="6"/>
  <c r="FK7" i="6"/>
  <c r="BE27" i="6"/>
  <c r="BE38" i="6"/>
  <c r="FK25" i="6"/>
  <c r="FK86" i="6"/>
  <c r="FK59" i="6"/>
  <c r="FK79" i="6"/>
  <c r="FK91" i="6"/>
  <c r="FK55" i="6"/>
  <c r="FK39" i="6"/>
  <c r="FK76" i="6"/>
  <c r="FK32" i="6"/>
  <c r="FK89" i="6"/>
  <c r="FK6" i="6"/>
  <c r="FK56" i="6"/>
  <c r="FK64" i="6"/>
  <c r="BE20" i="6"/>
  <c r="BE79" i="6"/>
  <c r="BE22" i="6"/>
  <c r="BE42" i="6"/>
  <c r="BE65" i="6"/>
  <c r="BE34" i="6"/>
  <c r="FK42" i="6"/>
  <c r="FK78" i="6"/>
  <c r="FK62" i="6"/>
  <c r="FK51" i="6"/>
  <c r="FK43" i="6"/>
  <c r="FK4" i="6"/>
  <c r="FK12" i="6"/>
  <c r="FK18" i="6"/>
  <c r="FK17" i="6"/>
  <c r="FK73" i="6"/>
  <c r="FK68" i="6"/>
  <c r="FK61" i="6"/>
  <c r="BE4" i="6"/>
  <c r="BE53" i="6"/>
  <c r="BE84" i="6"/>
  <c r="BE70" i="6"/>
  <c r="BF70" i="6" s="1"/>
  <c r="BE77" i="6"/>
  <c r="BE98" i="6"/>
  <c r="BE88" i="6"/>
  <c r="BE74" i="6"/>
  <c r="BE85" i="6"/>
  <c r="BE81" i="6"/>
  <c r="BE5" i="6"/>
  <c r="FK46" i="6"/>
  <c r="FK58" i="6"/>
  <c r="BE6" i="6"/>
  <c r="BE31" i="6"/>
  <c r="BE1" i="6"/>
  <c r="BF34" i="6" s="1"/>
  <c r="BE68" i="6"/>
  <c r="BE55" i="6"/>
  <c r="BE16" i="6"/>
  <c r="BE56" i="6"/>
  <c r="BE75" i="6"/>
  <c r="BE41" i="6"/>
  <c r="BE66" i="6"/>
  <c r="BE52" i="6"/>
  <c r="BE30" i="6"/>
  <c r="BE21" i="6"/>
  <c r="BE64" i="6"/>
  <c r="BE45" i="6"/>
  <c r="BF45" i="6" s="1"/>
  <c r="BD3" i="6"/>
  <c r="BE25" i="6"/>
  <c r="BE8" i="6"/>
  <c r="BE90" i="6"/>
  <c r="BE43" i="6"/>
  <c r="BE96" i="6"/>
  <c r="BE7" i="6"/>
  <c r="BE14" i="6"/>
  <c r="BE9" i="6"/>
  <c r="BE12" i="6"/>
  <c r="BE87" i="6"/>
  <c r="BE17" i="6"/>
  <c r="BE78" i="6"/>
  <c r="BE51" i="6"/>
  <c r="BE49" i="6"/>
  <c r="BE61" i="6"/>
  <c r="BE26" i="6"/>
  <c r="BE95" i="6"/>
  <c r="BE93" i="6"/>
  <c r="BE23" i="6"/>
  <c r="BE60" i="6"/>
  <c r="FK10" i="6"/>
  <c r="BE50" i="6"/>
  <c r="BE11" i="6"/>
  <c r="BE57" i="6"/>
  <c r="BE37" i="6"/>
  <c r="BE33" i="6"/>
  <c r="BE83" i="6"/>
  <c r="BE67" i="6"/>
  <c r="BF67" i="6" s="1"/>
  <c r="BE80" i="6"/>
  <c r="BE59" i="6"/>
  <c r="DJ92" i="1"/>
  <c r="FJ3" i="6"/>
  <c r="FK1" i="6"/>
  <c r="FL33" i="6" s="1"/>
  <c r="FK9" i="6"/>
  <c r="AT110" i="12"/>
  <c r="AT103" i="12"/>
  <c r="AT111" i="12"/>
  <c r="AT108" i="12"/>
  <c r="AT107" i="12"/>
  <c r="AT104" i="12"/>
  <c r="AT102" i="12"/>
  <c r="AT105" i="12"/>
  <c r="AT99" i="12"/>
  <c r="AT101" i="12"/>
  <c r="AT109" i="12"/>
  <c r="AT100" i="12"/>
  <c r="AT96" i="12"/>
  <c r="AT106" i="12"/>
  <c r="AT98" i="12"/>
  <c r="AT90" i="12"/>
  <c r="AT95" i="12"/>
  <c r="AT92" i="12"/>
  <c r="AT97" i="12"/>
  <c r="AT89" i="12"/>
  <c r="AT93" i="12"/>
  <c r="AT94" i="12"/>
  <c r="AT87" i="12"/>
  <c r="AT91" i="12"/>
  <c r="AT86" i="12"/>
  <c r="AT84" i="12"/>
  <c r="AT81" i="12"/>
  <c r="AT88" i="12"/>
  <c r="AT83" i="12"/>
  <c r="AT80" i="12"/>
  <c r="AT85" i="12"/>
  <c r="AT82" i="12"/>
  <c r="AT71" i="12"/>
  <c r="AT78" i="12"/>
  <c r="AT68" i="12"/>
  <c r="AT73" i="12"/>
  <c r="AT79" i="12"/>
  <c r="AT70" i="12"/>
  <c r="AT75" i="12"/>
  <c r="AT77" i="12"/>
  <c r="AT72" i="12"/>
  <c r="AT76" i="12"/>
  <c r="AT69" i="12"/>
  <c r="AT60" i="12"/>
  <c r="AT65" i="12"/>
  <c r="AT62" i="12"/>
  <c r="AT59" i="12"/>
  <c r="AT64" i="12"/>
  <c r="AT56" i="12"/>
  <c r="AT61" i="12"/>
  <c r="AT67" i="12"/>
  <c r="AT66" i="12"/>
  <c r="AT58" i="12"/>
  <c r="AT57" i="12"/>
  <c r="AT53" i="12"/>
  <c r="AT50" i="12"/>
  <c r="AT47" i="12"/>
  <c r="AT52" i="12"/>
  <c r="AT49" i="12"/>
  <c r="AT63" i="12"/>
  <c r="AT54" i="12"/>
  <c r="AT44" i="12"/>
  <c r="AT40" i="12"/>
  <c r="AT32" i="12"/>
  <c r="AT37" i="12"/>
  <c r="AT48" i="12"/>
  <c r="AT46" i="12"/>
  <c r="AT45" i="12"/>
  <c r="AT42" i="12"/>
  <c r="AT34" i="12"/>
  <c r="AT51" i="12"/>
  <c r="AT39" i="12"/>
  <c r="AT31" i="12"/>
  <c r="AT74" i="12"/>
  <c r="AT36" i="12"/>
  <c r="AT28" i="12"/>
  <c r="AT41" i="12"/>
  <c r="AT33" i="12"/>
  <c r="AT55" i="12"/>
  <c r="AT38" i="12"/>
  <c r="AT30" i="12"/>
  <c r="AT20" i="12"/>
  <c r="AT12" i="12"/>
  <c r="AT29" i="12"/>
  <c r="AT17" i="12"/>
  <c r="AT9" i="12"/>
  <c r="AT22" i="12"/>
  <c r="AT14" i="12"/>
  <c r="AT6" i="12"/>
  <c r="AT43" i="12"/>
  <c r="AT35" i="12"/>
  <c r="AT24" i="12"/>
  <c r="AT19" i="12"/>
  <c r="AT11" i="12"/>
  <c r="AT16" i="12"/>
  <c r="AT8" i="12"/>
  <c r="AT25" i="12"/>
  <c r="AT21" i="12"/>
  <c r="AT13" i="12"/>
  <c r="AT5" i="12"/>
  <c r="AT7" i="12"/>
  <c r="AT26" i="12"/>
  <c r="AT23" i="12"/>
  <c r="AT15" i="12"/>
  <c r="AU3" i="12"/>
  <c r="AT27" i="12"/>
  <c r="AT18" i="12"/>
  <c r="AT10" i="12"/>
  <c r="FL36" i="6"/>
  <c r="FK69" i="6"/>
  <c r="FK60" i="6"/>
  <c r="FL53" i="6"/>
  <c r="DJ142" i="1"/>
  <c r="FK28" i="6"/>
  <c r="FK83" i="6"/>
  <c r="FK31" i="6"/>
  <c r="FK47" i="6"/>
  <c r="FL24" i="6"/>
  <c r="DJ143" i="1"/>
  <c r="FK90" i="6"/>
  <c r="FK48" i="6"/>
  <c r="FL85" i="6"/>
  <c r="DJ197" i="1"/>
  <c r="DB1" i="1"/>
  <c r="FL65" i="6" l="1"/>
  <c r="FL41" i="6"/>
  <c r="BF28" i="6"/>
  <c r="FL18" i="6"/>
  <c r="FL34" i="6"/>
  <c r="FL79" i="6"/>
  <c r="FL52" i="6"/>
  <c r="FL84" i="6"/>
  <c r="FL12" i="6"/>
  <c r="FL98" i="6"/>
  <c r="BF37" i="6"/>
  <c r="BF61" i="6"/>
  <c r="BF81" i="6"/>
  <c r="FL16" i="6"/>
  <c r="FL5" i="6"/>
  <c r="FL82" i="6"/>
  <c r="FL48" i="6"/>
  <c r="FL40" i="6"/>
  <c r="FL22" i="6"/>
  <c r="FL60" i="6"/>
  <c r="BF58" i="6"/>
  <c r="BF49" i="6"/>
  <c r="DJ103" i="1"/>
  <c r="FL13" i="6"/>
  <c r="FL29" i="6"/>
  <c r="BF23" i="6"/>
  <c r="DJ34" i="1"/>
  <c r="BF90" i="6"/>
  <c r="BF30" i="6"/>
  <c r="BF16" i="6"/>
  <c r="FL47" i="6"/>
  <c r="FL88" i="6"/>
  <c r="DJ21" i="1"/>
  <c r="BF50" i="6"/>
  <c r="BF9" i="6"/>
  <c r="DJ89" i="1"/>
  <c r="FL89" i="6"/>
  <c r="FL58" i="6"/>
  <c r="FL72" i="6"/>
  <c r="FL10" i="6"/>
  <c r="FL80" i="6"/>
  <c r="DJ186" i="1"/>
  <c r="DJ102" i="1"/>
  <c r="DJ31" i="1"/>
  <c r="BF78" i="6"/>
  <c r="BF71" i="6"/>
  <c r="BF69" i="6"/>
  <c r="FL19" i="6"/>
  <c r="BF44" i="6"/>
  <c r="BF7" i="6"/>
  <c r="BF8" i="6"/>
  <c r="BF52" i="6"/>
  <c r="BF55" i="6"/>
  <c r="DJ185" i="1"/>
  <c r="BF85" i="6"/>
  <c r="FL81" i="6"/>
  <c r="FL71" i="6"/>
  <c r="FL20" i="6"/>
  <c r="FL8" i="6"/>
  <c r="FL37" i="6"/>
  <c r="FL42" i="6"/>
  <c r="FL59" i="6"/>
  <c r="FL27" i="6"/>
  <c r="FL21" i="6"/>
  <c r="FL38" i="6"/>
  <c r="FL49" i="6"/>
  <c r="FM49" i="6" s="1"/>
  <c r="FL44" i="6"/>
  <c r="FL11" i="6"/>
  <c r="BF83" i="6"/>
  <c r="BG83" i="6" s="1"/>
  <c r="DJ42" i="1"/>
  <c r="BF95" i="6"/>
  <c r="BF92" i="6"/>
  <c r="BG92" i="6" s="1"/>
  <c r="DJ43" i="1"/>
  <c r="BF25" i="6"/>
  <c r="BF66" i="6"/>
  <c r="DJ50" i="1"/>
  <c r="BF74" i="6"/>
  <c r="BF4" i="6"/>
  <c r="BG4" i="6" s="1"/>
  <c r="BF15" i="6"/>
  <c r="BG81" i="6"/>
  <c r="FL43" i="6"/>
  <c r="FL75" i="6"/>
  <c r="FL9" i="6"/>
  <c r="FL56" i="6"/>
  <c r="FL31" i="6"/>
  <c r="FL39" i="6"/>
  <c r="FL68" i="6"/>
  <c r="FL93" i="6"/>
  <c r="FL90" i="6"/>
  <c r="FL45" i="6"/>
  <c r="FL97" i="6"/>
  <c r="FL83" i="6"/>
  <c r="FL28" i="6"/>
  <c r="FL50" i="6"/>
  <c r="FL95" i="6"/>
  <c r="FM95" i="6" s="1"/>
  <c r="FL30" i="6"/>
  <c r="BF33" i="6"/>
  <c r="DJ162" i="1"/>
  <c r="BF60" i="6"/>
  <c r="BG60" i="6" s="1"/>
  <c r="BF51" i="6"/>
  <c r="DJ51" i="1"/>
  <c r="BF14" i="6"/>
  <c r="BF96" i="6"/>
  <c r="BG96" i="6" s="1"/>
  <c r="DJ10" i="1"/>
  <c r="BF68" i="6"/>
  <c r="DJ178" i="1"/>
  <c r="BF76" i="6"/>
  <c r="BF98" i="6"/>
  <c r="BG98" i="6" s="1"/>
  <c r="BF42" i="6"/>
  <c r="DJ135" i="1"/>
  <c r="DJ57" i="1"/>
  <c r="DJ56" i="1"/>
  <c r="BF1" i="6"/>
  <c r="BG70" i="6" s="1"/>
  <c r="DJ28" i="1"/>
  <c r="DJ189" i="1"/>
  <c r="BF54" i="6"/>
  <c r="BG54" i="6" s="1"/>
  <c r="DJ96" i="1"/>
  <c r="DJ62" i="1"/>
  <c r="BF47" i="6"/>
  <c r="BG47" i="6" s="1"/>
  <c r="DJ153" i="1"/>
  <c r="BF22" i="6"/>
  <c r="BG22" i="6" s="1"/>
  <c r="BF62" i="6"/>
  <c r="BG62" i="6" s="1"/>
  <c r="BF84" i="6"/>
  <c r="BG84" i="6" s="1"/>
  <c r="BF35" i="6"/>
  <c r="BG35" i="6" s="1"/>
  <c r="DJ26" i="1"/>
  <c r="BF63" i="6"/>
  <c r="BG63" i="6" s="1"/>
  <c r="BF36" i="6"/>
  <c r="BG36" i="6" s="1"/>
  <c r="BF32" i="6"/>
  <c r="BG32" i="6" s="1"/>
  <c r="BF48" i="6"/>
  <c r="BG48" i="6" s="1"/>
  <c r="DJ191" i="1"/>
  <c r="BF97" i="6"/>
  <c r="BG97" i="6" s="1"/>
  <c r="BF86" i="6"/>
  <c r="BG86" i="6" s="1"/>
  <c r="BF20" i="6"/>
  <c r="BG20" i="6" s="1"/>
  <c r="BF88" i="6"/>
  <c r="BG88" i="6" s="1"/>
  <c r="BF24" i="6"/>
  <c r="BG24" i="6" s="1"/>
  <c r="BF10" i="6"/>
  <c r="BG10" i="6" s="1"/>
  <c r="DJ88" i="1"/>
  <c r="BF39" i="6"/>
  <c r="BG39" i="6" s="1"/>
  <c r="DJ188" i="1"/>
  <c r="DJ109" i="1"/>
  <c r="BF94" i="6"/>
  <c r="BG94" i="6" s="1"/>
  <c r="DJ6" i="1"/>
  <c r="BF38" i="6"/>
  <c r="BG38" i="6" s="1"/>
  <c r="BE3" i="6"/>
  <c r="BF53" i="6"/>
  <c r="BG53" i="6" s="1"/>
  <c r="BF65" i="6"/>
  <c r="BG65" i="6" s="1"/>
  <c r="DJ80" i="1"/>
  <c r="BF29" i="6"/>
  <c r="BG29" i="6" s="1"/>
  <c r="BF77" i="6"/>
  <c r="BG77" i="6" s="1"/>
  <c r="DJ64" i="1"/>
  <c r="DJ79" i="1"/>
  <c r="BF72" i="6"/>
  <c r="BG72" i="6" s="1"/>
  <c r="BF79" i="6"/>
  <c r="BG79" i="6" s="1"/>
  <c r="BG61" i="6"/>
  <c r="BG90" i="6"/>
  <c r="BG37" i="6"/>
  <c r="BG23" i="6"/>
  <c r="BG78" i="6"/>
  <c r="FL46" i="6"/>
  <c r="FL51" i="6"/>
  <c r="FL23" i="6"/>
  <c r="FL70" i="6"/>
  <c r="FL77" i="6"/>
  <c r="FL54" i="6"/>
  <c r="FL91" i="6"/>
  <c r="FM91" i="6" s="1"/>
  <c r="FL61" i="6"/>
  <c r="FL73" i="6"/>
  <c r="FL57" i="6"/>
  <c r="FL87" i="6"/>
  <c r="FL6" i="6"/>
  <c r="BF59" i="6"/>
  <c r="BG59" i="6" s="1"/>
  <c r="BF57" i="6"/>
  <c r="BG57" i="6" s="1"/>
  <c r="BF27" i="6"/>
  <c r="BG27" i="6" s="1"/>
  <c r="BF91" i="6"/>
  <c r="BG91" i="6" s="1"/>
  <c r="BF26" i="6"/>
  <c r="BG26" i="6" s="1"/>
  <c r="BF17" i="6"/>
  <c r="BG17" i="6" s="1"/>
  <c r="DJ13" i="1"/>
  <c r="DJ29" i="1"/>
  <c r="DJ19" i="1"/>
  <c r="BF64" i="6"/>
  <c r="BG64" i="6" s="1"/>
  <c r="BF41" i="6"/>
  <c r="BG41" i="6" s="1"/>
  <c r="BF31" i="6"/>
  <c r="BG31" i="6" s="1"/>
  <c r="DJ95" i="1"/>
  <c r="DJ170" i="1"/>
  <c r="DJ120" i="1"/>
  <c r="DJ55" i="1"/>
  <c r="BF19" i="6"/>
  <c r="BG19" i="6" s="1"/>
  <c r="BG28" i="6"/>
  <c r="BG9" i="6"/>
  <c r="BG71" i="6"/>
  <c r="DJ167" i="1"/>
  <c r="BG58" i="6"/>
  <c r="DJ202" i="1"/>
  <c r="BG45" i="6"/>
  <c r="FL32" i="6"/>
  <c r="FM32" i="6" s="1"/>
  <c r="FL94" i="6"/>
  <c r="FL66" i="6"/>
  <c r="FL62" i="6"/>
  <c r="FL25" i="6"/>
  <c r="FL4" i="6"/>
  <c r="FL92" i="6"/>
  <c r="FL64" i="6"/>
  <c r="FL67" i="6"/>
  <c r="FL78" i="6"/>
  <c r="FM78" i="6" s="1"/>
  <c r="FL55" i="6"/>
  <c r="BF80" i="6"/>
  <c r="BG80" i="6" s="1"/>
  <c r="BF11" i="6"/>
  <c r="BG11" i="6" s="1"/>
  <c r="BF93" i="6"/>
  <c r="BG93" i="6" s="1"/>
  <c r="BF13" i="6"/>
  <c r="BG13" i="6" s="1"/>
  <c r="DJ160" i="1"/>
  <c r="BF87" i="6"/>
  <c r="BG87" i="6" s="1"/>
  <c r="DJ72" i="1"/>
  <c r="BF73" i="6"/>
  <c r="BG73" i="6" s="1"/>
  <c r="BF89" i="6"/>
  <c r="BG89" i="6" s="1"/>
  <c r="DJ44" i="1"/>
  <c r="DJ76" i="1"/>
  <c r="BF75" i="6"/>
  <c r="BG75" i="6" s="1"/>
  <c r="BF6" i="6"/>
  <c r="BG6" i="6" s="1"/>
  <c r="DJ97" i="1"/>
  <c r="DJ15" i="1"/>
  <c r="BF40" i="6"/>
  <c r="BG40" i="6" s="1"/>
  <c r="DJ69" i="1"/>
  <c r="DJ164" i="1"/>
  <c r="DJ152" i="1"/>
  <c r="BG16" i="6"/>
  <c r="FL76" i="6"/>
  <c r="FL69" i="6"/>
  <c r="FL26" i="6"/>
  <c r="FL35" i="6"/>
  <c r="BG50" i="6"/>
  <c r="DJ86" i="1"/>
  <c r="DJ127" i="1"/>
  <c r="DJ84" i="1"/>
  <c r="DJ87" i="1"/>
  <c r="BF12" i="6"/>
  <c r="BG12" i="6" s="1"/>
  <c r="BF18" i="6"/>
  <c r="BG18" i="6" s="1"/>
  <c r="DJ49" i="1"/>
  <c r="BF43" i="6"/>
  <c r="BG43" i="6" s="1"/>
  <c r="BF21" i="6"/>
  <c r="BG21" i="6" s="1"/>
  <c r="BF56" i="6"/>
  <c r="BG56" i="6" s="1"/>
  <c r="DJ175" i="1"/>
  <c r="BF5" i="6"/>
  <c r="BG5" i="6" s="1"/>
  <c r="DJ161" i="1"/>
  <c r="DJ176" i="1"/>
  <c r="DJ45" i="1"/>
  <c r="DJ195" i="1"/>
  <c r="BF46" i="6"/>
  <c r="BG46" i="6" s="1"/>
  <c r="FK3" i="6"/>
  <c r="FL1" i="6"/>
  <c r="FM28" i="6" s="1"/>
  <c r="FL15" i="6"/>
  <c r="FL74" i="6"/>
  <c r="FM37" i="6"/>
  <c r="FL14" i="6"/>
  <c r="FL63" i="6"/>
  <c r="FM80" i="6"/>
  <c r="AU109" i="12"/>
  <c r="AU110" i="12"/>
  <c r="AU107" i="12"/>
  <c r="AU104" i="12"/>
  <c r="AU106" i="12"/>
  <c r="AU108" i="12"/>
  <c r="AU105" i="12"/>
  <c r="AU103" i="12"/>
  <c r="AU101" i="12"/>
  <c r="AU100" i="12"/>
  <c r="AU96" i="12"/>
  <c r="AU102" i="12"/>
  <c r="AU95" i="12"/>
  <c r="AU92" i="12"/>
  <c r="AU97" i="12"/>
  <c r="AU111" i="12"/>
  <c r="AU94" i="12"/>
  <c r="AU99" i="12"/>
  <c r="AU87" i="12"/>
  <c r="AU98" i="12"/>
  <c r="AU91" i="12"/>
  <c r="AU86" i="12"/>
  <c r="AU90" i="12"/>
  <c r="AU81" i="12"/>
  <c r="AU88" i="12"/>
  <c r="AU78" i="12"/>
  <c r="AU83" i="12"/>
  <c r="AU80" i="12"/>
  <c r="AU85" i="12"/>
  <c r="AU82" i="12"/>
  <c r="AU93" i="12"/>
  <c r="AU89" i="12"/>
  <c r="AU79" i="12"/>
  <c r="AU84" i="12"/>
  <c r="AU73" i="12"/>
  <c r="AU70" i="12"/>
  <c r="AU75" i="12"/>
  <c r="AU77" i="12"/>
  <c r="AU72" i="12"/>
  <c r="AU76" i="12"/>
  <c r="AU69" i="12"/>
  <c r="AU74" i="12"/>
  <c r="AU65" i="12"/>
  <c r="AU62" i="12"/>
  <c r="AU64" i="12"/>
  <c r="AU56" i="12"/>
  <c r="AU61" i="12"/>
  <c r="AU67" i="12"/>
  <c r="AU66" i="12"/>
  <c r="AU58" i="12"/>
  <c r="AU63" i="12"/>
  <c r="AU55" i="12"/>
  <c r="AU68" i="12"/>
  <c r="AU50" i="12"/>
  <c r="AU71" i="12"/>
  <c r="AU59" i="12"/>
  <c r="AU52" i="12"/>
  <c r="AU49" i="12"/>
  <c r="AU54" i="12"/>
  <c r="AU46" i="12"/>
  <c r="AU51" i="12"/>
  <c r="AU37" i="12"/>
  <c r="AU53" i="12"/>
  <c r="AU48" i="12"/>
  <c r="AU45" i="12"/>
  <c r="AU42" i="12"/>
  <c r="AU34" i="12"/>
  <c r="AU57" i="12"/>
  <c r="AU39" i="12"/>
  <c r="AU31" i="12"/>
  <c r="AU47" i="12"/>
  <c r="AU36" i="12"/>
  <c r="AU28" i="12"/>
  <c r="AU41" i="12"/>
  <c r="AU33" i="12"/>
  <c r="AU38" i="12"/>
  <c r="AU30" i="12"/>
  <c r="AU60" i="12"/>
  <c r="AU43" i="12"/>
  <c r="AU35" i="12"/>
  <c r="AU27" i="12"/>
  <c r="AU29" i="12"/>
  <c r="AU17" i="12"/>
  <c r="AU9" i="12"/>
  <c r="AU22" i="12"/>
  <c r="AU14" i="12"/>
  <c r="AU24" i="12"/>
  <c r="AU19" i="12"/>
  <c r="AU11" i="12"/>
  <c r="AU40" i="12"/>
  <c r="AU16" i="12"/>
  <c r="AU8" i="12"/>
  <c r="AU5" i="12"/>
  <c r="AU44" i="12"/>
  <c r="AU25" i="12"/>
  <c r="AU21" i="12"/>
  <c r="AU13" i="12"/>
  <c r="AU32" i="12"/>
  <c r="AU26" i="12"/>
  <c r="AU18" i="12"/>
  <c r="AU10" i="12"/>
  <c r="AU6" i="12"/>
  <c r="AU7" i="12"/>
  <c r="AU23" i="12"/>
  <c r="AU20" i="12"/>
  <c r="AU15" i="12"/>
  <c r="AU12" i="12"/>
  <c r="AV3" i="12"/>
  <c r="FL86" i="6"/>
  <c r="FL17" i="6"/>
  <c r="FL7" i="6"/>
  <c r="FL96" i="6"/>
  <c r="FM48" i="6"/>
  <c r="FM6" i="6"/>
  <c r="DC1" i="1"/>
  <c r="DJ90" i="1" l="1"/>
  <c r="DJ177" i="1"/>
  <c r="FM62" i="6"/>
  <c r="FM56" i="6"/>
  <c r="FM77" i="6"/>
  <c r="FM54" i="6"/>
  <c r="DJ83" i="1"/>
  <c r="DJ165" i="1"/>
  <c r="DJ172" i="1"/>
  <c r="DJ52" i="1"/>
  <c r="FM4" i="6"/>
  <c r="FM86" i="6"/>
  <c r="FM16" i="6"/>
  <c r="FM72" i="6"/>
  <c r="FM29" i="6"/>
  <c r="FM65" i="6"/>
  <c r="DJ40" i="1"/>
  <c r="DJ131" i="1"/>
  <c r="DJ46" i="1"/>
  <c r="FM27" i="6"/>
  <c r="FM38" i="6"/>
  <c r="FM20" i="6"/>
  <c r="FM76" i="6"/>
  <c r="FM81" i="6"/>
  <c r="FM98" i="6"/>
  <c r="FM79" i="6"/>
  <c r="FM15" i="6"/>
  <c r="DJ171" i="1"/>
  <c r="BG14" i="6"/>
  <c r="FM30" i="6"/>
  <c r="FM93" i="6"/>
  <c r="DJ85" i="1"/>
  <c r="DJ201" i="1"/>
  <c r="DJ65" i="1"/>
  <c r="DJ179" i="1"/>
  <c r="DJ199" i="1"/>
  <c r="DJ154" i="1"/>
  <c r="FM96" i="6"/>
  <c r="FN96" i="6" s="1"/>
  <c r="FM63" i="6"/>
  <c r="FM10" i="6"/>
  <c r="BG76" i="6"/>
  <c r="BG51" i="6"/>
  <c r="BG30" i="6"/>
  <c r="BG49" i="6"/>
  <c r="DJ58" i="1"/>
  <c r="DJ71" i="1"/>
  <c r="DJ187" i="1"/>
  <c r="DJ128" i="1"/>
  <c r="FM26" i="6"/>
  <c r="DJ70" i="1"/>
  <c r="DJ169" i="1"/>
  <c r="DJ121" i="1"/>
  <c r="DJ75" i="1"/>
  <c r="DJ150" i="1"/>
  <c r="DJ196" i="1"/>
  <c r="DJ203" i="1"/>
  <c r="FM7" i="6"/>
  <c r="FM35" i="6"/>
  <c r="FM60" i="6"/>
  <c r="FM17" i="6"/>
  <c r="FM44" i="6"/>
  <c r="FM8" i="6"/>
  <c r="FM43" i="6"/>
  <c r="BG68" i="6"/>
  <c r="DJ78" i="1"/>
  <c r="DJ14" i="1"/>
  <c r="DJ59" i="1"/>
  <c r="DJ163" i="1"/>
  <c r="DJ193" i="1"/>
  <c r="DJ73" i="1"/>
  <c r="FM25" i="6"/>
  <c r="FM14" i="6"/>
  <c r="FM84" i="6"/>
  <c r="FN84" i="6" s="1"/>
  <c r="FM85" i="6"/>
  <c r="FM89" i="6"/>
  <c r="FM70" i="6"/>
  <c r="BG69" i="6"/>
  <c r="DJ61" i="1"/>
  <c r="DJ129" i="1"/>
  <c r="BG55" i="6"/>
  <c r="BG67" i="6"/>
  <c r="DJ192" i="1"/>
  <c r="DJ22" i="1"/>
  <c r="DJ30" i="1"/>
  <c r="BG52" i="6"/>
  <c r="DJ204" i="1"/>
  <c r="DJ82" i="1"/>
  <c r="BG8" i="6"/>
  <c r="DJ91" i="1"/>
  <c r="FM50" i="6"/>
  <c r="DJ200" i="1"/>
  <c r="DJ63" i="1"/>
  <c r="DJ60" i="1"/>
  <c r="DJ48" i="1"/>
  <c r="DJ130" i="1"/>
  <c r="BG7" i="6"/>
  <c r="DJ74" i="1"/>
  <c r="FM52" i="6"/>
  <c r="DJ126" i="1"/>
  <c r="BG66" i="6"/>
  <c r="BG95" i="6"/>
  <c r="DJ77" i="1"/>
  <c r="BG44" i="6"/>
  <c r="FM51" i="6"/>
  <c r="FM21" i="6"/>
  <c r="FM40" i="6"/>
  <c r="FM88" i="6"/>
  <c r="FM97" i="6"/>
  <c r="BG74" i="6"/>
  <c r="BG82" i="6"/>
  <c r="BF3" i="6"/>
  <c r="BG1" i="6"/>
  <c r="BG42" i="6"/>
  <c r="DJ81" i="1"/>
  <c r="BG33" i="6"/>
  <c r="BG15" i="6"/>
  <c r="BG25" i="6"/>
  <c r="DJ132" i="1"/>
  <c r="BG85" i="6"/>
  <c r="DJ168" i="1"/>
  <c r="BG34" i="6"/>
  <c r="FM53" i="6"/>
  <c r="FM23" i="6"/>
  <c r="FM9" i="6"/>
  <c r="FM74" i="6"/>
  <c r="FM67" i="6"/>
  <c r="FM87" i="6"/>
  <c r="FM39" i="6"/>
  <c r="FM11" i="6"/>
  <c r="FM82" i="6"/>
  <c r="FM34" i="6"/>
  <c r="FM24" i="6"/>
  <c r="FM57" i="6"/>
  <c r="FM45" i="6"/>
  <c r="FM13" i="6"/>
  <c r="FM42" i="6"/>
  <c r="FM22" i="6"/>
  <c r="FM90" i="6"/>
  <c r="FM92" i="6"/>
  <c r="FM19" i="6"/>
  <c r="FM83" i="6"/>
  <c r="FM68" i="6"/>
  <c r="FM73" i="6"/>
  <c r="FM41" i="6"/>
  <c r="AV111" i="12"/>
  <c r="AV110" i="12"/>
  <c r="AV109" i="12"/>
  <c r="AV105" i="12"/>
  <c r="AV104" i="12"/>
  <c r="AV106" i="12"/>
  <c r="AV101" i="12"/>
  <c r="AV98" i="12"/>
  <c r="AV92" i="12"/>
  <c r="AV97" i="12"/>
  <c r="AV107" i="12"/>
  <c r="AV94" i="12"/>
  <c r="AV108" i="12"/>
  <c r="AV99" i="12"/>
  <c r="AV91" i="12"/>
  <c r="AV102" i="12"/>
  <c r="AV103" i="12"/>
  <c r="AV95" i="12"/>
  <c r="AV86" i="12"/>
  <c r="AV100" i="12"/>
  <c r="AV93" i="12"/>
  <c r="AV90" i="12"/>
  <c r="AV88" i="12"/>
  <c r="AV87" i="12"/>
  <c r="AV83" i="12"/>
  <c r="AV85" i="12"/>
  <c r="AV77" i="12"/>
  <c r="AV82" i="12"/>
  <c r="AV96" i="12"/>
  <c r="AV89" i="12"/>
  <c r="AV79" i="12"/>
  <c r="AV84" i="12"/>
  <c r="AV76" i="12"/>
  <c r="AV78" i="12"/>
  <c r="AV73" i="12"/>
  <c r="AV80" i="12"/>
  <c r="AV70" i="12"/>
  <c r="AV81" i="12"/>
  <c r="AV75" i="12"/>
  <c r="AV67" i="12"/>
  <c r="AV72" i="12"/>
  <c r="AV69" i="12"/>
  <c r="AV74" i="12"/>
  <c r="AV71" i="12"/>
  <c r="AV62" i="12"/>
  <c r="AV64" i="12"/>
  <c r="AV61" i="12"/>
  <c r="AV66" i="12"/>
  <c r="AV58" i="12"/>
  <c r="AV63" i="12"/>
  <c r="AV68" i="12"/>
  <c r="AV60" i="12"/>
  <c r="AV47" i="12"/>
  <c r="AV59" i="12"/>
  <c r="AV52" i="12"/>
  <c r="AV49" i="12"/>
  <c r="AV54" i="12"/>
  <c r="AV51" i="12"/>
  <c r="AV65" i="12"/>
  <c r="AV55" i="12"/>
  <c r="AV48" i="12"/>
  <c r="AV53" i="12"/>
  <c r="AV50" i="12"/>
  <c r="AV45" i="12"/>
  <c r="AV42" i="12"/>
  <c r="AV34" i="12"/>
  <c r="AV57" i="12"/>
  <c r="AV56" i="12"/>
  <c r="AV46" i="12"/>
  <c r="AV39" i="12"/>
  <c r="AV36" i="12"/>
  <c r="AV41" i="12"/>
  <c r="AV33" i="12"/>
  <c r="AV25" i="12"/>
  <c r="AV38" i="12"/>
  <c r="AV30" i="12"/>
  <c r="AV43" i="12"/>
  <c r="AV35" i="12"/>
  <c r="AV27" i="12"/>
  <c r="AV44" i="12"/>
  <c r="AV40" i="12"/>
  <c r="AV32" i="12"/>
  <c r="AV24" i="12"/>
  <c r="AV28" i="12"/>
  <c r="AV22" i="12"/>
  <c r="AV14" i="12"/>
  <c r="AV6" i="12"/>
  <c r="AV19" i="12"/>
  <c r="AV11" i="12"/>
  <c r="AV31" i="12"/>
  <c r="AV16" i="12"/>
  <c r="AV8" i="12"/>
  <c r="AV5" i="12"/>
  <c r="AV37" i="12"/>
  <c r="AV21" i="12"/>
  <c r="AV13" i="12"/>
  <c r="AV26" i="12"/>
  <c r="AV18" i="12"/>
  <c r="AV10" i="12"/>
  <c r="AV23" i="12"/>
  <c r="AV15" i="12"/>
  <c r="AV29" i="12"/>
  <c r="AV7" i="12"/>
  <c r="AW3" i="12"/>
  <c r="AV20" i="12"/>
  <c r="AV17" i="12"/>
  <c r="AV12" i="12"/>
  <c r="AV9" i="12"/>
  <c r="FL3" i="6"/>
  <c r="FM1" i="6"/>
  <c r="FN95" i="6" s="1"/>
  <c r="FM69" i="6"/>
  <c r="FM75" i="6"/>
  <c r="FM46" i="6"/>
  <c r="FM58" i="6"/>
  <c r="FM18" i="6"/>
  <c r="FM64" i="6"/>
  <c r="FM94" i="6"/>
  <c r="FM61" i="6"/>
  <c r="FM59" i="6"/>
  <c r="FM12" i="6"/>
  <c r="FM66" i="6"/>
  <c r="FM36" i="6"/>
  <c r="FM71" i="6"/>
  <c r="FM5" i="6"/>
  <c r="FM55" i="6"/>
  <c r="FM31" i="6"/>
  <c r="FM47" i="6"/>
  <c r="FM33" i="6"/>
  <c r="DD1" i="1"/>
  <c r="FN20" i="6" l="1"/>
  <c r="FN12" i="6"/>
  <c r="FN4" i="6"/>
  <c r="FN43" i="6"/>
  <c r="FN55" i="6"/>
  <c r="FN22" i="6"/>
  <c r="FN32" i="6"/>
  <c r="BH84" i="6"/>
  <c r="BH81" i="6"/>
  <c r="BH43" i="6"/>
  <c r="BH16" i="6"/>
  <c r="BH10" i="6"/>
  <c r="BH5" i="6"/>
  <c r="BH97" i="6"/>
  <c r="BH75" i="6"/>
  <c r="BH90" i="6"/>
  <c r="BH76" i="6"/>
  <c r="BH96" i="6"/>
  <c r="BH79" i="6"/>
  <c r="BH45" i="6"/>
  <c r="BH94" i="6"/>
  <c r="BH9" i="6"/>
  <c r="BH19" i="6"/>
  <c r="BH30" i="6"/>
  <c r="BH65" i="6"/>
  <c r="BH13" i="6"/>
  <c r="BH77" i="6"/>
  <c r="BH11" i="6"/>
  <c r="BH22" i="6"/>
  <c r="BH20" i="6"/>
  <c r="BH62" i="6"/>
  <c r="BH47" i="6"/>
  <c r="BH35" i="6"/>
  <c r="BH86" i="6"/>
  <c r="BH63" i="6"/>
  <c r="BH89" i="6"/>
  <c r="BH54" i="6"/>
  <c r="BH31" i="6"/>
  <c r="BH21" i="6"/>
  <c r="BH1" i="6"/>
  <c r="BH51" i="6"/>
  <c r="BH91" i="6"/>
  <c r="BH28" i="6"/>
  <c r="BH60" i="6"/>
  <c r="BH36" i="6"/>
  <c r="BG3" i="6"/>
  <c r="BH57" i="6"/>
  <c r="BH87" i="6"/>
  <c r="BI87" i="6" s="1"/>
  <c r="BH53" i="6"/>
  <c r="BH41" i="6"/>
  <c r="BH64" i="6"/>
  <c r="BH85" i="6"/>
  <c r="BH69" i="6"/>
  <c r="BH82" i="6"/>
  <c r="BI82" i="6" s="1"/>
  <c r="BH39" i="6"/>
  <c r="BH37" i="6"/>
  <c r="BI37" i="6" s="1"/>
  <c r="BH23" i="6"/>
  <c r="BH92" i="6"/>
  <c r="BH14" i="6"/>
  <c r="BH70" i="6"/>
  <c r="FN23" i="6"/>
  <c r="BH25" i="6"/>
  <c r="BH74" i="6"/>
  <c r="BH38" i="6"/>
  <c r="BI38" i="6" s="1"/>
  <c r="BH61" i="6"/>
  <c r="BH71" i="6"/>
  <c r="BH12" i="6"/>
  <c r="BH40" i="6"/>
  <c r="BH50" i="6"/>
  <c r="BH83" i="6"/>
  <c r="BH26" i="6"/>
  <c r="BH8" i="6"/>
  <c r="BI8" i="6" s="1"/>
  <c r="BH24" i="6"/>
  <c r="FN6" i="6"/>
  <c r="FN75" i="6"/>
  <c r="FN19" i="6"/>
  <c r="FN80" i="6"/>
  <c r="BH15" i="6"/>
  <c r="BH48" i="6"/>
  <c r="BH44" i="6"/>
  <c r="BI44" i="6" s="1"/>
  <c r="BH7" i="6"/>
  <c r="BH17" i="6"/>
  <c r="BH68" i="6"/>
  <c r="BH80" i="6"/>
  <c r="BH32" i="6"/>
  <c r="BH98" i="6"/>
  <c r="BH4" i="6"/>
  <c r="BH49" i="6"/>
  <c r="BI49" i="6" s="1"/>
  <c r="BH18" i="6"/>
  <c r="FN33" i="6"/>
  <c r="FN62" i="6"/>
  <c r="FN18" i="6"/>
  <c r="FN29" i="6"/>
  <c r="FN10" i="6"/>
  <c r="FN45" i="6"/>
  <c r="FN56" i="6"/>
  <c r="BH33" i="6"/>
  <c r="BH72" i="6"/>
  <c r="BH56" i="6"/>
  <c r="BH52" i="6"/>
  <c r="BH67" i="6"/>
  <c r="BH29" i="6"/>
  <c r="BH78" i="6"/>
  <c r="BH6" i="6"/>
  <c r="BI6" i="6" s="1"/>
  <c r="FN30" i="6"/>
  <c r="BH95" i="6"/>
  <c r="BH55" i="6"/>
  <c r="BH59" i="6"/>
  <c r="BH27" i="6"/>
  <c r="BH46" i="6"/>
  <c r="BH34" i="6"/>
  <c r="BH42" i="6"/>
  <c r="BI42" i="6" s="1"/>
  <c r="BH66" i="6"/>
  <c r="BH88" i="6"/>
  <c r="BH73" i="6"/>
  <c r="BH58" i="6"/>
  <c r="BH93" i="6"/>
  <c r="FN31" i="6"/>
  <c r="FN17" i="6"/>
  <c r="FN94" i="6"/>
  <c r="FN81" i="6"/>
  <c r="FN68" i="6"/>
  <c r="FN21" i="6"/>
  <c r="FN13" i="6"/>
  <c r="FN11" i="6"/>
  <c r="FN74" i="6"/>
  <c r="FN52" i="6"/>
  <c r="FN8" i="6"/>
  <c r="FN66" i="6"/>
  <c r="FN64" i="6"/>
  <c r="FN46" i="6"/>
  <c r="FN44" i="6"/>
  <c r="AW111" i="12"/>
  <c r="AW109" i="12"/>
  <c r="AW108" i="12"/>
  <c r="AW102" i="12"/>
  <c r="AW110" i="12"/>
  <c r="AW106" i="12"/>
  <c r="AW101" i="12"/>
  <c r="AW100" i="12"/>
  <c r="AW98" i="12"/>
  <c r="AW105" i="12"/>
  <c r="AW103" i="12"/>
  <c r="AW97" i="12"/>
  <c r="AW89" i="12"/>
  <c r="AW107" i="12"/>
  <c r="AW94" i="12"/>
  <c r="AW99" i="12"/>
  <c r="AW104" i="12"/>
  <c r="AW96" i="12"/>
  <c r="AW95" i="12"/>
  <c r="AW91" i="12"/>
  <c r="AW86" i="12"/>
  <c r="AW93" i="12"/>
  <c r="AW90" i="12"/>
  <c r="AW88" i="12"/>
  <c r="AW87" i="12"/>
  <c r="AW83" i="12"/>
  <c r="AW80" i="12"/>
  <c r="AW85" i="12"/>
  <c r="AW82" i="12"/>
  <c r="AW79" i="12"/>
  <c r="AW84" i="12"/>
  <c r="AW81" i="12"/>
  <c r="AW92" i="12"/>
  <c r="AW70" i="12"/>
  <c r="AW75" i="12"/>
  <c r="AW67" i="12"/>
  <c r="AW72" i="12"/>
  <c r="AW77" i="12"/>
  <c r="AW69" i="12"/>
  <c r="AW76" i="12"/>
  <c r="AW74" i="12"/>
  <c r="AW71" i="12"/>
  <c r="AW68" i="12"/>
  <c r="AW64" i="12"/>
  <c r="AW61" i="12"/>
  <c r="AW66" i="12"/>
  <c r="AW58" i="12"/>
  <c r="AW63" i="12"/>
  <c r="AW78" i="12"/>
  <c r="AW60" i="12"/>
  <c r="AW65" i="12"/>
  <c r="AW57" i="12"/>
  <c r="AW59" i="12"/>
  <c r="AW52" i="12"/>
  <c r="AW49" i="12"/>
  <c r="AW73" i="12"/>
  <c r="AW54" i="12"/>
  <c r="AW51" i="12"/>
  <c r="AW55" i="12"/>
  <c r="AW48" i="12"/>
  <c r="AW62" i="12"/>
  <c r="AW53" i="12"/>
  <c r="AW56" i="12"/>
  <c r="AW46" i="12"/>
  <c r="AW39" i="12"/>
  <c r="AW31" i="12"/>
  <c r="AW36" i="12"/>
  <c r="AW47" i="12"/>
  <c r="AW41" i="12"/>
  <c r="AW33" i="12"/>
  <c r="AW38" i="12"/>
  <c r="AW30" i="12"/>
  <c r="AW43" i="12"/>
  <c r="AW35" i="12"/>
  <c r="AW27" i="12"/>
  <c r="AW44" i="12"/>
  <c r="AW40" i="12"/>
  <c r="AW32" i="12"/>
  <c r="AW37" i="12"/>
  <c r="AW29" i="12"/>
  <c r="AW19" i="12"/>
  <c r="AW11" i="12"/>
  <c r="AW24" i="12"/>
  <c r="AW16" i="12"/>
  <c r="AW8" i="12"/>
  <c r="AW21" i="12"/>
  <c r="AW13" i="12"/>
  <c r="AX3" i="12"/>
  <c r="AW42" i="12"/>
  <c r="AW34" i="12"/>
  <c r="AW26" i="12"/>
  <c r="AW25" i="12"/>
  <c r="AW18" i="12"/>
  <c r="AW10" i="12"/>
  <c r="AW23" i="12"/>
  <c r="AW15" i="12"/>
  <c r="AW7" i="12"/>
  <c r="AW20" i="12"/>
  <c r="AW12" i="12"/>
  <c r="AW5" i="12"/>
  <c r="AW50" i="12"/>
  <c r="AW6" i="12"/>
  <c r="AW22" i="12"/>
  <c r="AW17" i="12"/>
  <c r="AW14" i="12"/>
  <c r="AW9" i="12"/>
  <c r="AW28" i="12"/>
  <c r="AW45" i="12"/>
  <c r="FN60" i="6"/>
  <c r="FN83" i="6"/>
  <c r="FN50" i="6"/>
  <c r="FN26" i="6"/>
  <c r="FN9" i="6"/>
  <c r="FN49" i="6"/>
  <c r="FN57" i="6"/>
  <c r="FN89" i="6"/>
  <c r="FN38" i="6"/>
  <c r="FN5" i="6"/>
  <c r="FN58" i="6"/>
  <c r="FN70" i="6"/>
  <c r="FN91" i="6"/>
  <c r="FN97" i="6"/>
  <c r="FN24" i="6"/>
  <c r="FO24" i="6" s="1"/>
  <c r="FN93" i="6"/>
  <c r="FN86" i="6"/>
  <c r="FN87" i="6"/>
  <c r="FN16" i="6"/>
  <c r="FN72" i="6"/>
  <c r="FN53" i="6"/>
  <c r="FN59" i="6"/>
  <c r="FN85" i="6"/>
  <c r="FN78" i="6"/>
  <c r="FN41" i="6"/>
  <c r="FN92" i="6"/>
  <c r="FN79" i="6"/>
  <c r="FN1" i="6"/>
  <c r="FO75" i="6" s="1"/>
  <c r="FM3" i="6"/>
  <c r="FN47" i="6"/>
  <c r="FN61" i="6"/>
  <c r="FN35" i="6"/>
  <c r="FN73" i="6"/>
  <c r="FN90" i="6"/>
  <c r="FN98" i="6"/>
  <c r="FO98" i="6" s="1"/>
  <c r="FN14" i="6"/>
  <c r="FN34" i="6"/>
  <c r="FN54" i="6"/>
  <c r="FO32" i="6"/>
  <c r="FN51" i="6"/>
  <c r="FN27" i="6"/>
  <c r="FN39" i="6"/>
  <c r="FN48" i="6"/>
  <c r="FN71" i="6"/>
  <c r="FN65" i="6"/>
  <c r="FN36" i="6"/>
  <c r="FN25" i="6"/>
  <c r="FO25" i="6" s="1"/>
  <c r="FN7" i="6"/>
  <c r="FN76" i="6"/>
  <c r="FN69" i="6"/>
  <c r="FO69" i="6" s="1"/>
  <c r="FN37" i="6"/>
  <c r="FN88" i="6"/>
  <c r="FN15" i="6"/>
  <c r="FN40" i="6"/>
  <c r="FO40" i="6" s="1"/>
  <c r="FN42" i="6"/>
  <c r="FN77" i="6"/>
  <c r="FN82" i="6"/>
  <c r="FN67" i="6"/>
  <c r="FN63" i="6"/>
  <c r="FN28" i="6"/>
  <c r="FO28" i="6" s="1"/>
  <c r="DE1" i="1"/>
  <c r="BI34" i="6" l="1"/>
  <c r="BI78" i="6"/>
  <c r="BI4" i="6"/>
  <c r="BI48" i="6"/>
  <c r="BI26" i="6"/>
  <c r="BI74" i="6"/>
  <c r="BI39" i="6"/>
  <c r="BI57" i="6"/>
  <c r="BI21" i="6"/>
  <c r="BI62" i="6"/>
  <c r="BI19" i="6"/>
  <c r="BI75" i="6"/>
  <c r="BI46" i="6"/>
  <c r="BI15" i="6"/>
  <c r="BI9" i="6"/>
  <c r="BI93" i="6"/>
  <c r="BI27" i="6"/>
  <c r="BI67" i="6"/>
  <c r="BI20" i="6"/>
  <c r="BI58" i="6"/>
  <c r="BI59" i="6"/>
  <c r="BI52" i="6"/>
  <c r="BI29" i="6"/>
  <c r="BI83" i="6"/>
  <c r="BI97" i="6"/>
  <c r="BI73" i="6"/>
  <c r="BI55" i="6"/>
  <c r="BI25" i="6"/>
  <c r="BI88" i="6"/>
  <c r="BI95" i="6"/>
  <c r="BI98" i="6"/>
  <c r="BI31" i="6"/>
  <c r="BI66" i="6"/>
  <c r="BI33" i="6"/>
  <c r="BI18" i="6"/>
  <c r="BI7" i="6"/>
  <c r="BI24" i="6"/>
  <c r="BI61" i="6"/>
  <c r="BI23" i="6"/>
  <c r="BI53" i="6"/>
  <c r="BI51" i="6"/>
  <c r="BI32" i="6"/>
  <c r="BI50" i="6"/>
  <c r="BI69" i="6"/>
  <c r="BI36" i="6"/>
  <c r="BI54" i="6"/>
  <c r="BI22" i="6"/>
  <c r="BI94" i="6"/>
  <c r="BI5" i="6"/>
  <c r="BI80" i="6"/>
  <c r="BI40" i="6"/>
  <c r="BI70" i="6"/>
  <c r="BI85" i="6"/>
  <c r="BI60" i="6"/>
  <c r="BI89" i="6"/>
  <c r="BI11" i="6"/>
  <c r="BI45" i="6"/>
  <c r="BI10" i="6"/>
  <c r="BI56" i="6"/>
  <c r="BI68" i="6"/>
  <c r="BI12" i="6"/>
  <c r="BI14" i="6"/>
  <c r="BI64" i="6"/>
  <c r="BI28" i="6"/>
  <c r="BI63" i="6"/>
  <c r="BI77" i="6"/>
  <c r="BI79" i="6"/>
  <c r="BI16" i="6"/>
  <c r="BI72" i="6"/>
  <c r="BI71" i="6"/>
  <c r="BI92" i="6"/>
  <c r="BI41" i="6"/>
  <c r="BI91" i="6"/>
  <c r="BI86" i="6"/>
  <c r="BI13" i="6"/>
  <c r="BJ13" i="6" s="1"/>
  <c r="BI96" i="6"/>
  <c r="BI43" i="6"/>
  <c r="BJ43" i="6" s="1"/>
  <c r="BI35" i="6"/>
  <c r="BI65" i="6"/>
  <c r="BI76" i="6"/>
  <c r="BI81" i="6"/>
  <c r="BI17" i="6"/>
  <c r="BH3" i="6"/>
  <c r="BI1" i="6"/>
  <c r="BJ97" i="6" s="1"/>
  <c r="BI47" i="6"/>
  <c r="BJ47" i="6" s="1"/>
  <c r="BI30" i="6"/>
  <c r="BI90" i="6"/>
  <c r="BI84" i="6"/>
  <c r="FO48" i="6"/>
  <c r="FO80" i="6"/>
  <c r="FO78" i="6"/>
  <c r="FP78" i="6" s="1"/>
  <c r="FO23" i="6"/>
  <c r="FO86" i="6"/>
  <c r="FO5" i="6"/>
  <c r="FO66" i="6"/>
  <c r="FO81" i="6"/>
  <c r="FO42" i="6"/>
  <c r="FO37" i="6"/>
  <c r="FO39" i="6"/>
  <c r="FO84" i="6"/>
  <c r="FO35" i="6"/>
  <c r="FO85" i="6"/>
  <c r="FO22" i="6"/>
  <c r="FO93" i="6"/>
  <c r="FO38" i="6"/>
  <c r="FO49" i="6"/>
  <c r="FO74" i="6"/>
  <c r="FO94" i="6"/>
  <c r="FN3" i="6"/>
  <c r="FO1" i="6"/>
  <c r="FO62" i="6"/>
  <c r="FP62" i="6" s="1"/>
  <c r="FO70" i="6"/>
  <c r="FO43" i="6"/>
  <c r="FP43" i="6" s="1"/>
  <c r="FO15" i="6"/>
  <c r="FO76" i="6"/>
  <c r="FP76" i="6" s="1"/>
  <c r="FO36" i="6"/>
  <c r="FP36" i="6" s="1"/>
  <c r="FO6" i="6"/>
  <c r="FO33" i="6"/>
  <c r="FP33" i="6" s="1"/>
  <c r="FO18" i="6"/>
  <c r="FP18" i="6" s="1"/>
  <c r="FO97" i="6"/>
  <c r="FP97" i="6" s="1"/>
  <c r="FO89" i="6"/>
  <c r="FO45" i="6"/>
  <c r="AX108" i="12"/>
  <c r="AX111" i="12"/>
  <c r="AX110" i="12"/>
  <c r="AX107" i="12"/>
  <c r="AX106" i="12"/>
  <c r="AX103" i="12"/>
  <c r="AX105" i="12"/>
  <c r="AX109" i="12"/>
  <c r="AX100" i="12"/>
  <c r="AX95" i="12"/>
  <c r="AX102" i="12"/>
  <c r="AX94" i="12"/>
  <c r="AX99" i="12"/>
  <c r="AX104" i="12"/>
  <c r="AX96" i="12"/>
  <c r="AX93" i="12"/>
  <c r="AX97" i="12"/>
  <c r="AX91" i="12"/>
  <c r="AX86" i="12"/>
  <c r="AX98" i="12"/>
  <c r="AX90" i="12"/>
  <c r="AX88" i="12"/>
  <c r="AX92" i="12"/>
  <c r="AX89" i="12"/>
  <c r="AX101" i="12"/>
  <c r="AX85" i="12"/>
  <c r="AX82" i="12"/>
  <c r="AX79" i="12"/>
  <c r="AX84" i="12"/>
  <c r="AX81" i="12"/>
  <c r="AX78" i="12"/>
  <c r="AX87" i="12"/>
  <c r="AX80" i="12"/>
  <c r="AX75" i="12"/>
  <c r="AX83" i="12"/>
  <c r="AX72" i="12"/>
  <c r="AX77" i="12"/>
  <c r="AX69" i="12"/>
  <c r="AX76" i="12"/>
  <c r="AX74" i="12"/>
  <c r="AX71" i="12"/>
  <c r="AX68" i="12"/>
  <c r="AX73" i="12"/>
  <c r="AX64" i="12"/>
  <c r="AX61" i="12"/>
  <c r="AX66" i="12"/>
  <c r="AX63" i="12"/>
  <c r="AX55" i="12"/>
  <c r="AX67" i="12"/>
  <c r="AX60" i="12"/>
  <c r="AX65" i="12"/>
  <c r="AX57" i="12"/>
  <c r="AX62" i="12"/>
  <c r="AX49" i="12"/>
  <c r="AX58" i="12"/>
  <c r="AX54" i="12"/>
  <c r="AX51" i="12"/>
  <c r="AX48" i="12"/>
  <c r="AX53" i="12"/>
  <c r="AX45" i="12"/>
  <c r="AX56" i="12"/>
  <c r="AX50" i="12"/>
  <c r="AX36" i="12"/>
  <c r="AX47" i="12"/>
  <c r="AX41" i="12"/>
  <c r="AX33" i="12"/>
  <c r="AX70" i="12"/>
  <c r="AX38" i="12"/>
  <c r="AX30" i="12"/>
  <c r="AX59" i="12"/>
  <c r="AX43" i="12"/>
  <c r="AX35" i="12"/>
  <c r="AX27" i="12"/>
  <c r="AX44" i="12"/>
  <c r="AX40" i="12"/>
  <c r="AX32" i="12"/>
  <c r="AX37" i="12"/>
  <c r="AX29" i="12"/>
  <c r="AX52" i="12"/>
  <c r="AX42" i="12"/>
  <c r="AX34" i="12"/>
  <c r="AX26" i="12"/>
  <c r="AX46" i="12"/>
  <c r="AX24" i="12"/>
  <c r="AX16" i="12"/>
  <c r="AX8" i="12"/>
  <c r="AX5" i="12"/>
  <c r="AX31" i="12"/>
  <c r="AX21" i="12"/>
  <c r="AX13" i="12"/>
  <c r="AX25" i="12"/>
  <c r="AX18" i="12"/>
  <c r="AX10" i="12"/>
  <c r="AX39" i="12"/>
  <c r="AX23" i="12"/>
  <c r="AX15" i="12"/>
  <c r="AX7" i="12"/>
  <c r="AX20" i="12"/>
  <c r="AX12" i="12"/>
  <c r="AX17" i="12"/>
  <c r="AX9" i="12"/>
  <c r="AX22" i="12"/>
  <c r="AX19" i="12"/>
  <c r="AX14" i="12"/>
  <c r="AX11" i="12"/>
  <c r="AY3" i="12"/>
  <c r="AX28" i="12"/>
  <c r="AX6" i="12"/>
  <c r="FO44" i="6"/>
  <c r="FP44" i="6" s="1"/>
  <c r="FO68" i="6"/>
  <c r="FP68" i="6" s="1"/>
  <c r="FO17" i="6"/>
  <c r="FP17" i="6" s="1"/>
  <c r="FO63" i="6"/>
  <c r="FP63" i="6" s="1"/>
  <c r="FO7" i="6"/>
  <c r="FP7" i="6" s="1"/>
  <c r="FO65" i="6"/>
  <c r="FP65" i="6" s="1"/>
  <c r="FO27" i="6"/>
  <c r="FP27" i="6" s="1"/>
  <c r="FO30" i="6"/>
  <c r="FP30" i="6" s="1"/>
  <c r="FO54" i="6"/>
  <c r="FP54" i="6" s="1"/>
  <c r="FO90" i="6"/>
  <c r="FP90" i="6" s="1"/>
  <c r="FO61" i="6"/>
  <c r="FP61" i="6" s="1"/>
  <c r="FO79" i="6"/>
  <c r="FP79" i="6" s="1"/>
  <c r="FO92" i="6"/>
  <c r="FP92" i="6" s="1"/>
  <c r="FO72" i="6"/>
  <c r="FP72" i="6" s="1"/>
  <c r="FO10" i="6"/>
  <c r="FP10" i="6" s="1"/>
  <c r="FO26" i="6"/>
  <c r="FP26" i="6" s="1"/>
  <c r="FO83" i="6"/>
  <c r="FP83" i="6" s="1"/>
  <c r="FP25" i="6"/>
  <c r="FO9" i="6"/>
  <c r="FP9" i="6" s="1"/>
  <c r="FO8" i="6"/>
  <c r="FP8" i="6" s="1"/>
  <c r="FO67" i="6"/>
  <c r="FP67" i="6" s="1"/>
  <c r="FO20" i="6"/>
  <c r="FP20" i="6" s="1"/>
  <c r="FO59" i="6"/>
  <c r="FP59" i="6" s="1"/>
  <c r="FO16" i="6"/>
  <c r="FP16" i="6" s="1"/>
  <c r="FO57" i="6"/>
  <c r="FP57" i="6" s="1"/>
  <c r="FO29" i="6"/>
  <c r="FP29" i="6" s="1"/>
  <c r="FO46" i="6"/>
  <c r="FP46" i="6" s="1"/>
  <c r="FO96" i="6"/>
  <c r="FP96" i="6" s="1"/>
  <c r="FO13" i="6"/>
  <c r="FP13" i="6" s="1"/>
  <c r="FO31" i="6"/>
  <c r="FP31" i="6" s="1"/>
  <c r="FP24" i="6"/>
  <c r="FO51" i="6"/>
  <c r="FP51" i="6" s="1"/>
  <c r="FO34" i="6"/>
  <c r="FP34" i="6" s="1"/>
  <c r="FO56" i="6"/>
  <c r="FP56" i="6" s="1"/>
  <c r="FO53" i="6"/>
  <c r="FP53" i="6" s="1"/>
  <c r="FO58" i="6"/>
  <c r="FP58" i="6" s="1"/>
  <c r="FO60" i="6"/>
  <c r="FP60" i="6" s="1"/>
  <c r="FO55" i="6"/>
  <c r="FP55" i="6" s="1"/>
  <c r="FO21" i="6"/>
  <c r="FP21" i="6" s="1"/>
  <c r="FO95" i="6"/>
  <c r="FP95" i="6" s="1"/>
  <c r="FP40" i="6"/>
  <c r="FP32" i="6"/>
  <c r="FO50" i="6"/>
  <c r="FP50" i="6" s="1"/>
  <c r="FO11" i="6"/>
  <c r="FP11" i="6" s="1"/>
  <c r="FO82" i="6"/>
  <c r="FP82" i="6" s="1"/>
  <c r="FO88" i="6"/>
  <c r="FP88" i="6" s="1"/>
  <c r="FO77" i="6"/>
  <c r="FP77" i="6" s="1"/>
  <c r="FO71" i="6"/>
  <c r="FP71" i="6" s="1"/>
  <c r="FO19" i="6"/>
  <c r="FP19" i="6" s="1"/>
  <c r="FO14" i="6"/>
  <c r="FP14" i="6" s="1"/>
  <c r="FO73" i="6"/>
  <c r="FP73" i="6" s="1"/>
  <c r="FO47" i="6"/>
  <c r="FP47" i="6" s="1"/>
  <c r="FO41" i="6"/>
  <c r="FP41" i="6" s="1"/>
  <c r="FO4" i="6"/>
  <c r="FP4" i="6" s="1"/>
  <c r="FO87" i="6"/>
  <c r="FP87" i="6" s="1"/>
  <c r="FO91" i="6"/>
  <c r="FP91" i="6" s="1"/>
  <c r="FO12" i="6"/>
  <c r="FP12" i="6" s="1"/>
  <c r="FO64" i="6"/>
  <c r="FP64" i="6" s="1"/>
  <c r="FO52" i="6"/>
  <c r="FP52" i="6" s="1"/>
  <c r="DF1" i="1"/>
  <c r="FP37" i="6" l="1"/>
  <c r="BJ17" i="6"/>
  <c r="BJ86" i="6"/>
  <c r="BJ77" i="6"/>
  <c r="BJ20" i="6"/>
  <c r="BJ40" i="6"/>
  <c r="BJ62" i="6"/>
  <c r="BK62" i="6" s="1"/>
  <c r="FP66" i="6"/>
  <c r="BJ90" i="6"/>
  <c r="BJ65" i="6"/>
  <c r="BJ92" i="6"/>
  <c r="BJ69" i="6"/>
  <c r="BJ42" i="6"/>
  <c r="BJ88" i="6"/>
  <c r="BJ73" i="6"/>
  <c r="BJ61" i="6"/>
  <c r="BJ44" i="6"/>
  <c r="BJ29" i="6"/>
  <c r="BJ83" i="6"/>
  <c r="BJ15" i="6"/>
  <c r="BJ55" i="6"/>
  <c r="BJ8" i="6"/>
  <c r="BJ1" i="6"/>
  <c r="BK20" i="6" s="1"/>
  <c r="BJ53" i="6"/>
  <c r="BJ6" i="6"/>
  <c r="BJ24" i="6"/>
  <c r="BJ51" i="6"/>
  <c r="BJ59" i="6"/>
  <c r="BJ38" i="6"/>
  <c r="BJ18" i="6"/>
  <c r="BI3" i="6"/>
  <c r="BJ49" i="6"/>
  <c r="BJ33" i="6"/>
  <c r="BJ23" i="6"/>
  <c r="BJ37" i="6"/>
  <c r="BJ52" i="6"/>
  <c r="BJ67" i="6"/>
  <c r="BJ95" i="6"/>
  <c r="BJ58" i="6"/>
  <c r="BK58" i="6" s="1"/>
  <c r="BJ82" i="6"/>
  <c r="BJ27" i="6"/>
  <c r="BJ87" i="6"/>
  <c r="BJ31" i="6"/>
  <c r="BJ96" i="6"/>
  <c r="BJ16" i="6"/>
  <c r="BJ68" i="6"/>
  <c r="BJ85" i="6"/>
  <c r="BK85" i="6" s="1"/>
  <c r="BJ54" i="6"/>
  <c r="BJ7" i="6"/>
  <c r="BJ48" i="6"/>
  <c r="BJ79" i="6"/>
  <c r="BJ56" i="6"/>
  <c r="BJ70" i="6"/>
  <c r="BJ36" i="6"/>
  <c r="BJ66" i="6"/>
  <c r="BK66" i="6" s="1"/>
  <c r="BJ26" i="6"/>
  <c r="FP48" i="6"/>
  <c r="BJ81" i="6"/>
  <c r="BJ91" i="6"/>
  <c r="BJ63" i="6"/>
  <c r="BJ10" i="6"/>
  <c r="BJ80" i="6"/>
  <c r="BK80" i="6" s="1"/>
  <c r="BJ50" i="6"/>
  <c r="BJ74" i="6"/>
  <c r="BJ25" i="6"/>
  <c r="BJ84" i="6"/>
  <c r="BJ76" i="6"/>
  <c r="BJ41" i="6"/>
  <c r="BJ28" i="6"/>
  <c r="BJ45" i="6"/>
  <c r="BK45" i="6" s="1"/>
  <c r="BJ9" i="6"/>
  <c r="BJ32" i="6"/>
  <c r="BJ75" i="6"/>
  <c r="BJ98" i="6"/>
  <c r="BJ64" i="6"/>
  <c r="BJ11" i="6"/>
  <c r="BJ5" i="6"/>
  <c r="BJ93" i="6"/>
  <c r="BJ39" i="6"/>
  <c r="BJ46" i="6"/>
  <c r="FP45" i="6"/>
  <c r="FP70" i="6"/>
  <c r="BJ30" i="6"/>
  <c r="BJ35" i="6"/>
  <c r="BJ71" i="6"/>
  <c r="BJ14" i="6"/>
  <c r="BK14" i="6" s="1"/>
  <c r="BJ89" i="6"/>
  <c r="BJ94" i="6"/>
  <c r="BJ78" i="6"/>
  <c r="BJ34" i="6"/>
  <c r="BJ57" i="6"/>
  <c r="BK43" i="6"/>
  <c r="BJ72" i="6"/>
  <c r="BJ12" i="6"/>
  <c r="BJ60" i="6"/>
  <c r="BJ22" i="6"/>
  <c r="BJ19" i="6"/>
  <c r="BJ21" i="6"/>
  <c r="BJ4" i="6"/>
  <c r="FP22" i="6"/>
  <c r="FP39" i="6"/>
  <c r="FP86" i="6"/>
  <c r="AY110" i="12"/>
  <c r="AY109" i="12"/>
  <c r="AY111" i="12"/>
  <c r="AY104" i="12"/>
  <c r="AY103" i="12"/>
  <c r="AY105" i="12"/>
  <c r="AY108" i="12"/>
  <c r="AY100" i="12"/>
  <c r="AY107" i="12"/>
  <c r="AY102" i="12"/>
  <c r="AY101" i="12"/>
  <c r="AY97" i="12"/>
  <c r="AY99" i="12"/>
  <c r="AY91" i="12"/>
  <c r="AY96" i="12"/>
  <c r="AY93" i="12"/>
  <c r="AY98" i="12"/>
  <c r="AY90" i="12"/>
  <c r="AY106" i="12"/>
  <c r="AY94" i="12"/>
  <c r="AY95" i="12"/>
  <c r="AY88" i="12"/>
  <c r="AY92" i="12"/>
  <c r="AY89" i="12"/>
  <c r="AY85" i="12"/>
  <c r="AY82" i="12"/>
  <c r="AY84" i="12"/>
  <c r="AY81" i="12"/>
  <c r="AY78" i="12"/>
  <c r="AY87" i="12"/>
  <c r="AY83" i="12"/>
  <c r="AY72" i="12"/>
  <c r="AY86" i="12"/>
  <c r="AY77" i="12"/>
  <c r="AY69" i="12"/>
  <c r="AY79" i="12"/>
  <c r="AY76" i="12"/>
  <c r="AY74" i="12"/>
  <c r="AY71" i="12"/>
  <c r="AY73" i="12"/>
  <c r="AY70" i="12"/>
  <c r="AY61" i="12"/>
  <c r="AY66" i="12"/>
  <c r="AY63" i="12"/>
  <c r="AY67" i="12"/>
  <c r="AY60" i="12"/>
  <c r="AY80" i="12"/>
  <c r="AY65" i="12"/>
  <c r="AY57" i="12"/>
  <c r="AY68" i="12"/>
  <c r="AY62" i="12"/>
  <c r="AY59" i="12"/>
  <c r="AY58" i="12"/>
  <c r="AY54" i="12"/>
  <c r="AY46" i="12"/>
  <c r="AY51" i="12"/>
  <c r="AY75" i="12"/>
  <c r="AY48" i="12"/>
  <c r="AY55" i="12"/>
  <c r="AY53" i="12"/>
  <c r="AY56" i="12"/>
  <c r="AY50" i="12"/>
  <c r="AY64" i="12"/>
  <c r="AY47" i="12"/>
  <c r="AY41" i="12"/>
  <c r="AY33" i="12"/>
  <c r="AY38" i="12"/>
  <c r="AY43" i="12"/>
  <c r="AY35" i="12"/>
  <c r="AY44" i="12"/>
  <c r="AY40" i="12"/>
  <c r="AY32" i="12"/>
  <c r="AY37" i="12"/>
  <c r="AY29" i="12"/>
  <c r="AY52" i="12"/>
  <c r="AY49" i="12"/>
  <c r="AY42" i="12"/>
  <c r="AY34" i="12"/>
  <c r="AY26" i="12"/>
  <c r="AY45" i="12"/>
  <c r="AY39" i="12"/>
  <c r="AY31" i="12"/>
  <c r="AY21" i="12"/>
  <c r="AY13" i="12"/>
  <c r="AZ3" i="12"/>
  <c r="AY25" i="12"/>
  <c r="AY18" i="12"/>
  <c r="AY10" i="12"/>
  <c r="AY23" i="12"/>
  <c r="AY15" i="12"/>
  <c r="AY7" i="12"/>
  <c r="AY36" i="12"/>
  <c r="AY20" i="12"/>
  <c r="AY12" i="12"/>
  <c r="AY17" i="12"/>
  <c r="AY9" i="12"/>
  <c r="AY28" i="12"/>
  <c r="AY22" i="12"/>
  <c r="AY14" i="12"/>
  <c r="AY19" i="12"/>
  <c r="AY16" i="12"/>
  <c r="AY11" i="12"/>
  <c r="AY5" i="12"/>
  <c r="AY24" i="12"/>
  <c r="AY8" i="12"/>
  <c r="AY30" i="12"/>
  <c r="AY27" i="12"/>
  <c r="AY6" i="12"/>
  <c r="FP74" i="6"/>
  <c r="FP85" i="6"/>
  <c r="FP23" i="6"/>
  <c r="FO3" i="6"/>
  <c r="FP1" i="6"/>
  <c r="FQ97" i="6" s="1"/>
  <c r="FP42" i="6"/>
  <c r="FP49" i="6"/>
  <c r="FP35" i="6"/>
  <c r="FP80" i="6"/>
  <c r="FQ9" i="6"/>
  <c r="FP6" i="6"/>
  <c r="FP15" i="6"/>
  <c r="FP38" i="6"/>
  <c r="FP98" i="6"/>
  <c r="FQ96" i="6"/>
  <c r="FP89" i="6"/>
  <c r="FQ89" i="6" s="1"/>
  <c r="FP69" i="6"/>
  <c r="FP84" i="6"/>
  <c r="FP28" i="6"/>
  <c r="FP5" i="6"/>
  <c r="FQ64" i="6"/>
  <c r="FP94" i="6"/>
  <c r="FP93" i="6"/>
  <c r="FP81" i="6"/>
  <c r="FP75" i="6"/>
  <c r="DH1" i="1"/>
  <c r="DG1" i="1"/>
  <c r="BK68" i="6" l="1"/>
  <c r="BK70" i="6"/>
  <c r="BK5" i="6"/>
  <c r="BK18" i="6"/>
  <c r="BK35" i="6"/>
  <c r="BK41" i="6"/>
  <c r="BK67" i="6"/>
  <c r="BK55" i="6"/>
  <c r="BL55" i="6" s="1"/>
  <c r="FQ27" i="6"/>
  <c r="BK19" i="6"/>
  <c r="BK57" i="6"/>
  <c r="BK30" i="6"/>
  <c r="BK64" i="6"/>
  <c r="BK76" i="6"/>
  <c r="BK91" i="6"/>
  <c r="BK56" i="6"/>
  <c r="BK96" i="6"/>
  <c r="BK52" i="6"/>
  <c r="BK59" i="6"/>
  <c r="BK15" i="6"/>
  <c r="BK69" i="6"/>
  <c r="BK47" i="6"/>
  <c r="BK95" i="6"/>
  <c r="BK21" i="6"/>
  <c r="BK17" i="6"/>
  <c r="BL17" i="6" s="1"/>
  <c r="BK16" i="6"/>
  <c r="BK22" i="6"/>
  <c r="BK34" i="6"/>
  <c r="BK98" i="6"/>
  <c r="BK84" i="6"/>
  <c r="BL84" i="6" s="1"/>
  <c r="BK81" i="6"/>
  <c r="BK79" i="6"/>
  <c r="BK31" i="6"/>
  <c r="BK37" i="6"/>
  <c r="BK51" i="6"/>
  <c r="BK83" i="6"/>
  <c r="BK97" i="6"/>
  <c r="BK71" i="6"/>
  <c r="BK36" i="6"/>
  <c r="BK88" i="6"/>
  <c r="BK11" i="6"/>
  <c r="BK38" i="6"/>
  <c r="BK60" i="6"/>
  <c r="BK78" i="6"/>
  <c r="BK75" i="6"/>
  <c r="BK25" i="6"/>
  <c r="BK48" i="6"/>
  <c r="BK87" i="6"/>
  <c r="BK23" i="6"/>
  <c r="BK24" i="6"/>
  <c r="BK29" i="6"/>
  <c r="BK4" i="6"/>
  <c r="BK10" i="6"/>
  <c r="BK8" i="6"/>
  <c r="BL8" i="6" s="1"/>
  <c r="BK63" i="6"/>
  <c r="BK12" i="6"/>
  <c r="BK94" i="6"/>
  <c r="BK46" i="6"/>
  <c r="BK32" i="6"/>
  <c r="BK74" i="6"/>
  <c r="BK7" i="6"/>
  <c r="BK27" i="6"/>
  <c r="BK33" i="6"/>
  <c r="BK6" i="6"/>
  <c r="BK44" i="6"/>
  <c r="BK28" i="6"/>
  <c r="BK72" i="6"/>
  <c r="BK89" i="6"/>
  <c r="BK39" i="6"/>
  <c r="BK9" i="6"/>
  <c r="BK50" i="6"/>
  <c r="BK26" i="6"/>
  <c r="BK54" i="6"/>
  <c r="BK82" i="6"/>
  <c r="BK49" i="6"/>
  <c r="BK53" i="6"/>
  <c r="BK61" i="6"/>
  <c r="BL15" i="6"/>
  <c r="BL76" i="6"/>
  <c r="BL56" i="6"/>
  <c r="FQ5" i="6"/>
  <c r="FQ58" i="6"/>
  <c r="FQ4" i="6"/>
  <c r="FR4" i="6" s="1"/>
  <c r="FQ67" i="6"/>
  <c r="FR67" i="6" s="1"/>
  <c r="FQ18" i="6"/>
  <c r="FQ32" i="6"/>
  <c r="FQ37" i="6"/>
  <c r="FQ28" i="6"/>
  <c r="FQ63" i="6"/>
  <c r="FR63" i="6" s="1"/>
  <c r="FQ6" i="6"/>
  <c r="FQ87" i="6"/>
  <c r="FR87" i="6" s="1"/>
  <c r="FQ7" i="6"/>
  <c r="FQ36" i="6"/>
  <c r="FQ31" i="6"/>
  <c r="BK65" i="6"/>
  <c r="FQ82" i="6"/>
  <c r="FQ93" i="6"/>
  <c r="FQ25" i="6"/>
  <c r="FQ84" i="6"/>
  <c r="FR84" i="6" s="1"/>
  <c r="FQ61" i="6"/>
  <c r="FQ60" i="6"/>
  <c r="FR60" i="6" s="1"/>
  <c r="FQ45" i="6"/>
  <c r="FQ13" i="6"/>
  <c r="FQ91" i="6"/>
  <c r="FQ92" i="6"/>
  <c r="FQ55" i="6"/>
  <c r="FQ34" i="6"/>
  <c r="BK40" i="6"/>
  <c r="BL40" i="6" s="1"/>
  <c r="FQ80" i="6"/>
  <c r="FQ94" i="6"/>
  <c r="FQ20" i="6"/>
  <c r="FQ72" i="6"/>
  <c r="FQ10" i="6"/>
  <c r="FQ71" i="6"/>
  <c r="FQ51" i="6"/>
  <c r="FQ35" i="6"/>
  <c r="FQ83" i="6"/>
  <c r="FQ11" i="6"/>
  <c r="FQ59" i="6"/>
  <c r="FQ69" i="6"/>
  <c r="FQ52" i="6"/>
  <c r="FQ98" i="6"/>
  <c r="FQ53" i="6"/>
  <c r="FQ62" i="6"/>
  <c r="FQ49" i="6"/>
  <c r="FQ8" i="6"/>
  <c r="FQ19" i="6"/>
  <c r="FQ42" i="6"/>
  <c r="FQ68" i="6"/>
  <c r="FQ21" i="6"/>
  <c r="FQ22" i="6"/>
  <c r="BK93" i="6"/>
  <c r="BL93" i="6" s="1"/>
  <c r="BJ3" i="6"/>
  <c r="BK1" i="6"/>
  <c r="BL4" i="6" s="1"/>
  <c r="BK90" i="6"/>
  <c r="BL90" i="6" s="1"/>
  <c r="BK92" i="6"/>
  <c r="BL92" i="6" s="1"/>
  <c r="BK73" i="6"/>
  <c r="BL73" i="6" s="1"/>
  <c r="BK77" i="6"/>
  <c r="BL77" i="6" s="1"/>
  <c r="FQ81" i="6"/>
  <c r="FQ90" i="6"/>
  <c r="FR90" i="6" s="1"/>
  <c r="FQ44" i="6"/>
  <c r="FR44" i="6" s="1"/>
  <c r="FQ75" i="6"/>
  <c r="FQ46" i="6"/>
  <c r="FQ14" i="6"/>
  <c r="FQ79" i="6"/>
  <c r="FQ76" i="6"/>
  <c r="FQ65" i="6"/>
  <c r="FQ95" i="6"/>
  <c r="FR95" i="6" s="1"/>
  <c r="BL10" i="6"/>
  <c r="BK86" i="6"/>
  <c r="BL86" i="6" s="1"/>
  <c r="FQ15" i="6"/>
  <c r="FR15" i="6" s="1"/>
  <c r="FQ41" i="6"/>
  <c r="FQ16" i="6"/>
  <c r="FQ66" i="6"/>
  <c r="FQ38" i="6"/>
  <c r="FQ26" i="6"/>
  <c r="FQ50" i="6"/>
  <c r="FQ88" i="6"/>
  <c r="FQ33" i="6"/>
  <c r="FQ48" i="6"/>
  <c r="FQ17" i="6"/>
  <c r="FR17" i="6" s="1"/>
  <c r="FQ74" i="6"/>
  <c r="FQ77" i="6"/>
  <c r="FR77" i="6" s="1"/>
  <c r="BK42" i="6"/>
  <c r="BL42" i="6" s="1"/>
  <c r="BK13" i="6"/>
  <c r="BL13" i="6" s="1"/>
  <c r="FQ23" i="6"/>
  <c r="FQ47" i="6"/>
  <c r="FQ43" i="6"/>
  <c r="FQ12" i="6"/>
  <c r="AZ110" i="12"/>
  <c r="AZ111" i="12"/>
  <c r="AZ101" i="12"/>
  <c r="AZ105" i="12"/>
  <c r="AZ109" i="12"/>
  <c r="AZ108" i="12"/>
  <c r="AZ107" i="12"/>
  <c r="AZ100" i="12"/>
  <c r="AZ102" i="12"/>
  <c r="AZ103" i="12"/>
  <c r="AZ97" i="12"/>
  <c r="AZ106" i="12"/>
  <c r="AZ96" i="12"/>
  <c r="AZ104" i="12"/>
  <c r="AZ93" i="12"/>
  <c r="AZ98" i="12"/>
  <c r="AZ95" i="12"/>
  <c r="AZ99" i="12"/>
  <c r="AZ91" i="12"/>
  <c r="AZ90" i="12"/>
  <c r="AZ88" i="12"/>
  <c r="AZ92" i="12"/>
  <c r="AZ89" i="12"/>
  <c r="AZ85" i="12"/>
  <c r="AZ87" i="12"/>
  <c r="AZ82" i="12"/>
  <c r="AZ79" i="12"/>
  <c r="AZ84" i="12"/>
  <c r="AZ81" i="12"/>
  <c r="AZ94" i="12"/>
  <c r="AZ83" i="12"/>
  <c r="AZ86" i="12"/>
  <c r="AZ80" i="12"/>
  <c r="AZ77" i="12"/>
  <c r="AZ69" i="12"/>
  <c r="AZ76" i="12"/>
  <c r="AZ74" i="12"/>
  <c r="AZ71" i="12"/>
  <c r="AZ73" i="12"/>
  <c r="AZ70" i="12"/>
  <c r="AZ78" i="12"/>
  <c r="AZ75" i="12"/>
  <c r="AZ67" i="12"/>
  <c r="AZ66" i="12"/>
  <c r="AZ63" i="12"/>
  <c r="AZ60" i="12"/>
  <c r="AZ65" i="12"/>
  <c r="AZ57" i="12"/>
  <c r="AZ68" i="12"/>
  <c r="AZ62" i="12"/>
  <c r="AZ59" i="12"/>
  <c r="AZ64" i="12"/>
  <c r="AZ56" i="12"/>
  <c r="AZ51" i="12"/>
  <c r="AZ48" i="12"/>
  <c r="AZ55" i="12"/>
  <c r="AZ53" i="12"/>
  <c r="AZ50" i="12"/>
  <c r="AZ47" i="12"/>
  <c r="AZ61" i="12"/>
  <c r="AZ52" i="12"/>
  <c r="AZ38" i="12"/>
  <c r="AZ30" i="12"/>
  <c r="AZ43" i="12"/>
  <c r="AZ35" i="12"/>
  <c r="AZ44" i="12"/>
  <c r="AZ40" i="12"/>
  <c r="AZ32" i="12"/>
  <c r="AZ72" i="12"/>
  <c r="AZ58" i="12"/>
  <c r="AZ37" i="12"/>
  <c r="AZ29" i="12"/>
  <c r="AZ54" i="12"/>
  <c r="AZ49" i="12"/>
  <c r="AZ42" i="12"/>
  <c r="AZ34" i="12"/>
  <c r="AZ26" i="12"/>
  <c r="AZ45" i="12"/>
  <c r="AZ39" i="12"/>
  <c r="AZ31" i="12"/>
  <c r="AZ46" i="12"/>
  <c r="AZ36" i="12"/>
  <c r="AZ28" i="12"/>
  <c r="AZ25" i="12"/>
  <c r="AZ18" i="12"/>
  <c r="AZ10" i="12"/>
  <c r="AZ23" i="12"/>
  <c r="AZ15" i="12"/>
  <c r="AZ7" i="12"/>
  <c r="AZ20" i="12"/>
  <c r="AZ12" i="12"/>
  <c r="AZ41" i="12"/>
  <c r="AZ33" i="12"/>
  <c r="AZ17" i="12"/>
  <c r="AZ9" i="12"/>
  <c r="AZ22" i="12"/>
  <c r="AZ14" i="12"/>
  <c r="AZ6" i="12"/>
  <c r="AZ27" i="12"/>
  <c r="AZ19" i="12"/>
  <c r="AZ11" i="12"/>
  <c r="AZ24" i="12"/>
  <c r="AZ8" i="12"/>
  <c r="BA3" i="12"/>
  <c r="AZ21" i="12"/>
  <c r="AZ16" i="12"/>
  <c r="AZ13" i="12"/>
  <c r="AZ5" i="12"/>
  <c r="FR76" i="6"/>
  <c r="FR41" i="6"/>
  <c r="FR33" i="6"/>
  <c r="FQ1" i="6"/>
  <c r="FP3" i="6"/>
  <c r="FQ78" i="6"/>
  <c r="FR78" i="6" s="1"/>
  <c r="FQ85" i="6"/>
  <c r="FQ24" i="6"/>
  <c r="FQ86" i="6"/>
  <c r="FQ56" i="6"/>
  <c r="FR58" i="6"/>
  <c r="FR74" i="6"/>
  <c r="FQ54" i="6"/>
  <c r="FR28" i="6"/>
  <c r="FR6" i="6"/>
  <c r="FR7" i="6"/>
  <c r="FR36" i="6"/>
  <c r="FQ57" i="6"/>
  <c r="FQ70" i="6"/>
  <c r="FQ30" i="6"/>
  <c r="FQ39" i="6"/>
  <c r="FR39" i="6" s="1"/>
  <c r="FQ40" i="6"/>
  <c r="FR40" i="6" s="1"/>
  <c r="FQ29" i="6"/>
  <c r="FR29" i="6" s="1"/>
  <c r="FR61" i="6"/>
  <c r="FR31" i="6"/>
  <c r="FQ73" i="6"/>
  <c r="FR73" i="6" s="1"/>
  <c r="FR59" i="6" l="1"/>
  <c r="FR52" i="6"/>
  <c r="FR25" i="6"/>
  <c r="BL83" i="6"/>
  <c r="FR55" i="6"/>
  <c r="FR10" i="6"/>
  <c r="FR20" i="6"/>
  <c r="FR89" i="6"/>
  <c r="BL65" i="6"/>
  <c r="FR37" i="6"/>
  <c r="BL51" i="6"/>
  <c r="FR82" i="6"/>
  <c r="FR45" i="6"/>
  <c r="FR57" i="6"/>
  <c r="FR56" i="6"/>
  <c r="FS56" i="6" s="1"/>
  <c r="FR64" i="6"/>
  <c r="FR26" i="6"/>
  <c r="FR83" i="6"/>
  <c r="BL22" i="6"/>
  <c r="FR32" i="6"/>
  <c r="FR50" i="6"/>
  <c r="BL79" i="6"/>
  <c r="BL64" i="6"/>
  <c r="BM64" i="6" s="1"/>
  <c r="BM10" i="6"/>
  <c r="FR42" i="6"/>
  <c r="BL81" i="6"/>
  <c r="BL30" i="6"/>
  <c r="FR22" i="6"/>
  <c r="FR86" i="6"/>
  <c r="FS86" i="6" s="1"/>
  <c r="FR75" i="6"/>
  <c r="BL34" i="6"/>
  <c r="BL59" i="6"/>
  <c r="FR91" i="6"/>
  <c r="FR54" i="6"/>
  <c r="BL52" i="6"/>
  <c r="BM52" i="6" s="1"/>
  <c r="FR92" i="6"/>
  <c r="FR30" i="6"/>
  <c r="FS30" i="6" s="1"/>
  <c r="FR24" i="6"/>
  <c r="FR13" i="6"/>
  <c r="FR93" i="6"/>
  <c r="FR70" i="6"/>
  <c r="FR85" i="6"/>
  <c r="FR9" i="6"/>
  <c r="FR12" i="6"/>
  <c r="BL74" i="6"/>
  <c r="BL21" i="6"/>
  <c r="BL80" i="6"/>
  <c r="BL11" i="6"/>
  <c r="BL14" i="6"/>
  <c r="BL24" i="6"/>
  <c r="BL58" i="6"/>
  <c r="BL32" i="6"/>
  <c r="BL88" i="6"/>
  <c r="BM88" i="6" s="1"/>
  <c r="BL60" i="6"/>
  <c r="BL67" i="6"/>
  <c r="BL29" i="6"/>
  <c r="BL26" i="6"/>
  <c r="BL82" i="6"/>
  <c r="BL18" i="6"/>
  <c r="BL46" i="6"/>
  <c r="BL98" i="6"/>
  <c r="BM98" i="6" s="1"/>
  <c r="BL97" i="6"/>
  <c r="BL37" i="6"/>
  <c r="BL6" i="6"/>
  <c r="BL91" i="6"/>
  <c r="BL68" i="6"/>
  <c r="BK3" i="6"/>
  <c r="BL7" i="6"/>
  <c r="BL33" i="6"/>
  <c r="BM33" i="6" s="1"/>
  <c r="BL48" i="6"/>
  <c r="BL44" i="6"/>
  <c r="BL71" i="6"/>
  <c r="BL1" i="6"/>
  <c r="BM76" i="6" s="1"/>
  <c r="BL94" i="6"/>
  <c r="BL35" i="6"/>
  <c r="BM35" i="6" s="1"/>
  <c r="BL25" i="6"/>
  <c r="BL95" i="6"/>
  <c r="BM95" i="6" s="1"/>
  <c r="BL61" i="6"/>
  <c r="BL57" i="6"/>
  <c r="BL12" i="6"/>
  <c r="BL75" i="6"/>
  <c r="BM75" i="6" s="1"/>
  <c r="BL72" i="6"/>
  <c r="BL85" i="6"/>
  <c r="BM85" i="6" s="1"/>
  <c r="BL27" i="6"/>
  <c r="BL41" i="6"/>
  <c r="BM41" i="6" s="1"/>
  <c r="BL45" i="6"/>
  <c r="BL63" i="6"/>
  <c r="BL89" i="6"/>
  <c r="BL54" i="6"/>
  <c r="BM54" i="6" s="1"/>
  <c r="BL70" i="6"/>
  <c r="BL78" i="6"/>
  <c r="BM78" i="6" s="1"/>
  <c r="BL87" i="6"/>
  <c r="BL49" i="6"/>
  <c r="BM49" i="6" s="1"/>
  <c r="BL47" i="6"/>
  <c r="BM47" i="6" s="1"/>
  <c r="BL31" i="6"/>
  <c r="BL66" i="6"/>
  <c r="BL50" i="6"/>
  <c r="BM50" i="6" s="1"/>
  <c r="BL39" i="6"/>
  <c r="BL5" i="6"/>
  <c r="BM5" i="6" s="1"/>
  <c r="BL53" i="6"/>
  <c r="BM53" i="6" s="1"/>
  <c r="BL38" i="6"/>
  <c r="BM38" i="6" s="1"/>
  <c r="BL28" i="6"/>
  <c r="BM28" i="6" s="1"/>
  <c r="BL62" i="6"/>
  <c r="BM62" i="6" s="1"/>
  <c r="BL36" i="6"/>
  <c r="BM36" i="6" s="1"/>
  <c r="BL9" i="6"/>
  <c r="BM9" i="6" s="1"/>
  <c r="BL16" i="6"/>
  <c r="BM16" i="6" s="1"/>
  <c r="BL43" i="6"/>
  <c r="BM43" i="6" s="1"/>
  <c r="BL23" i="6"/>
  <c r="BM23" i="6" s="1"/>
  <c r="BL69" i="6"/>
  <c r="BM69" i="6" s="1"/>
  <c r="BL19" i="6"/>
  <c r="BM19" i="6" s="1"/>
  <c r="BL96" i="6"/>
  <c r="BM96" i="6" s="1"/>
  <c r="BL20" i="6"/>
  <c r="BM20" i="6" s="1"/>
  <c r="FR88" i="6"/>
  <c r="FR19" i="6"/>
  <c r="FR43" i="6"/>
  <c r="FR8" i="6"/>
  <c r="FR69" i="6"/>
  <c r="BA111" i="12"/>
  <c r="BA106" i="12"/>
  <c r="BA105" i="12"/>
  <c r="BA102" i="12"/>
  <c r="BA109" i="12"/>
  <c r="BA108" i="12"/>
  <c r="BA107" i="12"/>
  <c r="BA104" i="12"/>
  <c r="BA110" i="12"/>
  <c r="BA99" i="12"/>
  <c r="BA101" i="12"/>
  <c r="BA93" i="12"/>
  <c r="BA98" i="12"/>
  <c r="BA95" i="12"/>
  <c r="BA100" i="12"/>
  <c r="BA92" i="12"/>
  <c r="BA97" i="12"/>
  <c r="BA91" i="12"/>
  <c r="BA90" i="12"/>
  <c r="BA103" i="12"/>
  <c r="BA89" i="12"/>
  <c r="BA85" i="12"/>
  <c r="BA87" i="12"/>
  <c r="BA96" i="12"/>
  <c r="BA94" i="12"/>
  <c r="BA84" i="12"/>
  <c r="BA78" i="12"/>
  <c r="BA83" i="12"/>
  <c r="BA86" i="12"/>
  <c r="BA80" i="12"/>
  <c r="BA77" i="12"/>
  <c r="BA76" i="12"/>
  <c r="BA74" i="12"/>
  <c r="BA82" i="12"/>
  <c r="BA81" i="12"/>
  <c r="BA79" i="12"/>
  <c r="BA71" i="12"/>
  <c r="BA68" i="12"/>
  <c r="BA73" i="12"/>
  <c r="BA70" i="12"/>
  <c r="BA75" i="12"/>
  <c r="BA67" i="12"/>
  <c r="BA72" i="12"/>
  <c r="BA63" i="12"/>
  <c r="BA88" i="12"/>
  <c r="BA65" i="12"/>
  <c r="BA62" i="12"/>
  <c r="BA59" i="12"/>
  <c r="BA64" i="12"/>
  <c r="BA56" i="12"/>
  <c r="BA61" i="12"/>
  <c r="BA48" i="12"/>
  <c r="BA55" i="12"/>
  <c r="BA53" i="12"/>
  <c r="BA69" i="12"/>
  <c r="BA50" i="12"/>
  <c r="BA52" i="12"/>
  <c r="BA44" i="12"/>
  <c r="BA66" i="12"/>
  <c r="BA57" i="12"/>
  <c r="BA49" i="12"/>
  <c r="BA43" i="12"/>
  <c r="BA35" i="12"/>
  <c r="BA40" i="12"/>
  <c r="BA58" i="12"/>
  <c r="BA51" i="12"/>
  <c r="BA37" i="12"/>
  <c r="BA54" i="12"/>
  <c r="BA42" i="12"/>
  <c r="BA34" i="12"/>
  <c r="BA26" i="12"/>
  <c r="BA45" i="12"/>
  <c r="BA39" i="12"/>
  <c r="BA31" i="12"/>
  <c r="BA60" i="12"/>
  <c r="BA46" i="12"/>
  <c r="BA36" i="12"/>
  <c r="BA28" i="12"/>
  <c r="BA41" i="12"/>
  <c r="BA33" i="12"/>
  <c r="BA25" i="12"/>
  <c r="BA23" i="12"/>
  <c r="BA15" i="12"/>
  <c r="BA7" i="12"/>
  <c r="BA20" i="12"/>
  <c r="BA12" i="12"/>
  <c r="BA17" i="12"/>
  <c r="BA9" i="12"/>
  <c r="BA47" i="12"/>
  <c r="BA38" i="12"/>
  <c r="BA22" i="12"/>
  <c r="BA14" i="12"/>
  <c r="BA6" i="12"/>
  <c r="BA32" i="12"/>
  <c r="BA27" i="12"/>
  <c r="BA19" i="12"/>
  <c r="BA11" i="12"/>
  <c r="BA24" i="12"/>
  <c r="BA16" i="12"/>
  <c r="BB3" i="12"/>
  <c r="BA29" i="12"/>
  <c r="BA30" i="12"/>
  <c r="BA18" i="12"/>
  <c r="BA10" i="12"/>
  <c r="BA21" i="12"/>
  <c r="BA13" i="12"/>
  <c r="BA5" i="12"/>
  <c r="BA8" i="12"/>
  <c r="FR18" i="6"/>
  <c r="FR47" i="6"/>
  <c r="FR49" i="6"/>
  <c r="FR38" i="6"/>
  <c r="FR34" i="6"/>
  <c r="FR46" i="6"/>
  <c r="FR11" i="6"/>
  <c r="FR62" i="6"/>
  <c r="FS33" i="6"/>
  <c r="FS82" i="6"/>
  <c r="FR94" i="6"/>
  <c r="FR66" i="6"/>
  <c r="FR35" i="6"/>
  <c r="FS35" i="6" s="1"/>
  <c r="FR21" i="6"/>
  <c r="FS21" i="6" s="1"/>
  <c r="FR79" i="6"/>
  <c r="FR51" i="6"/>
  <c r="FR23" i="6"/>
  <c r="FS23" i="6" s="1"/>
  <c r="FR53" i="6"/>
  <c r="FS4" i="6"/>
  <c r="FS45" i="6"/>
  <c r="FS61" i="6"/>
  <c r="FQ3" i="6"/>
  <c r="FR1" i="6"/>
  <c r="FS74" i="6" s="1"/>
  <c r="FR27" i="6"/>
  <c r="FS27" i="6" s="1"/>
  <c r="FR48" i="6"/>
  <c r="FR16" i="6"/>
  <c r="FS16" i="6" s="1"/>
  <c r="FR65" i="6"/>
  <c r="FR71" i="6"/>
  <c r="FS71" i="6" s="1"/>
  <c r="FS87" i="6"/>
  <c r="FS29" i="6"/>
  <c r="FS92" i="6"/>
  <c r="FS40" i="6"/>
  <c r="FS44" i="6"/>
  <c r="FS90" i="6"/>
  <c r="FR5" i="6"/>
  <c r="FS5" i="6" s="1"/>
  <c r="FR80" i="6"/>
  <c r="FR81" i="6"/>
  <c r="FS81" i="6" s="1"/>
  <c r="FR96" i="6"/>
  <c r="FR14" i="6"/>
  <c r="FS14" i="6" s="1"/>
  <c r="FR72" i="6"/>
  <c r="FR68" i="6"/>
  <c r="FS68" i="6" s="1"/>
  <c r="FR98" i="6"/>
  <c r="FS98" i="6" s="1"/>
  <c r="FR97" i="6"/>
  <c r="FS97" i="6" s="1"/>
  <c r="BM39" i="6" l="1"/>
  <c r="BM70" i="6"/>
  <c r="BM72" i="6"/>
  <c r="BM94" i="6"/>
  <c r="BM90" i="6"/>
  <c r="FS70" i="6"/>
  <c r="BM17" i="6"/>
  <c r="BM31" i="6"/>
  <c r="BM63" i="6"/>
  <c r="BM57" i="6"/>
  <c r="BM44" i="6"/>
  <c r="BM37" i="6"/>
  <c r="BM67" i="6"/>
  <c r="BM80" i="6"/>
  <c r="BM56" i="6"/>
  <c r="FS78" i="6"/>
  <c r="FT78" i="6" s="1"/>
  <c r="BM45" i="6"/>
  <c r="BM61" i="6"/>
  <c r="BM48" i="6"/>
  <c r="BM97" i="6"/>
  <c r="BM60" i="6"/>
  <c r="BM21" i="6"/>
  <c r="BM22" i="6"/>
  <c r="BM74" i="6"/>
  <c r="BM86" i="6"/>
  <c r="BM59" i="6"/>
  <c r="BM30" i="6"/>
  <c r="BM79" i="6"/>
  <c r="FS80" i="6"/>
  <c r="FS60" i="6"/>
  <c r="FS84" i="6"/>
  <c r="FS39" i="6"/>
  <c r="FS66" i="6"/>
  <c r="FT66" i="6" s="1"/>
  <c r="BM87" i="6"/>
  <c r="BM27" i="6"/>
  <c r="BM25" i="6"/>
  <c r="BM7" i="6"/>
  <c r="BM46" i="6"/>
  <c r="BM32" i="6"/>
  <c r="BM8" i="6"/>
  <c r="BM42" i="6"/>
  <c r="BM34" i="6"/>
  <c r="BM81" i="6"/>
  <c r="BM40" i="6"/>
  <c r="FS95" i="6"/>
  <c r="BM18" i="6"/>
  <c r="BM58" i="6"/>
  <c r="BM55" i="6"/>
  <c r="BM92" i="6"/>
  <c r="BM77" i="6"/>
  <c r="FS94" i="6"/>
  <c r="FS11" i="6"/>
  <c r="FS77" i="6"/>
  <c r="BM68" i="6"/>
  <c r="BM82" i="6"/>
  <c r="BM24" i="6"/>
  <c r="BM13" i="6"/>
  <c r="FS51" i="6"/>
  <c r="FS9" i="6"/>
  <c r="FS49" i="6"/>
  <c r="FT49" i="6" s="1"/>
  <c r="FS52" i="6"/>
  <c r="BM1" i="6"/>
  <c r="BN19" i="6" s="1"/>
  <c r="BL3" i="6"/>
  <c r="BM91" i="6"/>
  <c r="BM26" i="6"/>
  <c r="BM14" i="6"/>
  <c r="BM84" i="6"/>
  <c r="BM15" i="6"/>
  <c r="BM51" i="6"/>
  <c r="BM65" i="6"/>
  <c r="BN65" i="6" s="1"/>
  <c r="FS10" i="6"/>
  <c r="FS46" i="6"/>
  <c r="FS72" i="6"/>
  <c r="FT72" i="6" s="1"/>
  <c r="FS96" i="6"/>
  <c r="FS36" i="6"/>
  <c r="FS41" i="6"/>
  <c r="FS65" i="6"/>
  <c r="FT65" i="6" s="1"/>
  <c r="BM66" i="6"/>
  <c r="BM89" i="6"/>
  <c r="BM12" i="6"/>
  <c r="BM71" i="6"/>
  <c r="BM6" i="6"/>
  <c r="BM29" i="6"/>
  <c r="BM11" i="6"/>
  <c r="BM83" i="6"/>
  <c r="BM73" i="6"/>
  <c r="BM93" i="6"/>
  <c r="BM4" i="6"/>
  <c r="FS93" i="6"/>
  <c r="FS42" i="6"/>
  <c r="FS76" i="6"/>
  <c r="FS85" i="6"/>
  <c r="FS88" i="6"/>
  <c r="FT9" i="6"/>
  <c r="FS1" i="6"/>
  <c r="FT74" i="6" s="1"/>
  <c r="FR3" i="6"/>
  <c r="FS22" i="6"/>
  <c r="FS53" i="6"/>
  <c r="FS54" i="6"/>
  <c r="FT54" i="6" s="1"/>
  <c r="FS73" i="6"/>
  <c r="FS47" i="6"/>
  <c r="FT47" i="6" s="1"/>
  <c r="FS20" i="6"/>
  <c r="FS75" i="6"/>
  <c r="FT75" i="6" s="1"/>
  <c r="FS15" i="6"/>
  <c r="FT15" i="6" s="1"/>
  <c r="FS19" i="6"/>
  <c r="FS28" i="6"/>
  <c r="FT28" i="6" s="1"/>
  <c r="FT36" i="6"/>
  <c r="FT41" i="6"/>
  <c r="FT23" i="6"/>
  <c r="FT94" i="6"/>
  <c r="FS18" i="6"/>
  <c r="FT18" i="6" s="1"/>
  <c r="FS58" i="6"/>
  <c r="FT58" i="6" s="1"/>
  <c r="FS91" i="6"/>
  <c r="FT91" i="6" s="1"/>
  <c r="FS50" i="6"/>
  <c r="FS17" i="6"/>
  <c r="FT17" i="6" s="1"/>
  <c r="FS7" i="6"/>
  <c r="FT98" i="6"/>
  <c r="FT86" i="6"/>
  <c r="FT56" i="6"/>
  <c r="FS6" i="6"/>
  <c r="FT6" i="6" s="1"/>
  <c r="FS34" i="6"/>
  <c r="FT34" i="6" s="1"/>
  <c r="FS37" i="6"/>
  <c r="FT37" i="6" s="1"/>
  <c r="BB110" i="12"/>
  <c r="BB103" i="12"/>
  <c r="BB111" i="12"/>
  <c r="BB109" i="12"/>
  <c r="BB108" i="12"/>
  <c r="BB107" i="12"/>
  <c r="BB99" i="12"/>
  <c r="BB102" i="12"/>
  <c r="BB106" i="12"/>
  <c r="BB105" i="12"/>
  <c r="BB96" i="12"/>
  <c r="BB104" i="12"/>
  <c r="BB98" i="12"/>
  <c r="BB90" i="12"/>
  <c r="BB95" i="12"/>
  <c r="BB100" i="12"/>
  <c r="BB92" i="12"/>
  <c r="BB97" i="12"/>
  <c r="BB89" i="12"/>
  <c r="BB91" i="12"/>
  <c r="BB93" i="12"/>
  <c r="BB87" i="12"/>
  <c r="BB94" i="12"/>
  <c r="BB101" i="12"/>
  <c r="BB85" i="12"/>
  <c r="BB84" i="12"/>
  <c r="BB81" i="12"/>
  <c r="BB83" i="12"/>
  <c r="BB86" i="12"/>
  <c r="BB80" i="12"/>
  <c r="BB88" i="12"/>
  <c r="BB82" i="12"/>
  <c r="BB79" i="12"/>
  <c r="BB71" i="12"/>
  <c r="BB68" i="12"/>
  <c r="BB73" i="12"/>
  <c r="BB70" i="12"/>
  <c r="BB75" i="12"/>
  <c r="BB78" i="12"/>
  <c r="BB72" i="12"/>
  <c r="BB69" i="12"/>
  <c r="BB60" i="12"/>
  <c r="BB77" i="12"/>
  <c r="BB65" i="12"/>
  <c r="BB67" i="12"/>
  <c r="BB62" i="12"/>
  <c r="BB59" i="12"/>
  <c r="BB64" i="12"/>
  <c r="BB56" i="12"/>
  <c r="BB61" i="12"/>
  <c r="BB74" i="12"/>
  <c r="BB66" i="12"/>
  <c r="BB58" i="12"/>
  <c r="BB55" i="12"/>
  <c r="BB53" i="12"/>
  <c r="BB50" i="12"/>
  <c r="BB47" i="12"/>
  <c r="BB52" i="12"/>
  <c r="BB63" i="12"/>
  <c r="BB57" i="12"/>
  <c r="BB49" i="12"/>
  <c r="BB54" i="12"/>
  <c r="BB48" i="12"/>
  <c r="BB40" i="12"/>
  <c r="BB32" i="12"/>
  <c r="BB51" i="12"/>
  <c r="BB44" i="12"/>
  <c r="BB37" i="12"/>
  <c r="BB42" i="12"/>
  <c r="BB34" i="12"/>
  <c r="BB45" i="12"/>
  <c r="BB39" i="12"/>
  <c r="BB31" i="12"/>
  <c r="BB46" i="12"/>
  <c r="BB36" i="12"/>
  <c r="BB28" i="12"/>
  <c r="BB76" i="12"/>
  <c r="BB41" i="12"/>
  <c r="BB33" i="12"/>
  <c r="BB38" i="12"/>
  <c r="BB30" i="12"/>
  <c r="BB20" i="12"/>
  <c r="BB12" i="12"/>
  <c r="BB17" i="12"/>
  <c r="BB9" i="12"/>
  <c r="BB43" i="12"/>
  <c r="BB35" i="12"/>
  <c r="BB26" i="12"/>
  <c r="BB22" i="12"/>
  <c r="BB14" i="12"/>
  <c r="BB6" i="12"/>
  <c r="BB27" i="12"/>
  <c r="BB19" i="12"/>
  <c r="BB11" i="12"/>
  <c r="BB24" i="12"/>
  <c r="BB16" i="12"/>
  <c r="BB8" i="12"/>
  <c r="BB29" i="12"/>
  <c r="BB21" i="12"/>
  <c r="BB13" i="12"/>
  <c r="BB7" i="12"/>
  <c r="BB25" i="12"/>
  <c r="BC3" i="12"/>
  <c r="BB23" i="12"/>
  <c r="BB15" i="12"/>
  <c r="BB18" i="12"/>
  <c r="BB10" i="12"/>
  <c r="BB5" i="12"/>
  <c r="FS26" i="6"/>
  <c r="FT26" i="6" s="1"/>
  <c r="FS67" i="6"/>
  <c r="FT67" i="6" s="1"/>
  <c r="FS69" i="6"/>
  <c r="FT69" i="6" s="1"/>
  <c r="FS63" i="6"/>
  <c r="FT63" i="6" s="1"/>
  <c r="FT46" i="6"/>
  <c r="FT16" i="6"/>
  <c r="FT45" i="6"/>
  <c r="FS57" i="6"/>
  <c r="FT57" i="6" s="1"/>
  <c r="FS38" i="6"/>
  <c r="FT38" i="6" s="1"/>
  <c r="FS32" i="6"/>
  <c r="FT32" i="6" s="1"/>
  <c r="FS8" i="6"/>
  <c r="FT8" i="6" s="1"/>
  <c r="FS31" i="6"/>
  <c r="FT31" i="6" s="1"/>
  <c r="FS24" i="6"/>
  <c r="FT24" i="6" s="1"/>
  <c r="FS25" i="6"/>
  <c r="FT25" i="6" s="1"/>
  <c r="FT5" i="6"/>
  <c r="FT61" i="6"/>
  <c r="FT14" i="6"/>
  <c r="FT92" i="6"/>
  <c r="FT81" i="6"/>
  <c r="FT29" i="6"/>
  <c r="FS48" i="6"/>
  <c r="FT48" i="6" s="1"/>
  <c r="FS12" i="6"/>
  <c r="FT12" i="6" s="1"/>
  <c r="FS79" i="6"/>
  <c r="FT79" i="6" s="1"/>
  <c r="FS55" i="6"/>
  <c r="FT55" i="6" s="1"/>
  <c r="FS62" i="6"/>
  <c r="FT62" i="6" s="1"/>
  <c r="FS89" i="6"/>
  <c r="FT89" i="6" s="1"/>
  <c r="FS83" i="6"/>
  <c r="FT83" i="6" s="1"/>
  <c r="FS43" i="6"/>
  <c r="FT43" i="6" s="1"/>
  <c r="FS64" i="6"/>
  <c r="FT64" i="6" s="1"/>
  <c r="FS13" i="6"/>
  <c r="FT13" i="6" s="1"/>
  <c r="FS59" i="6"/>
  <c r="FT59" i="6" s="1"/>
  <c r="BN7" i="6" l="1"/>
  <c r="FT11" i="6"/>
  <c r="BN6" i="6"/>
  <c r="FT96" i="6"/>
  <c r="BN62" i="6"/>
  <c r="FT7" i="6"/>
  <c r="FT20" i="6"/>
  <c r="FT44" i="6"/>
  <c r="BN11" i="6"/>
  <c r="BN28" i="6"/>
  <c r="BN91" i="6"/>
  <c r="BN16" i="6"/>
  <c r="BN55" i="6"/>
  <c r="BN45" i="6"/>
  <c r="BO45" i="6" s="1"/>
  <c r="BN32" i="6"/>
  <c r="BN59" i="6"/>
  <c r="BO59" i="6" s="1"/>
  <c r="BN97" i="6"/>
  <c r="FT73" i="6"/>
  <c r="FT52" i="6"/>
  <c r="BN29" i="6"/>
  <c r="BN37" i="6"/>
  <c r="BN90" i="6"/>
  <c r="BO90" i="6" s="1"/>
  <c r="BN58" i="6"/>
  <c r="BN67" i="6"/>
  <c r="BO67" i="6" s="1"/>
  <c r="BN46" i="6"/>
  <c r="BN86" i="6"/>
  <c r="BN76" i="6"/>
  <c r="FT53" i="6"/>
  <c r="FT88" i="6"/>
  <c r="FT87" i="6"/>
  <c r="BN71" i="6"/>
  <c r="BN51" i="6"/>
  <c r="BO51" i="6" s="1"/>
  <c r="BN54" i="6"/>
  <c r="BN13" i="6"/>
  <c r="BN35" i="6"/>
  <c r="BN40" i="6"/>
  <c r="BN25" i="6"/>
  <c r="BN88" i="6"/>
  <c r="BO88" i="6" s="1"/>
  <c r="BN52" i="6"/>
  <c r="BN18" i="6"/>
  <c r="BO18" i="6" s="1"/>
  <c r="BN31" i="6"/>
  <c r="BN39" i="6"/>
  <c r="FT51" i="6"/>
  <c r="FT33" i="6"/>
  <c r="FT22" i="6"/>
  <c r="BN4" i="6"/>
  <c r="BO4" i="6" s="1"/>
  <c r="BN12" i="6"/>
  <c r="BN15" i="6"/>
  <c r="BO15" i="6" s="1"/>
  <c r="BN9" i="6"/>
  <c r="BN24" i="6"/>
  <c r="BN61" i="6"/>
  <c r="BN5" i="6"/>
  <c r="BN81" i="6"/>
  <c r="BN27" i="6"/>
  <c r="BO27" i="6" s="1"/>
  <c r="BN17" i="6"/>
  <c r="BN98" i="6"/>
  <c r="BO98" i="6" s="1"/>
  <c r="BN44" i="6"/>
  <c r="BN53" i="6"/>
  <c r="BN33" i="6"/>
  <c r="BN50" i="6"/>
  <c r="BN1" i="6"/>
  <c r="BN36" i="6"/>
  <c r="BO36" i="6" s="1"/>
  <c r="BN72" i="6"/>
  <c r="BN56" i="6"/>
  <c r="BO56" i="6" s="1"/>
  <c r="BN94" i="6"/>
  <c r="BN41" i="6"/>
  <c r="BN20" i="6"/>
  <c r="BN75" i="6"/>
  <c r="BN85" i="6"/>
  <c r="BO85" i="6" s="1"/>
  <c r="BN78" i="6"/>
  <c r="BO78" i="6" s="1"/>
  <c r="BN48" i="6"/>
  <c r="BO48" i="6" s="1"/>
  <c r="BN96" i="6"/>
  <c r="BO96" i="6" s="1"/>
  <c r="BN10" i="6"/>
  <c r="BM3" i="6"/>
  <c r="BN47" i="6"/>
  <c r="FT85" i="6"/>
  <c r="BN93" i="6"/>
  <c r="BO93" i="6" s="1"/>
  <c r="BN89" i="6"/>
  <c r="BO89" i="6" s="1"/>
  <c r="BN84" i="6"/>
  <c r="BO84" i="6" s="1"/>
  <c r="BN82" i="6"/>
  <c r="BO82" i="6" s="1"/>
  <c r="BN57" i="6"/>
  <c r="BN43" i="6"/>
  <c r="BO43" i="6" s="1"/>
  <c r="BN34" i="6"/>
  <c r="BO34" i="6" s="1"/>
  <c r="BN87" i="6"/>
  <c r="BN63" i="6"/>
  <c r="BO63" i="6" s="1"/>
  <c r="BN95" i="6"/>
  <c r="BO95" i="6" s="1"/>
  <c r="BN69" i="6"/>
  <c r="BO69" i="6" s="1"/>
  <c r="BO65" i="6"/>
  <c r="BN74" i="6"/>
  <c r="FT76" i="6"/>
  <c r="BN73" i="6"/>
  <c r="BO73" i="6" s="1"/>
  <c r="BN66" i="6"/>
  <c r="BN22" i="6"/>
  <c r="BO22" i="6" s="1"/>
  <c r="BN14" i="6"/>
  <c r="BO14" i="6" s="1"/>
  <c r="BN68" i="6"/>
  <c r="BO68" i="6" s="1"/>
  <c r="BN77" i="6"/>
  <c r="BO77" i="6" s="1"/>
  <c r="BN42" i="6"/>
  <c r="BN23" i="6"/>
  <c r="BN79" i="6"/>
  <c r="BO79" i="6" s="1"/>
  <c r="BN49" i="6"/>
  <c r="BN21" i="6"/>
  <c r="BO21" i="6" s="1"/>
  <c r="BO62" i="6"/>
  <c r="FT40" i="6"/>
  <c r="FT50" i="6"/>
  <c r="FU50" i="6" s="1"/>
  <c r="FT10" i="6"/>
  <c r="FT19" i="6"/>
  <c r="FT30" i="6"/>
  <c r="FT42" i="6"/>
  <c r="BN83" i="6"/>
  <c r="BO83" i="6" s="1"/>
  <c r="BN60" i="6"/>
  <c r="BO60" i="6" s="1"/>
  <c r="BN26" i="6"/>
  <c r="BO26" i="6" s="1"/>
  <c r="BN70" i="6"/>
  <c r="BO70" i="6" s="1"/>
  <c r="BN92" i="6"/>
  <c r="BN64" i="6"/>
  <c r="BO64" i="6" s="1"/>
  <c r="BN8" i="6"/>
  <c r="BO8" i="6" s="1"/>
  <c r="BN30" i="6"/>
  <c r="BN38" i="6"/>
  <c r="BO38" i="6" s="1"/>
  <c r="BN80" i="6"/>
  <c r="BO80" i="6" s="1"/>
  <c r="BC109" i="12"/>
  <c r="BC110" i="12"/>
  <c r="BC111" i="12"/>
  <c r="BC108" i="12"/>
  <c r="BC107" i="12"/>
  <c r="BC104" i="12"/>
  <c r="BC106" i="12"/>
  <c r="BC102" i="12"/>
  <c r="BC103" i="12"/>
  <c r="BC101" i="12"/>
  <c r="BC96" i="12"/>
  <c r="BC99" i="12"/>
  <c r="BC95" i="12"/>
  <c r="BC100" i="12"/>
  <c r="BC92" i="12"/>
  <c r="BC97" i="12"/>
  <c r="BC94" i="12"/>
  <c r="BC105" i="12"/>
  <c r="BC90" i="12"/>
  <c r="BC98" i="12"/>
  <c r="BC93" i="12"/>
  <c r="BC87" i="12"/>
  <c r="BC86" i="12"/>
  <c r="BC81" i="12"/>
  <c r="BC78" i="12"/>
  <c r="BC83" i="12"/>
  <c r="BC91" i="12"/>
  <c r="BC80" i="12"/>
  <c r="BC89" i="12"/>
  <c r="BC88" i="12"/>
  <c r="BC82" i="12"/>
  <c r="BC79" i="12"/>
  <c r="BC84" i="12"/>
  <c r="BC73" i="12"/>
  <c r="BC85" i="12"/>
  <c r="BC70" i="12"/>
  <c r="BC75" i="12"/>
  <c r="BC72" i="12"/>
  <c r="BC69" i="12"/>
  <c r="BC77" i="12"/>
  <c r="BC76" i="12"/>
  <c r="BC74" i="12"/>
  <c r="BC65" i="12"/>
  <c r="BC67" i="12"/>
  <c r="BC62" i="12"/>
  <c r="BC68" i="12"/>
  <c r="BC64" i="12"/>
  <c r="BC56" i="12"/>
  <c r="BC61" i="12"/>
  <c r="BC66" i="12"/>
  <c r="BC58" i="12"/>
  <c r="BC71" i="12"/>
  <c r="BC63" i="12"/>
  <c r="BC55" i="12"/>
  <c r="BC50" i="12"/>
  <c r="BC52" i="12"/>
  <c r="BC57" i="12"/>
  <c r="BC49" i="12"/>
  <c r="BC54" i="12"/>
  <c r="BC46" i="12"/>
  <c r="BC60" i="12"/>
  <c r="BC51" i="12"/>
  <c r="BC44" i="12"/>
  <c r="BC37" i="12"/>
  <c r="BC42" i="12"/>
  <c r="BC34" i="12"/>
  <c r="BC59" i="12"/>
  <c r="BC45" i="12"/>
  <c r="BC39" i="12"/>
  <c r="BC31" i="12"/>
  <c r="BC36" i="12"/>
  <c r="BC28" i="12"/>
  <c r="BC41" i="12"/>
  <c r="BC33" i="12"/>
  <c r="BC38" i="12"/>
  <c r="BC30" i="12"/>
  <c r="BC47" i="12"/>
  <c r="BC43" i="12"/>
  <c r="BC35" i="12"/>
  <c r="BC27" i="12"/>
  <c r="BC17" i="12"/>
  <c r="BC9" i="12"/>
  <c r="BC26" i="12"/>
  <c r="BC22" i="12"/>
  <c r="BC14" i="12"/>
  <c r="BC40" i="12"/>
  <c r="BC19" i="12"/>
  <c r="BC11" i="12"/>
  <c r="BC53" i="12"/>
  <c r="BC48" i="12"/>
  <c r="BC32" i="12"/>
  <c r="BC24" i="12"/>
  <c r="BC16" i="12"/>
  <c r="BC8" i="12"/>
  <c r="BC5" i="12"/>
  <c r="BC29" i="12"/>
  <c r="BC21" i="12"/>
  <c r="BC13" i="12"/>
  <c r="BC18" i="12"/>
  <c r="BC10" i="12"/>
  <c r="BC25" i="12"/>
  <c r="BC7" i="12"/>
  <c r="BC23" i="12"/>
  <c r="BC20" i="12"/>
  <c r="BC15" i="12"/>
  <c r="BC12" i="12"/>
  <c r="BC6" i="12"/>
  <c r="BD3" i="12"/>
  <c r="FT70" i="6"/>
  <c r="FT90" i="6"/>
  <c r="FT60" i="6"/>
  <c r="FT82" i="6"/>
  <c r="FU7" i="6"/>
  <c r="FT35" i="6"/>
  <c r="FT80" i="6"/>
  <c r="FT4" i="6"/>
  <c r="FT97" i="6"/>
  <c r="FT21" i="6"/>
  <c r="FT68" i="6"/>
  <c r="FT95" i="6"/>
  <c r="FT39" i="6"/>
  <c r="FT93" i="6"/>
  <c r="FT27" i="6"/>
  <c r="FT84" i="6"/>
  <c r="FS3" i="6"/>
  <c r="FT1" i="6"/>
  <c r="FU23" i="6" s="1"/>
  <c r="FT77" i="6"/>
  <c r="FT71" i="6"/>
  <c r="FU29" i="6" l="1"/>
  <c r="BO30" i="6"/>
  <c r="BO49" i="6"/>
  <c r="BO66" i="6"/>
  <c r="BO87" i="6"/>
  <c r="BO75" i="6"/>
  <c r="BO50" i="6"/>
  <c r="BO47" i="6"/>
  <c r="BO20" i="6"/>
  <c r="BP20" i="6" s="1"/>
  <c r="BO33" i="6"/>
  <c r="BP33" i="6" s="1"/>
  <c r="BO61" i="6"/>
  <c r="FU51" i="6"/>
  <c r="BO35" i="6"/>
  <c r="BO76" i="6"/>
  <c r="BP76" i="6" s="1"/>
  <c r="BO91" i="6"/>
  <c r="FU58" i="6"/>
  <c r="FV58" i="6" s="1"/>
  <c r="BO23" i="6"/>
  <c r="BO41" i="6"/>
  <c r="BO92" i="6"/>
  <c r="BO42" i="6"/>
  <c r="BO74" i="6"/>
  <c r="BO57" i="6"/>
  <c r="BO10" i="6"/>
  <c r="BP73" i="6"/>
  <c r="BP80" i="6"/>
  <c r="BP61" i="6"/>
  <c r="FU95" i="6"/>
  <c r="FV95" i="6" s="1"/>
  <c r="BO44" i="6"/>
  <c r="BN3" i="6"/>
  <c r="BO1" i="6"/>
  <c r="BP62" i="6" s="1"/>
  <c r="BO81" i="6"/>
  <c r="BP81" i="6" s="1"/>
  <c r="BO25" i="6"/>
  <c r="BP25" i="6" s="1"/>
  <c r="BO37" i="6"/>
  <c r="BP37" i="6" s="1"/>
  <c r="BO55" i="6"/>
  <c r="BP55" i="6" s="1"/>
  <c r="FU88" i="6"/>
  <c r="FV88" i="6" s="1"/>
  <c r="FU92" i="6"/>
  <c r="FV92" i="6" s="1"/>
  <c r="BO5" i="6"/>
  <c r="BP5" i="6" s="1"/>
  <c r="BO40" i="6"/>
  <c r="BP40" i="6" s="1"/>
  <c r="BO29" i="6"/>
  <c r="BP29" i="6" s="1"/>
  <c r="BO16" i="6"/>
  <c r="BP16" i="6" s="1"/>
  <c r="FU14" i="6"/>
  <c r="BO53" i="6"/>
  <c r="BP53" i="6" s="1"/>
  <c r="BO24" i="6"/>
  <c r="BP24" i="6" s="1"/>
  <c r="BO39" i="6"/>
  <c r="BP39" i="6" s="1"/>
  <c r="BO13" i="6"/>
  <c r="BP13" i="6" s="1"/>
  <c r="BO86" i="6"/>
  <c r="BP86" i="6" s="1"/>
  <c r="BO28" i="6"/>
  <c r="BP28" i="6" s="1"/>
  <c r="FU70" i="6"/>
  <c r="BO94" i="6"/>
  <c r="BP94" i="6" s="1"/>
  <c r="BO9" i="6"/>
  <c r="BP9" i="6" s="1"/>
  <c r="BO31" i="6"/>
  <c r="BP31" i="6" s="1"/>
  <c r="BO54" i="6"/>
  <c r="BP54" i="6" s="1"/>
  <c r="BO46" i="6"/>
  <c r="BP46" i="6" s="1"/>
  <c r="BO97" i="6"/>
  <c r="BP97" i="6" s="1"/>
  <c r="BO11" i="6"/>
  <c r="BP15" i="6"/>
  <c r="BO6" i="6"/>
  <c r="BP6" i="6" s="1"/>
  <c r="FU69" i="6"/>
  <c r="FV69" i="6" s="1"/>
  <c r="BO72" i="6"/>
  <c r="BP72" i="6" s="1"/>
  <c r="BO17" i="6"/>
  <c r="BP17" i="6" s="1"/>
  <c r="BO12" i="6"/>
  <c r="BP12" i="6" s="1"/>
  <c r="BO52" i="6"/>
  <c r="BP52" i="6" s="1"/>
  <c r="BO71" i="6"/>
  <c r="BP71" i="6" s="1"/>
  <c r="BO58" i="6"/>
  <c r="BP58" i="6" s="1"/>
  <c r="BO32" i="6"/>
  <c r="BP32" i="6" s="1"/>
  <c r="BO7" i="6"/>
  <c r="BP7" i="6" s="1"/>
  <c r="BP89" i="6"/>
  <c r="BO19" i="6"/>
  <c r="BP19" i="6" s="1"/>
  <c r="FU77" i="6"/>
  <c r="FU55" i="6"/>
  <c r="FU52" i="6"/>
  <c r="FU48" i="6"/>
  <c r="FU6" i="6"/>
  <c r="FU15" i="6"/>
  <c r="FU9" i="6"/>
  <c r="FU40" i="6"/>
  <c r="FU12" i="6"/>
  <c r="FU66" i="6"/>
  <c r="FU45" i="6"/>
  <c r="FU56" i="6"/>
  <c r="FU76" i="6"/>
  <c r="FU98" i="6"/>
  <c r="FU46" i="6"/>
  <c r="FU64" i="6"/>
  <c r="FU85" i="6"/>
  <c r="FU53" i="6"/>
  <c r="FU49" i="6"/>
  <c r="FU89" i="6"/>
  <c r="FT3" i="6"/>
  <c r="FU1" i="6"/>
  <c r="FU68" i="6"/>
  <c r="FV68" i="6" s="1"/>
  <c r="FU21" i="6"/>
  <c r="FV21" i="6" s="1"/>
  <c r="FU16" i="6"/>
  <c r="FU80" i="6"/>
  <c r="FU26" i="6"/>
  <c r="FU13" i="6"/>
  <c r="FU82" i="6"/>
  <c r="FU5" i="6"/>
  <c r="FV5" i="6" s="1"/>
  <c r="FU43" i="6"/>
  <c r="FV43" i="6" s="1"/>
  <c r="FU30" i="6"/>
  <c r="FV30" i="6" s="1"/>
  <c r="FU32" i="6"/>
  <c r="FU27" i="6"/>
  <c r="FU22" i="6"/>
  <c r="FU20" i="6"/>
  <c r="FU63" i="6"/>
  <c r="FV63" i="6" s="1"/>
  <c r="FU87" i="6"/>
  <c r="FV87" i="6" s="1"/>
  <c r="FU42" i="6"/>
  <c r="FV42" i="6" s="1"/>
  <c r="FU60" i="6"/>
  <c r="FU73" i="6"/>
  <c r="BD111" i="12"/>
  <c r="BD110" i="12"/>
  <c r="BD105" i="12"/>
  <c r="BD109" i="12"/>
  <c r="BD104" i="12"/>
  <c r="BD106" i="12"/>
  <c r="BD103" i="12"/>
  <c r="BD102" i="12"/>
  <c r="BD107" i="12"/>
  <c r="BD101" i="12"/>
  <c r="BD99" i="12"/>
  <c r="BD98" i="12"/>
  <c r="BD100" i="12"/>
  <c r="BD92" i="12"/>
  <c r="BD97" i="12"/>
  <c r="BD108" i="12"/>
  <c r="BD94" i="12"/>
  <c r="BD91" i="12"/>
  <c r="BD90" i="12"/>
  <c r="BD95" i="12"/>
  <c r="BD89" i="12"/>
  <c r="BD93" i="12"/>
  <c r="BD96" i="12"/>
  <c r="BD86" i="12"/>
  <c r="BD83" i="12"/>
  <c r="BD77" i="12"/>
  <c r="BD88" i="12"/>
  <c r="BD82" i="12"/>
  <c r="BD87" i="12"/>
  <c r="BD79" i="12"/>
  <c r="BD85" i="12"/>
  <c r="BD84" i="12"/>
  <c r="BD76" i="12"/>
  <c r="BD81" i="12"/>
  <c r="BD73" i="12"/>
  <c r="BD70" i="12"/>
  <c r="BD75" i="12"/>
  <c r="BD67" i="12"/>
  <c r="BD72" i="12"/>
  <c r="BD78" i="12"/>
  <c r="BD69" i="12"/>
  <c r="BD74" i="12"/>
  <c r="BD80" i="12"/>
  <c r="BD71" i="12"/>
  <c r="BD62" i="12"/>
  <c r="BD68" i="12"/>
  <c r="BD64" i="12"/>
  <c r="BD61" i="12"/>
  <c r="BD66" i="12"/>
  <c r="BD58" i="12"/>
  <c r="BD63" i="12"/>
  <c r="BD60" i="12"/>
  <c r="BD47" i="12"/>
  <c r="BD52" i="12"/>
  <c r="BD57" i="12"/>
  <c r="BD49" i="12"/>
  <c r="BD56" i="12"/>
  <c r="BD54" i="12"/>
  <c r="BD65" i="12"/>
  <c r="BD51" i="12"/>
  <c r="BD59" i="12"/>
  <c r="BD48" i="12"/>
  <c r="BD42" i="12"/>
  <c r="BD34" i="12"/>
  <c r="BD45" i="12"/>
  <c r="BD39" i="12"/>
  <c r="BD36" i="12"/>
  <c r="BD46" i="12"/>
  <c r="BD41" i="12"/>
  <c r="BD33" i="12"/>
  <c r="BD25" i="12"/>
  <c r="BD38" i="12"/>
  <c r="BD30" i="12"/>
  <c r="BD55" i="12"/>
  <c r="BD43" i="12"/>
  <c r="BD35" i="12"/>
  <c r="BD27" i="12"/>
  <c r="BD53" i="12"/>
  <c r="BD50" i="12"/>
  <c r="BD40" i="12"/>
  <c r="BD32" i="12"/>
  <c r="BD24" i="12"/>
  <c r="BD31" i="12"/>
  <c r="BD26" i="12"/>
  <c r="BD22" i="12"/>
  <c r="BD14" i="12"/>
  <c r="BD6" i="12"/>
  <c r="BD19" i="12"/>
  <c r="BD11" i="12"/>
  <c r="BD37" i="12"/>
  <c r="BD16" i="12"/>
  <c r="BD8" i="12"/>
  <c r="BD5" i="12"/>
  <c r="BD44" i="12"/>
  <c r="BD29" i="12"/>
  <c r="BD21" i="12"/>
  <c r="BD13" i="12"/>
  <c r="BE3" i="12"/>
  <c r="BD28" i="12"/>
  <c r="BD18" i="12"/>
  <c r="BD10" i="12"/>
  <c r="BD23" i="12"/>
  <c r="BD15" i="12"/>
  <c r="BD20" i="12"/>
  <c r="BD17" i="12"/>
  <c r="BD12" i="12"/>
  <c r="BD9" i="12"/>
  <c r="BD7" i="12"/>
  <c r="FU61" i="6"/>
  <c r="FV61" i="6" s="1"/>
  <c r="FV50" i="6"/>
  <c r="FU84" i="6"/>
  <c r="FU36" i="6"/>
  <c r="FU31" i="6"/>
  <c r="FU19" i="6"/>
  <c r="FV19" i="6" s="1"/>
  <c r="FU57" i="6"/>
  <c r="FV57" i="6" s="1"/>
  <c r="FU72" i="6"/>
  <c r="FV72" i="6" s="1"/>
  <c r="FU47" i="6"/>
  <c r="FU11" i="6"/>
  <c r="FU97" i="6"/>
  <c r="FU65" i="6"/>
  <c r="FU24" i="6"/>
  <c r="FU37" i="6"/>
  <c r="FV37" i="6" s="1"/>
  <c r="FU86" i="6"/>
  <c r="FV86" i="6" s="1"/>
  <c r="FU79" i="6"/>
  <c r="FV79" i="6" s="1"/>
  <c r="FU75" i="6"/>
  <c r="FU81" i="6"/>
  <c r="FU71" i="6"/>
  <c r="FU17" i="6"/>
  <c r="FV17" i="6" s="1"/>
  <c r="FU93" i="6"/>
  <c r="FV93" i="6" s="1"/>
  <c r="FU28" i="6"/>
  <c r="FV28" i="6" s="1"/>
  <c r="FU38" i="6"/>
  <c r="FU4" i="6"/>
  <c r="FU10" i="6"/>
  <c r="FU8" i="6"/>
  <c r="FU44" i="6"/>
  <c r="FU34" i="6"/>
  <c r="FV34" i="6" s="1"/>
  <c r="FU83" i="6"/>
  <c r="FV83" i="6" s="1"/>
  <c r="FU74" i="6"/>
  <c r="FV74" i="6" s="1"/>
  <c r="FU33" i="6"/>
  <c r="FU78" i="6"/>
  <c r="FU96" i="6"/>
  <c r="FU62" i="6"/>
  <c r="FU39" i="6"/>
  <c r="FV39" i="6" s="1"/>
  <c r="FU41" i="6"/>
  <c r="FV41" i="6" s="1"/>
  <c r="FU91" i="6"/>
  <c r="FV91" i="6" s="1"/>
  <c r="FU35" i="6"/>
  <c r="FU18" i="6"/>
  <c r="FU25" i="6"/>
  <c r="FU54" i="6"/>
  <c r="FU67" i="6"/>
  <c r="FU59" i="6"/>
  <c r="FV59" i="6" s="1"/>
  <c r="FU90" i="6"/>
  <c r="FV90" i="6" s="1"/>
  <c r="FU94" i="6"/>
  <c r="FV94" i="6" s="1"/>
  <c r="FV29" i="6" l="1"/>
  <c r="FV67" i="6"/>
  <c r="FV71" i="6"/>
  <c r="FV20" i="6"/>
  <c r="FV36" i="6"/>
  <c r="FV22" i="6"/>
  <c r="FV13" i="6"/>
  <c r="FV89" i="6"/>
  <c r="FW89" i="6" s="1"/>
  <c r="FV44" i="6"/>
  <c r="FV24" i="6"/>
  <c r="FV82" i="6"/>
  <c r="FV54" i="6"/>
  <c r="FV8" i="6"/>
  <c r="FW8" i="6" s="1"/>
  <c r="FV25" i="6"/>
  <c r="FV10" i="6"/>
  <c r="FW10" i="6" s="1"/>
  <c r="FV84" i="6"/>
  <c r="FW84" i="6" s="1"/>
  <c r="FV27" i="6"/>
  <c r="FV26" i="6"/>
  <c r="FV18" i="6"/>
  <c r="FV33" i="6"/>
  <c r="FV4" i="6"/>
  <c r="FV81" i="6"/>
  <c r="FV11" i="6"/>
  <c r="FV73" i="6"/>
  <c r="FV80" i="6"/>
  <c r="BP8" i="6"/>
  <c r="FV62" i="6"/>
  <c r="FV31" i="6"/>
  <c r="FV96" i="6"/>
  <c r="FV65" i="6"/>
  <c r="FV78" i="6"/>
  <c r="FW78" i="6" s="1"/>
  <c r="FV97" i="6"/>
  <c r="FW97" i="6" s="1"/>
  <c r="FV35" i="6"/>
  <c r="FV38" i="6"/>
  <c r="FV75" i="6"/>
  <c r="FV47" i="6"/>
  <c r="FV7" i="6"/>
  <c r="FV60" i="6"/>
  <c r="FV32" i="6"/>
  <c r="FV16" i="6"/>
  <c r="BQ9" i="6"/>
  <c r="BP14" i="6"/>
  <c r="BP11" i="6"/>
  <c r="BP74" i="6"/>
  <c r="BP49" i="6"/>
  <c r="BP77" i="6"/>
  <c r="BP27" i="6"/>
  <c r="BP92" i="6"/>
  <c r="BP96" i="6"/>
  <c r="BP10" i="6"/>
  <c r="BP93" i="6"/>
  <c r="BP50" i="6"/>
  <c r="BP63" i="6"/>
  <c r="BP75" i="6"/>
  <c r="BQ75" i="6" s="1"/>
  <c r="BP38" i="6"/>
  <c r="BP90" i="6"/>
  <c r="BP42" i="6"/>
  <c r="BP41" i="6"/>
  <c r="BO3" i="6"/>
  <c r="BP35" i="6"/>
  <c r="BP88" i="6"/>
  <c r="BP45" i="6"/>
  <c r="BQ45" i="6" s="1"/>
  <c r="BP69" i="6"/>
  <c r="BQ69" i="6" s="1"/>
  <c r="BP21" i="6"/>
  <c r="BP43" i="6"/>
  <c r="BP23" i="6"/>
  <c r="BP36" i="6"/>
  <c r="BP78" i="6"/>
  <c r="BP98" i="6"/>
  <c r="BP87" i="6"/>
  <c r="BQ87" i="6" s="1"/>
  <c r="BP65" i="6"/>
  <c r="BQ65" i="6" s="1"/>
  <c r="BP57" i="6"/>
  <c r="BP59" i="6"/>
  <c r="BP22" i="6"/>
  <c r="BP84" i="6"/>
  <c r="BP66" i="6"/>
  <c r="BP1" i="6"/>
  <c r="BQ8" i="6" s="1"/>
  <c r="BP67" i="6"/>
  <c r="BQ67" i="6" s="1"/>
  <c r="BP85" i="6"/>
  <c r="BQ85" i="6" s="1"/>
  <c r="BP91" i="6"/>
  <c r="BP51" i="6"/>
  <c r="BP4" i="6"/>
  <c r="BP18" i="6"/>
  <c r="BP68" i="6"/>
  <c r="BP70" i="6"/>
  <c r="BQ70" i="6" s="1"/>
  <c r="BP64" i="6"/>
  <c r="BQ64" i="6" s="1"/>
  <c r="BP56" i="6"/>
  <c r="BQ56" i="6" s="1"/>
  <c r="BP83" i="6"/>
  <c r="BP48" i="6"/>
  <c r="BP82" i="6"/>
  <c r="BP30" i="6"/>
  <c r="BP47" i="6"/>
  <c r="BP95" i="6"/>
  <c r="BQ95" i="6" s="1"/>
  <c r="BQ94" i="6"/>
  <c r="BQ12" i="6"/>
  <c r="BP34" i="6"/>
  <c r="BP60" i="6"/>
  <c r="FV14" i="6"/>
  <c r="FV53" i="6"/>
  <c r="BQ19" i="6"/>
  <c r="BQ17" i="6"/>
  <c r="BP44" i="6"/>
  <c r="BP79" i="6"/>
  <c r="BP26" i="6"/>
  <c r="FV12" i="6"/>
  <c r="FV48" i="6"/>
  <c r="FV77" i="6"/>
  <c r="FV85" i="6"/>
  <c r="FV46" i="6"/>
  <c r="FV40" i="6"/>
  <c r="FW40" i="6" s="1"/>
  <c r="FV98" i="6"/>
  <c r="FV9" i="6"/>
  <c r="FW20" i="6"/>
  <c r="FV49" i="6"/>
  <c r="FV64" i="6"/>
  <c r="FW64" i="6" s="1"/>
  <c r="FV76" i="6"/>
  <c r="FV15" i="6"/>
  <c r="FW90" i="6"/>
  <c r="FW96" i="6"/>
  <c r="FU3" i="6"/>
  <c r="FV1" i="6"/>
  <c r="FW79" i="6" s="1"/>
  <c r="FV56" i="6"/>
  <c r="FV6" i="6"/>
  <c r="FV51" i="6"/>
  <c r="FW51" i="6" s="1"/>
  <c r="FW37" i="6"/>
  <c r="FW57" i="6"/>
  <c r="FW53" i="6"/>
  <c r="FV45" i="6"/>
  <c r="FW45" i="6" s="1"/>
  <c r="FV52" i="6"/>
  <c r="FW52" i="6" s="1"/>
  <c r="BE111" i="12"/>
  <c r="BE109" i="12"/>
  <c r="BE102" i="12"/>
  <c r="BE106" i="12"/>
  <c r="BE110" i="12"/>
  <c r="BE107" i="12"/>
  <c r="BE101" i="12"/>
  <c r="BE103" i="12"/>
  <c r="BE104" i="12"/>
  <c r="BE100" i="12"/>
  <c r="BE98" i="12"/>
  <c r="BE97" i="12"/>
  <c r="BE89" i="12"/>
  <c r="BE108" i="12"/>
  <c r="BE94" i="12"/>
  <c r="BE105" i="12"/>
  <c r="BE96" i="12"/>
  <c r="BE99" i="12"/>
  <c r="BE95" i="12"/>
  <c r="BE93" i="12"/>
  <c r="BE92" i="12"/>
  <c r="BE86" i="12"/>
  <c r="BE91" i="12"/>
  <c r="BE88" i="12"/>
  <c r="BE83" i="12"/>
  <c r="BE80" i="12"/>
  <c r="BE82" i="12"/>
  <c r="BE87" i="12"/>
  <c r="BE79" i="12"/>
  <c r="BE85" i="12"/>
  <c r="BE84" i="12"/>
  <c r="BE81" i="12"/>
  <c r="BE70" i="12"/>
  <c r="BE90" i="12"/>
  <c r="BE75" i="12"/>
  <c r="BE67" i="12"/>
  <c r="BE72" i="12"/>
  <c r="BE78" i="12"/>
  <c r="BE69" i="12"/>
  <c r="BE74" i="12"/>
  <c r="BE77" i="12"/>
  <c r="BE76" i="12"/>
  <c r="BE71" i="12"/>
  <c r="BE68" i="12"/>
  <c r="BE64" i="12"/>
  <c r="BE61" i="12"/>
  <c r="BE66" i="12"/>
  <c r="BE58" i="12"/>
  <c r="BE63" i="12"/>
  <c r="BE60" i="12"/>
  <c r="BE73" i="12"/>
  <c r="BE65" i="12"/>
  <c r="BE57" i="12"/>
  <c r="BE52" i="12"/>
  <c r="BE49" i="12"/>
  <c r="BE56" i="12"/>
  <c r="BE54" i="12"/>
  <c r="BE51" i="12"/>
  <c r="BE62" i="12"/>
  <c r="BE59" i="12"/>
  <c r="BE48" i="12"/>
  <c r="BE53" i="12"/>
  <c r="BE45" i="12"/>
  <c r="BE39" i="12"/>
  <c r="BE31" i="12"/>
  <c r="BE36" i="12"/>
  <c r="BE46" i="12"/>
  <c r="BE41" i="12"/>
  <c r="BE33" i="12"/>
  <c r="BE38" i="12"/>
  <c r="BE30" i="12"/>
  <c r="BE55" i="12"/>
  <c r="BE43" i="12"/>
  <c r="BE35" i="12"/>
  <c r="BE27" i="12"/>
  <c r="BE50" i="12"/>
  <c r="BE47" i="12"/>
  <c r="BE40" i="12"/>
  <c r="BE32" i="12"/>
  <c r="BE44" i="12"/>
  <c r="BE37" i="12"/>
  <c r="BE29" i="12"/>
  <c r="BE19" i="12"/>
  <c r="BE11" i="12"/>
  <c r="BE16" i="12"/>
  <c r="BE8" i="12"/>
  <c r="BE42" i="12"/>
  <c r="BE34" i="12"/>
  <c r="BE24" i="12"/>
  <c r="BE21" i="12"/>
  <c r="BE13" i="12"/>
  <c r="BF3" i="12"/>
  <c r="BE28" i="12"/>
  <c r="BE18" i="12"/>
  <c r="BE10" i="12"/>
  <c r="BE23" i="12"/>
  <c r="BE15" i="12"/>
  <c r="BE7" i="12"/>
  <c r="BE25" i="12"/>
  <c r="BE20" i="12"/>
  <c r="BE12" i="12"/>
  <c r="BE22" i="12"/>
  <c r="BE17" i="12"/>
  <c r="BE14" i="12"/>
  <c r="BE9" i="12"/>
  <c r="BE6" i="12"/>
  <c r="BE26" i="12"/>
  <c r="BE5" i="12"/>
  <c r="FW95" i="6"/>
  <c r="FW82" i="6"/>
  <c r="FV70" i="6"/>
  <c r="FW70" i="6" s="1"/>
  <c r="FV66" i="6"/>
  <c r="FW66" i="6" s="1"/>
  <c r="FV55" i="6"/>
  <c r="FW55" i="6" s="1"/>
  <c r="FV23" i="6"/>
  <c r="FW19" i="6" l="1"/>
  <c r="FW21" i="6"/>
  <c r="FX21" i="6" s="1"/>
  <c r="FW56" i="6"/>
  <c r="FX56" i="6" s="1"/>
  <c r="FW39" i="6"/>
  <c r="BQ26" i="6"/>
  <c r="BQ47" i="6"/>
  <c r="BR47" i="6" s="1"/>
  <c r="BQ68" i="6"/>
  <c r="BQ66" i="6"/>
  <c r="BR66" i="6" s="1"/>
  <c r="BQ78" i="6"/>
  <c r="BQ35" i="6"/>
  <c r="BQ30" i="6"/>
  <c r="BQ79" i="6"/>
  <c r="BQ84" i="6"/>
  <c r="FW49" i="6"/>
  <c r="FX49" i="6" s="1"/>
  <c r="BQ44" i="6"/>
  <c r="BR44" i="6" s="1"/>
  <c r="BQ34" i="6"/>
  <c r="BR34" i="6" s="1"/>
  <c r="BQ82" i="6"/>
  <c r="BQ4" i="6"/>
  <c r="BQ22" i="6"/>
  <c r="BQ52" i="6"/>
  <c r="BQ60" i="6"/>
  <c r="BQ18" i="6"/>
  <c r="BR18" i="6" s="1"/>
  <c r="FW22" i="6"/>
  <c r="FX22" i="6" s="1"/>
  <c r="FW93" i="6"/>
  <c r="FW63" i="6"/>
  <c r="FW59" i="6"/>
  <c r="FW86" i="6"/>
  <c r="FW71" i="6"/>
  <c r="BQ39" i="6"/>
  <c r="BQ5" i="6"/>
  <c r="BQ48" i="6"/>
  <c r="BQ51" i="6"/>
  <c r="BR51" i="6" s="1"/>
  <c r="BQ73" i="6"/>
  <c r="BQ36" i="6"/>
  <c r="BR36" i="6" s="1"/>
  <c r="FW23" i="6"/>
  <c r="FX23" i="6" s="1"/>
  <c r="FW91" i="6"/>
  <c r="FX91" i="6" s="1"/>
  <c r="FW65" i="6"/>
  <c r="FX65" i="6" s="1"/>
  <c r="BQ54" i="6"/>
  <c r="BR54" i="6" s="1"/>
  <c r="BQ13" i="6"/>
  <c r="BQ83" i="6"/>
  <c r="BQ91" i="6"/>
  <c r="BQ57" i="6"/>
  <c r="BQ21" i="6"/>
  <c r="BQ90" i="6"/>
  <c r="BQ92" i="6"/>
  <c r="BR92" i="6" s="1"/>
  <c r="BR69" i="6"/>
  <c r="BQ38" i="6"/>
  <c r="BQ27" i="6"/>
  <c r="BQ20" i="6"/>
  <c r="BQ33" i="6"/>
  <c r="BQ7" i="6"/>
  <c r="BR64" i="6"/>
  <c r="BQ77" i="6"/>
  <c r="BQ81" i="6"/>
  <c r="BQ16" i="6"/>
  <c r="BR9" i="6"/>
  <c r="FW58" i="6"/>
  <c r="BQ31" i="6"/>
  <c r="BQ25" i="6"/>
  <c r="BQ46" i="6"/>
  <c r="BQ24" i="6"/>
  <c r="BQ40" i="6"/>
  <c r="BR40" i="6" s="1"/>
  <c r="BQ15" i="6"/>
  <c r="BP3" i="6"/>
  <c r="BQ55" i="6"/>
  <c r="BQ1" i="6"/>
  <c r="BR56" i="6" s="1"/>
  <c r="BQ98" i="6"/>
  <c r="BQ88" i="6"/>
  <c r="BQ63" i="6"/>
  <c r="BQ49" i="6"/>
  <c r="BR49" i="6" s="1"/>
  <c r="BQ29" i="6"/>
  <c r="BR29" i="6" s="1"/>
  <c r="BQ58" i="6"/>
  <c r="BQ72" i="6"/>
  <c r="BR72" i="6" s="1"/>
  <c r="BR78" i="6"/>
  <c r="BQ50" i="6"/>
  <c r="BR50" i="6" s="1"/>
  <c r="BQ74" i="6"/>
  <c r="BR74" i="6" s="1"/>
  <c r="BQ28" i="6"/>
  <c r="BR28" i="6" s="1"/>
  <c r="BQ61" i="6"/>
  <c r="BR61" i="6" s="1"/>
  <c r="BQ89" i="6"/>
  <c r="BR89" i="6" s="1"/>
  <c r="BR73" i="6"/>
  <c r="BR79" i="6"/>
  <c r="BR60" i="6"/>
  <c r="BR30" i="6"/>
  <c r="BR84" i="6"/>
  <c r="BQ93" i="6"/>
  <c r="BR93" i="6" s="1"/>
  <c r="BQ11" i="6"/>
  <c r="BR11" i="6" s="1"/>
  <c r="BQ71" i="6"/>
  <c r="BR71" i="6" s="1"/>
  <c r="BQ14" i="6"/>
  <c r="BR14" i="6" s="1"/>
  <c r="BQ6" i="6"/>
  <c r="BR6" i="6" s="1"/>
  <c r="BR13" i="6"/>
  <c r="BR52" i="6"/>
  <c r="BR4" i="6"/>
  <c r="BR22" i="6"/>
  <c r="BQ23" i="6"/>
  <c r="BR23" i="6" s="1"/>
  <c r="BQ41" i="6"/>
  <c r="BR41" i="6" s="1"/>
  <c r="BQ10" i="6"/>
  <c r="BR10" i="6" s="1"/>
  <c r="BQ86" i="6"/>
  <c r="BR86" i="6" s="1"/>
  <c r="BQ80" i="6"/>
  <c r="BR80" i="6" s="1"/>
  <c r="BQ76" i="6"/>
  <c r="BR76" i="6" s="1"/>
  <c r="BQ62" i="6"/>
  <c r="BR62" i="6" s="1"/>
  <c r="BR90" i="6"/>
  <c r="FW15" i="6"/>
  <c r="BR39" i="6"/>
  <c r="BR5" i="6"/>
  <c r="BR48" i="6"/>
  <c r="BQ59" i="6"/>
  <c r="BR59" i="6" s="1"/>
  <c r="BQ43" i="6"/>
  <c r="BR43" i="6" s="1"/>
  <c r="BQ42" i="6"/>
  <c r="BR42" i="6" s="1"/>
  <c r="BQ96" i="6"/>
  <c r="BR96" i="6" s="1"/>
  <c r="BQ97" i="6"/>
  <c r="BR97" i="6" s="1"/>
  <c r="BQ37" i="6"/>
  <c r="BQ53" i="6"/>
  <c r="BR53" i="6" s="1"/>
  <c r="BQ32" i="6"/>
  <c r="BR32" i="6" s="1"/>
  <c r="FW1" i="6"/>
  <c r="FX8" i="6" s="1"/>
  <c r="FV3" i="6"/>
  <c r="FW76" i="6"/>
  <c r="FX76" i="6" s="1"/>
  <c r="FW38" i="6"/>
  <c r="FX38" i="6" s="1"/>
  <c r="FW17" i="6"/>
  <c r="FW72" i="6"/>
  <c r="FX72" i="6" s="1"/>
  <c r="FW18" i="6"/>
  <c r="FX18" i="6" s="1"/>
  <c r="FW46" i="6"/>
  <c r="FX46" i="6" s="1"/>
  <c r="FW4" i="6"/>
  <c r="FW88" i="6"/>
  <c r="FX88" i="6" s="1"/>
  <c r="FW31" i="6"/>
  <c r="FX31" i="6" s="1"/>
  <c r="FX51" i="6"/>
  <c r="FX90" i="6"/>
  <c r="FW80" i="6"/>
  <c r="FX80" i="6" s="1"/>
  <c r="FW85" i="6"/>
  <c r="FX85" i="6" s="1"/>
  <c r="FW60" i="6"/>
  <c r="FX60" i="6" s="1"/>
  <c r="FW34" i="6"/>
  <c r="FX34" i="6" s="1"/>
  <c r="FW54" i="6"/>
  <c r="FX54" i="6" s="1"/>
  <c r="FW68" i="6"/>
  <c r="FX68" i="6" s="1"/>
  <c r="FW47" i="6"/>
  <c r="FX47" i="6" s="1"/>
  <c r="FX96" i="6"/>
  <c r="FX86" i="6"/>
  <c r="FX79" i="6"/>
  <c r="FW61" i="6"/>
  <c r="FX61" i="6" s="1"/>
  <c r="FW30" i="6"/>
  <c r="FX30" i="6" s="1"/>
  <c r="FW75" i="6"/>
  <c r="FX75" i="6" s="1"/>
  <c r="FW13" i="6"/>
  <c r="FX13" i="6" s="1"/>
  <c r="FW50" i="6"/>
  <c r="FX50" i="6" s="1"/>
  <c r="FW69" i="6"/>
  <c r="FX69" i="6" s="1"/>
  <c r="FW77" i="6"/>
  <c r="FX77" i="6" s="1"/>
  <c r="FW26" i="6"/>
  <c r="FX26" i="6" s="1"/>
  <c r="FX39" i="6"/>
  <c r="FX70" i="6"/>
  <c r="FX55" i="6"/>
  <c r="FX82" i="6"/>
  <c r="FX58" i="6"/>
  <c r="FX78" i="6"/>
  <c r="FW92" i="6"/>
  <c r="FX92" i="6" s="1"/>
  <c r="FW6" i="6"/>
  <c r="FX6" i="6" s="1"/>
  <c r="FW5" i="6"/>
  <c r="FX5" i="6" s="1"/>
  <c r="FW62" i="6"/>
  <c r="FX62" i="6" s="1"/>
  <c r="FW9" i="6"/>
  <c r="FX9" i="6" s="1"/>
  <c r="FW36" i="6"/>
  <c r="FX36" i="6" s="1"/>
  <c r="FW41" i="6"/>
  <c r="FX41" i="6" s="1"/>
  <c r="FW48" i="6"/>
  <c r="FX48" i="6" s="1"/>
  <c r="FW32" i="6"/>
  <c r="FX32" i="6" s="1"/>
  <c r="FW27" i="6"/>
  <c r="FX27" i="6" s="1"/>
  <c r="FX19" i="6"/>
  <c r="FX52" i="6"/>
  <c r="FX10" i="6"/>
  <c r="FW28" i="6"/>
  <c r="FX28" i="6" s="1"/>
  <c r="FW7" i="6"/>
  <c r="FX7" i="6" s="1"/>
  <c r="FW35" i="6"/>
  <c r="FX35" i="6" s="1"/>
  <c r="FW98" i="6"/>
  <c r="FX98" i="6" s="1"/>
  <c r="FW25" i="6"/>
  <c r="FX25" i="6" s="1"/>
  <c r="FW12" i="6"/>
  <c r="FX12" i="6" s="1"/>
  <c r="FX15" i="6"/>
  <c r="FX97" i="6"/>
  <c r="FX95" i="6"/>
  <c r="FX66" i="6"/>
  <c r="FW11" i="6"/>
  <c r="FX11" i="6" s="1"/>
  <c r="FW67" i="6"/>
  <c r="FX67" i="6" s="1"/>
  <c r="FW33" i="6"/>
  <c r="FX33" i="6" s="1"/>
  <c r="FW16" i="6"/>
  <c r="FX16" i="6" s="1"/>
  <c r="FW24" i="6"/>
  <c r="FX24" i="6" s="1"/>
  <c r="FW94" i="6"/>
  <c r="FX94" i="6" s="1"/>
  <c r="FW44" i="6"/>
  <c r="FX44" i="6" s="1"/>
  <c r="BF108" i="12"/>
  <c r="BF111" i="12"/>
  <c r="BF107" i="12"/>
  <c r="BF106" i="12"/>
  <c r="BF103" i="12"/>
  <c r="BF110" i="12"/>
  <c r="BF105" i="12"/>
  <c r="BF109" i="12"/>
  <c r="BF101" i="12"/>
  <c r="BF104" i="12"/>
  <c r="BF100" i="12"/>
  <c r="BF95" i="12"/>
  <c r="BF94" i="12"/>
  <c r="BF96" i="12"/>
  <c r="BF99" i="12"/>
  <c r="BF93" i="12"/>
  <c r="BF97" i="12"/>
  <c r="BF98" i="12"/>
  <c r="BF92" i="12"/>
  <c r="BF86" i="12"/>
  <c r="BF91" i="12"/>
  <c r="BF88" i="12"/>
  <c r="BF90" i="12"/>
  <c r="BF82" i="12"/>
  <c r="BF89" i="12"/>
  <c r="BF87" i="12"/>
  <c r="BF79" i="12"/>
  <c r="BF102" i="12"/>
  <c r="BF85" i="12"/>
  <c r="BF84" i="12"/>
  <c r="BF81" i="12"/>
  <c r="BF78" i="12"/>
  <c r="BF83" i="12"/>
  <c r="BF75" i="12"/>
  <c r="BF72" i="12"/>
  <c r="BF69" i="12"/>
  <c r="BF74" i="12"/>
  <c r="BF77" i="12"/>
  <c r="BF76" i="12"/>
  <c r="BF71" i="12"/>
  <c r="BF80" i="12"/>
  <c r="BF68" i="12"/>
  <c r="BF73" i="12"/>
  <c r="BF67" i="12"/>
  <c r="BF64" i="12"/>
  <c r="BF61" i="12"/>
  <c r="BF66" i="12"/>
  <c r="BF63" i="12"/>
  <c r="BF55" i="12"/>
  <c r="BF60" i="12"/>
  <c r="BF65" i="12"/>
  <c r="BF57" i="12"/>
  <c r="BF70" i="12"/>
  <c r="BF62" i="12"/>
  <c r="BF49" i="12"/>
  <c r="BF56" i="12"/>
  <c r="BF54" i="12"/>
  <c r="BF51" i="12"/>
  <c r="BF59" i="12"/>
  <c r="BF48" i="12"/>
  <c r="BF53" i="12"/>
  <c r="BF45" i="12"/>
  <c r="BF58" i="12"/>
  <c r="BF50" i="12"/>
  <c r="BF36" i="12"/>
  <c r="BF46" i="12"/>
  <c r="BF41" i="12"/>
  <c r="BF33" i="12"/>
  <c r="BF38" i="12"/>
  <c r="BF30" i="12"/>
  <c r="BF43" i="12"/>
  <c r="BF35" i="12"/>
  <c r="BF27" i="12"/>
  <c r="BF52" i="12"/>
  <c r="BF47" i="12"/>
  <c r="BF40" i="12"/>
  <c r="BF32" i="12"/>
  <c r="BF44" i="12"/>
  <c r="BF37" i="12"/>
  <c r="BF29" i="12"/>
  <c r="BF42" i="12"/>
  <c r="BF34" i="12"/>
  <c r="BF26" i="12"/>
  <c r="BF16" i="12"/>
  <c r="BF8" i="12"/>
  <c r="BF5" i="12"/>
  <c r="BF24" i="12"/>
  <c r="BF21" i="12"/>
  <c r="BF13" i="12"/>
  <c r="BF39" i="12"/>
  <c r="BF28" i="12"/>
  <c r="BF18" i="12"/>
  <c r="BF10" i="12"/>
  <c r="BF23" i="12"/>
  <c r="BF15" i="12"/>
  <c r="BF7" i="12"/>
  <c r="BF25" i="12"/>
  <c r="BF20" i="12"/>
  <c r="BF12" i="12"/>
  <c r="BF17" i="12"/>
  <c r="BF9" i="12"/>
  <c r="BF14" i="12"/>
  <c r="BF11" i="12"/>
  <c r="BF31" i="12"/>
  <c r="BF6" i="12"/>
  <c r="BF22" i="12"/>
  <c r="BG3" i="12"/>
  <c r="BF19" i="12"/>
  <c r="FX84" i="6"/>
  <c r="FX20" i="6"/>
  <c r="FX89" i="6"/>
  <c r="FX63" i="6"/>
  <c r="FX93" i="6"/>
  <c r="FX45" i="6"/>
  <c r="FW87" i="6"/>
  <c r="FX87" i="6" s="1"/>
  <c r="FW42" i="6"/>
  <c r="FX42" i="6" s="1"/>
  <c r="FW74" i="6"/>
  <c r="FX74" i="6" s="1"/>
  <c r="FW43" i="6"/>
  <c r="FX43" i="6" s="1"/>
  <c r="FW81" i="6"/>
  <c r="FX81" i="6" s="1"/>
  <c r="FW29" i="6"/>
  <c r="FX29" i="6" s="1"/>
  <c r="FW73" i="6"/>
  <c r="FX73" i="6" s="1"/>
  <c r="FW83" i="6"/>
  <c r="FX83" i="6" s="1"/>
  <c r="FW14" i="6"/>
  <c r="FX14" i="6" s="1"/>
  <c r="BR55" i="6" l="1"/>
  <c r="FX64" i="6"/>
  <c r="FX4" i="6"/>
  <c r="FY4" i="6" s="1"/>
  <c r="BR83" i="6"/>
  <c r="BR68" i="6"/>
  <c r="BR63" i="6"/>
  <c r="BR24" i="6"/>
  <c r="BS24" i="6" s="1"/>
  <c r="BR57" i="6"/>
  <c r="BR94" i="6"/>
  <c r="BR65" i="6"/>
  <c r="BR88" i="6"/>
  <c r="BR46" i="6"/>
  <c r="BR16" i="6"/>
  <c r="BR91" i="6"/>
  <c r="BS91" i="6" s="1"/>
  <c r="BR85" i="6"/>
  <c r="BR26" i="6"/>
  <c r="BR98" i="6"/>
  <c r="BR25" i="6"/>
  <c r="BR81" i="6"/>
  <c r="BR7" i="6"/>
  <c r="BS7" i="6" s="1"/>
  <c r="BS54" i="6"/>
  <c r="BR37" i="6"/>
  <c r="BR87" i="6"/>
  <c r="BR19" i="6"/>
  <c r="BS19" i="6" s="1"/>
  <c r="BR35" i="6"/>
  <c r="BR1" i="6"/>
  <c r="BS56" i="6" s="1"/>
  <c r="BR82" i="6"/>
  <c r="BQ3" i="6"/>
  <c r="BR31" i="6"/>
  <c r="BS31" i="6" s="1"/>
  <c r="BR77" i="6"/>
  <c r="BR33" i="6"/>
  <c r="BR12" i="6"/>
  <c r="BS12" i="6" s="1"/>
  <c r="BS96" i="6"/>
  <c r="BS74" i="6"/>
  <c r="BS72" i="6"/>
  <c r="BR70" i="6"/>
  <c r="BR75" i="6"/>
  <c r="BR20" i="6"/>
  <c r="BS20" i="6" s="1"/>
  <c r="BR17" i="6"/>
  <c r="BS90" i="6"/>
  <c r="BR58" i="6"/>
  <c r="BS58" i="6" s="1"/>
  <c r="BR95" i="6"/>
  <c r="BS95" i="6" s="1"/>
  <c r="BR45" i="6"/>
  <c r="BR27" i="6"/>
  <c r="BS27" i="6" s="1"/>
  <c r="BR21" i="6"/>
  <c r="BS21" i="6" s="1"/>
  <c r="FX17" i="6"/>
  <c r="BS79" i="6"/>
  <c r="BR15" i="6"/>
  <c r="BR67" i="6"/>
  <c r="BS67" i="6" s="1"/>
  <c r="BR38" i="6"/>
  <c r="BS38" i="6" s="1"/>
  <c r="BR8" i="6"/>
  <c r="BG110" i="12"/>
  <c r="BG109" i="12"/>
  <c r="BG111" i="12"/>
  <c r="BG108" i="12"/>
  <c r="BG104" i="12"/>
  <c r="BG103" i="12"/>
  <c r="BG105" i="12"/>
  <c r="BG107" i="12"/>
  <c r="BG100" i="12"/>
  <c r="BG106" i="12"/>
  <c r="BG97" i="12"/>
  <c r="BG91" i="12"/>
  <c r="BG96" i="12"/>
  <c r="BG99" i="12"/>
  <c r="BG93" i="12"/>
  <c r="BG102" i="12"/>
  <c r="BG101" i="12"/>
  <c r="BG98" i="12"/>
  <c r="BG90" i="12"/>
  <c r="BG92" i="12"/>
  <c r="BG94" i="12"/>
  <c r="BG88" i="12"/>
  <c r="BG85" i="12"/>
  <c r="BG82" i="12"/>
  <c r="BG89" i="12"/>
  <c r="BG87" i="12"/>
  <c r="BG86" i="12"/>
  <c r="BG84" i="12"/>
  <c r="BG95" i="12"/>
  <c r="BG81" i="12"/>
  <c r="BG78" i="12"/>
  <c r="BG83" i="12"/>
  <c r="BG72" i="12"/>
  <c r="BG69" i="12"/>
  <c r="BG74" i="12"/>
  <c r="BG77" i="12"/>
  <c r="BG76" i="12"/>
  <c r="BG71" i="12"/>
  <c r="BG80" i="12"/>
  <c r="BG73" i="12"/>
  <c r="BG70" i="12"/>
  <c r="BG61" i="12"/>
  <c r="BG68" i="12"/>
  <c r="BG66" i="12"/>
  <c r="BG63" i="12"/>
  <c r="BG60" i="12"/>
  <c r="BG79" i="12"/>
  <c r="BG65" i="12"/>
  <c r="BG57" i="12"/>
  <c r="BG62" i="12"/>
  <c r="BG75" i="12"/>
  <c r="BG59" i="12"/>
  <c r="BG56" i="12"/>
  <c r="BG54" i="12"/>
  <c r="BG46" i="12"/>
  <c r="BG67" i="12"/>
  <c r="BG51" i="12"/>
  <c r="BG48" i="12"/>
  <c r="BG53" i="12"/>
  <c r="BG64" i="12"/>
  <c r="BG58" i="12"/>
  <c r="BG50" i="12"/>
  <c r="BG55" i="12"/>
  <c r="BG41" i="12"/>
  <c r="BG33" i="12"/>
  <c r="BG38" i="12"/>
  <c r="BG43" i="12"/>
  <c r="BG35" i="12"/>
  <c r="BG52" i="12"/>
  <c r="BG49" i="12"/>
  <c r="BG47" i="12"/>
  <c r="BG40" i="12"/>
  <c r="BG32" i="12"/>
  <c r="BG44" i="12"/>
  <c r="BG37" i="12"/>
  <c r="BG29" i="12"/>
  <c r="BG42" i="12"/>
  <c r="BG34" i="12"/>
  <c r="BG26" i="12"/>
  <c r="BG39" i="12"/>
  <c r="BG31" i="12"/>
  <c r="BG24" i="12"/>
  <c r="BG21" i="12"/>
  <c r="BG13" i="12"/>
  <c r="BH3" i="12"/>
  <c r="BG28" i="12"/>
  <c r="BG18" i="12"/>
  <c r="BG10" i="12"/>
  <c r="BG36" i="12"/>
  <c r="BG27" i="12"/>
  <c r="BG23" i="12"/>
  <c r="BG15" i="12"/>
  <c r="BG7" i="12"/>
  <c r="BG25" i="12"/>
  <c r="BG20" i="12"/>
  <c r="BG12" i="12"/>
  <c r="BG17" i="12"/>
  <c r="BG9" i="12"/>
  <c r="BG45" i="12"/>
  <c r="BG30" i="12"/>
  <c r="BG22" i="12"/>
  <c r="BG14" i="12"/>
  <c r="BG6" i="12"/>
  <c r="BG5" i="12"/>
  <c r="BG19" i="12"/>
  <c r="BG16" i="12"/>
  <c r="BG11" i="12"/>
  <c r="BG8" i="12"/>
  <c r="FW3" i="6"/>
  <c r="FX1" i="6"/>
  <c r="FY11" i="6" s="1"/>
  <c r="FY89" i="6"/>
  <c r="FX37" i="6"/>
  <c r="FX40" i="6"/>
  <c r="FY87" i="6"/>
  <c r="FY20" i="6"/>
  <c r="FX57" i="6"/>
  <c r="FX71" i="6"/>
  <c r="FX53" i="6"/>
  <c r="FY29" i="6"/>
  <c r="FY23" i="6"/>
  <c r="FY82" i="6"/>
  <c r="FY26" i="6"/>
  <c r="FX59" i="6"/>
  <c r="FY59" i="6" s="1"/>
  <c r="FY76" i="6" l="1"/>
  <c r="FY90" i="6"/>
  <c r="BS48" i="6"/>
  <c r="FY60" i="6"/>
  <c r="BS26" i="6"/>
  <c r="BS9" i="6"/>
  <c r="BT9" i="6" s="1"/>
  <c r="FY45" i="6"/>
  <c r="FY52" i="6"/>
  <c r="BS85" i="6"/>
  <c r="BS57" i="6"/>
  <c r="FY94" i="6"/>
  <c r="FY50" i="6"/>
  <c r="FY85" i="6"/>
  <c r="FY14" i="6"/>
  <c r="FY34" i="6"/>
  <c r="FY47" i="6"/>
  <c r="BS60" i="6"/>
  <c r="BS23" i="6"/>
  <c r="BS82" i="6"/>
  <c r="BS81" i="6"/>
  <c r="BS16" i="6"/>
  <c r="BS63" i="6"/>
  <c r="BT63" i="6" s="1"/>
  <c r="FY65" i="6"/>
  <c r="FY96" i="6"/>
  <c r="FY71" i="6"/>
  <c r="FY75" i="6"/>
  <c r="FY25" i="6"/>
  <c r="FY35" i="6"/>
  <c r="FY62" i="6"/>
  <c r="BS15" i="6"/>
  <c r="BR3" i="6"/>
  <c r="BS62" i="6"/>
  <c r="BS32" i="6"/>
  <c r="BS42" i="6"/>
  <c r="BS97" i="6"/>
  <c r="BS51" i="6"/>
  <c r="BS1" i="6"/>
  <c r="BT19" i="6" s="1"/>
  <c r="BS14" i="6"/>
  <c r="BS55" i="6"/>
  <c r="BS22" i="6"/>
  <c r="BS29" i="6"/>
  <c r="BS39" i="6"/>
  <c r="BS84" i="6"/>
  <c r="BS89" i="6"/>
  <c r="BS6" i="6"/>
  <c r="BT6" i="6" s="1"/>
  <c r="BS18" i="6"/>
  <c r="BS78" i="6"/>
  <c r="BS52" i="6"/>
  <c r="BS30" i="6"/>
  <c r="BS61" i="6"/>
  <c r="BS13" i="6"/>
  <c r="BS44" i="6"/>
  <c r="BS50" i="6"/>
  <c r="BT50" i="6" s="1"/>
  <c r="BS28" i="6"/>
  <c r="BS86" i="6"/>
  <c r="BS53" i="6"/>
  <c r="BS47" i="6"/>
  <c r="BS36" i="6"/>
  <c r="BS40" i="6"/>
  <c r="BS93" i="6"/>
  <c r="BS80" i="6"/>
  <c r="BT80" i="6" s="1"/>
  <c r="BS71" i="6"/>
  <c r="BS41" i="6"/>
  <c r="BS4" i="6"/>
  <c r="BS92" i="6"/>
  <c r="BS43" i="6"/>
  <c r="BS25" i="6"/>
  <c r="BS46" i="6"/>
  <c r="BS68" i="6"/>
  <c r="BT68" i="6" s="1"/>
  <c r="BS73" i="6"/>
  <c r="FY33" i="6"/>
  <c r="FY57" i="6"/>
  <c r="FY95" i="6"/>
  <c r="FY68" i="6"/>
  <c r="FY79" i="6"/>
  <c r="FY66" i="6"/>
  <c r="FY39" i="6"/>
  <c r="FY31" i="6"/>
  <c r="FY48" i="6"/>
  <c r="BS17" i="6"/>
  <c r="BS34" i="6"/>
  <c r="BS35" i="6"/>
  <c r="BS98" i="6"/>
  <c r="BS88" i="6"/>
  <c r="BS83" i="6"/>
  <c r="BT83" i="6" s="1"/>
  <c r="BS11" i="6"/>
  <c r="FY93" i="6"/>
  <c r="FY78" i="6"/>
  <c r="FY8" i="6"/>
  <c r="FY77" i="6"/>
  <c r="BS59" i="6"/>
  <c r="BT59" i="6" s="1"/>
  <c r="FY40" i="6"/>
  <c r="FY13" i="6"/>
  <c r="FY9" i="6"/>
  <c r="FY56" i="6"/>
  <c r="FY86" i="6"/>
  <c r="FY7" i="6"/>
  <c r="FY43" i="6"/>
  <c r="FY88" i="6"/>
  <c r="FY37" i="6"/>
  <c r="FY44" i="6"/>
  <c r="BS75" i="6"/>
  <c r="BS33" i="6"/>
  <c r="BS87" i="6"/>
  <c r="BS10" i="6"/>
  <c r="BT10" i="6" s="1"/>
  <c r="BS65" i="6"/>
  <c r="BS69" i="6"/>
  <c r="FY19" i="6"/>
  <c r="FY30" i="6"/>
  <c r="FY38" i="6"/>
  <c r="FY84" i="6"/>
  <c r="FY53" i="6"/>
  <c r="FY97" i="6"/>
  <c r="FY81" i="6"/>
  <c r="FY58" i="6"/>
  <c r="FY64" i="6"/>
  <c r="FY36" i="6"/>
  <c r="FY17" i="6"/>
  <c r="FY91" i="6"/>
  <c r="BS8" i="6"/>
  <c r="BS45" i="6"/>
  <c r="BT45" i="6" s="1"/>
  <c r="BS70" i="6"/>
  <c r="BS77" i="6"/>
  <c r="BS37" i="6"/>
  <c r="BS5" i="6"/>
  <c r="BS94" i="6"/>
  <c r="BS64" i="6"/>
  <c r="BS66" i="6"/>
  <c r="BT95" i="6"/>
  <c r="BS76" i="6"/>
  <c r="BS49" i="6"/>
  <c r="FY12" i="6"/>
  <c r="FY73" i="6"/>
  <c r="FY22" i="6"/>
  <c r="FY72" i="6"/>
  <c r="FY92" i="6"/>
  <c r="FY21" i="6"/>
  <c r="FY49" i="6"/>
  <c r="FY80" i="6"/>
  <c r="FY27" i="6"/>
  <c r="FY28" i="6"/>
  <c r="FY55" i="6"/>
  <c r="FY15" i="6"/>
  <c r="FY41" i="6"/>
  <c r="FY54" i="6"/>
  <c r="FY42" i="6"/>
  <c r="FY61" i="6"/>
  <c r="FY63" i="6"/>
  <c r="FY46" i="6"/>
  <c r="FY5" i="6"/>
  <c r="FY10" i="6"/>
  <c r="FY69" i="6"/>
  <c r="FY67" i="6"/>
  <c r="FY74" i="6"/>
  <c r="FY51" i="6"/>
  <c r="FY24" i="6"/>
  <c r="FY32" i="6"/>
  <c r="FY98" i="6"/>
  <c r="FZ98" i="6" s="1"/>
  <c r="FY83" i="6"/>
  <c r="FY70" i="6"/>
  <c r="FY16" i="6"/>
  <c r="FY1" i="6"/>
  <c r="FZ38" i="6" s="1"/>
  <c r="FX3" i="6"/>
  <c r="FY18" i="6"/>
  <c r="FY6" i="6"/>
  <c r="BH110" i="12"/>
  <c r="BH111" i="12"/>
  <c r="BH101" i="12"/>
  <c r="BH105" i="12"/>
  <c r="BH107" i="12"/>
  <c r="BH100" i="12"/>
  <c r="BH104" i="12"/>
  <c r="BH103" i="12"/>
  <c r="BH106" i="12"/>
  <c r="BH108" i="12"/>
  <c r="BH109" i="12"/>
  <c r="BH97" i="12"/>
  <c r="BH96" i="12"/>
  <c r="BH99" i="12"/>
  <c r="BH93" i="12"/>
  <c r="BH102" i="12"/>
  <c r="BH98" i="12"/>
  <c r="BH95" i="12"/>
  <c r="BH92" i="12"/>
  <c r="BH94" i="12"/>
  <c r="BH88" i="12"/>
  <c r="BH91" i="12"/>
  <c r="BH85" i="12"/>
  <c r="BH90" i="12"/>
  <c r="BH89" i="12"/>
  <c r="BH87" i="12"/>
  <c r="BH82" i="12"/>
  <c r="BH79" i="12"/>
  <c r="BH86" i="12"/>
  <c r="BH84" i="12"/>
  <c r="BH81" i="12"/>
  <c r="BH83" i="12"/>
  <c r="BH80" i="12"/>
  <c r="BH69" i="12"/>
  <c r="BH74" i="12"/>
  <c r="BH78" i="12"/>
  <c r="BH77" i="12"/>
  <c r="BH76" i="12"/>
  <c r="BH71" i="12"/>
  <c r="BH73" i="12"/>
  <c r="BH70" i="12"/>
  <c r="BH75" i="12"/>
  <c r="BH67" i="12"/>
  <c r="BH68" i="12"/>
  <c r="BH66" i="12"/>
  <c r="BH63" i="12"/>
  <c r="BH60" i="12"/>
  <c r="BH65" i="12"/>
  <c r="BH57" i="12"/>
  <c r="BH62" i="12"/>
  <c r="BH59" i="12"/>
  <c r="BH72" i="12"/>
  <c r="BH64" i="12"/>
  <c r="BH56" i="12"/>
  <c r="BH51" i="12"/>
  <c r="BH48" i="12"/>
  <c r="BH53" i="12"/>
  <c r="BH58" i="12"/>
  <c r="BH50" i="12"/>
  <c r="BH61" i="12"/>
  <c r="BH55" i="12"/>
  <c r="BH47" i="12"/>
  <c r="BH52" i="12"/>
  <c r="BH46" i="12"/>
  <c r="BH38" i="12"/>
  <c r="BH30" i="12"/>
  <c r="BH43" i="12"/>
  <c r="BH35" i="12"/>
  <c r="BH54" i="12"/>
  <c r="BH49" i="12"/>
  <c r="BH40" i="12"/>
  <c r="BH32" i="12"/>
  <c r="BH44" i="12"/>
  <c r="BH37" i="12"/>
  <c r="BH29" i="12"/>
  <c r="BH42" i="12"/>
  <c r="BH34" i="12"/>
  <c r="BH26" i="12"/>
  <c r="BH39" i="12"/>
  <c r="BH31" i="12"/>
  <c r="BH45" i="12"/>
  <c r="BH36" i="12"/>
  <c r="BH28" i="12"/>
  <c r="BH18" i="12"/>
  <c r="BH10" i="12"/>
  <c r="BH27" i="12"/>
  <c r="BH23" i="12"/>
  <c r="BH15" i="12"/>
  <c r="BH7" i="12"/>
  <c r="BH41" i="12"/>
  <c r="BH33" i="12"/>
  <c r="BH25" i="12"/>
  <c r="BH20" i="12"/>
  <c r="BH12" i="12"/>
  <c r="BH17" i="12"/>
  <c r="BH9" i="12"/>
  <c r="BH22" i="12"/>
  <c r="BH14" i="12"/>
  <c r="BH6" i="12"/>
  <c r="BH19" i="12"/>
  <c r="BH11" i="12"/>
  <c r="BH24" i="12"/>
  <c r="BH5" i="12"/>
  <c r="BI3" i="12"/>
  <c r="BH21" i="12"/>
  <c r="BH16" i="12"/>
  <c r="BH13" i="12"/>
  <c r="BH8" i="12"/>
  <c r="BT8" i="6" l="1"/>
  <c r="BT51" i="6"/>
  <c r="BT64" i="6"/>
  <c r="BT98" i="6"/>
  <c r="BT97" i="6"/>
  <c r="BT94" i="6"/>
  <c r="BT75" i="6"/>
  <c r="BT20" i="6"/>
  <c r="BU20" i="6" s="1"/>
  <c r="BT35" i="6"/>
  <c r="BT43" i="6"/>
  <c r="BT36" i="6"/>
  <c r="BT61" i="6"/>
  <c r="BT39" i="6"/>
  <c r="BU39" i="6" s="1"/>
  <c r="BT42" i="6"/>
  <c r="BT87" i="6"/>
  <c r="BT46" i="6"/>
  <c r="BU46" i="6" s="1"/>
  <c r="BT13" i="6"/>
  <c r="BT81" i="6"/>
  <c r="BT49" i="6"/>
  <c r="BT5" i="6"/>
  <c r="BT27" i="6"/>
  <c r="BU27" i="6" s="1"/>
  <c r="BT34" i="6"/>
  <c r="BU34" i="6" s="1"/>
  <c r="BT92" i="6"/>
  <c r="BT47" i="6"/>
  <c r="BU47" i="6" s="1"/>
  <c r="BT30" i="6"/>
  <c r="BT29" i="6"/>
  <c r="BT32" i="6"/>
  <c r="BT23" i="6"/>
  <c r="BT44" i="6"/>
  <c r="BU44" i="6" s="1"/>
  <c r="BT16" i="6"/>
  <c r="BU16" i="6" s="1"/>
  <c r="BT12" i="6"/>
  <c r="BU12" i="6" s="1"/>
  <c r="BT84" i="6"/>
  <c r="BU84" i="6" s="1"/>
  <c r="BT76" i="6"/>
  <c r="BT37" i="6"/>
  <c r="BT17" i="6"/>
  <c r="FZ57" i="6"/>
  <c r="BT4" i="6"/>
  <c r="BT53" i="6"/>
  <c r="BU53" i="6" s="1"/>
  <c r="BT52" i="6"/>
  <c r="BT22" i="6"/>
  <c r="BU22" i="6" s="1"/>
  <c r="BT62" i="6"/>
  <c r="BT60" i="6"/>
  <c r="BT7" i="6"/>
  <c r="BT66" i="6"/>
  <c r="BU66" i="6" s="1"/>
  <c r="BT88" i="6"/>
  <c r="BT89" i="6"/>
  <c r="BU89" i="6" s="1"/>
  <c r="BT25" i="6"/>
  <c r="BT54" i="6"/>
  <c r="BU54" i="6" s="1"/>
  <c r="BT77" i="6"/>
  <c r="BT69" i="6"/>
  <c r="BT41" i="6"/>
  <c r="BT86" i="6"/>
  <c r="BT78" i="6"/>
  <c r="BU78" i="6" s="1"/>
  <c r="BT55" i="6"/>
  <c r="BT26" i="6"/>
  <c r="BT93" i="6"/>
  <c r="BU93" i="6" s="1"/>
  <c r="BT33" i="6"/>
  <c r="BT40" i="6"/>
  <c r="FZ82" i="6"/>
  <c r="BT72" i="6"/>
  <c r="BU72" i="6" s="1"/>
  <c r="BT70" i="6"/>
  <c r="BU70" i="6" s="1"/>
  <c r="BT65" i="6"/>
  <c r="BU65" i="6" s="1"/>
  <c r="BT11" i="6"/>
  <c r="BT73" i="6"/>
  <c r="BU73" i="6" s="1"/>
  <c r="BT71" i="6"/>
  <c r="BT28" i="6"/>
  <c r="BT18" i="6"/>
  <c r="BT14" i="6"/>
  <c r="BT15" i="6"/>
  <c r="BU15" i="6" s="1"/>
  <c r="BT24" i="6"/>
  <c r="BU24" i="6" s="1"/>
  <c r="BU86" i="6"/>
  <c r="BU7" i="6"/>
  <c r="BU37" i="6"/>
  <c r="FZ79" i="6"/>
  <c r="GA79" i="6" s="1"/>
  <c r="FZ75" i="6"/>
  <c r="GA75" i="6" s="1"/>
  <c r="BU18" i="6"/>
  <c r="BU41" i="6"/>
  <c r="FZ68" i="6"/>
  <c r="FZ62" i="6"/>
  <c r="GA62" i="6" s="1"/>
  <c r="FZ89" i="6"/>
  <c r="BU59" i="6"/>
  <c r="BU83" i="6"/>
  <c r="BU68" i="6"/>
  <c r="BU80" i="6"/>
  <c r="BU50" i="6"/>
  <c r="BU6" i="6"/>
  <c r="BT1" i="6"/>
  <c r="BU60" i="6" s="1"/>
  <c r="BT48" i="6"/>
  <c r="BT57" i="6"/>
  <c r="BU57" i="6" s="1"/>
  <c r="BT67" i="6"/>
  <c r="BU67" i="6" s="1"/>
  <c r="BT90" i="6"/>
  <c r="BU90" i="6" s="1"/>
  <c r="BT85" i="6"/>
  <c r="BU85" i="6" s="1"/>
  <c r="BT38" i="6"/>
  <c r="BU38" i="6" s="1"/>
  <c r="BT31" i="6"/>
  <c r="BU31" i="6" s="1"/>
  <c r="BS3" i="6"/>
  <c r="BT79" i="6"/>
  <c r="BU79" i="6" s="1"/>
  <c r="BT74" i="6"/>
  <c r="BU74" i="6" s="1"/>
  <c r="BT21" i="6"/>
  <c r="BU21" i="6" s="1"/>
  <c r="BU4" i="6"/>
  <c r="BU9" i="6"/>
  <c r="FZ85" i="6"/>
  <c r="FZ42" i="6"/>
  <c r="FZ88" i="6"/>
  <c r="BU8" i="6"/>
  <c r="BU87" i="6"/>
  <c r="BU26" i="6"/>
  <c r="BU88" i="6"/>
  <c r="BU51" i="6"/>
  <c r="BU63" i="6"/>
  <c r="BT96" i="6"/>
  <c r="BU96" i="6" s="1"/>
  <c r="BU62" i="6"/>
  <c r="BU64" i="6"/>
  <c r="BU33" i="6"/>
  <c r="BU98" i="6"/>
  <c r="BU25" i="6"/>
  <c r="BU40" i="6"/>
  <c r="BU13" i="6"/>
  <c r="BU97" i="6"/>
  <c r="BT58" i="6"/>
  <c r="BU58" i="6" s="1"/>
  <c r="BU17" i="6"/>
  <c r="BU77" i="6"/>
  <c r="FZ16" i="6"/>
  <c r="GA16" i="6" s="1"/>
  <c r="FZ84" i="6"/>
  <c r="BU94" i="6"/>
  <c r="BU75" i="6"/>
  <c r="BU35" i="6"/>
  <c r="BU43" i="6"/>
  <c r="BU36" i="6"/>
  <c r="BU61" i="6"/>
  <c r="BU42" i="6"/>
  <c r="BU81" i="6"/>
  <c r="BT56" i="6"/>
  <c r="BU56" i="6" s="1"/>
  <c r="BU23" i="6"/>
  <c r="FZ18" i="6"/>
  <c r="GA18" i="6" s="1"/>
  <c r="FZ70" i="6"/>
  <c r="GA70" i="6" s="1"/>
  <c r="FZ74" i="6"/>
  <c r="FZ87" i="6"/>
  <c r="BU49" i="6"/>
  <c r="BU5" i="6"/>
  <c r="BU92" i="6"/>
  <c r="BU30" i="6"/>
  <c r="BU29" i="6"/>
  <c r="BU32" i="6"/>
  <c r="BT82" i="6"/>
  <c r="BU82" i="6" s="1"/>
  <c r="BT91" i="6"/>
  <c r="BU91" i="6" s="1"/>
  <c r="FZ95" i="6"/>
  <c r="FZ65" i="6"/>
  <c r="FZ14" i="6"/>
  <c r="FZ56" i="6"/>
  <c r="FZ41" i="6"/>
  <c r="FZ29" i="6"/>
  <c r="FZ26" i="6"/>
  <c r="FZ44" i="6"/>
  <c r="FZ31" i="6"/>
  <c r="FZ49" i="6"/>
  <c r="FZ86" i="6"/>
  <c r="FZ72" i="6"/>
  <c r="FZ78" i="6"/>
  <c r="FZ36" i="6"/>
  <c r="FZ83" i="6"/>
  <c r="FZ25" i="6"/>
  <c r="FZ51" i="6"/>
  <c r="FZ17" i="6"/>
  <c r="FZ61" i="6"/>
  <c r="FZ81" i="6"/>
  <c r="FZ22" i="6"/>
  <c r="FY3" i="6"/>
  <c r="FZ1" i="6"/>
  <c r="FZ71" i="6"/>
  <c r="GA71" i="6" s="1"/>
  <c r="FZ67" i="6"/>
  <c r="FZ50" i="6"/>
  <c r="GA50" i="6" s="1"/>
  <c r="FZ52" i="6"/>
  <c r="GA52" i="6" s="1"/>
  <c r="FZ76" i="6"/>
  <c r="GA76" i="6" s="1"/>
  <c r="FZ39" i="6"/>
  <c r="FZ20" i="6"/>
  <c r="GA20" i="6" s="1"/>
  <c r="FZ28" i="6"/>
  <c r="GA28" i="6" s="1"/>
  <c r="FZ97" i="6"/>
  <c r="GA97" i="6" s="1"/>
  <c r="FZ73" i="6"/>
  <c r="GA73" i="6" s="1"/>
  <c r="FZ30" i="6"/>
  <c r="GA30" i="6" s="1"/>
  <c r="FZ47" i="6"/>
  <c r="GA84" i="6"/>
  <c r="BI111" i="12"/>
  <c r="BI110" i="12"/>
  <c r="BI109" i="12"/>
  <c r="BI106" i="12"/>
  <c r="BI105" i="12"/>
  <c r="BI102" i="12"/>
  <c r="BI107" i="12"/>
  <c r="BI108" i="12"/>
  <c r="BI104" i="12"/>
  <c r="BI103" i="12"/>
  <c r="BI99" i="12"/>
  <c r="BI93" i="12"/>
  <c r="BI98" i="12"/>
  <c r="BI101" i="12"/>
  <c r="BI95" i="12"/>
  <c r="BI92" i="12"/>
  <c r="BI94" i="12"/>
  <c r="BI91" i="12"/>
  <c r="BI85" i="12"/>
  <c r="BI96" i="12"/>
  <c r="BI90" i="12"/>
  <c r="BI100" i="12"/>
  <c r="BI89" i="12"/>
  <c r="BI87" i="12"/>
  <c r="BI86" i="12"/>
  <c r="BI84" i="12"/>
  <c r="BI81" i="12"/>
  <c r="BI88" i="12"/>
  <c r="BI78" i="12"/>
  <c r="BI83" i="12"/>
  <c r="BI80" i="12"/>
  <c r="BI77" i="12"/>
  <c r="BI82" i="12"/>
  <c r="BI74" i="12"/>
  <c r="BI76" i="12"/>
  <c r="BI71" i="12"/>
  <c r="BI68" i="12"/>
  <c r="BI73" i="12"/>
  <c r="BI70" i="12"/>
  <c r="BI75" i="12"/>
  <c r="BI67" i="12"/>
  <c r="BI97" i="12"/>
  <c r="BI79" i="12"/>
  <c r="BI72" i="12"/>
  <c r="BI63" i="12"/>
  <c r="BI65" i="12"/>
  <c r="BI62" i="12"/>
  <c r="BI59" i="12"/>
  <c r="BI64" i="12"/>
  <c r="BI56" i="12"/>
  <c r="BI69" i="12"/>
  <c r="BI61" i="12"/>
  <c r="BI48" i="12"/>
  <c r="BI57" i="12"/>
  <c r="BI53" i="12"/>
  <c r="BI58" i="12"/>
  <c r="BI50" i="12"/>
  <c r="BI55" i="12"/>
  <c r="BI66" i="12"/>
  <c r="BI60" i="12"/>
  <c r="BI52" i="12"/>
  <c r="BI44" i="12"/>
  <c r="BI49" i="12"/>
  <c r="BI51" i="12"/>
  <c r="BI43" i="12"/>
  <c r="BI35" i="12"/>
  <c r="BI54" i="12"/>
  <c r="BI40" i="12"/>
  <c r="BI47" i="12"/>
  <c r="BI37" i="12"/>
  <c r="BI42" i="12"/>
  <c r="BI34" i="12"/>
  <c r="BI26" i="12"/>
  <c r="BI39" i="12"/>
  <c r="BI31" i="12"/>
  <c r="BI45" i="12"/>
  <c r="BI36" i="12"/>
  <c r="BI28" i="12"/>
  <c r="BI41" i="12"/>
  <c r="BI33" i="12"/>
  <c r="BI25" i="12"/>
  <c r="BI27" i="12"/>
  <c r="BI23" i="12"/>
  <c r="BI15" i="12"/>
  <c r="BI7" i="12"/>
  <c r="BI20" i="12"/>
  <c r="BI12" i="12"/>
  <c r="BI38" i="12"/>
  <c r="BI32" i="12"/>
  <c r="BI29" i="12"/>
  <c r="BI17" i="12"/>
  <c r="BI9" i="12"/>
  <c r="BI22" i="12"/>
  <c r="BI14" i="12"/>
  <c r="BI6" i="12"/>
  <c r="BI30" i="12"/>
  <c r="BI19" i="12"/>
  <c r="BI11" i="12"/>
  <c r="BI16" i="12"/>
  <c r="BI8" i="12"/>
  <c r="BI46" i="12"/>
  <c r="BI5" i="12"/>
  <c r="BI10" i="12"/>
  <c r="BI18" i="12"/>
  <c r="BJ3" i="12"/>
  <c r="BI21" i="12"/>
  <c r="BI13" i="12"/>
  <c r="BI24" i="12"/>
  <c r="FZ69" i="6"/>
  <c r="GA69" i="6" s="1"/>
  <c r="FZ34" i="6"/>
  <c r="GA34" i="6" s="1"/>
  <c r="FZ94" i="6"/>
  <c r="GA94" i="6" s="1"/>
  <c r="FZ64" i="6"/>
  <c r="GA64" i="6" s="1"/>
  <c r="FZ60" i="6"/>
  <c r="GA60" i="6" s="1"/>
  <c r="FZ21" i="6"/>
  <c r="GA21" i="6" s="1"/>
  <c r="FZ12" i="6"/>
  <c r="GA12" i="6" s="1"/>
  <c r="FZ91" i="6"/>
  <c r="GA91" i="6" s="1"/>
  <c r="GA87" i="6"/>
  <c r="FZ6" i="6"/>
  <c r="GA6" i="6" s="1"/>
  <c r="FZ35" i="6"/>
  <c r="GA35" i="6" s="1"/>
  <c r="FZ33" i="6"/>
  <c r="GA33" i="6" s="1"/>
  <c r="FZ96" i="6"/>
  <c r="GA96" i="6" s="1"/>
  <c r="FZ5" i="6"/>
  <c r="GA5" i="6" s="1"/>
  <c r="FZ54" i="6"/>
  <c r="GA54" i="6" s="1"/>
  <c r="FZ48" i="6"/>
  <c r="GA48" i="6" s="1"/>
  <c r="FZ66" i="6"/>
  <c r="GA66" i="6" s="1"/>
  <c r="FZ53" i="6"/>
  <c r="GA53" i="6" s="1"/>
  <c r="FZ92" i="6"/>
  <c r="GA92" i="6" s="1"/>
  <c r="FZ13" i="6"/>
  <c r="GA13" i="6" s="1"/>
  <c r="FZ93" i="6"/>
  <c r="GA93" i="6" s="1"/>
  <c r="FZ58" i="6"/>
  <c r="GA58" i="6" s="1"/>
  <c r="FZ32" i="6"/>
  <c r="GA32" i="6" s="1"/>
  <c r="FZ46" i="6"/>
  <c r="GA46" i="6" s="1"/>
  <c r="FZ4" i="6"/>
  <c r="GA4" i="6" s="1"/>
  <c r="FZ15" i="6"/>
  <c r="GA15" i="6" s="1"/>
  <c r="FZ8" i="6"/>
  <c r="GA8" i="6" s="1"/>
  <c r="FZ23" i="6"/>
  <c r="GA23" i="6" s="1"/>
  <c r="FZ27" i="6"/>
  <c r="GA27" i="6" s="1"/>
  <c r="FZ43" i="6"/>
  <c r="GA43" i="6" s="1"/>
  <c r="FZ40" i="6"/>
  <c r="GA40" i="6" s="1"/>
  <c r="FZ19" i="6"/>
  <c r="GA19" i="6" s="1"/>
  <c r="GA57" i="6"/>
  <c r="GA89" i="6"/>
  <c r="GA82" i="6"/>
  <c r="GA68" i="6"/>
  <c r="FZ24" i="6"/>
  <c r="GA24" i="6" s="1"/>
  <c r="FZ10" i="6"/>
  <c r="GA10" i="6" s="1"/>
  <c r="FZ59" i="6"/>
  <c r="GA59" i="6" s="1"/>
  <c r="FZ63" i="6"/>
  <c r="GA63" i="6" s="1"/>
  <c r="FZ90" i="6"/>
  <c r="GA90" i="6" s="1"/>
  <c r="FZ45" i="6"/>
  <c r="GA45" i="6" s="1"/>
  <c r="FZ55" i="6"/>
  <c r="GA55" i="6" s="1"/>
  <c r="FZ9" i="6"/>
  <c r="GA9" i="6" s="1"/>
  <c r="FZ77" i="6"/>
  <c r="GA77" i="6" s="1"/>
  <c r="FZ80" i="6"/>
  <c r="GA80" i="6" s="1"/>
  <c r="FZ37" i="6"/>
  <c r="GA37" i="6" s="1"/>
  <c r="FZ7" i="6"/>
  <c r="GA7" i="6" s="1"/>
  <c r="FZ11" i="6"/>
  <c r="GA11" i="6" s="1"/>
  <c r="BU48" i="6" l="1"/>
  <c r="BU10" i="6"/>
  <c r="GA85" i="6"/>
  <c r="GA98" i="6"/>
  <c r="GA67" i="6"/>
  <c r="GB67" i="6" s="1"/>
  <c r="GA88" i="6"/>
  <c r="BU11" i="6"/>
  <c r="BU14" i="6"/>
  <c r="BT3" i="6"/>
  <c r="BU1" i="6"/>
  <c r="BV40" i="6" s="1"/>
  <c r="BU95" i="6"/>
  <c r="BU55" i="6"/>
  <c r="BU45" i="6"/>
  <c r="BU28" i="6"/>
  <c r="BU69" i="6"/>
  <c r="BU76" i="6"/>
  <c r="GA47" i="6"/>
  <c r="GA39" i="6"/>
  <c r="BU71" i="6"/>
  <c r="BV71" i="6" s="1"/>
  <c r="BU52" i="6"/>
  <c r="BU19" i="6"/>
  <c r="BJ110" i="12"/>
  <c r="BJ103" i="12"/>
  <c r="BJ107" i="12"/>
  <c r="BJ108" i="12"/>
  <c r="BJ104" i="12"/>
  <c r="BJ106" i="12"/>
  <c r="BJ99" i="12"/>
  <c r="BJ111" i="12"/>
  <c r="BJ109" i="12"/>
  <c r="BJ105" i="12"/>
  <c r="BJ100" i="12"/>
  <c r="BJ96" i="12"/>
  <c r="BJ98" i="12"/>
  <c r="BJ90" i="12"/>
  <c r="BJ102" i="12"/>
  <c r="BJ101" i="12"/>
  <c r="BJ95" i="12"/>
  <c r="BJ92" i="12"/>
  <c r="BJ97" i="12"/>
  <c r="BJ89" i="12"/>
  <c r="BJ93" i="12"/>
  <c r="BJ94" i="12"/>
  <c r="BJ91" i="12"/>
  <c r="BJ87" i="12"/>
  <c r="BJ86" i="12"/>
  <c r="BJ84" i="12"/>
  <c r="BJ81" i="12"/>
  <c r="BJ88" i="12"/>
  <c r="BJ85" i="12"/>
  <c r="BJ83" i="12"/>
  <c r="BJ80" i="12"/>
  <c r="BJ82" i="12"/>
  <c r="BJ76" i="12"/>
  <c r="BJ71" i="12"/>
  <c r="BJ78" i="12"/>
  <c r="BJ77" i="12"/>
  <c r="BJ68" i="12"/>
  <c r="BJ73" i="12"/>
  <c r="BJ70" i="12"/>
  <c r="BJ75" i="12"/>
  <c r="BJ79" i="12"/>
  <c r="BJ72" i="12"/>
  <c r="BJ69" i="12"/>
  <c r="BJ60" i="12"/>
  <c r="BJ65" i="12"/>
  <c r="BJ62" i="12"/>
  <c r="BJ59" i="12"/>
  <c r="BJ64" i="12"/>
  <c r="BJ56" i="12"/>
  <c r="BJ74" i="12"/>
  <c r="BJ61" i="12"/>
  <c r="BJ67" i="12"/>
  <c r="BJ66" i="12"/>
  <c r="BJ58" i="12"/>
  <c r="BJ57" i="12"/>
  <c r="BJ53" i="12"/>
  <c r="BJ50" i="12"/>
  <c r="BJ55" i="12"/>
  <c r="BJ47" i="12"/>
  <c r="BJ63" i="12"/>
  <c r="BJ52" i="12"/>
  <c r="BJ49" i="12"/>
  <c r="BJ54" i="12"/>
  <c r="BJ40" i="12"/>
  <c r="BJ32" i="12"/>
  <c r="BJ37" i="12"/>
  <c r="BJ44" i="12"/>
  <c r="BJ42" i="12"/>
  <c r="BJ34" i="12"/>
  <c r="BJ39" i="12"/>
  <c r="BJ31" i="12"/>
  <c r="BJ45" i="12"/>
  <c r="BJ36" i="12"/>
  <c r="BJ28" i="12"/>
  <c r="BJ41" i="12"/>
  <c r="BJ33" i="12"/>
  <c r="BJ48" i="12"/>
  <c r="BJ46" i="12"/>
  <c r="BJ38" i="12"/>
  <c r="BJ30" i="12"/>
  <c r="BJ51" i="12"/>
  <c r="BJ20" i="12"/>
  <c r="BJ12" i="12"/>
  <c r="BJ43" i="12"/>
  <c r="BJ35" i="12"/>
  <c r="BJ29" i="12"/>
  <c r="BJ25" i="12"/>
  <c r="BJ17" i="12"/>
  <c r="BJ9" i="12"/>
  <c r="BJ22" i="12"/>
  <c r="BJ14" i="12"/>
  <c r="BJ6" i="12"/>
  <c r="BJ19" i="12"/>
  <c r="BJ11" i="12"/>
  <c r="BJ16" i="12"/>
  <c r="BJ8" i="12"/>
  <c r="BJ24" i="12"/>
  <c r="BJ21" i="12"/>
  <c r="BJ13" i="12"/>
  <c r="BJ5" i="12"/>
  <c r="BJ23" i="12"/>
  <c r="BJ15" i="12"/>
  <c r="BJ18" i="12"/>
  <c r="BJ10" i="12"/>
  <c r="BK3" i="12"/>
  <c r="BJ26" i="12"/>
  <c r="BJ27" i="12"/>
  <c r="BJ7" i="12"/>
  <c r="GA42" i="6"/>
  <c r="GA51" i="6"/>
  <c r="GA49" i="6"/>
  <c r="GA56" i="6"/>
  <c r="GA95" i="6"/>
  <c r="GA31" i="6"/>
  <c r="GA14" i="6"/>
  <c r="GA22" i="6"/>
  <c r="GA25" i="6"/>
  <c r="GA44" i="6"/>
  <c r="GA83" i="6"/>
  <c r="GA1" i="6"/>
  <c r="GB58" i="6" s="1"/>
  <c r="FZ3" i="6"/>
  <c r="GA61" i="6"/>
  <c r="GA36" i="6"/>
  <c r="GA78" i="6"/>
  <c r="GA26" i="6"/>
  <c r="GA65" i="6"/>
  <c r="GA74" i="6"/>
  <c r="GB91" i="6"/>
  <c r="GA17" i="6"/>
  <c r="GA72" i="6"/>
  <c r="GA29" i="6"/>
  <c r="GB33" i="6"/>
  <c r="GA81" i="6"/>
  <c r="GB81" i="6" s="1"/>
  <c r="GA86" i="6"/>
  <c r="GA41" i="6"/>
  <c r="GA38" i="6"/>
  <c r="GB38" i="6" s="1"/>
  <c r="BV67" i="6" l="1"/>
  <c r="BV76" i="6"/>
  <c r="BV9" i="6"/>
  <c r="GB66" i="6"/>
  <c r="GB74" i="6"/>
  <c r="GB89" i="6"/>
  <c r="BV69" i="6"/>
  <c r="BV11" i="6"/>
  <c r="BV90" i="6"/>
  <c r="BV22" i="6"/>
  <c r="GB5" i="6"/>
  <c r="GB88" i="6"/>
  <c r="GB75" i="6"/>
  <c r="GB63" i="6"/>
  <c r="BV19" i="6"/>
  <c r="BV28" i="6"/>
  <c r="BV16" i="6"/>
  <c r="BV26" i="6"/>
  <c r="GB37" i="6"/>
  <c r="BV52" i="6"/>
  <c r="BV45" i="6"/>
  <c r="BV55" i="6"/>
  <c r="GB72" i="6"/>
  <c r="BV64" i="6"/>
  <c r="BV95" i="6"/>
  <c r="GB54" i="6"/>
  <c r="GB36" i="6"/>
  <c r="GB80" i="6"/>
  <c r="BV98" i="6"/>
  <c r="GB64" i="6"/>
  <c r="GB69" i="6"/>
  <c r="GB29" i="6"/>
  <c r="GB7" i="6"/>
  <c r="GB76" i="6"/>
  <c r="BV87" i="6"/>
  <c r="BV68" i="6"/>
  <c r="BV84" i="6"/>
  <c r="GB96" i="6"/>
  <c r="BV35" i="6"/>
  <c r="BV33" i="6"/>
  <c r="BV24" i="6"/>
  <c r="BV58" i="6"/>
  <c r="BV18" i="6"/>
  <c r="BV23" i="6"/>
  <c r="BV73" i="6"/>
  <c r="BV93" i="6"/>
  <c r="BV79" i="6"/>
  <c r="BV44" i="6"/>
  <c r="BV53" i="6"/>
  <c r="BV81" i="6"/>
  <c r="BV80" i="6"/>
  <c r="BV17" i="6"/>
  <c r="BV92" i="6"/>
  <c r="BV91" i="6"/>
  <c r="BV97" i="6"/>
  <c r="BW97" i="6" s="1"/>
  <c r="BV57" i="6"/>
  <c r="BV5" i="6"/>
  <c r="BV42" i="6"/>
  <c r="BV65" i="6"/>
  <c r="BV86" i="6"/>
  <c r="BV96" i="6"/>
  <c r="BV82" i="6"/>
  <c r="BV20" i="6"/>
  <c r="BW20" i="6" s="1"/>
  <c r="BV61" i="6"/>
  <c r="BV54" i="6"/>
  <c r="BV32" i="6"/>
  <c r="BV75" i="6"/>
  <c r="BV63" i="6"/>
  <c r="BV62" i="6"/>
  <c r="BV1" i="6"/>
  <c r="BW26" i="6" s="1"/>
  <c r="BV25" i="6"/>
  <c r="BW25" i="6" s="1"/>
  <c r="BV94" i="6"/>
  <c r="BV83" i="6"/>
  <c r="BV78" i="6"/>
  <c r="BV43" i="6"/>
  <c r="BV10" i="6"/>
  <c r="BV21" i="6"/>
  <c r="BV41" i="6"/>
  <c r="BW41" i="6" s="1"/>
  <c r="BV56" i="6"/>
  <c r="BW56" i="6" s="1"/>
  <c r="BV7" i="6"/>
  <c r="BV85" i="6"/>
  <c r="BV49" i="6"/>
  <c r="BV31" i="6"/>
  <c r="BV59" i="6"/>
  <c r="BU3" i="6"/>
  <c r="BV6" i="6"/>
  <c r="BW6" i="6" s="1"/>
  <c r="BV34" i="6"/>
  <c r="BW34" i="6" s="1"/>
  <c r="BV51" i="6"/>
  <c r="BV66" i="6"/>
  <c r="BV13" i="6"/>
  <c r="BV72" i="6"/>
  <c r="BV39" i="6"/>
  <c r="BV38" i="6"/>
  <c r="BV50" i="6"/>
  <c r="BW50" i="6" s="1"/>
  <c r="BV4" i="6"/>
  <c r="BW4" i="6" s="1"/>
  <c r="BV29" i="6"/>
  <c r="BV12" i="6"/>
  <c r="BV48" i="6"/>
  <c r="BV46" i="6"/>
  <c r="BV88" i="6"/>
  <c r="BV74" i="6"/>
  <c r="BV37" i="6"/>
  <c r="BW37" i="6" s="1"/>
  <c r="BV89" i="6"/>
  <c r="BW89" i="6" s="1"/>
  <c r="BV70" i="6"/>
  <c r="BV36" i="6"/>
  <c r="GB41" i="6"/>
  <c r="GB98" i="6"/>
  <c r="GB23" i="6"/>
  <c r="GB25" i="6"/>
  <c r="GB21" i="6"/>
  <c r="BV77" i="6"/>
  <c r="BW77" i="6" s="1"/>
  <c r="BV15" i="6"/>
  <c r="BV60" i="6"/>
  <c r="BV47" i="6"/>
  <c r="GB86" i="6"/>
  <c r="GB8" i="6"/>
  <c r="GB70" i="6"/>
  <c r="GB60" i="6"/>
  <c r="GC60" i="6" s="1"/>
  <c r="BV14" i="6"/>
  <c r="BV8" i="6"/>
  <c r="BV27" i="6"/>
  <c r="BV30" i="6"/>
  <c r="GB57" i="6"/>
  <c r="GB39" i="6"/>
  <c r="GB61" i="6"/>
  <c r="GB34" i="6"/>
  <c r="GB27" i="6"/>
  <c r="GB43" i="6"/>
  <c r="GB47" i="6"/>
  <c r="GB95" i="6"/>
  <c r="GB30" i="6"/>
  <c r="GB6" i="6"/>
  <c r="GB13" i="6"/>
  <c r="GB35" i="6"/>
  <c r="GB22" i="6"/>
  <c r="GB12" i="6"/>
  <c r="GB48" i="6"/>
  <c r="GB56" i="6"/>
  <c r="GB77" i="6"/>
  <c r="GB17" i="6"/>
  <c r="GB59" i="6"/>
  <c r="GB62" i="6"/>
  <c r="GB84" i="6"/>
  <c r="GB19" i="6"/>
  <c r="GC19" i="6" s="1"/>
  <c r="GB24" i="6"/>
  <c r="GB32" i="6"/>
  <c r="GB52" i="6"/>
  <c r="GB49" i="6"/>
  <c r="GA3" i="6"/>
  <c r="GB1" i="6"/>
  <c r="GB46" i="6"/>
  <c r="GB55" i="6"/>
  <c r="GB73" i="6"/>
  <c r="GB51" i="6"/>
  <c r="GB68" i="6"/>
  <c r="GB53" i="6"/>
  <c r="GB90" i="6"/>
  <c r="GB65" i="6"/>
  <c r="GB50" i="6"/>
  <c r="GB9" i="6"/>
  <c r="GB83" i="6"/>
  <c r="GB94" i="6"/>
  <c r="GB97" i="6"/>
  <c r="GB14" i="6"/>
  <c r="BK109" i="12"/>
  <c r="BK110" i="12"/>
  <c r="BK107" i="12"/>
  <c r="BK108" i="12"/>
  <c r="BK104" i="12"/>
  <c r="BK111" i="12"/>
  <c r="BK106" i="12"/>
  <c r="BK105" i="12"/>
  <c r="BK102" i="12"/>
  <c r="BK100" i="12"/>
  <c r="BK96" i="12"/>
  <c r="BK101" i="12"/>
  <c r="BK99" i="12"/>
  <c r="BK95" i="12"/>
  <c r="BK92" i="12"/>
  <c r="BK97" i="12"/>
  <c r="BK103" i="12"/>
  <c r="BK94" i="12"/>
  <c r="BK98" i="12"/>
  <c r="BK91" i="12"/>
  <c r="BK90" i="12"/>
  <c r="BK87" i="12"/>
  <c r="BK89" i="12"/>
  <c r="BK84" i="12"/>
  <c r="BK86" i="12"/>
  <c r="BK81" i="12"/>
  <c r="BK88" i="12"/>
  <c r="BK78" i="12"/>
  <c r="BK85" i="12"/>
  <c r="BK83" i="12"/>
  <c r="BK80" i="12"/>
  <c r="BK93" i="12"/>
  <c r="BK82" i="12"/>
  <c r="BK79" i="12"/>
  <c r="BK77" i="12"/>
  <c r="BK73" i="12"/>
  <c r="BK70" i="12"/>
  <c r="BK75" i="12"/>
  <c r="BK72" i="12"/>
  <c r="BK69" i="12"/>
  <c r="BK74" i="12"/>
  <c r="BK65" i="12"/>
  <c r="BK62" i="12"/>
  <c r="BK64" i="12"/>
  <c r="BK56" i="12"/>
  <c r="BK61" i="12"/>
  <c r="BK71" i="12"/>
  <c r="BK67" i="12"/>
  <c r="BK66" i="12"/>
  <c r="BK58" i="12"/>
  <c r="BK76" i="12"/>
  <c r="BK63" i="12"/>
  <c r="BK55" i="12"/>
  <c r="BK50" i="12"/>
  <c r="BK59" i="12"/>
  <c r="BK52" i="12"/>
  <c r="BK60" i="12"/>
  <c r="BK49" i="12"/>
  <c r="BK54" i="12"/>
  <c r="BK46" i="12"/>
  <c r="BK51" i="12"/>
  <c r="BK57" i="12"/>
  <c r="BK37" i="12"/>
  <c r="BK47" i="12"/>
  <c r="BK44" i="12"/>
  <c r="BK42" i="12"/>
  <c r="BK34" i="12"/>
  <c r="BK68" i="12"/>
  <c r="BK39" i="12"/>
  <c r="BK31" i="12"/>
  <c r="BK45" i="12"/>
  <c r="BK36" i="12"/>
  <c r="BK28" i="12"/>
  <c r="BK41" i="12"/>
  <c r="BK33" i="12"/>
  <c r="BK53" i="12"/>
  <c r="BK48" i="12"/>
  <c r="BK38" i="12"/>
  <c r="BK30" i="12"/>
  <c r="BK43" i="12"/>
  <c r="BK35" i="12"/>
  <c r="BK27" i="12"/>
  <c r="BK29" i="12"/>
  <c r="BK25" i="12"/>
  <c r="BK17" i="12"/>
  <c r="BK9" i="12"/>
  <c r="BK40" i="12"/>
  <c r="BK32" i="12"/>
  <c r="BK22" i="12"/>
  <c r="BK14" i="12"/>
  <c r="BK6" i="12"/>
  <c r="BK19" i="12"/>
  <c r="BK11" i="12"/>
  <c r="BK16" i="12"/>
  <c r="BK8" i="12"/>
  <c r="BK5" i="12"/>
  <c r="BK24" i="12"/>
  <c r="BK21" i="12"/>
  <c r="BK13" i="12"/>
  <c r="BK26" i="12"/>
  <c r="BK18" i="12"/>
  <c r="BK10" i="12"/>
  <c r="BK23" i="12"/>
  <c r="BK20" i="12"/>
  <c r="BK15" i="12"/>
  <c r="BK12" i="12"/>
  <c r="BL3" i="12"/>
  <c r="BK7" i="12"/>
  <c r="GB15" i="6"/>
  <c r="GB20" i="6"/>
  <c r="GB18" i="6"/>
  <c r="GB45" i="6"/>
  <c r="GB26" i="6"/>
  <c r="GB28" i="6"/>
  <c r="GB92" i="6"/>
  <c r="GB82" i="6"/>
  <c r="GB44" i="6"/>
  <c r="GB93" i="6"/>
  <c r="GB31" i="6"/>
  <c r="GB10" i="6"/>
  <c r="GB42" i="6"/>
  <c r="GB4" i="6"/>
  <c r="GB85" i="6"/>
  <c r="GB11" i="6"/>
  <c r="GB78" i="6"/>
  <c r="GB79" i="6"/>
  <c r="GB87" i="6"/>
  <c r="GB16" i="6"/>
  <c r="GB71" i="6"/>
  <c r="GB40" i="6"/>
  <c r="GC53" i="6" l="1"/>
  <c r="GC39" i="6"/>
  <c r="GC69" i="6"/>
  <c r="GC20" i="6"/>
  <c r="GC51" i="6"/>
  <c r="GC79" i="6"/>
  <c r="GC70" i="6"/>
  <c r="GC92" i="6"/>
  <c r="GD92" i="6" s="1"/>
  <c r="GC91" i="6"/>
  <c r="GC83" i="6"/>
  <c r="GC86" i="6"/>
  <c r="GC7" i="6"/>
  <c r="GC62" i="6"/>
  <c r="GC56" i="6"/>
  <c r="BW30" i="6"/>
  <c r="BW88" i="6"/>
  <c r="BW39" i="6"/>
  <c r="BW59" i="6"/>
  <c r="BW10" i="6"/>
  <c r="BW63" i="6"/>
  <c r="BW86" i="6"/>
  <c r="BW17" i="6"/>
  <c r="BW23" i="6"/>
  <c r="BW22" i="6"/>
  <c r="BW52" i="6"/>
  <c r="BW11" i="6"/>
  <c r="GC42" i="6"/>
  <c r="GC68" i="6"/>
  <c r="GC21" i="6"/>
  <c r="GC31" i="6"/>
  <c r="GC28" i="6"/>
  <c r="GC67" i="6"/>
  <c r="GC9" i="6"/>
  <c r="GC54" i="6"/>
  <c r="GC59" i="6"/>
  <c r="GC48" i="6"/>
  <c r="GC6" i="6"/>
  <c r="BW27" i="6"/>
  <c r="BW9" i="6"/>
  <c r="BW46" i="6"/>
  <c r="BW72" i="6"/>
  <c r="BW31" i="6"/>
  <c r="BW43" i="6"/>
  <c r="BW75" i="6"/>
  <c r="BW65" i="6"/>
  <c r="BW80" i="6"/>
  <c r="BW18" i="6"/>
  <c r="BW84" i="6"/>
  <c r="BW69" i="6"/>
  <c r="GC71" i="6"/>
  <c r="GC64" i="6"/>
  <c r="GC78" i="6"/>
  <c r="GC81" i="6"/>
  <c r="GC26" i="6"/>
  <c r="GC63" i="6"/>
  <c r="GC50" i="6"/>
  <c r="GC23" i="6"/>
  <c r="GC96" i="6"/>
  <c r="GC24" i="6"/>
  <c r="BW8" i="6"/>
  <c r="BW47" i="6"/>
  <c r="BW48" i="6"/>
  <c r="BW13" i="6"/>
  <c r="BW49" i="6"/>
  <c r="BW78" i="6"/>
  <c r="BW32" i="6"/>
  <c r="BW42" i="6"/>
  <c r="BW81" i="6"/>
  <c r="BW58" i="6"/>
  <c r="BW95" i="6"/>
  <c r="BW19" i="6"/>
  <c r="GC87" i="6"/>
  <c r="GC11" i="6"/>
  <c r="GC45" i="6"/>
  <c r="GC14" i="6"/>
  <c r="GC65" i="6"/>
  <c r="GC46" i="6"/>
  <c r="GC88" i="6"/>
  <c r="GC17" i="6"/>
  <c r="BW14" i="6"/>
  <c r="BW60" i="6"/>
  <c r="BW36" i="6"/>
  <c r="BW12" i="6"/>
  <c r="BW66" i="6"/>
  <c r="BW85" i="6"/>
  <c r="BW83" i="6"/>
  <c r="BW54" i="6"/>
  <c r="BW5" i="6"/>
  <c r="BW53" i="6"/>
  <c r="BW24" i="6"/>
  <c r="BW71" i="6"/>
  <c r="GC16" i="6"/>
  <c r="GC85" i="6"/>
  <c r="GC93" i="6"/>
  <c r="GC15" i="6"/>
  <c r="GC40" i="6"/>
  <c r="GC4" i="6"/>
  <c r="GC18" i="6"/>
  <c r="GC90" i="6"/>
  <c r="GC33" i="6"/>
  <c r="BW76" i="6"/>
  <c r="BW15" i="6"/>
  <c r="BW70" i="6"/>
  <c r="BW29" i="6"/>
  <c r="BW51" i="6"/>
  <c r="BW7" i="6"/>
  <c r="BW94" i="6"/>
  <c r="BX94" i="6" s="1"/>
  <c r="BW61" i="6"/>
  <c r="BW57" i="6"/>
  <c r="BW44" i="6"/>
  <c r="BW33" i="6"/>
  <c r="BW79" i="6"/>
  <c r="BW35" i="6"/>
  <c r="BW68" i="6"/>
  <c r="GC13" i="6"/>
  <c r="BW16" i="6"/>
  <c r="BW1" i="6"/>
  <c r="BX89" i="6" s="1"/>
  <c r="BW55" i="6"/>
  <c r="BV3" i="6"/>
  <c r="BW67" i="6"/>
  <c r="BW82" i="6"/>
  <c r="BW91" i="6"/>
  <c r="BW93" i="6"/>
  <c r="BW87" i="6"/>
  <c r="BW90" i="6"/>
  <c r="BX90" i="6" s="1"/>
  <c r="BW40" i="6"/>
  <c r="GC44" i="6"/>
  <c r="GC97" i="6"/>
  <c r="GC10" i="6"/>
  <c r="GC82" i="6"/>
  <c r="GC98" i="6"/>
  <c r="GC8" i="6"/>
  <c r="GC73" i="6"/>
  <c r="GC74" i="6"/>
  <c r="GC75" i="6"/>
  <c r="BW74" i="6"/>
  <c r="BW38" i="6"/>
  <c r="BW21" i="6"/>
  <c r="BW62" i="6"/>
  <c r="BW96" i="6"/>
  <c r="BW92" i="6"/>
  <c r="BX92" i="6" s="1"/>
  <c r="BW73" i="6"/>
  <c r="BW64" i="6"/>
  <c r="BW28" i="6"/>
  <c r="BW98" i="6"/>
  <c r="BW45" i="6"/>
  <c r="GC29" i="6"/>
  <c r="GC43" i="6"/>
  <c r="GC34" i="6"/>
  <c r="BL111" i="12"/>
  <c r="BL110" i="12"/>
  <c r="BL105" i="12"/>
  <c r="BL108" i="12"/>
  <c r="BL104" i="12"/>
  <c r="BL106" i="12"/>
  <c r="BL109" i="12"/>
  <c r="BL103" i="12"/>
  <c r="BL102" i="12"/>
  <c r="BL101" i="12"/>
  <c r="BL98" i="12"/>
  <c r="BL107" i="12"/>
  <c r="BL92" i="12"/>
  <c r="BL97" i="12"/>
  <c r="BL94" i="12"/>
  <c r="BL91" i="12"/>
  <c r="BL90" i="12"/>
  <c r="BL96" i="12"/>
  <c r="BL89" i="12"/>
  <c r="BL100" i="12"/>
  <c r="BL86" i="12"/>
  <c r="BL95" i="12"/>
  <c r="BL93" i="12"/>
  <c r="BL88" i="12"/>
  <c r="BL87" i="12"/>
  <c r="BL85" i="12"/>
  <c r="BL83" i="12"/>
  <c r="BL99" i="12"/>
  <c r="BL77" i="12"/>
  <c r="BL82" i="12"/>
  <c r="BL79" i="12"/>
  <c r="BL76" i="12"/>
  <c r="BL78" i="12"/>
  <c r="BL73" i="12"/>
  <c r="BL70" i="12"/>
  <c r="BL75" i="12"/>
  <c r="BL67" i="12"/>
  <c r="BL80" i="12"/>
  <c r="BL72" i="12"/>
  <c r="BL69" i="12"/>
  <c r="BL74" i="12"/>
  <c r="BL71" i="12"/>
  <c r="BL62" i="12"/>
  <c r="BL84" i="12"/>
  <c r="BL64" i="12"/>
  <c r="BL61" i="12"/>
  <c r="BL66" i="12"/>
  <c r="BL58" i="12"/>
  <c r="BL81" i="12"/>
  <c r="BL63" i="12"/>
  <c r="BL68" i="12"/>
  <c r="BL60" i="12"/>
  <c r="BL47" i="12"/>
  <c r="BL59" i="12"/>
  <c r="BL55" i="12"/>
  <c r="BL52" i="12"/>
  <c r="BL49" i="12"/>
  <c r="BL65" i="12"/>
  <c r="BL54" i="12"/>
  <c r="BL51" i="12"/>
  <c r="BL48" i="12"/>
  <c r="BL44" i="12"/>
  <c r="BL42" i="12"/>
  <c r="BL34" i="12"/>
  <c r="BL39" i="12"/>
  <c r="BL45" i="12"/>
  <c r="BL36" i="12"/>
  <c r="BL41" i="12"/>
  <c r="BL33" i="12"/>
  <c r="BL25" i="12"/>
  <c r="BL53" i="12"/>
  <c r="BL50" i="12"/>
  <c r="BL38" i="12"/>
  <c r="BL30" i="12"/>
  <c r="BL46" i="12"/>
  <c r="BL43" i="12"/>
  <c r="BL35" i="12"/>
  <c r="BL27" i="12"/>
  <c r="BL40" i="12"/>
  <c r="BL32" i="12"/>
  <c r="BL24" i="12"/>
  <c r="BL28" i="12"/>
  <c r="BL22" i="12"/>
  <c r="BL14" i="12"/>
  <c r="BL6" i="12"/>
  <c r="BL37" i="12"/>
  <c r="BL19" i="12"/>
  <c r="BL11" i="12"/>
  <c r="BL16" i="12"/>
  <c r="BL8" i="12"/>
  <c r="BL5" i="12"/>
  <c r="BL56" i="12"/>
  <c r="BL21" i="12"/>
  <c r="BL13" i="12"/>
  <c r="BM3" i="12"/>
  <c r="BL26" i="12"/>
  <c r="BL18" i="12"/>
  <c r="BL10" i="12"/>
  <c r="BL23" i="12"/>
  <c r="BL15" i="12"/>
  <c r="BL57" i="12"/>
  <c r="BL31" i="12"/>
  <c r="BL12" i="12"/>
  <c r="BL7" i="12"/>
  <c r="BL20" i="12"/>
  <c r="BL17" i="12"/>
  <c r="BL9" i="12"/>
  <c r="BL29" i="12"/>
  <c r="GC61" i="6"/>
  <c r="GC76" i="6"/>
  <c r="GC12" i="6"/>
  <c r="GC89" i="6"/>
  <c r="GC30" i="6"/>
  <c r="GC57" i="6"/>
  <c r="GC41" i="6"/>
  <c r="GC49" i="6"/>
  <c r="GC84" i="6"/>
  <c r="GC95" i="6"/>
  <c r="GC94" i="6"/>
  <c r="GC25" i="6"/>
  <c r="GC55" i="6"/>
  <c r="GC38" i="6"/>
  <c r="GC52" i="6"/>
  <c r="GC36" i="6"/>
  <c r="GC66" i="6"/>
  <c r="GC72" i="6"/>
  <c r="GB3" i="6"/>
  <c r="GC1" i="6"/>
  <c r="GD78" i="6" s="1"/>
  <c r="GC32" i="6"/>
  <c r="GC77" i="6"/>
  <c r="GC22" i="6"/>
  <c r="GC37" i="6"/>
  <c r="GC58" i="6"/>
  <c r="GD58" i="6" s="1"/>
  <c r="GD62" i="6"/>
  <c r="GC35" i="6"/>
  <c r="GC80" i="6"/>
  <c r="GC47" i="6"/>
  <c r="GC27" i="6"/>
  <c r="GC5" i="6"/>
  <c r="GD64" i="6" l="1"/>
  <c r="GD24" i="6"/>
  <c r="GD49" i="6"/>
  <c r="BX43" i="6"/>
  <c r="GD5" i="6"/>
  <c r="GD93" i="6"/>
  <c r="GD50" i="6"/>
  <c r="BX96" i="6"/>
  <c r="BY96" i="6" s="1"/>
  <c r="BX87" i="6"/>
  <c r="BX16" i="6"/>
  <c r="BX4" i="6"/>
  <c r="BX7" i="6"/>
  <c r="BX24" i="6"/>
  <c r="BX36" i="6"/>
  <c r="BX32" i="6"/>
  <c r="BX31" i="6"/>
  <c r="BX11" i="6"/>
  <c r="BX59" i="6"/>
  <c r="BX71" i="6"/>
  <c r="BX42" i="6"/>
  <c r="BX10" i="6"/>
  <c r="GD27" i="6"/>
  <c r="GD96" i="6"/>
  <c r="GD77" i="6"/>
  <c r="GD23" i="6"/>
  <c r="BX62" i="6"/>
  <c r="BX93" i="6"/>
  <c r="BX41" i="6"/>
  <c r="BX51" i="6"/>
  <c r="BX53" i="6"/>
  <c r="BX60" i="6"/>
  <c r="BX78" i="6"/>
  <c r="BX69" i="6"/>
  <c r="BX72" i="6"/>
  <c r="BX52" i="6"/>
  <c r="BX39" i="6"/>
  <c r="BX74" i="6"/>
  <c r="BX25" i="6"/>
  <c r="BX1" i="6"/>
  <c r="BW3" i="6"/>
  <c r="BX6" i="6"/>
  <c r="BX97" i="6"/>
  <c r="BX50" i="6"/>
  <c r="BX34" i="6"/>
  <c r="BX56" i="6"/>
  <c r="BX12" i="6"/>
  <c r="GD47" i="6"/>
  <c r="GD36" i="6"/>
  <c r="BX45" i="6"/>
  <c r="BX21" i="6"/>
  <c r="BX91" i="6"/>
  <c r="BX37" i="6"/>
  <c r="BX77" i="6"/>
  <c r="BX29" i="6"/>
  <c r="BX5" i="6"/>
  <c r="BY5" i="6" s="1"/>
  <c r="BX14" i="6"/>
  <c r="BX49" i="6"/>
  <c r="BX84" i="6"/>
  <c r="BX46" i="6"/>
  <c r="BX22" i="6"/>
  <c r="BX88" i="6"/>
  <c r="BX98" i="6"/>
  <c r="BX38" i="6"/>
  <c r="BY38" i="6" s="1"/>
  <c r="BX82" i="6"/>
  <c r="BX33" i="6"/>
  <c r="BX70" i="6"/>
  <c r="BX54" i="6"/>
  <c r="BX19" i="6"/>
  <c r="BX13" i="6"/>
  <c r="BX18" i="6"/>
  <c r="BX9" i="6"/>
  <c r="BY9" i="6" s="1"/>
  <c r="BX23" i="6"/>
  <c r="BX30" i="6"/>
  <c r="GD9" i="6"/>
  <c r="GD32" i="6"/>
  <c r="GD12" i="6"/>
  <c r="BX28" i="6"/>
  <c r="BX67" i="6"/>
  <c r="BX68" i="6"/>
  <c r="BY68" i="6" s="1"/>
  <c r="BX44" i="6"/>
  <c r="BX15" i="6"/>
  <c r="BX83" i="6"/>
  <c r="BX95" i="6"/>
  <c r="BX48" i="6"/>
  <c r="BX80" i="6"/>
  <c r="BX27" i="6"/>
  <c r="BX17" i="6"/>
  <c r="BY17" i="6" s="1"/>
  <c r="GD37" i="6"/>
  <c r="GD15" i="6"/>
  <c r="GD72" i="6"/>
  <c r="GD52" i="6"/>
  <c r="GD29" i="6"/>
  <c r="BX64" i="6"/>
  <c r="BX35" i="6"/>
  <c r="BX57" i="6"/>
  <c r="BY57" i="6" s="1"/>
  <c r="BX76" i="6"/>
  <c r="BX85" i="6"/>
  <c r="BX58" i="6"/>
  <c r="BX47" i="6"/>
  <c r="BX65" i="6"/>
  <c r="BX86" i="6"/>
  <c r="BX26" i="6"/>
  <c r="GD81" i="6"/>
  <c r="GD70" i="6"/>
  <c r="GD97" i="6"/>
  <c r="BX73" i="6"/>
  <c r="BX40" i="6"/>
  <c r="BX55" i="6"/>
  <c r="BX79" i="6"/>
  <c r="BX61" i="6"/>
  <c r="BX66" i="6"/>
  <c r="BY66" i="6" s="1"/>
  <c r="BX81" i="6"/>
  <c r="BX8" i="6"/>
  <c r="BX75" i="6"/>
  <c r="BX63" i="6"/>
  <c r="BX20" i="6"/>
  <c r="GD14" i="6"/>
  <c r="GD42" i="6"/>
  <c r="GD68" i="6"/>
  <c r="GD91" i="6"/>
  <c r="GD94" i="6"/>
  <c r="GD87" i="6"/>
  <c r="GD41" i="6"/>
  <c r="GD20" i="6"/>
  <c r="GD76" i="6"/>
  <c r="GD90" i="6"/>
  <c r="GD13" i="6"/>
  <c r="GD4" i="6"/>
  <c r="GD83" i="6"/>
  <c r="GD71" i="6"/>
  <c r="GD95" i="6"/>
  <c r="GD21" i="6"/>
  <c r="GD45" i="6"/>
  <c r="GD17" i="6"/>
  <c r="GD56" i="6"/>
  <c r="GD67" i="6"/>
  <c r="GD61" i="6"/>
  <c r="GD33" i="6"/>
  <c r="GD60" i="6"/>
  <c r="GD79" i="6"/>
  <c r="GD63" i="6"/>
  <c r="GD11" i="6"/>
  <c r="GD38" i="6"/>
  <c r="GD19" i="6"/>
  <c r="GD82" i="6"/>
  <c r="GD57" i="6"/>
  <c r="GD10" i="6"/>
  <c r="GD7" i="6"/>
  <c r="GD16" i="6"/>
  <c r="GD59" i="6"/>
  <c r="GD39" i="6"/>
  <c r="GD65" i="6"/>
  <c r="GD53" i="6"/>
  <c r="GD40" i="6"/>
  <c r="GD75" i="6"/>
  <c r="GD46" i="6"/>
  <c r="GD85" i="6"/>
  <c r="GD66" i="6"/>
  <c r="GD55" i="6"/>
  <c r="GD31" i="6"/>
  <c r="GD44" i="6"/>
  <c r="GD6" i="6"/>
  <c r="GD30" i="6"/>
  <c r="GD51" i="6"/>
  <c r="GD98" i="6"/>
  <c r="GD34" i="6"/>
  <c r="GD88" i="6"/>
  <c r="GD28" i="6"/>
  <c r="GC3" i="6"/>
  <c r="GD1" i="6"/>
  <c r="GE9" i="6" s="1"/>
  <c r="GD80" i="6"/>
  <c r="GD35" i="6"/>
  <c r="GD8" i="6"/>
  <c r="GD22" i="6"/>
  <c r="GD54" i="6"/>
  <c r="GD25" i="6"/>
  <c r="GD18" i="6"/>
  <c r="GD84" i="6"/>
  <c r="GD89" i="6"/>
  <c r="GD73" i="6"/>
  <c r="GD48" i="6"/>
  <c r="GD86" i="6"/>
  <c r="BM111" i="12"/>
  <c r="BM109" i="12"/>
  <c r="BM102" i="12"/>
  <c r="BM110" i="12"/>
  <c r="BM106" i="12"/>
  <c r="BM107" i="12"/>
  <c r="BM105" i="12"/>
  <c r="BM108" i="12"/>
  <c r="BM101" i="12"/>
  <c r="BM100" i="12"/>
  <c r="BM98" i="12"/>
  <c r="BM99" i="12"/>
  <c r="BM97" i="12"/>
  <c r="BM89" i="12"/>
  <c r="BM94" i="12"/>
  <c r="BM103" i="12"/>
  <c r="BM96" i="12"/>
  <c r="BM91" i="12"/>
  <c r="BM90" i="12"/>
  <c r="BM104" i="12"/>
  <c r="BM86" i="12"/>
  <c r="BM95" i="12"/>
  <c r="BM93" i="12"/>
  <c r="BM88" i="12"/>
  <c r="BM87" i="12"/>
  <c r="BM85" i="12"/>
  <c r="BM83" i="12"/>
  <c r="BM80" i="12"/>
  <c r="BM82" i="12"/>
  <c r="BM79" i="12"/>
  <c r="BM92" i="12"/>
  <c r="BM84" i="12"/>
  <c r="BM81" i="12"/>
  <c r="BM70" i="12"/>
  <c r="BM75" i="12"/>
  <c r="BM67" i="12"/>
  <c r="BM72" i="12"/>
  <c r="BM69" i="12"/>
  <c r="BM74" i="12"/>
  <c r="BM71" i="12"/>
  <c r="BM76" i="12"/>
  <c r="BM68" i="12"/>
  <c r="BM77" i="12"/>
  <c r="BM64" i="12"/>
  <c r="BM61" i="12"/>
  <c r="BM66" i="12"/>
  <c r="BM58" i="12"/>
  <c r="BM78" i="12"/>
  <c r="BM63" i="12"/>
  <c r="BM73" i="12"/>
  <c r="BM60" i="12"/>
  <c r="BM65" i="12"/>
  <c r="BM57" i="12"/>
  <c r="BM59" i="12"/>
  <c r="BM55" i="12"/>
  <c r="BM52" i="12"/>
  <c r="BM49" i="12"/>
  <c r="BM54" i="12"/>
  <c r="BM62" i="12"/>
  <c r="BM51" i="12"/>
  <c r="BM48" i="12"/>
  <c r="BM53" i="12"/>
  <c r="BM47" i="12"/>
  <c r="BM39" i="12"/>
  <c r="BM31" i="12"/>
  <c r="BM45" i="12"/>
  <c r="BM36" i="12"/>
  <c r="BM41" i="12"/>
  <c r="BM33" i="12"/>
  <c r="BM50" i="12"/>
  <c r="BM38" i="12"/>
  <c r="BM30" i="12"/>
  <c r="BM46" i="12"/>
  <c r="BM43" i="12"/>
  <c r="BM35" i="12"/>
  <c r="BM27" i="12"/>
  <c r="BM40" i="12"/>
  <c r="BM32" i="12"/>
  <c r="BM56" i="12"/>
  <c r="BM37" i="12"/>
  <c r="BM29" i="12"/>
  <c r="BM19" i="12"/>
  <c r="BM11" i="12"/>
  <c r="BM42" i="12"/>
  <c r="BM34" i="12"/>
  <c r="BM16" i="12"/>
  <c r="BM8" i="12"/>
  <c r="BM44" i="12"/>
  <c r="BM21" i="12"/>
  <c r="BM13" i="12"/>
  <c r="BN3" i="12"/>
  <c r="BM26" i="12"/>
  <c r="BM24" i="12"/>
  <c r="BM18" i="12"/>
  <c r="BM10" i="12"/>
  <c r="BM23" i="12"/>
  <c r="BM15" i="12"/>
  <c r="BM7" i="12"/>
  <c r="BM20" i="12"/>
  <c r="BM12" i="12"/>
  <c r="BM6" i="12"/>
  <c r="BM25" i="12"/>
  <c r="BM5" i="12"/>
  <c r="BM28" i="12"/>
  <c r="BM22" i="12"/>
  <c r="BM17" i="12"/>
  <c r="BM14" i="12"/>
  <c r="BM9" i="12"/>
  <c r="GD26" i="6"/>
  <c r="GE26" i="6" s="1"/>
  <c r="GD43" i="6"/>
  <c r="GD74" i="6"/>
  <c r="GD69" i="6"/>
  <c r="BY60" i="6" l="1"/>
  <c r="GE25" i="6"/>
  <c r="GE61" i="6"/>
  <c r="GF61" i="6" s="1"/>
  <c r="GE95" i="6"/>
  <c r="BY61" i="6"/>
  <c r="BY26" i="6"/>
  <c r="BY35" i="6"/>
  <c r="BY27" i="6"/>
  <c r="BY67" i="6"/>
  <c r="BY18" i="6"/>
  <c r="BY98" i="6"/>
  <c r="BY29" i="6"/>
  <c r="BY12" i="6"/>
  <c r="BY25" i="6"/>
  <c r="BY53" i="6"/>
  <c r="BY32" i="6"/>
  <c r="GE69" i="6"/>
  <c r="GF69" i="6" s="1"/>
  <c r="GE93" i="6"/>
  <c r="GF93" i="6" s="1"/>
  <c r="BY79" i="6"/>
  <c r="BY86" i="6"/>
  <c r="BY64" i="6"/>
  <c r="BY80" i="6"/>
  <c r="BZ80" i="6" s="1"/>
  <c r="BY28" i="6"/>
  <c r="BY13" i="6"/>
  <c r="BY88" i="6"/>
  <c r="BY77" i="6"/>
  <c r="BY56" i="6"/>
  <c r="BY74" i="6"/>
  <c r="BY51" i="6"/>
  <c r="BY10" i="6"/>
  <c r="BZ10" i="6" s="1"/>
  <c r="BY36" i="6"/>
  <c r="BX3" i="6"/>
  <c r="BY1" i="6"/>
  <c r="BZ9" i="6" s="1"/>
  <c r="BY31" i="6"/>
  <c r="BZ31" i="6" s="1"/>
  <c r="GE86" i="6"/>
  <c r="GF86" i="6" s="1"/>
  <c r="GE54" i="6"/>
  <c r="GE49" i="6"/>
  <c r="BY20" i="6"/>
  <c r="BY55" i="6"/>
  <c r="BY65" i="6"/>
  <c r="BY48" i="6"/>
  <c r="BZ48" i="6" s="1"/>
  <c r="BY19" i="6"/>
  <c r="BZ19" i="6" s="1"/>
  <c r="BY22" i="6"/>
  <c r="BZ22" i="6" s="1"/>
  <c r="BY37" i="6"/>
  <c r="BY34" i="6"/>
  <c r="BY39" i="6"/>
  <c r="BY41" i="6"/>
  <c r="BY42" i="6"/>
  <c r="BY24" i="6"/>
  <c r="BZ24" i="6" s="1"/>
  <c r="GE39" i="6"/>
  <c r="GF39" i="6" s="1"/>
  <c r="GE90" i="6"/>
  <c r="BZ5" i="6"/>
  <c r="GE74" i="6"/>
  <c r="GE28" i="6"/>
  <c r="BY63" i="6"/>
  <c r="BY40" i="6"/>
  <c r="BY47" i="6"/>
  <c r="BZ47" i="6" s="1"/>
  <c r="BY95" i="6"/>
  <c r="BZ95" i="6" s="1"/>
  <c r="BY54" i="6"/>
  <c r="BZ54" i="6" s="1"/>
  <c r="BY46" i="6"/>
  <c r="BZ46" i="6" s="1"/>
  <c r="BY91" i="6"/>
  <c r="BY50" i="6"/>
  <c r="BY52" i="6"/>
  <c r="BY93" i="6"/>
  <c r="BY71" i="6"/>
  <c r="BZ71" i="6" s="1"/>
  <c r="BY7" i="6"/>
  <c r="BZ7" i="6" s="1"/>
  <c r="BY43" i="6"/>
  <c r="BZ43" i="6" s="1"/>
  <c r="GE43" i="6"/>
  <c r="GE73" i="6"/>
  <c r="GE88" i="6"/>
  <c r="GE31" i="6"/>
  <c r="GE40" i="6"/>
  <c r="GE24" i="6"/>
  <c r="GF24" i="6" s="1"/>
  <c r="GE94" i="6"/>
  <c r="BY75" i="6"/>
  <c r="BZ75" i="6" s="1"/>
  <c r="BY73" i="6"/>
  <c r="BZ73" i="6" s="1"/>
  <c r="BY58" i="6"/>
  <c r="BY83" i="6"/>
  <c r="BY70" i="6"/>
  <c r="BY84" i="6"/>
  <c r="BZ84" i="6" s="1"/>
  <c r="BY21" i="6"/>
  <c r="BZ21" i="6" s="1"/>
  <c r="BY97" i="6"/>
  <c r="BZ97" i="6" s="1"/>
  <c r="BY72" i="6"/>
  <c r="BZ72" i="6" s="1"/>
  <c r="BY62" i="6"/>
  <c r="BZ62" i="6" s="1"/>
  <c r="BY90" i="6"/>
  <c r="BY4" i="6"/>
  <c r="BY92" i="6"/>
  <c r="GE89" i="6"/>
  <c r="GE35" i="6"/>
  <c r="GE57" i="6"/>
  <c r="BY8" i="6"/>
  <c r="BZ8" i="6" s="1"/>
  <c r="BY85" i="6"/>
  <c r="BZ85" i="6" s="1"/>
  <c r="BY15" i="6"/>
  <c r="BY30" i="6"/>
  <c r="BY33" i="6"/>
  <c r="BY49" i="6"/>
  <c r="BZ49" i="6" s="1"/>
  <c r="BY45" i="6"/>
  <c r="BZ45" i="6" s="1"/>
  <c r="BY6" i="6"/>
  <c r="BZ6" i="6" s="1"/>
  <c r="BY69" i="6"/>
  <c r="BZ69" i="6" s="1"/>
  <c r="BY59" i="6"/>
  <c r="BZ59" i="6" s="1"/>
  <c r="BY16" i="6"/>
  <c r="BY94" i="6"/>
  <c r="GE84" i="6"/>
  <c r="GF84" i="6" s="1"/>
  <c r="GE80" i="6"/>
  <c r="BY81" i="6"/>
  <c r="BZ81" i="6" s="1"/>
  <c r="BY76" i="6"/>
  <c r="BZ76" i="6" s="1"/>
  <c r="BY44" i="6"/>
  <c r="BZ44" i="6" s="1"/>
  <c r="BY23" i="6"/>
  <c r="BZ23" i="6" s="1"/>
  <c r="BY82" i="6"/>
  <c r="BY14" i="6"/>
  <c r="BY78" i="6"/>
  <c r="BY11" i="6"/>
  <c r="BZ11" i="6" s="1"/>
  <c r="BY87" i="6"/>
  <c r="BZ87" i="6" s="1"/>
  <c r="BY89" i="6"/>
  <c r="BZ89" i="6" s="1"/>
  <c r="BN108" i="12"/>
  <c r="BN109" i="12"/>
  <c r="BN111" i="12"/>
  <c r="BN107" i="12"/>
  <c r="BN110" i="12"/>
  <c r="BN106" i="12"/>
  <c r="BN103" i="12"/>
  <c r="BN105" i="12"/>
  <c r="BN102" i="12"/>
  <c r="BN101" i="12"/>
  <c r="BN100" i="12"/>
  <c r="BN99" i="12"/>
  <c r="BN95" i="12"/>
  <c r="BN104" i="12"/>
  <c r="BN94" i="12"/>
  <c r="BN96" i="12"/>
  <c r="BN93" i="12"/>
  <c r="BN98" i="12"/>
  <c r="BN90" i="12"/>
  <c r="BN86" i="12"/>
  <c r="BN88" i="12"/>
  <c r="BN97" i="12"/>
  <c r="BN92" i="12"/>
  <c r="BN89" i="12"/>
  <c r="BN91" i="12"/>
  <c r="BN82" i="12"/>
  <c r="BN79" i="12"/>
  <c r="BN84" i="12"/>
  <c r="BN81" i="12"/>
  <c r="BN78" i="12"/>
  <c r="BN75" i="12"/>
  <c r="BN85" i="12"/>
  <c r="BN72" i="12"/>
  <c r="BN80" i="12"/>
  <c r="BN69" i="12"/>
  <c r="BN74" i="12"/>
  <c r="BN71" i="12"/>
  <c r="BN76" i="12"/>
  <c r="BN68" i="12"/>
  <c r="BN77" i="12"/>
  <c r="BN73" i="12"/>
  <c r="BN64" i="12"/>
  <c r="BN61" i="12"/>
  <c r="BN66" i="12"/>
  <c r="BN63" i="12"/>
  <c r="BN55" i="12"/>
  <c r="BN67" i="12"/>
  <c r="BN60" i="12"/>
  <c r="BN87" i="12"/>
  <c r="BN83" i="12"/>
  <c r="BN70" i="12"/>
  <c r="BN65" i="12"/>
  <c r="BN57" i="12"/>
  <c r="BN62" i="12"/>
  <c r="BN49" i="12"/>
  <c r="BN58" i="12"/>
  <c r="BN54" i="12"/>
  <c r="BN51" i="12"/>
  <c r="BN48" i="12"/>
  <c r="BN53" i="12"/>
  <c r="BN45" i="12"/>
  <c r="BN56" i="12"/>
  <c r="BN50" i="12"/>
  <c r="BN36" i="12"/>
  <c r="BN59" i="12"/>
  <c r="BN41" i="12"/>
  <c r="BN33" i="12"/>
  <c r="BN52" i="12"/>
  <c r="BN38" i="12"/>
  <c r="BN30" i="12"/>
  <c r="BN46" i="12"/>
  <c r="BN43" i="12"/>
  <c r="BN35" i="12"/>
  <c r="BN27" i="12"/>
  <c r="BN40" i="12"/>
  <c r="BN32" i="12"/>
  <c r="BN37" i="12"/>
  <c r="BN29" i="12"/>
  <c r="BN44" i="12"/>
  <c r="BN42" i="12"/>
  <c r="BN34" i="12"/>
  <c r="BN26" i="12"/>
  <c r="BN16" i="12"/>
  <c r="BN8" i="12"/>
  <c r="BN5" i="12"/>
  <c r="BN39" i="12"/>
  <c r="BN21" i="12"/>
  <c r="BN13" i="12"/>
  <c r="BN47" i="12"/>
  <c r="BN24" i="12"/>
  <c r="BN18" i="12"/>
  <c r="BN10" i="12"/>
  <c r="BN23" i="12"/>
  <c r="BN15" i="12"/>
  <c r="BN7" i="12"/>
  <c r="BN20" i="12"/>
  <c r="BN12" i="12"/>
  <c r="BN31" i="12"/>
  <c r="BN17" i="12"/>
  <c r="BN9" i="12"/>
  <c r="BO3" i="12"/>
  <c r="BN6" i="12"/>
  <c r="BN28" i="12"/>
  <c r="BN22" i="12"/>
  <c r="BN19" i="12"/>
  <c r="BN14" i="12"/>
  <c r="BN11" i="12"/>
  <c r="BN25" i="12"/>
  <c r="GD3" i="6"/>
  <c r="GE1" i="6"/>
  <c r="GF28" i="6" s="1"/>
  <c r="GE23" i="6"/>
  <c r="GF23" i="6" s="1"/>
  <c r="GE55" i="6"/>
  <c r="GF55" i="6" s="1"/>
  <c r="GE27" i="6"/>
  <c r="GE53" i="6"/>
  <c r="GF53" i="6" s="1"/>
  <c r="GE82" i="6"/>
  <c r="GE11" i="6"/>
  <c r="GE67" i="6"/>
  <c r="GE58" i="6"/>
  <c r="GF58" i="6" s="1"/>
  <c r="GE4" i="6"/>
  <c r="GF4" i="6" s="1"/>
  <c r="GE76" i="6"/>
  <c r="GF40" i="6"/>
  <c r="GE30" i="6"/>
  <c r="GE66" i="6"/>
  <c r="GE32" i="6"/>
  <c r="GF32" i="6" s="1"/>
  <c r="GE59" i="6"/>
  <c r="GF59" i="6" s="1"/>
  <c r="GE63" i="6"/>
  <c r="GF63" i="6" s="1"/>
  <c r="GE36" i="6"/>
  <c r="GF36" i="6" s="1"/>
  <c r="GE52" i="6"/>
  <c r="GF52" i="6" s="1"/>
  <c r="GE71" i="6"/>
  <c r="GE15" i="6"/>
  <c r="GE91" i="6"/>
  <c r="GF89" i="6"/>
  <c r="GF90" i="6"/>
  <c r="GE6" i="6"/>
  <c r="GE29" i="6"/>
  <c r="GF29" i="6" s="1"/>
  <c r="GE46" i="6"/>
  <c r="GF46" i="6" s="1"/>
  <c r="GE65" i="6"/>
  <c r="GF65" i="6" s="1"/>
  <c r="GE72" i="6"/>
  <c r="GF72" i="6" s="1"/>
  <c r="GE16" i="6"/>
  <c r="GF16" i="6" s="1"/>
  <c r="GE79" i="6"/>
  <c r="GE37" i="6"/>
  <c r="GE62" i="6"/>
  <c r="GE13" i="6"/>
  <c r="GF13" i="6" s="1"/>
  <c r="GE20" i="6"/>
  <c r="GF20" i="6" s="1"/>
  <c r="GE50" i="6"/>
  <c r="GF50" i="6" s="1"/>
  <c r="GF31" i="6"/>
  <c r="GE22" i="6"/>
  <c r="GE47" i="6"/>
  <c r="GF47" i="6" s="1"/>
  <c r="GE34" i="6"/>
  <c r="GF34" i="6" s="1"/>
  <c r="GE64" i="6"/>
  <c r="GF64" i="6" s="1"/>
  <c r="GE7" i="6"/>
  <c r="GF7" i="6" s="1"/>
  <c r="GE19" i="6"/>
  <c r="GF19" i="6" s="1"/>
  <c r="GE17" i="6"/>
  <c r="GE41" i="6"/>
  <c r="GE68" i="6"/>
  <c r="GF49" i="6"/>
  <c r="GF74" i="6"/>
  <c r="GE48" i="6"/>
  <c r="GF48" i="6" s="1"/>
  <c r="GE18" i="6"/>
  <c r="GF18" i="6" s="1"/>
  <c r="GE98" i="6"/>
  <c r="GF98" i="6" s="1"/>
  <c r="GE75" i="6"/>
  <c r="GE92" i="6"/>
  <c r="GE60" i="6"/>
  <c r="GE45" i="6"/>
  <c r="GF45" i="6" s="1"/>
  <c r="GE97" i="6"/>
  <c r="GF97" i="6" s="1"/>
  <c r="GF80" i="6"/>
  <c r="GF94" i="6"/>
  <c r="GF43" i="6"/>
  <c r="GE8" i="6"/>
  <c r="GE5" i="6"/>
  <c r="GE51" i="6"/>
  <c r="GE44" i="6"/>
  <c r="GF44" i="6" s="1"/>
  <c r="GE85" i="6"/>
  <c r="GF85" i="6" s="1"/>
  <c r="GE77" i="6"/>
  <c r="GF77" i="6" s="1"/>
  <c r="GE10" i="6"/>
  <c r="GF10" i="6" s="1"/>
  <c r="GE96" i="6"/>
  <c r="GF96" i="6" s="1"/>
  <c r="GE21" i="6"/>
  <c r="GE70" i="6"/>
  <c r="GE42" i="6"/>
  <c r="GF26" i="6"/>
  <c r="GF73" i="6"/>
  <c r="GF25" i="6"/>
  <c r="GF35" i="6"/>
  <c r="GE12" i="6"/>
  <c r="GF12" i="6" s="1"/>
  <c r="GE38" i="6"/>
  <c r="GE33" i="6"/>
  <c r="GE56" i="6"/>
  <c r="GE83" i="6"/>
  <c r="GF83" i="6" s="1"/>
  <c r="GE81" i="6"/>
  <c r="GF81" i="6" s="1"/>
  <c r="GE87" i="6"/>
  <c r="GF87" i="6" s="1"/>
  <c r="GE14" i="6"/>
  <c r="GF14" i="6" s="1"/>
  <c r="GE78" i="6"/>
  <c r="GF78" i="6" s="1"/>
  <c r="BZ42" i="6" l="1"/>
  <c r="GF42" i="6"/>
  <c r="GF68" i="6"/>
  <c r="GF62" i="6"/>
  <c r="GF91" i="6"/>
  <c r="GG91" i="6" s="1"/>
  <c r="GF67" i="6"/>
  <c r="GG67" i="6" s="1"/>
  <c r="BZ78" i="6"/>
  <c r="BZ33" i="6"/>
  <c r="BZ92" i="6"/>
  <c r="BZ70" i="6"/>
  <c r="BZ52" i="6"/>
  <c r="BZ63" i="6"/>
  <c r="BZ41" i="6"/>
  <c r="BZ55" i="6"/>
  <c r="BZ38" i="6"/>
  <c r="BZ18" i="6"/>
  <c r="BZ93" i="6"/>
  <c r="GF60" i="6"/>
  <c r="GF22" i="6"/>
  <c r="GF6" i="6"/>
  <c r="GG6" i="6" s="1"/>
  <c r="GF66" i="6"/>
  <c r="GG66" i="6" s="1"/>
  <c r="GF70" i="6"/>
  <c r="GF5" i="6"/>
  <c r="GG5" i="6" s="1"/>
  <c r="GF92" i="6"/>
  <c r="GG92" i="6" s="1"/>
  <c r="GF41" i="6"/>
  <c r="GF37" i="6"/>
  <c r="GF88" i="6"/>
  <c r="GF15" i="6"/>
  <c r="GF30" i="6"/>
  <c r="BZ14" i="6"/>
  <c r="BZ94" i="6"/>
  <c r="BZ30" i="6"/>
  <c r="BZ4" i="6"/>
  <c r="BZ83" i="6"/>
  <c r="BZ50" i="6"/>
  <c r="BZ39" i="6"/>
  <c r="BZ57" i="6"/>
  <c r="BZ13" i="6"/>
  <c r="BZ60" i="6"/>
  <c r="BZ40" i="6"/>
  <c r="BZ65" i="6"/>
  <c r="BZ77" i="6"/>
  <c r="GF56" i="6"/>
  <c r="GF51" i="6"/>
  <c r="GF33" i="6"/>
  <c r="GG33" i="6" s="1"/>
  <c r="GF38" i="6"/>
  <c r="GG38" i="6" s="1"/>
  <c r="GF21" i="6"/>
  <c r="GG21" i="6" s="1"/>
  <c r="GF8" i="6"/>
  <c r="GF75" i="6"/>
  <c r="GF17" i="6"/>
  <c r="GG17" i="6" s="1"/>
  <c r="GF9" i="6"/>
  <c r="GF79" i="6"/>
  <c r="GG79" i="6" s="1"/>
  <c r="GF71" i="6"/>
  <c r="GF82" i="6"/>
  <c r="BZ82" i="6"/>
  <c r="BZ16" i="6"/>
  <c r="BZ15" i="6"/>
  <c r="BZ90" i="6"/>
  <c r="BZ58" i="6"/>
  <c r="BZ91" i="6"/>
  <c r="BZ34" i="6"/>
  <c r="BZ32" i="6"/>
  <c r="BZ27" i="6"/>
  <c r="BZ51" i="6"/>
  <c r="BZ64" i="6"/>
  <c r="BZ53" i="6"/>
  <c r="BZ35" i="6"/>
  <c r="BZ1" i="6"/>
  <c r="BY3" i="6"/>
  <c r="BZ74" i="6"/>
  <c r="BZ86" i="6"/>
  <c r="BZ25" i="6"/>
  <c r="BZ26" i="6"/>
  <c r="BZ56" i="6"/>
  <c r="BZ79" i="6"/>
  <c r="BZ12" i="6"/>
  <c r="BZ61" i="6"/>
  <c r="BZ29" i="6"/>
  <c r="GF27" i="6"/>
  <c r="GG27" i="6" s="1"/>
  <c r="BZ20" i="6"/>
  <c r="BZ68" i="6"/>
  <c r="BZ88" i="6"/>
  <c r="BZ98" i="6"/>
  <c r="GF76" i="6"/>
  <c r="GF11" i="6"/>
  <c r="BZ17" i="6"/>
  <c r="BZ37" i="6"/>
  <c r="BZ36" i="6"/>
  <c r="CA36" i="6" s="1"/>
  <c r="BZ28" i="6"/>
  <c r="BZ66" i="6"/>
  <c r="BZ67" i="6"/>
  <c r="BZ96" i="6"/>
  <c r="GG72" i="6"/>
  <c r="GG14" i="6"/>
  <c r="GG29" i="6"/>
  <c r="GG58" i="6"/>
  <c r="GF1" i="6"/>
  <c r="GG73" i="6" s="1"/>
  <c r="GE3" i="6"/>
  <c r="GG78" i="6"/>
  <c r="GG26" i="6"/>
  <c r="GG43" i="6"/>
  <c r="GG50" i="6"/>
  <c r="GG69" i="6"/>
  <c r="GF95" i="6"/>
  <c r="GG95" i="6" s="1"/>
  <c r="GG42" i="6"/>
  <c r="GG85" i="6"/>
  <c r="GG98" i="6"/>
  <c r="GG20" i="6"/>
  <c r="GG52" i="6"/>
  <c r="GG53" i="6"/>
  <c r="GF54" i="6"/>
  <c r="GG54" i="6" s="1"/>
  <c r="GF57" i="6"/>
  <c r="GG57" i="6" s="1"/>
  <c r="GG25" i="6"/>
  <c r="GG18" i="6"/>
  <c r="GG81" i="6"/>
  <c r="GG12" i="6"/>
  <c r="GG96" i="6"/>
  <c r="GG44" i="6"/>
  <c r="GG97" i="6"/>
  <c r="GG49" i="6"/>
  <c r="GG86" i="6"/>
  <c r="GG13" i="6"/>
  <c r="GG88" i="6"/>
  <c r="GG32" i="6"/>
  <c r="GG40" i="6"/>
  <c r="BO110" i="12"/>
  <c r="BO109" i="12"/>
  <c r="BO111" i="12"/>
  <c r="BO104" i="12"/>
  <c r="BO103" i="12"/>
  <c r="BO105" i="12"/>
  <c r="BO106" i="12"/>
  <c r="BO102" i="12"/>
  <c r="BO101" i="12"/>
  <c r="BO108" i="12"/>
  <c r="BO100" i="12"/>
  <c r="BO97" i="12"/>
  <c r="BO91" i="12"/>
  <c r="BO96" i="12"/>
  <c r="BO93" i="12"/>
  <c r="BO98" i="12"/>
  <c r="BO90" i="12"/>
  <c r="BO107" i="12"/>
  <c r="BO94" i="12"/>
  <c r="BO89" i="12"/>
  <c r="BO95" i="12"/>
  <c r="BO88" i="12"/>
  <c r="BO92" i="12"/>
  <c r="BO85" i="12"/>
  <c r="BO99" i="12"/>
  <c r="BO82" i="12"/>
  <c r="BO84" i="12"/>
  <c r="BO81" i="12"/>
  <c r="BO78" i="12"/>
  <c r="BO87" i="12"/>
  <c r="BO83" i="12"/>
  <c r="BO86" i="12"/>
  <c r="BO72" i="12"/>
  <c r="BO80" i="12"/>
  <c r="BO69" i="12"/>
  <c r="BO74" i="12"/>
  <c r="BO71" i="12"/>
  <c r="BO79" i="12"/>
  <c r="BO76" i="12"/>
  <c r="BO77" i="12"/>
  <c r="BO73" i="12"/>
  <c r="BO70" i="12"/>
  <c r="BO61" i="12"/>
  <c r="BO66" i="12"/>
  <c r="BO63" i="12"/>
  <c r="BO67" i="12"/>
  <c r="BO60" i="12"/>
  <c r="BO65" i="12"/>
  <c r="BO57" i="12"/>
  <c r="BO75" i="12"/>
  <c r="BO68" i="12"/>
  <c r="BO62" i="12"/>
  <c r="BO59" i="12"/>
  <c r="BO58" i="12"/>
  <c r="BO54" i="12"/>
  <c r="BO46" i="12"/>
  <c r="BO51" i="12"/>
  <c r="BO48" i="12"/>
  <c r="BO64" i="12"/>
  <c r="BO53" i="12"/>
  <c r="BO56" i="12"/>
  <c r="BO50" i="12"/>
  <c r="BO45" i="12"/>
  <c r="BO41" i="12"/>
  <c r="BO33" i="12"/>
  <c r="BO52" i="12"/>
  <c r="BO49" i="12"/>
  <c r="BO38" i="12"/>
  <c r="BO43" i="12"/>
  <c r="BO35" i="12"/>
  <c r="BO55" i="12"/>
  <c r="BO40" i="12"/>
  <c r="BO32" i="12"/>
  <c r="BO37" i="12"/>
  <c r="BO29" i="12"/>
  <c r="BO44" i="12"/>
  <c r="BO42" i="12"/>
  <c r="BO34" i="12"/>
  <c r="BO26" i="12"/>
  <c r="BO47" i="12"/>
  <c r="BO39" i="12"/>
  <c r="BO31" i="12"/>
  <c r="BO21" i="12"/>
  <c r="BO13" i="12"/>
  <c r="BP3" i="12"/>
  <c r="BO36" i="12"/>
  <c r="BO24" i="12"/>
  <c r="BO18" i="12"/>
  <c r="BO10" i="12"/>
  <c r="BO23" i="12"/>
  <c r="BO15" i="12"/>
  <c r="BO7" i="12"/>
  <c r="BO30" i="12"/>
  <c r="BO20" i="12"/>
  <c r="BO12" i="12"/>
  <c r="BO17" i="12"/>
  <c r="BO9" i="12"/>
  <c r="BO28" i="12"/>
  <c r="BO25" i="12"/>
  <c r="BO22" i="12"/>
  <c r="BO14" i="12"/>
  <c r="BO27" i="12"/>
  <c r="BO19" i="12"/>
  <c r="BO16" i="12"/>
  <c r="BO11" i="12"/>
  <c r="BO8" i="12"/>
  <c r="BO6" i="12"/>
  <c r="BO5" i="12"/>
  <c r="GG55" i="6"/>
  <c r="GG83" i="6"/>
  <c r="GG35" i="6"/>
  <c r="GG51" i="6"/>
  <c r="GG62" i="6"/>
  <c r="GG16" i="6"/>
  <c r="GG93" i="6"/>
  <c r="GG36" i="6"/>
  <c r="CA79" i="6" l="1"/>
  <c r="CA88" i="6"/>
  <c r="CB88" i="6" s="1"/>
  <c r="CA27" i="6"/>
  <c r="CA41" i="6"/>
  <c r="CA76" i="6"/>
  <c r="CA91" i="6"/>
  <c r="CA62" i="6"/>
  <c r="CA83" i="6"/>
  <c r="CB83" i="6" s="1"/>
  <c r="CA19" i="6"/>
  <c r="CA13" i="6"/>
  <c r="BZ3" i="6"/>
  <c r="CA57" i="6"/>
  <c r="CA63" i="6"/>
  <c r="CB63" i="6" s="1"/>
  <c r="CA31" i="6"/>
  <c r="CB31" i="6" s="1"/>
  <c r="CA60" i="6"/>
  <c r="CB60" i="6" s="1"/>
  <c r="CA38" i="6"/>
  <c r="CB38" i="6" s="1"/>
  <c r="CA46" i="6"/>
  <c r="CB46" i="6" s="1"/>
  <c r="CA93" i="6"/>
  <c r="CA84" i="6"/>
  <c r="CA1" i="6"/>
  <c r="CA24" i="6"/>
  <c r="CB24" i="6" s="1"/>
  <c r="CA71" i="6"/>
  <c r="CB71" i="6" s="1"/>
  <c r="CA94" i="6"/>
  <c r="CB94" i="6" s="1"/>
  <c r="CA77" i="6"/>
  <c r="CB77" i="6" s="1"/>
  <c r="CA10" i="6"/>
  <c r="CB10" i="6" s="1"/>
  <c r="CA48" i="6"/>
  <c r="CA39" i="6"/>
  <c r="CA69" i="6"/>
  <c r="CB69" i="6" s="1"/>
  <c r="CA97" i="6"/>
  <c r="CB97" i="6" s="1"/>
  <c r="CA14" i="6"/>
  <c r="CB14" i="6" s="1"/>
  <c r="CA15" i="6"/>
  <c r="CB15" i="6" s="1"/>
  <c r="CA16" i="6"/>
  <c r="CB16" i="6" s="1"/>
  <c r="CA23" i="6"/>
  <c r="CB23" i="6" s="1"/>
  <c r="CA22" i="6"/>
  <c r="CA32" i="6"/>
  <c r="CA55" i="6"/>
  <c r="CB55" i="6" s="1"/>
  <c r="CA9" i="6"/>
  <c r="CB9" i="6" s="1"/>
  <c r="CA65" i="6"/>
  <c r="CB65" i="6" s="1"/>
  <c r="CA34" i="6"/>
  <c r="CB34" i="6" s="1"/>
  <c r="CA87" i="6"/>
  <c r="CB87" i="6" s="1"/>
  <c r="CA70" i="6"/>
  <c r="CB70" i="6" s="1"/>
  <c r="CA92" i="6"/>
  <c r="CA42" i="6"/>
  <c r="CA44" i="6"/>
  <c r="CB44" i="6" s="1"/>
  <c r="CA72" i="6"/>
  <c r="CB72" i="6" s="1"/>
  <c r="CA30" i="6"/>
  <c r="CB30" i="6" s="1"/>
  <c r="CA47" i="6"/>
  <c r="CB47" i="6" s="1"/>
  <c r="CA52" i="6"/>
  <c r="CB52" i="6" s="1"/>
  <c r="CA6" i="6"/>
  <c r="CB6" i="6" s="1"/>
  <c r="CA90" i="6"/>
  <c r="CA45" i="6"/>
  <c r="CA11" i="6"/>
  <c r="CB11" i="6" s="1"/>
  <c r="CA81" i="6"/>
  <c r="CB81" i="6" s="1"/>
  <c r="CA4" i="6"/>
  <c r="CB4" i="6" s="1"/>
  <c r="CA82" i="6"/>
  <c r="CB82" i="6" s="1"/>
  <c r="CA7" i="6"/>
  <c r="CB7" i="6" s="1"/>
  <c r="CA80" i="6"/>
  <c r="CB80" i="6" s="1"/>
  <c r="CA50" i="6"/>
  <c r="CA73" i="6"/>
  <c r="CA18" i="6"/>
  <c r="CB18" i="6" s="1"/>
  <c r="CA59" i="6"/>
  <c r="CB59" i="6" s="1"/>
  <c r="CA40" i="6"/>
  <c r="CB40" i="6" s="1"/>
  <c r="CA54" i="6"/>
  <c r="CB54" i="6" s="1"/>
  <c r="CA5" i="6"/>
  <c r="CB5" i="6" s="1"/>
  <c r="CA78" i="6"/>
  <c r="CB78" i="6" s="1"/>
  <c r="CA75" i="6"/>
  <c r="CA21" i="6"/>
  <c r="GG90" i="6"/>
  <c r="CA37" i="6"/>
  <c r="CB37" i="6" s="1"/>
  <c r="CA68" i="6"/>
  <c r="CB68" i="6" s="1"/>
  <c r="CA56" i="6"/>
  <c r="CB56" i="6" s="1"/>
  <c r="CA49" i="6"/>
  <c r="CB49" i="6" s="1"/>
  <c r="CB79" i="6"/>
  <c r="GG47" i="6"/>
  <c r="GH47" i="6" s="1"/>
  <c r="GG34" i="6"/>
  <c r="GG48" i="6"/>
  <c r="CA17" i="6"/>
  <c r="CB17" i="6" s="1"/>
  <c r="CA20" i="6"/>
  <c r="CB20" i="6" s="1"/>
  <c r="CA33" i="6"/>
  <c r="CB33" i="6" s="1"/>
  <c r="CA35" i="6"/>
  <c r="CB35" i="6" s="1"/>
  <c r="GG87" i="6"/>
  <c r="GG39" i="6"/>
  <c r="GG77" i="6"/>
  <c r="GH77" i="6" s="1"/>
  <c r="GG60" i="6"/>
  <c r="GG19" i="6"/>
  <c r="CA95" i="6"/>
  <c r="CB95" i="6" s="1"/>
  <c r="CA43" i="6"/>
  <c r="CB43" i="6" s="1"/>
  <c r="CA58" i="6"/>
  <c r="CB58" i="6" s="1"/>
  <c r="CA26" i="6"/>
  <c r="CA53" i="6"/>
  <c r="CA96" i="6"/>
  <c r="CB96" i="6" s="1"/>
  <c r="CA8" i="6"/>
  <c r="CB8" i="6" s="1"/>
  <c r="CA25" i="6"/>
  <c r="CB25" i="6" s="1"/>
  <c r="CA64" i="6"/>
  <c r="CB64" i="6" s="1"/>
  <c r="CA67" i="6"/>
  <c r="CB67" i="6" s="1"/>
  <c r="CA29" i="6"/>
  <c r="CB29" i="6" s="1"/>
  <c r="CA86" i="6"/>
  <c r="CA51" i="6"/>
  <c r="CA66" i="6"/>
  <c r="CB66" i="6" s="1"/>
  <c r="CA61" i="6"/>
  <c r="CB61" i="6" s="1"/>
  <c r="CA74" i="6"/>
  <c r="CB74" i="6" s="1"/>
  <c r="CA89" i="6"/>
  <c r="CB89" i="6" s="1"/>
  <c r="GG89" i="6"/>
  <c r="GH89" i="6" s="1"/>
  <c r="GG94" i="6"/>
  <c r="GG22" i="6"/>
  <c r="GH22" i="6" s="1"/>
  <c r="GG63" i="6"/>
  <c r="GG24" i="6"/>
  <c r="GG4" i="6"/>
  <c r="CA28" i="6"/>
  <c r="CB28" i="6" s="1"/>
  <c r="CA98" i="6"/>
  <c r="CB98" i="6" s="1"/>
  <c r="CA12" i="6"/>
  <c r="CB12" i="6" s="1"/>
  <c r="CA85" i="6"/>
  <c r="CB85" i="6" s="1"/>
  <c r="GG64" i="6"/>
  <c r="GG10" i="6"/>
  <c r="GG71" i="6"/>
  <c r="GG82" i="6"/>
  <c r="GG61" i="6"/>
  <c r="GG28" i="6"/>
  <c r="GH54" i="6"/>
  <c r="GG41" i="6"/>
  <c r="GG1" i="6"/>
  <c r="GF3" i="6"/>
  <c r="GG59" i="6"/>
  <c r="GG84" i="6"/>
  <c r="GH84" i="6" s="1"/>
  <c r="GG75" i="6"/>
  <c r="GH75" i="6" s="1"/>
  <c r="GG56" i="6"/>
  <c r="GG31" i="6"/>
  <c r="GH31" i="6" s="1"/>
  <c r="GG15" i="6"/>
  <c r="GG74" i="6"/>
  <c r="GG65" i="6"/>
  <c r="GG30" i="6"/>
  <c r="GH30" i="6" s="1"/>
  <c r="GH17" i="6"/>
  <c r="GH42" i="6"/>
  <c r="GH72" i="6"/>
  <c r="GG80" i="6"/>
  <c r="GH80" i="6" s="1"/>
  <c r="GG68" i="6"/>
  <c r="GH68" i="6" s="1"/>
  <c r="GH51" i="6"/>
  <c r="GH44" i="6"/>
  <c r="GH18" i="6"/>
  <c r="GH52" i="6"/>
  <c r="GH43" i="6"/>
  <c r="GH63" i="6"/>
  <c r="GG7" i="6"/>
  <c r="GH7" i="6" s="1"/>
  <c r="GG45" i="6"/>
  <c r="GG46" i="6"/>
  <c r="GG11" i="6"/>
  <c r="GH11" i="6" s="1"/>
  <c r="GG9" i="6"/>
  <c r="GH9" i="6" s="1"/>
  <c r="GG8" i="6"/>
  <c r="GH8" i="6" s="1"/>
  <c r="GG70" i="6"/>
  <c r="GH70" i="6" s="1"/>
  <c r="GH36" i="6"/>
  <c r="BP110" i="12"/>
  <c r="BP111" i="12"/>
  <c r="BP108" i="12"/>
  <c r="BP101" i="12"/>
  <c r="BP105" i="12"/>
  <c r="BP109" i="12"/>
  <c r="BP107" i="12"/>
  <c r="BP100" i="12"/>
  <c r="BP104" i="12"/>
  <c r="BP97" i="12"/>
  <c r="BP102" i="12"/>
  <c r="BP96" i="12"/>
  <c r="BP103" i="12"/>
  <c r="BP93" i="12"/>
  <c r="BP98" i="12"/>
  <c r="BP99" i="12"/>
  <c r="BP95" i="12"/>
  <c r="BP88" i="12"/>
  <c r="BP92" i="12"/>
  <c r="BP85" i="12"/>
  <c r="BP91" i="12"/>
  <c r="BP87" i="12"/>
  <c r="BP89" i="12"/>
  <c r="BP82" i="12"/>
  <c r="BP79" i="12"/>
  <c r="BP84" i="12"/>
  <c r="BP81" i="12"/>
  <c r="BP106" i="12"/>
  <c r="BP94" i="12"/>
  <c r="BP83" i="12"/>
  <c r="BP90" i="12"/>
  <c r="BP86" i="12"/>
  <c r="BP80" i="12"/>
  <c r="BP69" i="12"/>
  <c r="BP74" i="12"/>
  <c r="BP71" i="12"/>
  <c r="BP76" i="12"/>
  <c r="BP77" i="12"/>
  <c r="BP73" i="12"/>
  <c r="BP70" i="12"/>
  <c r="BP78" i="12"/>
  <c r="BP75" i="12"/>
  <c r="BP67" i="12"/>
  <c r="BP66" i="12"/>
  <c r="BP63" i="12"/>
  <c r="BP60" i="12"/>
  <c r="BP65" i="12"/>
  <c r="BP57" i="12"/>
  <c r="BP68" i="12"/>
  <c r="BP62" i="12"/>
  <c r="BP72" i="12"/>
  <c r="BP59" i="12"/>
  <c r="BP64" i="12"/>
  <c r="BP56" i="12"/>
  <c r="BP51" i="12"/>
  <c r="BP48" i="12"/>
  <c r="BP53" i="12"/>
  <c r="BP61" i="12"/>
  <c r="BP50" i="12"/>
  <c r="BP47" i="12"/>
  <c r="BP52" i="12"/>
  <c r="BP54" i="12"/>
  <c r="BP49" i="12"/>
  <c r="BP38" i="12"/>
  <c r="BP30" i="12"/>
  <c r="BP58" i="12"/>
  <c r="BP43" i="12"/>
  <c r="BP35" i="12"/>
  <c r="BP55" i="12"/>
  <c r="BP46" i="12"/>
  <c r="BP40" i="12"/>
  <c r="BP32" i="12"/>
  <c r="BP37" i="12"/>
  <c r="BP29" i="12"/>
  <c r="BP44" i="12"/>
  <c r="BP42" i="12"/>
  <c r="BP34" i="12"/>
  <c r="BP26" i="12"/>
  <c r="BP39" i="12"/>
  <c r="BP31" i="12"/>
  <c r="BP36" i="12"/>
  <c r="BP28" i="12"/>
  <c r="BP24" i="12"/>
  <c r="BP18" i="12"/>
  <c r="BP10" i="12"/>
  <c r="BP41" i="12"/>
  <c r="BP33" i="12"/>
  <c r="BP23" i="12"/>
  <c r="BP15" i="12"/>
  <c r="BP7" i="12"/>
  <c r="BP20" i="12"/>
  <c r="BP12" i="12"/>
  <c r="BP17" i="12"/>
  <c r="BP9" i="12"/>
  <c r="BP45" i="12"/>
  <c r="BP25" i="12"/>
  <c r="BP22" i="12"/>
  <c r="BP14" i="12"/>
  <c r="BP6" i="12"/>
  <c r="BP27" i="12"/>
  <c r="BP19" i="12"/>
  <c r="BP11" i="12"/>
  <c r="BP21" i="12"/>
  <c r="BP16" i="12"/>
  <c r="BP13" i="12"/>
  <c r="BP8" i="12"/>
  <c r="BQ3" i="12"/>
  <c r="BP5" i="12"/>
  <c r="GH40" i="6"/>
  <c r="GH96" i="6"/>
  <c r="GH25" i="6"/>
  <c r="GH98" i="6"/>
  <c r="GG23" i="6"/>
  <c r="GH23" i="6" s="1"/>
  <c r="GG37" i="6"/>
  <c r="GH37" i="6" s="1"/>
  <c r="GG76" i="6"/>
  <c r="GH76" i="6" s="1"/>
  <c r="CB51" i="6" l="1"/>
  <c r="CB21" i="6"/>
  <c r="CB73" i="6"/>
  <c r="CB45" i="6"/>
  <c r="CB42" i="6"/>
  <c r="CB32" i="6"/>
  <c r="CB39" i="6"/>
  <c r="GH60" i="6"/>
  <c r="CB86" i="6"/>
  <c r="CB26" i="6"/>
  <c r="CB75" i="6"/>
  <c r="CB50" i="6"/>
  <c r="CB90" i="6"/>
  <c r="CB92" i="6"/>
  <c r="CB22" i="6"/>
  <c r="CC56" i="6"/>
  <c r="CB19" i="6"/>
  <c r="CB62" i="6"/>
  <c r="GH58" i="6"/>
  <c r="GH21" i="6"/>
  <c r="GH67" i="6"/>
  <c r="GH59" i="6"/>
  <c r="GI59" i="6" s="1"/>
  <c r="GH39" i="6"/>
  <c r="GI39" i="6" s="1"/>
  <c r="GH62" i="6"/>
  <c r="GH24" i="6"/>
  <c r="GH6" i="6"/>
  <c r="CB91" i="6"/>
  <c r="GH86" i="6"/>
  <c r="GI86" i="6" s="1"/>
  <c r="GH78" i="6"/>
  <c r="GH65" i="6"/>
  <c r="GI65" i="6" s="1"/>
  <c r="GH26" i="6"/>
  <c r="GH97" i="6"/>
  <c r="GH29" i="6"/>
  <c r="GH27" i="6"/>
  <c r="GH16" i="6"/>
  <c r="CB76" i="6"/>
  <c r="GH50" i="6"/>
  <c r="GH13" i="6"/>
  <c r="GH92" i="6"/>
  <c r="GH85" i="6"/>
  <c r="CB53" i="6"/>
  <c r="CA3" i="6"/>
  <c r="CB1" i="6"/>
  <c r="CC89" i="6" s="1"/>
  <c r="CB57" i="6"/>
  <c r="CB41" i="6"/>
  <c r="CC41" i="6" s="1"/>
  <c r="GH38" i="6"/>
  <c r="GH46" i="6"/>
  <c r="GH79" i="6"/>
  <c r="GH74" i="6"/>
  <c r="GH53" i="6"/>
  <c r="GH83" i="6"/>
  <c r="CB84" i="6"/>
  <c r="CB27" i="6"/>
  <c r="CC27" i="6" s="1"/>
  <c r="GH45" i="6"/>
  <c r="GH66" i="6"/>
  <c r="GH90" i="6"/>
  <c r="GH95" i="6"/>
  <c r="GH14" i="6"/>
  <c r="GH15" i="6"/>
  <c r="GH55" i="6"/>
  <c r="GH56" i="6"/>
  <c r="GH41" i="6"/>
  <c r="CB48" i="6"/>
  <c r="CB93" i="6"/>
  <c r="CB13" i="6"/>
  <c r="CB36" i="6"/>
  <c r="CC36" i="6" s="1"/>
  <c r="GH12" i="6"/>
  <c r="GH71" i="6"/>
  <c r="GH57" i="6"/>
  <c r="GH5" i="6"/>
  <c r="GH49" i="6"/>
  <c r="GH10" i="6"/>
  <c r="BQ111" i="12"/>
  <c r="BQ110" i="12"/>
  <c r="BQ106" i="12"/>
  <c r="BQ105" i="12"/>
  <c r="BQ109" i="12"/>
  <c r="BQ102" i="12"/>
  <c r="BQ107" i="12"/>
  <c r="BQ104" i="12"/>
  <c r="BQ108" i="12"/>
  <c r="BQ99" i="12"/>
  <c r="BQ103" i="12"/>
  <c r="BQ93" i="12"/>
  <c r="BQ98" i="12"/>
  <c r="BQ95" i="12"/>
  <c r="BQ100" i="12"/>
  <c r="BQ92" i="12"/>
  <c r="BQ96" i="12"/>
  <c r="BQ85" i="12"/>
  <c r="BQ101" i="12"/>
  <c r="BQ97" i="12"/>
  <c r="BQ91" i="12"/>
  <c r="BQ87" i="12"/>
  <c r="BQ94" i="12"/>
  <c r="BQ90" i="12"/>
  <c r="BQ84" i="12"/>
  <c r="BQ81" i="12"/>
  <c r="BQ78" i="12"/>
  <c r="BQ83" i="12"/>
  <c r="BQ86" i="12"/>
  <c r="BQ80" i="12"/>
  <c r="BQ77" i="12"/>
  <c r="BQ74" i="12"/>
  <c r="BQ71" i="12"/>
  <c r="BQ76" i="12"/>
  <c r="BQ68" i="12"/>
  <c r="BQ79" i="12"/>
  <c r="BQ73" i="12"/>
  <c r="BQ70" i="12"/>
  <c r="BQ75" i="12"/>
  <c r="BQ67" i="12"/>
  <c r="BQ89" i="12"/>
  <c r="BQ88" i="12"/>
  <c r="BQ72" i="12"/>
  <c r="BQ63" i="12"/>
  <c r="BQ82" i="12"/>
  <c r="BQ60" i="12"/>
  <c r="BQ65" i="12"/>
  <c r="BQ62" i="12"/>
  <c r="BQ59" i="12"/>
  <c r="BQ69" i="12"/>
  <c r="BQ64" i="12"/>
  <c r="BQ56" i="12"/>
  <c r="BQ61" i="12"/>
  <c r="BQ48" i="12"/>
  <c r="BQ53" i="12"/>
  <c r="BQ50" i="12"/>
  <c r="BQ66" i="12"/>
  <c r="BQ52" i="12"/>
  <c r="BQ44" i="12"/>
  <c r="BQ57" i="12"/>
  <c r="BQ55" i="12"/>
  <c r="BQ49" i="12"/>
  <c r="BQ58" i="12"/>
  <c r="BQ43" i="12"/>
  <c r="BQ35" i="12"/>
  <c r="BQ46" i="12"/>
  <c r="BQ40" i="12"/>
  <c r="BQ32" i="12"/>
  <c r="BQ37" i="12"/>
  <c r="BQ42" i="12"/>
  <c r="BQ34" i="12"/>
  <c r="BQ26" i="12"/>
  <c r="BQ39" i="12"/>
  <c r="BQ31" i="12"/>
  <c r="BQ47" i="12"/>
  <c r="BQ36" i="12"/>
  <c r="BQ28" i="12"/>
  <c r="BQ51" i="12"/>
  <c r="BQ45" i="12"/>
  <c r="BQ41" i="12"/>
  <c r="BQ33" i="12"/>
  <c r="BQ25" i="12"/>
  <c r="BQ23" i="12"/>
  <c r="BQ15" i="12"/>
  <c r="BQ7" i="12"/>
  <c r="BQ38" i="12"/>
  <c r="BQ20" i="12"/>
  <c r="BQ12" i="12"/>
  <c r="BQ30" i="12"/>
  <c r="BQ17" i="12"/>
  <c r="BQ9" i="12"/>
  <c r="BQ22" i="12"/>
  <c r="BQ14" i="12"/>
  <c r="BQ6" i="12"/>
  <c r="BQ27" i="12"/>
  <c r="BQ19" i="12"/>
  <c r="BQ11" i="12"/>
  <c r="BQ54" i="12"/>
  <c r="BQ16" i="12"/>
  <c r="BQ8" i="12"/>
  <c r="BQ18" i="12"/>
  <c r="BQ10" i="12"/>
  <c r="BQ21" i="12"/>
  <c r="BQ13" i="12"/>
  <c r="BQ5" i="12"/>
  <c r="BQ29" i="12"/>
  <c r="BQ24" i="12"/>
  <c r="BR3" i="12"/>
  <c r="GH28" i="6"/>
  <c r="GG3" i="6"/>
  <c r="GH1" i="6"/>
  <c r="GI21" i="6" s="1"/>
  <c r="GH81" i="6"/>
  <c r="GH48" i="6"/>
  <c r="GH34" i="6"/>
  <c r="GH64" i="6"/>
  <c r="GH32" i="6"/>
  <c r="GH20" i="6"/>
  <c r="GI77" i="6"/>
  <c r="GI9" i="6"/>
  <c r="GH4" i="6"/>
  <c r="GH87" i="6"/>
  <c r="GH61" i="6"/>
  <c r="GH69" i="6"/>
  <c r="GI69" i="6" s="1"/>
  <c r="GH35" i="6"/>
  <c r="GI26" i="6"/>
  <c r="GH88" i="6"/>
  <c r="GH19" i="6"/>
  <c r="GH33" i="6"/>
  <c r="GH93" i="6"/>
  <c r="GH82" i="6"/>
  <c r="GH73" i="6"/>
  <c r="GI73" i="6" s="1"/>
  <c r="GI37" i="6"/>
  <c r="GI50" i="6"/>
  <c r="GH94" i="6"/>
  <c r="GI94" i="6" s="1"/>
  <c r="GH91" i="6"/>
  <c r="GI41" i="6" l="1"/>
  <c r="CC84" i="6"/>
  <c r="CC57" i="6"/>
  <c r="CC76" i="6"/>
  <c r="GI78" i="6"/>
  <c r="GI91" i="6"/>
  <c r="GI82" i="6"/>
  <c r="GI4" i="6"/>
  <c r="GI18" i="6"/>
  <c r="CC13" i="6"/>
  <c r="GI23" i="6"/>
  <c r="CC93" i="6"/>
  <c r="GI58" i="6"/>
  <c r="GI64" i="6"/>
  <c r="CC48" i="6"/>
  <c r="CC62" i="6"/>
  <c r="GI60" i="6"/>
  <c r="GI33" i="6"/>
  <c r="GI40" i="6"/>
  <c r="GI19" i="6"/>
  <c r="GI22" i="6"/>
  <c r="GI80" i="6"/>
  <c r="CC26" i="6"/>
  <c r="GI92" i="6"/>
  <c r="GI97" i="6"/>
  <c r="CC72" i="6"/>
  <c r="GI93" i="6"/>
  <c r="GI11" i="6"/>
  <c r="GI84" i="6"/>
  <c r="GI32" i="6"/>
  <c r="GI8" i="6"/>
  <c r="GI51" i="6"/>
  <c r="CC53" i="6"/>
  <c r="CC40" i="6"/>
  <c r="GI29" i="6"/>
  <c r="GI88" i="6"/>
  <c r="GI35" i="6"/>
  <c r="GI44" i="6"/>
  <c r="GI48" i="6"/>
  <c r="GI13" i="6"/>
  <c r="CC28" i="6"/>
  <c r="GI14" i="6"/>
  <c r="CC94" i="6"/>
  <c r="CC64" i="6"/>
  <c r="CC95" i="6"/>
  <c r="CC58" i="6"/>
  <c r="CC46" i="6"/>
  <c r="CC44" i="6"/>
  <c r="CC96" i="6"/>
  <c r="CC31" i="6"/>
  <c r="CC70" i="6"/>
  <c r="CC29" i="6"/>
  <c r="CC39" i="6"/>
  <c r="CC37" i="6"/>
  <c r="CC50" i="6"/>
  <c r="CC66" i="6"/>
  <c r="CC24" i="6"/>
  <c r="CC30" i="6"/>
  <c r="CC86" i="6"/>
  <c r="CC82" i="6"/>
  <c r="CC42" i="6"/>
  <c r="CC22" i="6"/>
  <c r="CC68" i="6"/>
  <c r="CC35" i="6"/>
  <c r="CC11" i="6"/>
  <c r="CC55" i="6"/>
  <c r="CC21" i="6"/>
  <c r="CC69" i="6"/>
  <c r="CC45" i="6"/>
  <c r="CC80" i="6"/>
  <c r="CC60" i="6"/>
  <c r="CC52" i="6"/>
  <c r="CC32" i="6"/>
  <c r="CC20" i="6"/>
  <c r="CC5" i="6"/>
  <c r="CC63" i="6"/>
  <c r="CC15" i="6"/>
  <c r="CC79" i="6"/>
  <c r="CC49" i="6"/>
  <c r="CC51" i="6"/>
  <c r="CC81" i="6"/>
  <c r="CC38" i="6"/>
  <c r="CC18" i="6"/>
  <c r="CC10" i="6"/>
  <c r="CC85" i="6"/>
  <c r="CC90" i="6"/>
  <c r="CC83" i="6"/>
  <c r="CC9" i="6"/>
  <c r="CC1" i="6"/>
  <c r="CC65" i="6"/>
  <c r="CC73" i="6"/>
  <c r="CC34" i="6"/>
  <c r="CC7" i="6"/>
  <c r="CC16" i="6"/>
  <c r="CC47" i="6"/>
  <c r="CC54" i="6"/>
  <c r="CB3" i="6"/>
  <c r="CC8" i="6"/>
  <c r="CC78" i="6"/>
  <c r="CC25" i="6"/>
  <c r="CC14" i="6"/>
  <c r="CC33" i="6"/>
  <c r="CC87" i="6"/>
  <c r="CC61" i="6"/>
  <c r="CC17" i="6"/>
  <c r="CD17" i="6" s="1"/>
  <c r="CC74" i="6"/>
  <c r="CC92" i="6"/>
  <c r="CC75" i="6"/>
  <c r="CC59" i="6"/>
  <c r="CC6" i="6"/>
  <c r="CC4" i="6"/>
  <c r="CC97" i="6"/>
  <c r="CC77" i="6"/>
  <c r="CD77" i="6" s="1"/>
  <c r="CC98" i="6"/>
  <c r="CC19" i="6"/>
  <c r="CC12" i="6"/>
  <c r="CC91" i="6"/>
  <c r="CC23" i="6"/>
  <c r="CD23" i="6" s="1"/>
  <c r="CC43" i="6"/>
  <c r="GI31" i="6"/>
  <c r="GI25" i="6"/>
  <c r="CC71" i="6"/>
  <c r="CC88" i="6"/>
  <c r="CC67" i="6"/>
  <c r="GI76" i="6"/>
  <c r="GI75" i="6"/>
  <c r="GI79" i="6"/>
  <c r="GI17" i="6"/>
  <c r="GI16" i="6"/>
  <c r="GI10" i="6"/>
  <c r="GI46" i="6"/>
  <c r="GI62" i="6"/>
  <c r="GI95" i="6"/>
  <c r="GI6" i="6"/>
  <c r="GI5" i="6"/>
  <c r="GI85" i="6"/>
  <c r="GI90" i="6"/>
  <c r="GI83" i="6"/>
  <c r="GI56" i="6"/>
  <c r="GI74" i="6"/>
  <c r="GI49" i="6"/>
  <c r="GI57" i="6"/>
  <c r="GI66" i="6"/>
  <c r="GI61" i="6"/>
  <c r="GI67" i="6"/>
  <c r="GI63" i="6"/>
  <c r="GI34" i="6"/>
  <c r="GI30" i="6"/>
  <c r="GI96" i="6"/>
  <c r="GI52" i="6"/>
  <c r="BR110" i="12"/>
  <c r="BR103" i="12"/>
  <c r="BR109" i="12"/>
  <c r="BR107" i="12"/>
  <c r="BR111" i="12"/>
  <c r="BR108" i="12"/>
  <c r="BR105" i="12"/>
  <c r="BR99" i="12"/>
  <c r="BR101" i="12"/>
  <c r="BR96" i="12"/>
  <c r="BR98" i="12"/>
  <c r="BR90" i="12"/>
  <c r="BR95" i="12"/>
  <c r="BR100" i="12"/>
  <c r="BR92" i="12"/>
  <c r="BR106" i="12"/>
  <c r="BR97" i="12"/>
  <c r="BR89" i="12"/>
  <c r="BR104" i="12"/>
  <c r="BR93" i="12"/>
  <c r="BR91" i="12"/>
  <c r="BR87" i="12"/>
  <c r="BR94" i="12"/>
  <c r="BR102" i="12"/>
  <c r="BR84" i="12"/>
  <c r="BR81" i="12"/>
  <c r="BR83" i="12"/>
  <c r="BR86" i="12"/>
  <c r="BR80" i="12"/>
  <c r="BR88" i="12"/>
  <c r="BR85" i="12"/>
  <c r="BR82" i="12"/>
  <c r="BR71" i="12"/>
  <c r="BR76" i="12"/>
  <c r="BR68" i="12"/>
  <c r="BR79" i="12"/>
  <c r="BR73" i="12"/>
  <c r="BR77" i="12"/>
  <c r="BR70" i="12"/>
  <c r="BR75" i="12"/>
  <c r="BR78" i="12"/>
  <c r="BR72" i="12"/>
  <c r="BR69" i="12"/>
  <c r="BR60" i="12"/>
  <c r="BR65" i="12"/>
  <c r="BR67" i="12"/>
  <c r="BR62" i="12"/>
  <c r="BR59" i="12"/>
  <c r="BR74" i="12"/>
  <c r="BR64" i="12"/>
  <c r="BR56" i="12"/>
  <c r="BR61" i="12"/>
  <c r="BR66" i="12"/>
  <c r="BR58" i="12"/>
  <c r="BR53" i="12"/>
  <c r="BR50" i="12"/>
  <c r="BR63" i="12"/>
  <c r="BR47" i="12"/>
  <c r="BR52" i="12"/>
  <c r="BR57" i="12"/>
  <c r="BR55" i="12"/>
  <c r="BR49" i="12"/>
  <c r="BR54" i="12"/>
  <c r="BR46" i="12"/>
  <c r="BR40" i="12"/>
  <c r="BR32" i="12"/>
  <c r="BR37" i="12"/>
  <c r="BR42" i="12"/>
  <c r="BR34" i="12"/>
  <c r="BR44" i="12"/>
  <c r="BR39" i="12"/>
  <c r="BR31" i="12"/>
  <c r="BR48" i="12"/>
  <c r="BR36" i="12"/>
  <c r="BR28" i="12"/>
  <c r="BR51" i="12"/>
  <c r="BR45" i="12"/>
  <c r="BR41" i="12"/>
  <c r="BR33" i="12"/>
  <c r="BR38" i="12"/>
  <c r="BR30" i="12"/>
  <c r="BR43" i="12"/>
  <c r="BR35" i="12"/>
  <c r="BR20" i="12"/>
  <c r="BR12" i="12"/>
  <c r="BR17" i="12"/>
  <c r="BR9" i="12"/>
  <c r="BR26" i="12"/>
  <c r="BR22" i="12"/>
  <c r="BR14" i="12"/>
  <c r="BR6" i="12"/>
  <c r="BR27" i="12"/>
  <c r="BR25" i="12"/>
  <c r="BR19" i="12"/>
  <c r="BR11" i="12"/>
  <c r="BR16" i="12"/>
  <c r="BR8" i="12"/>
  <c r="BR29" i="12"/>
  <c r="BR21" i="12"/>
  <c r="BR13" i="12"/>
  <c r="BR18" i="12"/>
  <c r="BR10" i="12"/>
  <c r="BR23" i="12"/>
  <c r="BR7" i="12"/>
  <c r="BR5" i="12"/>
  <c r="BR24" i="12"/>
  <c r="BS3" i="12"/>
  <c r="BR15" i="12"/>
  <c r="GI89" i="6"/>
  <c r="GI71" i="6"/>
  <c r="GI53" i="6"/>
  <c r="GI28" i="6"/>
  <c r="GI7" i="6"/>
  <c r="GI55" i="6"/>
  <c r="GI45" i="6"/>
  <c r="GI38" i="6"/>
  <c r="GI43" i="6"/>
  <c r="GI24" i="6"/>
  <c r="GI87" i="6"/>
  <c r="GI36" i="6"/>
  <c r="GI20" i="6"/>
  <c r="GI81" i="6"/>
  <c r="GI47" i="6"/>
  <c r="GI70" i="6"/>
  <c r="GI27" i="6"/>
  <c r="GI42" i="6"/>
  <c r="GI12" i="6"/>
  <c r="GH3" i="6"/>
  <c r="GI1" i="6"/>
  <c r="GJ65" i="6" s="1"/>
  <c r="GI68" i="6"/>
  <c r="GI54" i="6"/>
  <c r="GI72" i="6"/>
  <c r="GI15" i="6"/>
  <c r="GI98" i="6"/>
  <c r="CD81" i="6" l="1"/>
  <c r="CD32" i="6"/>
  <c r="CD11" i="6"/>
  <c r="CD24" i="6"/>
  <c r="CD96" i="6"/>
  <c r="CD67" i="6"/>
  <c r="CD52" i="6"/>
  <c r="CD35" i="6"/>
  <c r="CD66" i="6"/>
  <c r="CD44" i="6"/>
  <c r="CD64" i="6"/>
  <c r="CD57" i="6"/>
  <c r="CD72" i="6"/>
  <c r="CD1" i="6"/>
  <c r="CE11" i="6" s="1"/>
  <c r="CD56" i="6"/>
  <c r="CD76" i="6"/>
  <c r="CD41" i="6"/>
  <c r="CC3" i="6"/>
  <c r="CD91" i="6"/>
  <c r="GJ19" i="6"/>
  <c r="GJ63" i="6"/>
  <c r="GJ80" i="6"/>
  <c r="GJ10" i="6"/>
  <c r="CD88" i="6"/>
  <c r="CD53" i="6"/>
  <c r="CD4" i="6"/>
  <c r="CD87" i="6"/>
  <c r="CD47" i="6"/>
  <c r="CD83" i="6"/>
  <c r="CD49" i="6"/>
  <c r="CE49" i="6" s="1"/>
  <c r="CD60" i="6"/>
  <c r="CD68" i="6"/>
  <c r="CD50" i="6"/>
  <c r="CD46" i="6"/>
  <c r="CD94" i="6"/>
  <c r="GJ72" i="6"/>
  <c r="CD97" i="6"/>
  <c r="CE97" i="6" s="1"/>
  <c r="CD71" i="6"/>
  <c r="CE71" i="6" s="1"/>
  <c r="CD93" i="6"/>
  <c r="CD6" i="6"/>
  <c r="CD33" i="6"/>
  <c r="CD16" i="6"/>
  <c r="CD90" i="6"/>
  <c r="CD79" i="6"/>
  <c r="CD80" i="6"/>
  <c r="CE80" i="6" s="1"/>
  <c r="CD22" i="6"/>
  <c r="CE22" i="6" s="1"/>
  <c r="CD37" i="6"/>
  <c r="CE37" i="6" s="1"/>
  <c r="CD58" i="6"/>
  <c r="GJ13" i="6"/>
  <c r="CD54" i="6"/>
  <c r="GJ32" i="6"/>
  <c r="GJ71" i="6"/>
  <c r="GJ52" i="6"/>
  <c r="CD48" i="6"/>
  <c r="CE48" i="6" s="1"/>
  <c r="CD12" i="6"/>
  <c r="CD59" i="6"/>
  <c r="CD14" i="6"/>
  <c r="CD7" i="6"/>
  <c r="CD85" i="6"/>
  <c r="CD15" i="6"/>
  <c r="CE15" i="6" s="1"/>
  <c r="CD45" i="6"/>
  <c r="CE45" i="6" s="1"/>
  <c r="CD42" i="6"/>
  <c r="CE42" i="6" s="1"/>
  <c r="CD39" i="6"/>
  <c r="CD36" i="6"/>
  <c r="CD27" i="6"/>
  <c r="GJ84" i="6"/>
  <c r="CD61" i="6"/>
  <c r="CE61" i="6" s="1"/>
  <c r="GJ81" i="6"/>
  <c r="GJ82" i="6"/>
  <c r="GK82" i="6" s="1"/>
  <c r="GJ59" i="6"/>
  <c r="CD19" i="6"/>
  <c r="CD75" i="6"/>
  <c r="CD25" i="6"/>
  <c r="CD34" i="6"/>
  <c r="CD10" i="6"/>
  <c r="CE10" i="6" s="1"/>
  <c r="CD63" i="6"/>
  <c r="CE63" i="6" s="1"/>
  <c r="CD69" i="6"/>
  <c r="CE69" i="6" s="1"/>
  <c r="CD82" i="6"/>
  <c r="CE82" i="6" s="1"/>
  <c r="CD29" i="6"/>
  <c r="CD95" i="6"/>
  <c r="CD28" i="6"/>
  <c r="CD9" i="6"/>
  <c r="CE9" i="6" s="1"/>
  <c r="GJ15" i="6"/>
  <c r="GJ54" i="6"/>
  <c r="GJ14" i="6"/>
  <c r="CD13" i="6"/>
  <c r="CD92" i="6"/>
  <c r="CD78" i="6"/>
  <c r="CD73" i="6"/>
  <c r="CD18" i="6"/>
  <c r="CE18" i="6" s="1"/>
  <c r="CD5" i="6"/>
  <c r="CE5" i="6" s="1"/>
  <c r="CD21" i="6"/>
  <c r="CE21" i="6" s="1"/>
  <c r="CD86" i="6"/>
  <c r="CE86" i="6" s="1"/>
  <c r="CD70" i="6"/>
  <c r="CD84" i="6"/>
  <c r="CD62" i="6"/>
  <c r="GJ9" i="6"/>
  <c r="CE23" i="6"/>
  <c r="CE32" i="6"/>
  <c r="CD26" i="6"/>
  <c r="CE26" i="6" s="1"/>
  <c r="CD51" i="6"/>
  <c r="CE51" i="6" s="1"/>
  <c r="GJ68" i="6"/>
  <c r="GJ76" i="6"/>
  <c r="CD43" i="6"/>
  <c r="CD98" i="6"/>
  <c r="CD74" i="6"/>
  <c r="CE74" i="6" s="1"/>
  <c r="CD8" i="6"/>
  <c r="CE8" i="6" s="1"/>
  <c r="CD65" i="6"/>
  <c r="CE65" i="6" s="1"/>
  <c r="CD38" i="6"/>
  <c r="CE38" i="6" s="1"/>
  <c r="CD20" i="6"/>
  <c r="CD55" i="6"/>
  <c r="CD30" i="6"/>
  <c r="CD31" i="6"/>
  <c r="CD40" i="6"/>
  <c r="CE40" i="6" s="1"/>
  <c r="CD89" i="6"/>
  <c r="CE89" i="6" s="1"/>
  <c r="GJ92" i="6"/>
  <c r="GJ42" i="6"/>
  <c r="GJ20" i="6"/>
  <c r="GJ21" i="6"/>
  <c r="GJ89" i="6"/>
  <c r="GJ67" i="6"/>
  <c r="GJ66" i="6"/>
  <c r="GJ56" i="6"/>
  <c r="GJ69" i="6"/>
  <c r="GJ83" i="6"/>
  <c r="GJ16" i="6"/>
  <c r="GK16" i="6" s="1"/>
  <c r="GJ58" i="6"/>
  <c r="GJ27" i="6"/>
  <c r="GJ36" i="6"/>
  <c r="GJ7" i="6"/>
  <c r="GJ77" i="6"/>
  <c r="GJ61" i="6"/>
  <c r="GK61" i="6" s="1"/>
  <c r="GJ88" i="6"/>
  <c r="GJ90" i="6"/>
  <c r="GJ35" i="6"/>
  <c r="GJ6" i="6"/>
  <c r="GJ17" i="6"/>
  <c r="GJ98" i="6"/>
  <c r="GJ4" i="6"/>
  <c r="GJ70" i="6"/>
  <c r="GJ94" i="6"/>
  <c r="GJ38" i="6"/>
  <c r="GJ28" i="6"/>
  <c r="GJ26" i="6"/>
  <c r="GJ39" i="6"/>
  <c r="GJ57" i="6"/>
  <c r="GJ78" i="6"/>
  <c r="GJ85" i="6"/>
  <c r="GJ22" i="6"/>
  <c r="GJ95" i="6"/>
  <c r="GJ51" i="6"/>
  <c r="GJ87" i="6"/>
  <c r="GJ86" i="6"/>
  <c r="GJ45" i="6"/>
  <c r="GJ96" i="6"/>
  <c r="GK96" i="6" s="1"/>
  <c r="GJ31" i="6"/>
  <c r="GJ73" i="6"/>
  <c r="GJ5" i="6"/>
  <c r="GJ8" i="6"/>
  <c r="GJ62" i="6"/>
  <c r="GJ79" i="6"/>
  <c r="GJ40" i="6"/>
  <c r="GJ25" i="6"/>
  <c r="GK68" i="6"/>
  <c r="GJ11" i="6"/>
  <c r="GJ24" i="6"/>
  <c r="GJ55" i="6"/>
  <c r="GJ50" i="6"/>
  <c r="BS109" i="12"/>
  <c r="BS110" i="12"/>
  <c r="BS107" i="12"/>
  <c r="BS111" i="12"/>
  <c r="BS104" i="12"/>
  <c r="BS108" i="12"/>
  <c r="BS106" i="12"/>
  <c r="BS103" i="12"/>
  <c r="BS101" i="12"/>
  <c r="BS96" i="12"/>
  <c r="BS102" i="12"/>
  <c r="BS95" i="12"/>
  <c r="BS100" i="12"/>
  <c r="BS92" i="12"/>
  <c r="BS105" i="12"/>
  <c r="BS99" i="12"/>
  <c r="BS97" i="12"/>
  <c r="BS94" i="12"/>
  <c r="BS93" i="12"/>
  <c r="BS91" i="12"/>
  <c r="BS87" i="12"/>
  <c r="BS84" i="12"/>
  <c r="BS90" i="12"/>
  <c r="BS89" i="12"/>
  <c r="BS86" i="12"/>
  <c r="BS98" i="12"/>
  <c r="BS81" i="12"/>
  <c r="BS78" i="12"/>
  <c r="BS83" i="12"/>
  <c r="BS80" i="12"/>
  <c r="BS88" i="12"/>
  <c r="BS85" i="12"/>
  <c r="BS82" i="12"/>
  <c r="BS79" i="12"/>
  <c r="BS76" i="12"/>
  <c r="BS73" i="12"/>
  <c r="BS77" i="12"/>
  <c r="BS70" i="12"/>
  <c r="BS75" i="12"/>
  <c r="BS72" i="12"/>
  <c r="BS69" i="12"/>
  <c r="BS74" i="12"/>
  <c r="BS66" i="12"/>
  <c r="BS65" i="12"/>
  <c r="BS67" i="12"/>
  <c r="BS62" i="12"/>
  <c r="BS68" i="12"/>
  <c r="BS64" i="12"/>
  <c r="BS56" i="12"/>
  <c r="BS71" i="12"/>
  <c r="BS61" i="12"/>
  <c r="BS58" i="12"/>
  <c r="BS63" i="12"/>
  <c r="BS55" i="12"/>
  <c r="BS50" i="12"/>
  <c r="BS60" i="12"/>
  <c r="BS52" i="12"/>
  <c r="BS57" i="12"/>
  <c r="BS49" i="12"/>
  <c r="BS54" i="12"/>
  <c r="BS46" i="12"/>
  <c r="BS51" i="12"/>
  <c r="BS59" i="12"/>
  <c r="BS37" i="12"/>
  <c r="BS42" i="12"/>
  <c r="BS34" i="12"/>
  <c r="BS44" i="12"/>
  <c r="BS39" i="12"/>
  <c r="BS31" i="12"/>
  <c r="BS53" i="12"/>
  <c r="BS48" i="12"/>
  <c r="BS36" i="12"/>
  <c r="BS28" i="12"/>
  <c r="BS47" i="12"/>
  <c r="BS45" i="12"/>
  <c r="BS41" i="12"/>
  <c r="BS33" i="12"/>
  <c r="BS38" i="12"/>
  <c r="BS30" i="12"/>
  <c r="BS43" i="12"/>
  <c r="BS35" i="12"/>
  <c r="BS27" i="12"/>
  <c r="BS40" i="12"/>
  <c r="BS32" i="12"/>
  <c r="BS17" i="12"/>
  <c r="BS9" i="12"/>
  <c r="BS26" i="12"/>
  <c r="BS22" i="12"/>
  <c r="BS14" i="12"/>
  <c r="BS6" i="12"/>
  <c r="BS25" i="12"/>
  <c r="BS19" i="12"/>
  <c r="BS11" i="12"/>
  <c r="BS16" i="12"/>
  <c r="BS8" i="12"/>
  <c r="BS5" i="12"/>
  <c r="BS29" i="12"/>
  <c r="BS21" i="12"/>
  <c r="BS13" i="12"/>
  <c r="BS24" i="12"/>
  <c r="BS18" i="12"/>
  <c r="BS10" i="12"/>
  <c r="BS7" i="12"/>
  <c r="BT3" i="12"/>
  <c r="BS23" i="12"/>
  <c r="BS20" i="12"/>
  <c r="BS15" i="12"/>
  <c r="BS12" i="12"/>
  <c r="GJ30" i="6"/>
  <c r="GJ91" i="6"/>
  <c r="GJ46" i="6"/>
  <c r="GI3" i="6"/>
  <c r="GJ1" i="6"/>
  <c r="GJ97" i="6"/>
  <c r="GJ43" i="6"/>
  <c r="GJ29" i="6"/>
  <c r="GJ48" i="6"/>
  <c r="GK48" i="6" s="1"/>
  <c r="GJ34" i="6"/>
  <c r="GJ49" i="6"/>
  <c r="GJ41" i="6"/>
  <c r="GK41" i="6" s="1"/>
  <c r="GJ75" i="6"/>
  <c r="GJ33" i="6"/>
  <c r="GK80" i="6"/>
  <c r="GK72" i="6"/>
  <c r="GJ93" i="6"/>
  <c r="GJ12" i="6"/>
  <c r="GJ47" i="6"/>
  <c r="GJ23" i="6"/>
  <c r="GK23" i="6" s="1"/>
  <c r="GJ53" i="6"/>
  <c r="GJ64" i="6"/>
  <c r="GK64" i="6" s="1"/>
  <c r="GJ74" i="6"/>
  <c r="GK74" i="6" s="1"/>
  <c r="GJ44" i="6"/>
  <c r="GK44" i="6" s="1"/>
  <c r="GJ18" i="6"/>
  <c r="GJ37" i="6"/>
  <c r="GK37" i="6" s="1"/>
  <c r="GJ60" i="6"/>
  <c r="GK60" i="6" s="1"/>
  <c r="GK81" i="6" l="1"/>
  <c r="CE31" i="6"/>
  <c r="CE98" i="6"/>
  <c r="CE73" i="6"/>
  <c r="CE96" i="6"/>
  <c r="CE34" i="6"/>
  <c r="CE24" i="6"/>
  <c r="CE85" i="6"/>
  <c r="CF85" i="6" s="1"/>
  <c r="GK50" i="6"/>
  <c r="GK6" i="6"/>
  <c r="GK27" i="6"/>
  <c r="CE30" i="6"/>
  <c r="CE43" i="6"/>
  <c r="CE62" i="6"/>
  <c r="CE78" i="6"/>
  <c r="CE28" i="6"/>
  <c r="CF28" i="6" s="1"/>
  <c r="CE25" i="6"/>
  <c r="CE7" i="6"/>
  <c r="CE54" i="6"/>
  <c r="CE90" i="6"/>
  <c r="CE77" i="6"/>
  <c r="CE47" i="6"/>
  <c r="CF47" i="6" s="1"/>
  <c r="CE55" i="6"/>
  <c r="CF55" i="6" s="1"/>
  <c r="CE84" i="6"/>
  <c r="CE92" i="6"/>
  <c r="CF92" i="6" s="1"/>
  <c r="CE75" i="6"/>
  <c r="CE27" i="6"/>
  <c r="CE14" i="6"/>
  <c r="CE16" i="6"/>
  <c r="CE94" i="6"/>
  <c r="CE87" i="6"/>
  <c r="CE91" i="6"/>
  <c r="CE64" i="6"/>
  <c r="CE20" i="6"/>
  <c r="CE70" i="6"/>
  <c r="CE13" i="6"/>
  <c r="CE29" i="6"/>
  <c r="CE19" i="6"/>
  <c r="CE36" i="6"/>
  <c r="CE59" i="6"/>
  <c r="CE33" i="6"/>
  <c r="CE39" i="6"/>
  <c r="CF39" i="6" s="1"/>
  <c r="CE12" i="6"/>
  <c r="CE58" i="6"/>
  <c r="CE46" i="6"/>
  <c r="CF46" i="6" s="1"/>
  <c r="CE4" i="6"/>
  <c r="CE44" i="6"/>
  <c r="CF44" i="6" s="1"/>
  <c r="CE6" i="6"/>
  <c r="CE50" i="6"/>
  <c r="CE53" i="6"/>
  <c r="CE41" i="6"/>
  <c r="CE66" i="6"/>
  <c r="CF66" i="6" s="1"/>
  <c r="GK57" i="6"/>
  <c r="GL57" i="6" s="1"/>
  <c r="GK38" i="6"/>
  <c r="GK10" i="6"/>
  <c r="CE93" i="6"/>
  <c r="CF93" i="6" s="1"/>
  <c r="CE68" i="6"/>
  <c r="CF68" i="6" s="1"/>
  <c r="CE88" i="6"/>
  <c r="CF88" i="6" s="1"/>
  <c r="CE76" i="6"/>
  <c r="CE35" i="6"/>
  <c r="CF35" i="6" s="1"/>
  <c r="CF71" i="6"/>
  <c r="CE60" i="6"/>
  <c r="CF60" i="6" s="1"/>
  <c r="CE56" i="6"/>
  <c r="CF56" i="6" s="1"/>
  <c r="CE52" i="6"/>
  <c r="CF52" i="6" s="1"/>
  <c r="CF30" i="6"/>
  <c r="CF9" i="6"/>
  <c r="CF10" i="6"/>
  <c r="CF49" i="6"/>
  <c r="CE95" i="6"/>
  <c r="CF95" i="6" s="1"/>
  <c r="CD3" i="6"/>
  <c r="CE1" i="6"/>
  <c r="CF65" i="6" s="1"/>
  <c r="CE67" i="6"/>
  <c r="CF67" i="6" s="1"/>
  <c r="GK18" i="6"/>
  <c r="GL18" i="6" s="1"/>
  <c r="GK12" i="6"/>
  <c r="GL12" i="6" s="1"/>
  <c r="CF31" i="6"/>
  <c r="CF98" i="6"/>
  <c r="CE79" i="6"/>
  <c r="CF79" i="6" s="1"/>
  <c r="CE83" i="6"/>
  <c r="CE72" i="6"/>
  <c r="CF72" i="6" s="1"/>
  <c r="CE81" i="6"/>
  <c r="CF81" i="6" s="1"/>
  <c r="CE57" i="6"/>
  <c r="CF57" i="6" s="1"/>
  <c r="CE17" i="6"/>
  <c r="CF17" i="6" s="1"/>
  <c r="GK97" i="6"/>
  <c r="GL97" i="6" s="1"/>
  <c r="GK79" i="6"/>
  <c r="GK87" i="6"/>
  <c r="GK78" i="6"/>
  <c r="GK56" i="6"/>
  <c r="GL56" i="6" s="1"/>
  <c r="GK21" i="6"/>
  <c r="GL96" i="6"/>
  <c r="GL23" i="6"/>
  <c r="GL80" i="6"/>
  <c r="GJ3" i="6"/>
  <c r="GK1" i="6"/>
  <c r="GL72" i="6" s="1"/>
  <c r="BT111" i="12"/>
  <c r="BT110" i="12"/>
  <c r="BT105" i="12"/>
  <c r="BT104" i="12"/>
  <c r="BT108" i="12"/>
  <c r="BT106" i="12"/>
  <c r="BT103" i="12"/>
  <c r="BT109" i="12"/>
  <c r="BT102" i="12"/>
  <c r="BT107" i="12"/>
  <c r="BT98" i="12"/>
  <c r="BT100" i="12"/>
  <c r="BT92" i="12"/>
  <c r="BT99" i="12"/>
  <c r="BT97" i="12"/>
  <c r="BT94" i="12"/>
  <c r="BT91" i="12"/>
  <c r="BT96" i="12"/>
  <c r="BT93" i="12"/>
  <c r="BT95" i="12"/>
  <c r="BT101" i="12"/>
  <c r="BT90" i="12"/>
  <c r="BT89" i="12"/>
  <c r="BT86" i="12"/>
  <c r="BT84" i="12"/>
  <c r="BT83" i="12"/>
  <c r="BT77" i="12"/>
  <c r="BT88" i="12"/>
  <c r="BT85" i="12"/>
  <c r="BT82" i="12"/>
  <c r="BT87" i="12"/>
  <c r="BT79" i="12"/>
  <c r="BT76" i="12"/>
  <c r="BT80" i="12"/>
  <c r="BT73" i="12"/>
  <c r="BT70" i="12"/>
  <c r="BT75" i="12"/>
  <c r="BT67" i="12"/>
  <c r="BT72" i="12"/>
  <c r="BT78" i="12"/>
  <c r="BT69" i="12"/>
  <c r="BT74" i="12"/>
  <c r="BT81" i="12"/>
  <c r="BT71" i="12"/>
  <c r="BT62" i="12"/>
  <c r="BT68" i="12"/>
  <c r="BT64" i="12"/>
  <c r="BT61" i="12"/>
  <c r="BT58" i="12"/>
  <c r="BT66" i="12"/>
  <c r="BT63" i="12"/>
  <c r="BT60" i="12"/>
  <c r="BT47" i="12"/>
  <c r="BT52" i="12"/>
  <c r="BT65" i="12"/>
  <c r="BT57" i="12"/>
  <c r="BT49" i="12"/>
  <c r="BT56" i="12"/>
  <c r="BT55" i="12"/>
  <c r="BT54" i="12"/>
  <c r="BT51" i="12"/>
  <c r="BT59" i="12"/>
  <c r="BT48" i="12"/>
  <c r="BT42" i="12"/>
  <c r="BT34" i="12"/>
  <c r="BT44" i="12"/>
  <c r="BT39" i="12"/>
  <c r="BT53" i="12"/>
  <c r="BT50" i="12"/>
  <c r="BT36" i="12"/>
  <c r="BT45" i="12"/>
  <c r="BT41" i="12"/>
  <c r="BT33" i="12"/>
  <c r="BT25" i="12"/>
  <c r="BT38" i="12"/>
  <c r="BT30" i="12"/>
  <c r="BT43" i="12"/>
  <c r="BT35" i="12"/>
  <c r="BT27" i="12"/>
  <c r="BT40" i="12"/>
  <c r="BT32" i="12"/>
  <c r="BT24" i="12"/>
  <c r="BT37" i="12"/>
  <c r="BT26" i="12"/>
  <c r="BT22" i="12"/>
  <c r="BT14" i="12"/>
  <c r="BT6" i="12"/>
  <c r="BT19" i="12"/>
  <c r="BT11" i="12"/>
  <c r="BT16" i="12"/>
  <c r="BT8" i="12"/>
  <c r="BT5" i="12"/>
  <c r="BT29" i="12"/>
  <c r="BT21" i="12"/>
  <c r="BT13" i="12"/>
  <c r="BU3" i="12"/>
  <c r="BT31" i="12"/>
  <c r="BT28" i="12"/>
  <c r="BT18" i="12"/>
  <c r="BT10" i="12"/>
  <c r="BT23" i="12"/>
  <c r="BT15" i="12"/>
  <c r="BT46" i="12"/>
  <c r="BT7" i="12"/>
  <c r="BT20" i="12"/>
  <c r="BT17" i="12"/>
  <c r="BT12" i="12"/>
  <c r="BT9" i="12"/>
  <c r="GK11" i="6"/>
  <c r="GL11" i="6" s="1"/>
  <c r="GK62" i="6"/>
  <c r="GL62" i="6" s="1"/>
  <c r="GK51" i="6"/>
  <c r="GL51" i="6" s="1"/>
  <c r="GK28" i="6"/>
  <c r="GK98" i="6"/>
  <c r="GL98" i="6" s="1"/>
  <c r="GK17" i="6"/>
  <c r="GL17" i="6" s="1"/>
  <c r="GK88" i="6"/>
  <c r="GL88" i="6" s="1"/>
  <c r="GK36" i="6"/>
  <c r="GL36" i="6" s="1"/>
  <c r="GK58" i="6"/>
  <c r="GL58" i="6" s="1"/>
  <c r="GK66" i="6"/>
  <c r="GL66" i="6" s="1"/>
  <c r="GK13" i="6"/>
  <c r="GL13" i="6" s="1"/>
  <c r="GL50" i="6"/>
  <c r="GL38" i="6"/>
  <c r="GL61" i="6"/>
  <c r="GL10" i="6"/>
  <c r="GL74" i="6"/>
  <c r="GK46" i="6"/>
  <c r="GL46" i="6" s="1"/>
  <c r="GK8" i="6"/>
  <c r="GL8" i="6" s="1"/>
  <c r="GK39" i="6"/>
  <c r="GL39" i="6" s="1"/>
  <c r="GK94" i="6"/>
  <c r="GL94" i="6" s="1"/>
  <c r="GK35" i="6"/>
  <c r="GL35" i="6" s="1"/>
  <c r="GK67" i="6"/>
  <c r="GL67" i="6" s="1"/>
  <c r="GL6" i="6"/>
  <c r="GL64" i="6"/>
  <c r="GK33" i="6"/>
  <c r="GL33" i="6" s="1"/>
  <c r="GK49" i="6"/>
  <c r="GL49" i="6" s="1"/>
  <c r="GK29" i="6"/>
  <c r="GL29" i="6" s="1"/>
  <c r="GK30" i="6"/>
  <c r="GL30" i="6" s="1"/>
  <c r="GK55" i="6"/>
  <c r="GL55" i="6" s="1"/>
  <c r="GK84" i="6"/>
  <c r="GL84" i="6" s="1"/>
  <c r="GK5" i="6"/>
  <c r="GL5" i="6" s="1"/>
  <c r="GK54" i="6"/>
  <c r="GL54" i="6" s="1"/>
  <c r="GK95" i="6"/>
  <c r="GL95" i="6" s="1"/>
  <c r="GK76" i="6"/>
  <c r="GL76" i="6" s="1"/>
  <c r="GK77" i="6"/>
  <c r="GL77" i="6" s="1"/>
  <c r="GK20" i="6"/>
  <c r="GL20" i="6" s="1"/>
  <c r="GK59" i="6"/>
  <c r="GL59" i="6" s="1"/>
  <c r="GL37" i="6"/>
  <c r="GK47" i="6"/>
  <c r="GL47" i="6" s="1"/>
  <c r="GK75" i="6"/>
  <c r="GL75" i="6" s="1"/>
  <c r="GK43" i="6"/>
  <c r="GL43" i="6" s="1"/>
  <c r="GK73" i="6"/>
  <c r="GL73" i="6" s="1"/>
  <c r="GK15" i="6"/>
  <c r="GL15" i="6" s="1"/>
  <c r="GK22" i="6"/>
  <c r="GL22" i="6" s="1"/>
  <c r="GK70" i="6"/>
  <c r="GL70" i="6" s="1"/>
  <c r="GK14" i="6"/>
  <c r="GL14" i="6" s="1"/>
  <c r="GK90" i="6"/>
  <c r="GL90" i="6" s="1"/>
  <c r="GK42" i="6"/>
  <c r="GL42" i="6" s="1"/>
  <c r="GK9" i="6"/>
  <c r="GL9" i="6" s="1"/>
  <c r="GL41" i="6"/>
  <c r="GL68" i="6"/>
  <c r="GL27" i="6"/>
  <c r="GK52" i="6"/>
  <c r="GL52" i="6" s="1"/>
  <c r="GK24" i="6"/>
  <c r="GL24" i="6" s="1"/>
  <c r="GK25" i="6"/>
  <c r="GL25" i="6" s="1"/>
  <c r="GK31" i="6"/>
  <c r="GL31" i="6" s="1"/>
  <c r="GK45" i="6"/>
  <c r="GL45" i="6" s="1"/>
  <c r="GK32" i="6"/>
  <c r="GL32" i="6" s="1"/>
  <c r="GK7" i="6"/>
  <c r="GL7" i="6" s="1"/>
  <c r="GK71" i="6"/>
  <c r="GL71" i="6" s="1"/>
  <c r="GK83" i="6"/>
  <c r="GL83" i="6" s="1"/>
  <c r="GK89" i="6"/>
  <c r="GL89" i="6" s="1"/>
  <c r="GK92" i="6"/>
  <c r="GL92" i="6" s="1"/>
  <c r="GL16" i="6"/>
  <c r="GK53" i="6"/>
  <c r="GL53" i="6" s="1"/>
  <c r="GK93" i="6"/>
  <c r="GL93" i="6" s="1"/>
  <c r="GK34" i="6"/>
  <c r="GL34" i="6" s="1"/>
  <c r="GK19" i="6"/>
  <c r="GL19" i="6" s="1"/>
  <c r="GK91" i="6"/>
  <c r="GL91" i="6" s="1"/>
  <c r="GK40" i="6"/>
  <c r="GL40" i="6" s="1"/>
  <c r="GK86" i="6"/>
  <c r="GL86" i="6" s="1"/>
  <c r="GK63" i="6"/>
  <c r="GL63" i="6" s="1"/>
  <c r="GK85" i="6"/>
  <c r="GL85" i="6" s="1"/>
  <c r="GK26" i="6"/>
  <c r="GL26" i="6" s="1"/>
  <c r="GK4" i="6"/>
  <c r="GL4" i="6" s="1"/>
  <c r="GK69" i="6"/>
  <c r="GL69" i="6" s="1"/>
  <c r="GK65" i="6"/>
  <c r="GL65" i="6" s="1"/>
  <c r="GL78" i="6" l="1"/>
  <c r="CF83" i="6"/>
  <c r="CG83" i="6" s="1"/>
  <c r="CF25" i="6"/>
  <c r="CF18" i="6"/>
  <c r="CF22" i="6"/>
  <c r="CF42" i="6"/>
  <c r="CG42" i="6" s="1"/>
  <c r="CF41" i="6"/>
  <c r="GL87" i="6"/>
  <c r="GM87" i="6" s="1"/>
  <c r="CF74" i="6"/>
  <c r="CF89" i="6"/>
  <c r="CF21" i="6"/>
  <c r="CF53" i="6"/>
  <c r="GL79" i="6"/>
  <c r="CF90" i="6"/>
  <c r="CG90" i="6" s="1"/>
  <c r="CF50" i="6"/>
  <c r="CF6" i="6"/>
  <c r="CG6" i="6" s="1"/>
  <c r="CF76" i="6"/>
  <c r="GL82" i="6"/>
  <c r="GL28" i="6"/>
  <c r="GL21" i="6"/>
  <c r="CF80" i="6"/>
  <c r="CF24" i="6"/>
  <c r="CF61" i="6"/>
  <c r="CF69" i="6"/>
  <c r="CF63" i="6"/>
  <c r="CF15" i="6"/>
  <c r="CF32" i="6"/>
  <c r="CF29" i="6"/>
  <c r="CF5" i="6"/>
  <c r="CF23" i="6"/>
  <c r="CG23" i="6" s="1"/>
  <c r="CF34" i="6"/>
  <c r="CF97" i="6"/>
  <c r="CG97" i="6" s="1"/>
  <c r="CF8" i="6"/>
  <c r="CF51" i="6"/>
  <c r="CE3" i="6"/>
  <c r="CF73" i="6"/>
  <c r="CF96" i="6"/>
  <c r="CG96" i="6" s="1"/>
  <c r="CF37" i="6"/>
  <c r="CG37" i="6" s="1"/>
  <c r="CF59" i="6"/>
  <c r="CF26" i="6"/>
  <c r="CG26" i="6" s="1"/>
  <c r="CF43" i="6"/>
  <c r="CF11" i="6"/>
  <c r="CF1" i="6"/>
  <c r="CG67" i="6" s="1"/>
  <c r="CF33" i="6"/>
  <c r="CF58" i="6"/>
  <c r="CG58" i="6" s="1"/>
  <c r="CF87" i="6"/>
  <c r="CG87" i="6" s="1"/>
  <c r="CF82" i="6"/>
  <c r="CG82" i="6" s="1"/>
  <c r="CF40" i="6"/>
  <c r="CG40" i="6" s="1"/>
  <c r="CF45" i="6"/>
  <c r="CF48" i="6"/>
  <c r="CF54" i="6"/>
  <c r="CG54" i="6" s="1"/>
  <c r="CF86" i="6"/>
  <c r="CG86" i="6" s="1"/>
  <c r="CF36" i="6"/>
  <c r="CF62" i="6"/>
  <c r="CG62" i="6" s="1"/>
  <c r="CG22" i="6"/>
  <c r="CG98" i="6"/>
  <c r="CG66" i="6"/>
  <c r="CF38" i="6"/>
  <c r="CG38" i="6" s="1"/>
  <c r="CF19" i="6"/>
  <c r="CG19" i="6" s="1"/>
  <c r="CF91" i="6"/>
  <c r="CG91" i="6" s="1"/>
  <c r="CG74" i="6"/>
  <c r="CG95" i="6"/>
  <c r="CG30" i="6"/>
  <c r="CG28" i="6"/>
  <c r="CG21" i="6"/>
  <c r="CG41" i="6"/>
  <c r="CF16" i="6"/>
  <c r="CG16" i="6" s="1"/>
  <c r="CF13" i="6"/>
  <c r="CG13" i="6" s="1"/>
  <c r="CF94" i="6"/>
  <c r="CG94" i="6" s="1"/>
  <c r="CG57" i="6"/>
  <c r="CG49" i="6"/>
  <c r="CG52" i="6"/>
  <c r="CG35" i="6"/>
  <c r="CG65" i="6"/>
  <c r="CG53" i="6"/>
  <c r="CF84" i="6"/>
  <c r="CG84" i="6" s="1"/>
  <c r="CF70" i="6"/>
  <c r="CG70" i="6" s="1"/>
  <c r="CF14" i="6"/>
  <c r="CG14" i="6" s="1"/>
  <c r="CG81" i="6"/>
  <c r="CG10" i="6"/>
  <c r="CG56" i="6"/>
  <c r="CG76" i="6"/>
  <c r="CG50" i="6"/>
  <c r="CF77" i="6"/>
  <c r="CG77" i="6" s="1"/>
  <c r="CF20" i="6"/>
  <c r="CG20" i="6" s="1"/>
  <c r="CF27" i="6"/>
  <c r="CG27" i="6" s="1"/>
  <c r="CG72" i="6"/>
  <c r="CG55" i="6"/>
  <c r="CG9" i="6"/>
  <c r="CG60" i="6"/>
  <c r="CG88" i="6"/>
  <c r="CG44" i="6"/>
  <c r="CF64" i="6"/>
  <c r="CG64" i="6" s="1"/>
  <c r="CF75" i="6"/>
  <c r="CG75" i="6" s="1"/>
  <c r="CG25" i="6"/>
  <c r="CG18" i="6"/>
  <c r="CG71" i="6"/>
  <c r="CG68" i="6"/>
  <c r="CF12" i="6"/>
  <c r="CG12" i="6" s="1"/>
  <c r="CF4" i="6"/>
  <c r="CG4" i="6" s="1"/>
  <c r="CF7" i="6"/>
  <c r="CG7" i="6" s="1"/>
  <c r="CF78" i="6"/>
  <c r="CG78" i="6" s="1"/>
  <c r="BU111" i="12"/>
  <c r="BU109" i="12"/>
  <c r="BU102" i="12"/>
  <c r="BU108" i="12"/>
  <c r="BU106" i="12"/>
  <c r="BU103" i="12"/>
  <c r="BU107" i="12"/>
  <c r="BU104" i="12"/>
  <c r="BU101" i="12"/>
  <c r="BU100" i="12"/>
  <c r="BU98" i="12"/>
  <c r="BU99" i="12"/>
  <c r="BU97" i="12"/>
  <c r="BU89" i="12"/>
  <c r="BU105" i="12"/>
  <c r="BU94" i="12"/>
  <c r="BU96" i="12"/>
  <c r="BU93" i="12"/>
  <c r="BU95" i="12"/>
  <c r="BU91" i="12"/>
  <c r="BU92" i="12"/>
  <c r="BU90" i="12"/>
  <c r="BU86" i="12"/>
  <c r="BU88" i="12"/>
  <c r="BU83" i="12"/>
  <c r="BU80" i="12"/>
  <c r="BU85" i="12"/>
  <c r="BU82" i="12"/>
  <c r="BU87" i="12"/>
  <c r="BU79" i="12"/>
  <c r="BU110" i="12"/>
  <c r="BU81" i="12"/>
  <c r="BU70" i="12"/>
  <c r="BU77" i="12"/>
  <c r="BU75" i="12"/>
  <c r="BU67" i="12"/>
  <c r="BU72" i="12"/>
  <c r="BU78" i="12"/>
  <c r="BU69" i="12"/>
  <c r="BU74" i="12"/>
  <c r="BU71" i="12"/>
  <c r="BU84" i="12"/>
  <c r="BU68" i="12"/>
  <c r="BU64" i="12"/>
  <c r="BU61" i="12"/>
  <c r="BU58" i="12"/>
  <c r="BU73" i="12"/>
  <c r="BU66" i="12"/>
  <c r="BU63" i="12"/>
  <c r="BU76" i="12"/>
  <c r="BU60" i="12"/>
  <c r="BU65" i="12"/>
  <c r="BU57" i="12"/>
  <c r="BU52" i="12"/>
  <c r="BU49" i="12"/>
  <c r="BU62" i="12"/>
  <c r="BU56" i="12"/>
  <c r="BU55" i="12"/>
  <c r="BU54" i="12"/>
  <c r="BU51" i="12"/>
  <c r="BU59" i="12"/>
  <c r="BU48" i="12"/>
  <c r="BU53" i="12"/>
  <c r="BU44" i="12"/>
  <c r="BU39" i="12"/>
  <c r="BU31" i="12"/>
  <c r="BU50" i="12"/>
  <c r="BU36" i="12"/>
  <c r="BU45" i="12"/>
  <c r="BU41" i="12"/>
  <c r="BU33" i="12"/>
  <c r="BU47" i="12"/>
  <c r="BU38" i="12"/>
  <c r="BU30" i="12"/>
  <c r="BU43" i="12"/>
  <c r="BU35" i="12"/>
  <c r="BU27" i="12"/>
  <c r="BU40" i="12"/>
  <c r="BU32" i="12"/>
  <c r="BU46" i="12"/>
  <c r="BU37" i="12"/>
  <c r="BU29" i="12"/>
  <c r="BU42" i="12"/>
  <c r="BU34" i="12"/>
  <c r="BU19" i="12"/>
  <c r="BU11" i="12"/>
  <c r="BU25" i="12"/>
  <c r="BU16" i="12"/>
  <c r="BU8" i="12"/>
  <c r="BU21" i="12"/>
  <c r="BU13" i="12"/>
  <c r="BV3" i="12"/>
  <c r="BU28" i="12"/>
  <c r="BU18" i="12"/>
  <c r="BU10" i="12"/>
  <c r="BU24" i="12"/>
  <c r="BU23" i="12"/>
  <c r="BU15" i="12"/>
  <c r="BU7" i="12"/>
  <c r="BU20" i="12"/>
  <c r="BU12" i="12"/>
  <c r="BU26" i="12"/>
  <c r="BU5" i="12"/>
  <c r="BU22" i="12"/>
  <c r="BU17" i="12"/>
  <c r="BU14" i="12"/>
  <c r="BU9" i="12"/>
  <c r="BU6" i="12"/>
  <c r="GM45" i="6"/>
  <c r="GM75" i="6"/>
  <c r="GM50" i="6"/>
  <c r="GM17" i="6"/>
  <c r="GL1" i="6"/>
  <c r="GM65" i="6" s="1"/>
  <c r="GK3" i="6"/>
  <c r="GL44" i="6"/>
  <c r="GL48" i="6"/>
  <c r="GM91" i="6"/>
  <c r="GM61" i="6"/>
  <c r="GM18" i="6"/>
  <c r="GM73" i="6"/>
  <c r="GM20" i="6"/>
  <c r="GM30" i="6"/>
  <c r="GL60" i="6"/>
  <c r="GM43" i="6"/>
  <c r="GM46" i="6"/>
  <c r="GM27" i="6"/>
  <c r="GM90" i="6"/>
  <c r="GM8" i="6"/>
  <c r="GM13" i="6"/>
  <c r="GL81" i="6"/>
  <c r="GM81" i="6" s="1"/>
  <c r="GM89" i="6"/>
  <c r="GM57" i="6"/>
  <c r="GM36" i="6"/>
  <c r="GM69" i="6"/>
  <c r="GM86" i="6"/>
  <c r="GM24" i="6"/>
  <c r="GM68" i="6"/>
  <c r="GM14" i="6"/>
  <c r="GM95" i="6"/>
  <c r="GM6" i="6"/>
  <c r="GM35" i="6"/>
  <c r="CG59" i="6" l="1"/>
  <c r="CG34" i="6"/>
  <c r="GM28" i="6"/>
  <c r="GM32" i="6"/>
  <c r="GM60" i="6"/>
  <c r="GM48" i="6"/>
  <c r="GM38" i="6"/>
  <c r="CG31" i="6"/>
  <c r="CG89" i="6"/>
  <c r="CG48" i="6"/>
  <c r="CG11" i="6"/>
  <c r="CG51" i="6"/>
  <c r="CG15" i="6"/>
  <c r="GM82" i="6"/>
  <c r="GM78" i="6"/>
  <c r="GM56" i="6"/>
  <c r="GM93" i="6"/>
  <c r="GM21" i="6"/>
  <c r="GM98" i="6"/>
  <c r="CG17" i="6"/>
  <c r="CG45" i="6"/>
  <c r="CG43" i="6"/>
  <c r="CG8" i="6"/>
  <c r="CG63" i="6"/>
  <c r="GM31" i="6"/>
  <c r="GM16" i="6"/>
  <c r="CH88" i="6"/>
  <c r="CG69" i="6"/>
  <c r="CG47" i="6"/>
  <c r="GM97" i="6"/>
  <c r="GM7" i="6"/>
  <c r="GM85" i="6"/>
  <c r="GM9" i="6"/>
  <c r="CG61" i="6"/>
  <c r="CG46" i="6"/>
  <c r="GM34" i="6"/>
  <c r="GM44" i="6"/>
  <c r="GM67" i="6"/>
  <c r="GM94" i="6"/>
  <c r="GM40" i="6"/>
  <c r="CG24" i="6"/>
  <c r="CG92" i="6"/>
  <c r="GM63" i="6"/>
  <c r="GM64" i="6"/>
  <c r="CG5" i="6"/>
  <c r="CG80" i="6"/>
  <c r="CG93" i="6"/>
  <c r="GM76" i="6"/>
  <c r="CH75" i="6"/>
  <c r="CH86" i="6"/>
  <c r="CG33" i="6"/>
  <c r="CG73" i="6"/>
  <c r="CH73" i="6" s="1"/>
  <c r="CG29" i="6"/>
  <c r="CG85" i="6"/>
  <c r="GM25" i="6"/>
  <c r="GM47" i="6"/>
  <c r="GM77" i="6"/>
  <c r="GM11" i="6"/>
  <c r="GM59" i="6"/>
  <c r="GM96" i="6"/>
  <c r="GM51" i="6"/>
  <c r="CG36" i="6"/>
  <c r="CH36" i="6" s="1"/>
  <c r="CF3" i="6"/>
  <c r="CG1" i="6"/>
  <c r="CH6" i="6" s="1"/>
  <c r="CG39" i="6"/>
  <c r="CH39" i="6" s="1"/>
  <c r="CG32" i="6"/>
  <c r="CG79" i="6"/>
  <c r="GM10" i="6"/>
  <c r="GM29" i="6"/>
  <c r="GM4" i="6"/>
  <c r="GM53" i="6"/>
  <c r="GM80" i="6"/>
  <c r="GM54" i="6"/>
  <c r="GM84" i="6"/>
  <c r="GM83" i="6"/>
  <c r="GM79" i="6"/>
  <c r="GM52" i="6"/>
  <c r="GM66" i="6"/>
  <c r="GM37" i="6"/>
  <c r="GM62" i="6"/>
  <c r="GM49" i="6"/>
  <c r="GM33" i="6"/>
  <c r="GM74" i="6"/>
  <c r="GM39" i="6"/>
  <c r="BV108" i="12"/>
  <c r="BV109" i="12"/>
  <c r="BV111" i="12"/>
  <c r="BV107" i="12"/>
  <c r="BV110" i="12"/>
  <c r="BV106" i="12"/>
  <c r="BV103" i="12"/>
  <c r="BV105" i="12"/>
  <c r="BV104" i="12"/>
  <c r="BV101" i="12"/>
  <c r="BV100" i="12"/>
  <c r="BV102" i="12"/>
  <c r="BV95" i="12"/>
  <c r="BV94" i="12"/>
  <c r="BV96" i="12"/>
  <c r="BV93" i="12"/>
  <c r="BV91" i="12"/>
  <c r="BV92" i="12"/>
  <c r="BV90" i="12"/>
  <c r="BV86" i="12"/>
  <c r="BV97" i="12"/>
  <c r="BV89" i="12"/>
  <c r="BV99" i="12"/>
  <c r="BV88" i="12"/>
  <c r="BV98" i="12"/>
  <c r="BV85" i="12"/>
  <c r="BV82" i="12"/>
  <c r="BV87" i="12"/>
  <c r="BV79" i="12"/>
  <c r="BV81" i="12"/>
  <c r="BV84" i="12"/>
  <c r="BV78" i="12"/>
  <c r="BV77" i="12"/>
  <c r="BV75" i="12"/>
  <c r="BV72" i="12"/>
  <c r="BV69" i="12"/>
  <c r="BV74" i="12"/>
  <c r="BV71" i="12"/>
  <c r="BV68" i="12"/>
  <c r="BV83" i="12"/>
  <c r="BV76" i="12"/>
  <c r="BV73" i="12"/>
  <c r="BV67" i="12"/>
  <c r="BV64" i="12"/>
  <c r="BV61" i="12"/>
  <c r="BV80" i="12"/>
  <c r="BV66" i="12"/>
  <c r="BV63" i="12"/>
  <c r="BV55" i="12"/>
  <c r="BV70" i="12"/>
  <c r="BV60" i="12"/>
  <c r="BV65" i="12"/>
  <c r="BV57" i="12"/>
  <c r="BV62" i="12"/>
  <c r="BV54" i="12"/>
  <c r="BV49" i="12"/>
  <c r="BV56" i="12"/>
  <c r="BV51" i="12"/>
  <c r="BV59" i="12"/>
  <c r="BV48" i="12"/>
  <c r="BV53" i="12"/>
  <c r="BV45" i="12"/>
  <c r="BV58" i="12"/>
  <c r="BV50" i="12"/>
  <c r="BV52" i="12"/>
  <c r="BV36" i="12"/>
  <c r="BV41" i="12"/>
  <c r="BV33" i="12"/>
  <c r="BV47" i="12"/>
  <c r="BV38" i="12"/>
  <c r="BV30" i="12"/>
  <c r="BV43" i="12"/>
  <c r="BV35" i="12"/>
  <c r="BV27" i="12"/>
  <c r="BV40" i="12"/>
  <c r="BV32" i="12"/>
  <c r="BV46" i="12"/>
  <c r="BV37" i="12"/>
  <c r="BV29" i="12"/>
  <c r="BV42" i="12"/>
  <c r="BV34" i="12"/>
  <c r="BV26" i="12"/>
  <c r="BV39" i="12"/>
  <c r="BV25" i="12"/>
  <c r="BV16" i="12"/>
  <c r="BV8" i="12"/>
  <c r="BV5" i="12"/>
  <c r="BV44" i="12"/>
  <c r="BV21" i="12"/>
  <c r="BV13" i="12"/>
  <c r="BV28" i="12"/>
  <c r="BV18" i="12"/>
  <c r="BV10" i="12"/>
  <c r="BV31" i="12"/>
  <c r="BV24" i="12"/>
  <c r="BV23" i="12"/>
  <c r="BV15" i="12"/>
  <c r="BV7" i="12"/>
  <c r="BV20" i="12"/>
  <c r="BV12" i="12"/>
  <c r="BV17" i="12"/>
  <c r="BV9" i="12"/>
  <c r="BW3" i="12"/>
  <c r="BV22" i="12"/>
  <c r="BV19" i="12"/>
  <c r="BV14" i="12"/>
  <c r="BV11" i="12"/>
  <c r="BV6" i="12"/>
  <c r="GM12" i="6"/>
  <c r="GM88" i="6"/>
  <c r="GM19" i="6"/>
  <c r="GM23" i="6"/>
  <c r="GM92" i="6"/>
  <c r="GM42" i="6"/>
  <c r="GM70" i="6"/>
  <c r="GM22" i="6"/>
  <c r="GM26" i="6"/>
  <c r="GM72" i="6"/>
  <c r="GM41" i="6"/>
  <c r="GL3" i="6"/>
  <c r="GM1" i="6"/>
  <c r="GM55" i="6"/>
  <c r="GM71" i="6"/>
  <c r="GM15" i="6"/>
  <c r="GM5" i="6"/>
  <c r="GM58" i="6"/>
  <c r="GN58" i="6" s="1"/>
  <c r="CH10" i="6" l="1"/>
  <c r="CH71" i="6"/>
  <c r="CH4" i="6"/>
  <c r="CH68" i="6"/>
  <c r="CH92" i="6"/>
  <c r="CH84" i="6"/>
  <c r="CH13" i="6"/>
  <c r="CH20" i="6"/>
  <c r="CH17" i="6"/>
  <c r="CH24" i="6"/>
  <c r="CH12" i="6"/>
  <c r="CH70" i="6"/>
  <c r="CH79" i="6"/>
  <c r="CH85" i="6"/>
  <c r="CI85" i="6" s="1"/>
  <c r="CH93" i="6"/>
  <c r="CI93" i="6" s="1"/>
  <c r="CH9" i="6"/>
  <c r="CI9" i="6" s="1"/>
  <c r="CH46" i="6"/>
  <c r="CH44" i="6"/>
  <c r="CH32" i="6"/>
  <c r="CH29" i="6"/>
  <c r="CH80" i="6"/>
  <c r="CH25" i="6"/>
  <c r="CH97" i="6"/>
  <c r="CH90" i="6"/>
  <c r="CH61" i="6"/>
  <c r="CH94" i="6"/>
  <c r="CH67" i="6"/>
  <c r="CH77" i="6"/>
  <c r="CH82" i="6"/>
  <c r="CI82" i="6" s="1"/>
  <c r="CH47" i="6"/>
  <c r="CH63" i="6"/>
  <c r="GN97" i="6"/>
  <c r="GN26" i="6"/>
  <c r="CH91" i="6"/>
  <c r="CH69" i="6"/>
  <c r="CH8" i="6"/>
  <c r="CH43" i="6"/>
  <c r="CH5" i="6"/>
  <c r="CH87" i="6"/>
  <c r="CH26" i="6"/>
  <c r="CH48" i="6"/>
  <c r="CH66" i="6"/>
  <c r="CH57" i="6"/>
  <c r="CH81" i="6"/>
  <c r="CH27" i="6"/>
  <c r="CH37" i="6"/>
  <c r="CH14" i="6"/>
  <c r="CH72" i="6"/>
  <c r="CH54" i="6"/>
  <c r="CH96" i="6"/>
  <c r="CH50" i="6"/>
  <c r="CH64" i="6"/>
  <c r="CH35" i="6"/>
  <c r="CH11" i="6"/>
  <c r="CH42" i="6"/>
  <c r="CH52" i="6"/>
  <c r="CH58" i="6"/>
  <c r="CH19" i="6"/>
  <c r="CH22" i="6"/>
  <c r="CH95" i="6"/>
  <c r="CH83" i="6"/>
  <c r="CH7" i="6"/>
  <c r="CH59" i="6"/>
  <c r="CH76" i="6"/>
  <c r="CH60" i="6"/>
  <c r="CH38" i="6"/>
  <c r="CH1" i="6"/>
  <c r="CI6" i="6" s="1"/>
  <c r="CH40" i="6"/>
  <c r="CH98" i="6"/>
  <c r="CH16" i="6"/>
  <c r="CH62" i="6"/>
  <c r="CH30" i="6"/>
  <c r="CH78" i="6"/>
  <c r="CG3" i="6"/>
  <c r="CH23" i="6"/>
  <c r="CI23" i="6" s="1"/>
  <c r="CH49" i="6"/>
  <c r="CI49" i="6" s="1"/>
  <c r="CH15" i="6"/>
  <c r="CH51" i="6"/>
  <c r="CH56" i="6"/>
  <c r="CH65" i="6"/>
  <c r="CH53" i="6"/>
  <c r="CH18" i="6"/>
  <c r="CH55" i="6"/>
  <c r="CI55" i="6" s="1"/>
  <c r="CH34" i="6"/>
  <c r="CI34" i="6" s="1"/>
  <c r="CH41" i="6"/>
  <c r="CH33" i="6"/>
  <c r="CH28" i="6"/>
  <c r="CH21" i="6"/>
  <c r="CH31" i="6"/>
  <c r="CH74" i="6"/>
  <c r="CH89" i="6"/>
  <c r="CI89" i="6" s="1"/>
  <c r="CH45" i="6"/>
  <c r="CI45" i="6" s="1"/>
  <c r="GN5" i="6"/>
  <c r="GN41" i="6"/>
  <c r="GN22" i="6"/>
  <c r="GN62" i="6"/>
  <c r="GN52" i="6"/>
  <c r="GN86" i="6"/>
  <c r="GN54" i="6"/>
  <c r="GN67" i="6"/>
  <c r="GN60" i="6"/>
  <c r="GN78" i="6"/>
  <c r="GN77" i="6"/>
  <c r="GN82" i="6"/>
  <c r="GN39" i="6"/>
  <c r="GN10" i="6"/>
  <c r="GN61" i="6"/>
  <c r="GO61" i="6" s="1"/>
  <c r="GN38" i="6"/>
  <c r="GN70" i="6"/>
  <c r="GN88" i="6"/>
  <c r="GN28" i="6"/>
  <c r="GN74" i="6"/>
  <c r="GN24" i="6"/>
  <c r="GN80" i="6"/>
  <c r="GN90" i="6"/>
  <c r="GN89" i="6"/>
  <c r="GN50" i="6"/>
  <c r="GO50" i="6" s="1"/>
  <c r="GN21" i="6"/>
  <c r="GN11" i="6"/>
  <c r="GN72" i="6"/>
  <c r="GN12" i="6"/>
  <c r="GN36" i="6"/>
  <c r="GN33" i="6"/>
  <c r="GO33" i="6" s="1"/>
  <c r="GN27" i="6"/>
  <c r="GN79" i="6"/>
  <c r="GN7" i="6"/>
  <c r="GN35" i="6"/>
  <c r="GN53" i="6"/>
  <c r="GN75" i="6"/>
  <c r="GN19" i="6"/>
  <c r="GN73" i="6"/>
  <c r="GN93" i="6"/>
  <c r="GN45" i="6"/>
  <c r="GN13" i="6"/>
  <c r="GN42" i="6"/>
  <c r="GN69" i="6"/>
  <c r="GN83" i="6"/>
  <c r="GN30" i="6"/>
  <c r="GO30" i="6" s="1"/>
  <c r="GN40" i="6"/>
  <c r="GN59" i="6"/>
  <c r="GO59" i="6" s="1"/>
  <c r="GN29" i="6"/>
  <c r="GN43" i="6"/>
  <c r="GM3" i="6"/>
  <c r="GN1" i="6"/>
  <c r="GO58" i="6" s="1"/>
  <c r="GN98" i="6"/>
  <c r="GO98" i="6" s="1"/>
  <c r="GN15" i="6"/>
  <c r="GN46" i="6"/>
  <c r="GO46" i="6" s="1"/>
  <c r="GN64" i="6"/>
  <c r="GO64" i="6" s="1"/>
  <c r="GN57" i="6"/>
  <c r="GO57" i="6" s="1"/>
  <c r="GN92" i="6"/>
  <c r="GN44" i="6"/>
  <c r="GN96" i="6"/>
  <c r="GO96" i="6" s="1"/>
  <c r="GN49" i="6"/>
  <c r="GO49" i="6" s="1"/>
  <c r="GN32" i="6"/>
  <c r="GO32" i="6" s="1"/>
  <c r="GN84" i="6"/>
  <c r="GN17" i="6"/>
  <c r="GO17" i="6" s="1"/>
  <c r="GN94" i="6"/>
  <c r="GO94" i="6" s="1"/>
  <c r="GN71" i="6"/>
  <c r="GN9" i="6"/>
  <c r="GO9" i="6" s="1"/>
  <c r="GN63" i="6"/>
  <c r="GO63" i="6" s="1"/>
  <c r="GN95" i="6"/>
  <c r="GO95" i="6" s="1"/>
  <c r="GN34" i="6"/>
  <c r="GN56" i="6"/>
  <c r="GO56" i="6" s="1"/>
  <c r="BW110" i="12"/>
  <c r="BW109" i="12"/>
  <c r="BW111" i="12"/>
  <c r="BW104" i="12"/>
  <c r="BW103" i="12"/>
  <c r="BW105" i="12"/>
  <c r="BW101" i="12"/>
  <c r="BW100" i="12"/>
  <c r="BW107" i="12"/>
  <c r="BW102" i="12"/>
  <c r="BW99" i="12"/>
  <c r="BW97" i="12"/>
  <c r="BW108" i="12"/>
  <c r="BW91" i="12"/>
  <c r="BW96" i="12"/>
  <c r="BW106" i="12"/>
  <c r="BW93" i="12"/>
  <c r="BW98" i="12"/>
  <c r="BW90" i="12"/>
  <c r="BW95" i="12"/>
  <c r="BW92" i="12"/>
  <c r="BW89" i="12"/>
  <c r="BW94" i="12"/>
  <c r="BW88" i="12"/>
  <c r="BW85" i="12"/>
  <c r="BW82" i="12"/>
  <c r="BW87" i="12"/>
  <c r="BW86" i="12"/>
  <c r="BW81" i="12"/>
  <c r="BW84" i="12"/>
  <c r="BW78" i="12"/>
  <c r="BW83" i="12"/>
  <c r="BW72" i="12"/>
  <c r="BW79" i="12"/>
  <c r="BW69" i="12"/>
  <c r="BW74" i="12"/>
  <c r="BW71" i="12"/>
  <c r="BW76" i="12"/>
  <c r="BW73" i="12"/>
  <c r="BW80" i="12"/>
  <c r="BW70" i="12"/>
  <c r="BW61" i="12"/>
  <c r="BW68" i="12"/>
  <c r="BW66" i="12"/>
  <c r="BW63" i="12"/>
  <c r="BW60" i="12"/>
  <c r="BW75" i="12"/>
  <c r="BW65" i="12"/>
  <c r="BW57" i="12"/>
  <c r="BW62" i="12"/>
  <c r="BW59" i="12"/>
  <c r="BW67" i="12"/>
  <c r="BW56" i="12"/>
  <c r="BW46" i="12"/>
  <c r="BW55" i="12"/>
  <c r="BW54" i="12"/>
  <c r="BW51" i="12"/>
  <c r="BW77" i="12"/>
  <c r="BW64" i="12"/>
  <c r="BW48" i="12"/>
  <c r="BW53" i="12"/>
  <c r="BW58" i="12"/>
  <c r="BW50" i="12"/>
  <c r="BW47" i="12"/>
  <c r="BW41" i="12"/>
  <c r="BW33" i="12"/>
  <c r="BW45" i="12"/>
  <c r="BW38" i="12"/>
  <c r="BW43" i="12"/>
  <c r="BW35" i="12"/>
  <c r="BW40" i="12"/>
  <c r="BW32" i="12"/>
  <c r="BW37" i="12"/>
  <c r="BW29" i="12"/>
  <c r="BW42" i="12"/>
  <c r="BW34" i="12"/>
  <c r="BW26" i="12"/>
  <c r="BW44" i="12"/>
  <c r="BW39" i="12"/>
  <c r="BW31" i="12"/>
  <c r="BW36" i="12"/>
  <c r="BW21" i="12"/>
  <c r="BW13" i="12"/>
  <c r="BX3" i="12"/>
  <c r="BW52" i="12"/>
  <c r="BW30" i="12"/>
  <c r="BW28" i="12"/>
  <c r="BW18" i="12"/>
  <c r="BW10" i="12"/>
  <c r="BW27" i="12"/>
  <c r="BW24" i="12"/>
  <c r="BW23" i="12"/>
  <c r="BW15" i="12"/>
  <c r="BW7" i="12"/>
  <c r="BW20" i="12"/>
  <c r="BW12" i="12"/>
  <c r="BW49" i="12"/>
  <c r="BW17" i="12"/>
  <c r="BW9" i="12"/>
  <c r="BW22" i="12"/>
  <c r="BW14" i="12"/>
  <c r="BW5" i="12"/>
  <c r="BW19" i="12"/>
  <c r="BW16" i="12"/>
  <c r="BW11" i="12"/>
  <c r="BW8" i="12"/>
  <c r="BW6" i="12"/>
  <c r="BW25" i="12"/>
  <c r="GN48" i="6"/>
  <c r="GO48" i="6" s="1"/>
  <c r="GN6" i="6"/>
  <c r="GO6" i="6" s="1"/>
  <c r="GN37" i="6"/>
  <c r="GO37" i="6" s="1"/>
  <c r="GN25" i="6"/>
  <c r="GO25" i="6" s="1"/>
  <c r="GN4" i="6"/>
  <c r="GO4" i="6" s="1"/>
  <c r="GN91" i="6"/>
  <c r="GO91" i="6" s="1"/>
  <c r="GN14" i="6"/>
  <c r="GO14" i="6" s="1"/>
  <c r="GN16" i="6"/>
  <c r="GO16" i="6" s="1"/>
  <c r="GN8" i="6"/>
  <c r="GO8" i="6" s="1"/>
  <c r="GN31" i="6"/>
  <c r="GO31" i="6" s="1"/>
  <c r="GN55" i="6"/>
  <c r="GO55" i="6" s="1"/>
  <c r="GN85" i="6"/>
  <c r="GO85" i="6" s="1"/>
  <c r="GN47" i="6"/>
  <c r="GO47" i="6" s="1"/>
  <c r="GN23" i="6"/>
  <c r="GO23" i="6" s="1"/>
  <c r="GN20" i="6"/>
  <c r="GO20" i="6" s="1"/>
  <c r="GN51" i="6"/>
  <c r="GO51" i="6" s="1"/>
  <c r="GN68" i="6"/>
  <c r="GO68" i="6" s="1"/>
  <c r="GN87" i="6"/>
  <c r="GO87" i="6" s="1"/>
  <c r="GN66" i="6"/>
  <c r="GO66" i="6" s="1"/>
  <c r="GN18" i="6"/>
  <c r="GO18" i="6" s="1"/>
  <c r="GN76" i="6"/>
  <c r="GO76" i="6" s="1"/>
  <c r="GN81" i="6"/>
  <c r="GO81" i="6" s="1"/>
  <c r="GN65" i="6"/>
  <c r="GO65" i="6" s="1"/>
  <c r="CI41" i="6" l="1"/>
  <c r="CI15" i="6"/>
  <c r="CI38" i="6"/>
  <c r="CI67" i="6"/>
  <c r="CI94" i="6"/>
  <c r="CI66" i="6"/>
  <c r="CJ66" i="6" s="1"/>
  <c r="CI26" i="6"/>
  <c r="GO26" i="6"/>
  <c r="CI18" i="6"/>
  <c r="CI96" i="6"/>
  <c r="CJ96" i="6" s="1"/>
  <c r="GO42" i="6"/>
  <c r="CI28" i="6"/>
  <c r="CI56" i="6"/>
  <c r="CI62" i="6"/>
  <c r="CI59" i="6"/>
  <c r="CI42" i="6"/>
  <c r="CI14" i="6"/>
  <c r="CI87" i="6"/>
  <c r="CI69" i="6"/>
  <c r="CI74" i="6"/>
  <c r="CI19" i="6"/>
  <c r="GO43" i="6"/>
  <c r="CI33" i="6"/>
  <c r="CI51" i="6"/>
  <c r="CJ51" i="6" s="1"/>
  <c r="CI16" i="6"/>
  <c r="CI7" i="6"/>
  <c r="CI11" i="6"/>
  <c r="CI37" i="6"/>
  <c r="CJ56" i="6"/>
  <c r="CI98" i="6"/>
  <c r="CI83" i="6"/>
  <c r="CI35" i="6"/>
  <c r="CI27" i="6"/>
  <c r="CI5" i="6"/>
  <c r="CI61" i="6"/>
  <c r="CI75" i="6"/>
  <c r="GO80" i="6"/>
  <c r="GO28" i="6"/>
  <c r="CI40" i="6"/>
  <c r="CI95" i="6"/>
  <c r="CI64" i="6"/>
  <c r="CI81" i="6"/>
  <c r="CI43" i="6"/>
  <c r="CI63" i="6"/>
  <c r="CJ63" i="6" s="1"/>
  <c r="CI36" i="6"/>
  <c r="CI4" i="6"/>
  <c r="CI17" i="6"/>
  <c r="CI88" i="6"/>
  <c r="CJ88" i="6" s="1"/>
  <c r="CI20" i="6"/>
  <c r="CI39" i="6"/>
  <c r="CJ39" i="6" s="1"/>
  <c r="CI46" i="6"/>
  <c r="CI73" i="6"/>
  <c r="CH3" i="6"/>
  <c r="CI71" i="6"/>
  <c r="CI1" i="6"/>
  <c r="CJ89" i="6" s="1"/>
  <c r="CI90" i="6"/>
  <c r="CJ90" i="6" s="1"/>
  <c r="CI68" i="6"/>
  <c r="CI24" i="6"/>
  <c r="CJ24" i="6" s="1"/>
  <c r="CI13" i="6"/>
  <c r="CI29" i="6"/>
  <c r="CI79" i="6"/>
  <c r="CI22" i="6"/>
  <c r="CI50" i="6"/>
  <c r="CJ50" i="6" s="1"/>
  <c r="CI57" i="6"/>
  <c r="CJ57" i="6" s="1"/>
  <c r="CI8" i="6"/>
  <c r="CI47" i="6"/>
  <c r="CJ47" i="6" s="1"/>
  <c r="CI70" i="6"/>
  <c r="CI12" i="6"/>
  <c r="CI80" i="6"/>
  <c r="CJ80" i="6" s="1"/>
  <c r="CI10" i="6"/>
  <c r="CJ42" i="6"/>
  <c r="GO71" i="6"/>
  <c r="GO44" i="6"/>
  <c r="GO29" i="6"/>
  <c r="GO69" i="6"/>
  <c r="GO75" i="6"/>
  <c r="CI31" i="6"/>
  <c r="CJ31" i="6" s="1"/>
  <c r="CI53" i="6"/>
  <c r="CI78" i="6"/>
  <c r="CJ78" i="6" s="1"/>
  <c r="CI60" i="6"/>
  <c r="CI58" i="6"/>
  <c r="CI54" i="6"/>
  <c r="CI97" i="6"/>
  <c r="CI91" i="6"/>
  <c r="CJ91" i="6" s="1"/>
  <c r="CI77" i="6"/>
  <c r="CJ77" i="6" s="1"/>
  <c r="CI32" i="6"/>
  <c r="CI84" i="6"/>
  <c r="CJ84" i="6" s="1"/>
  <c r="GO34" i="6"/>
  <c r="GO84" i="6"/>
  <c r="GO92" i="6"/>
  <c r="GO15" i="6"/>
  <c r="CI21" i="6"/>
  <c r="CJ21" i="6" s="1"/>
  <c r="CI65" i="6"/>
  <c r="CJ65" i="6" s="1"/>
  <c r="CI30" i="6"/>
  <c r="CI76" i="6"/>
  <c r="CJ76" i="6" s="1"/>
  <c r="CI52" i="6"/>
  <c r="CI72" i="6"/>
  <c r="CI48" i="6"/>
  <c r="CI92" i="6"/>
  <c r="CI25" i="6"/>
  <c r="CJ25" i="6" s="1"/>
  <c r="CI44" i="6"/>
  <c r="CJ44" i="6" s="1"/>
  <c r="CI86" i="6"/>
  <c r="GO83" i="6"/>
  <c r="GO13" i="6"/>
  <c r="GO53" i="6"/>
  <c r="GO36" i="6"/>
  <c r="GO89" i="6"/>
  <c r="GO24" i="6"/>
  <c r="GO88" i="6"/>
  <c r="GO78" i="6"/>
  <c r="GO41" i="6"/>
  <c r="GO45" i="6"/>
  <c r="GO19" i="6"/>
  <c r="GO35" i="6"/>
  <c r="GO12" i="6"/>
  <c r="GO70" i="6"/>
  <c r="GO10" i="6"/>
  <c r="GO60" i="6"/>
  <c r="GO62" i="6"/>
  <c r="GO7" i="6"/>
  <c r="GO67" i="6"/>
  <c r="GO5" i="6"/>
  <c r="GO93" i="6"/>
  <c r="GO79" i="6"/>
  <c r="GO72" i="6"/>
  <c r="GO39" i="6"/>
  <c r="GO54" i="6"/>
  <c r="GO27" i="6"/>
  <c r="GO11" i="6"/>
  <c r="GO38" i="6"/>
  <c r="GO82" i="6"/>
  <c r="GO86" i="6"/>
  <c r="GO21" i="6"/>
  <c r="GO90" i="6"/>
  <c r="GO22" i="6"/>
  <c r="BX110" i="12"/>
  <c r="BX111" i="12"/>
  <c r="BX101" i="12"/>
  <c r="BX105" i="12"/>
  <c r="BX107" i="12"/>
  <c r="BX108" i="12"/>
  <c r="BX100" i="12"/>
  <c r="BX109" i="12"/>
  <c r="BX104" i="12"/>
  <c r="BX103" i="12"/>
  <c r="BX102" i="12"/>
  <c r="BX99" i="12"/>
  <c r="BX97" i="12"/>
  <c r="BX96" i="12"/>
  <c r="BX106" i="12"/>
  <c r="BX93" i="12"/>
  <c r="BX98" i="12"/>
  <c r="BX95" i="12"/>
  <c r="BX92" i="12"/>
  <c r="BX91" i="12"/>
  <c r="BX90" i="12"/>
  <c r="BX94" i="12"/>
  <c r="BX88" i="12"/>
  <c r="BX85" i="12"/>
  <c r="BX87" i="12"/>
  <c r="BX82" i="12"/>
  <c r="BX79" i="12"/>
  <c r="BX86" i="12"/>
  <c r="BX81" i="12"/>
  <c r="BX84" i="12"/>
  <c r="BX83" i="12"/>
  <c r="BX89" i="12"/>
  <c r="BX80" i="12"/>
  <c r="BX69" i="12"/>
  <c r="BX74" i="12"/>
  <c r="BX66" i="12"/>
  <c r="BX78" i="12"/>
  <c r="BX71" i="12"/>
  <c r="BX76" i="12"/>
  <c r="BX73" i="12"/>
  <c r="BX70" i="12"/>
  <c r="BX77" i="12"/>
  <c r="BX75" i="12"/>
  <c r="BX67" i="12"/>
  <c r="BX68" i="12"/>
  <c r="BX63" i="12"/>
  <c r="BX60" i="12"/>
  <c r="BX65" i="12"/>
  <c r="BX57" i="12"/>
  <c r="BX72" i="12"/>
  <c r="BX62" i="12"/>
  <c r="BX59" i="12"/>
  <c r="BX64" i="12"/>
  <c r="BX56" i="12"/>
  <c r="BX55" i="12"/>
  <c r="BX54" i="12"/>
  <c r="BX51" i="12"/>
  <c r="BX48" i="12"/>
  <c r="BX61" i="12"/>
  <c r="BX53" i="12"/>
  <c r="BX58" i="12"/>
  <c r="BX50" i="12"/>
  <c r="BX47" i="12"/>
  <c r="BX52" i="12"/>
  <c r="BX45" i="12"/>
  <c r="BX38" i="12"/>
  <c r="BX30" i="12"/>
  <c r="BX43" i="12"/>
  <c r="BX35" i="12"/>
  <c r="BX40" i="12"/>
  <c r="BX32" i="12"/>
  <c r="BX37" i="12"/>
  <c r="BX29" i="12"/>
  <c r="BX46" i="12"/>
  <c r="BX42" i="12"/>
  <c r="BX34" i="12"/>
  <c r="BX26" i="12"/>
  <c r="BX44" i="12"/>
  <c r="BX39" i="12"/>
  <c r="BX31" i="12"/>
  <c r="BX49" i="12"/>
  <c r="BX36" i="12"/>
  <c r="BX28" i="12"/>
  <c r="BX41" i="12"/>
  <c r="BX33" i="12"/>
  <c r="BX18" i="12"/>
  <c r="BX10" i="12"/>
  <c r="BX27" i="12"/>
  <c r="BX24" i="12"/>
  <c r="BX23" i="12"/>
  <c r="BX15" i="12"/>
  <c r="BX7" i="12"/>
  <c r="BX20" i="12"/>
  <c r="BX12" i="12"/>
  <c r="BX17" i="12"/>
  <c r="BX9" i="12"/>
  <c r="BX22" i="12"/>
  <c r="BX14" i="12"/>
  <c r="BX6" i="12"/>
  <c r="BX19" i="12"/>
  <c r="BX11" i="12"/>
  <c r="BX5" i="12"/>
  <c r="BX21" i="12"/>
  <c r="BX16" i="12"/>
  <c r="BX13" i="12"/>
  <c r="BX8" i="12"/>
  <c r="BY3" i="12"/>
  <c r="BX25" i="12"/>
  <c r="GO1" i="6"/>
  <c r="GP6" i="6" s="1"/>
  <c r="GN3" i="6"/>
  <c r="GO40" i="6"/>
  <c r="GO73" i="6"/>
  <c r="GO74" i="6"/>
  <c r="GO77" i="6"/>
  <c r="GO52" i="6"/>
  <c r="GO97" i="6"/>
  <c r="CJ7" i="6" l="1"/>
  <c r="CJ86" i="6"/>
  <c r="CJ30" i="6"/>
  <c r="CJ32" i="6"/>
  <c r="CJ53" i="6"/>
  <c r="CJ10" i="6"/>
  <c r="CJ8" i="6"/>
  <c r="CJ68" i="6"/>
  <c r="CJ20" i="6"/>
  <c r="CJ43" i="6"/>
  <c r="CJ16" i="6"/>
  <c r="CJ93" i="6"/>
  <c r="CJ97" i="6"/>
  <c r="CJ22" i="6"/>
  <c r="CJ71" i="6"/>
  <c r="CJ4" i="6"/>
  <c r="CJ95" i="6"/>
  <c r="CJ27" i="6"/>
  <c r="CJ48" i="6"/>
  <c r="CJ54" i="6"/>
  <c r="CJ79" i="6"/>
  <c r="CJ23" i="6"/>
  <c r="CK23" i="6" s="1"/>
  <c r="CJ40" i="6"/>
  <c r="CJ35" i="6"/>
  <c r="CJ72" i="6"/>
  <c r="CJ58" i="6"/>
  <c r="CJ12" i="6"/>
  <c r="CJ29" i="6"/>
  <c r="CJ73" i="6"/>
  <c r="CJ55" i="6"/>
  <c r="CK55" i="6" s="1"/>
  <c r="CJ34" i="6"/>
  <c r="CJ83" i="6"/>
  <c r="CJ52" i="6"/>
  <c r="CJ60" i="6"/>
  <c r="CJ70" i="6"/>
  <c r="CJ13" i="6"/>
  <c r="CJ46" i="6"/>
  <c r="CJ36" i="6"/>
  <c r="CK54" i="6"/>
  <c r="GP18" i="6"/>
  <c r="GQ18" i="6" s="1"/>
  <c r="CJ33" i="6"/>
  <c r="CJ45" i="6"/>
  <c r="CJ98" i="6"/>
  <c r="CJ9" i="6"/>
  <c r="CJ67" i="6"/>
  <c r="CK7" i="6"/>
  <c r="CK24" i="6"/>
  <c r="CJ15" i="6"/>
  <c r="CJ87" i="6"/>
  <c r="CJ19" i="6"/>
  <c r="GP40" i="6"/>
  <c r="CJ75" i="6"/>
  <c r="CK75" i="6" s="1"/>
  <c r="CJ94" i="6"/>
  <c r="CJ14" i="6"/>
  <c r="CJ38" i="6"/>
  <c r="GP22" i="6"/>
  <c r="CK65" i="6"/>
  <c r="CJ81" i="6"/>
  <c r="CJ61" i="6"/>
  <c r="CK61" i="6" s="1"/>
  <c r="CJ37" i="6"/>
  <c r="CK37" i="6" s="1"/>
  <c r="CJ59" i="6"/>
  <c r="CJ92" i="6"/>
  <c r="CJ1" i="6"/>
  <c r="CK56" i="6" s="1"/>
  <c r="CJ69" i="6"/>
  <c r="CK69" i="6" s="1"/>
  <c r="CJ82" i="6"/>
  <c r="CK82" i="6" s="1"/>
  <c r="CJ28" i="6"/>
  <c r="CI3" i="6"/>
  <c r="CJ49" i="6"/>
  <c r="CJ41" i="6"/>
  <c r="CJ85" i="6"/>
  <c r="CK85" i="6" s="1"/>
  <c r="CJ18" i="6"/>
  <c r="CK18" i="6" s="1"/>
  <c r="CJ74" i="6"/>
  <c r="CK74" i="6" s="1"/>
  <c r="CJ26" i="6"/>
  <c r="CK26" i="6" s="1"/>
  <c r="CJ17" i="6"/>
  <c r="CJ64" i="6"/>
  <c r="CJ5" i="6"/>
  <c r="CJ11" i="6"/>
  <c r="CJ62" i="6"/>
  <c r="CK62" i="6" s="1"/>
  <c r="CJ6" i="6"/>
  <c r="CK6" i="6" s="1"/>
  <c r="GP11" i="6"/>
  <c r="GP55" i="6"/>
  <c r="GP23" i="6"/>
  <c r="GP98" i="6"/>
  <c r="GP27" i="6"/>
  <c r="GP81" i="6"/>
  <c r="GP5" i="6"/>
  <c r="GP75" i="6"/>
  <c r="GP71" i="6"/>
  <c r="GP60" i="6"/>
  <c r="GP45" i="6"/>
  <c r="GP37" i="6"/>
  <c r="GP42" i="6"/>
  <c r="GP24" i="6"/>
  <c r="GP46" i="6"/>
  <c r="GP51" i="6"/>
  <c r="GP4" i="6"/>
  <c r="GP93" i="6"/>
  <c r="GP34" i="6"/>
  <c r="GP88" i="6"/>
  <c r="GP50" i="6"/>
  <c r="GP90" i="6"/>
  <c r="GQ90" i="6" s="1"/>
  <c r="GP64" i="6"/>
  <c r="GP14" i="6"/>
  <c r="GP56" i="6"/>
  <c r="GQ56" i="6" s="1"/>
  <c r="GP10" i="6"/>
  <c r="GP16" i="6"/>
  <c r="GQ16" i="6" s="1"/>
  <c r="GP17" i="6"/>
  <c r="GQ17" i="6" s="1"/>
  <c r="GP89" i="6"/>
  <c r="GP96" i="6"/>
  <c r="GP39" i="6"/>
  <c r="GP19" i="6"/>
  <c r="GQ19" i="6" s="1"/>
  <c r="GP97" i="6"/>
  <c r="GP26" i="6"/>
  <c r="GP49" i="6"/>
  <c r="GQ49" i="6" s="1"/>
  <c r="GP21" i="6"/>
  <c r="GP32" i="6"/>
  <c r="GP86" i="6"/>
  <c r="GQ86" i="6" s="1"/>
  <c r="GP15" i="6"/>
  <c r="GP31" i="6"/>
  <c r="GP67" i="6"/>
  <c r="GQ67" i="6" s="1"/>
  <c r="GP69" i="6"/>
  <c r="GQ69" i="6" s="1"/>
  <c r="GP70" i="6"/>
  <c r="GQ70" i="6" s="1"/>
  <c r="GP36" i="6"/>
  <c r="GQ22" i="6"/>
  <c r="GO3" i="6"/>
  <c r="GP1" i="6"/>
  <c r="GP76" i="6"/>
  <c r="GQ76" i="6" s="1"/>
  <c r="GP28" i="6"/>
  <c r="GQ28" i="6" s="1"/>
  <c r="GP52" i="6"/>
  <c r="GQ52" i="6" s="1"/>
  <c r="GP73" i="6"/>
  <c r="GQ73" i="6" s="1"/>
  <c r="GP85" i="6"/>
  <c r="GQ85" i="6" s="1"/>
  <c r="GP25" i="6"/>
  <c r="GQ25" i="6" s="1"/>
  <c r="GP87" i="6"/>
  <c r="GQ87" i="6" s="1"/>
  <c r="GP82" i="6"/>
  <c r="GQ82" i="6" s="1"/>
  <c r="GP92" i="6"/>
  <c r="GQ92" i="6" s="1"/>
  <c r="GP29" i="6"/>
  <c r="GQ29" i="6" s="1"/>
  <c r="GP20" i="6"/>
  <c r="GQ20" i="6" s="1"/>
  <c r="GP41" i="6"/>
  <c r="GQ41" i="6" s="1"/>
  <c r="GP53" i="6"/>
  <c r="GQ53" i="6" s="1"/>
  <c r="GP94" i="6"/>
  <c r="GQ94" i="6" s="1"/>
  <c r="GP7" i="6"/>
  <c r="GQ7" i="6" s="1"/>
  <c r="GP62" i="6"/>
  <c r="GQ62" i="6" s="1"/>
  <c r="GP43" i="6"/>
  <c r="GQ43" i="6" s="1"/>
  <c r="GP77" i="6"/>
  <c r="GQ77" i="6" s="1"/>
  <c r="GP63" i="6"/>
  <c r="GQ63" i="6" s="1"/>
  <c r="GP38" i="6"/>
  <c r="GQ38" i="6" s="1"/>
  <c r="GP59" i="6"/>
  <c r="GQ59" i="6" s="1"/>
  <c r="GP91" i="6"/>
  <c r="GQ91" i="6" s="1"/>
  <c r="GP72" i="6"/>
  <c r="GQ72" i="6" s="1"/>
  <c r="GP84" i="6"/>
  <c r="GQ84" i="6" s="1"/>
  <c r="GP66" i="6"/>
  <c r="GQ66" i="6" s="1"/>
  <c r="GP80" i="6"/>
  <c r="GQ80" i="6" s="1"/>
  <c r="GP9" i="6"/>
  <c r="GQ9" i="6" s="1"/>
  <c r="GP33" i="6"/>
  <c r="GQ33" i="6" s="1"/>
  <c r="GP61" i="6"/>
  <c r="GQ61" i="6" s="1"/>
  <c r="GP44" i="6"/>
  <c r="GQ44" i="6" s="1"/>
  <c r="GP12" i="6"/>
  <c r="GQ12" i="6" s="1"/>
  <c r="GP65" i="6"/>
  <c r="GQ65" i="6" s="1"/>
  <c r="GP78" i="6"/>
  <c r="GQ78" i="6" s="1"/>
  <c r="GP13" i="6"/>
  <c r="GQ13" i="6" s="1"/>
  <c r="GP58" i="6"/>
  <c r="GQ58" i="6" s="1"/>
  <c r="GP95" i="6"/>
  <c r="GQ95" i="6" s="1"/>
  <c r="GP79" i="6"/>
  <c r="GQ79" i="6" s="1"/>
  <c r="GP74" i="6"/>
  <c r="GQ74" i="6" s="1"/>
  <c r="BY107" i="12"/>
  <c r="BY111" i="12"/>
  <c r="BY110" i="12"/>
  <c r="BY109" i="12"/>
  <c r="BY108" i="12"/>
  <c r="BY106" i="12"/>
  <c r="BY105" i="12"/>
  <c r="BY102" i="12"/>
  <c r="BY104" i="12"/>
  <c r="BY103" i="12"/>
  <c r="BY101" i="12"/>
  <c r="BY99" i="12"/>
  <c r="BY94" i="12"/>
  <c r="BY93" i="12"/>
  <c r="BY98" i="12"/>
  <c r="BY95" i="12"/>
  <c r="BY92" i="12"/>
  <c r="BY96" i="12"/>
  <c r="BY90" i="12"/>
  <c r="BY89" i="12"/>
  <c r="BY100" i="12"/>
  <c r="BY97" i="12"/>
  <c r="BY85" i="12"/>
  <c r="BY87" i="12"/>
  <c r="BY91" i="12"/>
  <c r="BY86" i="12"/>
  <c r="BY81" i="12"/>
  <c r="BY88" i="12"/>
  <c r="BY84" i="12"/>
  <c r="BY78" i="12"/>
  <c r="BY83" i="12"/>
  <c r="BY80" i="12"/>
  <c r="BY77" i="12"/>
  <c r="BY79" i="12"/>
  <c r="BY74" i="12"/>
  <c r="BY71" i="12"/>
  <c r="BY68" i="12"/>
  <c r="BY76" i="12"/>
  <c r="BY73" i="12"/>
  <c r="BY70" i="12"/>
  <c r="BY75" i="12"/>
  <c r="BY67" i="12"/>
  <c r="BY82" i="12"/>
  <c r="BY72" i="12"/>
  <c r="BY63" i="12"/>
  <c r="BY66" i="12"/>
  <c r="BY60" i="12"/>
  <c r="BY65" i="12"/>
  <c r="BY62" i="12"/>
  <c r="BY54" i="12"/>
  <c r="BY69" i="12"/>
  <c r="BY59" i="12"/>
  <c r="BY64" i="12"/>
  <c r="BY56" i="12"/>
  <c r="BY61" i="12"/>
  <c r="BY48" i="12"/>
  <c r="BY57" i="12"/>
  <c r="BY53" i="12"/>
  <c r="BY58" i="12"/>
  <c r="BY50" i="12"/>
  <c r="BY52" i="12"/>
  <c r="BY44" i="12"/>
  <c r="BY49" i="12"/>
  <c r="BY43" i="12"/>
  <c r="BY35" i="12"/>
  <c r="BY55" i="12"/>
  <c r="BY47" i="12"/>
  <c r="BY40" i="12"/>
  <c r="BY32" i="12"/>
  <c r="BY37" i="12"/>
  <c r="BY46" i="12"/>
  <c r="BY42" i="12"/>
  <c r="BY34" i="12"/>
  <c r="BY26" i="12"/>
  <c r="BY51" i="12"/>
  <c r="BY39" i="12"/>
  <c r="BY31" i="12"/>
  <c r="BY36" i="12"/>
  <c r="BY28" i="12"/>
  <c r="BY41" i="12"/>
  <c r="BY33" i="12"/>
  <c r="BY25" i="12"/>
  <c r="BY38" i="12"/>
  <c r="BY30" i="12"/>
  <c r="BY27" i="12"/>
  <c r="BY24" i="12"/>
  <c r="BY23" i="12"/>
  <c r="BY15" i="12"/>
  <c r="BY7" i="12"/>
  <c r="BY20" i="12"/>
  <c r="BY12" i="12"/>
  <c r="BY29" i="12"/>
  <c r="BY17" i="12"/>
  <c r="BY9" i="12"/>
  <c r="BY45" i="12"/>
  <c r="BY22" i="12"/>
  <c r="BY14" i="12"/>
  <c r="BY6" i="12"/>
  <c r="BY19" i="12"/>
  <c r="BY11" i="12"/>
  <c r="BY16" i="12"/>
  <c r="BY8" i="12"/>
  <c r="BY21" i="12"/>
  <c r="BY13" i="12"/>
  <c r="BY5" i="12"/>
  <c r="BZ3" i="12"/>
  <c r="BY10" i="12"/>
  <c r="BY18" i="12"/>
  <c r="GP48" i="6"/>
  <c r="GQ48" i="6" s="1"/>
  <c r="GP57" i="6"/>
  <c r="GQ57" i="6" s="1"/>
  <c r="GP47" i="6"/>
  <c r="GQ47" i="6" s="1"/>
  <c r="GP54" i="6"/>
  <c r="GQ54" i="6" s="1"/>
  <c r="GP30" i="6"/>
  <c r="GQ30" i="6" s="1"/>
  <c r="GP68" i="6"/>
  <c r="GQ68" i="6" s="1"/>
  <c r="GP35" i="6"/>
  <c r="GQ35" i="6" s="1"/>
  <c r="GP83" i="6"/>
  <c r="GQ83" i="6" s="1"/>
  <c r="GP8" i="6"/>
  <c r="GQ8" i="6" s="1"/>
  <c r="CK70" i="6" l="1"/>
  <c r="GQ40" i="6"/>
  <c r="GQ51" i="6"/>
  <c r="CK44" i="6"/>
  <c r="CK43" i="6"/>
  <c r="CK51" i="6"/>
  <c r="CK47" i="6"/>
  <c r="CK4" i="6"/>
  <c r="CL4" i="6" s="1"/>
  <c r="CK60" i="6"/>
  <c r="CL60" i="6" s="1"/>
  <c r="CK73" i="6"/>
  <c r="CL73" i="6" s="1"/>
  <c r="CK94" i="6"/>
  <c r="CK8" i="6"/>
  <c r="CL8" i="6" s="1"/>
  <c r="CK1" i="6"/>
  <c r="CL62" i="6" s="1"/>
  <c r="CJ3" i="6"/>
  <c r="CK86" i="6"/>
  <c r="CL86" i="6" s="1"/>
  <c r="CK25" i="6"/>
  <c r="CL25" i="6" s="1"/>
  <c r="CK50" i="6"/>
  <c r="CL50" i="6" s="1"/>
  <c r="CK80" i="6"/>
  <c r="CK20" i="6"/>
  <c r="CL20" i="6" s="1"/>
  <c r="CK81" i="6"/>
  <c r="CL81" i="6" s="1"/>
  <c r="CK68" i="6"/>
  <c r="CL68" i="6" s="1"/>
  <c r="CK48" i="6"/>
  <c r="CL48" i="6" s="1"/>
  <c r="CK42" i="6"/>
  <c r="CL42" i="6" s="1"/>
  <c r="CK67" i="6"/>
  <c r="CL67" i="6" s="1"/>
  <c r="CK52" i="6"/>
  <c r="CL52" i="6" s="1"/>
  <c r="CK29" i="6"/>
  <c r="CL29" i="6" s="1"/>
  <c r="CK95" i="6"/>
  <c r="CL95" i="6" s="1"/>
  <c r="CL75" i="6"/>
  <c r="CL85" i="6"/>
  <c r="CK92" i="6"/>
  <c r="CL92" i="6" s="1"/>
  <c r="CK88" i="6"/>
  <c r="CL88" i="6" s="1"/>
  <c r="CK93" i="6"/>
  <c r="CL93" i="6" s="1"/>
  <c r="CK10" i="6"/>
  <c r="CL10" i="6" s="1"/>
  <c r="CK19" i="6"/>
  <c r="CL19" i="6" s="1"/>
  <c r="CK78" i="6"/>
  <c r="CL78" i="6" s="1"/>
  <c r="CK9" i="6"/>
  <c r="CL9" i="6" s="1"/>
  <c r="CK35" i="6"/>
  <c r="CL35" i="6" s="1"/>
  <c r="CK12" i="6"/>
  <c r="CL12" i="6" s="1"/>
  <c r="CK96" i="6"/>
  <c r="CL96" i="6" s="1"/>
  <c r="CK11" i="6"/>
  <c r="CL11" i="6" s="1"/>
  <c r="CK41" i="6"/>
  <c r="CL41" i="6" s="1"/>
  <c r="CK66" i="6"/>
  <c r="CL66" i="6" s="1"/>
  <c r="CK90" i="6"/>
  <c r="CL90" i="6" s="1"/>
  <c r="CK71" i="6"/>
  <c r="CL71" i="6" s="1"/>
  <c r="CK53" i="6"/>
  <c r="CL53" i="6" s="1"/>
  <c r="CK87" i="6"/>
  <c r="CL87" i="6" s="1"/>
  <c r="CK84" i="6"/>
  <c r="CL84" i="6" s="1"/>
  <c r="CK98" i="6"/>
  <c r="CL98" i="6" s="1"/>
  <c r="CK45" i="6"/>
  <c r="CL45" i="6" s="1"/>
  <c r="CK58" i="6"/>
  <c r="CL58" i="6" s="1"/>
  <c r="CK97" i="6"/>
  <c r="CL97" i="6" s="1"/>
  <c r="CL37" i="6"/>
  <c r="GQ45" i="6"/>
  <c r="CK5" i="6"/>
  <c r="CL5" i="6" s="1"/>
  <c r="CK49" i="6"/>
  <c r="CL49" i="6" s="1"/>
  <c r="CK91" i="6"/>
  <c r="CL91" i="6" s="1"/>
  <c r="CK57" i="6"/>
  <c r="CL57" i="6" s="1"/>
  <c r="CK38" i="6"/>
  <c r="CL38" i="6" s="1"/>
  <c r="CK32" i="6"/>
  <c r="CL32" i="6" s="1"/>
  <c r="CK15" i="6"/>
  <c r="CL15" i="6" s="1"/>
  <c r="CK76" i="6"/>
  <c r="CL76" i="6" s="1"/>
  <c r="CK36" i="6"/>
  <c r="CL36" i="6" s="1"/>
  <c r="CK33" i="6"/>
  <c r="CL33" i="6" s="1"/>
  <c r="CK72" i="6"/>
  <c r="CL72" i="6" s="1"/>
  <c r="CK89" i="6"/>
  <c r="CL89" i="6" s="1"/>
  <c r="CL24" i="6"/>
  <c r="GQ26" i="6"/>
  <c r="CK64" i="6"/>
  <c r="CL64" i="6" s="1"/>
  <c r="CK21" i="6"/>
  <c r="CL21" i="6" s="1"/>
  <c r="CK31" i="6"/>
  <c r="CL31" i="6" s="1"/>
  <c r="CK14" i="6"/>
  <c r="CL14" i="6" s="1"/>
  <c r="CK30" i="6"/>
  <c r="CL30" i="6" s="1"/>
  <c r="CK63" i="6"/>
  <c r="CL63" i="6" s="1"/>
  <c r="CK16" i="6"/>
  <c r="CL16" i="6" s="1"/>
  <c r="CK46" i="6"/>
  <c r="CL46" i="6" s="1"/>
  <c r="CK83" i="6"/>
  <c r="CL83" i="6" s="1"/>
  <c r="CK27" i="6"/>
  <c r="CL27" i="6" s="1"/>
  <c r="GQ4" i="6"/>
  <c r="CK17" i="6"/>
  <c r="CL17" i="6" s="1"/>
  <c r="CK28" i="6"/>
  <c r="CL28" i="6" s="1"/>
  <c r="CK59" i="6"/>
  <c r="CL59" i="6" s="1"/>
  <c r="CK77" i="6"/>
  <c r="CL77" i="6" s="1"/>
  <c r="CK39" i="6"/>
  <c r="CL39" i="6" s="1"/>
  <c r="CK79" i="6"/>
  <c r="CL79" i="6" s="1"/>
  <c r="CK13" i="6"/>
  <c r="CL13" i="6" s="1"/>
  <c r="CK34" i="6"/>
  <c r="CL34" i="6" s="1"/>
  <c r="CK40" i="6"/>
  <c r="CL40" i="6" s="1"/>
  <c r="CK22" i="6"/>
  <c r="CL22" i="6" s="1"/>
  <c r="GR78" i="6"/>
  <c r="GQ97" i="6"/>
  <c r="GQ89" i="6"/>
  <c r="GQ14" i="6"/>
  <c r="GQ34" i="6"/>
  <c r="GQ42" i="6"/>
  <c r="GQ23" i="6"/>
  <c r="GQ64" i="6"/>
  <c r="GQ93" i="6"/>
  <c r="GQ37" i="6"/>
  <c r="GQ81" i="6"/>
  <c r="GQ55" i="6"/>
  <c r="GQ31" i="6"/>
  <c r="GQ32" i="6"/>
  <c r="GQ39" i="6"/>
  <c r="GQ50" i="6"/>
  <c r="GQ60" i="6"/>
  <c r="GQ27" i="6"/>
  <c r="GQ36" i="6"/>
  <c r="GQ15" i="6"/>
  <c r="GQ21" i="6"/>
  <c r="GQ10" i="6"/>
  <c r="GQ71" i="6"/>
  <c r="GQ11" i="6"/>
  <c r="GQ75" i="6"/>
  <c r="BZ109" i="12"/>
  <c r="BZ108" i="12"/>
  <c r="BZ110" i="12"/>
  <c r="BZ103" i="12"/>
  <c r="BZ111" i="12"/>
  <c r="BZ107" i="12"/>
  <c r="BZ104" i="12"/>
  <c r="BZ102" i="12"/>
  <c r="BZ99" i="12"/>
  <c r="BZ106" i="12"/>
  <c r="BZ100" i="12"/>
  <c r="BZ96" i="12"/>
  <c r="BZ105" i="12"/>
  <c r="BZ98" i="12"/>
  <c r="BZ90" i="12"/>
  <c r="BZ95" i="12"/>
  <c r="BZ92" i="12"/>
  <c r="BZ101" i="12"/>
  <c r="BZ97" i="12"/>
  <c r="BZ89" i="12"/>
  <c r="BZ93" i="12"/>
  <c r="BZ88" i="12"/>
  <c r="BZ94" i="12"/>
  <c r="BZ87" i="12"/>
  <c r="BZ91" i="12"/>
  <c r="BZ86" i="12"/>
  <c r="BZ85" i="12"/>
  <c r="BZ81" i="12"/>
  <c r="BZ84" i="12"/>
  <c r="BZ83" i="12"/>
  <c r="BZ80" i="12"/>
  <c r="BZ82" i="12"/>
  <c r="BZ71" i="12"/>
  <c r="BZ78" i="12"/>
  <c r="BZ68" i="12"/>
  <c r="BZ76" i="12"/>
  <c r="BZ73" i="12"/>
  <c r="BZ70" i="12"/>
  <c r="BZ75" i="12"/>
  <c r="BZ77" i="12"/>
  <c r="BZ72" i="12"/>
  <c r="BZ69" i="12"/>
  <c r="BZ66" i="12"/>
  <c r="BZ60" i="12"/>
  <c r="BZ65" i="12"/>
  <c r="BZ62" i="12"/>
  <c r="BZ79" i="12"/>
  <c r="BZ74" i="12"/>
  <c r="BZ59" i="12"/>
  <c r="BZ64" i="12"/>
  <c r="BZ56" i="12"/>
  <c r="BZ61" i="12"/>
  <c r="BZ67" i="12"/>
  <c r="BZ58" i="12"/>
  <c r="BZ57" i="12"/>
  <c r="BZ53" i="12"/>
  <c r="BZ63" i="12"/>
  <c r="BZ50" i="12"/>
  <c r="BZ47" i="12"/>
  <c r="BZ52" i="12"/>
  <c r="BZ49" i="12"/>
  <c r="BZ55" i="12"/>
  <c r="BZ40" i="12"/>
  <c r="BZ32" i="12"/>
  <c r="BZ37" i="12"/>
  <c r="BZ48" i="12"/>
  <c r="BZ46" i="12"/>
  <c r="BZ42" i="12"/>
  <c r="BZ34" i="12"/>
  <c r="BZ51" i="12"/>
  <c r="BZ39" i="12"/>
  <c r="BZ31" i="12"/>
  <c r="BZ44" i="12"/>
  <c r="BZ36" i="12"/>
  <c r="BZ28" i="12"/>
  <c r="BZ41" i="12"/>
  <c r="BZ33" i="12"/>
  <c r="BZ54" i="12"/>
  <c r="BZ45" i="12"/>
  <c r="BZ38" i="12"/>
  <c r="BZ30" i="12"/>
  <c r="BZ20" i="12"/>
  <c r="BZ12" i="12"/>
  <c r="BZ29" i="12"/>
  <c r="BZ17" i="12"/>
  <c r="BZ9" i="12"/>
  <c r="BZ22" i="12"/>
  <c r="BZ14" i="12"/>
  <c r="BZ6" i="12"/>
  <c r="BZ19" i="12"/>
  <c r="BZ11" i="12"/>
  <c r="BZ16" i="12"/>
  <c r="BZ8" i="12"/>
  <c r="BZ25" i="12"/>
  <c r="BZ21" i="12"/>
  <c r="BZ13" i="12"/>
  <c r="CA3" i="12"/>
  <c r="BZ26" i="12"/>
  <c r="BZ43" i="12"/>
  <c r="BZ35" i="12"/>
  <c r="BZ27" i="12"/>
  <c r="BZ7" i="12"/>
  <c r="BZ24" i="12"/>
  <c r="BZ23" i="12"/>
  <c r="BZ15" i="12"/>
  <c r="BZ18" i="12"/>
  <c r="BZ10" i="12"/>
  <c r="BZ5" i="12"/>
  <c r="GQ46" i="6"/>
  <c r="GQ5" i="6"/>
  <c r="GQ98" i="6"/>
  <c r="GR54" i="6"/>
  <c r="GR63" i="6"/>
  <c r="GQ1" i="6"/>
  <c r="GR94" i="6" s="1"/>
  <c r="GP3" i="6"/>
  <c r="GQ96" i="6"/>
  <c r="GQ88" i="6"/>
  <c r="GR88" i="6" s="1"/>
  <c r="GQ24" i="6"/>
  <c r="GR24" i="6" s="1"/>
  <c r="GQ6" i="6"/>
  <c r="GR6" i="6" s="1"/>
  <c r="CL51" i="6" l="1"/>
  <c r="GR90" i="6"/>
  <c r="GR11" i="6"/>
  <c r="CL65" i="6"/>
  <c r="CL61" i="6"/>
  <c r="CL70" i="6"/>
  <c r="CM70" i="6" s="1"/>
  <c r="GR22" i="6"/>
  <c r="GR15" i="6"/>
  <c r="GR18" i="6"/>
  <c r="GR72" i="6"/>
  <c r="GR32" i="6"/>
  <c r="GR42" i="6"/>
  <c r="CM98" i="6"/>
  <c r="CL7" i="6"/>
  <c r="GR27" i="6"/>
  <c r="GR37" i="6"/>
  <c r="CL55" i="6"/>
  <c r="GR82" i="6"/>
  <c r="GR29" i="6"/>
  <c r="GR84" i="6"/>
  <c r="CM36" i="6"/>
  <c r="GR5" i="6"/>
  <c r="GR96" i="6"/>
  <c r="CM27" i="6"/>
  <c r="CL6" i="6"/>
  <c r="CM6" i="6" s="1"/>
  <c r="CL74" i="6"/>
  <c r="CM74" i="6" s="1"/>
  <c r="CL23" i="6"/>
  <c r="CM23" i="6" s="1"/>
  <c r="CL1" i="6"/>
  <c r="CM22" i="6" s="1"/>
  <c r="CK3" i="6"/>
  <c r="CL18" i="6"/>
  <c r="CL69" i="6"/>
  <c r="CL47" i="6"/>
  <c r="CM47" i="6" s="1"/>
  <c r="CL56" i="6"/>
  <c r="CM56" i="6" s="1"/>
  <c r="CM79" i="6"/>
  <c r="CM64" i="6"/>
  <c r="CM37" i="6"/>
  <c r="CM71" i="6"/>
  <c r="CM75" i="6"/>
  <c r="GR79" i="6"/>
  <c r="GR33" i="6"/>
  <c r="CM39" i="6"/>
  <c r="CM46" i="6"/>
  <c r="CM90" i="6"/>
  <c r="CM78" i="6"/>
  <c r="CM95" i="6"/>
  <c r="CL94" i="6"/>
  <c r="CM94" i="6" s="1"/>
  <c r="CL43" i="6"/>
  <c r="CM43" i="6" s="1"/>
  <c r="CL82" i="6"/>
  <c r="CM82" i="6" s="1"/>
  <c r="GR71" i="6"/>
  <c r="GR16" i="6"/>
  <c r="CM77" i="6"/>
  <c r="CM24" i="6"/>
  <c r="CM38" i="6"/>
  <c r="CM58" i="6"/>
  <c r="CM29" i="6"/>
  <c r="CL80" i="6"/>
  <c r="CM80" i="6" s="1"/>
  <c r="CL54" i="6"/>
  <c r="CM54" i="6" s="1"/>
  <c r="CL44" i="6"/>
  <c r="CM44" i="6" s="1"/>
  <c r="CL26" i="6"/>
  <c r="CM26" i="6" s="1"/>
  <c r="GR55" i="6"/>
  <c r="GR86" i="6"/>
  <c r="GR38" i="6"/>
  <c r="GR80" i="6"/>
  <c r="CA109" i="12"/>
  <c r="CA110" i="12"/>
  <c r="CA107" i="12"/>
  <c r="CA104" i="12"/>
  <c r="CA106" i="12"/>
  <c r="CA111" i="12"/>
  <c r="CA100" i="12"/>
  <c r="CA96" i="12"/>
  <c r="CA95" i="12"/>
  <c r="CA92" i="12"/>
  <c r="CA101" i="12"/>
  <c r="CA97" i="12"/>
  <c r="CA94" i="12"/>
  <c r="CA108" i="12"/>
  <c r="CA103" i="12"/>
  <c r="CA87" i="12"/>
  <c r="CA99" i="12"/>
  <c r="CA84" i="12"/>
  <c r="CA102" i="12"/>
  <c r="CA98" i="12"/>
  <c r="CA91" i="12"/>
  <c r="CA86" i="12"/>
  <c r="CA105" i="12"/>
  <c r="CA85" i="12"/>
  <c r="CA81" i="12"/>
  <c r="CA78" i="12"/>
  <c r="CA88" i="12"/>
  <c r="CA83" i="12"/>
  <c r="CA80" i="12"/>
  <c r="CA93" i="12"/>
  <c r="CA90" i="12"/>
  <c r="CA89" i="12"/>
  <c r="CA82" i="12"/>
  <c r="CA79" i="12"/>
  <c r="CA76" i="12"/>
  <c r="CA73" i="12"/>
  <c r="CA70" i="12"/>
  <c r="CA75" i="12"/>
  <c r="CA77" i="12"/>
  <c r="CA72" i="12"/>
  <c r="CA69" i="12"/>
  <c r="CA74" i="12"/>
  <c r="CA66" i="12"/>
  <c r="CA65" i="12"/>
  <c r="CA62" i="12"/>
  <c r="CA71" i="12"/>
  <c r="CA64" i="12"/>
  <c r="CA56" i="12"/>
  <c r="CA61" i="12"/>
  <c r="CA67" i="12"/>
  <c r="CA58" i="12"/>
  <c r="CA63" i="12"/>
  <c r="CA55" i="12"/>
  <c r="CA50" i="12"/>
  <c r="CA60" i="12"/>
  <c r="CA59" i="12"/>
  <c r="CA52" i="12"/>
  <c r="CA49" i="12"/>
  <c r="CA46" i="12"/>
  <c r="CA51" i="12"/>
  <c r="CA47" i="12"/>
  <c r="CA37" i="12"/>
  <c r="CA29" i="12"/>
  <c r="CA68" i="12"/>
  <c r="CA53" i="12"/>
  <c r="CA48" i="12"/>
  <c r="CA42" i="12"/>
  <c r="CA34" i="12"/>
  <c r="CA39" i="12"/>
  <c r="CA31" i="12"/>
  <c r="CA44" i="12"/>
  <c r="CA36" i="12"/>
  <c r="CA28" i="12"/>
  <c r="CA41" i="12"/>
  <c r="CA33" i="12"/>
  <c r="CA54" i="12"/>
  <c r="CA45" i="12"/>
  <c r="CA38" i="12"/>
  <c r="CA30" i="12"/>
  <c r="CA57" i="12"/>
  <c r="CA43" i="12"/>
  <c r="CA35" i="12"/>
  <c r="CA27" i="12"/>
  <c r="CA17" i="12"/>
  <c r="CA9" i="12"/>
  <c r="CA22" i="12"/>
  <c r="CA14" i="12"/>
  <c r="CA6" i="12"/>
  <c r="CA19" i="12"/>
  <c r="CA11" i="12"/>
  <c r="CA16" i="12"/>
  <c r="CA8" i="12"/>
  <c r="CA5" i="12"/>
  <c r="CA25" i="12"/>
  <c r="CA21" i="12"/>
  <c r="CA13" i="12"/>
  <c r="CA26" i="12"/>
  <c r="CA18" i="12"/>
  <c r="CA10" i="12"/>
  <c r="CA40" i="12"/>
  <c r="CA32" i="12"/>
  <c r="CA24" i="12"/>
  <c r="CA23" i="12"/>
  <c r="CA20" i="12"/>
  <c r="CA15" i="12"/>
  <c r="CA12" i="12"/>
  <c r="CB3" i="12"/>
  <c r="CA7" i="12"/>
  <c r="GR49" i="6"/>
  <c r="GR36" i="6"/>
  <c r="GR45" i="6"/>
  <c r="GR60" i="6"/>
  <c r="GR31" i="6"/>
  <c r="GR66" i="6"/>
  <c r="GR4" i="6"/>
  <c r="GR81" i="6"/>
  <c r="GR69" i="6"/>
  <c r="GR23" i="6"/>
  <c r="GR70" i="6"/>
  <c r="GR26" i="6"/>
  <c r="GR75" i="6"/>
  <c r="GR85" i="6"/>
  <c r="GR19" i="6"/>
  <c r="GR50" i="6"/>
  <c r="GR28" i="6"/>
  <c r="GR12" i="6"/>
  <c r="GR93" i="6"/>
  <c r="GR65" i="6"/>
  <c r="GR34" i="6"/>
  <c r="GR87" i="6"/>
  <c r="GR91" i="6"/>
  <c r="GR98" i="6"/>
  <c r="GS98" i="6" s="1"/>
  <c r="GR43" i="6"/>
  <c r="GR51" i="6"/>
  <c r="GR76" i="6"/>
  <c r="GR44" i="6"/>
  <c r="GR74" i="6"/>
  <c r="GR67" i="6"/>
  <c r="GR25" i="6"/>
  <c r="GR95" i="6"/>
  <c r="GR64" i="6"/>
  <c r="GR35" i="6"/>
  <c r="GR10" i="6"/>
  <c r="GR48" i="6"/>
  <c r="GR41" i="6"/>
  <c r="GR57" i="6"/>
  <c r="GR14" i="6"/>
  <c r="GS33" i="6"/>
  <c r="GQ3" i="6"/>
  <c r="GR1" i="6"/>
  <c r="GS15" i="6" s="1"/>
  <c r="GR61" i="6"/>
  <c r="GS61" i="6" s="1"/>
  <c r="GR58" i="6"/>
  <c r="GR46" i="6"/>
  <c r="GR92" i="6"/>
  <c r="GS92" i="6" s="1"/>
  <c r="GR7" i="6"/>
  <c r="GR30" i="6"/>
  <c r="GR9" i="6"/>
  <c r="GS9" i="6" s="1"/>
  <c r="GR20" i="6"/>
  <c r="GR17" i="6"/>
  <c r="GS17" i="6" s="1"/>
  <c r="GR53" i="6"/>
  <c r="GR68" i="6"/>
  <c r="GR89" i="6"/>
  <c r="GS89" i="6" s="1"/>
  <c r="GR40" i="6"/>
  <c r="GS54" i="6"/>
  <c r="GS24" i="6"/>
  <c r="GR52" i="6"/>
  <c r="GS52" i="6" s="1"/>
  <c r="GR13" i="6"/>
  <c r="GR73" i="6"/>
  <c r="GR56" i="6"/>
  <c r="GR21" i="6"/>
  <c r="GR83" i="6"/>
  <c r="GS83" i="6" s="1"/>
  <c r="GR39" i="6"/>
  <c r="GR62" i="6"/>
  <c r="GR8" i="6"/>
  <c r="GR77" i="6"/>
  <c r="GR47" i="6"/>
  <c r="GS47" i="6" s="1"/>
  <c r="GR97" i="6"/>
  <c r="GR59" i="6"/>
  <c r="CM13" i="6" l="1"/>
  <c r="CM34" i="6"/>
  <c r="CM45" i="6"/>
  <c r="CM41" i="6"/>
  <c r="CM68" i="6"/>
  <c r="CM4" i="6"/>
  <c r="CM55" i="6"/>
  <c r="CM19" i="6"/>
  <c r="CM15" i="6"/>
  <c r="CM97" i="6"/>
  <c r="CM51" i="6"/>
  <c r="CM69" i="6"/>
  <c r="CM53" i="6"/>
  <c r="CM48" i="6"/>
  <c r="CM86" i="6"/>
  <c r="CM66" i="6"/>
  <c r="CM83" i="6"/>
  <c r="CM32" i="6"/>
  <c r="CM8" i="6"/>
  <c r="CM18" i="6"/>
  <c r="CM21" i="6"/>
  <c r="CM92" i="6"/>
  <c r="CM42" i="6"/>
  <c r="CM59" i="6"/>
  <c r="CM91" i="6"/>
  <c r="CM10" i="6"/>
  <c r="CM88" i="6"/>
  <c r="CM7" i="6"/>
  <c r="CM72" i="6"/>
  <c r="CM50" i="6"/>
  <c r="CM12" i="6"/>
  <c r="CM84" i="6"/>
  <c r="CM73" i="6"/>
  <c r="CM30" i="6"/>
  <c r="CM65" i="6"/>
  <c r="GS26" i="6"/>
  <c r="CM85" i="6"/>
  <c r="CM87" i="6"/>
  <c r="CM52" i="6"/>
  <c r="CM49" i="6"/>
  <c r="CM25" i="6"/>
  <c r="CN25" i="6" s="1"/>
  <c r="CM28" i="6"/>
  <c r="CM9" i="6"/>
  <c r="GS8" i="6"/>
  <c r="CM35" i="6"/>
  <c r="CM61" i="6"/>
  <c r="CM5" i="6"/>
  <c r="CM57" i="6"/>
  <c r="CM33" i="6"/>
  <c r="CM67" i="6"/>
  <c r="CM62" i="6"/>
  <c r="CM93" i="6"/>
  <c r="GS64" i="6"/>
  <c r="GS65" i="6"/>
  <c r="CN26" i="6"/>
  <c r="CM89" i="6"/>
  <c r="CL3" i="6"/>
  <c r="CM1" i="6"/>
  <c r="CM20" i="6"/>
  <c r="CM96" i="6"/>
  <c r="CM14" i="6"/>
  <c r="CM81" i="6"/>
  <c r="CN81" i="6" s="1"/>
  <c r="CM16" i="6"/>
  <c r="CM17" i="6"/>
  <c r="CM76" i="6"/>
  <c r="CM63" i="6"/>
  <c r="CN63" i="6" s="1"/>
  <c r="CM31" i="6"/>
  <c r="CN31" i="6" s="1"/>
  <c r="CM60" i="6"/>
  <c r="CN60" i="6" s="1"/>
  <c r="CM11" i="6"/>
  <c r="CM40" i="6"/>
  <c r="CN40" i="6" s="1"/>
  <c r="GS38" i="6"/>
  <c r="GS84" i="6"/>
  <c r="GS22" i="6"/>
  <c r="GS85" i="6"/>
  <c r="GS71" i="6"/>
  <c r="GT71" i="6" s="1"/>
  <c r="GS69" i="6"/>
  <c r="GS36" i="6"/>
  <c r="GS86" i="6"/>
  <c r="GR3" i="6"/>
  <c r="GS1" i="6"/>
  <c r="GT92" i="6" s="1"/>
  <c r="GS56" i="6"/>
  <c r="GS14" i="6"/>
  <c r="GS48" i="6"/>
  <c r="GS95" i="6"/>
  <c r="GT95" i="6" s="1"/>
  <c r="GS44" i="6"/>
  <c r="GS91" i="6"/>
  <c r="GS72" i="6"/>
  <c r="GS93" i="6"/>
  <c r="GS81" i="6"/>
  <c r="GT81" i="6" s="1"/>
  <c r="GS55" i="6"/>
  <c r="GS11" i="6"/>
  <c r="GS39" i="6"/>
  <c r="GT39" i="6" s="1"/>
  <c r="GS20" i="6"/>
  <c r="GT20" i="6" s="1"/>
  <c r="GS88" i="6"/>
  <c r="GT88" i="6" s="1"/>
  <c r="GS57" i="6"/>
  <c r="GS35" i="6"/>
  <c r="GS25" i="6"/>
  <c r="GS76" i="6"/>
  <c r="GT76" i="6" s="1"/>
  <c r="GS79" i="6"/>
  <c r="GT79" i="6" s="1"/>
  <c r="GS63" i="6"/>
  <c r="GT63" i="6" s="1"/>
  <c r="GS4" i="6"/>
  <c r="GS29" i="6"/>
  <c r="GT29" i="6" s="1"/>
  <c r="GS18" i="6"/>
  <c r="GT18" i="6" s="1"/>
  <c r="GT8" i="6"/>
  <c r="GT54" i="6"/>
  <c r="GS62" i="6"/>
  <c r="GT62" i="6" s="1"/>
  <c r="GS59" i="6"/>
  <c r="GT59" i="6" s="1"/>
  <c r="GS40" i="6"/>
  <c r="GT40" i="6" s="1"/>
  <c r="GS97" i="6"/>
  <c r="GT97" i="6" s="1"/>
  <c r="GS73" i="6"/>
  <c r="GT73" i="6" s="1"/>
  <c r="GS5" i="6"/>
  <c r="GT5" i="6" s="1"/>
  <c r="GS10" i="6"/>
  <c r="GT10" i="6" s="1"/>
  <c r="GS51" i="6"/>
  <c r="GT51" i="6" s="1"/>
  <c r="GS12" i="6"/>
  <c r="GT12" i="6" s="1"/>
  <c r="GS82" i="6"/>
  <c r="GT82" i="6" s="1"/>
  <c r="GS66" i="6"/>
  <c r="GT66" i="6" s="1"/>
  <c r="GS49" i="6"/>
  <c r="GT49" i="6" s="1"/>
  <c r="GS96" i="6"/>
  <c r="GT96" i="6" s="1"/>
  <c r="GS80" i="6"/>
  <c r="GT80" i="6" s="1"/>
  <c r="GS32" i="6"/>
  <c r="GT32" i="6" s="1"/>
  <c r="GT61" i="6"/>
  <c r="GT47" i="6"/>
  <c r="GT24" i="6"/>
  <c r="GT9" i="6"/>
  <c r="GS28" i="6"/>
  <c r="GT28" i="6" s="1"/>
  <c r="GS75" i="6"/>
  <c r="GT75" i="6" s="1"/>
  <c r="GS31" i="6"/>
  <c r="GT31" i="6" s="1"/>
  <c r="GS77" i="6"/>
  <c r="GT77" i="6" s="1"/>
  <c r="GS37" i="6"/>
  <c r="GT37" i="6" s="1"/>
  <c r="GS68" i="6"/>
  <c r="GT68" i="6" s="1"/>
  <c r="GS30" i="6"/>
  <c r="GT30" i="6" s="1"/>
  <c r="GS46" i="6"/>
  <c r="GT46" i="6" s="1"/>
  <c r="GS90" i="6"/>
  <c r="GT90" i="6" s="1"/>
  <c r="GS41" i="6"/>
  <c r="GT41" i="6" s="1"/>
  <c r="GS67" i="6"/>
  <c r="GT67" i="6" s="1"/>
  <c r="GS78" i="6"/>
  <c r="GT78" i="6" s="1"/>
  <c r="GS87" i="6"/>
  <c r="GT87" i="6" s="1"/>
  <c r="GS50" i="6"/>
  <c r="GT50" i="6" s="1"/>
  <c r="GS16" i="6"/>
  <c r="GT16" i="6" s="1"/>
  <c r="GS70" i="6"/>
  <c r="GT70" i="6" s="1"/>
  <c r="GS60" i="6"/>
  <c r="GT60" i="6" s="1"/>
  <c r="GS27" i="6"/>
  <c r="GT27" i="6" s="1"/>
  <c r="GT83" i="6"/>
  <c r="GT89" i="6"/>
  <c r="GT33" i="6"/>
  <c r="GS43" i="6"/>
  <c r="GT43" i="6" s="1"/>
  <c r="GS6" i="6"/>
  <c r="GT6" i="6" s="1"/>
  <c r="GS21" i="6"/>
  <c r="GT21" i="6" s="1"/>
  <c r="GS13" i="6"/>
  <c r="GT13" i="6" s="1"/>
  <c r="GS53" i="6"/>
  <c r="GT53" i="6" s="1"/>
  <c r="GS7" i="6"/>
  <c r="GT7" i="6" s="1"/>
  <c r="GS58" i="6"/>
  <c r="GT58" i="6" s="1"/>
  <c r="GS74" i="6"/>
  <c r="GT74" i="6" s="1"/>
  <c r="GS42" i="6"/>
  <c r="GT42" i="6" s="1"/>
  <c r="GS34" i="6"/>
  <c r="GT34" i="6" s="1"/>
  <c r="GS19" i="6"/>
  <c r="GT19" i="6" s="1"/>
  <c r="GS23" i="6"/>
  <c r="GT23" i="6" s="1"/>
  <c r="GS45" i="6"/>
  <c r="GT45" i="6" s="1"/>
  <c r="CB111" i="12"/>
  <c r="CB110" i="12"/>
  <c r="CB105" i="12"/>
  <c r="CB107" i="12"/>
  <c r="CB104" i="12"/>
  <c r="CB106" i="12"/>
  <c r="CB108" i="12"/>
  <c r="CB103" i="12"/>
  <c r="CB109" i="12"/>
  <c r="CB98" i="12"/>
  <c r="CB92" i="12"/>
  <c r="CB101" i="12"/>
  <c r="CB97" i="12"/>
  <c r="CB94" i="12"/>
  <c r="CB102" i="12"/>
  <c r="CB99" i="12"/>
  <c r="CB91" i="12"/>
  <c r="CB95" i="12"/>
  <c r="CB100" i="12"/>
  <c r="CB86" i="12"/>
  <c r="CB93" i="12"/>
  <c r="CB90" i="12"/>
  <c r="CB88" i="12"/>
  <c r="CB87" i="12"/>
  <c r="CB84" i="12"/>
  <c r="CB83" i="12"/>
  <c r="CB77" i="12"/>
  <c r="CB96" i="12"/>
  <c r="CB89" i="12"/>
  <c r="CB82" i="12"/>
  <c r="CB79" i="12"/>
  <c r="CB76" i="12"/>
  <c r="CB85" i="12"/>
  <c r="CB78" i="12"/>
  <c r="CB73" i="12"/>
  <c r="CB70" i="12"/>
  <c r="CB75" i="12"/>
  <c r="CB67" i="12"/>
  <c r="CB72" i="12"/>
  <c r="CB69" i="12"/>
  <c r="CB81" i="12"/>
  <c r="CB80" i="12"/>
  <c r="CB74" i="12"/>
  <c r="CB71" i="12"/>
  <c r="CB62" i="12"/>
  <c r="CB64" i="12"/>
  <c r="CB61" i="12"/>
  <c r="CB58" i="12"/>
  <c r="CB63" i="12"/>
  <c r="CB68" i="12"/>
  <c r="CB60" i="12"/>
  <c r="CB47" i="12"/>
  <c r="CB65" i="12"/>
  <c r="CB59" i="12"/>
  <c r="CB52" i="12"/>
  <c r="CB66" i="12"/>
  <c r="CB49" i="12"/>
  <c r="CB51" i="12"/>
  <c r="CB55" i="12"/>
  <c r="CB54" i="12"/>
  <c r="CB48" i="12"/>
  <c r="CB53" i="12"/>
  <c r="CB50" i="12"/>
  <c r="CB42" i="12"/>
  <c r="CB34" i="12"/>
  <c r="CB46" i="12"/>
  <c r="CB39" i="12"/>
  <c r="CB44" i="12"/>
  <c r="CB36" i="12"/>
  <c r="CB41" i="12"/>
  <c r="CB33" i="12"/>
  <c r="CB25" i="12"/>
  <c r="CB45" i="12"/>
  <c r="CB38" i="12"/>
  <c r="CB30" i="12"/>
  <c r="CB57" i="12"/>
  <c r="CB56" i="12"/>
  <c r="CB43" i="12"/>
  <c r="CB35" i="12"/>
  <c r="CB27" i="12"/>
  <c r="CB40" i="12"/>
  <c r="CB32" i="12"/>
  <c r="CB24" i="12"/>
  <c r="CB29" i="12"/>
  <c r="CB28" i="12"/>
  <c r="CB22" i="12"/>
  <c r="CB14" i="12"/>
  <c r="CB6" i="12"/>
  <c r="CB19" i="12"/>
  <c r="CB11" i="12"/>
  <c r="CB31" i="12"/>
  <c r="CB16" i="12"/>
  <c r="CB8" i="12"/>
  <c r="CB5" i="12"/>
  <c r="CB21" i="12"/>
  <c r="CB13" i="12"/>
  <c r="CC3" i="12"/>
  <c r="CB26" i="12"/>
  <c r="CB18" i="12"/>
  <c r="CB10" i="12"/>
  <c r="CB23" i="12"/>
  <c r="CB15" i="12"/>
  <c r="CB20" i="12"/>
  <c r="CB17" i="12"/>
  <c r="CB12" i="12"/>
  <c r="CB9" i="12"/>
  <c r="CB37" i="12"/>
  <c r="CB7" i="12"/>
  <c r="GS94" i="6"/>
  <c r="GT94" i="6" s="1"/>
  <c r="CN96" i="6" l="1"/>
  <c r="CN5" i="6"/>
  <c r="CN4" i="6"/>
  <c r="CN71" i="6"/>
  <c r="CN35" i="6"/>
  <c r="CN76" i="6"/>
  <c r="CN82" i="6"/>
  <c r="GT26" i="6"/>
  <c r="CN9" i="6"/>
  <c r="CN39" i="6"/>
  <c r="CN20" i="6"/>
  <c r="CN58" i="6"/>
  <c r="CN8" i="6"/>
  <c r="CN49" i="6"/>
  <c r="CN65" i="6"/>
  <c r="CN50" i="6"/>
  <c r="CN78" i="6"/>
  <c r="CN79" i="6"/>
  <c r="GT22" i="6"/>
  <c r="CN90" i="6"/>
  <c r="CN15" i="6"/>
  <c r="CN80" i="6"/>
  <c r="CN70" i="6"/>
  <c r="CN55" i="6"/>
  <c r="CM3" i="6"/>
  <c r="CN38" i="6"/>
  <c r="CN75" i="6"/>
  <c r="CN69" i="6"/>
  <c r="CN1" i="6"/>
  <c r="CO40" i="6" s="1"/>
  <c r="CN36" i="6"/>
  <c r="CN18" i="6"/>
  <c r="CN62" i="6"/>
  <c r="CN32" i="6"/>
  <c r="CN52" i="6"/>
  <c r="CN30" i="6"/>
  <c r="CN72" i="6"/>
  <c r="CN10" i="6"/>
  <c r="CO10" i="6" s="1"/>
  <c r="CN95" i="6"/>
  <c r="CN21" i="6"/>
  <c r="CN93" i="6"/>
  <c r="CN67" i="6"/>
  <c r="CN83" i="6"/>
  <c r="CN87" i="6"/>
  <c r="CN73" i="6"/>
  <c r="CN7" i="6"/>
  <c r="CO7" i="6" s="1"/>
  <c r="CN91" i="6"/>
  <c r="CN77" i="6"/>
  <c r="CN64" i="6"/>
  <c r="GT91" i="6"/>
  <c r="CN17" i="6"/>
  <c r="CN89" i="6"/>
  <c r="CN41" i="6"/>
  <c r="CN33" i="6"/>
  <c r="CO33" i="6" s="1"/>
  <c r="CN66" i="6"/>
  <c r="CN85" i="6"/>
  <c r="CN84" i="6"/>
  <c r="CN88" i="6"/>
  <c r="CN59" i="6"/>
  <c r="CN54" i="6"/>
  <c r="CN94" i="6"/>
  <c r="GT25" i="6"/>
  <c r="GT44" i="6"/>
  <c r="CN16" i="6"/>
  <c r="CN37" i="6"/>
  <c r="CN53" i="6"/>
  <c r="CN57" i="6"/>
  <c r="CN51" i="6"/>
  <c r="CN12" i="6"/>
  <c r="CN92" i="6"/>
  <c r="CO92" i="6" s="1"/>
  <c r="CN42" i="6"/>
  <c r="CN98" i="6"/>
  <c r="CN24" i="6"/>
  <c r="CN97" i="6"/>
  <c r="CO97" i="6" s="1"/>
  <c r="CN68" i="6"/>
  <c r="CN13" i="6"/>
  <c r="CO13" i="6" s="1"/>
  <c r="CN48" i="6"/>
  <c r="CN45" i="6"/>
  <c r="CN44" i="6"/>
  <c r="GT4" i="6"/>
  <c r="GT57" i="6"/>
  <c r="GU57" i="6" s="1"/>
  <c r="CN11" i="6"/>
  <c r="CO11" i="6" s="1"/>
  <c r="CN14" i="6"/>
  <c r="CN43" i="6"/>
  <c r="CO43" i="6" s="1"/>
  <c r="CN46" i="6"/>
  <c r="CN61" i="6"/>
  <c r="CN28" i="6"/>
  <c r="CN19" i="6"/>
  <c r="CN47" i="6"/>
  <c r="CN6" i="6"/>
  <c r="CO6" i="6" s="1"/>
  <c r="CN27" i="6"/>
  <c r="CN86" i="6"/>
  <c r="CO86" i="6" s="1"/>
  <c r="CN23" i="6"/>
  <c r="CN29" i="6"/>
  <c r="CO29" i="6" s="1"/>
  <c r="CN56" i="6"/>
  <c r="CN74" i="6"/>
  <c r="CO74" i="6" s="1"/>
  <c r="CN34" i="6"/>
  <c r="CN22" i="6"/>
  <c r="CC111" i="12"/>
  <c r="CC109" i="12"/>
  <c r="CC110" i="12"/>
  <c r="CC102" i="12"/>
  <c r="CC106" i="12"/>
  <c r="CC108" i="12"/>
  <c r="CC107" i="12"/>
  <c r="CC105" i="12"/>
  <c r="CC100" i="12"/>
  <c r="CC98" i="12"/>
  <c r="CC103" i="12"/>
  <c r="CC101" i="12"/>
  <c r="CC97" i="12"/>
  <c r="CC89" i="12"/>
  <c r="CC94" i="12"/>
  <c r="CC99" i="12"/>
  <c r="CC104" i="12"/>
  <c r="CC96" i="12"/>
  <c r="CC91" i="12"/>
  <c r="CC86" i="12"/>
  <c r="CC93" i="12"/>
  <c r="CC90" i="12"/>
  <c r="CC88" i="12"/>
  <c r="CC87" i="12"/>
  <c r="CC84" i="12"/>
  <c r="CC83" i="12"/>
  <c r="CC80" i="12"/>
  <c r="CC95" i="12"/>
  <c r="CC82" i="12"/>
  <c r="CC79" i="12"/>
  <c r="CC92" i="12"/>
  <c r="CC85" i="12"/>
  <c r="CC81" i="12"/>
  <c r="CC76" i="12"/>
  <c r="CC70" i="12"/>
  <c r="CC75" i="12"/>
  <c r="CC67" i="12"/>
  <c r="CC72" i="12"/>
  <c r="CC77" i="12"/>
  <c r="CC69" i="12"/>
  <c r="CC74" i="12"/>
  <c r="CC71" i="12"/>
  <c r="CC68" i="12"/>
  <c r="CC64" i="12"/>
  <c r="CC61" i="12"/>
  <c r="CC78" i="12"/>
  <c r="CC73" i="12"/>
  <c r="CC58" i="12"/>
  <c r="CC63" i="12"/>
  <c r="CC60" i="12"/>
  <c r="CC66" i="12"/>
  <c r="CC65" i="12"/>
  <c r="CC57" i="12"/>
  <c r="CC59" i="12"/>
  <c r="CC52" i="12"/>
  <c r="CC62" i="12"/>
  <c r="CC49" i="12"/>
  <c r="CC51" i="12"/>
  <c r="CC55" i="12"/>
  <c r="CC54" i="12"/>
  <c r="CC48" i="12"/>
  <c r="CC53" i="12"/>
  <c r="CC46" i="12"/>
  <c r="CC39" i="12"/>
  <c r="CC31" i="12"/>
  <c r="CC44" i="12"/>
  <c r="CC36" i="12"/>
  <c r="CC41" i="12"/>
  <c r="CC33" i="12"/>
  <c r="CC45" i="12"/>
  <c r="CC38" i="12"/>
  <c r="CC30" i="12"/>
  <c r="CC56" i="12"/>
  <c r="CC43" i="12"/>
  <c r="CC35" i="12"/>
  <c r="CC27" i="12"/>
  <c r="CC40" i="12"/>
  <c r="CC32" i="12"/>
  <c r="CC37" i="12"/>
  <c r="CC29" i="12"/>
  <c r="CC19" i="12"/>
  <c r="CC11" i="12"/>
  <c r="CC47" i="12"/>
  <c r="CC16" i="12"/>
  <c r="CC8" i="12"/>
  <c r="CC21" i="12"/>
  <c r="CC13" i="12"/>
  <c r="CD3" i="12"/>
  <c r="CC26" i="12"/>
  <c r="CC25" i="12"/>
  <c r="CC18" i="12"/>
  <c r="CC10" i="12"/>
  <c r="CC23" i="12"/>
  <c r="CC15" i="12"/>
  <c r="CC7" i="12"/>
  <c r="CC50" i="12"/>
  <c r="CC24" i="12"/>
  <c r="CC20" i="12"/>
  <c r="CC12" i="12"/>
  <c r="CC42" i="12"/>
  <c r="CC34" i="12"/>
  <c r="CC22" i="12"/>
  <c r="CC17" i="12"/>
  <c r="CC14" i="12"/>
  <c r="CC9" i="12"/>
  <c r="CC6" i="12"/>
  <c r="CC28" i="12"/>
  <c r="CC5" i="12"/>
  <c r="GU42" i="6"/>
  <c r="GU31" i="6"/>
  <c r="GT1" i="6"/>
  <c r="GU87" i="6" s="1"/>
  <c r="GS3" i="6"/>
  <c r="GT36" i="6"/>
  <c r="GT84" i="6"/>
  <c r="GU33" i="6"/>
  <c r="GU78" i="6"/>
  <c r="GT69" i="6"/>
  <c r="GU69" i="6" s="1"/>
  <c r="GT38" i="6"/>
  <c r="GU60" i="6"/>
  <c r="GU5" i="6"/>
  <c r="GU8" i="6"/>
  <c r="GT64" i="6"/>
  <c r="GU70" i="6"/>
  <c r="GT48" i="6"/>
  <c r="GT65" i="6"/>
  <c r="GT85" i="6"/>
  <c r="GT98" i="6"/>
  <c r="GU98" i="6" s="1"/>
  <c r="GT35" i="6"/>
  <c r="GU35" i="6" s="1"/>
  <c r="GT11" i="6"/>
  <c r="GT14" i="6"/>
  <c r="GT17" i="6"/>
  <c r="GU68" i="6"/>
  <c r="GU6" i="6"/>
  <c r="GT55" i="6"/>
  <c r="GU55" i="6" s="1"/>
  <c r="GT93" i="6"/>
  <c r="GT86" i="6"/>
  <c r="GT15" i="6"/>
  <c r="GU12" i="6"/>
  <c r="GU22" i="6"/>
  <c r="GU50" i="6"/>
  <c r="GT72" i="6"/>
  <c r="GT56" i="6"/>
  <c r="GT52" i="6"/>
  <c r="CO21" i="6" l="1"/>
  <c r="CO18" i="6"/>
  <c r="CO70" i="6"/>
  <c r="CO56" i="6"/>
  <c r="CO27" i="6"/>
  <c r="CO14" i="6"/>
  <c r="CO68" i="6"/>
  <c r="CO42" i="6"/>
  <c r="GU44" i="6"/>
  <c r="CO66" i="6"/>
  <c r="CO91" i="6"/>
  <c r="CO94" i="6"/>
  <c r="CO73" i="6"/>
  <c r="CO82" i="6"/>
  <c r="CP82" i="6" s="1"/>
  <c r="CO19" i="6"/>
  <c r="CO71" i="6"/>
  <c r="CO51" i="6"/>
  <c r="CO54" i="6"/>
  <c r="CO89" i="6"/>
  <c r="CO87" i="6"/>
  <c r="CO47" i="6"/>
  <c r="CO5" i="6"/>
  <c r="CO96" i="6"/>
  <c r="CO28" i="6"/>
  <c r="CO81" i="6"/>
  <c r="CO57" i="6"/>
  <c r="CO79" i="6"/>
  <c r="CO4" i="6"/>
  <c r="CO35" i="6"/>
  <c r="CO41" i="6"/>
  <c r="CO22" i="6"/>
  <c r="CO60" i="6"/>
  <c r="CO61" i="6"/>
  <c r="CO45" i="6"/>
  <c r="CO53" i="6"/>
  <c r="CO32" i="6"/>
  <c r="CO12" i="6"/>
  <c r="CO34" i="6"/>
  <c r="CO23" i="6"/>
  <c r="CO46" i="6"/>
  <c r="CO48" i="6"/>
  <c r="CO24" i="6"/>
  <c r="CO37" i="6"/>
  <c r="CO84" i="6"/>
  <c r="CO64" i="6"/>
  <c r="CO93" i="6"/>
  <c r="CP93" i="6" s="1"/>
  <c r="CO50" i="6"/>
  <c r="GU66" i="6"/>
  <c r="GU59" i="6"/>
  <c r="GU4" i="6"/>
  <c r="GU92" i="6"/>
  <c r="GU79" i="6"/>
  <c r="GU45" i="6"/>
  <c r="CP92" i="6"/>
  <c r="CO95" i="6"/>
  <c r="CO36" i="6"/>
  <c r="CO80" i="6"/>
  <c r="CO65" i="6"/>
  <c r="GU14" i="6"/>
  <c r="GU96" i="6"/>
  <c r="GU47" i="6"/>
  <c r="GU84" i="6"/>
  <c r="GU88" i="6"/>
  <c r="CO44" i="6"/>
  <c r="CP44" i="6" s="1"/>
  <c r="CO26" i="6"/>
  <c r="CO25" i="6"/>
  <c r="CN3" i="6"/>
  <c r="CO1" i="6"/>
  <c r="CO39" i="6"/>
  <c r="CP39" i="6" s="1"/>
  <c r="CO15" i="6"/>
  <c r="CO49" i="6"/>
  <c r="CP49" i="6" s="1"/>
  <c r="GU56" i="6"/>
  <c r="GU43" i="6"/>
  <c r="GU19" i="6"/>
  <c r="GU26" i="6"/>
  <c r="GU82" i="6"/>
  <c r="GU51" i="6"/>
  <c r="GU61" i="6"/>
  <c r="GU97" i="6"/>
  <c r="GV97" i="6" s="1"/>
  <c r="CP19" i="6"/>
  <c r="CP54" i="6"/>
  <c r="CO72" i="6"/>
  <c r="CP72" i="6" s="1"/>
  <c r="CO69" i="6"/>
  <c r="CP69" i="6" s="1"/>
  <c r="CO90" i="6"/>
  <c r="CP90" i="6" s="1"/>
  <c r="CO8" i="6"/>
  <c r="CP8" i="6" s="1"/>
  <c r="CP68" i="6"/>
  <c r="GU15" i="6"/>
  <c r="GU32" i="6"/>
  <c r="GU72" i="6"/>
  <c r="GU63" i="6"/>
  <c r="GU65" i="6"/>
  <c r="GU75" i="6"/>
  <c r="GV75" i="6" s="1"/>
  <c r="GU80" i="6"/>
  <c r="GU77" i="6"/>
  <c r="GU81" i="6"/>
  <c r="GU11" i="6"/>
  <c r="GU49" i="6"/>
  <c r="GU95" i="6"/>
  <c r="GU48" i="6"/>
  <c r="GV48" i="6" s="1"/>
  <c r="GU28" i="6"/>
  <c r="GU37" i="6"/>
  <c r="GV37" i="6" s="1"/>
  <c r="GU38" i="6"/>
  <c r="GU24" i="6"/>
  <c r="GU36" i="6"/>
  <c r="GU18" i="6"/>
  <c r="CP96" i="6"/>
  <c r="CP28" i="6"/>
  <c r="CP57" i="6"/>
  <c r="CO59" i="6"/>
  <c r="CP59" i="6" s="1"/>
  <c r="CO17" i="6"/>
  <c r="CP17" i="6" s="1"/>
  <c r="CO83" i="6"/>
  <c r="CP83" i="6" s="1"/>
  <c r="CO30" i="6"/>
  <c r="CP30" i="6" s="1"/>
  <c r="CO75" i="6"/>
  <c r="CP75" i="6" s="1"/>
  <c r="CO63" i="6"/>
  <c r="CP63" i="6" s="1"/>
  <c r="CO58" i="6"/>
  <c r="CP58" i="6" s="1"/>
  <c r="GU25" i="6"/>
  <c r="GU21" i="6"/>
  <c r="GV21" i="6" s="1"/>
  <c r="GU23" i="6"/>
  <c r="GU74" i="6"/>
  <c r="GU85" i="6"/>
  <c r="GU71" i="6"/>
  <c r="GU58" i="6"/>
  <c r="GU64" i="6"/>
  <c r="GU10" i="6"/>
  <c r="GU34" i="6"/>
  <c r="GU13" i="6"/>
  <c r="GU86" i="6"/>
  <c r="GU41" i="6"/>
  <c r="GU29" i="6"/>
  <c r="GU54" i="6"/>
  <c r="GU76" i="6"/>
  <c r="GU67" i="6"/>
  <c r="GU30" i="6"/>
  <c r="GU9" i="6"/>
  <c r="CP40" i="6"/>
  <c r="CO88" i="6"/>
  <c r="CO67" i="6"/>
  <c r="CP67" i="6" s="1"/>
  <c r="CO52" i="6"/>
  <c r="CP52" i="6" s="1"/>
  <c r="CO38" i="6"/>
  <c r="CP38" i="6" s="1"/>
  <c r="CO20" i="6"/>
  <c r="CP20" i="6" s="1"/>
  <c r="CP46" i="6"/>
  <c r="CP37" i="6"/>
  <c r="CP84" i="6"/>
  <c r="CP32" i="6"/>
  <c r="CP79" i="6"/>
  <c r="CO31" i="6"/>
  <c r="CP31" i="6" s="1"/>
  <c r="CP23" i="6"/>
  <c r="CP48" i="6"/>
  <c r="GU52" i="6"/>
  <c r="GU90" i="6"/>
  <c r="GU20" i="6"/>
  <c r="GU93" i="6"/>
  <c r="GU17" i="6"/>
  <c r="GU16" i="6"/>
  <c r="GV16" i="6" s="1"/>
  <c r="GU39" i="6"/>
  <c r="GU83" i="6"/>
  <c r="GV83" i="6" s="1"/>
  <c r="GU40" i="6"/>
  <c r="GU89" i="6"/>
  <c r="GU91" i="6"/>
  <c r="GU46" i="6"/>
  <c r="CP74" i="6"/>
  <c r="CP13" i="6"/>
  <c r="CO98" i="6"/>
  <c r="CP98" i="6" s="1"/>
  <c r="CO16" i="6"/>
  <c r="CP16" i="6" s="1"/>
  <c r="CO85" i="6"/>
  <c r="CP85" i="6" s="1"/>
  <c r="CO77" i="6"/>
  <c r="CP77" i="6" s="1"/>
  <c r="CO76" i="6"/>
  <c r="CP76" i="6" s="1"/>
  <c r="CO62" i="6"/>
  <c r="CP62" i="6" s="1"/>
  <c r="CO55" i="6"/>
  <c r="CP55" i="6" s="1"/>
  <c r="CO78" i="6"/>
  <c r="CP78" i="6" s="1"/>
  <c r="CO9" i="6"/>
  <c r="CP9" i="6" s="1"/>
  <c r="CP66" i="6"/>
  <c r="CP91" i="6"/>
  <c r="CP70" i="6"/>
  <c r="CP4" i="6"/>
  <c r="GV96" i="6"/>
  <c r="GV55" i="6"/>
  <c r="GU53" i="6"/>
  <c r="GU62" i="6"/>
  <c r="GV47" i="6"/>
  <c r="GT3" i="6"/>
  <c r="GU1" i="6"/>
  <c r="GU73" i="6"/>
  <c r="GU27" i="6"/>
  <c r="GV27" i="6" s="1"/>
  <c r="CD108" i="12"/>
  <c r="CD109" i="12"/>
  <c r="CD111" i="12"/>
  <c r="CD106" i="12"/>
  <c r="CD103" i="12"/>
  <c r="CD105" i="12"/>
  <c r="CD107" i="12"/>
  <c r="CD100" i="12"/>
  <c r="CD110" i="12"/>
  <c r="CD101" i="12"/>
  <c r="CD95" i="12"/>
  <c r="CD94" i="12"/>
  <c r="CD99" i="12"/>
  <c r="CD104" i="12"/>
  <c r="CD102" i="12"/>
  <c r="CD96" i="12"/>
  <c r="CD93" i="12"/>
  <c r="CD97" i="12"/>
  <c r="CD91" i="12"/>
  <c r="CD86" i="12"/>
  <c r="CD98" i="12"/>
  <c r="CD90" i="12"/>
  <c r="CD88" i="12"/>
  <c r="CD92" i="12"/>
  <c r="CD89" i="12"/>
  <c r="CD82" i="12"/>
  <c r="CD79" i="12"/>
  <c r="CD85" i="12"/>
  <c r="CD81" i="12"/>
  <c r="CD78" i="12"/>
  <c r="CD75" i="12"/>
  <c r="CD72" i="12"/>
  <c r="CD77" i="12"/>
  <c r="CD69" i="12"/>
  <c r="CD74" i="12"/>
  <c r="CD80" i="12"/>
  <c r="CD71" i="12"/>
  <c r="CD84" i="12"/>
  <c r="CD83" i="12"/>
  <c r="CD68" i="12"/>
  <c r="CD87" i="12"/>
  <c r="CD73" i="12"/>
  <c r="CD64" i="12"/>
  <c r="CD61" i="12"/>
  <c r="CD70" i="12"/>
  <c r="CD63" i="12"/>
  <c r="CD55" i="12"/>
  <c r="CD76" i="12"/>
  <c r="CD67" i="12"/>
  <c r="CD60" i="12"/>
  <c r="CD66" i="12"/>
  <c r="CD65" i="12"/>
  <c r="CD57" i="12"/>
  <c r="CD62" i="12"/>
  <c r="CD54" i="12"/>
  <c r="CD49" i="12"/>
  <c r="CD58" i="12"/>
  <c r="CD51" i="12"/>
  <c r="CD48" i="12"/>
  <c r="CD53" i="12"/>
  <c r="CD45" i="12"/>
  <c r="CD56" i="12"/>
  <c r="CD50" i="12"/>
  <c r="CD44" i="12"/>
  <c r="CD36" i="12"/>
  <c r="CD41" i="12"/>
  <c r="CD33" i="12"/>
  <c r="CD38" i="12"/>
  <c r="CD30" i="12"/>
  <c r="CD43" i="12"/>
  <c r="CD35" i="12"/>
  <c r="CD27" i="12"/>
  <c r="CD40" i="12"/>
  <c r="CD32" i="12"/>
  <c r="CD37" i="12"/>
  <c r="CD29" i="12"/>
  <c r="CD52" i="12"/>
  <c r="CD47" i="12"/>
  <c r="CD42" i="12"/>
  <c r="CD34" i="12"/>
  <c r="CD26" i="12"/>
  <c r="CD16" i="12"/>
  <c r="CD8" i="12"/>
  <c r="CD5" i="12"/>
  <c r="CD31" i="12"/>
  <c r="CD21" i="12"/>
  <c r="CD13" i="12"/>
  <c r="CD25" i="12"/>
  <c r="CD18" i="12"/>
  <c r="CD10" i="12"/>
  <c r="CD23" i="12"/>
  <c r="CD15" i="12"/>
  <c r="CD7" i="12"/>
  <c r="CD24" i="12"/>
  <c r="CD20" i="12"/>
  <c r="CD12" i="12"/>
  <c r="CD59" i="12"/>
  <c r="CD46" i="12"/>
  <c r="CD17" i="12"/>
  <c r="CD9" i="12"/>
  <c r="CD22" i="12"/>
  <c r="CD19" i="12"/>
  <c r="CD14" i="12"/>
  <c r="CD11" i="12"/>
  <c r="CD6" i="12"/>
  <c r="CD28" i="12"/>
  <c r="CD39" i="12"/>
  <c r="CE3" i="12"/>
  <c r="GV57" i="6"/>
  <c r="GV29" i="6"/>
  <c r="GV69" i="6"/>
  <c r="GV35" i="6"/>
  <c r="GV33" i="6"/>
  <c r="GV15" i="6"/>
  <c r="GV32" i="6"/>
  <c r="GV19" i="6"/>
  <c r="GV59" i="6"/>
  <c r="GV95" i="6"/>
  <c r="GV24" i="6"/>
  <c r="GV91" i="6"/>
  <c r="GU94" i="6"/>
  <c r="GV94" i="6" s="1"/>
  <c r="GV89" i="6"/>
  <c r="GV31" i="6"/>
  <c r="GV90" i="6"/>
  <c r="GV36" i="6"/>
  <c r="GV56" i="6"/>
  <c r="GV43" i="6"/>
  <c r="GV72" i="6"/>
  <c r="GV82" i="6"/>
  <c r="GV63" i="6"/>
  <c r="GV14" i="6"/>
  <c r="GV79" i="6"/>
  <c r="GU7" i="6"/>
  <c r="GV7" i="6" s="1"/>
  <c r="CP14" i="6" l="1"/>
  <c r="GV73" i="6"/>
  <c r="GV20" i="6"/>
  <c r="CP51" i="6"/>
  <c r="CP26" i="6"/>
  <c r="CP33" i="6"/>
  <c r="GV80" i="6"/>
  <c r="GV85" i="6"/>
  <c r="GV45" i="6"/>
  <c r="CP10" i="6"/>
  <c r="CP97" i="6"/>
  <c r="CP15" i="6"/>
  <c r="CP73" i="6"/>
  <c r="CP65" i="6"/>
  <c r="CP11" i="6"/>
  <c r="CP42" i="6"/>
  <c r="CP12" i="6"/>
  <c r="CP80" i="6"/>
  <c r="CP29" i="6"/>
  <c r="GV81" i="6"/>
  <c r="CP88" i="6"/>
  <c r="CP94" i="6"/>
  <c r="CP5" i="6"/>
  <c r="CO3" i="6"/>
  <c r="CP60" i="6"/>
  <c r="CP43" i="6"/>
  <c r="CP64" i="6"/>
  <c r="CP87" i="6"/>
  <c r="CP86" i="6"/>
  <c r="CP61" i="6"/>
  <c r="CP81" i="6"/>
  <c r="CP6" i="6"/>
  <c r="CP50" i="6"/>
  <c r="CP24" i="6"/>
  <c r="CP41" i="6"/>
  <c r="CP22" i="6"/>
  <c r="CP45" i="6"/>
  <c r="CQ45" i="6" s="1"/>
  <c r="CP18" i="6"/>
  <c r="CP53" i="6"/>
  <c r="CP35" i="6"/>
  <c r="CP21" i="6"/>
  <c r="CP89" i="6"/>
  <c r="CP1" i="6"/>
  <c r="CQ91" i="6" s="1"/>
  <c r="CP47" i="6"/>
  <c r="CP36" i="6"/>
  <c r="CP27" i="6"/>
  <c r="CP95" i="6"/>
  <c r="CP56" i="6"/>
  <c r="CQ56" i="6" s="1"/>
  <c r="GV54" i="6"/>
  <c r="GV58" i="6"/>
  <c r="GV76" i="6"/>
  <c r="GV26" i="6"/>
  <c r="CP71" i="6"/>
  <c r="CP25" i="6"/>
  <c r="CQ25" i="6" s="1"/>
  <c r="CP7" i="6"/>
  <c r="CP34" i="6"/>
  <c r="CQ34" i="6" s="1"/>
  <c r="GV52" i="6"/>
  <c r="GV12" i="6"/>
  <c r="GV9" i="6"/>
  <c r="GV71" i="6"/>
  <c r="GV41" i="6"/>
  <c r="GV30" i="6"/>
  <c r="GV18" i="6"/>
  <c r="GV92" i="6"/>
  <c r="GV50" i="6"/>
  <c r="GV68" i="6"/>
  <c r="GV88" i="6"/>
  <c r="GV61" i="6"/>
  <c r="GV25" i="6"/>
  <c r="GV1" i="6"/>
  <c r="GW19" i="6" s="1"/>
  <c r="GU3" i="6"/>
  <c r="GV44" i="6"/>
  <c r="GV93" i="6"/>
  <c r="GV84" i="6"/>
  <c r="GV39" i="6"/>
  <c r="GV86" i="6"/>
  <c r="GV38" i="6"/>
  <c r="GW85" i="6"/>
  <c r="GV70" i="6"/>
  <c r="GV66" i="6"/>
  <c r="GV64" i="6"/>
  <c r="GV17" i="6"/>
  <c r="GV78" i="6"/>
  <c r="GV13" i="6"/>
  <c r="GV67" i="6"/>
  <c r="GV51" i="6"/>
  <c r="GV98" i="6"/>
  <c r="CE110" i="12"/>
  <c r="CE109" i="12"/>
  <c r="CE111" i="12"/>
  <c r="CE107" i="12"/>
  <c r="CE104" i="12"/>
  <c r="CE103" i="12"/>
  <c r="CE108" i="12"/>
  <c r="CE105" i="12"/>
  <c r="CE100" i="12"/>
  <c r="CE106" i="12"/>
  <c r="CE101" i="12"/>
  <c r="CE97" i="12"/>
  <c r="CE99" i="12"/>
  <c r="CE91" i="12"/>
  <c r="CE102" i="12"/>
  <c r="CE96" i="12"/>
  <c r="CE93" i="12"/>
  <c r="CE98" i="12"/>
  <c r="CE90" i="12"/>
  <c r="CE94" i="12"/>
  <c r="CE88" i="12"/>
  <c r="CE92" i="12"/>
  <c r="CE89" i="12"/>
  <c r="CE85" i="12"/>
  <c r="CE95" i="12"/>
  <c r="CE82" i="12"/>
  <c r="CE81" i="12"/>
  <c r="CE78" i="12"/>
  <c r="CE87" i="12"/>
  <c r="CE84" i="12"/>
  <c r="CE83" i="12"/>
  <c r="CE72" i="12"/>
  <c r="CE77" i="12"/>
  <c r="CE69" i="12"/>
  <c r="CE74" i="12"/>
  <c r="CE80" i="12"/>
  <c r="CE71" i="12"/>
  <c r="CE73" i="12"/>
  <c r="CE79" i="12"/>
  <c r="CE76" i="12"/>
  <c r="CE70" i="12"/>
  <c r="CE61" i="12"/>
  <c r="CE86" i="12"/>
  <c r="CE63" i="12"/>
  <c r="CE75" i="12"/>
  <c r="CE67" i="12"/>
  <c r="CE60" i="12"/>
  <c r="CE66" i="12"/>
  <c r="CE65" i="12"/>
  <c r="CE57" i="12"/>
  <c r="CE68" i="12"/>
  <c r="CE62" i="12"/>
  <c r="CE59" i="12"/>
  <c r="CE58" i="12"/>
  <c r="CE46" i="12"/>
  <c r="CE64" i="12"/>
  <c r="CE51" i="12"/>
  <c r="CE48" i="12"/>
  <c r="CE55" i="12"/>
  <c r="CE54" i="12"/>
  <c r="CE53" i="12"/>
  <c r="CE56" i="12"/>
  <c r="CE50" i="12"/>
  <c r="CE47" i="12"/>
  <c r="CE41" i="12"/>
  <c r="CE33" i="12"/>
  <c r="CE38" i="12"/>
  <c r="CE45" i="12"/>
  <c r="CE43" i="12"/>
  <c r="CE35" i="12"/>
  <c r="CE40" i="12"/>
  <c r="CE32" i="12"/>
  <c r="CE37" i="12"/>
  <c r="CE29" i="12"/>
  <c r="CE52" i="12"/>
  <c r="CE49" i="12"/>
  <c r="CE42" i="12"/>
  <c r="CE34" i="12"/>
  <c r="CE26" i="12"/>
  <c r="CE39" i="12"/>
  <c r="CE31" i="12"/>
  <c r="CE44" i="12"/>
  <c r="CE21" i="12"/>
  <c r="CE13" i="12"/>
  <c r="CF3" i="12"/>
  <c r="CE25" i="12"/>
  <c r="CE18" i="12"/>
  <c r="CE10" i="12"/>
  <c r="CE23" i="12"/>
  <c r="CE15" i="12"/>
  <c r="CE7" i="12"/>
  <c r="CE24" i="12"/>
  <c r="CE20" i="12"/>
  <c r="CE12" i="12"/>
  <c r="CE17" i="12"/>
  <c r="CE9" i="12"/>
  <c r="CE28" i="12"/>
  <c r="CE22" i="12"/>
  <c r="CE14" i="12"/>
  <c r="CE19" i="12"/>
  <c r="CE16" i="12"/>
  <c r="CE11" i="12"/>
  <c r="CE8" i="12"/>
  <c r="CE6" i="12"/>
  <c r="CE30" i="12"/>
  <c r="CE27" i="12"/>
  <c r="CE36" i="12"/>
  <c r="CE5" i="12"/>
  <c r="GV4" i="6"/>
  <c r="GV22" i="6"/>
  <c r="GV6" i="6"/>
  <c r="GV46" i="6"/>
  <c r="GV5" i="6"/>
  <c r="GW5" i="6" s="1"/>
  <c r="GV42" i="6"/>
  <c r="GV8" i="6"/>
  <c r="GW16" i="6"/>
  <c r="GV65" i="6"/>
  <c r="GV74" i="6"/>
  <c r="GV62" i="6"/>
  <c r="GV10" i="6"/>
  <c r="GV28" i="6"/>
  <c r="GV60" i="6"/>
  <c r="GV49" i="6"/>
  <c r="GW75" i="6"/>
  <c r="GV53" i="6"/>
  <c r="GV23" i="6"/>
  <c r="GW23" i="6" s="1"/>
  <c r="GV40" i="6"/>
  <c r="GV11" i="6"/>
  <c r="GV34" i="6"/>
  <c r="GV77" i="6"/>
  <c r="GV87" i="6"/>
  <c r="CQ86" i="6" l="1"/>
  <c r="CQ11" i="6"/>
  <c r="CQ85" i="6"/>
  <c r="GW53" i="6"/>
  <c r="GW65" i="6"/>
  <c r="GW70" i="6"/>
  <c r="CQ7" i="6"/>
  <c r="CQ47" i="6"/>
  <c r="CQ22" i="6"/>
  <c r="CQ67" i="6"/>
  <c r="CQ8" i="6"/>
  <c r="CQ66" i="6"/>
  <c r="GW97" i="6"/>
  <c r="GW41" i="6"/>
  <c r="CQ29" i="6"/>
  <c r="GW60" i="6"/>
  <c r="GW37" i="6"/>
  <c r="GW4" i="6"/>
  <c r="CQ40" i="6"/>
  <c r="CQ51" i="6"/>
  <c r="CQ21" i="6"/>
  <c r="CQ38" i="6"/>
  <c r="CQ59" i="6"/>
  <c r="CQ71" i="6"/>
  <c r="CQ43" i="6"/>
  <c r="GW28" i="6"/>
  <c r="GW76" i="6"/>
  <c r="GW78" i="6"/>
  <c r="GW39" i="6"/>
  <c r="CQ70" i="6"/>
  <c r="CQ30" i="6"/>
  <c r="CQ35" i="6"/>
  <c r="CQ6" i="6"/>
  <c r="CQ78" i="6"/>
  <c r="CQ95" i="6"/>
  <c r="CQ24" i="6"/>
  <c r="CQ44" i="6"/>
  <c r="CQ76" i="6"/>
  <c r="CQ53" i="6"/>
  <c r="CQ81" i="6"/>
  <c r="CQ5" i="6"/>
  <c r="CQ74" i="6"/>
  <c r="CQ97" i="6"/>
  <c r="CQ19" i="6"/>
  <c r="GW87" i="6"/>
  <c r="CQ89" i="6"/>
  <c r="CR89" i="6" s="1"/>
  <c r="CQ27" i="6"/>
  <c r="CQ18" i="6"/>
  <c r="CQ61" i="6"/>
  <c r="CQ94" i="6"/>
  <c r="CQ42" i="6"/>
  <c r="CQ17" i="6"/>
  <c r="GW10" i="6"/>
  <c r="GW36" i="6"/>
  <c r="GW46" i="6"/>
  <c r="GX46" i="6" s="1"/>
  <c r="GW20" i="6"/>
  <c r="GW48" i="6"/>
  <c r="GW84" i="6"/>
  <c r="GW57" i="6"/>
  <c r="GW73" i="6"/>
  <c r="GW71" i="6"/>
  <c r="GW82" i="6"/>
  <c r="GX82" i="6" s="1"/>
  <c r="CQ80" i="6"/>
  <c r="CQ65" i="6"/>
  <c r="CQ10" i="6"/>
  <c r="CQ46" i="6"/>
  <c r="CQ82" i="6"/>
  <c r="GW11" i="6"/>
  <c r="GW63" i="6"/>
  <c r="GX63" i="6" s="1"/>
  <c r="GW6" i="6"/>
  <c r="GW98" i="6"/>
  <c r="GX98" i="6" s="1"/>
  <c r="GW24" i="6"/>
  <c r="GW54" i="6"/>
  <c r="GW93" i="6"/>
  <c r="GW15" i="6"/>
  <c r="GW45" i="6"/>
  <c r="CQ88" i="6"/>
  <c r="CQ12" i="6"/>
  <c r="CQ73" i="6"/>
  <c r="CR73" i="6" s="1"/>
  <c r="CQ90" i="6"/>
  <c r="CQ16" i="6"/>
  <c r="CQ37" i="6"/>
  <c r="GW34" i="6"/>
  <c r="GW58" i="6"/>
  <c r="GW62" i="6"/>
  <c r="GW8" i="6"/>
  <c r="GW33" i="6"/>
  <c r="GX33" i="6" s="1"/>
  <c r="GW51" i="6"/>
  <c r="GW17" i="6"/>
  <c r="GW43" i="6"/>
  <c r="GW88" i="6"/>
  <c r="GW55" i="6"/>
  <c r="CR22" i="6"/>
  <c r="CQ87" i="6"/>
  <c r="CR87" i="6" s="1"/>
  <c r="CQ54" i="6"/>
  <c r="CQ39" i="6"/>
  <c r="CQ15" i="6"/>
  <c r="CQ57" i="6"/>
  <c r="CQ33" i="6"/>
  <c r="GW90" i="6"/>
  <c r="CR81" i="6"/>
  <c r="CR97" i="6"/>
  <c r="GW40" i="6"/>
  <c r="GW35" i="6"/>
  <c r="GW59" i="6"/>
  <c r="GW74" i="6"/>
  <c r="GW42" i="6"/>
  <c r="GW22" i="6"/>
  <c r="GW95" i="6"/>
  <c r="GW67" i="6"/>
  <c r="GW64" i="6"/>
  <c r="GW89" i="6"/>
  <c r="GW68" i="6"/>
  <c r="CQ36" i="6"/>
  <c r="CQ1" i="6"/>
  <c r="CR56" i="6" s="1"/>
  <c r="CQ93" i="6"/>
  <c r="CR93" i="6" s="1"/>
  <c r="CQ84" i="6"/>
  <c r="CR84" i="6" s="1"/>
  <c r="CQ4" i="6"/>
  <c r="CR4" i="6" s="1"/>
  <c r="CP3" i="6"/>
  <c r="CQ77" i="6"/>
  <c r="CR77" i="6" s="1"/>
  <c r="CQ79" i="6"/>
  <c r="CR79" i="6" s="1"/>
  <c r="CQ20" i="6"/>
  <c r="CR20" i="6" s="1"/>
  <c r="CQ28" i="6"/>
  <c r="CR28" i="6" s="1"/>
  <c r="CQ9" i="6"/>
  <c r="CR9" i="6" s="1"/>
  <c r="CQ98" i="6"/>
  <c r="CR98" i="6" s="1"/>
  <c r="CQ72" i="6"/>
  <c r="CR72" i="6" s="1"/>
  <c r="CQ49" i="6"/>
  <c r="CR49" i="6" s="1"/>
  <c r="CQ32" i="6"/>
  <c r="CR32" i="6" s="1"/>
  <c r="CQ52" i="6"/>
  <c r="CR52" i="6" s="1"/>
  <c r="CQ23" i="6"/>
  <c r="CR23" i="6" s="1"/>
  <c r="CQ58" i="6"/>
  <c r="CR58" i="6" s="1"/>
  <c r="CQ92" i="6"/>
  <c r="CR92" i="6" s="1"/>
  <c r="CQ83" i="6"/>
  <c r="CR83" i="6" s="1"/>
  <c r="CQ13" i="6"/>
  <c r="CR13" i="6" s="1"/>
  <c r="CQ63" i="6"/>
  <c r="CR63" i="6" s="1"/>
  <c r="CQ41" i="6"/>
  <c r="CR41" i="6" s="1"/>
  <c r="CQ64" i="6"/>
  <c r="CR64" i="6" s="1"/>
  <c r="CQ75" i="6"/>
  <c r="CR75" i="6" s="1"/>
  <c r="CQ96" i="6"/>
  <c r="CR96" i="6" s="1"/>
  <c r="CQ69" i="6"/>
  <c r="CR69" i="6" s="1"/>
  <c r="CQ26" i="6"/>
  <c r="CR26" i="6" s="1"/>
  <c r="CQ14" i="6"/>
  <c r="CR14" i="6" s="1"/>
  <c r="GW56" i="6"/>
  <c r="GW14" i="6"/>
  <c r="GW38" i="6"/>
  <c r="CR71" i="6"/>
  <c r="CR95" i="6"/>
  <c r="CR24" i="6"/>
  <c r="CR43" i="6"/>
  <c r="CR67" i="6"/>
  <c r="CR74" i="6"/>
  <c r="CR19" i="6"/>
  <c r="CR8" i="6"/>
  <c r="GW50" i="6"/>
  <c r="GW77" i="6"/>
  <c r="GW94" i="6"/>
  <c r="GW49" i="6"/>
  <c r="GW96" i="6"/>
  <c r="GW13" i="6"/>
  <c r="GW7" i="6"/>
  <c r="GW44" i="6"/>
  <c r="GW92" i="6"/>
  <c r="CR51" i="6"/>
  <c r="CR21" i="6"/>
  <c r="CQ50" i="6"/>
  <c r="CR50" i="6" s="1"/>
  <c r="CQ60" i="6"/>
  <c r="CR60" i="6" s="1"/>
  <c r="CQ62" i="6"/>
  <c r="CR62" i="6" s="1"/>
  <c r="CQ55" i="6"/>
  <c r="CR55" i="6" s="1"/>
  <c r="CQ31" i="6"/>
  <c r="CR31" i="6" s="1"/>
  <c r="CQ68" i="6"/>
  <c r="CR68" i="6" s="1"/>
  <c r="CQ48" i="6"/>
  <c r="CR48" i="6" s="1"/>
  <c r="GW21" i="6"/>
  <c r="GW66" i="6"/>
  <c r="GW86" i="6"/>
  <c r="GW79" i="6"/>
  <c r="CR35" i="6"/>
  <c r="CR6" i="6"/>
  <c r="CR42" i="6"/>
  <c r="CR78" i="6"/>
  <c r="CR66" i="6"/>
  <c r="GW29" i="6"/>
  <c r="GW26" i="6"/>
  <c r="GW9" i="6"/>
  <c r="GW47" i="6"/>
  <c r="GW32" i="6"/>
  <c r="GW27" i="6"/>
  <c r="GW81" i="6"/>
  <c r="GW83" i="6"/>
  <c r="GW12" i="6"/>
  <c r="GW69" i="6"/>
  <c r="GW25" i="6"/>
  <c r="GW91" i="6"/>
  <c r="CF110" i="12"/>
  <c r="CF111" i="12"/>
  <c r="CF101" i="12"/>
  <c r="CF108" i="12"/>
  <c r="CF105" i="12"/>
  <c r="CF109" i="12"/>
  <c r="CF100" i="12"/>
  <c r="CF106" i="12"/>
  <c r="CF102" i="12"/>
  <c r="CF107" i="12"/>
  <c r="CF103" i="12"/>
  <c r="CF97" i="12"/>
  <c r="CF96" i="12"/>
  <c r="CF104" i="12"/>
  <c r="CF93" i="12"/>
  <c r="CF98" i="12"/>
  <c r="CF95" i="12"/>
  <c r="CF94" i="12"/>
  <c r="CF91" i="12"/>
  <c r="CF99" i="12"/>
  <c r="CF90" i="12"/>
  <c r="CF88" i="12"/>
  <c r="CF92" i="12"/>
  <c r="CF89" i="12"/>
  <c r="CF85" i="12"/>
  <c r="CF87" i="12"/>
  <c r="CF82" i="12"/>
  <c r="CF79" i="12"/>
  <c r="CF81" i="12"/>
  <c r="CF78" i="12"/>
  <c r="CF84" i="12"/>
  <c r="CF83" i="12"/>
  <c r="CF86" i="12"/>
  <c r="CF80" i="12"/>
  <c r="CF77" i="12"/>
  <c r="CF69" i="12"/>
  <c r="CF74" i="12"/>
  <c r="CF66" i="12"/>
  <c r="CF71" i="12"/>
  <c r="CF73" i="12"/>
  <c r="CF76" i="12"/>
  <c r="CF70" i="12"/>
  <c r="CF75" i="12"/>
  <c r="CF67" i="12"/>
  <c r="CF63" i="12"/>
  <c r="CF60" i="12"/>
  <c r="CF72" i="12"/>
  <c r="CF65" i="12"/>
  <c r="CF57" i="12"/>
  <c r="CF68" i="12"/>
  <c r="CF62" i="12"/>
  <c r="CF59" i="12"/>
  <c r="CF64" i="12"/>
  <c r="CF56" i="12"/>
  <c r="CF51" i="12"/>
  <c r="CF61" i="12"/>
  <c r="CF48" i="12"/>
  <c r="CF55" i="12"/>
  <c r="CF54" i="12"/>
  <c r="CF53" i="12"/>
  <c r="CF50" i="12"/>
  <c r="CF47" i="12"/>
  <c r="CF52" i="12"/>
  <c r="CF38" i="12"/>
  <c r="CF30" i="12"/>
  <c r="CF45" i="12"/>
  <c r="CF43" i="12"/>
  <c r="CF35" i="12"/>
  <c r="CF40" i="12"/>
  <c r="CF32" i="12"/>
  <c r="CF37" i="12"/>
  <c r="CF29" i="12"/>
  <c r="CF49" i="12"/>
  <c r="CF42" i="12"/>
  <c r="CF34" i="12"/>
  <c r="CF26" i="12"/>
  <c r="CF39" i="12"/>
  <c r="CF31" i="12"/>
  <c r="CF46" i="12"/>
  <c r="CF44" i="12"/>
  <c r="CF36" i="12"/>
  <c r="CF28" i="12"/>
  <c r="CF25" i="12"/>
  <c r="CF18" i="12"/>
  <c r="CF10" i="12"/>
  <c r="CF23" i="12"/>
  <c r="CF15" i="12"/>
  <c r="CF7" i="12"/>
  <c r="CF58" i="12"/>
  <c r="CF24" i="12"/>
  <c r="CF20" i="12"/>
  <c r="CF12" i="12"/>
  <c r="CF17" i="12"/>
  <c r="CF9" i="12"/>
  <c r="CF22" i="12"/>
  <c r="CF14" i="12"/>
  <c r="CF6" i="12"/>
  <c r="CF27" i="12"/>
  <c r="CF19" i="12"/>
  <c r="CF11" i="12"/>
  <c r="CF41" i="12"/>
  <c r="CF33" i="12"/>
  <c r="CF8" i="12"/>
  <c r="CF5" i="12"/>
  <c r="CF16" i="12"/>
  <c r="CG3" i="12"/>
  <c r="CF21" i="12"/>
  <c r="CF13" i="12"/>
  <c r="GV3" i="6"/>
  <c r="GW1" i="6"/>
  <c r="GX24" i="6" s="1"/>
  <c r="GW72" i="6"/>
  <c r="GW18" i="6"/>
  <c r="GW31" i="6"/>
  <c r="GW30" i="6"/>
  <c r="GW80" i="6"/>
  <c r="GX80" i="6" s="1"/>
  <c r="GX7" i="6"/>
  <c r="GX34" i="6"/>
  <c r="GX53" i="6"/>
  <c r="GX14" i="6"/>
  <c r="GX57" i="6"/>
  <c r="GW61" i="6"/>
  <c r="GX61" i="6" s="1"/>
  <c r="GW52" i="6"/>
  <c r="CR90" i="6" l="1"/>
  <c r="GX56" i="6"/>
  <c r="GX30" i="6"/>
  <c r="GX31" i="6"/>
  <c r="CR82" i="6"/>
  <c r="GX18" i="6"/>
  <c r="CR57" i="6"/>
  <c r="GX52" i="6"/>
  <c r="GX74" i="6"/>
  <c r="GX72" i="6"/>
  <c r="GX25" i="6"/>
  <c r="CR46" i="6"/>
  <c r="GX42" i="6"/>
  <c r="CR36" i="6"/>
  <c r="CR17" i="6"/>
  <c r="CR25" i="6"/>
  <c r="CR1" i="6"/>
  <c r="CS24" i="6" s="1"/>
  <c r="CR94" i="6"/>
  <c r="CR44" i="6"/>
  <c r="CR70" i="6"/>
  <c r="CR47" i="6"/>
  <c r="CR38" i="6"/>
  <c r="CQ3" i="6"/>
  <c r="CR45" i="6"/>
  <c r="CR53" i="6"/>
  <c r="CS53" i="6" s="1"/>
  <c r="CR40" i="6"/>
  <c r="CR7" i="6"/>
  <c r="CR12" i="6"/>
  <c r="CR10" i="6"/>
  <c r="CR59" i="6"/>
  <c r="CS8" i="6"/>
  <c r="CR33" i="6"/>
  <c r="CR88" i="6"/>
  <c r="CR65" i="6"/>
  <c r="CR29" i="6"/>
  <c r="GX83" i="6"/>
  <c r="GX44" i="6"/>
  <c r="CR86" i="6"/>
  <c r="CR80" i="6"/>
  <c r="CR76" i="6"/>
  <c r="GX65" i="6"/>
  <c r="GX89" i="6"/>
  <c r="GX64" i="6"/>
  <c r="CR15" i="6"/>
  <c r="CR11" i="6"/>
  <c r="CR34" i="6"/>
  <c r="CS34" i="6" s="1"/>
  <c r="CR61" i="6"/>
  <c r="CR85" i="6"/>
  <c r="GX66" i="6"/>
  <c r="GX40" i="6"/>
  <c r="CR39" i="6"/>
  <c r="CR37" i="6"/>
  <c r="CS37" i="6" s="1"/>
  <c r="CR18" i="6"/>
  <c r="CR30" i="6"/>
  <c r="GX8" i="6"/>
  <c r="CR54" i="6"/>
  <c r="CR16" i="6"/>
  <c r="CR5" i="6"/>
  <c r="CS5" i="6" s="1"/>
  <c r="CR27" i="6"/>
  <c r="CR91" i="6"/>
  <c r="GX11" i="6"/>
  <c r="GX92" i="6"/>
  <c r="GX81" i="6"/>
  <c r="GX4" i="6"/>
  <c r="GX21" i="6"/>
  <c r="GX47" i="6"/>
  <c r="GX86" i="6"/>
  <c r="GX37" i="6"/>
  <c r="GX55" i="6"/>
  <c r="GX90" i="6"/>
  <c r="CG107" i="12"/>
  <c r="CG111" i="12"/>
  <c r="CG110" i="12"/>
  <c r="CG106" i="12"/>
  <c r="CG105" i="12"/>
  <c r="CG102" i="12"/>
  <c r="CG109" i="12"/>
  <c r="CG104" i="12"/>
  <c r="CG101" i="12"/>
  <c r="CG99" i="12"/>
  <c r="CG94" i="12"/>
  <c r="CG108" i="12"/>
  <c r="CG93" i="12"/>
  <c r="CG98" i="12"/>
  <c r="CG95" i="12"/>
  <c r="CG100" i="12"/>
  <c r="CG92" i="12"/>
  <c r="CG103" i="12"/>
  <c r="CG97" i="12"/>
  <c r="CG91" i="12"/>
  <c r="CG90" i="12"/>
  <c r="CG89" i="12"/>
  <c r="CG85" i="12"/>
  <c r="CG87" i="12"/>
  <c r="CG96" i="12"/>
  <c r="CG88" i="12"/>
  <c r="CG81" i="12"/>
  <c r="CG78" i="12"/>
  <c r="CG84" i="12"/>
  <c r="CG83" i="12"/>
  <c r="CG86" i="12"/>
  <c r="CG80" i="12"/>
  <c r="CG77" i="12"/>
  <c r="CG74" i="12"/>
  <c r="CG71" i="12"/>
  <c r="CG68" i="12"/>
  <c r="CG73" i="12"/>
  <c r="CG76" i="12"/>
  <c r="CG70" i="12"/>
  <c r="CG82" i="12"/>
  <c r="CG79" i="12"/>
  <c r="CG75" i="12"/>
  <c r="CG67" i="12"/>
  <c r="CG72" i="12"/>
  <c r="CG63" i="12"/>
  <c r="CG60" i="12"/>
  <c r="CG65" i="12"/>
  <c r="CG69" i="12"/>
  <c r="CG66" i="12"/>
  <c r="CG62" i="12"/>
  <c r="CG54" i="12"/>
  <c r="CG59" i="12"/>
  <c r="CG64" i="12"/>
  <c r="CG56" i="12"/>
  <c r="CG61" i="12"/>
  <c r="CG48" i="12"/>
  <c r="CG55" i="12"/>
  <c r="CG53" i="12"/>
  <c r="CG50" i="12"/>
  <c r="CG52" i="12"/>
  <c r="CG44" i="12"/>
  <c r="CG57" i="12"/>
  <c r="CG49" i="12"/>
  <c r="CG45" i="12"/>
  <c r="CG43" i="12"/>
  <c r="CG35" i="12"/>
  <c r="CG40" i="12"/>
  <c r="CG32" i="12"/>
  <c r="CG51" i="12"/>
  <c r="CG37" i="12"/>
  <c r="CG42" i="12"/>
  <c r="CG34" i="12"/>
  <c r="CG26" i="12"/>
  <c r="CG39" i="12"/>
  <c r="CG31" i="12"/>
  <c r="CG47" i="12"/>
  <c r="CG46" i="12"/>
  <c r="CG36" i="12"/>
  <c r="CG28" i="12"/>
  <c r="CG58" i="12"/>
  <c r="CG41" i="12"/>
  <c r="CG33" i="12"/>
  <c r="CG25" i="12"/>
  <c r="CG23" i="12"/>
  <c r="CG15" i="12"/>
  <c r="CG7" i="12"/>
  <c r="CG24" i="12"/>
  <c r="CG20" i="12"/>
  <c r="CG12" i="12"/>
  <c r="CG17" i="12"/>
  <c r="CG9" i="12"/>
  <c r="CG22" i="12"/>
  <c r="CG14" i="12"/>
  <c r="CG6" i="12"/>
  <c r="CG27" i="12"/>
  <c r="CG19" i="12"/>
  <c r="CG11" i="12"/>
  <c r="CG16" i="12"/>
  <c r="CG8" i="12"/>
  <c r="CG30" i="12"/>
  <c r="CG5" i="12"/>
  <c r="CG29" i="12"/>
  <c r="CH3" i="12"/>
  <c r="CG38" i="12"/>
  <c r="CG18" i="12"/>
  <c r="CG10" i="12"/>
  <c r="CG21" i="12"/>
  <c r="CG13" i="12"/>
  <c r="GX94" i="6"/>
  <c r="GX93" i="6"/>
  <c r="GX51" i="6"/>
  <c r="GX27" i="6"/>
  <c r="GX39" i="6"/>
  <c r="GX77" i="6"/>
  <c r="GX9" i="6"/>
  <c r="GX73" i="6"/>
  <c r="GX88" i="6"/>
  <c r="GX54" i="6"/>
  <c r="GX95" i="6"/>
  <c r="GX49" i="6"/>
  <c r="GX59" i="6"/>
  <c r="GX85" i="6"/>
  <c r="GX96" i="6"/>
  <c r="GX60" i="6"/>
  <c r="GX26" i="6"/>
  <c r="GX28" i="6"/>
  <c r="GX48" i="6"/>
  <c r="GX43" i="6"/>
  <c r="GX16" i="6"/>
  <c r="GX71" i="6"/>
  <c r="GX45" i="6"/>
  <c r="GX29" i="6"/>
  <c r="GX97" i="6"/>
  <c r="GX6" i="6"/>
  <c r="GX5" i="6"/>
  <c r="GX70" i="6"/>
  <c r="GX62" i="6"/>
  <c r="GX84" i="6"/>
  <c r="GX69" i="6"/>
  <c r="GX32" i="6"/>
  <c r="GX10" i="6"/>
  <c r="GX68" i="6"/>
  <c r="GX15" i="6"/>
  <c r="GX50" i="6"/>
  <c r="GX76" i="6"/>
  <c r="GX91" i="6"/>
  <c r="GX78" i="6"/>
  <c r="GX12" i="6"/>
  <c r="GX41" i="6"/>
  <c r="GX13" i="6"/>
  <c r="GX58" i="6"/>
  <c r="GX17" i="6"/>
  <c r="GX79" i="6"/>
  <c r="GX23" i="6"/>
  <c r="GX1" i="6"/>
  <c r="GY24" i="6" s="1"/>
  <c r="GW3" i="6"/>
  <c r="GX36" i="6"/>
  <c r="GX20" i="6"/>
  <c r="GX75" i="6"/>
  <c r="GX38" i="6"/>
  <c r="GX35" i="6"/>
  <c r="GY35" i="6" s="1"/>
  <c r="GX22" i="6"/>
  <c r="GX87" i="6"/>
  <c r="GX67" i="6"/>
  <c r="GX19" i="6"/>
  <c r="GY19" i="6" s="1"/>
  <c r="CS81" i="6" l="1"/>
  <c r="GY28" i="6"/>
  <c r="GY59" i="6"/>
  <c r="GY31" i="6"/>
  <c r="GY90" i="6"/>
  <c r="GY81" i="6"/>
  <c r="CS16" i="6"/>
  <c r="CT16" i="6" s="1"/>
  <c r="CS39" i="6"/>
  <c r="CS11" i="6"/>
  <c r="CS66" i="6"/>
  <c r="CS31" i="6"/>
  <c r="CS45" i="6"/>
  <c r="CS25" i="6"/>
  <c r="CS93" i="6"/>
  <c r="CS84" i="6"/>
  <c r="CT84" i="6" s="1"/>
  <c r="CS54" i="6"/>
  <c r="CS63" i="6"/>
  <c r="CS15" i="6"/>
  <c r="CS76" i="6"/>
  <c r="CS90" i="6"/>
  <c r="CS6" i="6"/>
  <c r="CS17" i="6"/>
  <c r="CS9" i="6"/>
  <c r="CT9" i="6" s="1"/>
  <c r="CS98" i="6"/>
  <c r="CS4" i="6"/>
  <c r="CS60" i="6"/>
  <c r="CS77" i="6"/>
  <c r="CS80" i="6"/>
  <c r="CS29" i="6"/>
  <c r="CS59" i="6"/>
  <c r="CS38" i="6"/>
  <c r="CT38" i="6" s="1"/>
  <c r="CS36" i="6"/>
  <c r="CS89" i="6"/>
  <c r="CS26" i="6"/>
  <c r="CS97" i="6"/>
  <c r="GY79" i="6"/>
  <c r="GY17" i="6"/>
  <c r="GY53" i="6"/>
  <c r="CS72" i="6"/>
  <c r="CT72" i="6" s="1"/>
  <c r="CS32" i="6"/>
  <c r="CS86" i="6"/>
  <c r="CS65" i="6"/>
  <c r="CS10" i="6"/>
  <c r="CS47" i="6"/>
  <c r="CS28" i="6"/>
  <c r="CT28" i="6" s="1"/>
  <c r="CS78" i="6"/>
  <c r="CS83" i="6"/>
  <c r="CT83" i="6" s="1"/>
  <c r="CS20" i="6"/>
  <c r="CS62" i="6"/>
  <c r="CS96" i="6"/>
  <c r="CS67" i="6"/>
  <c r="CS22" i="6"/>
  <c r="CS69" i="6"/>
  <c r="CT69" i="6" s="1"/>
  <c r="CR3" i="6"/>
  <c r="CS58" i="6"/>
  <c r="CT58" i="6" s="1"/>
  <c r="CS43" i="6"/>
  <c r="CS41" i="6"/>
  <c r="CS49" i="6"/>
  <c r="CS14" i="6"/>
  <c r="CT14" i="6" s="1"/>
  <c r="CS1" i="6"/>
  <c r="CT24" i="6" s="1"/>
  <c r="CS50" i="6"/>
  <c r="CT50" i="6" s="1"/>
  <c r="CS73" i="6"/>
  <c r="CS79" i="6"/>
  <c r="CT79" i="6" s="1"/>
  <c r="CS68" i="6"/>
  <c r="CS23" i="6"/>
  <c r="CS13" i="6"/>
  <c r="CT13" i="6" s="1"/>
  <c r="CS75" i="6"/>
  <c r="CT75" i="6" s="1"/>
  <c r="CS95" i="6"/>
  <c r="CT95" i="6" s="1"/>
  <c r="CS56" i="6"/>
  <c r="CT56" i="6" s="1"/>
  <c r="CS52" i="6"/>
  <c r="CS92" i="6"/>
  <c r="CT92" i="6" s="1"/>
  <c r="CS64" i="6"/>
  <c r="GY20" i="6"/>
  <c r="GY88" i="6"/>
  <c r="GY39" i="6"/>
  <c r="GY94" i="6"/>
  <c r="GY89" i="6"/>
  <c r="CS74" i="6"/>
  <c r="CT74" i="6" s="1"/>
  <c r="CS57" i="6"/>
  <c r="CT57" i="6" s="1"/>
  <c r="CS88" i="6"/>
  <c r="CS12" i="6"/>
  <c r="CT12" i="6" s="1"/>
  <c r="CS70" i="6"/>
  <c r="CT70" i="6" s="1"/>
  <c r="CS42" i="6"/>
  <c r="CT42" i="6" s="1"/>
  <c r="CS51" i="6"/>
  <c r="CT51" i="6" s="1"/>
  <c r="CS21" i="6"/>
  <c r="CT21" i="6" s="1"/>
  <c r="CS91" i="6"/>
  <c r="CT91" i="6" s="1"/>
  <c r="CS30" i="6"/>
  <c r="CT30" i="6" s="1"/>
  <c r="CS85" i="6"/>
  <c r="CT85" i="6" s="1"/>
  <c r="CS55" i="6"/>
  <c r="CT55" i="6" s="1"/>
  <c r="CS33" i="6"/>
  <c r="CT33" i="6" s="1"/>
  <c r="CS7" i="6"/>
  <c r="CT7" i="6" s="1"/>
  <c r="CS44" i="6"/>
  <c r="CT44" i="6" s="1"/>
  <c r="CS48" i="6"/>
  <c r="CT48" i="6" s="1"/>
  <c r="CS19" i="6"/>
  <c r="CT19" i="6" s="1"/>
  <c r="CS27" i="6"/>
  <c r="CT27" i="6" s="1"/>
  <c r="CS18" i="6"/>
  <c r="CT18" i="6" s="1"/>
  <c r="CS61" i="6"/>
  <c r="CT61" i="6" s="1"/>
  <c r="CS35" i="6"/>
  <c r="CT35" i="6" s="1"/>
  <c r="CS71" i="6"/>
  <c r="CT71" i="6" s="1"/>
  <c r="CS40" i="6"/>
  <c r="CT40" i="6" s="1"/>
  <c r="CS94" i="6"/>
  <c r="CT94" i="6" s="1"/>
  <c r="CS46" i="6"/>
  <c r="CT46" i="6" s="1"/>
  <c r="CS87" i="6"/>
  <c r="CT87" i="6" s="1"/>
  <c r="CS82" i="6"/>
  <c r="CT82" i="6" s="1"/>
  <c r="GY76" i="6"/>
  <c r="GY75" i="6"/>
  <c r="GY12" i="6"/>
  <c r="GY72" i="6"/>
  <c r="GY68" i="6"/>
  <c r="GY62" i="6"/>
  <c r="GY74" i="6"/>
  <c r="GY43" i="6"/>
  <c r="GY48" i="6"/>
  <c r="GY85" i="6"/>
  <c r="GY33" i="6"/>
  <c r="GY77" i="6"/>
  <c r="CH109" i="12"/>
  <c r="CH111" i="12"/>
  <c r="CH108" i="12"/>
  <c r="CH110" i="12"/>
  <c r="CH103" i="12"/>
  <c r="CH107" i="12"/>
  <c r="CH106" i="12"/>
  <c r="CH101" i="12"/>
  <c r="CH99" i="12"/>
  <c r="CH105" i="12"/>
  <c r="CH102" i="12"/>
  <c r="CH96" i="12"/>
  <c r="CH104" i="12"/>
  <c r="CH98" i="12"/>
  <c r="CH90" i="12"/>
  <c r="CH95" i="12"/>
  <c r="CH100" i="12"/>
  <c r="CH92" i="12"/>
  <c r="CH97" i="12"/>
  <c r="CH89" i="12"/>
  <c r="CH91" i="12"/>
  <c r="CH88" i="12"/>
  <c r="CH93" i="12"/>
  <c r="CH87" i="12"/>
  <c r="CH81" i="12"/>
  <c r="CH94" i="12"/>
  <c r="CH84" i="12"/>
  <c r="CH83" i="12"/>
  <c r="CH86" i="12"/>
  <c r="CH85" i="12"/>
  <c r="CH80" i="12"/>
  <c r="CH82" i="12"/>
  <c r="CH71" i="12"/>
  <c r="CH68" i="12"/>
  <c r="CH73" i="12"/>
  <c r="CH76" i="12"/>
  <c r="CH70" i="12"/>
  <c r="CH79" i="12"/>
  <c r="CH75" i="12"/>
  <c r="CH72" i="12"/>
  <c r="CH78" i="12"/>
  <c r="CH69" i="12"/>
  <c r="CH60" i="12"/>
  <c r="CH65" i="12"/>
  <c r="CH74" i="12"/>
  <c r="CH67" i="12"/>
  <c r="CH66" i="12"/>
  <c r="CH62" i="12"/>
  <c r="CH59" i="12"/>
  <c r="CH64" i="12"/>
  <c r="CH56" i="12"/>
  <c r="CH61" i="12"/>
  <c r="CH77" i="12"/>
  <c r="CH58" i="12"/>
  <c r="CH63" i="12"/>
  <c r="CH55" i="12"/>
  <c r="CH53" i="12"/>
  <c r="CH54" i="12"/>
  <c r="CH50" i="12"/>
  <c r="CH47" i="12"/>
  <c r="CH52" i="12"/>
  <c r="CH57" i="12"/>
  <c r="CH49" i="12"/>
  <c r="CH48" i="12"/>
  <c r="CH40" i="12"/>
  <c r="CH32" i="12"/>
  <c r="CH51" i="12"/>
  <c r="CH37" i="12"/>
  <c r="CH42" i="12"/>
  <c r="CH34" i="12"/>
  <c r="CH39" i="12"/>
  <c r="CH31" i="12"/>
  <c r="CH46" i="12"/>
  <c r="CH36" i="12"/>
  <c r="CH28" i="12"/>
  <c r="CH44" i="12"/>
  <c r="CH41" i="12"/>
  <c r="CH33" i="12"/>
  <c r="CH38" i="12"/>
  <c r="CH30" i="12"/>
  <c r="CH24" i="12"/>
  <c r="CH20" i="12"/>
  <c r="CH12" i="12"/>
  <c r="CH17" i="12"/>
  <c r="CH9" i="12"/>
  <c r="CH45" i="12"/>
  <c r="CH26" i="12"/>
  <c r="CH22" i="12"/>
  <c r="CH14" i="12"/>
  <c r="CH6" i="12"/>
  <c r="CH27" i="12"/>
  <c r="CH19" i="12"/>
  <c r="CH11" i="12"/>
  <c r="CH16" i="12"/>
  <c r="CH8" i="12"/>
  <c r="CH21" i="12"/>
  <c r="CH13" i="12"/>
  <c r="CH43" i="12"/>
  <c r="CH35" i="12"/>
  <c r="CH5" i="12"/>
  <c r="CH15" i="12"/>
  <c r="CH29" i="12"/>
  <c r="CH25" i="12"/>
  <c r="CH23" i="12"/>
  <c r="CI3" i="12"/>
  <c r="CH18" i="12"/>
  <c r="CH10" i="12"/>
  <c r="CH7" i="12"/>
  <c r="GY30" i="6"/>
  <c r="GY83" i="6"/>
  <c r="GY4" i="6"/>
  <c r="GY82" i="6"/>
  <c r="GY10" i="6"/>
  <c r="GY70" i="6"/>
  <c r="GY14" i="6"/>
  <c r="GY25" i="6"/>
  <c r="GY93" i="6"/>
  <c r="GY44" i="6"/>
  <c r="GY36" i="6"/>
  <c r="GY32" i="6"/>
  <c r="GY5" i="6"/>
  <c r="GY18" i="6"/>
  <c r="GY49" i="6"/>
  <c r="GY7" i="6"/>
  <c r="GY73" i="6"/>
  <c r="GY27" i="6"/>
  <c r="GY46" i="6"/>
  <c r="GY55" i="6"/>
  <c r="GY92" i="6"/>
  <c r="GY67" i="6"/>
  <c r="GY87" i="6"/>
  <c r="GY38" i="6"/>
  <c r="GY64" i="6"/>
  <c r="GY58" i="6"/>
  <c r="GY78" i="6"/>
  <c r="GY52" i="6"/>
  <c r="GY29" i="6"/>
  <c r="GY26" i="6"/>
  <c r="GY95" i="6"/>
  <c r="GY34" i="6"/>
  <c r="GY57" i="6"/>
  <c r="GY37" i="6"/>
  <c r="GY11" i="6"/>
  <c r="GY22" i="6"/>
  <c r="GY13" i="6"/>
  <c r="GY91" i="6"/>
  <c r="GY69" i="6"/>
  <c r="GY65" i="6"/>
  <c r="GY45" i="6"/>
  <c r="GY63" i="6"/>
  <c r="GY60" i="6"/>
  <c r="GY51" i="6"/>
  <c r="GY86" i="6"/>
  <c r="GY56" i="6"/>
  <c r="GY61" i="6"/>
  <c r="GY71" i="6"/>
  <c r="GY42" i="6"/>
  <c r="GY9" i="6"/>
  <c r="GY47" i="6"/>
  <c r="GX3" i="6"/>
  <c r="GY1" i="6"/>
  <c r="GZ24" i="6" s="1"/>
  <c r="GY50" i="6"/>
  <c r="GY6" i="6"/>
  <c r="GY80" i="6"/>
  <c r="GY23" i="6"/>
  <c r="GY41" i="6"/>
  <c r="GY40" i="6"/>
  <c r="GY15" i="6"/>
  <c r="GY84" i="6"/>
  <c r="GY97" i="6"/>
  <c r="GY98" i="6"/>
  <c r="GY16" i="6"/>
  <c r="GY66" i="6"/>
  <c r="GY96" i="6"/>
  <c r="GY54" i="6"/>
  <c r="GY21" i="6"/>
  <c r="GY8" i="6"/>
  <c r="CT52" i="6" l="1"/>
  <c r="CT73" i="6"/>
  <c r="CT78" i="6"/>
  <c r="CT67" i="6"/>
  <c r="CT10" i="6"/>
  <c r="CT97" i="6"/>
  <c r="CT77" i="6"/>
  <c r="CT76" i="6"/>
  <c r="CT31" i="6"/>
  <c r="GZ9" i="6"/>
  <c r="CT49" i="6"/>
  <c r="CT96" i="6"/>
  <c r="CT65" i="6"/>
  <c r="CT26" i="6"/>
  <c r="CT60" i="6"/>
  <c r="CT15" i="6"/>
  <c r="CT23" i="6"/>
  <c r="CT41" i="6"/>
  <c r="CT62" i="6"/>
  <c r="CT86" i="6"/>
  <c r="CT89" i="6"/>
  <c r="GZ96" i="6"/>
  <c r="CT88" i="6"/>
  <c r="CT64" i="6"/>
  <c r="CT68" i="6"/>
  <c r="CT43" i="6"/>
  <c r="CT53" i="6"/>
  <c r="GZ48" i="6"/>
  <c r="CT66" i="6"/>
  <c r="CU66" i="6" s="1"/>
  <c r="GZ66" i="6"/>
  <c r="GZ23" i="6"/>
  <c r="GZ88" i="6"/>
  <c r="GZ55" i="6"/>
  <c r="GZ90" i="6"/>
  <c r="CT4" i="6"/>
  <c r="CT63" i="6"/>
  <c r="CU63" i="6" s="1"/>
  <c r="CT11" i="6"/>
  <c r="CT81" i="6"/>
  <c r="GZ21" i="6"/>
  <c r="GZ41" i="6"/>
  <c r="GZ16" i="6"/>
  <c r="GZ98" i="6"/>
  <c r="GZ80" i="6"/>
  <c r="GZ17" i="6"/>
  <c r="CT20" i="6"/>
  <c r="CT32" i="6"/>
  <c r="CT36" i="6"/>
  <c r="CT98" i="6"/>
  <c r="CT54" i="6"/>
  <c r="CT39" i="6"/>
  <c r="CT34" i="6"/>
  <c r="CU34" i="6" s="1"/>
  <c r="GZ97" i="6"/>
  <c r="CU58" i="6"/>
  <c r="GZ26" i="6"/>
  <c r="GZ10" i="6"/>
  <c r="GZ6" i="6"/>
  <c r="CT59" i="6"/>
  <c r="CT17" i="6"/>
  <c r="CT93" i="6"/>
  <c r="CT37" i="6"/>
  <c r="GZ50" i="6"/>
  <c r="GZ63" i="6"/>
  <c r="GZ53" i="6"/>
  <c r="GZ44" i="6"/>
  <c r="CU28" i="6"/>
  <c r="CT29" i="6"/>
  <c r="CT6" i="6"/>
  <c r="CT25" i="6"/>
  <c r="GZ15" i="6"/>
  <c r="GZ81" i="6"/>
  <c r="GZ72" i="6"/>
  <c r="GZ54" i="6"/>
  <c r="GZ40" i="6"/>
  <c r="GZ61" i="6"/>
  <c r="GZ45" i="6"/>
  <c r="GZ11" i="6"/>
  <c r="CT8" i="6"/>
  <c r="CT1" i="6"/>
  <c r="CU68" i="6" s="1"/>
  <c r="CS3" i="6"/>
  <c r="CT22" i="6"/>
  <c r="CT47" i="6"/>
  <c r="CT80" i="6"/>
  <c r="CT90" i="6"/>
  <c r="CT45" i="6"/>
  <c r="CT5" i="6"/>
  <c r="GZ91" i="6"/>
  <c r="GZ34" i="6"/>
  <c r="GZ87" i="6"/>
  <c r="GZ14" i="6"/>
  <c r="GZ20" i="6"/>
  <c r="GZ30" i="6"/>
  <c r="GZ68" i="6"/>
  <c r="GZ76" i="6"/>
  <c r="GZ86" i="6"/>
  <c r="GZ13" i="6"/>
  <c r="GZ95" i="6"/>
  <c r="GZ67" i="6"/>
  <c r="GZ92" i="6"/>
  <c r="GZ25" i="6"/>
  <c r="GZ70" i="6"/>
  <c r="GZ35" i="6"/>
  <c r="GZ85" i="6"/>
  <c r="GZ8" i="6"/>
  <c r="GZ84" i="6"/>
  <c r="GZ51" i="6"/>
  <c r="GZ65" i="6"/>
  <c r="GZ78" i="6"/>
  <c r="GZ94" i="6"/>
  <c r="GZ46" i="6"/>
  <c r="GZ12" i="6"/>
  <c r="GZ59" i="6"/>
  <c r="GZ28" i="6"/>
  <c r="GZ22" i="6"/>
  <c r="GZ37" i="6"/>
  <c r="GZ58" i="6"/>
  <c r="GZ27" i="6"/>
  <c r="GZ18" i="6"/>
  <c r="GZ36" i="6"/>
  <c r="GZ82" i="6"/>
  <c r="CI109" i="12"/>
  <c r="CI110" i="12"/>
  <c r="CI111" i="12"/>
  <c r="CI104" i="12"/>
  <c r="CI107" i="12"/>
  <c r="CI106" i="12"/>
  <c r="CI105" i="12"/>
  <c r="CI102" i="12"/>
  <c r="CI108" i="12"/>
  <c r="CI103" i="12"/>
  <c r="CI96" i="12"/>
  <c r="CI99" i="12"/>
  <c r="CI95" i="12"/>
  <c r="CI100" i="12"/>
  <c r="CI92" i="12"/>
  <c r="CI97" i="12"/>
  <c r="CI94" i="12"/>
  <c r="CI90" i="12"/>
  <c r="CI101" i="12"/>
  <c r="CI98" i="12"/>
  <c r="CI93" i="12"/>
  <c r="CI87" i="12"/>
  <c r="CI84" i="12"/>
  <c r="CI86" i="12"/>
  <c r="CI91" i="12"/>
  <c r="CI81" i="12"/>
  <c r="CI78" i="12"/>
  <c r="CI83" i="12"/>
  <c r="CI89" i="12"/>
  <c r="CI85" i="12"/>
  <c r="CI80" i="12"/>
  <c r="CI82" i="12"/>
  <c r="CI79" i="12"/>
  <c r="CI73" i="12"/>
  <c r="CI76" i="12"/>
  <c r="CI70" i="12"/>
  <c r="CI75" i="12"/>
  <c r="CI72" i="12"/>
  <c r="CI88" i="12"/>
  <c r="CI69" i="12"/>
  <c r="CI77" i="12"/>
  <c r="CI74" i="12"/>
  <c r="CI66" i="12"/>
  <c r="CI65" i="12"/>
  <c r="CI67" i="12"/>
  <c r="CI62" i="12"/>
  <c r="CI71" i="12"/>
  <c r="CI68" i="12"/>
  <c r="CI64" i="12"/>
  <c r="CI56" i="12"/>
  <c r="CI61" i="12"/>
  <c r="CI58" i="12"/>
  <c r="CI63" i="12"/>
  <c r="CI55" i="12"/>
  <c r="CI60" i="12"/>
  <c r="CI54" i="12"/>
  <c r="CI50" i="12"/>
  <c r="CI52" i="12"/>
  <c r="CI57" i="12"/>
  <c r="CI49" i="12"/>
  <c r="CI46" i="12"/>
  <c r="CI51" i="12"/>
  <c r="CI37" i="12"/>
  <c r="CI29" i="12"/>
  <c r="CI42" i="12"/>
  <c r="CI34" i="12"/>
  <c r="CI39" i="12"/>
  <c r="CI31" i="12"/>
  <c r="CI36" i="12"/>
  <c r="CI28" i="12"/>
  <c r="CI47" i="12"/>
  <c r="CI44" i="12"/>
  <c r="CI41" i="12"/>
  <c r="CI33" i="12"/>
  <c r="CI38" i="12"/>
  <c r="CI30" i="12"/>
  <c r="CI59" i="12"/>
  <c r="CI45" i="12"/>
  <c r="CI43" i="12"/>
  <c r="CI35" i="12"/>
  <c r="CI27" i="12"/>
  <c r="CI17" i="12"/>
  <c r="CI9" i="12"/>
  <c r="CI26" i="12"/>
  <c r="CI22" i="12"/>
  <c r="CI14" i="12"/>
  <c r="CI6" i="12"/>
  <c r="CI53" i="12"/>
  <c r="CI48" i="12"/>
  <c r="CI19" i="12"/>
  <c r="CI11" i="12"/>
  <c r="CI16" i="12"/>
  <c r="CI8" i="12"/>
  <c r="CI5" i="12"/>
  <c r="CI21" i="12"/>
  <c r="CI13" i="12"/>
  <c r="CI18" i="12"/>
  <c r="CI10" i="12"/>
  <c r="CI24" i="12"/>
  <c r="CI25" i="12"/>
  <c r="CI23" i="12"/>
  <c r="CI20" i="12"/>
  <c r="CI15" i="12"/>
  <c r="CI12" i="12"/>
  <c r="CJ3" i="12"/>
  <c r="CI7" i="12"/>
  <c r="CI40" i="12"/>
  <c r="CI32" i="12"/>
  <c r="GZ43" i="6"/>
  <c r="GZ42" i="6"/>
  <c r="GZ69" i="6"/>
  <c r="GZ89" i="6"/>
  <c r="GZ57" i="6"/>
  <c r="GZ29" i="6"/>
  <c r="GZ64" i="6"/>
  <c r="GZ73" i="6"/>
  <c r="GZ5" i="6"/>
  <c r="GZ52" i="6"/>
  <c r="GZ19" i="6"/>
  <c r="GZ7" i="6"/>
  <c r="GZ32" i="6"/>
  <c r="GZ79" i="6"/>
  <c r="GZ4" i="6"/>
  <c r="GZ77" i="6"/>
  <c r="GZ74" i="6"/>
  <c r="GZ75" i="6"/>
  <c r="GZ1" i="6"/>
  <c r="HA55" i="6" s="1"/>
  <c r="GY3" i="6"/>
  <c r="GZ47" i="6"/>
  <c r="GZ71" i="6"/>
  <c r="GZ56" i="6"/>
  <c r="GZ60" i="6"/>
  <c r="GZ31" i="6"/>
  <c r="GZ38" i="6"/>
  <c r="GZ49" i="6"/>
  <c r="GZ39" i="6"/>
  <c r="GZ93" i="6"/>
  <c r="GZ83" i="6"/>
  <c r="GZ33" i="6"/>
  <c r="GZ62" i="6"/>
  <c r="CU76" i="6" l="1"/>
  <c r="CU69" i="6"/>
  <c r="CU70" i="6"/>
  <c r="CU73" i="6"/>
  <c r="CU55" i="6"/>
  <c r="CU45" i="6"/>
  <c r="CU95" i="6"/>
  <c r="CU90" i="6"/>
  <c r="CU51" i="6"/>
  <c r="CU80" i="6"/>
  <c r="CU44" i="6"/>
  <c r="CU50" i="6"/>
  <c r="CV50" i="6" s="1"/>
  <c r="CU52" i="6"/>
  <c r="CU97" i="6"/>
  <c r="CV97" i="6" s="1"/>
  <c r="CU79" i="6"/>
  <c r="CU39" i="6"/>
  <c r="CU64" i="6"/>
  <c r="CU4" i="6"/>
  <c r="CU15" i="6"/>
  <c r="CU33" i="6"/>
  <c r="CV33" i="6" s="1"/>
  <c r="CU47" i="6"/>
  <c r="CU40" i="6"/>
  <c r="CV40" i="6" s="1"/>
  <c r="CU56" i="6"/>
  <c r="CU14" i="6"/>
  <c r="CU74" i="6"/>
  <c r="CU16" i="6"/>
  <c r="CU57" i="6"/>
  <c r="CV57" i="6" s="1"/>
  <c r="CU88" i="6"/>
  <c r="CU89" i="6"/>
  <c r="CV89" i="6" s="1"/>
  <c r="CU60" i="6"/>
  <c r="CV60" i="6" s="1"/>
  <c r="CU35" i="6"/>
  <c r="HA89" i="6"/>
  <c r="CU22" i="6"/>
  <c r="CU67" i="6"/>
  <c r="CU21" i="6"/>
  <c r="CV21" i="6" s="1"/>
  <c r="CU37" i="6"/>
  <c r="CU91" i="6"/>
  <c r="CV91" i="6" s="1"/>
  <c r="CU84" i="6"/>
  <c r="CV84" i="6" s="1"/>
  <c r="CU30" i="6"/>
  <c r="CU98" i="6"/>
  <c r="CU85" i="6"/>
  <c r="CU86" i="6"/>
  <c r="CU26" i="6"/>
  <c r="CV26" i="6" s="1"/>
  <c r="CU25" i="6"/>
  <c r="CU48" i="6"/>
  <c r="CV48" i="6" s="1"/>
  <c r="CU93" i="6"/>
  <c r="CV93" i="6" s="1"/>
  <c r="CU19" i="6"/>
  <c r="CU9" i="6"/>
  <c r="CU27" i="6"/>
  <c r="CU36" i="6"/>
  <c r="CU18" i="6"/>
  <c r="CV18" i="6" s="1"/>
  <c r="CU31" i="6"/>
  <c r="CU62" i="6"/>
  <c r="CV62" i="6" s="1"/>
  <c r="CU65" i="6"/>
  <c r="CV65" i="6" s="1"/>
  <c r="CU54" i="6"/>
  <c r="CU92" i="6"/>
  <c r="CU1" i="6"/>
  <c r="CV68" i="6" s="1"/>
  <c r="CU53" i="6"/>
  <c r="CT3" i="6"/>
  <c r="CU61" i="6"/>
  <c r="CV61" i="6" s="1"/>
  <c r="CU6" i="6"/>
  <c r="CV6" i="6" s="1"/>
  <c r="CU94" i="6"/>
  <c r="CV94" i="6" s="1"/>
  <c r="CU17" i="6"/>
  <c r="CU46" i="6"/>
  <c r="CU38" i="6"/>
  <c r="CV38" i="6" s="1"/>
  <c r="CU87" i="6"/>
  <c r="CV87" i="6" s="1"/>
  <c r="CU32" i="6"/>
  <c r="CV32" i="6" s="1"/>
  <c r="CU82" i="6"/>
  <c r="CV82" i="6" s="1"/>
  <c r="CU10" i="6"/>
  <c r="CV10" i="6" s="1"/>
  <c r="CU41" i="6"/>
  <c r="CV41" i="6" s="1"/>
  <c r="CU96" i="6"/>
  <c r="CU71" i="6"/>
  <c r="CV71" i="6" s="1"/>
  <c r="HA4" i="6"/>
  <c r="HA52" i="6"/>
  <c r="CU5" i="6"/>
  <c r="CV5" i="6" s="1"/>
  <c r="CU8" i="6"/>
  <c r="CV8" i="6" s="1"/>
  <c r="CU29" i="6"/>
  <c r="CV29" i="6" s="1"/>
  <c r="CU59" i="6"/>
  <c r="CV59" i="6" s="1"/>
  <c r="CU72" i="6"/>
  <c r="CV72" i="6" s="1"/>
  <c r="CU20" i="6"/>
  <c r="CV20" i="6" s="1"/>
  <c r="CU81" i="6"/>
  <c r="CV81" i="6" s="1"/>
  <c r="CU23" i="6"/>
  <c r="CV23" i="6" s="1"/>
  <c r="CU77" i="6"/>
  <c r="CV77" i="6" s="1"/>
  <c r="CU49" i="6"/>
  <c r="CV49" i="6" s="1"/>
  <c r="CU7" i="6"/>
  <c r="CV7" i="6" s="1"/>
  <c r="CV95" i="6"/>
  <c r="CU78" i="6"/>
  <c r="CV78" i="6" s="1"/>
  <c r="CU83" i="6"/>
  <c r="CV83" i="6" s="1"/>
  <c r="CU42" i="6"/>
  <c r="CV42" i="6" s="1"/>
  <c r="CU43" i="6"/>
  <c r="CV43" i="6" s="1"/>
  <c r="CU11" i="6"/>
  <c r="CV11" i="6" s="1"/>
  <c r="CU12" i="6"/>
  <c r="CV12" i="6" s="1"/>
  <c r="CU75" i="6"/>
  <c r="CV75" i="6" s="1"/>
  <c r="CU13" i="6"/>
  <c r="CV13" i="6" s="1"/>
  <c r="CU24" i="6"/>
  <c r="CV24" i="6" s="1"/>
  <c r="HA36" i="6"/>
  <c r="HA70" i="6"/>
  <c r="HA80" i="6"/>
  <c r="HA93" i="6"/>
  <c r="HA31" i="6"/>
  <c r="HA41" i="6"/>
  <c r="HA10" i="6"/>
  <c r="HA79" i="6"/>
  <c r="HA69" i="6"/>
  <c r="HA21" i="6"/>
  <c r="HA18" i="6"/>
  <c r="HA84" i="6"/>
  <c r="HA81" i="6"/>
  <c r="HA25" i="6"/>
  <c r="HA98" i="6"/>
  <c r="HA95" i="6"/>
  <c r="HA39" i="6"/>
  <c r="HA53" i="6"/>
  <c r="HA5" i="6"/>
  <c r="HA27" i="6"/>
  <c r="HA28" i="6"/>
  <c r="HA45" i="6"/>
  <c r="HA13" i="6"/>
  <c r="HA30" i="6"/>
  <c r="HA87" i="6"/>
  <c r="HA60" i="6"/>
  <c r="HA73" i="6"/>
  <c r="HA11" i="6"/>
  <c r="CJ111" i="12"/>
  <c r="CJ110" i="12"/>
  <c r="CJ108" i="12"/>
  <c r="CJ105" i="12"/>
  <c r="CJ104" i="12"/>
  <c r="CJ109" i="12"/>
  <c r="CJ107" i="12"/>
  <c r="CJ106" i="12"/>
  <c r="CJ103" i="12"/>
  <c r="CJ102" i="12"/>
  <c r="CJ99" i="12"/>
  <c r="CJ101" i="12"/>
  <c r="CJ98" i="12"/>
  <c r="CJ100" i="12"/>
  <c r="CJ92" i="12"/>
  <c r="CJ97" i="12"/>
  <c r="CJ94" i="12"/>
  <c r="CJ91" i="12"/>
  <c r="CJ90" i="12"/>
  <c r="CJ89" i="12"/>
  <c r="CJ93" i="12"/>
  <c r="CJ96" i="12"/>
  <c r="CJ95" i="12"/>
  <c r="CJ86" i="12"/>
  <c r="CJ83" i="12"/>
  <c r="CJ85" i="12"/>
  <c r="CJ84" i="12"/>
  <c r="CJ77" i="12"/>
  <c r="CJ82" i="12"/>
  <c r="CJ87" i="12"/>
  <c r="CJ79" i="12"/>
  <c r="CJ88" i="12"/>
  <c r="CJ76" i="12"/>
  <c r="CJ73" i="12"/>
  <c r="CJ70" i="12"/>
  <c r="CJ80" i="12"/>
  <c r="CJ75" i="12"/>
  <c r="CJ67" i="12"/>
  <c r="CJ72" i="12"/>
  <c r="CJ81" i="12"/>
  <c r="CJ69" i="12"/>
  <c r="CJ78" i="12"/>
  <c r="CJ74" i="12"/>
  <c r="CJ66" i="12"/>
  <c r="CJ71" i="12"/>
  <c r="CJ62" i="12"/>
  <c r="CJ68" i="12"/>
  <c r="CJ64" i="12"/>
  <c r="CJ61" i="12"/>
  <c r="CJ58" i="12"/>
  <c r="CJ63" i="12"/>
  <c r="CJ60" i="12"/>
  <c r="CJ65" i="12"/>
  <c r="CJ47" i="12"/>
  <c r="CJ52" i="12"/>
  <c r="CJ57" i="12"/>
  <c r="CJ49" i="12"/>
  <c r="CJ56" i="12"/>
  <c r="CJ51" i="12"/>
  <c r="CJ59" i="12"/>
  <c r="CJ48" i="12"/>
  <c r="CJ42" i="12"/>
  <c r="CJ34" i="12"/>
  <c r="CJ39" i="12"/>
  <c r="CJ36" i="12"/>
  <c r="CJ46" i="12"/>
  <c r="CJ44" i="12"/>
  <c r="CJ41" i="12"/>
  <c r="CJ33" i="12"/>
  <c r="CJ25" i="12"/>
  <c r="CJ54" i="12"/>
  <c r="CJ38" i="12"/>
  <c r="CJ30" i="12"/>
  <c r="CJ45" i="12"/>
  <c r="CJ43" i="12"/>
  <c r="CJ35" i="12"/>
  <c r="CJ27" i="12"/>
  <c r="CJ53" i="12"/>
  <c r="CJ50" i="12"/>
  <c r="CJ40" i="12"/>
  <c r="CJ32" i="12"/>
  <c r="CJ24" i="12"/>
  <c r="CJ55" i="12"/>
  <c r="CJ31" i="12"/>
  <c r="CJ26" i="12"/>
  <c r="CJ22" i="12"/>
  <c r="CJ14" i="12"/>
  <c r="CJ6" i="12"/>
  <c r="CJ19" i="12"/>
  <c r="CJ11" i="12"/>
  <c r="CJ16" i="12"/>
  <c r="CJ8" i="12"/>
  <c r="CJ5" i="12"/>
  <c r="CJ21" i="12"/>
  <c r="CJ13" i="12"/>
  <c r="CK3" i="12"/>
  <c r="CJ28" i="12"/>
  <c r="CJ18" i="12"/>
  <c r="CJ10" i="12"/>
  <c r="CJ29" i="12"/>
  <c r="CJ23" i="12"/>
  <c r="CJ15" i="12"/>
  <c r="CJ20" i="12"/>
  <c r="CJ17" i="12"/>
  <c r="CJ12" i="12"/>
  <c r="CJ9" i="12"/>
  <c r="CJ7" i="12"/>
  <c r="CJ37" i="12"/>
  <c r="HA65" i="6"/>
  <c r="HA8" i="6"/>
  <c r="HA23" i="6"/>
  <c r="HA20" i="6"/>
  <c r="HA16" i="6"/>
  <c r="HA68" i="6"/>
  <c r="HA62" i="6"/>
  <c r="HA49" i="6"/>
  <c r="HA56" i="6"/>
  <c r="HA97" i="6"/>
  <c r="HA32" i="6"/>
  <c r="HA42" i="6"/>
  <c r="HA82" i="6"/>
  <c r="HA58" i="6"/>
  <c r="HA17" i="6"/>
  <c r="HA59" i="6"/>
  <c r="HA51" i="6"/>
  <c r="HA90" i="6"/>
  <c r="HA86" i="6"/>
  <c r="HA14" i="6"/>
  <c r="HA34" i="6"/>
  <c r="GZ3" i="6"/>
  <c r="HA1" i="6"/>
  <c r="HA66" i="6"/>
  <c r="HA96" i="6"/>
  <c r="HA33" i="6"/>
  <c r="HA71" i="6"/>
  <c r="HA75" i="6"/>
  <c r="HA7" i="6"/>
  <c r="HA61" i="6"/>
  <c r="HA64" i="6"/>
  <c r="HA6" i="6"/>
  <c r="HA12" i="6"/>
  <c r="HA46" i="6"/>
  <c r="HA72" i="6"/>
  <c r="HA92" i="6"/>
  <c r="HA26" i="6"/>
  <c r="HA83" i="6"/>
  <c r="HA38" i="6"/>
  <c r="HB38" i="6" s="1"/>
  <c r="HA47" i="6"/>
  <c r="HA74" i="6"/>
  <c r="HA19" i="6"/>
  <c r="HA29" i="6"/>
  <c r="HA50" i="6"/>
  <c r="HA37" i="6"/>
  <c r="HA15" i="6"/>
  <c r="HA94" i="6"/>
  <c r="HA48" i="6"/>
  <c r="HA85" i="6"/>
  <c r="HA67" i="6"/>
  <c r="HA9" i="6"/>
  <c r="HA88" i="6"/>
  <c r="HA91" i="6"/>
  <c r="HA24" i="6"/>
  <c r="HA77" i="6"/>
  <c r="HA44" i="6"/>
  <c r="HA57" i="6"/>
  <c r="HA40" i="6"/>
  <c r="HA43" i="6"/>
  <c r="HA22" i="6"/>
  <c r="HA54" i="6"/>
  <c r="HA78" i="6"/>
  <c r="HA35" i="6"/>
  <c r="HB35" i="6" s="1"/>
  <c r="HA76" i="6"/>
  <c r="HA63" i="6"/>
  <c r="CV47" i="6" l="1"/>
  <c r="HB50" i="6"/>
  <c r="HB43" i="6"/>
  <c r="CV53" i="6"/>
  <c r="CV36" i="6"/>
  <c r="HB75" i="6"/>
  <c r="CV76" i="6"/>
  <c r="CV46" i="6"/>
  <c r="CV92" i="6"/>
  <c r="CV39" i="6"/>
  <c r="CV66" i="6"/>
  <c r="HB48" i="6"/>
  <c r="CV96" i="6"/>
  <c r="CW96" i="6" s="1"/>
  <c r="CV17" i="6"/>
  <c r="CV54" i="6"/>
  <c r="CV19" i="6"/>
  <c r="CV30" i="6"/>
  <c r="CV35" i="6"/>
  <c r="CW35" i="6" s="1"/>
  <c r="CV79" i="6"/>
  <c r="CW72" i="6"/>
  <c r="CW10" i="6"/>
  <c r="CW95" i="6"/>
  <c r="CW57" i="6"/>
  <c r="CW66" i="6"/>
  <c r="CW49" i="6"/>
  <c r="CV31" i="6"/>
  <c r="CW31" i="6" s="1"/>
  <c r="CV25" i="6"/>
  <c r="CW25" i="6" s="1"/>
  <c r="CV37" i="6"/>
  <c r="CV88" i="6"/>
  <c r="CW88" i="6" s="1"/>
  <c r="CV73" i="6"/>
  <c r="CV52" i="6"/>
  <c r="CV63" i="6"/>
  <c r="CW93" i="6"/>
  <c r="CW62" i="6"/>
  <c r="CV34" i="6"/>
  <c r="CW34" i="6" s="1"/>
  <c r="CW53" i="6"/>
  <c r="CV86" i="6"/>
  <c r="CV67" i="6"/>
  <c r="CV16" i="6"/>
  <c r="CW16" i="6" s="1"/>
  <c r="CV15" i="6"/>
  <c r="CW15" i="6" s="1"/>
  <c r="CV44" i="6"/>
  <c r="CW44" i="6" s="1"/>
  <c r="HB23" i="6"/>
  <c r="CV56" i="6"/>
  <c r="CV28" i="6"/>
  <c r="CV1" i="6"/>
  <c r="CW79" i="6" s="1"/>
  <c r="CU3" i="6"/>
  <c r="CV55" i="6"/>
  <c r="CW55" i="6" s="1"/>
  <c r="CV45" i="6"/>
  <c r="CW45" i="6" s="1"/>
  <c r="CV27" i="6"/>
  <c r="CV85" i="6"/>
  <c r="CW85" i="6" s="1"/>
  <c r="CV22" i="6"/>
  <c r="CV74" i="6"/>
  <c r="CV4" i="6"/>
  <c r="CW4" i="6" s="1"/>
  <c r="CV80" i="6"/>
  <c r="CW80" i="6" s="1"/>
  <c r="CV58" i="6"/>
  <c r="CW58" i="6" s="1"/>
  <c r="CW6" i="6"/>
  <c r="HB49" i="6"/>
  <c r="CW71" i="6"/>
  <c r="CV9" i="6"/>
  <c r="CW9" i="6" s="1"/>
  <c r="CV98" i="6"/>
  <c r="CW98" i="6" s="1"/>
  <c r="CV14" i="6"/>
  <c r="CW14" i="6" s="1"/>
  <c r="CV64" i="6"/>
  <c r="CW64" i="6" s="1"/>
  <c r="CV70" i="6"/>
  <c r="CW70" i="6" s="1"/>
  <c r="CV51" i="6"/>
  <c r="CW51" i="6" s="1"/>
  <c r="CW24" i="6"/>
  <c r="CW54" i="6"/>
  <c r="CV69" i="6"/>
  <c r="CW69" i="6" s="1"/>
  <c r="CV90" i="6"/>
  <c r="CW90" i="6" s="1"/>
  <c r="HB27" i="6"/>
  <c r="HB80" i="6"/>
  <c r="HB40" i="6"/>
  <c r="HB24" i="6"/>
  <c r="HB29" i="6"/>
  <c r="HB83" i="6"/>
  <c r="HB92" i="6"/>
  <c r="HB90" i="6"/>
  <c r="HB42" i="6"/>
  <c r="HB62" i="6"/>
  <c r="HB79" i="6"/>
  <c r="HB70" i="6"/>
  <c r="HB73" i="6"/>
  <c r="HB71" i="6"/>
  <c r="HB51" i="6"/>
  <c r="HB68" i="6"/>
  <c r="HB45" i="6"/>
  <c r="HB39" i="6"/>
  <c r="HB98" i="6"/>
  <c r="HB10" i="6"/>
  <c r="HA3" i="6"/>
  <c r="HB1" i="6"/>
  <c r="HC38" i="6" s="1"/>
  <c r="HB91" i="6"/>
  <c r="HB63" i="6"/>
  <c r="HB34" i="6"/>
  <c r="HB5" i="6"/>
  <c r="HB18" i="6"/>
  <c r="HC18" i="6" s="1"/>
  <c r="HB41" i="6"/>
  <c r="HB36" i="6"/>
  <c r="HB72" i="6"/>
  <c r="HB44" i="6"/>
  <c r="HB88" i="6"/>
  <c r="HB15" i="6"/>
  <c r="HB19" i="6"/>
  <c r="HB64" i="6"/>
  <c r="HB33" i="6"/>
  <c r="HB14" i="6"/>
  <c r="HB59" i="6"/>
  <c r="HB4" i="6"/>
  <c r="HB8" i="6"/>
  <c r="HB95" i="6"/>
  <c r="HB25" i="6"/>
  <c r="HB21" i="6"/>
  <c r="HB31" i="6"/>
  <c r="HB13" i="6"/>
  <c r="HC13" i="6" s="1"/>
  <c r="HB94" i="6"/>
  <c r="HB76" i="6"/>
  <c r="HB54" i="6"/>
  <c r="HB9" i="6"/>
  <c r="HB37" i="6"/>
  <c r="HB74" i="6"/>
  <c r="HB46" i="6"/>
  <c r="HB17" i="6"/>
  <c r="HB32" i="6"/>
  <c r="HB16" i="6"/>
  <c r="HB65" i="6"/>
  <c r="HB87" i="6"/>
  <c r="HB53" i="6"/>
  <c r="HB81" i="6"/>
  <c r="HB69" i="6"/>
  <c r="HB93" i="6"/>
  <c r="HC93" i="6" s="1"/>
  <c r="HB57" i="6"/>
  <c r="HB22" i="6"/>
  <c r="HC22" i="6" s="1"/>
  <c r="HB77" i="6"/>
  <c r="HB67" i="6"/>
  <c r="HB12" i="6"/>
  <c r="HB61" i="6"/>
  <c r="HB96" i="6"/>
  <c r="HC96" i="6" s="1"/>
  <c r="HB86" i="6"/>
  <c r="HB58" i="6"/>
  <c r="HB97" i="6"/>
  <c r="CK111" i="12"/>
  <c r="CK109" i="12"/>
  <c r="CK102" i="12"/>
  <c r="CK107" i="12"/>
  <c r="CK106" i="12"/>
  <c r="CK110" i="12"/>
  <c r="CK105" i="12"/>
  <c r="CK108" i="12"/>
  <c r="CK103" i="12"/>
  <c r="CK104" i="12"/>
  <c r="CK100" i="12"/>
  <c r="CK101" i="12"/>
  <c r="CK98" i="12"/>
  <c r="CK97" i="12"/>
  <c r="CK89" i="12"/>
  <c r="CK94" i="12"/>
  <c r="CK96" i="12"/>
  <c r="CK93" i="12"/>
  <c r="CK99" i="12"/>
  <c r="CK92" i="12"/>
  <c r="CK95" i="12"/>
  <c r="CK86" i="12"/>
  <c r="CK91" i="12"/>
  <c r="CK88" i="12"/>
  <c r="CK83" i="12"/>
  <c r="CK85" i="12"/>
  <c r="CK84" i="12"/>
  <c r="CK80" i="12"/>
  <c r="CK82" i="12"/>
  <c r="CK90" i="12"/>
  <c r="CK87" i="12"/>
  <c r="CK79" i="12"/>
  <c r="CK81" i="12"/>
  <c r="CK70" i="12"/>
  <c r="CK76" i="12"/>
  <c r="CK75" i="12"/>
  <c r="CK67" i="12"/>
  <c r="CK72" i="12"/>
  <c r="CK69" i="12"/>
  <c r="CK78" i="12"/>
  <c r="CK74" i="12"/>
  <c r="CK77" i="12"/>
  <c r="CK71" i="12"/>
  <c r="CK68" i="12"/>
  <c r="CK66" i="12"/>
  <c r="CK64" i="12"/>
  <c r="CK73" i="12"/>
  <c r="CK61" i="12"/>
  <c r="CK58" i="12"/>
  <c r="CK63" i="12"/>
  <c r="CK60" i="12"/>
  <c r="CK65" i="12"/>
  <c r="CK57" i="12"/>
  <c r="CK62" i="12"/>
  <c r="CK52" i="12"/>
  <c r="CK49" i="12"/>
  <c r="CK56" i="12"/>
  <c r="CK51" i="12"/>
  <c r="CK59" i="12"/>
  <c r="CK48" i="12"/>
  <c r="CK53" i="12"/>
  <c r="CK39" i="12"/>
  <c r="CK31" i="12"/>
  <c r="CK36" i="12"/>
  <c r="CK46" i="12"/>
  <c r="CK44" i="12"/>
  <c r="CK41" i="12"/>
  <c r="CK33" i="12"/>
  <c r="CK54" i="12"/>
  <c r="CK47" i="12"/>
  <c r="CK38" i="12"/>
  <c r="CK30" i="12"/>
  <c r="CK45" i="12"/>
  <c r="CK43" i="12"/>
  <c r="CK35" i="12"/>
  <c r="CK27" i="12"/>
  <c r="CK50" i="12"/>
  <c r="CK40" i="12"/>
  <c r="CK32" i="12"/>
  <c r="CK55" i="12"/>
  <c r="CK37" i="12"/>
  <c r="CK29" i="12"/>
  <c r="CK19" i="12"/>
  <c r="CK11" i="12"/>
  <c r="CK16" i="12"/>
  <c r="CK8" i="12"/>
  <c r="CK21" i="12"/>
  <c r="CK13" i="12"/>
  <c r="CL3" i="12"/>
  <c r="CK28" i="12"/>
  <c r="CK18" i="12"/>
  <c r="CK10" i="12"/>
  <c r="CK23" i="12"/>
  <c r="CK15" i="12"/>
  <c r="CK7" i="12"/>
  <c r="CK25" i="12"/>
  <c r="CK20" i="12"/>
  <c r="CK12" i="12"/>
  <c r="CK42" i="12"/>
  <c r="CK34" i="12"/>
  <c r="CK26" i="12"/>
  <c r="CK24" i="12"/>
  <c r="CK22" i="12"/>
  <c r="CK17" i="12"/>
  <c r="CK14" i="12"/>
  <c r="CK9" i="12"/>
  <c r="CK5" i="12"/>
  <c r="CK6" i="12"/>
  <c r="HB11" i="6"/>
  <c r="HB30" i="6"/>
  <c r="HB89" i="6"/>
  <c r="HB84" i="6"/>
  <c r="HB55" i="6"/>
  <c r="HB52" i="6"/>
  <c r="HC52" i="6" s="1"/>
  <c r="HB78" i="6"/>
  <c r="HB85" i="6"/>
  <c r="HB47" i="6"/>
  <c r="HB26" i="6"/>
  <c r="HC26" i="6" s="1"/>
  <c r="HB6" i="6"/>
  <c r="HB7" i="6"/>
  <c r="HB66" i="6"/>
  <c r="HB82" i="6"/>
  <c r="HB56" i="6"/>
  <c r="HB20" i="6"/>
  <c r="HB60" i="6"/>
  <c r="HB28" i="6"/>
  <c r="CW48" i="6" l="1"/>
  <c r="CW23" i="6"/>
  <c r="CW13" i="6"/>
  <c r="CW73" i="6"/>
  <c r="CW68" i="6"/>
  <c r="HC46" i="6"/>
  <c r="HD46" i="6" s="1"/>
  <c r="CW92" i="6"/>
  <c r="CW22" i="6"/>
  <c r="CW56" i="6"/>
  <c r="CW43" i="6"/>
  <c r="CW21" i="6"/>
  <c r="HC69" i="6"/>
  <c r="HC74" i="6"/>
  <c r="HD74" i="6" s="1"/>
  <c r="HC19" i="6"/>
  <c r="HD19" i="6" s="1"/>
  <c r="HC80" i="6"/>
  <c r="CW27" i="6"/>
  <c r="CW11" i="6"/>
  <c r="CW75" i="6"/>
  <c r="CW37" i="6"/>
  <c r="CW97" i="6"/>
  <c r="CW18" i="6"/>
  <c r="CW29" i="6"/>
  <c r="HC84" i="6"/>
  <c r="HC65" i="6"/>
  <c r="HC56" i="6"/>
  <c r="HC89" i="6"/>
  <c r="HC12" i="6"/>
  <c r="HC81" i="6"/>
  <c r="HC16" i="6"/>
  <c r="HD16" i="6" s="1"/>
  <c r="HC37" i="6"/>
  <c r="HC31" i="6"/>
  <c r="HC8" i="6"/>
  <c r="HC15" i="6"/>
  <c r="HC68" i="6"/>
  <c r="CW59" i="6"/>
  <c r="CW5" i="6"/>
  <c r="CW84" i="6"/>
  <c r="HC20" i="6"/>
  <c r="HD20" i="6" s="1"/>
  <c r="HC82" i="6"/>
  <c r="HC85" i="6"/>
  <c r="HD85" i="6" s="1"/>
  <c r="HC57" i="6"/>
  <c r="HC32" i="6"/>
  <c r="HC9" i="6"/>
  <c r="HC21" i="6"/>
  <c r="HC4" i="6"/>
  <c r="HD4" i="6" s="1"/>
  <c r="HC5" i="6"/>
  <c r="HD5" i="6" s="1"/>
  <c r="CW76" i="6"/>
  <c r="CW77" i="6"/>
  <c r="HC47" i="6"/>
  <c r="HC61" i="6"/>
  <c r="HC17" i="6"/>
  <c r="HC25" i="6"/>
  <c r="HC59" i="6"/>
  <c r="HD59" i="6" s="1"/>
  <c r="HC75" i="6"/>
  <c r="HC66" i="6"/>
  <c r="HC43" i="6"/>
  <c r="HC30" i="6"/>
  <c r="HC97" i="6"/>
  <c r="HC54" i="6"/>
  <c r="HC95" i="6"/>
  <c r="HD95" i="6" s="1"/>
  <c r="HC72" i="6"/>
  <c r="HD72" i="6" s="1"/>
  <c r="HC98" i="6"/>
  <c r="HD98" i="6" s="1"/>
  <c r="CW74" i="6"/>
  <c r="CW38" i="6"/>
  <c r="CW81" i="6"/>
  <c r="CW42" i="6"/>
  <c r="CW8" i="6"/>
  <c r="CW94" i="6"/>
  <c r="CW46" i="6"/>
  <c r="CW30" i="6"/>
  <c r="CW61" i="6"/>
  <c r="CW83" i="6"/>
  <c r="CW19" i="6"/>
  <c r="CW82" i="6"/>
  <c r="CW32" i="6"/>
  <c r="CW78" i="6"/>
  <c r="CW7" i="6"/>
  <c r="CW12" i="6"/>
  <c r="CW20" i="6"/>
  <c r="CV3" i="6"/>
  <c r="CW87" i="6"/>
  <c r="CW39" i="6"/>
  <c r="CW1" i="6"/>
  <c r="CX24" i="6" s="1"/>
  <c r="CW17" i="6"/>
  <c r="CW33" i="6"/>
  <c r="CW36" i="6"/>
  <c r="CW26" i="6"/>
  <c r="CW67" i="6"/>
  <c r="CW63" i="6"/>
  <c r="CW47" i="6"/>
  <c r="CW40" i="6"/>
  <c r="CX40" i="6" s="1"/>
  <c r="CW50" i="6"/>
  <c r="CW60" i="6"/>
  <c r="HC28" i="6"/>
  <c r="HC53" i="6"/>
  <c r="HC60" i="6"/>
  <c r="HC7" i="6"/>
  <c r="HC55" i="6"/>
  <c r="HC11" i="6"/>
  <c r="HC58" i="6"/>
  <c r="HC67" i="6"/>
  <c r="HC87" i="6"/>
  <c r="HC76" i="6"/>
  <c r="HC33" i="6"/>
  <c r="HC36" i="6"/>
  <c r="CW28" i="6"/>
  <c r="CW86" i="6"/>
  <c r="CX86" i="6" s="1"/>
  <c r="CW52" i="6"/>
  <c r="CW89" i="6"/>
  <c r="CW41" i="6"/>
  <c r="CW91" i="6"/>
  <c r="CW65" i="6"/>
  <c r="HC6" i="6"/>
  <c r="HC78" i="6"/>
  <c r="HC86" i="6"/>
  <c r="HC77" i="6"/>
  <c r="HC94" i="6"/>
  <c r="HC64" i="6"/>
  <c r="HC91" i="6"/>
  <c r="CX56" i="6"/>
  <c r="CX57" i="6"/>
  <c r="HC73" i="6"/>
  <c r="HC90" i="6"/>
  <c r="HC40" i="6"/>
  <c r="HD43" i="6"/>
  <c r="HC41" i="6"/>
  <c r="HC63" i="6"/>
  <c r="HC10" i="6"/>
  <c r="HC70" i="6"/>
  <c r="HC92" i="6"/>
  <c r="HD92" i="6" s="1"/>
  <c r="HD26" i="6"/>
  <c r="HD21" i="6"/>
  <c r="HB3" i="6"/>
  <c r="HC1" i="6"/>
  <c r="HD32" i="6" s="1"/>
  <c r="HC39" i="6"/>
  <c r="HD39" i="6" s="1"/>
  <c r="HC51" i="6"/>
  <c r="HD51" i="6" s="1"/>
  <c r="HC79" i="6"/>
  <c r="HD79" i="6" s="1"/>
  <c r="HC83" i="6"/>
  <c r="HD83" i="6" s="1"/>
  <c r="HC27" i="6"/>
  <c r="HD27" i="6" s="1"/>
  <c r="HD47" i="6"/>
  <c r="HD84" i="6"/>
  <c r="HD61" i="6"/>
  <c r="HD93" i="6"/>
  <c r="HD25" i="6"/>
  <c r="HD15" i="6"/>
  <c r="HC34" i="6"/>
  <c r="HD34" i="6" s="1"/>
  <c r="HC29" i="6"/>
  <c r="HD29" i="6" s="1"/>
  <c r="HC49" i="6"/>
  <c r="HD49" i="6" s="1"/>
  <c r="HD80" i="6"/>
  <c r="HD56" i="6"/>
  <c r="HD89" i="6"/>
  <c r="CL108" i="12"/>
  <c r="CL109" i="12"/>
  <c r="CL111" i="12"/>
  <c r="CL106" i="12"/>
  <c r="CL103" i="12"/>
  <c r="CL110" i="12"/>
  <c r="CL105" i="12"/>
  <c r="CL107" i="12"/>
  <c r="CL104" i="12"/>
  <c r="CL100" i="12"/>
  <c r="CL95" i="12"/>
  <c r="CL102" i="12"/>
  <c r="CL94" i="12"/>
  <c r="CL96" i="12"/>
  <c r="CL99" i="12"/>
  <c r="CL93" i="12"/>
  <c r="CL97" i="12"/>
  <c r="CL89" i="12"/>
  <c r="CL101" i="12"/>
  <c r="CL98" i="12"/>
  <c r="CL92" i="12"/>
  <c r="CL86" i="12"/>
  <c r="CL91" i="12"/>
  <c r="CL88" i="12"/>
  <c r="CL90" i="12"/>
  <c r="CL85" i="12"/>
  <c r="CL84" i="12"/>
  <c r="CL82" i="12"/>
  <c r="CL87" i="12"/>
  <c r="CL79" i="12"/>
  <c r="CL81" i="12"/>
  <c r="CL78" i="12"/>
  <c r="CL76" i="12"/>
  <c r="CL75" i="12"/>
  <c r="CL80" i="12"/>
  <c r="CL72" i="12"/>
  <c r="CL69" i="12"/>
  <c r="CL74" i="12"/>
  <c r="CL83" i="12"/>
  <c r="CL77" i="12"/>
  <c r="CL71" i="12"/>
  <c r="CL68" i="12"/>
  <c r="CL73" i="12"/>
  <c r="CL67" i="12"/>
  <c r="CL66" i="12"/>
  <c r="CL64" i="12"/>
  <c r="CL61" i="12"/>
  <c r="CL70" i="12"/>
  <c r="CL63" i="12"/>
  <c r="CL55" i="12"/>
  <c r="CL60" i="12"/>
  <c r="CL65" i="12"/>
  <c r="CL57" i="12"/>
  <c r="CL62" i="12"/>
  <c r="CL54" i="12"/>
  <c r="CL49" i="12"/>
  <c r="CL56" i="12"/>
  <c r="CL51" i="12"/>
  <c r="CL59" i="12"/>
  <c r="CL48" i="12"/>
  <c r="CL53" i="12"/>
  <c r="CL45" i="12"/>
  <c r="CL58" i="12"/>
  <c r="CL50" i="12"/>
  <c r="CL36" i="12"/>
  <c r="CL46" i="12"/>
  <c r="CL44" i="12"/>
  <c r="CL41" i="12"/>
  <c r="CL33" i="12"/>
  <c r="CL47" i="12"/>
  <c r="CL38" i="12"/>
  <c r="CL30" i="12"/>
  <c r="CL43" i="12"/>
  <c r="CL35" i="12"/>
  <c r="CL27" i="12"/>
  <c r="CL52" i="12"/>
  <c r="CL40" i="12"/>
  <c r="CL32" i="12"/>
  <c r="CL37" i="12"/>
  <c r="CL29" i="12"/>
  <c r="CL42" i="12"/>
  <c r="CL34" i="12"/>
  <c r="CL26" i="12"/>
  <c r="CL16" i="12"/>
  <c r="CL8" i="12"/>
  <c r="CL5" i="12"/>
  <c r="CL21" i="12"/>
  <c r="CL13" i="12"/>
  <c r="CL28" i="12"/>
  <c r="CL18" i="12"/>
  <c r="CL10" i="12"/>
  <c r="CL23" i="12"/>
  <c r="CL15" i="12"/>
  <c r="CL7" i="12"/>
  <c r="CL25" i="12"/>
  <c r="CL20" i="12"/>
  <c r="CL12" i="12"/>
  <c r="CL24" i="12"/>
  <c r="CL17" i="12"/>
  <c r="CL9" i="12"/>
  <c r="CL31" i="12"/>
  <c r="CM3" i="12"/>
  <c r="CL19" i="12"/>
  <c r="CL22" i="12"/>
  <c r="CL14" i="12"/>
  <c r="CL39" i="12"/>
  <c r="CL6" i="12"/>
  <c r="CL11" i="12"/>
  <c r="HD12" i="6"/>
  <c r="HD69" i="6"/>
  <c r="HD65" i="6"/>
  <c r="HD94" i="6"/>
  <c r="HC88" i="6"/>
  <c r="HD88" i="6" s="1"/>
  <c r="HC23" i="6"/>
  <c r="HD23" i="6" s="1"/>
  <c r="HC45" i="6"/>
  <c r="HD45" i="6" s="1"/>
  <c r="HC71" i="6"/>
  <c r="HD71" i="6" s="1"/>
  <c r="HC62" i="6"/>
  <c r="HD62" i="6" s="1"/>
  <c r="HC48" i="6"/>
  <c r="HD48" i="6" s="1"/>
  <c r="HD55" i="6"/>
  <c r="HD52" i="6"/>
  <c r="HD82" i="6"/>
  <c r="HD81" i="6"/>
  <c r="HC14" i="6"/>
  <c r="HD14" i="6" s="1"/>
  <c r="HC44" i="6"/>
  <c r="HD44" i="6" s="1"/>
  <c r="HC50" i="6"/>
  <c r="HD50" i="6" s="1"/>
  <c r="HC35" i="6"/>
  <c r="HD35" i="6" s="1"/>
  <c r="HC42" i="6"/>
  <c r="HD42" i="6" s="1"/>
  <c r="HC24" i="6"/>
  <c r="HD24" i="6" s="1"/>
  <c r="CX32" i="6" l="1"/>
  <c r="CX8" i="6"/>
  <c r="HD78" i="6"/>
  <c r="HD54" i="6"/>
  <c r="CX72" i="6"/>
  <c r="CX58" i="6"/>
  <c r="CX22" i="6"/>
  <c r="CX28" i="6"/>
  <c r="CX47" i="6"/>
  <c r="CX39" i="6"/>
  <c r="CX82" i="6"/>
  <c r="CX42" i="6"/>
  <c r="CX68" i="6"/>
  <c r="CX90" i="6"/>
  <c r="CX6" i="6"/>
  <c r="CX97" i="6"/>
  <c r="CX18" i="6"/>
  <c r="CX92" i="6"/>
  <c r="CX85" i="6"/>
  <c r="CX63" i="6"/>
  <c r="CX87" i="6"/>
  <c r="CX19" i="6"/>
  <c r="CX81" i="6"/>
  <c r="CX16" i="6"/>
  <c r="CX70" i="6"/>
  <c r="CX37" i="6"/>
  <c r="CX23" i="6"/>
  <c r="CX65" i="6"/>
  <c r="CX67" i="6"/>
  <c r="CX83" i="6"/>
  <c r="CX38" i="6"/>
  <c r="CX80" i="6"/>
  <c r="CX77" i="6"/>
  <c r="CX43" i="6"/>
  <c r="CX75" i="6"/>
  <c r="CX93" i="6"/>
  <c r="CX9" i="6"/>
  <c r="CW3" i="6"/>
  <c r="CX53" i="6"/>
  <c r="CX51" i="6"/>
  <c r="CX62" i="6"/>
  <c r="CX4" i="6"/>
  <c r="CX25" i="6"/>
  <c r="CX73" i="6"/>
  <c r="CX1" i="6"/>
  <c r="CY56" i="6" s="1"/>
  <c r="CX49" i="6"/>
  <c r="CX64" i="6"/>
  <c r="CX45" i="6"/>
  <c r="CX54" i="6"/>
  <c r="CX96" i="6"/>
  <c r="CX95" i="6"/>
  <c r="CX35" i="6"/>
  <c r="CX44" i="6"/>
  <c r="CY44" i="6" s="1"/>
  <c r="CX13" i="6"/>
  <c r="CX91" i="6"/>
  <c r="CX26" i="6"/>
  <c r="CX20" i="6"/>
  <c r="CX61" i="6"/>
  <c r="CX74" i="6"/>
  <c r="CX14" i="6"/>
  <c r="CX76" i="6"/>
  <c r="CY76" i="6" s="1"/>
  <c r="CX84" i="6"/>
  <c r="CX11" i="6"/>
  <c r="CX88" i="6"/>
  <c r="CX48" i="6"/>
  <c r="CX41" i="6"/>
  <c r="CX36" i="6"/>
  <c r="CX12" i="6"/>
  <c r="CY12" i="6" s="1"/>
  <c r="CX30" i="6"/>
  <c r="CX98" i="6"/>
  <c r="CX69" i="6"/>
  <c r="CX31" i="6"/>
  <c r="CX5" i="6"/>
  <c r="CX27" i="6"/>
  <c r="CX71" i="6"/>
  <c r="CY57" i="6"/>
  <c r="CX89" i="6"/>
  <c r="CX60" i="6"/>
  <c r="CX33" i="6"/>
  <c r="CX7" i="6"/>
  <c r="CX46" i="6"/>
  <c r="CX15" i="6"/>
  <c r="CX59" i="6"/>
  <c r="CX79" i="6"/>
  <c r="CY79" i="6" s="1"/>
  <c r="CX66" i="6"/>
  <c r="CX52" i="6"/>
  <c r="CX50" i="6"/>
  <c r="CX17" i="6"/>
  <c r="CX78" i="6"/>
  <c r="CX94" i="6"/>
  <c r="CX10" i="6"/>
  <c r="CY10" i="6" s="1"/>
  <c r="CX55" i="6"/>
  <c r="CY55" i="6" s="1"/>
  <c r="CX34" i="6"/>
  <c r="CX29" i="6"/>
  <c r="CX21" i="6"/>
  <c r="HD1" i="6"/>
  <c r="HE69" i="6" s="1"/>
  <c r="HC3" i="6"/>
  <c r="HD76" i="6"/>
  <c r="HD68" i="6"/>
  <c r="HD70" i="6"/>
  <c r="HD8" i="6"/>
  <c r="HD64" i="6"/>
  <c r="HE64" i="6" s="1"/>
  <c r="HD97" i="6"/>
  <c r="HD91" i="6"/>
  <c r="HD13" i="6"/>
  <c r="HD75" i="6"/>
  <c r="HE98" i="6"/>
  <c r="CM110" i="12"/>
  <c r="CM109" i="12"/>
  <c r="CM111" i="12"/>
  <c r="CM104" i="12"/>
  <c r="CM103" i="12"/>
  <c r="CM105" i="12"/>
  <c r="CM108" i="12"/>
  <c r="CM100" i="12"/>
  <c r="CM101" i="12"/>
  <c r="CM97" i="12"/>
  <c r="CM106" i="12"/>
  <c r="CM91" i="12"/>
  <c r="CM96" i="12"/>
  <c r="CM99" i="12"/>
  <c r="CM93" i="12"/>
  <c r="CM98" i="12"/>
  <c r="CM90" i="12"/>
  <c r="CM92" i="12"/>
  <c r="CM95" i="12"/>
  <c r="CM102" i="12"/>
  <c r="CM88" i="12"/>
  <c r="CM85" i="12"/>
  <c r="CM94" i="12"/>
  <c r="CM107" i="12"/>
  <c r="CM82" i="12"/>
  <c r="CM89" i="12"/>
  <c r="CM87" i="12"/>
  <c r="CM86" i="12"/>
  <c r="CM81" i="12"/>
  <c r="CM78" i="12"/>
  <c r="CM83" i="12"/>
  <c r="CM80" i="12"/>
  <c r="CM72" i="12"/>
  <c r="CM69" i="12"/>
  <c r="CM74" i="12"/>
  <c r="CM79" i="12"/>
  <c r="CM77" i="12"/>
  <c r="CM71" i="12"/>
  <c r="CM84" i="12"/>
  <c r="CM68" i="12"/>
  <c r="CM73" i="12"/>
  <c r="CM70" i="12"/>
  <c r="CM61" i="12"/>
  <c r="CM75" i="12"/>
  <c r="CM63" i="12"/>
  <c r="CM76" i="12"/>
  <c r="CM60" i="12"/>
  <c r="CM65" i="12"/>
  <c r="CM57" i="12"/>
  <c r="CM62" i="12"/>
  <c r="CM59" i="12"/>
  <c r="CM64" i="12"/>
  <c r="CM56" i="12"/>
  <c r="CM46" i="12"/>
  <c r="CM66" i="12"/>
  <c r="CM51" i="12"/>
  <c r="CM48" i="12"/>
  <c r="CM53" i="12"/>
  <c r="CM58" i="12"/>
  <c r="CM50" i="12"/>
  <c r="CM55" i="12"/>
  <c r="CM54" i="12"/>
  <c r="CM47" i="12"/>
  <c r="CM44" i="12"/>
  <c r="CM41" i="12"/>
  <c r="CM33" i="12"/>
  <c r="CM38" i="12"/>
  <c r="CM43" i="12"/>
  <c r="CM35" i="12"/>
  <c r="CM52" i="12"/>
  <c r="CM49" i="12"/>
  <c r="CM45" i="12"/>
  <c r="CM40" i="12"/>
  <c r="CM32" i="12"/>
  <c r="CM24" i="12"/>
  <c r="CM37" i="12"/>
  <c r="CM29" i="12"/>
  <c r="CM42" i="12"/>
  <c r="CM34" i="12"/>
  <c r="CM26" i="12"/>
  <c r="CM39" i="12"/>
  <c r="CM31" i="12"/>
  <c r="CM21" i="12"/>
  <c r="CM13" i="12"/>
  <c r="CN3" i="12"/>
  <c r="CM28" i="12"/>
  <c r="CM18" i="12"/>
  <c r="CM10" i="12"/>
  <c r="CM27" i="12"/>
  <c r="CM23" i="12"/>
  <c r="CM15" i="12"/>
  <c r="CM7" i="12"/>
  <c r="CM25" i="12"/>
  <c r="CM20" i="12"/>
  <c r="CM12" i="12"/>
  <c r="CM17" i="12"/>
  <c r="CM9" i="12"/>
  <c r="CM30" i="12"/>
  <c r="CM22" i="12"/>
  <c r="CM14" i="12"/>
  <c r="CM36" i="12"/>
  <c r="CM67" i="12"/>
  <c r="CM5" i="12"/>
  <c r="CM6" i="12"/>
  <c r="CM19" i="12"/>
  <c r="CM16" i="12"/>
  <c r="CM11" i="12"/>
  <c r="CM8" i="12"/>
  <c r="HD31" i="6"/>
  <c r="HD6" i="6"/>
  <c r="HD30" i="6"/>
  <c r="HE30" i="6" s="1"/>
  <c r="HD37" i="6"/>
  <c r="HE32" i="6"/>
  <c r="HE24" i="6"/>
  <c r="HE46" i="6"/>
  <c r="HD22" i="6"/>
  <c r="HD18" i="6"/>
  <c r="HE18" i="6" s="1"/>
  <c r="HD10" i="6"/>
  <c r="HD9" i="6"/>
  <c r="HD11" i="6"/>
  <c r="HE78" i="6"/>
  <c r="HE71" i="6"/>
  <c r="HE83" i="6"/>
  <c r="HD96" i="6"/>
  <c r="HD87" i="6"/>
  <c r="HD67" i="6"/>
  <c r="HD63" i="6"/>
  <c r="HD17" i="6"/>
  <c r="HE17" i="6" s="1"/>
  <c r="HD66" i="6"/>
  <c r="HE66" i="6" s="1"/>
  <c r="HD40" i="6"/>
  <c r="HD36" i="6"/>
  <c r="HD57" i="6"/>
  <c r="HE54" i="6"/>
  <c r="HE14" i="6"/>
  <c r="HE19" i="6"/>
  <c r="HD38" i="6"/>
  <c r="HD60" i="6"/>
  <c r="HD53" i="6"/>
  <c r="HD90" i="6"/>
  <c r="HE90" i="6" s="1"/>
  <c r="HD58" i="6"/>
  <c r="HE49" i="6"/>
  <c r="HE92" i="6"/>
  <c r="HD77" i="6"/>
  <c r="HD41" i="6"/>
  <c r="HD33" i="6"/>
  <c r="HE33" i="6" s="1"/>
  <c r="HD7" i="6"/>
  <c r="HE15" i="6"/>
  <c r="HE21" i="6"/>
  <c r="HD86" i="6"/>
  <c r="HE86" i="6" s="1"/>
  <c r="HD28" i="6"/>
  <c r="HE28" i="6" s="1"/>
  <c r="HD73" i="6"/>
  <c r="HE73" i="6" s="1"/>
  <c r="CY52" i="6" l="1"/>
  <c r="CY98" i="6"/>
  <c r="CY91" i="6"/>
  <c r="CY38" i="6"/>
  <c r="CY29" i="6"/>
  <c r="CY60" i="6"/>
  <c r="CY11" i="6"/>
  <c r="CY64" i="6"/>
  <c r="CY53" i="6"/>
  <c r="CY34" i="6"/>
  <c r="CY66" i="6"/>
  <c r="CY89" i="6"/>
  <c r="CY30" i="6"/>
  <c r="CY84" i="6"/>
  <c r="CZ84" i="6" s="1"/>
  <c r="CY13" i="6"/>
  <c r="CY49" i="6"/>
  <c r="CY14" i="6"/>
  <c r="CY73" i="6"/>
  <c r="CY94" i="6"/>
  <c r="CY15" i="6"/>
  <c r="CY27" i="6"/>
  <c r="CY41" i="6"/>
  <c r="CZ41" i="6" s="1"/>
  <c r="CY74" i="6"/>
  <c r="CY95" i="6"/>
  <c r="CZ95" i="6" s="1"/>
  <c r="CY25" i="6"/>
  <c r="CY75" i="6"/>
  <c r="CY32" i="6"/>
  <c r="CY63" i="6"/>
  <c r="CY42" i="6"/>
  <c r="CY59" i="6"/>
  <c r="CY35" i="6"/>
  <c r="CZ35" i="6" s="1"/>
  <c r="CY93" i="6"/>
  <c r="CZ93" i="6" s="1"/>
  <c r="CY78" i="6"/>
  <c r="CY46" i="6"/>
  <c r="CY5" i="6"/>
  <c r="CY48" i="6"/>
  <c r="CY61" i="6"/>
  <c r="CY96" i="6"/>
  <c r="CY36" i="6"/>
  <c r="CY17" i="6"/>
  <c r="CY7" i="6"/>
  <c r="CY31" i="6"/>
  <c r="CY20" i="6"/>
  <c r="CY54" i="6"/>
  <c r="CY62" i="6"/>
  <c r="CY77" i="6"/>
  <c r="CY37" i="6"/>
  <c r="CZ37" i="6" s="1"/>
  <c r="CY92" i="6"/>
  <c r="CZ92" i="6" s="1"/>
  <c r="CY39" i="6"/>
  <c r="CY71" i="6"/>
  <c r="CZ71" i="6" s="1"/>
  <c r="CY21" i="6"/>
  <c r="CY50" i="6"/>
  <c r="CY33" i="6"/>
  <c r="CY69" i="6"/>
  <c r="CZ69" i="6" s="1"/>
  <c r="CY88" i="6"/>
  <c r="CY26" i="6"/>
  <c r="CY45" i="6"/>
  <c r="CY51" i="6"/>
  <c r="CZ51" i="6" s="1"/>
  <c r="CY80" i="6"/>
  <c r="CY70" i="6"/>
  <c r="CY18" i="6"/>
  <c r="CZ18" i="6" s="1"/>
  <c r="CY47" i="6"/>
  <c r="CZ47" i="6" s="1"/>
  <c r="CY16" i="6"/>
  <c r="CY97" i="6"/>
  <c r="CZ49" i="6"/>
  <c r="CY83" i="6"/>
  <c r="CY81" i="6"/>
  <c r="CY6" i="6"/>
  <c r="CY22" i="6"/>
  <c r="CZ12" i="6"/>
  <c r="CY28" i="6"/>
  <c r="CY40" i="6"/>
  <c r="CX3" i="6"/>
  <c r="CY1" i="6"/>
  <c r="CZ94" i="6" s="1"/>
  <c r="CY9" i="6"/>
  <c r="CY67" i="6"/>
  <c r="CY19" i="6"/>
  <c r="CY90" i="6"/>
  <c r="CZ90" i="6" s="1"/>
  <c r="CY58" i="6"/>
  <c r="CZ14" i="6"/>
  <c r="CY65" i="6"/>
  <c r="CY87" i="6"/>
  <c r="CZ87" i="6" s="1"/>
  <c r="CY68" i="6"/>
  <c r="CY72" i="6"/>
  <c r="CZ27" i="6"/>
  <c r="CZ63" i="6"/>
  <c r="CY86" i="6"/>
  <c r="CY4" i="6"/>
  <c r="CZ4" i="6" s="1"/>
  <c r="CY43" i="6"/>
  <c r="CY23" i="6"/>
  <c r="CY85" i="6"/>
  <c r="CY82" i="6"/>
  <c r="CZ82" i="6" s="1"/>
  <c r="CY8" i="6"/>
  <c r="CZ31" i="6"/>
  <c r="CY24" i="6"/>
  <c r="CZ24" i="6" s="1"/>
  <c r="HE7" i="6"/>
  <c r="HE77" i="6"/>
  <c r="HE45" i="6"/>
  <c r="HE40" i="6"/>
  <c r="HE96" i="6"/>
  <c r="HE95" i="6"/>
  <c r="HE10" i="6"/>
  <c r="HE47" i="6"/>
  <c r="HE50" i="6"/>
  <c r="HE91" i="6"/>
  <c r="HE76" i="6"/>
  <c r="HE97" i="6"/>
  <c r="HD3" i="6"/>
  <c r="HE1" i="6"/>
  <c r="HF86" i="6" s="1"/>
  <c r="HE48" i="6"/>
  <c r="HE29" i="6"/>
  <c r="HE26" i="6"/>
  <c r="HF26" i="6" s="1"/>
  <c r="HE53" i="6"/>
  <c r="HE79" i="6"/>
  <c r="HE63" i="6"/>
  <c r="HE20" i="6"/>
  <c r="HE84" i="6"/>
  <c r="HE85" i="6"/>
  <c r="HF85" i="6" s="1"/>
  <c r="HE43" i="6"/>
  <c r="HF24" i="6"/>
  <c r="HE89" i="6"/>
  <c r="HE4" i="6"/>
  <c r="HE88" i="6"/>
  <c r="HE67" i="6"/>
  <c r="HF67" i="6" s="1"/>
  <c r="HE44" i="6"/>
  <c r="HF44" i="6" s="1"/>
  <c r="HE59" i="6"/>
  <c r="HE25" i="6"/>
  <c r="HF25" i="6" s="1"/>
  <c r="HE23" i="6"/>
  <c r="HE12" i="6"/>
  <c r="HF12" i="6" s="1"/>
  <c r="HE61" i="6"/>
  <c r="HE74" i="6"/>
  <c r="HF71" i="6"/>
  <c r="HF92" i="6"/>
  <c r="HF32" i="6"/>
  <c r="HE65" i="6"/>
  <c r="HE51" i="6"/>
  <c r="HF51" i="6" s="1"/>
  <c r="HE60" i="6"/>
  <c r="HE5" i="6"/>
  <c r="HE87" i="6"/>
  <c r="HF87" i="6" s="1"/>
  <c r="HE42" i="6"/>
  <c r="HF42" i="6" s="1"/>
  <c r="HE11" i="6"/>
  <c r="HE22" i="6"/>
  <c r="HF22" i="6" s="1"/>
  <c r="HE81" i="6"/>
  <c r="HE6" i="6"/>
  <c r="HF6" i="6" s="1"/>
  <c r="HE75" i="6"/>
  <c r="HE8" i="6"/>
  <c r="HE35" i="6"/>
  <c r="HF35" i="6" s="1"/>
  <c r="HE56" i="6"/>
  <c r="HF56" i="6" s="1"/>
  <c r="HF30" i="6"/>
  <c r="HE38" i="6"/>
  <c r="HF38" i="6" s="1"/>
  <c r="HE57" i="6"/>
  <c r="HE34" i="6"/>
  <c r="HE52" i="6"/>
  <c r="HF52" i="6" s="1"/>
  <c r="HE31" i="6"/>
  <c r="HF31" i="6" s="1"/>
  <c r="CN110" i="12"/>
  <c r="CN111" i="12"/>
  <c r="CN107" i="12"/>
  <c r="CN101" i="12"/>
  <c r="CN109" i="12"/>
  <c r="CN105" i="12"/>
  <c r="CN108" i="12"/>
  <c r="CN100" i="12"/>
  <c r="CN104" i="12"/>
  <c r="CN103" i="12"/>
  <c r="CN97" i="12"/>
  <c r="CN102" i="12"/>
  <c r="CN96" i="12"/>
  <c r="CN99" i="12"/>
  <c r="CN93" i="12"/>
  <c r="CN98" i="12"/>
  <c r="CN95" i="12"/>
  <c r="CN92" i="12"/>
  <c r="CN88" i="12"/>
  <c r="CN91" i="12"/>
  <c r="CN85" i="12"/>
  <c r="CN94" i="12"/>
  <c r="CN90" i="12"/>
  <c r="CN106" i="12"/>
  <c r="CN89" i="12"/>
  <c r="CN87" i="12"/>
  <c r="CN82" i="12"/>
  <c r="CN79" i="12"/>
  <c r="CN86" i="12"/>
  <c r="CN81" i="12"/>
  <c r="CN78" i="12"/>
  <c r="CN83" i="12"/>
  <c r="CN84" i="12"/>
  <c r="CN80" i="12"/>
  <c r="CN69" i="12"/>
  <c r="CN74" i="12"/>
  <c r="CN66" i="12"/>
  <c r="CN77" i="12"/>
  <c r="CN71" i="12"/>
  <c r="CN68" i="12"/>
  <c r="CN73" i="12"/>
  <c r="CN70" i="12"/>
  <c r="CN76" i="12"/>
  <c r="CN75" i="12"/>
  <c r="CN67" i="12"/>
  <c r="CN63" i="12"/>
  <c r="CN72" i="12"/>
  <c r="CN60" i="12"/>
  <c r="CN65" i="12"/>
  <c r="CN57" i="12"/>
  <c r="CN62" i="12"/>
  <c r="CN59" i="12"/>
  <c r="CN64" i="12"/>
  <c r="CN56" i="12"/>
  <c r="CN61" i="12"/>
  <c r="CN51" i="12"/>
  <c r="CN48" i="12"/>
  <c r="CN53" i="12"/>
  <c r="CN58" i="12"/>
  <c r="CN50" i="12"/>
  <c r="CN55" i="12"/>
  <c r="CN54" i="12"/>
  <c r="CN47" i="12"/>
  <c r="CN52" i="12"/>
  <c r="CN46" i="12"/>
  <c r="CN38" i="12"/>
  <c r="CN30" i="12"/>
  <c r="CN43" i="12"/>
  <c r="CN35" i="12"/>
  <c r="CN49" i="12"/>
  <c r="CN45" i="12"/>
  <c r="CN40" i="12"/>
  <c r="CN32" i="12"/>
  <c r="CN37" i="12"/>
  <c r="CN29" i="12"/>
  <c r="CN42" i="12"/>
  <c r="CN34" i="12"/>
  <c r="CN26" i="12"/>
  <c r="CN39" i="12"/>
  <c r="CN31" i="12"/>
  <c r="CN36" i="12"/>
  <c r="CN28" i="12"/>
  <c r="CN18" i="12"/>
  <c r="CN10" i="12"/>
  <c r="CN27" i="12"/>
  <c r="CN23" i="12"/>
  <c r="CN15" i="12"/>
  <c r="CN7" i="12"/>
  <c r="CN25" i="12"/>
  <c r="CN20" i="12"/>
  <c r="CN12" i="12"/>
  <c r="CN17" i="12"/>
  <c r="CN9" i="12"/>
  <c r="CN24" i="12"/>
  <c r="CN22" i="12"/>
  <c r="CN14" i="12"/>
  <c r="CN6" i="12"/>
  <c r="CN19" i="12"/>
  <c r="CN11" i="12"/>
  <c r="CO3" i="12"/>
  <c r="CN33" i="12"/>
  <c r="CN44" i="12"/>
  <c r="CN41" i="12"/>
  <c r="CN21" i="12"/>
  <c r="CN16" i="12"/>
  <c r="CN13" i="12"/>
  <c r="CN8" i="12"/>
  <c r="CN5" i="12"/>
  <c r="HE82" i="6"/>
  <c r="HE13" i="6"/>
  <c r="HE70" i="6"/>
  <c r="HF70" i="6" s="1"/>
  <c r="HF14" i="6"/>
  <c r="HF78" i="6"/>
  <c r="HE41" i="6"/>
  <c r="HF41" i="6" s="1"/>
  <c r="HE58" i="6"/>
  <c r="HE80" i="6"/>
  <c r="HE39" i="6"/>
  <c r="HF39" i="6" s="1"/>
  <c r="HE55" i="6"/>
  <c r="HF55" i="6" s="1"/>
  <c r="HE62" i="6"/>
  <c r="HE93" i="6"/>
  <c r="HF93" i="6" s="1"/>
  <c r="HE94" i="6"/>
  <c r="HE36" i="6"/>
  <c r="HF36" i="6" s="1"/>
  <c r="HE9" i="6"/>
  <c r="HE27" i="6"/>
  <c r="HE37" i="6"/>
  <c r="HF37" i="6" s="1"/>
  <c r="HE16" i="6"/>
  <c r="HF16" i="6" s="1"/>
  <c r="HE68" i="6"/>
  <c r="HE72" i="6"/>
  <c r="HF72" i="6" s="1"/>
  <c r="CZ17" i="6" l="1"/>
  <c r="CZ88" i="6"/>
  <c r="CZ72" i="6"/>
  <c r="CZ40" i="6"/>
  <c r="CZ81" i="6"/>
  <c r="HF68" i="6"/>
  <c r="HF62" i="6"/>
  <c r="HF19" i="6"/>
  <c r="HF46" i="6"/>
  <c r="HF11" i="6"/>
  <c r="HF83" i="6"/>
  <c r="HF59" i="6"/>
  <c r="CZ8" i="6"/>
  <c r="DA8" i="6" s="1"/>
  <c r="CZ86" i="6"/>
  <c r="CZ68" i="6"/>
  <c r="CZ58" i="6"/>
  <c r="CZ28" i="6"/>
  <c r="CZ83" i="6"/>
  <c r="CZ56" i="6"/>
  <c r="CZ85" i="6"/>
  <c r="CZ25" i="6"/>
  <c r="DA25" i="6" s="1"/>
  <c r="CZ19" i="6"/>
  <c r="DA19" i="6" s="1"/>
  <c r="CZ79" i="6"/>
  <c r="HF8" i="6"/>
  <c r="HF5" i="6"/>
  <c r="HF74" i="6"/>
  <c r="HF88" i="6"/>
  <c r="CZ23" i="6"/>
  <c r="CZ67" i="6"/>
  <c r="DA67" i="6" s="1"/>
  <c r="CZ55" i="6"/>
  <c r="DA55" i="6" s="1"/>
  <c r="CZ97" i="6"/>
  <c r="CZ39" i="6"/>
  <c r="DA39" i="6" s="1"/>
  <c r="CZ65" i="6"/>
  <c r="HF27" i="6"/>
  <c r="HF80" i="6"/>
  <c r="HF13" i="6"/>
  <c r="HF9" i="6"/>
  <c r="HF58" i="6"/>
  <c r="HF82" i="6"/>
  <c r="HF57" i="6"/>
  <c r="HF75" i="6"/>
  <c r="HF60" i="6"/>
  <c r="HG60" i="6" s="1"/>
  <c r="HF4" i="6"/>
  <c r="HF18" i="6"/>
  <c r="CZ9" i="6"/>
  <c r="CZ16" i="6"/>
  <c r="DA16" i="6" s="1"/>
  <c r="CZ22" i="6"/>
  <c r="CZ98" i="6"/>
  <c r="HF94" i="6"/>
  <c r="HF21" i="6"/>
  <c r="HF28" i="6"/>
  <c r="HF81" i="6"/>
  <c r="HF65" i="6"/>
  <c r="HF23" i="6"/>
  <c r="HF15" i="6"/>
  <c r="CZ7" i="6"/>
  <c r="CZ5" i="6"/>
  <c r="CZ6" i="6"/>
  <c r="DA6" i="6" s="1"/>
  <c r="HF61" i="6"/>
  <c r="HF98" i="6"/>
  <c r="DA4" i="6"/>
  <c r="CZ43" i="6"/>
  <c r="CZ44" i="6"/>
  <c r="CZ29" i="6"/>
  <c r="CZ15" i="6"/>
  <c r="CZ78" i="6"/>
  <c r="CZ75" i="6"/>
  <c r="CZ20" i="6"/>
  <c r="CZ62" i="6"/>
  <c r="DA62" i="6" s="1"/>
  <c r="CZ13" i="6"/>
  <c r="CZ54" i="6"/>
  <c r="CZ36" i="6"/>
  <c r="CZ89" i="6"/>
  <c r="CZ1" i="6"/>
  <c r="DA31" i="6" s="1"/>
  <c r="CZ42" i="6"/>
  <c r="CZ32" i="6"/>
  <c r="CZ48" i="6"/>
  <c r="DA48" i="6" s="1"/>
  <c r="CZ96" i="6"/>
  <c r="CZ60" i="6"/>
  <c r="CZ91" i="6"/>
  <c r="CZ76" i="6"/>
  <c r="CZ53" i="6"/>
  <c r="DA53" i="6" s="1"/>
  <c r="CY3" i="6"/>
  <c r="CZ74" i="6"/>
  <c r="CZ10" i="6"/>
  <c r="DA10" i="6" s="1"/>
  <c r="CZ61" i="6"/>
  <c r="CZ64" i="6"/>
  <c r="CZ46" i="6"/>
  <c r="CZ52" i="6"/>
  <c r="CZ73" i="6"/>
  <c r="DA73" i="6" s="1"/>
  <c r="CZ57" i="6"/>
  <c r="CZ77" i="6"/>
  <c r="CZ30" i="6"/>
  <c r="DA30" i="6" s="1"/>
  <c r="CZ66" i="6"/>
  <c r="DA66" i="6" s="1"/>
  <c r="CZ80" i="6"/>
  <c r="CZ34" i="6"/>
  <c r="CZ45" i="6"/>
  <c r="DA37" i="6"/>
  <c r="HF34" i="6"/>
  <c r="HG34" i="6" s="1"/>
  <c r="HF73" i="6"/>
  <c r="HF17" i="6"/>
  <c r="HF20" i="6"/>
  <c r="HF66" i="6"/>
  <c r="HF47" i="6"/>
  <c r="CZ21" i="6"/>
  <c r="DA21" i="6" s="1"/>
  <c r="CZ70" i="6"/>
  <c r="DA70" i="6" s="1"/>
  <c r="CZ33" i="6"/>
  <c r="CZ59" i="6"/>
  <c r="DA59" i="6" s="1"/>
  <c r="DA58" i="6"/>
  <c r="DA28" i="6"/>
  <c r="DA24" i="6"/>
  <c r="DA12" i="6"/>
  <c r="CZ38" i="6"/>
  <c r="DA38" i="6" s="1"/>
  <c r="CZ26" i="6"/>
  <c r="HF53" i="6"/>
  <c r="DA83" i="6"/>
  <c r="CZ11" i="6"/>
  <c r="DA11" i="6" s="1"/>
  <c r="CZ50" i="6"/>
  <c r="DA50" i="6" s="1"/>
  <c r="HF54" i="6"/>
  <c r="HF45" i="6"/>
  <c r="HF43" i="6"/>
  <c r="HF79" i="6"/>
  <c r="HF33" i="6"/>
  <c r="HF50" i="6"/>
  <c r="HF48" i="6"/>
  <c r="HF49" i="6"/>
  <c r="HF10" i="6"/>
  <c r="HE3" i="6"/>
  <c r="HF1" i="6"/>
  <c r="HG85" i="6" s="1"/>
  <c r="HF76" i="6"/>
  <c r="HG76" i="6" s="1"/>
  <c r="HF77" i="6"/>
  <c r="HF91" i="6"/>
  <c r="HF95" i="6"/>
  <c r="HG95" i="6" s="1"/>
  <c r="HF7" i="6"/>
  <c r="HF90" i="6"/>
  <c r="HG90" i="6" s="1"/>
  <c r="HG13" i="6"/>
  <c r="HG9" i="6"/>
  <c r="CO107" i="12"/>
  <c r="CO111" i="12"/>
  <c r="CO110" i="12"/>
  <c r="CO106" i="12"/>
  <c r="CO105" i="12"/>
  <c r="CO108" i="12"/>
  <c r="CO102" i="12"/>
  <c r="CO104" i="12"/>
  <c r="CO103" i="12"/>
  <c r="CO101" i="12"/>
  <c r="CO99" i="12"/>
  <c r="CO94" i="12"/>
  <c r="CO93" i="12"/>
  <c r="CO98" i="12"/>
  <c r="CO95" i="12"/>
  <c r="CO92" i="12"/>
  <c r="CO100" i="12"/>
  <c r="CO109" i="12"/>
  <c r="CO91" i="12"/>
  <c r="CO85" i="12"/>
  <c r="CO96" i="12"/>
  <c r="CO90" i="12"/>
  <c r="CO89" i="12"/>
  <c r="CO87" i="12"/>
  <c r="CO86" i="12"/>
  <c r="CO81" i="12"/>
  <c r="CO78" i="12"/>
  <c r="CO83" i="12"/>
  <c r="CO88" i="12"/>
  <c r="CO84" i="12"/>
  <c r="CO80" i="12"/>
  <c r="CO97" i="12"/>
  <c r="CO77" i="12"/>
  <c r="CO74" i="12"/>
  <c r="CO71" i="12"/>
  <c r="CO79" i="12"/>
  <c r="CO68" i="12"/>
  <c r="CO73" i="12"/>
  <c r="CO82" i="12"/>
  <c r="CO70" i="12"/>
  <c r="CO76" i="12"/>
  <c r="CO75" i="12"/>
  <c r="CO67" i="12"/>
  <c r="CO72" i="12"/>
  <c r="CO63" i="12"/>
  <c r="CO60" i="12"/>
  <c r="CO69" i="12"/>
  <c r="CO65" i="12"/>
  <c r="CO62" i="12"/>
  <c r="CO54" i="12"/>
  <c r="CO59" i="12"/>
  <c r="CO64" i="12"/>
  <c r="CO56" i="12"/>
  <c r="CO66" i="12"/>
  <c r="CO61" i="12"/>
  <c r="CO48" i="12"/>
  <c r="CO57" i="12"/>
  <c r="CO53" i="12"/>
  <c r="CO58" i="12"/>
  <c r="CO50" i="12"/>
  <c r="CO55" i="12"/>
  <c r="CO52" i="12"/>
  <c r="CO44" i="12"/>
  <c r="CO49" i="12"/>
  <c r="CO51" i="12"/>
  <c r="CO43" i="12"/>
  <c r="CO35" i="12"/>
  <c r="CO47" i="12"/>
  <c r="CO45" i="12"/>
  <c r="CO40" i="12"/>
  <c r="CO32" i="12"/>
  <c r="CO37" i="12"/>
  <c r="CO42" i="12"/>
  <c r="CO34" i="12"/>
  <c r="CO26" i="12"/>
  <c r="CO39" i="12"/>
  <c r="CO31" i="12"/>
  <c r="CO36" i="12"/>
  <c r="CO28" i="12"/>
  <c r="CO41" i="12"/>
  <c r="CO33" i="12"/>
  <c r="CO25" i="12"/>
  <c r="CO27" i="12"/>
  <c r="CO23" i="12"/>
  <c r="CO15" i="12"/>
  <c r="CO7" i="12"/>
  <c r="CO20" i="12"/>
  <c r="CO12" i="12"/>
  <c r="CO17" i="12"/>
  <c r="CO9" i="12"/>
  <c r="CO24" i="12"/>
  <c r="CO22" i="12"/>
  <c r="CO14" i="12"/>
  <c r="CO6" i="12"/>
  <c r="CO46" i="12"/>
  <c r="CO30" i="12"/>
  <c r="CO29" i="12"/>
  <c r="CO19" i="12"/>
  <c r="CO11" i="12"/>
  <c r="CO16" i="12"/>
  <c r="CO8" i="12"/>
  <c r="CO18" i="12"/>
  <c r="CO10" i="12"/>
  <c r="CP3" i="12"/>
  <c r="CO38" i="12"/>
  <c r="CO21" i="12"/>
  <c r="CO13" i="12"/>
  <c r="CO5" i="12"/>
  <c r="HG8" i="6"/>
  <c r="HG11" i="6"/>
  <c r="HG83" i="6"/>
  <c r="HG44" i="6"/>
  <c r="HG20" i="6"/>
  <c r="HF64" i="6"/>
  <c r="HF96" i="6"/>
  <c r="HG96" i="6" s="1"/>
  <c r="HG53" i="6"/>
  <c r="HG41" i="6"/>
  <c r="HG55" i="6"/>
  <c r="HG75" i="6"/>
  <c r="HG51" i="6"/>
  <c r="HG92" i="6"/>
  <c r="HG23" i="6"/>
  <c r="HF89" i="6"/>
  <c r="HG89" i="6" s="1"/>
  <c r="HF84" i="6"/>
  <c r="HF63" i="6"/>
  <c r="HG63" i="6" s="1"/>
  <c r="HF29" i="6"/>
  <c r="HF97" i="6"/>
  <c r="HG97" i="6" s="1"/>
  <c r="HF40" i="6"/>
  <c r="HG40" i="6" s="1"/>
  <c r="HF69" i="6"/>
  <c r="HG69" i="6" s="1"/>
  <c r="DA72" i="6" l="1"/>
  <c r="DA46" i="6"/>
  <c r="DA91" i="6"/>
  <c r="DA34" i="6"/>
  <c r="DA36" i="6"/>
  <c r="HG67" i="6"/>
  <c r="HG16" i="6"/>
  <c r="HG12" i="6"/>
  <c r="DA93" i="6"/>
  <c r="DA26" i="6"/>
  <c r="DA33" i="6"/>
  <c r="DA80" i="6"/>
  <c r="DA64" i="6"/>
  <c r="DA60" i="6"/>
  <c r="DA90" i="6"/>
  <c r="DA68" i="6"/>
  <c r="DA94" i="6"/>
  <c r="DA84" i="6"/>
  <c r="DA77" i="6"/>
  <c r="DA74" i="6"/>
  <c r="DA32" i="6"/>
  <c r="HG21" i="6"/>
  <c r="HG29" i="6"/>
  <c r="HG42" i="6"/>
  <c r="HG64" i="6"/>
  <c r="HG30" i="6"/>
  <c r="HH30" i="6" s="1"/>
  <c r="HG7" i="6"/>
  <c r="DA87" i="6"/>
  <c r="DA5" i="6"/>
  <c r="DA41" i="6"/>
  <c r="DA57" i="6"/>
  <c r="DA42" i="6"/>
  <c r="HG84" i="6"/>
  <c r="HG24" i="6"/>
  <c r="DA51" i="6"/>
  <c r="DA40" i="6"/>
  <c r="DA45" i="6"/>
  <c r="DA52" i="6"/>
  <c r="DA76" i="6"/>
  <c r="DA89" i="6"/>
  <c r="HG91" i="6"/>
  <c r="HG66" i="6"/>
  <c r="HG48" i="6"/>
  <c r="HG94" i="6"/>
  <c r="DA20" i="6"/>
  <c r="HG32" i="6"/>
  <c r="HH32" i="6" s="1"/>
  <c r="DA75" i="6"/>
  <c r="HG17" i="6"/>
  <c r="HG6" i="6"/>
  <c r="HG58" i="6"/>
  <c r="HG65" i="6"/>
  <c r="HG39" i="6"/>
  <c r="DA71" i="6"/>
  <c r="DA85" i="6"/>
  <c r="DA23" i="6"/>
  <c r="DA86" i="6"/>
  <c r="DA65" i="6"/>
  <c r="DA56" i="6"/>
  <c r="DA7" i="6"/>
  <c r="DA88" i="6"/>
  <c r="DA79" i="6"/>
  <c r="DA14" i="6"/>
  <c r="DA63" i="6"/>
  <c r="DA27" i="6"/>
  <c r="DA81" i="6"/>
  <c r="CZ3" i="6"/>
  <c r="DA95" i="6"/>
  <c r="DA98" i="6"/>
  <c r="DA97" i="6"/>
  <c r="DA69" i="6"/>
  <c r="DA22" i="6"/>
  <c r="DA1" i="6"/>
  <c r="DB62" i="6" s="1"/>
  <c r="DA49" i="6"/>
  <c r="DA17" i="6"/>
  <c r="DA82" i="6"/>
  <c r="DA92" i="6"/>
  <c r="DA78" i="6"/>
  <c r="HG22" i="6"/>
  <c r="HG68" i="6"/>
  <c r="HG4" i="6"/>
  <c r="DA15" i="6"/>
  <c r="DA18" i="6"/>
  <c r="DA29" i="6"/>
  <c r="DA47" i="6"/>
  <c r="HG15" i="6"/>
  <c r="HG28" i="6"/>
  <c r="HG73" i="6"/>
  <c r="DA54" i="6"/>
  <c r="DA44" i="6"/>
  <c r="DA9" i="6"/>
  <c r="DA61" i="6"/>
  <c r="DA96" i="6"/>
  <c r="DA13" i="6"/>
  <c r="DA43" i="6"/>
  <c r="DA35" i="6"/>
  <c r="HG87" i="6"/>
  <c r="HG79" i="6"/>
  <c r="HG37" i="6"/>
  <c r="HG81" i="6"/>
  <c r="HG27" i="6"/>
  <c r="HG80" i="6"/>
  <c r="HG36" i="6"/>
  <c r="HG1" i="6"/>
  <c r="HH63" i="6" s="1"/>
  <c r="HF3" i="6"/>
  <c r="HG61" i="6"/>
  <c r="HG56" i="6"/>
  <c r="HG72" i="6"/>
  <c r="HG43" i="6"/>
  <c r="HG57" i="6"/>
  <c r="HG45" i="6"/>
  <c r="HG46" i="6"/>
  <c r="HH46" i="6" s="1"/>
  <c r="HG35" i="6"/>
  <c r="HH39" i="6"/>
  <c r="HG31" i="6"/>
  <c r="HG62" i="6"/>
  <c r="HG88" i="6"/>
  <c r="HG93" i="6"/>
  <c r="HH93" i="6" s="1"/>
  <c r="HH20" i="6"/>
  <c r="HG26" i="6"/>
  <c r="HG5" i="6"/>
  <c r="HH5" i="6" s="1"/>
  <c r="HG10" i="6"/>
  <c r="HG52" i="6"/>
  <c r="HG50" i="6"/>
  <c r="HG70" i="6"/>
  <c r="HG14" i="6"/>
  <c r="HH14" i="6" s="1"/>
  <c r="HG25" i="6"/>
  <c r="HH25" i="6" s="1"/>
  <c r="HH23" i="6"/>
  <c r="HH8" i="6"/>
  <c r="HG59" i="6"/>
  <c r="HG82" i="6"/>
  <c r="HH82" i="6" s="1"/>
  <c r="HG47" i="6"/>
  <c r="HG19" i="6"/>
  <c r="HH19" i="6" s="1"/>
  <c r="HG18" i="6"/>
  <c r="HH18" i="6" s="1"/>
  <c r="HG54" i="6"/>
  <c r="HH54" i="6" s="1"/>
  <c r="HG38" i="6"/>
  <c r="HH38" i="6" s="1"/>
  <c r="HH92" i="6"/>
  <c r="HH24" i="6"/>
  <c r="CP109" i="12"/>
  <c r="CP111" i="12"/>
  <c r="CP108" i="12"/>
  <c r="CP110" i="12"/>
  <c r="CP103" i="12"/>
  <c r="CP104" i="12"/>
  <c r="CP101" i="12"/>
  <c r="CP99" i="12"/>
  <c r="CP102" i="12"/>
  <c r="CP106" i="12"/>
  <c r="CP105" i="12"/>
  <c r="CP100" i="12"/>
  <c r="CP96" i="12"/>
  <c r="CP98" i="12"/>
  <c r="CP90" i="12"/>
  <c r="CP95" i="12"/>
  <c r="CP92" i="12"/>
  <c r="CP107" i="12"/>
  <c r="CP97" i="12"/>
  <c r="CP89" i="12"/>
  <c r="CP93" i="12"/>
  <c r="CP88" i="12"/>
  <c r="CP91" i="12"/>
  <c r="CP94" i="12"/>
  <c r="CP87" i="12"/>
  <c r="CP86" i="12"/>
  <c r="CP81" i="12"/>
  <c r="CP83" i="12"/>
  <c r="CP84" i="12"/>
  <c r="CP80" i="12"/>
  <c r="CP82" i="12"/>
  <c r="CP71" i="12"/>
  <c r="CP79" i="12"/>
  <c r="CP77" i="12"/>
  <c r="CP68" i="12"/>
  <c r="CP73" i="12"/>
  <c r="CP78" i="12"/>
  <c r="CP70" i="12"/>
  <c r="CP76" i="12"/>
  <c r="CP75" i="12"/>
  <c r="CP72" i="12"/>
  <c r="CP69" i="12"/>
  <c r="CP60" i="12"/>
  <c r="CP74" i="12"/>
  <c r="CP65" i="12"/>
  <c r="CP62" i="12"/>
  <c r="CP59" i="12"/>
  <c r="CP64" i="12"/>
  <c r="CP56" i="12"/>
  <c r="CP85" i="12"/>
  <c r="CP66" i="12"/>
  <c r="CP61" i="12"/>
  <c r="CP67" i="12"/>
  <c r="CP58" i="12"/>
  <c r="CP57" i="12"/>
  <c r="CP53" i="12"/>
  <c r="CP50" i="12"/>
  <c r="CP55" i="12"/>
  <c r="CP47" i="12"/>
  <c r="CP54" i="12"/>
  <c r="CP52" i="12"/>
  <c r="CP49" i="12"/>
  <c r="CP45" i="12"/>
  <c r="CP40" i="12"/>
  <c r="CP32" i="12"/>
  <c r="CP37" i="12"/>
  <c r="CP42" i="12"/>
  <c r="CP34" i="12"/>
  <c r="CP39" i="12"/>
  <c r="CP31" i="12"/>
  <c r="CP36" i="12"/>
  <c r="CP28" i="12"/>
  <c r="CP41" i="12"/>
  <c r="CP33" i="12"/>
  <c r="CP48" i="12"/>
  <c r="CP46" i="12"/>
  <c r="CP44" i="12"/>
  <c r="CP38" i="12"/>
  <c r="CP30" i="12"/>
  <c r="CP20" i="12"/>
  <c r="CP12" i="12"/>
  <c r="CP25" i="12"/>
  <c r="CP17" i="12"/>
  <c r="CP9" i="12"/>
  <c r="CP24" i="12"/>
  <c r="CP22" i="12"/>
  <c r="CP14" i="12"/>
  <c r="CP6" i="12"/>
  <c r="CP29" i="12"/>
  <c r="CP19" i="12"/>
  <c r="CP11" i="12"/>
  <c r="CP16" i="12"/>
  <c r="CP8" i="12"/>
  <c r="CP63" i="12"/>
  <c r="CP43" i="12"/>
  <c r="CP35" i="12"/>
  <c r="CP21" i="12"/>
  <c r="CP13" i="12"/>
  <c r="CP27" i="12"/>
  <c r="CP23" i="12"/>
  <c r="CP15" i="12"/>
  <c r="CP7" i="12"/>
  <c r="CP18" i="12"/>
  <c r="CP10" i="12"/>
  <c r="CP51" i="12"/>
  <c r="CP5" i="12"/>
  <c r="CQ3" i="12"/>
  <c r="CP26" i="12"/>
  <c r="HH9" i="6"/>
  <c r="HH60" i="6"/>
  <c r="HG77" i="6"/>
  <c r="HH77" i="6" s="1"/>
  <c r="HG49" i="6"/>
  <c r="HH49" i="6" s="1"/>
  <c r="HG74" i="6"/>
  <c r="HH74" i="6" s="1"/>
  <c r="HG33" i="6"/>
  <c r="HH33" i="6" s="1"/>
  <c r="HG71" i="6"/>
  <c r="HH71" i="6" s="1"/>
  <c r="HG98" i="6"/>
  <c r="HH98" i="6" s="1"/>
  <c r="HG78" i="6"/>
  <c r="HH78" i="6" s="1"/>
  <c r="HG86" i="6"/>
  <c r="HH86" i="6" s="1"/>
  <c r="DB86" i="6" l="1"/>
  <c r="DB96" i="6"/>
  <c r="HH65" i="6"/>
  <c r="HH22" i="6"/>
  <c r="HH43" i="6"/>
  <c r="HH68" i="6"/>
  <c r="DB43" i="6"/>
  <c r="DB64" i="6"/>
  <c r="DB47" i="6"/>
  <c r="DB45" i="6"/>
  <c r="DB17" i="6"/>
  <c r="DB56" i="6"/>
  <c r="DB59" i="6"/>
  <c r="DB41" i="6"/>
  <c r="DB20" i="6"/>
  <c r="HH97" i="6"/>
  <c r="HH59" i="6"/>
  <c r="HH58" i="6"/>
  <c r="HH10" i="6"/>
  <c r="HH95" i="6"/>
  <c r="HH16" i="6"/>
  <c r="DB13" i="6"/>
  <c r="DB80" i="6"/>
  <c r="DB29" i="6"/>
  <c r="DB40" i="6"/>
  <c r="DB49" i="6"/>
  <c r="DB81" i="6"/>
  <c r="DB65" i="6"/>
  <c r="DB5" i="6"/>
  <c r="DB32" i="6"/>
  <c r="DB21" i="6"/>
  <c r="DB27" i="6"/>
  <c r="DB8" i="6"/>
  <c r="DB74" i="6"/>
  <c r="DB12" i="6"/>
  <c r="HH26" i="6"/>
  <c r="HH17" i="6"/>
  <c r="HH61" i="6"/>
  <c r="DB61" i="6"/>
  <c r="DB6" i="6"/>
  <c r="DB34" i="6"/>
  <c r="DB22" i="6"/>
  <c r="DB63" i="6"/>
  <c r="DB23" i="6"/>
  <c r="DB19" i="6"/>
  <c r="DB68" i="6"/>
  <c r="DB39" i="6"/>
  <c r="HH11" i="6"/>
  <c r="HH88" i="6"/>
  <c r="HI88" i="6" s="1"/>
  <c r="HH80" i="6"/>
  <c r="DB66" i="6"/>
  <c r="DB26" i="6"/>
  <c r="DB67" i="6"/>
  <c r="DB69" i="6"/>
  <c r="DB14" i="6"/>
  <c r="DB85" i="6"/>
  <c r="DB90" i="6"/>
  <c r="DB28" i="6"/>
  <c r="DB89" i="6"/>
  <c r="DB91" i="6"/>
  <c r="DB52" i="6"/>
  <c r="DB51" i="6"/>
  <c r="DB42" i="6"/>
  <c r="DC42" i="6" s="1"/>
  <c r="DB72" i="6"/>
  <c r="DB24" i="6"/>
  <c r="DB84" i="6"/>
  <c r="DB87" i="6"/>
  <c r="DB38" i="6"/>
  <c r="DB93" i="6"/>
  <c r="DB77" i="6"/>
  <c r="DB70" i="6"/>
  <c r="DC70" i="6" s="1"/>
  <c r="DB83" i="6"/>
  <c r="DB55" i="6"/>
  <c r="DB30" i="6"/>
  <c r="DB25" i="6"/>
  <c r="DB4" i="6"/>
  <c r="DB1" i="6"/>
  <c r="DC86" i="6" s="1"/>
  <c r="DB60" i="6"/>
  <c r="DB94" i="6"/>
  <c r="DC94" i="6" s="1"/>
  <c r="DA3" i="6"/>
  <c r="DB16" i="6"/>
  <c r="DB53" i="6"/>
  <c r="DB36" i="6"/>
  <c r="HH27" i="6"/>
  <c r="DB9" i="6"/>
  <c r="DC9" i="6" s="1"/>
  <c r="DB18" i="6"/>
  <c r="DB78" i="6"/>
  <c r="DC78" i="6" s="1"/>
  <c r="DB97" i="6"/>
  <c r="DB79" i="6"/>
  <c r="DB71" i="6"/>
  <c r="DB10" i="6"/>
  <c r="DB48" i="6"/>
  <c r="DC96" i="6"/>
  <c r="DB33" i="6"/>
  <c r="DB46" i="6"/>
  <c r="DC46" i="6" s="1"/>
  <c r="HH89" i="6"/>
  <c r="HH70" i="6"/>
  <c r="HI70" i="6" s="1"/>
  <c r="HH31" i="6"/>
  <c r="HH45" i="6"/>
  <c r="HH64" i="6"/>
  <c r="HH94" i="6"/>
  <c r="DB44" i="6"/>
  <c r="DB15" i="6"/>
  <c r="DC15" i="6" s="1"/>
  <c r="DB92" i="6"/>
  <c r="DB98" i="6"/>
  <c r="DB88" i="6"/>
  <c r="DB73" i="6"/>
  <c r="DB75" i="6"/>
  <c r="DB58" i="6"/>
  <c r="DC58" i="6" s="1"/>
  <c r="DB50" i="6"/>
  <c r="HH55" i="6"/>
  <c r="HI55" i="6" s="1"/>
  <c r="HH47" i="6"/>
  <c r="HH84" i="6"/>
  <c r="HH50" i="6"/>
  <c r="HH34" i="6"/>
  <c r="HH57" i="6"/>
  <c r="HH53" i="6"/>
  <c r="HH15" i="6"/>
  <c r="DB35" i="6"/>
  <c r="DC35" i="6" s="1"/>
  <c r="DB54" i="6"/>
  <c r="DB76" i="6"/>
  <c r="DB82" i="6"/>
  <c r="DB95" i="6"/>
  <c r="DB7" i="6"/>
  <c r="DB37" i="6"/>
  <c r="DC37" i="6" s="1"/>
  <c r="DB57" i="6"/>
  <c r="DB11" i="6"/>
  <c r="DC11" i="6" s="1"/>
  <c r="DB31" i="6"/>
  <c r="HH83" i="6"/>
  <c r="HH29" i="6"/>
  <c r="HH79" i="6"/>
  <c r="HH42" i="6"/>
  <c r="HH28" i="6"/>
  <c r="HH87" i="6"/>
  <c r="HG3" i="6"/>
  <c r="HH1" i="6"/>
  <c r="HI77" i="6" s="1"/>
  <c r="HH81" i="6"/>
  <c r="HH90" i="6"/>
  <c r="HH13" i="6"/>
  <c r="HI14" i="6"/>
  <c r="HI9" i="6"/>
  <c r="HH48" i="6"/>
  <c r="HH67" i="6"/>
  <c r="HI67" i="6" s="1"/>
  <c r="HH96" i="6"/>
  <c r="HH85" i="6"/>
  <c r="HH66" i="6"/>
  <c r="HH35" i="6"/>
  <c r="HI35" i="6" s="1"/>
  <c r="HH72" i="6"/>
  <c r="HH6" i="6"/>
  <c r="HH75" i="6"/>
  <c r="HH44" i="6"/>
  <c r="HH56" i="6"/>
  <c r="HH12" i="6"/>
  <c r="HH36" i="6"/>
  <c r="HH37" i="6"/>
  <c r="HH4" i="6"/>
  <c r="HH51" i="6"/>
  <c r="HI51" i="6" s="1"/>
  <c r="CQ109" i="12"/>
  <c r="CQ110" i="12"/>
  <c r="CQ111" i="12"/>
  <c r="CQ108" i="12"/>
  <c r="CQ104" i="12"/>
  <c r="CQ107" i="12"/>
  <c r="CQ106" i="12"/>
  <c r="CQ101" i="12"/>
  <c r="CQ102" i="12"/>
  <c r="CQ105" i="12"/>
  <c r="CQ100" i="12"/>
  <c r="CQ96" i="12"/>
  <c r="CQ99" i="12"/>
  <c r="CQ95" i="12"/>
  <c r="CQ92" i="12"/>
  <c r="CQ97" i="12"/>
  <c r="CQ103" i="12"/>
  <c r="CQ94" i="12"/>
  <c r="CQ98" i="12"/>
  <c r="CQ91" i="12"/>
  <c r="CQ90" i="12"/>
  <c r="CQ87" i="12"/>
  <c r="CQ89" i="12"/>
  <c r="CQ84" i="12"/>
  <c r="CQ86" i="12"/>
  <c r="CQ81" i="12"/>
  <c r="CQ78" i="12"/>
  <c r="CQ83" i="12"/>
  <c r="CQ93" i="12"/>
  <c r="CQ80" i="12"/>
  <c r="CQ88" i="12"/>
  <c r="CQ82" i="12"/>
  <c r="CQ85" i="12"/>
  <c r="CQ79" i="12"/>
  <c r="CQ77" i="12"/>
  <c r="CQ68" i="12"/>
  <c r="CQ73" i="12"/>
  <c r="CQ70" i="12"/>
  <c r="CQ76" i="12"/>
  <c r="CQ75" i="12"/>
  <c r="CQ72" i="12"/>
  <c r="CQ69" i="12"/>
  <c r="CQ74" i="12"/>
  <c r="CQ66" i="12"/>
  <c r="CQ65" i="12"/>
  <c r="CQ71" i="12"/>
  <c r="CQ62" i="12"/>
  <c r="CQ64" i="12"/>
  <c r="CQ56" i="12"/>
  <c r="CQ61" i="12"/>
  <c r="CQ67" i="12"/>
  <c r="CQ58" i="12"/>
  <c r="CQ63" i="12"/>
  <c r="CQ55" i="12"/>
  <c r="CQ50" i="12"/>
  <c r="CQ59" i="12"/>
  <c r="CQ54" i="12"/>
  <c r="CQ52" i="12"/>
  <c r="CQ49" i="12"/>
  <c r="CQ46" i="12"/>
  <c r="CQ51" i="12"/>
  <c r="CQ47" i="12"/>
  <c r="CQ37" i="12"/>
  <c r="CQ29" i="12"/>
  <c r="CQ42" i="12"/>
  <c r="CQ34" i="12"/>
  <c r="CQ39" i="12"/>
  <c r="CQ31" i="12"/>
  <c r="CQ36" i="12"/>
  <c r="CQ28" i="12"/>
  <c r="CQ60" i="12"/>
  <c r="CQ57" i="12"/>
  <c r="CQ41" i="12"/>
  <c r="CQ33" i="12"/>
  <c r="CQ53" i="12"/>
  <c r="CQ48" i="12"/>
  <c r="CQ44" i="12"/>
  <c r="CQ38" i="12"/>
  <c r="CQ30" i="12"/>
  <c r="CQ43" i="12"/>
  <c r="CQ35" i="12"/>
  <c r="CQ27" i="12"/>
  <c r="CQ25" i="12"/>
  <c r="CQ17" i="12"/>
  <c r="CQ9" i="12"/>
  <c r="CQ45" i="12"/>
  <c r="CQ24" i="12"/>
  <c r="CQ22" i="12"/>
  <c r="CQ14" i="12"/>
  <c r="CQ6" i="12"/>
  <c r="CQ19" i="12"/>
  <c r="CQ11" i="12"/>
  <c r="CQ16" i="12"/>
  <c r="CQ8" i="12"/>
  <c r="CQ5" i="12"/>
  <c r="CQ21" i="12"/>
  <c r="CQ13" i="12"/>
  <c r="CQ40" i="12"/>
  <c r="CQ32" i="12"/>
  <c r="CQ26" i="12"/>
  <c r="CQ18" i="12"/>
  <c r="CQ10" i="12"/>
  <c r="CQ23" i="12"/>
  <c r="CQ20" i="12"/>
  <c r="CQ15" i="12"/>
  <c r="CQ12" i="12"/>
  <c r="CQ7" i="12"/>
  <c r="CR3" i="12"/>
  <c r="HH52" i="6"/>
  <c r="HH91" i="6"/>
  <c r="HH41" i="6"/>
  <c r="HH62" i="6"/>
  <c r="HH73" i="6"/>
  <c r="HH40" i="6"/>
  <c r="HH7" i="6"/>
  <c r="HH69" i="6"/>
  <c r="HH76" i="6"/>
  <c r="HH21" i="6"/>
  <c r="DC14" i="6" l="1"/>
  <c r="DC39" i="6"/>
  <c r="DC61" i="6"/>
  <c r="DC29" i="6"/>
  <c r="DC64" i="6"/>
  <c r="DC57" i="6"/>
  <c r="DC50" i="6"/>
  <c r="DC44" i="6"/>
  <c r="DC33" i="6"/>
  <c r="DC18" i="6"/>
  <c r="DC38" i="6"/>
  <c r="DC95" i="6"/>
  <c r="DC73" i="6"/>
  <c r="DC10" i="6"/>
  <c r="DC36" i="6"/>
  <c r="DC25" i="6"/>
  <c r="DC87" i="6"/>
  <c r="DC89" i="6"/>
  <c r="DC66" i="6"/>
  <c r="DC7" i="6"/>
  <c r="DC75" i="6"/>
  <c r="DC48" i="6"/>
  <c r="DC4" i="6"/>
  <c r="DC91" i="6"/>
  <c r="DC82" i="6"/>
  <c r="DC88" i="6"/>
  <c r="DD88" i="6" s="1"/>
  <c r="DC71" i="6"/>
  <c r="DC76" i="6"/>
  <c r="DC79" i="6"/>
  <c r="DC55" i="6"/>
  <c r="DC24" i="6"/>
  <c r="DC90" i="6"/>
  <c r="DD90" i="6" s="1"/>
  <c r="DC34" i="6"/>
  <c r="DC8" i="6"/>
  <c r="DC49" i="6"/>
  <c r="DC45" i="6"/>
  <c r="DC98" i="6"/>
  <c r="DC16" i="6"/>
  <c r="DC31" i="6"/>
  <c r="DC54" i="6"/>
  <c r="DC92" i="6"/>
  <c r="DC97" i="6"/>
  <c r="DC83" i="6"/>
  <c r="DC72" i="6"/>
  <c r="DC85" i="6"/>
  <c r="HI11" i="6"/>
  <c r="DC6" i="6"/>
  <c r="DC27" i="6"/>
  <c r="DD27" i="6" s="1"/>
  <c r="DC40" i="6"/>
  <c r="DC47" i="6"/>
  <c r="HI15" i="6"/>
  <c r="HI16" i="6"/>
  <c r="HI73" i="6"/>
  <c r="HI98" i="6"/>
  <c r="HI37" i="6"/>
  <c r="HI6" i="6"/>
  <c r="HI92" i="6"/>
  <c r="HI48" i="6"/>
  <c r="HJ48" i="6" s="1"/>
  <c r="HI65" i="6"/>
  <c r="DC60" i="6"/>
  <c r="DC77" i="6"/>
  <c r="DD77" i="6" s="1"/>
  <c r="DC51" i="6"/>
  <c r="DC69" i="6"/>
  <c r="DD69" i="6" s="1"/>
  <c r="DC68" i="6"/>
  <c r="DC21" i="6"/>
  <c r="DC80" i="6"/>
  <c r="DC20" i="6"/>
  <c r="DC43" i="6"/>
  <c r="HI76" i="6"/>
  <c r="HJ76" i="6" s="1"/>
  <c r="HI75" i="6"/>
  <c r="HI18" i="6"/>
  <c r="HI62" i="6"/>
  <c r="HI97" i="6"/>
  <c r="HI78" i="6"/>
  <c r="HJ78" i="6" s="1"/>
  <c r="HI19" i="6"/>
  <c r="HI5" i="6"/>
  <c r="HI96" i="6"/>
  <c r="HI90" i="6"/>
  <c r="HI93" i="6"/>
  <c r="HI87" i="6"/>
  <c r="DB3" i="6"/>
  <c r="DC1" i="6"/>
  <c r="DD83" i="6" s="1"/>
  <c r="DC93" i="6"/>
  <c r="DD93" i="6" s="1"/>
  <c r="DC52" i="6"/>
  <c r="DC67" i="6"/>
  <c r="DD67" i="6" s="1"/>
  <c r="DC19" i="6"/>
  <c r="DC32" i="6"/>
  <c r="DD32" i="6" s="1"/>
  <c r="DC13" i="6"/>
  <c r="DC41" i="6"/>
  <c r="HI66" i="6"/>
  <c r="HI41" i="6"/>
  <c r="HI57" i="6"/>
  <c r="HI86" i="6"/>
  <c r="HI81" i="6"/>
  <c r="HI20" i="6"/>
  <c r="DC26" i="6"/>
  <c r="DC23" i="6"/>
  <c r="DC5" i="6"/>
  <c r="DD5" i="6" s="1"/>
  <c r="DC59" i="6"/>
  <c r="DD59" i="6" s="1"/>
  <c r="HI23" i="6"/>
  <c r="HI56" i="6"/>
  <c r="HI24" i="6"/>
  <c r="HJ24" i="6" s="1"/>
  <c r="HI74" i="6"/>
  <c r="HI40" i="6"/>
  <c r="HI4" i="6"/>
  <c r="HI46" i="6"/>
  <c r="HI53" i="6"/>
  <c r="HI85" i="6"/>
  <c r="HI69" i="6"/>
  <c r="HI91" i="6"/>
  <c r="HI82" i="6"/>
  <c r="HI36" i="6"/>
  <c r="HI34" i="6"/>
  <c r="HI50" i="6"/>
  <c r="HI54" i="6"/>
  <c r="HI94" i="6"/>
  <c r="HI28" i="6"/>
  <c r="DC63" i="6"/>
  <c r="DD63" i="6" s="1"/>
  <c r="DC12" i="6"/>
  <c r="DC65" i="6"/>
  <c r="DC56" i="6"/>
  <c r="DD56" i="6" s="1"/>
  <c r="HI61" i="6"/>
  <c r="HI71" i="6"/>
  <c r="DD97" i="6"/>
  <c r="HI21" i="6"/>
  <c r="HI7" i="6"/>
  <c r="HI52" i="6"/>
  <c r="HI12" i="6"/>
  <c r="HI49" i="6"/>
  <c r="HI44" i="6"/>
  <c r="HI72" i="6"/>
  <c r="HI27" i="6"/>
  <c r="HI8" i="6"/>
  <c r="HI68" i="6"/>
  <c r="DC53" i="6"/>
  <c r="DC30" i="6"/>
  <c r="DD30" i="6" s="1"/>
  <c r="DC84" i="6"/>
  <c r="DD84" i="6" s="1"/>
  <c r="DC28" i="6"/>
  <c r="DC22" i="6"/>
  <c r="DD22" i="6" s="1"/>
  <c r="DC74" i="6"/>
  <c r="DC81" i="6"/>
  <c r="DD81" i="6" s="1"/>
  <c r="DC17" i="6"/>
  <c r="DC62" i="6"/>
  <c r="HI38" i="6"/>
  <c r="HI31" i="6"/>
  <c r="HI80" i="6"/>
  <c r="HI22" i="6"/>
  <c r="HI30" i="6"/>
  <c r="HH3" i="6"/>
  <c r="HI1" i="6"/>
  <c r="HJ67" i="6" s="1"/>
  <c r="HI26" i="6"/>
  <c r="HI64" i="6"/>
  <c r="HI10" i="6"/>
  <c r="HI33" i="6"/>
  <c r="HI83" i="6"/>
  <c r="HI17" i="6"/>
  <c r="HJ17" i="6" s="1"/>
  <c r="HJ23" i="6"/>
  <c r="HI42" i="6"/>
  <c r="HI25" i="6"/>
  <c r="CR111" i="12"/>
  <c r="CR110" i="12"/>
  <c r="CR105" i="12"/>
  <c r="CR104" i="12"/>
  <c r="CR107" i="12"/>
  <c r="CR106" i="12"/>
  <c r="CR103" i="12"/>
  <c r="CR109" i="12"/>
  <c r="CR108" i="12"/>
  <c r="CR102" i="12"/>
  <c r="CR98" i="12"/>
  <c r="CR92" i="12"/>
  <c r="CR97" i="12"/>
  <c r="CR94" i="12"/>
  <c r="CR101" i="12"/>
  <c r="CR91" i="12"/>
  <c r="CR100" i="12"/>
  <c r="CR99" i="12"/>
  <c r="CR95" i="12"/>
  <c r="CR90" i="12"/>
  <c r="CR96" i="12"/>
  <c r="CR89" i="12"/>
  <c r="CR86" i="12"/>
  <c r="CR93" i="12"/>
  <c r="CR87" i="12"/>
  <c r="CR83" i="12"/>
  <c r="CR88" i="12"/>
  <c r="CR84" i="12"/>
  <c r="CR77" i="12"/>
  <c r="CR82" i="12"/>
  <c r="CR85" i="12"/>
  <c r="CR79" i="12"/>
  <c r="CR76" i="12"/>
  <c r="CR73" i="12"/>
  <c r="CR70" i="12"/>
  <c r="CR78" i="12"/>
  <c r="CR75" i="12"/>
  <c r="CR67" i="12"/>
  <c r="CR81" i="12"/>
  <c r="CR72" i="12"/>
  <c r="CR69" i="12"/>
  <c r="CR74" i="12"/>
  <c r="CR66" i="12"/>
  <c r="CR71" i="12"/>
  <c r="CR62" i="12"/>
  <c r="CR68" i="12"/>
  <c r="CR80" i="12"/>
  <c r="CR64" i="12"/>
  <c r="CR61" i="12"/>
  <c r="CR58" i="12"/>
  <c r="CR63" i="12"/>
  <c r="CR60" i="12"/>
  <c r="CR47" i="12"/>
  <c r="CR59" i="12"/>
  <c r="CR55" i="12"/>
  <c r="CR54" i="12"/>
  <c r="CR52" i="12"/>
  <c r="CR49" i="12"/>
  <c r="CR51" i="12"/>
  <c r="CR48" i="12"/>
  <c r="CR42" i="12"/>
  <c r="CR34" i="12"/>
  <c r="CR65" i="12"/>
  <c r="CR39" i="12"/>
  <c r="CR36" i="12"/>
  <c r="CR57" i="12"/>
  <c r="CR56" i="12"/>
  <c r="CR41" i="12"/>
  <c r="CR33" i="12"/>
  <c r="CR25" i="12"/>
  <c r="CR53" i="12"/>
  <c r="CR50" i="12"/>
  <c r="CR44" i="12"/>
  <c r="CR38" i="12"/>
  <c r="CR30" i="12"/>
  <c r="CR46" i="12"/>
  <c r="CR43" i="12"/>
  <c r="CR35" i="12"/>
  <c r="CR27" i="12"/>
  <c r="CR45" i="12"/>
  <c r="CR40" i="12"/>
  <c r="CR32" i="12"/>
  <c r="CR24" i="12"/>
  <c r="CR28" i="12"/>
  <c r="CR22" i="12"/>
  <c r="CR14" i="12"/>
  <c r="CR6" i="12"/>
  <c r="CR19" i="12"/>
  <c r="CR11" i="12"/>
  <c r="CR29" i="12"/>
  <c r="CR16" i="12"/>
  <c r="CR8" i="12"/>
  <c r="CR5" i="12"/>
  <c r="CR21" i="12"/>
  <c r="CR13" i="12"/>
  <c r="CS3" i="12"/>
  <c r="CR26" i="12"/>
  <c r="CR18" i="12"/>
  <c r="CR10" i="12"/>
  <c r="CR37" i="12"/>
  <c r="CR23" i="12"/>
  <c r="CR15" i="12"/>
  <c r="CR9" i="12"/>
  <c r="CR20" i="12"/>
  <c r="CR17" i="12"/>
  <c r="CR7" i="12"/>
  <c r="CR31" i="12"/>
  <c r="CR12" i="12"/>
  <c r="HJ53" i="6"/>
  <c r="HI13" i="6"/>
  <c r="HJ13" i="6" s="1"/>
  <c r="HI43" i="6"/>
  <c r="HI58" i="6"/>
  <c r="HI84" i="6"/>
  <c r="HI45" i="6"/>
  <c r="HI89" i="6"/>
  <c r="HJ89" i="6" s="1"/>
  <c r="HI60" i="6"/>
  <c r="HI32" i="6"/>
  <c r="HI79" i="6"/>
  <c r="HJ79" i="6" s="1"/>
  <c r="HI39" i="6"/>
  <c r="HJ39" i="6" s="1"/>
  <c r="HI63" i="6"/>
  <c r="HJ97" i="6"/>
  <c r="HI95" i="6"/>
  <c r="HI59" i="6"/>
  <c r="HI47" i="6"/>
  <c r="HJ47" i="6" s="1"/>
  <c r="HI29" i="6"/>
  <c r="DD28" i="6" l="1"/>
  <c r="DD52" i="6"/>
  <c r="DD62" i="6"/>
  <c r="DD53" i="6"/>
  <c r="DD65" i="6"/>
  <c r="DD23" i="6"/>
  <c r="DD41" i="6"/>
  <c r="DD21" i="6"/>
  <c r="DD72" i="6"/>
  <c r="DD17" i="6"/>
  <c r="DD12" i="6"/>
  <c r="DD26" i="6"/>
  <c r="DD13" i="6"/>
  <c r="DD68" i="6"/>
  <c r="DE68" i="6" s="1"/>
  <c r="DD14" i="6"/>
  <c r="DD74" i="6"/>
  <c r="DD19" i="6"/>
  <c r="DD55" i="6"/>
  <c r="DD92" i="6"/>
  <c r="DD70" i="6"/>
  <c r="DE12" i="6"/>
  <c r="DD51" i="6"/>
  <c r="DD47" i="6"/>
  <c r="DD31" i="6"/>
  <c r="DD94" i="6"/>
  <c r="DD34" i="6"/>
  <c r="DD8" i="6"/>
  <c r="DD46" i="6"/>
  <c r="DD43" i="6"/>
  <c r="DE43" i="6" s="1"/>
  <c r="DD60" i="6"/>
  <c r="DD11" i="6"/>
  <c r="DD37" i="6"/>
  <c r="DD24" i="6"/>
  <c r="DD15" i="6"/>
  <c r="DE93" i="6"/>
  <c r="DD20" i="6"/>
  <c r="DD35" i="6"/>
  <c r="DD16" i="6"/>
  <c r="DD76" i="6"/>
  <c r="DD33" i="6"/>
  <c r="DD1" i="6"/>
  <c r="DE77" i="6" s="1"/>
  <c r="DD98" i="6"/>
  <c r="DE98" i="6" s="1"/>
  <c r="DD38" i="6"/>
  <c r="DD44" i="6"/>
  <c r="DD75" i="6"/>
  <c r="DD66" i="6"/>
  <c r="DD10" i="6"/>
  <c r="DD6" i="6"/>
  <c r="DC3" i="6"/>
  <c r="DD4" i="6"/>
  <c r="DE4" i="6" s="1"/>
  <c r="DD96" i="6"/>
  <c r="DD29" i="6"/>
  <c r="DD89" i="6"/>
  <c r="DD82" i="6"/>
  <c r="DD95" i="6"/>
  <c r="DD9" i="6"/>
  <c r="DD58" i="6"/>
  <c r="DE58" i="6" s="1"/>
  <c r="DD50" i="6"/>
  <c r="DE50" i="6" s="1"/>
  <c r="DD48" i="6"/>
  <c r="DD87" i="6"/>
  <c r="DD18" i="6"/>
  <c r="DD25" i="6"/>
  <c r="DD39" i="6"/>
  <c r="DD78" i="6"/>
  <c r="DD36" i="6"/>
  <c r="DE36" i="6" s="1"/>
  <c r="DD64" i="6"/>
  <c r="DE64" i="6" s="1"/>
  <c r="DD57" i="6"/>
  <c r="DD42" i="6"/>
  <c r="DD71" i="6"/>
  <c r="DD91" i="6"/>
  <c r="DD45" i="6"/>
  <c r="DD7" i="6"/>
  <c r="DD86" i="6"/>
  <c r="DE86" i="6" s="1"/>
  <c r="DD80" i="6"/>
  <c r="DE80" i="6" s="1"/>
  <c r="DD40" i="6"/>
  <c r="DD79" i="6"/>
  <c r="DD54" i="6"/>
  <c r="DD73" i="6"/>
  <c r="DE73" i="6" s="1"/>
  <c r="DD85" i="6"/>
  <c r="DE85" i="6" s="1"/>
  <c r="DD61" i="6"/>
  <c r="DD49" i="6"/>
  <c r="HJ59" i="6"/>
  <c r="HJ62" i="6"/>
  <c r="HJ32" i="6"/>
  <c r="HJ37" i="6"/>
  <c r="HJ45" i="6"/>
  <c r="HJ71" i="6"/>
  <c r="HJ61" i="6"/>
  <c r="HJ54" i="6"/>
  <c r="HJ34" i="6"/>
  <c r="HJ68" i="6"/>
  <c r="HJ28" i="6"/>
  <c r="HJ57" i="6"/>
  <c r="HJ35" i="6"/>
  <c r="HJ95" i="6"/>
  <c r="HJ98" i="6"/>
  <c r="HJ46" i="6"/>
  <c r="HJ65" i="6"/>
  <c r="HJ11" i="6"/>
  <c r="HJ83" i="6"/>
  <c r="HJ14" i="6"/>
  <c r="HJ36" i="6"/>
  <c r="HJ41" i="6"/>
  <c r="HJ90" i="6"/>
  <c r="HJ5" i="6"/>
  <c r="HJ87" i="6"/>
  <c r="HJ92" i="6"/>
  <c r="HJ84" i="6"/>
  <c r="HJ85" i="6"/>
  <c r="HJ4" i="6"/>
  <c r="HJ16" i="6"/>
  <c r="CS111" i="12"/>
  <c r="CS109" i="12"/>
  <c r="CS102" i="12"/>
  <c r="CS110" i="12"/>
  <c r="CS107" i="12"/>
  <c r="CS106" i="12"/>
  <c r="CS108" i="12"/>
  <c r="CS100" i="12"/>
  <c r="CS98" i="12"/>
  <c r="CS99" i="12"/>
  <c r="CS97" i="12"/>
  <c r="CS89" i="12"/>
  <c r="CS94" i="12"/>
  <c r="CS103" i="12"/>
  <c r="CS101" i="12"/>
  <c r="CS96" i="12"/>
  <c r="CS104" i="12"/>
  <c r="CS91" i="12"/>
  <c r="CS95" i="12"/>
  <c r="CS90" i="12"/>
  <c r="CS86" i="12"/>
  <c r="CS93" i="12"/>
  <c r="CS105" i="12"/>
  <c r="CS88" i="12"/>
  <c r="CS87" i="12"/>
  <c r="CS83" i="12"/>
  <c r="CS80" i="12"/>
  <c r="CS84" i="12"/>
  <c r="CS82" i="12"/>
  <c r="CS92" i="12"/>
  <c r="CS85" i="12"/>
  <c r="CS79" i="12"/>
  <c r="CS81" i="12"/>
  <c r="CS70" i="12"/>
  <c r="CS78" i="12"/>
  <c r="CS75" i="12"/>
  <c r="CS67" i="12"/>
  <c r="CS76" i="12"/>
  <c r="CS72" i="12"/>
  <c r="CS69" i="12"/>
  <c r="CS74" i="12"/>
  <c r="CS71" i="12"/>
  <c r="CS68" i="12"/>
  <c r="CS59" i="12"/>
  <c r="CS73" i="12"/>
  <c r="CS64" i="12"/>
  <c r="CS61" i="12"/>
  <c r="CS58" i="12"/>
  <c r="CS66" i="12"/>
  <c r="CS63" i="12"/>
  <c r="CS77" i="12"/>
  <c r="CS60" i="12"/>
  <c r="CS65" i="12"/>
  <c r="CS57" i="12"/>
  <c r="CS55" i="12"/>
  <c r="CS54" i="12"/>
  <c r="CS52" i="12"/>
  <c r="CS49" i="12"/>
  <c r="CS51" i="12"/>
  <c r="CS48" i="12"/>
  <c r="CS53" i="12"/>
  <c r="CS39" i="12"/>
  <c r="CS31" i="12"/>
  <c r="CS36" i="12"/>
  <c r="CS56" i="12"/>
  <c r="CS41" i="12"/>
  <c r="CS33" i="12"/>
  <c r="CS50" i="12"/>
  <c r="CS44" i="12"/>
  <c r="CS38" i="12"/>
  <c r="CS30" i="12"/>
  <c r="CS46" i="12"/>
  <c r="CS43" i="12"/>
  <c r="CS35" i="12"/>
  <c r="CS27" i="12"/>
  <c r="CS45" i="12"/>
  <c r="CS40" i="12"/>
  <c r="CS32" i="12"/>
  <c r="CS62" i="12"/>
  <c r="CS37" i="12"/>
  <c r="CS29" i="12"/>
  <c r="CS47" i="12"/>
  <c r="CS24" i="12"/>
  <c r="CS19" i="12"/>
  <c r="CS11" i="12"/>
  <c r="CS16" i="12"/>
  <c r="CS8" i="12"/>
  <c r="CS21" i="12"/>
  <c r="CS13" i="12"/>
  <c r="CT3" i="12"/>
  <c r="CS26" i="12"/>
  <c r="CS18" i="12"/>
  <c r="CS10" i="12"/>
  <c r="CS23" i="12"/>
  <c r="CS15" i="12"/>
  <c r="CS7" i="12"/>
  <c r="CS42" i="12"/>
  <c r="CS34" i="12"/>
  <c r="CS20" i="12"/>
  <c r="CS12" i="12"/>
  <c r="CS28" i="12"/>
  <c r="CS25" i="12"/>
  <c r="CS5" i="12"/>
  <c r="CS6" i="12"/>
  <c r="CS22" i="12"/>
  <c r="CS17" i="12"/>
  <c r="CS14" i="12"/>
  <c r="CS9" i="12"/>
  <c r="HJ21" i="6"/>
  <c r="HJ70" i="6"/>
  <c r="HJ33" i="6"/>
  <c r="HJ9" i="6"/>
  <c r="HJ30" i="6"/>
  <c r="HJ82" i="6"/>
  <c r="HJ12" i="6"/>
  <c r="HJ94" i="6"/>
  <c r="HJ88" i="6"/>
  <c r="HJ66" i="6"/>
  <c r="HJ15" i="6"/>
  <c r="HJ20" i="6"/>
  <c r="HJ10" i="6"/>
  <c r="HK10" i="6" s="1"/>
  <c r="HJ22" i="6"/>
  <c r="HI3" i="6"/>
  <c r="HJ1" i="6"/>
  <c r="HK17" i="6" s="1"/>
  <c r="HJ19" i="6"/>
  <c r="HJ8" i="6"/>
  <c r="HJ73" i="6"/>
  <c r="HJ29" i="6"/>
  <c r="HJ63" i="6"/>
  <c r="HJ6" i="6"/>
  <c r="HJ55" i="6"/>
  <c r="HJ18" i="6"/>
  <c r="HJ40" i="6"/>
  <c r="HJ27" i="6"/>
  <c r="HJ25" i="6"/>
  <c r="HJ74" i="6"/>
  <c r="HJ64" i="6"/>
  <c r="HJ51" i="6"/>
  <c r="HJ80" i="6"/>
  <c r="HJ50" i="6"/>
  <c r="HJ91" i="6"/>
  <c r="HJ31" i="6"/>
  <c r="HJ81" i="6"/>
  <c r="HJ86" i="6"/>
  <c r="HJ72" i="6"/>
  <c r="HJ96" i="6"/>
  <c r="HJ58" i="6"/>
  <c r="HJ49" i="6"/>
  <c r="HJ56" i="6"/>
  <c r="HJ44" i="6"/>
  <c r="HJ93" i="6"/>
  <c r="HJ69" i="6"/>
  <c r="HJ7" i="6"/>
  <c r="HJ60" i="6"/>
  <c r="HJ43" i="6"/>
  <c r="HJ75" i="6"/>
  <c r="HJ42" i="6"/>
  <c r="HJ52" i="6"/>
  <c r="HJ26" i="6"/>
  <c r="HJ38" i="6"/>
  <c r="HJ77" i="6"/>
  <c r="HK39" i="6" l="1"/>
  <c r="HK89" i="6"/>
  <c r="HK51" i="6"/>
  <c r="HK6" i="6"/>
  <c r="HK64" i="6"/>
  <c r="HK87" i="6"/>
  <c r="DF58" i="6"/>
  <c r="DE30" i="6"/>
  <c r="DF30" i="6" s="1"/>
  <c r="DE1" i="6"/>
  <c r="DF80" i="6" s="1"/>
  <c r="DE56" i="6"/>
  <c r="DF56" i="6" s="1"/>
  <c r="DE90" i="6"/>
  <c r="DF90" i="6" s="1"/>
  <c r="DD3" i="6"/>
  <c r="DE72" i="6"/>
  <c r="DF72" i="6" s="1"/>
  <c r="DE74" i="6"/>
  <c r="DF74" i="6" s="1"/>
  <c r="DE97" i="6"/>
  <c r="DF97" i="6" s="1"/>
  <c r="DE32" i="6"/>
  <c r="DF32" i="6" s="1"/>
  <c r="DE59" i="6"/>
  <c r="DF59" i="6" s="1"/>
  <c r="DE52" i="6"/>
  <c r="DF52" i="6" s="1"/>
  <c r="DE67" i="6"/>
  <c r="DF67" i="6" s="1"/>
  <c r="DE53" i="6"/>
  <c r="DF53" i="6" s="1"/>
  <c r="DE14" i="6"/>
  <c r="DF14" i="6" s="1"/>
  <c r="HK52" i="6"/>
  <c r="HK56" i="6"/>
  <c r="HK86" i="6"/>
  <c r="HK74" i="6"/>
  <c r="HK24" i="6"/>
  <c r="HK83" i="6"/>
  <c r="DE21" i="6"/>
  <c r="DF21" i="6" s="1"/>
  <c r="DE7" i="6"/>
  <c r="DF7" i="6" s="1"/>
  <c r="DE78" i="6"/>
  <c r="DF78" i="6" s="1"/>
  <c r="DE9" i="6"/>
  <c r="DF9" i="6" s="1"/>
  <c r="DE6" i="6"/>
  <c r="DF6" i="6" s="1"/>
  <c r="DE33" i="6"/>
  <c r="DF33" i="6" s="1"/>
  <c r="DE84" i="6"/>
  <c r="DF84" i="6" s="1"/>
  <c r="DE28" i="6"/>
  <c r="DF28" i="6" s="1"/>
  <c r="DE22" i="6"/>
  <c r="DF22" i="6" s="1"/>
  <c r="DE70" i="6"/>
  <c r="DF70" i="6" s="1"/>
  <c r="DE13" i="6"/>
  <c r="DF13" i="6" s="1"/>
  <c r="HK30" i="6"/>
  <c r="DE41" i="6"/>
  <c r="DF41" i="6" s="1"/>
  <c r="DE45" i="6"/>
  <c r="DF45" i="6" s="1"/>
  <c r="DE39" i="6"/>
  <c r="DF39" i="6" s="1"/>
  <c r="DE95" i="6"/>
  <c r="DF95" i="6" s="1"/>
  <c r="DE10" i="6"/>
  <c r="DF10" i="6" s="1"/>
  <c r="DE76" i="6"/>
  <c r="DF76" i="6" s="1"/>
  <c r="DE15" i="6"/>
  <c r="DF15" i="6" s="1"/>
  <c r="DE27" i="6"/>
  <c r="DF27" i="6" s="1"/>
  <c r="DE94" i="6"/>
  <c r="DF94" i="6" s="1"/>
  <c r="DE92" i="6"/>
  <c r="DF92" i="6" s="1"/>
  <c r="DE26" i="6"/>
  <c r="DF26" i="6" s="1"/>
  <c r="DF50" i="6"/>
  <c r="DF93" i="6"/>
  <c r="HK26" i="6"/>
  <c r="HK78" i="6"/>
  <c r="HK20" i="6"/>
  <c r="DF86" i="6"/>
  <c r="HK42" i="6"/>
  <c r="HK7" i="6"/>
  <c r="HK49" i="6"/>
  <c r="HK81" i="6"/>
  <c r="HK25" i="6"/>
  <c r="HK29" i="6"/>
  <c r="HK97" i="6"/>
  <c r="HK66" i="6"/>
  <c r="HK31" i="6"/>
  <c r="HK27" i="6"/>
  <c r="HK73" i="6"/>
  <c r="HK9" i="6"/>
  <c r="DE65" i="6"/>
  <c r="DF65" i="6" s="1"/>
  <c r="DE91" i="6"/>
  <c r="DF91" i="6" s="1"/>
  <c r="DE25" i="6"/>
  <c r="DF25" i="6" s="1"/>
  <c r="DE82" i="6"/>
  <c r="DF82" i="6" s="1"/>
  <c r="DE66" i="6"/>
  <c r="DF66" i="6" s="1"/>
  <c r="DE5" i="6"/>
  <c r="DF5" i="6" s="1"/>
  <c r="DE24" i="6"/>
  <c r="DF24" i="6" s="1"/>
  <c r="DE17" i="6"/>
  <c r="DF17" i="6" s="1"/>
  <c r="DE31" i="6"/>
  <c r="DF31" i="6" s="1"/>
  <c r="DE55" i="6"/>
  <c r="DF55" i="6" s="1"/>
  <c r="DE88" i="6"/>
  <c r="DF88" i="6" s="1"/>
  <c r="DF85" i="6"/>
  <c r="DF98" i="6"/>
  <c r="DF12" i="6"/>
  <c r="HK44" i="6"/>
  <c r="HK63" i="6"/>
  <c r="HK75" i="6"/>
  <c r="HK58" i="6"/>
  <c r="HK91" i="6"/>
  <c r="HK40" i="6"/>
  <c r="HL40" i="6" s="1"/>
  <c r="HK8" i="6"/>
  <c r="HK88" i="6"/>
  <c r="DE54" i="6"/>
  <c r="DF54" i="6" s="1"/>
  <c r="DE71" i="6"/>
  <c r="DF71" i="6" s="1"/>
  <c r="DE18" i="6"/>
  <c r="DF18" i="6" s="1"/>
  <c r="DE89" i="6"/>
  <c r="DF89" i="6" s="1"/>
  <c r="DE75" i="6"/>
  <c r="DF75" i="6" s="1"/>
  <c r="DE16" i="6"/>
  <c r="DF16" i="6" s="1"/>
  <c r="DE37" i="6"/>
  <c r="DF37" i="6" s="1"/>
  <c r="DE46" i="6"/>
  <c r="DF46" i="6" s="1"/>
  <c r="DE47" i="6"/>
  <c r="DF47" i="6" s="1"/>
  <c r="DE69" i="6"/>
  <c r="DF69" i="6" s="1"/>
  <c r="DE23" i="6"/>
  <c r="DF23" i="6" s="1"/>
  <c r="DF4" i="6"/>
  <c r="DF77" i="6"/>
  <c r="HK72" i="6"/>
  <c r="HK12" i="6"/>
  <c r="DF73" i="6"/>
  <c r="HK38" i="6"/>
  <c r="HK69" i="6"/>
  <c r="HK50" i="6"/>
  <c r="HK18" i="6"/>
  <c r="HK19" i="6"/>
  <c r="HK98" i="6"/>
  <c r="HK54" i="6"/>
  <c r="DE49" i="6"/>
  <c r="DF49" i="6" s="1"/>
  <c r="DE79" i="6"/>
  <c r="DF79" i="6" s="1"/>
  <c r="DE42" i="6"/>
  <c r="DF42" i="6" s="1"/>
  <c r="DE87" i="6"/>
  <c r="DF87" i="6" s="1"/>
  <c r="DE29" i="6"/>
  <c r="DF29" i="6" s="1"/>
  <c r="DE44" i="6"/>
  <c r="DF44" i="6" s="1"/>
  <c r="DE35" i="6"/>
  <c r="DF35" i="6" s="1"/>
  <c r="DE11" i="6"/>
  <c r="DF11" i="6" s="1"/>
  <c r="DE8" i="6"/>
  <c r="DF8" i="6" s="1"/>
  <c r="DE51" i="6"/>
  <c r="DF51" i="6" s="1"/>
  <c r="DE63" i="6"/>
  <c r="DF63" i="6" s="1"/>
  <c r="DE62" i="6"/>
  <c r="DF62" i="6" s="1"/>
  <c r="DF64" i="6"/>
  <c r="HK23" i="6"/>
  <c r="HK77" i="6"/>
  <c r="HK43" i="6"/>
  <c r="HK96" i="6"/>
  <c r="HK60" i="6"/>
  <c r="HK93" i="6"/>
  <c r="HK47" i="6"/>
  <c r="HK80" i="6"/>
  <c r="HK55" i="6"/>
  <c r="HK22" i="6"/>
  <c r="HK79" i="6"/>
  <c r="DE61" i="6"/>
  <c r="DF61" i="6" s="1"/>
  <c r="DE40" i="6"/>
  <c r="DF40" i="6" s="1"/>
  <c r="DE57" i="6"/>
  <c r="DF57" i="6" s="1"/>
  <c r="DE48" i="6"/>
  <c r="DF48" i="6" s="1"/>
  <c r="DE96" i="6"/>
  <c r="DF96" i="6" s="1"/>
  <c r="DE38" i="6"/>
  <c r="DF38" i="6" s="1"/>
  <c r="DE20" i="6"/>
  <c r="DF20" i="6" s="1"/>
  <c r="DE60" i="6"/>
  <c r="DF60" i="6" s="1"/>
  <c r="DE34" i="6"/>
  <c r="DF34" i="6" s="1"/>
  <c r="DE19" i="6"/>
  <c r="DF19" i="6" s="1"/>
  <c r="DE81" i="6"/>
  <c r="DF81" i="6" s="1"/>
  <c r="DE83" i="6"/>
  <c r="DF83" i="6" s="1"/>
  <c r="HK41" i="6"/>
  <c r="HK68" i="6"/>
  <c r="HK61" i="6"/>
  <c r="HK62" i="6"/>
  <c r="HK92" i="6"/>
  <c r="HK14" i="6"/>
  <c r="HK35" i="6"/>
  <c r="HK34" i="6"/>
  <c r="HK71" i="6"/>
  <c r="HK59" i="6"/>
  <c r="CT108" i="12"/>
  <c r="CT109" i="12"/>
  <c r="CT111" i="12"/>
  <c r="CT110" i="12"/>
  <c r="CT107" i="12"/>
  <c r="CT106" i="12"/>
  <c r="CT103" i="12"/>
  <c r="CT105" i="12"/>
  <c r="CT102" i="12"/>
  <c r="CT100" i="12"/>
  <c r="CT99" i="12"/>
  <c r="CT95" i="12"/>
  <c r="CT104" i="12"/>
  <c r="CT94" i="12"/>
  <c r="CT101" i="12"/>
  <c r="CT96" i="12"/>
  <c r="CT93" i="12"/>
  <c r="CT98" i="12"/>
  <c r="CT90" i="12"/>
  <c r="CT86" i="12"/>
  <c r="CT88" i="12"/>
  <c r="CT97" i="12"/>
  <c r="CT92" i="12"/>
  <c r="CT85" i="12"/>
  <c r="CT89" i="12"/>
  <c r="CT84" i="12"/>
  <c r="CT82" i="12"/>
  <c r="CT79" i="12"/>
  <c r="CT81" i="12"/>
  <c r="CT78" i="12"/>
  <c r="CT75" i="12"/>
  <c r="CT76" i="12"/>
  <c r="CT72" i="12"/>
  <c r="CT69" i="12"/>
  <c r="CT83" i="12"/>
  <c r="CT74" i="12"/>
  <c r="CT91" i="12"/>
  <c r="CT71" i="12"/>
  <c r="CT87" i="12"/>
  <c r="CT68" i="12"/>
  <c r="CT80" i="12"/>
  <c r="CT77" i="12"/>
  <c r="CT73" i="12"/>
  <c r="CT64" i="12"/>
  <c r="CT70" i="12"/>
  <c r="CT61" i="12"/>
  <c r="CT66" i="12"/>
  <c r="CT63" i="12"/>
  <c r="CT55" i="12"/>
  <c r="CT67" i="12"/>
  <c r="CT60" i="12"/>
  <c r="CT65" i="12"/>
  <c r="CT57" i="12"/>
  <c r="CT62" i="12"/>
  <c r="CT54" i="12"/>
  <c r="CT59" i="12"/>
  <c r="CT49" i="12"/>
  <c r="CT58" i="12"/>
  <c r="CT51" i="12"/>
  <c r="CT48" i="12"/>
  <c r="CT53" i="12"/>
  <c r="CT45" i="12"/>
  <c r="CT56" i="12"/>
  <c r="CT50" i="12"/>
  <c r="CT36" i="12"/>
  <c r="CT41" i="12"/>
  <c r="CT33" i="12"/>
  <c r="CT52" i="12"/>
  <c r="CT44" i="12"/>
  <c r="CT38" i="12"/>
  <c r="CT30" i="12"/>
  <c r="CT46" i="12"/>
  <c r="CT43" i="12"/>
  <c r="CT35" i="12"/>
  <c r="CT27" i="12"/>
  <c r="CT40" i="12"/>
  <c r="CT32" i="12"/>
  <c r="CT37" i="12"/>
  <c r="CT29" i="12"/>
  <c r="CT47" i="12"/>
  <c r="CT42" i="12"/>
  <c r="CT34" i="12"/>
  <c r="CT26" i="12"/>
  <c r="CT16" i="12"/>
  <c r="CT8" i="12"/>
  <c r="CT5" i="12"/>
  <c r="CT21" i="12"/>
  <c r="CT13" i="12"/>
  <c r="CT18" i="12"/>
  <c r="CT10" i="12"/>
  <c r="CT23" i="12"/>
  <c r="CT15" i="12"/>
  <c r="CT7" i="12"/>
  <c r="CT20" i="12"/>
  <c r="CT12" i="12"/>
  <c r="CT39" i="12"/>
  <c r="CT31" i="12"/>
  <c r="CT17" i="12"/>
  <c r="CT9" i="12"/>
  <c r="CT28" i="12"/>
  <c r="CT25" i="12"/>
  <c r="CT6" i="12"/>
  <c r="CT24" i="12"/>
  <c r="CU3" i="12"/>
  <c r="CT22" i="12"/>
  <c r="CT19" i="12"/>
  <c r="CT14" i="12"/>
  <c r="CT11" i="12"/>
  <c r="HK33" i="6"/>
  <c r="HK11" i="6"/>
  <c r="HK13" i="6"/>
  <c r="HL44" i="6"/>
  <c r="HJ3" i="6"/>
  <c r="HK1" i="6"/>
  <c r="HL17" i="6" s="1"/>
  <c r="HK15" i="6"/>
  <c r="HK16" i="6"/>
  <c r="HK5" i="6"/>
  <c r="HK45" i="6"/>
  <c r="HK76" i="6"/>
  <c r="HL9" i="6"/>
  <c r="HK4" i="6"/>
  <c r="HK90" i="6"/>
  <c r="HK36" i="6"/>
  <c r="HL36" i="6" s="1"/>
  <c r="HK65" i="6"/>
  <c r="HL65" i="6" s="1"/>
  <c r="HK57" i="6"/>
  <c r="HK37" i="6"/>
  <c r="HK48" i="6"/>
  <c r="HL10" i="6"/>
  <c r="HL87" i="6"/>
  <c r="HL69" i="6"/>
  <c r="HL24" i="6"/>
  <c r="HK82" i="6"/>
  <c r="HK70" i="6"/>
  <c r="HK85" i="6"/>
  <c r="HK95" i="6"/>
  <c r="HL47" i="6"/>
  <c r="HL42" i="6"/>
  <c r="HL6" i="6"/>
  <c r="HL19" i="6"/>
  <c r="HK53" i="6"/>
  <c r="HK94" i="6"/>
  <c r="HK21" i="6"/>
  <c r="HK84" i="6"/>
  <c r="HL84" i="6" s="1"/>
  <c r="HK46" i="6"/>
  <c r="HK28" i="6"/>
  <c r="HK32" i="6"/>
  <c r="HK67" i="6"/>
  <c r="HL67" i="6" s="1"/>
  <c r="HL73" i="6" l="1"/>
  <c r="DF36" i="6"/>
  <c r="HL79" i="6"/>
  <c r="HL33" i="6"/>
  <c r="HL62" i="6"/>
  <c r="DF43" i="6"/>
  <c r="HL97" i="6"/>
  <c r="HL35" i="6"/>
  <c r="DE3" i="6"/>
  <c r="DF1" i="6"/>
  <c r="DG32" i="6" s="1"/>
  <c r="DF68" i="6"/>
  <c r="DG68" i="6" s="1"/>
  <c r="HL46" i="6"/>
  <c r="HL53" i="6"/>
  <c r="HL78" i="6"/>
  <c r="HL98" i="6"/>
  <c r="HL95" i="6"/>
  <c r="HL23" i="6"/>
  <c r="HL54" i="6"/>
  <c r="HL15" i="6"/>
  <c r="HL83" i="6"/>
  <c r="HL11" i="6"/>
  <c r="HL34" i="6"/>
  <c r="HL74" i="6"/>
  <c r="HL30" i="6"/>
  <c r="HL91" i="6"/>
  <c r="HL51" i="6"/>
  <c r="HL75" i="6"/>
  <c r="HL32" i="6"/>
  <c r="HL39" i="6"/>
  <c r="HL43" i="6"/>
  <c r="HL7" i="6"/>
  <c r="HL90" i="6"/>
  <c r="HL77" i="6"/>
  <c r="HL5" i="6"/>
  <c r="HL80" i="6"/>
  <c r="HL63" i="6"/>
  <c r="HL68" i="6"/>
  <c r="HL49" i="6"/>
  <c r="HL14" i="6"/>
  <c r="HL61" i="6"/>
  <c r="HL21" i="6"/>
  <c r="HL8" i="6"/>
  <c r="HL31" i="6"/>
  <c r="HL85" i="6"/>
  <c r="HL55" i="6"/>
  <c r="HL48" i="6"/>
  <c r="HL4" i="6"/>
  <c r="HL64" i="6"/>
  <c r="HL76" i="6"/>
  <c r="HL16" i="6"/>
  <c r="HL29" i="6"/>
  <c r="HL52" i="6"/>
  <c r="HL88" i="6"/>
  <c r="CU110" i="12"/>
  <c r="CU109" i="12"/>
  <c r="CU111" i="12"/>
  <c r="CU108" i="12"/>
  <c r="CU104" i="12"/>
  <c r="CU103" i="12"/>
  <c r="CU105" i="12"/>
  <c r="CU102" i="12"/>
  <c r="CU100" i="12"/>
  <c r="CU107" i="12"/>
  <c r="CU106" i="12"/>
  <c r="CU97" i="12"/>
  <c r="CU101" i="12"/>
  <c r="CU91" i="12"/>
  <c r="CU96" i="12"/>
  <c r="CU93" i="12"/>
  <c r="CU98" i="12"/>
  <c r="CU90" i="12"/>
  <c r="CU99" i="12"/>
  <c r="CU95" i="12"/>
  <c r="CU89" i="12"/>
  <c r="CU94" i="12"/>
  <c r="CU88" i="12"/>
  <c r="CU92" i="12"/>
  <c r="CU85" i="12"/>
  <c r="CU84" i="12"/>
  <c r="CU82" i="12"/>
  <c r="CU81" i="12"/>
  <c r="CU78" i="12"/>
  <c r="CU87" i="12"/>
  <c r="CU83" i="12"/>
  <c r="CU79" i="12"/>
  <c r="CU76" i="12"/>
  <c r="CU72" i="12"/>
  <c r="CU69" i="12"/>
  <c r="CU74" i="12"/>
  <c r="CU66" i="12"/>
  <c r="CU71" i="12"/>
  <c r="CU68" i="12"/>
  <c r="CU80" i="12"/>
  <c r="CU77" i="12"/>
  <c r="CU73" i="12"/>
  <c r="CU86" i="12"/>
  <c r="CU70" i="12"/>
  <c r="CU61" i="12"/>
  <c r="CU75" i="12"/>
  <c r="CU63" i="12"/>
  <c r="CU67" i="12"/>
  <c r="CU60" i="12"/>
  <c r="CU65" i="12"/>
  <c r="CU57" i="12"/>
  <c r="CU62" i="12"/>
  <c r="CU59" i="12"/>
  <c r="CU58" i="12"/>
  <c r="CU46" i="12"/>
  <c r="CU51" i="12"/>
  <c r="CU48" i="12"/>
  <c r="CU53" i="12"/>
  <c r="CU56" i="12"/>
  <c r="CU50" i="12"/>
  <c r="CU47" i="12"/>
  <c r="CU64" i="12"/>
  <c r="CU41" i="12"/>
  <c r="CU33" i="12"/>
  <c r="CU52" i="12"/>
  <c r="CU49" i="12"/>
  <c r="CU44" i="12"/>
  <c r="CU38" i="12"/>
  <c r="CU54" i="12"/>
  <c r="CU43" i="12"/>
  <c r="CU35" i="12"/>
  <c r="CU40" i="12"/>
  <c r="CU32" i="12"/>
  <c r="CU24" i="12"/>
  <c r="CU45" i="12"/>
  <c r="CU37" i="12"/>
  <c r="CU29" i="12"/>
  <c r="CU55" i="12"/>
  <c r="CU42" i="12"/>
  <c r="CU34" i="12"/>
  <c r="CU26" i="12"/>
  <c r="CU39" i="12"/>
  <c r="CU31" i="12"/>
  <c r="CU23" i="12"/>
  <c r="CU21" i="12"/>
  <c r="CU13" i="12"/>
  <c r="CV3" i="12"/>
  <c r="CU18" i="12"/>
  <c r="CU10" i="12"/>
  <c r="CU15" i="12"/>
  <c r="CU7" i="12"/>
  <c r="CU30" i="12"/>
  <c r="CU20" i="12"/>
  <c r="CU12" i="12"/>
  <c r="CU17" i="12"/>
  <c r="CU9" i="12"/>
  <c r="CU36" i="12"/>
  <c r="CU28" i="12"/>
  <c r="CU25" i="12"/>
  <c r="CU22" i="12"/>
  <c r="CU14" i="12"/>
  <c r="CU27" i="12"/>
  <c r="CU6" i="12"/>
  <c r="CU5" i="12"/>
  <c r="CU19" i="12"/>
  <c r="CU16" i="12"/>
  <c r="CU11" i="12"/>
  <c r="CU8" i="12"/>
  <c r="HL92" i="6"/>
  <c r="HL25" i="6"/>
  <c r="HL22" i="6"/>
  <c r="HL93" i="6"/>
  <c r="HL28" i="6"/>
  <c r="HL94" i="6"/>
  <c r="HL70" i="6"/>
  <c r="HL38" i="6"/>
  <c r="HL37" i="6"/>
  <c r="HL86" i="6"/>
  <c r="HL45" i="6"/>
  <c r="HL18" i="6"/>
  <c r="HL20" i="6"/>
  <c r="HL27" i="6"/>
  <c r="HL50" i="6"/>
  <c r="HL82" i="6"/>
  <c r="HL81" i="6"/>
  <c r="HL12" i="6"/>
  <c r="HL89" i="6"/>
  <c r="HL13" i="6"/>
  <c r="HL59" i="6"/>
  <c r="HL96" i="6"/>
  <c r="HL1" i="6"/>
  <c r="HM17" i="6" s="1"/>
  <c r="HK3" i="6"/>
  <c r="HL56" i="6"/>
  <c r="HL26" i="6"/>
  <c r="HM26" i="6" s="1"/>
  <c r="HL57" i="6"/>
  <c r="HL58" i="6"/>
  <c r="HM58" i="6" s="1"/>
  <c r="HL72" i="6"/>
  <c r="HL60" i="6"/>
  <c r="HL71" i="6"/>
  <c r="HM71" i="6" s="1"/>
  <c r="HL66" i="6"/>
  <c r="HL41" i="6"/>
  <c r="HM41" i="6" l="1"/>
  <c r="HM56" i="6"/>
  <c r="DG36" i="6"/>
  <c r="HM73" i="6"/>
  <c r="DG35" i="6"/>
  <c r="HM96" i="6"/>
  <c r="DG74" i="6"/>
  <c r="HM18" i="6"/>
  <c r="HM67" i="6"/>
  <c r="DG43" i="6"/>
  <c r="DG86" i="6"/>
  <c r="HM68" i="6"/>
  <c r="DG30" i="6"/>
  <c r="HM59" i="6"/>
  <c r="HM15" i="6"/>
  <c r="HM10" i="6"/>
  <c r="HM66" i="6"/>
  <c r="DG6" i="6"/>
  <c r="DG1" i="6"/>
  <c r="DG51" i="6"/>
  <c r="DH51" i="6" s="1"/>
  <c r="DG84" i="6"/>
  <c r="DH84" i="6" s="1"/>
  <c r="DG39" i="6"/>
  <c r="DF3" i="6"/>
  <c r="DG24" i="6"/>
  <c r="DG78" i="6"/>
  <c r="DH78" i="6" s="1"/>
  <c r="DG59" i="6"/>
  <c r="DH59" i="6" s="1"/>
  <c r="DG96" i="6"/>
  <c r="DH96" i="6" s="1"/>
  <c r="DG70" i="6"/>
  <c r="DH70" i="6" s="1"/>
  <c r="DG14" i="6"/>
  <c r="DH14" i="6" s="1"/>
  <c r="DG45" i="6"/>
  <c r="DG15" i="6"/>
  <c r="DG37" i="6"/>
  <c r="DG28" i="6"/>
  <c r="DH28" i="6" s="1"/>
  <c r="DG60" i="6"/>
  <c r="DH60" i="6" s="1"/>
  <c r="DG11" i="6"/>
  <c r="DH11" i="6" s="1"/>
  <c r="DG91" i="6"/>
  <c r="DH91" i="6" s="1"/>
  <c r="DG40" i="6"/>
  <c r="DH40" i="6" s="1"/>
  <c r="DG61" i="6"/>
  <c r="DH61" i="6" s="1"/>
  <c r="DG75" i="6"/>
  <c r="DG19" i="6"/>
  <c r="DH19" i="6" s="1"/>
  <c r="DG76" i="6"/>
  <c r="DH76" i="6" s="1"/>
  <c r="DG55" i="6"/>
  <c r="DH55" i="6" s="1"/>
  <c r="DG62" i="6"/>
  <c r="DH62" i="6" s="1"/>
  <c r="DG88" i="6"/>
  <c r="DH88" i="6" s="1"/>
  <c r="DG42" i="6"/>
  <c r="DH42" i="6" s="1"/>
  <c r="DG77" i="6"/>
  <c r="DH77" i="6" s="1"/>
  <c r="DG49" i="6"/>
  <c r="DH49" i="6" s="1"/>
  <c r="DG29" i="6"/>
  <c r="DH29" i="6" s="1"/>
  <c r="DG81" i="6"/>
  <c r="DH81" i="6" s="1"/>
  <c r="DG4" i="6"/>
  <c r="DH4" i="6" s="1"/>
  <c r="DG31" i="6"/>
  <c r="DH31" i="6" s="1"/>
  <c r="DG12" i="6"/>
  <c r="DH12" i="6" s="1"/>
  <c r="DG53" i="6"/>
  <c r="DH53" i="6" s="1"/>
  <c r="DG22" i="6"/>
  <c r="DH22" i="6" s="1"/>
  <c r="DG67" i="6"/>
  <c r="DH67" i="6" s="1"/>
  <c r="DG90" i="6"/>
  <c r="DH90" i="6" s="1"/>
  <c r="DG64" i="6"/>
  <c r="DH64" i="6" s="1"/>
  <c r="DG63" i="6"/>
  <c r="DH63" i="6" s="1"/>
  <c r="DG97" i="6"/>
  <c r="DH97" i="6" s="1"/>
  <c r="DG26" i="6"/>
  <c r="DH26" i="6" s="1"/>
  <c r="DG33" i="6"/>
  <c r="DH33" i="6" s="1"/>
  <c r="DG54" i="6"/>
  <c r="DH54" i="6" s="1"/>
  <c r="DG8" i="6"/>
  <c r="DH8" i="6" s="1"/>
  <c r="DG7" i="6"/>
  <c r="DH7" i="6" s="1"/>
  <c r="DG38" i="6"/>
  <c r="DH38" i="6" s="1"/>
  <c r="DG52" i="6"/>
  <c r="DH52" i="6" s="1"/>
  <c r="DG27" i="6"/>
  <c r="DH27" i="6" s="1"/>
  <c r="DG17" i="6"/>
  <c r="DH17" i="6" s="1"/>
  <c r="DG92" i="6"/>
  <c r="DH92" i="6" s="1"/>
  <c r="DG48" i="6"/>
  <c r="DH48" i="6" s="1"/>
  <c r="DG50" i="6"/>
  <c r="DH50" i="6" s="1"/>
  <c r="DG73" i="6"/>
  <c r="DH73" i="6" s="1"/>
  <c r="DG13" i="6"/>
  <c r="DH13" i="6" s="1"/>
  <c r="DG46" i="6"/>
  <c r="DH46" i="6" s="1"/>
  <c r="DG44" i="6"/>
  <c r="DH44" i="6" s="1"/>
  <c r="DG21" i="6"/>
  <c r="DH21" i="6" s="1"/>
  <c r="DG95" i="6"/>
  <c r="DH95" i="6" s="1"/>
  <c r="DG65" i="6"/>
  <c r="DH65" i="6" s="1"/>
  <c r="DG25" i="6"/>
  <c r="DH25" i="6" s="1"/>
  <c r="DG98" i="6"/>
  <c r="DH98" i="6" s="1"/>
  <c r="DG69" i="6"/>
  <c r="DH69" i="6" s="1"/>
  <c r="DG47" i="6"/>
  <c r="DH47" i="6" s="1"/>
  <c r="DG58" i="6"/>
  <c r="DH58" i="6" s="1"/>
  <c r="DG23" i="6"/>
  <c r="DH23" i="6" s="1"/>
  <c r="DG87" i="6"/>
  <c r="DH87" i="6" s="1"/>
  <c r="DG89" i="6"/>
  <c r="DH89" i="6" s="1"/>
  <c r="DG5" i="6"/>
  <c r="DH5" i="6" s="1"/>
  <c r="DG79" i="6"/>
  <c r="DH79" i="6" s="1"/>
  <c r="DG66" i="6"/>
  <c r="DH66" i="6" s="1"/>
  <c r="DG10" i="6"/>
  <c r="DH10" i="6" s="1"/>
  <c r="DG72" i="6"/>
  <c r="DH72" i="6" s="1"/>
  <c r="DG56" i="6"/>
  <c r="DH56" i="6" s="1"/>
  <c r="DG82" i="6"/>
  <c r="DH82" i="6" s="1"/>
  <c r="HM48" i="6"/>
  <c r="HN48" i="6" s="1"/>
  <c r="HM5" i="6"/>
  <c r="HM95" i="6"/>
  <c r="DG93" i="6"/>
  <c r="DH93" i="6" s="1"/>
  <c r="DG9" i="6"/>
  <c r="DH9" i="6" s="1"/>
  <c r="DG85" i="6"/>
  <c r="DH85" i="6" s="1"/>
  <c r="HM70" i="6"/>
  <c r="HM25" i="6"/>
  <c r="HM88" i="6"/>
  <c r="HM24" i="6"/>
  <c r="DG71" i="6"/>
  <c r="DH71" i="6" s="1"/>
  <c r="DG41" i="6"/>
  <c r="DH41" i="6" s="1"/>
  <c r="DG16" i="6"/>
  <c r="DH16" i="6" s="1"/>
  <c r="HM57" i="6"/>
  <c r="HM9" i="6"/>
  <c r="DG34" i="6"/>
  <c r="DG18" i="6"/>
  <c r="DH18" i="6" s="1"/>
  <c r="DG83" i="6"/>
  <c r="DH83" i="6" s="1"/>
  <c r="DG20" i="6"/>
  <c r="DH20" i="6" s="1"/>
  <c r="HM84" i="6"/>
  <c r="DG94" i="6"/>
  <c r="DH94" i="6" s="1"/>
  <c r="DG57" i="6"/>
  <c r="DH57" i="6" s="1"/>
  <c r="DG80" i="6"/>
  <c r="DH80" i="6" s="1"/>
  <c r="CV110" i="12"/>
  <c r="CV111" i="12"/>
  <c r="CV109" i="12"/>
  <c r="CV101" i="12"/>
  <c r="CV105" i="12"/>
  <c r="CV100" i="12"/>
  <c r="CV107" i="12"/>
  <c r="CV106" i="12"/>
  <c r="CV108" i="12"/>
  <c r="CV104" i="12"/>
  <c r="CV97" i="12"/>
  <c r="CV96" i="12"/>
  <c r="CV103" i="12"/>
  <c r="CV93" i="12"/>
  <c r="CV98" i="12"/>
  <c r="CV99" i="12"/>
  <c r="CV95" i="12"/>
  <c r="CV89" i="12"/>
  <c r="CV94" i="12"/>
  <c r="CV102" i="12"/>
  <c r="CV88" i="12"/>
  <c r="CV92" i="12"/>
  <c r="CV85" i="12"/>
  <c r="CV91" i="12"/>
  <c r="CV87" i="12"/>
  <c r="CV82" i="12"/>
  <c r="CV79" i="12"/>
  <c r="CV90" i="12"/>
  <c r="CV81" i="12"/>
  <c r="CV78" i="12"/>
  <c r="CV83" i="12"/>
  <c r="CV86" i="12"/>
  <c r="CV80" i="12"/>
  <c r="CV69" i="12"/>
  <c r="CV74" i="12"/>
  <c r="CV66" i="12"/>
  <c r="CV71" i="12"/>
  <c r="CV84" i="12"/>
  <c r="CV68" i="12"/>
  <c r="CV77" i="12"/>
  <c r="CV73" i="12"/>
  <c r="CV70" i="12"/>
  <c r="CV75" i="12"/>
  <c r="CV67" i="12"/>
  <c r="CV72" i="12"/>
  <c r="CV63" i="12"/>
  <c r="CV76" i="12"/>
  <c r="CV60" i="12"/>
  <c r="CV65" i="12"/>
  <c r="CV57" i="12"/>
  <c r="CV62" i="12"/>
  <c r="CV59" i="12"/>
  <c r="CV64" i="12"/>
  <c r="CV56" i="12"/>
  <c r="CV51" i="12"/>
  <c r="CV48" i="12"/>
  <c r="CV53" i="12"/>
  <c r="CV50" i="12"/>
  <c r="CV47" i="12"/>
  <c r="CV52" i="12"/>
  <c r="CV49" i="12"/>
  <c r="CV44" i="12"/>
  <c r="CV38" i="12"/>
  <c r="CV30" i="12"/>
  <c r="CV54" i="12"/>
  <c r="CV43" i="12"/>
  <c r="CV35" i="12"/>
  <c r="CV46" i="12"/>
  <c r="CV40" i="12"/>
  <c r="CV32" i="12"/>
  <c r="CV45" i="12"/>
  <c r="CV37" i="12"/>
  <c r="CV29" i="12"/>
  <c r="CV55" i="12"/>
  <c r="CV42" i="12"/>
  <c r="CV34" i="12"/>
  <c r="CV26" i="12"/>
  <c r="CV61" i="12"/>
  <c r="CV58" i="12"/>
  <c r="CV39" i="12"/>
  <c r="CV31" i="12"/>
  <c r="CV36" i="12"/>
  <c r="CV28" i="12"/>
  <c r="CV18" i="12"/>
  <c r="CV10" i="12"/>
  <c r="CV15" i="12"/>
  <c r="CV7" i="12"/>
  <c r="CV23" i="12"/>
  <c r="CV20" i="12"/>
  <c r="CV12" i="12"/>
  <c r="CV17" i="12"/>
  <c r="CV9" i="12"/>
  <c r="CV25" i="12"/>
  <c r="CV22" i="12"/>
  <c r="CV14" i="12"/>
  <c r="CV6" i="12"/>
  <c r="CV41" i="12"/>
  <c r="CV33" i="12"/>
  <c r="CV27" i="12"/>
  <c r="CV19" i="12"/>
  <c r="CV11" i="12"/>
  <c r="CV5" i="12"/>
  <c r="CW3" i="12"/>
  <c r="CV21" i="12"/>
  <c r="CV16" i="12"/>
  <c r="CV13" i="12"/>
  <c r="CV8" i="12"/>
  <c r="CV24" i="12"/>
  <c r="HM38" i="6"/>
  <c r="HM64" i="6"/>
  <c r="HM31" i="6"/>
  <c r="HM14" i="6"/>
  <c r="HM49" i="6"/>
  <c r="HM80" i="6"/>
  <c r="HM43" i="6"/>
  <c r="HM74" i="6"/>
  <c r="HM83" i="6"/>
  <c r="HM36" i="6"/>
  <c r="HM47" i="6"/>
  <c r="HM4" i="6"/>
  <c r="HM33" i="6"/>
  <c r="HM39" i="6"/>
  <c r="HM40" i="6"/>
  <c r="HM50" i="6"/>
  <c r="HM44" i="6"/>
  <c r="HM92" i="6"/>
  <c r="HM8" i="6"/>
  <c r="HM6" i="6"/>
  <c r="HM77" i="6"/>
  <c r="HM32" i="6"/>
  <c r="HM98" i="6"/>
  <c r="HN98" i="6" s="1"/>
  <c r="HM12" i="6"/>
  <c r="HM35" i="6"/>
  <c r="HM45" i="6"/>
  <c r="HM65" i="6"/>
  <c r="HM52" i="6"/>
  <c r="HM55" i="6"/>
  <c r="HM97" i="6"/>
  <c r="HM63" i="6"/>
  <c r="HM54" i="6"/>
  <c r="HM78" i="6"/>
  <c r="HM60" i="6"/>
  <c r="HM69" i="6"/>
  <c r="HM27" i="6"/>
  <c r="HM86" i="6"/>
  <c r="HM19" i="6"/>
  <c r="HM29" i="6"/>
  <c r="HM85" i="6"/>
  <c r="HM21" i="6"/>
  <c r="HM79" i="6"/>
  <c r="HM90" i="6"/>
  <c r="HM75" i="6"/>
  <c r="HM91" i="6"/>
  <c r="HM34" i="6"/>
  <c r="HM53" i="6"/>
  <c r="HM72" i="6"/>
  <c r="HM13" i="6"/>
  <c r="HM81" i="6"/>
  <c r="HM87" i="6"/>
  <c r="HM94" i="6"/>
  <c r="HM93" i="6"/>
  <c r="HM16" i="6"/>
  <c r="HN16" i="6" s="1"/>
  <c r="HM7" i="6"/>
  <c r="HM30" i="6"/>
  <c r="HM1" i="6"/>
  <c r="HN17" i="6" s="1"/>
  <c r="HL3" i="6"/>
  <c r="HM89" i="6"/>
  <c r="HM82" i="6"/>
  <c r="HN82" i="6" s="1"/>
  <c r="HM20" i="6"/>
  <c r="HM37" i="6"/>
  <c r="HM28" i="6"/>
  <c r="HM22" i="6"/>
  <c r="HM76" i="6"/>
  <c r="HN76" i="6" s="1"/>
  <c r="HM61" i="6"/>
  <c r="HN61" i="6" s="1"/>
  <c r="HM42" i="6"/>
  <c r="HM51" i="6"/>
  <c r="HN51" i="6" s="1"/>
  <c r="HM62" i="6"/>
  <c r="HM11" i="6"/>
  <c r="HM23" i="6"/>
  <c r="HM46" i="6"/>
  <c r="HN42" i="6" l="1"/>
  <c r="HN89" i="6"/>
  <c r="HN93" i="6"/>
  <c r="HN67" i="6"/>
  <c r="HN46" i="6"/>
  <c r="HN22" i="6"/>
  <c r="HN66" i="6"/>
  <c r="HN8" i="6"/>
  <c r="HO8" i="6" s="1"/>
  <c r="HN23" i="6"/>
  <c r="HN28" i="6"/>
  <c r="HN11" i="6"/>
  <c r="HN30" i="6"/>
  <c r="HN35" i="6"/>
  <c r="HN37" i="6"/>
  <c r="HN78" i="6"/>
  <c r="HN62" i="6"/>
  <c r="HN20" i="6"/>
  <c r="HN7" i="6"/>
  <c r="HN84" i="6"/>
  <c r="HN31" i="6"/>
  <c r="DH34" i="6"/>
  <c r="DG3" i="6"/>
  <c r="DH1" i="6"/>
  <c r="DI87" i="6" s="1"/>
  <c r="DH43" i="6"/>
  <c r="DH30" i="6"/>
  <c r="DH6" i="6"/>
  <c r="DH35" i="6"/>
  <c r="DH37" i="6"/>
  <c r="DI37" i="6" s="1"/>
  <c r="DH24" i="6"/>
  <c r="DH68" i="6"/>
  <c r="DH86" i="6"/>
  <c r="HN79" i="6"/>
  <c r="HN9" i="6"/>
  <c r="HN58" i="6"/>
  <c r="DH75" i="6"/>
  <c r="DI75" i="6" s="1"/>
  <c r="DH15" i="6"/>
  <c r="DH36" i="6"/>
  <c r="DH74" i="6"/>
  <c r="DH45" i="6"/>
  <c r="DH39" i="6"/>
  <c r="DH32" i="6"/>
  <c r="HN13" i="6"/>
  <c r="HN90" i="6"/>
  <c r="HN86" i="6"/>
  <c r="HN60" i="6"/>
  <c r="HN63" i="6"/>
  <c r="HN45" i="6"/>
  <c r="HN18" i="6"/>
  <c r="HN36" i="6"/>
  <c r="HN25" i="6"/>
  <c r="HN49" i="6"/>
  <c r="HN27" i="6"/>
  <c r="HN97" i="6"/>
  <c r="HN6" i="6"/>
  <c r="HN50" i="6"/>
  <c r="HN39" i="6"/>
  <c r="HN47" i="6"/>
  <c r="HN14" i="6"/>
  <c r="HO14" i="6" s="1"/>
  <c r="HN41" i="6"/>
  <c r="HN94" i="6"/>
  <c r="HN72" i="6"/>
  <c r="HN53" i="6"/>
  <c r="HN21" i="6"/>
  <c r="HN54" i="6"/>
  <c r="HN55" i="6"/>
  <c r="HN12" i="6"/>
  <c r="HN96" i="6"/>
  <c r="HN83" i="6"/>
  <c r="HN64" i="6"/>
  <c r="HN85" i="6"/>
  <c r="HN52" i="6"/>
  <c r="HN59" i="6"/>
  <c r="HN33" i="6"/>
  <c r="HN74" i="6"/>
  <c r="HN70" i="6"/>
  <c r="HN56" i="6"/>
  <c r="HN34" i="6"/>
  <c r="HN29" i="6"/>
  <c r="HN69" i="6"/>
  <c r="HN92" i="6"/>
  <c r="HN40" i="6"/>
  <c r="HN26" i="6"/>
  <c r="CW107" i="12"/>
  <c r="CW111" i="12"/>
  <c r="CW110" i="12"/>
  <c r="CW106" i="12"/>
  <c r="CW105" i="12"/>
  <c r="CW102" i="12"/>
  <c r="CW108" i="12"/>
  <c r="CW104" i="12"/>
  <c r="CW109" i="12"/>
  <c r="CW99" i="12"/>
  <c r="CW101" i="12"/>
  <c r="CW94" i="12"/>
  <c r="CW103" i="12"/>
  <c r="CW93" i="12"/>
  <c r="CW98" i="12"/>
  <c r="CW95" i="12"/>
  <c r="CW100" i="12"/>
  <c r="CW92" i="12"/>
  <c r="CW96" i="12"/>
  <c r="CW85" i="12"/>
  <c r="CW97" i="12"/>
  <c r="CW91" i="12"/>
  <c r="CW87" i="12"/>
  <c r="CW90" i="12"/>
  <c r="CW89" i="12"/>
  <c r="CW88" i="12"/>
  <c r="CW81" i="12"/>
  <c r="CW78" i="12"/>
  <c r="CW83" i="12"/>
  <c r="CW86" i="12"/>
  <c r="CW80" i="12"/>
  <c r="CW84" i="12"/>
  <c r="CW77" i="12"/>
  <c r="CW74" i="12"/>
  <c r="CW71" i="12"/>
  <c r="CW68" i="12"/>
  <c r="CW82" i="12"/>
  <c r="CW73" i="12"/>
  <c r="CW70" i="12"/>
  <c r="CW75" i="12"/>
  <c r="CW67" i="12"/>
  <c r="CW76" i="12"/>
  <c r="CW72" i="12"/>
  <c r="CW63" i="12"/>
  <c r="CW69" i="12"/>
  <c r="CW60" i="12"/>
  <c r="CW79" i="12"/>
  <c r="CW66" i="12"/>
  <c r="CW65" i="12"/>
  <c r="CW62" i="12"/>
  <c r="CW54" i="12"/>
  <c r="CW59" i="12"/>
  <c r="CW64" i="12"/>
  <c r="CW56" i="12"/>
  <c r="CW61" i="12"/>
  <c r="CW48" i="12"/>
  <c r="CW53" i="12"/>
  <c r="CW50" i="12"/>
  <c r="CW52" i="12"/>
  <c r="CW44" i="12"/>
  <c r="CW57" i="12"/>
  <c r="CW55" i="12"/>
  <c r="CW49" i="12"/>
  <c r="CW43" i="12"/>
  <c r="CW35" i="12"/>
  <c r="CW46" i="12"/>
  <c r="CW40" i="12"/>
  <c r="CW32" i="12"/>
  <c r="CW45" i="12"/>
  <c r="CW37" i="12"/>
  <c r="CW42" i="12"/>
  <c r="CW34" i="12"/>
  <c r="CW26" i="12"/>
  <c r="CW58" i="12"/>
  <c r="CW39" i="12"/>
  <c r="CW31" i="12"/>
  <c r="CW47" i="12"/>
  <c r="CW36" i="12"/>
  <c r="CW28" i="12"/>
  <c r="CW51" i="12"/>
  <c r="CW41" i="12"/>
  <c r="CW33" i="12"/>
  <c r="CW25" i="12"/>
  <c r="CW15" i="12"/>
  <c r="CW7" i="12"/>
  <c r="CW29" i="12"/>
  <c r="CW23" i="12"/>
  <c r="CW20" i="12"/>
  <c r="CW12" i="12"/>
  <c r="CW30" i="12"/>
  <c r="CW17" i="12"/>
  <c r="CW9" i="12"/>
  <c r="CW22" i="12"/>
  <c r="CW14" i="12"/>
  <c r="CW6" i="12"/>
  <c r="CW27" i="12"/>
  <c r="CW19" i="12"/>
  <c r="CW11" i="12"/>
  <c r="CW38" i="12"/>
  <c r="CW24" i="12"/>
  <c r="CW16" i="12"/>
  <c r="CW8" i="12"/>
  <c r="CW5" i="12"/>
  <c r="CW18" i="12"/>
  <c r="CW10" i="12"/>
  <c r="CW21" i="12"/>
  <c r="CW13" i="12"/>
  <c r="CX3" i="12"/>
  <c r="HN87" i="6"/>
  <c r="HN95" i="6"/>
  <c r="HN91" i="6"/>
  <c r="HN19" i="6"/>
  <c r="HN88" i="6"/>
  <c r="HN65" i="6"/>
  <c r="HO65" i="6" s="1"/>
  <c r="HN10" i="6"/>
  <c r="HO10" i="6" s="1"/>
  <c r="HN32" i="6"/>
  <c r="HN44" i="6"/>
  <c r="HN4" i="6"/>
  <c r="HN71" i="6"/>
  <c r="HO71" i="6" s="1"/>
  <c r="HN43" i="6"/>
  <c r="HO43" i="6" s="1"/>
  <c r="HN38" i="6"/>
  <c r="HN15" i="6"/>
  <c r="HO15" i="6" s="1"/>
  <c r="HO51" i="6"/>
  <c r="HO28" i="6"/>
  <c r="HM3" i="6"/>
  <c r="HN1" i="6"/>
  <c r="HO23" i="6" s="1"/>
  <c r="HN81" i="6"/>
  <c r="HN75" i="6"/>
  <c r="HO75" i="6" s="1"/>
  <c r="HN73" i="6"/>
  <c r="HO73" i="6" s="1"/>
  <c r="HN68" i="6"/>
  <c r="HN77" i="6"/>
  <c r="HN57" i="6"/>
  <c r="HO57" i="6" s="1"/>
  <c r="HN5" i="6"/>
  <c r="HN80" i="6"/>
  <c r="HN24" i="6"/>
  <c r="HO24" i="6" s="1"/>
  <c r="DI50" i="6" l="1"/>
  <c r="DJ50" i="6" s="1"/>
  <c r="DI79" i="6"/>
  <c r="HO87" i="6"/>
  <c r="DI39" i="6"/>
  <c r="DI43" i="6"/>
  <c r="DJ43" i="6" s="1"/>
  <c r="DJ39" i="6"/>
  <c r="DI45" i="6"/>
  <c r="DJ45" i="6" s="1"/>
  <c r="DI62" i="6"/>
  <c r="DI1" i="6"/>
  <c r="DI81" i="6"/>
  <c r="DI70" i="6"/>
  <c r="DI66" i="6"/>
  <c r="DI72" i="6"/>
  <c r="DJ72" i="6" s="1"/>
  <c r="DI42" i="6"/>
  <c r="DI69" i="6"/>
  <c r="DJ69" i="6" s="1"/>
  <c r="DI96" i="6"/>
  <c r="DI73" i="6"/>
  <c r="DJ73" i="6" s="1"/>
  <c r="DI64" i="6"/>
  <c r="DI11" i="6"/>
  <c r="DI91" i="6"/>
  <c r="DI38" i="6"/>
  <c r="DJ38" i="6" s="1"/>
  <c r="DI26" i="6"/>
  <c r="DI14" i="6"/>
  <c r="DJ14" i="6" s="1"/>
  <c r="DI5" i="6"/>
  <c r="DI80" i="6"/>
  <c r="DJ80" i="6" s="1"/>
  <c r="DI56" i="6"/>
  <c r="DI61" i="6"/>
  <c r="DI20" i="6"/>
  <c r="DI19" i="6"/>
  <c r="DJ19" i="6" s="1"/>
  <c r="DI16" i="6"/>
  <c r="DI27" i="6"/>
  <c r="DJ27" i="6" s="1"/>
  <c r="DI23" i="6"/>
  <c r="DI55" i="6"/>
  <c r="DJ55" i="6" s="1"/>
  <c r="DH3" i="6"/>
  <c r="DI93" i="6"/>
  <c r="DI12" i="6"/>
  <c r="DI94" i="6"/>
  <c r="DJ94" i="6" s="1"/>
  <c r="DI59" i="6"/>
  <c r="DI89" i="6"/>
  <c r="DJ89" i="6" s="1"/>
  <c r="DI13" i="6"/>
  <c r="DI52" i="6"/>
  <c r="DJ52" i="6" s="1"/>
  <c r="DI51" i="6"/>
  <c r="DI8" i="6"/>
  <c r="DI17" i="6"/>
  <c r="DI29" i="6"/>
  <c r="DJ29" i="6" s="1"/>
  <c r="DI77" i="6"/>
  <c r="DI67" i="6"/>
  <c r="DJ67" i="6" s="1"/>
  <c r="DI4" i="6"/>
  <c r="DI46" i="6"/>
  <c r="DJ46" i="6" s="1"/>
  <c r="DI40" i="6"/>
  <c r="DI90" i="6"/>
  <c r="DI83" i="6"/>
  <c r="DJ83" i="6" s="1"/>
  <c r="DI84" i="6"/>
  <c r="DJ84" i="6" s="1"/>
  <c r="DI31" i="6"/>
  <c r="DI47" i="6"/>
  <c r="DJ47" i="6" s="1"/>
  <c r="DI53" i="6"/>
  <c r="DI49" i="6"/>
  <c r="DJ49" i="6" s="1"/>
  <c r="DI98" i="6"/>
  <c r="DI60" i="6"/>
  <c r="DI95" i="6"/>
  <c r="DJ95" i="6" s="1"/>
  <c r="DI78" i="6"/>
  <c r="DJ78" i="6" s="1"/>
  <c r="DI33" i="6"/>
  <c r="DI18" i="6"/>
  <c r="DJ18" i="6" s="1"/>
  <c r="DI44" i="6"/>
  <c r="DI88" i="6"/>
  <c r="DJ88" i="6" s="1"/>
  <c r="DI28" i="6"/>
  <c r="DI7" i="6"/>
  <c r="DI63" i="6"/>
  <c r="DJ63" i="6" s="1"/>
  <c r="DI22" i="6"/>
  <c r="DJ22" i="6" s="1"/>
  <c r="DI97" i="6"/>
  <c r="DI85" i="6"/>
  <c r="DJ85" i="6" s="1"/>
  <c r="DI41" i="6"/>
  <c r="DI82" i="6"/>
  <c r="DJ82" i="6" s="1"/>
  <c r="DI57" i="6"/>
  <c r="DI25" i="6"/>
  <c r="DI76" i="6"/>
  <c r="DJ76" i="6" s="1"/>
  <c r="HO77" i="6"/>
  <c r="HP77" i="6" s="1"/>
  <c r="HO11" i="6"/>
  <c r="DI54" i="6"/>
  <c r="DJ54" i="6" s="1"/>
  <c r="DI71" i="6"/>
  <c r="DJ75" i="6"/>
  <c r="HO68" i="6"/>
  <c r="HO81" i="6"/>
  <c r="HO4" i="6"/>
  <c r="HO88" i="6"/>
  <c r="HP88" i="6" s="1"/>
  <c r="HO22" i="6"/>
  <c r="DI48" i="6"/>
  <c r="DJ48" i="6" s="1"/>
  <c r="DI35" i="6"/>
  <c r="DI34" i="6"/>
  <c r="DJ34" i="6" s="1"/>
  <c r="HO80" i="6"/>
  <c r="HO5" i="6"/>
  <c r="HP5" i="6" s="1"/>
  <c r="HO56" i="6"/>
  <c r="HO96" i="6"/>
  <c r="HO90" i="6"/>
  <c r="HP90" i="6" s="1"/>
  <c r="DI65" i="6"/>
  <c r="DI6" i="6"/>
  <c r="DJ6" i="6" s="1"/>
  <c r="DI58" i="6"/>
  <c r="HO9" i="6"/>
  <c r="DI74" i="6"/>
  <c r="DJ74" i="6" s="1"/>
  <c r="DI86" i="6"/>
  <c r="DJ86" i="6" s="1"/>
  <c r="DI10" i="6"/>
  <c r="HO44" i="6"/>
  <c r="HP44" i="6" s="1"/>
  <c r="HO30" i="6"/>
  <c r="HO93" i="6"/>
  <c r="HO61" i="6"/>
  <c r="DI36" i="6"/>
  <c r="DI68" i="6"/>
  <c r="DJ68" i="6" s="1"/>
  <c r="DI9" i="6"/>
  <c r="DJ9" i="6" s="1"/>
  <c r="DI21" i="6"/>
  <c r="DJ37" i="6"/>
  <c r="HO91" i="6"/>
  <c r="HO38" i="6"/>
  <c r="HP38" i="6" s="1"/>
  <c r="HO32" i="6"/>
  <c r="HO95" i="6"/>
  <c r="DI32" i="6"/>
  <c r="DJ32" i="6" s="1"/>
  <c r="DI15" i="6"/>
  <c r="DJ15" i="6" s="1"/>
  <c r="DI24" i="6"/>
  <c r="DI30" i="6"/>
  <c r="DJ30" i="6" s="1"/>
  <c r="DI92" i="6"/>
  <c r="DJ87" i="6"/>
  <c r="HN3" i="6"/>
  <c r="HO1" i="6"/>
  <c r="HP28" i="6" s="1"/>
  <c r="HO19" i="6"/>
  <c r="HP19" i="6" s="1"/>
  <c r="HO7" i="6"/>
  <c r="HO40" i="6"/>
  <c r="HO29" i="6"/>
  <c r="HO54" i="6"/>
  <c r="HO41" i="6"/>
  <c r="HO42" i="6"/>
  <c r="HO50" i="6"/>
  <c r="HP50" i="6" s="1"/>
  <c r="HO78" i="6"/>
  <c r="HP78" i="6" s="1"/>
  <c r="HO60" i="6"/>
  <c r="HO37" i="6"/>
  <c r="HP37" i="6" s="1"/>
  <c r="HP93" i="6"/>
  <c r="HP91" i="6"/>
  <c r="HO26" i="6"/>
  <c r="HP26" i="6" s="1"/>
  <c r="HO92" i="6"/>
  <c r="HO34" i="6"/>
  <c r="HP34" i="6" s="1"/>
  <c r="HO31" i="6"/>
  <c r="HO33" i="6"/>
  <c r="HP33" i="6" s="1"/>
  <c r="HO82" i="6"/>
  <c r="HO6" i="6"/>
  <c r="HO84" i="6"/>
  <c r="HP84" i="6" s="1"/>
  <c r="HO66" i="6"/>
  <c r="HP66" i="6" s="1"/>
  <c r="HO86" i="6"/>
  <c r="HP56" i="6"/>
  <c r="HP10" i="6"/>
  <c r="HO85" i="6"/>
  <c r="HP85" i="6" s="1"/>
  <c r="HO21" i="6"/>
  <c r="HP21" i="6" s="1"/>
  <c r="HO46" i="6"/>
  <c r="HO16" i="6"/>
  <c r="HP16" i="6" s="1"/>
  <c r="HO70" i="6"/>
  <c r="HP70" i="6" s="1"/>
  <c r="HO64" i="6"/>
  <c r="HP64" i="6" s="1"/>
  <c r="HO53" i="6"/>
  <c r="HO58" i="6"/>
  <c r="HP58" i="6" s="1"/>
  <c r="HO97" i="6"/>
  <c r="HO49" i="6"/>
  <c r="HP49" i="6" s="1"/>
  <c r="HO18" i="6"/>
  <c r="HO13" i="6"/>
  <c r="HO98" i="6"/>
  <c r="HP98" i="6" s="1"/>
  <c r="HP96" i="6"/>
  <c r="CX109" i="12"/>
  <c r="CX111" i="12"/>
  <c r="CX108" i="12"/>
  <c r="CX110" i="12"/>
  <c r="CX107" i="12"/>
  <c r="CX103" i="12"/>
  <c r="CX99" i="12"/>
  <c r="CX106" i="12"/>
  <c r="CX101" i="12"/>
  <c r="CX96" i="12"/>
  <c r="CX98" i="12"/>
  <c r="CX90" i="12"/>
  <c r="CX95" i="12"/>
  <c r="CX100" i="12"/>
  <c r="CX92" i="12"/>
  <c r="CX105" i="12"/>
  <c r="CX102" i="12"/>
  <c r="CX97" i="12"/>
  <c r="CX89" i="12"/>
  <c r="CX94" i="12"/>
  <c r="CX88" i="12"/>
  <c r="CX93" i="12"/>
  <c r="CX91" i="12"/>
  <c r="CX87" i="12"/>
  <c r="CX81" i="12"/>
  <c r="CX85" i="12"/>
  <c r="CX83" i="12"/>
  <c r="CX104" i="12"/>
  <c r="CX86" i="12"/>
  <c r="CX80" i="12"/>
  <c r="CX84" i="12"/>
  <c r="CX82" i="12"/>
  <c r="CX78" i="12"/>
  <c r="CX71" i="12"/>
  <c r="CX68" i="12"/>
  <c r="CX73" i="12"/>
  <c r="CX77" i="12"/>
  <c r="CX70" i="12"/>
  <c r="CX75" i="12"/>
  <c r="CX76" i="12"/>
  <c r="CX72" i="12"/>
  <c r="CX79" i="12"/>
  <c r="CX69" i="12"/>
  <c r="CX74" i="12"/>
  <c r="CX60" i="12"/>
  <c r="CX66" i="12"/>
  <c r="CX65" i="12"/>
  <c r="CX67" i="12"/>
  <c r="CX62" i="12"/>
  <c r="CX59" i="12"/>
  <c r="CX64" i="12"/>
  <c r="CX56" i="12"/>
  <c r="CX61" i="12"/>
  <c r="CX58" i="12"/>
  <c r="CX53" i="12"/>
  <c r="CX45" i="12"/>
  <c r="CX50" i="12"/>
  <c r="CX47" i="12"/>
  <c r="CX52" i="12"/>
  <c r="CX57" i="12"/>
  <c r="CX55" i="12"/>
  <c r="CX49" i="12"/>
  <c r="CX54" i="12"/>
  <c r="CX46" i="12"/>
  <c r="CX40" i="12"/>
  <c r="CX32" i="12"/>
  <c r="CX37" i="12"/>
  <c r="CX42" i="12"/>
  <c r="CX34" i="12"/>
  <c r="CX39" i="12"/>
  <c r="CX31" i="12"/>
  <c r="CX48" i="12"/>
  <c r="CX36" i="12"/>
  <c r="CX28" i="12"/>
  <c r="CX51" i="12"/>
  <c r="CX41" i="12"/>
  <c r="CX33" i="12"/>
  <c r="CX63" i="12"/>
  <c r="CX38" i="12"/>
  <c r="CX30" i="12"/>
  <c r="CX29" i="12"/>
  <c r="CX23" i="12"/>
  <c r="CX20" i="12"/>
  <c r="CX12" i="12"/>
  <c r="CX17" i="12"/>
  <c r="CX9" i="12"/>
  <c r="CX26" i="12"/>
  <c r="CX22" i="12"/>
  <c r="CX14" i="12"/>
  <c r="CX6" i="12"/>
  <c r="CX27" i="12"/>
  <c r="CX25" i="12"/>
  <c r="CX19" i="12"/>
  <c r="CX11" i="12"/>
  <c r="CX43" i="12"/>
  <c r="CX35" i="12"/>
  <c r="CX24" i="12"/>
  <c r="CX16" i="12"/>
  <c r="CX8" i="12"/>
  <c r="CX21" i="12"/>
  <c r="CX13" i="12"/>
  <c r="CX18" i="12"/>
  <c r="CX10" i="12"/>
  <c r="CX15" i="12"/>
  <c r="CY3" i="12"/>
  <c r="CX44" i="12"/>
  <c r="CX7" i="12"/>
  <c r="CX5" i="12"/>
  <c r="HO48" i="6"/>
  <c r="HO83" i="6"/>
  <c r="HP83" i="6" s="1"/>
  <c r="HO72" i="6"/>
  <c r="HP72" i="6" s="1"/>
  <c r="HO67" i="6"/>
  <c r="HO47" i="6"/>
  <c r="HP47" i="6" s="1"/>
  <c r="HO25" i="6"/>
  <c r="HO45" i="6"/>
  <c r="HP45" i="6" s="1"/>
  <c r="HO79" i="6"/>
  <c r="HP24" i="6"/>
  <c r="HP51" i="6"/>
  <c r="HP4" i="6"/>
  <c r="HO59" i="6"/>
  <c r="HP59" i="6" s="1"/>
  <c r="HO12" i="6"/>
  <c r="HO94" i="6"/>
  <c r="HO39" i="6"/>
  <c r="HP39" i="6" s="1"/>
  <c r="HO20" i="6"/>
  <c r="HP20" i="6" s="1"/>
  <c r="HO36" i="6"/>
  <c r="HO63" i="6"/>
  <c r="HP63" i="6" s="1"/>
  <c r="HP8" i="6"/>
  <c r="HO35" i="6"/>
  <c r="HP35" i="6" s="1"/>
  <c r="HO62" i="6"/>
  <c r="HP62" i="6" s="1"/>
  <c r="HO69" i="6"/>
  <c r="HO76" i="6"/>
  <c r="HP76" i="6" s="1"/>
  <c r="HO74" i="6"/>
  <c r="HO52" i="6"/>
  <c r="HP52" i="6" s="1"/>
  <c r="HO89" i="6"/>
  <c r="HO55" i="6"/>
  <c r="HO27" i="6"/>
  <c r="HP27" i="6" s="1"/>
  <c r="HO17" i="6"/>
  <c r="HP17" i="6" s="1"/>
  <c r="HP69" i="6" l="1"/>
  <c r="HP36" i="6"/>
  <c r="HQ36" i="6" s="1"/>
  <c r="HP11" i="6"/>
  <c r="HP67" i="6"/>
  <c r="HP23" i="6"/>
  <c r="HP53" i="6"/>
  <c r="HQ53" i="6" s="1"/>
  <c r="HP46" i="6"/>
  <c r="HP86" i="6"/>
  <c r="HP92" i="6"/>
  <c r="HP60" i="6"/>
  <c r="DJ24" i="6"/>
  <c r="DJ21" i="6"/>
  <c r="DJ10" i="6"/>
  <c r="DJ97" i="6"/>
  <c r="DJ33" i="6"/>
  <c r="DJ31" i="6"/>
  <c r="DJ77" i="6"/>
  <c r="DJ59" i="6"/>
  <c r="DJ16" i="6"/>
  <c r="DJ26" i="6"/>
  <c r="DJ42" i="6"/>
  <c r="DK42" i="6" s="1"/>
  <c r="DJ12" i="6"/>
  <c r="DJ91" i="6"/>
  <c r="HP55" i="6"/>
  <c r="HP94" i="6"/>
  <c r="HP14" i="6"/>
  <c r="HQ14" i="6" s="1"/>
  <c r="HP48" i="6"/>
  <c r="HP13" i="6"/>
  <c r="HP65" i="6"/>
  <c r="HQ65" i="6" s="1"/>
  <c r="HP30" i="6"/>
  <c r="HQ30" i="6" s="1"/>
  <c r="HP6" i="6"/>
  <c r="HP42" i="6"/>
  <c r="HQ42" i="6" s="1"/>
  <c r="HP95" i="6"/>
  <c r="DJ36" i="6"/>
  <c r="DK36" i="6" s="1"/>
  <c r="HP9" i="6"/>
  <c r="HP80" i="6"/>
  <c r="HP81" i="6"/>
  <c r="DJ25" i="6"/>
  <c r="DJ7" i="6"/>
  <c r="DJ60" i="6"/>
  <c r="DJ90" i="6"/>
  <c r="DJ8" i="6"/>
  <c r="DJ93" i="6"/>
  <c r="DJ61" i="6"/>
  <c r="DJ11" i="6"/>
  <c r="DJ70" i="6"/>
  <c r="DJ17" i="6"/>
  <c r="DJ20" i="6"/>
  <c r="DJ66" i="6"/>
  <c r="HP89" i="6"/>
  <c r="HP12" i="6"/>
  <c r="HP79" i="6"/>
  <c r="HP18" i="6"/>
  <c r="HQ18" i="6" s="1"/>
  <c r="HP71" i="6"/>
  <c r="HQ71" i="6" s="1"/>
  <c r="HP87" i="6"/>
  <c r="HP82" i="6"/>
  <c r="HQ82" i="6" s="1"/>
  <c r="HP15" i="6"/>
  <c r="HP41" i="6"/>
  <c r="HP43" i="6"/>
  <c r="HP32" i="6"/>
  <c r="DJ58" i="6"/>
  <c r="HP68" i="6"/>
  <c r="HQ68" i="6" s="1"/>
  <c r="DJ57" i="6"/>
  <c r="DJ28" i="6"/>
  <c r="DJ98" i="6"/>
  <c r="DJ40" i="6"/>
  <c r="DJ51" i="6"/>
  <c r="DJ56" i="6"/>
  <c r="DJ64" i="6"/>
  <c r="DJ81" i="6"/>
  <c r="DK81" i="6" s="1"/>
  <c r="HP74" i="6"/>
  <c r="HP22" i="6"/>
  <c r="HQ22" i="6" s="1"/>
  <c r="HP25" i="6"/>
  <c r="HP97" i="6"/>
  <c r="HQ97" i="6" s="1"/>
  <c r="HP75" i="6"/>
  <c r="HP31" i="6"/>
  <c r="HP29" i="6"/>
  <c r="HQ29" i="6" s="1"/>
  <c r="DJ92" i="6"/>
  <c r="DJ65" i="6"/>
  <c r="DJ35" i="6"/>
  <c r="DJ71" i="6"/>
  <c r="DJ41" i="6"/>
  <c r="DJ44" i="6"/>
  <c r="DJ53" i="6"/>
  <c r="DJ4" i="6"/>
  <c r="DJ13" i="6"/>
  <c r="DJ23" i="6"/>
  <c r="DJ5" i="6"/>
  <c r="DJ96" i="6"/>
  <c r="DJ62" i="6"/>
  <c r="HP40" i="6"/>
  <c r="DK49" i="6"/>
  <c r="DI3" i="6"/>
  <c r="DJ1" i="6"/>
  <c r="DK56" i="6" s="1"/>
  <c r="HP54" i="6"/>
  <c r="HQ54" i="6" s="1"/>
  <c r="HP7" i="6"/>
  <c r="DK53" i="6"/>
  <c r="DK14" i="6"/>
  <c r="DK31" i="6"/>
  <c r="DJ79" i="6"/>
  <c r="DK79" i="6" s="1"/>
  <c r="DK84" i="6"/>
  <c r="DK29" i="6"/>
  <c r="DK20" i="6"/>
  <c r="DK66" i="6"/>
  <c r="HQ34" i="6"/>
  <c r="HQ32" i="6"/>
  <c r="HQ33" i="6"/>
  <c r="HQ81" i="6"/>
  <c r="HP1" i="6"/>
  <c r="HQ48" i="6" s="1"/>
  <c r="HO3" i="6"/>
  <c r="HP61" i="6"/>
  <c r="HQ35" i="6"/>
  <c r="HQ86" i="6"/>
  <c r="HQ74" i="6"/>
  <c r="HQ49" i="6"/>
  <c r="HQ28" i="6"/>
  <c r="HP73" i="6"/>
  <c r="HP57" i="6"/>
  <c r="HQ57" i="6" s="1"/>
  <c r="HQ8" i="6"/>
  <c r="CY109" i="12"/>
  <c r="CY110" i="12"/>
  <c r="CY104" i="12"/>
  <c r="CY108" i="12"/>
  <c r="CY106" i="12"/>
  <c r="CY111" i="12"/>
  <c r="CY107" i="12"/>
  <c r="CY101" i="12"/>
  <c r="CY105" i="12"/>
  <c r="CY103" i="12"/>
  <c r="CY96" i="12"/>
  <c r="CY95" i="12"/>
  <c r="CY100" i="12"/>
  <c r="CY92" i="12"/>
  <c r="CY102" i="12"/>
  <c r="CY99" i="12"/>
  <c r="CY97" i="12"/>
  <c r="CY94" i="12"/>
  <c r="CY93" i="12"/>
  <c r="CY91" i="12"/>
  <c r="CY87" i="12"/>
  <c r="CY84" i="12"/>
  <c r="CY90" i="12"/>
  <c r="CY89" i="12"/>
  <c r="CY86" i="12"/>
  <c r="CY81" i="12"/>
  <c r="CY88" i="12"/>
  <c r="CY78" i="12"/>
  <c r="CY85" i="12"/>
  <c r="CY83" i="12"/>
  <c r="CY80" i="12"/>
  <c r="CY82" i="12"/>
  <c r="CY79" i="12"/>
  <c r="CY68" i="12"/>
  <c r="CY73" i="12"/>
  <c r="CY98" i="12"/>
  <c r="CY77" i="12"/>
  <c r="CY70" i="12"/>
  <c r="CY75" i="12"/>
  <c r="CY76" i="12"/>
  <c r="CY72" i="12"/>
  <c r="CY69" i="12"/>
  <c r="CY74" i="12"/>
  <c r="CY66" i="12"/>
  <c r="CY71" i="12"/>
  <c r="CY65" i="12"/>
  <c r="CY67" i="12"/>
  <c r="CY62" i="12"/>
  <c r="CY64" i="12"/>
  <c r="CY56" i="12"/>
  <c r="CY61" i="12"/>
  <c r="CY58" i="12"/>
  <c r="CY63" i="12"/>
  <c r="CY55" i="12"/>
  <c r="CY50" i="12"/>
  <c r="CY52" i="12"/>
  <c r="CY57" i="12"/>
  <c r="CY49" i="12"/>
  <c r="CY54" i="12"/>
  <c r="CY46" i="12"/>
  <c r="CY51" i="12"/>
  <c r="CY37" i="12"/>
  <c r="CY29" i="12"/>
  <c r="CY45" i="12"/>
  <c r="CY42" i="12"/>
  <c r="CY34" i="12"/>
  <c r="CY39" i="12"/>
  <c r="CY31" i="12"/>
  <c r="CY60" i="12"/>
  <c r="CY53" i="12"/>
  <c r="CY48" i="12"/>
  <c r="CY36" i="12"/>
  <c r="CY28" i="12"/>
  <c r="CY47" i="12"/>
  <c r="CY41" i="12"/>
  <c r="CY33" i="12"/>
  <c r="CY59" i="12"/>
  <c r="CY38" i="12"/>
  <c r="CY30" i="12"/>
  <c r="CY44" i="12"/>
  <c r="CY43" i="12"/>
  <c r="CY35" i="12"/>
  <c r="CY27" i="12"/>
  <c r="CY17" i="12"/>
  <c r="CY9" i="12"/>
  <c r="CY26" i="12"/>
  <c r="CY22" i="12"/>
  <c r="CY14" i="12"/>
  <c r="CY6" i="12"/>
  <c r="CY25" i="12"/>
  <c r="CY19" i="12"/>
  <c r="CY11" i="12"/>
  <c r="CY24" i="12"/>
  <c r="CY16" i="12"/>
  <c r="CY8" i="12"/>
  <c r="CY5" i="12"/>
  <c r="CY40" i="12"/>
  <c r="CY32" i="12"/>
  <c r="CY21" i="12"/>
  <c r="CY13" i="12"/>
  <c r="CY18" i="12"/>
  <c r="CY10" i="12"/>
  <c r="CZ3" i="12"/>
  <c r="CY23" i="12"/>
  <c r="CY7" i="12"/>
  <c r="CY20" i="12"/>
  <c r="CY15" i="12"/>
  <c r="CY12" i="12"/>
  <c r="HQ85" i="6"/>
  <c r="HQ44" i="6"/>
  <c r="HQ41" i="6"/>
  <c r="HQ9" i="6" l="1"/>
  <c r="HQ27" i="6"/>
  <c r="HQ87" i="6"/>
  <c r="HQ38" i="6"/>
  <c r="HQ45" i="6"/>
  <c r="HQ26" i="6"/>
  <c r="HQ78" i="6"/>
  <c r="HQ37" i="6"/>
  <c r="HQ19" i="6"/>
  <c r="HQ40" i="6"/>
  <c r="HQ16" i="6"/>
  <c r="HQ50" i="6"/>
  <c r="HQ20" i="6"/>
  <c r="HQ13" i="6"/>
  <c r="HQ15" i="6"/>
  <c r="HQ25" i="6"/>
  <c r="HQ52" i="6"/>
  <c r="HQ46" i="6"/>
  <c r="HQ66" i="6"/>
  <c r="HQ51" i="6"/>
  <c r="HQ11" i="6"/>
  <c r="HQ64" i="6"/>
  <c r="HQ61" i="6"/>
  <c r="HQ95" i="6"/>
  <c r="HQ62" i="6"/>
  <c r="DK76" i="6"/>
  <c r="DK47" i="6"/>
  <c r="HQ73" i="6"/>
  <c r="HQ79" i="6"/>
  <c r="HQ56" i="6"/>
  <c r="HQ10" i="6"/>
  <c r="HQ39" i="6"/>
  <c r="HQ59" i="6"/>
  <c r="HQ80" i="6"/>
  <c r="HQ76" i="6"/>
  <c r="HQ91" i="6"/>
  <c r="HQ77" i="6"/>
  <c r="HQ83" i="6"/>
  <c r="HQ93" i="6"/>
  <c r="HQ69" i="6"/>
  <c r="HQ47" i="6"/>
  <c r="DK9" i="6"/>
  <c r="DL9" i="6" s="1"/>
  <c r="DL36" i="6"/>
  <c r="DL81" i="6"/>
  <c r="DK12" i="6"/>
  <c r="DK78" i="6"/>
  <c r="DK16" i="6"/>
  <c r="DK27" i="6"/>
  <c r="DK62" i="6"/>
  <c r="DK82" i="6"/>
  <c r="DK64" i="6"/>
  <c r="DL64" i="6" s="1"/>
  <c r="DK83" i="6"/>
  <c r="DK22" i="6"/>
  <c r="DK77" i="6"/>
  <c r="DK89" i="6"/>
  <c r="DK23" i="6"/>
  <c r="DK61" i="6"/>
  <c r="DK6" i="6"/>
  <c r="DK26" i="6"/>
  <c r="DK68" i="6"/>
  <c r="DK13" i="6"/>
  <c r="DK54" i="6"/>
  <c r="DK67" i="6"/>
  <c r="DK5" i="6"/>
  <c r="DK91" i="6"/>
  <c r="DK39" i="6"/>
  <c r="DK24" i="6"/>
  <c r="DK59" i="6"/>
  <c r="DK50" i="6"/>
  <c r="DK19" i="6"/>
  <c r="DK94" i="6"/>
  <c r="DK32" i="6"/>
  <c r="DK65" i="6"/>
  <c r="DK17" i="6"/>
  <c r="DK86" i="6"/>
  <c r="DK4" i="6"/>
  <c r="DK75" i="6"/>
  <c r="DK88" i="6"/>
  <c r="DK15" i="6"/>
  <c r="DK71" i="6"/>
  <c r="DK33" i="6"/>
  <c r="DK30" i="6"/>
  <c r="DK69" i="6"/>
  <c r="DL69" i="6" s="1"/>
  <c r="DK80" i="6"/>
  <c r="DJ3" i="6"/>
  <c r="DK96" i="6"/>
  <c r="DL96" i="6" s="1"/>
  <c r="DK85" i="6"/>
  <c r="DK87" i="6"/>
  <c r="DK7" i="6"/>
  <c r="DK63" i="6"/>
  <c r="DK73" i="6"/>
  <c r="DL73" i="6" s="1"/>
  <c r="DK95" i="6"/>
  <c r="DK1" i="6"/>
  <c r="DL20" i="6" s="1"/>
  <c r="DK10" i="6"/>
  <c r="DL10" i="6" s="1"/>
  <c r="DK34" i="6"/>
  <c r="DK98" i="6"/>
  <c r="DK74" i="6"/>
  <c r="DL74" i="6" s="1"/>
  <c r="DK51" i="6"/>
  <c r="DL51" i="6" s="1"/>
  <c r="DK97" i="6"/>
  <c r="DK18" i="6"/>
  <c r="DL18" i="6" s="1"/>
  <c r="DK44" i="6"/>
  <c r="DL44" i="6" s="1"/>
  <c r="DK40" i="6"/>
  <c r="DK28" i="6"/>
  <c r="DK72" i="6"/>
  <c r="DK93" i="6"/>
  <c r="DL93" i="6" s="1"/>
  <c r="DK21" i="6"/>
  <c r="DL21" i="6" s="1"/>
  <c r="DK48" i="6"/>
  <c r="DK41" i="6"/>
  <c r="DL41" i="6" s="1"/>
  <c r="DK55" i="6"/>
  <c r="DL55" i="6" s="1"/>
  <c r="DK11" i="6"/>
  <c r="DK57" i="6"/>
  <c r="HQ89" i="6"/>
  <c r="HQ84" i="6"/>
  <c r="DK38" i="6"/>
  <c r="DL38" i="6" s="1"/>
  <c r="DK60" i="6"/>
  <c r="DK90" i="6"/>
  <c r="DL90" i="6" s="1"/>
  <c r="DK37" i="6"/>
  <c r="DL37" i="6" s="1"/>
  <c r="DK35" i="6"/>
  <c r="DK52" i="6"/>
  <c r="DK58" i="6"/>
  <c r="DK8" i="6"/>
  <c r="DL8" i="6" s="1"/>
  <c r="DK45" i="6"/>
  <c r="DL45" i="6" s="1"/>
  <c r="DK70" i="6"/>
  <c r="DK92" i="6"/>
  <c r="DL92" i="6" s="1"/>
  <c r="DK46" i="6"/>
  <c r="DL46" i="6" s="1"/>
  <c r="DK43" i="6"/>
  <c r="DK25" i="6"/>
  <c r="HQ58" i="6"/>
  <c r="HQ70" i="6"/>
  <c r="HQ6" i="6"/>
  <c r="HP3" i="6"/>
  <c r="HQ1" i="6"/>
  <c r="HR76" i="6" s="1"/>
  <c r="HQ21" i="6"/>
  <c r="HQ4" i="6"/>
  <c r="HQ23" i="6"/>
  <c r="HQ92" i="6"/>
  <c r="HQ98" i="6"/>
  <c r="HQ63" i="6"/>
  <c r="HQ67" i="6"/>
  <c r="HQ17" i="6"/>
  <c r="HQ90" i="6"/>
  <c r="HQ5" i="6"/>
  <c r="HQ43" i="6"/>
  <c r="HQ60" i="6"/>
  <c r="HQ94" i="6"/>
  <c r="HQ24" i="6"/>
  <c r="HQ7" i="6"/>
  <c r="CZ111" i="12"/>
  <c r="CZ110" i="12"/>
  <c r="CZ105" i="12"/>
  <c r="CZ104" i="12"/>
  <c r="CZ108" i="12"/>
  <c r="CZ106" i="12"/>
  <c r="CZ109" i="12"/>
  <c r="CZ107" i="12"/>
  <c r="CZ103" i="12"/>
  <c r="CZ101" i="12"/>
  <c r="CZ98" i="12"/>
  <c r="CZ100" i="12"/>
  <c r="CZ92" i="12"/>
  <c r="CZ102" i="12"/>
  <c r="CZ99" i="12"/>
  <c r="CZ97" i="12"/>
  <c r="CZ94" i="12"/>
  <c r="CZ91" i="12"/>
  <c r="CZ96" i="12"/>
  <c r="CZ93" i="12"/>
  <c r="CZ90" i="12"/>
  <c r="CZ89" i="12"/>
  <c r="CZ86" i="12"/>
  <c r="CZ88" i="12"/>
  <c r="CZ85" i="12"/>
  <c r="CZ83" i="12"/>
  <c r="CZ95" i="12"/>
  <c r="CZ77" i="12"/>
  <c r="CZ84" i="12"/>
  <c r="CZ82" i="12"/>
  <c r="CZ87" i="12"/>
  <c r="CZ79" i="12"/>
  <c r="CZ76" i="12"/>
  <c r="CZ73" i="12"/>
  <c r="CZ70" i="12"/>
  <c r="CZ81" i="12"/>
  <c r="CZ75" i="12"/>
  <c r="CZ67" i="12"/>
  <c r="CZ72" i="12"/>
  <c r="CZ80" i="12"/>
  <c r="CZ69" i="12"/>
  <c r="CZ74" i="12"/>
  <c r="CZ66" i="12"/>
  <c r="CZ71" i="12"/>
  <c r="CZ68" i="12"/>
  <c r="CZ62" i="12"/>
  <c r="CZ78" i="12"/>
  <c r="CZ64" i="12"/>
  <c r="CZ61" i="12"/>
  <c r="CZ58" i="12"/>
  <c r="CZ63" i="12"/>
  <c r="CZ60" i="12"/>
  <c r="CZ47" i="12"/>
  <c r="CZ52" i="12"/>
  <c r="CZ57" i="12"/>
  <c r="CZ49" i="12"/>
  <c r="CZ56" i="12"/>
  <c r="CZ55" i="12"/>
  <c r="CZ54" i="12"/>
  <c r="CZ51" i="12"/>
  <c r="CZ48" i="12"/>
  <c r="CZ65" i="12"/>
  <c r="CZ45" i="12"/>
  <c r="CZ42" i="12"/>
  <c r="CZ34" i="12"/>
  <c r="CZ39" i="12"/>
  <c r="CZ53" i="12"/>
  <c r="CZ50" i="12"/>
  <c r="CZ36" i="12"/>
  <c r="CZ41" i="12"/>
  <c r="CZ33" i="12"/>
  <c r="CZ25" i="12"/>
  <c r="CZ59" i="12"/>
  <c r="CZ38" i="12"/>
  <c r="CZ30" i="12"/>
  <c r="CZ44" i="12"/>
  <c r="CZ43" i="12"/>
  <c r="CZ35" i="12"/>
  <c r="CZ27" i="12"/>
  <c r="CZ40" i="12"/>
  <c r="CZ32" i="12"/>
  <c r="CZ24" i="12"/>
  <c r="CZ26" i="12"/>
  <c r="CZ22" i="12"/>
  <c r="CZ14" i="12"/>
  <c r="CZ6" i="12"/>
  <c r="CZ19" i="12"/>
  <c r="CZ11" i="12"/>
  <c r="CZ16" i="12"/>
  <c r="CZ8" i="12"/>
  <c r="CZ5" i="12"/>
  <c r="CZ46" i="12"/>
  <c r="CZ21" i="12"/>
  <c r="CZ13" i="12"/>
  <c r="DA3" i="12"/>
  <c r="CZ37" i="12"/>
  <c r="CZ31" i="12"/>
  <c r="CZ28" i="12"/>
  <c r="CZ18" i="12"/>
  <c r="CZ10" i="12"/>
  <c r="CZ15" i="12"/>
  <c r="CZ29" i="12"/>
  <c r="CZ7" i="12"/>
  <c r="CZ20" i="12"/>
  <c r="CZ17" i="12"/>
  <c r="CZ12" i="12"/>
  <c r="CZ9" i="12"/>
  <c r="CZ23" i="12"/>
  <c r="HR83" i="6"/>
  <c r="HQ72" i="6"/>
  <c r="HQ55" i="6"/>
  <c r="HQ12" i="6"/>
  <c r="HQ75" i="6"/>
  <c r="HQ31" i="6"/>
  <c r="HQ96" i="6"/>
  <c r="HQ88" i="6"/>
  <c r="HR55" i="6" l="1"/>
  <c r="DL70" i="6"/>
  <c r="DL60" i="6"/>
  <c r="DL48" i="6"/>
  <c r="DL97" i="6"/>
  <c r="DL95" i="6"/>
  <c r="HR44" i="6"/>
  <c r="DL58" i="6"/>
  <c r="DL72" i="6"/>
  <c r="DL14" i="6"/>
  <c r="DL33" i="6"/>
  <c r="DL91" i="6"/>
  <c r="DL82" i="6"/>
  <c r="DL25" i="6"/>
  <c r="DL52" i="6"/>
  <c r="DL57" i="6"/>
  <c r="DL28" i="6"/>
  <c r="DL98" i="6"/>
  <c r="DL87" i="6"/>
  <c r="DL71" i="6"/>
  <c r="DL32" i="6"/>
  <c r="DL5" i="6"/>
  <c r="DL61" i="6"/>
  <c r="DL62" i="6"/>
  <c r="DL79" i="6"/>
  <c r="DL7" i="6"/>
  <c r="DL65" i="6"/>
  <c r="DL6" i="6"/>
  <c r="DL47" i="6"/>
  <c r="DL43" i="6"/>
  <c r="DL35" i="6"/>
  <c r="DL11" i="6"/>
  <c r="DL40" i="6"/>
  <c r="DL34" i="6"/>
  <c r="DL85" i="6"/>
  <c r="DL15" i="6"/>
  <c r="DL94" i="6"/>
  <c r="DL67" i="6"/>
  <c r="DL84" i="6"/>
  <c r="DM87" i="6"/>
  <c r="HR10" i="6"/>
  <c r="DL88" i="6"/>
  <c r="DL19" i="6"/>
  <c r="DL54" i="6"/>
  <c r="DL23" i="6"/>
  <c r="DM23" i="6" s="1"/>
  <c r="DL27" i="6"/>
  <c r="HR50" i="6"/>
  <c r="DL89" i="6"/>
  <c r="DK3" i="6"/>
  <c r="DL29" i="6"/>
  <c r="DL76" i="6"/>
  <c r="DL1" i="6"/>
  <c r="DL75" i="6"/>
  <c r="DL50" i="6"/>
  <c r="DL13" i="6"/>
  <c r="DL16" i="6"/>
  <c r="DL31" i="6"/>
  <c r="DL80" i="6"/>
  <c r="DL4" i="6"/>
  <c r="DM4" i="6" s="1"/>
  <c r="DL59" i="6"/>
  <c r="DL68" i="6"/>
  <c r="DL77" i="6"/>
  <c r="DL78" i="6"/>
  <c r="DL66" i="6"/>
  <c r="DL86" i="6"/>
  <c r="DL24" i="6"/>
  <c r="DL26" i="6"/>
  <c r="DM26" i="6" s="1"/>
  <c r="DL22" i="6"/>
  <c r="DL12" i="6"/>
  <c r="DL42" i="6"/>
  <c r="DL63" i="6"/>
  <c r="DL30" i="6"/>
  <c r="DL17" i="6"/>
  <c r="DL39" i="6"/>
  <c r="DL53" i="6"/>
  <c r="DM53" i="6" s="1"/>
  <c r="DL83" i="6"/>
  <c r="DL49" i="6"/>
  <c r="DL56" i="6"/>
  <c r="HQ3" i="6"/>
  <c r="HR1" i="6"/>
  <c r="HS10" i="6" s="1"/>
  <c r="HR93" i="6"/>
  <c r="HR51" i="6"/>
  <c r="DA111" i="12"/>
  <c r="DA109" i="12"/>
  <c r="DA102" i="12"/>
  <c r="DA108" i="12"/>
  <c r="DA106" i="12"/>
  <c r="DA107" i="12"/>
  <c r="DA110" i="12"/>
  <c r="DA105" i="12"/>
  <c r="DA103" i="12"/>
  <c r="DA104" i="12"/>
  <c r="DA100" i="12"/>
  <c r="DA98" i="12"/>
  <c r="DA99" i="12"/>
  <c r="DA97" i="12"/>
  <c r="DA89" i="12"/>
  <c r="DA94" i="12"/>
  <c r="DA96" i="12"/>
  <c r="DA101" i="12"/>
  <c r="DA93" i="12"/>
  <c r="DA91" i="12"/>
  <c r="DA92" i="12"/>
  <c r="DA90" i="12"/>
  <c r="DA86" i="12"/>
  <c r="DA95" i="12"/>
  <c r="DA88" i="12"/>
  <c r="DA85" i="12"/>
  <c r="DA83" i="12"/>
  <c r="DA80" i="12"/>
  <c r="DA84" i="12"/>
  <c r="DA82" i="12"/>
  <c r="DA87" i="12"/>
  <c r="DA79" i="12"/>
  <c r="DA81" i="12"/>
  <c r="DA70" i="12"/>
  <c r="DA77" i="12"/>
  <c r="DA75" i="12"/>
  <c r="DA67" i="12"/>
  <c r="DA72" i="12"/>
  <c r="DA76" i="12"/>
  <c r="DA69" i="12"/>
  <c r="DA74" i="12"/>
  <c r="DA71" i="12"/>
  <c r="DA78" i="12"/>
  <c r="DA68" i="12"/>
  <c r="DA73" i="12"/>
  <c r="DA66" i="12"/>
  <c r="DA59" i="12"/>
  <c r="DA64" i="12"/>
  <c r="DA61" i="12"/>
  <c r="DA58" i="12"/>
  <c r="DA63" i="12"/>
  <c r="DA60" i="12"/>
  <c r="DA65" i="12"/>
  <c r="DA57" i="12"/>
  <c r="DA52" i="12"/>
  <c r="DA49" i="12"/>
  <c r="DA56" i="12"/>
  <c r="DA55" i="12"/>
  <c r="DA54" i="12"/>
  <c r="DA51" i="12"/>
  <c r="DA48" i="12"/>
  <c r="DA53" i="12"/>
  <c r="DA39" i="12"/>
  <c r="DA31" i="12"/>
  <c r="DA50" i="12"/>
  <c r="DA36" i="12"/>
  <c r="DA41" i="12"/>
  <c r="DA33" i="12"/>
  <c r="DA47" i="12"/>
  <c r="DA38" i="12"/>
  <c r="DA30" i="12"/>
  <c r="DA44" i="12"/>
  <c r="DA43" i="12"/>
  <c r="DA35" i="12"/>
  <c r="DA27" i="12"/>
  <c r="DA62" i="12"/>
  <c r="DA40" i="12"/>
  <c r="DA32" i="12"/>
  <c r="DA46" i="12"/>
  <c r="DA37" i="12"/>
  <c r="DA29" i="12"/>
  <c r="DA45" i="12"/>
  <c r="DA19" i="12"/>
  <c r="DA11" i="12"/>
  <c r="DA25" i="12"/>
  <c r="DA16" i="12"/>
  <c r="DA8" i="12"/>
  <c r="DA24" i="12"/>
  <c r="DA21" i="12"/>
  <c r="DA13" i="12"/>
  <c r="DB3" i="12"/>
  <c r="DA28" i="12"/>
  <c r="DA18" i="12"/>
  <c r="DA10" i="12"/>
  <c r="DA42" i="12"/>
  <c r="DA34" i="12"/>
  <c r="DA15" i="12"/>
  <c r="DA7" i="12"/>
  <c r="DA23" i="12"/>
  <c r="DA20" i="12"/>
  <c r="DA12" i="12"/>
  <c r="DA6" i="12"/>
  <c r="DA22" i="12"/>
  <c r="DA17" i="12"/>
  <c r="DA14" i="12"/>
  <c r="DA9" i="12"/>
  <c r="DA26" i="12"/>
  <c r="DA5" i="12"/>
  <c r="HR71" i="6"/>
  <c r="HR52" i="6"/>
  <c r="HS52" i="6" s="1"/>
  <c r="HR82" i="6"/>
  <c r="HR15" i="6"/>
  <c r="HR17" i="6"/>
  <c r="HR4" i="6"/>
  <c r="HR19" i="6"/>
  <c r="HR34" i="6"/>
  <c r="HR66" i="6"/>
  <c r="HR9" i="6"/>
  <c r="HR30" i="6"/>
  <c r="HR75" i="6"/>
  <c r="HR12" i="6"/>
  <c r="HR53" i="6"/>
  <c r="HR68" i="6"/>
  <c r="HS68" i="6" s="1"/>
  <c r="HR97" i="6"/>
  <c r="HR60" i="6"/>
  <c r="HR49" i="6"/>
  <c r="HR78" i="6"/>
  <c r="HR67" i="6"/>
  <c r="HR21" i="6"/>
  <c r="HR28" i="6"/>
  <c r="HR37" i="6"/>
  <c r="HR33" i="6"/>
  <c r="HR46" i="6"/>
  <c r="HR38" i="6"/>
  <c r="HS38" i="6" s="1"/>
  <c r="HR85" i="6"/>
  <c r="HR6" i="6"/>
  <c r="HR25" i="6"/>
  <c r="HR62" i="6"/>
  <c r="HR88" i="6"/>
  <c r="HR72" i="6"/>
  <c r="HR86" i="6"/>
  <c r="HR47" i="6"/>
  <c r="HS47" i="6" s="1"/>
  <c r="HR32" i="6"/>
  <c r="HR74" i="6"/>
  <c r="HR80" i="6"/>
  <c r="HR27" i="6"/>
  <c r="HR56" i="6"/>
  <c r="HR95" i="6"/>
  <c r="HR42" i="6"/>
  <c r="HR70" i="6"/>
  <c r="HR89" i="6"/>
  <c r="HR87" i="6"/>
  <c r="HS87" i="6" s="1"/>
  <c r="HR54" i="6"/>
  <c r="HR96" i="6"/>
  <c r="HR77" i="6"/>
  <c r="HR69" i="6"/>
  <c r="HR63" i="6"/>
  <c r="HR40" i="6"/>
  <c r="HR11" i="6"/>
  <c r="HR13" i="6"/>
  <c r="HR57" i="6"/>
  <c r="HR61" i="6"/>
  <c r="HR31" i="6"/>
  <c r="HR7" i="6"/>
  <c r="HR59" i="6"/>
  <c r="HR43" i="6"/>
  <c r="HR35" i="6"/>
  <c r="HR41" i="6"/>
  <c r="HS41" i="6" s="1"/>
  <c r="HR98" i="6"/>
  <c r="HR64" i="6"/>
  <c r="HR84" i="6"/>
  <c r="HR20" i="6"/>
  <c r="HR58" i="6"/>
  <c r="HR26" i="6"/>
  <c r="HR8" i="6"/>
  <c r="HR24" i="6"/>
  <c r="HS24" i="6" s="1"/>
  <c r="HR5" i="6"/>
  <c r="HR18" i="6"/>
  <c r="HR79" i="6"/>
  <c r="HR90" i="6"/>
  <c r="HR92" i="6"/>
  <c r="HR14" i="6"/>
  <c r="HR65" i="6"/>
  <c r="HS65" i="6" s="1"/>
  <c r="HR81" i="6"/>
  <c r="HR73" i="6"/>
  <c r="HR48" i="6"/>
  <c r="HS44" i="6"/>
  <c r="HR36" i="6"/>
  <c r="HR91" i="6"/>
  <c r="HR22" i="6"/>
  <c r="HR16" i="6"/>
  <c r="HR94" i="6"/>
  <c r="HR23" i="6"/>
  <c r="HR39" i="6"/>
  <c r="HR29" i="6"/>
  <c r="HR45" i="6"/>
  <c r="HS39" i="6" l="1"/>
  <c r="HS48" i="6"/>
  <c r="HT48" i="6" s="1"/>
  <c r="HS28" i="6"/>
  <c r="HS5" i="6"/>
  <c r="HS11" i="6"/>
  <c r="HS89" i="6"/>
  <c r="HS85" i="6"/>
  <c r="HS30" i="6"/>
  <c r="DM35" i="6"/>
  <c r="DM70" i="6"/>
  <c r="DM61" i="6"/>
  <c r="DM46" i="6"/>
  <c r="DM9" i="6"/>
  <c r="DM93" i="6"/>
  <c r="DM90" i="6"/>
  <c r="DM64" i="6"/>
  <c r="DM7" i="6"/>
  <c r="DM21" i="6"/>
  <c r="DM51" i="6"/>
  <c r="DL3" i="6"/>
  <c r="DM1" i="6"/>
  <c r="DM96" i="6"/>
  <c r="DM38" i="6"/>
  <c r="DM72" i="6"/>
  <c r="DM97" i="6"/>
  <c r="DM44" i="6"/>
  <c r="DM41" i="6"/>
  <c r="DM34" i="6"/>
  <c r="DM60" i="6"/>
  <c r="DN60" i="6" s="1"/>
  <c r="DM94" i="6"/>
  <c r="DM69" i="6"/>
  <c r="DM92" i="6"/>
  <c r="DM95" i="6"/>
  <c r="DM91" i="6"/>
  <c r="DM79" i="6"/>
  <c r="DM74" i="6"/>
  <c r="DM55" i="6"/>
  <c r="DN55" i="6" s="1"/>
  <c r="DM10" i="6"/>
  <c r="DM15" i="6"/>
  <c r="DM18" i="6"/>
  <c r="DN18" i="6" s="1"/>
  <c r="DM43" i="6"/>
  <c r="DM82" i="6"/>
  <c r="DN82" i="6" s="1"/>
  <c r="DM8" i="6"/>
  <c r="DM81" i="6"/>
  <c r="DM37" i="6"/>
  <c r="DN37" i="6" s="1"/>
  <c r="DM45" i="6"/>
  <c r="DM73" i="6"/>
  <c r="HS35" i="6"/>
  <c r="HT35" i="6" s="1"/>
  <c r="HS9" i="6"/>
  <c r="DM39" i="6"/>
  <c r="DN39" i="6" s="1"/>
  <c r="DM24" i="6"/>
  <c r="DM80" i="6"/>
  <c r="DM76" i="6"/>
  <c r="DN76" i="6" s="1"/>
  <c r="DM54" i="6"/>
  <c r="DN54" i="6" s="1"/>
  <c r="DM98" i="6"/>
  <c r="DM14" i="6"/>
  <c r="DN14" i="6" s="1"/>
  <c r="HS94" i="6"/>
  <c r="HS50" i="6"/>
  <c r="HT50" i="6" s="1"/>
  <c r="HS43" i="6"/>
  <c r="HS76" i="6"/>
  <c r="HS69" i="6"/>
  <c r="HT69" i="6" s="1"/>
  <c r="HS42" i="6"/>
  <c r="HS72" i="6"/>
  <c r="HS67" i="6"/>
  <c r="HS17" i="6"/>
  <c r="DM32" i="6"/>
  <c r="DN32" i="6" s="1"/>
  <c r="DM17" i="6"/>
  <c r="DM86" i="6"/>
  <c r="DM48" i="6"/>
  <c r="DN48" i="6" s="1"/>
  <c r="DM29" i="6"/>
  <c r="DN29" i="6" s="1"/>
  <c r="DM19" i="6"/>
  <c r="DM28" i="6"/>
  <c r="DN28" i="6" s="1"/>
  <c r="DM67" i="6"/>
  <c r="DN23" i="6"/>
  <c r="HS31" i="6"/>
  <c r="HS86" i="6"/>
  <c r="HS71" i="6"/>
  <c r="HS92" i="6"/>
  <c r="HT92" i="6" s="1"/>
  <c r="HS59" i="6"/>
  <c r="HS61" i="6"/>
  <c r="HS77" i="6"/>
  <c r="HS88" i="6"/>
  <c r="HS33" i="6"/>
  <c r="HS78" i="6"/>
  <c r="HS53" i="6"/>
  <c r="HS66" i="6"/>
  <c r="HS15" i="6"/>
  <c r="DM33" i="6"/>
  <c r="DN33" i="6" s="1"/>
  <c r="DM30" i="6"/>
  <c r="DM66" i="6"/>
  <c r="DN66" i="6" s="1"/>
  <c r="DM31" i="6"/>
  <c r="DM88" i="6"/>
  <c r="DM57" i="6"/>
  <c r="DN57" i="6" s="1"/>
  <c r="DM85" i="6"/>
  <c r="DN85" i="6" s="1"/>
  <c r="HS14" i="6"/>
  <c r="HS27" i="6"/>
  <c r="HT27" i="6" s="1"/>
  <c r="HS4" i="6"/>
  <c r="HS16" i="6"/>
  <c r="HT16" i="6" s="1"/>
  <c r="HS20" i="6"/>
  <c r="HS22" i="6"/>
  <c r="HS84" i="6"/>
  <c r="HS40" i="6"/>
  <c r="HS96" i="6"/>
  <c r="HS80" i="6"/>
  <c r="HS62" i="6"/>
  <c r="HS49" i="6"/>
  <c r="HS12" i="6"/>
  <c r="DM58" i="6"/>
  <c r="DM63" i="6"/>
  <c r="DN63" i="6" s="1"/>
  <c r="DM78" i="6"/>
  <c r="DN78" i="6" s="1"/>
  <c r="DM16" i="6"/>
  <c r="DM89" i="6"/>
  <c r="DN89" i="6" s="1"/>
  <c r="DM52" i="6"/>
  <c r="DM36" i="6"/>
  <c r="DN36" i="6" s="1"/>
  <c r="HS21" i="6"/>
  <c r="HS8" i="6"/>
  <c r="HS45" i="6"/>
  <c r="HS90" i="6"/>
  <c r="HS57" i="6"/>
  <c r="HS95" i="6"/>
  <c r="HS23" i="6"/>
  <c r="HS91" i="6"/>
  <c r="HS73" i="6"/>
  <c r="HS79" i="6"/>
  <c r="HS26" i="6"/>
  <c r="HS64" i="6"/>
  <c r="HS13" i="6"/>
  <c r="HS55" i="6"/>
  <c r="HS74" i="6"/>
  <c r="HS25" i="6"/>
  <c r="HS37" i="6"/>
  <c r="HS75" i="6"/>
  <c r="HS34" i="6"/>
  <c r="HS82" i="6"/>
  <c r="HT82" i="6" s="1"/>
  <c r="DM56" i="6"/>
  <c r="DM42" i="6"/>
  <c r="DN42" i="6" s="1"/>
  <c r="DM77" i="6"/>
  <c r="DM13" i="6"/>
  <c r="DN13" i="6" s="1"/>
  <c r="DM62" i="6"/>
  <c r="DM25" i="6"/>
  <c r="DM84" i="6"/>
  <c r="DN84" i="6" s="1"/>
  <c r="DM65" i="6"/>
  <c r="DN65" i="6" s="1"/>
  <c r="HS70" i="6"/>
  <c r="HS46" i="6"/>
  <c r="HT46" i="6" s="1"/>
  <c r="HS29" i="6"/>
  <c r="HS36" i="6"/>
  <c r="HS81" i="6"/>
  <c r="HS18" i="6"/>
  <c r="HS58" i="6"/>
  <c r="HS98" i="6"/>
  <c r="HS7" i="6"/>
  <c r="HS63" i="6"/>
  <c r="HS54" i="6"/>
  <c r="HS56" i="6"/>
  <c r="HS32" i="6"/>
  <c r="HS6" i="6"/>
  <c r="HS60" i="6"/>
  <c r="HS51" i="6"/>
  <c r="DM49" i="6"/>
  <c r="DM12" i="6"/>
  <c r="DN12" i="6" s="1"/>
  <c r="DM68" i="6"/>
  <c r="DM50" i="6"/>
  <c r="DN50" i="6" s="1"/>
  <c r="DM47" i="6"/>
  <c r="DM5" i="6"/>
  <c r="DM40" i="6"/>
  <c r="DN40" i="6" s="1"/>
  <c r="DM11" i="6"/>
  <c r="DN11" i="6" s="1"/>
  <c r="HS97" i="6"/>
  <c r="HS19" i="6"/>
  <c r="HS93" i="6"/>
  <c r="DM83" i="6"/>
  <c r="DN83" i="6" s="1"/>
  <c r="DM22" i="6"/>
  <c r="DM59" i="6"/>
  <c r="DM75" i="6"/>
  <c r="DN75" i="6" s="1"/>
  <c r="DM27" i="6"/>
  <c r="DN27" i="6" s="1"/>
  <c r="DM71" i="6"/>
  <c r="DM6" i="6"/>
  <c r="DN6" i="6" s="1"/>
  <c r="DM20" i="6"/>
  <c r="DB108" i="12"/>
  <c r="DB109" i="12"/>
  <c r="DB111" i="12"/>
  <c r="DB110" i="12"/>
  <c r="DB106" i="12"/>
  <c r="DB107" i="12"/>
  <c r="DB103" i="12"/>
  <c r="DB105" i="12"/>
  <c r="DB104" i="12"/>
  <c r="DB100" i="12"/>
  <c r="DB102" i="12"/>
  <c r="DB95" i="12"/>
  <c r="DB101" i="12"/>
  <c r="DB94" i="12"/>
  <c r="DB96" i="12"/>
  <c r="DB93" i="12"/>
  <c r="DB91" i="12"/>
  <c r="DB92" i="12"/>
  <c r="DB90" i="12"/>
  <c r="DB86" i="12"/>
  <c r="DB97" i="12"/>
  <c r="DB89" i="12"/>
  <c r="DB88" i="12"/>
  <c r="DB98" i="12"/>
  <c r="DB85" i="12"/>
  <c r="DB99" i="12"/>
  <c r="DB84" i="12"/>
  <c r="DB82" i="12"/>
  <c r="DB87" i="12"/>
  <c r="DB79" i="12"/>
  <c r="DB81" i="12"/>
  <c r="DB78" i="12"/>
  <c r="DB77" i="12"/>
  <c r="DB75" i="12"/>
  <c r="DB72" i="12"/>
  <c r="DB83" i="12"/>
  <c r="DB76" i="12"/>
  <c r="DB69" i="12"/>
  <c r="DB80" i="12"/>
  <c r="DB74" i="12"/>
  <c r="DB71" i="12"/>
  <c r="DB68" i="12"/>
  <c r="DB73" i="12"/>
  <c r="DB70" i="12"/>
  <c r="DB67" i="12"/>
  <c r="DB64" i="12"/>
  <c r="DB61" i="12"/>
  <c r="DB63" i="12"/>
  <c r="DB55" i="12"/>
  <c r="DB60" i="12"/>
  <c r="DB65" i="12"/>
  <c r="DB57" i="12"/>
  <c r="DB62" i="12"/>
  <c r="DB54" i="12"/>
  <c r="DB66" i="12"/>
  <c r="DB49" i="12"/>
  <c r="DB56" i="12"/>
  <c r="DB51" i="12"/>
  <c r="DB48" i="12"/>
  <c r="DB53" i="12"/>
  <c r="DB45" i="12"/>
  <c r="DB59" i="12"/>
  <c r="DB58" i="12"/>
  <c r="DB50" i="12"/>
  <c r="DB52" i="12"/>
  <c r="DB36" i="12"/>
  <c r="DB41" i="12"/>
  <c r="DB33" i="12"/>
  <c r="DB47" i="12"/>
  <c r="DB38" i="12"/>
  <c r="DB30" i="12"/>
  <c r="DB44" i="12"/>
  <c r="DB43" i="12"/>
  <c r="DB35" i="12"/>
  <c r="DB27" i="12"/>
  <c r="DB40" i="12"/>
  <c r="DB32" i="12"/>
  <c r="DB46" i="12"/>
  <c r="DB37" i="12"/>
  <c r="DB29" i="12"/>
  <c r="DB42" i="12"/>
  <c r="DB34" i="12"/>
  <c r="DB26" i="12"/>
  <c r="DB25" i="12"/>
  <c r="DB16" i="12"/>
  <c r="DB8" i="12"/>
  <c r="DB5" i="12"/>
  <c r="DB24" i="12"/>
  <c r="DB21" i="12"/>
  <c r="DB13" i="12"/>
  <c r="DB28" i="12"/>
  <c r="DB18" i="12"/>
  <c r="DB10" i="12"/>
  <c r="DB31" i="12"/>
  <c r="DB15" i="12"/>
  <c r="DB7" i="12"/>
  <c r="DB39" i="12"/>
  <c r="DB23" i="12"/>
  <c r="DB20" i="12"/>
  <c r="DB12" i="12"/>
  <c r="DB17" i="12"/>
  <c r="DB9" i="12"/>
  <c r="DB6" i="12"/>
  <c r="DC3" i="12"/>
  <c r="DB22" i="12"/>
  <c r="DB19" i="12"/>
  <c r="DB14" i="12"/>
  <c r="DB11" i="12"/>
  <c r="Z196" i="1"/>
  <c r="Z199" i="1"/>
  <c r="Z9" i="14"/>
  <c r="Z6" i="14"/>
  <c r="Z129" i="1"/>
  <c r="Z11" i="14"/>
  <c r="Z4" i="14"/>
  <c r="Z165" i="1"/>
  <c r="Z153" i="1"/>
  <c r="Z139" i="1"/>
  <c r="Z143" i="1"/>
  <c r="Z7" i="14"/>
  <c r="Z5" i="14"/>
  <c r="Z189" i="1"/>
  <c r="Z188" i="1"/>
  <c r="Z191" i="1"/>
  <c r="Z183" i="1"/>
  <c r="Z197" i="1"/>
  <c r="Z195" i="1"/>
  <c r="Z8" i="14"/>
  <c r="HT68" i="6"/>
  <c r="HR3" i="6"/>
  <c r="HS1" i="6"/>
  <c r="HT55" i="6" s="1"/>
  <c r="HT31" i="6"/>
  <c r="HT21" i="6"/>
  <c r="HT81" i="6"/>
  <c r="HT43" i="6"/>
  <c r="HT67" i="6"/>
  <c r="HS83" i="6"/>
  <c r="HT42" i="6" l="1"/>
  <c r="HT4" i="6"/>
  <c r="HT94" i="6"/>
  <c r="HT38" i="6"/>
  <c r="HT9" i="6"/>
  <c r="DN71" i="6"/>
  <c r="DN49" i="6"/>
  <c r="DN56" i="6"/>
  <c r="DN16" i="6"/>
  <c r="DN19" i="6"/>
  <c r="DN98" i="6"/>
  <c r="DN73" i="6"/>
  <c r="HT32" i="6"/>
  <c r="HT83" i="6"/>
  <c r="HT52" i="6"/>
  <c r="DN59" i="6"/>
  <c r="DN5" i="6"/>
  <c r="DN25" i="6"/>
  <c r="DN58" i="6"/>
  <c r="DN88" i="6"/>
  <c r="HT78" i="6"/>
  <c r="HT86" i="6"/>
  <c r="HT76" i="6"/>
  <c r="DN80" i="6"/>
  <c r="DN81" i="6"/>
  <c r="DN74" i="6"/>
  <c r="DN34" i="6"/>
  <c r="DN46" i="6"/>
  <c r="HT17" i="6"/>
  <c r="HT70" i="6"/>
  <c r="HT30" i="6"/>
  <c r="DN22" i="6"/>
  <c r="DN47" i="6"/>
  <c r="DN62" i="6"/>
  <c r="DN31" i="6"/>
  <c r="DN17" i="6"/>
  <c r="DN24" i="6"/>
  <c r="DN8" i="6"/>
  <c r="DN79" i="6"/>
  <c r="HT72" i="6"/>
  <c r="HT71" i="6"/>
  <c r="HT28" i="6"/>
  <c r="DN20" i="6"/>
  <c r="DN68" i="6"/>
  <c r="DN77" i="6"/>
  <c r="DN52" i="6"/>
  <c r="DN30" i="6"/>
  <c r="DN67" i="6"/>
  <c r="DN43" i="6"/>
  <c r="DN95" i="6"/>
  <c r="HT36" i="6"/>
  <c r="DN86" i="6"/>
  <c r="DM3" i="6"/>
  <c r="DN4" i="6"/>
  <c r="DN1" i="6"/>
  <c r="DN9" i="6"/>
  <c r="DN41" i="6"/>
  <c r="DN51" i="6"/>
  <c r="DN61" i="6"/>
  <c r="HT74" i="6"/>
  <c r="HT90" i="6"/>
  <c r="DN91" i="6"/>
  <c r="DN44" i="6"/>
  <c r="DN21" i="6"/>
  <c r="DN70" i="6"/>
  <c r="HT26" i="6"/>
  <c r="HT47" i="6"/>
  <c r="HT57" i="6"/>
  <c r="DN97" i="6"/>
  <c r="DN7" i="6"/>
  <c r="DN35" i="6"/>
  <c r="HT11" i="6"/>
  <c r="HT29" i="6"/>
  <c r="DN92" i="6"/>
  <c r="DN72" i="6"/>
  <c r="DN64" i="6"/>
  <c r="DN53" i="6"/>
  <c r="DN15" i="6"/>
  <c r="DN69" i="6"/>
  <c r="DN38" i="6"/>
  <c r="DN90" i="6"/>
  <c r="DN26" i="6"/>
  <c r="DN45" i="6"/>
  <c r="DN10" i="6"/>
  <c r="DN94" i="6"/>
  <c r="DN96" i="6"/>
  <c r="DN93" i="6"/>
  <c r="DN87" i="6"/>
  <c r="HT44" i="6"/>
  <c r="HT24" i="6"/>
  <c r="HT60" i="6"/>
  <c r="HT5" i="6"/>
  <c r="HT96" i="6"/>
  <c r="HT25" i="6"/>
  <c r="HT66" i="6"/>
  <c r="HT20" i="6"/>
  <c r="HT34" i="6"/>
  <c r="HT65" i="6"/>
  <c r="HT6" i="6"/>
  <c r="HT39" i="6"/>
  <c r="HT40" i="6"/>
  <c r="HT64" i="6"/>
  <c r="HT53" i="6"/>
  <c r="HT8" i="6"/>
  <c r="HT93" i="6"/>
  <c r="HT58" i="6"/>
  <c r="HT56" i="6"/>
  <c r="HT12" i="6"/>
  <c r="HT84" i="6"/>
  <c r="HT33" i="6"/>
  <c r="HT22" i="6"/>
  <c r="HT19" i="6"/>
  <c r="HT75" i="6"/>
  <c r="HT54" i="6"/>
  <c r="HT49" i="6"/>
  <c r="HT79" i="6"/>
  <c r="HT88" i="6"/>
  <c r="HT45" i="6"/>
  <c r="HT97" i="6"/>
  <c r="HT13" i="6"/>
  <c r="HT63" i="6"/>
  <c r="HT62" i="6"/>
  <c r="HT73" i="6"/>
  <c r="HT77" i="6"/>
  <c r="HT37" i="6"/>
  <c r="HT41" i="6"/>
  <c r="HT85" i="6"/>
  <c r="HT51" i="6"/>
  <c r="HT7" i="6"/>
  <c r="HT80" i="6"/>
  <c r="HT91" i="6"/>
  <c r="HT61" i="6"/>
  <c r="HT1" i="6"/>
  <c r="HS3" i="6"/>
  <c r="HT89" i="6"/>
  <c r="HT14" i="6"/>
  <c r="HT87" i="6"/>
  <c r="HT10" i="6"/>
  <c r="HT98" i="6"/>
  <c r="HT95" i="6"/>
  <c r="HT23" i="6"/>
  <c r="DC110" i="12"/>
  <c r="DC109" i="12"/>
  <c r="DC111" i="12"/>
  <c r="DC104" i="12"/>
  <c r="DC107" i="12"/>
  <c r="DC103" i="12"/>
  <c r="DC105" i="12"/>
  <c r="DC108" i="12"/>
  <c r="DC106" i="12"/>
  <c r="DC100" i="12"/>
  <c r="DC102" i="12"/>
  <c r="DC101" i="12"/>
  <c r="DC99" i="12"/>
  <c r="DC97" i="12"/>
  <c r="DC91" i="12"/>
  <c r="DC96" i="12"/>
  <c r="DC93" i="12"/>
  <c r="DC98" i="12"/>
  <c r="DC90" i="12"/>
  <c r="DC94" i="12"/>
  <c r="DC92" i="12"/>
  <c r="DC89" i="12"/>
  <c r="DC88" i="12"/>
  <c r="DC95" i="12"/>
  <c r="DC85" i="12"/>
  <c r="DC84" i="12"/>
  <c r="DC82" i="12"/>
  <c r="DC87" i="12"/>
  <c r="DC86" i="12"/>
  <c r="DC81" i="12"/>
  <c r="DC78" i="12"/>
  <c r="DC83" i="12"/>
  <c r="DC72" i="12"/>
  <c r="DC76" i="12"/>
  <c r="DC69" i="12"/>
  <c r="DC80" i="12"/>
  <c r="DC74" i="12"/>
  <c r="DC66" i="12"/>
  <c r="DC71" i="12"/>
  <c r="DC68" i="12"/>
  <c r="DC79" i="12"/>
  <c r="DC73" i="12"/>
  <c r="DC70" i="12"/>
  <c r="DC75" i="12"/>
  <c r="DC61" i="12"/>
  <c r="DC63" i="12"/>
  <c r="DC60" i="12"/>
  <c r="DC77" i="12"/>
  <c r="DC65" i="12"/>
  <c r="DC57" i="12"/>
  <c r="DC62" i="12"/>
  <c r="DC59" i="12"/>
  <c r="DC56" i="12"/>
  <c r="DC46" i="12"/>
  <c r="DC55" i="12"/>
  <c r="DC54" i="12"/>
  <c r="DC51" i="12"/>
  <c r="DC48" i="12"/>
  <c r="DC53" i="12"/>
  <c r="DC58" i="12"/>
  <c r="DC50" i="12"/>
  <c r="DC47" i="12"/>
  <c r="DC41" i="12"/>
  <c r="DC33" i="12"/>
  <c r="DC38" i="12"/>
  <c r="DC44" i="12"/>
  <c r="DC43" i="12"/>
  <c r="DC35" i="12"/>
  <c r="DC40" i="12"/>
  <c r="DC32" i="12"/>
  <c r="DC24" i="12"/>
  <c r="DC37" i="12"/>
  <c r="DC29" i="12"/>
  <c r="DC42" i="12"/>
  <c r="DC34" i="12"/>
  <c r="DC26" i="12"/>
  <c r="DC67" i="12"/>
  <c r="DC45" i="12"/>
  <c r="DC39" i="12"/>
  <c r="DC31" i="12"/>
  <c r="DC23" i="12"/>
  <c r="DC52" i="12"/>
  <c r="DC21" i="12"/>
  <c r="DC13" i="12"/>
  <c r="DD3" i="12"/>
  <c r="DC64" i="12"/>
  <c r="DC30" i="12"/>
  <c r="DC28" i="12"/>
  <c r="DC18" i="12"/>
  <c r="DC10" i="12"/>
  <c r="DC27" i="12"/>
  <c r="DC15" i="12"/>
  <c r="DC7" i="12"/>
  <c r="DC49" i="12"/>
  <c r="DC20" i="12"/>
  <c r="DC12" i="12"/>
  <c r="DC36" i="12"/>
  <c r="DC17" i="12"/>
  <c r="DC9" i="12"/>
  <c r="DC22" i="12"/>
  <c r="DC14" i="12"/>
  <c r="DC25" i="12"/>
  <c r="DC19" i="12"/>
  <c r="DC16" i="12"/>
  <c r="DC11" i="12"/>
  <c r="DC8" i="12"/>
  <c r="DC5" i="12"/>
  <c r="DC6" i="12"/>
  <c r="HT15" i="6"/>
  <c r="HT59" i="6"/>
  <c r="HT18" i="6"/>
  <c r="Z83" i="1" l="1"/>
  <c r="Z62" i="1"/>
  <c r="Z58" i="1"/>
  <c r="Z120" i="1"/>
  <c r="Z80" i="1"/>
  <c r="Z78" i="1"/>
  <c r="Z72" i="1"/>
  <c r="Z66" i="1"/>
  <c r="Z42" i="1"/>
  <c r="Z76" i="1"/>
  <c r="Z123" i="1"/>
  <c r="Z156" i="1"/>
  <c r="Z122" i="1"/>
  <c r="Z148" i="1"/>
  <c r="Z79" i="1"/>
  <c r="Z164" i="1"/>
  <c r="Z97" i="1"/>
  <c r="Z87" i="1"/>
  <c r="Z88" i="1"/>
  <c r="Z26" i="1"/>
  <c r="Z127" i="1"/>
  <c r="Z96" i="1"/>
  <c r="Z91" i="1"/>
  <c r="Z77" i="1"/>
  <c r="Z15" i="1"/>
  <c r="Z86" i="1"/>
  <c r="Z84" i="1"/>
  <c r="Z60" i="1"/>
  <c r="Z109" i="1"/>
  <c r="Z57" i="1"/>
  <c r="Z152" i="1"/>
  <c r="Z81" i="1"/>
  <c r="Z70" i="1"/>
  <c r="Z82" i="1"/>
  <c r="Z161" i="1"/>
  <c r="Z162" i="1"/>
  <c r="Z160" i="1"/>
  <c r="Z170" i="1"/>
  <c r="Z175" i="1"/>
  <c r="DN3" i="6"/>
  <c r="Z3" i="15"/>
  <c r="Z125" i="1"/>
  <c r="Z75" i="1"/>
  <c r="Z20" i="1"/>
  <c r="Z121" i="1"/>
  <c r="Z89" i="1"/>
  <c r="Z101" i="1"/>
  <c r="Z128" i="1"/>
  <c r="Z151" i="1"/>
  <c r="Z107" i="1"/>
  <c r="Z94" i="1"/>
  <c r="Z23" i="1"/>
  <c r="Z99" i="1"/>
  <c r="Z118" i="1"/>
  <c r="Z85" i="1"/>
  <c r="Z27" i="1"/>
  <c r="Z90" i="1"/>
  <c r="Z112" i="1"/>
  <c r="Z40" i="1"/>
  <c r="Z92" i="1"/>
  <c r="Z147" i="1"/>
  <c r="Z117" i="1"/>
  <c r="Z124" i="1"/>
  <c r="Z108" i="1"/>
  <c r="Z47" i="1"/>
  <c r="Z155" i="1"/>
  <c r="Z190" i="1"/>
  <c r="Z35" i="1"/>
  <c r="Z71" i="1"/>
  <c r="Z41" i="1"/>
  <c r="Z157" i="1"/>
  <c r="Z106" i="1"/>
  <c r="Z100" i="1"/>
  <c r="Z105" i="1"/>
  <c r="Z173" i="1"/>
  <c r="Z181" i="1"/>
  <c r="Z113" i="1"/>
  <c r="Z150" i="1"/>
  <c r="Z119" i="1"/>
  <c r="Z184" i="1"/>
  <c r="Z169" i="1"/>
  <c r="Z163" i="1"/>
  <c r="Z134" i="1"/>
  <c r="Z158" i="1"/>
  <c r="Z177" i="1"/>
  <c r="Z142" i="1"/>
  <c r="HT3" i="6"/>
  <c r="Z182" i="1"/>
  <c r="Z180" i="1"/>
  <c r="Z201" i="1"/>
  <c r="Z133" i="1"/>
  <c r="Z187" i="1"/>
  <c r="Z145" i="1"/>
  <c r="Z130" i="1"/>
  <c r="Z198" i="1"/>
  <c r="Z202" i="1"/>
  <c r="Z174" i="1"/>
  <c r="Z200" i="1"/>
  <c r="Z172" i="1"/>
  <c r="Z194" i="1"/>
  <c r="Z136" i="1"/>
  <c r="Z171" i="1"/>
  <c r="Z204" i="1"/>
  <c r="Z168" i="1"/>
  <c r="Z203" i="1"/>
  <c r="Z138" i="1"/>
  <c r="Z193" i="1"/>
  <c r="Z132" i="1"/>
  <c r="Z192" i="1"/>
  <c r="Z179" i="1"/>
  <c r="Z159" i="1"/>
  <c r="Z178" i="1"/>
  <c r="Z185" i="1"/>
  <c r="Z186" i="1"/>
  <c r="Z135" i="1"/>
  <c r="Z137" i="1"/>
  <c r="Z131" i="1"/>
  <c r="Z176" i="1"/>
  <c r="DD110" i="12"/>
  <c r="DD111" i="12"/>
  <c r="DD101" i="12"/>
  <c r="DD105" i="12"/>
  <c r="DD109" i="12"/>
  <c r="DD107" i="12"/>
  <c r="DD106" i="12"/>
  <c r="DD100" i="12"/>
  <c r="DD104" i="12"/>
  <c r="DD103" i="12"/>
  <c r="DD102" i="12"/>
  <c r="DD99" i="12"/>
  <c r="DD97" i="12"/>
  <c r="DD96" i="12"/>
  <c r="DD93" i="12"/>
  <c r="DD98" i="12"/>
  <c r="DD95" i="12"/>
  <c r="DD108" i="12"/>
  <c r="DD92" i="12"/>
  <c r="DD91" i="12"/>
  <c r="DD90" i="12"/>
  <c r="DD88" i="12"/>
  <c r="DD85" i="12"/>
  <c r="DD87" i="12"/>
  <c r="DD84" i="12"/>
  <c r="DD82" i="12"/>
  <c r="DD79" i="12"/>
  <c r="DD94" i="12"/>
  <c r="DD86" i="12"/>
  <c r="DD81" i="12"/>
  <c r="DD78" i="12"/>
  <c r="DD83" i="12"/>
  <c r="DD80" i="12"/>
  <c r="DD76" i="12"/>
  <c r="DD69" i="12"/>
  <c r="DD74" i="12"/>
  <c r="DD66" i="12"/>
  <c r="DD71" i="12"/>
  <c r="DD68" i="12"/>
  <c r="DD73" i="12"/>
  <c r="DD89" i="12"/>
  <c r="DD70" i="12"/>
  <c r="DD77" i="12"/>
  <c r="DD75" i="12"/>
  <c r="DD67" i="12"/>
  <c r="DD72" i="12"/>
  <c r="DD63" i="12"/>
  <c r="DD60" i="12"/>
  <c r="DD65" i="12"/>
  <c r="DD57" i="12"/>
  <c r="DD62" i="12"/>
  <c r="DD59" i="12"/>
  <c r="DD64" i="12"/>
  <c r="DD56" i="12"/>
  <c r="DD55" i="12"/>
  <c r="DD54" i="12"/>
  <c r="DD51" i="12"/>
  <c r="G4" i="6" s="1"/>
  <c r="DD48" i="12"/>
  <c r="DD53" i="12"/>
  <c r="DD58" i="12"/>
  <c r="DD50" i="12"/>
  <c r="DD47" i="12"/>
  <c r="DD52" i="12"/>
  <c r="DD38" i="12"/>
  <c r="DD30" i="12"/>
  <c r="DD44" i="12"/>
  <c r="DD43" i="12"/>
  <c r="DD35" i="12"/>
  <c r="DD40" i="12"/>
  <c r="DD32" i="12"/>
  <c r="DD37" i="12"/>
  <c r="DD29" i="12"/>
  <c r="DD61" i="12"/>
  <c r="DD46" i="12"/>
  <c r="DD42" i="12"/>
  <c r="DD34" i="12"/>
  <c r="DD26" i="12"/>
  <c r="DD45" i="12"/>
  <c r="DD39" i="12"/>
  <c r="DD31" i="12"/>
  <c r="DD49" i="12"/>
  <c r="DD36" i="12"/>
  <c r="DD28" i="12"/>
  <c r="DD24" i="12"/>
  <c r="DD18" i="12"/>
  <c r="DD10" i="12"/>
  <c r="DD27" i="12"/>
  <c r="DD15" i="12"/>
  <c r="DD7" i="12"/>
  <c r="DD20" i="12"/>
  <c r="DD12" i="12"/>
  <c r="DD23" i="12"/>
  <c r="DD17" i="12"/>
  <c r="DD9" i="12"/>
  <c r="DD41" i="12"/>
  <c r="DD33" i="12"/>
  <c r="DD22" i="12"/>
  <c r="DD14" i="12"/>
  <c r="DD6" i="12"/>
  <c r="DD19" i="12"/>
  <c r="DD11" i="12"/>
  <c r="DD21" i="12"/>
  <c r="DD16" i="12"/>
  <c r="DD13" i="12"/>
  <c r="DD8" i="12"/>
  <c r="DD5" i="12"/>
  <c r="DD25" i="12"/>
  <c r="DK212" i="1" l="1"/>
  <c r="DL212" i="1" s="1"/>
  <c r="DN212" i="1" s="1"/>
  <c r="DK228" i="1"/>
  <c r="DL228" i="1" s="1"/>
  <c r="DN228" i="1" s="1"/>
  <c r="DK236" i="1"/>
  <c r="DL236" i="1" s="1"/>
  <c r="DN236" i="1" s="1"/>
  <c r="DK244" i="1"/>
  <c r="DL244" i="1" s="1"/>
  <c r="DN244" i="1" s="1"/>
  <c r="DK252" i="1"/>
  <c r="DL252" i="1" s="1"/>
  <c r="DN252" i="1" s="1"/>
  <c r="DK260" i="1"/>
  <c r="DL260" i="1" s="1"/>
  <c r="DN260" i="1" s="1"/>
  <c r="DK268" i="1"/>
  <c r="DL268" i="1" s="1"/>
  <c r="DN268" i="1" s="1"/>
  <c r="DK276" i="1"/>
  <c r="DL276" i="1" s="1"/>
  <c r="DN276" i="1" s="1"/>
  <c r="DK300" i="1"/>
  <c r="DL300" i="1" s="1"/>
  <c r="DN300" i="1" s="1"/>
  <c r="DK308" i="1"/>
  <c r="DL308" i="1" s="1"/>
  <c r="DN308" i="1" s="1"/>
  <c r="DK316" i="1"/>
  <c r="DL316" i="1" s="1"/>
  <c r="DN316" i="1" s="1"/>
  <c r="DK324" i="1"/>
  <c r="DL324" i="1" s="1"/>
  <c r="DN324" i="1" s="1"/>
  <c r="DK332" i="1"/>
  <c r="DL332" i="1" s="1"/>
  <c r="DN332" i="1" s="1"/>
  <c r="DK340" i="1"/>
  <c r="DL340" i="1" s="1"/>
  <c r="DN340" i="1" s="1"/>
  <c r="DK348" i="1"/>
  <c r="DL348" i="1" s="1"/>
  <c r="DN348" i="1" s="1"/>
  <c r="DK372" i="1"/>
  <c r="DL372" i="1" s="1"/>
  <c r="DN372" i="1" s="1"/>
  <c r="DK380" i="1"/>
  <c r="DL380" i="1" s="1"/>
  <c r="DN380" i="1" s="1"/>
  <c r="DK404" i="1"/>
  <c r="DL404" i="1" s="1"/>
  <c r="DN404" i="1" s="1"/>
  <c r="DK420" i="1"/>
  <c r="DL420" i="1" s="1"/>
  <c r="DN420" i="1" s="1"/>
  <c r="DK428" i="1"/>
  <c r="DL428" i="1" s="1"/>
  <c r="DN428" i="1" s="1"/>
  <c r="DK436" i="1"/>
  <c r="DL436" i="1" s="1"/>
  <c r="DN436" i="1" s="1"/>
  <c r="DK444" i="1"/>
  <c r="DL444" i="1" s="1"/>
  <c r="DN444" i="1" s="1"/>
  <c r="DK460" i="1"/>
  <c r="DL460" i="1" s="1"/>
  <c r="DN460" i="1" s="1"/>
  <c r="DK468" i="1"/>
  <c r="DL468" i="1" s="1"/>
  <c r="DN468" i="1" s="1"/>
  <c r="DK484" i="1"/>
  <c r="DL484" i="1" s="1"/>
  <c r="DN484" i="1" s="1"/>
  <c r="DK500" i="1"/>
  <c r="DL500" i="1" s="1"/>
  <c r="DN500" i="1" s="1"/>
  <c r="DK261" i="1"/>
  <c r="DL261" i="1" s="1"/>
  <c r="DN261" i="1" s="1"/>
  <c r="DK277" i="1"/>
  <c r="DL277" i="1" s="1"/>
  <c r="DN277" i="1" s="1"/>
  <c r="DK285" i="1"/>
  <c r="DL285" i="1" s="1"/>
  <c r="DN285" i="1" s="1"/>
  <c r="DK429" i="1"/>
  <c r="DL429" i="1" s="1"/>
  <c r="DN429" i="1" s="1"/>
  <c r="DK219" i="1"/>
  <c r="DL219" i="1" s="1"/>
  <c r="DN219" i="1" s="1"/>
  <c r="DK243" i="1"/>
  <c r="DL243" i="1" s="1"/>
  <c r="DN243" i="1" s="1"/>
  <c r="DK259" i="1"/>
  <c r="DL259" i="1" s="1"/>
  <c r="DN259" i="1" s="1"/>
  <c r="DK275" i="1"/>
  <c r="DL275" i="1" s="1"/>
  <c r="DN275" i="1" s="1"/>
  <c r="DK291" i="1"/>
  <c r="DL291" i="1" s="1"/>
  <c r="DN291" i="1" s="1"/>
  <c r="DK299" i="1"/>
  <c r="DL299" i="1" s="1"/>
  <c r="DN299" i="1" s="1"/>
  <c r="DK315" i="1"/>
  <c r="DL315" i="1" s="1"/>
  <c r="DN315" i="1" s="1"/>
  <c r="DK339" i="1"/>
  <c r="DL339" i="1" s="1"/>
  <c r="DN339" i="1" s="1"/>
  <c r="DK363" i="1"/>
  <c r="DL363" i="1" s="1"/>
  <c r="DN363" i="1" s="1"/>
  <c r="DK387" i="1"/>
  <c r="DL387" i="1" s="1"/>
  <c r="DN387" i="1" s="1"/>
  <c r="DK411" i="1"/>
  <c r="DL411" i="1" s="1"/>
  <c r="DN411" i="1" s="1"/>
  <c r="DK419" i="1"/>
  <c r="DL419" i="1" s="1"/>
  <c r="DN419" i="1" s="1"/>
  <c r="DK427" i="1"/>
  <c r="DL427" i="1" s="1"/>
  <c r="DN427" i="1" s="1"/>
  <c r="DK435" i="1"/>
  <c r="DL435" i="1" s="1"/>
  <c r="DN435" i="1" s="1"/>
  <c r="DK443" i="1"/>
  <c r="DL443" i="1" s="1"/>
  <c r="DN443" i="1" s="1"/>
  <c r="DK451" i="1"/>
  <c r="DL451" i="1" s="1"/>
  <c r="DN451" i="1" s="1"/>
  <c r="DK467" i="1"/>
  <c r="DL467" i="1" s="1"/>
  <c r="DN467" i="1" s="1"/>
  <c r="DK491" i="1"/>
  <c r="DL491" i="1" s="1"/>
  <c r="DN491" i="1" s="1"/>
  <c r="DK499" i="1"/>
  <c r="DL499" i="1" s="1"/>
  <c r="DN499" i="1" s="1"/>
  <c r="DK445" i="1"/>
  <c r="DL445" i="1" s="1"/>
  <c r="DN445" i="1" s="1"/>
  <c r="DK477" i="1"/>
  <c r="DL477" i="1" s="1"/>
  <c r="DN477" i="1" s="1"/>
  <c r="DK493" i="1"/>
  <c r="DL493" i="1" s="1"/>
  <c r="DN493" i="1" s="1"/>
  <c r="DK234" i="1"/>
  <c r="DL234" i="1" s="1"/>
  <c r="DN234" i="1" s="1"/>
  <c r="DK242" i="1"/>
  <c r="DL242" i="1" s="1"/>
  <c r="DN242" i="1" s="1"/>
  <c r="DK250" i="1"/>
  <c r="DL250" i="1" s="1"/>
  <c r="DN250" i="1" s="1"/>
  <c r="DK266" i="1"/>
  <c r="DL266" i="1" s="1"/>
  <c r="DN266" i="1" s="1"/>
  <c r="DK274" i="1"/>
  <c r="DL274" i="1" s="1"/>
  <c r="DN274" i="1" s="1"/>
  <c r="DK282" i="1"/>
  <c r="DL282" i="1" s="1"/>
  <c r="DN282" i="1" s="1"/>
  <c r="DK290" i="1"/>
  <c r="DL290" i="1" s="1"/>
  <c r="DN290" i="1" s="1"/>
  <c r="DK298" i="1"/>
  <c r="DL298" i="1" s="1"/>
  <c r="DN298" i="1" s="1"/>
  <c r="DK322" i="1"/>
  <c r="DL322" i="1" s="1"/>
  <c r="DN322" i="1" s="1"/>
  <c r="DK330" i="1"/>
  <c r="DL330" i="1" s="1"/>
  <c r="DN330" i="1" s="1"/>
  <c r="DK354" i="1"/>
  <c r="DL354" i="1" s="1"/>
  <c r="DN354" i="1" s="1"/>
  <c r="DK362" i="1"/>
  <c r="DL362" i="1" s="1"/>
  <c r="DN362" i="1" s="1"/>
  <c r="DK370" i="1"/>
  <c r="DL370" i="1" s="1"/>
  <c r="DN370" i="1" s="1"/>
  <c r="DK386" i="1"/>
  <c r="DL386" i="1" s="1"/>
  <c r="DN386" i="1" s="1"/>
  <c r="DK410" i="1"/>
  <c r="DL410" i="1" s="1"/>
  <c r="DN410" i="1" s="1"/>
  <c r="DK426" i="1"/>
  <c r="DL426" i="1" s="1"/>
  <c r="DN426" i="1" s="1"/>
  <c r="DK434" i="1"/>
  <c r="DL434" i="1" s="1"/>
  <c r="DN434" i="1" s="1"/>
  <c r="DK442" i="1"/>
  <c r="DL442" i="1" s="1"/>
  <c r="DN442" i="1" s="1"/>
  <c r="DK450" i="1"/>
  <c r="DL450" i="1" s="1"/>
  <c r="DN450" i="1" s="1"/>
  <c r="DK466" i="1"/>
  <c r="DL466" i="1" s="1"/>
  <c r="DN466" i="1" s="1"/>
  <c r="DK490" i="1"/>
  <c r="DL490" i="1" s="1"/>
  <c r="DN490" i="1" s="1"/>
  <c r="DK213" i="1"/>
  <c r="DL213" i="1" s="1"/>
  <c r="DN213" i="1" s="1"/>
  <c r="DK333" i="1"/>
  <c r="DL333" i="1" s="1"/>
  <c r="DN333" i="1" s="1"/>
  <c r="DK373" i="1"/>
  <c r="DL373" i="1" s="1"/>
  <c r="DN373" i="1" s="1"/>
  <c r="DK397" i="1"/>
  <c r="DL397" i="1" s="1"/>
  <c r="DN397" i="1" s="1"/>
  <c r="DK437" i="1"/>
  <c r="DL437" i="1" s="1"/>
  <c r="DN437" i="1" s="1"/>
  <c r="DK209" i="1"/>
  <c r="DL209" i="1" s="1"/>
  <c r="DN209" i="1" s="1"/>
  <c r="DK217" i="1"/>
  <c r="DL217" i="1" s="1"/>
  <c r="DN217" i="1" s="1"/>
  <c r="DK225" i="1"/>
  <c r="DL225" i="1" s="1"/>
  <c r="DN225" i="1" s="1"/>
  <c r="DK241" i="1"/>
  <c r="DL241" i="1" s="1"/>
  <c r="DN241" i="1" s="1"/>
  <c r="DK289" i="1"/>
  <c r="DL289" i="1" s="1"/>
  <c r="DN289" i="1" s="1"/>
  <c r="DK297" i="1"/>
  <c r="DL297" i="1" s="1"/>
  <c r="DN297" i="1" s="1"/>
  <c r="DK305" i="1"/>
  <c r="DL305" i="1" s="1"/>
  <c r="DN305" i="1" s="1"/>
  <c r="DK313" i="1"/>
  <c r="DL313" i="1" s="1"/>
  <c r="DN313" i="1" s="1"/>
  <c r="DK337" i="1"/>
  <c r="DL337" i="1" s="1"/>
  <c r="DN337" i="1" s="1"/>
  <c r="DK345" i="1"/>
  <c r="DL345" i="1" s="1"/>
  <c r="DN345" i="1" s="1"/>
  <c r="DK353" i="1"/>
  <c r="DL353" i="1" s="1"/>
  <c r="DN353" i="1" s="1"/>
  <c r="DK369" i="1"/>
  <c r="DL369" i="1" s="1"/>
  <c r="DN369" i="1" s="1"/>
  <c r="DK385" i="1"/>
  <c r="DL385" i="1" s="1"/>
  <c r="DN385" i="1" s="1"/>
  <c r="DK401" i="1"/>
  <c r="DL401" i="1" s="1"/>
  <c r="DN401" i="1" s="1"/>
  <c r="DK409" i="1"/>
  <c r="DL409" i="1" s="1"/>
  <c r="DN409" i="1" s="1"/>
  <c r="DK425" i="1"/>
  <c r="DL425" i="1" s="1"/>
  <c r="DN425" i="1" s="1"/>
  <c r="DK433" i="1"/>
  <c r="DL433" i="1" s="1"/>
  <c r="DN433" i="1" s="1"/>
  <c r="DK449" i="1"/>
  <c r="DL449" i="1" s="1"/>
  <c r="DN449" i="1" s="1"/>
  <c r="DK473" i="1"/>
  <c r="DL473" i="1" s="1"/>
  <c r="DN473" i="1" s="1"/>
  <c r="DK489" i="1"/>
  <c r="DL489" i="1" s="1"/>
  <c r="DN489" i="1" s="1"/>
  <c r="DK389" i="1"/>
  <c r="DL389" i="1" s="1"/>
  <c r="DN389" i="1" s="1"/>
  <c r="DK216" i="1"/>
  <c r="DL216" i="1" s="1"/>
  <c r="DN216" i="1" s="1"/>
  <c r="DK224" i="1"/>
  <c r="DL224" i="1" s="1"/>
  <c r="DN224" i="1" s="1"/>
  <c r="DK240" i="1"/>
  <c r="DL240" i="1" s="1"/>
  <c r="DN240" i="1" s="1"/>
  <c r="DK248" i="1"/>
  <c r="DL248" i="1" s="1"/>
  <c r="DN248" i="1" s="1"/>
  <c r="DK264" i="1"/>
  <c r="DL264" i="1" s="1"/>
  <c r="DN264" i="1" s="1"/>
  <c r="DK272" i="1"/>
  <c r="DL272" i="1" s="1"/>
  <c r="DN272" i="1" s="1"/>
  <c r="DK288" i="1"/>
  <c r="DL288" i="1" s="1"/>
  <c r="DN288" i="1" s="1"/>
  <c r="DK312" i="1"/>
  <c r="DL312" i="1" s="1"/>
  <c r="DN312" i="1" s="1"/>
  <c r="DK320" i="1"/>
  <c r="DL320" i="1" s="1"/>
  <c r="DN320" i="1" s="1"/>
  <c r="DK336" i="1"/>
  <c r="DL336" i="1" s="1"/>
  <c r="DN336" i="1" s="1"/>
  <c r="DK344" i="1"/>
  <c r="DL344" i="1" s="1"/>
  <c r="DN344" i="1" s="1"/>
  <c r="DK352" i="1"/>
  <c r="DL352" i="1" s="1"/>
  <c r="DN352" i="1" s="1"/>
  <c r="DK368" i="1"/>
  <c r="DL368" i="1" s="1"/>
  <c r="DN368" i="1" s="1"/>
  <c r="DK376" i="1"/>
  <c r="DL376" i="1" s="1"/>
  <c r="DN376" i="1" s="1"/>
  <c r="DK384" i="1"/>
  <c r="DL384" i="1" s="1"/>
  <c r="DN384" i="1" s="1"/>
  <c r="DK392" i="1"/>
  <c r="DL392" i="1" s="1"/>
  <c r="DN392" i="1" s="1"/>
  <c r="DK400" i="1"/>
  <c r="DL400" i="1" s="1"/>
  <c r="DN400" i="1" s="1"/>
  <c r="DK408" i="1"/>
  <c r="DL408" i="1" s="1"/>
  <c r="DN408" i="1" s="1"/>
  <c r="DK432" i="1"/>
  <c r="DL432" i="1" s="1"/>
  <c r="DN432" i="1" s="1"/>
  <c r="DK440" i="1"/>
  <c r="DL440" i="1" s="1"/>
  <c r="DN440" i="1" s="1"/>
  <c r="DK464" i="1"/>
  <c r="DL464" i="1" s="1"/>
  <c r="DN464" i="1" s="1"/>
  <c r="DK229" i="1"/>
  <c r="DL229" i="1" s="1"/>
  <c r="DN229" i="1" s="1"/>
  <c r="DK207" i="1"/>
  <c r="DL207" i="1" s="1"/>
  <c r="DN207" i="1" s="1"/>
  <c r="DK231" i="1"/>
  <c r="DL231" i="1" s="1"/>
  <c r="DN231" i="1" s="1"/>
  <c r="DK239" i="1"/>
  <c r="DL239" i="1" s="1"/>
  <c r="DN239" i="1" s="1"/>
  <c r="DK247" i="1"/>
  <c r="DL247" i="1" s="1"/>
  <c r="DN247" i="1" s="1"/>
  <c r="DK263" i="1"/>
  <c r="DL263" i="1" s="1"/>
  <c r="DN263" i="1" s="1"/>
  <c r="DK271" i="1"/>
  <c r="DL271" i="1" s="1"/>
  <c r="DN271" i="1" s="1"/>
  <c r="DK279" i="1"/>
  <c r="DL279" i="1" s="1"/>
  <c r="DN279" i="1" s="1"/>
  <c r="DK287" i="1"/>
  <c r="DL287" i="1" s="1"/>
  <c r="DN287" i="1" s="1"/>
  <c r="DK319" i="1"/>
  <c r="DL319" i="1" s="1"/>
  <c r="DN319" i="1" s="1"/>
  <c r="DK327" i="1"/>
  <c r="DL327" i="1" s="1"/>
  <c r="DN327" i="1" s="1"/>
  <c r="DK335" i="1"/>
  <c r="DL335" i="1" s="1"/>
  <c r="DN335" i="1" s="1"/>
  <c r="DK351" i="1"/>
  <c r="DL351" i="1" s="1"/>
  <c r="DN351" i="1" s="1"/>
  <c r="DK359" i="1"/>
  <c r="DL359" i="1" s="1"/>
  <c r="DN359" i="1" s="1"/>
  <c r="DK375" i="1"/>
  <c r="DL375" i="1" s="1"/>
  <c r="DN375" i="1" s="1"/>
  <c r="DK383" i="1"/>
  <c r="DL383" i="1" s="1"/>
  <c r="DN383" i="1" s="1"/>
  <c r="DK399" i="1"/>
  <c r="DL399" i="1" s="1"/>
  <c r="DN399" i="1" s="1"/>
  <c r="DK407" i="1"/>
  <c r="DL407" i="1" s="1"/>
  <c r="DN407" i="1" s="1"/>
  <c r="DK447" i="1"/>
  <c r="DL447" i="1" s="1"/>
  <c r="DN447" i="1" s="1"/>
  <c r="DK463" i="1"/>
  <c r="DL463" i="1" s="1"/>
  <c r="DN463" i="1" s="1"/>
  <c r="DK479" i="1"/>
  <c r="DL479" i="1" s="1"/>
  <c r="DN479" i="1" s="1"/>
  <c r="DK487" i="1"/>
  <c r="DL487" i="1" s="1"/>
  <c r="DN487" i="1" s="1"/>
  <c r="DK495" i="1"/>
  <c r="DL495" i="1" s="1"/>
  <c r="DN495" i="1" s="1"/>
  <c r="DK503" i="1"/>
  <c r="DL503" i="1" s="1"/>
  <c r="DN503" i="1" s="1"/>
  <c r="DK237" i="1"/>
  <c r="DL237" i="1" s="1"/>
  <c r="DN237" i="1" s="1"/>
  <c r="DK317" i="1"/>
  <c r="DL317" i="1" s="1"/>
  <c r="DN317" i="1" s="1"/>
  <c r="DK206" i="1"/>
  <c r="DL206" i="1" s="1"/>
  <c r="DN206" i="1" s="1"/>
  <c r="DK222" i="1"/>
  <c r="DL222" i="1" s="1"/>
  <c r="DN222" i="1" s="1"/>
  <c r="DK238" i="1"/>
  <c r="DL238" i="1" s="1"/>
  <c r="DN238" i="1" s="1"/>
  <c r="DK246" i="1"/>
  <c r="DL246" i="1" s="1"/>
  <c r="DN246" i="1" s="1"/>
  <c r="DK262" i="1"/>
  <c r="DL262" i="1" s="1"/>
  <c r="DN262" i="1" s="1"/>
  <c r="DK278" i="1"/>
  <c r="DL278" i="1" s="1"/>
  <c r="DN278" i="1" s="1"/>
  <c r="DK286" i="1"/>
  <c r="DL286" i="1" s="1"/>
  <c r="DN286" i="1" s="1"/>
  <c r="DK294" i="1"/>
  <c r="DL294" i="1" s="1"/>
  <c r="DN294" i="1" s="1"/>
  <c r="DK302" i="1"/>
  <c r="DL302" i="1" s="1"/>
  <c r="DN302" i="1" s="1"/>
  <c r="DK318" i="1"/>
  <c r="DL318" i="1" s="1"/>
  <c r="DN318" i="1" s="1"/>
  <c r="DK350" i="1"/>
  <c r="DL350" i="1" s="1"/>
  <c r="DN350" i="1" s="1"/>
  <c r="DK358" i="1"/>
  <c r="DL358" i="1" s="1"/>
  <c r="DN358" i="1" s="1"/>
  <c r="DK366" i="1"/>
  <c r="DL366" i="1" s="1"/>
  <c r="DN366" i="1" s="1"/>
  <c r="DK382" i="1"/>
  <c r="DL382" i="1" s="1"/>
  <c r="DN382" i="1" s="1"/>
  <c r="DK390" i="1"/>
  <c r="DL390" i="1" s="1"/>
  <c r="DN390" i="1" s="1"/>
  <c r="DK398" i="1"/>
  <c r="DL398" i="1" s="1"/>
  <c r="DN398" i="1" s="1"/>
  <c r="DK414" i="1"/>
  <c r="DL414" i="1" s="1"/>
  <c r="DN414" i="1" s="1"/>
  <c r="DK430" i="1"/>
  <c r="DL430" i="1" s="1"/>
  <c r="DN430" i="1" s="1"/>
  <c r="DK438" i="1"/>
  <c r="DL438" i="1" s="1"/>
  <c r="DN438" i="1" s="1"/>
  <c r="DK454" i="1"/>
  <c r="DL454" i="1" s="1"/>
  <c r="DN454" i="1" s="1"/>
  <c r="DK470" i="1"/>
  <c r="DL470" i="1" s="1"/>
  <c r="DN470" i="1" s="1"/>
  <c r="DK486" i="1"/>
  <c r="DL486" i="1" s="1"/>
  <c r="DN486" i="1" s="1"/>
  <c r="DK494" i="1"/>
  <c r="DL494" i="1" s="1"/>
  <c r="DN494" i="1" s="1"/>
  <c r="DK502" i="1"/>
  <c r="DL502" i="1" s="1"/>
  <c r="DN502" i="1" s="1"/>
  <c r="DK205" i="1"/>
  <c r="DL205" i="1" s="1"/>
  <c r="DN205" i="1" s="1"/>
  <c r="DK221" i="1"/>
  <c r="DL221" i="1" s="1"/>
  <c r="DN221" i="1" s="1"/>
  <c r="DK253" i="1"/>
  <c r="DL253" i="1" s="1"/>
  <c r="DN253" i="1" s="1"/>
  <c r="DK269" i="1"/>
  <c r="DL269" i="1" s="1"/>
  <c r="DN269" i="1" s="1"/>
  <c r="DK453" i="1"/>
  <c r="DL453" i="1" s="1"/>
  <c r="DN453" i="1" s="1"/>
  <c r="DK469" i="1"/>
  <c r="DL469" i="1" s="1"/>
  <c r="DN469" i="1" s="1"/>
  <c r="G478" i="42"/>
  <c r="G351" i="42"/>
  <c r="G398" i="42"/>
  <c r="G455" i="42"/>
  <c r="G241" i="42"/>
  <c r="G367" i="42"/>
  <c r="G432" i="42"/>
  <c r="DK62" i="1"/>
  <c r="DL62" i="1" s="1"/>
  <c r="DN62" i="1" s="1"/>
  <c r="G64" i="42" s="1"/>
  <c r="G228" i="42"/>
  <c r="G5" i="42"/>
  <c r="G250" i="42"/>
  <c r="G285" i="42"/>
  <c r="G366" i="42"/>
  <c r="G368" i="42"/>
  <c r="G415" i="42"/>
  <c r="G444" i="42"/>
  <c r="G255" i="42"/>
  <c r="G466" i="42"/>
  <c r="G402" i="42"/>
  <c r="G328" i="42"/>
  <c r="G235" i="42"/>
  <c r="G288" i="42"/>
  <c r="G426" i="42"/>
  <c r="G283" i="42"/>
  <c r="G472" i="42"/>
  <c r="DK19" i="1"/>
  <c r="DL19" i="1" s="1"/>
  <c r="DN19" i="1" s="1"/>
  <c r="G18" i="42" s="1"/>
  <c r="DK58" i="1"/>
  <c r="DL58" i="1" s="1"/>
  <c r="DN58" i="1" s="1"/>
  <c r="G60" i="42" s="1"/>
  <c r="G394" i="42"/>
  <c r="G223" i="42"/>
  <c r="G423" i="42"/>
  <c r="G386" i="42"/>
  <c r="G389" i="42"/>
  <c r="G295" i="42"/>
  <c r="G334" i="42"/>
  <c r="G418" i="42"/>
  <c r="G447" i="42"/>
  <c r="G275" i="42"/>
  <c r="G464" i="42"/>
  <c r="DK29" i="1"/>
  <c r="DL29" i="1" s="1"/>
  <c r="DN29" i="1" s="1"/>
  <c r="G29" i="42" s="1"/>
  <c r="G430" i="42"/>
  <c r="G419" i="42"/>
  <c r="G424" i="42"/>
  <c r="G451" i="42"/>
  <c r="G290" i="42"/>
  <c r="G284" i="42"/>
  <c r="G325" i="42"/>
  <c r="G333" i="42"/>
  <c r="G237" i="42"/>
  <c r="G262" i="42"/>
  <c r="G471" i="42"/>
  <c r="G211" i="42"/>
  <c r="G445" i="42"/>
  <c r="G321" i="42"/>
  <c r="G413" i="42"/>
  <c r="G331" i="42"/>
  <c r="G437" i="42"/>
  <c r="G347" i="42"/>
  <c r="G274" i="42"/>
  <c r="G461" i="42"/>
  <c r="G311" i="42"/>
  <c r="G312" i="42"/>
  <c r="G396" i="42"/>
  <c r="DK6" i="1"/>
  <c r="DL6" i="1" s="1"/>
  <c r="DN6" i="1" s="1"/>
  <c r="G4" i="42" s="1"/>
  <c r="G259" i="42"/>
  <c r="G454" i="42"/>
  <c r="G315" i="42"/>
  <c r="DK88" i="1"/>
  <c r="DL88" i="1" s="1"/>
  <c r="DN88" i="1" s="1"/>
  <c r="G90" i="42" s="1"/>
  <c r="G453" i="42"/>
  <c r="G344" i="42"/>
  <c r="DK28" i="1"/>
  <c r="DL28" i="1" s="1"/>
  <c r="DN28" i="1" s="1"/>
  <c r="G28" i="42" s="1"/>
  <c r="G322" i="42"/>
  <c r="G270" i="42"/>
  <c r="G452" i="42"/>
  <c r="G307" i="42"/>
  <c r="DK189" i="1"/>
  <c r="DL189" i="1" s="1"/>
  <c r="DN189" i="1" s="1"/>
  <c r="G194" i="42" s="1"/>
  <c r="G473" i="42"/>
  <c r="G382" i="42"/>
  <c r="G441" i="42"/>
  <c r="G249" i="42"/>
  <c r="G265" i="42"/>
  <c r="G376" i="42"/>
  <c r="G219" i="42"/>
  <c r="DK70" i="1"/>
  <c r="DL70" i="1" s="1"/>
  <c r="DN70" i="1" s="1"/>
  <c r="G72" i="42" s="1"/>
  <c r="G341" i="42"/>
  <c r="G465" i="42"/>
  <c r="G476" i="42"/>
  <c r="G460" i="42"/>
  <c r="G442" i="42"/>
  <c r="G269" i="42"/>
  <c r="G358" i="42"/>
  <c r="G470" i="42"/>
  <c r="G225" i="42"/>
  <c r="G428" i="42"/>
  <c r="G248" i="42"/>
  <c r="DK78" i="1"/>
  <c r="DL78" i="1" s="1"/>
  <c r="DN78" i="1" s="1"/>
  <c r="G80" i="42" s="1"/>
  <c r="G372" i="42"/>
  <c r="DK10" i="1"/>
  <c r="DL10" i="1" s="1"/>
  <c r="DN10" i="1" s="1"/>
  <c r="G9" i="42" s="1"/>
  <c r="H4" i="6"/>
  <c r="DK55" i="1" l="1"/>
  <c r="DL55" i="1" s="1"/>
  <c r="DN55" i="1" s="1"/>
  <c r="G57" i="42" s="1"/>
  <c r="DK220" i="1"/>
  <c r="DL220" i="1" s="1"/>
  <c r="DN220" i="1" s="1"/>
  <c r="DK284" i="1"/>
  <c r="DL284" i="1" s="1"/>
  <c r="DN284" i="1" s="1"/>
  <c r="DK292" i="1"/>
  <c r="DL292" i="1" s="1"/>
  <c r="DN292" i="1" s="1"/>
  <c r="DK356" i="1"/>
  <c r="DL356" i="1" s="1"/>
  <c r="DN356" i="1" s="1"/>
  <c r="DK364" i="1"/>
  <c r="DL364" i="1" s="1"/>
  <c r="DN364" i="1" s="1"/>
  <c r="DK388" i="1"/>
  <c r="DL388" i="1" s="1"/>
  <c r="DN388" i="1" s="1"/>
  <c r="DK396" i="1"/>
  <c r="DL396" i="1" s="1"/>
  <c r="DN396" i="1" s="1"/>
  <c r="DK412" i="1"/>
  <c r="DL412" i="1" s="1"/>
  <c r="DN412" i="1" s="1"/>
  <c r="DK452" i="1"/>
  <c r="DL452" i="1" s="1"/>
  <c r="DN452" i="1" s="1"/>
  <c r="DK476" i="1"/>
  <c r="DL476" i="1" s="1"/>
  <c r="DN476" i="1" s="1"/>
  <c r="DK492" i="1"/>
  <c r="DL492" i="1" s="1"/>
  <c r="DN492" i="1" s="1"/>
  <c r="DK309" i="1"/>
  <c r="DL309" i="1" s="1"/>
  <c r="DN309" i="1" s="1"/>
  <c r="DK349" i="1"/>
  <c r="DL349" i="1" s="1"/>
  <c r="DN349" i="1" s="1"/>
  <c r="DK405" i="1"/>
  <c r="DL405" i="1" s="1"/>
  <c r="DN405" i="1" s="1"/>
  <c r="DK413" i="1"/>
  <c r="DL413" i="1" s="1"/>
  <c r="DN413" i="1" s="1"/>
  <c r="DK501" i="1"/>
  <c r="DL501" i="1" s="1"/>
  <c r="DN501" i="1" s="1"/>
  <c r="DK211" i="1"/>
  <c r="DL211" i="1" s="1"/>
  <c r="DN211" i="1" s="1"/>
  <c r="DK227" i="1"/>
  <c r="DL227" i="1" s="1"/>
  <c r="DN227" i="1" s="1"/>
  <c r="DK235" i="1"/>
  <c r="DL235" i="1" s="1"/>
  <c r="DN235" i="1" s="1"/>
  <c r="DK251" i="1"/>
  <c r="DL251" i="1" s="1"/>
  <c r="DN251" i="1" s="1"/>
  <c r="DK267" i="1"/>
  <c r="DL267" i="1" s="1"/>
  <c r="DN267" i="1" s="1"/>
  <c r="DK283" i="1"/>
  <c r="DL283" i="1" s="1"/>
  <c r="DN283" i="1" s="1"/>
  <c r="DK307" i="1"/>
  <c r="DL307" i="1" s="1"/>
  <c r="DN307" i="1" s="1"/>
  <c r="DK323" i="1"/>
  <c r="DL323" i="1" s="1"/>
  <c r="DN323" i="1" s="1"/>
  <c r="DK331" i="1"/>
  <c r="DL331" i="1" s="1"/>
  <c r="DN331" i="1" s="1"/>
  <c r="DK347" i="1"/>
  <c r="DL347" i="1" s="1"/>
  <c r="DN347" i="1" s="1"/>
  <c r="DK355" i="1"/>
  <c r="DL355" i="1" s="1"/>
  <c r="DN355" i="1" s="1"/>
  <c r="DK371" i="1"/>
  <c r="DL371" i="1" s="1"/>
  <c r="DN371" i="1" s="1"/>
  <c r="DK379" i="1"/>
  <c r="DL379" i="1" s="1"/>
  <c r="DN379" i="1" s="1"/>
  <c r="DK395" i="1"/>
  <c r="DL395" i="1" s="1"/>
  <c r="DN395" i="1" s="1"/>
  <c r="DK403" i="1"/>
  <c r="DL403" i="1" s="1"/>
  <c r="DN403" i="1" s="1"/>
  <c r="DK459" i="1"/>
  <c r="DL459" i="1" s="1"/>
  <c r="DN459" i="1" s="1"/>
  <c r="DK475" i="1"/>
  <c r="DL475" i="1" s="1"/>
  <c r="DN475" i="1" s="1"/>
  <c r="DK483" i="1"/>
  <c r="DL483" i="1" s="1"/>
  <c r="DN483" i="1" s="1"/>
  <c r="DK325" i="1"/>
  <c r="DL325" i="1" s="1"/>
  <c r="DN325" i="1" s="1"/>
  <c r="DK341" i="1"/>
  <c r="DL341" i="1" s="1"/>
  <c r="DN341" i="1" s="1"/>
  <c r="DK461" i="1"/>
  <c r="DL461" i="1" s="1"/>
  <c r="DN461" i="1" s="1"/>
  <c r="DK210" i="1"/>
  <c r="DL210" i="1" s="1"/>
  <c r="DN210" i="1" s="1"/>
  <c r="DK218" i="1"/>
  <c r="DL218" i="1" s="1"/>
  <c r="DN218" i="1" s="1"/>
  <c r="DK226" i="1"/>
  <c r="DL226" i="1" s="1"/>
  <c r="DN226" i="1" s="1"/>
  <c r="DK258" i="1"/>
  <c r="DL258" i="1" s="1"/>
  <c r="DN258" i="1" s="1"/>
  <c r="DK306" i="1"/>
  <c r="DL306" i="1" s="1"/>
  <c r="DN306" i="1" s="1"/>
  <c r="DK314" i="1"/>
  <c r="DL314" i="1" s="1"/>
  <c r="DN314" i="1" s="1"/>
  <c r="DK338" i="1"/>
  <c r="DL338" i="1" s="1"/>
  <c r="DN338" i="1" s="1"/>
  <c r="DK346" i="1"/>
  <c r="DL346" i="1" s="1"/>
  <c r="DN346" i="1" s="1"/>
  <c r="DK378" i="1"/>
  <c r="DL378" i="1" s="1"/>
  <c r="DN378" i="1" s="1"/>
  <c r="DK394" i="1"/>
  <c r="DL394" i="1" s="1"/>
  <c r="DN394" i="1" s="1"/>
  <c r="DK402" i="1"/>
  <c r="DL402" i="1" s="1"/>
  <c r="DN402" i="1" s="1"/>
  <c r="DK418" i="1"/>
  <c r="DL418" i="1" s="1"/>
  <c r="DN418" i="1" s="1"/>
  <c r="DK458" i="1"/>
  <c r="DL458" i="1" s="1"/>
  <c r="DN458" i="1" s="1"/>
  <c r="DK474" i="1"/>
  <c r="DL474" i="1" s="1"/>
  <c r="DN474" i="1" s="1"/>
  <c r="DK482" i="1"/>
  <c r="DL482" i="1" s="1"/>
  <c r="DN482" i="1" s="1"/>
  <c r="DK498" i="1"/>
  <c r="DL498" i="1" s="1"/>
  <c r="DN498" i="1" s="1"/>
  <c r="DK381" i="1"/>
  <c r="DL381" i="1" s="1"/>
  <c r="DN381" i="1" s="1"/>
  <c r="DK485" i="1"/>
  <c r="DL485" i="1" s="1"/>
  <c r="DN485" i="1" s="1"/>
  <c r="DK233" i="1"/>
  <c r="DL233" i="1" s="1"/>
  <c r="DN233" i="1" s="1"/>
  <c r="DK249" i="1"/>
  <c r="DL249" i="1" s="1"/>
  <c r="DN249" i="1" s="1"/>
  <c r="DK257" i="1"/>
  <c r="DL257" i="1" s="1"/>
  <c r="DN257" i="1" s="1"/>
  <c r="DK265" i="1"/>
  <c r="DL265" i="1" s="1"/>
  <c r="DN265" i="1" s="1"/>
  <c r="DK273" i="1"/>
  <c r="DL273" i="1" s="1"/>
  <c r="DN273" i="1" s="1"/>
  <c r="DK281" i="1"/>
  <c r="DL281" i="1" s="1"/>
  <c r="DN281" i="1" s="1"/>
  <c r="DK321" i="1"/>
  <c r="DL321" i="1" s="1"/>
  <c r="DN321" i="1" s="1"/>
  <c r="DK329" i="1"/>
  <c r="DL329" i="1" s="1"/>
  <c r="DN329" i="1" s="1"/>
  <c r="DK361" i="1"/>
  <c r="DL361" i="1" s="1"/>
  <c r="DN361" i="1" s="1"/>
  <c r="DK377" i="1"/>
  <c r="DL377" i="1" s="1"/>
  <c r="DN377" i="1" s="1"/>
  <c r="DK393" i="1"/>
  <c r="DL393" i="1" s="1"/>
  <c r="DN393" i="1" s="1"/>
  <c r="DK417" i="1"/>
  <c r="DL417" i="1" s="1"/>
  <c r="DN417" i="1" s="1"/>
  <c r="DK441" i="1"/>
  <c r="DL441" i="1" s="1"/>
  <c r="DN441" i="1" s="1"/>
  <c r="DK457" i="1"/>
  <c r="DL457" i="1" s="1"/>
  <c r="DN457" i="1" s="1"/>
  <c r="DK465" i="1"/>
  <c r="DL465" i="1" s="1"/>
  <c r="DN465" i="1" s="1"/>
  <c r="DK481" i="1"/>
  <c r="DL481" i="1" s="1"/>
  <c r="DN481" i="1" s="1"/>
  <c r="DK497" i="1"/>
  <c r="DL497" i="1" s="1"/>
  <c r="DN497" i="1" s="1"/>
  <c r="DK301" i="1"/>
  <c r="DL301" i="1" s="1"/>
  <c r="DN301" i="1" s="1"/>
  <c r="DK357" i="1"/>
  <c r="DL357" i="1" s="1"/>
  <c r="DN357" i="1" s="1"/>
  <c r="DK208" i="1"/>
  <c r="DL208" i="1" s="1"/>
  <c r="DN208" i="1" s="1"/>
  <c r="DK232" i="1"/>
  <c r="DL232" i="1" s="1"/>
  <c r="DN232" i="1" s="1"/>
  <c r="DK256" i="1"/>
  <c r="DL256" i="1" s="1"/>
  <c r="DN256" i="1" s="1"/>
  <c r="DK280" i="1"/>
  <c r="DL280" i="1" s="1"/>
  <c r="DN280" i="1" s="1"/>
  <c r="DK296" i="1"/>
  <c r="DL296" i="1" s="1"/>
  <c r="DN296" i="1" s="1"/>
  <c r="DK304" i="1"/>
  <c r="DL304" i="1" s="1"/>
  <c r="DN304" i="1" s="1"/>
  <c r="DK328" i="1"/>
  <c r="DL328" i="1" s="1"/>
  <c r="DN328" i="1" s="1"/>
  <c r="DK360" i="1"/>
  <c r="DL360" i="1" s="1"/>
  <c r="DN360" i="1" s="1"/>
  <c r="DK416" i="1"/>
  <c r="DL416" i="1" s="1"/>
  <c r="DN416" i="1" s="1"/>
  <c r="DK424" i="1"/>
  <c r="DL424" i="1" s="1"/>
  <c r="DN424" i="1" s="1"/>
  <c r="DK448" i="1"/>
  <c r="DL448" i="1" s="1"/>
  <c r="DN448" i="1" s="1"/>
  <c r="DK456" i="1"/>
  <c r="DL456" i="1" s="1"/>
  <c r="DN456" i="1" s="1"/>
  <c r="DK472" i="1"/>
  <c r="DL472" i="1" s="1"/>
  <c r="DN472" i="1" s="1"/>
  <c r="DK480" i="1"/>
  <c r="DL480" i="1" s="1"/>
  <c r="DN480" i="1" s="1"/>
  <c r="DK488" i="1"/>
  <c r="DL488" i="1" s="1"/>
  <c r="DN488" i="1" s="1"/>
  <c r="DK496" i="1"/>
  <c r="DL496" i="1" s="1"/>
  <c r="DN496" i="1" s="1"/>
  <c r="DK245" i="1"/>
  <c r="DL245" i="1" s="1"/>
  <c r="DN245" i="1" s="1"/>
  <c r="DK293" i="1"/>
  <c r="DL293" i="1" s="1"/>
  <c r="DN293" i="1" s="1"/>
  <c r="DK215" i="1"/>
  <c r="DL215" i="1" s="1"/>
  <c r="DN215" i="1" s="1"/>
  <c r="DK223" i="1"/>
  <c r="DL223" i="1" s="1"/>
  <c r="DN223" i="1" s="1"/>
  <c r="DK255" i="1"/>
  <c r="DL255" i="1" s="1"/>
  <c r="DN255" i="1" s="1"/>
  <c r="DK295" i="1"/>
  <c r="DL295" i="1" s="1"/>
  <c r="DN295" i="1" s="1"/>
  <c r="DK303" i="1"/>
  <c r="DL303" i="1" s="1"/>
  <c r="DN303" i="1" s="1"/>
  <c r="DK311" i="1"/>
  <c r="DL311" i="1" s="1"/>
  <c r="DN311" i="1" s="1"/>
  <c r="DK343" i="1"/>
  <c r="DL343" i="1" s="1"/>
  <c r="DN343" i="1" s="1"/>
  <c r="DK367" i="1"/>
  <c r="DL367" i="1" s="1"/>
  <c r="DN367" i="1" s="1"/>
  <c r="DK391" i="1"/>
  <c r="DL391" i="1" s="1"/>
  <c r="DN391" i="1" s="1"/>
  <c r="DK415" i="1"/>
  <c r="DL415" i="1" s="1"/>
  <c r="DN415" i="1" s="1"/>
  <c r="DK423" i="1"/>
  <c r="DL423" i="1" s="1"/>
  <c r="DN423" i="1" s="1"/>
  <c r="DK431" i="1"/>
  <c r="DL431" i="1" s="1"/>
  <c r="DN431" i="1" s="1"/>
  <c r="DK439" i="1"/>
  <c r="DL439" i="1" s="1"/>
  <c r="DN439" i="1" s="1"/>
  <c r="DK455" i="1"/>
  <c r="DL455" i="1" s="1"/>
  <c r="DN455" i="1" s="1"/>
  <c r="DK471" i="1"/>
  <c r="DL471" i="1" s="1"/>
  <c r="DN471" i="1" s="1"/>
  <c r="DK365" i="1"/>
  <c r="DL365" i="1" s="1"/>
  <c r="DN365" i="1" s="1"/>
  <c r="DK421" i="1"/>
  <c r="DL421" i="1" s="1"/>
  <c r="DN421" i="1" s="1"/>
  <c r="DK214" i="1"/>
  <c r="DL214" i="1" s="1"/>
  <c r="DN214" i="1" s="1"/>
  <c r="DK230" i="1"/>
  <c r="DL230" i="1" s="1"/>
  <c r="DN230" i="1" s="1"/>
  <c r="DK254" i="1"/>
  <c r="DL254" i="1" s="1"/>
  <c r="DN254" i="1" s="1"/>
  <c r="DK270" i="1"/>
  <c r="DL270" i="1" s="1"/>
  <c r="DN270" i="1" s="1"/>
  <c r="DK310" i="1"/>
  <c r="DL310" i="1" s="1"/>
  <c r="DN310" i="1" s="1"/>
  <c r="DK326" i="1"/>
  <c r="DL326" i="1" s="1"/>
  <c r="DN326" i="1" s="1"/>
  <c r="DK334" i="1"/>
  <c r="DL334" i="1" s="1"/>
  <c r="DN334" i="1" s="1"/>
  <c r="DK342" i="1"/>
  <c r="DL342" i="1" s="1"/>
  <c r="DN342" i="1" s="1"/>
  <c r="DK374" i="1"/>
  <c r="DL374" i="1" s="1"/>
  <c r="DN374" i="1" s="1"/>
  <c r="DK406" i="1"/>
  <c r="DL406" i="1" s="1"/>
  <c r="DN406" i="1" s="1"/>
  <c r="DK422" i="1"/>
  <c r="DL422" i="1" s="1"/>
  <c r="DN422" i="1" s="1"/>
  <c r="DK446" i="1"/>
  <c r="DL446" i="1" s="1"/>
  <c r="DN446" i="1" s="1"/>
  <c r="DK462" i="1"/>
  <c r="DL462" i="1" s="1"/>
  <c r="DN462" i="1" s="1"/>
  <c r="DK478" i="1"/>
  <c r="DL478" i="1" s="1"/>
  <c r="DN478" i="1" s="1"/>
  <c r="DK4" i="1"/>
  <c r="DL4" i="1" s="1"/>
  <c r="DN4" i="1" s="1"/>
  <c r="DK26" i="1"/>
  <c r="DL26" i="1" s="1"/>
  <c r="DN26" i="1" s="1"/>
  <c r="G26" i="42" s="1"/>
  <c r="DK60" i="1"/>
  <c r="DL60" i="1" s="1"/>
  <c r="DN60" i="1" s="1"/>
  <c r="G62" i="42" s="1"/>
  <c r="DK35" i="1"/>
  <c r="DL35" i="1" s="1"/>
  <c r="DN35" i="1" s="1"/>
  <c r="G35" i="42" s="1"/>
  <c r="DK129" i="1"/>
  <c r="DL129" i="1" s="1"/>
  <c r="DN129" i="1" s="1"/>
  <c r="G132" i="42" s="1"/>
  <c r="DK164" i="1"/>
  <c r="DL164" i="1" s="1"/>
  <c r="DN164" i="1" s="1"/>
  <c r="G169" i="42" s="1"/>
  <c r="G217" i="42"/>
  <c r="DK191" i="1"/>
  <c r="DL191" i="1" s="1"/>
  <c r="DN191" i="1" s="1"/>
  <c r="G196" i="42" s="1"/>
  <c r="DK97" i="1"/>
  <c r="DL97" i="1" s="1"/>
  <c r="DN97" i="1" s="1"/>
  <c r="G99" i="42" s="1"/>
  <c r="DK36" i="1"/>
  <c r="DL36" i="1" s="1"/>
  <c r="DN36" i="1" s="1"/>
  <c r="G36" i="42" s="1"/>
  <c r="DK184" i="1"/>
  <c r="DL184" i="1" s="1"/>
  <c r="DN184" i="1" s="1"/>
  <c r="G189" i="42" s="1"/>
  <c r="DK188" i="1"/>
  <c r="DL188" i="1" s="1"/>
  <c r="DN188" i="1" s="1"/>
  <c r="G193" i="42" s="1"/>
  <c r="DK153" i="1"/>
  <c r="DL153" i="1" s="1"/>
  <c r="DN153" i="1" s="1"/>
  <c r="G158" i="42" s="1"/>
  <c r="DK96" i="1"/>
  <c r="DL96" i="1" s="1"/>
  <c r="DN96" i="1" s="1"/>
  <c r="G98" i="42" s="1"/>
  <c r="DK67" i="1"/>
  <c r="DL67" i="1" s="1"/>
  <c r="DN67" i="1" s="1"/>
  <c r="G69" i="42" s="1"/>
  <c r="DK109" i="1"/>
  <c r="DL109" i="1" s="1"/>
  <c r="DN109" i="1" s="1"/>
  <c r="G111" i="42" s="1"/>
  <c r="DK195" i="1"/>
  <c r="DL195" i="1" s="1"/>
  <c r="DN195" i="1" s="1"/>
  <c r="G200" i="42" s="1"/>
  <c r="DK126" i="1"/>
  <c r="DL126" i="1" s="1"/>
  <c r="DN126" i="1" s="1"/>
  <c r="G129" i="42" s="1"/>
  <c r="DK69" i="1"/>
  <c r="DL69" i="1" s="1"/>
  <c r="DN69" i="1" s="1"/>
  <c r="G71" i="42" s="1"/>
  <c r="DK57" i="1"/>
  <c r="DL57" i="1" s="1"/>
  <c r="DN57" i="1" s="1"/>
  <c r="G59" i="42" s="1"/>
  <c r="DK76" i="1"/>
  <c r="DL76" i="1" s="1"/>
  <c r="DN76" i="1" s="1"/>
  <c r="G78" i="42" s="1"/>
  <c r="DK183" i="1"/>
  <c r="DL183" i="1" s="1"/>
  <c r="DN183" i="1" s="1"/>
  <c r="G188" i="42" s="1"/>
  <c r="DK20" i="1"/>
  <c r="DL20" i="1" s="1"/>
  <c r="DN20" i="1" s="1"/>
  <c r="G19" i="42" s="1"/>
  <c r="DK125" i="1"/>
  <c r="DL125" i="1" s="1"/>
  <c r="DN125" i="1" s="1"/>
  <c r="G128" i="42" s="1"/>
  <c r="DK155" i="1"/>
  <c r="DL155" i="1" s="1"/>
  <c r="DN155" i="1" s="1"/>
  <c r="G160" i="42" s="1"/>
  <c r="DK113" i="1"/>
  <c r="DL113" i="1" s="1"/>
  <c r="DN113" i="1" s="1"/>
  <c r="G115" i="42" s="1"/>
  <c r="DK181" i="1"/>
  <c r="DL181" i="1" s="1"/>
  <c r="DN181" i="1" s="1"/>
  <c r="G186" i="42" s="1"/>
  <c r="DK23" i="1"/>
  <c r="DL23" i="1" s="1"/>
  <c r="DN23" i="1" s="1"/>
  <c r="G22" i="42" s="1"/>
  <c r="G157" i="42"/>
  <c r="DK154" i="1"/>
  <c r="DL154" i="1" s="1"/>
  <c r="DN154" i="1" s="1"/>
  <c r="G159" i="42" s="1"/>
  <c r="DK112" i="1"/>
  <c r="DL112" i="1" s="1"/>
  <c r="DN112" i="1" s="1"/>
  <c r="G114" i="42" s="1"/>
  <c r="DK173" i="1"/>
  <c r="DL173" i="1" s="1"/>
  <c r="DN173" i="1" s="1"/>
  <c r="G178" i="42" s="1"/>
  <c r="DK157" i="1"/>
  <c r="DL157" i="1" s="1"/>
  <c r="DN157" i="1" s="1"/>
  <c r="G162" i="42" s="1"/>
  <c r="DK199" i="1"/>
  <c r="DL199" i="1" s="1"/>
  <c r="DN199" i="1" s="1"/>
  <c r="G204" i="42" s="1"/>
  <c r="DK106" i="1"/>
  <c r="DL106" i="1" s="1"/>
  <c r="DN106" i="1" s="1"/>
  <c r="G108" i="42" s="1"/>
  <c r="G49" i="42"/>
  <c r="DK128" i="1"/>
  <c r="DL128" i="1" s="1"/>
  <c r="DN128" i="1" s="1"/>
  <c r="G131" i="42" s="1"/>
  <c r="DK196" i="1"/>
  <c r="DL196" i="1" s="1"/>
  <c r="DN196" i="1" s="1"/>
  <c r="G201" i="42" s="1"/>
  <c r="DK105" i="1"/>
  <c r="DL105" i="1" s="1"/>
  <c r="DN105" i="1" s="1"/>
  <c r="G107" i="42" s="1"/>
  <c r="G222" i="42"/>
  <c r="DK114" i="1"/>
  <c r="DL114" i="1" s="1"/>
  <c r="DN114" i="1" s="1"/>
  <c r="G116" i="42" s="1"/>
  <c r="DK134" i="1"/>
  <c r="DL134" i="1" s="1"/>
  <c r="DN134" i="1" s="1"/>
  <c r="G137" i="42" s="1"/>
  <c r="DK71" i="1"/>
  <c r="DL71" i="1" s="1"/>
  <c r="DN71" i="1" s="1"/>
  <c r="G73" i="42" s="1"/>
  <c r="DK115" i="1"/>
  <c r="DL115" i="1" s="1"/>
  <c r="DN115" i="1" s="1"/>
  <c r="G117" i="42" s="1"/>
  <c r="DK92" i="1"/>
  <c r="DL92" i="1" s="1"/>
  <c r="DN92" i="1" s="1"/>
  <c r="G94" i="42" s="1"/>
  <c r="DK98" i="1"/>
  <c r="DL98" i="1" s="1"/>
  <c r="DN98" i="1" s="1"/>
  <c r="G100" i="42" s="1"/>
  <c r="DK140" i="1"/>
  <c r="DL140" i="1" s="1"/>
  <c r="DN140" i="1" s="1"/>
  <c r="G143" i="42" s="1"/>
  <c r="G230" i="42"/>
  <c r="DK110" i="1"/>
  <c r="DL110" i="1" s="1"/>
  <c r="DN110" i="1" s="1"/>
  <c r="G112" i="42" s="1"/>
  <c r="DK56" i="1"/>
  <c r="DL56" i="1" s="1"/>
  <c r="DN56" i="1" s="1"/>
  <c r="G58" i="42" s="1"/>
  <c r="DK94" i="1"/>
  <c r="DL94" i="1" s="1"/>
  <c r="DN94" i="1" s="1"/>
  <c r="G96" i="42" s="1"/>
  <c r="DK143" i="1"/>
  <c r="DL143" i="1" s="1"/>
  <c r="DN143" i="1" s="1"/>
  <c r="G146" i="42" s="1"/>
  <c r="DK141" i="1"/>
  <c r="DL141" i="1" s="1"/>
  <c r="DN141" i="1" s="1"/>
  <c r="G144" i="42" s="1"/>
  <c r="DK75" i="1"/>
  <c r="DL75" i="1" s="1"/>
  <c r="DN75" i="1" s="1"/>
  <c r="G77" i="42" s="1"/>
  <c r="DK139" i="1"/>
  <c r="DL139" i="1" s="1"/>
  <c r="DN139" i="1" s="1"/>
  <c r="G142" i="42" s="1"/>
  <c r="DK90" i="1"/>
  <c r="DL90" i="1" s="1"/>
  <c r="DN90" i="1" s="1"/>
  <c r="G92" i="42" s="1"/>
  <c r="DK101" i="1"/>
  <c r="DL101" i="1" s="1"/>
  <c r="DN101" i="1" s="1"/>
  <c r="G103" i="42" s="1"/>
  <c r="DK158" i="1"/>
  <c r="DL158" i="1" s="1"/>
  <c r="DN158" i="1" s="1"/>
  <c r="G163" i="42" s="1"/>
  <c r="DK39" i="1"/>
  <c r="DL39" i="1" s="1"/>
  <c r="DN39" i="1" s="1"/>
  <c r="G40" i="42" s="1"/>
  <c r="DK142" i="1"/>
  <c r="DL142" i="1" s="1"/>
  <c r="DN142" i="1" s="1"/>
  <c r="G145" i="42" s="1"/>
  <c r="DK197" i="1"/>
  <c r="DL197" i="1" s="1"/>
  <c r="DN197" i="1" s="1"/>
  <c r="G202" i="42" s="1"/>
  <c r="DK38" i="1"/>
  <c r="DL38" i="1" s="1"/>
  <c r="DN38" i="1" s="1"/>
  <c r="G39" i="42" s="1"/>
  <c r="DK166" i="1"/>
  <c r="DL166" i="1" s="1"/>
  <c r="DN166" i="1" s="1"/>
  <c r="G171" i="42" s="1"/>
  <c r="DK165" i="1"/>
  <c r="DL165" i="1" s="1"/>
  <c r="DN165" i="1" s="1"/>
  <c r="G170" i="42" s="1"/>
  <c r="DK33" i="1"/>
  <c r="DL33" i="1" s="1"/>
  <c r="DN33" i="1" s="1"/>
  <c r="G33" i="42" s="1"/>
  <c r="CU9" i="14"/>
  <c r="CV9" i="14" s="1"/>
  <c r="CX9" i="14" s="1"/>
  <c r="G420" i="42"/>
  <c r="G239" i="42"/>
  <c r="DK108" i="1"/>
  <c r="DL108" i="1" s="1"/>
  <c r="DN108" i="1" s="1"/>
  <c r="G110" i="42" s="1"/>
  <c r="G467" i="42"/>
  <c r="G355" i="42"/>
  <c r="G305" i="42"/>
  <c r="G236" i="42"/>
  <c r="DK171" i="1"/>
  <c r="DL171" i="1" s="1"/>
  <c r="DN171" i="1" s="1"/>
  <c r="G176" i="42" s="1"/>
  <c r="DK123" i="1"/>
  <c r="DL123" i="1" s="1"/>
  <c r="DN123" i="1" s="1"/>
  <c r="G125" i="42" s="1"/>
  <c r="DK51" i="1"/>
  <c r="DL51" i="1" s="1"/>
  <c r="DN51" i="1" s="1"/>
  <c r="G53" i="42" s="1"/>
  <c r="G391" i="42"/>
  <c r="G330" i="42"/>
  <c r="G266" i="42"/>
  <c r="G220" i="42"/>
  <c r="G404" i="42"/>
  <c r="G342" i="42"/>
  <c r="G298" i="42"/>
  <c r="DK178" i="1"/>
  <c r="DL178" i="1" s="1"/>
  <c r="DN178" i="1" s="1"/>
  <c r="G183" i="42" s="1"/>
  <c r="G433" i="42"/>
  <c r="G292" i="42"/>
  <c r="G258" i="42"/>
  <c r="DK185" i="1"/>
  <c r="DL185" i="1" s="1"/>
  <c r="DN185" i="1" s="1"/>
  <c r="G190" i="42" s="1"/>
  <c r="G427" i="42"/>
  <c r="G360" i="42"/>
  <c r="G280" i="42"/>
  <c r="DK201" i="1"/>
  <c r="DL201" i="1" s="1"/>
  <c r="DN201" i="1" s="1"/>
  <c r="G206" i="42" s="1"/>
  <c r="DK121" i="1"/>
  <c r="DL121" i="1" s="1"/>
  <c r="DN121" i="1" s="1"/>
  <c r="G123" i="42" s="1"/>
  <c r="DK54" i="1"/>
  <c r="DL54" i="1" s="1"/>
  <c r="DN54" i="1" s="1"/>
  <c r="G56" i="42" s="1"/>
  <c r="G468" i="42"/>
  <c r="G409" i="42"/>
  <c r="G363" i="42"/>
  <c r="G314" i="42"/>
  <c r="G244" i="42"/>
  <c r="DK131" i="1"/>
  <c r="DL131" i="1" s="1"/>
  <c r="DN131" i="1" s="1"/>
  <c r="G134" i="42" s="1"/>
  <c r="DK46" i="1"/>
  <c r="DL46" i="1" s="1"/>
  <c r="DN46" i="1" s="1"/>
  <c r="G47" i="42" s="1"/>
  <c r="G345" i="42"/>
  <c r="G273" i="42"/>
  <c r="DK203" i="1"/>
  <c r="DL203" i="1" s="1"/>
  <c r="DN203" i="1" s="1"/>
  <c r="G208" i="42" s="1"/>
  <c r="DK117" i="1"/>
  <c r="DL117" i="1" s="1"/>
  <c r="DN117" i="1" s="1"/>
  <c r="G119" i="42" s="1"/>
  <c r="DK47" i="1"/>
  <c r="DL47" i="1" s="1"/>
  <c r="DN47" i="1" s="1"/>
  <c r="G48" i="42" s="1"/>
  <c r="DK16" i="1"/>
  <c r="DL16" i="1" s="1"/>
  <c r="DN16" i="1" s="1"/>
  <c r="G15" i="42" s="1"/>
  <c r="DK116" i="1"/>
  <c r="DL116" i="1" s="1"/>
  <c r="DN116" i="1" s="1"/>
  <c r="G118" i="42" s="1"/>
  <c r="DK136" i="1"/>
  <c r="DL136" i="1" s="1"/>
  <c r="DN136" i="1" s="1"/>
  <c r="G139" i="42" s="1"/>
  <c r="DK21" i="1"/>
  <c r="DL21" i="1" s="1"/>
  <c r="DN21" i="1" s="1"/>
  <c r="G20" i="42" s="1"/>
  <c r="DK111" i="1"/>
  <c r="DL111" i="1" s="1"/>
  <c r="DN111" i="1" s="1"/>
  <c r="G113" i="42" s="1"/>
  <c r="DK44" i="1"/>
  <c r="DL44" i="1" s="1"/>
  <c r="DN44" i="1" s="1"/>
  <c r="G45" i="42" s="1"/>
  <c r="G252" i="42"/>
  <c r="DK193" i="1"/>
  <c r="DL193" i="1" s="1"/>
  <c r="DN193" i="1" s="1"/>
  <c r="G198" i="42" s="1"/>
  <c r="DK50" i="1"/>
  <c r="DL50" i="1" s="1"/>
  <c r="DN50" i="1" s="1"/>
  <c r="G52" i="42" s="1"/>
  <c r="DK22" i="1"/>
  <c r="DL22" i="1" s="1"/>
  <c r="DN22" i="1" s="1"/>
  <c r="G21" i="42" s="1"/>
  <c r="CU3" i="14"/>
  <c r="CV3" i="14" s="1"/>
  <c r="CX3" i="14" s="1"/>
  <c r="G357" i="42"/>
  <c r="DK68" i="1"/>
  <c r="DL68" i="1" s="1"/>
  <c r="DN68" i="1" s="1"/>
  <c r="G70" i="42" s="1"/>
  <c r="G301" i="42"/>
  <c r="G370" i="42"/>
  <c r="DK145" i="1"/>
  <c r="DL145" i="1" s="1"/>
  <c r="DN145" i="1" s="1"/>
  <c r="G148" i="42" s="1"/>
  <c r="G439" i="42"/>
  <c r="DK25" i="1"/>
  <c r="DL25" i="1" s="1"/>
  <c r="DN25" i="1" s="1"/>
  <c r="G25" i="42" s="1"/>
  <c r="DK103" i="1"/>
  <c r="DL103" i="1" s="1"/>
  <c r="DN103" i="1" s="1"/>
  <c r="G105" i="42" s="1"/>
  <c r="DK172" i="1"/>
  <c r="DL172" i="1" s="1"/>
  <c r="DN172" i="1" s="1"/>
  <c r="G177" i="42" s="1"/>
  <c r="CU8" i="14"/>
  <c r="CV8" i="14" s="1"/>
  <c r="CX8" i="14" s="1"/>
  <c r="G477" i="42"/>
  <c r="G336" i="42"/>
  <c r="G234" i="42"/>
  <c r="DK130" i="1"/>
  <c r="DL130" i="1" s="1"/>
  <c r="DN130" i="1" s="1"/>
  <c r="G133" i="42" s="1"/>
  <c r="DK102" i="1"/>
  <c r="DL102" i="1" s="1"/>
  <c r="DN102" i="1" s="1"/>
  <c r="G104" i="42" s="1"/>
  <c r="G462" i="42"/>
  <c r="G395" i="42"/>
  <c r="G353" i="42"/>
  <c r="G303" i="42"/>
  <c r="G224" i="42"/>
  <c r="DK169" i="1"/>
  <c r="DL169" i="1" s="1"/>
  <c r="DN169" i="1" s="1"/>
  <c r="G174" i="42" s="1"/>
  <c r="DK41" i="1"/>
  <c r="DL41" i="1" s="1"/>
  <c r="DN41" i="1" s="1"/>
  <c r="G42" i="42" s="1"/>
  <c r="G387" i="42"/>
  <c r="G329" i="42"/>
  <c r="G296" i="42"/>
  <c r="G425" i="42"/>
  <c r="G352" i="42"/>
  <c r="G254" i="42"/>
  <c r="G349" i="42"/>
  <c r="G277" i="42"/>
  <c r="DK118" i="1"/>
  <c r="DL118" i="1" s="1"/>
  <c r="DN118" i="1" s="1"/>
  <c r="G120" i="42" s="1"/>
  <c r="DK49" i="1"/>
  <c r="DL49" i="1" s="1"/>
  <c r="DN49" i="1" s="1"/>
  <c r="G51" i="42" s="1"/>
  <c r="G456" i="42"/>
  <c r="G406" i="42"/>
  <c r="G362" i="42"/>
  <c r="G240" i="42"/>
  <c r="DK180" i="1"/>
  <c r="DL180" i="1" s="1"/>
  <c r="DN180" i="1" s="1"/>
  <c r="G185" i="42" s="1"/>
  <c r="G431" i="42"/>
  <c r="G337" i="42"/>
  <c r="G271" i="42"/>
  <c r="DK200" i="1"/>
  <c r="DL200" i="1" s="1"/>
  <c r="DN200" i="1" s="1"/>
  <c r="G205" i="42" s="1"/>
  <c r="DK93" i="1"/>
  <c r="DL93" i="1" s="1"/>
  <c r="DN93" i="1" s="1"/>
  <c r="G95" i="42" s="1"/>
  <c r="DK11" i="1"/>
  <c r="DL11" i="1" s="1"/>
  <c r="DN11" i="1" s="1"/>
  <c r="G10" i="42" s="1"/>
  <c r="DK32" i="1"/>
  <c r="DL32" i="1" s="1"/>
  <c r="DN32" i="1" s="1"/>
  <c r="G32" i="42" s="1"/>
  <c r="DK107" i="1"/>
  <c r="DL107" i="1" s="1"/>
  <c r="DN107" i="1" s="1"/>
  <c r="G109" i="42" s="1"/>
  <c r="DK85" i="1"/>
  <c r="DL85" i="1" s="1"/>
  <c r="DN85" i="1" s="1"/>
  <c r="G87" i="42" s="1"/>
  <c r="DK132" i="1"/>
  <c r="DL132" i="1" s="1"/>
  <c r="DN132" i="1" s="1"/>
  <c r="G135" i="42" s="1"/>
  <c r="DK17" i="1"/>
  <c r="DL17" i="1" s="1"/>
  <c r="DN17" i="1" s="1"/>
  <c r="G16" i="42" s="1"/>
  <c r="DK148" i="1"/>
  <c r="DL148" i="1" s="1"/>
  <c r="DN148" i="1" s="1"/>
  <c r="G151" i="42" s="1"/>
  <c r="G37" i="42"/>
  <c r="G475" i="42"/>
  <c r="G411" i="42"/>
  <c r="G324" i="42"/>
  <c r="DK127" i="1"/>
  <c r="DL127" i="1" s="1"/>
  <c r="DN127" i="1" s="1"/>
  <c r="G130" i="42" s="1"/>
  <c r="G350" i="42"/>
  <c r="DK100" i="1"/>
  <c r="DL100" i="1" s="1"/>
  <c r="DN100" i="1" s="1"/>
  <c r="G102" i="42" s="1"/>
  <c r="G247" i="42"/>
  <c r="DK163" i="1"/>
  <c r="DL163" i="1" s="1"/>
  <c r="DN163" i="1" s="1"/>
  <c r="G168" i="42" s="1"/>
  <c r="G251" i="42"/>
  <c r="G276" i="42"/>
  <c r="DK99" i="1"/>
  <c r="DL99" i="1" s="1"/>
  <c r="DN99" i="1" s="1"/>
  <c r="G101" i="42" s="1"/>
  <c r="G354" i="42"/>
  <c r="DK170" i="1"/>
  <c r="DL170" i="1" s="1"/>
  <c r="DN170" i="1" s="1"/>
  <c r="G175" i="42" s="1"/>
  <c r="G332" i="42"/>
  <c r="DK175" i="1"/>
  <c r="DL175" i="1" s="1"/>
  <c r="DN175" i="1" s="1"/>
  <c r="G180" i="42" s="1"/>
  <c r="DK135" i="1"/>
  <c r="DL135" i="1" s="1"/>
  <c r="DN135" i="1" s="1"/>
  <c r="G138" i="42" s="1"/>
  <c r="DK147" i="1"/>
  <c r="DL147" i="1" s="1"/>
  <c r="DN147" i="1" s="1"/>
  <c r="G150" i="42" s="1"/>
  <c r="DK43" i="1"/>
  <c r="DL43" i="1" s="1"/>
  <c r="DN43" i="1" s="1"/>
  <c r="G44" i="42" s="1"/>
  <c r="DK146" i="1"/>
  <c r="DL146" i="1" s="1"/>
  <c r="DN146" i="1" s="1"/>
  <c r="G149" i="42" s="1"/>
  <c r="DK18" i="1"/>
  <c r="DL18" i="1" s="1"/>
  <c r="DN18" i="1" s="1"/>
  <c r="G17" i="42" s="1"/>
  <c r="G446" i="42"/>
  <c r="G340" i="42"/>
  <c r="G231" i="42"/>
  <c r="G388" i="42"/>
  <c r="DK34" i="1"/>
  <c r="DL34" i="1" s="1"/>
  <c r="DN34" i="1" s="1"/>
  <c r="G34" i="42" s="1"/>
  <c r="DK149" i="1"/>
  <c r="DL149" i="1" s="1"/>
  <c r="DN149" i="1" s="1"/>
  <c r="G152" i="42" s="1"/>
  <c r="G310" i="42"/>
  <c r="G399" i="42"/>
  <c r="G242" i="42"/>
  <c r="DK190" i="1"/>
  <c r="DL190" i="1" s="1"/>
  <c r="DN190" i="1" s="1"/>
  <c r="G195" i="42" s="1"/>
  <c r="G474" i="42"/>
  <c r="G317" i="42"/>
  <c r="DK144" i="1"/>
  <c r="DL144" i="1" s="1"/>
  <c r="DN144" i="1" s="1"/>
  <c r="G147" i="42" s="1"/>
  <c r="G361" i="42"/>
  <c r="DK124" i="1"/>
  <c r="DL124" i="1" s="1"/>
  <c r="DN124" i="1" s="1"/>
  <c r="G126" i="42" s="1"/>
  <c r="DK192" i="1"/>
  <c r="DL192" i="1" s="1"/>
  <c r="DN192" i="1" s="1"/>
  <c r="G197" i="42" s="1"/>
  <c r="CU3" i="15"/>
  <c r="CV3" i="15" s="1"/>
  <c r="CX3" i="15" s="1"/>
  <c r="G459" i="42"/>
  <c r="DK168" i="1"/>
  <c r="DL168" i="1" s="1"/>
  <c r="DN168" i="1" s="1"/>
  <c r="G173" i="42" s="1"/>
  <c r="DK40" i="1"/>
  <c r="DL40" i="1" s="1"/>
  <c r="DN40" i="1" s="1"/>
  <c r="G41" i="42" s="1"/>
  <c r="G319" i="42"/>
  <c r="G463" i="42"/>
  <c r="G416" i="42"/>
  <c r="G282" i="42"/>
  <c r="G469" i="42"/>
  <c r="DK182" i="1"/>
  <c r="DL182" i="1" s="1"/>
  <c r="DN182" i="1" s="1"/>
  <c r="G187" i="42" s="1"/>
  <c r="DK45" i="1"/>
  <c r="DL45" i="1" s="1"/>
  <c r="DN45" i="1" s="1"/>
  <c r="G46" i="42" s="1"/>
  <c r="G397" i="42"/>
  <c r="G422" i="42"/>
  <c r="DK91" i="1"/>
  <c r="DL91" i="1" s="1"/>
  <c r="DN91" i="1" s="1"/>
  <c r="G93" i="42" s="1"/>
  <c r="DK177" i="1"/>
  <c r="DL177" i="1" s="1"/>
  <c r="DN177" i="1" s="1"/>
  <c r="G182" i="42" s="1"/>
  <c r="DK61" i="1"/>
  <c r="DL61" i="1" s="1"/>
  <c r="DN61" i="1" s="1"/>
  <c r="G63" i="42" s="1"/>
  <c r="DK12" i="1"/>
  <c r="DL12" i="1" s="1"/>
  <c r="DN12" i="1" s="1"/>
  <c r="G11" i="42" s="1"/>
  <c r="DK30" i="1"/>
  <c r="DL30" i="1" s="1"/>
  <c r="DN30" i="1" s="1"/>
  <c r="G30" i="42" s="1"/>
  <c r="CU6" i="14"/>
  <c r="CV6" i="14" s="1"/>
  <c r="CX6" i="14" s="1"/>
  <c r="G407" i="42"/>
  <c r="G323" i="42"/>
  <c r="G214" i="42"/>
  <c r="G127" i="42"/>
  <c r="G458" i="42"/>
  <c r="G392" i="42"/>
  <c r="G348" i="42"/>
  <c r="G264" i="42"/>
  <c r="DK31" i="1"/>
  <c r="DL31" i="1" s="1"/>
  <c r="DN31" i="1" s="1"/>
  <c r="G31" i="42" s="1"/>
  <c r="G421" i="42"/>
  <c r="G373" i="42"/>
  <c r="G313" i="42"/>
  <c r="G381" i="42"/>
  <c r="G291" i="42"/>
  <c r="G213" i="42"/>
  <c r="G281" i="42"/>
  <c r="G238" i="42"/>
  <c r="G448" i="42"/>
  <c r="G408" i="42"/>
  <c r="G327" i="42"/>
  <c r="G272" i="42"/>
  <c r="DK179" i="1"/>
  <c r="DL179" i="1" s="1"/>
  <c r="DN179" i="1" s="1"/>
  <c r="G184" i="42" s="1"/>
  <c r="DK89" i="1"/>
  <c r="DL89" i="1" s="1"/>
  <c r="DN89" i="1" s="1"/>
  <c r="G91" i="42" s="1"/>
  <c r="G393" i="42"/>
  <c r="G233" i="42"/>
  <c r="DK160" i="1"/>
  <c r="DL160" i="1" s="1"/>
  <c r="DN160" i="1" s="1"/>
  <c r="G165" i="42" s="1"/>
  <c r="G405" i="42"/>
  <c r="G318" i="42"/>
  <c r="G246" i="42"/>
  <c r="DK72" i="1"/>
  <c r="DL72" i="1" s="1"/>
  <c r="DN72" i="1" s="1"/>
  <c r="G74" i="42" s="1"/>
  <c r="DK82" i="1"/>
  <c r="DL82" i="1" s="1"/>
  <c r="DN82" i="1" s="1"/>
  <c r="G84" i="42" s="1"/>
  <c r="DK161" i="1"/>
  <c r="DL161" i="1" s="1"/>
  <c r="DN161" i="1" s="1"/>
  <c r="G166" i="42" s="1"/>
  <c r="DK7" i="1"/>
  <c r="DL7" i="1" s="1"/>
  <c r="DN7" i="1" s="1"/>
  <c r="G6" i="42" s="1"/>
  <c r="DK48" i="1"/>
  <c r="DL48" i="1" s="1"/>
  <c r="DN48" i="1" s="1"/>
  <c r="G50" i="42" s="1"/>
  <c r="DK138" i="1"/>
  <c r="DL138" i="1" s="1"/>
  <c r="DN138" i="1" s="1"/>
  <c r="G141" i="42" s="1"/>
  <c r="DK95" i="1"/>
  <c r="DL95" i="1" s="1"/>
  <c r="DN95" i="1" s="1"/>
  <c r="G97" i="42" s="1"/>
  <c r="DK8" i="1"/>
  <c r="DL8" i="1" s="1"/>
  <c r="DN8" i="1" s="1"/>
  <c r="G7" i="42" s="1"/>
  <c r="DK42" i="1"/>
  <c r="DL42" i="1" s="1"/>
  <c r="DN42" i="1" s="1"/>
  <c r="G43" i="42" s="1"/>
  <c r="DK15" i="1"/>
  <c r="DL15" i="1" s="1"/>
  <c r="DN15" i="1" s="1"/>
  <c r="G14" i="42" s="1"/>
  <c r="G383" i="42"/>
  <c r="DK87" i="1"/>
  <c r="DL87" i="1" s="1"/>
  <c r="DN87" i="1" s="1"/>
  <c r="G89" i="42" s="1"/>
  <c r="G412" i="42"/>
  <c r="DK198" i="1"/>
  <c r="DL198" i="1" s="1"/>
  <c r="DN198" i="1" s="1"/>
  <c r="G203" i="42" s="1"/>
  <c r="G278" i="42"/>
  <c r="G400" i="42"/>
  <c r="DK86" i="1"/>
  <c r="DL86" i="1" s="1"/>
  <c r="DN86" i="1" s="1"/>
  <c r="G88" i="42" s="1"/>
  <c r="G384" i="42"/>
  <c r="G309" i="42"/>
  <c r="DK137" i="1"/>
  <c r="DL137" i="1" s="1"/>
  <c r="DN137" i="1" s="1"/>
  <c r="G140" i="42" s="1"/>
  <c r="CU10" i="14"/>
  <c r="CV10" i="14" s="1"/>
  <c r="CX10" i="14" s="1"/>
  <c r="G356" i="42"/>
  <c r="G221" i="42"/>
  <c r="DK64" i="1"/>
  <c r="DL64" i="1" s="1"/>
  <c r="DN64" i="1" s="1"/>
  <c r="G66" i="42" s="1"/>
  <c r="DK204" i="1"/>
  <c r="DL204" i="1" s="1"/>
  <c r="DN204" i="1" s="1"/>
  <c r="G209" i="42" s="1"/>
  <c r="DK122" i="1"/>
  <c r="DL122" i="1" s="1"/>
  <c r="DN122" i="1" s="1"/>
  <c r="G124" i="42" s="1"/>
  <c r="CU4" i="14"/>
  <c r="CV4" i="14" s="1"/>
  <c r="CX4" i="14" s="1"/>
  <c r="G390" i="42"/>
  <c r="DK120" i="1"/>
  <c r="DL120" i="1" s="1"/>
  <c r="DN120" i="1" s="1"/>
  <c r="G122" i="42" s="1"/>
  <c r="G261" i="42"/>
  <c r="DK202" i="1"/>
  <c r="DL202" i="1" s="1"/>
  <c r="DN202" i="1" s="1"/>
  <c r="G207" i="42" s="1"/>
  <c r="DK162" i="1"/>
  <c r="DL162" i="1" s="1"/>
  <c r="DN162" i="1" s="1"/>
  <c r="G167" i="42" s="1"/>
  <c r="G364" i="42"/>
  <c r="G229" i="42"/>
  <c r="G379" i="42"/>
  <c r="G279" i="42"/>
  <c r="G316" i="42"/>
  <c r="G232" i="42"/>
  <c r="DK24" i="1"/>
  <c r="DL24" i="1" s="1"/>
  <c r="DN24" i="1" s="1"/>
  <c r="G23" i="42" s="1"/>
  <c r="G457" i="42"/>
  <c r="DK151" i="1"/>
  <c r="DL151" i="1" s="1"/>
  <c r="DN151" i="1" s="1"/>
  <c r="G155" i="42" s="1"/>
  <c r="DK63" i="1"/>
  <c r="DL63" i="1" s="1"/>
  <c r="DN63" i="1" s="1"/>
  <c r="G65" i="42" s="1"/>
  <c r="DK9" i="1"/>
  <c r="DL9" i="1" s="1"/>
  <c r="DN9" i="1" s="1"/>
  <c r="G8" i="42" s="1"/>
  <c r="CU11" i="14"/>
  <c r="CV11" i="14" s="1"/>
  <c r="CX11" i="14" s="1"/>
  <c r="G385" i="42"/>
  <c r="DK119" i="1"/>
  <c r="DL119" i="1" s="1"/>
  <c r="DN119" i="1" s="1"/>
  <c r="G121" i="42" s="1"/>
  <c r="DK79" i="1"/>
  <c r="DL79" i="1" s="1"/>
  <c r="DN79" i="1" s="1"/>
  <c r="G81" i="42" s="1"/>
  <c r="G443" i="42"/>
  <c r="G359" i="42"/>
  <c r="G339" i="42"/>
  <c r="G256" i="42"/>
  <c r="DK194" i="1"/>
  <c r="DL194" i="1" s="1"/>
  <c r="DN194" i="1" s="1"/>
  <c r="G199" i="42" s="1"/>
  <c r="DK74" i="1"/>
  <c r="DL74" i="1" s="1"/>
  <c r="DN74" i="1" s="1"/>
  <c r="G76" i="42" s="1"/>
  <c r="DK27" i="1"/>
  <c r="DL27" i="1" s="1"/>
  <c r="DN27" i="1" s="1"/>
  <c r="G27" i="42" s="1"/>
  <c r="G403" i="42"/>
  <c r="G343" i="42"/>
  <c r="G304" i="42"/>
  <c r="G226" i="42"/>
  <c r="G429" i="42"/>
  <c r="G371" i="42"/>
  <c r="G306" i="42"/>
  <c r="G260" i="42"/>
  <c r="G300" i="42"/>
  <c r="G268" i="42"/>
  <c r="G227" i="42"/>
  <c r="G378" i="42"/>
  <c r="G308" i="42"/>
  <c r="DK159" i="1"/>
  <c r="DL159" i="1" s="1"/>
  <c r="DN159" i="1" s="1"/>
  <c r="G164" i="42" s="1"/>
  <c r="DK83" i="1"/>
  <c r="DL83" i="1" s="1"/>
  <c r="DN83" i="1" s="1"/>
  <c r="G85" i="42" s="1"/>
  <c r="G417" i="42"/>
  <c r="G377" i="42"/>
  <c r="G338" i="42"/>
  <c r="G215" i="42"/>
  <c r="DK152" i="1"/>
  <c r="DL152" i="1" s="1"/>
  <c r="DN152" i="1" s="1"/>
  <c r="G156" i="42" s="1"/>
  <c r="DK77" i="1"/>
  <c r="DL77" i="1" s="1"/>
  <c r="DN77" i="1" s="1"/>
  <c r="G79" i="42" s="1"/>
  <c r="G450" i="42"/>
  <c r="G294" i="42"/>
  <c r="DK84" i="1"/>
  <c r="DL84" i="1" s="1"/>
  <c r="DN84" i="1" s="1"/>
  <c r="G86" i="42" s="1"/>
  <c r="DK176" i="1"/>
  <c r="DL176" i="1" s="1"/>
  <c r="DN176" i="1" s="1"/>
  <c r="G181" i="42" s="1"/>
  <c r="DK167" i="1"/>
  <c r="DL167" i="1" s="1"/>
  <c r="DN167" i="1" s="1"/>
  <c r="G172" i="42" s="1"/>
  <c r="DK5" i="1"/>
  <c r="DL5" i="1" s="1"/>
  <c r="DN5" i="1" s="1"/>
  <c r="G3" i="42" s="1"/>
  <c r="DK81" i="1"/>
  <c r="DL81" i="1" s="1"/>
  <c r="DN81" i="1" s="1"/>
  <c r="G83" i="42" s="1"/>
  <c r="G297" i="42"/>
  <c r="G216" i="42"/>
  <c r="G374" i="42"/>
  <c r="G299" i="42"/>
  <c r="DK150" i="1"/>
  <c r="DL150" i="1" s="1"/>
  <c r="DN150" i="1" s="1"/>
  <c r="G154" i="42" s="1"/>
  <c r="G414" i="42"/>
  <c r="G326" i="42"/>
  <c r="G263" i="42"/>
  <c r="G153" i="42"/>
  <c r="G449" i="42"/>
  <c r="G287" i="42"/>
  <c r="G212" i="42"/>
  <c r="DK66" i="1"/>
  <c r="DL66" i="1" s="1"/>
  <c r="DN66" i="1" s="1"/>
  <c r="G68" i="42" s="1"/>
  <c r="DK14" i="1"/>
  <c r="DL14" i="1" s="1"/>
  <c r="DN14" i="1" s="1"/>
  <c r="G13" i="42" s="1"/>
  <c r="DK104" i="1"/>
  <c r="DL104" i="1" s="1"/>
  <c r="DN104" i="1" s="1"/>
  <c r="G106" i="42" s="1"/>
  <c r="DK37" i="1"/>
  <c r="DL37" i="1" s="1"/>
  <c r="DN37" i="1" s="1"/>
  <c r="G38" i="42" s="1"/>
  <c r="DK156" i="1"/>
  <c r="DL156" i="1" s="1"/>
  <c r="DN156" i="1" s="1"/>
  <c r="G161" i="42" s="1"/>
  <c r="DK80" i="1"/>
  <c r="DL80" i="1" s="1"/>
  <c r="DN80" i="1" s="1"/>
  <c r="G82" i="42" s="1"/>
  <c r="G435" i="42"/>
  <c r="G257" i="42"/>
  <c r="G436" i="42"/>
  <c r="DK174" i="1"/>
  <c r="DL174" i="1" s="1"/>
  <c r="DN174" i="1" s="1"/>
  <c r="G179" i="42" s="1"/>
  <c r="G335" i="42"/>
  <c r="G346" i="42"/>
  <c r="DK186" i="1"/>
  <c r="DL186" i="1" s="1"/>
  <c r="DN186" i="1" s="1"/>
  <c r="G191" i="42" s="1"/>
  <c r="G293" i="42"/>
  <c r="G434" i="42"/>
  <c r="G210" i="42"/>
  <c r="G410" i="42"/>
  <c r="G245" i="42"/>
  <c r="DK53" i="1"/>
  <c r="DL53" i="1" s="1"/>
  <c r="DN53" i="1" s="1"/>
  <c r="G55" i="42" s="1"/>
  <c r="G286" i="42"/>
  <c r="DK52" i="1"/>
  <c r="DL52" i="1" s="1"/>
  <c r="DN52" i="1" s="1"/>
  <c r="G54" i="42" s="1"/>
  <c r="DK13" i="1"/>
  <c r="DL13" i="1" s="1"/>
  <c r="DN13" i="1" s="1"/>
  <c r="G12" i="42" s="1"/>
  <c r="G24" i="42"/>
  <c r="DK59" i="1"/>
  <c r="DL59" i="1" s="1"/>
  <c r="DN59" i="1" s="1"/>
  <c r="G61" i="42" s="1"/>
  <c r="CU7" i="14"/>
  <c r="CV7" i="14" s="1"/>
  <c r="CX7" i="14" s="1"/>
  <c r="CU5" i="14"/>
  <c r="CV5" i="14" s="1"/>
  <c r="CX5" i="14" s="1"/>
  <c r="G375" i="42"/>
  <c r="DK73" i="1"/>
  <c r="DL73" i="1" s="1"/>
  <c r="DN73" i="1" s="1"/>
  <c r="G75" i="42" s="1"/>
  <c r="G438" i="42"/>
  <c r="G320" i="42"/>
  <c r="G253" i="42"/>
  <c r="G401" i="42"/>
  <c r="G289" i="42"/>
  <c r="G369" i="42"/>
  <c r="G302" i="42"/>
  <c r="G243" i="42"/>
  <c r="DK187" i="1"/>
  <c r="DL187" i="1" s="1"/>
  <c r="DN187" i="1" s="1"/>
  <c r="G192" i="42" s="1"/>
  <c r="G380" i="42"/>
  <c r="G267" i="42"/>
  <c r="G440" i="42"/>
  <c r="DK65" i="1"/>
  <c r="DL65" i="1" s="1"/>
  <c r="DN65" i="1" s="1"/>
  <c r="G67" i="42" s="1"/>
  <c r="G365" i="42"/>
  <c r="DK133" i="1"/>
  <c r="DL133" i="1" s="1"/>
  <c r="DN133" i="1" s="1"/>
  <c r="G136" i="42" s="1"/>
  <c r="G218" i="42"/>
  <c r="G2" i="42"/>
  <c r="DN1" i="1" l="1"/>
  <c r="DM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Martin Pule</author>
  </authors>
  <commentList>
    <comment ref="DL1" authorId="0" shapeId="0" xr:uid="{9BB2DE87-F6F2-4D4D-8459-B15E0625BEBB}">
      <text>
        <r>
          <rPr>
            <sz val="9"/>
            <color indexed="81"/>
            <rFont val="Tahoma"/>
            <family val="2"/>
          </rPr>
          <t>Proportion of fund credits used to purchase annuity at retirement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Walter Owando</author>
  </authors>
  <commentList>
    <comment ref="C59" authorId="0" shapeId="0" xr:uid="{E68F5754-E293-4239-8D8E-20E08EA6CC2C}">
      <text>
        <r>
          <rPr>
            <sz val="9"/>
            <color indexed="81"/>
            <rFont val="Tahoma"/>
            <family val="2"/>
          </rPr>
          <t>Incorporates Tbonds and Tbills</t>
        </r>
      </text>
    </comment>
    <comment ref="C60" authorId="0" shapeId="0" xr:uid="{5EF560DB-F53F-428E-88D3-827D20B47C6B}">
      <text>
        <r>
          <rPr>
            <sz val="9"/>
            <color indexed="81"/>
            <rFont val="Tahoma"/>
            <family val="2"/>
          </rPr>
          <t>Incorporates Tbills and Tbond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Walter Owando</author>
  </authors>
  <commentList>
    <comment ref="M53" authorId="0" shapeId="0" xr:uid="{DE9919A0-E361-4259-9A78-DEF45494159D}">
      <text>
        <r>
          <rPr>
            <b/>
            <sz val="9"/>
            <color indexed="81"/>
            <rFont val="Tahoma"/>
            <family val="2"/>
          </rPr>
          <t>Walter Owando:</t>
        </r>
        <r>
          <rPr>
            <sz val="9"/>
            <color indexed="81"/>
            <rFont val="Tahoma"/>
            <family val="2"/>
          </rPr>
          <t xml:space="preserve">
Ratio greater than 1.0 is acceptable
Ratio greater than 2.0 is relatively good
Ratio greater than 3.0 is excellent
Ratio under 1.0 is considered not acceptable
Our goal is to maximise the Sharpe Ratio
Sharpe Ratio = (Return - Risk free Rate)/standard deviation</t>
        </r>
      </text>
    </comment>
    <comment ref="J79" authorId="0" shapeId="0" xr:uid="{8919973C-9B6E-4808-87A2-1663B4831515}">
      <text>
        <r>
          <rPr>
            <b/>
            <sz val="9"/>
            <color indexed="81"/>
            <rFont val="Tahoma"/>
            <family val="2"/>
          </rPr>
          <t>Walter Owando:</t>
        </r>
        <r>
          <rPr>
            <sz val="9"/>
            <color indexed="81"/>
            <rFont val="Tahoma"/>
            <family val="2"/>
          </rPr>
          <t xml:space="preserve">
Arrange in ascending order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Martin Pule</author>
  </authors>
  <commentList>
    <comment ref="J35" authorId="0" shapeId="0" xr:uid="{D35E277D-9A3D-4686-BF1C-5FC835EE217D}">
      <text>
        <r>
          <rPr>
            <b/>
            <sz val="9"/>
            <color indexed="81"/>
            <rFont val="Tahoma"/>
            <family val="2"/>
          </rPr>
          <t>Martin Pule:</t>
        </r>
        <r>
          <rPr>
            <sz val="9"/>
            <color indexed="81"/>
            <rFont val="Tahoma"/>
            <family val="2"/>
          </rPr>
          <t xml:space="preserve">
Only incorporate 12 if the quarterly contributions are not provided.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<sst xmlns="http://schemas.openxmlformats.org/spreadsheetml/2006/main" count="4983" uniqueCount="2088">
  <si>
    <t>INVESTMENT POLICY STATEMENT</t>
  </si>
  <si>
    <t>Analysis Date</t>
  </si>
  <si>
    <t>Growth in Assets</t>
  </si>
  <si>
    <t>Rules</t>
  </si>
  <si>
    <t>Show value in maximum three digits ( make value as millions, billions, etc)</t>
  </si>
  <si>
    <t>Where items are blank or zero then remove them or categorise as "Others"</t>
  </si>
  <si>
    <t>Report assumptions / approach should be disclosed</t>
  </si>
  <si>
    <t>The excel should have few hard coded numbers (preferably none)</t>
  </si>
  <si>
    <t>In the excel, numbers used in formulas should be colored</t>
  </si>
  <si>
    <t>Uniformity of Font Size</t>
  </si>
  <si>
    <r>
      <t xml:space="preserve">All tables from Excel should use the </t>
    </r>
    <r>
      <rPr>
        <b/>
        <sz val="11"/>
        <color theme="1"/>
        <rFont val="Atkinson Hyperlegible"/>
        <family val="3"/>
      </rPr>
      <t>Atkinson Font</t>
    </r>
  </si>
  <si>
    <t>All numbers to have commas for every thousand</t>
  </si>
  <si>
    <t>Scheme Type</t>
  </si>
  <si>
    <t>Defined Contribution Scheme</t>
  </si>
  <si>
    <t>Scheme Commencement Date</t>
  </si>
  <si>
    <t>Normal Retirement Age – NRA - (years)</t>
  </si>
  <si>
    <t>Early Retirement Age (years)</t>
  </si>
  <si>
    <t>Ill Health Retirement Age (years)</t>
  </si>
  <si>
    <t>Any age</t>
  </si>
  <si>
    <t>Scheme Membership</t>
  </si>
  <si>
    <t>Average Scheme Age (years)</t>
  </si>
  <si>
    <t>Average Scheme Age - weighted by fund credits (years)</t>
  </si>
  <si>
    <t>Average Years to Retirement (simple average)</t>
  </si>
  <si>
    <t>Average Years to Retirement (weighted by fund credits)</t>
  </si>
  <si>
    <t>Scheme Contribution Rate - Employee</t>
  </si>
  <si>
    <t>Scheme Contribution Rate - Employer</t>
  </si>
  <si>
    <t>Period before vesting of employee contributions (years)</t>
  </si>
  <si>
    <t>0 (immediate)</t>
  </si>
  <si>
    <t>Period before vesting of employer contributions (years)</t>
  </si>
  <si>
    <t>Payment of Immediate Pension (mode)</t>
  </si>
  <si>
    <t>Annuity/Income Drawdown/Lumpsum</t>
  </si>
  <si>
    <t>Maximum Lump sum (% of Accrued Benefits)</t>
  </si>
  <si>
    <t>Financial Year</t>
  </si>
  <si>
    <t>01 Jan XXXX - 31 Dec XXXX</t>
  </si>
  <si>
    <t>Service providers as at Analysis Date:</t>
  </si>
  <si>
    <t>Administrator</t>
  </si>
  <si>
    <t>Custodian</t>
  </si>
  <si>
    <t>Item</t>
  </si>
  <si>
    <t>Assumption</t>
  </si>
  <si>
    <t>Salary Growth Rate</t>
  </si>
  <si>
    <t>Net Annual Investment Return</t>
  </si>
  <si>
    <t>Administrative Expenses 
(Proportion of Assets)</t>
  </si>
  <si>
    <t>Mortality Assumption</t>
  </si>
  <si>
    <t>a55 - UK table</t>
  </si>
  <si>
    <t>Discount Rate</t>
  </si>
  <si>
    <t>Contribution Rate</t>
  </si>
  <si>
    <t>thousand</t>
  </si>
  <si>
    <t>million</t>
  </si>
  <si>
    <t>billion</t>
  </si>
  <si>
    <t>trillion</t>
  </si>
  <si>
    <t>Scheme Name</t>
  </si>
  <si>
    <t>Scheme Acronym</t>
  </si>
  <si>
    <t>Investment Return</t>
  </si>
  <si>
    <t>t</t>
  </si>
  <si>
    <r>
      <t xml:space="preserve">Age </t>
    </r>
    <r>
      <rPr>
        <b/>
        <i/>
        <sz val="9"/>
        <color rgb="FF0070C0"/>
        <rFont val="Gilroy-Regular"/>
      </rPr>
      <t>x</t>
    </r>
  </si>
  <si>
    <t>Loading Factor</t>
  </si>
  <si>
    <t>Annuity Factors</t>
  </si>
  <si>
    <t>FEMALE</t>
  </si>
  <si>
    <t>MALE</t>
  </si>
  <si>
    <r>
      <t xml:space="preserve">Age </t>
    </r>
    <r>
      <rPr>
        <i/>
        <sz val="9"/>
        <color theme="0"/>
        <rFont val="Gilroy-Regular"/>
      </rPr>
      <t>x</t>
    </r>
  </si>
  <si>
    <t>Female</t>
  </si>
  <si>
    <t>Male</t>
  </si>
  <si>
    <t>NRA</t>
  </si>
  <si>
    <r>
      <t xml:space="preserve">Age </t>
    </r>
    <r>
      <rPr>
        <b/>
        <i/>
        <sz val="9"/>
        <color rgb="FF2F5BA6"/>
        <rFont val="Gilroy-Regular"/>
      </rPr>
      <t>x</t>
    </r>
  </si>
  <si>
    <t>(aq)x</t>
  </si>
  <si>
    <t>Withdrawal Probabilities</t>
  </si>
  <si>
    <t>MALES</t>
  </si>
  <si>
    <t>FEMALES</t>
  </si>
  <si>
    <t>Withdrawal</t>
  </si>
  <si>
    <t>Age limit</t>
  </si>
  <si>
    <r>
      <rPr>
        <sz val="11"/>
        <color theme="0"/>
        <rFont val="Gilroy-Regular"/>
      </rPr>
      <t>q</t>
    </r>
    <r>
      <rPr>
        <vertAlign val="subscript"/>
        <sz val="9"/>
        <color theme="0"/>
        <rFont val="Gilroy-Regular"/>
      </rPr>
      <t>x</t>
    </r>
    <r>
      <rPr>
        <vertAlign val="superscript"/>
        <sz val="9"/>
        <color theme="0"/>
        <rFont val="Gilroy-Regular"/>
      </rPr>
      <t>d</t>
    </r>
  </si>
  <si>
    <r>
      <rPr>
        <sz val="11"/>
        <color theme="0"/>
        <rFont val="Gilroy-Regular"/>
      </rPr>
      <t>q</t>
    </r>
    <r>
      <rPr>
        <vertAlign val="subscript"/>
        <sz val="9"/>
        <color theme="0"/>
        <rFont val="Gilroy-Regular"/>
      </rPr>
      <t>x</t>
    </r>
    <r>
      <rPr>
        <vertAlign val="superscript"/>
        <sz val="9"/>
        <color theme="0"/>
        <rFont val="Gilroy-Regular"/>
      </rPr>
      <t>w</t>
    </r>
  </si>
  <si>
    <r>
      <t>(aq)</t>
    </r>
    <r>
      <rPr>
        <vertAlign val="superscript"/>
        <sz val="11"/>
        <color theme="0"/>
        <rFont val="Gilroy-Regular"/>
      </rPr>
      <t>d</t>
    </r>
    <r>
      <rPr>
        <vertAlign val="subscript"/>
        <sz val="11"/>
        <color theme="0"/>
        <rFont val="Gilroy-Regular"/>
      </rPr>
      <t>X</t>
    </r>
  </si>
  <si>
    <r>
      <t>(aq)</t>
    </r>
    <r>
      <rPr>
        <vertAlign val="superscript"/>
        <sz val="11"/>
        <color theme="0"/>
        <rFont val="Gilroy-Regular"/>
      </rPr>
      <t>w</t>
    </r>
    <r>
      <rPr>
        <vertAlign val="subscript"/>
        <sz val="11"/>
        <color theme="0"/>
        <rFont val="Gilroy-Regular"/>
      </rPr>
      <t>X</t>
    </r>
  </si>
  <si>
    <r>
      <t>(aq)</t>
    </r>
    <r>
      <rPr>
        <vertAlign val="subscript"/>
        <sz val="11"/>
        <color theme="0"/>
        <rFont val="Gilroy-Regular"/>
      </rPr>
      <t>X</t>
    </r>
  </si>
  <si>
    <r>
      <t>(ap)</t>
    </r>
    <r>
      <rPr>
        <vertAlign val="subscript"/>
        <sz val="11"/>
        <color theme="0"/>
        <rFont val="Gilroy-Regular"/>
      </rPr>
      <t>X</t>
    </r>
  </si>
  <si>
    <t>Scheme Establishment</t>
  </si>
  <si>
    <t>Annuity Ratio</t>
  </si>
  <si>
    <t>Fund Credit as at Analysis Date</t>
  </si>
  <si>
    <t>DATA CHECKS</t>
  </si>
  <si>
    <t>SALARY PROJECTIONS (ADDITIONAL PENSIONABLE YEARS OF SERVICE)</t>
  </si>
  <si>
    <t>PROJECTED FUND CREDITS (ADDITIONAL PENSIONABLE YEARS OF SERVICE)</t>
  </si>
  <si>
    <t>IRR Calcs</t>
  </si>
  <si>
    <t>Liquidity Requirement</t>
  </si>
  <si>
    <t>M/No</t>
  </si>
  <si>
    <t>Member Name</t>
  </si>
  <si>
    <t>Membership Status</t>
  </si>
  <si>
    <t>Gender</t>
  </si>
  <si>
    <t>Date of Birth</t>
  </si>
  <si>
    <t>Date of Employment</t>
  </si>
  <si>
    <t>Date of Joining Scheme</t>
  </si>
  <si>
    <t>Annual Salary as at Analysis Date</t>
  </si>
  <si>
    <t>Employee</t>
  </si>
  <si>
    <t>Employer</t>
  </si>
  <si>
    <t>AVC</t>
  </si>
  <si>
    <t>Accumulated Fund Credit as at Analysis Date</t>
  </si>
  <si>
    <t>Check for Duplicates in ID</t>
  </si>
  <si>
    <t>Unusual Ages</t>
  </si>
  <si>
    <t>DOJS&gt;DOB</t>
  </si>
  <si>
    <t>DOJS after Est</t>
  </si>
  <si>
    <t>DOJS after DOE</t>
  </si>
  <si>
    <t>DOE&gt;DOB</t>
  </si>
  <si>
    <t>Age at Employment</t>
  </si>
  <si>
    <t>Age Last Birthday</t>
  </si>
  <si>
    <t>Age at Joining Scheme</t>
  </si>
  <si>
    <t>Years in Service</t>
  </si>
  <si>
    <t>Years To Retirement</t>
  </si>
  <si>
    <t>FC*YTR</t>
  </si>
  <si>
    <t>qx</t>
  </si>
  <si>
    <t>ytr(ap)x</t>
  </si>
  <si>
    <t>Expected Fund Credits at Retirement</t>
  </si>
  <si>
    <t>Annuity Factor</t>
  </si>
  <si>
    <t>Annual Pension</t>
  </si>
  <si>
    <t>Annual Salary b4 Retirement</t>
  </si>
  <si>
    <t>IRR</t>
  </si>
  <si>
    <t>Active</t>
  </si>
  <si>
    <t>Deferred</t>
  </si>
  <si>
    <t>Freda Odondi</t>
  </si>
  <si>
    <t>male</t>
  </si>
  <si>
    <t>Francis Wambua Mweu</t>
  </si>
  <si>
    <t>Benard Mutunga Musyoki</t>
  </si>
  <si>
    <t>Beatrice Mutindi Somba</t>
  </si>
  <si>
    <t>Bilha Nyawira Mwaniki</t>
  </si>
  <si>
    <t>CYCLIFFE WAFULA SIMIYU</t>
  </si>
  <si>
    <t>Miriam Ndinda Mweu</t>
  </si>
  <si>
    <t>Anne Kaindi</t>
  </si>
  <si>
    <t>SADERA JANET KISERIAN</t>
  </si>
  <si>
    <t>Evans Almeida</t>
  </si>
  <si>
    <t>Pauline Wambui Kamau</t>
  </si>
  <si>
    <t>Julius Musioki Katumo</t>
  </si>
  <si>
    <t>MOSES OCHIENG OBONYO</t>
  </si>
  <si>
    <t>Zeina Kemunto</t>
  </si>
  <si>
    <t>Shamsa Ahmed</t>
  </si>
  <si>
    <t>Jacqueline  Vose Kisiah</t>
  </si>
  <si>
    <t>Wesly  Too</t>
  </si>
  <si>
    <t>Pending-Exit</t>
  </si>
  <si>
    <t>Henry Ajola</t>
  </si>
  <si>
    <t>Doryce Momanyi Nyanduko</t>
  </si>
  <si>
    <t>Cecilia Mutinda</t>
  </si>
  <si>
    <t>Esther Nyandia Kariuki</t>
  </si>
  <si>
    <t>Godfrey Kipruto</t>
  </si>
  <si>
    <t>Nyawira Maina</t>
  </si>
  <si>
    <t>Paul Kahoro</t>
  </si>
  <si>
    <t>Aaron Nzioki</t>
  </si>
  <si>
    <t>Newton Wamola</t>
  </si>
  <si>
    <t>David Dan</t>
  </si>
  <si>
    <t>3493789/66</t>
  </si>
  <si>
    <t>Margaret Wacheke Kianduma</t>
  </si>
  <si>
    <t>Davies Muthogo</t>
  </si>
  <si>
    <t>Dorothy Machio</t>
  </si>
  <si>
    <t>Ephantus Kamau</t>
  </si>
  <si>
    <t>Alex Kanyoro Muchira</t>
  </si>
  <si>
    <t>Jossiah Kangah</t>
  </si>
  <si>
    <t>Gregory Mbaya</t>
  </si>
  <si>
    <t>Jane Wanjiku Kaponda</t>
  </si>
  <si>
    <t>Evelyne  Apwacha</t>
  </si>
  <si>
    <t>Edwin Nyamu</t>
  </si>
  <si>
    <t>Millicent Orera</t>
  </si>
  <si>
    <t>Anne Marie Wanyeki</t>
  </si>
  <si>
    <t>Stella Nyokabi</t>
  </si>
  <si>
    <t>MERCY MONICAH WANGECHI MURAYA</t>
  </si>
  <si>
    <t>Evans Ratemo</t>
  </si>
  <si>
    <t>Francis Kariuki</t>
  </si>
  <si>
    <t>Hellen Mulwa</t>
  </si>
  <si>
    <t>Jane Wairuri Mwaniki</t>
  </si>
  <si>
    <t>Stephen Njoroge</t>
  </si>
  <si>
    <t>Emma A Ananga</t>
  </si>
  <si>
    <t>NIMROD  KINYUA</t>
  </si>
  <si>
    <t>Simon Mburu Maina</t>
  </si>
  <si>
    <t>Patricia Njoroge</t>
  </si>
  <si>
    <t>Jane Waceke Mwaniki</t>
  </si>
  <si>
    <t>James Munyao</t>
  </si>
  <si>
    <t>Jesse  Muthaura</t>
  </si>
  <si>
    <t>Peter Gitu</t>
  </si>
  <si>
    <t>Edward Njuguna Rukwaro</t>
  </si>
  <si>
    <t>Joyce Kavishe</t>
  </si>
  <si>
    <t>Maureen Kathuku</t>
  </si>
  <si>
    <t>JullyJuma</t>
  </si>
  <si>
    <t>Ann Muthoni Kiminda</t>
  </si>
  <si>
    <t>Harrison Dzuya Kaingu</t>
  </si>
  <si>
    <t>Jacinta Awuor Onyango</t>
  </si>
  <si>
    <t>Judith Mutua</t>
  </si>
  <si>
    <t>Nancy Mwaya</t>
  </si>
  <si>
    <t>Lawrence Muiga</t>
  </si>
  <si>
    <t>Harrison Kibathi  Manga</t>
  </si>
  <si>
    <t>Gladwell Ngiru</t>
  </si>
  <si>
    <t>Judith Caroline Atieno</t>
  </si>
  <si>
    <t>Gladys Malului</t>
  </si>
  <si>
    <t>Gilbert G Muriithi</t>
  </si>
  <si>
    <t>Agnes Obita</t>
  </si>
  <si>
    <t>Elizabeth Omondi</t>
  </si>
  <si>
    <t>Joyce Wambugu</t>
  </si>
  <si>
    <t>Patricia Sadera</t>
  </si>
  <si>
    <t>Benson Kimani</t>
  </si>
  <si>
    <t>Perisheila Githaiga</t>
  </si>
  <si>
    <t>Nancy G. Kamau Kiliswa</t>
  </si>
  <si>
    <t>Caroline Njage</t>
  </si>
  <si>
    <t>Fredah Kinoti</t>
  </si>
  <si>
    <t>George Ngode</t>
  </si>
  <si>
    <t>David Kombo</t>
  </si>
  <si>
    <t>Eric Tama</t>
  </si>
  <si>
    <t>Petronilla Wesonga</t>
  </si>
  <si>
    <t>Hilary Mwangi</t>
  </si>
  <si>
    <t>Kariuki Wambui Margaret</t>
  </si>
  <si>
    <t>Muriuki Njeru Timothy</t>
  </si>
  <si>
    <t>Mungai Dorothy</t>
  </si>
  <si>
    <t>Linner Chepngetich Soy</t>
  </si>
  <si>
    <t>Evangeline Wachira</t>
  </si>
  <si>
    <t>Gideon Githaiga</t>
  </si>
  <si>
    <t>Deya Shirley</t>
  </si>
  <si>
    <t>Eric Juma</t>
  </si>
  <si>
    <t>Kariuki Jane</t>
  </si>
  <si>
    <t>Omoding Teresa</t>
  </si>
  <si>
    <t>Mtongwe Vincent</t>
  </si>
  <si>
    <t>Bosire Sarah</t>
  </si>
  <si>
    <t>Maina Josephine</t>
  </si>
  <si>
    <t>Lucy Wairimu Matheri</t>
  </si>
  <si>
    <t>Nanzoi Elizabeth</t>
  </si>
  <si>
    <t>Wahinya Ngotho Charles</t>
  </si>
  <si>
    <t>Shavola Joan</t>
  </si>
  <si>
    <t>Mwanza Elizabeth</t>
  </si>
  <si>
    <t>645B</t>
  </si>
  <si>
    <t>Mwachinga Miriam</t>
  </si>
  <si>
    <t>646B</t>
  </si>
  <si>
    <t>Allan Kibogong</t>
  </si>
  <si>
    <t>Ekeno Sarafina</t>
  </si>
  <si>
    <t>Gacheru Grace</t>
  </si>
  <si>
    <t>Catherine Njoroge</t>
  </si>
  <si>
    <t>Simon Chege</t>
  </si>
  <si>
    <t>Paul Muutu Ndunda</t>
  </si>
  <si>
    <t>Josephine Njoroge</t>
  </si>
  <si>
    <t>Martin Kamui</t>
  </si>
  <si>
    <t>Franklin Kipyegon Rono</t>
  </si>
  <si>
    <t>Dinah Atieno Ogutu</t>
  </si>
  <si>
    <t>Peter Mwaura</t>
  </si>
  <si>
    <t>Gaudencia Awuor Wangodi</t>
  </si>
  <si>
    <t>Exited</t>
  </si>
  <si>
    <t>Oliver Ochieng Opondo</t>
  </si>
  <si>
    <t>Sabina Adhiambo</t>
  </si>
  <si>
    <t>707B</t>
  </si>
  <si>
    <t>712B</t>
  </si>
  <si>
    <t>Georgina Wambui Kamau</t>
  </si>
  <si>
    <t>7266700/70</t>
  </si>
  <si>
    <t>Anastasia Mumbua Mpungu</t>
  </si>
  <si>
    <t>Stella Kasimu</t>
  </si>
  <si>
    <t>Justin Njoroge Mbugua</t>
  </si>
  <si>
    <t>Peter Cheruiyot Kiplangat</t>
  </si>
  <si>
    <t>Pauline N Lusweti</t>
  </si>
  <si>
    <t>Lorraine Nkirote Mugambi</t>
  </si>
  <si>
    <t>Julius Irungu Njuguna</t>
  </si>
  <si>
    <t>Angela Wangari Thinguri</t>
  </si>
  <si>
    <t>764B</t>
  </si>
  <si>
    <t>Bliss Wario</t>
  </si>
  <si>
    <t>Victor Gathogo</t>
  </si>
  <si>
    <t>Solomon Kasina</t>
  </si>
  <si>
    <t>Stanley Mugambi Ndwiga</t>
  </si>
  <si>
    <t>Kimberly Kamau</t>
  </si>
  <si>
    <t>Esther Wairimu Ndirangu</t>
  </si>
  <si>
    <t>Linda Gathara</t>
  </si>
  <si>
    <t>Roselyn Ngoloma</t>
  </si>
  <si>
    <t>Alex Sayalel</t>
  </si>
  <si>
    <t>Julia Ndungu</t>
  </si>
  <si>
    <t>Linda Ogaye</t>
  </si>
  <si>
    <t>Hibo Ibrahim Mohamed</t>
  </si>
  <si>
    <t>Michael Munguti Nzomo</t>
  </si>
  <si>
    <t>Walter O Obita</t>
  </si>
  <si>
    <t>837B</t>
  </si>
  <si>
    <t>Mazaher Jaffer</t>
  </si>
  <si>
    <t>David Chege Ndungu</t>
  </si>
  <si>
    <t>CAROLINE ATIENO RAPHAEL</t>
  </si>
  <si>
    <t>870B</t>
  </si>
  <si>
    <t>Mary Chege</t>
  </si>
  <si>
    <t>Mary Kamau</t>
  </si>
  <si>
    <t>Christine Njuguna</t>
  </si>
  <si>
    <t>Diana K Riungu</t>
  </si>
  <si>
    <t>Collins Onyango</t>
  </si>
  <si>
    <t>Francis Tindyebwa</t>
  </si>
  <si>
    <t>Margaret Wanjiru Njoroge</t>
  </si>
  <si>
    <t>Brightone Msengeti Mghanga</t>
  </si>
  <si>
    <t>Christine Kiundu Micere</t>
  </si>
  <si>
    <t>A619</t>
  </si>
  <si>
    <t>Anne Wamwirua Njera</t>
  </si>
  <si>
    <t>D806</t>
  </si>
  <si>
    <t>Joyce Kabengese Khalumba</t>
  </si>
  <si>
    <t>D936</t>
  </si>
  <si>
    <t>Alastair Alberto Sequeira</t>
  </si>
  <si>
    <t>Please confirm Date of Birth, Date of employment and Date of Joining Scheme for the below members.</t>
  </si>
  <si>
    <t>Please provide Fund Credits for the below members</t>
  </si>
  <si>
    <t>view the salary growth rate</t>
  </si>
  <si>
    <t>Look at IRR</t>
  </si>
  <si>
    <t xml:space="preserve">Figures get from the pension contribution </t>
  </si>
  <si>
    <t>M No</t>
  </si>
  <si>
    <t>Name of Employee</t>
  </si>
  <si>
    <t>Sex</t>
  </si>
  <si>
    <t>Annual Salary as at August 2021</t>
  </si>
  <si>
    <t>Accumulated Fund Credit as at August 2021</t>
  </si>
  <si>
    <t>Charles Kagochi</t>
  </si>
  <si>
    <t>M</t>
  </si>
  <si>
    <t>Annual Salary as at June 2021</t>
  </si>
  <si>
    <t>Accumulated Fund Credit as at June 2021</t>
  </si>
  <si>
    <t>Paul Kebati</t>
  </si>
  <si>
    <t>Christine Chepkwony</t>
  </si>
  <si>
    <t>F</t>
  </si>
  <si>
    <t>Paul Oloo</t>
  </si>
  <si>
    <t>Catherine Maribei</t>
  </si>
  <si>
    <t>Jesse Loishorua</t>
  </si>
  <si>
    <t>Dennis Ngángá</t>
  </si>
  <si>
    <t>Vivienne Olenyo</t>
  </si>
  <si>
    <t>K'Otieno John Odingo</t>
  </si>
  <si>
    <t>Ebonulowa Adedokun</t>
  </si>
  <si>
    <t>Period</t>
  </si>
  <si>
    <t>GEOMEAN</t>
  </si>
  <si>
    <t>Net Assets</t>
  </si>
  <si>
    <t>Amount</t>
  </si>
  <si>
    <t>Fund Value</t>
  </si>
  <si>
    <t>Proportion</t>
  </si>
  <si>
    <t>Investment Income (Total)</t>
  </si>
  <si>
    <t>Administrative Fees</t>
  </si>
  <si>
    <t>Investment Manager's fee</t>
  </si>
  <si>
    <t>Custodian's fee</t>
  </si>
  <si>
    <t>Unrealized Loss/Gain</t>
  </si>
  <si>
    <t>Net Investment Return</t>
  </si>
  <si>
    <t>Contributions</t>
  </si>
  <si>
    <t>Benefit Payments</t>
  </si>
  <si>
    <t>Total</t>
  </si>
  <si>
    <t>Gross Investment Return</t>
  </si>
  <si>
    <t>Expense Proportions</t>
  </si>
  <si>
    <t>Allocation</t>
  </si>
  <si>
    <t>Investment Return (KES)</t>
  </si>
  <si>
    <t>Gross Investment Return (%)</t>
  </si>
  <si>
    <t>Asset Class</t>
  </si>
  <si>
    <t>Std.Dev</t>
  </si>
  <si>
    <t>Variance</t>
  </si>
  <si>
    <t>Asset Allocation Proportions</t>
  </si>
  <si>
    <t>Government Securities</t>
  </si>
  <si>
    <t>Fixed Deposits</t>
  </si>
  <si>
    <t>Commercial paper, non-listed bonds</t>
  </si>
  <si>
    <t>Quoted Equities</t>
  </si>
  <si>
    <t>Unquoted Equities</t>
  </si>
  <si>
    <t>Corporate Bonds</t>
  </si>
  <si>
    <t>Collective Investment Scheme</t>
  </si>
  <si>
    <t>Immovable Property</t>
  </si>
  <si>
    <t>REITs</t>
  </si>
  <si>
    <t>Offshore</t>
  </si>
  <si>
    <t>Private Equity</t>
  </si>
  <si>
    <t>Derivatives</t>
  </si>
  <si>
    <t>*Debt Instruments</t>
  </si>
  <si>
    <t>Any Other Asset</t>
  </si>
  <si>
    <t>Cash &amp; Demand Deposits</t>
  </si>
  <si>
    <t>Guaranteed Funds</t>
  </si>
  <si>
    <t>Overall Gross Investment Returns</t>
  </si>
  <si>
    <t>Investment Income</t>
  </si>
  <si>
    <t>Interest on Fixed Deposits</t>
  </si>
  <si>
    <t>Interest on Government Securities</t>
  </si>
  <si>
    <t>(Loss)/Gain on sale of Government Securities</t>
  </si>
  <si>
    <t>Loss on  sale of corporate bonds-held  for trading</t>
  </si>
  <si>
    <t>Dividend  income</t>
  </si>
  <si>
    <t xml:space="preserve">(Loss)/Gain on  sale of equity  investments </t>
  </si>
  <si>
    <t xml:space="preserve">Interest on corporate bonds </t>
  </si>
  <si>
    <t>(Loss)/Gain on sale of treasury bills</t>
  </si>
  <si>
    <t>Interest on treasury  bills</t>
  </si>
  <si>
    <t>Other Income(Rebates)</t>
  </si>
  <si>
    <t>Rent on Immovable Property</t>
  </si>
  <si>
    <t>(Loss)/Gain on  sale of Offshore</t>
  </si>
  <si>
    <t>REITS</t>
  </si>
  <si>
    <t>Guaranteed Income</t>
  </si>
  <si>
    <t>Commercial Paper, non listed Bond</t>
  </si>
  <si>
    <t>Debt Instruments</t>
  </si>
  <si>
    <t>Any other Asset</t>
  </si>
  <si>
    <t>Total Investment income</t>
  </si>
  <si>
    <t>Change in fair value</t>
  </si>
  <si>
    <t>Equity investments</t>
  </si>
  <si>
    <t>Treasury Bonds</t>
  </si>
  <si>
    <t>Treasury Bills</t>
  </si>
  <si>
    <t>Offshore investments</t>
  </si>
  <si>
    <t>Impairement</t>
  </si>
  <si>
    <t>Grand Total</t>
  </si>
  <si>
    <t>Management Fees</t>
  </si>
  <si>
    <t>Custodian Fees</t>
  </si>
  <si>
    <t>Net Income</t>
  </si>
  <si>
    <t>Inflation Rate</t>
  </si>
  <si>
    <t>Expected Return: Inflation Rate + 4.5%</t>
  </si>
  <si>
    <t>Actual Return</t>
  </si>
  <si>
    <t>Deficit (%)</t>
  </si>
  <si>
    <t>Integrity Checks</t>
  </si>
  <si>
    <t>Pension Benefits</t>
  </si>
  <si>
    <t>Fund value</t>
  </si>
  <si>
    <t>Year</t>
  </si>
  <si>
    <t>Contributions vs Withdrawals</t>
  </si>
  <si>
    <t>Contributions/Fund value</t>
  </si>
  <si>
    <t>Asset Class Performance</t>
  </si>
  <si>
    <t>Market to market performance</t>
  </si>
  <si>
    <t>Discount Factor Approach</t>
  </si>
  <si>
    <t>Bottom Up</t>
  </si>
  <si>
    <t>Yield Curves (as at 31 December of each Year)</t>
  </si>
  <si>
    <t>Linear Interpolation has been used to get the yield of the bonds in between which the scheme did not invest in</t>
  </si>
  <si>
    <t>The Scheme</t>
  </si>
  <si>
    <t>Assumptions</t>
  </si>
  <si>
    <t>The asset class must have been in the audited accounts for the past 4 years</t>
  </si>
  <si>
    <t>Portfolio with the lowest portfolio risk is made up of fixed deposits 30% ,treasury bills 15% and government bonds (54%)</t>
  </si>
  <si>
    <t>Annual Return</t>
  </si>
  <si>
    <t>Annual Variance</t>
  </si>
  <si>
    <t>Portfolio Std.Dev</t>
  </si>
  <si>
    <t>Assigned Weights</t>
  </si>
  <si>
    <t>Metrics</t>
  </si>
  <si>
    <t>Column1</t>
  </si>
  <si>
    <t>Values</t>
  </si>
  <si>
    <t>Porfolio Return</t>
  </si>
  <si>
    <t>Asset Allocation</t>
  </si>
  <si>
    <t>Porfolio Variance</t>
  </si>
  <si>
    <t>Minimum</t>
  </si>
  <si>
    <t>Maximum</t>
  </si>
  <si>
    <t>Scheme Allocation</t>
  </si>
  <si>
    <t>Portfolio Std. Dev</t>
  </si>
  <si>
    <t>Risk free rate</t>
  </si>
  <si>
    <t>Government Bonds</t>
  </si>
  <si>
    <t>Sharpe Ratio</t>
  </si>
  <si>
    <t>Highest</t>
  </si>
  <si>
    <t>Lowest</t>
  </si>
  <si>
    <t>Expected Return</t>
  </si>
  <si>
    <t>Risk free Return</t>
  </si>
  <si>
    <t>Current Allocation</t>
  </si>
  <si>
    <t>Recommended Asset Allocaton</t>
  </si>
  <si>
    <t>Simulations</t>
  </si>
  <si>
    <t>Weights</t>
  </si>
  <si>
    <t>INDUSTRY PENSION FUNDS MIX (KES BILLIONS)</t>
  </si>
  <si>
    <t>Statutory Maximum</t>
  </si>
  <si>
    <t>Compliant</t>
  </si>
  <si>
    <t>Industry</t>
  </si>
  <si>
    <t>Listed Corporate Bonds</t>
  </si>
  <si>
    <t>Debt Instruments*</t>
  </si>
  <si>
    <t>*10% Infrastructure&amp; Affordable housing projects</t>
  </si>
  <si>
    <t>Source: RBA Industry Reports</t>
  </si>
  <si>
    <t>Our IPS</t>
  </si>
  <si>
    <t>Proportion of Total Assets held in Asset Class</t>
  </si>
  <si>
    <t>Limits Check</t>
  </si>
  <si>
    <t>Tactical Minimum</t>
  </si>
  <si>
    <t>Tactical Maximum</t>
  </si>
  <si>
    <t>Deviation from Last IPS</t>
  </si>
  <si>
    <t>Recommended Strategic Asset Allocation</t>
  </si>
  <si>
    <t>Government securities</t>
  </si>
  <si>
    <t xml:space="preserve"> </t>
  </si>
  <si>
    <t>Risk Groups</t>
  </si>
  <si>
    <t>Overall Scheme</t>
  </si>
  <si>
    <t>Asset Allocation per Risk Group</t>
  </si>
  <si>
    <t>Aggressive</t>
  </si>
  <si>
    <t>Moderate</t>
  </si>
  <si>
    <t>Conservative</t>
  </si>
  <si>
    <t>Actual</t>
  </si>
  <si>
    <t>Strategic</t>
  </si>
  <si>
    <t>% Diff</t>
  </si>
  <si>
    <t>*Actual</t>
  </si>
  <si>
    <t>ICEA mutual Fund</t>
  </si>
  <si>
    <t>Grand total</t>
  </si>
  <si>
    <t>Percentage of Total Fund Credits</t>
  </si>
  <si>
    <t>* Government Securities includes allocation to Treasury Bills and Treasury Bonds</t>
  </si>
  <si>
    <t>There is a consistent reduction in the allocation to property</t>
  </si>
  <si>
    <t xml:space="preserve">There is a reduction then an increase in the allocation to government Securities </t>
  </si>
  <si>
    <t>There is a consistent increase then decrease in the allocation to fixed deposits over this period</t>
  </si>
  <si>
    <t>The allocation to Listed corporate bonds is decreasing and increasing at intervals</t>
  </si>
  <si>
    <t>There is an increase in the allocation to quoted equities however in small amounts over the period</t>
  </si>
  <si>
    <t>Investment Manager: Measurement Criteria – Performance Benchmark</t>
  </si>
  <si>
    <t>Index</t>
  </si>
  <si>
    <t>Average Yield</t>
  </si>
  <si>
    <t>Volatility</t>
  </si>
  <si>
    <t>Main Benchmark</t>
  </si>
  <si>
    <t>Alternate Benchmark</t>
  </si>
  <si>
    <t>Quoted Equities - NSE 20 Index</t>
  </si>
  <si>
    <t>NSE 20 + 200 basis points</t>
  </si>
  <si>
    <t>NSE All share index + 200 basis points</t>
  </si>
  <si>
    <t>Government Bond Yield</t>
  </si>
  <si>
    <t>10 Year</t>
  </si>
  <si>
    <t>NSE 20 + 300 basis points</t>
  </si>
  <si>
    <t>NSE All share index + 300 basis points</t>
  </si>
  <si>
    <t>15 Year</t>
  </si>
  <si>
    <t>S&amp;P Kenya Sovereign Bond Index + 50 basis points</t>
  </si>
  <si>
    <t>Hass Property Index</t>
  </si>
  <si>
    <t>S&amp;P Kenya Sovereign Bond Index + 100 basis points</t>
  </si>
  <si>
    <t>S&amp;P Kenya Sovereign Bond Index</t>
  </si>
  <si>
    <t>S&amp;P Private Equity Index + 100 basis points</t>
  </si>
  <si>
    <t xml:space="preserve">91-Tbill </t>
  </si>
  <si>
    <t>Property</t>
  </si>
  <si>
    <t>Hass Kenya Property Index + 50 basis points</t>
  </si>
  <si>
    <t>MSCI World Index</t>
  </si>
  <si>
    <t>*Collective Investment Scheme</t>
  </si>
  <si>
    <t>Average quarterly return of the 3 best performing money market funds in the country</t>
  </si>
  <si>
    <t>91-day T-Bill + 50 basis points</t>
  </si>
  <si>
    <t>Fahari IREIT</t>
  </si>
  <si>
    <t>Average return of the 3 largest guaranteed funds over the last 3 years</t>
  </si>
  <si>
    <t>Government Bond Yield Source: Equity Bank</t>
  </si>
  <si>
    <t>Fixed Income - Short Term</t>
  </si>
  <si>
    <t>Quoted Equities - NSE 20 Index source:https://www.investing.com/indices/kenya-nse-20-historical-data</t>
  </si>
  <si>
    <t>Treasury Bills, Fixed Deposits</t>
  </si>
  <si>
    <t>Recommended Allocation</t>
  </si>
  <si>
    <t>Average Return</t>
  </si>
  <si>
    <t>Std Dev</t>
  </si>
  <si>
    <t>Margin</t>
  </si>
  <si>
    <t>Overall</t>
  </si>
  <si>
    <t>Margin (BP)</t>
  </si>
  <si>
    <t>Margin BP</t>
  </si>
  <si>
    <t>Status</t>
  </si>
  <si>
    <t>Average Age</t>
  </si>
  <si>
    <t>Membership</t>
  </si>
  <si>
    <t>active</t>
  </si>
  <si>
    <t>Current Age</t>
  </si>
  <si>
    <t>Fund Credits</t>
  </si>
  <si>
    <t>% of Fund Credits</t>
  </si>
  <si>
    <t>% of Members</t>
  </si>
  <si>
    <t>Below 25</t>
  </si>
  <si>
    <t>25-29</t>
  </si>
  <si>
    <t>30-34</t>
  </si>
  <si>
    <t>35-39</t>
  </si>
  <si>
    <t>40-44</t>
  </si>
  <si>
    <t>45-49</t>
  </si>
  <si>
    <t>50-54</t>
  </si>
  <si>
    <t>55-60</t>
  </si>
  <si>
    <t>Above 60</t>
  </si>
  <si>
    <t>Proportion of Liabilities</t>
  </si>
  <si>
    <t>Investment Risk Appetite</t>
  </si>
  <si>
    <t>Age Band (Years)</t>
  </si>
  <si>
    <t>by Fund Credit</t>
  </si>
  <si>
    <t>by Member Count</t>
  </si>
  <si>
    <t>Investment Horizon
(Weighted Average)</t>
  </si>
  <si>
    <t>Risk Profile</t>
  </si>
  <si>
    <t>Risk Profiles of the Scheme</t>
  </si>
  <si>
    <t>Risk Profile (Focus)</t>
  </si>
  <si>
    <t>Investment Horizon</t>
  </si>
  <si>
    <t>% by Fund Credit</t>
  </si>
  <si>
    <t>% by Membership</t>
  </si>
  <si>
    <t>Aggressive (Growth)</t>
  </si>
  <si>
    <t>More than 20 years</t>
  </si>
  <si>
    <t>Moderate (Growth &amp; Capital)</t>
  </si>
  <si>
    <t>Above 10 years and up-to 20 years</t>
  </si>
  <si>
    <t xml:space="preserve">Conservative (Protection of Capital) </t>
  </si>
  <si>
    <t>10 years and below</t>
  </si>
  <si>
    <t>Gender Composition</t>
  </si>
  <si>
    <t>Row Labels</t>
  </si>
  <si>
    <t>Sum of Accumulated Fund Credit as at Analysis Date</t>
  </si>
  <si>
    <t>Sum of FC*YTR</t>
  </si>
  <si>
    <t>Count of M/No</t>
  </si>
  <si>
    <t>Horizon</t>
  </si>
  <si>
    <t>Dormant</t>
  </si>
  <si>
    <t>&lt;11</t>
  </si>
  <si>
    <t>11-20</t>
  </si>
  <si>
    <t>&gt;20</t>
  </si>
  <si>
    <t>Declared interest%</t>
  </si>
  <si>
    <t>Source: https://www.nssf.or.ke/downloads?cp=1</t>
  </si>
  <si>
    <t>Lower Earning Limit</t>
  </si>
  <si>
    <t>Max Tier I</t>
  </si>
  <si>
    <t>Upper Earning Limit (2014)</t>
  </si>
  <si>
    <t>Maximum Mandatory Pension</t>
  </si>
  <si>
    <t>Upper Earning Limit (2022)</t>
  </si>
  <si>
    <t>NSSF Contributions</t>
  </si>
  <si>
    <t>Scheme Contribution</t>
  </si>
  <si>
    <t>Tier I</t>
  </si>
  <si>
    <t>Total Tier I Contribution</t>
  </si>
  <si>
    <t>Tier II</t>
  </si>
  <si>
    <t>Total Tier II Contribution</t>
  </si>
  <si>
    <t>Total Tier I &amp; II Contributions</t>
  </si>
  <si>
    <t>Year ending June 2023 Contribution</t>
  </si>
  <si>
    <t>Contribution</t>
  </si>
  <si>
    <t>Active membership</t>
  </si>
  <si>
    <t>26-30</t>
  </si>
  <si>
    <t>31-35</t>
  </si>
  <si>
    <t>36-40</t>
  </si>
  <si>
    <t>41-45</t>
  </si>
  <si>
    <t>46-50</t>
  </si>
  <si>
    <t>51-55</t>
  </si>
  <si>
    <t>56-60</t>
  </si>
  <si>
    <t>&gt;61</t>
  </si>
  <si>
    <t>Deferred Membership</t>
  </si>
  <si>
    <t>&lt;25</t>
  </si>
  <si>
    <t>&gt;60</t>
  </si>
  <si>
    <t>Risk Profile (Years to Retirement)</t>
  </si>
  <si>
    <t>Sum of Accumulated Fund Credits</t>
  </si>
  <si>
    <t>20-24</t>
  </si>
  <si>
    <t>Total Sum of Accumulated Fund Credit as at Analysis Date</t>
  </si>
  <si>
    <t>Total Count of M/No</t>
  </si>
  <si>
    <t>Column Labels</t>
  </si>
  <si>
    <t>Age at joining Scheme</t>
  </si>
  <si>
    <t>&lt;18</t>
  </si>
  <si>
    <t>18-22</t>
  </si>
  <si>
    <t>23-27</t>
  </si>
  <si>
    <t>28-32</t>
  </si>
  <si>
    <t>33-37</t>
  </si>
  <si>
    <t>38-42</t>
  </si>
  <si>
    <t>43-47</t>
  </si>
  <si>
    <t>48-52</t>
  </si>
  <si>
    <t>53-57</t>
  </si>
  <si>
    <t>58-62</t>
  </si>
  <si>
    <t>&gt;63</t>
  </si>
  <si>
    <t>Notes:</t>
  </si>
  <si>
    <t>Weight</t>
  </si>
  <si>
    <t>Sum</t>
  </si>
  <si>
    <t>Porfolio Risk</t>
  </si>
  <si>
    <t>Age last Birthday</t>
  </si>
  <si>
    <t>#N/A</t>
  </si>
  <si>
    <t>Roseline Adhiambo Oloo</t>
  </si>
  <si>
    <t>female</t>
  </si>
  <si>
    <t>Kennedy Asiko Makhotsa</t>
  </si>
  <si>
    <t>Mary Wambura Gachui</t>
  </si>
  <si>
    <t>Faith Nditi Ngichu</t>
  </si>
  <si>
    <t>Francis Maritin Kiplangat</t>
  </si>
  <si>
    <t>Daniel Asiko Olukaka</t>
  </si>
  <si>
    <t>Wilson Galana Malibe</t>
  </si>
  <si>
    <t>Ellah Kathure Koome</t>
  </si>
  <si>
    <t>Paulo Barsitei Chemjor</t>
  </si>
  <si>
    <t>William Kipkemoi Sang</t>
  </si>
  <si>
    <t>Maurice Peter Sila</t>
  </si>
  <si>
    <t>Peter Kibui Kamau</t>
  </si>
  <si>
    <t>Luka Kiptoo Kangogo</t>
  </si>
  <si>
    <t>William Kipkemoi Yatich</t>
  </si>
  <si>
    <t>Jonathan Kipyegon Koech</t>
  </si>
  <si>
    <t>Edwina Achieng Nyaguti</t>
  </si>
  <si>
    <t>Esther Wanjiru Wamithi</t>
  </si>
  <si>
    <t>Winfred Wambui Muya</t>
  </si>
  <si>
    <t>Thomas Muema Mutevu</t>
  </si>
  <si>
    <t>Peter Muli Muthama</t>
  </si>
  <si>
    <t>Alice Marsela Omondi</t>
  </si>
  <si>
    <t>John Aggrey Otieno</t>
  </si>
  <si>
    <t>Martin Nganga Shikuku</t>
  </si>
  <si>
    <t>James Maina Kangara</t>
  </si>
  <si>
    <t>Elizabeth Mukami Maina</t>
  </si>
  <si>
    <t>Francis Maina Githui</t>
  </si>
  <si>
    <t>Milcah Chepkoech Letting</t>
  </si>
  <si>
    <t>Sophia Nafula Olem</t>
  </si>
  <si>
    <t>Maina Peter Macharia</t>
  </si>
  <si>
    <t>Peter Odhiambo Ochieng</t>
  </si>
  <si>
    <t>Charles Githiaka Mugo</t>
  </si>
  <si>
    <t>Dorcas Angolo Aono</t>
  </si>
  <si>
    <t>David Kipkorir Kigen</t>
  </si>
  <si>
    <t>Zipporah Hiuko Gachemi</t>
  </si>
  <si>
    <t>Fridah Katua Munyiva</t>
  </si>
  <si>
    <t>Simon  Nguli</t>
  </si>
  <si>
    <t>Sawa Mwatela Kamanza</t>
  </si>
  <si>
    <t>Agnes Wachera Irungu</t>
  </si>
  <si>
    <t>Aisha Said Razik</t>
  </si>
  <si>
    <t>Kefa Nyabuto Onditi</t>
  </si>
  <si>
    <t>Reuben Ngumbao Saro</t>
  </si>
  <si>
    <t>Francis Ruwa Kilumo</t>
  </si>
  <si>
    <t>Kipkorir Paul Tanui</t>
  </si>
  <si>
    <t>Isaac A. Sang</t>
  </si>
  <si>
    <t>Kipsang Benson Boit</t>
  </si>
  <si>
    <t>David Njenga Mungai</t>
  </si>
  <si>
    <t>Catherine Wairimu Wanyoro</t>
  </si>
  <si>
    <t>Isaac Nyabuto Magena</t>
  </si>
  <si>
    <t>Daniel Mutembei Marete</t>
  </si>
  <si>
    <t>Kipkurgat Isaiah Letting</t>
  </si>
  <si>
    <t>Kamau James Kabai</t>
  </si>
  <si>
    <t>Joseph Ombeseh Vincent Onchuru</t>
  </si>
  <si>
    <t>William Ngesa Mbusya</t>
  </si>
  <si>
    <t>Martin Bundi Nkaabu</t>
  </si>
  <si>
    <t>Ann Wamuyu Kariuki</t>
  </si>
  <si>
    <t>Redempta Katungwa Muyuma</t>
  </si>
  <si>
    <t>Florence Nyokabi Njeru</t>
  </si>
  <si>
    <t>Winnie  Chelangat</t>
  </si>
  <si>
    <t>Stephen  Kapterema</t>
  </si>
  <si>
    <t>Willie Konde Ndungu</t>
  </si>
  <si>
    <t>Thomas Kimutai Sitienei</t>
  </si>
  <si>
    <t>Joash Nyasani Ondieki</t>
  </si>
  <si>
    <t>Christopher Muasya Kyangu</t>
  </si>
  <si>
    <t>Mathew Mwangi Mburu</t>
  </si>
  <si>
    <t>James Kinyanjui Mburu</t>
  </si>
  <si>
    <t>Richard Cheruiyot Too</t>
  </si>
  <si>
    <t>Patricia Yula Nzioka</t>
  </si>
  <si>
    <t>Maurice Opiyo Otieno</t>
  </si>
  <si>
    <t>Hellen Kathao Kobia</t>
  </si>
  <si>
    <t>Mariam Nyambura Ngugi</t>
  </si>
  <si>
    <t>Gladys Kerubo Ogega</t>
  </si>
  <si>
    <t>James Maina Gichero</t>
  </si>
  <si>
    <t>Christopher Mwangi Kamau</t>
  </si>
  <si>
    <t>Samson Musila Kalungu</t>
  </si>
  <si>
    <t>Emily Atieno Nyarato</t>
  </si>
  <si>
    <t>Rose Akose Malova</t>
  </si>
  <si>
    <t>Morice Okech Motegi</t>
  </si>
  <si>
    <t>Rael  Akhahenda</t>
  </si>
  <si>
    <t>Stephen Njoroge Nyoike</t>
  </si>
  <si>
    <t>James Ndunda Munguti</t>
  </si>
  <si>
    <t>Godffrey Odhiambo Otieno</t>
  </si>
  <si>
    <t>Stanley Mutwii Timonah Wambua</t>
  </si>
  <si>
    <t>Dickson Amburuka Makuba</t>
  </si>
  <si>
    <t>Mwavu Michael Musyoka</t>
  </si>
  <si>
    <t>Elias Rutere Nyaga</t>
  </si>
  <si>
    <t>Andrew Amina Imbwaga</t>
  </si>
  <si>
    <t>David  Ngesa</t>
  </si>
  <si>
    <t>Hellen Muthoni Wanyoike</t>
  </si>
  <si>
    <t>Benson Stephen Were</t>
  </si>
  <si>
    <t>Lucy Wangui Wachira</t>
  </si>
  <si>
    <t>Daniel Mutegi Alphaxard</t>
  </si>
  <si>
    <t>Milcah Wanjiku Mwangangi</t>
  </si>
  <si>
    <t>Ali Maina Njoroge</t>
  </si>
  <si>
    <t>Maurice Vidija Muliango</t>
  </si>
  <si>
    <t>Johnstone Matheka Kitema</t>
  </si>
  <si>
    <t>Milkah Wanjiru Mwangi</t>
  </si>
  <si>
    <t>Mary Njeri Elijah</t>
  </si>
  <si>
    <t>Winnie Wambui Kiraka</t>
  </si>
  <si>
    <t>Reuben Kipkorir Kosgei</t>
  </si>
  <si>
    <t>George Miingi Kamande</t>
  </si>
  <si>
    <t>Rhoda  ONDIMA</t>
  </si>
  <si>
    <t>Daniel Ochieng Okoo</t>
  </si>
  <si>
    <t>Thomas Orenge Sunda</t>
  </si>
  <si>
    <t>Stanslaus Mutua Nzuki</t>
  </si>
  <si>
    <t>Joyce Gathoni Kimani</t>
  </si>
  <si>
    <t>Damaris  Jackline V. Lugalia</t>
  </si>
  <si>
    <t>Paul Maina Nderitu</t>
  </si>
  <si>
    <t>John Gitau Mburu</t>
  </si>
  <si>
    <t>Tabitha Gathoni Weru</t>
  </si>
  <si>
    <t>Vivianne Moraa Nyarunda</t>
  </si>
  <si>
    <t>John Makau Kyeva Yale</t>
  </si>
  <si>
    <t>Rose  Ayugu</t>
  </si>
  <si>
    <t>Winifred Muthoki Makoma</t>
  </si>
  <si>
    <t>Jane Nyambura Kamau</t>
  </si>
  <si>
    <t>Syombua Beatrice Nzuki</t>
  </si>
  <si>
    <t>Silas Mutua Mulwah</t>
  </si>
  <si>
    <t>Benjamin Macharia Muchiri</t>
  </si>
  <si>
    <t>Paul Kemboi SAmoei</t>
  </si>
  <si>
    <t>Benjamin Kisiavuki Avusevwa</t>
  </si>
  <si>
    <t>Patrick Peter Musila Mwaniki</t>
  </si>
  <si>
    <t>Isaac Kariuki Ndegwa</t>
  </si>
  <si>
    <t>Simon Mburu Gaitho</t>
  </si>
  <si>
    <t>William Lituyi Etwasi</t>
  </si>
  <si>
    <t>Henry Osoro Zaduku</t>
  </si>
  <si>
    <t>Peter Mburu Kihara</t>
  </si>
  <si>
    <t>Rosemary  Chepkoech</t>
  </si>
  <si>
    <t>Annah Purkei Sereya</t>
  </si>
  <si>
    <t>Vitalice Omondi Ochola</t>
  </si>
  <si>
    <t>Mary Wanjiru Kimani</t>
  </si>
  <si>
    <t>Jacqueline Dama Tundu</t>
  </si>
  <si>
    <t>John Kibet Bore</t>
  </si>
  <si>
    <t>Benson Karugu Ndungu</t>
  </si>
  <si>
    <t>James Nganga Kinyanjui</t>
  </si>
  <si>
    <t>Stephen Ngaruiya Ngugi</t>
  </si>
  <si>
    <t>Gladys Ndunge Mbaluku</t>
  </si>
  <si>
    <t>Paul Waweru Ngugi</t>
  </si>
  <si>
    <t>Hirum Mwangi Mbatia</t>
  </si>
  <si>
    <t>Johnstone Wanjala Poipoi</t>
  </si>
  <si>
    <t>Ang'uro Samuel Ouma</t>
  </si>
  <si>
    <t>Mary Karimi Kamundi</t>
  </si>
  <si>
    <t>Leah Nyanjugu Wambugu</t>
  </si>
  <si>
    <t>Tabitha Wambui Mwangi</t>
  </si>
  <si>
    <t>Agnes Wanjiku Waweru</t>
  </si>
  <si>
    <t>Rebecca Muthoni Gikonyo</t>
  </si>
  <si>
    <t>Connie Omondi Juma</t>
  </si>
  <si>
    <t>Stephen Maingi Chege</t>
  </si>
  <si>
    <t>Isaac Owoko Otieno</t>
  </si>
  <si>
    <t>James Odoyo Onguto</t>
  </si>
  <si>
    <t>John Peter Otieno Abbott</t>
  </si>
  <si>
    <t>Peter Boniface Muniu</t>
  </si>
  <si>
    <t>Jonathan Kibet Chepkonga</t>
  </si>
  <si>
    <t>James Ashiali Wanguba</t>
  </si>
  <si>
    <t>Jackson Nthiani Luilu</t>
  </si>
  <si>
    <t>Anthony Gathu Kiragu</t>
  </si>
  <si>
    <t>Mercy Taabu Kimengei</t>
  </si>
  <si>
    <t>Eunice Mbula Muasya</t>
  </si>
  <si>
    <t>Beatrice Madahana Mwenesi</t>
  </si>
  <si>
    <t>Dinah Kemunto Makori</t>
  </si>
  <si>
    <t>Kanyua  Charles</t>
  </si>
  <si>
    <t>Chrispine Odhiambo Osore</t>
  </si>
  <si>
    <t>Rosebella Chiteri Luchendo</t>
  </si>
  <si>
    <t>James Otieno Wasore</t>
  </si>
  <si>
    <t>Phillip Kiogora Nganga</t>
  </si>
  <si>
    <t>Elias Nganga Njoroge</t>
  </si>
  <si>
    <t>Rajab Ikunza Mbaruku</t>
  </si>
  <si>
    <t>Josiah Morara Mauithi Omosa</t>
  </si>
  <si>
    <t>Rose Dorine Anyango Awino</t>
  </si>
  <si>
    <t>Caroline Katunge Kiilu</t>
  </si>
  <si>
    <t>Chrisphine Omondi Okoth</t>
  </si>
  <si>
    <t>Eric Onyango Odongo</t>
  </si>
  <si>
    <t>Charles Kariuki Maina</t>
  </si>
  <si>
    <t>Julius Mahiri Machera</t>
  </si>
  <si>
    <t>Edward Kiprotich Cheruiyot</t>
  </si>
  <si>
    <t>Eric Munyao Kimanywa</t>
  </si>
  <si>
    <t>Ali  Maulid</t>
  </si>
  <si>
    <t>Catherine Wairimu Kigera</t>
  </si>
  <si>
    <t>Francis Bukosia Achoka</t>
  </si>
  <si>
    <t>Fred Mosota Nyantika</t>
  </si>
  <si>
    <t>Apwokha Frankline Wesonga</t>
  </si>
  <si>
    <t>Samuel Munene Migwi</t>
  </si>
  <si>
    <t>Mwenda Samuel Ngugi</t>
  </si>
  <si>
    <t>Joan Kisali Kavulani</t>
  </si>
  <si>
    <t>Benard Okoth Ouma</t>
  </si>
  <si>
    <t>Rodah Kwamboka Mecha</t>
  </si>
  <si>
    <t>David Ochieng Akunya</t>
  </si>
  <si>
    <t>Philomena Matinde Munyoro</t>
  </si>
  <si>
    <t>Pauline Wangui Waweru</t>
  </si>
  <si>
    <t>Stephen Musyoka Kakungu</t>
  </si>
  <si>
    <t>Alphonse Dismas Orango</t>
  </si>
  <si>
    <t>Newton Kigwiri Amugune</t>
  </si>
  <si>
    <t>Penina Waithira Kamau</t>
  </si>
  <si>
    <t>Christine Mukami Magu</t>
  </si>
  <si>
    <t>Charles Omondi Obiero</t>
  </si>
  <si>
    <t>Pauline Rachel Wangechi Kamau</t>
  </si>
  <si>
    <t>Anthony  Makau</t>
  </si>
  <si>
    <t>Justin Rutto Yano</t>
  </si>
  <si>
    <t>James Gekara Abuga</t>
  </si>
  <si>
    <t>Linah Waitherero Ngumba</t>
  </si>
  <si>
    <t>Yvonne Chebet Ronoh</t>
  </si>
  <si>
    <t>Sarah Bonareri Omache</t>
  </si>
  <si>
    <t>Gilbert Ngala Mwandeje</t>
  </si>
  <si>
    <t>Lilian Achieng Onono</t>
  </si>
  <si>
    <t>Job Nyandwaki Mose</t>
  </si>
  <si>
    <t>George Muriithi Magara</t>
  </si>
  <si>
    <t>Pius Miri Nganga</t>
  </si>
  <si>
    <t>Jim Collins Mwenda Kirimi</t>
  </si>
  <si>
    <t>Peter Maina Wanjohi</t>
  </si>
  <si>
    <t>Alinoor Hussein Hapicha</t>
  </si>
  <si>
    <t>Renice Akinyi Bunde</t>
  </si>
  <si>
    <t>Silvester Mwendwa Maingi</t>
  </si>
  <si>
    <t>Nickson Kemboi Cherono</t>
  </si>
  <si>
    <t>Peter Kamau Waithera</t>
  </si>
  <si>
    <t>Zachary Ochieng Ochola</t>
  </si>
  <si>
    <t>Maurice Gachunga Kamau</t>
  </si>
  <si>
    <t>Pamela Atieno Okech</t>
  </si>
  <si>
    <t>Charles Omondi Obudho</t>
  </si>
  <si>
    <t>Salome Wangari Kihara</t>
  </si>
  <si>
    <t>Muinde Charles Mutua</t>
  </si>
  <si>
    <t>Thadeus Okuduba Odinga</t>
  </si>
  <si>
    <t>Caroline Atieno Omenya</t>
  </si>
  <si>
    <t>Hanniel Nyingi Kabugua</t>
  </si>
  <si>
    <t>Ogwoka Samuel Maosa</t>
  </si>
  <si>
    <t>Vilungoh Badru Mwishame</t>
  </si>
  <si>
    <t>Kekovole Anthony Odanga</t>
  </si>
  <si>
    <t>Mwathi Felix Kioko</t>
  </si>
  <si>
    <t>Wambugu Tabitha Nyaguthii</t>
  </si>
  <si>
    <t>Mohammed Abdihakim Abdi</t>
  </si>
  <si>
    <t>Akeyo Lilian Awuor</t>
  </si>
  <si>
    <t>Kibor William Toroitich</t>
  </si>
  <si>
    <t>Olesululu Elijah</t>
  </si>
  <si>
    <t>George Albert Owino</t>
  </si>
  <si>
    <t>Mr OTIWI David Shadrack Marisia</t>
  </si>
  <si>
    <t>Maureen Akinyi Odhiambo</t>
  </si>
  <si>
    <t>Bashir Maalim Husein</t>
  </si>
  <si>
    <t>Scholastic Kingi Kongo</t>
  </si>
  <si>
    <t>James Thuo Gichogu</t>
  </si>
  <si>
    <t>David Mwangi Gichimu</t>
  </si>
  <si>
    <t>Yusuf Hass Konse Shanko</t>
  </si>
  <si>
    <t>Rachel Anyango Okuom</t>
  </si>
  <si>
    <t>Hassan Mohamed Abdullahi</t>
  </si>
  <si>
    <t>Hussein Mohammed Hassan</t>
  </si>
  <si>
    <t>Okuku George Ochieng</t>
  </si>
  <si>
    <t>Mwicigi John Kiritu</t>
  </si>
  <si>
    <t>Kavuthu Michael Mutisya</t>
  </si>
  <si>
    <t>Kero Adenkheir Abdi</t>
  </si>
  <si>
    <t>Irene Nzisa Owayo</t>
  </si>
  <si>
    <t>Agness Njoki Gitau</t>
  </si>
  <si>
    <t>Cathrine Adhiambo Ooko</t>
  </si>
  <si>
    <t>Hassan Rukia Hussein</t>
  </si>
  <si>
    <t>Metto Edwin Kipngetich</t>
  </si>
  <si>
    <t>Chege Benson Muroki</t>
  </si>
  <si>
    <t>Kemei Vincent Kipkemboi</t>
  </si>
  <si>
    <t>Karanja Monica Mugure</t>
  </si>
  <si>
    <t>Musalia Kilasi Eric</t>
  </si>
  <si>
    <t>Thoya Joseph Chengo</t>
  </si>
  <si>
    <t>Obunde Collins Kamire</t>
  </si>
  <si>
    <t>Mulama Cynthia Sarah</t>
  </si>
  <si>
    <t>Moturi Franklin Mwamba</t>
  </si>
  <si>
    <t>John Simon Maundu</t>
  </si>
  <si>
    <t>Mkamburi Beverly</t>
  </si>
  <si>
    <t>Ouma Emon Oluoch</t>
  </si>
  <si>
    <t>Mogambi Martin Ogoti</t>
  </si>
  <si>
    <t>Chepkorir Jackline</t>
  </si>
  <si>
    <t>Ngari Wachira Lewis</t>
  </si>
  <si>
    <t>Onchomba Denis Ondicho</t>
  </si>
  <si>
    <t>Mwangi Anthony Maina</t>
  </si>
  <si>
    <t>Mwangi Prisca Wangui</t>
  </si>
  <si>
    <t>Kisilu Phyllis Nthenya</t>
  </si>
  <si>
    <t>Mukolwe Oliver Buliba</t>
  </si>
  <si>
    <t>Hussein Ibrahim Abdirahman</t>
  </si>
  <si>
    <t>Abdullahi Abdiwahab Mohamed</t>
  </si>
  <si>
    <t>Pauline Mmbone Mirembo</t>
  </si>
  <si>
    <t>Kipkirwok Philemon Kiprono</t>
  </si>
  <si>
    <t>Maina Peter Ruiru</t>
  </si>
  <si>
    <t>Gichemi Ephantus Kuria</t>
  </si>
  <si>
    <t>Obura Beuter Nyamongo</t>
  </si>
  <si>
    <t>Dahir Katra Sugow</t>
  </si>
  <si>
    <t>Abutto Praxedes Awour</t>
  </si>
  <si>
    <t>Dede Kennedy Onyango</t>
  </si>
  <si>
    <t>Mwinzi Reuben Kalungu</t>
  </si>
  <si>
    <t>Wambua Emily Mueni</t>
  </si>
  <si>
    <t>Opiyo Phelister Awour</t>
  </si>
  <si>
    <t>Ndungu Lilian Wanjiku</t>
  </si>
  <si>
    <t>Leparsaiya Samuel Ltonosi</t>
  </si>
  <si>
    <t>Kiprop Ronard Kirui</t>
  </si>
  <si>
    <t>Lumumba Annalice Injendi</t>
  </si>
  <si>
    <t>Orwa Jared</t>
  </si>
  <si>
    <t>Nambisia Cindy Namaemba</t>
  </si>
  <si>
    <t>Kipngetich Vincent Mutai</t>
  </si>
  <si>
    <t>Juma Felix Omondi</t>
  </si>
  <si>
    <t>Chepkonga Philemon Kipkorir</t>
  </si>
  <si>
    <t>Lopuo John</t>
  </si>
  <si>
    <t>Mutwiri Caroline Gatwiri</t>
  </si>
  <si>
    <t>Munywoki Rogers Mumo</t>
  </si>
  <si>
    <t>Kurgat Emmanuel Kirwa</t>
  </si>
  <si>
    <t xml:space="preserve">Sammy Kiprop Kibet </t>
  </si>
  <si>
    <t>Geoffrey Kariuki Gichunji</t>
  </si>
  <si>
    <t>Philip Doris Syombua</t>
  </si>
  <si>
    <t>MWANGI HILARY MACHARIA</t>
  </si>
  <si>
    <t>DIISOW MOHAMED HUSSEIN</t>
  </si>
  <si>
    <t>ABDI OSMAN IBRAHIM</t>
  </si>
  <si>
    <t>IBRAHIM ABDULLAHI TULICHA</t>
  </si>
  <si>
    <t>MATHU CURTIS</t>
  </si>
  <si>
    <t>MAINA ANTONINA WANGARI</t>
  </si>
  <si>
    <t>OKEROH GRACE RENICE</t>
  </si>
  <si>
    <t>OGIRO GEORGE OTIENO</t>
  </si>
  <si>
    <t>OGOLLA JOSEPH OTIENO</t>
  </si>
  <si>
    <t>Ombongi Evans Nyanumba</t>
  </si>
  <si>
    <t>Punyua Cecilia Natorua</t>
  </si>
  <si>
    <t xml:space="preserve">Musangi Cynthia </t>
  </si>
  <si>
    <t>Tonui Milton</t>
  </si>
  <si>
    <t>Hassan Adan</t>
  </si>
  <si>
    <t>Musyoka Faith Ndanu</t>
  </si>
  <si>
    <t>Okuom Jerry</t>
  </si>
  <si>
    <t>Maingi Nicholas</t>
  </si>
  <si>
    <t>Nyawade Kevin</t>
  </si>
  <si>
    <t>Muliru Bryan</t>
  </si>
  <si>
    <t>Bii Eric</t>
  </si>
  <si>
    <t>Moiyae Esther</t>
  </si>
  <si>
    <t>Nchobera Janet</t>
  </si>
  <si>
    <t>Murekio John</t>
  </si>
  <si>
    <t>Mutiku Francis Mutua</t>
  </si>
  <si>
    <t>Ndeto Veronica</t>
  </si>
  <si>
    <t>Kimani Joseph</t>
  </si>
  <si>
    <t>Osano Moses</t>
  </si>
  <si>
    <t>Galgallo Guyo Sora</t>
  </si>
  <si>
    <t>Tekah Harrison Julius</t>
  </si>
  <si>
    <t>Bowen Simion</t>
  </si>
  <si>
    <t>Talam Mercy Jepkosgei</t>
  </si>
  <si>
    <t>Otieno Cedric Omondi</t>
  </si>
  <si>
    <t>Mwangi Susan Wangui</t>
  </si>
  <si>
    <t>Oteyo Winnie Kemunto</t>
  </si>
  <si>
    <t>Yussuf Rashid Shimoi</t>
  </si>
  <si>
    <t>Sanbur Hassan Adan</t>
  </si>
  <si>
    <t>Leseketeti Benjamin Nkokot</t>
  </si>
  <si>
    <t>Matere Benson Kaboro</t>
  </si>
  <si>
    <t>Adan Yussuf Ahmed</t>
  </si>
  <si>
    <t>Obonyo Antony Odhiambo</t>
  </si>
  <si>
    <t>Kiguoya Faith Wambui</t>
  </si>
  <si>
    <t>Okeyo Tony Ochieng</t>
  </si>
  <si>
    <t>Ware Shinda Abdullahi</t>
  </si>
  <si>
    <t>Muasya Caroline Mutio</t>
  </si>
  <si>
    <t>Ngure Dominic Mwangi</t>
  </si>
  <si>
    <t>Onyango Michael Osula</t>
  </si>
  <si>
    <t>Ading Candy Jane Awour</t>
  </si>
  <si>
    <t xml:space="preserve">Wesonga Erick </t>
  </si>
  <si>
    <t>Kemei Dominic Kiptanui</t>
  </si>
  <si>
    <t>Ewet Eris Dalmas</t>
  </si>
  <si>
    <t>Mwangi Lydia Wangari</t>
  </si>
  <si>
    <t>Issak Hawalul Hassan</t>
  </si>
  <si>
    <t>Ouma Kepha Omondi</t>
  </si>
  <si>
    <t>Leiyan Fred Kamwaro</t>
  </si>
  <si>
    <t>Waweru Moses Watatua</t>
  </si>
  <si>
    <t>Mohamed Hassan Ahmed</t>
  </si>
  <si>
    <t>Wekesa Paul Juma</t>
  </si>
  <si>
    <t>Akose Everlyne Rebecah</t>
  </si>
  <si>
    <t>Warega Dickson Osolo</t>
  </si>
  <si>
    <t>Okumu Edward Juma</t>
  </si>
  <si>
    <t>Yalla George Otieno</t>
  </si>
  <si>
    <t>Mulwa Joseph Vata</t>
  </si>
  <si>
    <t>Watima Oliver Caleb Wanjala</t>
  </si>
  <si>
    <t>Agola Edwin Muthune</t>
  </si>
  <si>
    <t>Onyango Calectus Billy</t>
  </si>
  <si>
    <t>Akumu Serfine Atieno</t>
  </si>
  <si>
    <t>Warighe Laura Hannah</t>
  </si>
  <si>
    <t>Sora Ramlah Hassan</t>
  </si>
  <si>
    <t>Vincent Orero Obiri</t>
  </si>
  <si>
    <t>Korir Evans Kipyegon</t>
  </si>
  <si>
    <t xml:space="preserve">Mugeni Kennedy </t>
  </si>
  <si>
    <t>Okao Vivian Kerubo</t>
  </si>
  <si>
    <t>Kibet Pius Kipkorir</t>
  </si>
  <si>
    <t>Jobaye Meshack Otieno</t>
  </si>
  <si>
    <t>Buluma Pheunus Jackson Akumu</t>
  </si>
  <si>
    <t>Ndundu Maryanne Njoki</t>
  </si>
  <si>
    <t>Ndinda Boaz Mweu</t>
  </si>
  <si>
    <t>Otieno Keneddy Humphrey</t>
  </si>
  <si>
    <t>Kirui Vincent Kiprono</t>
  </si>
  <si>
    <t>Ahmed Osman Elmi</t>
  </si>
  <si>
    <t>Wesonga Emmanuel Sikuku</t>
  </si>
  <si>
    <t>Muriithi Eunice Wanjiru</t>
  </si>
  <si>
    <t>Salat Abdinoor Mohamed</t>
  </si>
  <si>
    <t>Aburili Daniela Liona</t>
  </si>
  <si>
    <t>Kitur Shadrack Kimeli</t>
  </si>
  <si>
    <t>Baranya Christine Kagendo</t>
  </si>
  <si>
    <t>Leteipa Samuel Ngoibuni</t>
  </si>
  <si>
    <t>Adan Abdikadir Abdirahman</t>
  </si>
  <si>
    <t>Muktar Deka</t>
  </si>
  <si>
    <t>Wadeguh George Oduor</t>
  </si>
  <si>
    <t>Saitoti Washington Madadi</t>
  </si>
  <si>
    <t>Owiti Pascal Ochieng</t>
  </si>
  <si>
    <t>Ochogo Isaac Otachi</t>
  </si>
  <si>
    <t>Njogu Joy Waithira</t>
  </si>
  <si>
    <t>Hassan Mohamed Ahmed</t>
  </si>
  <si>
    <t>Mwaura Mirriam Njeri</t>
  </si>
  <si>
    <t>Gicheru John Gathara</t>
  </si>
  <si>
    <t>Ondieki Esther Kerubo</t>
  </si>
  <si>
    <t>Nyakango Michael Maina</t>
  </si>
  <si>
    <t>Sagwe Douglas Nyakango</t>
  </si>
  <si>
    <t>Macharia Maxwell Kirima</t>
  </si>
  <si>
    <t>Kamau Pauline Wanjiru</t>
  </si>
  <si>
    <t>Kerich Kibet Victor</t>
  </si>
  <si>
    <t>Wangu Samuel Wanjohi</t>
  </si>
  <si>
    <t>Nambilo Cruyff Matunde</t>
  </si>
  <si>
    <t>Naigeyo Titus Soloi</t>
  </si>
  <si>
    <t>Sagire Lucas Robi</t>
  </si>
  <si>
    <t>Kiprono Liza Jebor</t>
  </si>
  <si>
    <t>Alwala Vincent Otieno</t>
  </si>
  <si>
    <t>Muli Januaris Mulwa</t>
  </si>
  <si>
    <t>Kodhiambo Clifford Owino</t>
  </si>
  <si>
    <t>Ali Abdi Mohamud</t>
  </si>
  <si>
    <t>Oliaro Annete Atsieno</t>
  </si>
  <si>
    <t>Mueke David Mutinda</t>
  </si>
  <si>
    <t>Ogada Angela Achieng</t>
  </si>
  <si>
    <t>Mr UBAGA Vincent Nyemba</t>
  </si>
  <si>
    <t>Wanyonyi Augustine Mang\'oli</t>
  </si>
  <si>
    <t>Chepkirui Judy Rono</t>
  </si>
  <si>
    <t>Namatsi Raphael Kwena</t>
  </si>
  <si>
    <t>Zeinab Ahmed Abdullahi</t>
  </si>
  <si>
    <t>Otieno Brian Churchiel</t>
  </si>
  <si>
    <t>Mohamed Barwaqa Yussuf</t>
  </si>
  <si>
    <t>Mohamed Amina Ahmed</t>
  </si>
  <si>
    <t>Mwachaga Rachel Chizi</t>
  </si>
  <si>
    <t>Kemboi Felix Kipchumba</t>
  </si>
  <si>
    <t>Maina Mary Njoki</t>
  </si>
  <si>
    <t>Robert Muema Kioko</t>
  </si>
  <si>
    <t>Mose Monica Kerubo</t>
  </si>
  <si>
    <t>Aloo Kevin Ochieng</t>
  </si>
  <si>
    <t>Oluoch Queenter Awuor</t>
  </si>
  <si>
    <t>Sanya Joseph Ombam</t>
  </si>
  <si>
    <t>Kamau Rose Wairura</t>
  </si>
  <si>
    <t>Mutua Franklin Muthangya</t>
  </si>
  <si>
    <t>Okero Michael Omondi</t>
  </si>
  <si>
    <t>Said Said Salim</t>
  </si>
  <si>
    <t>Muhindi James Ndiritu</t>
  </si>
  <si>
    <t xml:space="preserve">Chepngetich Pheris </t>
  </si>
  <si>
    <t>Ochieng David Williams</t>
  </si>
  <si>
    <t>Abdi Samatar sheikh salat</t>
  </si>
  <si>
    <t>Aiyan Francis Kamau</t>
  </si>
  <si>
    <t>Asman Medina Ibrahim</t>
  </si>
  <si>
    <t>Ndunda Serah Mwikali</t>
  </si>
  <si>
    <t>Ibrae Galgallo Jillo</t>
  </si>
  <si>
    <t>Mulongo Beryl Eyama</t>
  </si>
  <si>
    <t>Mutio Brenda Martha</t>
  </si>
  <si>
    <t>Ngolei Peter Ltamalan</t>
  </si>
  <si>
    <t>Githinji Harriet Wawira</t>
  </si>
  <si>
    <t>Wako Boru Roba</t>
  </si>
  <si>
    <t>Rashid Mohamed Abdi</t>
  </si>
  <si>
    <t>Mohamud Abdihakim Mohamed</t>
  </si>
  <si>
    <t>Kimiti Rhodah Kimiti</t>
  </si>
  <si>
    <t>Otieno Achieng Olgah</t>
  </si>
  <si>
    <t>Miss SUMBEIYWO Nancy Jemengich</t>
  </si>
  <si>
    <t>Miss MWANDORO Celestine Mkawughanga</t>
  </si>
  <si>
    <t>Ms OLWENY Beatrice Linda</t>
  </si>
  <si>
    <t>Charles Dieto MANYALA</t>
  </si>
  <si>
    <t>Abdulkadir Amin Awes</t>
  </si>
  <si>
    <t>Samuel  Kipruto</t>
  </si>
  <si>
    <t>Robert Kingori Nderitu</t>
  </si>
  <si>
    <t>Betty Francis Kawira</t>
  </si>
  <si>
    <t>Christine Olango Akoth</t>
  </si>
  <si>
    <t>Robert Ingasira Mbarani</t>
  </si>
  <si>
    <t>James Mokamba Nyamache</t>
  </si>
  <si>
    <t>Jeremiah Kiio Nthusi</t>
  </si>
  <si>
    <t>Sophie Chelangat Malinga</t>
  </si>
  <si>
    <t>Lensa Apondi Amune</t>
  </si>
  <si>
    <t>Samuel Ngugi Mwenda</t>
  </si>
  <si>
    <t>Caneble Ochieng Oganga</t>
  </si>
  <si>
    <t>Kenneth Cornelis Ouma Musina</t>
  </si>
  <si>
    <t>Bevaline Lukamika Lundu</t>
  </si>
  <si>
    <t>Trizer Viulancewawuda Mwanyika</t>
  </si>
  <si>
    <t>Priscilla Mmbone Ndayara</t>
  </si>
  <si>
    <t>Eunice Wairimu Munga</t>
  </si>
  <si>
    <t>Kelvin Kariuki Njoki</t>
  </si>
  <si>
    <t>Adan Feisal Hassan</t>
  </si>
  <si>
    <t>Odhiambo May</t>
  </si>
  <si>
    <t>Adan Abdi Abdullahi</t>
  </si>
  <si>
    <t>Nelly Wema Amondi</t>
  </si>
  <si>
    <t>`</t>
  </si>
  <si>
    <t>Industry Average (December 2024)</t>
  </si>
  <si>
    <t>Proportion of Total Assets held in Asset Class as at 31 December 2024</t>
  </si>
  <si>
    <t>M0001</t>
  </si>
  <si>
    <t>Allison Hill</t>
  </si>
  <si>
    <t>M0002</t>
  </si>
  <si>
    <t>Stephanie Miller</t>
  </si>
  <si>
    <t>M0003</t>
  </si>
  <si>
    <t>David Guzman</t>
  </si>
  <si>
    <t>M0004</t>
  </si>
  <si>
    <t>Jennifer Cole</t>
  </si>
  <si>
    <t>M0005</t>
  </si>
  <si>
    <t>Caitlin Henderson</t>
  </si>
  <si>
    <t>M0006</t>
  </si>
  <si>
    <t>Gabrielle Davis</t>
  </si>
  <si>
    <t>M0007</t>
  </si>
  <si>
    <t>Renee Blair</t>
  </si>
  <si>
    <t>M0008</t>
  </si>
  <si>
    <t>Edward Fuller</t>
  </si>
  <si>
    <t>M0009</t>
  </si>
  <si>
    <t>Amber Perez</t>
  </si>
  <si>
    <t>M0010</t>
  </si>
  <si>
    <t>Jamie Chavez</t>
  </si>
  <si>
    <t>M0011</t>
  </si>
  <si>
    <t>Michael Miles</t>
  </si>
  <si>
    <t>M0012</t>
  </si>
  <si>
    <t>Danielle Ford</t>
  </si>
  <si>
    <t>M0013</t>
  </si>
  <si>
    <t>Melinda Cameron</t>
  </si>
  <si>
    <t>M0014</t>
  </si>
  <si>
    <t>Jennifer Jones</t>
  </si>
  <si>
    <t>M0015</t>
  </si>
  <si>
    <t>Jonathan Wilkerson</t>
  </si>
  <si>
    <t>M0016</t>
  </si>
  <si>
    <t>Patrick Ryan</t>
  </si>
  <si>
    <t>M0017</t>
  </si>
  <si>
    <t>Daniel Bright</t>
  </si>
  <si>
    <t>M0018</t>
  </si>
  <si>
    <t>Shannon Hernandez</t>
  </si>
  <si>
    <t>M0019</t>
  </si>
  <si>
    <t>Janice Carlson</t>
  </si>
  <si>
    <t>M0020</t>
  </si>
  <si>
    <t>Shannon Smith</t>
  </si>
  <si>
    <t>M0021</t>
  </si>
  <si>
    <t>Patricia Peterson</t>
  </si>
  <si>
    <t>M0022</t>
  </si>
  <si>
    <t>Troy Liu</t>
  </si>
  <si>
    <t>M0023</t>
  </si>
  <si>
    <t>Ashley Garrett</t>
  </si>
  <si>
    <t>M0024</t>
  </si>
  <si>
    <t>Phillip Ryan</t>
  </si>
  <si>
    <t>M0025</t>
  </si>
  <si>
    <t>Alec Hickman</t>
  </si>
  <si>
    <t>M0026</t>
  </si>
  <si>
    <t>Keith Miller</t>
  </si>
  <si>
    <t>M0027</t>
  </si>
  <si>
    <t>Kim Martinez</t>
  </si>
  <si>
    <t>M0028</t>
  </si>
  <si>
    <t>Shane Henderson</t>
  </si>
  <si>
    <t>M0029</t>
  </si>
  <si>
    <t>Jennifer Powers</t>
  </si>
  <si>
    <t>M0030</t>
  </si>
  <si>
    <t>David Brown</t>
  </si>
  <si>
    <t>M0031</t>
  </si>
  <si>
    <t>Adrienne Zimmerman</t>
  </si>
  <si>
    <t>M0032</t>
  </si>
  <si>
    <t>Shannon Jones</t>
  </si>
  <si>
    <t>M0033</t>
  </si>
  <si>
    <t>Carlos Walls</t>
  </si>
  <si>
    <t>M0034</t>
  </si>
  <si>
    <t>John Russell</t>
  </si>
  <si>
    <t>M0035</t>
  </si>
  <si>
    <t>Jeff Owens</t>
  </si>
  <si>
    <t>M0036</t>
  </si>
  <si>
    <t>Mrs. Jennifer Morgan</t>
  </si>
  <si>
    <t>M0037</t>
  </si>
  <si>
    <t>Jerry Henderson</t>
  </si>
  <si>
    <t>M0038</t>
  </si>
  <si>
    <t>Angela Morton</t>
  </si>
  <si>
    <t>M0039</t>
  </si>
  <si>
    <t>Kimberly Smith</t>
  </si>
  <si>
    <t>M0040</t>
  </si>
  <si>
    <t>Jason Olson</t>
  </si>
  <si>
    <t>M0041</t>
  </si>
  <si>
    <t>William Baker</t>
  </si>
  <si>
    <t>M0042</t>
  </si>
  <si>
    <t>Monica Logan</t>
  </si>
  <si>
    <t>M0043</t>
  </si>
  <si>
    <t>Wayne Riley</t>
  </si>
  <si>
    <t>M0044</t>
  </si>
  <si>
    <t>Anthony Woods</t>
  </si>
  <si>
    <t>M0045</t>
  </si>
  <si>
    <t>Angela Lopez</t>
  </si>
  <si>
    <t>M0046</t>
  </si>
  <si>
    <t>Jennifer David</t>
  </si>
  <si>
    <t>M0047</t>
  </si>
  <si>
    <t>Lisa Barnes</t>
  </si>
  <si>
    <t>M0048</t>
  </si>
  <si>
    <t>Dean Santiago</t>
  </si>
  <si>
    <t>M0049</t>
  </si>
  <si>
    <t>Michael Evans</t>
  </si>
  <si>
    <t>M0050</t>
  </si>
  <si>
    <t>Marc Hart</t>
  </si>
  <si>
    <t>M0051</t>
  </si>
  <si>
    <t>Derek Mahoney</t>
  </si>
  <si>
    <t>M0052</t>
  </si>
  <si>
    <t>Jeffrey Daniels</t>
  </si>
  <si>
    <t>M0053</t>
  </si>
  <si>
    <t>Miss Aimee Montoya</t>
  </si>
  <si>
    <t>M0054</t>
  </si>
  <si>
    <t>Brandy Wilson</t>
  </si>
  <si>
    <t>M0055</t>
  </si>
  <si>
    <t>Douglas Clark</t>
  </si>
  <si>
    <t>M0056</t>
  </si>
  <si>
    <t>Kathy King</t>
  </si>
  <si>
    <t>M0057</t>
  </si>
  <si>
    <t>Donald Smith</t>
  </si>
  <si>
    <t>M0058</t>
  </si>
  <si>
    <t>Jeremy Thornton</t>
  </si>
  <si>
    <t>M0059</t>
  </si>
  <si>
    <t>Stephen Mckee</t>
  </si>
  <si>
    <t>M0060</t>
  </si>
  <si>
    <t>Brittany Anderson</t>
  </si>
  <si>
    <t>M0061</t>
  </si>
  <si>
    <t>Valerie Williams</t>
  </si>
  <si>
    <t>M0062</t>
  </si>
  <si>
    <t>Heather Castro</t>
  </si>
  <si>
    <t>M0063</t>
  </si>
  <si>
    <t>Timothy Hancock</t>
  </si>
  <si>
    <t>M0064</t>
  </si>
  <si>
    <t>Tim Patton</t>
  </si>
  <si>
    <t>M0065</t>
  </si>
  <si>
    <t>Rita Adams</t>
  </si>
  <si>
    <t>M0066</t>
  </si>
  <si>
    <t>John Gonzalez</t>
  </si>
  <si>
    <t>M0067</t>
  </si>
  <si>
    <t>Shelby Walker</t>
  </si>
  <si>
    <t>M0068</t>
  </si>
  <si>
    <t>Benjamin Ayala</t>
  </si>
  <si>
    <t>M0069</t>
  </si>
  <si>
    <t>William Herrera</t>
  </si>
  <si>
    <t>M0070</t>
  </si>
  <si>
    <t>Victor Baker</t>
  </si>
  <si>
    <t>M0071</t>
  </si>
  <si>
    <t>Richard Graham</t>
  </si>
  <si>
    <t>M0072</t>
  </si>
  <si>
    <t>Cheryl Williams</t>
  </si>
  <si>
    <t>M0073</t>
  </si>
  <si>
    <t>Kimberly Ball</t>
  </si>
  <si>
    <t>M0074</t>
  </si>
  <si>
    <t>Matthew Rivera</t>
  </si>
  <si>
    <t>M0075</t>
  </si>
  <si>
    <t>Elizabeth Parker</t>
  </si>
  <si>
    <t>M0076</t>
  </si>
  <si>
    <t>Kristen Lee</t>
  </si>
  <si>
    <t>M0077</t>
  </si>
  <si>
    <t>Elizabeth Kelley</t>
  </si>
  <si>
    <t>M0078</t>
  </si>
  <si>
    <t>Richard Lawson</t>
  </si>
  <si>
    <t>M0079</t>
  </si>
  <si>
    <t>Daniel Kennedy</t>
  </si>
  <si>
    <t>M0080</t>
  </si>
  <si>
    <t>Matthew Harvey</t>
  </si>
  <si>
    <t>M0081</t>
  </si>
  <si>
    <t>Courtney Gonzalez</t>
  </si>
  <si>
    <t>M0082</t>
  </si>
  <si>
    <t>Miss Patricia Gibson</t>
  </si>
  <si>
    <t>M0083</t>
  </si>
  <si>
    <t>David Douglas Jr.</t>
  </si>
  <si>
    <t>M0084</t>
  </si>
  <si>
    <t>Robert Dominguez</t>
  </si>
  <si>
    <t>M0085</t>
  </si>
  <si>
    <t>Ryan Bryant</t>
  </si>
  <si>
    <t>M0086</t>
  </si>
  <si>
    <t>Linda Dodson DVM</t>
  </si>
  <si>
    <t>M0087</t>
  </si>
  <si>
    <t>Terry Griffin</t>
  </si>
  <si>
    <t>M0088</t>
  </si>
  <si>
    <t>David Wright</t>
  </si>
  <si>
    <t>M0089</t>
  </si>
  <si>
    <t>Mr. Jeremiah Reeves</t>
  </si>
  <si>
    <t>M0090</t>
  </si>
  <si>
    <t>Joshua Taylor</t>
  </si>
  <si>
    <t>M0091</t>
  </si>
  <si>
    <t>Daniel Perry</t>
  </si>
  <si>
    <t>M0092</t>
  </si>
  <si>
    <t>Daniel Fisher</t>
  </si>
  <si>
    <t>M0093</t>
  </si>
  <si>
    <t>Pamela James</t>
  </si>
  <si>
    <t>M0094</t>
  </si>
  <si>
    <t>Sarah Ashley</t>
  </si>
  <si>
    <t>M0095</t>
  </si>
  <si>
    <t>Stephanie Freeman</t>
  </si>
  <si>
    <t>M0096</t>
  </si>
  <si>
    <t>George Shelton</t>
  </si>
  <si>
    <t>M0097</t>
  </si>
  <si>
    <t>Tamara Hooper</t>
  </si>
  <si>
    <t>M0098</t>
  </si>
  <si>
    <t>Mary Miller</t>
  </si>
  <si>
    <t>M0099</t>
  </si>
  <si>
    <t>David Murphy</t>
  </si>
  <si>
    <t>M0100</t>
  </si>
  <si>
    <t>Jamie Walton</t>
  </si>
  <si>
    <t>M0101</t>
  </si>
  <si>
    <t>Paul Williams</t>
  </si>
  <si>
    <t>M0102</t>
  </si>
  <si>
    <t>Marissa Webster</t>
  </si>
  <si>
    <t>M0103</t>
  </si>
  <si>
    <t>Cynthia Wells</t>
  </si>
  <si>
    <t>M0104</t>
  </si>
  <si>
    <t>David Wood</t>
  </si>
  <si>
    <t>M0105</t>
  </si>
  <si>
    <t>Carla Collins</t>
  </si>
  <si>
    <t>M0106</t>
  </si>
  <si>
    <t>Susan Brooks</t>
  </si>
  <si>
    <t>M0107</t>
  </si>
  <si>
    <t>Lori Garcia</t>
  </si>
  <si>
    <t>M0108</t>
  </si>
  <si>
    <t>Kylie Williams</t>
  </si>
  <si>
    <t>M0109</t>
  </si>
  <si>
    <t>Jonathan Peterson</t>
  </si>
  <si>
    <t>M0110</t>
  </si>
  <si>
    <t>Tyler Reid</t>
  </si>
  <si>
    <t>M0111</t>
  </si>
  <si>
    <t>Nicholas Sheppard</t>
  </si>
  <si>
    <t>M0112</t>
  </si>
  <si>
    <t>Patricia Marshall</t>
  </si>
  <si>
    <t>M0113</t>
  </si>
  <si>
    <t>Sandra Miller</t>
  </si>
  <si>
    <t>M0114</t>
  </si>
  <si>
    <t>Mary Rogers</t>
  </si>
  <si>
    <t>M0115</t>
  </si>
  <si>
    <t>Daniel Salinas</t>
  </si>
  <si>
    <t>M0116</t>
  </si>
  <si>
    <t>Kellie Lee</t>
  </si>
  <si>
    <t>M0117</t>
  </si>
  <si>
    <t>Peter Vaughn DDS</t>
  </si>
  <si>
    <t>M0118</t>
  </si>
  <si>
    <t>Edward Sullivan</t>
  </si>
  <si>
    <t>M0119</t>
  </si>
  <si>
    <t>Joseph Coleman</t>
  </si>
  <si>
    <t>M0120</t>
  </si>
  <si>
    <t>Denise King</t>
  </si>
  <si>
    <t>M0121</t>
  </si>
  <si>
    <t>Patrick Tapia</t>
  </si>
  <si>
    <t>M0122</t>
  </si>
  <si>
    <t>Destiny Lawrence</t>
  </si>
  <si>
    <t>M0123</t>
  </si>
  <si>
    <t>Dr. Elizabeth Ward</t>
  </si>
  <si>
    <t>M0124</t>
  </si>
  <si>
    <t>Denise Mccann</t>
  </si>
  <si>
    <t>M0125</t>
  </si>
  <si>
    <t>Nicole Garcia</t>
  </si>
  <si>
    <t>M0126</t>
  </si>
  <si>
    <t>Jeremiah Lopez</t>
  </si>
  <si>
    <t>M0127</t>
  </si>
  <si>
    <t>Austin Vasquez</t>
  </si>
  <si>
    <t>M0128</t>
  </si>
  <si>
    <t>Chase Hart</t>
  </si>
  <si>
    <t>M0129</t>
  </si>
  <si>
    <t>Phillip Obrien</t>
  </si>
  <si>
    <t>M0130</t>
  </si>
  <si>
    <t>Terry Evans</t>
  </si>
  <si>
    <t>M0131</t>
  </si>
  <si>
    <t>Amy Choi</t>
  </si>
  <si>
    <t>M0132</t>
  </si>
  <si>
    <t>Deborah Miller</t>
  </si>
  <si>
    <t>M0133</t>
  </si>
  <si>
    <t>Aaron Hayes</t>
  </si>
  <si>
    <t>M0134</t>
  </si>
  <si>
    <t>Dwayne Campbell</t>
  </si>
  <si>
    <t>M0135</t>
  </si>
  <si>
    <t>Dennis Moody</t>
  </si>
  <si>
    <t>M0136</t>
  </si>
  <si>
    <t>Joshua Holland</t>
  </si>
  <si>
    <t>M0137</t>
  </si>
  <si>
    <t>Christopher Parker</t>
  </si>
  <si>
    <t>M0138</t>
  </si>
  <si>
    <t>Michael Lyons</t>
  </si>
  <si>
    <t>M0139</t>
  </si>
  <si>
    <t>Bobby Williams MD</t>
  </si>
  <si>
    <t>M0140</t>
  </si>
  <si>
    <t>Darryl Craig</t>
  </si>
  <si>
    <t>M0141</t>
  </si>
  <si>
    <t>Miss Debra Williams PhD</t>
  </si>
  <si>
    <t>M0142</t>
  </si>
  <si>
    <t>Donald Shea</t>
  </si>
  <si>
    <t>M0143</t>
  </si>
  <si>
    <t>Brandon Bailey MD</t>
  </si>
  <si>
    <t>M0144</t>
  </si>
  <si>
    <t>Michael Roberts</t>
  </si>
  <si>
    <t>M0145</t>
  </si>
  <si>
    <t>Brandon King</t>
  </si>
  <si>
    <t>M0146</t>
  </si>
  <si>
    <t>Samantha Smith</t>
  </si>
  <si>
    <t>M0147</t>
  </si>
  <si>
    <t>Joseph Dean</t>
  </si>
  <si>
    <t>M0148</t>
  </si>
  <si>
    <t>Christina Dunn</t>
  </si>
  <si>
    <t>M0149</t>
  </si>
  <si>
    <t>Mr. Mark Lloyd</t>
  </si>
  <si>
    <t>M0150</t>
  </si>
  <si>
    <t>Anna Gay</t>
  </si>
  <si>
    <t>M0151</t>
  </si>
  <si>
    <t>Brittany Cantu</t>
  </si>
  <si>
    <t>M0152</t>
  </si>
  <si>
    <t>John Kennedy</t>
  </si>
  <si>
    <t>M0153</t>
  </si>
  <si>
    <t>Thomas Romero</t>
  </si>
  <si>
    <t>M0154</t>
  </si>
  <si>
    <t>Sarah Morgan</t>
  </si>
  <si>
    <t>M0155</t>
  </si>
  <si>
    <t>Edwin Matthews</t>
  </si>
  <si>
    <t>M0156</t>
  </si>
  <si>
    <t>Haley Arnold</t>
  </si>
  <si>
    <t>M0157</t>
  </si>
  <si>
    <t>Sheila Pollard</t>
  </si>
  <si>
    <t>M0158</t>
  </si>
  <si>
    <t>Reginald Williams</t>
  </si>
  <si>
    <t>M0159</t>
  </si>
  <si>
    <t>Matthew Hoover</t>
  </si>
  <si>
    <t>M0160</t>
  </si>
  <si>
    <t>Vincent Rivera</t>
  </si>
  <si>
    <t>M0161</t>
  </si>
  <si>
    <t>Thomas Smith</t>
  </si>
  <si>
    <t>M0162</t>
  </si>
  <si>
    <t>Brittany Harrison</t>
  </si>
  <si>
    <t>M0163</t>
  </si>
  <si>
    <t>Sarah Phelps</t>
  </si>
  <si>
    <t>M0164</t>
  </si>
  <si>
    <t>Nathan Malone</t>
  </si>
  <si>
    <t>M0165</t>
  </si>
  <si>
    <t>Mark Mccall</t>
  </si>
  <si>
    <t>M0166</t>
  </si>
  <si>
    <t>Brett Schultz</t>
  </si>
  <si>
    <t>M0167</t>
  </si>
  <si>
    <t>Stephanie Williams</t>
  </si>
  <si>
    <t>M0168</t>
  </si>
  <si>
    <t>Charles Schmidt</t>
  </si>
  <si>
    <t>M0169</t>
  </si>
  <si>
    <t>Bob Pitts</t>
  </si>
  <si>
    <t>M0170</t>
  </si>
  <si>
    <t>Joel King</t>
  </si>
  <si>
    <t>M0171</t>
  </si>
  <si>
    <t>Julie Roberts</t>
  </si>
  <si>
    <t>M0172</t>
  </si>
  <si>
    <t>Gregory Matthews</t>
  </si>
  <si>
    <t>M0173</t>
  </si>
  <si>
    <t>Eric Kidd</t>
  </si>
  <si>
    <t>M0174</t>
  </si>
  <si>
    <t>Ian Phillips</t>
  </si>
  <si>
    <t>M0175</t>
  </si>
  <si>
    <t>Denise Knight</t>
  </si>
  <si>
    <t>M0176</t>
  </si>
  <si>
    <t>Stephanie Parsons</t>
  </si>
  <si>
    <t>M0177</t>
  </si>
  <si>
    <t>Connor King</t>
  </si>
  <si>
    <t>M0178</t>
  </si>
  <si>
    <t>Maria Parker</t>
  </si>
  <si>
    <t>M0179</t>
  </si>
  <si>
    <t>Carlos Browning</t>
  </si>
  <si>
    <t>M0180</t>
  </si>
  <si>
    <t>Carlos Ryan</t>
  </si>
  <si>
    <t>M0181</t>
  </si>
  <si>
    <t>Sandra Scott</t>
  </si>
  <si>
    <t>M0182</t>
  </si>
  <si>
    <t>Gina Wilson</t>
  </si>
  <si>
    <t>M0183</t>
  </si>
  <si>
    <t>Misty Whitney</t>
  </si>
  <si>
    <t>M0184</t>
  </si>
  <si>
    <t>Alexis Herrera</t>
  </si>
  <si>
    <t>M0185</t>
  </si>
  <si>
    <t>Deborah James</t>
  </si>
  <si>
    <t>M0186</t>
  </si>
  <si>
    <t>Alexander Henson</t>
  </si>
  <si>
    <t>M0187</t>
  </si>
  <si>
    <t>Madison Marshall</t>
  </si>
  <si>
    <t>M0188</t>
  </si>
  <si>
    <t>Andrew Johnson</t>
  </si>
  <si>
    <t>M0189</t>
  </si>
  <si>
    <t>Joshua Price</t>
  </si>
  <si>
    <t>M0190</t>
  </si>
  <si>
    <t>Kimberly Matthews</t>
  </si>
  <si>
    <t>M0191</t>
  </si>
  <si>
    <t>M0192</t>
  </si>
  <si>
    <t>Jeremy Sampson</t>
  </si>
  <si>
    <t>M0193</t>
  </si>
  <si>
    <t>Steven Newman</t>
  </si>
  <si>
    <t>M0194</t>
  </si>
  <si>
    <t>Bryan Charles</t>
  </si>
  <si>
    <t>M0195</t>
  </si>
  <si>
    <t>Mark Maddox</t>
  </si>
  <si>
    <t>M0196</t>
  </si>
  <si>
    <t>Cameron Cunningham</t>
  </si>
  <si>
    <t>M0197</t>
  </si>
  <si>
    <t>Laurie Li</t>
  </si>
  <si>
    <t>M0198</t>
  </si>
  <si>
    <t>Linda Ramirez</t>
  </si>
  <si>
    <t>M0199</t>
  </si>
  <si>
    <t>Christopher Guerrero</t>
  </si>
  <si>
    <t>M0200</t>
  </si>
  <si>
    <t>Richard Chapman</t>
  </si>
  <si>
    <t>M0201</t>
  </si>
  <si>
    <t>Patrick Fox</t>
  </si>
  <si>
    <t>M0202</t>
  </si>
  <si>
    <t>Kayla Rodriguez</t>
  </si>
  <si>
    <t>M0203</t>
  </si>
  <si>
    <t>Richard Camacho</t>
  </si>
  <si>
    <t>M0204</t>
  </si>
  <si>
    <t>Amanda Lutz</t>
  </si>
  <si>
    <t>M0205</t>
  </si>
  <si>
    <t>Micheal Wallace</t>
  </si>
  <si>
    <t>M0206</t>
  </si>
  <si>
    <t>Donald Schultz</t>
  </si>
  <si>
    <t>M0207</t>
  </si>
  <si>
    <t>Kyle Phillips</t>
  </si>
  <si>
    <t>M0208</t>
  </si>
  <si>
    <t>Michael Farrell</t>
  </si>
  <si>
    <t>M0209</t>
  </si>
  <si>
    <t>Stephen Gutierrez</t>
  </si>
  <si>
    <t>M0210</t>
  </si>
  <si>
    <t>Emily Edwards</t>
  </si>
  <si>
    <t>M0211</t>
  </si>
  <si>
    <t>Thomas Jones</t>
  </si>
  <si>
    <t>M0212</t>
  </si>
  <si>
    <t>Parker Cain</t>
  </si>
  <si>
    <t>M0213</t>
  </si>
  <si>
    <t>Kristina Santiago</t>
  </si>
  <si>
    <t>M0214</t>
  </si>
  <si>
    <t>Michelle Schmitt</t>
  </si>
  <si>
    <t>M0215</t>
  </si>
  <si>
    <t>Jordan Moore</t>
  </si>
  <si>
    <t>M0216</t>
  </si>
  <si>
    <t>Justin Wilson</t>
  </si>
  <si>
    <t>M0217</t>
  </si>
  <si>
    <t>Sarah Villegas</t>
  </si>
  <si>
    <t>M0218</t>
  </si>
  <si>
    <t>Lisa Barrett</t>
  </si>
  <si>
    <t>M0219</t>
  </si>
  <si>
    <t>Phillip Dorsey</t>
  </si>
  <si>
    <t>M0220</t>
  </si>
  <si>
    <t>Kylie Morales</t>
  </si>
  <si>
    <t>M0221</t>
  </si>
  <si>
    <t>Anna Moreno</t>
  </si>
  <si>
    <t>M0222</t>
  </si>
  <si>
    <t>Jacob Griffith</t>
  </si>
  <si>
    <t>M0223</t>
  </si>
  <si>
    <t>Brittney Webster</t>
  </si>
  <si>
    <t>M0224</t>
  </si>
  <si>
    <t>Matthew Tucker</t>
  </si>
  <si>
    <t>M0225</t>
  </si>
  <si>
    <t>Jose Reed</t>
  </si>
  <si>
    <t>M0226</t>
  </si>
  <si>
    <t>Elizabeth Walker</t>
  </si>
  <si>
    <t>M0227</t>
  </si>
  <si>
    <t>Tony Saunders</t>
  </si>
  <si>
    <t>M0228</t>
  </si>
  <si>
    <t>Jonathan Jordan</t>
  </si>
  <si>
    <t>M0229</t>
  </si>
  <si>
    <t>Kathryn Whitaker</t>
  </si>
  <si>
    <t>M0230</t>
  </si>
  <si>
    <t>Amanda Smith</t>
  </si>
  <si>
    <t>M0231</t>
  </si>
  <si>
    <t>Michelle Butler</t>
  </si>
  <si>
    <t>M0232</t>
  </si>
  <si>
    <t>Carolyn Meza</t>
  </si>
  <si>
    <t>M0233</t>
  </si>
  <si>
    <t>Anita Richard</t>
  </si>
  <si>
    <t>M0234</t>
  </si>
  <si>
    <t>Blake Harrell</t>
  </si>
  <si>
    <t>M0235</t>
  </si>
  <si>
    <t>Angela Schultz</t>
  </si>
  <si>
    <t>M0236</t>
  </si>
  <si>
    <t>Hannah Luna</t>
  </si>
  <si>
    <t>M0237</t>
  </si>
  <si>
    <t>Craig Morrison</t>
  </si>
  <si>
    <t>M0238</t>
  </si>
  <si>
    <t>Paul Wolf MD</t>
  </si>
  <si>
    <t>M0239</t>
  </si>
  <si>
    <t>Mrs. Tricia Stewart</t>
  </si>
  <si>
    <t>M0240</t>
  </si>
  <si>
    <t>Eric Hill</t>
  </si>
  <si>
    <t>M0241</t>
  </si>
  <si>
    <t>Joel Johnson</t>
  </si>
  <si>
    <t>M0242</t>
  </si>
  <si>
    <t>Sean Wyatt</t>
  </si>
  <si>
    <t>M0243</t>
  </si>
  <si>
    <t>Kevin Best</t>
  </si>
  <si>
    <t>M0244</t>
  </si>
  <si>
    <t>Chelsea Jacobs</t>
  </si>
  <si>
    <t>M0245</t>
  </si>
  <si>
    <t>Robert Monroe</t>
  </si>
  <si>
    <t>M0246</t>
  </si>
  <si>
    <t>David Kim</t>
  </si>
  <si>
    <t>M0247</t>
  </si>
  <si>
    <t>Helen Hardin</t>
  </si>
  <si>
    <t>M0248</t>
  </si>
  <si>
    <t>Kyle Mccormick</t>
  </si>
  <si>
    <t>M0249</t>
  </si>
  <si>
    <t>Michael Mitchell</t>
  </si>
  <si>
    <t>M0250</t>
  </si>
  <si>
    <t>Matthew Rangel</t>
  </si>
  <si>
    <t>M0251</t>
  </si>
  <si>
    <t>Betty Fletcher</t>
  </si>
  <si>
    <t>M0252</t>
  </si>
  <si>
    <t>Erin Anderson</t>
  </si>
  <si>
    <t>M0253</t>
  </si>
  <si>
    <t>Katie Smith</t>
  </si>
  <si>
    <t>M0254</t>
  </si>
  <si>
    <t>Ralph Lee</t>
  </si>
  <si>
    <t>M0255</t>
  </si>
  <si>
    <t>Richard Romero</t>
  </si>
  <si>
    <t>M0256</t>
  </si>
  <si>
    <t>Amanda Rogers</t>
  </si>
  <si>
    <t>M0257</t>
  </si>
  <si>
    <t>Christopher Schwartz</t>
  </si>
  <si>
    <t>M0258</t>
  </si>
  <si>
    <t>Jackson Ball</t>
  </si>
  <si>
    <t>M0259</t>
  </si>
  <si>
    <t>Rachel Young</t>
  </si>
  <si>
    <t>M0260</t>
  </si>
  <si>
    <t>Cheyenne Gregory</t>
  </si>
  <si>
    <t>M0261</t>
  </si>
  <si>
    <t>Paula Shaw</t>
  </si>
  <si>
    <t>M0262</t>
  </si>
  <si>
    <t>Brenda Wright</t>
  </si>
  <si>
    <t>M0263</t>
  </si>
  <si>
    <t>Michelle Black</t>
  </si>
  <si>
    <t>M0264</t>
  </si>
  <si>
    <t>Denise Whitehead</t>
  </si>
  <si>
    <t>M0265</t>
  </si>
  <si>
    <t>Thomas Velasquez</t>
  </si>
  <si>
    <t>M0266</t>
  </si>
  <si>
    <t>Jonathan Young</t>
  </si>
  <si>
    <t>M0267</t>
  </si>
  <si>
    <t>Timothy Combs</t>
  </si>
  <si>
    <t>M0268</t>
  </si>
  <si>
    <t>Dustin Gallegos</t>
  </si>
  <si>
    <t>M0269</t>
  </si>
  <si>
    <t>Luis Bullock</t>
  </si>
  <si>
    <t>M0270</t>
  </si>
  <si>
    <t>Kimberly Acosta</t>
  </si>
  <si>
    <t>M0271</t>
  </si>
  <si>
    <t>Cynthia Martinez</t>
  </si>
  <si>
    <t>M0272</t>
  </si>
  <si>
    <t>Joyce Rodriguez</t>
  </si>
  <si>
    <t>M0273</t>
  </si>
  <si>
    <t>Laura Higgins</t>
  </si>
  <si>
    <t>M0274</t>
  </si>
  <si>
    <t>Cynthia Butler</t>
  </si>
  <si>
    <t>M0275</t>
  </si>
  <si>
    <t>Joseph Romero</t>
  </si>
  <si>
    <t>M0276</t>
  </si>
  <si>
    <t>John Reid</t>
  </si>
  <si>
    <t>M0277</t>
  </si>
  <si>
    <t>Austin Allen</t>
  </si>
  <si>
    <t>M0278</t>
  </si>
  <si>
    <t>Evelyn Williams</t>
  </si>
  <si>
    <t>M0279</t>
  </si>
  <si>
    <t>Melinda Pollard</t>
  </si>
  <si>
    <t>M0280</t>
  </si>
  <si>
    <t>Amy Parsons</t>
  </si>
  <si>
    <t>M0281</t>
  </si>
  <si>
    <t>Rick Blackwell</t>
  </si>
  <si>
    <t>M0282</t>
  </si>
  <si>
    <t>Robert Kennedy</t>
  </si>
  <si>
    <t>M0283</t>
  </si>
  <si>
    <t>Howard Norman</t>
  </si>
  <si>
    <t>M0284</t>
  </si>
  <si>
    <t>Jessica Ross</t>
  </si>
  <si>
    <t>M0285</t>
  </si>
  <si>
    <t>Kathleen Jimenez</t>
  </si>
  <si>
    <t>M0286</t>
  </si>
  <si>
    <t>Angela Morrison</t>
  </si>
  <si>
    <t>M0287</t>
  </si>
  <si>
    <t>Bobby Guerrero</t>
  </si>
  <si>
    <t>M0288</t>
  </si>
  <si>
    <t>Carol Wallace</t>
  </si>
  <si>
    <t>M0289</t>
  </si>
  <si>
    <t>Heather Bolton</t>
  </si>
  <si>
    <t>M0290</t>
  </si>
  <si>
    <t>Angela Walsh</t>
  </si>
  <si>
    <t>M0291</t>
  </si>
  <si>
    <t>Andre Allison</t>
  </si>
  <si>
    <t>M0292</t>
  </si>
  <si>
    <t>Richard Diaz</t>
  </si>
  <si>
    <t>M0293</t>
  </si>
  <si>
    <t>Meghan Rush</t>
  </si>
  <si>
    <t>M0294</t>
  </si>
  <si>
    <t>Chad Richardson</t>
  </si>
  <si>
    <t>M0295</t>
  </si>
  <si>
    <t>Brian Fitzgerald</t>
  </si>
  <si>
    <t>M0296</t>
  </si>
  <si>
    <t>Autumn Hampton</t>
  </si>
  <si>
    <t>M0297</t>
  </si>
  <si>
    <t>Thomas Henry</t>
  </si>
  <si>
    <t>M0298</t>
  </si>
  <si>
    <t>Steven Wallace</t>
  </si>
  <si>
    <t>M0299</t>
  </si>
  <si>
    <t>Victoria Contreras</t>
  </si>
  <si>
    <t>M0300</t>
  </si>
  <si>
    <t>Elijah Moore</t>
  </si>
  <si>
    <t>M0301</t>
  </si>
  <si>
    <t>Barbara Harris</t>
  </si>
  <si>
    <t>M0302</t>
  </si>
  <si>
    <t>Julian Wood</t>
  </si>
  <si>
    <t>M0303</t>
  </si>
  <si>
    <t>Ana Sanders</t>
  </si>
  <si>
    <t>M0304</t>
  </si>
  <si>
    <t>Samantha Jones</t>
  </si>
  <si>
    <t>M0305</t>
  </si>
  <si>
    <t>Michael Cooper</t>
  </si>
  <si>
    <t>M0306</t>
  </si>
  <si>
    <t>Vincent Reynolds</t>
  </si>
  <si>
    <t>M0307</t>
  </si>
  <si>
    <t>Elizabeth Martin</t>
  </si>
  <si>
    <t>M0308</t>
  </si>
  <si>
    <t>Danielle Reid</t>
  </si>
  <si>
    <t>M0309</t>
  </si>
  <si>
    <t>Lisa Davis</t>
  </si>
  <si>
    <t>M0310</t>
  </si>
  <si>
    <t>Marcus Winters</t>
  </si>
  <si>
    <t>M0311</t>
  </si>
  <si>
    <t>Alyssa Williams</t>
  </si>
  <si>
    <t>M0312</t>
  </si>
  <si>
    <t>Jennifer Fowler</t>
  </si>
  <si>
    <t>M0313</t>
  </si>
  <si>
    <t>Tyler Webb</t>
  </si>
  <si>
    <t>M0314</t>
  </si>
  <si>
    <t>Anthony Gonzales</t>
  </si>
  <si>
    <t>M0315</t>
  </si>
  <si>
    <t>Charles Hensley</t>
  </si>
  <si>
    <t>M0316</t>
  </si>
  <si>
    <t>Bianca Wood</t>
  </si>
  <si>
    <t>M0317</t>
  </si>
  <si>
    <t>Bryan Cole</t>
  </si>
  <si>
    <t>M0318</t>
  </si>
  <si>
    <t>James Gilbert</t>
  </si>
  <si>
    <t>M0319</t>
  </si>
  <si>
    <t>Michelle Lee</t>
  </si>
  <si>
    <t>M0320</t>
  </si>
  <si>
    <t>Shawn Jimenez</t>
  </si>
  <si>
    <t>M0321</t>
  </si>
  <si>
    <t>David Aguilar</t>
  </si>
  <si>
    <t>M0322</t>
  </si>
  <si>
    <t>Stephen Pena MD</t>
  </si>
  <si>
    <t>M0323</t>
  </si>
  <si>
    <t>Cesar Baker</t>
  </si>
  <si>
    <t>M0324</t>
  </si>
  <si>
    <t>James Hudson</t>
  </si>
  <si>
    <t>M0325</t>
  </si>
  <si>
    <t>James Cole</t>
  </si>
  <si>
    <t>M0326</t>
  </si>
  <si>
    <t>Brent Brooks</t>
  </si>
  <si>
    <t>M0327</t>
  </si>
  <si>
    <t>Christina Hicks</t>
  </si>
  <si>
    <t>M0328</t>
  </si>
  <si>
    <t>Micheal Brock</t>
  </si>
  <si>
    <t>M0329</t>
  </si>
  <si>
    <t>Kaylee Murphy</t>
  </si>
  <si>
    <t>M0330</t>
  </si>
  <si>
    <t>Luis Kirby</t>
  </si>
  <si>
    <t>M0331</t>
  </si>
  <si>
    <t>Kim Erickson</t>
  </si>
  <si>
    <t>M0332</t>
  </si>
  <si>
    <t>Michael Whitney</t>
  </si>
  <si>
    <t>M0333</t>
  </si>
  <si>
    <t>Deborah Rios</t>
  </si>
  <si>
    <t>M0334</t>
  </si>
  <si>
    <t>Lauren Jackson</t>
  </si>
  <si>
    <t>M0335</t>
  </si>
  <si>
    <t>Kenneth Graves</t>
  </si>
  <si>
    <t>M0336</t>
  </si>
  <si>
    <t>Christian Vaughn</t>
  </si>
  <si>
    <t>M0337</t>
  </si>
  <si>
    <t>Shelley Fitzgerald</t>
  </si>
  <si>
    <t>M0338</t>
  </si>
  <si>
    <t>Kristina Bolton</t>
  </si>
  <si>
    <t>M0339</t>
  </si>
  <si>
    <t>Christopher Barr</t>
  </si>
  <si>
    <t>M0340</t>
  </si>
  <si>
    <t>Sharon Becker</t>
  </si>
  <si>
    <t>M0341</t>
  </si>
  <si>
    <t>David Grant</t>
  </si>
  <si>
    <t>M0342</t>
  </si>
  <si>
    <t>Melissa Burns</t>
  </si>
  <si>
    <t>M0343</t>
  </si>
  <si>
    <t>Kenneth Daniels</t>
  </si>
  <si>
    <t>M0344</t>
  </si>
  <si>
    <t>Regina Roberts</t>
  </si>
  <si>
    <t>M0345</t>
  </si>
  <si>
    <t>Jeremy Scott</t>
  </si>
  <si>
    <t>M0346</t>
  </si>
  <si>
    <t>Denise Hoffman</t>
  </si>
  <si>
    <t>M0347</t>
  </si>
  <si>
    <t>Laurie Sanchez</t>
  </si>
  <si>
    <t>M0348</t>
  </si>
  <si>
    <t>Jason Love</t>
  </si>
  <si>
    <t>M0349</t>
  </si>
  <si>
    <t>Joshua Hickman</t>
  </si>
  <si>
    <t>M0350</t>
  </si>
  <si>
    <t>Curtis Maynard</t>
  </si>
  <si>
    <t>M0351</t>
  </si>
  <si>
    <t>Ann Andrews</t>
  </si>
  <si>
    <t>M0352</t>
  </si>
  <si>
    <t>Amanda Dorsey</t>
  </si>
  <si>
    <t>M0353</t>
  </si>
  <si>
    <t>Amanda Huff</t>
  </si>
  <si>
    <t>M0354</t>
  </si>
  <si>
    <t>Alexandra Bradley</t>
  </si>
  <si>
    <t>M0355</t>
  </si>
  <si>
    <t>Martin Warren</t>
  </si>
  <si>
    <t>M0356</t>
  </si>
  <si>
    <t>Corey Rodriguez</t>
  </si>
  <si>
    <t>M0357</t>
  </si>
  <si>
    <t>Michelle Smith</t>
  </si>
  <si>
    <t>M0358</t>
  </si>
  <si>
    <t>Nicole Thompson</t>
  </si>
  <si>
    <t>M0359</t>
  </si>
  <si>
    <t>Angie Caldwell</t>
  </si>
  <si>
    <t>M0360</t>
  </si>
  <si>
    <t>David Green</t>
  </si>
  <si>
    <t>M0361</t>
  </si>
  <si>
    <t>Gary Aguilar</t>
  </si>
  <si>
    <t>M0362</t>
  </si>
  <si>
    <t>Melissa Brown</t>
  </si>
  <si>
    <t>M0363</t>
  </si>
  <si>
    <t>Michael Leblanc</t>
  </si>
  <si>
    <t>M0364</t>
  </si>
  <si>
    <t>Teresa Richardson</t>
  </si>
  <si>
    <t>M0365</t>
  </si>
  <si>
    <t>Jesse Zhang</t>
  </si>
  <si>
    <t>M0366</t>
  </si>
  <si>
    <t>Kaitlin Medina</t>
  </si>
  <si>
    <t>M0367</t>
  </si>
  <si>
    <t>Linda Cobb</t>
  </si>
  <si>
    <t>M0368</t>
  </si>
  <si>
    <t>Angela Elliott</t>
  </si>
  <si>
    <t>M0369</t>
  </si>
  <si>
    <t>Christina Herrera</t>
  </si>
  <si>
    <t>M0370</t>
  </si>
  <si>
    <t>Michael Love</t>
  </si>
  <si>
    <t>M0371</t>
  </si>
  <si>
    <t>Anthony Anderson</t>
  </si>
  <si>
    <t>M0372</t>
  </si>
  <si>
    <t>Joel Roman</t>
  </si>
  <si>
    <t>M0373</t>
  </si>
  <si>
    <t>Nichole Lane</t>
  </si>
  <si>
    <t>M0374</t>
  </si>
  <si>
    <t>Kimberly Brown</t>
  </si>
  <si>
    <t>M0375</t>
  </si>
  <si>
    <t>Christopher Taylor</t>
  </si>
  <si>
    <t>M0376</t>
  </si>
  <si>
    <t>Sergio Knox</t>
  </si>
  <si>
    <t>M0377</t>
  </si>
  <si>
    <t>Shelly Anderson</t>
  </si>
  <si>
    <t>M0378</t>
  </si>
  <si>
    <t>Jenna Anderson DVM</t>
  </si>
  <si>
    <t>M0379</t>
  </si>
  <si>
    <t>Julie Ball</t>
  </si>
  <si>
    <t>M0380</t>
  </si>
  <si>
    <t>Danielle Reed</t>
  </si>
  <si>
    <t>M0381</t>
  </si>
  <si>
    <t>Matthew Mendez</t>
  </si>
  <si>
    <t>M0382</t>
  </si>
  <si>
    <t>Kirk Griffin</t>
  </si>
  <si>
    <t>M0383</t>
  </si>
  <si>
    <t>David Robinson</t>
  </si>
  <si>
    <t>M0384</t>
  </si>
  <si>
    <t>Cynthia Hendricks DDS</t>
  </si>
  <si>
    <t>M0385</t>
  </si>
  <si>
    <t>Shawn Odom</t>
  </si>
  <si>
    <t>M0386</t>
  </si>
  <si>
    <t>Antonio Fry</t>
  </si>
  <si>
    <t>M0387</t>
  </si>
  <si>
    <t>Jon Compton</t>
  </si>
  <si>
    <t>M0388</t>
  </si>
  <si>
    <t>Jason Hernandez</t>
  </si>
  <si>
    <t>M0389</t>
  </si>
  <si>
    <t>Samuel Turner</t>
  </si>
  <si>
    <t>M0390</t>
  </si>
  <si>
    <t>Kristina Faulkner</t>
  </si>
  <si>
    <t>M0391</t>
  </si>
  <si>
    <t>David Rivera</t>
  </si>
  <si>
    <t>M0392</t>
  </si>
  <si>
    <t>Nathaniel Lee</t>
  </si>
  <si>
    <t>M0393</t>
  </si>
  <si>
    <t>Amanda Jones</t>
  </si>
  <si>
    <t>M0394</t>
  </si>
  <si>
    <t>Sean Cook</t>
  </si>
  <si>
    <t>M0395</t>
  </si>
  <si>
    <t>Autumn Key</t>
  </si>
  <si>
    <t>M0396</t>
  </si>
  <si>
    <t>Jennifer Allen</t>
  </si>
  <si>
    <t>M0397</t>
  </si>
  <si>
    <t>Joseph Howard</t>
  </si>
  <si>
    <t>M0398</t>
  </si>
  <si>
    <t>Robert Bowen</t>
  </si>
  <si>
    <t>M0399</t>
  </si>
  <si>
    <t>Angel Shields</t>
  </si>
  <si>
    <t>M0400</t>
  </si>
  <si>
    <t>Lauren Cortez</t>
  </si>
  <si>
    <t>M0401</t>
  </si>
  <si>
    <t>James Whitaker</t>
  </si>
  <si>
    <t>M0402</t>
  </si>
  <si>
    <t>Roberto Levy</t>
  </si>
  <si>
    <t>M0403</t>
  </si>
  <si>
    <t>Heather Taylor</t>
  </si>
  <si>
    <t>M0404</t>
  </si>
  <si>
    <t>Kimberly May</t>
  </si>
  <si>
    <t>M0405</t>
  </si>
  <si>
    <t>Angela Meyers</t>
  </si>
  <si>
    <t>M0406</t>
  </si>
  <si>
    <t>Ryan Hall</t>
  </si>
  <si>
    <t>M0407</t>
  </si>
  <si>
    <t>Jacqueline Williamson</t>
  </si>
  <si>
    <t>M0408</t>
  </si>
  <si>
    <t>Aaron Arnold Jr.</t>
  </si>
  <si>
    <t>M0409</t>
  </si>
  <si>
    <t>Donna Shaw</t>
  </si>
  <si>
    <t>M0410</t>
  </si>
  <si>
    <t>Brent Hernandez</t>
  </si>
  <si>
    <t>M0411</t>
  </si>
  <si>
    <t>Hector Norton</t>
  </si>
  <si>
    <t>M0412</t>
  </si>
  <si>
    <t>Karl Branch</t>
  </si>
  <si>
    <t>M0413</t>
  </si>
  <si>
    <t>Shannon Malone</t>
  </si>
  <si>
    <t>M0414</t>
  </si>
  <si>
    <t>John Walsh</t>
  </si>
  <si>
    <t>M0415</t>
  </si>
  <si>
    <t>Maria Rivera</t>
  </si>
  <si>
    <t>M0416</t>
  </si>
  <si>
    <t>Steven Schwartz</t>
  </si>
  <si>
    <t>M0417</t>
  </si>
  <si>
    <t>Benjamin Frost</t>
  </si>
  <si>
    <t>M0418</t>
  </si>
  <si>
    <t>Samuel Smith</t>
  </si>
  <si>
    <t>M0419</t>
  </si>
  <si>
    <t>Michelle Sanders</t>
  </si>
  <si>
    <t>M0420</t>
  </si>
  <si>
    <t>Lacey Atkinson</t>
  </si>
  <si>
    <t>M0421</t>
  </si>
  <si>
    <t>Brenda Hinton</t>
  </si>
  <si>
    <t>M0422</t>
  </si>
  <si>
    <t>Jeffrey Roberson</t>
  </si>
  <si>
    <t>M0423</t>
  </si>
  <si>
    <t>Erin Walters</t>
  </si>
  <si>
    <t>M0424</t>
  </si>
  <si>
    <t>Todd Reynolds</t>
  </si>
  <si>
    <t>M0425</t>
  </si>
  <si>
    <t>Luke Yates</t>
  </si>
  <si>
    <t>M0426</t>
  </si>
  <si>
    <t>Michael Walters</t>
  </si>
  <si>
    <t>M0427</t>
  </si>
  <si>
    <t>Aaron Parker</t>
  </si>
  <si>
    <t>M0428</t>
  </si>
  <si>
    <t>Brandon Jordan</t>
  </si>
  <si>
    <t>M0429</t>
  </si>
  <si>
    <t>Alexander Gomez</t>
  </si>
  <si>
    <t>M0430</t>
  </si>
  <si>
    <t>Alexandria Gutierrez</t>
  </si>
  <si>
    <t>M0431</t>
  </si>
  <si>
    <t>Carolyn James</t>
  </si>
  <si>
    <t>M0432</t>
  </si>
  <si>
    <t>Charles Jackson</t>
  </si>
  <si>
    <t>M0433</t>
  </si>
  <si>
    <t>Mr. David Wright</t>
  </si>
  <si>
    <t>M0434</t>
  </si>
  <si>
    <t>Chad Smith</t>
  </si>
  <si>
    <t>M0435</t>
  </si>
  <si>
    <t>Erin Cook</t>
  </si>
  <si>
    <t>M0436</t>
  </si>
  <si>
    <t>Travis Harris</t>
  </si>
  <si>
    <t>M0437</t>
  </si>
  <si>
    <t>Doris Neal</t>
  </si>
  <si>
    <t>M0438</t>
  </si>
  <si>
    <t>Douglas Hartman</t>
  </si>
  <si>
    <t>M0439</t>
  </si>
  <si>
    <t>Zachary White</t>
  </si>
  <si>
    <t>M0440</t>
  </si>
  <si>
    <t>Michael Gonzales</t>
  </si>
  <si>
    <t>M0441</t>
  </si>
  <si>
    <t>Ryan Pope</t>
  </si>
  <si>
    <t>M0442</t>
  </si>
  <si>
    <t>David Moore</t>
  </si>
  <si>
    <t>M0443</t>
  </si>
  <si>
    <t>William Mendoza</t>
  </si>
  <si>
    <t>M0444</t>
  </si>
  <si>
    <t>Sheila Barnes</t>
  </si>
  <si>
    <t>M0445</t>
  </si>
  <si>
    <t>Robin Wheeler</t>
  </si>
  <si>
    <t>M0446</t>
  </si>
  <si>
    <t>Heather Holland</t>
  </si>
  <si>
    <t>M0447</t>
  </si>
  <si>
    <t>Erin Hogan</t>
  </si>
  <si>
    <t>M0448</t>
  </si>
  <si>
    <t>Jorge Stone</t>
  </si>
  <si>
    <t>M0449</t>
  </si>
  <si>
    <t>James Ford</t>
  </si>
  <si>
    <t>M0450</t>
  </si>
  <si>
    <t>Zachary Webb</t>
  </si>
  <si>
    <t>M0451</t>
  </si>
  <si>
    <t>Todd Thomas</t>
  </si>
  <si>
    <t>M0452</t>
  </si>
  <si>
    <t>Kelly Bailey</t>
  </si>
  <si>
    <t>M0453</t>
  </si>
  <si>
    <t>Emma Evans</t>
  </si>
  <si>
    <t>M0454</t>
  </si>
  <si>
    <t>Megan Martin</t>
  </si>
  <si>
    <t>M0455</t>
  </si>
  <si>
    <t>Erin Simmons</t>
  </si>
  <si>
    <t>M0456</t>
  </si>
  <si>
    <t>Charlotte Sandoval</t>
  </si>
  <si>
    <t>M0457</t>
  </si>
  <si>
    <t>Christina Vargas</t>
  </si>
  <si>
    <t>M0458</t>
  </si>
  <si>
    <t>Donald Padilla</t>
  </si>
  <si>
    <t>M0459</t>
  </si>
  <si>
    <t>Kimberly Diaz</t>
  </si>
  <si>
    <t>M0460</t>
  </si>
  <si>
    <t>Scott Rose</t>
  </si>
  <si>
    <t>M0461</t>
  </si>
  <si>
    <t>Laurie Bailey</t>
  </si>
  <si>
    <t>M0462</t>
  </si>
  <si>
    <t>Michele Evans</t>
  </si>
  <si>
    <t>M0463</t>
  </si>
  <si>
    <t>Emily Allen</t>
  </si>
  <si>
    <t>M0464</t>
  </si>
  <si>
    <t>Kayla Barnes</t>
  </si>
  <si>
    <t>M0465</t>
  </si>
  <si>
    <t>John Medina</t>
  </si>
  <si>
    <t>M0466</t>
  </si>
  <si>
    <t>Charles Edwards MD</t>
  </si>
  <si>
    <t>M0467</t>
  </si>
  <si>
    <t>Mr. James Hoffman</t>
  </si>
  <si>
    <t>M0468</t>
  </si>
  <si>
    <t>Michael Wallace Jr.</t>
  </si>
  <si>
    <t>M0469</t>
  </si>
  <si>
    <t>Dorothy Hill</t>
  </si>
  <si>
    <t>M0470</t>
  </si>
  <si>
    <t>Krystal Barton</t>
  </si>
  <si>
    <t>M0471</t>
  </si>
  <si>
    <t>Brian Hampton</t>
  </si>
  <si>
    <t>M0472</t>
  </si>
  <si>
    <t>Jessica Robinson</t>
  </si>
  <si>
    <t>M0473</t>
  </si>
  <si>
    <t>Nicole Evans</t>
  </si>
  <si>
    <t>M0474</t>
  </si>
  <si>
    <t>Robert Gonzales</t>
  </si>
  <si>
    <t>M0475</t>
  </si>
  <si>
    <t>Oscar Norris</t>
  </si>
  <si>
    <t>M0476</t>
  </si>
  <si>
    <t>Charles Clark</t>
  </si>
  <si>
    <t>M0477</t>
  </si>
  <si>
    <t>Kim Carlson</t>
  </si>
  <si>
    <t>M0478</t>
  </si>
  <si>
    <t>Derek Hodge</t>
  </si>
  <si>
    <t>M0479</t>
  </si>
  <si>
    <t>Wendy Camacho</t>
  </si>
  <si>
    <t>M0480</t>
  </si>
  <si>
    <t>Michael Poole</t>
  </si>
  <si>
    <t>M0481</t>
  </si>
  <si>
    <t>Debra Perry</t>
  </si>
  <si>
    <t>M0482</t>
  </si>
  <si>
    <t>Patricia Powell</t>
  </si>
  <si>
    <t>M0483</t>
  </si>
  <si>
    <t>John Perkins</t>
  </si>
  <si>
    <t>M0484</t>
  </si>
  <si>
    <t>Melissa Horn</t>
  </si>
  <si>
    <t>M0485</t>
  </si>
  <si>
    <t>Samantha Simpson</t>
  </si>
  <si>
    <t>M0486</t>
  </si>
  <si>
    <t>Kenneth Knight</t>
  </si>
  <si>
    <t>M0487</t>
  </si>
  <si>
    <t>Pamela Williams</t>
  </si>
  <si>
    <t>M0488</t>
  </si>
  <si>
    <t>Brooke Bryant</t>
  </si>
  <si>
    <t>M0489</t>
  </si>
  <si>
    <t>Elizabeth Baxter</t>
  </si>
  <si>
    <t>M0490</t>
  </si>
  <si>
    <t>Bradley Beck</t>
  </si>
  <si>
    <t>M0491</t>
  </si>
  <si>
    <t>Molly Fischer</t>
  </si>
  <si>
    <t>M0492</t>
  </si>
  <si>
    <t>April Woods</t>
  </si>
  <si>
    <t>M0493</t>
  </si>
  <si>
    <t>Jill Smith</t>
  </si>
  <si>
    <t>M0494</t>
  </si>
  <si>
    <t>Jennifer Anderson MD</t>
  </si>
  <si>
    <t>M0495</t>
  </si>
  <si>
    <t>Ashley Richardson</t>
  </si>
  <si>
    <t>M0496</t>
  </si>
  <si>
    <t>Nicole Anderson</t>
  </si>
  <si>
    <t>M0497</t>
  </si>
  <si>
    <t>Lisa Martin</t>
  </si>
  <si>
    <t>M0498</t>
  </si>
  <si>
    <t>Brittany Jenkins</t>
  </si>
  <si>
    <t>M0499</t>
  </si>
  <si>
    <t>Brenda Martinez</t>
  </si>
  <si>
    <t>M0500</t>
  </si>
  <si>
    <t>Charles Hill</t>
  </si>
  <si>
    <t>SOLARA SUMMIT STAFF PENSION SCHEME</t>
  </si>
  <si>
    <t>SOS-SPS</t>
  </si>
  <si>
    <t>Minimum of 3% p.a of Annual Salary</t>
  </si>
  <si>
    <t>Additional Voluntary Contributions</t>
  </si>
  <si>
    <t>Keystone Financial Services Limited</t>
  </si>
  <si>
    <t>Approved Issuer</t>
  </si>
  <si>
    <t>Horizon Asset Managers Limited</t>
  </si>
  <si>
    <t>Alpha Bank Kenya Limited</t>
  </si>
  <si>
    <t>Founder</t>
  </si>
  <si>
    <t>Solara Company Limited</t>
  </si>
  <si>
    <t>The Scheme
(31 December 2024)</t>
  </si>
  <si>
    <t>Previous IPS Strategic 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</si>
</sst>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_(* \(#,##0.00\);_(* &quot;-&quot;??_);_(@_)"/>
    <numFmt numFmtId="165" formatCode="_(* #,##0_);_(* \(#,##0\);_(* &quot;-&quot;??_);_(@_)"/>
    <numFmt numFmtId="166" formatCode="0.0%"/>
    <numFmt numFmtId="167" formatCode="0.00000"/>
    <numFmt numFmtId="168" formatCode="0.000000"/>
    <numFmt numFmtId="169" formatCode="_(* #,##0.0000000_);_(* \(#,##0.0000000\);_(* &quot;-&quot;??_);_(@_)"/>
    <numFmt numFmtId="170" formatCode="0.000%"/>
    <numFmt numFmtId="171" formatCode="#,##0.000000"/>
    <numFmt numFmtId="172" formatCode="dd/mm/yyyy;@"/>
    <numFmt numFmtId="173" formatCode="#,,"/>
    <numFmt numFmtId="174" formatCode="#,###,,"/>
    <numFmt numFmtId="175" formatCode="0.000000%"/>
    <numFmt numFmtId="176" formatCode="00000"/>
    <numFmt numFmtId="177" formatCode="#,###"/>
    <numFmt numFmtId="178" formatCode="[$-809]dd\ mmmm\ yyyy;@"/>
  </numFmts>
  <fonts count="105">
    <font>
      <sz val="11"/>
      <color theme="1"/>
      <name val="Calibri"/>
      <family val="2"/>
      <scheme val="minor"/>
    </font>
    <font>
      <sz val="11"/>
      <color theme="1"/>
      <name val="Calibri"/>
      <family val="2"/>
      <scheme val="minor"/>
    </font>
    <font>
      <sz val="9"/>
      <color theme="1"/>
      <name val="Gilroy"/>
      <family val="3"/>
    </font>
    <font>
      <b/>
      <sz val="9"/>
      <color theme="0"/>
      <name val="Gilroy"/>
      <family val="3"/>
    </font>
    <font>
      <sz val="8"/>
      <color theme="1"/>
      <name val="Lato"/>
      <family val="2"/>
    </font>
    <font>
      <sz val="10"/>
      <name val="Arial"/>
      <family val="2"/>
    </font>
    <font>
      <sz val="8"/>
      <name val="Calibri"/>
      <family val="2"/>
      <scheme val="minor"/>
    </font>
    <font>
      <sz val="9"/>
      <color rgb="FFC00000"/>
      <name val="Gilroy-Regular"/>
    </font>
    <font>
      <b/>
      <sz val="9"/>
      <color theme="0"/>
      <name val="Gilroy-Regular"/>
    </font>
    <font>
      <sz val="9"/>
      <color theme="1"/>
      <name val="Gilroy-Regular"/>
    </font>
    <font>
      <b/>
      <sz val="9"/>
      <color rgb="FF2F5BA6"/>
      <name val="Gilroy-Regular"/>
    </font>
    <font>
      <sz val="9"/>
      <color theme="0"/>
      <name val="Gilroy-Regular"/>
    </font>
    <font>
      <sz val="9"/>
      <color rgb="FF2F5BA6"/>
      <name val="Gilroy-Regular"/>
    </font>
    <font>
      <sz val="9"/>
      <color rgb="FFFFC000"/>
      <name val="Gilroy-Regular"/>
    </font>
    <font>
      <sz val="9"/>
      <color theme="4" tint="0.79998168889431442"/>
      <name val="Gilroy-Regular"/>
    </font>
    <font>
      <b/>
      <sz val="9"/>
      <color rgb="FF0070C0"/>
      <name val="Gilroy-Regular"/>
    </font>
    <font>
      <b/>
      <i/>
      <sz val="9"/>
      <color rgb="FF0070C0"/>
      <name val="Gilroy-Regular"/>
    </font>
    <font>
      <b/>
      <sz val="9"/>
      <color theme="3"/>
      <name val="Gilroy-Regular"/>
    </font>
    <font>
      <sz val="8"/>
      <color theme="4"/>
      <name val="Gilroy-Regular"/>
    </font>
    <font>
      <sz val="9"/>
      <color theme="0" tint="-0.249977111117893"/>
      <name val="Gilroy-Regular"/>
    </font>
    <font>
      <sz val="9"/>
      <color rgb="FFFF0000"/>
      <name val="Gilroy-Regular"/>
    </font>
    <font>
      <i/>
      <sz val="9"/>
      <color theme="0"/>
      <name val="Gilroy-Regular"/>
    </font>
    <font>
      <b/>
      <i/>
      <sz val="9"/>
      <color rgb="FF2F5BA6"/>
      <name val="Gilroy-Regular"/>
    </font>
    <font>
      <sz val="9"/>
      <name val="Gilroy-Regular"/>
    </font>
    <font>
      <sz val="8"/>
      <color theme="3"/>
      <name val="Gilroy-Regular"/>
    </font>
    <font>
      <sz val="9"/>
      <color theme="1"/>
      <name val="Gilroy-Black"/>
    </font>
    <font>
      <sz val="11"/>
      <color theme="0"/>
      <name val="Gilroy-Regular"/>
    </font>
    <font>
      <vertAlign val="subscript"/>
      <sz val="9"/>
      <color theme="0"/>
      <name val="Gilroy-Regular"/>
    </font>
    <font>
      <vertAlign val="superscript"/>
      <sz val="9"/>
      <color theme="0"/>
      <name val="Gilroy-Regular"/>
    </font>
    <font>
      <vertAlign val="superscript"/>
      <sz val="11"/>
      <color theme="0"/>
      <name val="Gilroy-Regular"/>
    </font>
    <font>
      <vertAlign val="subscript"/>
      <sz val="11"/>
      <color theme="0"/>
      <name val="Gilroy-Regular"/>
    </font>
    <font>
      <sz val="9"/>
      <color indexed="81"/>
      <name val="Tahoma"/>
      <family val="2"/>
    </font>
    <font>
      <b/>
      <sz val="9"/>
      <color indexed="81"/>
      <name val="Tahoma"/>
      <family val="2"/>
    </font>
    <font>
      <sz val="9"/>
      <color theme="1"/>
      <name val="Atkinson Hyperlegible"/>
      <family val="3"/>
    </font>
    <font>
      <b/>
      <sz val="9"/>
      <color theme="0"/>
      <name val="Atkinson Hyperlegible"/>
      <family val="3"/>
    </font>
    <font>
      <sz val="9"/>
      <color rgb="FF2F5BA6"/>
      <name val="Atkinson Hyperlegible"/>
      <family val="3"/>
    </font>
    <font>
      <b/>
      <sz val="9"/>
      <color theme="1"/>
      <name val="Atkinson Hyperlegible"/>
      <family val="3"/>
    </font>
    <font>
      <sz val="9"/>
      <color theme="0"/>
      <name val="Atkinson Hyperlegible"/>
      <family val="3"/>
    </font>
    <font>
      <sz val="11"/>
      <color theme="1"/>
      <name val="Atkinson Hyperlegible"/>
      <family val="3"/>
    </font>
    <font>
      <b/>
      <sz val="9"/>
      <color rgb="FFFFFFFF"/>
      <name val="Atkinson Hyperlegible"/>
      <family val="3"/>
    </font>
    <font>
      <sz val="9"/>
      <color rgb="FF0137A6"/>
      <name val="Atkinson Hyperlegible"/>
      <family val="3"/>
    </font>
    <font>
      <b/>
      <sz val="11"/>
      <color theme="0"/>
      <name val="Atkinson Hyperlegible"/>
      <family val="3"/>
    </font>
    <font>
      <b/>
      <sz val="11"/>
      <color theme="1"/>
      <name val="Atkinson Hyperlegible"/>
      <family val="3"/>
    </font>
    <font>
      <sz val="9"/>
      <color rgb="FFFFFFFF"/>
      <name val="Atkinson Hyperlegible"/>
      <family val="3"/>
    </font>
    <font>
      <sz val="9"/>
      <color rgb="FF000000"/>
      <name val="Atkinson Hyperlegible"/>
      <family val="3"/>
    </font>
    <font>
      <sz val="9"/>
      <color rgb="FF7030A0"/>
      <name val="Atkinson Hyperlegible"/>
      <family val="3"/>
    </font>
    <font>
      <sz val="8"/>
      <color rgb="FF0137A6"/>
      <name val="Atkinson Hyperlegible"/>
      <family val="3"/>
    </font>
    <font>
      <b/>
      <sz val="8"/>
      <color rgb="FF0137A6"/>
      <name val="Atkinson Hyperlegible"/>
      <family val="3"/>
    </font>
    <font>
      <sz val="9"/>
      <color theme="1"/>
      <name val="Mulish"/>
    </font>
    <font>
      <b/>
      <sz val="9"/>
      <color theme="1"/>
      <name val="Mulish"/>
    </font>
    <font>
      <b/>
      <sz val="9"/>
      <color theme="1"/>
      <name val="Mulish Black"/>
    </font>
    <font>
      <b/>
      <sz val="11"/>
      <color theme="0"/>
      <name val="Mulish"/>
    </font>
    <font>
      <sz val="9"/>
      <color theme="1"/>
      <name val="Mulish Black"/>
    </font>
    <font>
      <sz val="9"/>
      <color theme="0"/>
      <name val="Mulish Black"/>
    </font>
    <font>
      <sz val="9"/>
      <color theme="0"/>
      <name val="Mulish"/>
    </font>
    <font>
      <sz val="9"/>
      <color rgb="FF01379B"/>
      <name val="Mulish"/>
    </font>
    <font>
      <i/>
      <sz val="11"/>
      <color theme="1"/>
      <name val="Calibri"/>
      <family val="2"/>
      <scheme val="minor"/>
    </font>
    <font>
      <sz val="9"/>
      <color rgb="FF0137A6"/>
      <name val="Atkinson Hyperlegible"/>
      <family val="3"/>
    </font>
    <font>
      <b/>
      <sz val="9"/>
      <color theme="0"/>
      <name val="Atkinson Hyperlegible"/>
      <family val="3"/>
    </font>
    <font>
      <sz val="9"/>
      <color theme="1"/>
      <name val="Atkinson Hyperlegible"/>
      <family val="3"/>
    </font>
    <font>
      <b/>
      <sz val="9"/>
      <color rgb="FF0137A6"/>
      <name val="Atkinson Hyperlegible"/>
      <family val="3"/>
    </font>
    <font>
      <b/>
      <sz val="9"/>
      <color theme="1"/>
      <name val="Atkinson Hyperlegible"/>
      <family val="3"/>
    </font>
    <font>
      <i/>
      <sz val="9"/>
      <color theme="1"/>
      <name val="Atkinson Hyperlegible"/>
      <family val="3"/>
    </font>
    <font>
      <sz val="9"/>
      <color rgb="FFC00000"/>
      <name val="Atkinson Hyperlegible"/>
      <family val="3"/>
    </font>
    <font>
      <sz val="9"/>
      <color theme="1"/>
      <name val="Nunito Sans"/>
    </font>
    <font>
      <b/>
      <sz val="8"/>
      <color theme="0"/>
      <name val="Nunito Sans"/>
    </font>
    <font>
      <sz val="8"/>
      <color rgb="FF0137A6"/>
      <name val="Nunito Sans"/>
    </font>
    <font>
      <sz val="8"/>
      <color theme="1"/>
      <name val="Nunito Sans"/>
    </font>
    <font>
      <b/>
      <sz val="9"/>
      <color theme="0"/>
      <name val="Nunito Sans"/>
    </font>
    <font>
      <b/>
      <sz val="8"/>
      <color rgb="FF0137A6"/>
      <name val="Nunito Sans"/>
    </font>
    <font>
      <sz val="8"/>
      <color rgb="FF000000"/>
      <name val="Nunito Sans"/>
    </font>
    <font>
      <sz val="8"/>
      <name val="Nunito Sans"/>
    </font>
    <font>
      <sz val="8"/>
      <color rgb="FF00B050"/>
      <name val="Nunito Sans"/>
    </font>
    <font>
      <sz val="8"/>
      <color rgb="FFFF0000"/>
      <name val="Nunito Sans"/>
    </font>
    <font>
      <b/>
      <sz val="8"/>
      <color rgb="FFFFFFFF"/>
      <name val="Nunito Sans"/>
    </font>
    <font>
      <sz val="8"/>
      <color rgb="FFFFFFFF"/>
      <name val="Nunito Sans"/>
    </font>
    <font>
      <sz val="8"/>
      <color rgb="FF7030A0"/>
      <name val="Nunito Sans"/>
    </font>
    <font>
      <sz val="8"/>
      <color theme="0"/>
      <name val="Nunito Sans"/>
    </font>
    <font>
      <sz val="8"/>
      <color rgb="FF2F5BA6"/>
      <name val="Nunito Sans"/>
    </font>
    <font>
      <b/>
      <sz val="8"/>
      <color theme="1"/>
      <name val="Nunito Sans"/>
    </font>
    <font>
      <b/>
      <sz val="8"/>
      <color rgb="FFC00000"/>
      <name val="Nunito Sans"/>
    </font>
    <font>
      <sz val="8"/>
      <color theme="5" tint="-0.249977111117893"/>
      <name val="Nunito Sans"/>
    </font>
    <font>
      <sz val="8"/>
      <color rgb="FF00B0F0"/>
      <name val="Nunito Sans"/>
    </font>
    <font>
      <sz val="8"/>
      <color theme="9" tint="-0.499984740745262"/>
      <name val="Nunito Sans"/>
    </font>
    <font>
      <b/>
      <sz val="8"/>
      <color rgb="FF00B0F0"/>
      <name val="Nunito Sans"/>
    </font>
    <font>
      <b/>
      <sz val="9"/>
      <color theme="1"/>
      <name val="Nunito Sans"/>
    </font>
    <font>
      <sz val="11"/>
      <color theme="1"/>
      <name val="Nunito Sans"/>
    </font>
    <font>
      <b/>
      <sz val="9"/>
      <color rgb="FFC00000"/>
      <name val="Nunito Sans"/>
    </font>
    <font>
      <i/>
      <sz val="8"/>
      <color theme="1"/>
      <name val="Nunito Sans"/>
    </font>
    <font>
      <b/>
      <sz val="8"/>
      <name val="Nunito Sans"/>
    </font>
    <font>
      <i/>
      <sz val="7"/>
      <color theme="1"/>
      <name val="Nunito Sans"/>
    </font>
    <font>
      <sz val="9"/>
      <color rgb="FF2F5BA6"/>
      <name val="Nunito Sans"/>
    </font>
    <font>
      <sz val="9"/>
      <color rgb="FF0137A6"/>
      <name val="Nunito Sans"/>
    </font>
    <font>
      <i/>
      <sz val="8"/>
      <color rgb="FF000000"/>
      <name val="Nunito Sans"/>
    </font>
    <font>
      <b/>
      <sz val="8"/>
      <color rgb="FF0070C0"/>
      <name val="Nunito Sans"/>
    </font>
    <font>
      <b/>
      <i/>
      <sz val="8"/>
      <color rgb="FFC00000"/>
      <name val="Nunito Sans"/>
    </font>
    <font>
      <sz val="9"/>
      <color rgb="FF000000"/>
      <name val="Nunito Sans"/>
    </font>
    <font>
      <b/>
      <sz val="8"/>
      <color rgb="FF2F5BA6"/>
      <name val="Nunito Sans"/>
    </font>
    <font>
      <sz val="9"/>
      <color rgb="FFC00000"/>
      <name val="Nunito Sans"/>
    </font>
    <font>
      <sz val="9"/>
      <color theme="0"/>
      <name val="Nunito Sans"/>
    </font>
    <font>
      <b/>
      <sz val="14"/>
      <color theme="5" tint="-0.499984740745262"/>
      <name val="Nunito Sans"/>
    </font>
    <font>
      <b/>
      <sz val="8"/>
      <color theme="5"/>
      <name val="Nunito Sans"/>
    </font>
    <font>
      <sz val="14"/>
      <color theme="0"/>
      <name val="Nunito Sans"/>
    </font>
    <font>
      <b/>
      <sz val="18"/>
      <color rgb="FF0137A6"/>
      <name val="Nunito Sans"/>
    </font>
    <font>
      <b/>
      <sz val="24"/>
      <color rgb="FF0137A6"/>
      <name val="Nunito Sans Black"/>
    </font>
  </fonts>
  <fills count="38">
    <fill>
      <patternFill patternType="none"/>
    </fill>
    <fill>
      <patternFill patternType="gray125"/>
    </fill>
    <fill>
      <patternFill patternType="solid">
        <fgColor theme="0" tint="-0.14999847407452621"/>
        <bgColor indexed="64"/>
      </patternFill>
    </fill>
    <fill>
      <patternFill patternType="solid">
        <fgColor rgb="FF2F5BA6"/>
        <bgColor indexed="64"/>
      </patternFill>
    </fill>
    <fill>
      <patternFill patternType="solid">
        <fgColor rgb="FFC00000"/>
        <bgColor indexed="64"/>
      </patternFill>
    </fill>
    <fill>
      <patternFill patternType="solid">
        <fgColor theme="4" tint="0.79998168889431442"/>
        <bgColor indexed="64"/>
      </patternFill>
    </fill>
    <fill>
      <patternFill patternType="solid">
        <fgColor rgb="FFFFFFFF"/>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5"/>
        <bgColor indexed="64"/>
      </patternFill>
    </fill>
    <fill>
      <patternFill patternType="solid">
        <fgColor rgb="FFDDEBF7"/>
        <bgColor indexed="64"/>
      </patternFill>
    </fill>
    <fill>
      <patternFill patternType="solid">
        <fgColor rgb="FFBDD7EE"/>
        <bgColor indexed="64"/>
      </patternFill>
    </fill>
    <fill>
      <patternFill patternType="solid">
        <fgColor rgb="FFD9E1F2"/>
        <bgColor indexed="64"/>
      </patternFill>
    </fill>
    <fill>
      <patternFill patternType="solid">
        <fgColor rgb="FF808080"/>
        <bgColor indexed="64"/>
      </patternFill>
    </fill>
    <fill>
      <patternFill patternType="solid">
        <fgColor rgb="FF0070C0"/>
        <bgColor indexed="64"/>
      </patternFill>
    </fill>
    <fill>
      <patternFill patternType="solid">
        <fgColor rgb="FFFFFF00"/>
        <bgColor indexed="64"/>
      </patternFill>
    </fill>
    <fill>
      <patternFill patternType="solid">
        <fgColor theme="3"/>
        <bgColor indexed="64"/>
      </patternFill>
    </fill>
    <fill>
      <patternFill patternType="solid">
        <fgColor rgb="FFED7D31"/>
        <bgColor indexed="64"/>
      </patternFill>
    </fill>
    <fill>
      <patternFill patternType="solid">
        <fgColor rgb="FFFFC000"/>
        <bgColor indexed="64"/>
      </patternFill>
    </fill>
    <fill>
      <patternFill patternType="solid">
        <fgColor theme="6"/>
        <bgColor indexed="64"/>
      </patternFill>
    </fill>
    <fill>
      <patternFill patternType="solid">
        <fgColor theme="1" tint="0.499984740745262"/>
        <bgColor indexed="64"/>
      </patternFill>
    </fill>
    <fill>
      <patternFill patternType="solid">
        <fgColor rgb="FF0137A6"/>
        <bgColor indexed="64"/>
      </patternFill>
    </fill>
    <fill>
      <patternFill patternType="solid">
        <fgColor rgb="FFFF00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rgb="FF00B05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rgb="FF01379B"/>
        <bgColor indexed="64"/>
      </patternFill>
    </fill>
    <fill>
      <patternFill patternType="solid">
        <fgColor theme="3" tint="0.89999084444715716"/>
        <bgColor indexed="64"/>
      </patternFill>
    </fill>
    <fill>
      <patternFill patternType="solid">
        <fgColor theme="2"/>
        <bgColor indexed="64"/>
      </patternFill>
    </fill>
    <fill>
      <patternFill patternType="solid">
        <fgColor rgb="FFA5A5A5"/>
        <bgColor rgb="FF000000"/>
      </patternFill>
    </fill>
    <fill>
      <patternFill patternType="solid">
        <fgColor rgb="FFFFCC99"/>
        <bgColor indexed="64"/>
      </patternFill>
    </fill>
  </fills>
  <borders count="90">
    <border>
      <left/>
      <right/>
      <top/>
      <bottom/>
      <diagonal/>
    </border>
    <border>
      <left/>
      <right/>
      <top style="medium">
        <color rgb="FF2F5BA6"/>
      </top>
      <bottom style="medium">
        <color rgb="FF2F5BA6"/>
      </bottom>
      <diagonal/>
    </border>
    <border>
      <left/>
      <right/>
      <top style="thin">
        <color rgb="FF2F5BA6"/>
      </top>
      <bottom style="thin">
        <color rgb="FF2F5BA6"/>
      </bottom>
      <diagonal/>
    </border>
    <border>
      <left/>
      <right/>
      <top style="thin">
        <color rgb="FF2F5BA6"/>
      </top>
      <bottom/>
      <diagonal/>
    </border>
    <border>
      <left/>
      <right/>
      <top style="medium">
        <color rgb="FF2F5BA6"/>
      </top>
      <bottom/>
      <diagonal/>
    </border>
    <border>
      <left style="thin">
        <color rgb="FFC00000"/>
      </left>
      <right style="thin">
        <color rgb="FFC00000"/>
      </right>
      <top style="thin">
        <color rgb="FFC00000"/>
      </top>
      <bottom style="thin">
        <color rgb="FFC00000"/>
      </bottom>
      <diagonal/>
    </border>
    <border>
      <left/>
      <right/>
      <top style="medium">
        <color theme="4" tint="-0.499984740745262"/>
      </top>
      <bottom style="medium">
        <color theme="4" tint="-0.499984740745262"/>
      </bottom>
      <diagonal/>
    </border>
    <border>
      <left style="thin">
        <color rgb="FFC00000"/>
      </left>
      <right/>
      <top style="thin">
        <color rgb="FFC00000"/>
      </top>
      <bottom style="thin">
        <color rgb="FFC00000"/>
      </bottom>
      <diagonal/>
    </border>
    <border>
      <left/>
      <right style="thin">
        <color rgb="FFC00000"/>
      </right>
      <top style="thin">
        <color rgb="FFC00000"/>
      </top>
      <bottom style="thin">
        <color rgb="FFC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2F5BA6"/>
      </left>
      <right style="medium">
        <color rgb="FF2F5BA6"/>
      </right>
      <top/>
      <bottom/>
      <diagonal/>
    </border>
    <border>
      <left style="thin">
        <color rgb="FF2F5BA6"/>
      </left>
      <right style="thin">
        <color rgb="FF2F5BA6"/>
      </right>
      <top/>
      <bottom/>
      <diagonal/>
    </border>
    <border>
      <left/>
      <right style="medium">
        <color rgb="FF2F5BA6"/>
      </right>
      <top/>
      <bottom/>
      <diagonal/>
    </border>
    <border>
      <left/>
      <right style="thin">
        <color rgb="FF2F5BA6"/>
      </right>
      <top/>
      <bottom/>
      <diagonal/>
    </border>
    <border>
      <left/>
      <right/>
      <top/>
      <bottom style="medium">
        <color rgb="FF2F5BA6"/>
      </bottom>
      <diagonal/>
    </border>
    <border>
      <left/>
      <right/>
      <top style="thin">
        <color rgb="FF2F5BA6"/>
      </top>
      <bottom style="medium">
        <color rgb="FF2F5BA6"/>
      </bottom>
      <diagonal/>
    </border>
    <border>
      <left/>
      <right/>
      <top/>
      <bottom style="thin">
        <color rgb="FFC00000"/>
      </bottom>
      <diagonal/>
    </border>
    <border>
      <left style="medium">
        <color rgb="FF2F5BA6"/>
      </left>
      <right/>
      <top style="medium">
        <color rgb="FF2F5BA6"/>
      </top>
      <bottom style="medium">
        <color rgb="FF2F5BA6"/>
      </bottom>
      <diagonal/>
    </border>
    <border>
      <left/>
      <right style="medium">
        <color rgb="FF2F5BA6"/>
      </right>
      <top style="medium">
        <color rgb="FF2F5BA6"/>
      </top>
      <bottom style="medium">
        <color rgb="FF2F5BA6"/>
      </bottom>
      <diagonal/>
    </border>
    <border>
      <left/>
      <right style="medium">
        <color rgb="FF2F5BA6"/>
      </right>
      <top style="thin">
        <color rgb="FF2F5BA6"/>
      </top>
      <bottom style="medium">
        <color rgb="FF2F5BA6"/>
      </bottom>
      <diagonal/>
    </border>
    <border>
      <left/>
      <right/>
      <top/>
      <bottom style="thin">
        <color indexed="64"/>
      </bottom>
      <diagonal/>
    </border>
    <border>
      <left style="thin">
        <color rgb="FF0070C0"/>
      </left>
      <right/>
      <top style="medium">
        <color rgb="FF0070C0"/>
      </top>
      <bottom/>
      <diagonal/>
    </border>
    <border>
      <left style="medium">
        <color indexed="64"/>
      </left>
      <right style="thin">
        <color indexed="64"/>
      </right>
      <top style="medium">
        <color indexed="64"/>
      </top>
      <bottom style="medium">
        <color rgb="FF0070C0"/>
      </bottom>
      <diagonal/>
    </border>
    <border>
      <left/>
      <right/>
      <top style="medium">
        <color indexed="64"/>
      </top>
      <bottom style="medium">
        <color rgb="FF0070C0"/>
      </bottom>
      <diagonal/>
    </border>
    <border>
      <left/>
      <right/>
      <top style="medium">
        <color indexed="64"/>
      </top>
      <bottom/>
      <diagonal/>
    </border>
    <border>
      <left style="medium">
        <color indexed="64"/>
      </left>
      <right style="thin">
        <color indexed="64"/>
      </right>
      <top style="medium">
        <color rgb="FF0070C0"/>
      </top>
      <bottom/>
      <diagonal/>
    </border>
    <border>
      <left/>
      <right style="medium">
        <color indexed="64"/>
      </right>
      <top/>
      <bottom/>
      <diagonal/>
    </border>
    <border>
      <left style="medium">
        <color indexed="64"/>
      </left>
      <right style="thin">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thin">
        <color rgb="FF0070C0"/>
      </right>
      <top style="medium">
        <color indexed="64"/>
      </top>
      <bottom style="medium">
        <color rgb="FF0070C0"/>
      </bottom>
      <diagonal/>
    </border>
    <border>
      <left/>
      <right/>
      <top/>
      <bottom style="medium">
        <color rgb="FF0070C0"/>
      </bottom>
      <diagonal/>
    </border>
    <border>
      <left/>
      <right style="medium">
        <color indexed="64"/>
      </right>
      <top/>
      <bottom style="medium">
        <color rgb="FF0070C0"/>
      </bottom>
      <diagonal/>
    </border>
    <border>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2F5BA6"/>
      </left>
      <right/>
      <top/>
      <bottom/>
      <diagonal/>
    </border>
    <border>
      <left/>
      <right/>
      <top style="medium">
        <color rgb="FF0137A6"/>
      </top>
      <bottom style="medium">
        <color rgb="FF0137A6"/>
      </bottom>
      <diagonal/>
    </border>
    <border>
      <left/>
      <right/>
      <top style="medium">
        <color rgb="FF2F5BA6"/>
      </top>
      <bottom style="double">
        <color rgb="FF2F5BA6"/>
      </bottom>
      <diagonal/>
    </border>
    <border>
      <left/>
      <right/>
      <top style="medium">
        <color rgb="FF0137A6"/>
      </top>
      <bottom style="double">
        <color rgb="FF0137A6"/>
      </bottom>
      <diagonal/>
    </border>
    <border>
      <left style="medium">
        <color rgb="FF2F5BA6"/>
      </left>
      <right/>
      <top style="thin">
        <color rgb="FF2F5BA6"/>
      </top>
      <bottom style="medium">
        <color rgb="FF2F5BA6"/>
      </bottom>
      <diagonal/>
    </border>
    <border>
      <left/>
      <right/>
      <top style="thin">
        <color rgb="FF0137A6"/>
      </top>
      <bottom style="thin">
        <color rgb="FF0137A6"/>
      </bottom>
      <diagonal/>
    </border>
    <border>
      <left/>
      <right/>
      <top style="thin">
        <color rgb="FF0137A6"/>
      </top>
      <bottom style="medium">
        <color rgb="FF0137A6"/>
      </bottom>
      <diagonal/>
    </border>
    <border>
      <left/>
      <right/>
      <top style="thin">
        <color auto="1"/>
      </top>
      <bottom style="double">
        <color auto="1"/>
      </bottom>
      <diagonal/>
    </border>
    <border>
      <left style="medium">
        <color rgb="FF2F5BA6"/>
      </left>
      <right/>
      <top/>
      <bottom style="thin">
        <color rgb="FF2F5BA6"/>
      </bottom>
      <diagonal/>
    </border>
    <border>
      <left/>
      <right/>
      <top/>
      <bottom style="thin">
        <color rgb="FF2F5BA6"/>
      </bottom>
      <diagonal/>
    </border>
    <border>
      <left/>
      <right/>
      <top style="medium">
        <color rgb="FF0137A6"/>
      </top>
      <bottom style="medium">
        <color rgb="FF2F5BA6"/>
      </bottom>
      <diagonal/>
    </border>
    <border>
      <left/>
      <right/>
      <top/>
      <bottom style="double">
        <color rgb="FF0137A6"/>
      </bottom>
      <diagonal/>
    </border>
    <border>
      <left style="dotted">
        <color indexed="64"/>
      </left>
      <right/>
      <top/>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dotted">
        <color indexed="64"/>
      </left>
      <right/>
      <top style="dotted">
        <color indexed="64"/>
      </top>
      <bottom style="dotted">
        <color indexed="64"/>
      </bottom>
      <diagonal/>
    </border>
    <border>
      <left style="dotted">
        <color indexed="64"/>
      </left>
      <right/>
      <top style="dotted">
        <color indexed="64"/>
      </top>
      <bottom/>
      <diagonal/>
    </border>
    <border>
      <left/>
      <right/>
      <top style="medium">
        <color indexed="64"/>
      </top>
      <bottom style="thin">
        <color indexed="64"/>
      </bottom>
      <diagonal/>
    </border>
    <border>
      <left/>
      <right/>
      <top style="thin">
        <color rgb="FF0137A6"/>
      </top>
      <bottom style="double">
        <color rgb="FF0137A6"/>
      </bottom>
      <diagonal/>
    </border>
    <border>
      <left style="medium">
        <color rgb="FF0137A6"/>
      </left>
      <right/>
      <top/>
      <bottom/>
      <diagonal/>
    </border>
    <border>
      <left/>
      <right/>
      <top style="medium">
        <color rgb="FF0137A6"/>
      </top>
      <bottom/>
      <diagonal/>
    </border>
    <border>
      <left/>
      <right/>
      <top/>
      <bottom style="medium">
        <color rgb="FF0137A6"/>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top style="medium">
        <color rgb="FF0137A6"/>
      </top>
      <bottom style="dashed">
        <color rgb="FF0137A6"/>
      </bottom>
      <diagonal/>
    </border>
    <border>
      <left/>
      <right/>
      <top style="dashed">
        <color rgb="FF0137A6"/>
      </top>
      <bottom style="dashed">
        <color rgb="FF0137A6"/>
      </bottom>
      <diagonal/>
    </border>
    <border>
      <left/>
      <right/>
      <top/>
      <bottom style="dashed">
        <color rgb="FF0137A6"/>
      </bottom>
      <diagonal/>
    </border>
    <border>
      <left/>
      <right/>
      <top style="dotted">
        <color rgb="FF2F5BA6"/>
      </top>
      <bottom style="dotted">
        <color rgb="FF2F5BA6"/>
      </bottom>
      <diagonal/>
    </border>
    <border>
      <left/>
      <right/>
      <top style="thin">
        <color rgb="FF2F5BA6"/>
      </top>
      <bottom style="dotted">
        <color rgb="FF2F5BA6"/>
      </bottom>
      <diagonal/>
    </border>
    <border>
      <left/>
      <right/>
      <top style="dotted">
        <color rgb="FF2F5BA6"/>
      </top>
      <bottom/>
      <diagonal/>
    </border>
    <border>
      <left/>
      <right/>
      <top/>
      <bottom style="dotted">
        <color rgb="FF2F5BA6"/>
      </bottom>
      <diagonal/>
    </border>
    <border>
      <left/>
      <right/>
      <top/>
      <bottom style="dotted">
        <color rgb="FF0137A6"/>
      </bottom>
      <diagonal/>
    </border>
    <border>
      <left/>
      <right/>
      <top style="dotted">
        <color rgb="FF0137A6"/>
      </top>
      <bottom style="dotted">
        <color rgb="FF0137A6"/>
      </bottom>
      <diagonal/>
    </border>
    <border>
      <left/>
      <right/>
      <top style="dashed">
        <color rgb="FF0137A6"/>
      </top>
      <bottom style="medium">
        <color rgb="FF0137A6"/>
      </bottom>
      <diagonal/>
    </border>
    <border>
      <left style="dashed">
        <color rgb="FF0137A6"/>
      </left>
      <right style="dashed">
        <color rgb="FF0137A6"/>
      </right>
      <top/>
      <bottom style="dashed">
        <color rgb="FF0137A6"/>
      </bottom>
      <diagonal/>
    </border>
    <border>
      <left style="medium">
        <color rgb="FF0137A6"/>
      </left>
      <right/>
      <top style="thin">
        <color rgb="FF2F5BA6"/>
      </top>
      <bottom style="medium">
        <color rgb="FF0137A6"/>
      </bottom>
      <diagonal/>
    </border>
    <border>
      <left/>
      <right/>
      <top style="thin">
        <color rgb="FF2F5BA6"/>
      </top>
      <bottom style="medium">
        <color rgb="FF0137A6"/>
      </bottom>
      <diagonal/>
    </border>
    <border>
      <left style="dashed">
        <color rgb="FF0137A6"/>
      </left>
      <right style="dashed">
        <color rgb="FF0137A6"/>
      </right>
      <top/>
      <bottom/>
      <diagonal/>
    </border>
    <border>
      <left style="dashed">
        <color rgb="FF0137A6"/>
      </left>
      <right/>
      <top/>
      <bottom style="dashed">
        <color rgb="FF0137A6"/>
      </bottom>
      <diagonal/>
    </border>
    <border>
      <left style="dashed">
        <color rgb="FF0137A6"/>
      </left>
      <right/>
      <top/>
      <bottom/>
      <diagonal/>
    </border>
    <border>
      <left/>
      <right/>
      <top style="dashed">
        <color rgb="FF0137A6"/>
      </top>
      <bottom style="thin">
        <color rgb="FF0137A6"/>
      </bottom>
      <diagonal/>
    </border>
    <border>
      <left style="medium">
        <color rgb="FF2F5BA6"/>
      </left>
      <right/>
      <top style="medium">
        <color rgb="FF2F5BA6"/>
      </top>
      <bottom/>
      <diagonal/>
    </border>
    <border>
      <left style="medium">
        <color rgb="FF2F5BA6"/>
      </left>
      <right/>
      <top/>
      <bottom style="medium">
        <color rgb="FF2F5BA6"/>
      </bottom>
      <diagonal/>
    </border>
    <border>
      <left style="medium">
        <color rgb="FF2F5BA6"/>
      </left>
      <right style="medium">
        <color rgb="FF2F5BA6"/>
      </right>
      <top style="medium">
        <color rgb="FF2F5BA6"/>
      </top>
      <bottom/>
      <diagonal/>
    </border>
    <border>
      <left style="medium">
        <color rgb="FF2F5BA6"/>
      </left>
      <right style="medium">
        <color rgb="FF2F5BA6"/>
      </right>
      <top/>
      <bottom style="medium">
        <color rgb="FF2F5BA6"/>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4" fillId="0" borderId="0"/>
    <xf numFmtId="0" fontId="5" fillId="0" borderId="0"/>
  </cellStyleXfs>
  <cellXfs count="775">
    <xf numFmtId="0" fontId="0" fillId="0" borderId="0" xfId="0"/>
    <xf numFmtId="9" fontId="2" fillId="0" borderId="0" xfId="2" applyFont="1" applyAlignment="1">
      <alignment vertical="center"/>
    </xf>
    <xf numFmtId="0" fontId="2" fillId="0" borderId="0" xfId="0" applyFont="1" applyAlignment="1">
      <alignment vertical="center"/>
    </xf>
    <xf numFmtId="0" fontId="3" fillId="4" borderId="0" xfId="0" applyFont="1" applyFill="1" applyAlignment="1">
      <alignment horizontal="right" vertical="center" wrapText="1"/>
    </xf>
    <xf numFmtId="0" fontId="2" fillId="10" borderId="0" xfId="0" applyFont="1" applyFill="1" applyAlignment="1">
      <alignment horizontal="right" vertical="center"/>
    </xf>
    <xf numFmtId="0" fontId="2" fillId="0" borderId="0" xfId="0" applyFont="1" applyAlignment="1">
      <alignment horizontal="right" vertical="center"/>
    </xf>
    <xf numFmtId="165" fontId="2" fillId="10" borderId="0" xfId="1" applyNumberFormat="1" applyFont="1" applyFill="1" applyAlignment="1">
      <alignment horizontal="right" vertical="center"/>
    </xf>
    <xf numFmtId="165" fontId="2" fillId="10" borderId="0" xfId="0" applyNumberFormat="1" applyFont="1" applyFill="1" applyAlignment="1">
      <alignment horizontal="right" vertical="center"/>
    </xf>
    <xf numFmtId="9" fontId="2" fillId="10" borderId="0" xfId="2" applyFont="1" applyFill="1" applyAlignment="1">
      <alignment horizontal="right" vertical="center"/>
    </xf>
    <xf numFmtId="0" fontId="9" fillId="0" borderId="0" xfId="0" applyFont="1"/>
    <xf numFmtId="0" fontId="9" fillId="7" borderId="0" xfId="0" applyFont="1" applyFill="1"/>
    <xf numFmtId="4" fontId="9" fillId="7" borderId="0" xfId="0" applyNumberFormat="1" applyFont="1" applyFill="1"/>
    <xf numFmtId="4" fontId="9" fillId="7" borderId="0" xfId="0" applyNumberFormat="1" applyFont="1" applyFill="1" applyAlignment="1">
      <alignment horizontal="center"/>
    </xf>
    <xf numFmtId="0" fontId="11" fillId="3" borderId="0" xfId="0" applyFont="1" applyFill="1"/>
    <xf numFmtId="9" fontId="11" fillId="18" borderId="0" xfId="0" applyNumberFormat="1" applyFont="1" applyFill="1"/>
    <xf numFmtId="3" fontId="13" fillId="7" borderId="22" xfId="0" applyNumberFormat="1" applyFont="1" applyFill="1" applyBorder="1" applyAlignment="1">
      <alignment horizontal="center"/>
    </xf>
    <xf numFmtId="0" fontId="9" fillId="7" borderId="0" xfId="0" applyFont="1" applyFill="1" applyAlignment="1">
      <alignment horizontal="right"/>
    </xf>
    <xf numFmtId="4" fontId="14" fillId="16" borderId="23" xfId="0" applyNumberFormat="1" applyFont="1" applyFill="1" applyBorder="1"/>
    <xf numFmtId="0" fontId="15" fillId="5" borderId="24" xfId="6" applyFont="1" applyFill="1" applyBorder="1" applyAlignment="1">
      <alignment horizontal="right"/>
    </xf>
    <xf numFmtId="0" fontId="15" fillId="5" borderId="36" xfId="0" applyFont="1" applyFill="1" applyBorder="1" applyAlignment="1">
      <alignment horizontal="center"/>
    </xf>
    <xf numFmtId="0" fontId="17" fillId="10" borderId="27" xfId="6" applyFont="1" applyFill="1" applyBorder="1" applyAlignment="1">
      <alignment horizontal="right"/>
    </xf>
    <xf numFmtId="4" fontId="18" fillId="7" borderId="0" xfId="6" applyNumberFormat="1" applyFont="1" applyFill="1" applyAlignment="1">
      <alignment horizontal="center"/>
    </xf>
    <xf numFmtId="0" fontId="17" fillId="10" borderId="29" xfId="6" applyFont="1" applyFill="1" applyBorder="1" applyAlignment="1">
      <alignment horizontal="right"/>
    </xf>
    <xf numFmtId="0" fontId="17" fillId="10" borderId="35" xfId="6" applyFont="1" applyFill="1" applyBorder="1" applyAlignment="1">
      <alignment horizontal="right"/>
    </xf>
    <xf numFmtId="4" fontId="9" fillId="0" borderId="0" xfId="0" applyNumberFormat="1" applyFont="1"/>
    <xf numFmtId="4" fontId="9" fillId="0" borderId="0" xfId="0" applyNumberFormat="1" applyFont="1" applyAlignment="1">
      <alignment horizontal="center"/>
    </xf>
    <xf numFmtId="9" fontId="9" fillId="0" borderId="0" xfId="0" applyNumberFormat="1" applyFont="1"/>
    <xf numFmtId="0" fontId="9" fillId="7" borderId="0" xfId="0" applyFont="1" applyFill="1" applyAlignment="1">
      <alignment horizontal="center"/>
    </xf>
    <xf numFmtId="3" fontId="19" fillId="7" borderId="22" xfId="0" applyNumberFormat="1" applyFont="1" applyFill="1" applyBorder="1" applyAlignment="1">
      <alignment horizontal="center"/>
    </xf>
    <xf numFmtId="0" fontId="19" fillId="7" borderId="22" xfId="0" applyFont="1" applyFill="1" applyBorder="1" applyAlignment="1">
      <alignment horizontal="center"/>
    </xf>
    <xf numFmtId="3" fontId="19" fillId="7" borderId="0" xfId="0" applyNumberFormat="1" applyFont="1" applyFill="1" applyAlignment="1">
      <alignment horizontal="center"/>
    </xf>
    <xf numFmtId="0" fontId="9" fillId="3" borderId="0" xfId="0" applyFont="1" applyFill="1"/>
    <xf numFmtId="0" fontId="11" fillId="3" borderId="14" xfId="0" applyFont="1" applyFill="1" applyBorder="1" applyAlignment="1">
      <alignment horizontal="center"/>
    </xf>
    <xf numFmtId="0" fontId="11" fillId="3" borderId="15" xfId="0" applyFont="1" applyFill="1" applyBorder="1" applyAlignment="1">
      <alignment horizontal="center"/>
    </xf>
    <xf numFmtId="0" fontId="20" fillId="17" borderId="0" xfId="0" applyFont="1" applyFill="1" applyAlignment="1">
      <alignment horizontal="right"/>
    </xf>
    <xf numFmtId="3" fontId="9" fillId="7" borderId="0" xfId="0" applyNumberFormat="1" applyFont="1" applyFill="1" applyAlignment="1">
      <alignment horizontal="right"/>
    </xf>
    <xf numFmtId="4" fontId="14" fillId="3" borderId="0" xfId="0" applyNumberFormat="1" applyFont="1" applyFill="1"/>
    <xf numFmtId="0" fontId="11" fillId="9" borderId="0" xfId="6" applyFont="1" applyFill="1" applyAlignment="1">
      <alignment horizontal="center"/>
    </xf>
    <xf numFmtId="0" fontId="11" fillId="9" borderId="14" xfId="6" applyFont="1" applyFill="1" applyBorder="1" applyAlignment="1">
      <alignment horizontal="center"/>
    </xf>
    <xf numFmtId="0" fontId="11" fillId="9" borderId="0" xfId="0" applyFont="1" applyFill="1"/>
    <xf numFmtId="0" fontId="8" fillId="9" borderId="5" xfId="0" applyFont="1" applyFill="1" applyBorder="1" applyAlignment="1">
      <alignment horizontal="right"/>
    </xf>
    <xf numFmtId="9" fontId="8" fillId="9" borderId="5" xfId="2" applyFont="1" applyFill="1" applyBorder="1" applyAlignment="1">
      <alignment horizontal="right"/>
    </xf>
    <xf numFmtId="0" fontId="10" fillId="5" borderId="24" xfId="6" applyFont="1" applyFill="1" applyBorder="1" applyAlignment="1">
      <alignment horizontal="right"/>
    </xf>
    <xf numFmtId="0" fontId="10" fillId="5" borderId="25" xfId="0" applyFont="1" applyFill="1" applyBorder="1" applyAlignment="1">
      <alignment horizontal="center"/>
    </xf>
    <xf numFmtId="3" fontId="10" fillId="5" borderId="25" xfId="0" applyNumberFormat="1" applyFont="1" applyFill="1" applyBorder="1" applyAlignment="1">
      <alignment horizontal="center"/>
    </xf>
    <xf numFmtId="4" fontId="10" fillId="5" borderId="26" xfId="0" applyNumberFormat="1" applyFont="1" applyFill="1" applyBorder="1" applyAlignment="1">
      <alignment horizontal="center"/>
    </xf>
    <xf numFmtId="4" fontId="10" fillId="5" borderId="0" xfId="0" applyNumberFormat="1" applyFont="1" applyFill="1" applyAlignment="1">
      <alignment horizontal="center"/>
    </xf>
    <xf numFmtId="4" fontId="10" fillId="5" borderId="37" xfId="0" applyNumberFormat="1" applyFont="1" applyFill="1" applyBorder="1" applyAlignment="1">
      <alignment horizontal="center"/>
    </xf>
    <xf numFmtId="4" fontId="10" fillId="5" borderId="38" xfId="0" applyNumberFormat="1" applyFont="1" applyFill="1" applyBorder="1" applyAlignment="1">
      <alignment horizontal="center"/>
    </xf>
    <xf numFmtId="0" fontId="23" fillId="8" borderId="0" xfId="6" applyFont="1" applyFill="1" applyAlignment="1">
      <alignment horizontal="center"/>
    </xf>
    <xf numFmtId="167" fontId="23" fillId="0" borderId="12" xfId="6" applyNumberFormat="1" applyFont="1" applyBorder="1" applyAlignment="1">
      <alignment horizontal="center"/>
    </xf>
    <xf numFmtId="0" fontId="9" fillId="0" borderId="13" xfId="0" applyFont="1" applyBorder="1"/>
    <xf numFmtId="0" fontId="9" fillId="0" borderId="5" xfId="0" applyFont="1" applyBorder="1"/>
    <xf numFmtId="0" fontId="9" fillId="0" borderId="5" xfId="0" applyFont="1" applyBorder="1" applyAlignment="1">
      <alignment horizontal="right"/>
    </xf>
    <xf numFmtId="168" fontId="24" fillId="10" borderId="0" xfId="6" applyNumberFormat="1" applyFont="1" applyFill="1" applyAlignment="1">
      <alignment horizontal="center"/>
    </xf>
    <xf numFmtId="3" fontId="24" fillId="10" borderId="0" xfId="6" applyNumberFormat="1" applyFont="1" applyFill="1" applyAlignment="1">
      <alignment horizontal="center"/>
    </xf>
    <xf numFmtId="168" fontId="24" fillId="10" borderId="30" xfId="6" applyNumberFormat="1" applyFont="1" applyFill="1" applyBorder="1" applyAlignment="1">
      <alignment horizontal="center"/>
    </xf>
    <xf numFmtId="4" fontId="18" fillId="7" borderId="28" xfId="6" applyNumberFormat="1" applyFont="1" applyFill="1" applyBorder="1" applyAlignment="1">
      <alignment horizontal="center"/>
    </xf>
    <xf numFmtId="170" fontId="9" fillId="0" borderId="0" xfId="2" applyNumberFormat="1" applyFont="1"/>
    <xf numFmtId="10" fontId="9" fillId="0" borderId="0" xfId="2" applyNumberFormat="1" applyFont="1"/>
    <xf numFmtId="171" fontId="18" fillId="7" borderId="0" xfId="6" applyNumberFormat="1" applyFont="1" applyFill="1" applyAlignment="1">
      <alignment horizontal="center"/>
    </xf>
    <xf numFmtId="166" fontId="9" fillId="0" borderId="0" xfId="2" applyNumberFormat="1" applyFont="1"/>
    <xf numFmtId="168" fontId="24" fillId="10" borderId="31" xfId="6" applyNumberFormat="1" applyFont="1" applyFill="1" applyBorder="1" applyAlignment="1">
      <alignment horizontal="center"/>
    </xf>
    <xf numFmtId="4" fontId="18" fillId="7" borderId="32" xfId="6" applyNumberFormat="1" applyFont="1" applyFill="1" applyBorder="1" applyAlignment="1">
      <alignment horizontal="center"/>
    </xf>
    <xf numFmtId="4" fontId="18" fillId="7" borderId="33" xfId="6" applyNumberFormat="1" applyFont="1" applyFill="1" applyBorder="1" applyAlignment="1">
      <alignment horizontal="center"/>
    </xf>
    <xf numFmtId="168" fontId="24" fillId="10" borderId="34" xfId="6" applyNumberFormat="1" applyFont="1" applyFill="1" applyBorder="1" applyAlignment="1">
      <alignment horizontal="center"/>
    </xf>
    <xf numFmtId="3" fontId="9" fillId="7" borderId="0" xfId="0" applyNumberFormat="1" applyFont="1" applyFill="1"/>
    <xf numFmtId="3" fontId="9" fillId="0" borderId="0" xfId="0" applyNumberFormat="1" applyFont="1"/>
    <xf numFmtId="0" fontId="9" fillId="0" borderId="0" xfId="0" applyFont="1" applyAlignment="1">
      <alignment horizontal="right" vertical="center"/>
    </xf>
    <xf numFmtId="0" fontId="7" fillId="0" borderId="0" xfId="0" applyFont="1" applyAlignment="1">
      <alignment horizontal="right" vertical="center"/>
    </xf>
    <xf numFmtId="9" fontId="9" fillId="0" borderId="0" xfId="0" applyNumberFormat="1" applyFont="1" applyAlignment="1">
      <alignment horizontal="left" vertical="center"/>
    </xf>
    <xf numFmtId="9" fontId="9" fillId="0" borderId="0" xfId="2" applyFont="1" applyAlignment="1">
      <alignment horizontal="right" vertical="center"/>
    </xf>
    <xf numFmtId="0" fontId="11" fillId="3" borderId="0" xfId="0" applyFont="1" applyFill="1" applyAlignment="1">
      <alignment horizontal="right" vertical="center"/>
    </xf>
    <xf numFmtId="0" fontId="11" fillId="3" borderId="15" xfId="0" applyFont="1" applyFill="1" applyBorder="1" applyAlignment="1">
      <alignment horizontal="right" vertical="center"/>
    </xf>
    <xf numFmtId="0" fontId="11" fillId="9" borderId="0" xfId="6" applyFont="1" applyFill="1" applyAlignment="1">
      <alignment horizontal="right" vertical="center"/>
    </xf>
    <xf numFmtId="0" fontId="11" fillId="9" borderId="0" xfId="0" applyFont="1" applyFill="1" applyAlignment="1">
      <alignment horizontal="right" vertical="center"/>
    </xf>
    <xf numFmtId="0" fontId="23" fillId="8" borderId="0" xfId="6" applyFont="1" applyFill="1" applyAlignment="1">
      <alignment horizontal="right" vertical="center"/>
    </xf>
    <xf numFmtId="167" fontId="9" fillId="0" borderId="0" xfId="0" applyNumberFormat="1" applyFont="1" applyAlignment="1">
      <alignment horizontal="right" vertical="center"/>
    </xf>
    <xf numFmtId="165" fontId="2" fillId="10" borderId="0" xfId="0" applyNumberFormat="1" applyFont="1" applyFill="1" applyAlignment="1">
      <alignment vertical="center"/>
    </xf>
    <xf numFmtId="0" fontId="8" fillId="3" borderId="0" xfId="3" applyFont="1" applyFill="1" applyAlignment="1">
      <alignment horizontal="right" vertical="center" wrapText="1"/>
    </xf>
    <xf numFmtId="172" fontId="8" fillId="3" borderId="0" xfId="3" applyNumberFormat="1" applyFont="1" applyFill="1" applyAlignment="1">
      <alignment horizontal="right" vertical="center" wrapText="1"/>
    </xf>
    <xf numFmtId="0" fontId="8" fillId="4" borderId="0" xfId="0" applyFont="1" applyFill="1" applyAlignment="1">
      <alignment horizontal="right" vertical="center" wrapText="1"/>
    </xf>
    <xf numFmtId="0" fontId="12" fillId="5" borderId="0" xfId="3" applyFont="1" applyFill="1" applyAlignment="1">
      <alignment horizontal="right" vertical="center"/>
    </xf>
    <xf numFmtId="14" fontId="12" fillId="5" borderId="0" xfId="3" applyNumberFormat="1" applyFont="1" applyFill="1" applyAlignment="1">
      <alignment horizontal="right" vertical="center"/>
    </xf>
    <xf numFmtId="172" fontId="12" fillId="5" borderId="0" xfId="3" applyNumberFormat="1" applyFont="1" applyFill="1" applyAlignment="1">
      <alignment horizontal="right" vertical="center"/>
    </xf>
    <xf numFmtId="165" fontId="12" fillId="5" borderId="0" xfId="1" applyNumberFormat="1" applyFont="1" applyFill="1" applyBorder="1" applyAlignment="1">
      <alignment horizontal="right" vertical="center"/>
    </xf>
    <xf numFmtId="3" fontId="9" fillId="10" borderId="0" xfId="0" applyNumberFormat="1" applyFont="1" applyFill="1" applyAlignment="1">
      <alignment horizontal="right" vertical="center"/>
    </xf>
    <xf numFmtId="0" fontId="9" fillId="10" borderId="0" xfId="0" applyFont="1" applyFill="1" applyAlignment="1">
      <alignment horizontal="right" vertical="center"/>
    </xf>
    <xf numFmtId="1" fontId="9" fillId="10" borderId="0" xfId="0" applyNumberFormat="1" applyFont="1" applyFill="1" applyAlignment="1">
      <alignment horizontal="right" vertical="center"/>
    </xf>
    <xf numFmtId="1" fontId="9" fillId="10" borderId="0" xfId="3" applyNumberFormat="1" applyFont="1" applyFill="1" applyAlignment="1">
      <alignment horizontal="right" vertical="center"/>
    </xf>
    <xf numFmtId="165" fontId="9" fillId="10" borderId="0" xfId="1" applyNumberFormat="1" applyFont="1" applyFill="1" applyBorder="1" applyAlignment="1">
      <alignment horizontal="right" vertical="center"/>
    </xf>
    <xf numFmtId="169" fontId="9" fillId="10" borderId="0" xfId="1" applyNumberFormat="1" applyFont="1" applyFill="1" applyBorder="1" applyAlignment="1">
      <alignment horizontal="right" vertical="center"/>
    </xf>
    <xf numFmtId="0" fontId="33" fillId="0" borderId="0" xfId="0" applyFont="1" applyAlignment="1">
      <alignment vertical="center"/>
    </xf>
    <xf numFmtId="0" fontId="35" fillId="7" borderId="0" xfId="0" applyFont="1" applyFill="1" applyAlignment="1">
      <alignment horizontal="right" vertical="center"/>
    </xf>
    <xf numFmtId="0" fontId="33" fillId="7" borderId="0" xfId="0" applyFont="1" applyFill="1" applyAlignment="1">
      <alignment vertical="center"/>
    </xf>
    <xf numFmtId="9" fontId="33" fillId="0" borderId="0" xfId="2" applyFont="1" applyAlignment="1">
      <alignment vertical="center"/>
    </xf>
    <xf numFmtId="165" fontId="33" fillId="0" borderId="0" xfId="1" applyNumberFormat="1" applyFont="1" applyAlignment="1">
      <alignment vertical="center"/>
    </xf>
    <xf numFmtId="0" fontId="38" fillId="7" borderId="0" xfId="0" applyFont="1" applyFill="1"/>
    <xf numFmtId="0" fontId="33" fillId="0" borderId="0" xfId="0" applyFont="1"/>
    <xf numFmtId="10" fontId="33" fillId="0" borderId="0" xfId="2" applyNumberFormat="1" applyFont="1"/>
    <xf numFmtId="10" fontId="33" fillId="0" borderId="0" xfId="0" applyNumberFormat="1" applyFont="1"/>
    <xf numFmtId="9" fontId="33" fillId="0" borderId="0" xfId="2" applyFont="1"/>
    <xf numFmtId="10" fontId="33" fillId="0" borderId="0" xfId="2" applyNumberFormat="1" applyFont="1" applyBorder="1"/>
    <xf numFmtId="0" fontId="44" fillId="7" borderId="0" xfId="0" applyFont="1" applyFill="1" applyAlignment="1">
      <alignment vertical="center"/>
    </xf>
    <xf numFmtId="9" fontId="33" fillId="0" borderId="0" xfId="0" applyNumberFormat="1" applyFont="1"/>
    <xf numFmtId="0" fontId="33" fillId="0" borderId="0" xfId="0" applyFont="1" applyAlignment="1">
      <alignment wrapText="1"/>
    </xf>
    <xf numFmtId="165" fontId="33" fillId="0" borderId="0" xfId="1" applyNumberFormat="1" applyFont="1"/>
    <xf numFmtId="165" fontId="36" fillId="0" borderId="0" xfId="1" applyNumberFormat="1" applyFont="1"/>
    <xf numFmtId="0" fontId="33" fillId="0" borderId="0" xfId="0" pivotButton="1" applyFont="1"/>
    <xf numFmtId="1" fontId="33" fillId="0" borderId="0" xfId="0" applyNumberFormat="1" applyFont="1" applyAlignment="1">
      <alignment horizontal="left"/>
    </xf>
    <xf numFmtId="0" fontId="37" fillId="7" borderId="0" xfId="0" applyFont="1" applyFill="1" applyAlignment="1">
      <alignment horizontal="right" vertical="center"/>
    </xf>
    <xf numFmtId="0" fontId="43" fillId="7" borderId="0" xfId="0" applyFont="1" applyFill="1" applyAlignment="1">
      <alignment horizontal="right" vertical="center"/>
    </xf>
    <xf numFmtId="0" fontId="43" fillId="7" borderId="0" xfId="0" applyFont="1" applyFill="1" applyAlignment="1">
      <alignment vertical="center" wrapText="1"/>
    </xf>
    <xf numFmtId="0" fontId="37" fillId="23" borderId="0" xfId="0" applyFont="1" applyFill="1" applyAlignment="1">
      <alignment horizontal="right" vertical="center"/>
    </xf>
    <xf numFmtId="165" fontId="33" fillId="7" borderId="0" xfId="1" applyNumberFormat="1" applyFont="1" applyFill="1" applyBorder="1" applyAlignment="1">
      <alignment horizontal="right" vertical="center"/>
    </xf>
    <xf numFmtId="9" fontId="33" fillId="7" borderId="0" xfId="2" applyFont="1" applyFill="1" applyBorder="1" applyAlignment="1">
      <alignment horizontal="right" vertical="center"/>
    </xf>
    <xf numFmtId="1" fontId="33" fillId="0" borderId="0" xfId="0" applyNumberFormat="1" applyFont="1" applyAlignment="1">
      <alignment horizontal="right" vertical="center"/>
    </xf>
    <xf numFmtId="165" fontId="36" fillId="7" borderId="0" xfId="1" applyNumberFormat="1" applyFont="1" applyFill="1" applyBorder="1" applyAlignment="1">
      <alignment horizontal="right" vertical="center"/>
    </xf>
    <xf numFmtId="9" fontId="36" fillId="7" borderId="0" xfId="0" applyNumberFormat="1" applyFont="1" applyFill="1" applyAlignment="1">
      <alignment horizontal="right" vertical="center"/>
    </xf>
    <xf numFmtId="0" fontId="45" fillId="7" borderId="0" xfId="0" applyFont="1" applyFill="1" applyAlignment="1">
      <alignment horizontal="right" vertical="center"/>
    </xf>
    <xf numFmtId="0" fontId="36" fillId="0" borderId="17" xfId="0" applyFont="1" applyBorder="1" applyAlignment="1">
      <alignment horizontal="right" vertical="center"/>
    </xf>
    <xf numFmtId="165" fontId="36" fillId="0" borderId="17" xfId="1" applyNumberFormat="1" applyFont="1" applyBorder="1" applyAlignment="1">
      <alignment horizontal="right" vertical="center"/>
    </xf>
    <xf numFmtId="9" fontId="36" fillId="0" borderId="17" xfId="2" applyFont="1" applyBorder="1" applyAlignment="1">
      <alignment horizontal="right" vertical="center"/>
    </xf>
    <xf numFmtId="1" fontId="36" fillId="0" borderId="17" xfId="0" applyNumberFormat="1" applyFont="1" applyBorder="1" applyAlignment="1">
      <alignment horizontal="right" vertical="center"/>
    </xf>
    <xf numFmtId="9" fontId="33" fillId="7" borderId="0" xfId="2" applyFont="1" applyFill="1" applyAlignment="1">
      <alignment vertical="center"/>
    </xf>
    <xf numFmtId="14" fontId="46" fillId="10" borderId="0" xfId="0" applyNumberFormat="1" applyFont="1" applyFill="1" applyAlignment="1">
      <alignment horizontal="right" vertical="center"/>
    </xf>
    <xf numFmtId="0" fontId="0" fillId="0" borderId="0" xfId="0" pivotButton="1"/>
    <xf numFmtId="1" fontId="0" fillId="0" borderId="0" xfId="0" applyNumberFormat="1" applyAlignment="1">
      <alignment horizontal="left"/>
    </xf>
    <xf numFmtId="10" fontId="0" fillId="0" borderId="0" xfId="0" applyNumberFormat="1"/>
    <xf numFmtId="0" fontId="34" fillId="23" borderId="0" xfId="3" applyFont="1" applyFill="1" applyAlignment="1">
      <alignment horizontal="right" vertical="center" wrapText="1"/>
    </xf>
    <xf numFmtId="0" fontId="35" fillId="5" borderId="0" xfId="3" applyFont="1" applyFill="1" applyAlignment="1">
      <alignment horizontal="right" vertical="center"/>
    </xf>
    <xf numFmtId="14" fontId="35" fillId="5" borderId="0" xfId="3" applyNumberFormat="1" applyFont="1" applyFill="1" applyAlignment="1">
      <alignment horizontal="right" vertical="center"/>
    </xf>
    <xf numFmtId="0" fontId="46" fillId="14" borderId="46" xfId="0" applyFont="1" applyFill="1" applyBorder="1" applyAlignment="1">
      <alignment horizontal="right" vertical="center"/>
    </xf>
    <xf numFmtId="166" fontId="33" fillId="0" borderId="46" xfId="2" applyNumberFormat="1" applyFont="1" applyBorder="1"/>
    <xf numFmtId="17" fontId="33" fillId="10" borderId="0" xfId="0" applyNumberFormat="1" applyFont="1" applyFill="1"/>
    <xf numFmtId="17" fontId="36" fillId="30" borderId="0" xfId="0" applyNumberFormat="1" applyFont="1" applyFill="1"/>
    <xf numFmtId="166" fontId="33" fillId="30" borderId="46" xfId="2" applyNumberFormat="1" applyFont="1" applyFill="1" applyBorder="1"/>
    <xf numFmtId="0" fontId="46" fillId="0" borderId="0" xfId="0" applyFont="1" applyAlignment="1">
      <alignment horizontal="right" vertical="center"/>
    </xf>
    <xf numFmtId="166" fontId="33" fillId="0" borderId="0" xfId="2" applyNumberFormat="1" applyFont="1" applyFill="1" applyBorder="1"/>
    <xf numFmtId="0" fontId="47" fillId="14" borderId="46" xfId="0" applyFont="1" applyFill="1" applyBorder="1" applyAlignment="1">
      <alignment horizontal="right" vertical="center"/>
    </xf>
    <xf numFmtId="0" fontId="48" fillId="10" borderId="57" xfId="0" applyFont="1" applyFill="1" applyBorder="1"/>
    <xf numFmtId="0" fontId="49" fillId="32" borderId="58" xfId="0" applyFont="1" applyFill="1" applyBorder="1"/>
    <xf numFmtId="0" fontId="48" fillId="10" borderId="0" xfId="0" applyFont="1" applyFill="1" applyAlignment="1">
      <alignment horizontal="center"/>
    </xf>
    <xf numFmtId="0" fontId="48" fillId="10" borderId="0" xfId="0" applyFont="1" applyFill="1"/>
    <xf numFmtId="0" fontId="50" fillId="10" borderId="59" xfId="0" applyFont="1" applyFill="1" applyBorder="1"/>
    <xf numFmtId="0" fontId="52" fillId="10" borderId="0" xfId="0" applyFont="1" applyFill="1"/>
    <xf numFmtId="0" fontId="53" fillId="33" borderId="60" xfId="0" applyFont="1" applyFill="1" applyBorder="1" applyAlignment="1">
      <alignment horizontal="center"/>
    </xf>
    <xf numFmtId="0" fontId="53" fillId="33" borderId="60" xfId="0" applyFont="1" applyFill="1" applyBorder="1" applyAlignment="1">
      <alignment horizontal="center" wrapText="1"/>
    </xf>
    <xf numFmtId="0" fontId="54" fillId="33" borderId="61" xfId="0" applyFont="1" applyFill="1" applyBorder="1" applyAlignment="1">
      <alignment horizontal="center"/>
    </xf>
    <xf numFmtId="9" fontId="55" fillId="34" borderId="61" xfId="0" applyNumberFormat="1" applyFont="1" applyFill="1" applyBorder="1" applyAlignment="1">
      <alignment horizontal="center"/>
    </xf>
    <xf numFmtId="0" fontId="54" fillId="33" borderId="57" xfId="0" applyFont="1" applyFill="1" applyBorder="1" applyAlignment="1">
      <alignment horizontal="center"/>
    </xf>
    <xf numFmtId="0" fontId="35" fillId="17" borderId="0" xfId="3" applyFont="1" applyFill="1" applyAlignment="1">
      <alignment horizontal="right" vertical="center"/>
    </xf>
    <xf numFmtId="14" fontId="35" fillId="17" borderId="0" xfId="3" applyNumberFormat="1" applyFont="1" applyFill="1" applyAlignment="1">
      <alignment horizontal="right" vertical="center"/>
    </xf>
    <xf numFmtId="9" fontId="55" fillId="17" borderId="61" xfId="0" applyNumberFormat="1" applyFont="1" applyFill="1" applyBorder="1" applyAlignment="1">
      <alignment horizontal="center"/>
    </xf>
    <xf numFmtId="0" fontId="47" fillId="0" borderId="0" xfId="0" applyFont="1" applyAlignment="1">
      <alignment horizontal="right" vertical="center"/>
    </xf>
    <xf numFmtId="14" fontId="46" fillId="10" borderId="46" xfId="0" applyNumberFormat="1" applyFont="1" applyFill="1" applyBorder="1" applyAlignment="1">
      <alignment horizontal="right" vertical="center"/>
    </xf>
    <xf numFmtId="9" fontId="46" fillId="7" borderId="46" xfId="2" applyFont="1" applyFill="1" applyBorder="1" applyAlignment="1">
      <alignment horizontal="right" vertical="center"/>
    </xf>
    <xf numFmtId="9" fontId="47" fillId="0" borderId="46" xfId="2" applyFont="1" applyBorder="1" applyAlignment="1">
      <alignment horizontal="right" vertical="center"/>
    </xf>
    <xf numFmtId="9" fontId="46" fillId="0" borderId="46" xfId="2" applyFont="1" applyBorder="1" applyAlignment="1">
      <alignment horizontal="right" vertical="center"/>
    </xf>
    <xf numFmtId="10" fontId="0" fillId="0" borderId="0" xfId="2" applyNumberFormat="1" applyFont="1" applyFill="1" applyBorder="1" applyAlignment="1"/>
    <xf numFmtId="10" fontId="0" fillId="0" borderId="32" xfId="2" applyNumberFormat="1" applyFont="1" applyFill="1" applyBorder="1" applyAlignment="1"/>
    <xf numFmtId="170" fontId="33" fillId="0" borderId="0" xfId="2" applyNumberFormat="1" applyFont="1"/>
    <xf numFmtId="0" fontId="0" fillId="0" borderId="32" xfId="0" applyBorder="1"/>
    <xf numFmtId="0" fontId="56" fillId="0" borderId="62" xfId="0" applyFont="1" applyBorder="1" applyAlignment="1">
      <alignment horizontal="center"/>
    </xf>
    <xf numFmtId="10" fontId="0" fillId="17" borderId="0" xfId="2" applyNumberFormat="1" applyFont="1" applyFill="1" applyBorder="1" applyAlignment="1"/>
    <xf numFmtId="10" fontId="0" fillId="17" borderId="32" xfId="2" applyNumberFormat="1" applyFont="1" applyFill="1" applyBorder="1" applyAlignment="1"/>
    <xf numFmtId="0" fontId="38" fillId="0" borderId="0" xfId="0" applyFont="1"/>
    <xf numFmtId="14" fontId="35" fillId="14" borderId="0" xfId="3" applyNumberFormat="1" applyFont="1" applyFill="1" applyAlignment="1">
      <alignment horizontal="right" vertical="center"/>
    </xf>
    <xf numFmtId="9" fontId="33" fillId="14" borderId="0" xfId="2" applyFont="1" applyFill="1"/>
    <xf numFmtId="1" fontId="35" fillId="5" borderId="0" xfId="3" applyNumberFormat="1" applyFont="1" applyFill="1" applyAlignment="1">
      <alignment horizontal="right" vertical="center"/>
    </xf>
    <xf numFmtId="0" fontId="0" fillId="0" borderId="0" xfId="0" applyAlignment="1">
      <alignment horizontal="left"/>
    </xf>
    <xf numFmtId="0" fontId="40" fillId="5" borderId="0" xfId="3" applyFont="1" applyFill="1" applyAlignment="1">
      <alignment horizontal="right" vertical="center"/>
    </xf>
    <xf numFmtId="14" fontId="40" fillId="5" borderId="0" xfId="3" applyNumberFormat="1" applyFont="1" applyFill="1" applyAlignment="1">
      <alignment horizontal="right" vertical="center"/>
    </xf>
    <xf numFmtId="172" fontId="40" fillId="5" borderId="0" xfId="3" applyNumberFormat="1" applyFont="1" applyFill="1" applyAlignment="1">
      <alignment horizontal="right" vertical="center"/>
    </xf>
    <xf numFmtId="165" fontId="40" fillId="5" borderId="0" xfId="1" applyNumberFormat="1" applyFont="1" applyFill="1" applyBorder="1" applyAlignment="1">
      <alignment horizontal="right" vertical="center"/>
    </xf>
    <xf numFmtId="0" fontId="57" fillId="0" borderId="0" xfId="0" applyFont="1"/>
    <xf numFmtId="0" fontId="58" fillId="23" borderId="0" xfId="3" applyFont="1" applyFill="1" applyAlignment="1">
      <alignment horizontal="right" vertical="center"/>
    </xf>
    <xf numFmtId="0" fontId="57" fillId="5" borderId="0" xfId="3" applyFont="1" applyFill="1" applyAlignment="1">
      <alignment horizontal="right" vertical="center"/>
    </xf>
    <xf numFmtId="14" fontId="57" fillId="5" borderId="0" xfId="3" applyNumberFormat="1" applyFont="1" applyFill="1" applyAlignment="1">
      <alignment horizontal="right" vertical="center"/>
    </xf>
    <xf numFmtId="172" fontId="57" fillId="5" borderId="0" xfId="3" applyNumberFormat="1" applyFont="1" applyFill="1" applyAlignment="1">
      <alignment horizontal="right" vertical="center"/>
    </xf>
    <xf numFmtId="0" fontId="59" fillId="0" borderId="0" xfId="0" applyFont="1"/>
    <xf numFmtId="17" fontId="59" fillId="10" borderId="0" xfId="0" applyNumberFormat="1" applyFont="1" applyFill="1"/>
    <xf numFmtId="17" fontId="61" fillId="30" borderId="0" xfId="0" applyNumberFormat="1" applyFont="1" applyFill="1"/>
    <xf numFmtId="166" fontId="59" fillId="0" borderId="46" xfId="2" applyNumberFormat="1" applyFont="1" applyBorder="1"/>
    <xf numFmtId="166" fontId="59" fillId="30" borderId="46" xfId="2" applyNumberFormat="1" applyFont="1" applyFill="1" applyBorder="1"/>
    <xf numFmtId="166" fontId="59" fillId="0" borderId="0" xfId="2" applyNumberFormat="1" applyFont="1" applyFill="1" applyBorder="1"/>
    <xf numFmtId="10" fontId="59" fillId="0" borderId="0" xfId="2" applyNumberFormat="1" applyFont="1" applyBorder="1"/>
    <xf numFmtId="9" fontId="59" fillId="0" borderId="0" xfId="2" applyFont="1"/>
    <xf numFmtId="9" fontId="59" fillId="0" borderId="68" xfId="2" applyFont="1" applyBorder="1" applyAlignment="1">
      <alignment horizontal="right"/>
    </xf>
    <xf numFmtId="9" fontId="59" fillId="0" borderId="0" xfId="0" applyNumberFormat="1" applyFont="1"/>
    <xf numFmtId="10" fontId="59" fillId="0" borderId="0" xfId="2" applyNumberFormat="1" applyFont="1"/>
    <xf numFmtId="2" fontId="59" fillId="0" borderId="0" xfId="2" applyNumberFormat="1" applyFont="1"/>
    <xf numFmtId="10" fontId="59" fillId="0" borderId="0" xfId="0" applyNumberFormat="1" applyFont="1"/>
    <xf numFmtId="0" fontId="58" fillId="23" borderId="0" xfId="0" applyFont="1" applyFill="1"/>
    <xf numFmtId="0" fontId="58" fillId="37" borderId="0" xfId="0" applyFont="1" applyFill="1" applyAlignment="1">
      <alignment horizontal="center"/>
    </xf>
    <xf numFmtId="0" fontId="58" fillId="23" borderId="0" xfId="0" applyFont="1" applyFill="1" applyAlignment="1">
      <alignment horizontal="center"/>
    </xf>
    <xf numFmtId="175" fontId="57" fillId="0" borderId="69" xfId="2" applyNumberFormat="1" applyFont="1" applyBorder="1"/>
    <xf numFmtId="10" fontId="59" fillId="37" borderId="69" xfId="2" applyNumberFormat="1" applyFont="1" applyFill="1" applyBorder="1" applyAlignment="1">
      <alignment horizontal="center" vertical="center"/>
    </xf>
    <xf numFmtId="10" fontId="59" fillId="0" borderId="69" xfId="2" applyNumberFormat="1" applyFont="1" applyBorder="1" applyAlignment="1">
      <alignment horizontal="center" vertical="center"/>
    </xf>
    <xf numFmtId="10" fontId="59" fillId="14" borderId="69" xfId="2" applyNumberFormat="1" applyFont="1" applyFill="1" applyBorder="1" applyAlignment="1">
      <alignment horizontal="center" vertical="center"/>
    </xf>
    <xf numFmtId="166" fontId="59" fillId="0" borderId="0" xfId="0" applyNumberFormat="1" applyFont="1"/>
    <xf numFmtId="175" fontId="57" fillId="0" borderId="70" xfId="2" applyNumberFormat="1" applyFont="1" applyBorder="1"/>
    <xf numFmtId="10" fontId="59" fillId="37" borderId="70" xfId="2" applyNumberFormat="1" applyFont="1" applyFill="1" applyBorder="1" applyAlignment="1">
      <alignment horizontal="center" vertical="center"/>
    </xf>
    <xf numFmtId="10" fontId="59" fillId="0" borderId="70" xfId="2" applyNumberFormat="1" applyFont="1" applyBorder="1" applyAlignment="1">
      <alignment horizontal="center" vertical="center"/>
    </xf>
    <xf numFmtId="170" fontId="59" fillId="14" borderId="70" xfId="2" applyNumberFormat="1" applyFont="1" applyFill="1" applyBorder="1" applyAlignment="1">
      <alignment horizontal="center" vertical="center"/>
    </xf>
    <xf numFmtId="2" fontId="59" fillId="37" borderId="70" xfId="2" applyNumberFormat="1" applyFont="1" applyFill="1" applyBorder="1" applyAlignment="1">
      <alignment horizontal="center" vertical="center"/>
    </xf>
    <xf numFmtId="2" fontId="59" fillId="0" borderId="70" xfId="2" applyNumberFormat="1" applyFont="1" applyBorder="1" applyAlignment="1">
      <alignment horizontal="center" vertical="center"/>
    </xf>
    <xf numFmtId="2" fontId="59" fillId="14" borderId="70" xfId="2" applyNumberFormat="1" applyFont="1" applyFill="1" applyBorder="1" applyAlignment="1">
      <alignment horizontal="center" vertical="center"/>
    </xf>
    <xf numFmtId="175" fontId="59" fillId="0" borderId="0" xfId="2" applyNumberFormat="1" applyFont="1"/>
    <xf numFmtId="10" fontId="59" fillId="37" borderId="70" xfId="2" applyNumberFormat="1" applyFont="1" applyFill="1" applyBorder="1" applyAlignment="1">
      <alignment horizontal="center"/>
    </xf>
    <xf numFmtId="10" fontId="59" fillId="0" borderId="70" xfId="2" applyNumberFormat="1" applyFont="1" applyBorder="1" applyAlignment="1">
      <alignment horizontal="center"/>
    </xf>
    <xf numFmtId="10" fontId="59" fillId="14" borderId="70" xfId="2" applyNumberFormat="1" applyFont="1" applyFill="1" applyBorder="1" applyAlignment="1">
      <alignment horizontal="center" vertical="center"/>
    </xf>
    <xf numFmtId="9" fontId="59" fillId="0" borderId="0" xfId="2" applyFont="1" applyAlignment="1">
      <alignment horizontal="center"/>
    </xf>
    <xf numFmtId="175" fontId="60" fillId="14" borderId="0" xfId="2" applyNumberFormat="1" applyFont="1" applyFill="1" applyBorder="1" applyAlignment="1">
      <alignment horizontal="center"/>
    </xf>
    <xf numFmtId="9" fontId="59" fillId="0" borderId="76" xfId="2" applyFont="1" applyBorder="1" applyAlignment="1">
      <alignment horizontal="center"/>
    </xf>
    <xf numFmtId="9" fontId="59" fillId="0" borderId="77" xfId="2" applyFont="1" applyBorder="1" applyAlignment="1">
      <alignment horizontal="center"/>
    </xf>
    <xf numFmtId="9" fontId="59" fillId="37" borderId="77" xfId="2" applyFont="1" applyFill="1" applyBorder="1" applyAlignment="1">
      <alignment horizontal="center" vertical="center"/>
    </xf>
    <xf numFmtId="14" fontId="57" fillId="10" borderId="0" xfId="0" applyNumberFormat="1" applyFont="1" applyFill="1" applyAlignment="1">
      <alignment horizontal="right" vertical="center"/>
    </xf>
    <xf numFmtId="0" fontId="57" fillId="14" borderId="46" xfId="0" applyFont="1" applyFill="1" applyBorder="1" applyAlignment="1">
      <alignment horizontal="right" vertical="center"/>
    </xf>
    <xf numFmtId="0" fontId="57" fillId="0" borderId="0" xfId="0" applyFont="1" applyAlignment="1">
      <alignment horizontal="right" vertical="center"/>
    </xf>
    <xf numFmtId="0" fontId="59" fillId="0" borderId="0" xfId="0" applyFont="1" applyAlignment="1">
      <alignment horizontal="right" vertical="center"/>
    </xf>
    <xf numFmtId="0" fontId="60" fillId="14" borderId="46" xfId="0" applyFont="1" applyFill="1" applyBorder="1" applyAlignment="1">
      <alignment horizontal="right" vertical="center"/>
    </xf>
    <xf numFmtId="0" fontId="60" fillId="0" borderId="0" xfId="0" applyFont="1" applyAlignment="1">
      <alignment horizontal="right" vertical="center"/>
    </xf>
    <xf numFmtId="0" fontId="62" fillId="0" borderId="67" xfId="0" applyFont="1" applyBorder="1" applyAlignment="1">
      <alignment horizontal="center"/>
    </xf>
    <xf numFmtId="14" fontId="57" fillId="10" borderId="46" xfId="0" applyNumberFormat="1" applyFont="1" applyFill="1" applyBorder="1" applyAlignment="1">
      <alignment horizontal="right" vertical="center"/>
    </xf>
    <xf numFmtId="9" fontId="57" fillId="0" borderId="46" xfId="2" applyFont="1" applyBorder="1" applyAlignment="1">
      <alignment horizontal="right" vertical="center"/>
    </xf>
    <xf numFmtId="9" fontId="57" fillId="7" borderId="46" xfId="2" applyFont="1" applyFill="1" applyBorder="1" applyAlignment="1">
      <alignment horizontal="right" vertical="center"/>
    </xf>
    <xf numFmtId="9" fontId="60" fillId="0" borderId="46" xfId="2" applyFont="1" applyBorder="1" applyAlignment="1">
      <alignment horizontal="right" vertical="center"/>
    </xf>
    <xf numFmtId="10" fontId="59" fillId="14" borderId="71" xfId="2" applyNumberFormat="1" applyFont="1" applyFill="1" applyBorder="1" applyAlignment="1">
      <alignment horizontal="center" vertical="center"/>
    </xf>
    <xf numFmtId="175" fontId="63" fillId="0" borderId="0" xfId="2" applyNumberFormat="1" applyFont="1" applyAlignment="1">
      <alignment horizontal="center"/>
    </xf>
    <xf numFmtId="0" fontId="0" fillId="10" borderId="0" xfId="0" applyFill="1"/>
    <xf numFmtId="0" fontId="0" fillId="10" borderId="32" xfId="0" applyFill="1" applyBorder="1"/>
    <xf numFmtId="2" fontId="59" fillId="0" borderId="0" xfId="2" applyNumberFormat="1" applyFont="1" applyFill="1" applyBorder="1"/>
    <xf numFmtId="0" fontId="64" fillId="0" borderId="0" xfId="0" applyFont="1"/>
    <xf numFmtId="0" fontId="65" fillId="23" borderId="0" xfId="0" applyFont="1" applyFill="1" applyAlignment="1">
      <alignment horizontal="right"/>
    </xf>
    <xf numFmtId="0" fontId="65" fillId="23" borderId="0" xfId="0" applyFont="1" applyFill="1"/>
    <xf numFmtId="0" fontId="66" fillId="5" borderId="2" xfId="0" applyFont="1" applyFill="1" applyBorder="1" applyAlignment="1">
      <alignment horizontal="right"/>
    </xf>
    <xf numFmtId="10" fontId="67" fillId="0" borderId="2" xfId="0" applyNumberFormat="1" applyFont="1" applyBorder="1" applyAlignment="1">
      <alignment horizontal="left"/>
    </xf>
    <xf numFmtId="9" fontId="64" fillId="0" borderId="0" xfId="0" applyNumberFormat="1" applyFont="1"/>
    <xf numFmtId="166" fontId="64" fillId="0" borderId="0" xfId="2" applyNumberFormat="1" applyFont="1"/>
    <xf numFmtId="9" fontId="64" fillId="0" borderId="0" xfId="2" applyFont="1"/>
    <xf numFmtId="10" fontId="67" fillId="0" borderId="2" xfId="0" applyNumberFormat="1" applyFont="1" applyBorder="1" applyAlignment="1">
      <alignment horizontal="left" vertical="center"/>
    </xf>
    <xf numFmtId="9" fontId="67" fillId="0" borderId="2" xfId="0" applyNumberFormat="1" applyFont="1" applyBorder="1" applyAlignment="1">
      <alignment horizontal="left"/>
    </xf>
    <xf numFmtId="166" fontId="67" fillId="0" borderId="2" xfId="0" applyNumberFormat="1" applyFont="1" applyBorder="1" applyAlignment="1">
      <alignment horizontal="left"/>
    </xf>
    <xf numFmtId="0" fontId="64" fillId="25" borderId="9" xfId="0" applyFont="1" applyFill="1" applyBorder="1"/>
    <xf numFmtId="3" fontId="64" fillId="25" borderId="11" xfId="0" applyNumberFormat="1" applyFont="1" applyFill="1" applyBorder="1"/>
    <xf numFmtId="0" fontId="64" fillId="25" borderId="34" xfId="0" applyFont="1" applyFill="1" applyBorder="1"/>
    <xf numFmtId="3" fontId="64" fillId="25" borderId="40" xfId="0" applyNumberFormat="1" applyFont="1" applyFill="1" applyBorder="1"/>
    <xf numFmtId="0" fontId="64" fillId="25" borderId="41" xfId="0" applyFont="1" applyFill="1" applyBorder="1"/>
    <xf numFmtId="3" fontId="64" fillId="25" borderId="42" xfId="0" applyNumberFormat="1" applyFont="1" applyFill="1" applyBorder="1"/>
    <xf numFmtId="0" fontId="64" fillId="7" borderId="0" xfId="0" applyFont="1" applyFill="1"/>
    <xf numFmtId="0" fontId="64" fillId="26" borderId="9" xfId="0" applyFont="1" applyFill="1" applyBorder="1"/>
    <xf numFmtId="0" fontId="64" fillId="26" borderId="11" xfId="0" applyFont="1" applyFill="1" applyBorder="1"/>
    <xf numFmtId="0" fontId="64" fillId="26" borderId="41" xfId="0" applyFont="1" applyFill="1" applyBorder="1"/>
    <xf numFmtId="0" fontId="64" fillId="26" borderId="42" xfId="0" applyFont="1" applyFill="1" applyBorder="1"/>
    <xf numFmtId="0" fontId="67" fillId="7" borderId="0" xfId="0" applyFont="1" applyFill="1"/>
    <xf numFmtId="166" fontId="67" fillId="7" borderId="0" xfId="2" applyNumberFormat="1" applyFont="1" applyFill="1"/>
    <xf numFmtId="10" fontId="67" fillId="7" borderId="0" xfId="2" applyNumberFormat="1" applyFont="1" applyFill="1"/>
    <xf numFmtId="0" fontId="65" fillId="23" borderId="0" xfId="0" applyFont="1" applyFill="1" applyAlignment="1">
      <alignment vertical="center" wrapText="1"/>
    </xf>
    <xf numFmtId="0" fontId="65" fillId="22" borderId="0" xfId="0" applyFont="1" applyFill="1" applyAlignment="1">
      <alignment vertical="center" wrapText="1"/>
    </xf>
    <xf numFmtId="0" fontId="65" fillId="24" borderId="0" xfId="0" applyFont="1" applyFill="1" applyAlignment="1">
      <alignment vertical="center" wrapText="1"/>
    </xf>
    <xf numFmtId="165" fontId="67" fillId="23" borderId="0" xfId="1" applyNumberFormat="1" applyFont="1" applyFill="1"/>
    <xf numFmtId="165" fontId="67" fillId="22" borderId="0" xfId="1" applyNumberFormat="1" applyFont="1" applyFill="1"/>
    <xf numFmtId="165" fontId="67" fillId="24" borderId="0" xfId="1" applyNumberFormat="1" applyFont="1" applyFill="1"/>
    <xf numFmtId="0" fontId="65" fillId="23" borderId="50" xfId="0" applyFont="1" applyFill="1" applyBorder="1"/>
    <xf numFmtId="0" fontId="67" fillId="20" borderId="50" xfId="0" applyFont="1" applyFill="1" applyBorder="1"/>
    <xf numFmtId="0" fontId="67" fillId="14" borderId="50" xfId="0" applyFont="1" applyFill="1" applyBorder="1"/>
    <xf numFmtId="0" fontId="67" fillId="27" borderId="50" xfId="0" applyFont="1" applyFill="1" applyBorder="1"/>
    <xf numFmtId="0" fontId="67" fillId="11" borderId="50" xfId="0" applyFont="1" applyFill="1" applyBorder="1"/>
    <xf numFmtId="165" fontId="67" fillId="28" borderId="50" xfId="1" applyNumberFormat="1" applyFont="1" applyFill="1" applyBorder="1"/>
    <xf numFmtId="165" fontId="67" fillId="20" borderId="50" xfId="1" applyNumberFormat="1" applyFont="1" applyFill="1" applyBorder="1"/>
    <xf numFmtId="165" fontId="67" fillId="14" borderId="50" xfId="0" applyNumberFormat="1" applyFont="1" applyFill="1" applyBorder="1"/>
    <xf numFmtId="165" fontId="67" fillId="27" borderId="50" xfId="1" applyNumberFormat="1" applyFont="1" applyFill="1" applyBorder="1"/>
    <xf numFmtId="165" fontId="67" fillId="27" borderId="50" xfId="0" applyNumberFormat="1" applyFont="1" applyFill="1" applyBorder="1"/>
    <xf numFmtId="165" fontId="67" fillId="11" borderId="50" xfId="0" applyNumberFormat="1" applyFont="1" applyFill="1" applyBorder="1"/>
    <xf numFmtId="14" fontId="65" fillId="23" borderId="0" xfId="0" applyNumberFormat="1" applyFont="1" applyFill="1"/>
    <xf numFmtId="164" fontId="67" fillId="7" borderId="0" xfId="1" applyFont="1" applyFill="1"/>
    <xf numFmtId="165" fontId="67" fillId="7" borderId="0" xfId="1" applyNumberFormat="1" applyFont="1" applyFill="1"/>
    <xf numFmtId="0" fontId="65" fillId="23" borderId="0" xfId="0" applyFont="1" applyFill="1" applyAlignment="1">
      <alignment horizontal="center" vertical="center"/>
    </xf>
    <xf numFmtId="0" fontId="70" fillId="0" borderId="1" xfId="0" applyFont="1" applyBorder="1" applyAlignment="1">
      <alignment horizontal="left" vertical="center"/>
    </xf>
    <xf numFmtId="15" fontId="70" fillId="6" borderId="1" xfId="0" applyNumberFormat="1" applyFont="1" applyFill="1" applyBorder="1" applyAlignment="1">
      <alignment horizontal="left" vertical="center"/>
    </xf>
    <xf numFmtId="1" fontId="70" fillId="0" borderId="1" xfId="0" applyNumberFormat="1" applyFont="1" applyBorder="1" applyAlignment="1">
      <alignment horizontal="left" vertical="center"/>
    </xf>
    <xf numFmtId="0" fontId="70" fillId="6" borderId="1" xfId="0" applyFont="1" applyFill="1" applyBorder="1" applyAlignment="1">
      <alignment horizontal="left" vertical="center"/>
    </xf>
    <xf numFmtId="10" fontId="70" fillId="0" borderId="1" xfId="0" applyNumberFormat="1" applyFont="1" applyBorder="1" applyAlignment="1">
      <alignment horizontal="left" vertical="center"/>
    </xf>
    <xf numFmtId="0" fontId="65" fillId="23" borderId="1" xfId="0" applyFont="1" applyFill="1" applyBorder="1" applyAlignment="1">
      <alignment horizontal="center" vertical="center"/>
    </xf>
    <xf numFmtId="0" fontId="66" fillId="14" borderId="71" xfId="0" applyFont="1" applyFill="1" applyBorder="1" applyAlignment="1">
      <alignment horizontal="right" vertical="center"/>
    </xf>
    <xf numFmtId="10" fontId="71" fillId="0" borderId="71" xfId="2" applyNumberFormat="1" applyFont="1" applyFill="1" applyBorder="1" applyAlignment="1">
      <alignment horizontal="center" vertical="center"/>
    </xf>
    <xf numFmtId="10" fontId="72" fillId="0" borderId="71" xfId="2" applyNumberFormat="1" applyFont="1" applyFill="1" applyBorder="1" applyAlignment="1">
      <alignment horizontal="center" vertical="center"/>
    </xf>
    <xf numFmtId="0" fontId="66" fillId="14" borderId="70" xfId="0" applyFont="1" applyFill="1" applyBorder="1" applyAlignment="1">
      <alignment horizontal="right" vertical="center"/>
    </xf>
    <xf numFmtId="10" fontId="71" fillId="0" borderId="70" xfId="2" applyNumberFormat="1" applyFont="1" applyFill="1" applyBorder="1" applyAlignment="1">
      <alignment horizontal="center" vertical="center"/>
    </xf>
    <xf numFmtId="10" fontId="72" fillId="0" borderId="70" xfId="2" applyNumberFormat="1" applyFont="1" applyFill="1" applyBorder="1" applyAlignment="1">
      <alignment horizontal="center" vertical="center"/>
    </xf>
    <xf numFmtId="10" fontId="71" fillId="0" borderId="70" xfId="0" applyNumberFormat="1" applyFont="1" applyBorder="1" applyAlignment="1">
      <alignment horizontal="center" vertical="center"/>
    </xf>
    <xf numFmtId="10" fontId="73" fillId="0" borderId="70" xfId="0" applyNumberFormat="1" applyFont="1" applyBorder="1" applyAlignment="1">
      <alignment horizontal="center" vertical="center"/>
    </xf>
    <xf numFmtId="0" fontId="66" fillId="14" borderId="78" xfId="0" applyFont="1" applyFill="1" applyBorder="1" applyAlignment="1">
      <alignment horizontal="right" vertical="center"/>
    </xf>
    <xf numFmtId="10" fontId="71" fillId="0" borderId="78" xfId="2" applyNumberFormat="1" applyFont="1" applyFill="1" applyBorder="1" applyAlignment="1">
      <alignment horizontal="center" vertical="center"/>
    </xf>
    <xf numFmtId="10" fontId="72" fillId="0" borderId="78" xfId="2" applyNumberFormat="1" applyFont="1" applyFill="1" applyBorder="1" applyAlignment="1">
      <alignment horizontal="center" vertical="center"/>
    </xf>
    <xf numFmtId="10" fontId="71" fillId="0" borderId="78" xfId="0" applyNumberFormat="1" applyFont="1" applyBorder="1" applyAlignment="1">
      <alignment horizontal="center" vertical="center"/>
    </xf>
    <xf numFmtId="10" fontId="73" fillId="0" borderId="78" xfId="0" applyNumberFormat="1" applyFont="1" applyBorder="1" applyAlignment="1">
      <alignment horizontal="center" vertical="center"/>
    </xf>
    <xf numFmtId="0" fontId="69" fillId="10" borderId="1" xfId="0" applyFont="1" applyFill="1" applyBorder="1" applyAlignment="1">
      <alignment horizontal="right" vertical="center"/>
    </xf>
    <xf numFmtId="0" fontId="69" fillId="10" borderId="1" xfId="0" applyFont="1" applyFill="1" applyBorder="1" applyAlignment="1">
      <alignment vertical="center"/>
    </xf>
    <xf numFmtId="0" fontId="69" fillId="10" borderId="1" xfId="0" applyFont="1" applyFill="1" applyBorder="1" applyAlignment="1">
      <alignment horizontal="center" vertical="center"/>
    </xf>
    <xf numFmtId="0" fontId="66" fillId="5" borderId="4" xfId="0" applyFont="1" applyFill="1" applyBorder="1" applyAlignment="1">
      <alignment horizontal="right" vertical="center"/>
    </xf>
    <xf numFmtId="0" fontId="71" fillId="6" borderId="4" xfId="0" applyFont="1" applyFill="1" applyBorder="1" applyAlignment="1">
      <alignment vertical="center"/>
    </xf>
    <xf numFmtId="9" fontId="67" fillId="0" borderId="0" xfId="0" applyNumberFormat="1" applyFont="1" applyAlignment="1">
      <alignment vertical="center"/>
    </xf>
    <xf numFmtId="0" fontId="66" fillId="5" borderId="0" xfId="0" applyFont="1" applyFill="1" applyAlignment="1">
      <alignment horizontal="right" vertical="center"/>
    </xf>
    <xf numFmtId="0" fontId="71" fillId="6" borderId="0" xfId="0" applyFont="1" applyFill="1" applyAlignment="1">
      <alignment vertical="center"/>
    </xf>
    <xf numFmtId="0" fontId="66" fillId="5" borderId="16" xfId="0" applyFont="1" applyFill="1" applyBorder="1" applyAlignment="1">
      <alignment horizontal="right" vertical="center"/>
    </xf>
    <xf numFmtId="0" fontId="71" fillId="6" borderId="16" xfId="0" applyFont="1" applyFill="1" applyBorder="1" applyAlignment="1">
      <alignment vertical="center"/>
    </xf>
    <xf numFmtId="9" fontId="71" fillId="6" borderId="16" xfId="2" applyFont="1" applyFill="1" applyBorder="1" applyAlignment="1">
      <alignment vertical="center"/>
    </xf>
    <xf numFmtId="0" fontId="75" fillId="15" borderId="16" xfId="0" applyFont="1" applyFill="1" applyBorder="1" applyAlignment="1">
      <alignment horizontal="right" vertical="center"/>
    </xf>
    <xf numFmtId="0" fontId="75" fillId="15" borderId="16" xfId="0" applyFont="1" applyFill="1" applyBorder="1" applyAlignment="1">
      <alignment vertical="center" wrapText="1"/>
    </xf>
    <xf numFmtId="0" fontId="66" fillId="14" borderId="16" xfId="0" applyFont="1" applyFill="1" applyBorder="1" applyAlignment="1">
      <alignment horizontal="right" vertical="center"/>
    </xf>
    <xf numFmtId="0" fontId="70" fillId="6" borderId="20" xfId="0" applyFont="1" applyFill="1" applyBorder="1" applyAlignment="1">
      <alignment vertical="center"/>
    </xf>
    <xf numFmtId="0" fontId="70" fillId="6" borderId="1" xfId="0" applyFont="1" applyFill="1" applyBorder="1" applyAlignment="1">
      <alignment vertical="center"/>
    </xf>
    <xf numFmtId="0" fontId="66" fillId="5" borderId="1" xfId="0" applyFont="1" applyFill="1" applyBorder="1" applyAlignment="1">
      <alignment horizontal="right" vertical="center" wrapText="1"/>
    </xf>
    <xf numFmtId="0" fontId="70" fillId="6" borderId="19" xfId="0" applyFont="1" applyFill="1" applyBorder="1" applyAlignment="1">
      <alignment vertical="center"/>
    </xf>
    <xf numFmtId="0" fontId="66" fillId="14" borderId="4" xfId="0" applyFont="1" applyFill="1" applyBorder="1" applyAlignment="1">
      <alignment horizontal="right" vertical="center"/>
    </xf>
    <xf numFmtId="0" fontId="76" fillId="14" borderId="16" xfId="0" applyFont="1" applyFill="1" applyBorder="1" applyAlignment="1">
      <alignment horizontal="right"/>
    </xf>
    <xf numFmtId="0" fontId="67" fillId="0" borderId="0" xfId="0" applyFont="1" applyAlignment="1">
      <alignment vertical="center"/>
    </xf>
    <xf numFmtId="0" fontId="77" fillId="23" borderId="0" xfId="0" applyFont="1" applyFill="1" applyAlignment="1">
      <alignment horizontal="right" vertical="center"/>
    </xf>
    <xf numFmtId="0" fontId="75" fillId="7" borderId="0" xfId="0" applyFont="1" applyFill="1" applyAlignment="1">
      <alignment horizontal="right" vertical="center"/>
    </xf>
    <xf numFmtId="0" fontId="75" fillId="7" borderId="0" xfId="0" applyFont="1" applyFill="1" applyAlignment="1">
      <alignment vertical="center" wrapText="1"/>
    </xf>
    <xf numFmtId="1" fontId="67" fillId="0" borderId="3" xfId="0" applyNumberFormat="1" applyFont="1" applyBorder="1" applyAlignment="1">
      <alignment horizontal="right" vertical="center"/>
    </xf>
    <xf numFmtId="166" fontId="67" fillId="0" borderId="50" xfId="0" applyNumberFormat="1" applyFont="1" applyBorder="1" applyAlignment="1">
      <alignment horizontal="right" vertical="center"/>
    </xf>
    <xf numFmtId="177" fontId="67" fillId="0" borderId="50" xfId="1" applyNumberFormat="1" applyFont="1" applyBorder="1" applyAlignment="1">
      <alignment vertical="center"/>
    </xf>
    <xf numFmtId="9" fontId="67" fillId="0" borderId="3" xfId="2" applyFont="1" applyBorder="1" applyAlignment="1">
      <alignment horizontal="right" vertical="center"/>
    </xf>
    <xf numFmtId="1" fontId="67" fillId="0" borderId="2" xfId="0" applyNumberFormat="1" applyFont="1" applyBorder="1" applyAlignment="1">
      <alignment horizontal="right" vertical="center"/>
    </xf>
    <xf numFmtId="9" fontId="67" fillId="0" borderId="2" xfId="2" applyFont="1" applyBorder="1" applyAlignment="1">
      <alignment horizontal="right" vertical="center"/>
    </xf>
    <xf numFmtId="0" fontId="78" fillId="7" borderId="0" xfId="0" applyFont="1" applyFill="1" applyAlignment="1">
      <alignment horizontal="right" vertical="center"/>
    </xf>
    <xf numFmtId="0" fontId="70" fillId="7" borderId="0" xfId="0" applyFont="1" applyFill="1" applyAlignment="1">
      <alignment vertical="center"/>
    </xf>
    <xf numFmtId="1" fontId="67" fillId="0" borderId="0" xfId="0" applyNumberFormat="1" applyFont="1" applyAlignment="1">
      <alignment horizontal="right" vertical="center"/>
    </xf>
    <xf numFmtId="0" fontId="79" fillId="0" borderId="17" xfId="0" applyFont="1" applyBorder="1" applyAlignment="1">
      <alignment horizontal="right" vertical="center"/>
    </xf>
    <xf numFmtId="1" fontId="79" fillId="0" borderId="17" xfId="0" applyNumberFormat="1" applyFont="1" applyBorder="1" applyAlignment="1">
      <alignment horizontal="right" vertical="center"/>
    </xf>
    <xf numFmtId="9" fontId="79" fillId="0" borderId="51" xfId="0" applyNumberFormat="1" applyFont="1" applyBorder="1" applyAlignment="1">
      <alignment horizontal="right" vertical="center"/>
    </xf>
    <xf numFmtId="177" fontId="79" fillId="0" borderId="51" xfId="1" applyNumberFormat="1" applyFont="1" applyBorder="1" applyAlignment="1">
      <alignment vertical="center"/>
    </xf>
    <xf numFmtId="9" fontId="79" fillId="0" borderId="17" xfId="0" applyNumberFormat="1" applyFont="1" applyBorder="1" applyAlignment="1">
      <alignment horizontal="right" vertical="center"/>
    </xf>
    <xf numFmtId="0" fontId="79" fillId="0" borderId="0" xfId="0" applyFont="1" applyAlignment="1">
      <alignment horizontal="right" vertical="center"/>
    </xf>
    <xf numFmtId="1" fontId="79" fillId="0" borderId="0" xfId="0" applyNumberFormat="1" applyFont="1" applyAlignment="1">
      <alignment horizontal="right" vertical="center"/>
    </xf>
    <xf numFmtId="1" fontId="80" fillId="0" borderId="0" xfId="0" applyNumberFormat="1" applyFont="1" applyAlignment="1">
      <alignment horizontal="right" vertical="center"/>
    </xf>
    <xf numFmtId="9" fontId="79" fillId="0" borderId="0" xfId="0" applyNumberFormat="1" applyFont="1" applyAlignment="1">
      <alignment horizontal="right" vertical="center"/>
    </xf>
    <xf numFmtId="9" fontId="80" fillId="0" borderId="0" xfId="0" applyNumberFormat="1" applyFont="1" applyAlignment="1">
      <alignment horizontal="right" vertical="center"/>
    </xf>
    <xf numFmtId="9" fontId="67" fillId="0" borderId="0" xfId="2" applyFont="1" applyAlignment="1">
      <alignment vertical="center"/>
    </xf>
    <xf numFmtId="0" fontId="77" fillId="7" borderId="0" xfId="0" applyFont="1" applyFill="1" applyAlignment="1">
      <alignment horizontal="right" vertical="center"/>
    </xf>
    <xf numFmtId="165" fontId="67" fillId="0" borderId="0" xfId="1" applyNumberFormat="1" applyFont="1" applyAlignment="1">
      <alignment vertical="center"/>
    </xf>
    <xf numFmtId="0" fontId="67" fillId="7" borderId="0" xfId="0" applyFont="1" applyFill="1" applyAlignment="1">
      <alignment vertical="center"/>
    </xf>
    <xf numFmtId="165" fontId="79" fillId="0" borderId="17" xfId="1" applyNumberFormat="1" applyFont="1" applyBorder="1" applyAlignment="1">
      <alignment horizontal="right" vertical="center"/>
    </xf>
    <xf numFmtId="9" fontId="79" fillId="0" borderId="17" xfId="2" applyFont="1" applyBorder="1" applyAlignment="1">
      <alignment horizontal="right" vertical="center"/>
    </xf>
    <xf numFmtId="10" fontId="80" fillId="0" borderId="0" xfId="0" applyNumberFormat="1" applyFont="1" applyAlignment="1">
      <alignment horizontal="right" vertical="center"/>
    </xf>
    <xf numFmtId="0" fontId="65" fillId="23" borderId="1" xfId="0" applyFont="1" applyFill="1" applyBorder="1" applyAlignment="1">
      <alignment vertical="center" wrapText="1"/>
    </xf>
    <xf numFmtId="0" fontId="65" fillId="23" borderId="19" xfId="0" applyFont="1" applyFill="1" applyBorder="1" applyAlignment="1">
      <alignment horizontal="center" vertical="center"/>
    </xf>
    <xf numFmtId="0" fontId="69" fillId="7" borderId="1" xfId="0" applyFont="1" applyFill="1" applyBorder="1" applyAlignment="1">
      <alignment horizontal="right" vertical="center" wrapText="1"/>
    </xf>
    <xf numFmtId="0" fontId="69" fillId="7" borderId="20" xfId="0" applyFont="1" applyFill="1" applyBorder="1" applyAlignment="1">
      <alignment horizontal="right" vertical="center" wrapText="1"/>
    </xf>
    <xf numFmtId="0" fontId="69" fillId="7" borderId="1" xfId="0" applyFont="1" applyFill="1" applyBorder="1" applyAlignment="1">
      <alignment horizontal="center" vertical="center" wrapText="1"/>
    </xf>
    <xf numFmtId="9" fontId="67" fillId="0" borderId="0" xfId="0" applyNumberFormat="1" applyFont="1" applyAlignment="1">
      <alignment horizontal="right" vertical="center"/>
    </xf>
    <xf numFmtId="9" fontId="67" fillId="0" borderId="14" xfId="0" applyNumberFormat="1" applyFont="1" applyBorder="1" applyAlignment="1">
      <alignment horizontal="right" vertical="center"/>
    </xf>
    <xf numFmtId="1" fontId="67" fillId="0" borderId="0" xfId="0" applyNumberFormat="1" applyFont="1" applyAlignment="1">
      <alignment horizontal="center" vertical="center"/>
    </xf>
    <xf numFmtId="1" fontId="81" fillId="0" borderId="0" xfId="0" applyNumberFormat="1" applyFont="1" applyAlignment="1">
      <alignment horizontal="center" vertical="center"/>
    </xf>
    <xf numFmtId="1" fontId="82" fillId="0" borderId="0" xfId="0" applyNumberFormat="1" applyFont="1" applyAlignment="1">
      <alignment horizontal="center" vertical="center"/>
    </xf>
    <xf numFmtId="1" fontId="83" fillId="0" borderId="0" xfId="0" applyNumberFormat="1" applyFont="1" applyAlignment="1">
      <alignment horizontal="center" vertical="center"/>
    </xf>
    <xf numFmtId="9" fontId="79" fillId="0" borderId="21" xfId="2" applyFont="1" applyBorder="1" applyAlignment="1">
      <alignment horizontal="right" vertical="center"/>
    </xf>
    <xf numFmtId="1" fontId="84" fillId="0" borderId="49" xfId="2" applyNumberFormat="1" applyFont="1" applyFill="1" applyBorder="1" applyAlignment="1">
      <alignment horizontal="center" vertical="center"/>
    </xf>
    <xf numFmtId="1" fontId="84" fillId="0" borderId="17" xfId="0" applyNumberFormat="1" applyFont="1" applyBorder="1" applyAlignment="1">
      <alignment horizontal="center" vertical="center"/>
    </xf>
    <xf numFmtId="166" fontId="80" fillId="0" borderId="0" xfId="0" applyNumberFormat="1" applyFont="1" applyAlignment="1">
      <alignment horizontal="right" vertical="center"/>
    </xf>
    <xf numFmtId="9" fontId="67" fillId="0" borderId="0" xfId="2" applyFont="1" applyAlignment="1">
      <alignment horizontal="right" vertical="center"/>
    </xf>
    <xf numFmtId="0" fontId="80" fillId="0" borderId="0" xfId="0" applyFont="1" applyAlignment="1">
      <alignment horizontal="right" vertical="center"/>
    </xf>
    <xf numFmtId="0" fontId="65" fillId="7" borderId="0" xfId="0" applyFont="1" applyFill="1" applyAlignment="1">
      <alignment horizontal="center" vertical="center"/>
    </xf>
    <xf numFmtId="0" fontId="85" fillId="0" borderId="0" xfId="0" applyFont="1" applyAlignment="1">
      <alignment horizontal="left"/>
    </xf>
    <xf numFmtId="0" fontId="85" fillId="0" borderId="0" xfId="0" applyFont="1" applyAlignment="1">
      <alignment horizontal="right"/>
    </xf>
    <xf numFmtId="1" fontId="64" fillId="0" borderId="0" xfId="0" applyNumberFormat="1" applyFont="1" applyAlignment="1">
      <alignment horizontal="left"/>
    </xf>
    <xf numFmtId="165" fontId="64" fillId="0" borderId="0" xfId="1" applyNumberFormat="1" applyFont="1" applyFill="1"/>
    <xf numFmtId="10" fontId="64" fillId="0" borderId="0" xfId="0" applyNumberFormat="1" applyFont="1"/>
    <xf numFmtId="0" fontId="86" fillId="0" borderId="0" xfId="0" applyFont="1"/>
    <xf numFmtId="165" fontId="85" fillId="0" borderId="63" xfId="1" applyNumberFormat="1" applyFont="1" applyFill="1" applyBorder="1"/>
    <xf numFmtId="0" fontId="87" fillId="0" borderId="0" xfId="0" applyFont="1" applyAlignment="1">
      <alignment horizontal="right"/>
    </xf>
    <xf numFmtId="0" fontId="67" fillId="0" borderId="0" xfId="0" applyFont="1"/>
    <xf numFmtId="0" fontId="69" fillId="7" borderId="46" xfId="0" applyFont="1" applyFill="1" applyBorder="1"/>
    <xf numFmtId="0" fontId="69" fillId="7" borderId="46" xfId="0" applyFont="1" applyFill="1" applyBorder="1" applyAlignment="1">
      <alignment horizontal="center" vertical="center"/>
    </xf>
    <xf numFmtId="17" fontId="66" fillId="7" borderId="46" xfId="0" applyNumberFormat="1" applyFont="1" applyFill="1" applyBorder="1"/>
    <xf numFmtId="0" fontId="67" fillId="24" borderId="46" xfId="0" applyFont="1" applyFill="1" applyBorder="1"/>
    <xf numFmtId="0" fontId="79" fillId="0" borderId="46" xfId="0" applyFont="1" applyBorder="1"/>
    <xf numFmtId="0" fontId="65" fillId="7" borderId="46" xfId="0" applyFont="1" applyFill="1" applyBorder="1" applyAlignment="1">
      <alignment horizontal="center" vertical="center" wrapText="1"/>
    </xf>
    <xf numFmtId="10" fontId="71" fillId="0" borderId="46" xfId="2" applyNumberFormat="1" applyFont="1" applyBorder="1" applyAlignment="1">
      <alignment horizontal="right"/>
    </xf>
    <xf numFmtId="10" fontId="67" fillId="17" borderId="46" xfId="0" applyNumberFormat="1" applyFont="1" applyFill="1" applyBorder="1"/>
    <xf numFmtId="9" fontId="67" fillId="0" borderId="46" xfId="2" applyFont="1" applyBorder="1"/>
    <xf numFmtId="10" fontId="71" fillId="7" borderId="46" xfId="2" applyNumberFormat="1" applyFont="1" applyFill="1" applyBorder="1" applyAlignment="1">
      <alignment horizontal="center" vertical="center"/>
    </xf>
    <xf numFmtId="0" fontId="67" fillId="0" borderId="46" xfId="0" applyFont="1" applyBorder="1"/>
    <xf numFmtId="10" fontId="67" fillId="0" borderId="46" xfId="0" applyNumberFormat="1" applyFont="1" applyBorder="1"/>
    <xf numFmtId="10" fontId="67" fillId="17" borderId="46" xfId="2" applyNumberFormat="1" applyFont="1" applyFill="1" applyBorder="1"/>
    <xf numFmtId="10" fontId="67" fillId="0" borderId="46" xfId="2" applyNumberFormat="1" applyFont="1" applyBorder="1"/>
    <xf numFmtId="9" fontId="66" fillId="0" borderId="46" xfId="0" applyNumberFormat="1" applyFont="1" applyBorder="1"/>
    <xf numFmtId="10" fontId="67" fillId="0" borderId="0" xfId="0" applyNumberFormat="1" applyFont="1"/>
    <xf numFmtId="10" fontId="67" fillId="0" borderId="0" xfId="2" applyNumberFormat="1" applyFont="1"/>
    <xf numFmtId="0" fontId="88" fillId="0" borderId="0" xfId="0" applyFont="1"/>
    <xf numFmtId="10" fontId="71" fillId="7" borderId="0" xfId="2" applyNumberFormat="1" applyFont="1" applyFill="1" applyBorder="1" applyAlignment="1">
      <alignment horizontal="center" vertical="center"/>
    </xf>
    <xf numFmtId="10" fontId="67" fillId="7" borderId="0" xfId="2" applyNumberFormat="1" applyFont="1" applyFill="1" applyBorder="1"/>
    <xf numFmtId="10" fontId="67" fillId="0" borderId="0" xfId="2" applyNumberFormat="1" applyFont="1" applyBorder="1"/>
    <xf numFmtId="0" fontId="66" fillId="7" borderId="0" xfId="0" applyFont="1" applyFill="1" applyAlignment="1">
      <alignment horizontal="right" vertical="center" wrapText="1"/>
    </xf>
    <xf numFmtId="0" fontId="70" fillId="6" borderId="0" xfId="0" applyFont="1" applyFill="1" applyAlignment="1">
      <alignment vertical="center"/>
    </xf>
    <xf numFmtId="0" fontId="65" fillId="9" borderId="0" xfId="0" applyFont="1" applyFill="1"/>
    <xf numFmtId="0" fontId="65" fillId="9" borderId="0" xfId="0" applyFont="1" applyFill="1" applyAlignment="1">
      <alignment horizontal="right"/>
    </xf>
    <xf numFmtId="0" fontId="67" fillId="0" borderId="0" xfId="0" applyFont="1" applyAlignment="1">
      <alignment horizontal="right"/>
    </xf>
    <xf numFmtId="9" fontId="67" fillId="8" borderId="0" xfId="1" applyNumberFormat="1" applyFont="1" applyFill="1"/>
    <xf numFmtId="10" fontId="67" fillId="0" borderId="0" xfId="0" applyNumberFormat="1" applyFont="1" applyAlignment="1">
      <alignment horizontal="right"/>
    </xf>
    <xf numFmtId="10" fontId="67" fillId="20" borderId="0" xfId="0" applyNumberFormat="1" applyFont="1" applyFill="1"/>
    <xf numFmtId="0" fontId="66" fillId="7" borderId="0" xfId="0" applyFont="1" applyFill="1" applyAlignment="1">
      <alignment horizontal="right" vertical="center"/>
    </xf>
    <xf numFmtId="10" fontId="67" fillId="0" borderId="0" xfId="2" applyNumberFormat="1" applyFont="1" applyAlignment="1">
      <alignment horizontal="right"/>
    </xf>
    <xf numFmtId="0" fontId="79" fillId="0" borderId="39" xfId="0" applyFont="1" applyBorder="1" applyAlignment="1">
      <alignment horizontal="right"/>
    </xf>
    <xf numFmtId="9" fontId="79" fillId="0" borderId="39" xfId="1" applyNumberFormat="1" applyFont="1" applyBorder="1"/>
    <xf numFmtId="10" fontId="79" fillId="0" borderId="39" xfId="2" applyNumberFormat="1" applyFont="1" applyBorder="1" applyAlignment="1">
      <alignment horizontal="right"/>
    </xf>
    <xf numFmtId="10" fontId="79" fillId="17" borderId="39" xfId="2" applyNumberFormat="1" applyFont="1" applyFill="1" applyBorder="1" applyAlignment="1">
      <alignment horizontal="right"/>
    </xf>
    <xf numFmtId="10" fontId="79" fillId="0" borderId="39" xfId="2" applyNumberFormat="1" applyFont="1" applyBorder="1"/>
    <xf numFmtId="0" fontId="79" fillId="0" borderId="52" xfId="0" applyFont="1" applyBorder="1" applyAlignment="1">
      <alignment horizontal="right"/>
    </xf>
    <xf numFmtId="9" fontId="79" fillId="7" borderId="52" xfId="1" applyNumberFormat="1" applyFont="1" applyFill="1" applyBorder="1"/>
    <xf numFmtId="10" fontId="79" fillId="7" borderId="0" xfId="2" applyNumberFormat="1" applyFont="1" applyFill="1" applyBorder="1" applyAlignment="1">
      <alignment horizontal="right"/>
    </xf>
    <xf numFmtId="9" fontId="79" fillId="7" borderId="0" xfId="2" applyFont="1" applyFill="1" applyBorder="1"/>
    <xf numFmtId="0" fontId="79" fillId="7" borderId="0" xfId="0" applyFont="1" applyFill="1" applyAlignment="1">
      <alignment horizontal="right"/>
    </xf>
    <xf numFmtId="9" fontId="79" fillId="7" borderId="0" xfId="1" applyNumberFormat="1" applyFont="1" applyFill="1" applyBorder="1"/>
    <xf numFmtId="10" fontId="70" fillId="7" borderId="0" xfId="0" applyNumberFormat="1" applyFont="1" applyFill="1" applyAlignment="1">
      <alignment horizontal="center" vertical="center"/>
    </xf>
    <xf numFmtId="0" fontId="65" fillId="7" borderId="0" xfId="0" applyFont="1" applyFill="1"/>
    <xf numFmtId="10" fontId="67" fillId="7" borderId="0" xfId="0" applyNumberFormat="1" applyFont="1" applyFill="1"/>
    <xf numFmtId="0" fontId="79" fillId="7" borderId="0" xfId="0" applyFont="1" applyFill="1"/>
    <xf numFmtId="10" fontId="79" fillId="7" borderId="0" xfId="2" applyNumberFormat="1" applyFont="1" applyFill="1"/>
    <xf numFmtId="0" fontId="67" fillId="11" borderId="0" xfId="0" applyFont="1" applyFill="1"/>
    <xf numFmtId="0" fontId="65" fillId="23" borderId="0" xfId="0" applyFont="1" applyFill="1" applyAlignment="1">
      <alignment horizontal="center"/>
    </xf>
    <xf numFmtId="0" fontId="65" fillId="23" borderId="0" xfId="0" applyFont="1" applyFill="1" applyAlignment="1">
      <alignment vertical="center"/>
    </xf>
    <xf numFmtId="0" fontId="69" fillId="10" borderId="0" xfId="0" applyFont="1" applyFill="1" applyAlignment="1">
      <alignment horizontal="center"/>
    </xf>
    <xf numFmtId="0" fontId="66" fillId="10" borderId="0" xfId="0" applyFont="1" applyFill="1" applyAlignment="1">
      <alignment horizontal="right" vertical="center" wrapText="1"/>
    </xf>
    <xf numFmtId="0" fontId="66" fillId="10" borderId="0" xfId="0" applyFont="1" applyFill="1" applyAlignment="1">
      <alignment horizontal="center" vertical="center" wrapText="1"/>
    </xf>
    <xf numFmtId="0" fontId="67" fillId="0" borderId="0" xfId="0" applyFont="1" applyAlignment="1">
      <alignment wrapText="1"/>
    </xf>
    <xf numFmtId="0" fontId="69" fillId="10" borderId="0" xfId="0" applyFont="1" applyFill="1" applyAlignment="1">
      <alignment horizontal="right" vertical="center" wrapText="1"/>
    </xf>
    <xf numFmtId="0" fontId="69" fillId="10" borderId="0" xfId="0" applyFont="1" applyFill="1" applyAlignment="1">
      <alignment horizontal="center" vertical="center" wrapText="1"/>
    </xf>
    <xf numFmtId="0" fontId="66" fillId="7" borderId="0" xfId="0" applyFont="1" applyFill="1" applyAlignment="1">
      <alignment horizontal="center" vertical="center" wrapText="1"/>
    </xf>
    <xf numFmtId="14" fontId="66" fillId="10" borderId="0" xfId="0" applyNumberFormat="1" applyFont="1" applyFill="1" applyAlignment="1">
      <alignment horizontal="right"/>
    </xf>
    <xf numFmtId="17" fontId="66" fillId="10" borderId="43" xfId="0" applyNumberFormat="1" applyFont="1" applyFill="1" applyBorder="1"/>
    <xf numFmtId="17" fontId="66" fillId="10" borderId="44" xfId="0" applyNumberFormat="1" applyFont="1" applyFill="1" applyBorder="1"/>
    <xf numFmtId="17" fontId="66" fillId="10" borderId="39" xfId="0" applyNumberFormat="1" applyFont="1" applyFill="1" applyBorder="1"/>
    <xf numFmtId="0" fontId="66" fillId="14" borderId="55" xfId="0" applyFont="1" applyFill="1" applyBorder="1" applyAlignment="1">
      <alignment horizontal="right" vertical="center"/>
    </xf>
    <xf numFmtId="10" fontId="71" fillId="7" borderId="1" xfId="0" applyNumberFormat="1" applyFont="1" applyFill="1" applyBorder="1" applyAlignment="1">
      <alignment horizontal="center" vertical="center"/>
    </xf>
    <xf numFmtId="10" fontId="72" fillId="7" borderId="1" xfId="2" applyNumberFormat="1" applyFont="1" applyFill="1" applyBorder="1" applyAlignment="1">
      <alignment horizontal="center" vertical="center"/>
    </xf>
    <xf numFmtId="10" fontId="71" fillId="7" borderId="0" xfId="0" applyNumberFormat="1" applyFont="1" applyFill="1" applyAlignment="1">
      <alignment horizontal="center" vertical="center"/>
    </xf>
    <xf numFmtId="10" fontId="89" fillId="7" borderId="0" xfId="0" applyNumberFormat="1" applyFont="1" applyFill="1" applyAlignment="1">
      <alignment horizontal="center" vertical="center"/>
    </xf>
    <xf numFmtId="165" fontId="67" fillId="21" borderId="34" xfId="1" applyNumberFormat="1" applyFont="1" applyFill="1" applyBorder="1"/>
    <xf numFmtId="9" fontId="67" fillId="21" borderId="34" xfId="2" applyFont="1" applyFill="1" applyBorder="1"/>
    <xf numFmtId="165" fontId="67" fillId="2" borderId="34" xfId="1" applyNumberFormat="1" applyFont="1" applyFill="1" applyBorder="1"/>
    <xf numFmtId="9" fontId="67" fillId="2" borderId="34" xfId="2" applyFont="1" applyFill="1" applyBorder="1"/>
    <xf numFmtId="10" fontId="73" fillId="0" borderId="1" xfId="0" applyNumberFormat="1" applyFont="1" applyBorder="1" applyAlignment="1">
      <alignment horizontal="center" vertical="center"/>
    </xf>
    <xf numFmtId="10" fontId="67" fillId="0" borderId="1" xfId="2" applyNumberFormat="1" applyFont="1" applyBorder="1" applyAlignment="1">
      <alignment horizontal="center" vertical="center"/>
    </xf>
    <xf numFmtId="10" fontId="71" fillId="0" borderId="71" xfId="0" applyNumberFormat="1" applyFont="1" applyBorder="1" applyAlignment="1">
      <alignment horizontal="center" vertical="center"/>
    </xf>
    <xf numFmtId="10" fontId="72" fillId="0" borderId="0" xfId="0" applyNumberFormat="1" applyFont="1" applyAlignment="1">
      <alignment horizontal="center"/>
    </xf>
    <xf numFmtId="10" fontId="67" fillId="0" borderId="0" xfId="0" applyNumberFormat="1" applyFont="1" applyAlignment="1">
      <alignment horizontal="center"/>
    </xf>
    <xf numFmtId="0" fontId="90" fillId="0" borderId="0" xfId="0" applyFont="1"/>
    <xf numFmtId="0" fontId="69" fillId="14" borderId="16" xfId="0" applyFont="1" applyFill="1" applyBorder="1" applyAlignment="1">
      <alignment horizontal="right" vertical="center"/>
    </xf>
    <xf numFmtId="165" fontId="79" fillId="0" borderId="17" xfId="0" applyNumberFormat="1" applyFont="1" applyBorder="1"/>
    <xf numFmtId="9" fontId="79" fillId="0" borderId="17" xfId="2" applyFont="1" applyBorder="1"/>
    <xf numFmtId="0" fontId="65" fillId="7" borderId="0" xfId="0" applyFont="1" applyFill="1" applyAlignment="1">
      <alignment vertical="center"/>
    </xf>
    <xf numFmtId="165" fontId="79" fillId="0" borderId="0" xfId="0" applyNumberFormat="1" applyFont="1"/>
    <xf numFmtId="9" fontId="79" fillId="0" borderId="0" xfId="0" applyNumberFormat="1" applyFont="1"/>
    <xf numFmtId="0" fontId="69" fillId="7" borderId="0" xfId="0" applyFont="1" applyFill="1" applyAlignment="1">
      <alignment horizontal="right" vertical="center" wrapText="1"/>
    </xf>
    <xf numFmtId="0" fontId="69" fillId="7" borderId="0" xfId="0" applyFont="1" applyFill="1" applyAlignment="1">
      <alignment horizontal="center" vertical="center" wrapText="1"/>
    </xf>
    <xf numFmtId="0" fontId="91" fillId="7" borderId="0" xfId="0" applyFont="1" applyFill="1" applyAlignment="1">
      <alignment horizontal="right" vertical="center"/>
    </xf>
    <xf numFmtId="0" fontId="77" fillId="23" borderId="1" xfId="0" applyFont="1" applyFill="1" applyBorder="1" applyAlignment="1">
      <alignment vertical="center"/>
    </xf>
    <xf numFmtId="10" fontId="70" fillId="6" borderId="1" xfId="0" applyNumberFormat="1" applyFont="1" applyFill="1" applyBorder="1" applyAlignment="1">
      <alignment horizontal="center" vertical="center"/>
    </xf>
    <xf numFmtId="10" fontId="78" fillId="12" borderId="1" xfId="0" applyNumberFormat="1" applyFont="1" applyFill="1" applyBorder="1" applyAlignment="1">
      <alignment horizontal="center" vertical="center"/>
    </xf>
    <xf numFmtId="10" fontId="78" fillId="13" borderId="1" xfId="0" applyNumberFormat="1" applyFont="1" applyFill="1" applyBorder="1" applyAlignment="1">
      <alignment horizontal="center" vertical="center"/>
    </xf>
    <xf numFmtId="165" fontId="70" fillId="6" borderId="1" xfId="1" applyNumberFormat="1" applyFont="1" applyFill="1" applyBorder="1" applyAlignment="1">
      <alignment horizontal="center" vertical="center"/>
    </xf>
    <xf numFmtId="10" fontId="70" fillId="7" borderId="1" xfId="0" applyNumberFormat="1" applyFont="1" applyFill="1" applyBorder="1" applyAlignment="1">
      <alignment horizontal="center" vertical="center"/>
    </xf>
    <xf numFmtId="0" fontId="92" fillId="5" borderId="1" xfId="0" applyFont="1" applyFill="1" applyBorder="1" applyAlignment="1">
      <alignment horizontal="right" vertical="center"/>
    </xf>
    <xf numFmtId="166" fontId="89" fillId="6" borderId="1" xfId="0" applyNumberFormat="1" applyFont="1" applyFill="1" applyBorder="1" applyAlignment="1">
      <alignment horizontal="center" vertical="center"/>
    </xf>
    <xf numFmtId="9" fontId="89" fillId="12" borderId="1" xfId="0" applyNumberFormat="1" applyFont="1" applyFill="1" applyBorder="1" applyAlignment="1">
      <alignment horizontal="center" vertical="center"/>
    </xf>
    <xf numFmtId="0" fontId="93" fillId="6" borderId="1" xfId="0" applyFont="1" applyFill="1" applyBorder="1" applyAlignment="1">
      <alignment horizontal="right" vertical="center"/>
    </xf>
    <xf numFmtId="166" fontId="93" fillId="6" borderId="1" xfId="0" applyNumberFormat="1" applyFont="1" applyFill="1" applyBorder="1" applyAlignment="1">
      <alignment horizontal="center" vertical="center"/>
    </xf>
    <xf numFmtId="0" fontId="94" fillId="6" borderId="1" xfId="0" applyFont="1" applyFill="1" applyBorder="1" applyAlignment="1">
      <alignment horizontal="right" vertical="center"/>
    </xf>
    <xf numFmtId="0" fontId="95" fillId="0" borderId="0" xfId="0" applyFont="1"/>
    <xf numFmtId="10" fontId="67" fillId="0" borderId="0" xfId="2" applyNumberFormat="1" applyFont="1" applyFill="1"/>
    <xf numFmtId="1" fontId="67" fillId="0" borderId="0" xfId="2" applyNumberFormat="1" applyFont="1"/>
    <xf numFmtId="0" fontId="65" fillId="0" borderId="0" xfId="0" applyFont="1" applyAlignment="1">
      <alignment horizontal="center"/>
    </xf>
    <xf numFmtId="0" fontId="66" fillId="10" borderId="1" xfId="0" applyFont="1" applyFill="1" applyBorder="1" applyAlignment="1">
      <alignment horizontal="right" vertical="center"/>
    </xf>
    <xf numFmtId="0" fontId="66" fillId="10" borderId="1" xfId="0" applyFont="1" applyFill="1" applyBorder="1" applyAlignment="1">
      <alignment horizontal="center" vertical="center" wrapText="1"/>
    </xf>
    <xf numFmtId="0" fontId="66" fillId="10" borderId="1" xfId="0" applyFont="1" applyFill="1" applyBorder="1" applyAlignment="1">
      <alignment horizontal="center" vertical="center"/>
    </xf>
    <xf numFmtId="0" fontId="77" fillId="9" borderId="0" xfId="0" applyFont="1" applyFill="1" applyAlignment="1">
      <alignment horizontal="right"/>
    </xf>
    <xf numFmtId="17" fontId="79" fillId="21" borderId="43" xfId="0" applyNumberFormat="1" applyFont="1" applyFill="1" applyBorder="1"/>
    <xf numFmtId="17" fontId="79" fillId="21" borderId="44" xfId="0" applyNumberFormat="1" applyFont="1" applyFill="1" applyBorder="1"/>
    <xf numFmtId="17" fontId="79" fillId="2" borderId="39" xfId="0" applyNumberFormat="1" applyFont="1" applyFill="1" applyBorder="1"/>
    <xf numFmtId="17" fontId="79" fillId="2" borderId="44" xfId="0" applyNumberFormat="1" applyFont="1" applyFill="1" applyBorder="1"/>
    <xf numFmtId="17" fontId="79" fillId="2" borderId="43" xfId="0" applyNumberFormat="1" applyFont="1" applyFill="1" applyBorder="1"/>
    <xf numFmtId="17" fontId="79" fillId="22" borderId="43" xfId="0" applyNumberFormat="1" applyFont="1" applyFill="1" applyBorder="1"/>
    <xf numFmtId="17" fontId="79" fillId="22" borderId="44" xfId="0" applyNumberFormat="1" applyFont="1" applyFill="1" applyBorder="1"/>
    <xf numFmtId="17" fontId="79" fillId="0" borderId="0" xfId="0" applyNumberFormat="1" applyFont="1"/>
    <xf numFmtId="17" fontId="77" fillId="7" borderId="0" xfId="0" applyNumberFormat="1" applyFont="1" applyFill="1"/>
    <xf numFmtId="0" fontId="66" fillId="14" borderId="1" xfId="0" applyFont="1" applyFill="1" applyBorder="1" applyAlignment="1">
      <alignment horizontal="right" vertical="center"/>
    </xf>
    <xf numFmtId="10" fontId="71" fillId="0" borderId="1" xfId="0" applyNumberFormat="1" applyFont="1" applyBorder="1" applyAlignment="1">
      <alignment horizontal="center" vertical="center"/>
    </xf>
    <xf numFmtId="0" fontId="71" fillId="0" borderId="1" xfId="0" applyFont="1" applyBorder="1" applyAlignment="1">
      <alignment horizontal="center" vertical="center"/>
    </xf>
    <xf numFmtId="0" fontId="78" fillId="5" borderId="1" xfId="0" applyFont="1" applyFill="1" applyBorder="1" applyAlignment="1">
      <alignment horizontal="right" vertical="center"/>
    </xf>
    <xf numFmtId="0" fontId="67" fillId="21" borderId="34" xfId="0" applyFont="1" applyFill="1" applyBorder="1"/>
    <xf numFmtId="10" fontId="67" fillId="21" borderId="40" xfId="2" applyNumberFormat="1" applyFont="1" applyFill="1" applyBorder="1"/>
    <xf numFmtId="0" fontId="67" fillId="2" borderId="34" xfId="0" applyFont="1" applyFill="1" applyBorder="1"/>
    <xf numFmtId="10" fontId="67" fillId="2" borderId="40" xfId="2" applyNumberFormat="1" applyFont="1" applyFill="1" applyBorder="1"/>
    <xf numFmtId="0" fontId="67" fillId="22" borderId="34" xfId="0" applyFont="1" applyFill="1" applyBorder="1"/>
    <xf numFmtId="10" fontId="67" fillId="22" borderId="40" xfId="2" applyNumberFormat="1" applyFont="1" applyFill="1" applyBorder="1"/>
    <xf numFmtId="0" fontId="67" fillId="2" borderId="0" xfId="0" applyFont="1" applyFill="1"/>
    <xf numFmtId="10" fontId="67" fillId="2" borderId="0" xfId="2" applyNumberFormat="1" applyFont="1" applyFill="1" applyBorder="1"/>
    <xf numFmtId="0" fontId="96" fillId="36" borderId="0" xfId="0" applyFont="1" applyFill="1"/>
    <xf numFmtId="10" fontId="96" fillId="36" borderId="0" xfId="2" applyNumberFormat="1" applyFont="1" applyFill="1"/>
    <xf numFmtId="0" fontId="64" fillId="2" borderId="0" xfId="0" applyFont="1" applyFill="1"/>
    <xf numFmtId="2" fontId="96" fillId="36" borderId="0" xfId="2" applyNumberFormat="1" applyFont="1" applyFill="1"/>
    <xf numFmtId="10" fontId="67" fillId="0" borderId="0" xfId="2" applyNumberFormat="1" applyFont="1" applyFill="1" applyBorder="1"/>
    <xf numFmtId="9" fontId="67" fillId="7" borderId="0" xfId="2" applyFont="1" applyFill="1" applyBorder="1"/>
    <xf numFmtId="0" fontId="66" fillId="5" borderId="1" xfId="0" applyFont="1" applyFill="1" applyBorder="1" applyAlignment="1">
      <alignment horizontal="right" vertical="center"/>
    </xf>
    <xf numFmtId="0" fontId="67" fillId="21" borderId="40" xfId="0" applyFont="1" applyFill="1" applyBorder="1"/>
    <xf numFmtId="0" fontId="67" fillId="21" borderId="41" xfId="0" applyFont="1" applyFill="1" applyBorder="1"/>
    <xf numFmtId="0" fontId="67" fillId="21" borderId="42" xfId="0" applyFont="1" applyFill="1" applyBorder="1"/>
    <xf numFmtId="0" fontId="67" fillId="2" borderId="41" xfId="0" applyFont="1" applyFill="1" applyBorder="1"/>
    <xf numFmtId="10" fontId="67" fillId="2" borderId="42" xfId="2" applyNumberFormat="1" applyFont="1" applyFill="1" applyBorder="1"/>
    <xf numFmtId="10" fontId="67" fillId="21" borderId="42" xfId="2" applyNumberFormat="1" applyFont="1" applyFill="1" applyBorder="1"/>
    <xf numFmtId="0" fontId="67" fillId="22" borderId="41" xfId="0" applyFont="1" applyFill="1" applyBorder="1"/>
    <xf numFmtId="10" fontId="67" fillId="22" borderId="42" xfId="2" applyNumberFormat="1" applyFont="1" applyFill="1" applyBorder="1"/>
    <xf numFmtId="9" fontId="96" fillId="36" borderId="0" xfId="2" applyFont="1" applyFill="1"/>
    <xf numFmtId="0" fontId="97" fillId="5" borderId="17" xfId="0" applyFont="1" applyFill="1" applyBorder="1" applyAlignment="1">
      <alignment horizontal="right"/>
    </xf>
    <xf numFmtId="164" fontId="79" fillId="0" borderId="16" xfId="1" applyFont="1" applyBorder="1"/>
    <xf numFmtId="9" fontId="79" fillId="0" borderId="16" xfId="2" applyFont="1" applyBorder="1"/>
    <xf numFmtId="0" fontId="79" fillId="0" borderId="16" xfId="0" applyFont="1" applyBorder="1"/>
    <xf numFmtId="10" fontId="79" fillId="0" borderId="16" xfId="2" applyNumberFormat="1" applyFont="1" applyBorder="1"/>
    <xf numFmtId="10" fontId="79" fillId="0" borderId="0" xfId="2" applyNumberFormat="1" applyFont="1" applyFill="1" applyBorder="1"/>
    <xf numFmtId="0" fontId="79" fillId="0" borderId="0" xfId="0" applyFont="1"/>
    <xf numFmtId="9" fontId="79" fillId="0" borderId="0" xfId="2" applyFont="1" applyBorder="1"/>
    <xf numFmtId="10" fontId="79" fillId="0" borderId="0" xfId="2" applyNumberFormat="1" applyFont="1" applyBorder="1"/>
    <xf numFmtId="17" fontId="64" fillId="10" borderId="0" xfId="0" applyNumberFormat="1" applyFont="1" applyFill="1"/>
    <xf numFmtId="17" fontId="85" fillId="30" borderId="0" xfId="0" applyNumberFormat="1" applyFont="1" applyFill="1"/>
    <xf numFmtId="166" fontId="64" fillId="0" borderId="46" xfId="2" applyNumberFormat="1" applyFont="1" applyBorder="1"/>
    <xf numFmtId="0" fontId="64" fillId="0" borderId="0" xfId="0" applyFont="1" applyAlignment="1">
      <alignment horizontal="right" vertical="center"/>
    </xf>
    <xf numFmtId="166" fontId="64" fillId="0" borderId="0" xfId="0" applyNumberFormat="1" applyFont="1"/>
    <xf numFmtId="0" fontId="64" fillId="31" borderId="0" xfId="0" applyFont="1" applyFill="1"/>
    <xf numFmtId="0" fontId="99" fillId="23" borderId="46" xfId="0" applyFont="1" applyFill="1" applyBorder="1"/>
    <xf numFmtId="17" fontId="64" fillId="0" borderId="46" xfId="0" applyNumberFormat="1" applyFont="1" applyBorder="1"/>
    <xf numFmtId="10" fontId="64" fillId="0" borderId="46" xfId="2" applyNumberFormat="1" applyFont="1" applyBorder="1"/>
    <xf numFmtId="0" fontId="85" fillId="0" borderId="0" xfId="0" applyFont="1"/>
    <xf numFmtId="17" fontId="85" fillId="0" borderId="46" xfId="0" applyNumberFormat="1" applyFont="1" applyBorder="1"/>
    <xf numFmtId="0" fontId="64" fillId="0" borderId="46" xfId="0" applyFont="1" applyBorder="1"/>
    <xf numFmtId="165" fontId="64" fillId="0" borderId="46" xfId="1" applyNumberFormat="1" applyFont="1" applyBorder="1"/>
    <xf numFmtId="0" fontId="64" fillId="0" borderId="56" xfId="0" applyFont="1" applyBorder="1"/>
    <xf numFmtId="165" fontId="64" fillId="0" borderId="56" xfId="1" applyNumberFormat="1" applyFont="1" applyBorder="1"/>
    <xf numFmtId="9" fontId="64" fillId="0" borderId="46" xfId="2" applyFont="1" applyBorder="1"/>
    <xf numFmtId="165" fontId="64" fillId="0" borderId="0" xfId="1" applyNumberFormat="1" applyFont="1" applyBorder="1"/>
    <xf numFmtId="0" fontId="99" fillId="23" borderId="65" xfId="0" applyFont="1" applyFill="1" applyBorder="1"/>
    <xf numFmtId="14" fontId="66" fillId="10" borderId="0" xfId="0" applyNumberFormat="1" applyFont="1" applyFill="1" applyAlignment="1">
      <alignment horizontal="right" vertical="center"/>
    </xf>
    <xf numFmtId="17" fontId="85" fillId="30" borderId="0" xfId="0" applyNumberFormat="1" applyFont="1" applyFill="1" applyAlignment="1">
      <alignment horizontal="center"/>
    </xf>
    <xf numFmtId="0" fontId="66" fillId="14" borderId="46" xfId="0" applyFont="1" applyFill="1" applyBorder="1" applyAlignment="1">
      <alignment horizontal="right" vertical="center"/>
    </xf>
    <xf numFmtId="9" fontId="64" fillId="30" borderId="46" xfId="2" applyFont="1" applyFill="1" applyBorder="1" applyAlignment="1">
      <alignment horizontal="center"/>
    </xf>
    <xf numFmtId="17" fontId="65" fillId="7" borderId="0" xfId="0" applyNumberFormat="1" applyFont="1" applyFill="1" applyAlignment="1">
      <alignment horizontal="right" vertical="center"/>
    </xf>
    <xf numFmtId="17" fontId="65" fillId="7" borderId="0" xfId="0" applyNumberFormat="1" applyFont="1" applyFill="1" applyAlignment="1">
      <alignment vertical="center"/>
    </xf>
    <xf numFmtId="0" fontId="67" fillId="11" borderId="0" xfId="0" applyFont="1" applyFill="1" applyAlignment="1">
      <alignment horizontal="right" vertical="center"/>
    </xf>
    <xf numFmtId="0" fontId="65" fillId="7" borderId="0" xfId="0" applyFont="1" applyFill="1" applyAlignment="1">
      <alignment horizontal="right" vertical="center"/>
    </xf>
    <xf numFmtId="165" fontId="67" fillId="7" borderId="0" xfId="1" applyNumberFormat="1" applyFont="1" applyFill="1" applyBorder="1" applyAlignment="1">
      <alignment vertical="center"/>
    </xf>
    <xf numFmtId="165" fontId="67" fillId="7" borderId="0" xfId="0" applyNumberFormat="1" applyFont="1" applyFill="1" applyAlignment="1">
      <alignment vertical="center"/>
    </xf>
    <xf numFmtId="0" fontId="65" fillId="23" borderId="0" xfId="0" applyFont="1" applyFill="1" applyAlignment="1">
      <alignment horizontal="right" vertical="center"/>
    </xf>
    <xf numFmtId="17" fontId="65" fillId="23" borderId="0" xfId="0" applyNumberFormat="1" applyFont="1" applyFill="1" applyAlignment="1">
      <alignment vertical="center"/>
    </xf>
    <xf numFmtId="0" fontId="69" fillId="10" borderId="73" xfId="0" applyFont="1" applyFill="1" applyBorder="1" applyAlignment="1">
      <alignment horizontal="right" vertical="center"/>
    </xf>
    <xf numFmtId="165" fontId="69" fillId="10" borderId="73" xfId="0" applyNumberFormat="1" applyFont="1" applyFill="1" applyBorder="1" applyAlignment="1">
      <alignment vertical="center"/>
    </xf>
    <xf numFmtId="165" fontId="69" fillId="10" borderId="0" xfId="1" applyNumberFormat="1" applyFont="1" applyFill="1" applyBorder="1" applyAlignment="1">
      <alignment vertical="center"/>
    </xf>
    <xf numFmtId="165" fontId="79" fillId="0" borderId="0" xfId="1" applyNumberFormat="1" applyFont="1" applyBorder="1" applyAlignment="1">
      <alignment vertical="center"/>
    </xf>
    <xf numFmtId="4" fontId="67" fillId="0" borderId="0" xfId="0" applyNumberFormat="1" applyFont="1" applyAlignment="1">
      <alignment horizontal="right" vertical="center"/>
    </xf>
    <xf numFmtId="9" fontId="67" fillId="7" borderId="0" xfId="1" applyNumberFormat="1" applyFont="1" applyFill="1" applyBorder="1" applyAlignment="1">
      <alignment vertical="center"/>
    </xf>
    <xf numFmtId="165" fontId="67" fillId="0" borderId="0" xfId="1" applyNumberFormat="1" applyFont="1" applyBorder="1" applyAlignment="1">
      <alignment vertical="center"/>
    </xf>
    <xf numFmtId="9" fontId="67" fillId="0" borderId="0" xfId="1" applyNumberFormat="1" applyFont="1" applyBorder="1" applyAlignment="1">
      <alignment vertical="center"/>
    </xf>
    <xf numFmtId="176" fontId="66" fillId="14" borderId="72" xfId="0" applyNumberFormat="1" applyFont="1" applyFill="1" applyBorder="1" applyAlignment="1">
      <alignment horizontal="right" vertical="center"/>
    </xf>
    <xf numFmtId="165" fontId="67" fillId="0" borderId="72" xfId="1" applyNumberFormat="1" applyFont="1" applyBorder="1" applyAlignment="1">
      <alignment vertical="center"/>
    </xf>
    <xf numFmtId="176" fontId="67" fillId="0" borderId="0" xfId="1" applyNumberFormat="1" applyFont="1" applyBorder="1" applyAlignment="1">
      <alignment vertical="center"/>
    </xf>
    <xf numFmtId="14" fontId="66" fillId="6" borderId="0" xfId="0" applyNumberFormat="1" applyFont="1" applyFill="1" applyAlignment="1">
      <alignment horizontal="right" vertical="center"/>
    </xf>
    <xf numFmtId="0" fontId="66" fillId="6" borderId="0" xfId="0" applyFont="1" applyFill="1" applyAlignment="1">
      <alignment horizontal="right" vertical="center"/>
    </xf>
    <xf numFmtId="173" fontId="66" fillId="6" borderId="0" xfId="0" applyNumberFormat="1" applyFont="1" applyFill="1" applyAlignment="1">
      <alignment horizontal="right" vertical="center"/>
    </xf>
    <xf numFmtId="10" fontId="67" fillId="0" borderId="0" xfId="2" applyNumberFormat="1" applyFont="1" applyAlignment="1">
      <alignment horizontal="right" vertical="center"/>
    </xf>
    <xf numFmtId="165" fontId="67" fillId="0" borderId="72" xfId="1" applyNumberFormat="1" applyFont="1" applyFill="1" applyBorder="1" applyAlignment="1">
      <alignment vertical="center"/>
    </xf>
    <xf numFmtId="176" fontId="67" fillId="0" borderId="0" xfId="1" applyNumberFormat="1" applyFont="1" applyFill="1" applyBorder="1" applyAlignment="1">
      <alignment vertical="center"/>
    </xf>
    <xf numFmtId="165" fontId="67" fillId="0" borderId="0" xfId="1" applyNumberFormat="1" applyFont="1" applyFill="1" applyBorder="1" applyAlignment="1">
      <alignment vertical="center"/>
    </xf>
    <xf numFmtId="4" fontId="67" fillId="0" borderId="0" xfId="0" applyNumberFormat="1" applyFont="1" applyAlignment="1">
      <alignment vertical="center"/>
    </xf>
    <xf numFmtId="176" fontId="66" fillId="14" borderId="74" xfId="0" applyNumberFormat="1" applyFont="1" applyFill="1" applyBorder="1" applyAlignment="1">
      <alignment horizontal="right" vertical="center"/>
    </xf>
    <xf numFmtId="165" fontId="67" fillId="0" borderId="74" xfId="1" applyNumberFormat="1" applyFont="1" applyFill="1" applyBorder="1" applyAlignment="1">
      <alignment vertical="center"/>
    </xf>
    <xf numFmtId="176" fontId="66" fillId="29" borderId="0" xfId="0" applyNumberFormat="1" applyFont="1" applyFill="1" applyAlignment="1">
      <alignment horizontal="right" vertical="center"/>
    </xf>
    <xf numFmtId="176" fontId="67" fillId="29" borderId="0" xfId="1" applyNumberFormat="1" applyFont="1" applyFill="1" applyBorder="1" applyAlignment="1">
      <alignment vertical="center"/>
    </xf>
    <xf numFmtId="176" fontId="66" fillId="14" borderId="75" xfId="0" applyNumberFormat="1" applyFont="1" applyFill="1" applyBorder="1" applyAlignment="1">
      <alignment horizontal="right" vertical="center"/>
    </xf>
    <xf numFmtId="165" fontId="79" fillId="0" borderId="75" xfId="0" applyNumberFormat="1" applyFont="1" applyBorder="1" applyAlignment="1">
      <alignment vertical="center"/>
    </xf>
    <xf numFmtId="9" fontId="67" fillId="0" borderId="0" xfId="2" applyFont="1" applyFill="1" applyBorder="1" applyAlignment="1">
      <alignment vertical="center"/>
    </xf>
    <xf numFmtId="165" fontId="79" fillId="0" borderId="72" xfId="0" applyNumberFormat="1" applyFont="1" applyBorder="1" applyAlignment="1">
      <alignment vertical="center"/>
    </xf>
    <xf numFmtId="176" fontId="66" fillId="14" borderId="0" xfId="0" applyNumberFormat="1" applyFont="1" applyFill="1" applyAlignment="1">
      <alignment horizontal="right" vertical="center"/>
    </xf>
    <xf numFmtId="10" fontId="67" fillId="0" borderId="0" xfId="0" applyNumberFormat="1" applyFont="1" applyAlignment="1">
      <alignment vertical="center"/>
    </xf>
    <xf numFmtId="166" fontId="67" fillId="0" borderId="0" xfId="2" applyNumberFormat="1" applyFont="1" applyBorder="1" applyAlignment="1">
      <alignment vertical="center"/>
    </xf>
    <xf numFmtId="166" fontId="79" fillId="35" borderId="0" xfId="2" applyNumberFormat="1" applyFont="1" applyFill="1" applyAlignment="1">
      <alignment vertical="center"/>
    </xf>
    <xf numFmtId="165" fontId="79" fillId="0" borderId="0" xfId="0" applyNumberFormat="1" applyFont="1" applyAlignment="1">
      <alignment vertical="center"/>
    </xf>
    <xf numFmtId="166" fontId="67" fillId="0" borderId="0" xfId="0" applyNumberFormat="1" applyFont="1" applyAlignment="1">
      <alignment vertical="center"/>
    </xf>
    <xf numFmtId="166" fontId="67" fillId="0" borderId="72" xfId="2" applyNumberFormat="1" applyFont="1" applyBorder="1" applyAlignment="1">
      <alignment vertical="center"/>
    </xf>
    <xf numFmtId="176" fontId="66" fillId="14" borderId="16" xfId="0" applyNumberFormat="1" applyFont="1" applyFill="1" applyBorder="1" applyAlignment="1">
      <alignment horizontal="right" vertical="center"/>
    </xf>
    <xf numFmtId="166" fontId="67" fillId="0" borderId="16" xfId="2" applyNumberFormat="1" applyFont="1" applyBorder="1" applyAlignment="1">
      <alignment vertical="center"/>
    </xf>
    <xf numFmtId="9" fontId="67" fillId="0" borderId="0" xfId="2" applyFont="1" applyBorder="1" applyAlignment="1">
      <alignment vertical="center"/>
    </xf>
    <xf numFmtId="166" fontId="67" fillId="0" borderId="0" xfId="2" applyNumberFormat="1" applyFont="1" applyAlignment="1">
      <alignment vertical="center"/>
    </xf>
    <xf numFmtId="10" fontId="67" fillId="0" borderId="0" xfId="2" applyNumberFormat="1" applyFont="1" applyAlignment="1">
      <alignment vertical="center"/>
    </xf>
    <xf numFmtId="165" fontId="67" fillId="0" borderId="1" xfId="1" applyNumberFormat="1" applyFont="1" applyBorder="1" applyAlignment="1">
      <alignment vertical="center"/>
    </xf>
    <xf numFmtId="9" fontId="67" fillId="0" borderId="1" xfId="1" applyNumberFormat="1" applyFont="1" applyBorder="1" applyAlignment="1">
      <alignment vertical="center"/>
    </xf>
    <xf numFmtId="9" fontId="67" fillId="7" borderId="0" xfId="2" applyFont="1" applyFill="1" applyBorder="1" applyAlignment="1">
      <alignment vertical="center"/>
    </xf>
    <xf numFmtId="10" fontId="67" fillId="7" borderId="0" xfId="2" applyNumberFormat="1" applyFont="1" applyFill="1" applyBorder="1" applyAlignment="1">
      <alignment vertical="center"/>
    </xf>
    <xf numFmtId="0" fontId="67" fillId="0" borderId="0" xfId="0" applyFont="1" applyAlignment="1">
      <alignment horizontal="right" vertical="center"/>
    </xf>
    <xf numFmtId="17" fontId="69" fillId="10" borderId="0" xfId="0" applyNumberFormat="1" applyFont="1" applyFill="1" applyAlignment="1">
      <alignment vertical="center"/>
    </xf>
    <xf numFmtId="17" fontId="69" fillId="10" borderId="14" xfId="0" applyNumberFormat="1" applyFont="1" applyFill="1" applyBorder="1" applyAlignment="1">
      <alignment vertical="center"/>
    </xf>
    <xf numFmtId="17" fontId="69" fillId="10" borderId="45" xfId="0" applyNumberFormat="1" applyFont="1" applyFill="1" applyBorder="1" applyAlignment="1">
      <alignment vertical="center"/>
    </xf>
    <xf numFmtId="17" fontId="69" fillId="10" borderId="64" xfId="0" applyNumberFormat="1" applyFont="1" applyFill="1" applyBorder="1" applyAlignment="1">
      <alignment vertical="center"/>
    </xf>
    <xf numFmtId="17" fontId="79" fillId="20" borderId="0" xfId="0" applyNumberFormat="1" applyFont="1" applyFill="1" applyAlignment="1">
      <alignment vertical="center"/>
    </xf>
    <xf numFmtId="0" fontId="66" fillId="14" borderId="0" xfId="0" applyFont="1" applyFill="1" applyAlignment="1">
      <alignment horizontal="right" vertical="center"/>
    </xf>
    <xf numFmtId="165" fontId="67" fillId="0" borderId="45" xfId="1" applyNumberFormat="1" applyFont="1" applyBorder="1" applyAlignment="1">
      <alignment vertical="center"/>
    </xf>
    <xf numFmtId="9" fontId="67" fillId="0" borderId="64" xfId="2" applyFont="1" applyBorder="1" applyAlignment="1">
      <alignment vertical="center"/>
    </xf>
    <xf numFmtId="10" fontId="67" fillId="20" borderId="0" xfId="0" applyNumberFormat="1" applyFont="1" applyFill="1" applyAlignment="1">
      <alignment vertical="center"/>
    </xf>
    <xf numFmtId="10" fontId="67" fillId="20" borderId="0" xfId="2" applyNumberFormat="1" applyFont="1" applyFill="1" applyAlignment="1">
      <alignment vertical="center"/>
    </xf>
    <xf numFmtId="0" fontId="66" fillId="14" borderId="50" xfId="0" applyFont="1" applyFill="1" applyBorder="1" applyAlignment="1">
      <alignment horizontal="right" vertical="center"/>
    </xf>
    <xf numFmtId="165" fontId="67" fillId="0" borderId="64" xfId="1" applyNumberFormat="1" applyFont="1" applyBorder="1" applyAlignment="1">
      <alignment vertical="center"/>
    </xf>
    <xf numFmtId="165" fontId="67" fillId="0" borderId="53" xfId="1" applyNumberFormat="1" applyFont="1" applyBorder="1" applyAlignment="1">
      <alignment vertical="center"/>
    </xf>
    <xf numFmtId="165" fontId="67" fillId="0" borderId="54" xfId="1" applyNumberFormat="1" applyFont="1" applyBorder="1" applyAlignment="1">
      <alignment vertical="center"/>
    </xf>
    <xf numFmtId="0" fontId="69" fillId="5" borderId="16" xfId="0" applyFont="1" applyFill="1" applyBorder="1" applyAlignment="1">
      <alignment horizontal="right" vertical="center"/>
    </xf>
    <xf numFmtId="165" fontId="79" fillId="0" borderId="17" xfId="0" applyNumberFormat="1" applyFont="1" applyBorder="1" applyAlignment="1">
      <alignment vertical="center"/>
    </xf>
    <xf numFmtId="165" fontId="79" fillId="0" borderId="49" xfId="0" applyNumberFormat="1" applyFont="1" applyBorder="1" applyAlignment="1">
      <alignment vertical="center"/>
    </xf>
    <xf numFmtId="9" fontId="79" fillId="0" borderId="80" xfId="2" applyFont="1" applyBorder="1" applyAlignment="1">
      <alignment vertical="center"/>
    </xf>
    <xf numFmtId="9" fontId="79" fillId="0" borderId="81" xfId="2" applyFont="1" applyBorder="1" applyAlignment="1">
      <alignment vertical="center"/>
    </xf>
    <xf numFmtId="10" fontId="79" fillId="20" borderId="17" xfId="2" applyNumberFormat="1" applyFont="1" applyFill="1" applyBorder="1" applyAlignment="1">
      <alignment vertical="center"/>
    </xf>
    <xf numFmtId="10" fontId="79" fillId="35" borderId="0" xfId="0" applyNumberFormat="1" applyFont="1" applyFill="1" applyAlignment="1">
      <alignment vertical="center"/>
    </xf>
    <xf numFmtId="165" fontId="67" fillId="0" borderId="0" xfId="0" applyNumberFormat="1" applyFont="1" applyAlignment="1">
      <alignment vertical="center"/>
    </xf>
    <xf numFmtId="165" fontId="79" fillId="0" borderId="3" xfId="0" applyNumberFormat="1" applyFont="1" applyBorder="1" applyAlignment="1">
      <alignment vertical="center"/>
    </xf>
    <xf numFmtId="174" fontId="79" fillId="0" borderId="0" xfId="0" applyNumberFormat="1" applyFont="1" applyAlignment="1">
      <alignment vertical="center"/>
    </xf>
    <xf numFmtId="14" fontId="66" fillId="7" borderId="0" xfId="0" applyNumberFormat="1" applyFont="1" applyFill="1" applyAlignment="1">
      <alignment horizontal="right" vertical="center"/>
    </xf>
    <xf numFmtId="174" fontId="67" fillId="7" borderId="0" xfId="1" applyNumberFormat="1" applyFont="1" applyFill="1" applyBorder="1" applyAlignment="1">
      <alignment vertical="center"/>
    </xf>
    <xf numFmtId="14" fontId="69" fillId="0" borderId="0" xfId="0" applyNumberFormat="1" applyFont="1" applyAlignment="1">
      <alignment horizontal="right" vertical="center"/>
    </xf>
    <xf numFmtId="0" fontId="69" fillId="0" borderId="0" xfId="0" applyFont="1" applyAlignment="1">
      <alignment horizontal="right" vertical="center"/>
    </xf>
    <xf numFmtId="17" fontId="69" fillId="0" borderId="0" xfId="0" applyNumberFormat="1" applyFont="1" applyAlignment="1">
      <alignment horizontal="right" vertical="center"/>
    </xf>
    <xf numFmtId="9" fontId="66" fillId="7" borderId="46" xfId="2" applyFont="1" applyFill="1" applyBorder="1" applyAlignment="1">
      <alignment horizontal="right" vertical="center"/>
    </xf>
    <xf numFmtId="165" fontId="66" fillId="7" borderId="46" xfId="1" applyNumberFormat="1" applyFont="1" applyFill="1" applyBorder="1" applyAlignment="1">
      <alignment horizontal="right" vertical="center"/>
    </xf>
    <xf numFmtId="165" fontId="67" fillId="0" borderId="0" xfId="1" applyNumberFormat="1" applyFont="1" applyAlignment="1">
      <alignment horizontal="right" vertical="center"/>
    </xf>
    <xf numFmtId="165" fontId="67" fillId="0" borderId="0" xfId="2" applyNumberFormat="1" applyFont="1" applyBorder="1" applyAlignment="1">
      <alignment vertical="center"/>
    </xf>
    <xf numFmtId="3" fontId="67" fillId="0" borderId="0" xfId="0" applyNumberFormat="1" applyFont="1" applyAlignment="1">
      <alignment vertical="center"/>
    </xf>
    <xf numFmtId="166" fontId="66" fillId="7" borderId="46" xfId="2" applyNumberFormat="1" applyFont="1" applyFill="1" applyBorder="1" applyAlignment="1">
      <alignment horizontal="right" vertical="center"/>
    </xf>
    <xf numFmtId="0" fontId="66" fillId="10" borderId="0" xfId="0" applyFont="1" applyFill="1" applyAlignment="1">
      <alignment horizontal="right" vertical="center"/>
    </xf>
    <xf numFmtId="0" fontId="78" fillId="14" borderId="16" xfId="0" applyFont="1" applyFill="1" applyBorder="1" applyAlignment="1">
      <alignment horizontal="right" vertical="center"/>
    </xf>
    <xf numFmtId="165" fontId="71" fillId="7" borderId="0" xfId="1" applyNumberFormat="1" applyFont="1" applyFill="1" applyAlignment="1">
      <alignment vertical="center"/>
    </xf>
    <xf numFmtId="9" fontId="69" fillId="0" borderId="46" xfId="2" applyFont="1" applyBorder="1" applyAlignment="1">
      <alignment horizontal="right" vertical="center"/>
    </xf>
    <xf numFmtId="165" fontId="69" fillId="0" borderId="46" xfId="0" applyNumberFormat="1" applyFont="1" applyBorder="1" applyAlignment="1">
      <alignment horizontal="right" vertical="center"/>
    </xf>
    <xf numFmtId="3" fontId="79" fillId="0" borderId="47" xfId="1" applyNumberFormat="1" applyFont="1" applyBorder="1" applyAlignment="1">
      <alignment vertical="center"/>
    </xf>
    <xf numFmtId="165" fontId="67" fillId="0" borderId="16" xfId="1" applyNumberFormat="1" applyFont="1" applyBorder="1" applyAlignment="1">
      <alignment vertical="center"/>
    </xf>
    <xf numFmtId="173" fontId="79" fillId="0" borderId="0" xfId="0" applyNumberFormat="1" applyFont="1" applyAlignment="1">
      <alignment vertical="center"/>
    </xf>
    <xf numFmtId="177" fontId="67" fillId="0" borderId="16" xfId="1" applyNumberFormat="1" applyFont="1" applyBorder="1" applyAlignment="1">
      <alignment vertical="center"/>
    </xf>
    <xf numFmtId="3" fontId="79" fillId="0" borderId="47" xfId="0" applyNumberFormat="1" applyFont="1" applyBorder="1" applyAlignment="1">
      <alignment vertical="center"/>
    </xf>
    <xf numFmtId="173" fontId="79" fillId="0" borderId="48" xfId="0" applyNumberFormat="1" applyFont="1" applyBorder="1" applyAlignment="1">
      <alignment horizontal="right" vertical="center"/>
    </xf>
    <xf numFmtId="3" fontId="79" fillId="0" borderId="48" xfId="0" applyNumberFormat="1" applyFont="1" applyBorder="1" applyAlignment="1">
      <alignment vertical="center"/>
    </xf>
    <xf numFmtId="0" fontId="78" fillId="10" borderId="0" xfId="0" applyFont="1" applyFill="1" applyAlignment="1">
      <alignment horizontal="right" vertical="center"/>
    </xf>
    <xf numFmtId="0" fontId="97" fillId="10" borderId="0" xfId="0" applyFont="1" applyFill="1" applyAlignment="1">
      <alignment horizontal="right" vertical="center"/>
    </xf>
    <xf numFmtId="0" fontId="78" fillId="14" borderId="46" xfId="0" applyFont="1" applyFill="1" applyBorder="1" applyAlignment="1">
      <alignment horizontal="right" vertical="center"/>
    </xf>
    <xf numFmtId="166" fontId="66" fillId="7" borderId="46" xfId="0" applyNumberFormat="1" applyFont="1" applyFill="1" applyBorder="1" applyAlignment="1">
      <alignment horizontal="right" vertical="center"/>
    </xf>
    <xf numFmtId="166" fontId="78" fillId="7" borderId="46" xfId="0" applyNumberFormat="1" applyFont="1" applyFill="1" applyBorder="1" applyAlignment="1">
      <alignment horizontal="right" vertical="center"/>
    </xf>
    <xf numFmtId="166" fontId="78" fillId="7" borderId="46" xfId="2" applyNumberFormat="1" applyFont="1" applyFill="1" applyBorder="1" applyAlignment="1">
      <alignment horizontal="right" vertical="center"/>
    </xf>
    <xf numFmtId="166" fontId="73" fillId="7" borderId="46" xfId="0" applyNumberFormat="1" applyFont="1" applyFill="1" applyBorder="1" applyAlignment="1">
      <alignment horizontal="right" vertical="center"/>
    </xf>
    <xf numFmtId="0" fontId="85" fillId="0" borderId="0" xfId="0" applyFont="1" applyAlignment="1">
      <alignment vertical="center"/>
    </xf>
    <xf numFmtId="14" fontId="64" fillId="0" borderId="0" xfId="0" applyNumberFormat="1" applyFont="1" applyAlignment="1">
      <alignment vertical="center"/>
    </xf>
    <xf numFmtId="9" fontId="64" fillId="0" borderId="0" xfId="2" applyFont="1" applyAlignment="1">
      <alignment horizontal="center" vertical="center"/>
    </xf>
    <xf numFmtId="0" fontId="64" fillId="0" borderId="0" xfId="0" applyFont="1" applyAlignment="1">
      <alignment vertical="center"/>
    </xf>
    <xf numFmtId="10" fontId="64" fillId="0" borderId="0" xfId="2" applyNumberFormat="1" applyFont="1" applyAlignment="1">
      <alignment vertical="center"/>
    </xf>
    <xf numFmtId="172" fontId="64" fillId="0" borderId="0" xfId="0" applyNumberFormat="1" applyFont="1" applyAlignment="1">
      <alignment vertical="center"/>
    </xf>
    <xf numFmtId="9" fontId="64" fillId="0" borderId="0" xfId="2" applyFont="1" applyAlignment="1">
      <alignment vertical="center"/>
    </xf>
    <xf numFmtId="165" fontId="64" fillId="0" borderId="0" xfId="0" applyNumberFormat="1" applyFont="1" applyAlignment="1">
      <alignment vertical="center"/>
    </xf>
    <xf numFmtId="166" fontId="64" fillId="0" borderId="0" xfId="2" applyNumberFormat="1" applyFont="1" applyAlignment="1">
      <alignment vertical="center"/>
    </xf>
    <xf numFmtId="170" fontId="64" fillId="0" borderId="0" xfId="2" applyNumberFormat="1" applyFont="1" applyAlignment="1">
      <alignment vertical="center"/>
    </xf>
    <xf numFmtId="164" fontId="64" fillId="0" borderId="0" xfId="1" applyFont="1" applyAlignment="1">
      <alignment vertical="center"/>
    </xf>
    <xf numFmtId="164" fontId="64" fillId="0" borderId="0" xfId="0" applyNumberFormat="1" applyFont="1" applyAlignment="1">
      <alignment vertical="center"/>
    </xf>
    <xf numFmtId="164" fontId="64" fillId="7" borderId="0" xfId="1" applyFont="1" applyFill="1" applyAlignment="1">
      <alignment vertical="center"/>
    </xf>
    <xf numFmtId="9" fontId="64" fillId="0" borderId="0" xfId="0" applyNumberFormat="1" applyFont="1" applyAlignment="1">
      <alignment vertical="center"/>
    </xf>
    <xf numFmtId="0" fontId="64" fillId="7" borderId="0" xfId="0" applyFont="1" applyFill="1" applyAlignment="1">
      <alignment vertical="center"/>
    </xf>
    <xf numFmtId="2" fontId="64" fillId="0" borderId="0" xfId="0" applyNumberFormat="1" applyFont="1" applyAlignment="1">
      <alignment vertical="center"/>
    </xf>
    <xf numFmtId="0" fontId="102" fillId="11" borderId="0" xfId="0" applyFont="1" applyFill="1" applyAlignment="1">
      <alignment horizontal="center" vertical="center"/>
    </xf>
    <xf numFmtId="1" fontId="64" fillId="0" borderId="0" xfId="0" applyNumberFormat="1" applyFont="1" applyAlignment="1">
      <alignment vertical="center"/>
    </xf>
    <xf numFmtId="1" fontId="87" fillId="0" borderId="0" xfId="0" applyNumberFormat="1" applyFont="1" applyAlignment="1">
      <alignment horizontal="center" vertical="center"/>
    </xf>
    <xf numFmtId="0" fontId="68" fillId="23" borderId="0" xfId="3" applyFont="1" applyFill="1" applyAlignment="1">
      <alignment horizontal="right" vertical="center" wrapText="1"/>
    </xf>
    <xf numFmtId="0" fontId="68" fillId="4" borderId="0" xfId="0" applyFont="1" applyFill="1" applyAlignment="1">
      <alignment horizontal="right" vertical="center" wrapText="1"/>
    </xf>
    <xf numFmtId="0" fontId="92" fillId="5" borderId="0" xfId="3" applyFont="1" applyFill="1" applyAlignment="1">
      <alignment horizontal="right" vertical="center"/>
    </xf>
    <xf numFmtId="14" fontId="92" fillId="5" borderId="0" xfId="3" applyNumberFormat="1" applyFont="1" applyFill="1" applyAlignment="1">
      <alignment horizontal="right" vertical="center"/>
    </xf>
    <xf numFmtId="172" fontId="92" fillId="5" borderId="0" xfId="3" applyNumberFormat="1" applyFont="1" applyFill="1" applyAlignment="1">
      <alignment horizontal="right" vertical="center"/>
    </xf>
    <xf numFmtId="165" fontId="92" fillId="5" borderId="0" xfId="1" applyNumberFormat="1" applyFont="1" applyFill="1" applyBorder="1" applyAlignment="1">
      <alignment horizontal="right" vertical="center"/>
    </xf>
    <xf numFmtId="3" fontId="64" fillId="10" borderId="0" xfId="0" applyNumberFormat="1" applyFont="1" applyFill="1" applyAlignment="1">
      <alignment horizontal="right" vertical="center"/>
    </xf>
    <xf numFmtId="0" fontId="64" fillId="10" borderId="0" xfId="0" applyFont="1" applyFill="1" applyAlignment="1">
      <alignment horizontal="right" vertical="center"/>
    </xf>
    <xf numFmtId="1" fontId="64" fillId="10" borderId="0" xfId="0" applyNumberFormat="1" applyFont="1" applyFill="1" applyAlignment="1">
      <alignment horizontal="right" vertical="center"/>
    </xf>
    <xf numFmtId="1" fontId="64" fillId="10" borderId="0" xfId="3" applyNumberFormat="1" applyFont="1" applyFill="1" applyAlignment="1">
      <alignment horizontal="right" vertical="center"/>
    </xf>
    <xf numFmtId="165" fontId="64" fillId="10" borderId="0" xfId="1" applyNumberFormat="1" applyFont="1" applyFill="1" applyBorder="1" applyAlignment="1">
      <alignment horizontal="right" vertical="center"/>
    </xf>
    <xf numFmtId="169" fontId="64" fillId="10" borderId="0" xfId="1" applyNumberFormat="1" applyFont="1" applyFill="1" applyBorder="1" applyAlignment="1">
      <alignment horizontal="right" vertical="center"/>
    </xf>
    <xf numFmtId="165" fontId="64" fillId="10" borderId="0" xfId="1" applyNumberFormat="1" applyFont="1" applyFill="1" applyAlignment="1">
      <alignment horizontal="right" vertical="center"/>
    </xf>
    <xf numFmtId="165" fontId="64" fillId="10" borderId="0" xfId="0" applyNumberFormat="1" applyFont="1" applyFill="1" applyAlignment="1">
      <alignment horizontal="right" vertical="center"/>
    </xf>
    <xf numFmtId="9" fontId="64" fillId="10" borderId="0" xfId="2" applyFont="1" applyFill="1" applyAlignment="1">
      <alignment horizontal="right" vertical="center"/>
    </xf>
    <xf numFmtId="165" fontId="64" fillId="10" borderId="0" xfId="0" applyNumberFormat="1" applyFont="1" applyFill="1" applyAlignment="1">
      <alignment vertical="center"/>
    </xf>
    <xf numFmtId="0" fontId="69" fillId="5" borderId="71" xfId="0" applyFont="1" applyFill="1" applyBorder="1" applyAlignment="1">
      <alignment horizontal="right"/>
    </xf>
    <xf numFmtId="0" fontId="70" fillId="0" borderId="71" xfId="0" applyFont="1" applyBorder="1" applyAlignment="1">
      <alignment horizontal="left" vertical="center"/>
    </xf>
    <xf numFmtId="0" fontId="69" fillId="5" borderId="70" xfId="0" applyFont="1" applyFill="1" applyBorder="1" applyAlignment="1">
      <alignment horizontal="right"/>
    </xf>
    <xf numFmtId="178" fontId="70" fillId="6" borderId="70" xfId="0" applyNumberFormat="1" applyFont="1" applyFill="1" applyBorder="1" applyAlignment="1">
      <alignment horizontal="left" vertical="center"/>
    </xf>
    <xf numFmtId="0" fontId="69" fillId="5" borderId="70" xfId="0" applyFont="1" applyFill="1" applyBorder="1" applyAlignment="1">
      <alignment horizontal="right" vertical="center"/>
    </xf>
    <xf numFmtId="1" fontId="70" fillId="0" borderId="70" xfId="0" applyNumberFormat="1" applyFont="1" applyBorder="1" applyAlignment="1">
      <alignment horizontal="left" vertical="center"/>
    </xf>
    <xf numFmtId="0" fontId="70" fillId="0" borderId="70" xfId="0" applyFont="1" applyBorder="1" applyAlignment="1">
      <alignment horizontal="left" vertical="center"/>
    </xf>
    <xf numFmtId="166" fontId="70" fillId="0" borderId="70" xfId="0" applyNumberFormat="1" applyFont="1" applyBorder="1" applyAlignment="1">
      <alignment horizontal="left" vertical="center"/>
    </xf>
    <xf numFmtId="9" fontId="70" fillId="0" borderId="70" xfId="0" applyNumberFormat="1" applyFont="1" applyBorder="1" applyAlignment="1">
      <alignment horizontal="left" vertical="center"/>
    </xf>
    <xf numFmtId="10" fontId="70" fillId="0" borderId="70" xfId="0" applyNumberFormat="1" applyFont="1" applyBorder="1" applyAlignment="1">
      <alignment horizontal="left" vertical="center"/>
    </xf>
    <xf numFmtId="0" fontId="69" fillId="5" borderId="85" xfId="0" applyFont="1" applyFill="1" applyBorder="1" applyAlignment="1">
      <alignment horizontal="right"/>
    </xf>
    <xf numFmtId="0" fontId="70" fillId="0" borderId="85" xfId="0" applyFont="1" applyBorder="1" applyAlignment="1">
      <alignment horizontal="left" vertical="center"/>
    </xf>
    <xf numFmtId="0" fontId="97" fillId="5" borderId="1" xfId="0" applyFont="1" applyFill="1" applyBorder="1" applyAlignment="1">
      <alignment horizontal="right" vertical="center"/>
    </xf>
    <xf numFmtId="0" fontId="97" fillId="5" borderId="16" xfId="0" applyFont="1" applyFill="1" applyBorder="1" applyAlignment="1">
      <alignment horizontal="right" vertical="center"/>
    </xf>
    <xf numFmtId="0" fontId="64" fillId="5" borderId="0" xfId="0" applyFont="1" applyFill="1" applyAlignment="1">
      <alignment vertical="center"/>
    </xf>
    <xf numFmtId="0" fontId="67" fillId="5" borderId="0" xfId="0" applyFont="1" applyFill="1"/>
    <xf numFmtId="14" fontId="98" fillId="7" borderId="5" xfId="0" applyNumberFormat="1" applyFont="1" applyFill="1" applyBorder="1" applyAlignment="1">
      <alignment vertical="center"/>
    </xf>
    <xf numFmtId="0" fontId="67" fillId="8" borderId="0" xfId="0" applyFont="1" applyFill="1" applyAlignment="1">
      <alignment horizontal="right" vertical="center"/>
    </xf>
    <xf numFmtId="0" fontId="98" fillId="0" borderId="0" xfId="0" applyFont="1"/>
    <xf numFmtId="10" fontId="67" fillId="8" borderId="1" xfId="0" applyNumberFormat="1" applyFont="1" applyFill="1" applyBorder="1" applyAlignment="1">
      <alignment horizontal="center" vertical="center"/>
    </xf>
    <xf numFmtId="10" fontId="67" fillId="8" borderId="0" xfId="0" applyNumberFormat="1" applyFont="1" applyFill="1" applyAlignment="1">
      <alignment horizontal="center"/>
    </xf>
    <xf numFmtId="0" fontId="69" fillId="8" borderId="0" xfId="0" applyFont="1" applyFill="1" applyAlignment="1">
      <alignment horizontal="center" vertical="center" wrapText="1"/>
    </xf>
    <xf numFmtId="10" fontId="67" fillId="8" borderId="86" xfId="0" applyNumberFormat="1" applyFont="1" applyFill="1" applyBorder="1" applyAlignment="1">
      <alignment horizontal="center" vertical="center"/>
    </xf>
    <xf numFmtId="10" fontId="67" fillId="0" borderId="86" xfId="2" applyNumberFormat="1" applyFont="1" applyBorder="1" applyAlignment="1">
      <alignment horizontal="center" vertical="center"/>
    </xf>
    <xf numFmtId="0" fontId="104" fillId="7" borderId="0" xfId="5" applyFont="1" applyFill="1" applyAlignment="1">
      <alignment horizontal="center" vertical="center" wrapText="1"/>
    </xf>
    <xf numFmtId="0" fontId="87" fillId="8" borderId="7" xfId="0" applyFont="1" applyFill="1" applyBorder="1" applyAlignment="1">
      <alignment horizontal="right" vertical="center"/>
    </xf>
    <xf numFmtId="0" fontId="87" fillId="8" borderId="8" xfId="0" applyFont="1" applyFill="1" applyBorder="1" applyAlignment="1">
      <alignment horizontal="right" vertical="center"/>
    </xf>
    <xf numFmtId="0" fontId="103" fillId="7" borderId="6" xfId="5" applyFont="1" applyFill="1" applyBorder="1" applyAlignment="1">
      <alignment horizontal="center" vertical="center"/>
    </xf>
    <xf numFmtId="0" fontId="41" fillId="23" borderId="0" xfId="0" applyFont="1" applyFill="1" applyAlignment="1">
      <alignment horizontal="center"/>
    </xf>
    <xf numFmtId="0" fontId="65" fillId="23" borderId="0" xfId="0" applyFont="1" applyFill="1" applyAlignment="1">
      <alignment horizontal="center" vertical="center" wrapText="1"/>
    </xf>
    <xf numFmtId="0" fontId="65" fillId="23" borderId="0" xfId="0" applyFont="1" applyFill="1" applyAlignment="1">
      <alignment horizontal="center" vertical="center"/>
    </xf>
    <xf numFmtId="0" fontId="65" fillId="23" borderId="0" xfId="0" applyFont="1" applyFill="1" applyAlignment="1">
      <alignment horizontal="center"/>
    </xf>
    <xf numFmtId="0" fontId="64" fillId="0" borderId="0" xfId="0" applyFont="1" applyAlignment="1">
      <alignment horizontal="center"/>
    </xf>
    <xf numFmtId="9" fontId="25" fillId="0" borderId="0" xfId="0" applyNumberFormat="1" applyFont="1" applyAlignment="1">
      <alignment horizontal="center"/>
    </xf>
    <xf numFmtId="0" fontId="25" fillId="0" borderId="0" xfId="0" applyFont="1" applyAlignment="1">
      <alignment horizontal="center"/>
    </xf>
    <xf numFmtId="0" fontId="8" fillId="3" borderId="18" xfId="0" applyFont="1" applyFill="1" applyBorder="1" applyAlignment="1">
      <alignment horizontal="center"/>
    </xf>
    <xf numFmtId="0" fontId="99" fillId="19" borderId="0" xfId="0" applyFont="1" applyFill="1" applyAlignment="1">
      <alignment horizontal="center" vertical="center"/>
    </xf>
    <xf numFmtId="0" fontId="64" fillId="2" borderId="9" xfId="3" applyFont="1" applyFill="1" applyBorder="1" applyAlignment="1">
      <alignment horizontal="center" vertical="center" wrapText="1"/>
    </xf>
    <xf numFmtId="0" fontId="64" fillId="2" borderId="10" xfId="3" applyFont="1" applyFill="1" applyBorder="1" applyAlignment="1">
      <alignment horizontal="center" vertical="center" wrapText="1"/>
    </xf>
    <xf numFmtId="0" fontId="64" fillId="2" borderId="11" xfId="3" applyFont="1" applyFill="1" applyBorder="1" applyAlignment="1">
      <alignment horizontal="center" vertical="center" wrapText="1"/>
    </xf>
    <xf numFmtId="0" fontId="102" fillId="11" borderId="0" xfId="0" applyFont="1" applyFill="1" applyAlignment="1">
      <alignment horizontal="center" vertical="center"/>
    </xf>
    <xf numFmtId="0" fontId="102" fillId="19" borderId="0" xfId="0" applyFont="1" applyFill="1" applyAlignment="1">
      <alignment horizontal="center" vertical="center"/>
    </xf>
    <xf numFmtId="0" fontId="100" fillId="0" borderId="0" xfId="0" applyFont="1" applyAlignment="1">
      <alignment horizontal="center" vertical="center"/>
    </xf>
    <xf numFmtId="0" fontId="67" fillId="0" borderId="0" xfId="0" applyFont="1" applyAlignment="1">
      <alignment horizontal="right" vertical="center"/>
    </xf>
    <xf numFmtId="0" fontId="101" fillId="0" borderId="0" xfId="0" applyFont="1" applyAlignment="1">
      <alignment horizontal="center" vertical="center"/>
    </xf>
    <xf numFmtId="0" fontId="101" fillId="0" borderId="14" xfId="0" applyFont="1" applyBorder="1" applyAlignment="1">
      <alignment horizontal="center" vertical="center"/>
    </xf>
    <xf numFmtId="0" fontId="101" fillId="0" borderId="45" xfId="0" applyFont="1" applyBorder="1" applyAlignment="1">
      <alignment horizontal="center" vertical="center"/>
    </xf>
    <xf numFmtId="0" fontId="101" fillId="0" borderId="64" xfId="0" applyFont="1" applyBorder="1" applyAlignment="1">
      <alignment horizontal="center" vertical="center"/>
    </xf>
    <xf numFmtId="0" fontId="85" fillId="31" borderId="0" xfId="0" applyFont="1" applyFill="1" applyAlignment="1">
      <alignment horizontal="center"/>
    </xf>
    <xf numFmtId="0" fontId="51" fillId="33" borderId="0" xfId="0" applyFont="1" applyFill="1" applyAlignment="1">
      <alignment horizontal="center" vertical="center"/>
    </xf>
    <xf numFmtId="0" fontId="58" fillId="23" borderId="66" xfId="0" applyFont="1" applyFill="1" applyBorder="1" applyAlignment="1">
      <alignment horizontal="center"/>
    </xf>
    <xf numFmtId="0" fontId="58" fillId="23" borderId="71" xfId="0" applyFont="1" applyFill="1" applyBorder="1" applyAlignment="1">
      <alignment horizontal="center"/>
    </xf>
    <xf numFmtId="17" fontId="65" fillId="21" borderId="0" xfId="0" applyNumberFormat="1" applyFont="1" applyFill="1" applyAlignment="1">
      <alignment horizontal="center"/>
    </xf>
    <xf numFmtId="0" fontId="65" fillId="21" borderId="0" xfId="0" applyFont="1" applyFill="1" applyAlignment="1">
      <alignment horizontal="center"/>
    </xf>
    <xf numFmtId="0" fontId="65" fillId="7" borderId="0" xfId="0" applyFont="1" applyFill="1" applyAlignment="1">
      <alignment horizontal="center" vertical="center"/>
    </xf>
    <xf numFmtId="0" fontId="65" fillId="23" borderId="16" xfId="0" applyFont="1" applyFill="1" applyBorder="1" applyAlignment="1">
      <alignment horizontal="center" vertical="center"/>
    </xf>
    <xf numFmtId="0" fontId="79" fillId="20" borderId="0" xfId="0" applyFont="1" applyFill="1" applyAlignment="1">
      <alignment horizontal="center" vertical="center"/>
    </xf>
    <xf numFmtId="0" fontId="65" fillId="23" borderId="1" xfId="0" applyFont="1" applyFill="1" applyBorder="1" applyAlignment="1">
      <alignment horizontal="center" vertical="center"/>
    </xf>
    <xf numFmtId="10" fontId="71" fillId="0" borderId="82" xfId="0" applyNumberFormat="1" applyFont="1" applyBorder="1" applyAlignment="1">
      <alignment horizontal="center" vertical="center"/>
    </xf>
    <xf numFmtId="10" fontId="71" fillId="0" borderId="79" xfId="0" applyNumberFormat="1" applyFont="1" applyBorder="1" applyAlignment="1">
      <alignment horizontal="center" vertical="center"/>
    </xf>
    <xf numFmtId="10" fontId="73" fillId="0" borderId="84" xfId="0" applyNumberFormat="1" applyFont="1" applyBorder="1" applyAlignment="1">
      <alignment horizontal="center" vertical="center"/>
    </xf>
    <xf numFmtId="10" fontId="73" fillId="0" borderId="83" xfId="0" applyNumberFormat="1" applyFont="1" applyBorder="1" applyAlignment="1">
      <alignment horizontal="center" vertical="center"/>
    </xf>
    <xf numFmtId="10" fontId="73" fillId="0" borderId="86" xfId="0" applyNumberFormat="1" applyFont="1" applyBorder="1" applyAlignment="1">
      <alignment horizontal="center" vertical="center"/>
    </xf>
    <xf numFmtId="10" fontId="73" fillId="0" borderId="87" xfId="0" applyNumberFormat="1" applyFont="1" applyBorder="1" applyAlignment="1">
      <alignment horizontal="center" vertical="center"/>
    </xf>
    <xf numFmtId="10" fontId="71" fillId="0" borderId="84" xfId="0" applyNumberFormat="1" applyFont="1" applyBorder="1" applyAlignment="1">
      <alignment horizontal="center" vertical="center"/>
    </xf>
    <xf numFmtId="10" fontId="71" fillId="0" borderId="83" xfId="0" applyNumberFormat="1" applyFont="1" applyBorder="1" applyAlignment="1">
      <alignment horizontal="center" vertical="center"/>
    </xf>
    <xf numFmtId="10" fontId="71" fillId="7" borderId="88" xfId="0" applyNumberFormat="1" applyFont="1" applyFill="1" applyBorder="1" applyAlignment="1">
      <alignment horizontal="center" vertical="center"/>
    </xf>
    <xf numFmtId="10" fontId="71" fillId="7" borderId="89" xfId="0" applyNumberFormat="1" applyFont="1" applyFill="1" applyBorder="1" applyAlignment="1">
      <alignment horizontal="center" vertical="center"/>
    </xf>
    <xf numFmtId="17" fontId="69" fillId="10" borderId="0" xfId="0" applyNumberFormat="1" applyFont="1" applyFill="1" applyAlignment="1">
      <alignment horizontal="center"/>
    </xf>
    <xf numFmtId="17" fontId="69" fillId="10" borderId="0" xfId="0" applyNumberFormat="1" applyFont="1" applyFill="1" applyAlignment="1">
      <alignment horizontal="center" vertical="center"/>
    </xf>
    <xf numFmtId="0" fontId="79" fillId="0" borderId="46" xfId="0" applyFont="1" applyBorder="1" applyAlignment="1">
      <alignment horizontal="center" vertical="center"/>
    </xf>
    <xf numFmtId="0" fontId="75" fillId="23" borderId="1" xfId="0" applyFont="1" applyFill="1" applyBorder="1" applyAlignment="1">
      <alignment horizontal="center" vertical="center" wrapText="1"/>
    </xf>
    <xf numFmtId="0" fontId="70" fillId="7" borderId="0" xfId="0" applyFont="1" applyFill="1" applyAlignment="1">
      <alignment horizontal="left" vertical="center"/>
    </xf>
    <xf numFmtId="0" fontId="70" fillId="6" borderId="1" xfId="0" applyFont="1" applyFill="1" applyBorder="1" applyAlignment="1">
      <alignment horizontal="left" vertical="center"/>
    </xf>
    <xf numFmtId="0" fontId="70" fillId="6" borderId="4" xfId="0" applyFont="1" applyFill="1" applyBorder="1" applyAlignment="1">
      <alignment horizontal="left" vertical="center"/>
    </xf>
    <xf numFmtId="0" fontId="70" fillId="6" borderId="16" xfId="0" applyFont="1" applyFill="1" applyBorder="1" applyAlignment="1">
      <alignment horizontal="left" vertical="center"/>
    </xf>
    <xf numFmtId="0" fontId="75" fillId="7" borderId="0" xfId="0" applyFont="1" applyFill="1" applyAlignment="1">
      <alignment horizontal="center" vertical="center" wrapText="1"/>
    </xf>
    <xf numFmtId="0" fontId="74" fillId="23" borderId="1" xfId="0" applyFont="1" applyFill="1" applyBorder="1" applyAlignment="1">
      <alignment horizontal="center" vertical="center"/>
    </xf>
    <xf numFmtId="1" fontId="67" fillId="0" borderId="3" xfId="0" applyNumberFormat="1" applyFont="1" applyBorder="1" applyAlignment="1">
      <alignment horizontal="center" vertical="center"/>
    </xf>
    <xf numFmtId="1" fontId="67" fillId="0" borderId="54" xfId="0" applyNumberFormat="1" applyFont="1" applyBorder="1" applyAlignment="1">
      <alignment horizontal="center" vertical="center"/>
    </xf>
    <xf numFmtId="0" fontId="65" fillId="23" borderId="50" xfId="0" applyFont="1" applyFill="1" applyBorder="1" applyAlignment="1">
      <alignment horizontal="center"/>
    </xf>
    <xf numFmtId="10" fontId="67" fillId="28" borderId="50" xfId="2" applyNumberFormat="1" applyFont="1" applyFill="1" applyBorder="1" applyAlignment="1">
      <alignment horizontal="center" vertical="center"/>
    </xf>
    <xf numFmtId="0" fontId="43" fillId="7" borderId="0" xfId="0" applyFont="1" applyFill="1" applyAlignment="1">
      <alignment horizontal="center" vertical="center" wrapText="1"/>
    </xf>
    <xf numFmtId="0" fontId="44" fillId="7" borderId="0" xfId="0" applyFont="1" applyFill="1" applyAlignment="1">
      <alignment vertical="center"/>
    </xf>
    <xf numFmtId="0" fontId="39" fillId="7" borderId="0" xfId="0" applyFont="1" applyFill="1" applyAlignment="1">
      <alignment horizontal="center" vertical="center"/>
    </xf>
    <xf numFmtId="0" fontId="34" fillId="7" borderId="0" xfId="0" applyFont="1" applyFill="1" applyAlignment="1">
      <alignment horizontal="center" vertical="center"/>
    </xf>
  </cellXfs>
  <cellStyles count="7">
    <cellStyle name="Comma" xfId="1" builtinId="3"/>
    <cellStyle name="Normal" xfId="0" builtinId="0"/>
    <cellStyle name="Normal 2" xfId="6" xr:uid="{93A374E7-560C-4ED5-A74A-7BB0B5E8FAB2}"/>
    <cellStyle name="Normal 2 2" xfId="4" xr:uid="{A2B624B1-0B6E-4AFB-8826-154EB3C90D5B}"/>
    <cellStyle name="Normal 3" xfId="3" xr:uid="{D1B51E86-36FC-447A-9EC2-382258627350}"/>
    <cellStyle name="Normal 3 3" xfId="5" xr:uid="{08A69293-A817-4C78-9DAF-093B43362AD6}"/>
    <cellStyle name="Percent" xfId="2" builtinId="5"/>
  </cellStyles>
  <dxfs count="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9"/>
      </font>
    </dxf>
    <dxf>
      <font>
        <sz val="9"/>
      </font>
    </dxf>
    <dxf>
      <font>
        <sz val="9"/>
      </font>
    </dxf>
    <dxf>
      <font>
        <sz val="9"/>
      </font>
    </dxf>
    <dxf>
      <font>
        <sz val="9"/>
      </font>
    </dxf>
    <dxf>
      <font>
        <name val="Atkinson Hyperlegible"/>
        <family val="3"/>
        <scheme val="none"/>
      </font>
    </dxf>
    <dxf>
      <font>
        <name val="Atkinson Hyperlegible"/>
        <family val="3"/>
        <scheme val="none"/>
      </font>
    </dxf>
    <dxf>
      <font>
        <name val="Atkinson Hyperlegible"/>
        <family val="3"/>
        <scheme val="none"/>
      </font>
    </dxf>
    <dxf>
      <font>
        <name val="Atkinson Hyperlegible"/>
        <family val="3"/>
        <scheme val="none"/>
      </font>
    </dxf>
    <dxf>
      <font>
        <name val="Atkinson Hyperlegible"/>
        <family val="3"/>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9"/>
      </font>
    </dxf>
    <dxf>
      <font>
        <sz val="9"/>
      </font>
    </dxf>
    <dxf>
      <font>
        <sz val="9"/>
      </font>
    </dxf>
    <dxf>
      <font>
        <sz val="9"/>
      </font>
    </dxf>
    <dxf>
      <font>
        <sz val="9"/>
      </font>
    </dxf>
    <dxf>
      <font>
        <sz val="9"/>
      </font>
    </dxf>
    <dxf>
      <font>
        <name val="Atkinson Hyperlegible"/>
        <family val="3"/>
        <scheme val="none"/>
      </font>
    </dxf>
    <dxf>
      <font>
        <name val="Atkinson Hyperlegible"/>
        <family val="3"/>
        <scheme val="none"/>
      </font>
    </dxf>
    <dxf>
      <font>
        <name val="Atkinson Hyperlegible"/>
        <family val="3"/>
        <scheme val="none"/>
      </font>
    </dxf>
    <dxf>
      <font>
        <name val="Atkinson Hyperlegible"/>
        <family val="3"/>
        <scheme val="none"/>
      </font>
    </dxf>
    <dxf>
      <font>
        <name val="Atkinson Hyperlegible"/>
        <family val="3"/>
        <scheme val="none"/>
      </font>
    </dxf>
    <dxf>
      <font>
        <name val="Atkinson Hyperlegible"/>
        <family val="3"/>
        <scheme val="none"/>
      </font>
    </dxf>
    <dxf>
      <fill>
        <patternFill>
          <bgColor theme="0"/>
        </patternFill>
      </fill>
    </dxf>
    <dxf>
      <font>
        <sz val="9"/>
      </font>
    </dxf>
    <dxf>
      <font>
        <name val="Atkinson Hyperlegible"/>
        <family val="3"/>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9"/>
      </font>
    </dxf>
    <dxf>
      <font>
        <sz val="9"/>
      </font>
    </dxf>
    <dxf>
      <font>
        <sz val="9"/>
      </font>
    </dxf>
    <dxf>
      <font>
        <sz val="9"/>
      </font>
    </dxf>
    <dxf>
      <font>
        <sz val="9"/>
      </font>
    </dxf>
    <dxf>
      <font>
        <sz val="9"/>
      </font>
    </dxf>
    <dxf>
      <font>
        <name val="Atkinson Hyperlegible"/>
        <family val="3"/>
        <scheme val="none"/>
      </font>
    </dxf>
    <dxf>
      <font>
        <name val="Atkinson Hyperlegible"/>
        <family val="3"/>
        <scheme val="none"/>
      </font>
    </dxf>
    <dxf>
      <font>
        <name val="Atkinson Hyperlegible"/>
        <family val="3"/>
        <scheme val="none"/>
      </font>
    </dxf>
    <dxf>
      <font>
        <name val="Atkinson Hyperlegible"/>
        <family val="3"/>
        <scheme val="none"/>
      </font>
    </dxf>
    <dxf>
      <font>
        <name val="Atkinson Hyperlegible"/>
        <family val="3"/>
        <scheme val="none"/>
      </font>
    </dxf>
    <dxf>
      <font>
        <name val="Atkinson Hyperlegible"/>
        <family val="3"/>
        <scheme val="none"/>
      </font>
    </dxf>
    <dxf>
      <numFmt numFmtId="14" formatCode="0.00%"/>
    </dxf>
    <dxf>
      <numFmt numFmtId="14" formatCode="0.00%"/>
    </dxf>
    <dxf>
      <fill>
        <patternFill>
          <bgColor theme="0"/>
        </patternFill>
      </fill>
    </dxf>
    <dxf>
      <font>
        <sz val="9"/>
      </font>
    </dxf>
    <dxf>
      <font>
        <name val="Atkinson Hyperlegible"/>
        <family val="3"/>
        <scheme val="none"/>
      </font>
    </dxf>
    <dxf>
      <font>
        <b val="0"/>
        <i val="0"/>
        <strike val="0"/>
        <condense val="0"/>
        <extend val="0"/>
        <outline val="0"/>
        <shadow val="0"/>
        <u val="none"/>
        <vertAlign val="baseline"/>
        <sz val="9"/>
        <color theme="1"/>
        <name val="Atkinson Hyperlegible"/>
        <scheme val="none"/>
      </font>
      <numFmt numFmtId="14" formatCode="0.00%"/>
    </dxf>
    <dxf>
      <font>
        <b val="0"/>
        <i val="0"/>
        <strike val="0"/>
        <condense val="0"/>
        <extend val="0"/>
        <outline val="0"/>
        <shadow val="0"/>
        <u val="none"/>
        <vertAlign val="baseline"/>
        <sz val="9"/>
        <color theme="1"/>
        <name val="Atkinson Hyperlegible"/>
        <scheme val="none"/>
      </font>
    </dxf>
    <dxf>
      <font>
        <b val="0"/>
        <i val="0"/>
        <strike val="0"/>
        <condense val="0"/>
        <extend val="0"/>
        <outline val="0"/>
        <shadow val="0"/>
        <u val="none"/>
        <vertAlign val="baseline"/>
        <sz val="9"/>
        <color theme="1"/>
        <name val="Atkinson Hyperlegible"/>
        <scheme val="none"/>
      </font>
    </dxf>
    <dxf>
      <font>
        <strike val="0"/>
        <outline val="0"/>
        <shadow val="0"/>
        <u val="none"/>
        <vertAlign val="baseline"/>
        <sz val="9"/>
        <name val="Atkinson Hyperlegible"/>
        <scheme val="none"/>
      </font>
    </dxf>
    <dxf>
      <font>
        <b val="0"/>
        <i val="0"/>
        <strike val="0"/>
        <condense val="0"/>
        <extend val="0"/>
        <outline val="0"/>
        <shadow val="0"/>
        <u val="none"/>
        <vertAlign val="baseline"/>
        <sz val="9"/>
        <color theme="1"/>
        <name val="Atkinson Hyperlegible"/>
        <scheme val="none"/>
      </font>
    </dxf>
  </dxfs>
  <tableStyles count="0" defaultTableStyle="TableStyleMedium2" defaultPivotStyle="PivotStyleLight16"/>
  <colors>
    <mruColors>
      <color rgb="FF0137A6"/>
      <color rgb="FFFFCC99"/>
      <color rgb="FF9C0006"/>
      <color rgb="FFFFC7CE"/>
      <color rgb="FFD9E1F2"/>
      <color rgb="FF808080"/>
      <color rgb="FF2F5B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3.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1" i="0" u="none" strike="noStrike" kern="1200" spc="0" baseline="0">
                <a:solidFill>
                  <a:schemeClr val="tx1"/>
                </a:solidFill>
                <a:latin typeface="Atkinson Hyperlegible" pitchFamily="50" charset="0"/>
                <a:ea typeface="+mn-ea"/>
                <a:cs typeface="+mn-cs"/>
              </a:defRPr>
            </a:pPr>
            <a:r>
              <a:rPr lang="en-US" b="1">
                <a:solidFill>
                  <a:schemeClr val="tx1"/>
                </a:solidFill>
              </a:rPr>
              <a:t>Proportion of Asset Class </a:t>
            </a:r>
          </a:p>
          <a:p>
            <a:pPr>
              <a:defRPr b="1">
                <a:solidFill>
                  <a:schemeClr val="tx1"/>
                </a:solidFill>
              </a:defRPr>
            </a:pPr>
            <a:r>
              <a:rPr lang="en-US" b="1">
                <a:solidFill>
                  <a:schemeClr val="tx1"/>
                </a:solidFill>
              </a:rPr>
              <a:t>As</a:t>
            </a:r>
            <a:r>
              <a:rPr lang="en-US" b="1" baseline="0">
                <a:solidFill>
                  <a:schemeClr val="tx1"/>
                </a:solidFill>
              </a:rPr>
              <a:t> at 30 December 2024</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960" b="1" i="0" u="none" strike="noStrike" kern="1200" spc="0" baseline="0">
              <a:solidFill>
                <a:schemeClr val="tx1"/>
              </a:solidFill>
              <a:latin typeface="Atkinson Hyperlegible" pitchFamily="50" charset="0"/>
              <a:ea typeface="+mn-ea"/>
              <a:cs typeface="+mn-cs"/>
            </a:defRPr>
          </a:pPr>
          <a:endParaRPr lang="en-KE"/>
        </a:p>
      </c:txPr>
    </c:title>
    <c:autoTitleDeleted val="0"/>
    <c:plotArea>
      <c:layout/>
      <c:barChart>
        <c:barDir val="col"/>
        <c:grouping val="clustered"/>
        <c:varyColors val="0"/>
        <c:ser>
          <c:idx val="0"/>
          <c:order val="0"/>
          <c:tx>
            <c:strRef>
              <c:f>'Investment Income'!$N$52</c:f>
              <c:strCache>
                <c:ptCount val="1"/>
                <c:pt idx="0">
                  <c:v>Proportion</c:v>
                </c:pt>
              </c:strCache>
            </c:strRef>
          </c:tx>
          <c:spPr>
            <a:solidFill>
              <a:schemeClr val="accent1"/>
            </a:solidFill>
            <a:ln w="19050">
              <a:solidFill>
                <a:schemeClr val="lt1"/>
              </a:solidFill>
            </a:ln>
            <a:effectLst/>
          </c:spPr>
          <c:invertIfNegative val="0"/>
          <c:dPt>
            <c:idx val="0"/>
            <c:invertIfNegative val="0"/>
            <c:bubble3D val="0"/>
            <c:spPr>
              <a:solidFill>
                <a:srgbClr val="7030A0"/>
              </a:solidFill>
              <a:ln w="19050">
                <a:solidFill>
                  <a:schemeClr val="lt1"/>
                </a:solidFill>
              </a:ln>
              <a:effectLst/>
            </c:spPr>
            <c:extLst>
              <c:ext xmlns:c16="http://schemas.microsoft.com/office/drawing/2014/chart" uri="{C3380CC4-5D6E-409C-BE32-E72D297353CC}">
                <c16:uniqueId val="{00000004-5FCA-4517-A370-91B71B88B7E3}"/>
              </c:ext>
            </c:extLst>
          </c:dPt>
          <c:dPt>
            <c:idx val="1"/>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1-5FCA-4517-A370-91B71B88B7E3}"/>
              </c:ext>
            </c:extLst>
          </c:dPt>
          <c:dPt>
            <c:idx val="2"/>
            <c:invertIfNegative val="0"/>
            <c:bubble3D val="0"/>
            <c:spPr>
              <a:solidFill>
                <a:srgbClr val="0137A6"/>
              </a:solidFill>
              <a:ln w="19050">
                <a:solidFill>
                  <a:schemeClr val="lt1"/>
                </a:solidFill>
              </a:ln>
              <a:effectLst/>
            </c:spPr>
            <c:extLst>
              <c:ext xmlns:c16="http://schemas.microsoft.com/office/drawing/2014/chart" uri="{C3380CC4-5D6E-409C-BE32-E72D297353CC}">
                <c16:uniqueId val="{00000005-AC21-49FB-9FC9-CF3E8D3BAFA4}"/>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2-5FCA-4517-A370-91B71B88B7E3}"/>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5FCA-4517-A370-91B71B88B7E3}"/>
              </c:ext>
            </c:extLst>
          </c:dPt>
          <c:dPt>
            <c:idx val="5"/>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A-77E9-49FD-91DB-2236800EC334}"/>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tkinson Hyperlegible" pitchFamily="50" charset="0"/>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'Investment Income'!$M$53:$M$58</c:f>
              <c:strCache>
                <c:ptCount val="6"/>
                <c:pt idx="0">
                  <c:v>Government Securities</c:v>
                </c:pt>
                <c:pt idx="1">
                  <c:v>Fixed Deposits</c:v>
                </c:pt>
                <c:pt idx="2">
                  <c:v>Quoted Equities</c:v>
                </c:pt>
                <c:pt idx="3">
                  <c:v>Corporate Bonds</c:v>
                </c:pt>
                <c:pt idx="4">
                  <c:v>Offshore</c:v>
                </c:pt>
                <c:pt idx="5">
                  <c:v>Cash &amp; Demand Deposits</c:v>
                </c:pt>
              </c:strCache>
            </c:strRef>
          </c:cat>
          <c:val>
            <c:numRef>
              <c:f>'Investment Income'!$N$53:$N$58</c:f>
              <c:numCache>
                <c:formatCode>0%</c:formatCode>
                <c:ptCount val="6"/>
                <c:pt idx="0">
                  <c:v>0.88057071407106902</c:v>
                </c:pt>
                <c:pt idx="1">
                  <c:v>6.2847287800912709E-3</c:v>
                </c:pt>
                <c:pt idx="2">
                  <c:v>8.3998896822316246E-2</c:v>
                </c:pt>
                <c:pt idx="3" formatCode="0.0%">
                  <c:v>2.100168290616725E-3</c:v>
                </c:pt>
                <c:pt idx="4">
                  <c:v>2.5759032383851199E-2</c:v>
                </c:pt>
                <c:pt idx="5">
                  <c:v>1.286459652055357E-3</c:v>
                </c:pt>
              </c:numCache>
            </c:numRef>
          </c:val>
          <c:extLst>
            <c:ext xmlns:c16="http://schemas.microsoft.com/office/drawing/2014/chart" uri="{C3380CC4-5D6E-409C-BE32-E72D297353CC}">
              <c16:uniqueId val="{00000000-5FCA-4517-A370-91B71B88B7E3}"/>
            </c:ext>
          </c:extLst>
        </c:ser>
        <c:dLbls>
          <c:showLegendKey val="0"/>
          <c:showVal val="0"/>
          <c:showCatName val="0"/>
          <c:showSerName val="0"/>
          <c:showPercent val="0"/>
          <c:showBubbleSize val="0"/>
        </c:dLbls>
        <c:gapWidth val="37"/>
        <c:axId val="566287279"/>
        <c:axId val="727535647"/>
      </c:barChart>
      <c:catAx>
        <c:axId val="566287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crossAx val="727535647"/>
        <c:crosses val="autoZero"/>
        <c:auto val="1"/>
        <c:lblAlgn val="ctr"/>
        <c:lblOffset val="100"/>
        <c:noMultiLvlLbl val="0"/>
      </c:catAx>
      <c:valAx>
        <c:axId val="727535647"/>
        <c:scaling>
          <c:orientation val="minMax"/>
          <c:max val="1"/>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crossAx val="566287279"/>
        <c:crosses val="autoZero"/>
        <c:crossBetween val="between"/>
      </c:valAx>
      <c:spPr>
        <a:noFill/>
        <a:ln>
          <a:noFill/>
        </a:ln>
        <a:effectLst/>
      </c:spPr>
    </c:plotArea>
    <c:plotVisOnly val="1"/>
    <c:dispBlanksAs val="gap"/>
    <c:showDLblsOverMax val="0"/>
  </c:chart>
  <c:spPr>
    <a:noFill/>
    <a:ln w="9525" cap="flat" cmpd="sng" algn="ctr">
      <a:solidFill>
        <a:srgbClr val="0137A6"/>
      </a:solidFill>
      <a:round/>
    </a:ln>
    <a:effectLst/>
  </c:spPr>
  <c:txPr>
    <a:bodyPr/>
    <a:lstStyle/>
    <a:p>
      <a:pPr>
        <a:defRPr sz="800">
          <a:latin typeface="Atkinson Hyperlegible" pitchFamily="50" charset="0"/>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1" i="0" u="none" strike="noStrike" kern="1200" spc="0" baseline="0">
                <a:solidFill>
                  <a:schemeClr val="tx1"/>
                </a:solidFill>
                <a:latin typeface="Atkinson Hyperlegible" pitchFamily="50" charset="0"/>
                <a:ea typeface="+mn-ea"/>
                <a:cs typeface="+mn-cs"/>
              </a:defRPr>
            </a:pPr>
            <a:r>
              <a:rPr lang="en-GB" b="1">
                <a:solidFill>
                  <a:schemeClr val="tx1"/>
                </a:solidFill>
              </a:rPr>
              <a:t>A graph of the Contributions vs the Pension</a:t>
            </a:r>
            <a:r>
              <a:rPr lang="en-GB" b="1" baseline="0">
                <a:solidFill>
                  <a:schemeClr val="tx1"/>
                </a:solidFill>
              </a:rPr>
              <a:t> benefit payments</a:t>
            </a:r>
          </a:p>
          <a:p>
            <a:pPr>
              <a:defRPr b="1">
                <a:solidFill>
                  <a:schemeClr val="tx1"/>
                </a:solidFill>
              </a:defRPr>
            </a:pPr>
            <a:r>
              <a:rPr lang="en-GB" b="1" baseline="0">
                <a:solidFill>
                  <a:schemeClr val="tx1"/>
                </a:solidFill>
              </a:rPr>
              <a:t>for the period Dec 2018 to Dec 2024</a:t>
            </a:r>
            <a:endParaRPr lang="en-KE" b="1">
              <a:solidFill>
                <a:schemeClr val="tx1"/>
              </a:solidFill>
            </a:endParaRPr>
          </a:p>
        </c:rich>
      </c:tx>
      <c:overlay val="0"/>
      <c:spPr>
        <a:noFill/>
        <a:ln>
          <a:noFill/>
        </a:ln>
        <a:effectLst/>
      </c:spPr>
      <c:txPr>
        <a:bodyPr rot="0" spcFirstLastPara="1" vertOverflow="ellipsis" vert="horz" wrap="square" anchor="ctr" anchorCtr="1"/>
        <a:lstStyle/>
        <a:p>
          <a:pPr>
            <a:defRPr sz="960" b="1" i="0" u="none" strike="noStrike" kern="1200" spc="0" baseline="0">
              <a:solidFill>
                <a:schemeClr val="tx1"/>
              </a:solidFill>
              <a:latin typeface="Atkinson Hyperlegible" pitchFamily="50" charset="0"/>
              <a:ea typeface="+mn-ea"/>
              <a:cs typeface="+mn-cs"/>
            </a:defRPr>
          </a:pPr>
          <a:endParaRPr lang="en-KE"/>
        </a:p>
      </c:txPr>
    </c:title>
    <c:autoTitleDeleted val="0"/>
    <c:plotArea>
      <c:layout/>
      <c:barChart>
        <c:barDir val="col"/>
        <c:grouping val="percentStacked"/>
        <c:varyColors val="0"/>
        <c:ser>
          <c:idx val="0"/>
          <c:order val="0"/>
          <c:tx>
            <c:strRef>
              <c:f>'Fund Performance'!$D$52</c:f>
              <c:strCache>
                <c:ptCount val="1"/>
                <c:pt idx="0">
                  <c:v>Contributions</c:v>
                </c:pt>
              </c:strCache>
            </c:strRef>
          </c:tx>
          <c:spPr>
            <a:solidFill>
              <a:srgbClr val="0137A6"/>
            </a:solidFill>
            <a:ln>
              <a:solidFill>
                <a:srgbClr val="0137A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tkinson Hyperlegible" pitchFamily="50" charset="0"/>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'Fund Performance'!$E$51:$K$51</c15:sqref>
                  </c15:fullRef>
                </c:ext>
              </c:extLst>
              <c:f>'Fund Performance'!$E$51:$J$51</c:f>
              <c:numCache>
                <c:formatCode>mmm\-yy</c:formatCode>
                <c:ptCount val="6"/>
                <c:pt idx="0">
                  <c:v>43465</c:v>
                </c:pt>
                <c:pt idx="1">
                  <c:v>43830</c:v>
                </c:pt>
                <c:pt idx="2">
                  <c:v>44196</c:v>
                </c:pt>
                <c:pt idx="3">
                  <c:v>44561</c:v>
                </c:pt>
                <c:pt idx="4">
                  <c:v>44926</c:v>
                </c:pt>
                <c:pt idx="5">
                  <c:v>45291</c:v>
                </c:pt>
              </c:numCache>
            </c:numRef>
          </c:cat>
          <c:val>
            <c:numRef>
              <c:extLst>
                <c:ext xmlns:c15="http://schemas.microsoft.com/office/drawing/2012/chart" uri="{02D57815-91ED-43cb-92C2-25804820EDAC}">
                  <c15:fullRef>
                    <c15:sqref>'Fund Performance'!$E$52:$K$52</c15:sqref>
                  </c15:fullRef>
                </c:ext>
              </c:extLst>
              <c:f>'Fund Performance'!$E$52:$J$52</c:f>
              <c:numCache>
                <c:formatCode>0%</c:formatCode>
                <c:ptCount val="6"/>
                <c:pt idx="0">
                  <c:v>1.5653950488276753</c:v>
                </c:pt>
                <c:pt idx="1">
                  <c:v>1.4488150161259405</c:v>
                </c:pt>
                <c:pt idx="2">
                  <c:v>1.995382951774259</c:v>
                </c:pt>
                <c:pt idx="3">
                  <c:v>1.8225542067412246</c:v>
                </c:pt>
                <c:pt idx="4">
                  <c:v>2.1382584304423258</c:v>
                </c:pt>
                <c:pt idx="5">
                  <c:v>2.1230908205669539</c:v>
                </c:pt>
              </c:numCache>
            </c:numRef>
          </c:val>
          <c:extLst>
            <c:ext xmlns:c16="http://schemas.microsoft.com/office/drawing/2014/chart" uri="{C3380CC4-5D6E-409C-BE32-E72D297353CC}">
              <c16:uniqueId val="{00000001-12C7-4311-A1D4-20D58C1D3B58}"/>
            </c:ext>
          </c:extLst>
        </c:ser>
        <c:ser>
          <c:idx val="1"/>
          <c:order val="1"/>
          <c:tx>
            <c:strRef>
              <c:f>'Fund Performance'!$D$53</c:f>
              <c:strCache>
                <c:ptCount val="1"/>
                <c:pt idx="0">
                  <c:v>Pension Benefits</c:v>
                </c:pt>
              </c:strCache>
            </c:strRef>
          </c:tx>
          <c:spPr>
            <a:solidFill>
              <a:srgbClr val="C00000"/>
            </a:solidFill>
            <a:ln>
              <a:solidFill>
                <a:srgbClr val="C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tkinson Hyperlegible" pitchFamily="50" charset="0"/>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'Fund Performance'!$E$51:$K$51</c15:sqref>
                  </c15:fullRef>
                </c:ext>
              </c:extLst>
              <c:f>'Fund Performance'!$E$51:$J$51</c:f>
              <c:numCache>
                <c:formatCode>mmm\-yy</c:formatCode>
                <c:ptCount val="6"/>
                <c:pt idx="0">
                  <c:v>43465</c:v>
                </c:pt>
                <c:pt idx="1">
                  <c:v>43830</c:v>
                </c:pt>
                <c:pt idx="2">
                  <c:v>44196</c:v>
                </c:pt>
                <c:pt idx="3">
                  <c:v>44561</c:v>
                </c:pt>
                <c:pt idx="4">
                  <c:v>44926</c:v>
                </c:pt>
                <c:pt idx="5">
                  <c:v>45291</c:v>
                </c:pt>
              </c:numCache>
            </c:numRef>
          </c:cat>
          <c:val>
            <c:numRef>
              <c:extLst>
                <c:ext xmlns:c15="http://schemas.microsoft.com/office/drawing/2012/chart" uri="{02D57815-91ED-43cb-92C2-25804820EDAC}">
                  <c15:fullRef>
                    <c15:sqref>'Fund Performance'!$E$53:$K$53</c15:sqref>
                  </c15:fullRef>
                </c:ext>
              </c:extLst>
              <c:f>'Fund Performance'!$E$53:$J$53</c:f>
              <c:numCache>
                <c:formatCode>0%</c:formatCode>
                <c:ptCount val="6"/>
                <c:pt idx="0">
                  <c:v>-0.56539504882767533</c:v>
                </c:pt>
                <c:pt idx="1">
                  <c:v>-0.44881501612594055</c:v>
                </c:pt>
                <c:pt idx="2">
                  <c:v>-0.99538295177425895</c:v>
                </c:pt>
                <c:pt idx="3">
                  <c:v>-0.82255420674122448</c:v>
                </c:pt>
                <c:pt idx="4">
                  <c:v>-1.1382584304423258</c:v>
                </c:pt>
                <c:pt idx="5">
                  <c:v>-1.1230908205669536</c:v>
                </c:pt>
              </c:numCache>
            </c:numRef>
          </c:val>
          <c:extLst>
            <c:ext xmlns:c16="http://schemas.microsoft.com/office/drawing/2014/chart" uri="{C3380CC4-5D6E-409C-BE32-E72D297353CC}">
              <c16:uniqueId val="{00000002-12C7-4311-A1D4-20D58C1D3B58}"/>
            </c:ext>
          </c:extLst>
        </c:ser>
        <c:dLbls>
          <c:dLblPos val="ctr"/>
          <c:showLegendKey val="0"/>
          <c:showVal val="1"/>
          <c:showCatName val="0"/>
          <c:showSerName val="0"/>
          <c:showPercent val="0"/>
          <c:showBubbleSize val="0"/>
        </c:dLbls>
        <c:gapWidth val="150"/>
        <c:overlap val="100"/>
        <c:axId val="303628383"/>
        <c:axId val="1463888879"/>
      </c:barChart>
      <c:catAx>
        <c:axId val="303628383"/>
        <c:scaling>
          <c:orientation val="minMax"/>
        </c:scaling>
        <c:delete val="0"/>
        <c:axPos val="b"/>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r>
                  <a:rPr lang="en-US"/>
                  <a:t>Year</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crossAx val="1463888879"/>
        <c:crosses val="autoZero"/>
        <c:auto val="0"/>
        <c:lblAlgn val="ctr"/>
        <c:lblOffset val="100"/>
        <c:noMultiLvlLbl val="0"/>
      </c:catAx>
      <c:valAx>
        <c:axId val="1463888879"/>
        <c:scaling>
          <c:orientation val="minMax"/>
          <c:max val="1"/>
        </c:scaling>
        <c:delete val="1"/>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r>
                  <a:rPr lang="en-US"/>
                  <a:t>Proportion (%)</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title>
        <c:numFmt formatCode="0%" sourceLinked="1"/>
        <c:majorTickMark val="none"/>
        <c:minorTickMark val="none"/>
        <c:tickLblPos val="nextTo"/>
        <c:crossAx val="303628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legend>
    <c:plotVisOnly val="1"/>
    <c:dispBlanksAs val="gap"/>
    <c:showDLblsOverMax val="0"/>
  </c:chart>
  <c:spPr>
    <a:noFill/>
    <a:ln w="9525" cap="flat" cmpd="sng" algn="ctr">
      <a:solidFill>
        <a:srgbClr val="0137A6"/>
      </a:solidFill>
      <a:round/>
    </a:ln>
    <a:effectLst/>
  </c:spPr>
  <c:txPr>
    <a:bodyPr/>
    <a:lstStyle/>
    <a:p>
      <a:pPr>
        <a:defRPr sz="800">
          <a:latin typeface="Atkinson Hyperlegible" pitchFamily="50" charset="0"/>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1" i="0" u="none" strike="noStrike" kern="1200" spc="0" baseline="0">
                <a:solidFill>
                  <a:schemeClr val="tx1"/>
                </a:solidFill>
                <a:latin typeface="Atkinson Hyperlegible" pitchFamily="50" charset="0"/>
                <a:ea typeface="+mn-ea"/>
                <a:cs typeface="+mn-cs"/>
              </a:defRPr>
            </a:pPr>
            <a:r>
              <a:rPr lang="en-GB" b="1">
                <a:solidFill>
                  <a:schemeClr val="tx1"/>
                </a:solidFill>
              </a:rPr>
              <a:t>Comparison of the Gross Return,</a:t>
            </a:r>
            <a:r>
              <a:rPr lang="en-GB" b="1" baseline="0">
                <a:solidFill>
                  <a:schemeClr val="tx1"/>
                </a:solidFill>
              </a:rPr>
              <a:t> Expense Proportions and  Inflation rate</a:t>
            </a:r>
          </a:p>
          <a:p>
            <a:pPr>
              <a:defRPr b="1">
                <a:solidFill>
                  <a:schemeClr val="tx1"/>
                </a:solidFill>
              </a:defRPr>
            </a:pPr>
            <a:r>
              <a:rPr lang="en-GB" b="1" baseline="0">
                <a:solidFill>
                  <a:schemeClr val="tx1"/>
                </a:solidFill>
              </a:rPr>
              <a:t>for the year Dec 2019 to Dec 2024</a:t>
            </a:r>
            <a:endParaRPr lang="en-KE" b="1">
              <a:solidFill>
                <a:schemeClr val="tx1"/>
              </a:solidFill>
            </a:endParaRPr>
          </a:p>
        </c:rich>
      </c:tx>
      <c:overlay val="0"/>
      <c:spPr>
        <a:noFill/>
        <a:ln>
          <a:noFill/>
        </a:ln>
        <a:effectLst/>
      </c:spPr>
      <c:txPr>
        <a:bodyPr rot="0" spcFirstLastPara="1" vertOverflow="ellipsis" vert="horz" wrap="square" anchor="ctr" anchorCtr="1"/>
        <a:lstStyle/>
        <a:p>
          <a:pPr>
            <a:defRPr sz="960" b="1" i="0" u="none" strike="noStrike" kern="1200" spc="0" baseline="0">
              <a:solidFill>
                <a:schemeClr val="tx1"/>
              </a:solidFill>
              <a:latin typeface="Atkinson Hyperlegible" pitchFamily="50" charset="0"/>
              <a:ea typeface="+mn-ea"/>
              <a:cs typeface="+mn-cs"/>
            </a:defRPr>
          </a:pPr>
          <a:endParaRPr lang="en-KE"/>
        </a:p>
      </c:txPr>
    </c:title>
    <c:autoTitleDeleted val="0"/>
    <c:plotArea>
      <c:layout/>
      <c:lineChart>
        <c:grouping val="standard"/>
        <c:varyColors val="0"/>
        <c:ser>
          <c:idx val="0"/>
          <c:order val="0"/>
          <c:tx>
            <c:strRef>
              <c:f>'Fund Performance'!$D$16</c:f>
              <c:strCache>
                <c:ptCount val="1"/>
                <c:pt idx="0">
                  <c:v>Gross Investment Return</c:v>
                </c:pt>
              </c:strCache>
            </c:strRef>
          </c:tx>
          <c:spPr>
            <a:ln w="19050" cap="rnd">
              <a:solidFill>
                <a:srgbClr val="00B050"/>
              </a:solidFill>
              <a:round/>
            </a:ln>
            <a:effectLst/>
          </c:spPr>
          <c:marker>
            <c:symbol val="none"/>
          </c:marker>
          <c:cat>
            <c:numRef>
              <c:extLst>
                <c:ext xmlns:c15="http://schemas.microsoft.com/office/drawing/2012/chart" uri="{02D57815-91ED-43cb-92C2-25804820EDAC}">
                  <c15:fullRef>
                    <c15:sqref>'Fund Performance'!$E$15:$K$15</c15:sqref>
                  </c15:fullRef>
                </c:ext>
              </c:extLst>
              <c:f>'Fund Performance'!$F$15:$K$15</c:f>
              <c:numCache>
                <c:formatCode>mmm\-yy</c:formatCode>
                <c:ptCount val="6"/>
                <c:pt idx="0">
                  <c:v>43829</c:v>
                </c:pt>
                <c:pt idx="1">
                  <c:v>44195</c:v>
                </c:pt>
                <c:pt idx="2">
                  <c:v>44560</c:v>
                </c:pt>
                <c:pt idx="3">
                  <c:v>44925</c:v>
                </c:pt>
                <c:pt idx="4">
                  <c:v>45290</c:v>
                </c:pt>
                <c:pt idx="5">
                  <c:v>45656</c:v>
                </c:pt>
              </c:numCache>
            </c:numRef>
          </c:cat>
          <c:val>
            <c:numRef>
              <c:extLst>
                <c:ext xmlns:c15="http://schemas.microsoft.com/office/drawing/2012/chart" uri="{02D57815-91ED-43cb-92C2-25804820EDAC}">
                  <c15:fullRef>
                    <c15:sqref>'Fund Performance'!$E$16:$K$16</c15:sqref>
                  </c15:fullRef>
                </c:ext>
              </c:extLst>
              <c:f>'Fund Performance'!$F$16:$K$16</c:f>
              <c:numCache>
                <c:formatCode>0.0%</c:formatCode>
                <c:ptCount val="6"/>
                <c:pt idx="0">
                  <c:v>3.3751775511997421E-2</c:v>
                </c:pt>
                <c:pt idx="1">
                  <c:v>3.5165009749179514E-2</c:v>
                </c:pt>
                <c:pt idx="2">
                  <c:v>3.846645081081787E-2</c:v>
                </c:pt>
                <c:pt idx="3">
                  <c:v>3.7066783343050844E-2</c:v>
                </c:pt>
                <c:pt idx="4">
                  <c:v>3.7703167724376666E-2</c:v>
                </c:pt>
                <c:pt idx="5">
                  <c:v>2.9535177071606539E-2</c:v>
                </c:pt>
              </c:numCache>
            </c:numRef>
          </c:val>
          <c:smooth val="0"/>
          <c:extLst>
            <c:ext xmlns:c16="http://schemas.microsoft.com/office/drawing/2014/chart" uri="{C3380CC4-5D6E-409C-BE32-E72D297353CC}">
              <c16:uniqueId val="{00000000-0586-473C-969C-1C5A275B2B25}"/>
            </c:ext>
          </c:extLst>
        </c:ser>
        <c:ser>
          <c:idx val="1"/>
          <c:order val="1"/>
          <c:tx>
            <c:strRef>
              <c:f>'Fund Performance'!$D$18</c:f>
              <c:strCache>
                <c:ptCount val="1"/>
                <c:pt idx="0">
                  <c:v>Expense Proportions</c:v>
                </c:pt>
              </c:strCache>
            </c:strRef>
          </c:tx>
          <c:spPr>
            <a:ln w="19050" cap="rnd">
              <a:solidFill>
                <a:srgbClr val="00B0F0"/>
              </a:solidFill>
              <a:round/>
            </a:ln>
            <a:effectLst/>
          </c:spPr>
          <c:marker>
            <c:symbol val="none"/>
          </c:marker>
          <c:cat>
            <c:numRef>
              <c:extLst>
                <c:ext xmlns:c15="http://schemas.microsoft.com/office/drawing/2012/chart" uri="{02D57815-91ED-43cb-92C2-25804820EDAC}">
                  <c15:fullRef>
                    <c15:sqref>'Fund Performance'!$E$15:$K$15</c15:sqref>
                  </c15:fullRef>
                </c:ext>
              </c:extLst>
              <c:f>'Fund Performance'!$F$15:$K$15</c:f>
              <c:numCache>
                <c:formatCode>mmm\-yy</c:formatCode>
                <c:ptCount val="6"/>
                <c:pt idx="0">
                  <c:v>43829</c:v>
                </c:pt>
                <c:pt idx="1">
                  <c:v>44195</c:v>
                </c:pt>
                <c:pt idx="2">
                  <c:v>44560</c:v>
                </c:pt>
                <c:pt idx="3">
                  <c:v>44925</c:v>
                </c:pt>
                <c:pt idx="4">
                  <c:v>45290</c:v>
                </c:pt>
                <c:pt idx="5">
                  <c:v>45656</c:v>
                </c:pt>
              </c:numCache>
            </c:numRef>
          </c:cat>
          <c:val>
            <c:numRef>
              <c:extLst>
                <c:ext xmlns:c15="http://schemas.microsoft.com/office/drawing/2012/chart" uri="{02D57815-91ED-43cb-92C2-25804820EDAC}">
                  <c15:fullRef>
                    <c15:sqref>'Fund Performance'!$E$18:$K$18</c15:sqref>
                  </c15:fullRef>
                </c:ext>
              </c:extLst>
              <c:f>'Fund Performance'!$F$18:$K$18</c:f>
              <c:numCache>
                <c:formatCode>0.0%</c:formatCode>
                <c:ptCount val="6"/>
                <c:pt idx="0">
                  <c:v>9.0710251620559519E-3</c:v>
                </c:pt>
                <c:pt idx="1">
                  <c:v>1.3940611680213974E-2</c:v>
                </c:pt>
                <c:pt idx="2">
                  <c:v>1.0744297217045295E-2</c:v>
                </c:pt>
                <c:pt idx="3">
                  <c:v>1.3437843697590881E-2</c:v>
                </c:pt>
                <c:pt idx="4">
                  <c:v>1.3916265484760413E-2</c:v>
                </c:pt>
                <c:pt idx="5">
                  <c:v>1.0216112646062698E-2</c:v>
                </c:pt>
              </c:numCache>
            </c:numRef>
          </c:val>
          <c:smooth val="0"/>
          <c:extLst>
            <c:ext xmlns:c16="http://schemas.microsoft.com/office/drawing/2014/chart" uri="{C3380CC4-5D6E-409C-BE32-E72D297353CC}">
              <c16:uniqueId val="{00000001-0586-473C-969C-1C5A275B2B25}"/>
            </c:ext>
          </c:extLst>
        </c:ser>
        <c:ser>
          <c:idx val="2"/>
          <c:order val="2"/>
          <c:tx>
            <c:strRef>
              <c:f>'Fund Performance'!$D$19</c:f>
              <c:strCache>
                <c:ptCount val="1"/>
                <c:pt idx="0">
                  <c:v>Inflation Rate</c:v>
                </c:pt>
              </c:strCache>
            </c:strRef>
          </c:tx>
          <c:spPr>
            <a:ln w="19050" cap="rnd">
              <a:solidFill>
                <a:srgbClr val="C00000"/>
              </a:solidFill>
              <a:round/>
            </a:ln>
            <a:effectLst/>
          </c:spPr>
          <c:marker>
            <c:symbol val="none"/>
          </c:marker>
          <c:cat>
            <c:numRef>
              <c:extLst>
                <c:ext xmlns:c15="http://schemas.microsoft.com/office/drawing/2012/chart" uri="{02D57815-91ED-43cb-92C2-25804820EDAC}">
                  <c15:fullRef>
                    <c15:sqref>'Fund Performance'!$E$15:$K$15</c15:sqref>
                  </c15:fullRef>
                </c:ext>
              </c:extLst>
              <c:f>'Fund Performance'!$F$15:$K$15</c:f>
              <c:numCache>
                <c:formatCode>mmm\-yy</c:formatCode>
                <c:ptCount val="6"/>
                <c:pt idx="0">
                  <c:v>43829</c:v>
                </c:pt>
                <c:pt idx="1">
                  <c:v>44195</c:v>
                </c:pt>
                <c:pt idx="2">
                  <c:v>44560</c:v>
                </c:pt>
                <c:pt idx="3">
                  <c:v>44925</c:v>
                </c:pt>
                <c:pt idx="4">
                  <c:v>45290</c:v>
                </c:pt>
                <c:pt idx="5">
                  <c:v>45656</c:v>
                </c:pt>
              </c:numCache>
            </c:numRef>
          </c:cat>
          <c:val>
            <c:numRef>
              <c:extLst>
                <c:ext xmlns:c15="http://schemas.microsoft.com/office/drawing/2012/chart" uri="{02D57815-91ED-43cb-92C2-25804820EDAC}">
                  <c15:fullRef>
                    <c15:sqref>'Fund Performance'!$E$19:$K$19</c15:sqref>
                  </c15:fullRef>
                </c:ext>
              </c:extLst>
              <c:f>'Fund Performance'!$F$19:$K$19</c:f>
              <c:numCache>
                <c:formatCode>0.00%</c:formatCode>
                <c:ptCount val="6"/>
                <c:pt idx="0">
                  <c:v>5.8200000000000002E-2</c:v>
                </c:pt>
                <c:pt idx="1">
                  <c:v>5.62E-2</c:v>
                </c:pt>
                <c:pt idx="2">
                  <c:v>5.7299999999999997E-2</c:v>
                </c:pt>
                <c:pt idx="3">
                  <c:v>9.06E-2</c:v>
                </c:pt>
                <c:pt idx="4">
                  <c:v>6.6299999999999998E-2</c:v>
                </c:pt>
                <c:pt idx="5">
                  <c:v>3.56E-2</c:v>
                </c:pt>
              </c:numCache>
            </c:numRef>
          </c:val>
          <c:smooth val="0"/>
          <c:extLst>
            <c:ext xmlns:c16="http://schemas.microsoft.com/office/drawing/2014/chart" uri="{C3380CC4-5D6E-409C-BE32-E72D297353CC}">
              <c16:uniqueId val="{00000002-0586-473C-969C-1C5A275B2B25}"/>
            </c:ext>
          </c:extLst>
        </c:ser>
        <c:dLbls>
          <c:showLegendKey val="0"/>
          <c:showVal val="0"/>
          <c:showCatName val="0"/>
          <c:showSerName val="0"/>
          <c:showPercent val="0"/>
          <c:showBubbleSize val="0"/>
        </c:dLbls>
        <c:smooth val="0"/>
        <c:axId val="920195759"/>
        <c:axId val="1379954767"/>
      </c:lineChart>
      <c:catAx>
        <c:axId val="920195759"/>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crossAx val="1379954767"/>
        <c:crosses val="autoZero"/>
        <c:auto val="0"/>
        <c:lblAlgn val="ctr"/>
        <c:lblOffset val="100"/>
        <c:noMultiLvlLbl val="0"/>
      </c:catAx>
      <c:valAx>
        <c:axId val="137995476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crossAx val="920195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legend>
    <c:plotVisOnly val="1"/>
    <c:dispBlanksAs val="gap"/>
    <c:showDLblsOverMax val="0"/>
  </c:chart>
  <c:spPr>
    <a:noFill/>
    <a:ln w="9525" cap="flat" cmpd="sng" algn="ctr">
      <a:solidFill>
        <a:srgbClr val="0137A6"/>
      </a:solidFill>
      <a:round/>
    </a:ln>
    <a:effectLst/>
  </c:spPr>
  <c:txPr>
    <a:bodyPr/>
    <a:lstStyle/>
    <a:p>
      <a:pPr>
        <a:defRPr sz="800">
          <a:latin typeface="Atkinson Hyperlegible" pitchFamily="50" charset="0"/>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solidFill>
                <a:latin typeface="Atkinson Hyperlegible" pitchFamily="50" charset="0"/>
                <a:ea typeface="+mn-ea"/>
                <a:cs typeface="+mn-cs"/>
              </a:defRPr>
            </a:pPr>
            <a:r>
              <a:rPr lang="en-US" sz="1000" b="1">
                <a:solidFill>
                  <a:schemeClr val="tx1"/>
                </a:solidFill>
              </a:rPr>
              <a:t>A</a:t>
            </a:r>
            <a:r>
              <a:rPr lang="en-US" sz="1000" b="1" baseline="0">
                <a:solidFill>
                  <a:schemeClr val="tx1"/>
                </a:solidFill>
              </a:rPr>
              <a:t> scatter plot showing the standard deviation and average return</a:t>
            </a:r>
          </a:p>
          <a:p>
            <a:pPr>
              <a:defRPr sz="1000" b="1">
                <a:solidFill>
                  <a:schemeClr val="tx1"/>
                </a:solidFill>
              </a:defRPr>
            </a:pPr>
            <a:r>
              <a:rPr lang="en-US" sz="1000" b="1" baseline="0">
                <a:solidFill>
                  <a:schemeClr val="tx1"/>
                </a:solidFill>
              </a:rPr>
              <a:t>for the period Dec 2019 to Dec 2024</a:t>
            </a:r>
            <a:endParaRPr lang="en-US" sz="1000"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tkinson Hyperlegible" pitchFamily="50" charset="0"/>
              <a:ea typeface="+mn-ea"/>
              <a:cs typeface="+mn-cs"/>
            </a:defRPr>
          </a:pPr>
          <a:endParaRPr lang="en-KE"/>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4.4355850578751722E-2"/>
                  <c:y val="0.12032935758582353"/>
                </c:manualLayout>
              </c:layout>
              <c:tx>
                <c:rich>
                  <a:bodyPr/>
                  <a:lstStyle/>
                  <a:p>
                    <a:fld id="{55E5EBE5-BB62-4893-AABA-6DBBACECF4C6}" type="CELLRANGE">
                      <a:rPr lang="en-US"/>
                      <a:pPr/>
                      <a:t>[CELLRANGE]</a:t>
                    </a:fld>
                    <a:endParaRPr lang="en-KE"/>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B13-4A57-A894-0F1A1E67AE7D}"/>
                </c:ext>
              </c:extLst>
            </c:dLbl>
            <c:dLbl>
              <c:idx val="1"/>
              <c:layout>
                <c:manualLayout>
                  <c:x val="-0.19355088546258634"/>
                  <c:y val="0.11519132081699372"/>
                </c:manualLayout>
              </c:layout>
              <c:tx>
                <c:rich>
                  <a:bodyPr/>
                  <a:lstStyle/>
                  <a:p>
                    <a:fld id="{222999FB-B3D8-4C7F-BE49-C23955DBFDFD}" type="CELLRANGE">
                      <a:rPr lang="en-US"/>
                      <a:pPr/>
                      <a:t>[CELLRANGE]</a:t>
                    </a:fld>
                    <a:endParaRPr lang="en-KE"/>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B13-4A57-A894-0F1A1E67AE7D}"/>
                </c:ext>
              </c:extLst>
            </c:dLbl>
            <c:dLbl>
              <c:idx val="2"/>
              <c:layout>
                <c:manualLayout>
                  <c:x val="6.0958190200626379E-2"/>
                  <c:y val="-1.7883198294131399E-2"/>
                </c:manualLayout>
              </c:layout>
              <c:tx>
                <c:rich>
                  <a:bodyPr/>
                  <a:lstStyle/>
                  <a:p>
                    <a:fld id="{6C73CC8E-EF60-4AE1-B36B-EC3244C55FA6}" type="CELLRANGE">
                      <a:rPr lang="en-US"/>
                      <a:pPr/>
                      <a:t>[CELLRANGE]</a:t>
                    </a:fld>
                    <a:endParaRPr lang="en-KE"/>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B13-4A57-A894-0F1A1E67AE7D}"/>
                </c:ext>
              </c:extLst>
            </c:dLbl>
            <c:dLbl>
              <c:idx val="3"/>
              <c:tx>
                <c:rich>
                  <a:bodyPr/>
                  <a:lstStyle/>
                  <a:p>
                    <a:fld id="{877C3D0D-444B-422E-8901-EB920099BD9A}" type="CELLRANGE">
                      <a:rPr lang="en-KE"/>
                      <a:pPr/>
                      <a:t>[CELLRANGE]</a:t>
                    </a:fld>
                    <a:endParaRPr lang="en-KE"/>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B13-4A57-A894-0F1A1E67AE7D}"/>
                </c:ext>
              </c:extLst>
            </c:dLbl>
            <c:dLbl>
              <c:idx val="4"/>
              <c:layout>
                <c:manualLayout>
                  <c:x val="4.4247433156578531E-2"/>
                  <c:y val="-7.1378226621659047E-2"/>
                </c:manualLayout>
              </c:layout>
              <c:tx>
                <c:rich>
                  <a:bodyPr/>
                  <a:lstStyle/>
                  <a:p>
                    <a:fld id="{6A4D2097-0097-4652-AC03-9BBF97F2258F}" type="CELLRANGE">
                      <a:rPr lang="en-US"/>
                      <a:pPr/>
                      <a:t>[CELLRANGE]</a:t>
                    </a:fld>
                    <a:endParaRPr lang="en-KE"/>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3B13-4A57-A894-0F1A1E67AE7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Atkinson Hyperlegible" pitchFamily="50" charset="0"/>
                    <a:ea typeface="+mn-ea"/>
                    <a:cs typeface="+mn-cs"/>
                  </a:defRPr>
                </a:pPr>
                <a:endParaRPr lang="en-KE"/>
              </a:p>
            </c:txPr>
            <c:dLblPos val="b"/>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xVal>
            <c:numRef>
              <c:f>'Fund Performance'!$L$89:$L$93</c:f>
              <c:numCache>
                <c:formatCode>0%</c:formatCode>
                <c:ptCount val="5"/>
                <c:pt idx="0">
                  <c:v>8.3799911227578055E-3</c:v>
                </c:pt>
                <c:pt idx="1">
                  <c:v>0.11303610445530229</c:v>
                </c:pt>
                <c:pt idx="2">
                  <c:v>1.3697209515073054E-2</c:v>
                </c:pt>
                <c:pt idx="3">
                  <c:v>5.9430376107996383E-2</c:v>
                </c:pt>
                <c:pt idx="4">
                  <c:v>1.0414386525075382E-2</c:v>
                </c:pt>
              </c:numCache>
            </c:numRef>
          </c:xVal>
          <c:yVal>
            <c:numRef>
              <c:f>'Fund Performance'!$K$89:$K$93</c:f>
              <c:numCache>
                <c:formatCode>0%</c:formatCode>
                <c:ptCount val="5"/>
                <c:pt idx="0">
                  <c:v>2.6520190905946928E-2</c:v>
                </c:pt>
                <c:pt idx="1">
                  <c:v>5.32457789391243E-2</c:v>
                </c:pt>
                <c:pt idx="2">
                  <c:v>2.5100345306814598E-2</c:v>
                </c:pt>
                <c:pt idx="3">
                  <c:v>2.7430744441574006E-2</c:v>
                </c:pt>
                <c:pt idx="4">
                  <c:v>3.451258379036104E-2</c:v>
                </c:pt>
              </c:numCache>
            </c:numRef>
          </c:yVal>
          <c:smooth val="0"/>
          <c:extLst>
            <c:ext xmlns:c15="http://schemas.microsoft.com/office/drawing/2012/chart" uri="{02D57815-91ED-43cb-92C2-25804820EDAC}">
              <c15:datalabelsRange>
                <c15:f>'Fund Performance'!$D$89:$D$93</c15:f>
                <c15:dlblRangeCache>
                  <c:ptCount val="5"/>
                  <c:pt idx="0">
                    <c:v>Government Securities</c:v>
                  </c:pt>
                  <c:pt idx="1">
                    <c:v>Offshore</c:v>
                  </c:pt>
                  <c:pt idx="2">
                    <c:v>Fixed Deposits</c:v>
                  </c:pt>
                  <c:pt idx="3">
                    <c:v>Quoted Equities</c:v>
                  </c:pt>
                  <c:pt idx="4">
                    <c:v>Corporate Bonds</c:v>
                  </c:pt>
                </c15:dlblRangeCache>
              </c15:datalabelsRange>
            </c:ext>
            <c:ext xmlns:c16="http://schemas.microsoft.com/office/drawing/2014/chart" uri="{C3380CC4-5D6E-409C-BE32-E72D297353CC}">
              <c16:uniqueId val="{00000000-3B13-4A57-A894-0F1A1E67AE7D}"/>
            </c:ext>
          </c:extLst>
        </c:ser>
        <c:dLbls>
          <c:showLegendKey val="0"/>
          <c:showVal val="1"/>
          <c:showCatName val="0"/>
          <c:showSerName val="0"/>
          <c:showPercent val="0"/>
          <c:showBubbleSize val="0"/>
        </c:dLbls>
        <c:axId val="1467100575"/>
        <c:axId val="1458549375"/>
      </c:scatterChart>
      <c:valAx>
        <c:axId val="1467100575"/>
        <c:scaling>
          <c:orientation val="minMax"/>
        </c:scaling>
        <c:delete val="0"/>
        <c:axPos val="b"/>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r>
                  <a:rPr lang="en-GB"/>
                  <a:t>Standard Deviation</a:t>
                </a:r>
                <a:endParaRPr lang="en-KE"/>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crossAx val="1458549375"/>
        <c:crosses val="autoZero"/>
        <c:crossBetween val="midCat"/>
      </c:valAx>
      <c:valAx>
        <c:axId val="1458549375"/>
        <c:scaling>
          <c:orientation val="minMax"/>
        </c:scaling>
        <c:delete val="0"/>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r>
                  <a:rPr lang="en-GB"/>
                  <a:t>Average</a:t>
                </a:r>
                <a:r>
                  <a:rPr lang="en-GB" baseline="0"/>
                  <a:t> investment return</a:t>
                </a:r>
                <a:endParaRPr lang="en-KE"/>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crossAx val="14671005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137A6"/>
      </a:solidFill>
      <a:round/>
    </a:ln>
    <a:effectLst/>
  </c:spPr>
  <c:txPr>
    <a:bodyPr/>
    <a:lstStyle/>
    <a:p>
      <a:pPr>
        <a:defRPr sz="800">
          <a:latin typeface="Atkinson Hyperlegible" pitchFamily="50" charset="0"/>
        </a:defRPr>
      </a:pPr>
      <a:endParaRPr lang="en-K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Nunito Sans" pitchFamily="2" charset="0"/>
                <a:ea typeface="+mn-ea"/>
                <a:cs typeface="+mn-cs"/>
              </a:defRPr>
            </a:pPr>
            <a:r>
              <a:rPr lang="en-US"/>
              <a:t>AAR Holdings Limited Staff Pension Scheme:</a:t>
            </a:r>
          </a:p>
          <a:p>
            <a:pPr>
              <a:defRPr/>
            </a:pPr>
            <a:r>
              <a:rPr lang="en-US"/>
              <a:t> Average Return per Asset Class for the period Dec 2019 to Dec 2024</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Nunito Sans" pitchFamily="2" charset="0"/>
              <a:ea typeface="+mn-ea"/>
              <a:cs typeface="+mn-cs"/>
            </a:defRPr>
          </a:pPr>
          <a:endParaRPr lang="en-KE"/>
        </a:p>
      </c:txPr>
    </c:title>
    <c:autoTitleDeleted val="0"/>
    <c:plotArea>
      <c:layout/>
      <c:barChart>
        <c:barDir val="bar"/>
        <c:grouping val="stacked"/>
        <c:varyColors val="0"/>
        <c:ser>
          <c:idx val="0"/>
          <c:order val="0"/>
          <c:tx>
            <c:strRef>
              <c:f>'Fund Performance'!$E$122</c:f>
              <c:strCache>
                <c:ptCount val="1"/>
                <c:pt idx="0">
                  <c:v>GEOMEAN</c:v>
                </c:pt>
              </c:strCache>
            </c:strRef>
          </c:tx>
          <c:spPr>
            <a:solidFill>
              <a:srgbClr val="00B050"/>
            </a:solidFill>
            <a:ln>
              <a:solidFill>
                <a:srgbClr val="00B050"/>
              </a:solidFill>
            </a:ln>
            <a:effectLst/>
          </c:spPr>
          <c:invertIfNegative val="0"/>
          <c:dPt>
            <c:idx val="0"/>
            <c:invertIfNegative val="0"/>
            <c:bubble3D val="0"/>
            <c:spPr>
              <a:solidFill>
                <a:srgbClr val="00B050"/>
              </a:solidFill>
              <a:ln>
                <a:solidFill>
                  <a:srgbClr val="00B050"/>
                </a:solidFill>
              </a:ln>
              <a:effectLst/>
            </c:spPr>
            <c:extLst>
              <c:ext xmlns:c16="http://schemas.microsoft.com/office/drawing/2014/chart" uri="{C3380CC4-5D6E-409C-BE32-E72D297353CC}">
                <c16:uniqueId val="{0000000E-8316-4ED4-9D74-A9312C168998}"/>
              </c:ext>
            </c:extLst>
          </c:dPt>
          <c:dPt>
            <c:idx val="1"/>
            <c:invertIfNegative val="0"/>
            <c:bubble3D val="0"/>
            <c:spPr>
              <a:solidFill>
                <a:srgbClr val="00B050"/>
              </a:solidFill>
              <a:ln>
                <a:solidFill>
                  <a:srgbClr val="00B050"/>
                </a:solidFill>
              </a:ln>
              <a:effectLst/>
            </c:spPr>
            <c:extLst>
              <c:ext xmlns:c16="http://schemas.microsoft.com/office/drawing/2014/chart" uri="{C3380CC4-5D6E-409C-BE32-E72D297353CC}">
                <c16:uniqueId val="{0000000D-8316-4ED4-9D74-A9312C168998}"/>
              </c:ext>
            </c:extLst>
          </c:dPt>
          <c:dPt>
            <c:idx val="2"/>
            <c:invertIfNegative val="0"/>
            <c:bubble3D val="0"/>
            <c:spPr>
              <a:solidFill>
                <a:srgbClr val="00B050"/>
              </a:solidFill>
              <a:ln>
                <a:solidFill>
                  <a:srgbClr val="00B050"/>
                </a:solidFill>
              </a:ln>
              <a:effectLst/>
            </c:spPr>
            <c:extLst>
              <c:ext xmlns:c16="http://schemas.microsoft.com/office/drawing/2014/chart" uri="{C3380CC4-5D6E-409C-BE32-E72D297353CC}">
                <c16:uniqueId val="{0000000C-8316-4ED4-9D74-A9312C168998}"/>
              </c:ext>
            </c:extLst>
          </c:dPt>
          <c:dPt>
            <c:idx val="3"/>
            <c:invertIfNegative val="0"/>
            <c:bubble3D val="0"/>
            <c:spPr>
              <a:solidFill>
                <a:srgbClr val="00B050"/>
              </a:solidFill>
              <a:ln>
                <a:solidFill>
                  <a:srgbClr val="00B050"/>
                </a:solidFill>
              </a:ln>
              <a:effectLst/>
            </c:spPr>
            <c:extLst>
              <c:ext xmlns:c16="http://schemas.microsoft.com/office/drawing/2014/chart" uri="{C3380CC4-5D6E-409C-BE32-E72D297353CC}">
                <c16:uniqueId val="{0000000F-8316-4ED4-9D74-A9312C168998}"/>
              </c:ext>
            </c:extLst>
          </c:dPt>
          <c:dPt>
            <c:idx val="4"/>
            <c:invertIfNegative val="0"/>
            <c:bubble3D val="0"/>
            <c:spPr>
              <a:solidFill>
                <a:srgbClr val="00B050"/>
              </a:solidFill>
              <a:ln>
                <a:solidFill>
                  <a:srgbClr val="00B050"/>
                </a:solidFill>
              </a:ln>
              <a:effectLst/>
            </c:spPr>
            <c:extLst>
              <c:ext xmlns:c16="http://schemas.microsoft.com/office/drawing/2014/chart" uri="{C3380CC4-5D6E-409C-BE32-E72D297353CC}">
                <c16:uniqueId val="{0000000B-8316-4ED4-9D74-A9312C168998}"/>
              </c:ext>
            </c:extLst>
          </c:dPt>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Nunito Sans" pitchFamily="2" charset="0"/>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'Fund Performance'!$D$123:$D$127</c:f>
              <c:strCache>
                <c:ptCount val="5"/>
                <c:pt idx="0">
                  <c:v>Government Securities</c:v>
                </c:pt>
                <c:pt idx="1">
                  <c:v>Offshore</c:v>
                </c:pt>
                <c:pt idx="2">
                  <c:v>Fixed Deposits</c:v>
                </c:pt>
                <c:pt idx="3">
                  <c:v>Quoted Equities</c:v>
                </c:pt>
                <c:pt idx="4">
                  <c:v>Corporate Bonds</c:v>
                </c:pt>
              </c:strCache>
            </c:strRef>
          </c:cat>
          <c:val>
            <c:numRef>
              <c:f>'Fund Performance'!$E$123:$E$127</c:f>
              <c:numCache>
                <c:formatCode>0.0%</c:formatCode>
                <c:ptCount val="5"/>
                <c:pt idx="0">
                  <c:v>2.6520190905946928E-2</c:v>
                </c:pt>
                <c:pt idx="1">
                  <c:v>5.32457789391243E-2</c:v>
                </c:pt>
                <c:pt idx="2">
                  <c:v>2.5100345306814598E-2</c:v>
                </c:pt>
                <c:pt idx="3">
                  <c:v>2.7430744441574006E-2</c:v>
                </c:pt>
                <c:pt idx="4">
                  <c:v>3.451258379036104E-2</c:v>
                </c:pt>
              </c:numCache>
            </c:numRef>
          </c:val>
          <c:extLst>
            <c:ext xmlns:c16="http://schemas.microsoft.com/office/drawing/2014/chart" uri="{C3380CC4-5D6E-409C-BE32-E72D297353CC}">
              <c16:uniqueId val="{0000000A-8316-4ED4-9D74-A9312C168998}"/>
            </c:ext>
          </c:extLst>
        </c:ser>
        <c:dLbls>
          <c:dLblPos val="inEnd"/>
          <c:showLegendKey val="0"/>
          <c:showVal val="1"/>
          <c:showCatName val="0"/>
          <c:showSerName val="0"/>
          <c:showPercent val="0"/>
          <c:showBubbleSize val="0"/>
        </c:dLbls>
        <c:gapWidth val="150"/>
        <c:overlap val="100"/>
        <c:axId val="1467095775"/>
        <c:axId val="1463458079"/>
        <c:extLst/>
      </c:barChart>
      <c:catAx>
        <c:axId val="146709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Nunito Sans" pitchFamily="2" charset="0"/>
                <a:ea typeface="+mn-ea"/>
                <a:cs typeface="+mn-cs"/>
              </a:defRPr>
            </a:pPr>
            <a:endParaRPr lang="en-KE"/>
          </a:p>
        </c:txPr>
        <c:crossAx val="1463458079"/>
        <c:crosses val="autoZero"/>
        <c:auto val="1"/>
        <c:lblAlgn val="ctr"/>
        <c:lblOffset val="100"/>
        <c:noMultiLvlLbl val="0"/>
      </c:catAx>
      <c:valAx>
        <c:axId val="1463458079"/>
        <c:scaling>
          <c:orientation val="minMax"/>
        </c:scaling>
        <c:delete val="1"/>
        <c:axPos val="b"/>
        <c:numFmt formatCode="0.0%" sourceLinked="1"/>
        <c:majorTickMark val="none"/>
        <c:minorTickMark val="none"/>
        <c:tickLblPos val="nextTo"/>
        <c:crossAx val="1467095775"/>
        <c:crosses val="autoZero"/>
        <c:crossBetween val="between"/>
      </c:valAx>
      <c:spPr>
        <a:noFill/>
        <a:ln>
          <a:noFill/>
        </a:ln>
        <a:effectLst/>
      </c:spPr>
    </c:plotArea>
    <c:plotVisOnly val="1"/>
    <c:dispBlanksAs val="gap"/>
    <c:showDLblsOverMax val="0"/>
  </c:chart>
  <c:spPr>
    <a:noFill/>
    <a:ln w="9525" cap="flat" cmpd="sng" algn="ctr">
      <a:solidFill>
        <a:srgbClr val="0137A6"/>
      </a:solidFill>
      <a:round/>
    </a:ln>
    <a:effectLst/>
  </c:spPr>
  <c:txPr>
    <a:bodyPr/>
    <a:lstStyle/>
    <a:p>
      <a:pPr>
        <a:defRPr sz="800">
          <a:latin typeface="Nunito Sans" pitchFamily="2" charset="0"/>
        </a:defRPr>
      </a:pPr>
      <a:endParaRPr lang="en-K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1" i="0" u="none" strike="noStrike" kern="1200" spc="0" baseline="0">
                <a:solidFill>
                  <a:schemeClr val="tx1"/>
                </a:solidFill>
                <a:latin typeface="Atkinson Hyperlegible" pitchFamily="50" charset="0"/>
                <a:ea typeface="+mn-ea"/>
                <a:cs typeface="+mn-cs"/>
              </a:defRPr>
            </a:pPr>
            <a:r>
              <a:rPr lang="en-GB" b="1">
                <a:solidFill>
                  <a:schemeClr val="tx1"/>
                </a:solidFill>
              </a:rPr>
              <a:t>A graph of the Contributions vs the Pension</a:t>
            </a:r>
            <a:r>
              <a:rPr lang="en-GB" b="1" baseline="0">
                <a:solidFill>
                  <a:schemeClr val="tx1"/>
                </a:solidFill>
              </a:rPr>
              <a:t> benefit payments</a:t>
            </a:r>
          </a:p>
          <a:p>
            <a:pPr>
              <a:defRPr b="1">
                <a:solidFill>
                  <a:schemeClr val="tx1"/>
                </a:solidFill>
              </a:defRPr>
            </a:pPr>
            <a:r>
              <a:rPr lang="en-GB" b="1" baseline="0">
                <a:solidFill>
                  <a:schemeClr val="tx1"/>
                </a:solidFill>
              </a:rPr>
              <a:t>for the period Dec 2018 to Dec 2024</a:t>
            </a:r>
            <a:endParaRPr lang="en-KE" b="1">
              <a:solidFill>
                <a:schemeClr val="tx1"/>
              </a:solidFill>
            </a:endParaRPr>
          </a:p>
        </c:rich>
      </c:tx>
      <c:overlay val="0"/>
      <c:spPr>
        <a:noFill/>
        <a:ln>
          <a:noFill/>
        </a:ln>
        <a:effectLst/>
      </c:spPr>
      <c:txPr>
        <a:bodyPr rot="0" spcFirstLastPara="1" vertOverflow="ellipsis" vert="horz" wrap="square" anchor="ctr" anchorCtr="1"/>
        <a:lstStyle/>
        <a:p>
          <a:pPr>
            <a:defRPr sz="960" b="1" i="0" u="none" strike="noStrike" kern="1200" spc="0" baseline="0">
              <a:solidFill>
                <a:schemeClr val="tx1"/>
              </a:solidFill>
              <a:latin typeface="Atkinson Hyperlegible" pitchFamily="50" charset="0"/>
              <a:ea typeface="+mn-ea"/>
              <a:cs typeface="+mn-cs"/>
            </a:defRPr>
          </a:pPr>
          <a:endParaRPr lang="en-KE"/>
        </a:p>
      </c:txPr>
    </c:title>
    <c:autoTitleDeleted val="0"/>
    <c:plotArea>
      <c:layout/>
      <c:barChart>
        <c:barDir val="col"/>
        <c:grouping val="percentStacked"/>
        <c:varyColors val="0"/>
        <c:ser>
          <c:idx val="0"/>
          <c:order val="0"/>
          <c:tx>
            <c:strRef>
              <c:f>'Fund Performance'!$D$66</c:f>
              <c:strCache>
                <c:ptCount val="1"/>
                <c:pt idx="0">
                  <c:v>Contributions/Fund value</c:v>
                </c:pt>
              </c:strCache>
            </c:strRef>
          </c:tx>
          <c:spPr>
            <a:solidFill>
              <a:srgbClr val="00B050"/>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tkinson Hyperlegible" pitchFamily="50" charset="0"/>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'Fund Performance'!$E$65:$K$65</c:f>
              <c:numCache>
                <c:formatCode>mmm\-yy</c:formatCode>
                <c:ptCount val="7"/>
                <c:pt idx="0">
                  <c:v>43464</c:v>
                </c:pt>
                <c:pt idx="1">
                  <c:v>43829</c:v>
                </c:pt>
                <c:pt idx="2">
                  <c:v>44195</c:v>
                </c:pt>
                <c:pt idx="3">
                  <c:v>44560</c:v>
                </c:pt>
                <c:pt idx="4">
                  <c:v>44925</c:v>
                </c:pt>
                <c:pt idx="5">
                  <c:v>45290</c:v>
                </c:pt>
                <c:pt idx="6">
                  <c:v>45656</c:v>
                </c:pt>
              </c:numCache>
            </c:numRef>
          </c:cat>
          <c:val>
            <c:numRef>
              <c:f>'Fund Performance'!$E$66:$K$66</c:f>
              <c:numCache>
                <c:formatCode>0%</c:formatCode>
                <c:ptCount val="7"/>
                <c:pt idx="0">
                  <c:v>0.73465474170833767</c:v>
                </c:pt>
                <c:pt idx="1">
                  <c:v>0.76348655507241303</c:v>
                </c:pt>
                <c:pt idx="2">
                  <c:v>0.66718125594743283</c:v>
                </c:pt>
                <c:pt idx="3">
                  <c:v>0.68902816892171126</c:v>
                </c:pt>
                <c:pt idx="4">
                  <c:v>0.65260107645684484</c:v>
                </c:pt>
                <c:pt idx="5">
                  <c:v>0.65402711717183737</c:v>
                </c:pt>
                <c:pt idx="6">
                  <c:v>0.70557151370792581</c:v>
                </c:pt>
              </c:numCache>
            </c:numRef>
          </c:val>
          <c:extLst>
            <c:ext xmlns:c16="http://schemas.microsoft.com/office/drawing/2014/chart" uri="{C3380CC4-5D6E-409C-BE32-E72D297353CC}">
              <c16:uniqueId val="{00000000-0D10-4FC4-9E89-5C5685680109}"/>
            </c:ext>
          </c:extLst>
        </c:ser>
        <c:ser>
          <c:idx val="1"/>
          <c:order val="1"/>
          <c:tx>
            <c:strRef>
              <c:f>'Fund Performance'!$D$67</c:f>
              <c:strCache>
                <c:ptCount val="1"/>
                <c:pt idx="0">
                  <c:v>Pension Benefits</c:v>
                </c:pt>
              </c:strCache>
            </c:strRef>
          </c:tx>
          <c:spPr>
            <a:solidFill>
              <a:srgbClr val="C00000"/>
            </a:solidFill>
            <a:ln>
              <a:solidFill>
                <a:srgbClr val="C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tkinson Hyperlegible" pitchFamily="50" charset="0"/>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'Fund Performance'!$E$65:$K$65</c:f>
              <c:numCache>
                <c:formatCode>mmm\-yy</c:formatCode>
                <c:ptCount val="7"/>
                <c:pt idx="0">
                  <c:v>43464</c:v>
                </c:pt>
                <c:pt idx="1">
                  <c:v>43829</c:v>
                </c:pt>
                <c:pt idx="2">
                  <c:v>44195</c:v>
                </c:pt>
                <c:pt idx="3">
                  <c:v>44560</c:v>
                </c:pt>
                <c:pt idx="4">
                  <c:v>44925</c:v>
                </c:pt>
                <c:pt idx="5">
                  <c:v>45290</c:v>
                </c:pt>
                <c:pt idx="6">
                  <c:v>45656</c:v>
                </c:pt>
              </c:numCache>
            </c:numRef>
          </c:cat>
          <c:val>
            <c:numRef>
              <c:f>'Fund Performance'!$E$67:$K$67</c:f>
              <c:numCache>
                <c:formatCode>0%</c:formatCode>
                <c:ptCount val="7"/>
                <c:pt idx="0">
                  <c:v>0.26534525829166228</c:v>
                </c:pt>
                <c:pt idx="1">
                  <c:v>0.23651344492758708</c:v>
                </c:pt>
                <c:pt idx="2">
                  <c:v>0.33281874405256717</c:v>
                </c:pt>
                <c:pt idx="3">
                  <c:v>0.31097183107828874</c:v>
                </c:pt>
                <c:pt idx="4">
                  <c:v>0.34739892354315516</c:v>
                </c:pt>
                <c:pt idx="5">
                  <c:v>0.34597288282816252</c:v>
                </c:pt>
                <c:pt idx="6">
                  <c:v>0.29442848629207424</c:v>
                </c:pt>
              </c:numCache>
            </c:numRef>
          </c:val>
          <c:extLst>
            <c:ext xmlns:c16="http://schemas.microsoft.com/office/drawing/2014/chart" uri="{C3380CC4-5D6E-409C-BE32-E72D297353CC}">
              <c16:uniqueId val="{00000001-0D10-4FC4-9E89-5C5685680109}"/>
            </c:ext>
          </c:extLst>
        </c:ser>
        <c:dLbls>
          <c:dLblPos val="ctr"/>
          <c:showLegendKey val="0"/>
          <c:showVal val="1"/>
          <c:showCatName val="0"/>
          <c:showSerName val="0"/>
          <c:showPercent val="0"/>
          <c:showBubbleSize val="0"/>
        </c:dLbls>
        <c:gapWidth val="150"/>
        <c:overlap val="100"/>
        <c:axId val="303628383"/>
        <c:axId val="1463888879"/>
      </c:barChart>
      <c:catAx>
        <c:axId val="30362838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crossAx val="1463888879"/>
        <c:crosses val="autoZero"/>
        <c:auto val="0"/>
        <c:lblAlgn val="ctr"/>
        <c:lblOffset val="100"/>
        <c:noMultiLvlLbl val="0"/>
      </c:catAx>
      <c:valAx>
        <c:axId val="1463888879"/>
        <c:scaling>
          <c:orientation val="minMax"/>
          <c:max val="1"/>
        </c:scaling>
        <c:delete val="1"/>
        <c:axPos val="l"/>
        <c:numFmt formatCode="0%" sourceLinked="1"/>
        <c:majorTickMark val="none"/>
        <c:minorTickMark val="none"/>
        <c:tickLblPos val="nextTo"/>
        <c:crossAx val="303628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legend>
    <c:plotVisOnly val="1"/>
    <c:dispBlanksAs val="gap"/>
    <c:showDLblsOverMax val="0"/>
  </c:chart>
  <c:spPr>
    <a:noFill/>
    <a:ln w="9525" cap="flat" cmpd="sng" algn="ctr">
      <a:solidFill>
        <a:srgbClr val="0137A6"/>
      </a:solidFill>
      <a:round/>
    </a:ln>
    <a:effectLst/>
  </c:spPr>
  <c:txPr>
    <a:bodyPr/>
    <a:lstStyle/>
    <a:p>
      <a:pPr>
        <a:defRPr sz="800">
          <a:latin typeface="Atkinson Hyperlegible" pitchFamily="50" charset="0"/>
        </a:defRPr>
      </a:pPr>
      <a:endParaRPr lang="en-K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Atkinson Hyperlegible" pitchFamily="50" charset="0"/>
                <a:ea typeface="+mn-ea"/>
                <a:cs typeface="+mn-cs"/>
              </a:defRPr>
            </a:pPr>
            <a:r>
              <a:rPr lang="en-GB" sz="1200" b="1">
                <a:solidFill>
                  <a:schemeClr val="tx1"/>
                </a:solidFill>
              </a:rPr>
              <a:t>Yield at end of year for Kenyan Bonds</a:t>
            </a:r>
            <a:endParaRPr lang="en-KE"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Atkinson Hyperlegible" pitchFamily="50" charset="0"/>
              <a:ea typeface="+mn-ea"/>
              <a:cs typeface="+mn-cs"/>
            </a:defRPr>
          </a:pPr>
          <a:endParaRPr lang="en-KE"/>
        </a:p>
      </c:txPr>
    </c:title>
    <c:autoTitleDeleted val="0"/>
    <c:plotArea>
      <c:layout/>
      <c:lineChart>
        <c:grouping val="standard"/>
        <c:varyColors val="0"/>
        <c:ser>
          <c:idx val="8"/>
          <c:order val="8"/>
          <c:tx>
            <c:strRef>
              <c:f>'Bond Duration'!$M$11</c:f>
              <c:strCache>
                <c:ptCount val="1"/>
                <c:pt idx="0">
                  <c:v>2020</c:v>
                </c:pt>
              </c:strCache>
            </c:strRef>
          </c:tx>
          <c:spPr>
            <a:ln w="15875" cap="rnd">
              <a:solidFill>
                <a:srgbClr val="FFC000"/>
              </a:solidFill>
              <a:round/>
            </a:ln>
            <a:effectLst/>
          </c:spPr>
          <c:marker>
            <c:symbol val="none"/>
          </c:marker>
          <c:val>
            <c:numRef>
              <c:f>'Bond Duration'!$M$12:$M$35</c:f>
              <c:numCache>
                <c:formatCode>0%</c:formatCode>
                <c:ptCount val="24"/>
                <c:pt idx="0">
                  <c:v>8.3479999999999999E-2</c:v>
                </c:pt>
                <c:pt idx="1">
                  <c:v>9.3200000000000005E-2</c:v>
                </c:pt>
                <c:pt idx="2">
                  <c:v>0.1</c:v>
                </c:pt>
                <c:pt idx="3">
                  <c:v>0.10249999999999999</c:v>
                </c:pt>
                <c:pt idx="4">
                  <c:v>0.1051</c:v>
                </c:pt>
                <c:pt idx="5">
                  <c:v>0.10829999999999999</c:v>
                </c:pt>
                <c:pt idx="6">
                  <c:v>0.1135</c:v>
                </c:pt>
                <c:pt idx="7">
                  <c:v>0.1166</c:v>
                </c:pt>
                <c:pt idx="8">
                  <c:v>0.11749999999999999</c:v>
                </c:pt>
                <c:pt idx="9">
                  <c:v>0.1188</c:v>
                </c:pt>
                <c:pt idx="10">
                  <c:v>0.1201</c:v>
                </c:pt>
                <c:pt idx="11">
                  <c:v>0.12130000000000001</c:v>
                </c:pt>
                <c:pt idx="12">
                  <c:v>0.12429999999999999</c:v>
                </c:pt>
                <c:pt idx="13">
                  <c:v>0.12759999999999999</c:v>
                </c:pt>
                <c:pt idx="14">
                  <c:v>0.12839999999999999</c:v>
                </c:pt>
                <c:pt idx="15">
                  <c:v>0.1293</c:v>
                </c:pt>
                <c:pt idx="16">
                  <c:v>0.12989999999999999</c:v>
                </c:pt>
                <c:pt idx="17">
                  <c:v>0.13059999999999999</c:v>
                </c:pt>
                <c:pt idx="18">
                  <c:v>0.1313</c:v>
                </c:pt>
                <c:pt idx="19">
                  <c:v>0.13170000000000001</c:v>
                </c:pt>
                <c:pt idx="20">
                  <c:v>0.13220000000000001</c:v>
                </c:pt>
                <c:pt idx="21">
                  <c:v>0.13270000000000001</c:v>
                </c:pt>
                <c:pt idx="22">
                  <c:v>0.13289999999999999</c:v>
                </c:pt>
                <c:pt idx="23">
                  <c:v>0.13</c:v>
                </c:pt>
              </c:numCache>
            </c:numRef>
          </c:val>
          <c:smooth val="0"/>
          <c:extLst>
            <c:ext xmlns:c16="http://schemas.microsoft.com/office/drawing/2014/chart" uri="{C3380CC4-5D6E-409C-BE32-E72D297353CC}">
              <c16:uniqueId val="{00000008-C7BF-4F42-9A90-890B28FF5632}"/>
            </c:ext>
          </c:extLst>
        </c:ser>
        <c:ser>
          <c:idx val="9"/>
          <c:order val="9"/>
          <c:tx>
            <c:strRef>
              <c:f>'Bond Duration'!$N$11</c:f>
              <c:strCache>
                <c:ptCount val="1"/>
                <c:pt idx="0">
                  <c:v>2021</c:v>
                </c:pt>
              </c:strCache>
            </c:strRef>
          </c:tx>
          <c:spPr>
            <a:ln w="15875" cap="rnd">
              <a:solidFill>
                <a:srgbClr val="7030A0"/>
              </a:solidFill>
              <a:round/>
            </a:ln>
            <a:effectLst/>
          </c:spPr>
          <c:marker>
            <c:symbol val="none"/>
          </c:marker>
          <c:val>
            <c:numRef>
              <c:f>'Bond Duration'!$N$12:$N$35</c:f>
              <c:numCache>
                <c:formatCode>0%</c:formatCode>
                <c:ptCount val="24"/>
                <c:pt idx="0">
                  <c:v>9.5399999999999999E-2</c:v>
                </c:pt>
                <c:pt idx="1">
                  <c:v>0.10050000000000001</c:v>
                </c:pt>
                <c:pt idx="2">
                  <c:v>0.107</c:v>
                </c:pt>
                <c:pt idx="3">
                  <c:v>0.11</c:v>
                </c:pt>
                <c:pt idx="4">
                  <c:v>0.1128</c:v>
                </c:pt>
                <c:pt idx="5">
                  <c:v>0.1167</c:v>
                </c:pt>
                <c:pt idx="6">
                  <c:v>0.12130000000000001</c:v>
                </c:pt>
                <c:pt idx="7">
                  <c:v>0.1237</c:v>
                </c:pt>
                <c:pt idx="8">
                  <c:v>0.1237</c:v>
                </c:pt>
                <c:pt idx="9">
                  <c:v>0.1245</c:v>
                </c:pt>
                <c:pt idx="10">
                  <c:v>0.12529999999999999</c:v>
                </c:pt>
                <c:pt idx="11">
                  <c:v>0.127</c:v>
                </c:pt>
                <c:pt idx="12">
                  <c:v>0.12759999999999999</c:v>
                </c:pt>
                <c:pt idx="13">
                  <c:v>0.1285</c:v>
                </c:pt>
                <c:pt idx="14">
                  <c:v>0.1293</c:v>
                </c:pt>
                <c:pt idx="15">
                  <c:v>0.13</c:v>
                </c:pt>
                <c:pt idx="16">
                  <c:v>0.13220000000000001</c:v>
                </c:pt>
                <c:pt idx="17">
                  <c:v>0.1328</c:v>
                </c:pt>
                <c:pt idx="18">
                  <c:v>0.13339999999999999</c:v>
                </c:pt>
                <c:pt idx="19">
                  <c:v>0.13450000000000001</c:v>
                </c:pt>
                <c:pt idx="20">
                  <c:v>0.13550000000000001</c:v>
                </c:pt>
                <c:pt idx="21">
                  <c:v>0.1358</c:v>
                </c:pt>
                <c:pt idx="22">
                  <c:v>0.13600000000000001</c:v>
                </c:pt>
                <c:pt idx="23">
                  <c:v>0.13650000000000001</c:v>
                </c:pt>
              </c:numCache>
            </c:numRef>
          </c:val>
          <c:smooth val="0"/>
          <c:extLst>
            <c:ext xmlns:c16="http://schemas.microsoft.com/office/drawing/2014/chart" uri="{C3380CC4-5D6E-409C-BE32-E72D297353CC}">
              <c16:uniqueId val="{00000009-C7BF-4F42-9A90-890B28FF5632}"/>
            </c:ext>
          </c:extLst>
        </c:ser>
        <c:ser>
          <c:idx val="10"/>
          <c:order val="10"/>
          <c:tx>
            <c:strRef>
              <c:f>'Bond Duration'!$O$11</c:f>
              <c:strCache>
                <c:ptCount val="1"/>
                <c:pt idx="0">
                  <c:v>2022</c:v>
                </c:pt>
              </c:strCache>
            </c:strRef>
          </c:tx>
          <c:spPr>
            <a:ln w="15875" cap="rnd">
              <a:solidFill>
                <a:srgbClr val="FF0000"/>
              </a:solidFill>
              <a:round/>
            </a:ln>
            <a:effectLst/>
          </c:spPr>
          <c:marker>
            <c:symbol val="none"/>
          </c:marker>
          <c:val>
            <c:numRef>
              <c:f>'Bond Duration'!$O$12:$O$35</c:f>
              <c:numCache>
                <c:formatCode>0%</c:formatCode>
                <c:ptCount val="24"/>
                <c:pt idx="0">
                  <c:v>0.10308</c:v>
                </c:pt>
                <c:pt idx="1">
                  <c:v>0.121736</c:v>
                </c:pt>
                <c:pt idx="2">
                  <c:v>0.12689300000000001</c:v>
                </c:pt>
                <c:pt idx="3">
                  <c:v>0.13114899999999999</c:v>
                </c:pt>
                <c:pt idx="4">
                  <c:v>0.13528699999999999</c:v>
                </c:pt>
                <c:pt idx="5">
                  <c:v>0.13619000000000001</c:v>
                </c:pt>
                <c:pt idx="6">
                  <c:v>0.13661899999999999</c:v>
                </c:pt>
                <c:pt idx="7">
                  <c:v>0.137013</c:v>
                </c:pt>
                <c:pt idx="8">
                  <c:v>0.13732</c:v>
                </c:pt>
                <c:pt idx="9">
                  <c:v>0.13774600000000001</c:v>
                </c:pt>
                <c:pt idx="10">
                  <c:v>0.13819300000000001</c:v>
                </c:pt>
                <c:pt idx="11">
                  <c:v>0.13852200000000001</c:v>
                </c:pt>
                <c:pt idx="12">
                  <c:v>0.13874900000000001</c:v>
                </c:pt>
                <c:pt idx="13">
                  <c:v>0.13894400000000001</c:v>
                </c:pt>
                <c:pt idx="14">
                  <c:v>0.139316</c:v>
                </c:pt>
                <c:pt idx="15">
                  <c:v>0.13972899999999999</c:v>
                </c:pt>
                <c:pt idx="16">
                  <c:v>0.13997599999999999</c:v>
                </c:pt>
                <c:pt idx="17">
                  <c:v>0.140155</c:v>
                </c:pt>
                <c:pt idx="18">
                  <c:v>0.140315</c:v>
                </c:pt>
                <c:pt idx="19">
                  <c:v>0.140459</c:v>
                </c:pt>
                <c:pt idx="20">
                  <c:v>0.140819</c:v>
                </c:pt>
                <c:pt idx="21">
                  <c:v>0.14124100000000001</c:v>
                </c:pt>
                <c:pt idx="22">
                  <c:v>0.141627</c:v>
                </c:pt>
                <c:pt idx="23">
                  <c:v>0.14198</c:v>
                </c:pt>
              </c:numCache>
            </c:numRef>
          </c:val>
          <c:smooth val="0"/>
          <c:extLst>
            <c:ext xmlns:c16="http://schemas.microsoft.com/office/drawing/2014/chart" uri="{C3380CC4-5D6E-409C-BE32-E72D297353CC}">
              <c16:uniqueId val="{0000000A-C7BF-4F42-9A90-890B28FF5632}"/>
            </c:ext>
          </c:extLst>
        </c:ser>
        <c:ser>
          <c:idx val="11"/>
          <c:order val="11"/>
          <c:tx>
            <c:strRef>
              <c:f>'Bond Duration'!$P$11</c:f>
              <c:strCache>
                <c:ptCount val="1"/>
                <c:pt idx="0">
                  <c:v>2023</c:v>
                </c:pt>
              </c:strCache>
            </c:strRef>
          </c:tx>
          <c:spPr>
            <a:ln w="15875" cap="rnd">
              <a:solidFill>
                <a:srgbClr val="92D050"/>
              </a:solidFill>
              <a:round/>
            </a:ln>
            <a:effectLst/>
          </c:spPr>
          <c:marker>
            <c:symbol val="none"/>
          </c:marker>
          <c:val>
            <c:numRef>
              <c:f>'Bond Duration'!$P$12:$P$35</c:f>
              <c:numCache>
                <c:formatCode>0%</c:formatCode>
                <c:ptCount val="24"/>
                <c:pt idx="0">
                  <c:v>0.161</c:v>
                </c:pt>
                <c:pt idx="1">
                  <c:v>0.17919499999999999</c:v>
                </c:pt>
                <c:pt idx="2">
                  <c:v>0.179619</c:v>
                </c:pt>
                <c:pt idx="3">
                  <c:v>0.178735</c:v>
                </c:pt>
                <c:pt idx="4">
                  <c:v>0.174514</c:v>
                </c:pt>
                <c:pt idx="5">
                  <c:v>0.16786999999999999</c:v>
                </c:pt>
                <c:pt idx="6">
                  <c:v>0.163212</c:v>
                </c:pt>
                <c:pt idx="7">
                  <c:v>0.15973100000000001</c:v>
                </c:pt>
                <c:pt idx="8">
                  <c:v>0.157301</c:v>
                </c:pt>
                <c:pt idx="9">
                  <c:v>0.15704299999999999</c:v>
                </c:pt>
                <c:pt idx="10">
                  <c:v>0.15712100000000001</c:v>
                </c:pt>
                <c:pt idx="11">
                  <c:v>0.15718499999999999</c:v>
                </c:pt>
                <c:pt idx="12">
                  <c:v>0.15723999999999999</c:v>
                </c:pt>
                <c:pt idx="13">
                  <c:v>0.157254</c:v>
                </c:pt>
                <c:pt idx="14">
                  <c:v>0.157252</c:v>
                </c:pt>
                <c:pt idx="15">
                  <c:v>0.157252</c:v>
                </c:pt>
                <c:pt idx="16">
                  <c:v>0.157251</c:v>
                </c:pt>
                <c:pt idx="17">
                  <c:v>0.157557</c:v>
                </c:pt>
                <c:pt idx="18">
                  <c:v>0.158303</c:v>
                </c:pt>
                <c:pt idx="19">
                  <c:v>0.158974</c:v>
                </c:pt>
                <c:pt idx="20">
                  <c:v>0.159582</c:v>
                </c:pt>
                <c:pt idx="21">
                  <c:v>0.160135</c:v>
                </c:pt>
                <c:pt idx="22">
                  <c:v>0.16064100000000001</c:v>
                </c:pt>
                <c:pt idx="23">
                  <c:v>0.161019</c:v>
                </c:pt>
              </c:numCache>
            </c:numRef>
          </c:val>
          <c:smooth val="0"/>
          <c:extLst>
            <c:ext xmlns:c16="http://schemas.microsoft.com/office/drawing/2014/chart" uri="{C3380CC4-5D6E-409C-BE32-E72D297353CC}">
              <c16:uniqueId val="{0000000B-C7BF-4F42-9A90-890B28FF5632}"/>
            </c:ext>
          </c:extLst>
        </c:ser>
        <c:ser>
          <c:idx val="12"/>
          <c:order val="12"/>
          <c:tx>
            <c:strRef>
              <c:f>'Bond Duration'!$Q$11</c:f>
              <c:strCache>
                <c:ptCount val="1"/>
                <c:pt idx="0">
                  <c:v>The Scheme</c:v>
                </c:pt>
              </c:strCache>
            </c:strRef>
          </c:tx>
          <c:spPr>
            <a:ln w="15875" cap="rnd">
              <a:solidFill>
                <a:srgbClr val="0137A6"/>
              </a:solidFill>
              <a:round/>
            </a:ln>
            <a:effectLst/>
          </c:spPr>
          <c:marker>
            <c:symbol val="none"/>
          </c:marker>
          <c:val>
            <c:numRef>
              <c:f>'Bond Duration'!$Q$12:$Q$35</c:f>
              <c:numCache>
                <c:formatCode>0%</c:formatCode>
                <c:ptCount val="24"/>
                <c:pt idx="0">
                  <c:v>0.1</c:v>
                </c:pt>
                <c:pt idx="1">
                  <c:v>0.11</c:v>
                </c:pt>
                <c:pt idx="2">
                  <c:v>0.11</c:v>
                </c:pt>
                <c:pt idx="3">
                  <c:v>0.11</c:v>
                </c:pt>
                <c:pt idx="4">
                  <c:v>0.11277</c:v>
                </c:pt>
                <c:pt idx="5">
                  <c:v>0.12</c:v>
                </c:pt>
                <c:pt idx="6">
                  <c:v>0.12</c:v>
                </c:pt>
                <c:pt idx="7">
                  <c:v>0.12</c:v>
                </c:pt>
                <c:pt idx="8">
                  <c:v>0.125</c:v>
                </c:pt>
                <c:pt idx="9">
                  <c:v>0.12809500000000001</c:v>
                </c:pt>
                <c:pt idx="10">
                  <c:v>0.13</c:v>
                </c:pt>
                <c:pt idx="11">
                  <c:v>0.13</c:v>
                </c:pt>
                <c:pt idx="12">
                  <c:v>0.13</c:v>
                </c:pt>
                <c:pt idx="13">
                  <c:v>0.13938</c:v>
                </c:pt>
                <c:pt idx="14">
                  <c:v>0.12599857142857143</c:v>
                </c:pt>
                <c:pt idx="15">
                  <c:v>0.14000000000000001</c:v>
                </c:pt>
                <c:pt idx="16">
                  <c:v>0.14000000000000001</c:v>
                </c:pt>
                <c:pt idx="17">
                  <c:v>0.13741999999999999</c:v>
                </c:pt>
                <c:pt idx="18">
                  <c:v>0.14000000000000001</c:v>
                </c:pt>
                <c:pt idx="19">
                  <c:v>0.14000000000000001</c:v>
                </c:pt>
                <c:pt idx="20">
                  <c:v>0.14000000000000001</c:v>
                </c:pt>
                <c:pt idx="21">
                  <c:v>0.14000000000000001</c:v>
                </c:pt>
                <c:pt idx="22">
                  <c:v>0.14000000000000001</c:v>
                </c:pt>
                <c:pt idx="23">
                  <c:v>0.14000000000000001</c:v>
                </c:pt>
              </c:numCache>
            </c:numRef>
          </c:val>
          <c:smooth val="1"/>
          <c:extLst>
            <c:ext xmlns:c16="http://schemas.microsoft.com/office/drawing/2014/chart" uri="{C3380CC4-5D6E-409C-BE32-E72D297353CC}">
              <c16:uniqueId val="{0000000C-C7BF-4F42-9A90-890B28FF5632}"/>
            </c:ext>
          </c:extLst>
        </c:ser>
        <c:dLbls>
          <c:showLegendKey val="0"/>
          <c:showVal val="0"/>
          <c:showCatName val="0"/>
          <c:showSerName val="0"/>
          <c:showPercent val="0"/>
          <c:showBubbleSize val="0"/>
        </c:dLbls>
        <c:smooth val="0"/>
        <c:axId val="941375231"/>
        <c:axId val="1154630751"/>
        <c:extLst>
          <c:ext xmlns:c15="http://schemas.microsoft.com/office/drawing/2012/chart" uri="{02D57815-91ED-43cb-92C2-25804820EDAC}">
            <c15:filteredLineSeries>
              <c15:ser>
                <c:idx val="0"/>
                <c:order val="0"/>
                <c:tx>
                  <c:strRef>
                    <c:extLst>
                      <c:ext uri="{02D57815-91ED-43cb-92C2-25804820EDAC}">
                        <c15:formulaRef>
                          <c15:sqref>'Bond Duration'!$E$11</c15:sqref>
                        </c15:formulaRef>
                      </c:ext>
                    </c:extLst>
                    <c:strCache>
                      <c:ptCount val="1"/>
                      <c:pt idx="0">
                        <c:v>t</c:v>
                      </c:pt>
                    </c:strCache>
                  </c:strRef>
                </c:tx>
                <c:spPr>
                  <a:ln w="28575" cap="rnd">
                    <a:solidFill>
                      <a:schemeClr val="accent1"/>
                    </a:solidFill>
                    <a:round/>
                  </a:ln>
                  <a:effectLst/>
                </c:spPr>
                <c:marker>
                  <c:symbol val="none"/>
                </c:marker>
                <c:val>
                  <c:numRef>
                    <c:extLst>
                      <c:ext uri="{02D57815-91ED-43cb-92C2-25804820EDAC}">
                        <c15:formulaRef>
                          <c15:sqref>'Bond Duration'!$E$12:$E$35</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val>
                <c:smooth val="0"/>
                <c:extLst>
                  <c:ext xmlns:c16="http://schemas.microsoft.com/office/drawing/2014/chart" uri="{C3380CC4-5D6E-409C-BE32-E72D297353CC}">
                    <c16:uniqueId val="{00000000-C7BF-4F42-9A90-890B28FF5632}"/>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'Bond Duration'!$F$11</c15:sqref>
                        </c15:formulaRef>
                      </c:ext>
                    </c:extLst>
                    <c:strCache>
                      <c:ptCount val="1"/>
                      <c:pt idx="0">
                        <c:v>2013</c:v>
                      </c:pt>
                    </c:strCache>
                  </c:strRef>
                </c:tx>
                <c:spPr>
                  <a:ln w="19050" cap="rnd">
                    <a:solidFill>
                      <a:schemeClr val="accent2"/>
                    </a:solidFill>
                    <a:round/>
                  </a:ln>
                  <a:effectLst/>
                </c:spPr>
                <c:marker>
                  <c:symbol val="none"/>
                </c:marker>
                <c:val>
                  <c:numRef>
                    <c:extLst xmlns:c15="http://schemas.microsoft.com/office/drawing/2012/chart">
                      <c:ext xmlns:c15="http://schemas.microsoft.com/office/drawing/2012/chart" uri="{02D57815-91ED-43cb-92C2-25804820EDAC}">
                        <c15:formulaRef>
                          <c15:sqref>'Bond Duration'!$F$12:$F$35</c15:sqref>
                        </c15:formulaRef>
                      </c:ext>
                    </c:extLst>
                    <c:numCache>
                      <c:formatCode>0%</c:formatCode>
                      <c:ptCount val="24"/>
                      <c:pt idx="0">
                        <c:v>0.105</c:v>
                      </c:pt>
                      <c:pt idx="1">
                        <c:v>0.118147</c:v>
                      </c:pt>
                      <c:pt idx="2">
                        <c:v>0.118547</c:v>
                      </c:pt>
                      <c:pt idx="3">
                        <c:v>0.119838</c:v>
                      </c:pt>
                      <c:pt idx="4">
                        <c:v>0.12038399999999999</c:v>
                      </c:pt>
                      <c:pt idx="5">
                        <c:v>0.12091300000000001</c:v>
                      </c:pt>
                      <c:pt idx="6">
                        <c:v>0.121335</c:v>
                      </c:pt>
                      <c:pt idx="7">
                        <c:v>0.12156499999999999</c:v>
                      </c:pt>
                      <c:pt idx="8">
                        <c:v>0.12180400000000001</c:v>
                      </c:pt>
                      <c:pt idx="9">
                        <c:v>0.122074</c:v>
                      </c:pt>
                      <c:pt idx="10">
                        <c:v>0.122146</c:v>
                      </c:pt>
                      <c:pt idx="11">
                        <c:v>0.12235799999999999</c:v>
                      </c:pt>
                      <c:pt idx="12">
                        <c:v>0.1225</c:v>
                      </c:pt>
                      <c:pt idx="13">
                        <c:v>0.122943</c:v>
                      </c:pt>
                      <c:pt idx="14">
                        <c:v>0.123806</c:v>
                      </c:pt>
                      <c:pt idx="15">
                        <c:v>0.124504</c:v>
                      </c:pt>
                      <c:pt idx="16">
                        <c:v>0.12471</c:v>
                      </c:pt>
                      <c:pt idx="17">
                        <c:v>0.12512399999999999</c:v>
                      </c:pt>
                      <c:pt idx="18">
                        <c:v>0.12568099999999999</c:v>
                      </c:pt>
                      <c:pt idx="19">
                        <c:v>0.12618099999999999</c:v>
                      </c:pt>
                      <c:pt idx="20">
                        <c:v>0.12679099999999999</c:v>
                      </c:pt>
                      <c:pt idx="21">
                        <c:v>0.127054</c:v>
                      </c:pt>
                      <c:pt idx="22">
                        <c:v>0.12742900000000001</c:v>
                      </c:pt>
                      <c:pt idx="23">
                        <c:v>0.127772</c:v>
                      </c:pt>
                    </c:numCache>
                  </c:numRef>
                </c:val>
                <c:smooth val="0"/>
                <c:extLst xmlns:c15="http://schemas.microsoft.com/office/drawing/2012/chart">
                  <c:ext xmlns:c16="http://schemas.microsoft.com/office/drawing/2014/chart" uri="{C3380CC4-5D6E-409C-BE32-E72D297353CC}">
                    <c16:uniqueId val="{00000001-C7BF-4F42-9A90-890B28FF5632}"/>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'Bond Duration'!$G$11</c15:sqref>
                        </c15:formulaRef>
                      </c:ext>
                    </c:extLst>
                    <c:strCache>
                      <c:ptCount val="1"/>
                      <c:pt idx="0">
                        <c:v>2014</c:v>
                      </c:pt>
                    </c:strCache>
                  </c:strRef>
                </c:tx>
                <c:spPr>
                  <a:ln w="15875" cap="rnd">
                    <a:solidFill>
                      <a:schemeClr val="accent3"/>
                    </a:solidFill>
                    <a:round/>
                  </a:ln>
                  <a:effectLst/>
                </c:spPr>
                <c:marker>
                  <c:symbol val="none"/>
                </c:marker>
                <c:val>
                  <c:numRef>
                    <c:extLst xmlns:c15="http://schemas.microsoft.com/office/drawing/2012/chart">
                      <c:ext xmlns:c15="http://schemas.microsoft.com/office/drawing/2012/chart" uri="{02D57815-91ED-43cb-92C2-25804820EDAC}">
                        <c15:formulaRef>
                          <c15:sqref>'Bond Duration'!$G$12:$G$35</c15:sqref>
                        </c15:formulaRef>
                      </c:ext>
                    </c:extLst>
                    <c:numCache>
                      <c:formatCode>0%</c:formatCode>
                      <c:ptCount val="24"/>
                      <c:pt idx="0">
                        <c:v>0.10388</c:v>
                      </c:pt>
                      <c:pt idx="1">
                        <c:v>0.10890000000000001</c:v>
                      </c:pt>
                      <c:pt idx="2">
                        <c:v>0.11303100000000001</c:v>
                      </c:pt>
                      <c:pt idx="3">
                        <c:v>0.114077</c:v>
                      </c:pt>
                      <c:pt idx="4">
                        <c:v>0.115678</c:v>
                      </c:pt>
                      <c:pt idx="5">
                        <c:v>0.116451</c:v>
                      </c:pt>
                      <c:pt idx="6">
                        <c:v>0.11685600000000002</c:v>
                      </c:pt>
                      <c:pt idx="7">
                        <c:v>0.11726399999999999</c:v>
                      </c:pt>
                      <c:pt idx="8">
                        <c:v>0.1222</c:v>
                      </c:pt>
                      <c:pt idx="9">
                        <c:v>0.123672</c:v>
                      </c:pt>
                      <c:pt idx="10">
                        <c:v>0.124463</c:v>
                      </c:pt>
                      <c:pt idx="11">
                        <c:v>0.125359</c:v>
                      </c:pt>
                      <c:pt idx="12">
                        <c:v>0.12625</c:v>
                      </c:pt>
                      <c:pt idx="13">
                        <c:v>0.127276</c:v>
                      </c:pt>
                      <c:pt idx="14">
                        <c:v>0.12845000000000001</c:v>
                      </c:pt>
                      <c:pt idx="15">
                        <c:v>0.12939200000000001</c:v>
                      </c:pt>
                      <c:pt idx="16">
                        <c:v>0.130831</c:v>
                      </c:pt>
                      <c:pt idx="17">
                        <c:v>0.130966</c:v>
                      </c:pt>
                      <c:pt idx="18">
                        <c:v>0.131629</c:v>
                      </c:pt>
                      <c:pt idx="19">
                        <c:v>0.13243199999999999</c:v>
                      </c:pt>
                      <c:pt idx="20">
                        <c:v>0.13277700000000001</c:v>
                      </c:pt>
                      <c:pt idx="21">
                        <c:v>0.133267</c:v>
                      </c:pt>
                      <c:pt idx="22">
                        <c:v>0.133714</c:v>
                      </c:pt>
                      <c:pt idx="23">
                        <c:v>0.13412299999999999</c:v>
                      </c:pt>
                    </c:numCache>
                  </c:numRef>
                </c:val>
                <c:smooth val="0"/>
                <c:extLst xmlns:c15="http://schemas.microsoft.com/office/drawing/2012/chart">
                  <c:ext xmlns:c16="http://schemas.microsoft.com/office/drawing/2014/chart" uri="{C3380CC4-5D6E-409C-BE32-E72D297353CC}">
                    <c16:uniqueId val="{00000002-C7BF-4F42-9A90-890B28FF5632}"/>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'Bond Duration'!$H$11</c15:sqref>
                        </c15:formulaRef>
                      </c:ext>
                    </c:extLst>
                    <c:strCache>
                      <c:ptCount val="1"/>
                      <c:pt idx="0">
                        <c:v>2015</c:v>
                      </c:pt>
                    </c:strCache>
                  </c:strRef>
                </c:tx>
                <c:spPr>
                  <a:ln w="15875" cap="rnd">
                    <a:solidFill>
                      <a:schemeClr val="accent4"/>
                    </a:solidFill>
                    <a:round/>
                  </a:ln>
                  <a:effectLst/>
                </c:spPr>
                <c:marker>
                  <c:symbol val="none"/>
                </c:marker>
                <c:val>
                  <c:numRef>
                    <c:extLst xmlns:c15="http://schemas.microsoft.com/office/drawing/2012/chart">
                      <c:ext xmlns:c15="http://schemas.microsoft.com/office/drawing/2012/chart" uri="{02D57815-91ED-43cb-92C2-25804820EDAC}">
                        <c15:formulaRef>
                          <c15:sqref>'Bond Duration'!$H$12:$H$35</c15:sqref>
                        </c15:formulaRef>
                      </c:ext>
                    </c:extLst>
                    <c:numCache>
                      <c:formatCode>0%</c:formatCode>
                      <c:ptCount val="24"/>
                      <c:pt idx="0">
                        <c:v>0.13253999999999999</c:v>
                      </c:pt>
                      <c:pt idx="1">
                        <c:v>0.13564299999999999</c:v>
                      </c:pt>
                      <c:pt idx="2">
                        <c:v>0.13899500000000001</c:v>
                      </c:pt>
                      <c:pt idx="3">
                        <c:v>0.140574</c:v>
                      </c:pt>
                      <c:pt idx="4">
                        <c:v>0.14143500000000001</c:v>
                      </c:pt>
                      <c:pt idx="5">
                        <c:v>0.141038</c:v>
                      </c:pt>
                      <c:pt idx="6">
                        <c:v>0.14088699999999998</c:v>
                      </c:pt>
                      <c:pt idx="7">
                        <c:v>0.14070099999999999</c:v>
                      </c:pt>
                      <c:pt idx="8">
                        <c:v>0.140543</c:v>
                      </c:pt>
                      <c:pt idx="9">
                        <c:v>0.14046700000000001</c:v>
                      </c:pt>
                      <c:pt idx="10">
                        <c:v>0.14038200000000001</c:v>
                      </c:pt>
                      <c:pt idx="11">
                        <c:v>0.14029900000000001</c:v>
                      </c:pt>
                      <c:pt idx="12">
                        <c:v>0.14024900000000001</c:v>
                      </c:pt>
                      <c:pt idx="13">
                        <c:v>0.14019299999999998</c:v>
                      </c:pt>
                      <c:pt idx="14">
                        <c:v>0.140149</c:v>
                      </c:pt>
                      <c:pt idx="15">
                        <c:v>0.14008200000000001</c:v>
                      </c:pt>
                      <c:pt idx="16">
                        <c:v>0.14007600000000001</c:v>
                      </c:pt>
                      <c:pt idx="17">
                        <c:v>0.140045</c:v>
                      </c:pt>
                      <c:pt idx="18">
                        <c:v>0.14000899999999999</c:v>
                      </c:pt>
                      <c:pt idx="19">
                        <c:v>0.13999300000000001</c:v>
                      </c:pt>
                      <c:pt idx="20">
                        <c:v>0.13997099999999998</c:v>
                      </c:pt>
                      <c:pt idx="21">
                        <c:v>0.13995100000000002</c:v>
                      </c:pt>
                      <c:pt idx="22">
                        <c:v>0.139932</c:v>
                      </c:pt>
                      <c:pt idx="23">
                        <c:v>0.13991600000000001</c:v>
                      </c:pt>
                    </c:numCache>
                  </c:numRef>
                </c:val>
                <c:smooth val="0"/>
                <c:extLst xmlns:c15="http://schemas.microsoft.com/office/drawing/2012/chart">
                  <c:ext xmlns:c16="http://schemas.microsoft.com/office/drawing/2014/chart" uri="{C3380CC4-5D6E-409C-BE32-E72D297353CC}">
                    <c16:uniqueId val="{00000003-C7BF-4F42-9A90-890B28FF5632}"/>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'Bond Duration'!$I$11</c15:sqref>
                        </c15:formulaRef>
                      </c:ext>
                    </c:extLst>
                    <c:strCache>
                      <c:ptCount val="1"/>
                      <c:pt idx="0">
                        <c:v>2016</c:v>
                      </c:pt>
                    </c:strCache>
                  </c:strRef>
                </c:tx>
                <c:spPr>
                  <a:ln w="15875" cap="rnd">
                    <a:solidFill>
                      <a:schemeClr val="accent5"/>
                    </a:solidFill>
                    <a:round/>
                  </a:ln>
                  <a:effectLst/>
                </c:spPr>
                <c:marker>
                  <c:symbol val="none"/>
                </c:marker>
                <c:val>
                  <c:numRef>
                    <c:extLst xmlns:c15="http://schemas.microsoft.com/office/drawing/2012/chart">
                      <c:ext xmlns:c15="http://schemas.microsoft.com/office/drawing/2012/chart" uri="{02D57815-91ED-43cb-92C2-25804820EDAC}">
                        <c15:formulaRef>
                          <c15:sqref>'Bond Duration'!$I$12:$I$35</c15:sqref>
                        </c15:formulaRef>
                      </c:ext>
                    </c:extLst>
                    <c:numCache>
                      <c:formatCode>0%</c:formatCode>
                      <c:ptCount val="24"/>
                      <c:pt idx="0">
                        <c:v>0.11023999999999999</c:v>
                      </c:pt>
                      <c:pt idx="1">
                        <c:v>0.12427300000000001</c:v>
                      </c:pt>
                      <c:pt idx="2">
                        <c:v>0.12634899999999999</c:v>
                      </c:pt>
                      <c:pt idx="3">
                        <c:v>0.12809599999999999</c:v>
                      </c:pt>
                      <c:pt idx="4">
                        <c:v>0.13125000000000001</c:v>
                      </c:pt>
                      <c:pt idx="5">
                        <c:v>0.135686</c:v>
                      </c:pt>
                      <c:pt idx="6">
                        <c:v>0.13800000000000001</c:v>
                      </c:pt>
                      <c:pt idx="7">
                        <c:v>0.138261</c:v>
                      </c:pt>
                      <c:pt idx="8">
                        <c:v>0.13839499999999999</c:v>
                      </c:pt>
                      <c:pt idx="9">
                        <c:v>0.13849999999999998</c:v>
                      </c:pt>
                      <c:pt idx="10">
                        <c:v>0.13900600000000002</c:v>
                      </c:pt>
                      <c:pt idx="11">
                        <c:v>0.13952000000000001</c:v>
                      </c:pt>
                      <c:pt idx="12">
                        <c:v>0.140317</c:v>
                      </c:pt>
                      <c:pt idx="13">
                        <c:v>0.14094300000000001</c:v>
                      </c:pt>
                      <c:pt idx="14">
                        <c:v>0.141124</c:v>
                      </c:pt>
                      <c:pt idx="15">
                        <c:v>0.14188300000000001</c:v>
                      </c:pt>
                      <c:pt idx="16">
                        <c:v>0.14191999999999999</c:v>
                      </c:pt>
                      <c:pt idx="17">
                        <c:v>0.14196500000000001</c:v>
                      </c:pt>
                      <c:pt idx="18">
                        <c:v>0.14199999999999999</c:v>
                      </c:pt>
                      <c:pt idx="19">
                        <c:v>0.14250400000000002</c:v>
                      </c:pt>
                      <c:pt idx="20">
                        <c:v>0.14371400000000001</c:v>
                      </c:pt>
                      <c:pt idx="21">
                        <c:v>0.144816</c:v>
                      </c:pt>
                      <c:pt idx="22">
                        <c:v>0.14582300000000001</c:v>
                      </c:pt>
                      <c:pt idx="23">
                        <c:v>0.14674799999999999</c:v>
                      </c:pt>
                    </c:numCache>
                  </c:numRef>
                </c:val>
                <c:smooth val="0"/>
                <c:extLst xmlns:c15="http://schemas.microsoft.com/office/drawing/2012/chart">
                  <c:ext xmlns:c16="http://schemas.microsoft.com/office/drawing/2014/chart" uri="{C3380CC4-5D6E-409C-BE32-E72D297353CC}">
                    <c16:uniqueId val="{00000004-C7BF-4F42-9A90-890B28FF5632}"/>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'Bond Duration'!$J$11</c15:sqref>
                        </c15:formulaRef>
                      </c:ext>
                    </c:extLst>
                    <c:strCache>
                      <c:ptCount val="1"/>
                      <c:pt idx="0">
                        <c:v>2017</c:v>
                      </c:pt>
                    </c:strCache>
                  </c:strRef>
                </c:tx>
                <c:spPr>
                  <a:ln w="15875" cap="rnd">
                    <a:solidFill>
                      <a:schemeClr val="accent6"/>
                    </a:solidFill>
                    <a:round/>
                  </a:ln>
                  <a:effectLst/>
                </c:spPr>
                <c:marker>
                  <c:symbol val="none"/>
                </c:marker>
                <c:val>
                  <c:numRef>
                    <c:extLst xmlns:c15="http://schemas.microsoft.com/office/drawing/2012/chart">
                      <c:ext xmlns:c15="http://schemas.microsoft.com/office/drawing/2012/chart" uri="{02D57815-91ED-43cb-92C2-25804820EDAC}">
                        <c15:formulaRef>
                          <c15:sqref>'Bond Duration'!$J$12:$J$35</c15:sqref>
                        </c15:formulaRef>
                      </c:ext>
                    </c:extLst>
                    <c:numCache>
                      <c:formatCode>0%</c:formatCode>
                      <c:ptCount val="24"/>
                      <c:pt idx="0">
                        <c:v>0.11151</c:v>
                      </c:pt>
                      <c:pt idx="1">
                        <c:v>0.12055099999999999</c:v>
                      </c:pt>
                      <c:pt idx="2">
                        <c:v>0.12237500000000001</c:v>
                      </c:pt>
                      <c:pt idx="3">
                        <c:v>0.12426399999999999</c:v>
                      </c:pt>
                      <c:pt idx="4">
                        <c:v>0.12487399999999999</c:v>
                      </c:pt>
                      <c:pt idx="5">
                        <c:v>0.12621099999999999</c:v>
                      </c:pt>
                      <c:pt idx="6">
                        <c:v>0.12696499999999999</c:v>
                      </c:pt>
                      <c:pt idx="7">
                        <c:v>0.12712599999999999</c:v>
                      </c:pt>
                      <c:pt idx="8">
                        <c:v>0.12725</c:v>
                      </c:pt>
                      <c:pt idx="9">
                        <c:v>0.130967</c:v>
                      </c:pt>
                      <c:pt idx="10">
                        <c:v>0.13109400000000002</c:v>
                      </c:pt>
                      <c:pt idx="11">
                        <c:v>0.13123300000000002</c:v>
                      </c:pt>
                      <c:pt idx="12">
                        <c:v>0.13134100000000001</c:v>
                      </c:pt>
                      <c:pt idx="13">
                        <c:v>0.13137299999999999</c:v>
                      </c:pt>
                      <c:pt idx="14">
                        <c:v>0.131554</c:v>
                      </c:pt>
                      <c:pt idx="15">
                        <c:v>0.13181699999999999</c:v>
                      </c:pt>
                      <c:pt idx="16">
                        <c:v>0.132129</c:v>
                      </c:pt>
                      <c:pt idx="17">
                        <c:v>0.13237500000000002</c:v>
                      </c:pt>
                      <c:pt idx="18">
                        <c:v>0.132603</c:v>
                      </c:pt>
                      <c:pt idx="19">
                        <c:v>0.13314700000000002</c:v>
                      </c:pt>
                      <c:pt idx="20">
                        <c:v>0.133604</c:v>
                      </c:pt>
                      <c:pt idx="21">
                        <c:v>0.13408899999999999</c:v>
                      </c:pt>
                      <c:pt idx="22">
                        <c:v>0.13449900000000001</c:v>
                      </c:pt>
                      <c:pt idx="23">
                        <c:v>0.13</c:v>
                      </c:pt>
                    </c:numCache>
                  </c:numRef>
                </c:val>
                <c:smooth val="0"/>
                <c:extLst xmlns:c15="http://schemas.microsoft.com/office/drawing/2012/chart">
                  <c:ext xmlns:c16="http://schemas.microsoft.com/office/drawing/2014/chart" uri="{C3380CC4-5D6E-409C-BE32-E72D297353CC}">
                    <c16:uniqueId val="{00000005-C7BF-4F42-9A90-890B28FF5632}"/>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'Bond Duration'!$K$11</c15:sqref>
                        </c15:formulaRef>
                      </c:ext>
                    </c:extLst>
                    <c:strCache>
                      <c:ptCount val="1"/>
                      <c:pt idx="0">
                        <c:v>2018</c:v>
                      </c:pt>
                    </c:strCache>
                  </c:strRef>
                </c:tx>
                <c:spPr>
                  <a:ln w="15875" cap="rnd">
                    <a:solidFill>
                      <a:schemeClr val="accent1">
                        <a:lumMod val="60000"/>
                      </a:schemeClr>
                    </a:solidFill>
                    <a:round/>
                  </a:ln>
                  <a:effectLst/>
                </c:spPr>
                <c:marker>
                  <c:symbol val="none"/>
                </c:marker>
                <c:val>
                  <c:numRef>
                    <c:extLst xmlns:c15="http://schemas.microsoft.com/office/drawing/2012/chart">
                      <c:ext xmlns:c15="http://schemas.microsoft.com/office/drawing/2012/chart" uri="{02D57815-91ED-43cb-92C2-25804820EDAC}">
                        <c15:formulaRef>
                          <c15:sqref>'Bond Duration'!$K$12:$K$35</c15:sqref>
                        </c15:formulaRef>
                      </c:ext>
                    </c:extLst>
                    <c:numCache>
                      <c:formatCode>0%</c:formatCode>
                      <c:ptCount val="24"/>
                      <c:pt idx="0">
                        <c:v>9.9519999999999997E-2</c:v>
                      </c:pt>
                      <c:pt idx="1">
                        <c:v>0.105849</c:v>
                      </c:pt>
                      <c:pt idx="2">
                        <c:v>0.112844</c:v>
                      </c:pt>
                      <c:pt idx="3">
                        <c:v>0.115</c:v>
                      </c:pt>
                      <c:pt idx="4">
                        <c:v>0.11550000000000001</c:v>
                      </c:pt>
                      <c:pt idx="5">
                        <c:v>0.118808</c:v>
                      </c:pt>
                      <c:pt idx="6">
                        <c:v>0.12</c:v>
                      </c:pt>
                      <c:pt idx="7">
                        <c:v>0.121514</c:v>
                      </c:pt>
                      <c:pt idx="8">
                        <c:v>0.123681</c:v>
                      </c:pt>
                      <c:pt idx="9">
                        <c:v>0.125</c:v>
                      </c:pt>
                      <c:pt idx="10">
                        <c:v>0.125253</c:v>
                      </c:pt>
                      <c:pt idx="11">
                        <c:v>0.125445</c:v>
                      </c:pt>
                      <c:pt idx="12">
                        <c:v>0.1255</c:v>
                      </c:pt>
                      <c:pt idx="13">
                        <c:v>0.125885</c:v>
                      </c:pt>
                      <c:pt idx="14">
                        <c:v>0.126055</c:v>
                      </c:pt>
                      <c:pt idx="15">
                        <c:v>0.12625</c:v>
                      </c:pt>
                      <c:pt idx="16">
                        <c:v>0.127</c:v>
                      </c:pt>
                      <c:pt idx="17">
                        <c:v>0.12720699999999999</c:v>
                      </c:pt>
                      <c:pt idx="18">
                        <c:v>0.12775</c:v>
                      </c:pt>
                      <c:pt idx="19">
                        <c:v>0.128</c:v>
                      </c:pt>
                      <c:pt idx="20">
                        <c:v>0.12831799999999999</c:v>
                      </c:pt>
                      <c:pt idx="21">
                        <c:v>0.1285</c:v>
                      </c:pt>
                      <c:pt idx="22">
                        <c:v>0.12925</c:v>
                      </c:pt>
                      <c:pt idx="23">
                        <c:v>0.12937399999999999</c:v>
                      </c:pt>
                    </c:numCache>
                  </c:numRef>
                </c:val>
                <c:smooth val="0"/>
                <c:extLst xmlns:c15="http://schemas.microsoft.com/office/drawing/2012/chart">
                  <c:ext xmlns:c16="http://schemas.microsoft.com/office/drawing/2014/chart" uri="{C3380CC4-5D6E-409C-BE32-E72D297353CC}">
                    <c16:uniqueId val="{00000006-C7BF-4F42-9A90-890B28FF5632}"/>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'Bond Duration'!$L$11</c15:sqref>
                        </c15:formulaRef>
                      </c:ext>
                    </c:extLst>
                    <c:strCache>
                      <c:ptCount val="1"/>
                      <c:pt idx="0">
                        <c:v>2019</c:v>
                      </c:pt>
                    </c:strCache>
                  </c:strRef>
                </c:tx>
                <c:spPr>
                  <a:ln w="15875" cap="rnd">
                    <a:solidFill>
                      <a:schemeClr val="accent2">
                        <a:lumMod val="60000"/>
                      </a:schemeClr>
                    </a:solidFill>
                    <a:round/>
                  </a:ln>
                  <a:effectLst/>
                </c:spPr>
                <c:marker>
                  <c:symbol val="none"/>
                </c:marker>
                <c:val>
                  <c:numRef>
                    <c:extLst xmlns:c15="http://schemas.microsoft.com/office/drawing/2012/chart">
                      <c:ext xmlns:c15="http://schemas.microsoft.com/office/drawing/2012/chart" uri="{02D57815-91ED-43cb-92C2-25804820EDAC}">
                        <c15:formulaRef>
                          <c15:sqref>'Bond Duration'!$L$12:$L$35</c15:sqref>
                        </c15:formulaRef>
                      </c:ext>
                    </c:extLst>
                    <c:numCache>
                      <c:formatCode>0%</c:formatCode>
                      <c:ptCount val="24"/>
                      <c:pt idx="0">
                        <c:v>9.8150000000000001E-2</c:v>
                      </c:pt>
                      <c:pt idx="1">
                        <c:v>0.104458</c:v>
                      </c:pt>
                      <c:pt idx="2">
                        <c:v>0.106854</c:v>
                      </c:pt>
                      <c:pt idx="3">
                        <c:v>0.112</c:v>
                      </c:pt>
                      <c:pt idx="4">
                        <c:v>0.114867</c:v>
                      </c:pt>
                      <c:pt idx="5">
                        <c:v>0.115315</c:v>
                      </c:pt>
                      <c:pt idx="6">
                        <c:v>0.11573899999999999</c:v>
                      </c:pt>
                      <c:pt idx="7">
                        <c:v>0.117045</c:v>
                      </c:pt>
                      <c:pt idx="8">
                        <c:v>0.118592</c:v>
                      </c:pt>
                      <c:pt idx="9">
                        <c:v>0.121035</c:v>
                      </c:pt>
                      <c:pt idx="10">
                        <c:v>0.12211900000000001</c:v>
                      </c:pt>
                      <c:pt idx="11">
                        <c:v>0.123338</c:v>
                      </c:pt>
                      <c:pt idx="12">
                        <c:v>0.123793</c:v>
                      </c:pt>
                      <c:pt idx="13">
                        <c:v>0.124778</c:v>
                      </c:pt>
                      <c:pt idx="14">
                        <c:v>0.12521099999999999</c:v>
                      </c:pt>
                      <c:pt idx="15">
                        <c:v>0.12651399999999999</c:v>
                      </c:pt>
                      <c:pt idx="16">
                        <c:v>0.12707399999999999</c:v>
                      </c:pt>
                      <c:pt idx="17">
                        <c:v>0.127832</c:v>
                      </c:pt>
                      <c:pt idx="18">
                        <c:v>0.12875</c:v>
                      </c:pt>
                      <c:pt idx="19">
                        <c:v>0.12912499999999999</c:v>
                      </c:pt>
                      <c:pt idx="20">
                        <c:v>0.1295</c:v>
                      </c:pt>
                      <c:pt idx="21">
                        <c:v>0.12981200000000001</c:v>
                      </c:pt>
                      <c:pt idx="22">
                        <c:v>0.13012499999999999</c:v>
                      </c:pt>
                      <c:pt idx="23">
                        <c:v>0.13025</c:v>
                      </c:pt>
                    </c:numCache>
                  </c:numRef>
                </c:val>
                <c:smooth val="0"/>
                <c:extLst xmlns:c15="http://schemas.microsoft.com/office/drawing/2012/chart">
                  <c:ext xmlns:c16="http://schemas.microsoft.com/office/drawing/2014/chart" uri="{C3380CC4-5D6E-409C-BE32-E72D297353CC}">
                    <c16:uniqueId val="{00000007-C7BF-4F42-9A90-890B28FF5632}"/>
                  </c:ext>
                </c:extLst>
              </c15:ser>
            </c15:filteredLineSeries>
          </c:ext>
        </c:extLst>
      </c:lineChart>
      <c:catAx>
        <c:axId val="941375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tkinson Hyperlegible" pitchFamily="50" charset="0"/>
                    <a:ea typeface="+mn-ea"/>
                    <a:cs typeface="+mn-cs"/>
                  </a:defRPr>
                </a:pPr>
                <a:r>
                  <a:rPr lang="en-GB"/>
                  <a:t>Tenor</a:t>
                </a:r>
                <a:endParaRPr lang="en-K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tkinson Hyperlegible" pitchFamily="50" charset="0"/>
                  <a:ea typeface="+mn-ea"/>
                  <a:cs typeface="+mn-cs"/>
                </a:defRPr>
              </a:pPr>
              <a:endParaRPr lang="en-KE"/>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tkinson Hyperlegible" pitchFamily="50" charset="0"/>
                <a:ea typeface="+mn-ea"/>
                <a:cs typeface="+mn-cs"/>
              </a:defRPr>
            </a:pPr>
            <a:endParaRPr lang="en-KE"/>
          </a:p>
        </c:txPr>
        <c:crossAx val="1154630751"/>
        <c:crosses val="autoZero"/>
        <c:auto val="1"/>
        <c:lblAlgn val="ctr"/>
        <c:lblOffset val="100"/>
        <c:noMultiLvlLbl val="0"/>
      </c:catAx>
      <c:valAx>
        <c:axId val="11546307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tkinson Hyperlegible" pitchFamily="50" charset="0"/>
                    <a:ea typeface="+mn-ea"/>
                    <a:cs typeface="+mn-cs"/>
                  </a:defRPr>
                </a:pPr>
                <a:r>
                  <a:rPr lang="en-GB"/>
                  <a:t>Bond Yield</a:t>
                </a:r>
                <a:endParaRPr lang="en-K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tkinson Hyperlegible" pitchFamily="50" charset="0"/>
                  <a:ea typeface="+mn-ea"/>
                  <a:cs typeface="+mn-cs"/>
                </a:defRPr>
              </a:pPr>
              <a:endParaRPr lang="en-KE"/>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tkinson Hyperlegible" pitchFamily="50" charset="0"/>
                <a:ea typeface="+mn-ea"/>
                <a:cs typeface="+mn-cs"/>
              </a:defRPr>
            </a:pPr>
            <a:endParaRPr lang="en-KE"/>
          </a:p>
        </c:txPr>
        <c:crossAx val="941375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tkinson Hyperlegible" pitchFamily="50" charset="0"/>
              <a:ea typeface="+mn-ea"/>
              <a:cs typeface="+mn-cs"/>
            </a:defRPr>
          </a:pPr>
          <a:endParaRPr lang="en-KE"/>
        </a:p>
      </c:txPr>
    </c:legend>
    <c:plotVisOnly val="1"/>
    <c:dispBlanksAs val="gap"/>
    <c:showDLblsOverMax val="0"/>
  </c:chart>
  <c:spPr>
    <a:noFill/>
    <a:ln w="9525" cap="flat" cmpd="sng" algn="ctr">
      <a:solidFill>
        <a:srgbClr val="0137A6"/>
      </a:solidFill>
      <a:round/>
    </a:ln>
    <a:effectLst/>
  </c:spPr>
  <c:txPr>
    <a:bodyPr/>
    <a:lstStyle/>
    <a:p>
      <a:pPr>
        <a:defRPr>
          <a:latin typeface="Atkinson Hyperlegible" pitchFamily="50" charset="0"/>
        </a:defRPr>
      </a:pPr>
      <a:endParaRPr lang="en-K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ysClr val="windowText" lastClr="000000"/>
                </a:solidFill>
                <a:latin typeface="Atkinson Hyperlegible" pitchFamily="50" charset="0"/>
                <a:ea typeface="+mn-ea"/>
                <a:cs typeface="+mn-cs"/>
              </a:defRPr>
            </a:pPr>
            <a:r>
              <a:rPr lang="en-US" sz="1100" b="1"/>
              <a:t>Efficient Frontier and Capital Allocation Line</a:t>
            </a:r>
          </a:p>
          <a:p>
            <a:pPr>
              <a:defRPr sz="1100" b="1"/>
            </a:pPr>
            <a:r>
              <a:rPr lang="en-US" sz="1100" b="1"/>
              <a:t>As at the Analysis Date</a:t>
            </a:r>
          </a:p>
        </c:rich>
      </c:tx>
      <c:overlay val="0"/>
      <c:spPr>
        <a:no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Atkinson Hyperlegible" pitchFamily="50" charset="0"/>
              <a:ea typeface="+mn-ea"/>
              <a:cs typeface="+mn-cs"/>
            </a:defRPr>
          </a:pPr>
          <a:endParaRPr lang="en-KE"/>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'Efficient Frontier (2)'!$K$80:$K$89</c:f>
              <c:numCache>
                <c:formatCode>0%</c:formatCode>
                <c:ptCount val="10"/>
                <c:pt idx="0">
                  <c:v>3.1621307392414671E-2</c:v>
                </c:pt>
                <c:pt idx="1">
                  <c:v>2.5809811090415573E-2</c:v>
                </c:pt>
                <c:pt idx="2">
                  <c:v>3.0572089880471442E-2</c:v>
                </c:pt>
                <c:pt idx="3">
                  <c:v>2.1824713455272385E-2</c:v>
                </c:pt>
                <c:pt idx="4">
                  <c:v>5.1715486935164805E-2</c:v>
                </c:pt>
                <c:pt idx="5">
                  <c:v>3.1666885357339761E-2</c:v>
                </c:pt>
                <c:pt idx="6">
                  <c:v>2.5109862648729286E-2</c:v>
                </c:pt>
                <c:pt idx="7">
                  <c:v>5.1691465988766158E-2</c:v>
                </c:pt>
                <c:pt idx="8">
                  <c:v>3.5491647643158528E-2</c:v>
                </c:pt>
                <c:pt idx="9">
                  <c:v>3.246023948384396E-2</c:v>
                </c:pt>
              </c:numCache>
            </c:numRef>
          </c:xVal>
          <c:yVal>
            <c:numRef>
              <c:f>'Efficient Frontier (2)'!$J$80:$J$89</c:f>
              <c:numCache>
                <c:formatCode>0%</c:formatCode>
                <c:ptCount val="10"/>
                <c:pt idx="0">
                  <c:v>0.12220778362134457</c:v>
                </c:pt>
                <c:pt idx="1">
                  <c:v>0.12703056919056926</c:v>
                </c:pt>
                <c:pt idx="2">
                  <c:v>0.12706260192478128</c:v>
                </c:pt>
                <c:pt idx="3">
                  <c:v>0.13191873526438871</c:v>
                </c:pt>
                <c:pt idx="4">
                  <c:v>0.1348744595752264</c:v>
                </c:pt>
                <c:pt idx="5">
                  <c:v>0.14036282572570175</c:v>
                </c:pt>
                <c:pt idx="6">
                  <c:v>0.14060987592444826</c:v>
                </c:pt>
                <c:pt idx="7">
                  <c:v>0.14333123352961458</c:v>
                </c:pt>
                <c:pt idx="8">
                  <c:v>0.1440855516365816</c:v>
                </c:pt>
                <c:pt idx="9">
                  <c:v>0.15346813318302416</c:v>
                </c:pt>
              </c:numCache>
            </c:numRef>
          </c:yVal>
          <c:smooth val="1"/>
          <c:extLst>
            <c:ext xmlns:c16="http://schemas.microsoft.com/office/drawing/2014/chart" uri="{C3380CC4-5D6E-409C-BE32-E72D297353CC}">
              <c16:uniqueId val="{00000000-BFB4-458F-B004-70E8C1E5872A}"/>
            </c:ext>
          </c:extLst>
        </c:ser>
        <c:dLbls>
          <c:showLegendKey val="0"/>
          <c:showVal val="0"/>
          <c:showCatName val="0"/>
          <c:showSerName val="0"/>
          <c:showPercent val="0"/>
          <c:showBubbleSize val="0"/>
        </c:dLbls>
        <c:axId val="1248019743"/>
        <c:axId val="1248022623"/>
      </c:scatterChart>
      <c:valAx>
        <c:axId val="1248019743"/>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r>
                  <a:rPr lang="en-US"/>
                  <a:t>Portfolio Standard Deviation</a:t>
                </a:r>
              </a:p>
            </c:rich>
          </c:tx>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crossAx val="1248022623"/>
        <c:crosses val="autoZero"/>
        <c:crossBetween val="midCat"/>
        <c:majorUnit val="1.0000000000000002E-2"/>
      </c:valAx>
      <c:valAx>
        <c:axId val="1248022623"/>
        <c:scaling>
          <c:orientation val="minMax"/>
        </c:scaling>
        <c:delete val="0"/>
        <c:axPos val="l"/>
        <c:title>
          <c:tx>
            <c:rich>
              <a:bodyPr rot="-54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r>
                  <a:rPr lang="en-US"/>
                  <a:t>Portfolio Return</a:t>
                </a:r>
              </a:p>
            </c:rich>
          </c:tx>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crossAx val="12480197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137A6"/>
      </a:solidFill>
      <a:round/>
    </a:ln>
    <a:effectLst/>
  </c:spPr>
  <c:txPr>
    <a:bodyPr/>
    <a:lstStyle/>
    <a:p>
      <a:pPr>
        <a:defRPr sz="800">
          <a:solidFill>
            <a:sysClr val="windowText" lastClr="000000"/>
          </a:solidFill>
          <a:latin typeface="Atkinson Hyperlegible" pitchFamily="50" charset="0"/>
        </a:defRPr>
      </a:pPr>
      <a:endParaRPr lang="en-K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tkinson Hyperlegible" pitchFamily="50" charset="0"/>
                <a:ea typeface="+mn-ea"/>
                <a:cs typeface="+mn-cs"/>
              </a:defRPr>
            </a:pPr>
            <a:r>
              <a:rPr lang="en-GB" sz="1100" b="1" i="0" u="none" strike="noStrike" kern="1200" spc="0" baseline="0">
                <a:solidFill>
                  <a:schemeClr val="tx1"/>
                </a:solidFill>
                <a:latin typeface="Atkinson Hyperlegible" pitchFamily="50" charset="0"/>
              </a:rPr>
              <a:t>A scatter plot of the expected portfolio return &amp; expected portfolio risk for the Scheme portfolio at various asset class mixes</a:t>
            </a:r>
            <a:endParaRPr lang="en-KE" sz="1100" b="1" i="0" u="none" strike="noStrike" kern="1200" spc="0" baseline="0">
              <a:solidFill>
                <a:schemeClr val="tx1"/>
              </a:solidFill>
              <a:latin typeface="Atkinson Hyperlegible" pitchFamily="50" charset="0"/>
            </a:endParaRP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tkinson Hyperlegible" pitchFamily="50" charset="0"/>
              <a:ea typeface="+mn-ea"/>
              <a:cs typeface="+mn-cs"/>
            </a:defRPr>
          </a:pPr>
          <a:endParaRPr lang="en-KE"/>
        </a:p>
      </c:txPr>
    </c:title>
    <c:autoTitleDeleted val="0"/>
    <c:plotArea>
      <c:layout/>
      <c:scatterChart>
        <c:scatterStyle val="lineMarker"/>
        <c:varyColors val="0"/>
        <c:ser>
          <c:idx val="0"/>
          <c:order val="0"/>
          <c:tx>
            <c:strRef>
              <c:f>'Efficient Frontier (2)'!$K$62:$AH$62</c:f>
              <c:strCache>
                <c:ptCount val="24"/>
                <c:pt idx="0">
                  <c:v>Current Allocation</c:v>
                </c:pt>
                <c:pt idx="1">
                  <c:v>Recommended Asset Allocaton</c:v>
                </c:pt>
                <c:pt idx="2">
                  <c:v>Simulations</c:v>
                </c:pt>
              </c:strCache>
            </c:strRef>
          </c:tx>
          <c:spPr>
            <a:ln w="25400" cap="rnd">
              <a:noFill/>
              <a:round/>
            </a:ln>
            <a:effectLst/>
          </c:spPr>
          <c:marker>
            <c:symbol val="circle"/>
            <c:size val="5"/>
            <c:spPr>
              <a:solidFill>
                <a:schemeClr val="accent1"/>
              </a:solidFill>
              <a:ln w="9525">
                <a:solidFill>
                  <a:schemeClr val="accent1"/>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0-5EF6-41A6-A92C-E3FBCB60C1D9}"/>
                </c:ext>
              </c:extLst>
            </c:dLbl>
            <c:dLbl>
              <c:idx val="1"/>
              <c:layout>
                <c:manualLayout>
                  <c:x val="3.8650602239812815E-2"/>
                  <c:y val="-5.13868376863784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F6-41A6-A92C-E3FBCB60C1D9}"/>
                </c:ext>
              </c:extLst>
            </c:dLbl>
            <c:dLbl>
              <c:idx val="2"/>
              <c:delete val="1"/>
              <c:extLst>
                <c:ext xmlns:c15="http://schemas.microsoft.com/office/drawing/2012/chart" uri="{CE6537A1-D6FC-4f65-9D91-7224C49458BB}"/>
                <c:ext xmlns:c16="http://schemas.microsoft.com/office/drawing/2014/chart" uri="{C3380CC4-5D6E-409C-BE32-E72D297353CC}">
                  <c16:uniqueId val="{00000002-5EF6-41A6-A92C-E3FBCB60C1D9}"/>
                </c:ext>
              </c:extLst>
            </c:dLbl>
            <c:dLbl>
              <c:idx val="3"/>
              <c:delete val="1"/>
              <c:extLst>
                <c:ext xmlns:c15="http://schemas.microsoft.com/office/drawing/2012/chart" uri="{CE6537A1-D6FC-4f65-9D91-7224C49458BB}"/>
                <c:ext xmlns:c16="http://schemas.microsoft.com/office/drawing/2014/chart" uri="{C3380CC4-5D6E-409C-BE32-E72D297353CC}">
                  <c16:uniqueId val="{00000003-5EF6-41A6-A92C-E3FBCB60C1D9}"/>
                </c:ext>
              </c:extLst>
            </c:dLbl>
            <c:dLbl>
              <c:idx val="4"/>
              <c:delete val="1"/>
              <c:extLst>
                <c:ext xmlns:c15="http://schemas.microsoft.com/office/drawing/2012/chart" uri="{CE6537A1-D6FC-4f65-9D91-7224C49458BB}"/>
                <c:ext xmlns:c16="http://schemas.microsoft.com/office/drawing/2014/chart" uri="{C3380CC4-5D6E-409C-BE32-E72D297353CC}">
                  <c16:uniqueId val="{00000004-5EF6-41A6-A92C-E3FBCB60C1D9}"/>
                </c:ext>
              </c:extLst>
            </c:dLbl>
            <c:dLbl>
              <c:idx val="5"/>
              <c:delete val="1"/>
              <c:extLst>
                <c:ext xmlns:c15="http://schemas.microsoft.com/office/drawing/2012/chart" uri="{CE6537A1-D6FC-4f65-9D91-7224C49458BB}"/>
                <c:ext xmlns:c16="http://schemas.microsoft.com/office/drawing/2014/chart" uri="{C3380CC4-5D6E-409C-BE32-E72D297353CC}">
                  <c16:uniqueId val="{00000005-5EF6-41A6-A92C-E3FBCB60C1D9}"/>
                </c:ext>
              </c:extLst>
            </c:dLbl>
            <c:dLbl>
              <c:idx val="6"/>
              <c:delete val="1"/>
              <c:extLst>
                <c:ext xmlns:c15="http://schemas.microsoft.com/office/drawing/2012/chart" uri="{CE6537A1-D6FC-4f65-9D91-7224C49458BB}"/>
                <c:ext xmlns:c16="http://schemas.microsoft.com/office/drawing/2014/chart" uri="{C3380CC4-5D6E-409C-BE32-E72D297353CC}">
                  <c16:uniqueId val="{00000006-5EF6-41A6-A92C-E3FBCB60C1D9}"/>
                </c:ext>
              </c:extLst>
            </c:dLbl>
            <c:dLbl>
              <c:idx val="7"/>
              <c:delete val="1"/>
              <c:extLst>
                <c:ext xmlns:c15="http://schemas.microsoft.com/office/drawing/2012/chart" uri="{CE6537A1-D6FC-4f65-9D91-7224C49458BB}"/>
                <c:ext xmlns:c16="http://schemas.microsoft.com/office/drawing/2014/chart" uri="{C3380CC4-5D6E-409C-BE32-E72D297353CC}">
                  <c16:uniqueId val="{00000007-5EF6-41A6-A92C-E3FBCB60C1D9}"/>
                </c:ext>
              </c:extLst>
            </c:dLbl>
            <c:dLbl>
              <c:idx val="8"/>
              <c:delete val="1"/>
              <c:extLst>
                <c:ext xmlns:c15="http://schemas.microsoft.com/office/drawing/2012/chart" uri="{CE6537A1-D6FC-4f65-9D91-7224C49458BB}"/>
                <c:ext xmlns:c16="http://schemas.microsoft.com/office/drawing/2014/chart" uri="{C3380CC4-5D6E-409C-BE32-E72D297353CC}">
                  <c16:uniqueId val="{00000008-5EF6-41A6-A92C-E3FBCB60C1D9}"/>
                </c:ext>
              </c:extLst>
            </c:dLbl>
            <c:dLbl>
              <c:idx val="9"/>
              <c:delete val="1"/>
              <c:extLst>
                <c:ext xmlns:c15="http://schemas.microsoft.com/office/drawing/2012/chart" uri="{CE6537A1-D6FC-4f65-9D91-7224C49458BB}"/>
                <c:ext xmlns:c16="http://schemas.microsoft.com/office/drawing/2014/chart" uri="{C3380CC4-5D6E-409C-BE32-E72D297353CC}">
                  <c16:uniqueId val="{00000009-5EF6-41A6-A92C-E3FBCB60C1D9}"/>
                </c:ext>
              </c:extLst>
            </c:dLbl>
            <c:dLbl>
              <c:idx val="10"/>
              <c:delete val="1"/>
              <c:extLst>
                <c:ext xmlns:c15="http://schemas.microsoft.com/office/drawing/2012/chart" uri="{CE6537A1-D6FC-4f65-9D91-7224C49458BB}"/>
                <c:ext xmlns:c16="http://schemas.microsoft.com/office/drawing/2014/chart" uri="{C3380CC4-5D6E-409C-BE32-E72D297353CC}">
                  <c16:uniqueId val="{0000000A-5EF6-41A6-A92C-E3FBCB60C1D9}"/>
                </c:ext>
              </c:extLst>
            </c:dLbl>
            <c:dLbl>
              <c:idx val="11"/>
              <c:delete val="1"/>
              <c:extLst>
                <c:ext xmlns:c15="http://schemas.microsoft.com/office/drawing/2012/chart" uri="{CE6537A1-D6FC-4f65-9D91-7224C49458BB}"/>
                <c:ext xmlns:c16="http://schemas.microsoft.com/office/drawing/2014/chart" uri="{C3380CC4-5D6E-409C-BE32-E72D297353CC}">
                  <c16:uniqueId val="{0000000B-5EF6-41A6-A92C-E3FBCB60C1D9}"/>
                </c:ext>
              </c:extLst>
            </c:dLbl>
            <c:dLbl>
              <c:idx val="12"/>
              <c:delete val="1"/>
              <c:extLst>
                <c:ext xmlns:c15="http://schemas.microsoft.com/office/drawing/2012/chart" uri="{CE6537A1-D6FC-4f65-9D91-7224C49458BB}"/>
                <c:ext xmlns:c16="http://schemas.microsoft.com/office/drawing/2014/chart" uri="{C3380CC4-5D6E-409C-BE32-E72D297353CC}">
                  <c16:uniqueId val="{0000000C-5EF6-41A6-A92C-E3FBCB60C1D9}"/>
                </c:ext>
              </c:extLst>
            </c:dLbl>
            <c:dLbl>
              <c:idx val="13"/>
              <c:layout>
                <c:manualLayout>
                  <c:x val="8.1369688925921699E-3"/>
                  <c:y val="7.06569018187703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EF6-41A6-A92C-E3FBCB60C1D9}"/>
                </c:ext>
              </c:extLst>
            </c:dLbl>
            <c:dLbl>
              <c:idx val="14"/>
              <c:delete val="1"/>
              <c:extLst>
                <c:ext xmlns:c15="http://schemas.microsoft.com/office/drawing/2012/chart" uri="{CE6537A1-D6FC-4f65-9D91-7224C49458BB}"/>
                <c:ext xmlns:c16="http://schemas.microsoft.com/office/drawing/2014/chart" uri="{C3380CC4-5D6E-409C-BE32-E72D297353CC}">
                  <c16:uniqueId val="{0000000E-5EF6-41A6-A92C-E3FBCB60C1D9}"/>
                </c:ext>
              </c:extLst>
            </c:dLbl>
            <c:dLbl>
              <c:idx val="15"/>
              <c:delete val="1"/>
              <c:extLst>
                <c:ext xmlns:c15="http://schemas.microsoft.com/office/drawing/2012/chart" uri="{CE6537A1-D6FC-4f65-9D91-7224C49458BB}"/>
                <c:ext xmlns:c16="http://schemas.microsoft.com/office/drawing/2014/chart" uri="{C3380CC4-5D6E-409C-BE32-E72D297353CC}">
                  <c16:uniqueId val="{0000000F-5EF6-41A6-A92C-E3FBCB60C1D9}"/>
                </c:ext>
              </c:extLst>
            </c:dLbl>
            <c:dLbl>
              <c:idx val="16"/>
              <c:delete val="1"/>
              <c:extLst>
                <c:ext xmlns:c15="http://schemas.microsoft.com/office/drawing/2012/chart" uri="{CE6537A1-D6FC-4f65-9D91-7224C49458BB}"/>
                <c:ext xmlns:c16="http://schemas.microsoft.com/office/drawing/2014/chart" uri="{C3380CC4-5D6E-409C-BE32-E72D297353CC}">
                  <c16:uniqueId val="{00000010-5EF6-41A6-A92C-E3FBCB60C1D9}"/>
                </c:ext>
              </c:extLst>
            </c:dLbl>
            <c:dLbl>
              <c:idx val="17"/>
              <c:delete val="1"/>
              <c:extLst>
                <c:ext xmlns:c15="http://schemas.microsoft.com/office/drawing/2012/chart" uri="{CE6537A1-D6FC-4f65-9D91-7224C49458BB}"/>
                <c:ext xmlns:c16="http://schemas.microsoft.com/office/drawing/2014/chart" uri="{C3380CC4-5D6E-409C-BE32-E72D297353CC}">
                  <c16:uniqueId val="{00000011-5EF6-41A6-A92C-E3FBCB60C1D9}"/>
                </c:ext>
              </c:extLst>
            </c:dLbl>
            <c:dLbl>
              <c:idx val="18"/>
              <c:delete val="1"/>
              <c:extLst>
                <c:ext xmlns:c15="http://schemas.microsoft.com/office/drawing/2012/chart" uri="{CE6537A1-D6FC-4f65-9D91-7224C49458BB}"/>
                <c:ext xmlns:c16="http://schemas.microsoft.com/office/drawing/2014/chart" uri="{C3380CC4-5D6E-409C-BE32-E72D297353CC}">
                  <c16:uniqueId val="{00000012-5EF6-41A6-A92C-E3FBCB60C1D9}"/>
                </c:ext>
              </c:extLst>
            </c:dLbl>
            <c:dLbl>
              <c:idx val="19"/>
              <c:delete val="1"/>
              <c:extLst>
                <c:ext xmlns:c15="http://schemas.microsoft.com/office/drawing/2012/chart" uri="{CE6537A1-D6FC-4f65-9D91-7224C49458BB}"/>
                <c:ext xmlns:c16="http://schemas.microsoft.com/office/drawing/2014/chart" uri="{C3380CC4-5D6E-409C-BE32-E72D297353CC}">
                  <c16:uniqueId val="{00000013-5EF6-41A6-A92C-E3FBCB60C1D9}"/>
                </c:ext>
              </c:extLst>
            </c:dLbl>
            <c:dLbl>
              <c:idx val="20"/>
              <c:delete val="1"/>
              <c:extLst>
                <c:ext xmlns:c15="http://schemas.microsoft.com/office/drawing/2012/chart" uri="{CE6537A1-D6FC-4f65-9D91-7224C49458BB}"/>
                <c:ext xmlns:c16="http://schemas.microsoft.com/office/drawing/2014/chart" uri="{C3380CC4-5D6E-409C-BE32-E72D297353CC}">
                  <c16:uniqueId val="{00000014-5EF6-41A6-A92C-E3FBCB60C1D9}"/>
                </c:ext>
              </c:extLst>
            </c:dLbl>
            <c:dLbl>
              <c:idx val="21"/>
              <c:delete val="1"/>
              <c:extLst>
                <c:ext xmlns:c15="http://schemas.microsoft.com/office/drawing/2012/chart" uri="{CE6537A1-D6FC-4f65-9D91-7224C49458BB}"/>
                <c:ext xmlns:c16="http://schemas.microsoft.com/office/drawing/2014/chart" uri="{C3380CC4-5D6E-409C-BE32-E72D297353CC}">
                  <c16:uniqueId val="{00000015-5EF6-41A6-A92C-E3FBCB60C1D9}"/>
                </c:ext>
              </c:extLst>
            </c:dLbl>
            <c:dLbl>
              <c:idx val="22"/>
              <c:delete val="1"/>
              <c:extLst>
                <c:ext xmlns:c15="http://schemas.microsoft.com/office/drawing/2012/chart" uri="{CE6537A1-D6FC-4f65-9D91-7224C49458BB}"/>
                <c:ext xmlns:c16="http://schemas.microsoft.com/office/drawing/2014/chart" uri="{C3380CC4-5D6E-409C-BE32-E72D297353CC}">
                  <c16:uniqueId val="{00000016-5EF6-41A6-A92C-E3FBCB60C1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tkinson Hyperlegible" pitchFamily="50" charset="0"/>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'Efficient Frontier (2)'!$K$65:$AH$65</c:f>
              <c:numCache>
                <c:formatCode>0.00%</c:formatCode>
                <c:ptCount val="24"/>
                <c:pt idx="0">
                  <c:v>4.3530631928979491E-2</c:v>
                </c:pt>
                <c:pt idx="1">
                  <c:v>6.9779833121295307E-2</c:v>
                </c:pt>
                <c:pt idx="2" formatCode="0.000%">
                  <c:v>3.2482842517595291E-2</c:v>
                </c:pt>
                <c:pt idx="3">
                  <c:v>2.3058320872672598E-2</c:v>
                </c:pt>
                <c:pt idx="4">
                  <c:v>1.4730843035526799E-2</c:v>
                </c:pt>
                <c:pt idx="5">
                  <c:v>1.7330227255893085E-2</c:v>
                </c:pt>
                <c:pt idx="6">
                  <c:v>1.5267352613987829E-2</c:v>
                </c:pt>
                <c:pt idx="7">
                  <c:v>2.38898810759323E-2</c:v>
                </c:pt>
                <c:pt idx="8">
                  <c:v>2.2773220877489474E-2</c:v>
                </c:pt>
                <c:pt idx="9">
                  <c:v>1.5718949422116924E-2</c:v>
                </c:pt>
                <c:pt idx="10">
                  <c:v>1.9989336062652106E-2</c:v>
                </c:pt>
                <c:pt idx="11">
                  <c:v>1.8018202915994361E-2</c:v>
                </c:pt>
                <c:pt idx="12">
                  <c:v>2.0513676053347203E-2</c:v>
                </c:pt>
                <c:pt idx="13">
                  <c:v>2.0260308282966079E-2</c:v>
                </c:pt>
                <c:pt idx="14">
                  <c:v>2.0107558740831758E-2</c:v>
                </c:pt>
                <c:pt idx="15">
                  <c:v>2.1749510085013624E-2</c:v>
                </c:pt>
                <c:pt idx="16">
                  <c:v>4.6207580425183324E-2</c:v>
                </c:pt>
                <c:pt idx="17">
                  <c:v>4.6935027958126548E-2</c:v>
                </c:pt>
                <c:pt idx="18">
                  <c:v>2.5386511011281608E-2</c:v>
                </c:pt>
                <c:pt idx="19">
                  <c:v>3.0180957679417499E-2</c:v>
                </c:pt>
                <c:pt idx="20">
                  <c:v>2.071795384599559E-2</c:v>
                </c:pt>
                <c:pt idx="21">
                  <c:v>1.8844800880818035E-2</c:v>
                </c:pt>
                <c:pt idx="22">
                  <c:v>1.8808313123608721E-2</c:v>
                </c:pt>
                <c:pt idx="23">
                  <c:v>1.6087696445720064E-2</c:v>
                </c:pt>
              </c:numCache>
            </c:numRef>
          </c:xVal>
          <c:yVal>
            <c:numRef>
              <c:f>'Efficient Frontier (2)'!$K$63:$AH$63</c:f>
              <c:numCache>
                <c:formatCode>0.00%</c:formatCode>
                <c:ptCount val="24"/>
                <c:pt idx="0">
                  <c:v>7.9994364930932496E-2</c:v>
                </c:pt>
                <c:pt idx="1">
                  <c:v>0.11153393922933751</c:v>
                </c:pt>
                <c:pt idx="2">
                  <c:v>8.3232324997157506E-2</c:v>
                </c:pt>
                <c:pt idx="3">
                  <c:v>8.8610890322293911E-2</c:v>
                </c:pt>
                <c:pt idx="4">
                  <c:v>9.6428809794328468E-2</c:v>
                </c:pt>
                <c:pt idx="5">
                  <c:v>9.3216421040539676E-2</c:v>
                </c:pt>
                <c:pt idx="6">
                  <c:v>9.6639819066163354E-2</c:v>
                </c:pt>
                <c:pt idx="7">
                  <c:v>9.1006260995947927E-2</c:v>
                </c:pt>
                <c:pt idx="8">
                  <c:v>9.0015297476769132E-2</c:v>
                </c:pt>
                <c:pt idx="9">
                  <c:v>9.565039462414815E-2</c:v>
                </c:pt>
                <c:pt idx="10">
                  <c:v>9.1660482636300375E-2</c:v>
                </c:pt>
                <c:pt idx="11">
                  <c:v>9.1967774494637028E-2</c:v>
                </c:pt>
                <c:pt idx="12">
                  <c:v>9.4036517275001674E-2</c:v>
                </c:pt>
                <c:pt idx="13">
                  <c:v>9.3883446948073962E-2</c:v>
                </c:pt>
                <c:pt idx="14">
                  <c:v>8.9690712724082272E-2</c:v>
                </c:pt>
                <c:pt idx="15">
                  <c:v>8.948508401553705E-2</c:v>
                </c:pt>
                <c:pt idx="16">
                  <c:v>7.6044238995543925E-2</c:v>
                </c:pt>
                <c:pt idx="17">
                  <c:v>9.7345233586382723E-2</c:v>
                </c:pt>
                <c:pt idx="18">
                  <c:v>9.746994565293042E-2</c:v>
                </c:pt>
                <c:pt idx="19">
                  <c:v>9.5864398417078348E-2</c:v>
                </c:pt>
                <c:pt idx="20">
                  <c:v>9.7740432946836125E-2</c:v>
                </c:pt>
                <c:pt idx="21">
                  <c:v>9.1543310464401353E-2</c:v>
                </c:pt>
                <c:pt idx="22">
                  <c:v>9.1813797758307059E-2</c:v>
                </c:pt>
                <c:pt idx="23">
                  <c:v>9.3779338311716726E-2</c:v>
                </c:pt>
              </c:numCache>
            </c:numRef>
          </c:yVal>
          <c:smooth val="0"/>
          <c:extLst>
            <c:ext xmlns:c16="http://schemas.microsoft.com/office/drawing/2014/chart" uri="{C3380CC4-5D6E-409C-BE32-E72D297353CC}">
              <c16:uniqueId val="{00000017-5EF6-41A6-A92C-E3FBCB60C1D9}"/>
            </c:ext>
          </c:extLst>
        </c:ser>
        <c:dLbls>
          <c:showLegendKey val="0"/>
          <c:showVal val="0"/>
          <c:showCatName val="0"/>
          <c:showSerName val="0"/>
          <c:showPercent val="0"/>
          <c:showBubbleSize val="0"/>
        </c:dLbls>
        <c:axId val="490757519"/>
        <c:axId val="490755119"/>
      </c:scatterChart>
      <c:valAx>
        <c:axId val="49075751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solidFill>
                    <a:latin typeface="Atkinson Hyperlegible" pitchFamily="50" charset="0"/>
                    <a:ea typeface="+mn-ea"/>
                    <a:cs typeface="+mn-cs"/>
                  </a:defRPr>
                </a:pPr>
                <a:r>
                  <a:rPr lang="en-US">
                    <a:solidFill>
                      <a:schemeClr val="tx1"/>
                    </a:solidFill>
                  </a:rPr>
                  <a:t>Portfolio</a:t>
                </a:r>
                <a:r>
                  <a:rPr lang="en-US" baseline="0">
                    <a:solidFill>
                      <a:schemeClr val="tx1"/>
                    </a:solidFill>
                  </a:rPr>
                  <a:t> Expected Standard Deviation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tkinson Hyperlegible" pitchFamily="50" charset="0"/>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tkinson Hyperlegible" pitchFamily="50" charset="0"/>
                <a:ea typeface="+mn-ea"/>
                <a:cs typeface="+mn-cs"/>
              </a:defRPr>
            </a:pPr>
            <a:endParaRPr lang="en-KE"/>
          </a:p>
        </c:txPr>
        <c:crossAx val="490755119"/>
        <c:crosses val="autoZero"/>
        <c:crossBetween val="midCat"/>
      </c:valAx>
      <c:valAx>
        <c:axId val="49075511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solidFill>
                    <a:latin typeface="Atkinson Hyperlegible" pitchFamily="50" charset="0"/>
                    <a:ea typeface="+mn-ea"/>
                    <a:cs typeface="+mn-cs"/>
                  </a:defRPr>
                </a:pPr>
                <a:r>
                  <a:rPr lang="en-US">
                    <a:solidFill>
                      <a:schemeClr val="tx1"/>
                    </a:solidFill>
                  </a:rPr>
                  <a:t>Portfolio Expected</a:t>
                </a:r>
                <a:r>
                  <a:rPr lang="en-US" baseline="0">
                    <a:solidFill>
                      <a:schemeClr val="tx1"/>
                    </a:solidFill>
                  </a:rPr>
                  <a:t> Return</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solidFill>
                  <a:latin typeface="Atkinson Hyperlegible" pitchFamily="50" charset="0"/>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tkinson Hyperlegible" pitchFamily="50" charset="0"/>
                <a:ea typeface="+mn-ea"/>
                <a:cs typeface="+mn-cs"/>
              </a:defRPr>
            </a:pPr>
            <a:endParaRPr lang="en-KE"/>
          </a:p>
        </c:txPr>
        <c:crossAx val="4907575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137A6"/>
      </a:solidFill>
      <a:round/>
    </a:ln>
    <a:effectLst/>
  </c:spPr>
  <c:txPr>
    <a:bodyPr/>
    <a:lstStyle/>
    <a:p>
      <a:pPr>
        <a:defRPr sz="900">
          <a:latin typeface="Atkinson Hyperlegible" pitchFamily="50" charset="0"/>
        </a:defRPr>
      </a:pPr>
      <a:endParaRPr lang="en-K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ulish" pitchFamily="2" charset="0"/>
                <a:ea typeface="+mn-ea"/>
                <a:cs typeface="+mn-cs"/>
              </a:defRPr>
            </a:pPr>
            <a:r>
              <a:rPr lang="en-US" b="1"/>
              <a:t>COMPOSITION OF INVESTMENT ASSETS FOR THE INDUSTRY </a:t>
            </a:r>
          </a:p>
          <a:p>
            <a:pPr>
              <a:defRPr b="1"/>
            </a:pPr>
            <a:r>
              <a:rPr lang="en-US" b="1"/>
              <a:t>2016 - 2022</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ulish" pitchFamily="2" charset="0"/>
              <a:ea typeface="+mn-ea"/>
              <a:cs typeface="+mn-cs"/>
            </a:defRPr>
          </a:pPr>
          <a:endParaRPr lang="en-KE"/>
        </a:p>
      </c:txPr>
    </c:title>
    <c:autoTitleDeleted val="0"/>
    <c:plotArea>
      <c:layout/>
      <c:barChart>
        <c:barDir val="col"/>
        <c:grouping val="percentStacked"/>
        <c:varyColors val="0"/>
        <c:ser>
          <c:idx val="0"/>
          <c:order val="0"/>
          <c:tx>
            <c:strRef>
              <c:f>Industry_Analysis!$AE$11</c:f>
              <c:strCache>
                <c:ptCount val="1"/>
                <c:pt idx="0">
                  <c:v>47.46%</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ulish" pitchFamily="2" charset="0"/>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Industry_Analysis!$AK$10:$AQ$10</c:f>
              <c:strCache>
                <c:ptCount val="7"/>
                <c:pt idx="1">
                  <c:v>Government Securities</c:v>
                </c:pt>
                <c:pt idx="2">
                  <c:v>90.00%</c:v>
                </c:pt>
                <c:pt idx="3">
                  <c:v>52.47%</c:v>
                </c:pt>
                <c:pt idx="4">
                  <c:v>79.88%</c:v>
                </c:pt>
                <c:pt idx="5">
                  <c:v>YES</c:v>
                </c:pt>
                <c:pt idx="6">
                  <c:v>TRUE</c:v>
                </c:pt>
              </c:strCache>
            </c:strRef>
          </c:cat>
          <c:val>
            <c:numRef>
              <c:f>Industry_Analysis!$AK$11:$AQ$11</c:f>
              <c:numCache>
                <c:formatCode>General</c:formatCode>
                <c:ptCount val="7"/>
                <c:pt idx="1">
                  <c:v>0</c:v>
                </c:pt>
                <c:pt idx="2" formatCode="0.00%">
                  <c:v>0.7</c:v>
                </c:pt>
                <c:pt idx="3" formatCode="0.00%">
                  <c:v>8.9703795672224224E-2</c:v>
                </c:pt>
                <c:pt idx="4" formatCode="0.00%">
                  <c:v>8.3998896822316246E-2</c:v>
                </c:pt>
                <c:pt idx="5">
                  <c:v>0</c:v>
                </c:pt>
                <c:pt idx="6">
                  <c:v>0</c:v>
                </c:pt>
              </c:numCache>
            </c:numRef>
          </c:val>
          <c:extLst>
            <c:ext xmlns:c16="http://schemas.microsoft.com/office/drawing/2014/chart" uri="{C3380CC4-5D6E-409C-BE32-E72D297353CC}">
              <c16:uniqueId val="{00000000-30A3-4476-8A6A-F830DD342F99}"/>
            </c:ext>
          </c:extLst>
        </c:ser>
        <c:ser>
          <c:idx val="1"/>
          <c:order val="1"/>
          <c:tx>
            <c:strRef>
              <c:f>Industry_Analysis!$AE$12</c:f>
              <c:strCache>
                <c:ptCount val="1"/>
                <c:pt idx="0">
                  <c:v>8.41%</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ulish" pitchFamily="2" charset="0"/>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Industry_Analysis!$AK$10:$AQ$10</c:f>
              <c:strCache>
                <c:ptCount val="7"/>
                <c:pt idx="1">
                  <c:v>Government Securities</c:v>
                </c:pt>
                <c:pt idx="2">
                  <c:v>90.00%</c:v>
                </c:pt>
                <c:pt idx="3">
                  <c:v>52.47%</c:v>
                </c:pt>
                <c:pt idx="4">
                  <c:v>79.88%</c:v>
                </c:pt>
                <c:pt idx="5">
                  <c:v>YES</c:v>
                </c:pt>
                <c:pt idx="6">
                  <c:v>TRUE</c:v>
                </c:pt>
              </c:strCache>
            </c:strRef>
          </c:cat>
          <c:val>
            <c:numRef>
              <c:f>Industry_Analysis!$AK$12:$AQ$12</c:f>
              <c:numCache>
                <c:formatCode>General</c:formatCode>
                <c:ptCount val="7"/>
                <c:pt idx="1">
                  <c:v>0</c:v>
                </c:pt>
                <c:pt idx="2" formatCode="0.00%">
                  <c:v>0.3</c:v>
                </c:pt>
                <c:pt idx="3" formatCode="0.00%">
                  <c:v>0.11050017736786097</c:v>
                </c:pt>
                <c:pt idx="4" formatCode="0.00%">
                  <c:v>0</c:v>
                </c:pt>
                <c:pt idx="5">
                  <c:v>0</c:v>
                </c:pt>
                <c:pt idx="6">
                  <c:v>0</c:v>
                </c:pt>
              </c:numCache>
            </c:numRef>
          </c:val>
          <c:extLst>
            <c:ext xmlns:c16="http://schemas.microsoft.com/office/drawing/2014/chart" uri="{C3380CC4-5D6E-409C-BE32-E72D297353CC}">
              <c16:uniqueId val="{00000001-30A3-4476-8A6A-F830DD342F99}"/>
            </c:ext>
          </c:extLst>
        </c:ser>
        <c:ser>
          <c:idx val="2"/>
          <c:order val="2"/>
          <c:tx>
            <c:strRef>
              <c:f>Industry_Analysis!$AE$13</c:f>
              <c:strCache>
                <c:ptCount val="1"/>
                <c:pt idx="0">
                  <c:v>14.03%</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ulish" pitchFamily="2" charset="0"/>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Industry_Analysis!$AK$10:$AQ$10</c:f>
              <c:strCache>
                <c:ptCount val="7"/>
                <c:pt idx="1">
                  <c:v>Government Securities</c:v>
                </c:pt>
                <c:pt idx="2">
                  <c:v>90.00%</c:v>
                </c:pt>
                <c:pt idx="3">
                  <c:v>52.47%</c:v>
                </c:pt>
                <c:pt idx="4">
                  <c:v>79.88%</c:v>
                </c:pt>
                <c:pt idx="5">
                  <c:v>YES</c:v>
                </c:pt>
                <c:pt idx="6">
                  <c:v>TRUE</c:v>
                </c:pt>
              </c:strCache>
            </c:strRef>
          </c:cat>
          <c:val>
            <c:numRef>
              <c:f>Industry_Analysis!$AK$13:$AQ$13</c:f>
              <c:numCache>
                <c:formatCode>General</c:formatCode>
                <c:ptCount val="7"/>
                <c:pt idx="1">
                  <c:v>0</c:v>
                </c:pt>
                <c:pt idx="2" formatCode="0.00%">
                  <c:v>1</c:v>
                </c:pt>
                <c:pt idx="3" formatCode="0.00%">
                  <c:v>0.1939960979070593</c:v>
                </c:pt>
                <c:pt idx="4" formatCode="0.00%">
                  <c:v>0</c:v>
                </c:pt>
                <c:pt idx="5">
                  <c:v>0</c:v>
                </c:pt>
                <c:pt idx="6">
                  <c:v>0</c:v>
                </c:pt>
              </c:numCache>
            </c:numRef>
          </c:val>
          <c:extLst>
            <c:ext xmlns:c16="http://schemas.microsoft.com/office/drawing/2014/chart" uri="{C3380CC4-5D6E-409C-BE32-E72D297353CC}">
              <c16:uniqueId val="{00000002-30A3-4476-8A6A-F830DD342F99}"/>
            </c:ext>
          </c:extLst>
        </c:ser>
        <c:ser>
          <c:idx val="3"/>
          <c:order val="3"/>
          <c:tx>
            <c:strRef>
              <c:f>Industry_Analysis!$AE$14</c:f>
              <c:strCache>
                <c:ptCount val="1"/>
                <c:pt idx="0">
                  <c:v>20.76%</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ulish" pitchFamily="2" charset="0"/>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Industry_Analysis!$AK$10:$AQ$10</c:f>
              <c:strCache>
                <c:ptCount val="7"/>
                <c:pt idx="1">
                  <c:v>Government Securities</c:v>
                </c:pt>
                <c:pt idx="2">
                  <c:v>90.00%</c:v>
                </c:pt>
                <c:pt idx="3">
                  <c:v>52.47%</c:v>
                </c:pt>
                <c:pt idx="4">
                  <c:v>79.88%</c:v>
                </c:pt>
                <c:pt idx="5">
                  <c:v>YES</c:v>
                </c:pt>
                <c:pt idx="6">
                  <c:v>TRUE</c:v>
                </c:pt>
              </c:strCache>
            </c:strRef>
          </c:cat>
          <c:val>
            <c:numRef>
              <c:f>Industry_Analysis!$AK$14:$AQ$14</c:f>
              <c:numCache>
                <c:formatCode>General</c:formatCode>
                <c:ptCount val="7"/>
                <c:pt idx="1">
                  <c:v>0</c:v>
                </c:pt>
                <c:pt idx="2" formatCode="0.00%">
                  <c:v>0.2</c:v>
                </c:pt>
                <c:pt idx="3" formatCode="0.00%">
                  <c:v>2.7935438098616538E-3</c:v>
                </c:pt>
                <c:pt idx="4" formatCode="0.00%">
                  <c:v>2.9095856794244083E-3</c:v>
                </c:pt>
                <c:pt idx="5">
                  <c:v>0</c:v>
                </c:pt>
                <c:pt idx="6">
                  <c:v>1</c:v>
                </c:pt>
              </c:numCache>
            </c:numRef>
          </c:val>
          <c:extLst>
            <c:ext xmlns:c16="http://schemas.microsoft.com/office/drawing/2014/chart" uri="{C3380CC4-5D6E-409C-BE32-E72D297353CC}">
              <c16:uniqueId val="{00000003-30A3-4476-8A6A-F830DD342F99}"/>
            </c:ext>
          </c:extLst>
        </c:ser>
        <c:ser>
          <c:idx val="4"/>
          <c:order val="4"/>
          <c:tx>
            <c:strRef>
              <c:f>Industry_Analysis!$AE$15</c:f>
              <c:strCache>
                <c:ptCount val="1"/>
                <c:pt idx="0">
                  <c:v>0.39%</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ulish" pitchFamily="2" charset="0"/>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Industry_Analysis!$AK$10:$AQ$10</c:f>
              <c:strCache>
                <c:ptCount val="7"/>
                <c:pt idx="1">
                  <c:v>Government Securities</c:v>
                </c:pt>
                <c:pt idx="2">
                  <c:v>90.00%</c:v>
                </c:pt>
                <c:pt idx="3">
                  <c:v>52.47%</c:v>
                </c:pt>
                <c:pt idx="4">
                  <c:v>79.88%</c:v>
                </c:pt>
                <c:pt idx="5">
                  <c:v>YES</c:v>
                </c:pt>
                <c:pt idx="6">
                  <c:v>TRUE</c:v>
                </c:pt>
              </c:strCache>
            </c:strRef>
          </c:cat>
          <c:val>
            <c:numRef>
              <c:f>Industry_Analysis!$AK$15:$AQ$15</c:f>
              <c:numCache>
                <c:formatCode>General</c:formatCode>
                <c:ptCount val="7"/>
                <c:pt idx="1">
                  <c:v>0</c:v>
                </c:pt>
                <c:pt idx="2" formatCode="0.00%">
                  <c:v>0.3</c:v>
                </c:pt>
                <c:pt idx="3" formatCode="0.00%">
                  <c:v>2.3811635331677908E-2</c:v>
                </c:pt>
                <c:pt idx="4" formatCode="0.00%">
                  <c:v>6.2847287800912709E-3</c:v>
                </c:pt>
                <c:pt idx="5">
                  <c:v>0</c:v>
                </c:pt>
                <c:pt idx="6">
                  <c:v>0</c:v>
                </c:pt>
              </c:numCache>
            </c:numRef>
          </c:val>
          <c:extLst>
            <c:ext xmlns:c16="http://schemas.microsoft.com/office/drawing/2014/chart" uri="{C3380CC4-5D6E-409C-BE32-E72D297353CC}">
              <c16:uniqueId val="{00000004-30A3-4476-8A6A-F830DD342F99}"/>
            </c:ext>
          </c:extLst>
        </c:ser>
        <c:ser>
          <c:idx val="5"/>
          <c:order val="5"/>
          <c:tx>
            <c:strRef>
              <c:f>Industry_Analysis!$AE$16</c:f>
              <c:strCache>
                <c:ptCount val="1"/>
                <c:pt idx="0">
                  <c:v>4.75%</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ulish" pitchFamily="2" charset="0"/>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Industry_Analysis!$AK$10:$AQ$10</c:f>
              <c:strCache>
                <c:ptCount val="7"/>
                <c:pt idx="1">
                  <c:v>Government Securities</c:v>
                </c:pt>
                <c:pt idx="2">
                  <c:v>90.00%</c:v>
                </c:pt>
                <c:pt idx="3">
                  <c:v>52.47%</c:v>
                </c:pt>
                <c:pt idx="4">
                  <c:v>79.88%</c:v>
                </c:pt>
                <c:pt idx="5">
                  <c:v>YES</c:v>
                </c:pt>
                <c:pt idx="6">
                  <c:v>TRUE</c:v>
                </c:pt>
              </c:strCache>
            </c:strRef>
          </c:cat>
          <c:val>
            <c:numRef>
              <c:f>Industry_Analysis!$AK$16:$AQ$16</c:f>
              <c:numCache>
                <c:formatCode>General</c:formatCode>
                <c:ptCount val="7"/>
                <c:pt idx="1">
                  <c:v>0</c:v>
                </c:pt>
                <c:pt idx="2" formatCode="0.00%">
                  <c:v>0.15</c:v>
                </c:pt>
                <c:pt idx="3" formatCode="0.00%">
                  <c:v>2.8600567577155029E-2</c:v>
                </c:pt>
                <c:pt idx="4" formatCode="0.00%">
                  <c:v>2.5759032383851199E-2</c:v>
                </c:pt>
                <c:pt idx="5">
                  <c:v>0</c:v>
                </c:pt>
                <c:pt idx="6">
                  <c:v>0</c:v>
                </c:pt>
              </c:numCache>
            </c:numRef>
          </c:val>
          <c:extLst>
            <c:ext xmlns:c16="http://schemas.microsoft.com/office/drawing/2014/chart" uri="{C3380CC4-5D6E-409C-BE32-E72D297353CC}">
              <c16:uniqueId val="{00000005-30A3-4476-8A6A-F830DD342F99}"/>
            </c:ext>
          </c:extLst>
        </c:ser>
        <c:ser>
          <c:idx val="6"/>
          <c:order val="6"/>
          <c:tx>
            <c:strRef>
              <c:f>Industry_Analysis!$AE$17</c:f>
              <c:strCache>
                <c:ptCount val="1"/>
                <c:pt idx="0">
                  <c:v>1.58%</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ulish" pitchFamily="2" charset="0"/>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Industry_Analysis!$AK$10:$AQ$10</c:f>
              <c:strCache>
                <c:ptCount val="7"/>
                <c:pt idx="1">
                  <c:v>Government Securities</c:v>
                </c:pt>
                <c:pt idx="2">
                  <c:v>90.00%</c:v>
                </c:pt>
                <c:pt idx="3">
                  <c:v>52.47%</c:v>
                </c:pt>
                <c:pt idx="4">
                  <c:v>79.88%</c:v>
                </c:pt>
                <c:pt idx="5">
                  <c:v>YES</c:v>
                </c:pt>
                <c:pt idx="6">
                  <c:v>TRUE</c:v>
                </c:pt>
              </c:strCache>
            </c:strRef>
          </c:cat>
          <c:val>
            <c:numRef>
              <c:f>Industry_Analysis!$AK$17:$AQ$17</c:f>
              <c:numCache>
                <c:formatCode>General</c:formatCode>
                <c:ptCount val="7"/>
                <c:pt idx="1">
                  <c:v>0</c:v>
                </c:pt>
                <c:pt idx="2" formatCode="0.00%">
                  <c:v>0.05</c:v>
                </c:pt>
                <c:pt idx="3" formatCode="0.00%">
                  <c:v>1.0242993969492731E-2</c:v>
                </c:pt>
                <c:pt idx="4" formatCode="0.00%">
                  <c:v>1.286459652055357E-3</c:v>
                </c:pt>
                <c:pt idx="5">
                  <c:v>0</c:v>
                </c:pt>
                <c:pt idx="6">
                  <c:v>0</c:v>
                </c:pt>
              </c:numCache>
            </c:numRef>
          </c:val>
          <c:extLst>
            <c:ext xmlns:c16="http://schemas.microsoft.com/office/drawing/2014/chart" uri="{C3380CC4-5D6E-409C-BE32-E72D297353CC}">
              <c16:uniqueId val="{00000006-30A3-4476-8A6A-F830DD342F99}"/>
            </c:ext>
          </c:extLst>
        </c:ser>
        <c:dLbls>
          <c:showLegendKey val="0"/>
          <c:showVal val="0"/>
          <c:showCatName val="0"/>
          <c:showSerName val="0"/>
          <c:showPercent val="0"/>
          <c:showBubbleSize val="0"/>
        </c:dLbls>
        <c:gapWidth val="150"/>
        <c:overlap val="100"/>
        <c:axId val="1472874735"/>
        <c:axId val="1433084975"/>
      </c:barChart>
      <c:catAx>
        <c:axId val="1472874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ulish" pitchFamily="2" charset="0"/>
                <a:ea typeface="+mn-ea"/>
                <a:cs typeface="+mn-cs"/>
              </a:defRPr>
            </a:pPr>
            <a:endParaRPr lang="en-KE"/>
          </a:p>
        </c:txPr>
        <c:crossAx val="1433084975"/>
        <c:crosses val="autoZero"/>
        <c:auto val="0"/>
        <c:lblAlgn val="ctr"/>
        <c:lblOffset val="100"/>
        <c:noMultiLvlLbl val="0"/>
      </c:catAx>
      <c:valAx>
        <c:axId val="14330849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ulish" pitchFamily="2" charset="0"/>
                <a:ea typeface="+mn-ea"/>
                <a:cs typeface="+mn-cs"/>
              </a:defRPr>
            </a:pPr>
            <a:endParaRPr lang="en-KE"/>
          </a:p>
        </c:txPr>
        <c:crossAx val="1472874735"/>
        <c:crosses val="autoZero"/>
        <c:crossBetween val="between"/>
      </c:valAx>
      <c:spPr>
        <a:noFill/>
        <a:ln>
          <a:noFill/>
        </a:ln>
        <a:effectLst/>
      </c:spPr>
    </c:plotArea>
    <c:legend>
      <c:legendPos val="b"/>
      <c:layout>
        <c:manualLayout>
          <c:xMode val="edge"/>
          <c:yMode val="edge"/>
          <c:x val="7.8618490058024557E-2"/>
          <c:y val="0.90196902755138242"/>
          <c:w val="0.87650443279925216"/>
          <c:h val="9.771354140347934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ulish" pitchFamily="2" charset="0"/>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F5BA6"/>
      </a:solidFill>
      <a:round/>
    </a:ln>
    <a:effectLst/>
  </c:spPr>
  <c:txPr>
    <a:bodyPr/>
    <a:lstStyle/>
    <a:p>
      <a:pPr>
        <a:defRPr>
          <a:solidFill>
            <a:sysClr val="windowText" lastClr="000000"/>
          </a:solidFill>
          <a:latin typeface="Mulish" pitchFamily="2" charset="0"/>
        </a:defRPr>
      </a:pPr>
      <a:endParaRPr lang="en-K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solidFill>
                <a:latin typeface="Atkinson Hyperlegible" pitchFamily="50" charset="0"/>
                <a:ea typeface="+mn-ea"/>
                <a:cs typeface="+mn-cs"/>
              </a:defRPr>
            </a:pPr>
            <a:r>
              <a:rPr lang="en-US" sz="1000" b="1">
                <a:solidFill>
                  <a:schemeClr val="tx1"/>
                </a:solidFill>
              </a:rPr>
              <a:t>Comparison of the Asset Mix with the Industry</a:t>
            </a:r>
          </a:p>
          <a:p>
            <a:pPr>
              <a:defRPr sz="1000" b="1">
                <a:solidFill>
                  <a:schemeClr val="tx1"/>
                </a:solidFill>
              </a:defRPr>
            </a:pPr>
            <a:r>
              <a:rPr lang="en-US" sz="1000" b="1">
                <a:solidFill>
                  <a:schemeClr val="tx1"/>
                </a:solidFill>
              </a:rPr>
              <a:t>as at 31</a:t>
            </a:r>
            <a:r>
              <a:rPr lang="en-US" sz="1000" b="1" baseline="0">
                <a:solidFill>
                  <a:schemeClr val="tx1"/>
                </a:solidFill>
              </a:rPr>
              <a:t> December 2024</a:t>
            </a:r>
            <a:endParaRPr lang="en-US" sz="1000"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tkinson Hyperlegible" pitchFamily="50" charset="0"/>
              <a:ea typeface="+mn-ea"/>
              <a:cs typeface="+mn-cs"/>
            </a:defRPr>
          </a:pPr>
          <a:endParaRPr lang="en-KE"/>
        </a:p>
      </c:txPr>
    </c:title>
    <c:autoTitleDeleted val="0"/>
    <c:plotArea>
      <c:layout/>
      <c:barChart>
        <c:barDir val="col"/>
        <c:grouping val="clustered"/>
        <c:varyColors val="0"/>
        <c:ser>
          <c:idx val="2"/>
          <c:order val="1"/>
          <c:tx>
            <c:strRef>
              <c:f>Industry_Analysis!$AN$9</c:f>
              <c:strCache>
                <c:ptCount val="1"/>
                <c:pt idx="0">
                  <c:v>Industry Average (December 2024)</c:v>
                </c:pt>
              </c:strCache>
            </c:strRef>
          </c:tx>
          <c:spPr>
            <a:solidFill>
              <a:schemeClr val="accent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tkinson Hyperlegible" pitchFamily="50" charset="0"/>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Industry_Analysis!$AL$10:$AL$25</c15:sqref>
                  </c15:fullRef>
                </c:ext>
              </c:extLst>
              <c:f>(Industry_Analysis!$AL$10:$AL$11,Industry_Analysis!$AL$14:$AL$17)</c:f>
              <c:strCache>
                <c:ptCount val="6"/>
                <c:pt idx="0">
                  <c:v>Government Securities</c:v>
                </c:pt>
                <c:pt idx="1">
                  <c:v>Quoted Equities</c:v>
                </c:pt>
                <c:pt idx="2">
                  <c:v>Listed Corporate Bonds</c:v>
                </c:pt>
                <c:pt idx="3">
                  <c:v>Fixed Deposits</c:v>
                </c:pt>
                <c:pt idx="4">
                  <c:v>Offshore</c:v>
                </c:pt>
                <c:pt idx="5">
                  <c:v>Cash &amp; Demand Deposits</c:v>
                </c:pt>
              </c:strCache>
            </c:strRef>
          </c:cat>
          <c:val>
            <c:numRef>
              <c:extLst>
                <c:ext xmlns:c15="http://schemas.microsoft.com/office/drawing/2012/chart" uri="{02D57815-91ED-43cb-92C2-25804820EDAC}">
                  <c15:fullRef>
                    <c15:sqref>Industry_Analysis!$AN$10:$AN$25</c15:sqref>
                  </c15:fullRef>
                </c:ext>
              </c:extLst>
              <c:f>(Industry_Analysis!$AN$10:$AN$11,Industry_Analysis!$AN$14:$AN$17)</c:f>
              <c:numCache>
                <c:formatCode>0.00%</c:formatCode>
                <c:ptCount val="6"/>
                <c:pt idx="0">
                  <c:v>0.52469847463639596</c:v>
                </c:pt>
                <c:pt idx="1">
                  <c:v>8.9703795672224224E-2</c:v>
                </c:pt>
                <c:pt idx="2">
                  <c:v>2.7935438098616538E-3</c:v>
                </c:pt>
                <c:pt idx="3">
                  <c:v>2.3811635331677908E-2</c:v>
                </c:pt>
                <c:pt idx="4">
                  <c:v>2.8600567577155029E-2</c:v>
                </c:pt>
                <c:pt idx="5">
                  <c:v>1.0242993969492731E-2</c:v>
                </c:pt>
              </c:numCache>
            </c:numRef>
          </c:val>
          <c:extLst>
            <c:ext xmlns:c16="http://schemas.microsoft.com/office/drawing/2014/chart" uri="{C3380CC4-5D6E-409C-BE32-E72D297353CC}">
              <c16:uniqueId val="{00000002-9EFE-49C0-82E7-6712A9A2D8F9}"/>
            </c:ext>
          </c:extLst>
        </c:ser>
        <c:ser>
          <c:idx val="1"/>
          <c:order val="2"/>
          <c:tx>
            <c:strRef>
              <c:f>Industry_Analysis!$AO$9</c:f>
              <c:strCache>
                <c:ptCount val="1"/>
                <c:pt idx="0">
                  <c:v>The Scheme</c:v>
                </c:pt>
              </c:strCache>
            </c:strRef>
          </c:tx>
          <c:spPr>
            <a:solidFill>
              <a:schemeClr val="accent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tkinson Hyperlegible" pitchFamily="50" charset="0"/>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Industry_Analysis!$AL$10:$AL$25</c15:sqref>
                  </c15:fullRef>
                </c:ext>
              </c:extLst>
              <c:f>(Industry_Analysis!$AL$10:$AL$11,Industry_Analysis!$AL$14:$AL$17)</c:f>
              <c:strCache>
                <c:ptCount val="6"/>
                <c:pt idx="0">
                  <c:v>Government Securities</c:v>
                </c:pt>
                <c:pt idx="1">
                  <c:v>Quoted Equities</c:v>
                </c:pt>
                <c:pt idx="2">
                  <c:v>Listed Corporate Bonds</c:v>
                </c:pt>
                <c:pt idx="3">
                  <c:v>Fixed Deposits</c:v>
                </c:pt>
                <c:pt idx="4">
                  <c:v>Offshore</c:v>
                </c:pt>
                <c:pt idx="5">
                  <c:v>Cash &amp; Demand Deposits</c:v>
                </c:pt>
              </c:strCache>
            </c:strRef>
          </c:cat>
          <c:val>
            <c:numRef>
              <c:extLst>
                <c:ext xmlns:c15="http://schemas.microsoft.com/office/drawing/2012/chart" uri="{02D57815-91ED-43cb-92C2-25804820EDAC}">
                  <c15:fullRef>
                    <c15:sqref>Industry_Analysis!$AO$10:$AO$25</c15:sqref>
                  </c15:fullRef>
                </c:ext>
              </c:extLst>
              <c:f>(Industry_Analysis!$AO$10:$AO$11,Industry_Analysis!$AO$14:$AO$17)</c:f>
              <c:numCache>
                <c:formatCode>0.00%</c:formatCode>
                <c:ptCount val="6"/>
                <c:pt idx="0">
                  <c:v>0.7988369442810157</c:v>
                </c:pt>
                <c:pt idx="1">
                  <c:v>8.3998896822316246E-2</c:v>
                </c:pt>
                <c:pt idx="2">
                  <c:v>2.9095856794244083E-3</c:v>
                </c:pt>
                <c:pt idx="3">
                  <c:v>6.2847287800912709E-3</c:v>
                </c:pt>
                <c:pt idx="4">
                  <c:v>2.5759032383851199E-2</c:v>
                </c:pt>
                <c:pt idx="5">
                  <c:v>1.286459652055357E-3</c:v>
                </c:pt>
              </c:numCache>
            </c:numRef>
          </c:val>
          <c:extLst>
            <c:ext xmlns:c16="http://schemas.microsoft.com/office/drawing/2014/chart" uri="{C3380CC4-5D6E-409C-BE32-E72D297353CC}">
              <c16:uniqueId val="{00000001-9EFE-49C0-82E7-6712A9A2D8F9}"/>
            </c:ext>
          </c:extLst>
        </c:ser>
        <c:dLbls>
          <c:showLegendKey val="0"/>
          <c:showVal val="0"/>
          <c:showCatName val="0"/>
          <c:showSerName val="0"/>
          <c:showPercent val="0"/>
          <c:showBubbleSize val="0"/>
        </c:dLbls>
        <c:gapWidth val="219"/>
        <c:axId val="879953848"/>
        <c:axId val="879953520"/>
      </c:barChart>
      <c:lineChart>
        <c:grouping val="stacked"/>
        <c:varyColors val="0"/>
        <c:ser>
          <c:idx val="0"/>
          <c:order val="0"/>
          <c:tx>
            <c:strRef>
              <c:f>Industry_Analysis!$AM$9</c:f>
              <c:strCache>
                <c:ptCount val="1"/>
                <c:pt idx="0">
                  <c:v>Statutory Maximum</c:v>
                </c:pt>
              </c:strCache>
            </c:strRef>
          </c:tx>
          <c:spPr>
            <a:ln w="12700" cap="rnd">
              <a:solidFill>
                <a:srgbClr val="C00000"/>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tkinson Hyperlegible" pitchFamily="50" charset="0"/>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Industry_Analysis!$AL$10:$AL$25</c15:sqref>
                  </c15:fullRef>
                </c:ext>
              </c:extLst>
              <c:f>(Industry_Analysis!$AL$10:$AL$11,Industry_Analysis!$AL$14:$AL$17)</c:f>
              <c:strCache>
                <c:ptCount val="6"/>
                <c:pt idx="0">
                  <c:v>Government Securities</c:v>
                </c:pt>
                <c:pt idx="1">
                  <c:v>Quoted Equities</c:v>
                </c:pt>
                <c:pt idx="2">
                  <c:v>Listed Corporate Bonds</c:v>
                </c:pt>
                <c:pt idx="3">
                  <c:v>Fixed Deposits</c:v>
                </c:pt>
                <c:pt idx="4">
                  <c:v>Offshore</c:v>
                </c:pt>
                <c:pt idx="5">
                  <c:v>Cash &amp; Demand Deposits</c:v>
                </c:pt>
              </c:strCache>
            </c:strRef>
          </c:cat>
          <c:val>
            <c:numRef>
              <c:extLst>
                <c:ext xmlns:c15="http://schemas.microsoft.com/office/drawing/2012/chart" uri="{02D57815-91ED-43cb-92C2-25804820EDAC}">
                  <c15:fullRef>
                    <c15:sqref>Industry_Analysis!$AM$10:$AM$25</c15:sqref>
                  </c15:fullRef>
                </c:ext>
              </c:extLst>
              <c:f>(Industry_Analysis!$AM$10:$AM$11,Industry_Analysis!$AM$14:$AM$17)</c:f>
              <c:numCache>
                <c:formatCode>0.00%</c:formatCode>
                <c:ptCount val="6"/>
                <c:pt idx="0">
                  <c:v>0.9</c:v>
                </c:pt>
                <c:pt idx="1">
                  <c:v>0.7</c:v>
                </c:pt>
                <c:pt idx="2">
                  <c:v>0.2</c:v>
                </c:pt>
                <c:pt idx="3">
                  <c:v>0.3</c:v>
                </c:pt>
                <c:pt idx="4">
                  <c:v>0.15</c:v>
                </c:pt>
                <c:pt idx="5">
                  <c:v>0.05</c:v>
                </c:pt>
              </c:numCache>
            </c:numRef>
          </c:val>
          <c:smooth val="0"/>
          <c:extLst>
            <c:ext xmlns:c16="http://schemas.microsoft.com/office/drawing/2014/chart" uri="{C3380CC4-5D6E-409C-BE32-E72D297353CC}">
              <c16:uniqueId val="{00000000-9EFE-49C0-82E7-6712A9A2D8F9}"/>
            </c:ext>
          </c:extLst>
        </c:ser>
        <c:dLbls>
          <c:showLegendKey val="0"/>
          <c:showVal val="0"/>
          <c:showCatName val="0"/>
          <c:showSerName val="0"/>
          <c:showPercent val="0"/>
          <c:showBubbleSize val="0"/>
        </c:dLbls>
        <c:marker val="1"/>
        <c:smooth val="0"/>
        <c:axId val="879953848"/>
        <c:axId val="879953520"/>
      </c:lineChart>
      <c:valAx>
        <c:axId val="879953520"/>
        <c:scaling>
          <c:orientation val="minMax"/>
          <c:max val="1"/>
        </c:scaling>
        <c:delete val="0"/>
        <c:axPos val="r"/>
        <c:numFmt formatCode="0%" sourceLinked="0"/>
        <c:majorTickMark val="none"/>
        <c:minorTickMark val="none"/>
        <c:tickLblPos val="low"/>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crossAx val="879953848"/>
        <c:crosses val="max"/>
        <c:crossBetween val="between"/>
        <c:majorUnit val="0.1"/>
        <c:minorUnit val="5.000000000000001E-2"/>
      </c:valAx>
      <c:catAx>
        <c:axId val="879953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crossAx val="8799535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legend>
    <c:plotVisOnly val="1"/>
    <c:dispBlanksAs val="gap"/>
    <c:showDLblsOverMax val="0"/>
  </c:chart>
  <c:spPr>
    <a:noFill/>
    <a:ln w="9525" cap="flat" cmpd="sng" algn="ctr">
      <a:solidFill>
        <a:srgbClr val="2F5BA6"/>
      </a:solidFill>
      <a:round/>
    </a:ln>
    <a:effectLst/>
  </c:spPr>
  <c:txPr>
    <a:bodyPr/>
    <a:lstStyle/>
    <a:p>
      <a:pPr>
        <a:defRPr sz="800">
          <a:latin typeface="Atkinson Hyperlegible" pitchFamily="50" charset="0"/>
        </a:defRPr>
      </a:pPr>
      <a:endParaRPr lang="en-KE"/>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000" b="1" i="0" u="none" strike="noStrike" kern="1200" spc="0" baseline="0">
                <a:solidFill>
                  <a:sysClr val="windowText" lastClr="000000"/>
                </a:solidFill>
                <a:latin typeface="Atkinson Hyperlegible" pitchFamily="50" charset="0"/>
                <a:ea typeface="+mn-ea"/>
                <a:cs typeface="+mn-cs"/>
              </a:defRPr>
            </a:pPr>
            <a:r>
              <a:rPr lang="en-US" sz="1000" b="1"/>
              <a:t>Solara Summit</a:t>
            </a:r>
            <a:r>
              <a:rPr lang="en-US" sz="1000" b="1" baseline="0"/>
              <a:t> Staff Pension Scheme</a:t>
            </a:r>
            <a:r>
              <a:rPr lang="en-US" sz="1000" b="1"/>
              <a:t>: </a:t>
            </a:r>
          </a:p>
          <a:p>
            <a:pPr algn="ctr">
              <a:defRPr sz="1000" b="1"/>
            </a:pPr>
            <a:r>
              <a:rPr lang="en-US" sz="1000" b="1"/>
              <a:t>Scheme</a:t>
            </a:r>
            <a:r>
              <a:rPr lang="en-US" sz="1000" b="1" baseline="0"/>
              <a:t> Membership</a:t>
            </a:r>
            <a:r>
              <a:rPr lang="en-US" sz="1000" b="1"/>
              <a:t> Profile as at the Analysis Date</a:t>
            </a:r>
          </a:p>
        </c:rich>
      </c:tx>
      <c:layout>
        <c:manualLayout>
          <c:xMode val="edge"/>
          <c:yMode val="edge"/>
          <c:x val="0.25828856119735344"/>
          <c:y val="3.7664989882917485E-2"/>
        </c:manualLayout>
      </c:layout>
      <c:overlay val="0"/>
      <c:spPr>
        <a:noFill/>
        <a:ln>
          <a:noFill/>
        </a:ln>
        <a:effectLst/>
      </c:spPr>
      <c:txPr>
        <a:bodyPr rot="0" spcFirstLastPara="1" vertOverflow="ellipsis" vert="horz" wrap="square" anchor="ctr" anchorCtr="1"/>
        <a:lstStyle/>
        <a:p>
          <a:pPr algn="ctr">
            <a:defRPr sz="1000" b="1" i="0" u="none" strike="noStrike" kern="1200" spc="0" baseline="0">
              <a:solidFill>
                <a:sysClr val="windowText" lastClr="000000"/>
              </a:solidFill>
              <a:latin typeface="Atkinson Hyperlegible" pitchFamily="50" charset="0"/>
              <a:ea typeface="+mn-ea"/>
              <a:cs typeface="+mn-cs"/>
            </a:defRPr>
          </a:pPr>
          <a:endParaRPr lang="en-KE"/>
        </a:p>
      </c:txPr>
    </c:title>
    <c:autoTitleDeleted val="0"/>
    <c:plotArea>
      <c:layout/>
      <c:barChart>
        <c:barDir val="col"/>
        <c:grouping val="clustered"/>
        <c:varyColors val="0"/>
        <c:ser>
          <c:idx val="1"/>
          <c:order val="1"/>
          <c:tx>
            <c:strRef>
              <c:f>'Report Tables'!$F$18</c:f>
              <c:strCache>
                <c:ptCount val="1"/>
                <c:pt idx="0">
                  <c:v>% of Members</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Tables'!$B$19:$B$27</c:f>
              <c:strCache>
                <c:ptCount val="9"/>
                <c:pt idx="0">
                  <c:v>Below 25</c:v>
                </c:pt>
                <c:pt idx="1">
                  <c:v>25-29</c:v>
                </c:pt>
                <c:pt idx="2">
                  <c:v>30-34</c:v>
                </c:pt>
                <c:pt idx="3">
                  <c:v>35-39</c:v>
                </c:pt>
                <c:pt idx="4">
                  <c:v>40-44</c:v>
                </c:pt>
                <c:pt idx="5">
                  <c:v>45-49</c:v>
                </c:pt>
                <c:pt idx="6">
                  <c:v>50-54</c:v>
                </c:pt>
                <c:pt idx="7">
                  <c:v>55-60</c:v>
                </c:pt>
                <c:pt idx="8">
                  <c:v>Above 60</c:v>
                </c:pt>
              </c:strCache>
            </c:strRef>
          </c:cat>
          <c:val>
            <c:numRef>
              <c:f>'Report Tables'!$F$19:$F$27</c:f>
              <c:numCache>
                <c:formatCode>0%</c:formatCode>
                <c:ptCount val="9"/>
                <c:pt idx="0">
                  <c:v>0.01</c:v>
                </c:pt>
                <c:pt idx="1">
                  <c:v>4.8000000000000001E-2</c:v>
                </c:pt>
                <c:pt idx="2">
                  <c:v>7.1999999999999995E-2</c:v>
                </c:pt>
                <c:pt idx="3">
                  <c:v>8.2000000000000003E-2</c:v>
                </c:pt>
                <c:pt idx="4">
                  <c:v>0.16800000000000001</c:v>
                </c:pt>
                <c:pt idx="5">
                  <c:v>0.20599999999999999</c:v>
                </c:pt>
                <c:pt idx="6">
                  <c:v>0.13200000000000001</c:v>
                </c:pt>
                <c:pt idx="7">
                  <c:v>0.20599999999999999</c:v>
                </c:pt>
                <c:pt idx="8">
                  <c:v>7.5999999999999998E-2</c:v>
                </c:pt>
              </c:numCache>
            </c:numRef>
          </c:val>
          <c:extLst>
            <c:ext xmlns:c16="http://schemas.microsoft.com/office/drawing/2014/chart" uri="{C3380CC4-5D6E-409C-BE32-E72D297353CC}">
              <c16:uniqueId val="{00000004-94BB-4FD1-97EE-8EDD7ABE9520}"/>
            </c:ext>
          </c:extLst>
        </c:ser>
        <c:ser>
          <c:idx val="3"/>
          <c:order val="3"/>
          <c:tx>
            <c:strRef>
              <c:f>'Report Tables'!$D$18</c:f>
              <c:strCache>
                <c:ptCount val="1"/>
                <c:pt idx="0">
                  <c:v>% of Fund Credits</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Tables'!$B$19:$B$27</c:f>
              <c:strCache>
                <c:ptCount val="9"/>
                <c:pt idx="0">
                  <c:v>Below 25</c:v>
                </c:pt>
                <c:pt idx="1">
                  <c:v>25-29</c:v>
                </c:pt>
                <c:pt idx="2">
                  <c:v>30-34</c:v>
                </c:pt>
                <c:pt idx="3">
                  <c:v>35-39</c:v>
                </c:pt>
                <c:pt idx="4">
                  <c:v>40-44</c:v>
                </c:pt>
                <c:pt idx="5">
                  <c:v>45-49</c:v>
                </c:pt>
                <c:pt idx="6">
                  <c:v>50-54</c:v>
                </c:pt>
                <c:pt idx="7">
                  <c:v>55-60</c:v>
                </c:pt>
                <c:pt idx="8">
                  <c:v>Above 60</c:v>
                </c:pt>
              </c:strCache>
            </c:strRef>
          </c:cat>
          <c:val>
            <c:numRef>
              <c:f>'Report Tables'!$D$19:$D$27</c:f>
              <c:numCache>
                <c:formatCode>0%</c:formatCode>
                <c:ptCount val="9"/>
                <c:pt idx="0">
                  <c:v>1.0763630202222646E-2</c:v>
                </c:pt>
                <c:pt idx="1">
                  <c:v>4.6152005994449297E-2</c:v>
                </c:pt>
                <c:pt idx="2">
                  <c:v>6.3052064554361617E-2</c:v>
                </c:pt>
                <c:pt idx="3">
                  <c:v>8.166133366892539E-2</c:v>
                </c:pt>
                <c:pt idx="4">
                  <c:v>0.16678249512773397</c:v>
                </c:pt>
                <c:pt idx="5">
                  <c:v>0.20041111170536743</c:v>
                </c:pt>
                <c:pt idx="6">
                  <c:v>0.14212954087724181</c:v>
                </c:pt>
                <c:pt idx="7">
                  <c:v>0.20933332595764439</c:v>
                </c:pt>
                <c:pt idx="8">
                  <c:v>7.9714491912053431E-2</c:v>
                </c:pt>
              </c:numCache>
            </c:numRef>
          </c:val>
          <c:extLst>
            <c:ext xmlns:c16="http://schemas.microsoft.com/office/drawing/2014/chart" uri="{C3380CC4-5D6E-409C-BE32-E72D297353CC}">
              <c16:uniqueId val="{0000000C-94BB-4FD1-97EE-8EDD7ABE9520}"/>
            </c:ext>
          </c:extLst>
        </c:ser>
        <c:dLbls>
          <c:dLblPos val="outEnd"/>
          <c:showLegendKey val="0"/>
          <c:showVal val="1"/>
          <c:showCatName val="0"/>
          <c:showSerName val="0"/>
          <c:showPercent val="0"/>
          <c:showBubbleSize val="0"/>
        </c:dLbls>
        <c:gapWidth val="219"/>
        <c:axId val="1863277951"/>
        <c:axId val="1749803519"/>
        <c:extLst>
          <c:ext xmlns:c15="http://schemas.microsoft.com/office/drawing/2012/chart" uri="{02D57815-91ED-43cb-92C2-25804820EDAC}">
            <c15:filteredBarSeries>
              <c15:ser>
                <c:idx val="0"/>
                <c:order val="0"/>
                <c:tx>
                  <c:strRef>
                    <c:extLst>
                      <c:ext uri="{02D57815-91ED-43cb-92C2-25804820EDAC}">
                        <c15:formulaRef>
                          <c15:sqref>'Report Tables'!$E$18</c15:sqref>
                        </c15:formulaRef>
                      </c:ext>
                    </c:extLst>
                    <c:strCache>
                      <c:ptCount val="1"/>
                      <c:pt idx="0">
                        <c:v>Membership</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Gilroy-Regular" panose="00000500000000000000" pitchFamily="2" charset="0"/>
                          <a:ea typeface="+mn-ea"/>
                          <a:cs typeface="+mn-cs"/>
                        </a:defRPr>
                      </a:pPr>
                      <a:endParaRPr lang="en-KE"/>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'Report Tables'!$B$19:$B$27</c15:sqref>
                        </c15:formulaRef>
                      </c:ext>
                    </c:extLst>
                    <c:strCache>
                      <c:ptCount val="9"/>
                      <c:pt idx="0">
                        <c:v>Below 25</c:v>
                      </c:pt>
                      <c:pt idx="1">
                        <c:v>25-29</c:v>
                      </c:pt>
                      <c:pt idx="2">
                        <c:v>30-34</c:v>
                      </c:pt>
                      <c:pt idx="3">
                        <c:v>35-39</c:v>
                      </c:pt>
                      <c:pt idx="4">
                        <c:v>40-44</c:v>
                      </c:pt>
                      <c:pt idx="5">
                        <c:v>45-49</c:v>
                      </c:pt>
                      <c:pt idx="6">
                        <c:v>50-54</c:v>
                      </c:pt>
                      <c:pt idx="7">
                        <c:v>55-60</c:v>
                      </c:pt>
                      <c:pt idx="8">
                        <c:v>Above 60</c:v>
                      </c:pt>
                    </c:strCache>
                  </c:strRef>
                </c:cat>
                <c:val>
                  <c:numRef>
                    <c:extLst>
                      <c:ext uri="{02D57815-91ED-43cb-92C2-25804820EDAC}">
                        <c15:formulaRef>
                          <c15:sqref>'Report Tables'!$E$19:$E$28</c15:sqref>
                        </c15:formulaRef>
                      </c:ext>
                    </c:extLst>
                    <c:numCache>
                      <c:formatCode>General</c:formatCode>
                      <c:ptCount val="10"/>
                      <c:pt idx="0">
                        <c:v>5</c:v>
                      </c:pt>
                      <c:pt idx="1">
                        <c:v>24</c:v>
                      </c:pt>
                      <c:pt idx="2">
                        <c:v>36</c:v>
                      </c:pt>
                      <c:pt idx="3">
                        <c:v>41</c:v>
                      </c:pt>
                      <c:pt idx="4">
                        <c:v>84</c:v>
                      </c:pt>
                      <c:pt idx="5">
                        <c:v>103</c:v>
                      </c:pt>
                      <c:pt idx="6">
                        <c:v>66</c:v>
                      </c:pt>
                      <c:pt idx="7">
                        <c:v>103</c:v>
                      </c:pt>
                      <c:pt idx="8">
                        <c:v>38</c:v>
                      </c:pt>
                      <c:pt idx="9" formatCode="0">
                        <c:v>500</c:v>
                      </c:pt>
                    </c:numCache>
                  </c:numRef>
                </c:val>
                <c:extLst>
                  <c:ext xmlns:c16="http://schemas.microsoft.com/office/drawing/2014/chart" uri="{C3380CC4-5D6E-409C-BE32-E72D297353CC}">
                    <c16:uniqueId val="{0000000D-94BB-4FD1-97EE-8EDD7ABE9520}"/>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'Report Tables'!$C$18</c15:sqref>
                        </c15:formulaRef>
                      </c:ext>
                    </c:extLst>
                    <c:strCache>
                      <c:ptCount val="1"/>
                      <c:pt idx="0">
                        <c:v>Fund Credits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Gilroy-Regular" panose="00000500000000000000" pitchFamily="2" charset="0"/>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'Report Tables'!$B$19:$B$27</c15:sqref>
                        </c15:formulaRef>
                      </c:ext>
                    </c:extLst>
                    <c:strCache>
                      <c:ptCount val="9"/>
                      <c:pt idx="0">
                        <c:v>Below 25</c:v>
                      </c:pt>
                      <c:pt idx="1">
                        <c:v>25-29</c:v>
                      </c:pt>
                      <c:pt idx="2">
                        <c:v>30-34</c:v>
                      </c:pt>
                      <c:pt idx="3">
                        <c:v>35-39</c:v>
                      </c:pt>
                      <c:pt idx="4">
                        <c:v>40-44</c:v>
                      </c:pt>
                      <c:pt idx="5">
                        <c:v>45-49</c:v>
                      </c:pt>
                      <c:pt idx="6">
                        <c:v>50-54</c:v>
                      </c:pt>
                      <c:pt idx="7">
                        <c:v>55-60</c:v>
                      </c:pt>
                      <c:pt idx="8">
                        <c:v>Above 60</c:v>
                      </c:pt>
                    </c:strCache>
                  </c:strRef>
                </c:cat>
                <c:val>
                  <c:numRef>
                    <c:extLst xmlns:c15="http://schemas.microsoft.com/office/drawing/2012/chart">
                      <c:ext xmlns:c15="http://schemas.microsoft.com/office/drawing/2012/chart" uri="{02D57815-91ED-43cb-92C2-25804820EDAC}">
                        <c15:formulaRef>
                          <c15:sqref>'Report Tables'!$C$19:$C$28</c15:sqref>
                        </c15:formulaRef>
                      </c:ext>
                    </c:extLst>
                    <c:numCache>
                      <c:formatCode>_(* #,##0_);_(* \(#,##0\);_(* "-"??_);_(@_)</c:formatCode>
                      <c:ptCount val="10"/>
                      <c:pt idx="0">
                        <c:v>1439647.62</c:v>
                      </c:pt>
                      <c:pt idx="1">
                        <c:v>6172882.6000000015</c:v>
                      </c:pt>
                      <c:pt idx="2">
                        <c:v>8433284.3999999985</c:v>
                      </c:pt>
                      <c:pt idx="3">
                        <c:v>10922295.030000001</c:v>
                      </c:pt>
                      <c:pt idx="4">
                        <c:v>22307345.91</c:v>
                      </c:pt>
                      <c:pt idx="5">
                        <c:v>26805211.120000005</c:v>
                      </c:pt>
                      <c:pt idx="6">
                        <c:v>19009985.609999999</c:v>
                      </c:pt>
                      <c:pt idx="7">
                        <c:v>27998567.289999995</c:v>
                      </c:pt>
                      <c:pt idx="8">
                        <c:v>10661902.76</c:v>
                      </c:pt>
                      <c:pt idx="9">
                        <c:v>133751122.34</c:v>
                      </c:pt>
                    </c:numCache>
                  </c:numRef>
                </c:val>
                <c:extLst xmlns:c15="http://schemas.microsoft.com/office/drawing/2012/chart">
                  <c:ext xmlns:c16="http://schemas.microsoft.com/office/drawing/2014/chart" uri="{C3380CC4-5D6E-409C-BE32-E72D297353CC}">
                    <c16:uniqueId val="{0000000E-94BB-4FD1-97EE-8EDD7ABE9520}"/>
                  </c:ext>
                </c:extLst>
              </c15:ser>
            </c15:filteredBarSeries>
          </c:ext>
        </c:extLst>
      </c:barChart>
      <c:catAx>
        <c:axId val="1863277951"/>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r>
                  <a:rPr lang="en-US"/>
                  <a:t>Age Bracket</a:t>
                </a:r>
              </a:p>
            </c:rich>
          </c:tx>
          <c:layout>
            <c:manualLayout>
              <c:xMode val="edge"/>
              <c:yMode val="edge"/>
              <c:x val="0.42625933334127275"/>
              <c:y val="0.83981793443941155"/>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crossAx val="1749803519"/>
        <c:crosses val="autoZero"/>
        <c:auto val="1"/>
        <c:lblAlgn val="ctr"/>
        <c:lblOffset val="100"/>
        <c:noMultiLvlLbl val="0"/>
      </c:catAx>
      <c:valAx>
        <c:axId val="1749803519"/>
        <c:scaling>
          <c:orientation val="minMax"/>
          <c:max val="0.4"/>
        </c:scaling>
        <c:delete val="0"/>
        <c:axPos val="l"/>
        <c:title>
          <c:tx>
            <c:rich>
              <a:bodyPr rot="-54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r>
                  <a:rPr lang="en-US"/>
                  <a:t>Proportion</a:t>
                </a:r>
              </a:p>
            </c:rich>
          </c:tx>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crossAx val="1863277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legend>
    <c:plotVisOnly val="1"/>
    <c:dispBlanksAs val="gap"/>
    <c:showDLblsOverMax val="0"/>
  </c:chart>
  <c:spPr>
    <a:noFill/>
    <a:ln w="9525" cap="flat" cmpd="sng" algn="ctr">
      <a:solidFill>
        <a:srgbClr val="2F5BA6"/>
      </a:solidFill>
      <a:round/>
    </a:ln>
    <a:effectLst/>
  </c:spPr>
  <c:txPr>
    <a:bodyPr/>
    <a:lstStyle/>
    <a:p>
      <a:pPr>
        <a:defRPr sz="800">
          <a:solidFill>
            <a:sysClr val="windowText" lastClr="000000"/>
          </a:solidFill>
          <a:latin typeface="Atkinson Hyperlegible" pitchFamily="50" charset="0"/>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1" i="0" u="none" strike="noStrike" kern="1200" spc="0" baseline="0">
                <a:solidFill>
                  <a:sysClr val="windowText" lastClr="000000"/>
                </a:solidFill>
                <a:latin typeface="Atkinson Hyperlegible" pitchFamily="50" charset="0"/>
                <a:ea typeface="+mn-ea"/>
                <a:cs typeface="+mn-cs"/>
              </a:defRPr>
            </a:pPr>
            <a:r>
              <a:rPr lang="en-US" sz="900" b="1" i="0" u="none" strike="noStrike" kern="1200" spc="0" baseline="0">
                <a:solidFill>
                  <a:sysClr val="windowText" lastClr="000000"/>
                </a:solidFill>
                <a:latin typeface="Atkinson Hyperlegible" pitchFamily="50" charset="0"/>
              </a:rPr>
              <a:t>Solara Summit Staff Pension Scheme</a:t>
            </a:r>
            <a:r>
              <a:rPr lang="en-US" b="1"/>
              <a:t>: </a:t>
            </a:r>
          </a:p>
          <a:p>
            <a:pPr>
              <a:defRPr b="1"/>
            </a:pPr>
            <a:r>
              <a:rPr lang="en-US" b="1"/>
              <a:t>Gender Composition as at the Analysis Date</a:t>
            </a:r>
          </a:p>
        </c:rich>
      </c:tx>
      <c:overlay val="0"/>
      <c:spPr>
        <a:noFill/>
        <a:ln>
          <a:noFill/>
        </a:ln>
        <a:effectLst/>
      </c:spPr>
      <c:txPr>
        <a:bodyPr rot="0" spcFirstLastPara="1" vertOverflow="ellipsis" vert="horz" wrap="square" anchor="ctr" anchorCtr="1"/>
        <a:lstStyle/>
        <a:p>
          <a:pPr>
            <a:defRPr sz="960" b="1" i="0" u="none" strike="noStrike" kern="1200" spc="0" baseline="0">
              <a:solidFill>
                <a:sysClr val="windowText" lastClr="000000"/>
              </a:solidFill>
              <a:latin typeface="Atkinson Hyperlegible" pitchFamily="50" charset="0"/>
              <a:ea typeface="+mn-ea"/>
              <a:cs typeface="+mn-cs"/>
            </a:defRPr>
          </a:pPr>
          <a:endParaRPr lang="en-KE"/>
        </a:p>
      </c:txPr>
    </c:title>
    <c:autoTitleDeleted val="0"/>
    <c:plotArea>
      <c:layout/>
      <c:pieChart>
        <c:varyColors val="1"/>
        <c:ser>
          <c:idx val="0"/>
          <c:order val="0"/>
          <c:dPt>
            <c:idx val="0"/>
            <c:bubble3D val="0"/>
            <c:spPr>
              <a:solidFill>
                <a:srgbClr val="C00000"/>
              </a:solidFill>
              <a:ln w="19050">
                <a:solidFill>
                  <a:schemeClr val="lt1"/>
                </a:solidFill>
              </a:ln>
              <a:effectLst/>
            </c:spPr>
            <c:extLst>
              <c:ext xmlns:c16="http://schemas.microsoft.com/office/drawing/2014/chart" uri="{C3380CC4-5D6E-409C-BE32-E72D297353CC}">
                <c16:uniqueId val="{00000001-18F4-4702-8848-B0E7CD595C8A}"/>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2-18F4-4702-8848-B0E7CD595C8A}"/>
              </c:ext>
            </c:extLst>
          </c:dPt>
          <c:dLbls>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tkinson Hyperlegible" pitchFamily="50" charset="0"/>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 Tables'!$B$55:$B$56</c:f>
              <c:strCache>
                <c:ptCount val="2"/>
                <c:pt idx="0">
                  <c:v>Male</c:v>
                </c:pt>
                <c:pt idx="1">
                  <c:v>Female</c:v>
                </c:pt>
              </c:strCache>
            </c:strRef>
          </c:cat>
          <c:val>
            <c:numRef>
              <c:f>'Report Tables'!$D$55:$D$56</c:f>
              <c:numCache>
                <c:formatCode>0%</c:formatCode>
                <c:ptCount val="2"/>
                <c:pt idx="0">
                  <c:v>0.5</c:v>
                </c:pt>
                <c:pt idx="1">
                  <c:v>0.5</c:v>
                </c:pt>
              </c:numCache>
            </c:numRef>
          </c:val>
          <c:extLst>
            <c:ext xmlns:c16="http://schemas.microsoft.com/office/drawing/2014/chart" uri="{C3380CC4-5D6E-409C-BE32-E72D297353CC}">
              <c16:uniqueId val="{00000000-18F4-4702-8848-B0E7CD595C8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2F5BA6"/>
      </a:solidFill>
      <a:round/>
    </a:ln>
    <a:effectLst/>
  </c:spPr>
  <c:txPr>
    <a:bodyPr/>
    <a:lstStyle/>
    <a:p>
      <a:pPr>
        <a:defRPr sz="800">
          <a:solidFill>
            <a:sysClr val="windowText" lastClr="000000"/>
          </a:solidFill>
          <a:latin typeface="Atkinson Hyperlegible" pitchFamily="50" charset="0"/>
        </a:defRPr>
      </a:pPr>
      <a:endParaRPr lang="en-KE"/>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solidFill>
                <a:latin typeface="Atkinson Hyperlegible" pitchFamily="50" charset="0"/>
                <a:ea typeface="+mn-ea"/>
                <a:cs typeface="+mn-cs"/>
              </a:defRPr>
            </a:pPr>
            <a:r>
              <a:rPr lang="en-US" sz="1000" b="1" i="0" u="none" strike="noStrike" kern="1200" spc="0" baseline="0">
                <a:solidFill>
                  <a:sysClr val="windowText" lastClr="000000"/>
                </a:solidFill>
                <a:latin typeface="Atkinson Hyperlegible" pitchFamily="50" charset="0"/>
              </a:rPr>
              <a:t>Solara Summit Staff Pension Scheme</a:t>
            </a:r>
            <a:r>
              <a:rPr lang="en-US" sz="1000" b="1">
                <a:solidFill>
                  <a:schemeClr val="tx1"/>
                </a:solidFill>
              </a:rPr>
              <a:t>: </a:t>
            </a:r>
          </a:p>
          <a:p>
            <a:pPr>
              <a:defRPr sz="1000" b="1">
                <a:solidFill>
                  <a:schemeClr val="tx1"/>
                </a:solidFill>
              </a:defRPr>
            </a:pPr>
            <a:r>
              <a:rPr lang="en-US" sz="1000" b="1">
                <a:solidFill>
                  <a:schemeClr val="tx1"/>
                </a:solidFill>
              </a:rPr>
              <a:t>Fund value composition </a:t>
            </a:r>
            <a:r>
              <a:rPr lang="en-US" sz="1000" b="1" baseline="0">
                <a:solidFill>
                  <a:schemeClr val="tx1"/>
                </a:solidFill>
              </a:rPr>
              <a:t>at Analysis Date</a:t>
            </a:r>
            <a:endParaRPr lang="en-US" sz="1000"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tkinson Hyperlegible" pitchFamily="50" charset="0"/>
              <a:ea typeface="+mn-ea"/>
              <a:cs typeface="+mn-cs"/>
            </a:defRPr>
          </a:pPr>
          <a:endParaRPr lang="en-KE"/>
        </a:p>
      </c:txPr>
    </c:title>
    <c:autoTitleDeleted val="0"/>
    <c:plotArea>
      <c:layout/>
      <c:pieChart>
        <c:varyColors val="1"/>
        <c:ser>
          <c:idx val="0"/>
          <c:order val="0"/>
          <c:tx>
            <c:strRef>
              <c:f>'Report Tables'!$I$18</c:f>
              <c:strCache>
                <c:ptCount val="1"/>
                <c:pt idx="0">
                  <c:v>Proportion</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FD2B-499E-8CA0-9668865BEFCF}"/>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2-FD2B-499E-8CA0-9668865BEF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FB-4B17-86FF-F4ABDEECBF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FB-4B17-86FF-F4ABDEECBF33}"/>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Atkinson Hyperlegible" pitchFamily="50" charset="0"/>
                    <a:ea typeface="+mn-ea"/>
                    <a:cs typeface="+mn-cs"/>
                  </a:defRPr>
                </a:pPr>
                <a:endParaRPr lang="en-KE"/>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 Tables'!$H$19:$H$22</c:f>
              <c:strCache>
                <c:ptCount val="4"/>
                <c:pt idx="0">
                  <c:v>Active</c:v>
                </c:pt>
                <c:pt idx="1">
                  <c:v>Deferred</c:v>
                </c:pt>
                <c:pt idx="2">
                  <c:v>Pending-Exit</c:v>
                </c:pt>
                <c:pt idx="3">
                  <c:v>Exited</c:v>
                </c:pt>
              </c:strCache>
            </c:strRef>
          </c:cat>
          <c:val>
            <c:numRef>
              <c:f>'Report Tables'!$I$19:$I$22</c:f>
              <c:numCache>
                <c:formatCode>0%</c:formatCode>
                <c:ptCount val="4"/>
                <c:pt idx="0">
                  <c:v>0.22948764722866544</c:v>
                </c:pt>
                <c:pt idx="1">
                  <c:v>0.23607790011461371</c:v>
                </c:pt>
                <c:pt idx="2">
                  <c:v>0.27762659677432056</c:v>
                </c:pt>
                <c:pt idx="3">
                  <c:v>0.25680785588240018</c:v>
                </c:pt>
              </c:numCache>
            </c:numRef>
          </c:val>
          <c:extLst>
            <c:ext xmlns:c16="http://schemas.microsoft.com/office/drawing/2014/chart" uri="{C3380CC4-5D6E-409C-BE32-E72D297353CC}">
              <c16:uniqueId val="{00000000-FD2B-499E-8CA0-9668865BEFC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legend>
    <c:plotVisOnly val="1"/>
    <c:dispBlanksAs val="gap"/>
    <c:showDLblsOverMax val="0"/>
  </c:chart>
  <c:spPr>
    <a:noFill/>
    <a:ln w="9525" cap="flat" cmpd="sng" algn="ctr">
      <a:solidFill>
        <a:srgbClr val="0137A6"/>
      </a:solidFill>
      <a:round/>
    </a:ln>
    <a:effectLst/>
  </c:spPr>
  <c:txPr>
    <a:bodyPr/>
    <a:lstStyle/>
    <a:p>
      <a:pPr>
        <a:defRPr sz="800">
          <a:latin typeface="Atkinson Hyperlegible" pitchFamily="50" charset="0"/>
        </a:defRPr>
      </a:pPr>
      <a:endParaRPr lang="en-KE"/>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Atkinson Hyperlegible" pitchFamily="50" charset="0"/>
                <a:ea typeface="+mn-ea"/>
                <a:cs typeface="+mn-cs"/>
              </a:defRPr>
            </a:pPr>
            <a:r>
              <a:rPr lang="en-US" sz="1200" b="1">
                <a:solidFill>
                  <a:schemeClr val="tx1"/>
                </a:solidFill>
              </a:rPr>
              <a:t>NSSF Declared interest</a:t>
            </a:r>
            <a:r>
              <a:rPr lang="en-US" sz="1200" b="1" baseline="0">
                <a:solidFill>
                  <a:schemeClr val="tx1"/>
                </a:solidFill>
              </a:rPr>
              <a:t> (</a:t>
            </a:r>
            <a:r>
              <a:rPr lang="en-US" sz="1200" b="1">
                <a:solidFill>
                  <a:schemeClr val="tx1"/>
                </a:solidFill>
              </a:rPr>
              <a:t>2007 - 2020)</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Atkinson Hyperlegible" pitchFamily="50" charset="0"/>
              <a:ea typeface="+mn-ea"/>
              <a:cs typeface="+mn-cs"/>
            </a:defRPr>
          </a:pPr>
          <a:endParaRPr lang="en-KE"/>
        </a:p>
      </c:txPr>
    </c:title>
    <c:autoTitleDeleted val="0"/>
    <c:plotArea>
      <c:layout/>
      <c:scatterChart>
        <c:scatterStyle val="lineMarker"/>
        <c:varyColors val="0"/>
        <c:ser>
          <c:idx val="0"/>
          <c:order val="0"/>
          <c:tx>
            <c:strRef>
              <c:f>NSSF_Data!$K$3</c:f>
              <c:strCache>
                <c:ptCount val="1"/>
                <c:pt idx="0">
                  <c:v>Declared interest%</c:v>
                </c:pt>
              </c:strCache>
            </c:strRef>
          </c:tx>
          <c:spPr>
            <a:ln w="15875" cap="rnd">
              <a:solidFill>
                <a:srgbClr val="0137A6"/>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tkinson Hyperlegible" pitchFamily="50" charset="0"/>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NSSF_Data!$J$4:$J$17</c:f>
              <c:numCache>
                <c:formatCode>General</c:formatCode>
                <c:ptCount val="14"/>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numCache>
            </c:numRef>
          </c:xVal>
          <c:yVal>
            <c:numRef>
              <c:f>NSSF_Data!$K$4:$K$17</c:f>
              <c:numCache>
                <c:formatCode>0.0%</c:formatCode>
                <c:ptCount val="14"/>
                <c:pt idx="0">
                  <c:v>0.05</c:v>
                </c:pt>
                <c:pt idx="1">
                  <c:v>0.05</c:v>
                </c:pt>
                <c:pt idx="2">
                  <c:v>0.05</c:v>
                </c:pt>
                <c:pt idx="3">
                  <c:v>0.05</c:v>
                </c:pt>
                <c:pt idx="4">
                  <c:v>7.4999999999999997E-2</c:v>
                </c:pt>
                <c:pt idx="5">
                  <c:v>7.4999999999999997E-2</c:v>
                </c:pt>
                <c:pt idx="6">
                  <c:v>0.125</c:v>
                </c:pt>
                <c:pt idx="7">
                  <c:v>0.03</c:v>
                </c:pt>
                <c:pt idx="8">
                  <c:v>0.06</c:v>
                </c:pt>
                <c:pt idx="9">
                  <c:v>7.0000000000000007E-2</c:v>
                </c:pt>
                <c:pt idx="10">
                  <c:v>7.0000000000000007E-2</c:v>
                </c:pt>
                <c:pt idx="11">
                  <c:v>0.03</c:v>
                </c:pt>
                <c:pt idx="12">
                  <c:v>0.03</c:v>
                </c:pt>
                <c:pt idx="13">
                  <c:v>0.1</c:v>
                </c:pt>
              </c:numCache>
            </c:numRef>
          </c:yVal>
          <c:smooth val="0"/>
          <c:extLst>
            <c:ext xmlns:c16="http://schemas.microsoft.com/office/drawing/2014/chart" uri="{C3380CC4-5D6E-409C-BE32-E72D297353CC}">
              <c16:uniqueId val="{00000000-E53B-43C9-BDE2-88051F3B1DAA}"/>
            </c:ext>
          </c:extLst>
        </c:ser>
        <c:dLbls>
          <c:showLegendKey val="0"/>
          <c:showVal val="0"/>
          <c:showCatName val="0"/>
          <c:showSerName val="0"/>
          <c:showPercent val="0"/>
          <c:showBubbleSize val="0"/>
        </c:dLbls>
        <c:axId val="1820123696"/>
        <c:axId val="2004886880"/>
      </c:scatterChart>
      <c:valAx>
        <c:axId val="18201236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tkinson Hyperlegible" pitchFamily="50" charset="0"/>
                <a:ea typeface="+mn-ea"/>
                <a:cs typeface="+mn-cs"/>
              </a:defRPr>
            </a:pPr>
            <a:endParaRPr lang="en-KE"/>
          </a:p>
        </c:txPr>
        <c:crossAx val="2004886880"/>
        <c:crosses val="autoZero"/>
        <c:crossBetween val="midCat"/>
      </c:valAx>
      <c:valAx>
        <c:axId val="2004886880"/>
        <c:scaling>
          <c:orientation val="minMax"/>
        </c:scaling>
        <c:delete val="1"/>
        <c:axPos val="l"/>
        <c:numFmt formatCode="0.0%" sourceLinked="1"/>
        <c:majorTickMark val="none"/>
        <c:minorTickMark val="none"/>
        <c:tickLblPos val="nextTo"/>
        <c:crossAx val="1820123696"/>
        <c:crosses val="autoZero"/>
        <c:crossBetween val="midCat"/>
      </c:valAx>
      <c:spPr>
        <a:noFill/>
        <a:ln>
          <a:noFill/>
        </a:ln>
        <a:effectLst/>
      </c:spPr>
    </c:plotArea>
    <c:plotVisOnly val="1"/>
    <c:dispBlanksAs val="gap"/>
    <c:showDLblsOverMax val="0"/>
  </c:chart>
  <c:spPr>
    <a:noFill/>
    <a:ln w="9525" cap="flat" cmpd="sng" algn="ctr">
      <a:solidFill>
        <a:srgbClr val="0137A6"/>
      </a:solidFill>
      <a:round/>
    </a:ln>
    <a:effectLst/>
  </c:spPr>
  <c:txPr>
    <a:bodyPr/>
    <a:lstStyle/>
    <a:p>
      <a:pPr>
        <a:defRPr sz="800">
          <a:latin typeface="Atkinson Hyperlegible" pitchFamily="50" charset="0"/>
        </a:defRPr>
      </a:pPr>
      <a:endParaRPr lang="en-KE"/>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960" b="1" i="0" u="none" strike="noStrike" kern="1200" spc="0" baseline="0">
                <a:solidFill>
                  <a:sysClr val="windowText" lastClr="000000"/>
                </a:solidFill>
                <a:latin typeface="Atkinson Hyperlegible" pitchFamily="50" charset="0"/>
                <a:ea typeface="+mn-ea"/>
                <a:cs typeface="+mn-cs"/>
              </a:defRPr>
            </a:pPr>
            <a:r>
              <a:rPr lang="en-US" b="1"/>
              <a:t>Kenya National Bureau</a:t>
            </a:r>
            <a:r>
              <a:rPr lang="en-US" b="1" baseline="0"/>
              <a:t> of Statistics SRBS</a:t>
            </a:r>
            <a:endParaRPr lang="en-US" b="1"/>
          </a:p>
          <a:p>
            <a:pPr algn="ctr">
              <a:defRPr b="1"/>
            </a:pPr>
            <a:r>
              <a:rPr lang="en-US" b="1"/>
              <a:t>Active Membership Profile as at the Analysis Date</a:t>
            </a:r>
          </a:p>
        </c:rich>
      </c:tx>
      <c:layout>
        <c:manualLayout>
          <c:xMode val="edge"/>
          <c:yMode val="edge"/>
          <c:x val="0.25828856119735344"/>
          <c:y val="3.7664989882917485E-2"/>
        </c:manualLayout>
      </c:layout>
      <c:overlay val="0"/>
      <c:spPr>
        <a:noFill/>
        <a:ln>
          <a:noFill/>
        </a:ln>
        <a:effectLst/>
      </c:spPr>
      <c:txPr>
        <a:bodyPr rot="0" spcFirstLastPara="1" vertOverflow="ellipsis" vert="horz" wrap="square" anchor="ctr" anchorCtr="1"/>
        <a:lstStyle/>
        <a:p>
          <a:pPr algn="ctr">
            <a:defRPr sz="960" b="1" i="0" u="none" strike="noStrike" kern="1200" spc="0" baseline="0">
              <a:solidFill>
                <a:sysClr val="windowText" lastClr="000000"/>
              </a:solidFill>
              <a:latin typeface="Atkinson Hyperlegible" pitchFamily="50" charset="0"/>
              <a:ea typeface="+mn-ea"/>
              <a:cs typeface="+mn-cs"/>
            </a:defRPr>
          </a:pPr>
          <a:endParaRPr lang="en-US"/>
        </a:p>
      </c:txPr>
    </c:title>
    <c:autoTitleDeleted val="0"/>
    <c:plotArea>
      <c:layout/>
      <c:barChart>
        <c:barDir val="col"/>
        <c:grouping val="clustered"/>
        <c:varyColors val="0"/>
        <c:ser>
          <c:idx val="1"/>
          <c:order val="1"/>
          <c:tx>
            <c:strRef>
              <c:f>'Report Tables_MS'!$D$4</c:f>
              <c:strCache>
                <c:ptCount val="1"/>
                <c:pt idx="0">
                  <c:v>% of Fund Credits</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Tables_MS'!$B$5:$B$12</c:f>
              <c:strCache>
                <c:ptCount val="8"/>
                <c:pt idx="0">
                  <c:v>26-30</c:v>
                </c:pt>
                <c:pt idx="1">
                  <c:v>31-35</c:v>
                </c:pt>
                <c:pt idx="2">
                  <c:v>36-40</c:v>
                </c:pt>
                <c:pt idx="3">
                  <c:v>41-45</c:v>
                </c:pt>
                <c:pt idx="4">
                  <c:v>46-50</c:v>
                </c:pt>
                <c:pt idx="5">
                  <c:v>51-55</c:v>
                </c:pt>
                <c:pt idx="6">
                  <c:v>56-60</c:v>
                </c:pt>
                <c:pt idx="7">
                  <c:v>&gt;61</c:v>
                </c:pt>
              </c:strCache>
            </c:strRef>
          </c:cat>
          <c:val>
            <c:numRef>
              <c:f>'Report Tables_MS'!$D$5:$D$12</c:f>
              <c:numCache>
                <c:formatCode>0%</c:formatCode>
                <c:ptCount val="8"/>
                <c:pt idx="0">
                  <c:v>8.2294808097814632E-3</c:v>
                </c:pt>
                <c:pt idx="1">
                  <c:v>6.112370427639173E-2</c:v>
                </c:pt>
                <c:pt idx="2">
                  <c:v>0.11731793977845843</c:v>
                </c:pt>
                <c:pt idx="3">
                  <c:v>9.4512419638626333E-2</c:v>
                </c:pt>
                <c:pt idx="4">
                  <c:v>0.10756045951477188</c:v>
                </c:pt>
                <c:pt idx="5">
                  <c:v>0.25640091778330815</c:v>
                </c:pt>
                <c:pt idx="6">
                  <c:v>0.34819334816428171</c:v>
                </c:pt>
                <c:pt idx="7">
                  <c:v>6.6617300343804796E-3</c:v>
                </c:pt>
              </c:numCache>
            </c:numRef>
          </c:val>
          <c:extLst>
            <c:ext xmlns:c16="http://schemas.microsoft.com/office/drawing/2014/chart" uri="{C3380CC4-5D6E-409C-BE32-E72D297353CC}">
              <c16:uniqueId val="{00000000-E064-4F42-B340-5923D8D81F5B}"/>
            </c:ext>
          </c:extLst>
        </c:ser>
        <c:ser>
          <c:idx val="3"/>
          <c:order val="3"/>
          <c:tx>
            <c:strRef>
              <c:f>'Report Tables_MS'!$F$4</c:f>
              <c:strCache>
                <c:ptCount val="1"/>
                <c:pt idx="0">
                  <c:v>% of Members</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Tables_MS'!$B$5:$B$12</c:f>
              <c:strCache>
                <c:ptCount val="8"/>
                <c:pt idx="0">
                  <c:v>26-30</c:v>
                </c:pt>
                <c:pt idx="1">
                  <c:v>31-35</c:v>
                </c:pt>
                <c:pt idx="2">
                  <c:v>36-40</c:v>
                </c:pt>
                <c:pt idx="3">
                  <c:v>41-45</c:v>
                </c:pt>
                <c:pt idx="4">
                  <c:v>46-50</c:v>
                </c:pt>
                <c:pt idx="5">
                  <c:v>51-55</c:v>
                </c:pt>
                <c:pt idx="6">
                  <c:v>56-60</c:v>
                </c:pt>
                <c:pt idx="7">
                  <c:v>&gt;61</c:v>
                </c:pt>
              </c:strCache>
            </c:strRef>
          </c:cat>
          <c:val>
            <c:numRef>
              <c:f>'Report Tables_MS'!$F$5:$F$12</c:f>
              <c:numCache>
                <c:formatCode>0%</c:formatCode>
                <c:ptCount val="8"/>
                <c:pt idx="0">
                  <c:v>2.643171806167401E-2</c:v>
                </c:pt>
                <c:pt idx="1">
                  <c:v>9.6916299559471369E-2</c:v>
                </c:pt>
                <c:pt idx="2">
                  <c:v>0.11894273127753303</c:v>
                </c:pt>
                <c:pt idx="3">
                  <c:v>0.31057268722466963</c:v>
                </c:pt>
                <c:pt idx="4">
                  <c:v>7.4889867841409691E-2</c:v>
                </c:pt>
                <c:pt idx="5">
                  <c:v>0.16519823788546256</c:v>
                </c:pt>
                <c:pt idx="6">
                  <c:v>0.20044052863436124</c:v>
                </c:pt>
                <c:pt idx="7">
                  <c:v>6.6079295154185024E-3</c:v>
                </c:pt>
              </c:numCache>
            </c:numRef>
          </c:val>
          <c:extLst>
            <c:ext xmlns:c16="http://schemas.microsoft.com/office/drawing/2014/chart" uri="{C3380CC4-5D6E-409C-BE32-E72D297353CC}">
              <c16:uniqueId val="{00000001-E064-4F42-B340-5923D8D81F5B}"/>
            </c:ext>
          </c:extLst>
        </c:ser>
        <c:dLbls>
          <c:dLblPos val="outEnd"/>
          <c:showLegendKey val="0"/>
          <c:showVal val="1"/>
          <c:showCatName val="0"/>
          <c:showSerName val="0"/>
          <c:showPercent val="0"/>
          <c:showBubbleSize val="0"/>
        </c:dLbls>
        <c:gapWidth val="219"/>
        <c:axId val="1863277951"/>
        <c:axId val="1749803519"/>
        <c:extLst>
          <c:ext xmlns:c15="http://schemas.microsoft.com/office/drawing/2012/chart" uri="{02D57815-91ED-43cb-92C2-25804820EDAC}">
            <c15:filteredBarSeries>
              <c15:ser>
                <c:idx val="0"/>
                <c:order val="0"/>
                <c:tx>
                  <c:strRef>
                    <c:extLst>
                      <c:ext uri="{02D57815-91ED-43cb-92C2-25804820EDAC}">
                        <c15:formulaRef>
                          <c15:sqref>'Report Tables_MS'!$C$4</c15:sqref>
                        </c15:formulaRef>
                      </c:ext>
                    </c:extLst>
                    <c:strCache>
                      <c:ptCount val="1"/>
                      <c:pt idx="0">
                        <c:v>Fund Credits</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tkinson Hyperlegible" pitchFamily="50" charset="0"/>
                          <a:ea typeface="+mn-ea"/>
                          <a:cs typeface="+mn-cs"/>
                        </a:defRPr>
                      </a:pPr>
                      <a:endParaRPr lang="en-KE"/>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'Report Tables_MS'!$B$5:$B$12</c15:sqref>
                        </c15:formulaRef>
                      </c:ext>
                    </c:extLst>
                    <c:strCache>
                      <c:ptCount val="8"/>
                      <c:pt idx="0">
                        <c:v>26-30</c:v>
                      </c:pt>
                      <c:pt idx="1">
                        <c:v>31-35</c:v>
                      </c:pt>
                      <c:pt idx="2">
                        <c:v>36-40</c:v>
                      </c:pt>
                      <c:pt idx="3">
                        <c:v>41-45</c:v>
                      </c:pt>
                      <c:pt idx="4">
                        <c:v>46-50</c:v>
                      </c:pt>
                      <c:pt idx="5">
                        <c:v>51-55</c:v>
                      </c:pt>
                      <c:pt idx="6">
                        <c:v>56-60</c:v>
                      </c:pt>
                      <c:pt idx="7">
                        <c:v>&gt;61</c:v>
                      </c:pt>
                    </c:strCache>
                  </c:strRef>
                </c:cat>
                <c:val>
                  <c:numRef>
                    <c:extLst>
                      <c:ext uri="{02D57815-91ED-43cb-92C2-25804820EDAC}">
                        <c15:formulaRef>
                          <c15:sqref>'Report Tables_MS'!$C$5:$C$12</c15:sqref>
                        </c15:formulaRef>
                      </c:ext>
                    </c:extLst>
                    <c:numCache>
                      <c:formatCode>_(* #,##0_);_(* \(#,##0\);_(* "-"??_);_(@_)</c:formatCode>
                      <c:ptCount val="8"/>
                      <c:pt idx="0">
                        <c:v>10233247.950000001</c:v>
                      </c:pt>
                      <c:pt idx="1">
                        <c:v>76006498.579999983</c:v>
                      </c:pt>
                      <c:pt idx="2">
                        <c:v>145883269.49000007</c:v>
                      </c:pt>
                      <c:pt idx="3">
                        <c:v>117524914.01000012</c:v>
                      </c:pt>
                      <c:pt idx="4">
                        <c:v>133749974.91000003</c:v>
                      </c:pt>
                      <c:pt idx="5">
                        <c:v>318831069.28999972</c:v>
                      </c:pt>
                      <c:pt idx="6">
                        <c:v>432973713.49000001</c:v>
                      </c:pt>
                      <c:pt idx="7" formatCode="General">
                        <c:v>8283771.0899999999</c:v>
                      </c:pt>
                    </c:numCache>
                  </c:numRef>
                </c:val>
                <c:extLst>
                  <c:ext xmlns:c16="http://schemas.microsoft.com/office/drawing/2014/chart" uri="{C3380CC4-5D6E-409C-BE32-E72D297353CC}">
                    <c16:uniqueId val="{00000002-E064-4F42-B340-5923D8D81F5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'Report Tables_MS'!$E$4</c15:sqref>
                        </c15:formulaRef>
                      </c:ext>
                    </c:extLst>
                    <c:strCache>
                      <c:ptCount val="1"/>
                      <c:pt idx="0">
                        <c:v>Membership</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tkinson Hyperlegible" pitchFamily="50" charset="0"/>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'Report Tables_MS'!$B$5:$B$12</c15:sqref>
                        </c15:formulaRef>
                      </c:ext>
                    </c:extLst>
                    <c:strCache>
                      <c:ptCount val="8"/>
                      <c:pt idx="0">
                        <c:v>26-30</c:v>
                      </c:pt>
                      <c:pt idx="1">
                        <c:v>31-35</c:v>
                      </c:pt>
                      <c:pt idx="2">
                        <c:v>36-40</c:v>
                      </c:pt>
                      <c:pt idx="3">
                        <c:v>41-45</c:v>
                      </c:pt>
                      <c:pt idx="4">
                        <c:v>46-50</c:v>
                      </c:pt>
                      <c:pt idx="5">
                        <c:v>51-55</c:v>
                      </c:pt>
                      <c:pt idx="6">
                        <c:v>56-60</c:v>
                      </c:pt>
                      <c:pt idx="7">
                        <c:v>&gt;61</c:v>
                      </c:pt>
                    </c:strCache>
                  </c:strRef>
                </c:cat>
                <c:val>
                  <c:numRef>
                    <c:extLst xmlns:c15="http://schemas.microsoft.com/office/drawing/2012/chart">
                      <c:ext xmlns:c15="http://schemas.microsoft.com/office/drawing/2012/chart" uri="{02D57815-91ED-43cb-92C2-25804820EDAC}">
                        <c15:formulaRef>
                          <c15:sqref>'Report Tables_MS'!$E$5:$E$12</c15:sqref>
                        </c15:formulaRef>
                      </c:ext>
                    </c:extLst>
                    <c:numCache>
                      <c:formatCode>General</c:formatCode>
                      <c:ptCount val="8"/>
                      <c:pt idx="0">
                        <c:v>12</c:v>
                      </c:pt>
                      <c:pt idx="1">
                        <c:v>44</c:v>
                      </c:pt>
                      <c:pt idx="2">
                        <c:v>54</c:v>
                      </c:pt>
                      <c:pt idx="3">
                        <c:v>141</c:v>
                      </c:pt>
                      <c:pt idx="4">
                        <c:v>34</c:v>
                      </c:pt>
                      <c:pt idx="5">
                        <c:v>75</c:v>
                      </c:pt>
                      <c:pt idx="6">
                        <c:v>91</c:v>
                      </c:pt>
                      <c:pt idx="7">
                        <c:v>3</c:v>
                      </c:pt>
                    </c:numCache>
                  </c:numRef>
                </c:val>
                <c:extLst xmlns:c15="http://schemas.microsoft.com/office/drawing/2012/chart">
                  <c:ext xmlns:c16="http://schemas.microsoft.com/office/drawing/2014/chart" uri="{C3380CC4-5D6E-409C-BE32-E72D297353CC}">
                    <c16:uniqueId val="{00000003-E064-4F42-B340-5923D8D81F5B}"/>
                  </c:ext>
                </c:extLst>
              </c15:ser>
            </c15:filteredBarSeries>
          </c:ext>
        </c:extLst>
      </c:barChart>
      <c:catAx>
        <c:axId val="1863277951"/>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r>
                  <a:rPr lang="en-US"/>
                  <a:t>Age Bracket</a:t>
                </a:r>
              </a:p>
            </c:rich>
          </c:tx>
          <c:layout>
            <c:manualLayout>
              <c:xMode val="edge"/>
              <c:yMode val="edge"/>
              <c:x val="0.42625933334127275"/>
              <c:y val="0.83981793443941155"/>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crossAx val="1749803519"/>
        <c:crosses val="autoZero"/>
        <c:auto val="1"/>
        <c:lblAlgn val="ctr"/>
        <c:lblOffset val="100"/>
        <c:noMultiLvlLbl val="0"/>
      </c:catAx>
      <c:valAx>
        <c:axId val="1749803519"/>
        <c:scaling>
          <c:orientation val="minMax"/>
        </c:scaling>
        <c:delete val="0"/>
        <c:axPos val="l"/>
        <c:title>
          <c:tx>
            <c:rich>
              <a:bodyPr rot="-54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r>
                  <a:rPr lang="en-US"/>
                  <a:t>Proportion</a:t>
                </a:r>
              </a:p>
            </c:rich>
          </c:tx>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crossAx val="1863277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legend>
    <c:plotVisOnly val="1"/>
    <c:dispBlanksAs val="gap"/>
    <c:showDLblsOverMax val="0"/>
  </c:chart>
  <c:spPr>
    <a:solidFill>
      <a:schemeClr val="bg1"/>
    </a:solidFill>
    <a:ln w="9525" cap="flat" cmpd="sng" algn="ctr">
      <a:solidFill>
        <a:srgbClr val="2F5BA6"/>
      </a:solidFill>
      <a:round/>
    </a:ln>
    <a:effectLst/>
  </c:spPr>
  <c:txPr>
    <a:bodyPr/>
    <a:lstStyle/>
    <a:p>
      <a:pPr>
        <a:defRPr sz="800">
          <a:solidFill>
            <a:sysClr val="windowText" lastClr="000000"/>
          </a:solidFill>
          <a:latin typeface="Atkinson Hyperlegible" pitchFamily="50" charset="0"/>
        </a:defRPr>
      </a:pPr>
      <a:endParaRPr lang="en-KE"/>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1" i="0" u="none" strike="noStrike" kern="1200" spc="0" baseline="0">
                <a:solidFill>
                  <a:sysClr val="windowText" lastClr="000000"/>
                </a:solidFill>
                <a:latin typeface="Mulish" pitchFamily="2" charset="0"/>
                <a:ea typeface="+mn-ea"/>
                <a:cs typeface="+mn-cs"/>
              </a:defRPr>
            </a:pPr>
            <a:r>
              <a:rPr lang="en-US" sz="1080" b="1" i="0" u="none" strike="noStrike" kern="1200" spc="0" baseline="0">
                <a:solidFill>
                  <a:sysClr val="windowText" lastClr="000000"/>
                </a:solidFill>
                <a:latin typeface="Mulish" pitchFamily="2" charset="0"/>
                <a:ea typeface="+mn-ea"/>
                <a:cs typeface="+mn-cs"/>
              </a:rPr>
              <a:t>Equity Bank Staff Retirement Benefits Scheme: </a:t>
            </a:r>
          </a:p>
          <a:p>
            <a:pPr>
              <a:defRPr lang="en-US" sz="1080" b="1"/>
            </a:pPr>
            <a:r>
              <a:rPr lang="en-US" sz="1080" b="1" i="0" u="none" strike="noStrike" kern="1200" spc="0" baseline="0">
                <a:solidFill>
                  <a:sysClr val="windowText" lastClr="000000"/>
                </a:solidFill>
                <a:latin typeface="Mulish" pitchFamily="2" charset="0"/>
                <a:ea typeface="+mn-ea"/>
                <a:cs typeface="+mn-cs"/>
              </a:rPr>
              <a:t>Gender Composition as at 30 June 2023</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ysClr val="windowText" lastClr="000000"/>
              </a:solidFill>
              <a:latin typeface="Mulish" pitchFamily="2" charset="0"/>
              <a:ea typeface="+mn-ea"/>
              <a:cs typeface="+mn-cs"/>
            </a:defRPr>
          </a:pPr>
          <a:endParaRPr lang="en-KE"/>
        </a:p>
      </c:txPr>
    </c:title>
    <c:autoTitleDeleted val="0"/>
    <c:plotArea>
      <c:layout/>
      <c:pieChart>
        <c:varyColors val="1"/>
        <c:ser>
          <c:idx val="0"/>
          <c:order val="0"/>
          <c:dPt>
            <c:idx val="0"/>
            <c:bubble3D val="0"/>
            <c:spPr>
              <a:solidFill>
                <a:srgbClr val="C00000"/>
              </a:solidFill>
              <a:ln w="19050">
                <a:solidFill>
                  <a:schemeClr val="lt1"/>
                </a:solidFill>
              </a:ln>
              <a:effectLst/>
            </c:spPr>
            <c:extLst>
              <c:ext xmlns:c16="http://schemas.microsoft.com/office/drawing/2014/chart" uri="{C3380CC4-5D6E-409C-BE32-E72D297353CC}">
                <c16:uniqueId val="{00000001-6948-40A8-8995-EBCDC630F9F5}"/>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6948-40A8-8995-EBCDC630F9F5}"/>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ulish" pitchFamily="2" charset="0"/>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'Report Tables_MS'!$B$68:$B$69</c:f>
              <c:numCache>
                <c:formatCode>General</c:formatCode>
                <c:ptCount val="2"/>
              </c:numCache>
            </c:numRef>
          </c:cat>
          <c:val>
            <c:numRef>
              <c:f>'Report Tables_MS'!$D$68:$D$69</c:f>
              <c:numCache>
                <c:formatCode>General</c:formatCode>
                <c:ptCount val="2"/>
              </c:numCache>
            </c:numRef>
          </c:val>
          <c:extLst>
            <c:ext xmlns:c16="http://schemas.microsoft.com/office/drawing/2014/chart" uri="{C3380CC4-5D6E-409C-BE32-E72D297353CC}">
              <c16:uniqueId val="{00000004-6948-40A8-8995-EBCDC630F9F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ulish" pitchFamily="2" charset="0"/>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F5BA6"/>
      </a:solidFill>
      <a:round/>
    </a:ln>
    <a:effectLst/>
  </c:spPr>
  <c:txPr>
    <a:bodyPr/>
    <a:lstStyle/>
    <a:p>
      <a:pPr>
        <a:defRPr>
          <a:solidFill>
            <a:sysClr val="windowText" lastClr="000000"/>
          </a:solidFill>
          <a:latin typeface="Mulish" pitchFamily="2" charset="0"/>
        </a:defRPr>
      </a:pPr>
      <a:endParaRPr lang="en-KE"/>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ysClr val="windowText" lastClr="000000"/>
                </a:solidFill>
                <a:latin typeface="Mulish" pitchFamily="2" charset="0"/>
                <a:ea typeface="+mn-ea"/>
                <a:cs typeface="+mn-cs"/>
              </a:defRPr>
            </a:pPr>
            <a:r>
              <a:rPr lang="en-US" sz="1080" b="1"/>
              <a:t>Equity Bank</a:t>
            </a:r>
            <a:r>
              <a:rPr lang="en-US" sz="1080" b="1" baseline="0"/>
              <a:t> Staff Retirement Benefits Scheme:</a:t>
            </a:r>
            <a:r>
              <a:rPr lang="en-US" sz="1080" b="1"/>
              <a:t> </a:t>
            </a:r>
          </a:p>
          <a:p>
            <a:pPr>
              <a:defRPr/>
            </a:pPr>
            <a:r>
              <a:rPr lang="en-US" sz="1080" b="1"/>
              <a:t>Age at Joining Scheme</a:t>
            </a:r>
          </a:p>
        </c:rich>
      </c:tx>
      <c:overlay val="0"/>
      <c:spPr>
        <a:noFill/>
        <a:ln>
          <a:noFill/>
        </a:ln>
        <a:effectLst/>
      </c:spPr>
      <c:txPr>
        <a:bodyPr rot="0" spcFirstLastPara="1" vertOverflow="ellipsis" vert="horz" wrap="square" anchor="ctr" anchorCtr="1"/>
        <a:lstStyle/>
        <a:p>
          <a:pPr>
            <a:defRPr sz="960" b="0" i="0" u="none" strike="noStrike" kern="1200" spc="0" baseline="0">
              <a:solidFill>
                <a:sysClr val="windowText" lastClr="000000"/>
              </a:solidFill>
              <a:latin typeface="Mulish" pitchFamily="2" charset="0"/>
              <a:ea typeface="+mn-ea"/>
              <a:cs typeface="+mn-cs"/>
            </a:defRPr>
          </a:pPr>
          <a:endParaRPr lang="en-KE"/>
        </a:p>
      </c:txPr>
    </c:title>
    <c:autoTitleDeleted val="0"/>
    <c:plotArea>
      <c:layout/>
      <c:barChart>
        <c:barDir val="col"/>
        <c:grouping val="clustered"/>
        <c:varyColors val="0"/>
        <c:ser>
          <c:idx val="0"/>
          <c:order val="0"/>
          <c:tx>
            <c:strRef>
              <c:f>'Report Tables_MS'!$C$73</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ulish" pitchFamily="2" charset="0"/>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 Tables_MS'!$B$74:$B$83</c:f>
              <c:numCache>
                <c:formatCode>General</c:formatCode>
                <c:ptCount val="10"/>
              </c:numCache>
            </c:numRef>
          </c:cat>
          <c:val>
            <c:numRef>
              <c:f>'Report Tables_MS'!$C$74:$C$83</c:f>
              <c:numCache>
                <c:formatCode>General</c:formatCode>
                <c:ptCount val="10"/>
              </c:numCache>
            </c:numRef>
          </c:val>
          <c:extLst xmlns:c15="http://schemas.microsoft.com/office/drawing/2012/chart">
            <c:ext xmlns:c16="http://schemas.microsoft.com/office/drawing/2014/chart" uri="{C3380CC4-5D6E-409C-BE32-E72D297353CC}">
              <c16:uniqueId val="{00000000-009F-4D43-B6DB-765DE0CE1C4C}"/>
            </c:ext>
          </c:extLst>
        </c:ser>
        <c:dLbls>
          <c:showLegendKey val="0"/>
          <c:showVal val="0"/>
          <c:showCatName val="0"/>
          <c:showSerName val="0"/>
          <c:showPercent val="0"/>
          <c:showBubbleSize val="0"/>
        </c:dLbls>
        <c:gapWidth val="219"/>
        <c:axId val="1863277951"/>
        <c:axId val="1749803519"/>
        <c:extLst/>
      </c:barChart>
      <c:catAx>
        <c:axId val="1863277951"/>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ulish" pitchFamily="2" charset="0"/>
                    <a:ea typeface="+mn-ea"/>
                    <a:cs typeface="+mn-cs"/>
                  </a:defRPr>
                </a:pPr>
                <a:r>
                  <a:rPr lang="en-US"/>
                  <a:t>Age Bracket</a:t>
                </a:r>
              </a:p>
            </c:rich>
          </c:tx>
          <c:layout>
            <c:manualLayout>
              <c:xMode val="edge"/>
              <c:yMode val="edge"/>
              <c:x val="0.43744815279308419"/>
              <c:y val="0.8861893813359039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ulish" pitchFamily="2" charset="0"/>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ulish" pitchFamily="2" charset="0"/>
                <a:ea typeface="+mn-ea"/>
                <a:cs typeface="+mn-cs"/>
              </a:defRPr>
            </a:pPr>
            <a:endParaRPr lang="en-KE"/>
          </a:p>
        </c:txPr>
        <c:crossAx val="1749803519"/>
        <c:crosses val="autoZero"/>
        <c:auto val="1"/>
        <c:lblAlgn val="ctr"/>
        <c:lblOffset val="100"/>
        <c:noMultiLvlLbl val="0"/>
      </c:catAx>
      <c:valAx>
        <c:axId val="1749803519"/>
        <c:scaling>
          <c:orientation val="minMax"/>
          <c:max val="0.60000000000000009"/>
        </c:scaling>
        <c:delete val="0"/>
        <c:axPos val="l"/>
        <c:title>
          <c:tx>
            <c:rich>
              <a:bodyPr rot="-5400000" spcFirstLastPara="1" vertOverflow="ellipsis" vert="horz" wrap="square" anchor="ctr" anchorCtr="1"/>
              <a:lstStyle/>
              <a:p>
                <a:pPr>
                  <a:defRPr sz="800" b="0" i="0" u="none" strike="noStrike" kern="1200" baseline="0">
                    <a:solidFill>
                      <a:sysClr val="windowText" lastClr="000000"/>
                    </a:solidFill>
                    <a:latin typeface="Mulish" pitchFamily="2" charset="0"/>
                    <a:ea typeface="+mn-ea"/>
                    <a:cs typeface="+mn-cs"/>
                  </a:defRPr>
                </a:pPr>
                <a:r>
                  <a:rPr lang="en-US"/>
                  <a:t>Proportion</a:t>
                </a:r>
              </a:p>
            </c:rich>
          </c:tx>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ulish" pitchFamily="2" charset="0"/>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ulish" pitchFamily="2" charset="0"/>
                <a:ea typeface="+mn-ea"/>
                <a:cs typeface="+mn-cs"/>
              </a:defRPr>
            </a:pPr>
            <a:endParaRPr lang="en-KE"/>
          </a:p>
        </c:txPr>
        <c:crossAx val="1863277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ulish" pitchFamily="2" charset="0"/>
              <a:ea typeface="+mn-ea"/>
              <a:cs typeface="+mn-cs"/>
            </a:defRPr>
          </a:pPr>
          <a:endParaRPr lang="en-KE"/>
        </a:p>
      </c:txPr>
    </c:legend>
    <c:plotVisOnly val="1"/>
    <c:dispBlanksAs val="gap"/>
    <c:showDLblsOverMax val="0"/>
  </c:chart>
  <c:spPr>
    <a:solidFill>
      <a:schemeClr val="bg1"/>
    </a:solidFill>
    <a:ln w="9525" cap="flat" cmpd="sng" algn="ctr">
      <a:solidFill>
        <a:srgbClr val="2F5BA6"/>
      </a:solidFill>
      <a:round/>
    </a:ln>
    <a:effectLst/>
  </c:spPr>
  <c:txPr>
    <a:bodyPr/>
    <a:lstStyle/>
    <a:p>
      <a:pPr>
        <a:defRPr sz="800">
          <a:solidFill>
            <a:sysClr val="windowText" lastClr="000000"/>
          </a:solidFill>
          <a:latin typeface="Mulish" pitchFamily="2" charset="0"/>
        </a:defRPr>
      </a:pPr>
      <a:endParaRPr lang="en-KE"/>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960" b="1" i="0" u="none" strike="noStrike" kern="1200" spc="0" baseline="0">
                <a:solidFill>
                  <a:sysClr val="windowText" lastClr="000000"/>
                </a:solidFill>
                <a:latin typeface="Atkinson Hyperlegible" pitchFamily="50" charset="0"/>
                <a:ea typeface="+mn-ea"/>
                <a:cs typeface="+mn-cs"/>
              </a:defRPr>
            </a:pPr>
            <a:r>
              <a:rPr lang="en-US" b="1"/>
              <a:t>Kenya National Bureau</a:t>
            </a:r>
            <a:r>
              <a:rPr lang="en-US" b="1" baseline="0"/>
              <a:t> of Statistics SRBS</a:t>
            </a:r>
            <a:r>
              <a:rPr lang="en-US" b="1"/>
              <a:t>: </a:t>
            </a:r>
          </a:p>
          <a:p>
            <a:pPr algn="ctr">
              <a:defRPr b="1"/>
            </a:pPr>
            <a:r>
              <a:rPr lang="en-US" b="1"/>
              <a:t>Deferred Membership Profile as at the Analysis Date</a:t>
            </a:r>
          </a:p>
        </c:rich>
      </c:tx>
      <c:layout>
        <c:manualLayout>
          <c:xMode val="edge"/>
          <c:yMode val="edge"/>
          <c:x val="0.25828856119735344"/>
          <c:y val="3.7664989882917485E-2"/>
        </c:manualLayout>
      </c:layout>
      <c:overlay val="0"/>
      <c:spPr>
        <a:noFill/>
        <a:ln>
          <a:noFill/>
        </a:ln>
        <a:effectLst/>
      </c:spPr>
      <c:txPr>
        <a:bodyPr rot="0" spcFirstLastPara="1" vertOverflow="ellipsis" vert="horz" wrap="square" anchor="ctr" anchorCtr="1"/>
        <a:lstStyle/>
        <a:p>
          <a:pPr algn="ctr">
            <a:defRPr sz="960" b="1" i="0" u="none" strike="noStrike" kern="1200" spc="0" baseline="0">
              <a:solidFill>
                <a:sysClr val="windowText" lastClr="000000"/>
              </a:solidFill>
              <a:latin typeface="Atkinson Hyperlegible" pitchFamily="50" charset="0"/>
              <a:ea typeface="+mn-ea"/>
              <a:cs typeface="+mn-cs"/>
            </a:defRPr>
          </a:pPr>
          <a:endParaRPr lang="en-KE"/>
        </a:p>
      </c:txPr>
    </c:title>
    <c:autoTitleDeleted val="0"/>
    <c:plotArea>
      <c:layout/>
      <c:barChart>
        <c:barDir val="col"/>
        <c:grouping val="clustered"/>
        <c:varyColors val="0"/>
        <c:ser>
          <c:idx val="1"/>
          <c:order val="1"/>
          <c:tx>
            <c:strRef>
              <c:f>'Report Tables_MS'!$D$19</c:f>
              <c:strCache>
                <c:ptCount val="1"/>
                <c:pt idx="0">
                  <c:v>% of Fund Credits</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Tables_MS'!$B$20:$B$26</c:f>
              <c:strCache>
                <c:ptCount val="7"/>
                <c:pt idx="0">
                  <c:v>26-30</c:v>
                </c:pt>
                <c:pt idx="1">
                  <c:v>31-35</c:v>
                </c:pt>
                <c:pt idx="2">
                  <c:v>36-40</c:v>
                </c:pt>
                <c:pt idx="3">
                  <c:v>41-45</c:v>
                </c:pt>
                <c:pt idx="4">
                  <c:v>46-50</c:v>
                </c:pt>
                <c:pt idx="5">
                  <c:v>51-55</c:v>
                </c:pt>
                <c:pt idx="6">
                  <c:v>56-60</c:v>
                </c:pt>
              </c:strCache>
            </c:strRef>
          </c:cat>
          <c:val>
            <c:numRef>
              <c:f>'Report Tables_MS'!$D$20:$D$26</c:f>
              <c:numCache>
                <c:formatCode>0%</c:formatCode>
                <c:ptCount val="7"/>
                <c:pt idx="0">
                  <c:v>1.1124570615870957E-2</c:v>
                </c:pt>
                <c:pt idx="1">
                  <c:v>0.13637338317610218</c:v>
                </c:pt>
                <c:pt idx="2">
                  <c:v>0.17343502360534649</c:v>
                </c:pt>
                <c:pt idx="3">
                  <c:v>4.9025994623809022E-2</c:v>
                </c:pt>
                <c:pt idx="4">
                  <c:v>0.10022512110714517</c:v>
                </c:pt>
                <c:pt idx="5">
                  <c:v>0.13545451925436788</c:v>
                </c:pt>
                <c:pt idx="6">
                  <c:v>0.39436138761735845</c:v>
                </c:pt>
              </c:numCache>
            </c:numRef>
          </c:val>
          <c:extLst>
            <c:ext xmlns:c16="http://schemas.microsoft.com/office/drawing/2014/chart" uri="{C3380CC4-5D6E-409C-BE32-E72D297353CC}">
              <c16:uniqueId val="{00000000-4C11-4362-8260-876B8F304DC9}"/>
            </c:ext>
          </c:extLst>
        </c:ser>
        <c:ser>
          <c:idx val="3"/>
          <c:order val="3"/>
          <c:tx>
            <c:strRef>
              <c:f>'Report Tables_MS'!$F$19</c:f>
              <c:strCache>
                <c:ptCount val="1"/>
                <c:pt idx="0">
                  <c:v>% of Members</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Tables_MS'!$B$20:$B$26</c:f>
              <c:strCache>
                <c:ptCount val="7"/>
                <c:pt idx="0">
                  <c:v>26-30</c:v>
                </c:pt>
                <c:pt idx="1">
                  <c:v>31-35</c:v>
                </c:pt>
                <c:pt idx="2">
                  <c:v>36-40</c:v>
                </c:pt>
                <c:pt idx="3">
                  <c:v>41-45</c:v>
                </c:pt>
                <c:pt idx="4">
                  <c:v>46-50</c:v>
                </c:pt>
                <c:pt idx="5">
                  <c:v>51-55</c:v>
                </c:pt>
                <c:pt idx="6">
                  <c:v>56-60</c:v>
                </c:pt>
              </c:strCache>
            </c:strRef>
          </c:cat>
          <c:val>
            <c:numRef>
              <c:f>'Report Tables_MS'!$F$20:$F$26</c:f>
              <c:numCache>
                <c:formatCode>0%</c:formatCode>
                <c:ptCount val="7"/>
                <c:pt idx="0">
                  <c:v>8.6956521739130432E-2</c:v>
                </c:pt>
                <c:pt idx="1">
                  <c:v>0.21739130434782608</c:v>
                </c:pt>
                <c:pt idx="2">
                  <c:v>0.2608695652173913</c:v>
                </c:pt>
                <c:pt idx="3">
                  <c:v>8.6956521739130432E-2</c:v>
                </c:pt>
                <c:pt idx="4">
                  <c:v>0.13043478260869565</c:v>
                </c:pt>
                <c:pt idx="5">
                  <c:v>4.3478260869565216E-2</c:v>
                </c:pt>
                <c:pt idx="6">
                  <c:v>0.17391304347826086</c:v>
                </c:pt>
              </c:numCache>
            </c:numRef>
          </c:val>
          <c:extLst>
            <c:ext xmlns:c16="http://schemas.microsoft.com/office/drawing/2014/chart" uri="{C3380CC4-5D6E-409C-BE32-E72D297353CC}">
              <c16:uniqueId val="{00000001-4C11-4362-8260-876B8F304DC9}"/>
            </c:ext>
          </c:extLst>
        </c:ser>
        <c:dLbls>
          <c:dLblPos val="outEnd"/>
          <c:showLegendKey val="0"/>
          <c:showVal val="1"/>
          <c:showCatName val="0"/>
          <c:showSerName val="0"/>
          <c:showPercent val="0"/>
          <c:showBubbleSize val="0"/>
        </c:dLbls>
        <c:gapWidth val="219"/>
        <c:axId val="1863277951"/>
        <c:axId val="1749803519"/>
        <c:extLst>
          <c:ext xmlns:c15="http://schemas.microsoft.com/office/drawing/2012/chart" uri="{02D57815-91ED-43cb-92C2-25804820EDAC}">
            <c15:filteredBarSeries>
              <c15:ser>
                <c:idx val="0"/>
                <c:order val="0"/>
                <c:tx>
                  <c:strRef>
                    <c:extLst>
                      <c:ext uri="{02D57815-91ED-43cb-92C2-25804820EDAC}">
                        <c15:formulaRef>
                          <c15:sqref>'Report Tables_MS'!$C$19</c15:sqref>
                        </c15:formulaRef>
                      </c:ext>
                    </c:extLst>
                    <c:strCache>
                      <c:ptCount val="1"/>
                      <c:pt idx="0">
                        <c:v>Fund Credits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tkinson Hyperlegible" pitchFamily="50" charset="0"/>
                          <a:ea typeface="+mn-ea"/>
                          <a:cs typeface="+mn-cs"/>
                        </a:defRPr>
                      </a:pPr>
                      <a:endParaRPr lang="en-KE"/>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'Report Tables_MS'!$B$20:$B$26</c15:sqref>
                        </c15:formulaRef>
                      </c:ext>
                    </c:extLst>
                    <c:strCache>
                      <c:ptCount val="7"/>
                      <c:pt idx="0">
                        <c:v>26-30</c:v>
                      </c:pt>
                      <c:pt idx="1">
                        <c:v>31-35</c:v>
                      </c:pt>
                      <c:pt idx="2">
                        <c:v>36-40</c:v>
                      </c:pt>
                      <c:pt idx="3">
                        <c:v>41-45</c:v>
                      </c:pt>
                      <c:pt idx="4">
                        <c:v>46-50</c:v>
                      </c:pt>
                      <c:pt idx="5">
                        <c:v>51-55</c:v>
                      </c:pt>
                      <c:pt idx="6">
                        <c:v>56-60</c:v>
                      </c:pt>
                    </c:strCache>
                  </c:strRef>
                </c:cat>
                <c:val>
                  <c:numRef>
                    <c:extLst>
                      <c:ext uri="{02D57815-91ED-43cb-92C2-25804820EDAC}">
                        <c15:formulaRef>
                          <c15:sqref>'Report Tables_MS'!$C$20:$C$26</c15:sqref>
                        </c15:formulaRef>
                      </c:ext>
                    </c:extLst>
                    <c:numCache>
                      <c:formatCode>_(* #,##0_);_(* \(#,##0\);_(* "-"??_);_(@_)</c:formatCode>
                      <c:ptCount val="7"/>
                      <c:pt idx="0">
                        <c:v>740392.66999999993</c:v>
                      </c:pt>
                      <c:pt idx="1">
                        <c:v>9076292.1799999997</c:v>
                      </c:pt>
                      <c:pt idx="2">
                        <c:v>11542919.239999998</c:v>
                      </c:pt>
                      <c:pt idx="3">
                        <c:v>3262911.29</c:v>
                      </c:pt>
                      <c:pt idx="4">
                        <c:v>6670454.7599999998</c:v>
                      </c:pt>
                      <c:pt idx="5">
                        <c:v>9015137.4499999993</c:v>
                      </c:pt>
                      <c:pt idx="6">
                        <c:v>26246611.289999999</c:v>
                      </c:pt>
                    </c:numCache>
                  </c:numRef>
                </c:val>
                <c:extLst>
                  <c:ext xmlns:c16="http://schemas.microsoft.com/office/drawing/2014/chart" uri="{C3380CC4-5D6E-409C-BE32-E72D297353CC}">
                    <c16:uniqueId val="{00000002-4C11-4362-8260-876B8F304DC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'Report Tables_MS'!$E$19</c15:sqref>
                        </c15:formulaRef>
                      </c:ext>
                    </c:extLst>
                    <c:strCache>
                      <c:ptCount val="1"/>
                      <c:pt idx="0">
                        <c:v>Membership</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tkinson Hyperlegible" pitchFamily="50" charset="0"/>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'Report Tables_MS'!$B$20:$B$26</c15:sqref>
                        </c15:formulaRef>
                      </c:ext>
                    </c:extLst>
                    <c:strCache>
                      <c:ptCount val="7"/>
                      <c:pt idx="0">
                        <c:v>26-30</c:v>
                      </c:pt>
                      <c:pt idx="1">
                        <c:v>31-35</c:v>
                      </c:pt>
                      <c:pt idx="2">
                        <c:v>36-40</c:v>
                      </c:pt>
                      <c:pt idx="3">
                        <c:v>41-45</c:v>
                      </c:pt>
                      <c:pt idx="4">
                        <c:v>46-50</c:v>
                      </c:pt>
                      <c:pt idx="5">
                        <c:v>51-55</c:v>
                      </c:pt>
                      <c:pt idx="6">
                        <c:v>56-60</c:v>
                      </c:pt>
                    </c:strCache>
                  </c:strRef>
                </c:cat>
                <c:val>
                  <c:numRef>
                    <c:extLst xmlns:c15="http://schemas.microsoft.com/office/drawing/2012/chart">
                      <c:ext xmlns:c15="http://schemas.microsoft.com/office/drawing/2012/chart" uri="{02D57815-91ED-43cb-92C2-25804820EDAC}">
                        <c15:formulaRef>
                          <c15:sqref>'Report Tables_MS'!$E$20:$E$26</c15:sqref>
                        </c15:formulaRef>
                      </c:ext>
                    </c:extLst>
                    <c:numCache>
                      <c:formatCode>General</c:formatCode>
                      <c:ptCount val="7"/>
                      <c:pt idx="0">
                        <c:v>2</c:v>
                      </c:pt>
                      <c:pt idx="1">
                        <c:v>5</c:v>
                      </c:pt>
                      <c:pt idx="2">
                        <c:v>6</c:v>
                      </c:pt>
                      <c:pt idx="3">
                        <c:v>2</c:v>
                      </c:pt>
                      <c:pt idx="4">
                        <c:v>3</c:v>
                      </c:pt>
                      <c:pt idx="5">
                        <c:v>1</c:v>
                      </c:pt>
                      <c:pt idx="6">
                        <c:v>4</c:v>
                      </c:pt>
                    </c:numCache>
                  </c:numRef>
                </c:val>
                <c:extLst xmlns:c15="http://schemas.microsoft.com/office/drawing/2012/chart">
                  <c:ext xmlns:c16="http://schemas.microsoft.com/office/drawing/2014/chart" uri="{C3380CC4-5D6E-409C-BE32-E72D297353CC}">
                    <c16:uniqueId val="{00000003-4C11-4362-8260-876B8F304DC9}"/>
                  </c:ext>
                </c:extLst>
              </c15:ser>
            </c15:filteredBarSeries>
          </c:ext>
        </c:extLst>
      </c:barChart>
      <c:catAx>
        <c:axId val="1863277951"/>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r>
                  <a:rPr lang="en-US"/>
                  <a:t>Age Bracket</a:t>
                </a:r>
              </a:p>
            </c:rich>
          </c:tx>
          <c:layout>
            <c:manualLayout>
              <c:xMode val="edge"/>
              <c:yMode val="edge"/>
              <c:x val="0.42625933334127275"/>
              <c:y val="0.83981793443941155"/>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crossAx val="1749803519"/>
        <c:crosses val="autoZero"/>
        <c:auto val="1"/>
        <c:lblAlgn val="ctr"/>
        <c:lblOffset val="100"/>
        <c:noMultiLvlLbl val="0"/>
      </c:catAx>
      <c:valAx>
        <c:axId val="1749803519"/>
        <c:scaling>
          <c:orientation val="minMax"/>
        </c:scaling>
        <c:delete val="0"/>
        <c:axPos val="l"/>
        <c:title>
          <c:tx>
            <c:rich>
              <a:bodyPr rot="-54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r>
                  <a:rPr lang="en-US"/>
                  <a:t>Proportion</a:t>
                </a:r>
              </a:p>
            </c:rich>
          </c:tx>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crossAx val="1863277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tkinson Hyperlegible" pitchFamily="50" charset="0"/>
              <a:ea typeface="+mn-ea"/>
              <a:cs typeface="+mn-cs"/>
            </a:defRPr>
          </a:pPr>
          <a:endParaRPr lang="en-KE"/>
        </a:p>
      </c:txPr>
    </c:legend>
    <c:plotVisOnly val="1"/>
    <c:dispBlanksAs val="gap"/>
    <c:showDLblsOverMax val="0"/>
  </c:chart>
  <c:spPr>
    <a:solidFill>
      <a:schemeClr val="bg1"/>
    </a:solidFill>
    <a:ln w="9525" cap="flat" cmpd="sng" algn="ctr">
      <a:solidFill>
        <a:srgbClr val="2F5BA6"/>
      </a:solidFill>
      <a:round/>
    </a:ln>
    <a:effectLst/>
  </c:spPr>
  <c:txPr>
    <a:bodyPr/>
    <a:lstStyle/>
    <a:p>
      <a:pPr>
        <a:defRPr sz="800">
          <a:solidFill>
            <a:sysClr val="windowText" lastClr="000000"/>
          </a:solidFill>
          <a:latin typeface="Atkinson Hyperlegible" pitchFamily="50" charset="0"/>
        </a:defRPr>
      </a:pPr>
      <a:endParaRPr lang="en-KE"/>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Atkinson Hyperlegible" pitchFamily="50" charset="0"/>
                <a:ea typeface="+mn-ea"/>
                <a:cs typeface="+mn-cs"/>
              </a:defRPr>
            </a:pPr>
            <a:r>
              <a:rPr lang="en-US" sz="1200" b="1">
                <a:solidFill>
                  <a:schemeClr val="tx1"/>
                </a:solidFill>
              </a:rPr>
              <a:t>Efficient Frontier</a:t>
            </a:r>
            <a:endParaRPr lang="en-KE"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Atkinson Hyperlegible" pitchFamily="50" charset="0"/>
              <a:ea typeface="+mn-ea"/>
              <a:cs typeface="+mn-cs"/>
            </a:defRPr>
          </a:pPr>
          <a:endParaRPr lang="en-KE"/>
        </a:p>
      </c:txPr>
    </c:title>
    <c:autoTitleDeleted val="0"/>
    <c:plotArea>
      <c:layout/>
      <c:scatterChart>
        <c:scatterStyle val="smoothMarker"/>
        <c:varyColors val="0"/>
        <c:ser>
          <c:idx val="1"/>
          <c:order val="1"/>
          <c:tx>
            <c:strRef>
              <c:f>'Efficient Frontier-Test'!$K$56</c:f>
              <c:strCache>
                <c:ptCount val="1"/>
                <c:pt idx="0">
                  <c:v>Porfolio Return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tkinson Hyperlegible" pitchFamily="50" charset="0"/>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'Efficient Frontier-Test'!$L$57:$P$57</c:f>
              <c:numCache>
                <c:formatCode>0%</c:formatCode>
                <c:ptCount val="5"/>
                <c:pt idx="0">
                  <c:v>0.15849121181058803</c:v>
                </c:pt>
                <c:pt idx="1">
                  <c:v>3.6948184675483373E-2</c:v>
                </c:pt>
                <c:pt idx="2">
                  <c:v>5.2574186770927872E-2</c:v>
                </c:pt>
                <c:pt idx="3">
                  <c:v>1.7322771818181714E-2</c:v>
                </c:pt>
                <c:pt idx="4">
                  <c:v>3.0439716260056888E-2</c:v>
                </c:pt>
              </c:numCache>
            </c:numRef>
          </c:xVal>
          <c:yVal>
            <c:numRef>
              <c:f>'Efficient Frontier-Test'!$L$56:$P$56</c:f>
              <c:numCache>
                <c:formatCode>0%</c:formatCode>
                <c:ptCount val="5"/>
                <c:pt idx="0">
                  <c:v>-8.0111675151248712E-3</c:v>
                </c:pt>
                <c:pt idx="1">
                  <c:v>6.0884123567479853E-2</c:v>
                </c:pt>
                <c:pt idx="2">
                  <c:v>9.5007974834682096E-2</c:v>
                </c:pt>
                <c:pt idx="3">
                  <c:v>0.10648319443935279</c:v>
                </c:pt>
                <c:pt idx="4">
                  <c:v>0.11627598159381199</c:v>
                </c:pt>
              </c:numCache>
            </c:numRef>
          </c:yVal>
          <c:smooth val="1"/>
          <c:extLst>
            <c:ext xmlns:c16="http://schemas.microsoft.com/office/drawing/2014/chart" uri="{C3380CC4-5D6E-409C-BE32-E72D297353CC}">
              <c16:uniqueId val="{00000001-4B22-41AC-B315-D706DB651B22}"/>
            </c:ext>
          </c:extLst>
        </c:ser>
        <c:dLbls>
          <c:showLegendKey val="0"/>
          <c:showVal val="0"/>
          <c:showCatName val="0"/>
          <c:showSerName val="0"/>
          <c:showPercent val="0"/>
          <c:showBubbleSize val="0"/>
        </c:dLbls>
        <c:axId val="1209559807"/>
        <c:axId val="92816079"/>
        <c:extLst>
          <c:ext xmlns:c15="http://schemas.microsoft.com/office/drawing/2012/chart" uri="{02D57815-91ED-43cb-92C2-25804820EDAC}">
            <c15:filteredScatterSeries>
              <c15: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'Efficient Frontier-Test'!$L$56:$P$56</c15:sqref>
                        </c15:formulaRef>
                      </c:ext>
                    </c:extLst>
                    <c:numCache>
                      <c:formatCode>0%</c:formatCode>
                      <c:ptCount val="5"/>
                      <c:pt idx="0">
                        <c:v>-8.0111675151248712E-3</c:v>
                      </c:pt>
                      <c:pt idx="1">
                        <c:v>6.0884123567479853E-2</c:v>
                      </c:pt>
                      <c:pt idx="2">
                        <c:v>9.5007974834682096E-2</c:v>
                      </c:pt>
                      <c:pt idx="3">
                        <c:v>0.10648319443935279</c:v>
                      </c:pt>
                      <c:pt idx="4">
                        <c:v>0.11627598159381199</c:v>
                      </c:pt>
                    </c:numCache>
                  </c:numRef>
                </c:xVal>
                <c:yVal>
                  <c:numRef>
                    <c:extLst>
                      <c:ext uri="{02D57815-91ED-43cb-92C2-25804820EDAC}">
                        <c15:formulaRef>
                          <c15:sqref>'Efficient Frontier-Test'!$L$57:$P$57</c15:sqref>
                        </c15:formulaRef>
                      </c:ext>
                    </c:extLst>
                    <c:numCache>
                      <c:formatCode>0%</c:formatCode>
                      <c:ptCount val="5"/>
                      <c:pt idx="0">
                        <c:v>0.15849121181058803</c:v>
                      </c:pt>
                      <c:pt idx="1">
                        <c:v>3.6948184675483373E-2</c:v>
                      </c:pt>
                      <c:pt idx="2">
                        <c:v>5.2574186770927872E-2</c:v>
                      </c:pt>
                      <c:pt idx="3">
                        <c:v>1.7322771818181714E-2</c:v>
                      </c:pt>
                      <c:pt idx="4">
                        <c:v>3.0439716260056888E-2</c:v>
                      </c:pt>
                    </c:numCache>
                  </c:numRef>
                </c:yVal>
                <c:smooth val="1"/>
                <c:extLst>
                  <c:ext xmlns:c16="http://schemas.microsoft.com/office/drawing/2014/chart" uri="{C3380CC4-5D6E-409C-BE32-E72D297353CC}">
                    <c16:uniqueId val="{00000000-4B22-41AC-B315-D706DB651B22}"/>
                  </c:ext>
                </c:extLst>
              </c15:ser>
            </c15:filteredScatterSeries>
          </c:ext>
        </c:extLst>
      </c:scatterChart>
      <c:valAx>
        <c:axId val="1209559807"/>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tkinson Hyperlegible" pitchFamily="50" charset="0"/>
                <a:ea typeface="+mn-ea"/>
                <a:cs typeface="+mn-cs"/>
              </a:defRPr>
            </a:pPr>
            <a:endParaRPr lang="en-KE"/>
          </a:p>
        </c:txPr>
        <c:crossAx val="92816079"/>
        <c:crosses val="autoZero"/>
        <c:crossBetween val="midCat"/>
      </c:valAx>
      <c:valAx>
        <c:axId val="92816079"/>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tkinson Hyperlegible" pitchFamily="50" charset="0"/>
                <a:ea typeface="+mn-ea"/>
                <a:cs typeface="+mn-cs"/>
              </a:defRPr>
            </a:pPr>
            <a:endParaRPr lang="en-KE"/>
          </a:p>
        </c:txPr>
        <c:crossAx val="12095598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137A6"/>
      </a:solidFill>
      <a:round/>
    </a:ln>
    <a:effectLst/>
  </c:spPr>
  <c:txPr>
    <a:bodyPr/>
    <a:lstStyle/>
    <a:p>
      <a:pPr>
        <a:defRPr>
          <a:latin typeface="Atkinson Hyperlegible" pitchFamily="50" charset="0"/>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16</xdr:col>
      <xdr:colOff>598713</xdr:colOff>
      <xdr:row>51</xdr:row>
      <xdr:rowOff>127958</xdr:rowOff>
    </xdr:from>
    <xdr:to>
      <xdr:col>27</xdr:col>
      <xdr:colOff>54931</xdr:colOff>
      <xdr:row>85</xdr:row>
      <xdr:rowOff>90715</xdr:rowOff>
    </xdr:to>
    <xdr:graphicFrame macro="">
      <xdr:nvGraphicFramePr>
        <xdr:cNvPr id="3" name="Chart 2">
          <a:extLst>
            <a:ext uri="{FF2B5EF4-FFF2-40B4-BE49-F238E27FC236}">
              <a16:creationId xmlns:a16="http://schemas.microsoft.com/office/drawing/2014/main" id="{FE59889C-9665-50F2-D731-88873E826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488668</xdr:colOff>
      <xdr:row>22</xdr:row>
      <xdr:rowOff>146474</xdr:rowOff>
    </xdr:from>
    <xdr:to>
      <xdr:col>23</xdr:col>
      <xdr:colOff>134056</xdr:colOff>
      <xdr:row>44</xdr:row>
      <xdr:rowOff>26812</xdr:rowOff>
    </xdr:to>
    <xdr:graphicFrame macro="">
      <xdr:nvGraphicFramePr>
        <xdr:cNvPr id="2" name="Chart 1">
          <a:extLst>
            <a:ext uri="{FF2B5EF4-FFF2-40B4-BE49-F238E27FC236}">
              <a16:creationId xmlns:a16="http://schemas.microsoft.com/office/drawing/2014/main" id="{85E99EA5-D5C3-0F87-5BD0-3FFA0A3A1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438010</xdr:colOff>
      <xdr:row>0</xdr:row>
      <xdr:rowOff>154659</xdr:rowOff>
    </xdr:from>
    <xdr:to>
      <xdr:col>22</xdr:col>
      <xdr:colOff>423334</xdr:colOff>
      <xdr:row>19</xdr:row>
      <xdr:rowOff>76200</xdr:rowOff>
    </xdr:to>
    <xdr:graphicFrame macro="">
      <xdr:nvGraphicFramePr>
        <xdr:cNvPr id="4" name="Chart 3">
          <a:extLst>
            <a:ext uri="{FF2B5EF4-FFF2-40B4-BE49-F238E27FC236}">
              <a16:creationId xmlns:a16="http://schemas.microsoft.com/office/drawing/2014/main" id="{91412882-4F8D-4CF0-A5C3-5D7DF25D0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456354</xdr:colOff>
      <xdr:row>89</xdr:row>
      <xdr:rowOff>95673</xdr:rowOff>
    </xdr:from>
    <xdr:to>
      <xdr:col>23</xdr:col>
      <xdr:colOff>186267</xdr:colOff>
      <xdr:row>107</xdr:row>
      <xdr:rowOff>67734</xdr:rowOff>
    </xdr:to>
    <xdr:graphicFrame macro="">
      <xdr:nvGraphicFramePr>
        <xdr:cNvPr id="5" name="Chart 4">
          <a:extLst>
            <a:ext uri="{FF2B5EF4-FFF2-40B4-BE49-F238E27FC236}">
              <a16:creationId xmlns:a16="http://schemas.microsoft.com/office/drawing/2014/main" id="{D1295A4F-5FED-29D5-5CB9-2106CA166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568111</xdr:colOff>
      <xdr:row>122</xdr:row>
      <xdr:rowOff>38098</xdr:rowOff>
    </xdr:from>
    <xdr:to>
      <xdr:col>23</xdr:col>
      <xdr:colOff>406400</xdr:colOff>
      <xdr:row>143</xdr:row>
      <xdr:rowOff>152400</xdr:rowOff>
    </xdr:to>
    <xdr:graphicFrame macro="">
      <xdr:nvGraphicFramePr>
        <xdr:cNvPr id="6" name="Chart 5">
          <a:extLst>
            <a:ext uri="{FF2B5EF4-FFF2-40B4-BE49-F238E27FC236}">
              <a16:creationId xmlns:a16="http://schemas.microsoft.com/office/drawing/2014/main" id="{6D8C4922-52BF-A0DE-BF02-76CAC8058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47060</xdr:colOff>
      <xdr:row>58</xdr:row>
      <xdr:rowOff>84667</xdr:rowOff>
    </xdr:from>
    <xdr:to>
      <xdr:col>23</xdr:col>
      <xdr:colOff>142522</xdr:colOff>
      <xdr:row>76</xdr:row>
      <xdr:rowOff>90312</xdr:rowOff>
    </xdr:to>
    <xdr:graphicFrame macro="">
      <xdr:nvGraphicFramePr>
        <xdr:cNvPr id="7" name="Chart 6">
          <a:extLst>
            <a:ext uri="{FF2B5EF4-FFF2-40B4-BE49-F238E27FC236}">
              <a16:creationId xmlns:a16="http://schemas.microsoft.com/office/drawing/2014/main" id="{DF4536F2-D388-41D1-B7CE-30F867DB8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542925"/>
    <xdr:pic>
      <xdr:nvPicPr>
        <xdr:cNvPr id="2" name="Picture 1">
          <a:extLst>
            <a:ext uri="{FF2B5EF4-FFF2-40B4-BE49-F238E27FC236}">
              <a16:creationId xmlns:a16="http://schemas.microsoft.com/office/drawing/2014/main" id="{D4DC6E1F-54CD-4268-8949-1B025DC58ED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0"/>
          <a:ext cx="981075" cy="5429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457200</xdr:colOff>
      <xdr:row>16</xdr:row>
      <xdr:rowOff>22860</xdr:rowOff>
    </xdr:from>
    <xdr:to>
      <xdr:col>30</xdr:col>
      <xdr:colOff>106680</xdr:colOff>
      <xdr:row>36</xdr:row>
      <xdr:rowOff>144780</xdr:rowOff>
    </xdr:to>
    <xdr:graphicFrame macro="">
      <xdr:nvGraphicFramePr>
        <xdr:cNvPr id="3" name="Chart 2">
          <a:extLst>
            <a:ext uri="{FF2B5EF4-FFF2-40B4-BE49-F238E27FC236}">
              <a16:creationId xmlns:a16="http://schemas.microsoft.com/office/drawing/2014/main" id="{CE6FDFC8-E83B-49EC-902F-FA7E1CCED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897195</xdr:colOff>
      <xdr:row>78</xdr:row>
      <xdr:rowOff>2295</xdr:rowOff>
    </xdr:from>
    <xdr:to>
      <xdr:col>20</xdr:col>
      <xdr:colOff>308044</xdr:colOff>
      <xdr:row>96</xdr:row>
      <xdr:rowOff>114397</xdr:rowOff>
    </xdr:to>
    <xdr:graphicFrame macro="">
      <xdr:nvGraphicFramePr>
        <xdr:cNvPr id="2" name="Chart 1">
          <a:extLst>
            <a:ext uri="{FF2B5EF4-FFF2-40B4-BE49-F238E27FC236}">
              <a16:creationId xmlns:a16="http://schemas.microsoft.com/office/drawing/2014/main" id="{C0454472-7DC6-4D9F-B79D-E47DD6AA6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35033</xdr:colOff>
      <xdr:row>76</xdr:row>
      <xdr:rowOff>29780</xdr:rowOff>
    </xdr:from>
    <xdr:to>
      <xdr:col>33</xdr:col>
      <xdr:colOff>306552</xdr:colOff>
      <xdr:row>98</xdr:row>
      <xdr:rowOff>96345</xdr:rowOff>
    </xdr:to>
    <xdr:graphicFrame macro="">
      <xdr:nvGraphicFramePr>
        <xdr:cNvPr id="3" name="Chart 2">
          <a:extLst>
            <a:ext uri="{FF2B5EF4-FFF2-40B4-BE49-F238E27FC236}">
              <a16:creationId xmlns:a16="http://schemas.microsoft.com/office/drawing/2014/main" id="{8B1CE1FF-A82F-4348-B990-F1CED6DDC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539879</xdr:colOff>
      <xdr:row>59</xdr:row>
      <xdr:rowOff>6037</xdr:rowOff>
    </xdr:from>
    <xdr:to>
      <xdr:col>37</xdr:col>
      <xdr:colOff>414083</xdr:colOff>
      <xdr:row>100</xdr:row>
      <xdr:rowOff>18675</xdr:rowOff>
    </xdr:to>
    <xdr:graphicFrame macro="">
      <xdr:nvGraphicFramePr>
        <xdr:cNvPr id="3" name="Chart 2">
          <a:extLst>
            <a:ext uri="{FF2B5EF4-FFF2-40B4-BE49-F238E27FC236}">
              <a16:creationId xmlns:a16="http://schemas.microsoft.com/office/drawing/2014/main" id="{09947FDF-D606-4B8C-B851-6AD0EEA46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575235</xdr:colOff>
      <xdr:row>7</xdr:row>
      <xdr:rowOff>37353</xdr:rowOff>
    </xdr:from>
    <xdr:to>
      <xdr:col>55</xdr:col>
      <xdr:colOff>104588</xdr:colOff>
      <xdr:row>29</xdr:row>
      <xdr:rowOff>22412</xdr:rowOff>
    </xdr:to>
    <xdr:graphicFrame macro="">
      <xdr:nvGraphicFramePr>
        <xdr:cNvPr id="5" name="Chart 2">
          <a:extLst>
            <a:ext uri="{FF2B5EF4-FFF2-40B4-BE49-F238E27FC236}">
              <a16:creationId xmlns:a16="http://schemas.microsoft.com/office/drawing/2014/main" id="{1B0C3715-BB06-4473-A9DB-25B68D508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1526431</xdr:colOff>
      <xdr:row>26</xdr:row>
      <xdr:rowOff>68208</xdr:rowOff>
    </xdr:from>
    <xdr:to>
      <xdr:col>15</xdr:col>
      <xdr:colOff>108275</xdr:colOff>
      <xdr:row>45</xdr:row>
      <xdr:rowOff>75370</xdr:rowOff>
    </xdr:to>
    <xdr:graphicFrame macro="">
      <xdr:nvGraphicFramePr>
        <xdr:cNvPr id="14" name="Chart 1">
          <a:extLst>
            <a:ext uri="{FF2B5EF4-FFF2-40B4-BE49-F238E27FC236}">
              <a16:creationId xmlns:a16="http://schemas.microsoft.com/office/drawing/2014/main" id="{020059B8-6BE1-4993-8696-934CC27B5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1766748</xdr:colOff>
      <xdr:row>48</xdr:row>
      <xdr:rowOff>106465</xdr:rowOff>
    </xdr:from>
    <xdr:to>
      <xdr:col>14</xdr:col>
      <xdr:colOff>824707</xdr:colOff>
      <xdr:row>69</xdr:row>
      <xdr:rowOff>26769</xdr:rowOff>
    </xdr:to>
    <xdr:graphicFrame macro="">
      <xdr:nvGraphicFramePr>
        <xdr:cNvPr id="3" name="Chart 2">
          <a:extLst>
            <a:ext uri="{FF2B5EF4-FFF2-40B4-BE49-F238E27FC236}">
              <a16:creationId xmlns:a16="http://schemas.microsoft.com/office/drawing/2014/main" id="{CBB56080-7451-4687-A838-84F86BF3C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1591645</xdr:colOff>
      <xdr:row>0</xdr:row>
      <xdr:rowOff>100885</xdr:rowOff>
    </xdr:from>
    <xdr:to>
      <xdr:col>13</xdr:col>
      <xdr:colOff>1224888</xdr:colOff>
      <xdr:row>23</xdr:row>
      <xdr:rowOff>1186</xdr:rowOff>
    </xdr:to>
    <xdr:graphicFrame macro="">
      <xdr:nvGraphicFramePr>
        <xdr:cNvPr id="5" name="Chart 4">
          <a:extLst>
            <a:ext uri="{FF2B5EF4-FFF2-40B4-BE49-F238E27FC236}">
              <a16:creationId xmlns:a16="http://schemas.microsoft.com/office/drawing/2014/main" id="{6D9C8E53-095D-ACDB-492B-5FC4A6662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12</xdr:col>
      <xdr:colOff>53340</xdr:colOff>
      <xdr:row>2</xdr:row>
      <xdr:rowOff>144780</xdr:rowOff>
    </xdr:from>
    <xdr:to>
      <xdr:col>21</xdr:col>
      <xdr:colOff>182880</xdr:colOff>
      <xdr:row>22</xdr:row>
      <xdr:rowOff>0</xdr:rowOff>
    </xdr:to>
    <xdr:graphicFrame macro="">
      <xdr:nvGraphicFramePr>
        <xdr:cNvPr id="2" name="Chart 1">
          <a:extLst>
            <a:ext uri="{FF2B5EF4-FFF2-40B4-BE49-F238E27FC236}">
              <a16:creationId xmlns:a16="http://schemas.microsoft.com/office/drawing/2014/main" id="{82ADAB95-E341-6ECF-C4D5-9877A2DDE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131807</xdr:colOff>
      <xdr:row>0</xdr:row>
      <xdr:rowOff>118062</xdr:rowOff>
    </xdr:from>
    <xdr:to>
      <xdr:col>12</xdr:col>
      <xdr:colOff>1630823</xdr:colOff>
      <xdr:row>17</xdr:row>
      <xdr:rowOff>14242</xdr:rowOff>
    </xdr:to>
    <xdr:graphicFrame macro="">
      <xdr:nvGraphicFramePr>
        <xdr:cNvPr id="2" name="Chart 1">
          <a:extLst>
            <a:ext uri="{FF2B5EF4-FFF2-40B4-BE49-F238E27FC236}">
              <a16:creationId xmlns:a16="http://schemas.microsoft.com/office/drawing/2014/main" id="{4DC8CCBA-9D23-4A53-BFBC-4CA6815F6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531762</xdr:colOff>
      <xdr:row>56</xdr:row>
      <xdr:rowOff>153020</xdr:rowOff>
    </xdr:from>
    <xdr:to>
      <xdr:col>14</xdr:col>
      <xdr:colOff>158575</xdr:colOff>
      <xdr:row>74</xdr:row>
      <xdr:rowOff>39676</xdr:rowOff>
    </xdr:to>
    <xdr:graphicFrame macro="">
      <xdr:nvGraphicFramePr>
        <xdr:cNvPr id="3" name="Chart 2">
          <a:extLst>
            <a:ext uri="{FF2B5EF4-FFF2-40B4-BE49-F238E27FC236}">
              <a16:creationId xmlns:a16="http://schemas.microsoft.com/office/drawing/2014/main" id="{A6073536-CEEE-46F6-A86E-29D3D6F88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238125</xdr:colOff>
      <xdr:row>59</xdr:row>
      <xdr:rowOff>178037</xdr:rowOff>
    </xdr:from>
    <xdr:to>
      <xdr:col>13</xdr:col>
      <xdr:colOff>762000</xdr:colOff>
      <xdr:row>83</xdr:row>
      <xdr:rowOff>149552</xdr:rowOff>
    </xdr:to>
    <xdr:graphicFrame macro="">
      <xdr:nvGraphicFramePr>
        <xdr:cNvPr id="4" name="Chart 3">
          <a:extLst>
            <a:ext uri="{FF2B5EF4-FFF2-40B4-BE49-F238E27FC236}">
              <a16:creationId xmlns:a16="http://schemas.microsoft.com/office/drawing/2014/main" id="{CA4C2314-1444-4C1A-9CE4-01B37ED1F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192280</xdr:colOff>
      <xdr:row>20</xdr:row>
      <xdr:rowOff>21363</xdr:rowOff>
    </xdr:from>
    <xdr:to>
      <xdr:col>12</xdr:col>
      <xdr:colOff>1929925</xdr:colOff>
      <xdr:row>36</xdr:row>
      <xdr:rowOff>99701</xdr:rowOff>
    </xdr:to>
    <xdr:graphicFrame macro="">
      <xdr:nvGraphicFramePr>
        <xdr:cNvPr id="6" name="Chart 5">
          <a:extLst>
            <a:ext uri="{FF2B5EF4-FFF2-40B4-BE49-F238E27FC236}">
              <a16:creationId xmlns:a16="http://schemas.microsoft.com/office/drawing/2014/main" id="{87C68E3C-FE10-430F-896A-A2E00B2BF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15</xdr:col>
      <xdr:colOff>76200</xdr:colOff>
      <xdr:row>36</xdr:row>
      <xdr:rowOff>38100</xdr:rowOff>
    </xdr:from>
    <xdr:to>
      <xdr:col>22</xdr:col>
      <xdr:colOff>381000</xdr:colOff>
      <xdr:row>51</xdr:row>
      <xdr:rowOff>76200</xdr:rowOff>
    </xdr:to>
    <xdr:graphicFrame macro="">
      <xdr:nvGraphicFramePr>
        <xdr:cNvPr id="4" name="Chart 3">
          <a:extLst>
            <a:ext uri="{FF2B5EF4-FFF2-40B4-BE49-F238E27FC236}">
              <a16:creationId xmlns:a16="http://schemas.microsoft.com/office/drawing/2014/main" id="{1E4E84C3-5122-2C74-0D35-6F0B82EF2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lter Owando" refreshedDate="45693.923984606481" createdVersion="8" refreshedVersion="8" minRefreshableVersion="3" recordCount="947" xr:uid="{D245EE06-F95A-4E13-8479-933EC7261FFE}">
  <cacheSource type="worksheet">
    <worksheetSource name="Membership_Analysis"/>
  </cacheSource>
  <cacheFields count="24">
    <cacheField name="M/No" numFmtId="0">
      <sharedItems containsMixedTypes="1" containsNumber="1" containsInteger="1" minValue="27" maxValue="37616981"/>
    </cacheField>
    <cacheField name="Member Name" numFmtId="0">
      <sharedItems/>
    </cacheField>
    <cacheField name="Membership Status" numFmtId="0">
      <sharedItems count="6">
        <s v="Active"/>
        <s v="Deferred"/>
        <s v="Pending-Exit"/>
        <s v="Exited"/>
        <s v="Dormant" u="1"/>
        <s v="Acive" u="1"/>
      </sharedItems>
    </cacheField>
    <cacheField name="Gender" numFmtId="0">
      <sharedItems/>
    </cacheField>
    <cacheField name="Date of Birth" numFmtId="14">
      <sharedItems containsSemiMixedTypes="0" containsNonDate="0" containsDate="1" containsString="0" minDate="1960-01-01T00:00:00" maxDate="2004-01-02T00:00:00"/>
    </cacheField>
    <cacheField name="Date of Employment" numFmtId="172">
      <sharedItems containsSemiMixedTypes="0" containsNonDate="0" containsDate="1" containsString="0" minDate="1970-01-01T00:00:00" maxDate="2024-09-02T00:00:00"/>
    </cacheField>
    <cacheField name="Date of Joining Scheme" numFmtId="172">
      <sharedItems containsSemiMixedTypes="0" containsNonDate="0" containsDate="1" containsString="0" minDate="1970-01-01T00:00:00" maxDate="2024-11-02T00:00:00"/>
    </cacheField>
    <cacheField name="Annual Salary as at Analysis Date" numFmtId="165">
      <sharedItems containsNonDate="0" containsString="0" containsBlank="1"/>
    </cacheField>
    <cacheField name="Employee" numFmtId="165">
      <sharedItems containsSemiMixedTypes="0" containsString="0" containsNumber="1" minValue="-2575" maxValue="13778608.68"/>
    </cacheField>
    <cacheField name="Employer" numFmtId="165">
      <sharedItems containsSemiMixedTypes="0" containsString="0" containsNumber="1" minValue="-3862.5" maxValue="11789254.460000001"/>
    </cacheField>
    <cacheField name="AVC" numFmtId="165">
      <sharedItems containsSemiMixedTypes="0" containsString="0" containsNumber="1" minValue="0" maxValue="1714323.3399999999"/>
    </cacheField>
    <cacheField name="Accumulated Fund Credit as at Analysis Date" numFmtId="165">
      <sharedItems containsSemiMixedTypes="0" containsString="0" containsNumber="1" minValue="-6437.5" maxValue="21587126.66"/>
    </cacheField>
    <cacheField name="Check for Duplicates in ID" numFmtId="3">
      <sharedItems containsSemiMixedTypes="0" containsString="0" containsNumber="1" containsInteger="1" minValue="0" maxValue="0"/>
    </cacheField>
    <cacheField name="Unusual Ages" numFmtId="0">
      <sharedItems/>
    </cacheField>
    <cacheField name="DOJS&gt;DOB" numFmtId="0">
      <sharedItems/>
    </cacheField>
    <cacheField name="DOJS after Est" numFmtId="0">
      <sharedItems/>
    </cacheField>
    <cacheField name="DOJS after DOE" numFmtId="0">
      <sharedItems/>
    </cacheField>
    <cacheField name="DOE&gt;DOB" numFmtId="0">
      <sharedItems/>
    </cacheField>
    <cacheField name="Age at Employment" numFmtId="1">
      <sharedItems containsSemiMixedTypes="0" containsString="0" containsNumber="1" minValue="0" maxValue="57.12054794520548"/>
    </cacheField>
    <cacheField name="Age Last Birthday" numFmtId="1">
      <sharedItems containsSemiMixedTypes="0" containsString="0" containsNumber="1" containsInteger="1" minValue="20" maxValue="64" count="41">
        <n v="55"/>
        <n v="54"/>
        <n v="52"/>
        <n v="51"/>
        <n v="50"/>
        <n v="47"/>
        <n v="48"/>
        <n v="49"/>
        <n v="40"/>
        <n v="59"/>
        <n v="36"/>
        <n v="56"/>
        <n v="35"/>
        <n v="41"/>
        <n v="46"/>
        <n v="45"/>
        <n v="39"/>
        <n v="38"/>
        <n v="44"/>
        <n v="43"/>
        <n v="34"/>
        <n v="37"/>
        <n v="42"/>
        <n v="32"/>
        <n v="53"/>
        <n v="61"/>
        <n v="33"/>
        <n v="57"/>
        <n v="31"/>
        <n v="58"/>
        <n v="30"/>
        <n v="29"/>
        <n v="60"/>
        <n v="28"/>
        <n v="27"/>
        <n v="64"/>
        <n v="26"/>
        <n v="25"/>
        <n v="24"/>
        <n v="20"/>
        <n v="63"/>
      </sharedItems>
      <fieldGroup base="19">
        <rangePr autoStart="0" autoEnd="0" startNum="25" endNum="60" groupInterval="5"/>
        <groupItems count="9">
          <s v="&lt;25"/>
          <s v="25-29"/>
          <s v="30-34"/>
          <s v="35-39"/>
          <s v="40-44"/>
          <s v="45-49"/>
          <s v="50-54"/>
          <s v="55-60"/>
          <s v="&gt;60"/>
        </groupItems>
      </fieldGroup>
    </cacheField>
    <cacheField name="Age at Joining Scheme" numFmtId="1">
      <sharedItems containsSemiMixedTypes="0" containsString="0" containsNumber="1" containsInteger="1" minValue="0" maxValue="57" count="56">
        <n v="54"/>
        <n v="53"/>
        <n v="49"/>
        <n v="0"/>
        <n v="34"/>
        <n v="37"/>
        <n v="23"/>
        <n v="50"/>
        <n v="40"/>
        <n v="29"/>
        <n v="43"/>
        <n v="32"/>
        <n v="47"/>
        <n v="48"/>
        <n v="31"/>
        <n v="39"/>
        <n v="45"/>
        <n v="46"/>
        <n v="19"/>
        <n v="27"/>
        <n v="20"/>
        <n v="24"/>
        <n v="30"/>
        <n v="25"/>
        <n v="7"/>
        <n v="44"/>
        <n v="41"/>
        <n v="33"/>
        <n v="22"/>
        <n v="36"/>
        <n v="35"/>
        <n v="28"/>
        <n v="42"/>
        <n v="26"/>
        <n v="38"/>
        <n v="11"/>
        <n v="21"/>
        <n v="18"/>
        <n v="14"/>
        <n v="2"/>
        <n v="51"/>
        <n v="1"/>
        <n v="5"/>
        <n v="10"/>
        <n v="6"/>
        <n v="4"/>
        <n v="8"/>
        <n v="3"/>
        <n v="13"/>
        <n v="12"/>
        <n v="57"/>
        <n v="9"/>
        <n v="17"/>
        <n v="15"/>
        <n v="16"/>
        <n v="52"/>
      </sharedItems>
      <fieldGroup base="20">
        <rangePr autoStart="0" autoEnd="0" startNum="20" endNum="50" groupInterval="5"/>
        <groupItems count="8">
          <s v="&lt;20"/>
          <s v="20-24"/>
          <s v="25-29"/>
          <s v="30-34"/>
          <s v="35-39"/>
          <s v="40-44"/>
          <s v="45-50"/>
          <s v="&gt;50"/>
        </groupItems>
      </fieldGroup>
    </cacheField>
    <cacheField name="Years in Service" numFmtId="1">
      <sharedItems containsSemiMixedTypes="0" containsString="0" containsNumber="1" minValue="7.9452054794520555E-2" maxValue="54.783561643835618"/>
    </cacheField>
    <cacheField name="Years To Retirement" numFmtId="1">
      <sharedItems containsSemiMixedTypes="0" containsString="0" containsNumber="1" containsInteger="1" minValue="0" maxValue="40" count="38">
        <n v="5"/>
        <n v="6"/>
        <n v="8"/>
        <n v="9"/>
        <n v="10"/>
        <n v="13"/>
        <n v="12"/>
        <n v="11"/>
        <n v="20"/>
        <n v="1"/>
        <n v="24"/>
        <n v="4"/>
        <n v="25"/>
        <n v="19"/>
        <n v="14"/>
        <n v="15"/>
        <n v="21"/>
        <n v="22"/>
        <n v="16"/>
        <n v="17"/>
        <n v="26"/>
        <n v="23"/>
        <n v="18"/>
        <n v="28"/>
        <n v="7"/>
        <n v="0"/>
        <n v="27"/>
        <n v="3"/>
        <n v="29"/>
        <n v="2"/>
        <n v="30"/>
        <n v="31"/>
        <n v="32"/>
        <n v="33"/>
        <n v="34"/>
        <n v="35"/>
        <n v="36"/>
        <n v="40"/>
      </sharedItems>
      <fieldGroup base="22">
        <rangePr autoStart="0" autoEnd="0" startNum="11" endNum="20" groupInterval="9"/>
        <groupItems count="3">
          <s v="&lt;11"/>
          <s v="11-20"/>
          <s v="&gt;20"/>
        </groupItems>
      </fieldGroup>
    </cacheField>
    <cacheField name="FC*YTR" numFmtId="165">
      <sharedItems containsSemiMixedTypes="0" containsString="0" containsNumber="1" minValue="-167375" maxValue="234313918.4000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lter Owando" refreshedDate="45693.923985185182" createdVersion="8" refreshedVersion="8" minRefreshableVersion="3" recordCount="454" xr:uid="{6371D185-8D63-44C0-9756-6F84DC71BE1C}">
  <cacheSource type="worksheet">
    <worksheetSource ref="A1:G455" sheet="IRR"/>
  </cacheSource>
  <cacheFields count="7">
    <cacheField name="M/No" numFmtId="0">
      <sharedItems containsSemiMixedTypes="0" containsString="0" containsNumber="1" containsInteger="1" minValue="1981131884" maxValue="20230001046"/>
    </cacheField>
    <cacheField name="Member Name" numFmtId="0">
      <sharedItems/>
    </cacheField>
    <cacheField name="Membership Status" numFmtId="0">
      <sharedItems/>
    </cacheField>
    <cacheField name="Gender" numFmtId="0">
      <sharedItems/>
    </cacheField>
    <cacheField name="Date of Birth" numFmtId="14">
      <sharedItems containsSemiMixedTypes="0" containsNonDate="0" containsDate="1" containsString="0" minDate="1960-09-16T00:00:00" maxDate="1996-09-25T00:00:00"/>
    </cacheField>
    <cacheField name="Age last Birthday" numFmtId="1">
      <sharedItems containsSemiMixedTypes="0" containsString="0" containsNumber="1" containsInteger="1" minValue="27" maxValue="64" count="37">
        <n v="60"/>
        <n v="61"/>
        <n v="59"/>
        <n v="58"/>
        <n v="57"/>
        <n v="64"/>
        <n v="55"/>
        <n v="56"/>
        <n v="54"/>
        <n v="52"/>
        <n v="53"/>
        <n v="51"/>
        <n v="42"/>
        <n v="45"/>
        <n v="46"/>
        <n v="47"/>
        <n v="44"/>
        <n v="43"/>
        <n v="49"/>
        <n v="48"/>
        <n v="39"/>
        <n v="50"/>
        <n v="41"/>
        <n v="37"/>
        <n v="38"/>
        <n v="36"/>
        <n v="40"/>
        <n v="34"/>
        <n v="33"/>
        <n v="35"/>
        <n v="32"/>
        <n v="31"/>
        <n v="29"/>
        <n v="28"/>
        <n v="30"/>
        <n v="63" u="1"/>
        <n v="27" u="1"/>
      </sharedItems>
    </cacheField>
    <cacheField name="IRR" numFmtId="9">
      <sharedItems containsMixedTypes="1" containsNumber="1" minValue="2.2230658892391218E-3" maxValue="0.34469672640523152" count="357">
        <e v="#N/A"/>
        <n v="0.2790592942990176" u="1"/>
        <n v="0.31990241961825816" u="1"/>
        <n v="0.25344716003643269" u="1"/>
        <n v="0.30316655252623259" u="1"/>
        <n v="0.26494232802338713" u="1"/>
        <n v="0.30206836841318685" u="1"/>
        <n v="0.28805633373685635" u="1"/>
        <n v="0.30473815863274084" u="1"/>
        <n v="0.33534315197884756" u="1"/>
        <n v="0.26561489090678064" u="1"/>
        <n v="0.29559039828791206" u="1"/>
        <n v="0.33135242074162485" u="1"/>
        <n v="0.21183275234136989" u="1"/>
        <n v="0.28224089405788438" u="1"/>
        <n v="0.28191391996282639" u="1"/>
        <n v="0.25627014207381971" u="1"/>
        <n v="0.27922202908784199" u="1"/>
        <n v="0.283086548829315" u="1"/>
        <n v="0.24342271066322541" u="1"/>
        <n v="0.21296668298473134" u="1"/>
        <n v="0.16326255204708112" u="1"/>
        <n v="0.29324686414126988" u="1"/>
        <n v="0.29405523520697036" u="1"/>
        <n v="0.15862784616075162" u="1"/>
        <n v="0.26817526731739399" u="1"/>
        <n v="0.23129721711914553" u="1"/>
        <n v="0.30686455330141776" u="1"/>
        <n v="0.24090303124266191" u="1"/>
        <n v="0.21900187271147564" u="1"/>
        <n v="0.30879567292273197" u="1"/>
        <n v="0.2912900702689003" u="1"/>
        <n v="0.29299485996667907" u="1"/>
        <n v="0.3011530083977757" u="1"/>
        <n v="0.27518177211982098" u="1"/>
        <n v="0.27898776115692342" u="1"/>
        <n v="0.30551229831532034" u="1"/>
        <n v="0.33726688458794662" u="1"/>
        <n v="0.30802880005677657" u="1"/>
        <n v="0.23985952982401632" u="1"/>
        <n v="0.31462969186386869" u="1"/>
        <n v="0.23451650107243249" u="1"/>
        <n v="0.32345044288813496" u="1"/>
        <n v="0.24031696594847185" u="1"/>
        <n v="0.30665350915224049" u="1"/>
        <n v="0.22896144443862115" u="1"/>
        <n v="0.34086043157302526" u="1"/>
        <n v="0.18469841334988973" u="1"/>
        <n v="0.29971658313226179" u="1"/>
        <n v="0.2223330550390373" u="1"/>
        <n v="0.34141940068126803" u="1"/>
        <n v="0.2358030121592441" u="1"/>
        <n v="0.23975095043357417" u="1"/>
        <n v="0.22518440425698455" u="1"/>
        <n v="0.23881851378351734" u="1"/>
        <n v="0.11448257659593358" u="1"/>
        <n v="0.3423990938776586" u="1"/>
        <n v="0.27756869443653803" u="1"/>
        <n v="0.28990403106219098" u="1"/>
        <n v="0.34432660585711211" u="1"/>
        <n v="0.3385357138014824" u="1"/>
        <n v="0.29037690546771933" u="1"/>
        <n v="0.34091771106157198" u="1"/>
        <n v="0.29748718866682966" u="1"/>
        <n v="0.33672887355652048" u="1"/>
        <n v="0.1241426773427373" u="1"/>
        <n v="0.26286135820540135" u="1"/>
        <n v="0.26910199791049011" u="1"/>
        <n v="0.20422452711596364" u="1"/>
        <n v="0.2343305529230845" u="1"/>
        <n v="0.20113673012501382" u="1"/>
        <n v="0.30161552179357237" u="1"/>
        <n v="0.18715766326331212" u="1"/>
        <n v="0.22578370644433826" u="1"/>
        <n v="0.14992530653952338" u="1"/>
        <n v="0.34131553207313775" u="1"/>
        <n v="0.29953971280907071" u="1"/>
        <n v="0.29820312654925402" u="1"/>
        <n v="0.21899651538587173" u="1"/>
        <n v="0.21484669690751018" u="1"/>
        <n v="0.29656440091945302" u="1"/>
        <n v="0.34007492039431175" u="1"/>
        <n v="0.19279372823024482" u="1"/>
        <n v="0.14098861078530675" u="1"/>
        <n v="0.34469672640523152" u="1"/>
        <n v="0.16362374568599028" u="1"/>
        <n v="0.14014847935907382" u="1"/>
        <n v="0.18588337491666485" u="1"/>
        <n v="0.34264341548799043" u="1"/>
        <n v="0.31459202642376877" u="1"/>
        <n v="0.32029481317645059" u="1"/>
        <n v="0.27408167932423422" u="1"/>
        <n v="0.23578901754603337" u="1"/>
        <n v="0.34324293873171074" u="1"/>
        <n v="0.30191757215357723" u="1"/>
        <n v="0.31584358179143246" u="1"/>
        <n v="0.15558922803952499" u="1"/>
        <n v="0.10760245005837445" u="1"/>
        <n v="0.33953805968011014" u="1"/>
        <n v="0.16993096795592724" u="1"/>
        <n v="1.0882434307799437E-2" u="1"/>
        <n v="0.1409165176379181" u="1"/>
        <n v="0.14237185648128103" u="1"/>
        <n v="0.14247162024900589" u="1"/>
        <n v="0.14404498919674019" u="1"/>
        <n v="6.3018853735224256E-2" u="1"/>
        <n v="0.14507900273880256" u="1"/>
        <n v="0.14537703202175251" u="1"/>
        <n v="0.14236965215679559" u="1"/>
        <n v="0.1269391951856304" u="1"/>
        <n v="6.0157642460408257E-2" u="1"/>
        <n v="5.6631633121181697E-2" u="1"/>
        <n v="6.5078393875724116E-2" u="1"/>
        <n v="6.6673906162849225E-2" u="1"/>
        <n v="4.6737054001713317E-2" u="1"/>
        <n v="0.14660468540660318" u="1"/>
        <n v="0.14005924376458026" u="1"/>
        <n v="0.14279855247538484" u="1"/>
        <n v="0.27446116899181072" u="1"/>
        <n v="0.14680094761440013" u="1"/>
        <n v="0.21899880194028273" u="1"/>
        <n v="0.22255801497270636" u="1"/>
        <n v="0.28500896058023428" u="1"/>
        <n v="0.28981710009316225" u="1"/>
        <n v="2.9772013750957133E-2" u="1"/>
        <n v="4.9106415991419496E-2" u="1"/>
        <n v="0.14726676841378769" u="1"/>
        <n v="0.11559665320102988" u="1"/>
        <n v="0.23892872635365678" u="1"/>
        <n v="0.10920210437565057" u="1"/>
        <n v="5.6195671551751682E-2" u="1"/>
        <n v="0.13981304384040985" u="1"/>
        <n v="0.153328636745695" u="1"/>
        <n v="0.23272200837297982" u="1"/>
        <n v="0.25597309395423357" u="1"/>
        <n v="0.22108201448524417" u="1"/>
        <n v="0.29633484220976114" u="1"/>
        <n v="1.9293975580880987E-2" u="1"/>
        <n v="6.0644278160408314E-2" u="1"/>
        <n v="0.21113296691041192" u="1"/>
        <n v="0.14011162208661632" u="1"/>
        <n v="0.1469040179388135" u="1"/>
        <n v="0.14705065884924837" u="1"/>
        <n v="0.13912760589422277" u="1"/>
        <n v="0.13832734804224037" u="1"/>
        <n v="8.1058090388091933E-2" u="1"/>
        <n v="0.13770746028602479" u="1"/>
        <n v="0.15293298837611691" u="1"/>
        <n v="0.12729143044128008" u="1"/>
        <n v="0.15302905115668139" u="1"/>
        <n v="0.12761611410398846" u="1"/>
        <n v="9.83303151483126E-2" u="1"/>
        <n v="0.13578492186485408" u="1"/>
        <n v="8.6985829934472542E-2" u="1"/>
        <n v="0.13557698791739298" u="1"/>
        <n v="2.4113763591878706E-2" u="1"/>
        <n v="7.5911995947435029E-2" u="1"/>
        <n v="9.8589005538542496E-2" u="1"/>
        <n v="9.8691738464473586E-2" u="1"/>
        <n v="9.8507517666878847E-2" u="1"/>
        <n v="2.7575991958805567E-2" u="1"/>
        <n v="2.0621267543597725E-2" u="1"/>
        <n v="1.9701712403234678E-2" u="1"/>
        <n v="9.8430836769134958E-2" u="1"/>
        <n v="9.8614513321003905E-2" u="1"/>
        <n v="9.851921152881396E-2" u="1"/>
        <n v="2.2719278617342919E-2" u="1"/>
        <n v="2.0535875729809007E-2" u="1"/>
        <n v="9.8802174238709281E-2" u="1"/>
        <n v="9.8350216238295624E-2" u="1"/>
        <n v="0.13701939333139904" u="1"/>
        <n v="9.8407356312167932E-2" u="1"/>
        <n v="9.8508648877511554E-2" u="1"/>
        <n v="9.8445476296752918E-2" u="1"/>
        <n v="2.3767012720237214E-2" u="1"/>
        <n v="9.8446208327328269E-2" u="1"/>
        <n v="0.13762022651536188" u="1"/>
        <n v="9.8487336508872883E-2" u="1"/>
        <n v="9.8355461998328883E-2" u="1"/>
        <n v="0.14068577080264996" u="1"/>
        <n v="0.12347038348088024" u="1"/>
        <n v="0.20804872420824264" u="1"/>
        <n v="9.007180226273484E-2" u="1"/>
        <n v="0.16716584466979395" u="1"/>
        <n v="0.14536686490884079" u="1"/>
        <n v="3.4066205699720895E-2" u="1"/>
        <n v="0.13001554968408294" u="1"/>
        <n v="0.12760621266486183" u="1"/>
        <n v="2.5617149893301355E-2" u="1"/>
        <n v="0.13261308554060339" u="1"/>
        <n v="0.13315878161338701" u="1"/>
        <n v="2.3254698211351652E-2" u="1"/>
        <n v="9.8182037640959216E-2" u="1"/>
        <n v="3.424406953805785E-2" u="1"/>
        <n v="0.1318811101359654" u="1"/>
        <n v="0.1333889061839279" u="1"/>
        <n v="0.19442379777104221" u="1"/>
        <n v="0.12674033591285178" u="1"/>
        <n v="1.3106951031425772E-2" u="1"/>
        <n v="9.8283786370538889E-2" u="1"/>
        <n v="1.1963026124680219E-2" u="1"/>
        <n v="9.8225990232972377E-2" u="1"/>
        <n v="0.14140809961528189" u="1"/>
        <n v="9.8210238159835872E-2" u="1"/>
        <n v="2.6880605371031482E-2" u="1"/>
        <n v="9.819122403557444E-2" u="1"/>
        <n v="9.8026474344446737E-2" u="1"/>
        <n v="0.13233904078151554" u="1"/>
        <n v="0.13107776748145952" u="1"/>
        <n v="0.1331987230627803" u="1"/>
        <n v="9.8103590776105254E-2" u="1"/>
        <n v="4.0579531811327438E-2" u="1"/>
        <n v="2.0317377179792876E-2" u="1"/>
        <n v="7.997464037540215E-3" u="1"/>
        <n v="0.17056085356088083" u="1"/>
        <n v="0.16481892276350429" u="1"/>
        <n v="0.1649982790107781" u="1"/>
        <n v="9.8186494800999918E-2" u="1"/>
        <n v="1.306342659919541E-2" u="1"/>
        <n v="9.8145915781407009E-2" u="1"/>
        <n v="9.823203701016954E-2" u="1"/>
        <n v="9.8231714930911207E-2" u="1"/>
        <n v="1.0251643394759966E-2" u="1"/>
        <n v="0.16393518035216895" u="1"/>
        <n v="9.8217026550553949E-2" u="1"/>
        <n v="8.967498387998947E-2" u="1"/>
        <n v="9.8065054499381743E-2" u="1"/>
        <n v="7.6655424341351645E-3" u="1"/>
        <n v="0.13338301514983222" u="1"/>
        <n v="9.8206057608958924E-2" u="1"/>
        <n v="7.6747965559633988E-3" u="1"/>
        <n v="8.9837796847602014E-2" u="1"/>
        <n v="9.8106015190313076E-2" u="1"/>
        <n v="9.8146638300709452E-2" u="1"/>
        <n v="0.18568485336003585" u="1"/>
        <n v="1.3574182158237141E-2" u="1"/>
        <n v="0.16445853511757993" u="1"/>
        <n v="0.13380554882476231" u="1"/>
        <n v="9.8230127949109944E-2" u="1"/>
        <n v="9.817257461557051E-2" u="1"/>
        <n v="9.3049556545919659E-3" u="1"/>
        <n v="9.8230105836283971E-2" u="1"/>
        <n v="9.8166159200515232E-2" u="1"/>
        <n v="1.458694199825057E-2" u="1"/>
        <n v="9.8105945210561485E-2" u="1"/>
        <n v="6.8706591161828614E-3" u="1"/>
        <n v="0.16411115419315597" u="1"/>
        <n v="0.13376716639133296" u="1"/>
        <n v="8.968087852382034E-2" u="1"/>
        <n v="0.16498394820110099" u="1"/>
        <n v="0.1274887986586688" u="1"/>
        <n v="9.8123406478978381E-2" u="1"/>
        <n v="0.15851900509531472" u="1"/>
        <n v="9.8163546722985717E-2" u="1"/>
        <n v="9.7990766910026575E-2" u="1"/>
        <n v="9.8185749193005947E-2" u="1"/>
        <n v="9.8090140029846853E-2" u="1"/>
        <n v="0.13229106563026075" u="1"/>
        <n v="9.8158331473460161E-2" u="1"/>
        <n v="0.1324174217672211" u="1"/>
        <n v="8.819669938374847E-3" u="1"/>
        <n v="0.12854475545759367" u="1"/>
        <n v="0.13150633821206448" u="1"/>
        <n v="2.8382645311273783E-3" u="1"/>
        <n v="1.1678341788399122E-2" u="1"/>
        <n v="9.818417930687133E-2" u="1"/>
        <n v="9.8205991346093188E-2" u="1"/>
        <n v="6.7593773046218004E-3" u="1"/>
        <n v="9.8132276992613357E-2" u="1"/>
        <n v="9.816258794232402E-2" u="1"/>
        <n v="4.5875102495690047E-3" u="1"/>
        <n v="1.9908069006352856E-2" u="1"/>
        <n v="0.13288884912947199" u="1"/>
        <n v="9.8043678814353608E-2" u="1"/>
        <n v="9.5068542578401766E-3" u="1"/>
        <n v="9.7871360532800974E-2" u="1"/>
        <n v="0.1325564272572721" u="1"/>
        <n v="1.1525940640877357E-2" u="1"/>
        <n v="9.8085519689075321E-2" u="1"/>
        <n v="9.7997078740598806E-2" u="1"/>
        <n v="3.5739503672189291E-3" u="1"/>
        <n v="9.8233717118531183E-2" u="1"/>
        <n v="3.9765091903279492E-3" u="1"/>
        <n v="5.0540401976732789E-3" u="1"/>
        <n v="9.7997047856380526E-2" u="1"/>
        <n v="9.8247530398350533E-2" u="1"/>
        <n v="0.12730503833325299" u="1"/>
        <n v="0.12724459053207332" u="1"/>
        <n v="0.12779930082921992" u="1"/>
        <n v="1.6660745396527381E-2" u="1"/>
        <n v="9.7961075974636685E-2" u="1"/>
        <n v="9.7641004362683928E-2" u="1"/>
        <n v="4.3165018248939252E-3" u="1"/>
        <n v="9.8197607782268992E-2" u="1"/>
        <n v="9.8246115513429849E-2" u="1"/>
        <n v="1.1987985179653634E-2" u="1"/>
        <n v="0.12744203343813656" u="1"/>
        <n v="0.12745380460098252" u="1"/>
        <n v="1.1140621912681942E-2" u="1"/>
        <n v="0.12750365680899367" u="1"/>
        <n v="1.165145168638917E-2" u="1"/>
        <n v="0.12738981710625485" u="1"/>
        <n v="0.12799931749170068" u="1"/>
        <n v="0.12719361596155357" u="1"/>
        <n v="1.2181966329550507E-2" u="1"/>
        <n v="9.7731768660900845E-2" u="1"/>
        <n v="1.1472316061610371E-2" u="1"/>
        <n v="0.12799070019728342" u="1"/>
        <n v="1.1318884456434497E-2" u="1"/>
        <n v="0.12768844410517449" u="1"/>
        <n v="0.12709638929492897" u="1"/>
        <n v="1.1294257056974259E-2" u="1"/>
        <n v="1.2635076698192579E-2" u="1"/>
        <n v="3.1269392767185327E-3" u="1"/>
        <n v="0.12690769743044994" u="1"/>
        <n v="1.2579667301868798E-2" u="1"/>
        <n v="0.12760374621525125" u="1"/>
        <n v="9.8004938250471074E-2" u="1"/>
        <n v="9.8018182174814214E-2" u="1"/>
        <n v="0.12788030563094646" u="1"/>
        <n v="9.8112224715785679E-2" u="1"/>
        <n v="0.15424878756375329" u="1"/>
        <n v="9.7773550816830077E-2" u="1"/>
        <n v="0.12756019495222978" u="1"/>
        <n v="1.1780663840998122E-2" u="1"/>
        <n v="0.12673737436235663" u="1"/>
        <n v="0.12744259675460359" u="1"/>
        <n v="1.1192869135013314E-2" u="1"/>
        <n v="1.1017329069897646E-2" u="1"/>
        <n v="0.12733298967077558" u="1"/>
        <n v="9.8102836248797745E-2" u="1"/>
        <n v="0.12714669714133189" u="1"/>
        <n v="1.1387660976201565E-2" u="1"/>
        <n v="1.1725813427047493E-2" u="1"/>
        <n v="9.8173735070118839E-2" u="1"/>
        <n v="1.1547104995871822E-2" u="1"/>
        <n v="0.12743114179990928" u="1"/>
        <n v="2.2230658892391218E-3" u="1"/>
        <n v="0.12752988730610917" u="1"/>
        <n v="1.1209486751844635E-2" u="1"/>
        <n v="0.12754158929056675" u="1"/>
        <n v="0.12695488861085155" u="1"/>
        <n v="1.1746991537976549E-2" u="1"/>
        <n v="0.12723540845277775" u="1"/>
        <n v="0.12713841363012621" u="1"/>
        <n v="6.402858092226088E-2" u="1"/>
        <n v="1.1576548241747741E-2" u="1"/>
        <n v="0.128047618781717" u="1"/>
        <n v="1.1032320468991696E-2" u="1"/>
        <n v="1.0990306758085254E-2" u="1"/>
        <n v="0.12712348242715471" u="1"/>
        <n v="1.0650276001112683E-2" u="1"/>
        <n v="0.12731805846780411" u="1"/>
        <n v="1.1520082684059432E-2" u="1"/>
        <n v="1.0295624963495347E-2" u="1"/>
        <n v="1.0291533019616264E-2" u="1"/>
        <n v="2.008475753108839E-2"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th Mbula" refreshedDate="45988.510287152778" createdVersion="8" refreshedVersion="8" minRefreshableVersion="3" recordCount="500" xr:uid="{79C4F683-4E49-46FD-915C-5C7E98ED1B6B}">
  <cacheSource type="worksheet">
    <worksheetSource ref="A3:Z503" sheet="Membership Analysis"/>
  </cacheSource>
  <cacheFields count="26">
    <cacheField name="M/No" numFmtId="0">
      <sharedItems/>
    </cacheField>
    <cacheField name="Member Name" numFmtId="0">
      <sharedItems/>
    </cacheField>
    <cacheField name="Membership Status" numFmtId="0">
      <sharedItems/>
    </cacheField>
    <cacheField name="Gender" numFmtId="0">
      <sharedItems/>
    </cacheField>
    <cacheField name="Date of Birth" numFmtId="14">
      <sharedItems containsSemiMixedTypes="0" containsNonDate="0" containsDate="1" containsString="0" minDate="1959-10-12T00:00:00" maxDate="2001-06-11T00:00:00"/>
    </cacheField>
    <cacheField name="Date of Employment" numFmtId="172">
      <sharedItems containsSemiMixedTypes="0" containsNonDate="0" containsDate="1" containsString="0" minDate="1995-10-23T00:00:00" maxDate="2024-12-08T00:00:00"/>
    </cacheField>
    <cacheField name="Date of Joining Scheme" numFmtId="172">
      <sharedItems containsSemiMixedTypes="0" containsNonDate="0" containsDate="1" containsString="0" minDate="1997-11-04T00:00:00" maxDate="2024-12-31T00:00:00"/>
    </cacheField>
    <cacheField name="Annual Salary as at Analysis Date" numFmtId="165">
      <sharedItems containsSemiMixedTypes="0" containsString="0" containsNumber="1" containsInteger="1" minValue="305373" maxValue="2998366"/>
    </cacheField>
    <cacheField name="Employee" numFmtId="165">
      <sharedItems containsSemiMixedTypes="0" containsString="0" containsNumber="1" minValue="16003.8" maxValue="295234.74"/>
    </cacheField>
    <cacheField name="Employer" numFmtId="165">
      <sharedItems containsSemiMixedTypes="0" containsString="0" containsNumber="1" minValue="16728.13" maxValue="290445.01"/>
    </cacheField>
    <cacheField name="AVC" numFmtId="165">
      <sharedItems containsString="0" containsBlank="1" containsNumber="1" minValue="5127.6000000000004" maxValue="49632.72"/>
    </cacheField>
    <cacheField name="Accumulated Fund Credit as at Analysis Date" numFmtId="165">
      <sharedItems containsSemiMixedTypes="0" containsString="0" containsNumber="1" minValue="43731.06" maxValue="585679.75"/>
    </cacheField>
    <cacheField name="Check for Duplicates in ID" numFmtId="3">
      <sharedItems containsSemiMixedTypes="0" containsString="0" containsNumber="1" containsInteger="1" minValue="0" maxValue="0"/>
    </cacheField>
    <cacheField name="Unusual Ages" numFmtId="0">
      <sharedItems/>
    </cacheField>
    <cacheField name="DOJS&gt;DOB" numFmtId="0">
      <sharedItems/>
    </cacheField>
    <cacheField name="DOJS after Est" numFmtId="0">
      <sharedItems/>
    </cacheField>
    <cacheField name="DOJS after DOE" numFmtId="0">
      <sharedItems/>
    </cacheField>
    <cacheField name="DOE&gt;DOB" numFmtId="0">
      <sharedItems/>
    </cacheField>
    <cacheField name="Age at Employment" numFmtId="1">
      <sharedItems containsSemiMixedTypes="0" containsString="0" containsNumber="1" minValue="17.605479452054794" maxValue="61.534246575342465"/>
    </cacheField>
    <cacheField name="Age Last Birthday" numFmtId="1">
      <sharedItems containsSemiMixedTypes="0" containsString="0" containsNumber="1" containsInteger="1" minValue="23" maxValue="65" count="43">
        <n v="49"/>
        <n v="54"/>
        <n v="44"/>
        <n v="46"/>
        <n v="58"/>
        <n v="40"/>
        <n v="45"/>
        <n v="60"/>
        <n v="61"/>
        <n v="26"/>
        <n v="51"/>
        <n v="43"/>
        <n v="30"/>
        <n v="33"/>
        <n v="57"/>
        <n v="47"/>
        <n v="28"/>
        <n v="31"/>
        <n v="32"/>
        <n v="50"/>
        <n v="39"/>
        <n v="63"/>
        <n v="48"/>
        <n v="55"/>
        <n v="52"/>
        <n v="24"/>
        <n v="41"/>
        <n v="56"/>
        <n v="37"/>
        <n v="53"/>
        <n v="65"/>
        <n v="23"/>
        <n v="42"/>
        <n v="25"/>
        <n v="64"/>
        <n v="36"/>
        <n v="29"/>
        <n v="62"/>
        <n v="35"/>
        <n v="59"/>
        <n v="34"/>
        <n v="27"/>
        <n v="38"/>
      </sharedItems>
      <fieldGroup base="19">
        <rangePr autoStart="0" autoEnd="0" startNum="25" endNum="60" groupInterval="5"/>
        <groupItems count="9">
          <s v="&lt;25"/>
          <s v="25-29"/>
          <s v="30-34"/>
          <s v="35-39"/>
          <s v="40-44"/>
          <s v="45-49"/>
          <s v="50-54"/>
          <s v="55-60"/>
          <s v="&gt;60"/>
        </groupItems>
      </fieldGroup>
    </cacheField>
    <cacheField name="Age at Joining Scheme" numFmtId="1">
      <sharedItems containsSemiMixedTypes="0" containsString="0" containsNumber="1" containsInteger="1" minValue="18" maxValue="62" count="45">
        <n v="29"/>
        <n v="27"/>
        <n v="44"/>
        <n v="53"/>
        <n v="34"/>
        <n v="26"/>
        <n v="47"/>
        <n v="54"/>
        <n v="45"/>
        <n v="41"/>
        <n v="24"/>
        <n v="36"/>
        <n v="38"/>
        <n v="19"/>
        <n v="56"/>
        <n v="33"/>
        <n v="25"/>
        <n v="20"/>
        <n v="30"/>
        <n v="43"/>
        <n v="58"/>
        <n v="42"/>
        <n v="55"/>
        <n v="60"/>
        <n v="37"/>
        <n v="21"/>
        <n v="32"/>
        <n v="31"/>
        <n v="40"/>
        <n v="50"/>
        <n v="52"/>
        <n v="39"/>
        <n v="57"/>
        <n v="51"/>
        <n v="35"/>
        <n v="46"/>
        <n v="23"/>
        <n v="22"/>
        <n v="59"/>
        <n v="49"/>
        <n v="48"/>
        <n v="28"/>
        <n v="62"/>
        <n v="61"/>
        <n v="18"/>
      </sharedItems>
      <fieldGroup base="20">
        <rangePr autoStart="0" autoEnd="0" startNum="20" endNum="50" groupInterval="5"/>
        <groupItems count="8">
          <s v="&lt;20"/>
          <s v="20-24"/>
          <s v="25-29"/>
          <s v="30-34"/>
          <s v="35-39"/>
          <s v="40-44"/>
          <s v="45-50"/>
          <s v="&gt;50"/>
        </groupItems>
      </fieldGroup>
    </cacheField>
    <cacheField name="Years in Service" numFmtId="1">
      <sharedItems containsSemiMixedTypes="0" containsString="0" containsNumber="1" minValue="2.7397260273972603E-3" maxValue="26.923287671232877"/>
    </cacheField>
    <cacheField name="Years To Retirement" numFmtId="1">
      <sharedItems containsSemiMixedTypes="0" containsString="0" containsNumber="1" containsInteger="1" minValue="0" maxValue="37" count="38">
        <n v="11"/>
        <n v="6"/>
        <n v="16"/>
        <n v="14"/>
        <n v="2"/>
        <n v="20"/>
        <n v="15"/>
        <n v="0"/>
        <n v="34"/>
        <n v="9"/>
        <n v="17"/>
        <n v="30"/>
        <n v="27"/>
        <n v="3"/>
        <n v="13"/>
        <n v="32"/>
        <n v="29"/>
        <n v="28"/>
        <n v="10"/>
        <n v="21"/>
        <n v="12"/>
        <n v="5"/>
        <n v="8"/>
        <n v="36"/>
        <n v="19"/>
        <n v="4"/>
        <n v="23"/>
        <n v="7"/>
        <n v="37"/>
        <n v="18"/>
        <n v="35"/>
        <n v="24"/>
        <n v="31"/>
        <n v="25"/>
        <n v="1"/>
        <n v="26"/>
        <n v="33"/>
        <n v="22"/>
      </sharedItems>
      <fieldGroup base="22">
        <rangePr autoStart="0" autoEnd="0" startNum="11" endNum="20" groupInterval="9"/>
        <groupItems count="3">
          <s v="&lt;11"/>
          <s v="11-20"/>
          <s v="&gt;20"/>
        </groupItems>
      </fieldGroup>
    </cacheField>
    <cacheField name="FC*YTR" numFmtId="165">
      <sharedItems containsSemiMixedTypes="0" containsString="0" containsNumber="1" minValue="0" maxValue="16283223.810000001"/>
    </cacheField>
    <cacheField name="qx" numFmtId="169">
      <sharedItems containsSemiMixedTypes="0" containsString="0" containsNumber="1" minValue="1.2099999999999999E-3" maxValue="2.2970000000000001E-2"/>
    </cacheField>
    <cacheField name="ytr(ap)x" numFmtId="169">
      <sharedItems containsSemiMixedTypes="0" containsString="0" containsNumber="1" minValue="1.7481379744824469E-3"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7">
  <r>
    <n v="10600966"/>
    <s v="Benard Omwenga"/>
    <x v="0"/>
    <s v="Male"/>
    <d v="1969-10-02T00:00:00"/>
    <d v="2021-09-15T00:00:00"/>
    <d v="2024-03-01T00:00:00"/>
    <m/>
    <n v="704900"/>
    <n v="1057350"/>
    <n v="0"/>
    <n v="1762250"/>
    <n v="0"/>
    <s v="Okay"/>
    <s v="TRUE"/>
    <b v="1"/>
    <b v="1"/>
    <b v="1"/>
    <n v="51.989041095890414"/>
    <x v="0"/>
    <x v="0"/>
    <n v="0.58356164383561648"/>
    <x v="0"/>
    <n v="8811250"/>
  </r>
  <r>
    <n v="10862954"/>
    <s v="Elizabeth Wasunna"/>
    <x v="0"/>
    <s v="Female"/>
    <d v="1970-01-12T00:00:00"/>
    <d v="2023-05-15T00:00:00"/>
    <d v="2023-12-01T00:00:00"/>
    <m/>
    <n v="750000"/>
    <n v="1125000"/>
    <n v="0"/>
    <n v="1875000"/>
    <n v="0"/>
    <s v="Okay"/>
    <s v="TRUE"/>
    <b v="1"/>
    <b v="1"/>
    <b v="1"/>
    <n v="53.372602739726027"/>
    <x v="1"/>
    <x v="1"/>
    <n v="0.83287671232876714"/>
    <x v="1"/>
    <n v="11250000"/>
  </r>
  <r>
    <n v="10882441"/>
    <s v="ALICE NDUTA NGURE"/>
    <x v="1"/>
    <s v="Female"/>
    <d v="1970-01-01T00:00:00"/>
    <d v="2019-06-01T00:00:00"/>
    <d v="2019-06-01T00:00:00"/>
    <m/>
    <n v="168156.67"/>
    <n v="246294.56"/>
    <n v="0"/>
    <n v="414451.23"/>
    <n v="0"/>
    <s v="Okay"/>
    <s v="TRUE"/>
    <b v="1"/>
    <b v="1"/>
    <b v="1"/>
    <n v="49.446575342465756"/>
    <x v="1"/>
    <x v="2"/>
    <n v="5.3369863013698629"/>
    <x v="1"/>
    <n v="2486707.38"/>
  </r>
  <r>
    <n v="109"/>
    <s v="Freda Odondi"/>
    <x v="1"/>
    <s v="Male"/>
    <d v="1970-01-01T00:00:00"/>
    <d v="1970-01-01T00:00:00"/>
    <d v="1970-01-01T00:00:00"/>
    <m/>
    <n v="0"/>
    <n v="2096255.69"/>
    <n v="0"/>
    <n v="2096255.69"/>
    <n v="0"/>
    <s v="Okay"/>
    <s v="FALSE"/>
    <b v="0"/>
    <b v="1"/>
    <b v="0"/>
    <n v="0"/>
    <x v="1"/>
    <x v="3"/>
    <n v="54.783561643835618"/>
    <x v="1"/>
    <n v="12577534.140000001"/>
  </r>
  <r>
    <n v="10956092"/>
    <s v="HORACE ONYANGO ODONGO"/>
    <x v="0"/>
    <s v="Male"/>
    <d v="1969-11-05T00:00:00"/>
    <d v="2023-12-31T00:00:00"/>
    <d v="2023-12-31T00:00:00"/>
    <m/>
    <n v="109506.46"/>
    <n v="164248.29"/>
    <n v="0"/>
    <n v="273754.75"/>
    <n v="0"/>
    <s v="Okay"/>
    <s v="TRUE"/>
    <b v="1"/>
    <b v="1"/>
    <b v="1"/>
    <n v="54.18904109589041"/>
    <x v="1"/>
    <x v="0"/>
    <n v="0.75068493150684934"/>
    <x v="1"/>
    <n v="1642528.5"/>
  </r>
  <r>
    <n v="10957840"/>
    <s v="Halima Jumapili Musa"/>
    <x v="0"/>
    <s v="Female"/>
    <d v="1972-02-24T00:00:00"/>
    <d v="2007-01-03T00:00:00"/>
    <d v="2007-01-03T00:00:00"/>
    <m/>
    <n v="778826.76"/>
    <n v="1161576.32"/>
    <n v="0"/>
    <n v="1940403.08"/>
    <n v="0"/>
    <s v="Okay"/>
    <s v="TRUE"/>
    <b v="1"/>
    <b v="1"/>
    <b v="1"/>
    <n v="34.88219178082192"/>
    <x v="2"/>
    <x v="4"/>
    <n v="17.753424657534246"/>
    <x v="2"/>
    <n v="15523224.640000001"/>
  </r>
  <r>
    <n v="11386071"/>
    <s v="David Lkitilan Surmat"/>
    <x v="0"/>
    <s v="Male"/>
    <d v="1973-07-31T00:00:00"/>
    <d v="2011-01-04T00:00:00"/>
    <d v="2011-01-04T00:00:00"/>
    <m/>
    <n v="2990261.17"/>
    <n v="4209303.32"/>
    <n v="0"/>
    <n v="7199564.4900000002"/>
    <n v="0"/>
    <s v="Okay"/>
    <s v="TRUE"/>
    <b v="1"/>
    <b v="1"/>
    <b v="1"/>
    <n v="37.454794520547942"/>
    <x v="3"/>
    <x v="5"/>
    <n v="13.747945205479452"/>
    <x v="3"/>
    <n v="64796080.410000004"/>
  </r>
  <r>
    <n v="11592988"/>
    <s v="Pauline Njoki Kamukwa"/>
    <x v="0"/>
    <s v="Female"/>
    <d v="1973-12-02T00:00:00"/>
    <d v="1997-08-25T00:00:00"/>
    <d v="1997-08-25T00:00:00"/>
    <m/>
    <n v="1993378.81"/>
    <n v="2975317.78"/>
    <n v="0"/>
    <n v="4968696.59"/>
    <n v="0"/>
    <s v="Okay"/>
    <s v="TRUE"/>
    <b v="1"/>
    <b v="1"/>
    <b v="1"/>
    <n v="23.745205479452054"/>
    <x v="4"/>
    <x v="6"/>
    <n v="27.117808219178084"/>
    <x v="4"/>
    <n v="49686965.899999999"/>
  </r>
  <r>
    <n v="11833372"/>
    <s v="Noel Omunyila Alwala"/>
    <x v="0"/>
    <s v="Female"/>
    <d v="1974-01-01T00:00:00"/>
    <d v="1997-01-08T00:00:00"/>
    <d v="1997-01-08T00:00:00"/>
    <m/>
    <n v="801554.65"/>
    <n v="1196361.8500000001"/>
    <n v="0"/>
    <n v="1997916.5"/>
    <n v="0"/>
    <s v="Okay"/>
    <s v="TRUE"/>
    <b v="0"/>
    <b v="1"/>
    <b v="1"/>
    <n v="23.035616438356165"/>
    <x v="4"/>
    <x v="6"/>
    <n v="27.745205479452054"/>
    <x v="4"/>
    <n v="19979165"/>
  </r>
  <r>
    <n v="12499027"/>
    <s v="TIMOTHY  NJAU"/>
    <x v="0"/>
    <s v="Male"/>
    <d v="1973-06-01T00:00:00"/>
    <d v="2023-12-31T00:00:00"/>
    <d v="2023-12-31T00:00:00"/>
    <m/>
    <n v="99301.17"/>
    <n v="148948.03999999998"/>
    <n v="0"/>
    <n v="248249.21"/>
    <n v="0"/>
    <s v="Okay"/>
    <s v="TRUE"/>
    <b v="1"/>
    <b v="1"/>
    <b v="1"/>
    <n v="50.61643835616438"/>
    <x v="3"/>
    <x v="7"/>
    <n v="0.75068493150684934"/>
    <x v="3"/>
    <n v="2234242.89"/>
  </r>
  <r>
    <n v="12781565"/>
    <s v="Charles Ndegwa Kariuki"/>
    <x v="1"/>
    <s v="Male"/>
    <d v="1974-05-29T00:00:00"/>
    <d v="2014-06-09T00:00:00"/>
    <d v="2014-06-09T00:00:00"/>
    <m/>
    <n v="5981259.1299999999"/>
    <n v="8495947.3499999996"/>
    <n v="0"/>
    <n v="14477206.48"/>
    <n v="0"/>
    <s v="Okay"/>
    <s v="TRUE"/>
    <b v="1"/>
    <b v="1"/>
    <b v="1"/>
    <n v="40.057534246575344"/>
    <x v="4"/>
    <x v="8"/>
    <n v="10.317808219178081"/>
    <x v="4"/>
    <n v="144772064.80000001"/>
  </r>
  <r>
    <n v="13068883"/>
    <s v="Sarah Jepkosgei Barsigan"/>
    <x v="1"/>
    <s v="Female"/>
    <d v="1976-12-31T00:00:00"/>
    <d v="2006-01-09T00:00:00"/>
    <d v="2006-01-09T00:00:00"/>
    <m/>
    <n v="603130.49"/>
    <n v="899660.04"/>
    <n v="0"/>
    <n v="1502790.53"/>
    <n v="0"/>
    <s v="Okay"/>
    <s v="TRUE"/>
    <b v="1"/>
    <b v="1"/>
    <b v="1"/>
    <n v="29.043835616438358"/>
    <x v="5"/>
    <x v="9"/>
    <n v="18.736986301369864"/>
    <x v="5"/>
    <n v="19536276.890000001"/>
  </r>
  <r>
    <n v="13072453"/>
    <s v="MARY MBUKI GACHAGUA"/>
    <x v="0"/>
    <s v="Female"/>
    <d v="1972-01-01T00:00:00"/>
    <d v="2018-03-01T00:00:00"/>
    <d v="2015-04-22T00:00:00"/>
    <m/>
    <n v="124817.38"/>
    <n v="185248.57"/>
    <n v="0"/>
    <n v="310065.95"/>
    <n v="0"/>
    <s v="Okay"/>
    <s v="TRUE"/>
    <b v="1"/>
    <b v="0"/>
    <b v="1"/>
    <n v="46.194520547945203"/>
    <x v="2"/>
    <x v="10"/>
    <n v="9.4493150684931511"/>
    <x v="2"/>
    <n v="2480527.6"/>
  </r>
  <r>
    <n v="13462235"/>
    <s v="Susane Njoki Kinyanjui"/>
    <x v="0"/>
    <s v="Female"/>
    <d v="1975-10-31T00:00:00"/>
    <d v="2008-01-04T00:00:00"/>
    <d v="2008-01-04T00:00:00"/>
    <m/>
    <n v="1127431.2"/>
    <n v="1682083.06"/>
    <n v="0"/>
    <n v="2809514.26"/>
    <n v="0"/>
    <s v="Okay"/>
    <s v="TRUE"/>
    <b v="1"/>
    <b v="1"/>
    <b v="1"/>
    <n v="32.200000000000003"/>
    <x v="6"/>
    <x v="11"/>
    <n v="16.75068493150685"/>
    <x v="6"/>
    <n v="33714171.119999997"/>
  </r>
  <r>
    <n v="13480959"/>
    <s v="Timothy Osoro Nyanamba"/>
    <x v="0"/>
    <s v="Male"/>
    <d v="1974-12-10T00:00:00"/>
    <d v="2015-10-08T00:00:00"/>
    <d v="2015-10-08T00:00:00"/>
    <m/>
    <n v="2834368.94"/>
    <n v="4309779.82"/>
    <n v="0"/>
    <n v="7144148.7599999998"/>
    <n v="0"/>
    <s v="Okay"/>
    <s v="TRUE"/>
    <b v="1"/>
    <b v="1"/>
    <b v="1"/>
    <n v="40.854794520547948"/>
    <x v="7"/>
    <x v="8"/>
    <n v="8.9863013698630141"/>
    <x v="7"/>
    <n v="78585636.359999999"/>
  </r>
  <r>
    <n v="13529887"/>
    <s v="Maude Anyango Achola"/>
    <x v="0"/>
    <s v="Female"/>
    <d v="1975-04-02T00:00:00"/>
    <d v="2005-01-10T00:00:00"/>
    <d v="2005-01-10T00:00:00"/>
    <m/>
    <n v="1527551.79"/>
    <n v="2279096.96"/>
    <n v="0"/>
    <n v="3806648.75"/>
    <n v="0"/>
    <s v="Okay"/>
    <s v="TRUE"/>
    <b v="1"/>
    <b v="1"/>
    <b v="1"/>
    <n v="29.797260273972604"/>
    <x v="7"/>
    <x v="9"/>
    <n v="19.734246575342464"/>
    <x v="7"/>
    <n v="41873136.25"/>
  </r>
  <r>
    <n v="13686448"/>
    <s v="Dennis Mbogo Mwangi"/>
    <x v="0"/>
    <s v="Male"/>
    <d v="1975-10-06T00:00:00"/>
    <d v="2010-08-11T00:00:00"/>
    <d v="2010-08-11T00:00:00"/>
    <m/>
    <n v="944888.49"/>
    <n v="1409498.07"/>
    <n v="0"/>
    <n v="2354386.56"/>
    <n v="0"/>
    <s v="Okay"/>
    <s v="TRUE"/>
    <b v="1"/>
    <b v="1"/>
    <b v="1"/>
    <n v="34.871232876712327"/>
    <x v="7"/>
    <x v="4"/>
    <n v="14.147945205479452"/>
    <x v="7"/>
    <n v="25898252.16"/>
  </r>
  <r>
    <n v="1371039"/>
    <s v="Pricillar  Rehema  Chengo"/>
    <x v="0"/>
    <s v="Female"/>
    <d v="1976-05-23T00:00:00"/>
    <d v="2023-06-26T00:00:00"/>
    <d v="2024-01-01T00:00:00"/>
    <m/>
    <n v="41318.1"/>
    <n v="61977.15"/>
    <n v="0"/>
    <n v="103295.25"/>
    <n v="0"/>
    <s v="Okay"/>
    <s v="TRUE"/>
    <b v="1"/>
    <b v="1"/>
    <b v="1"/>
    <n v="47.123287671232873"/>
    <x v="6"/>
    <x v="12"/>
    <n v="0.74794520547945209"/>
    <x v="6"/>
    <n v="1239543"/>
  </r>
  <r>
    <n v="13783655"/>
    <s v="Florence Mueni Kimanthi"/>
    <x v="0"/>
    <s v="Female"/>
    <d v="1976-10-11T00:00:00"/>
    <d v="2011-03-14T00:00:00"/>
    <d v="2011-03-14T00:00:00"/>
    <m/>
    <n v="936319.61"/>
    <n v="1396186.24"/>
    <n v="0"/>
    <n v="2332505.85"/>
    <n v="0"/>
    <s v="Okay"/>
    <s v="TRUE"/>
    <b v="1"/>
    <b v="1"/>
    <b v="1"/>
    <n v="34.443835616438356"/>
    <x v="6"/>
    <x v="4"/>
    <n v="13.558904109589042"/>
    <x v="6"/>
    <n v="27990070.200000003"/>
  </r>
  <r>
    <n v="13797020"/>
    <s v="VIRGINIA  NDIRANGU"/>
    <x v="0"/>
    <s v="Female"/>
    <d v="1975-02-03T00:00:00"/>
    <d v="2020-01-01T00:00:00"/>
    <d v="2023-10-01T00:00:00"/>
    <m/>
    <n v="99301.17"/>
    <n v="148948.03999999998"/>
    <n v="0"/>
    <n v="248249.21"/>
    <n v="0"/>
    <s v="Okay"/>
    <s v="TRUE"/>
    <b v="1"/>
    <b v="1"/>
    <b v="1"/>
    <n v="44.939726027397263"/>
    <x v="7"/>
    <x v="13"/>
    <n v="1"/>
    <x v="7"/>
    <n v="2730741.31"/>
  </r>
  <r>
    <n v="13808250"/>
    <s v="Esther Njeri Kamau"/>
    <x v="0"/>
    <s v="Female"/>
    <d v="1976-12-28T00:00:00"/>
    <d v="2008-01-04T00:00:00"/>
    <d v="2008-01-04T00:00:00"/>
    <m/>
    <n v="1255062.98"/>
    <n v="1872107.74"/>
    <n v="0"/>
    <n v="3127170.72"/>
    <n v="0"/>
    <s v="Okay"/>
    <s v="TRUE"/>
    <b v="1"/>
    <b v="1"/>
    <b v="1"/>
    <n v="31.038356164383561"/>
    <x v="5"/>
    <x v="14"/>
    <n v="16.75068493150685"/>
    <x v="5"/>
    <n v="40653219.359999999"/>
  </r>
  <r>
    <n v="13892294"/>
    <s v="Erick Cortina Omondi"/>
    <x v="1"/>
    <s v="Male"/>
    <d v="1976-01-01T00:00:00"/>
    <d v="2015-11-01T00:00:00"/>
    <d v="2015-11-01T00:00:00"/>
    <m/>
    <n v="145629.42000000001"/>
    <n v="216481.84"/>
    <n v="0"/>
    <n v="362111.26"/>
    <n v="0"/>
    <s v="Okay"/>
    <s v="TRUE"/>
    <b v="1"/>
    <b v="1"/>
    <b v="1"/>
    <n v="39.860273972602741"/>
    <x v="6"/>
    <x v="15"/>
    <n v="8.9205479452054792"/>
    <x v="6"/>
    <n v="4345335.12"/>
  </r>
  <r>
    <n v="1402"/>
    <s v="Francis Wambua Mweu"/>
    <x v="1"/>
    <s v="Male"/>
    <d v="1970-01-01T00:00:00"/>
    <d v="1970-01-01T00:00:00"/>
    <d v="1970-01-01T00:00:00"/>
    <m/>
    <n v="22846.42"/>
    <n v="34268.410000000003"/>
    <n v="0"/>
    <n v="57114.83"/>
    <n v="0"/>
    <s v="Okay"/>
    <s v="FALSE"/>
    <b v="0"/>
    <b v="1"/>
    <b v="0"/>
    <n v="0"/>
    <x v="1"/>
    <x v="3"/>
    <n v="54.783561643835618"/>
    <x v="1"/>
    <n v="342688.98"/>
  </r>
  <r>
    <n v="14412672"/>
    <s v="LAWRENCE GITONGA MUTHIORA"/>
    <x v="0"/>
    <s v="Male"/>
    <d v="1976-12-11T00:00:00"/>
    <d v="2021-11-23T00:00:00"/>
    <d v="2022-03-01T00:00:00"/>
    <m/>
    <n v="160767.9"/>
    <n v="241151.85"/>
    <n v="0"/>
    <n v="401919.75"/>
    <n v="0"/>
    <s v="Okay"/>
    <s v="TRUE"/>
    <b v="1"/>
    <b v="1"/>
    <b v="1"/>
    <n v="44.980821917808221"/>
    <x v="5"/>
    <x v="16"/>
    <n v="2.5863013698630137"/>
    <x v="5"/>
    <n v="5224956.75"/>
  </r>
  <r>
    <n v="14422094"/>
    <s v="June Achieng Kongoro"/>
    <x v="0"/>
    <s v="Female"/>
    <d v="1976-06-21T00:00:00"/>
    <d v="2023-05-02T00:00:00"/>
    <d v="2024-03-01T00:00:00"/>
    <m/>
    <n v="75500"/>
    <n v="113250"/>
    <n v="0"/>
    <n v="188750"/>
    <n v="0"/>
    <s v="Okay"/>
    <s v="TRUE"/>
    <b v="1"/>
    <b v="1"/>
    <b v="1"/>
    <n v="46.893150684931506"/>
    <x v="6"/>
    <x v="12"/>
    <n v="0.58356164383561648"/>
    <x v="6"/>
    <n v="2265000"/>
  </r>
  <r>
    <n v="14565579"/>
    <s v="ROSEWEDDY WANJIRU KINYUA"/>
    <x v="1"/>
    <s v="Female"/>
    <d v="1970-01-01T00:00:00"/>
    <d v="2016-06-01T00:00:00"/>
    <d v="2016-06-01T00:00:00"/>
    <m/>
    <n v="630754"/>
    <n v="907675.94"/>
    <n v="0"/>
    <n v="1538429.94"/>
    <n v="0"/>
    <s v="Okay"/>
    <s v="TRUE"/>
    <b v="1"/>
    <b v="1"/>
    <b v="1"/>
    <n v="46.446575342465756"/>
    <x v="1"/>
    <x v="17"/>
    <n v="8.3369863013698637"/>
    <x v="1"/>
    <n v="9230579.6400000006"/>
  </r>
  <r>
    <n v="14567693"/>
    <s v="Catherine Wangaru Kimani"/>
    <x v="0"/>
    <s v="Female"/>
    <d v="1977-09-11T00:00:00"/>
    <d v="1996-10-01T00:00:00"/>
    <d v="1996-10-01T00:00:00"/>
    <m/>
    <n v="1414062.8"/>
    <n v="2109488.84"/>
    <n v="0"/>
    <n v="3523551.64"/>
    <n v="0"/>
    <s v="Okay"/>
    <s v="TRUE"/>
    <b v="0"/>
    <b v="1"/>
    <b v="1"/>
    <n v="19.068493150684933"/>
    <x v="5"/>
    <x v="18"/>
    <n v="28.016438356164382"/>
    <x v="5"/>
    <n v="45806171.32"/>
  </r>
  <r>
    <n v="1518"/>
    <s v="MOLLY KATHURE KINYUA"/>
    <x v="1"/>
    <s v="Female"/>
    <d v="1984-07-12T00:00:00"/>
    <d v="2011-11-18T00:00:00"/>
    <d v="2011-11-18T00:00:00"/>
    <m/>
    <n v="352895.18"/>
    <n v="519243.06"/>
    <n v="0"/>
    <n v="872138.23999999999"/>
    <n v="0"/>
    <s v="Okay"/>
    <s v="TRUE"/>
    <b v="1"/>
    <b v="1"/>
    <b v="1"/>
    <n v="27.36986301369863"/>
    <x v="8"/>
    <x v="19"/>
    <n v="12.876712328767123"/>
    <x v="8"/>
    <n v="17442764.800000001"/>
  </r>
  <r>
    <n v="152"/>
    <s v="Samson Kabaka"/>
    <x v="1"/>
    <s v="Male"/>
    <d v="1965-01-07T00:00:00"/>
    <d v="1985-01-07T00:00:00"/>
    <d v="1985-01-07T00:00:00"/>
    <m/>
    <n v="140724.24"/>
    <n v="211086.35"/>
    <n v="0"/>
    <n v="351810.59"/>
    <n v="0"/>
    <s v="Okay"/>
    <s v="TRUE"/>
    <b v="0"/>
    <b v="1"/>
    <b v="1"/>
    <n v="20.013698630136986"/>
    <x v="9"/>
    <x v="20"/>
    <n v="39.756164383561647"/>
    <x v="9"/>
    <n v="351810.59"/>
  </r>
  <r>
    <n v="1726"/>
    <s v="Mercy Bosibori Nyachoti"/>
    <x v="1"/>
    <s v="Female"/>
    <d v="1987-11-21T00:00:00"/>
    <d v="2012-09-23T00:00:00"/>
    <d v="2012-09-23T00:00:00"/>
    <m/>
    <n v="17076.93"/>
    <n v="136689.53"/>
    <n v="0"/>
    <n v="153766.46"/>
    <n v="0"/>
    <s v="Okay"/>
    <s v="TRUE"/>
    <b v="1"/>
    <b v="1"/>
    <b v="1"/>
    <n v="24.857534246575341"/>
    <x v="10"/>
    <x v="21"/>
    <n v="12.027397260273972"/>
    <x v="10"/>
    <n v="3690395.04"/>
  </r>
  <r>
    <n v="173"/>
    <s v="Margaret Njoroge"/>
    <x v="1"/>
    <s v="Female"/>
    <d v="1968-05-19T00:00:00"/>
    <d v="1997-02-20T00:00:00"/>
    <d v="1999-01-02T00:00:00"/>
    <m/>
    <n v="0"/>
    <n v="11789254.460000001"/>
    <n v="0"/>
    <n v="11789254.460000001"/>
    <n v="0"/>
    <s v="Okay"/>
    <s v="TRUE"/>
    <b v="1"/>
    <b v="1"/>
    <b v="1"/>
    <n v="28.778082191780822"/>
    <x v="11"/>
    <x v="22"/>
    <n v="25.761643835616439"/>
    <x v="11"/>
    <n v="47157017.840000004"/>
  </r>
  <r>
    <n v="1791"/>
    <s v="JEFFRAY MICHAEL"/>
    <x v="1"/>
    <s v="Male"/>
    <d v="1989-02-07T00:00:00"/>
    <d v="2014-03-10T00:00:00"/>
    <d v="2014-03-10T00:00:00"/>
    <m/>
    <n v="319608.56"/>
    <n v="479380.38"/>
    <n v="0"/>
    <n v="798988.94"/>
    <n v="0"/>
    <s v="Okay"/>
    <s v="TRUE"/>
    <b v="1"/>
    <b v="1"/>
    <b v="1"/>
    <n v="25.101369863013698"/>
    <x v="12"/>
    <x v="23"/>
    <n v="10.567123287671233"/>
    <x v="12"/>
    <n v="19974723.5"/>
  </r>
  <r>
    <n v="1896"/>
    <s v="Lilian Immaculate Olango"/>
    <x v="1"/>
    <s v="Female"/>
    <d v="1983-08-21T00:00:00"/>
    <d v="2014-05-01T00:00:00"/>
    <d v="2014-05-01T00:00:00"/>
    <m/>
    <n v="2304.0300000000002"/>
    <n v="45593.36"/>
    <n v="0"/>
    <n v="47897.39"/>
    <n v="0"/>
    <s v="Okay"/>
    <s v="TRUE"/>
    <b v="1"/>
    <b v="1"/>
    <b v="1"/>
    <n v="30.715068493150685"/>
    <x v="13"/>
    <x v="22"/>
    <n v="10.424657534246576"/>
    <x v="13"/>
    <n v="910050.41"/>
  </r>
  <r>
    <n v="193"/>
    <s v="Jedidah Nyambura"/>
    <x v="1"/>
    <s v="Female"/>
    <d v="1973-12-12T00:00:00"/>
    <d v="1997-05-15T00:00:00"/>
    <d v="1998-01-05T00:00:00"/>
    <m/>
    <n v="227537.78"/>
    <n v="341306.52"/>
    <n v="0"/>
    <n v="568844.30000000005"/>
    <n v="0"/>
    <s v="Okay"/>
    <s v="TRUE"/>
    <b v="1"/>
    <b v="1"/>
    <b v="1"/>
    <n v="23.438356164383563"/>
    <x v="4"/>
    <x v="21"/>
    <n v="26.753424657534246"/>
    <x v="4"/>
    <n v="5688443"/>
  </r>
  <r>
    <n v="194"/>
    <s v="ELIZABETH GITAU"/>
    <x v="0"/>
    <s v="Female"/>
    <d v="1972-10-27T00:00:00"/>
    <d v="1997-05-16T00:00:00"/>
    <d v="1997-05-16T00:00:00"/>
    <m/>
    <n v="1172365.6599999999"/>
    <n v="1754830.28"/>
    <n v="0"/>
    <n v="2927195.94"/>
    <n v="0"/>
    <s v="Okay"/>
    <s v="TRUE"/>
    <b v="1"/>
    <b v="1"/>
    <b v="1"/>
    <n v="24.567123287671233"/>
    <x v="3"/>
    <x v="21"/>
    <n v="27.394520547945206"/>
    <x v="3"/>
    <n v="26344763.460000001"/>
  </r>
  <r>
    <n v="1972"/>
    <s v="Benard Mutunga Musyoki"/>
    <x v="1"/>
    <s v="Male"/>
    <d v="1977-04-02T00:00:00"/>
    <d v="1970-01-01T00:00:00"/>
    <d v="1970-01-01T00:00:00"/>
    <m/>
    <n v="95553.83"/>
    <n v="143331.93"/>
    <n v="0"/>
    <n v="238885.76000000001"/>
    <n v="0"/>
    <s v="Okay"/>
    <s v="FALSE"/>
    <b v="0"/>
    <b v="1"/>
    <b v="0"/>
    <n v="7.2547945205479456"/>
    <x v="5"/>
    <x v="24"/>
    <n v="54.783561643835618"/>
    <x v="5"/>
    <n v="3105514.88"/>
  </r>
  <r>
    <n v="20025599"/>
    <s v="LINET OGUTU"/>
    <x v="0"/>
    <s v="Female"/>
    <d v="1977-03-22T00:00:00"/>
    <d v="2021-05-31T00:00:00"/>
    <d v="2022-01-01T00:00:00"/>
    <m/>
    <n v="39510.25"/>
    <n v="59267.41"/>
    <n v="0"/>
    <n v="98777.66"/>
    <n v="0"/>
    <s v="Okay"/>
    <s v="TRUE"/>
    <b v="1"/>
    <b v="1"/>
    <b v="1"/>
    <n v="44.221917808219175"/>
    <x v="5"/>
    <x v="25"/>
    <n v="2.7479452054794522"/>
    <x v="5"/>
    <n v="1284109.58"/>
  </r>
  <r>
    <n v="20035530"/>
    <s v="JOYCE JEPKEMOI KANDIE"/>
    <x v="0"/>
    <s v="Female"/>
    <d v="1977-06-05T00:00:00"/>
    <d v="2020-09-02T00:00:00"/>
    <d v="2021-09-01T00:00:00"/>
    <m/>
    <n v="91557.26"/>
    <n v="137333.87"/>
    <n v="0"/>
    <n v="228891.13"/>
    <n v="0"/>
    <s v="Okay"/>
    <s v="TRUE"/>
    <b v="1"/>
    <b v="1"/>
    <b v="1"/>
    <n v="43.273972602739725"/>
    <x v="5"/>
    <x v="25"/>
    <n v="3.0821917808219177"/>
    <x v="5"/>
    <n v="2975584.69"/>
  </r>
  <r>
    <n v="20043805"/>
    <s v="Eunice Atsiaya Makungu"/>
    <x v="0"/>
    <s v="Female"/>
    <d v="1977-03-04T00:00:00"/>
    <d v="1997-01-12T00:00:00"/>
    <d v="1997-01-12T00:00:00"/>
    <m/>
    <n v="742048.95"/>
    <n v="1107479.69"/>
    <n v="0"/>
    <n v="1849528.64"/>
    <n v="0"/>
    <s v="Okay"/>
    <s v="TRUE"/>
    <b v="0"/>
    <b v="1"/>
    <b v="1"/>
    <n v="19.873972602739727"/>
    <x v="5"/>
    <x v="18"/>
    <n v="27.734246575342464"/>
    <x v="5"/>
    <n v="24043872.32"/>
  </r>
  <r>
    <n v="20115870"/>
    <s v="Allan Kipkemoi Kigen"/>
    <x v="1"/>
    <s v="Male"/>
    <d v="1975-06-21T00:00:00"/>
    <d v="2007-01-04T00:00:00"/>
    <d v="2007-01-04T00:00:00"/>
    <m/>
    <n v="57625.58"/>
    <n v="426685.93"/>
    <n v="0"/>
    <n v="484311.51"/>
    <n v="0"/>
    <s v="Okay"/>
    <s v="TRUE"/>
    <b v="1"/>
    <b v="1"/>
    <b v="1"/>
    <n v="31.561643835616437"/>
    <x v="7"/>
    <x v="14"/>
    <n v="17.75068493150685"/>
    <x v="7"/>
    <n v="5327426.6100000003"/>
  </r>
  <r>
    <n v="20410854"/>
    <s v="VITALIS OKONGO"/>
    <x v="0"/>
    <s v="Male"/>
    <d v="1977-11-10T00:00:00"/>
    <d v="2019-06-01T00:00:00"/>
    <d v="2019-06-01T00:00:00"/>
    <m/>
    <n v="199692.31"/>
    <n v="295469.74"/>
    <n v="0"/>
    <n v="495162.05"/>
    <n v="0"/>
    <s v="Okay"/>
    <s v="TRUE"/>
    <b v="1"/>
    <b v="1"/>
    <b v="1"/>
    <n v="41.583561643835615"/>
    <x v="14"/>
    <x v="26"/>
    <n v="5.3369863013698629"/>
    <x v="14"/>
    <n v="6932268.7000000002"/>
  </r>
  <r>
    <n v="20552237"/>
    <s v="Ruth Njoki Nganga"/>
    <x v="0"/>
    <s v="Female"/>
    <d v="1977-05-29T00:00:00"/>
    <d v="2002-01-02T00:00:00"/>
    <d v="2002-01-02T00:00:00"/>
    <m/>
    <n v="1350841.27"/>
    <n v="2015851.24"/>
    <n v="0"/>
    <n v="3366692.51"/>
    <n v="0"/>
    <s v="Okay"/>
    <s v="TRUE"/>
    <b v="1"/>
    <b v="1"/>
    <b v="1"/>
    <n v="24.613698630136987"/>
    <x v="5"/>
    <x v="21"/>
    <n v="22.758904109589039"/>
    <x v="5"/>
    <n v="43767002.629999995"/>
  </r>
  <r>
    <n v="20614011"/>
    <s v="Mercy Kagwiria Kubai"/>
    <x v="0"/>
    <s v="Female"/>
    <d v="1978-12-15T00:00:00"/>
    <d v="2012-04-17T00:00:00"/>
    <d v="2012-04-17T00:00:00"/>
    <m/>
    <n v="620239.38"/>
    <n v="924574.58"/>
    <n v="0"/>
    <n v="1544813.96"/>
    <n v="0"/>
    <s v="Okay"/>
    <s v="TRUE"/>
    <b v="1"/>
    <b v="1"/>
    <b v="1"/>
    <n v="33.361643835616441"/>
    <x v="15"/>
    <x v="27"/>
    <n v="12.463013698630137"/>
    <x v="15"/>
    <n v="23172209.399999999"/>
  </r>
  <r>
    <n v="20738613"/>
    <s v="Magdalene Mutanu Ngui"/>
    <x v="0"/>
    <s v="Female"/>
    <d v="1978-07-21T00:00:00"/>
    <d v="2001-01-08T00:00:00"/>
    <d v="2001-01-08T00:00:00"/>
    <m/>
    <n v="2198897.5499999998"/>
    <n v="3281334.12"/>
    <n v="0"/>
    <n v="5480231.6699999999"/>
    <n v="0"/>
    <s v="Okay"/>
    <s v="TRUE"/>
    <b v="1"/>
    <b v="1"/>
    <b v="1"/>
    <n v="22.484931506849314"/>
    <x v="14"/>
    <x v="28"/>
    <n v="23.742465753424657"/>
    <x v="14"/>
    <n v="76723243.379999995"/>
  </r>
  <r>
    <n v="20935808"/>
    <s v="Evans Manono Mosoba"/>
    <x v="0"/>
    <s v="Male"/>
    <d v="1977-06-12T00:00:00"/>
    <d v="2000-01-11T00:00:00"/>
    <d v="2000-01-11T00:00:00"/>
    <m/>
    <n v="605859.34"/>
    <n v="904219.1"/>
    <n v="0"/>
    <n v="1510078.44"/>
    <n v="0"/>
    <s v="Okay"/>
    <s v="TRUE"/>
    <b v="1"/>
    <b v="1"/>
    <b v="1"/>
    <n v="22.597260273972601"/>
    <x v="5"/>
    <x v="28"/>
    <n v="24.736986301369864"/>
    <x v="5"/>
    <n v="19631019.719999999"/>
  </r>
  <r>
    <n v="20978731"/>
    <s v="Rosemary Jelagat Rotich"/>
    <x v="1"/>
    <s v="Female"/>
    <d v="1977-12-15T00:00:00"/>
    <d v="2010-01-05T00:00:00"/>
    <d v="2010-01-05T00:00:00"/>
    <m/>
    <n v="32387.07"/>
    <n v="455777.32"/>
    <n v="0"/>
    <n v="488164.39"/>
    <n v="0"/>
    <s v="Okay"/>
    <s v="TRUE"/>
    <b v="1"/>
    <b v="1"/>
    <b v="1"/>
    <n v="32.079452054794523"/>
    <x v="14"/>
    <x v="11"/>
    <n v="14.745205479452055"/>
    <x v="14"/>
    <n v="6834301.46"/>
  </r>
  <r>
    <n v="2104"/>
    <s v="CHARLES OCHIENG OKUMU"/>
    <x v="1"/>
    <s v="Male"/>
    <d v="1985-07-15T00:00:00"/>
    <d v="2013-04-08T00:00:00"/>
    <d v="2013-04-08T00:00:00"/>
    <m/>
    <n v="468461.81"/>
    <n v="702690.62"/>
    <n v="0"/>
    <n v="1171152.43"/>
    <n v="0"/>
    <s v="Okay"/>
    <s v="TRUE"/>
    <b v="1"/>
    <b v="1"/>
    <b v="1"/>
    <n v="27.75068493150685"/>
    <x v="16"/>
    <x v="19"/>
    <n v="11.487671232876712"/>
    <x v="16"/>
    <n v="24594201.029999997"/>
  </r>
  <r>
    <n v="211"/>
    <s v="Josephine Walubengo"/>
    <x v="1"/>
    <s v="Female"/>
    <d v="1969-12-04T00:00:00"/>
    <d v="1970-01-01T00:00:00"/>
    <d v="1970-01-01T00:00:00"/>
    <m/>
    <n v="0"/>
    <n v="408804.39"/>
    <n v="0"/>
    <n v="408804.39"/>
    <n v="0"/>
    <s v="Okay"/>
    <s v="TRUE"/>
    <b v="0"/>
    <b v="1"/>
    <b v="1"/>
    <n v="7.6712328767123292E-2"/>
    <x v="1"/>
    <x v="3"/>
    <n v="54.783561643835618"/>
    <x v="1"/>
    <n v="2452826.34"/>
  </r>
  <r>
    <n v="21169293"/>
    <s v="Ephantus Kamau Wanjema"/>
    <x v="0"/>
    <s v="Male"/>
    <d v="1978-04-20T00:00:00"/>
    <d v="2015-04-07T00:00:00"/>
    <d v="2015-04-07T00:00:00"/>
    <m/>
    <n v="2556156.7999999998"/>
    <n v="3584676.73"/>
    <n v="0"/>
    <n v="6140833.5300000003"/>
    <n v="0"/>
    <s v="Okay"/>
    <s v="TRUE"/>
    <b v="1"/>
    <b v="1"/>
    <b v="1"/>
    <n v="36.989041095890414"/>
    <x v="14"/>
    <x v="29"/>
    <n v="9.4904109589041088"/>
    <x v="14"/>
    <n v="85971669.420000002"/>
  </r>
  <r>
    <n v="21235811"/>
    <s v="GERTRUDE MWIKALI NYANZI"/>
    <x v="0"/>
    <s v="Female"/>
    <d v="1977-10-12T00:00:00"/>
    <d v="2018-02-01T00:00:00"/>
    <d v="2018-02-01T00:00:00"/>
    <m/>
    <n v="649998.61"/>
    <n v="964587.83"/>
    <n v="0"/>
    <n v="1614586.44"/>
    <n v="0"/>
    <s v="Okay"/>
    <s v="TRUE"/>
    <b v="1"/>
    <b v="1"/>
    <b v="1"/>
    <n v="40.334246575342469"/>
    <x v="5"/>
    <x v="8"/>
    <n v="6.6657534246575345"/>
    <x v="5"/>
    <n v="20989623.719999999"/>
  </r>
  <r>
    <n v="21303200"/>
    <s v="Caroline Bulinda Tsiyeri"/>
    <x v="0"/>
    <s v="Female"/>
    <d v="1979-04-14T00:00:00"/>
    <d v="2014-11-01T00:00:00"/>
    <d v="2014-11-01T00:00:00"/>
    <m/>
    <n v="365413.88"/>
    <n v="544084.61"/>
    <n v="0"/>
    <n v="909498.49"/>
    <n v="0"/>
    <s v="Okay"/>
    <s v="TRUE"/>
    <b v="1"/>
    <b v="1"/>
    <b v="1"/>
    <n v="35.575342465753423"/>
    <x v="15"/>
    <x v="30"/>
    <n v="9.9205479452054792"/>
    <x v="15"/>
    <n v="13642477.35"/>
  </r>
  <r>
    <n v="21453367"/>
    <s v="Phoebe Kadesa Nanzoi"/>
    <x v="0"/>
    <s v="Female"/>
    <d v="1979-05-01T00:00:00"/>
    <d v="2009-01-04T00:00:00"/>
    <d v="2009-01-04T00:00:00"/>
    <m/>
    <n v="972197.98"/>
    <n v="1450416.91"/>
    <n v="0"/>
    <n v="2422614.89"/>
    <n v="0"/>
    <s v="Okay"/>
    <s v="TRUE"/>
    <b v="1"/>
    <b v="1"/>
    <b v="1"/>
    <n v="29.701369863013699"/>
    <x v="15"/>
    <x v="9"/>
    <n v="15.747945205479452"/>
    <x v="15"/>
    <n v="36339223.350000001"/>
  </r>
  <r>
    <n v="21460152"/>
    <s v="FREDRICK M. NYOKABI"/>
    <x v="1"/>
    <s v="Male"/>
    <d v="1978-09-11T00:00:00"/>
    <d v="2013-09-01T00:00:00"/>
    <d v="2013-09-01T00:00:00"/>
    <m/>
    <n v="280513.62"/>
    <n v="417643.06"/>
    <n v="0"/>
    <n v="698156.68"/>
    <n v="0"/>
    <s v="Okay"/>
    <s v="TRUE"/>
    <b v="1"/>
    <b v="1"/>
    <b v="1"/>
    <n v="34.9972602739726"/>
    <x v="14"/>
    <x v="4"/>
    <n v="11.087671232876712"/>
    <x v="14"/>
    <n v="9774193.5200000014"/>
  </r>
  <r>
    <n v="21497583"/>
    <s v="Vivianne Wanjiku Gakunyi"/>
    <x v="0"/>
    <s v="Female"/>
    <d v="1976-12-28T00:00:00"/>
    <d v="2011-11-14T00:00:00"/>
    <d v="2011-11-14T00:00:00"/>
    <m/>
    <n v="1451731.21"/>
    <n v="2166446.04"/>
    <n v="0"/>
    <n v="3618177.25"/>
    <n v="0"/>
    <s v="Okay"/>
    <s v="TRUE"/>
    <b v="1"/>
    <b v="1"/>
    <b v="1"/>
    <n v="34.901369863013699"/>
    <x v="5"/>
    <x v="4"/>
    <n v="12.887671232876713"/>
    <x v="5"/>
    <n v="47036304.25"/>
  </r>
  <r>
    <n v="2157"/>
    <s v="INVIOLATA NANYANGA WANJALA"/>
    <x v="1"/>
    <s v="Female"/>
    <d v="1985-10-22T00:00:00"/>
    <d v="2016-05-01T00:00:00"/>
    <d v="2016-05-01T00:00:00"/>
    <m/>
    <n v="4972.62"/>
    <n v="96866.46"/>
    <n v="0"/>
    <n v="101839.08"/>
    <n v="0"/>
    <s v="Okay"/>
    <s v="TRUE"/>
    <b v="1"/>
    <b v="1"/>
    <b v="1"/>
    <n v="30.545205479452054"/>
    <x v="17"/>
    <x v="22"/>
    <n v="8.4219178082191775"/>
    <x v="17"/>
    <n v="2240459.7600000002"/>
  </r>
  <r>
    <n v="21693359"/>
    <s v="JULIE WAITHERA  GAITHO"/>
    <x v="0"/>
    <s v="Female"/>
    <d v="1979-03-09T00:00:00"/>
    <d v="2023-12-31T00:00:00"/>
    <d v="2023-12-31T00:00:00"/>
    <m/>
    <n v="189943.88"/>
    <n v="284801.79000000004"/>
    <n v="0"/>
    <n v="474745.67"/>
    <n v="0"/>
    <s v="Okay"/>
    <s v="TRUE"/>
    <b v="1"/>
    <b v="1"/>
    <b v="1"/>
    <n v="44.843835616438355"/>
    <x v="15"/>
    <x v="25"/>
    <n v="0.75068493150684934"/>
    <x v="15"/>
    <n v="7121185.0499999998"/>
  </r>
  <r>
    <n v="21719986"/>
    <s v="Richard Kipterer Borus"/>
    <x v="0"/>
    <s v="Male"/>
    <d v="1978-12-10T00:00:00"/>
    <d v="2007-11-12T00:00:00"/>
    <d v="2007-11-12T00:00:00"/>
    <m/>
    <n v="1344397.67"/>
    <n v="2005817.9"/>
    <n v="0"/>
    <n v="3350215.57"/>
    <n v="0"/>
    <s v="Okay"/>
    <s v="TRUE"/>
    <b v="1"/>
    <b v="1"/>
    <b v="1"/>
    <n v="28.942465753424656"/>
    <x v="15"/>
    <x v="31"/>
    <n v="16.895890410958906"/>
    <x v="15"/>
    <n v="50253233.549999997"/>
  </r>
  <r>
    <n v="21792616"/>
    <s v="Everlyne Nafula Kundu"/>
    <x v="1"/>
    <s v="Female"/>
    <d v="1979-02-01T00:00:00"/>
    <d v="2007-01-03T00:00:00"/>
    <d v="2007-01-03T00:00:00"/>
    <m/>
    <n v="703111.83000000007"/>
    <n v="197277.14"/>
    <n v="0"/>
    <n v="900388.97"/>
    <n v="0"/>
    <s v="Okay"/>
    <s v="TRUE"/>
    <b v="1"/>
    <b v="1"/>
    <b v="1"/>
    <n v="27.93972602739726"/>
    <x v="15"/>
    <x v="19"/>
    <n v="17.753424657534246"/>
    <x v="15"/>
    <n v="13505834.549999999"/>
  </r>
  <r>
    <n v="21833283"/>
    <s v="Joyce Wanjuku Muriuki"/>
    <x v="1"/>
    <s v="Female"/>
    <d v="1979-04-25T00:00:00"/>
    <d v="2010-01-01T00:00:00"/>
    <d v="2010-01-01T00:00:00"/>
    <m/>
    <n v="105159.6"/>
    <n v="557217.54"/>
    <n v="0"/>
    <n v="662377.14"/>
    <n v="0"/>
    <s v="Okay"/>
    <s v="TRUE"/>
    <b v="1"/>
    <b v="1"/>
    <b v="1"/>
    <n v="30.709589041095889"/>
    <x v="15"/>
    <x v="22"/>
    <n v="14.756164383561643"/>
    <x v="15"/>
    <n v="9935657.0999999996"/>
  </r>
  <r>
    <n v="21851038"/>
    <s v="Samuel Gachuki Gatuhi"/>
    <x v="0"/>
    <s v="Male"/>
    <d v="1980-04-08T00:00:00"/>
    <d v="2023-07-01T00:00:00"/>
    <d v="2023-12-01T00:00:00"/>
    <m/>
    <n v="33010.36"/>
    <n v="49515.54"/>
    <n v="0"/>
    <n v="82525.899999999994"/>
    <n v="0"/>
    <s v="Okay"/>
    <s v="TRUE"/>
    <b v="1"/>
    <b v="1"/>
    <b v="1"/>
    <n v="43.257534246575339"/>
    <x v="18"/>
    <x v="10"/>
    <n v="0.83287671232876714"/>
    <x v="18"/>
    <n v="1320414.3999999999"/>
  </r>
  <r>
    <n v="21855064"/>
    <s v="ANNE  OMANGA"/>
    <x v="0"/>
    <s v="Female"/>
    <d v="1980-04-15T00:00:00"/>
    <d v="2023-12-31T00:00:00"/>
    <d v="2023-12-31T00:00:00"/>
    <m/>
    <n v="122023.16"/>
    <n v="183003.69"/>
    <n v="0"/>
    <n v="305026.84999999998"/>
    <n v="0"/>
    <s v="Okay"/>
    <s v="TRUE"/>
    <b v="1"/>
    <b v="1"/>
    <b v="1"/>
    <n v="43.739726027397261"/>
    <x v="18"/>
    <x v="10"/>
    <n v="0.75068493150684934"/>
    <x v="18"/>
    <n v="4880429.5999999996"/>
  </r>
  <r>
    <n v="21864994"/>
    <s v="Beatrice Mutindi Somba"/>
    <x v="0"/>
    <s v="Female"/>
    <d v="1977-12-19T00:00:00"/>
    <d v="2023-07-01T00:00:00"/>
    <d v="2023-12-01T00:00:00"/>
    <m/>
    <n v="50515.75"/>
    <n v="75773.63"/>
    <n v="0"/>
    <n v="126289.38"/>
    <n v="0"/>
    <s v="Okay"/>
    <s v="TRUE"/>
    <b v="1"/>
    <b v="1"/>
    <b v="1"/>
    <n v="45.561643835616437"/>
    <x v="14"/>
    <x v="16"/>
    <n v="0.83287671232876714"/>
    <x v="14"/>
    <n v="1768051.32"/>
  </r>
  <r>
    <n v="21904349"/>
    <s v="Jacob  Onyango  Okello"/>
    <x v="0"/>
    <s v="Male"/>
    <d v="1978-10-30T00:00:00"/>
    <d v="2024-04-02T00:00:00"/>
    <d v="2024-09-01T00:00:00"/>
    <m/>
    <n v="2615.9"/>
    <n v="3923.85"/>
    <n v="0"/>
    <n v="6539.75"/>
    <n v="0"/>
    <s v="Okay"/>
    <s v="TRUE"/>
    <b v="1"/>
    <b v="1"/>
    <b v="1"/>
    <n v="45.454794520547942"/>
    <x v="15"/>
    <x v="16"/>
    <n v="7.9452054794520555E-2"/>
    <x v="15"/>
    <n v="98096.25"/>
  </r>
  <r>
    <n v="21908290"/>
    <s v="GRACE WANJIRU KURIA"/>
    <x v="0"/>
    <s v="Female"/>
    <d v="1980-04-09T00:00:00"/>
    <d v="2017-03-31T00:00:00"/>
    <d v="2017-03-31T00:00:00"/>
    <m/>
    <n v="429278.91"/>
    <n v="637931.93000000005"/>
    <n v="0"/>
    <n v="1067210.8400000001"/>
    <n v="0"/>
    <s v="Okay"/>
    <s v="TRUE"/>
    <b v="1"/>
    <b v="1"/>
    <b v="1"/>
    <n v="37"/>
    <x v="18"/>
    <x v="5"/>
    <n v="7.506849315068493"/>
    <x v="18"/>
    <n v="17075373.440000001"/>
  </r>
  <r>
    <n v="21912221"/>
    <s v="MARY WANJIRU WANJIKU"/>
    <x v="0"/>
    <s v="Female"/>
    <d v="1979-01-01T00:00:00"/>
    <d v="2015-06-02T00:00:00"/>
    <d v="2015-06-02T00:00:00"/>
    <m/>
    <n v="258493.93"/>
    <n v="383671.01"/>
    <n v="0"/>
    <n v="642164.93999999994"/>
    <n v="0"/>
    <s v="Okay"/>
    <s v="TRUE"/>
    <b v="1"/>
    <b v="1"/>
    <b v="1"/>
    <n v="36.441095890410956"/>
    <x v="15"/>
    <x v="29"/>
    <n v="9.3369863013698637"/>
    <x v="15"/>
    <n v="9632474.0999999996"/>
  </r>
  <r>
    <n v="21935100"/>
    <s v="VICTORIA MUKITI KANINI"/>
    <x v="0"/>
    <s v="Female"/>
    <d v="1980-06-05T00:00:00"/>
    <d v="2023-12-31T00:00:00"/>
    <d v="2023-12-31T00:00:00"/>
    <m/>
    <n v="85525.91"/>
    <n v="128288.86"/>
    <n v="0"/>
    <n v="213814.77"/>
    <n v="0"/>
    <s v="Okay"/>
    <s v="TRUE"/>
    <b v="1"/>
    <b v="1"/>
    <b v="1"/>
    <n v="43.6"/>
    <x v="18"/>
    <x v="10"/>
    <n v="0.75068493150684934"/>
    <x v="18"/>
    <n v="3421036.32"/>
  </r>
  <r>
    <n v="21938873"/>
    <s v="Kebu Shida Matara"/>
    <x v="0"/>
    <s v="Female"/>
    <d v="1980-08-16T00:00:00"/>
    <d v="2023-07-01T00:00:00"/>
    <d v="2023-12-01T00:00:00"/>
    <m/>
    <n v="30025.66"/>
    <n v="45038.48"/>
    <n v="0"/>
    <n v="75064.14"/>
    <n v="0"/>
    <s v="Okay"/>
    <s v="TRUE"/>
    <b v="1"/>
    <b v="1"/>
    <b v="1"/>
    <n v="42.901369863013699"/>
    <x v="18"/>
    <x v="10"/>
    <n v="0.83287671232876714"/>
    <x v="18"/>
    <n v="1201026.24"/>
  </r>
  <r>
    <n v="21953917"/>
    <s v="Veronica Wanjiru Nderitu"/>
    <x v="0"/>
    <s v="Female"/>
    <d v="1978-12-01T00:00:00"/>
    <d v="2008-01-09T00:00:00"/>
    <d v="2008-01-09T00:00:00"/>
    <m/>
    <n v="1133281.8600000001"/>
    <n v="1690427.04"/>
    <n v="0"/>
    <n v="2823708.9"/>
    <n v="0"/>
    <s v="Okay"/>
    <s v="TRUE"/>
    <b v="1"/>
    <b v="1"/>
    <b v="1"/>
    <n v="29.126027397260273"/>
    <x v="15"/>
    <x v="9"/>
    <n v="16.736986301369864"/>
    <x v="15"/>
    <n v="42355633.5"/>
  </r>
  <r>
    <n v="21964818"/>
    <s v="Maria Karimi Ndarahi"/>
    <x v="0"/>
    <s v="Female"/>
    <d v="1980-10-23T00:00:00"/>
    <d v="2015-10-12T00:00:00"/>
    <d v="2015-10-12T00:00:00"/>
    <m/>
    <n v="1030274.7"/>
    <n v="1528072.5499999998"/>
    <n v="0"/>
    <n v="2558347.25"/>
    <n v="0"/>
    <s v="Okay"/>
    <s v="TRUE"/>
    <b v="1"/>
    <b v="1"/>
    <b v="1"/>
    <n v="34.991780821917807"/>
    <x v="19"/>
    <x v="4"/>
    <n v="8.9753424657534246"/>
    <x v="19"/>
    <n v="43491903.25"/>
  </r>
  <r>
    <n v="21974798"/>
    <s v="Peris Wambui Kagotho"/>
    <x v="0"/>
    <s v="Female"/>
    <d v="1980-01-09T00:00:00"/>
    <d v="2023-10-09T00:00:00"/>
    <d v="2024-02-01T00:00:00"/>
    <m/>
    <n v="159159.20000000001"/>
    <n v="238738.8"/>
    <n v="0"/>
    <n v="397898"/>
    <n v="0"/>
    <s v="Okay"/>
    <s v="TRUE"/>
    <b v="1"/>
    <b v="1"/>
    <b v="1"/>
    <n v="43.778082191780825"/>
    <x v="18"/>
    <x v="25"/>
    <n v="0.66301369863013704"/>
    <x v="18"/>
    <n v="6366368"/>
  </r>
  <r>
    <n v="22046087"/>
    <s v="Mercy Kathure Mwito"/>
    <x v="1"/>
    <s v="Female"/>
    <d v="1980-08-08T00:00:00"/>
    <d v="2010-01-05T00:00:00"/>
    <d v="2010-01-05T00:00:00"/>
    <m/>
    <n v="53771.62"/>
    <n v="691809.47"/>
    <n v="0"/>
    <n v="745581.09"/>
    <n v="0"/>
    <s v="Okay"/>
    <s v="TRUE"/>
    <b v="1"/>
    <b v="1"/>
    <b v="1"/>
    <n v="29.43013698630137"/>
    <x v="18"/>
    <x v="9"/>
    <n v="14.745205479452055"/>
    <x v="18"/>
    <n v="11929297.439999999"/>
  </r>
  <r>
    <n v="22046713"/>
    <s v="ANTHONY KIPKEMBOI KOMEN"/>
    <x v="0"/>
    <s v="Male"/>
    <d v="1980-01-09T00:00:00"/>
    <d v="2019-06-01T00:00:00"/>
    <d v="2019-06-01T00:00:00"/>
    <m/>
    <n v="1102813.7899999998"/>
    <n v="1571800.58"/>
    <n v="0"/>
    <n v="2674614.37"/>
    <n v="0"/>
    <s v="Okay"/>
    <s v="TRUE"/>
    <b v="1"/>
    <b v="1"/>
    <b v="1"/>
    <n v="39.419178082191777"/>
    <x v="18"/>
    <x v="15"/>
    <n v="5.3369863013698629"/>
    <x v="18"/>
    <n v="42793829.920000002"/>
  </r>
  <r>
    <n v="22068974"/>
    <s v="SHEILA  OWITI"/>
    <x v="0"/>
    <s v="Female"/>
    <d v="1980-12-04T00:00:00"/>
    <d v="2022-12-19T00:00:00"/>
    <d v="2023-03-01T00:00:00"/>
    <m/>
    <n v="387860.19"/>
    <n v="579120.35"/>
    <n v="0"/>
    <n v="966980.54"/>
    <n v="0"/>
    <s v="Okay"/>
    <s v="TRUE"/>
    <b v="1"/>
    <b v="1"/>
    <b v="1"/>
    <n v="42.06849315068493"/>
    <x v="19"/>
    <x v="32"/>
    <n v="1.5863013698630137"/>
    <x v="19"/>
    <n v="16438669.18"/>
  </r>
  <r>
    <n v="22095938"/>
    <s v="DERRICK  RESA NDUBI"/>
    <x v="0"/>
    <s v="Male"/>
    <d v="1980-11-19T00:00:00"/>
    <d v="2023-12-31T00:00:00"/>
    <d v="2023-12-31T00:00:00"/>
    <m/>
    <n v="91160.12"/>
    <n v="136738.93"/>
    <n v="0"/>
    <n v="227899.05"/>
    <n v="0"/>
    <s v="Okay"/>
    <s v="TRUE"/>
    <b v="1"/>
    <b v="1"/>
    <b v="1"/>
    <n v="43.142465753424659"/>
    <x v="19"/>
    <x v="10"/>
    <n v="0.75068493150684934"/>
    <x v="19"/>
    <n v="3874283.8499999996"/>
  </r>
  <r>
    <n v="22098942"/>
    <s v="Daniel Okila Omulando  Angoyia"/>
    <x v="0"/>
    <s v="Male"/>
    <d v="1981-05-20T00:00:00"/>
    <d v="2020-09-01T00:00:00"/>
    <d v="2024-03-01T00:00:00"/>
    <m/>
    <n v="313950"/>
    <n v="470925"/>
    <n v="0"/>
    <n v="784875"/>
    <n v="0"/>
    <s v="Okay"/>
    <s v="TRUE"/>
    <b v="1"/>
    <b v="1"/>
    <b v="1"/>
    <n v="39.31232876712329"/>
    <x v="19"/>
    <x v="32"/>
    <n v="0.58356164383561648"/>
    <x v="19"/>
    <n v="13342875"/>
  </r>
  <r>
    <n v="22133057"/>
    <s v="Leonard Kibet Ngeno"/>
    <x v="1"/>
    <s v="Male"/>
    <d v="1981-09-04T00:00:00"/>
    <d v="2015-01-09T00:00:00"/>
    <d v="2015-01-09T00:00:00"/>
    <m/>
    <n v="612184.86"/>
    <n v="873318.25"/>
    <n v="0"/>
    <n v="1485503.11"/>
    <n v="0"/>
    <s v="Okay"/>
    <s v="TRUE"/>
    <b v="1"/>
    <b v="1"/>
    <b v="1"/>
    <n v="33.369863013698627"/>
    <x v="19"/>
    <x v="27"/>
    <n v="9.7315068493150694"/>
    <x v="19"/>
    <n v="25253552.870000001"/>
  </r>
  <r>
    <n v="22141551"/>
    <s v="CALEB MAINA KAMUIRU"/>
    <x v="0"/>
    <s v="Male"/>
    <d v="1980-12-09T00:00:00"/>
    <d v="2023-12-31T00:00:00"/>
    <d v="2023-12-31T00:00:00"/>
    <m/>
    <n v="403295"/>
    <n v="604942.5"/>
    <n v="0"/>
    <n v="1008237.5"/>
    <n v="0"/>
    <s v="Okay"/>
    <s v="TRUE"/>
    <b v="1"/>
    <b v="1"/>
    <b v="1"/>
    <n v="43.087671232876716"/>
    <x v="19"/>
    <x v="10"/>
    <n v="0.75068493150684934"/>
    <x v="19"/>
    <n v="17140037.5"/>
  </r>
  <r>
    <n v="2217"/>
    <s v="AARON MGENYI MWAI"/>
    <x v="1"/>
    <s v="Male"/>
    <d v="1990-08-07T00:00:00"/>
    <d v="2013-06-12T00:00:00"/>
    <d v="2013-06-12T00:00:00"/>
    <m/>
    <n v="42693.55"/>
    <n v="540357.14"/>
    <n v="0"/>
    <n v="583050.68999999994"/>
    <n v="0"/>
    <s v="Okay"/>
    <s v="TRUE"/>
    <b v="1"/>
    <b v="1"/>
    <b v="1"/>
    <n v="22.863013698630137"/>
    <x v="20"/>
    <x v="28"/>
    <n v="11.30958904109589"/>
    <x v="20"/>
    <n v="15159317.939999998"/>
  </r>
  <r>
    <n v="22173597"/>
    <s v="Jared Omboi Atoni"/>
    <x v="0"/>
    <s v="Male"/>
    <d v="1980-09-23T00:00:00"/>
    <d v="2015-01-12T00:00:00"/>
    <d v="2015-01-12T00:00:00"/>
    <m/>
    <n v="2079128.37"/>
    <n v="2962411.3899999997"/>
    <n v="0"/>
    <n v="5041539.76"/>
    <n v="0"/>
    <s v="Okay"/>
    <s v="TRUE"/>
    <b v="1"/>
    <b v="1"/>
    <b v="1"/>
    <n v="34.326027397260276"/>
    <x v="18"/>
    <x v="4"/>
    <n v="9.7232876712328764"/>
    <x v="18"/>
    <n v="80664636.159999996"/>
  </r>
  <r>
    <n v="22176857"/>
    <s v="James Kipkoech  Chemweno"/>
    <x v="0"/>
    <s v="Male"/>
    <d v="1980-05-28T00:00:00"/>
    <d v="2023-10-02T00:00:00"/>
    <d v="2024-09-01T00:00:00"/>
    <m/>
    <n v="3531.45"/>
    <n v="5297.18"/>
    <n v="0"/>
    <n v="8828.6299999999992"/>
    <n v="0"/>
    <s v="Okay"/>
    <s v="TRUE"/>
    <b v="1"/>
    <b v="1"/>
    <b v="1"/>
    <n v="43.375342465753427"/>
    <x v="18"/>
    <x v="25"/>
    <n v="7.9452054794520555E-2"/>
    <x v="18"/>
    <n v="141258.07999999999"/>
  </r>
  <r>
    <n v="2220"/>
    <s v="JEMIMA WAMBUA"/>
    <x v="1"/>
    <s v="Female"/>
    <d v="1987-04-14T00:00:00"/>
    <d v="2013-06-12T00:00:00"/>
    <d v="2013-06-12T00:00:00"/>
    <m/>
    <n v="439516.29"/>
    <n v="659301.31000000006"/>
    <n v="0"/>
    <n v="1098817.6000000001"/>
    <n v="0"/>
    <s v="Okay"/>
    <s v="TRUE"/>
    <b v="1"/>
    <b v="1"/>
    <b v="1"/>
    <n v="26.18082191780822"/>
    <x v="21"/>
    <x v="33"/>
    <n v="11.30958904109589"/>
    <x v="21"/>
    <n v="25272804.800000001"/>
  </r>
  <r>
    <n v="22207691"/>
    <s v="KENNETH LEONE AVUGWI"/>
    <x v="0"/>
    <s v="Male"/>
    <d v="1980-11-27T00:00:00"/>
    <d v="2018-01-01T00:00:00"/>
    <d v="2018-01-01T00:00:00"/>
    <m/>
    <n v="2141329.9699999997"/>
    <n v="2991900.5"/>
    <n v="0"/>
    <n v="5133230.47"/>
    <n v="0"/>
    <s v="Okay"/>
    <s v="TRUE"/>
    <b v="1"/>
    <b v="1"/>
    <b v="1"/>
    <n v="37.12054794520548"/>
    <x v="19"/>
    <x v="5"/>
    <n v="6.7506849315068491"/>
    <x v="19"/>
    <n v="87264917.989999995"/>
  </r>
  <r>
    <n v="22212340"/>
    <s v="Mary Muthoni Wanja"/>
    <x v="0"/>
    <s v="Female"/>
    <d v="1980-04-14T00:00:00"/>
    <d v="2007-11-06T00:00:00"/>
    <d v="2007-11-06T00:00:00"/>
    <m/>
    <n v="891598.01"/>
    <n v="1330212.48"/>
    <n v="0"/>
    <n v="2221810.4900000002"/>
    <n v="0"/>
    <s v="Okay"/>
    <s v="TRUE"/>
    <b v="1"/>
    <b v="1"/>
    <b v="1"/>
    <n v="27.580821917808219"/>
    <x v="18"/>
    <x v="19"/>
    <n v="16.912328767123288"/>
    <x v="18"/>
    <n v="35548967.840000004"/>
  </r>
  <r>
    <n v="22242892"/>
    <s v="LAURA NADECHE SAGINA SHIUNDU"/>
    <x v="1"/>
    <s v="Female"/>
    <d v="1981-06-18T00:00:00"/>
    <d v="2020-02-03T00:00:00"/>
    <d v="2020-01-07T00:00:00"/>
    <m/>
    <n v="388460.81"/>
    <n v="528570.56000000006"/>
    <n v="0"/>
    <n v="917031.37"/>
    <n v="0"/>
    <s v="Okay"/>
    <s v="TRUE"/>
    <b v="1"/>
    <b v="0"/>
    <b v="1"/>
    <n v="38.654794520547945"/>
    <x v="19"/>
    <x v="34"/>
    <n v="4.7342465753424658"/>
    <x v="19"/>
    <n v="15589533.289999999"/>
  </r>
  <r>
    <n v="22266490"/>
    <s v="LINDA INZIANI KHABERE BIRABIRI"/>
    <x v="1"/>
    <s v="Female"/>
    <d v="1980-04-29T00:00:00"/>
    <d v="2019-02-01T00:00:00"/>
    <d v="2019-02-01T00:00:00"/>
    <m/>
    <n v="11456.16"/>
    <n v="99541.86"/>
    <n v="0"/>
    <n v="110998.02"/>
    <n v="0"/>
    <s v="Okay"/>
    <s v="TRUE"/>
    <b v="1"/>
    <b v="1"/>
    <b v="1"/>
    <n v="38.786301369863011"/>
    <x v="18"/>
    <x v="34"/>
    <n v="5.6657534246575345"/>
    <x v="18"/>
    <n v="1775968.32"/>
  </r>
  <r>
    <n v="22268657"/>
    <s v="Eunice Mumbi Kamau"/>
    <x v="0"/>
    <s v="Female"/>
    <d v="1981-11-21T00:00:00"/>
    <d v="2008-01-09T00:00:00"/>
    <d v="2008-01-09T00:00:00"/>
    <m/>
    <n v="1300081.6299999999"/>
    <n v="1939805.92"/>
    <n v="0"/>
    <n v="3239887.55"/>
    <n v="0"/>
    <s v="Okay"/>
    <s v="TRUE"/>
    <b v="1"/>
    <b v="1"/>
    <b v="1"/>
    <n v="26.150684931506849"/>
    <x v="22"/>
    <x v="33"/>
    <n v="16.736986301369864"/>
    <x v="22"/>
    <n v="58317975.899999999"/>
  </r>
  <r>
    <n v="22271245"/>
    <s v="JOAN WANGUI KARANJA"/>
    <x v="0"/>
    <s v="Female"/>
    <d v="1981-07-24T00:00:00"/>
    <d v="2017-03-06T00:00:00"/>
    <d v="2021-12-01T00:00:00"/>
    <m/>
    <n v="779494.48"/>
    <n v="2720678.79"/>
    <n v="40940.78"/>
    <n v="3541114.05"/>
    <n v="0"/>
    <s v="Okay"/>
    <s v="TRUE"/>
    <b v="1"/>
    <b v="1"/>
    <b v="1"/>
    <n v="35.641095890410959"/>
    <x v="19"/>
    <x v="8"/>
    <n v="2.8328767123287673"/>
    <x v="19"/>
    <n v="60198938.849999994"/>
  </r>
  <r>
    <n v="22274300"/>
    <s v="MWANDIKI DICKSON"/>
    <x v="1"/>
    <s v="Male"/>
    <d v="1979-11-29T00:00:00"/>
    <d v="2020-05-24T00:00:00"/>
    <d v="2020-12-01T00:00:00"/>
    <m/>
    <n v="62164.58"/>
    <n v="90517.87"/>
    <n v="0"/>
    <n v="152682.45000000001"/>
    <n v="0"/>
    <s v="Okay"/>
    <s v="TRUE"/>
    <b v="1"/>
    <b v="1"/>
    <b v="1"/>
    <n v="40.512328767123286"/>
    <x v="18"/>
    <x v="26"/>
    <n v="3.8328767123287673"/>
    <x v="18"/>
    <n v="2442919.2000000002"/>
  </r>
  <r>
    <n v="22289027"/>
    <s v="Dorothy Boyani Ocharo"/>
    <x v="0"/>
    <s v="Female"/>
    <d v="1982-02-25T00:00:00"/>
    <d v="2008-01-03T00:00:00"/>
    <d v="2008-01-03T00:00:00"/>
    <m/>
    <n v="929882.5"/>
    <n v="1386296.08"/>
    <n v="0"/>
    <n v="2316178.58"/>
    <n v="0"/>
    <s v="Okay"/>
    <s v="TRUE"/>
    <b v="1"/>
    <b v="1"/>
    <b v="1"/>
    <n v="25.87123287671233"/>
    <x v="22"/>
    <x v="23"/>
    <n v="16.753424657534246"/>
    <x v="22"/>
    <n v="41691214.439999998"/>
  </r>
  <r>
    <n v="22373082"/>
    <s v="Clement Injere Kibisu"/>
    <x v="0"/>
    <s v="Male"/>
    <d v="1982-04-05T00:00:00"/>
    <d v="2012-11-02T00:00:00"/>
    <d v="2012-11-02T00:00:00"/>
    <m/>
    <n v="770191.73"/>
    <n v="1147792.6200000001"/>
    <n v="0"/>
    <n v="1917984.35"/>
    <n v="0"/>
    <s v="Okay"/>
    <s v="TRUE"/>
    <b v="1"/>
    <b v="1"/>
    <b v="1"/>
    <n v="30.6"/>
    <x v="22"/>
    <x v="22"/>
    <n v="11.917808219178083"/>
    <x v="22"/>
    <n v="34523718.300000004"/>
  </r>
  <r>
    <n v="22399177"/>
    <s v="WINFRED NTHENYA MUTUVA"/>
    <x v="0"/>
    <s v="Female"/>
    <d v="1992-03-06T00:00:00"/>
    <d v="2019-05-01T00:00:00"/>
    <d v="2019-05-01T00:00:00"/>
    <m/>
    <n v="271301.53000000003"/>
    <n v="401416.4"/>
    <n v="0"/>
    <n v="672717.93"/>
    <n v="0"/>
    <s v="Okay"/>
    <s v="TRUE"/>
    <b v="1"/>
    <b v="1"/>
    <b v="1"/>
    <n v="27.169863013698631"/>
    <x v="23"/>
    <x v="19"/>
    <n v="5.4219178082191783"/>
    <x v="23"/>
    <n v="18836102.040000003"/>
  </r>
  <r>
    <n v="22416869"/>
    <s v="Stella Jepkemboi Cherutich"/>
    <x v="0"/>
    <s v="Female"/>
    <d v="1979-12-12T00:00:00"/>
    <d v="2010-01-05T00:00:00"/>
    <d v="2010-01-05T00:00:00"/>
    <m/>
    <n v="348137.37"/>
    <n v="519242.35"/>
    <n v="0"/>
    <n v="867379.72"/>
    <n v="0"/>
    <s v="Okay"/>
    <s v="TRUE"/>
    <b v="1"/>
    <b v="1"/>
    <b v="1"/>
    <n v="30.087671232876712"/>
    <x v="18"/>
    <x v="22"/>
    <n v="14.745205479452055"/>
    <x v="18"/>
    <n v="13878075.52"/>
  </r>
  <r>
    <n v="22422547"/>
    <s v="GEOFFREY  WAWIRE"/>
    <x v="0"/>
    <s v="Male"/>
    <d v="1982-05-10T00:00:00"/>
    <d v="2023-12-31T00:00:00"/>
    <d v="2023-12-31T00:00:00"/>
    <m/>
    <n v="158870.26"/>
    <n v="238274.28999999998"/>
    <n v="0"/>
    <n v="397144.55"/>
    <n v="0"/>
    <s v="Okay"/>
    <s v="TRUE"/>
    <b v="1"/>
    <b v="1"/>
    <b v="1"/>
    <n v="41.671232876712331"/>
    <x v="22"/>
    <x v="26"/>
    <n v="0.75068493150684934"/>
    <x v="22"/>
    <n v="7148601.8999999994"/>
  </r>
  <r>
    <n v="22425408"/>
    <s v="Edith Lindah Mukanzi"/>
    <x v="0"/>
    <s v="Female"/>
    <d v="1982-02-14T00:00:00"/>
    <d v="2014-08-01T00:00:00"/>
    <d v="2014-08-01T00:00:00"/>
    <m/>
    <n v="540330.9"/>
    <n v="804544.97"/>
    <n v="0"/>
    <n v="1344875.87"/>
    <n v="0"/>
    <s v="Okay"/>
    <s v="TRUE"/>
    <b v="1"/>
    <b v="1"/>
    <b v="1"/>
    <n v="32.482191780821921"/>
    <x v="22"/>
    <x v="11"/>
    <n v="10.172602739726027"/>
    <x v="22"/>
    <n v="24207765.660000004"/>
  </r>
  <r>
    <n v="22449464"/>
    <s v="Bilha Nyawira Mwaniki"/>
    <x v="0"/>
    <s v="Female"/>
    <d v="1981-04-20T00:00:00"/>
    <d v="1970-01-01T00:00:00"/>
    <d v="1970-01-01T00:00:00"/>
    <m/>
    <n v="496031.76"/>
    <n v="738047.26"/>
    <n v="0"/>
    <n v="1234079.02"/>
    <n v="0"/>
    <s v="Okay"/>
    <s v="FALSE"/>
    <b v="0"/>
    <b v="1"/>
    <b v="0"/>
    <n v="11.306849315068494"/>
    <x v="19"/>
    <x v="35"/>
    <n v="54.783561643835618"/>
    <x v="19"/>
    <n v="20979343.34"/>
  </r>
  <r>
    <n v="22463479"/>
    <s v="Mary Ayuma Kanzika"/>
    <x v="0"/>
    <s v="Female"/>
    <d v="1980-02-12T00:00:00"/>
    <d v="2011-11-14T00:00:00"/>
    <d v="2011-11-14T00:00:00"/>
    <m/>
    <n v="258531"/>
    <n v="385485.61"/>
    <n v="0"/>
    <n v="644016.61"/>
    <n v="0"/>
    <s v="Okay"/>
    <s v="TRUE"/>
    <b v="1"/>
    <b v="1"/>
    <b v="1"/>
    <n v="31.775342465753425"/>
    <x v="18"/>
    <x v="14"/>
    <n v="12.887671232876713"/>
    <x v="18"/>
    <n v="10304265.76"/>
  </r>
  <r>
    <n v="22485373"/>
    <s v="Catherine Wawira Nyaga"/>
    <x v="0"/>
    <s v="Female"/>
    <d v="1980-01-07T00:00:00"/>
    <d v="2014-10-13T00:00:00"/>
    <d v="2014-10-13T00:00:00"/>
    <m/>
    <n v="371117.11"/>
    <n v="552639.44999999995"/>
    <n v="0"/>
    <n v="923756.56"/>
    <n v="0"/>
    <s v="Okay"/>
    <s v="TRUE"/>
    <b v="1"/>
    <b v="1"/>
    <b v="1"/>
    <n v="34.789041095890411"/>
    <x v="18"/>
    <x v="4"/>
    <n v="9.9726027397260282"/>
    <x v="18"/>
    <n v="14780104.960000001"/>
  </r>
  <r>
    <n v="22486966"/>
    <s v="Collins Abisalom Onyango"/>
    <x v="0"/>
    <s v="Male"/>
    <d v="1981-04-16T00:00:00"/>
    <d v="2023-03-01T00:00:00"/>
    <d v="2023-06-01T00:00:00"/>
    <m/>
    <n v="72324.73"/>
    <n v="108487.1"/>
    <n v="0"/>
    <n v="180811.83"/>
    <n v="0"/>
    <s v="Okay"/>
    <s v="TRUE"/>
    <b v="1"/>
    <b v="1"/>
    <b v="1"/>
    <n v="41.901369863013699"/>
    <x v="19"/>
    <x v="32"/>
    <n v="1.3342465753424657"/>
    <x v="19"/>
    <n v="3073801.11"/>
  </r>
  <r>
    <n v="22490533"/>
    <s v="Patriciah Wanjiru Ngotho"/>
    <x v="0"/>
    <s v="Female"/>
    <d v="1981-02-24T00:00:00"/>
    <d v="2023-06-19T00:00:00"/>
    <d v="2023-12-01T00:00:00"/>
    <m/>
    <n v="42413.760000000002"/>
    <n v="63620.639999999999"/>
    <n v="0"/>
    <n v="106034.4"/>
    <n v="0"/>
    <s v="Okay"/>
    <s v="TRUE"/>
    <b v="1"/>
    <b v="1"/>
    <b v="1"/>
    <n v="42.342465753424655"/>
    <x v="19"/>
    <x v="32"/>
    <n v="0.83287671232876714"/>
    <x v="19"/>
    <n v="1802584.7999999998"/>
  </r>
  <r>
    <n v="22552982"/>
    <s v="Meshack Muinde Maingi"/>
    <x v="1"/>
    <s v="Female"/>
    <d v="1982-09-17T00:00:00"/>
    <d v="2011-04-04T00:00:00"/>
    <d v="2011-04-04T00:00:00"/>
    <m/>
    <n v="402932.47"/>
    <n v="600528.12"/>
    <n v="0"/>
    <n v="1003460.59"/>
    <n v="0"/>
    <s v="Okay"/>
    <s v="TRUE"/>
    <b v="1"/>
    <b v="1"/>
    <b v="1"/>
    <n v="28.564383561643837"/>
    <x v="22"/>
    <x v="31"/>
    <n v="13.501369863013698"/>
    <x v="22"/>
    <n v="18062290.620000001"/>
  </r>
  <r>
    <n v="2257"/>
    <s v="ELISHA OUMA OSESO"/>
    <x v="1"/>
    <s v="Male"/>
    <d v="1988-01-01T00:00:00"/>
    <d v="2017-02-01T00:00:00"/>
    <d v="2017-02-01T00:00:00"/>
    <m/>
    <n v="1721.45"/>
    <n v="31537.38"/>
    <n v="0"/>
    <n v="33258.83"/>
    <n v="0"/>
    <s v="Okay"/>
    <s v="TRUE"/>
    <b v="1"/>
    <b v="1"/>
    <b v="1"/>
    <n v="29.106849315068494"/>
    <x v="10"/>
    <x v="9"/>
    <n v="7.6657534246575345"/>
    <x v="10"/>
    <n v="798211.92"/>
  </r>
  <r>
    <n v="22589852"/>
    <s v="Rosemary Andisi Omido"/>
    <x v="0"/>
    <s v="Female"/>
    <d v="1982-09-19T00:00:00"/>
    <d v="2005-11-18T00:00:00"/>
    <d v="2005-11-18T00:00:00"/>
    <m/>
    <n v="182646.2"/>
    <n v="271800.15999999997"/>
    <n v="0"/>
    <n v="454446.36"/>
    <n v="0"/>
    <s v="Okay"/>
    <s v="TRUE"/>
    <b v="1"/>
    <b v="1"/>
    <b v="1"/>
    <n v="23.18082191780822"/>
    <x v="22"/>
    <x v="6"/>
    <n v="18.87945205479452"/>
    <x v="22"/>
    <n v="8180034.4799999995"/>
  </r>
  <r>
    <n v="22597707"/>
    <s v="Bernard  Kipkech Kimatoi"/>
    <x v="0"/>
    <s v="Male"/>
    <d v="1981-01-16T00:00:00"/>
    <d v="2024-03-18T00:00:00"/>
    <d v="2024-08-01T00:00:00"/>
    <m/>
    <n v="39789.800000000003"/>
    <n v="59684.7"/>
    <n v="0"/>
    <n v="99474.5"/>
    <n v="0"/>
    <s v="Okay"/>
    <s v="TRUE"/>
    <b v="1"/>
    <b v="1"/>
    <b v="1"/>
    <n v="43.197260273972603"/>
    <x v="19"/>
    <x v="10"/>
    <n v="0.16438356164383561"/>
    <x v="19"/>
    <n v="1691066.5"/>
  </r>
  <r>
    <n v="22608886"/>
    <s v="Jared Aristariko Abuga"/>
    <x v="1"/>
    <s v="Male"/>
    <d v="1983-01-14T00:00:00"/>
    <d v="2010-01-11T00:00:00"/>
    <d v="2010-01-11T00:00:00"/>
    <m/>
    <n v="728663.87"/>
    <n v="1091400.71"/>
    <n v="0"/>
    <n v="1820064.58"/>
    <n v="0"/>
    <s v="Okay"/>
    <s v="TRUE"/>
    <b v="1"/>
    <b v="1"/>
    <b v="1"/>
    <n v="27.010958904109589"/>
    <x v="13"/>
    <x v="19"/>
    <n v="14.728767123287671"/>
    <x v="13"/>
    <n v="34581227.020000003"/>
  </r>
  <r>
    <n v="22615042"/>
    <s v="Rebecca Kusindi Pulu"/>
    <x v="0"/>
    <s v="Female"/>
    <d v="1982-09-13T00:00:00"/>
    <d v="2014-10-13T00:00:00"/>
    <d v="2014-10-13T00:00:00"/>
    <m/>
    <n v="208370.44"/>
    <n v="310271.71999999997"/>
    <n v="0"/>
    <n v="518642.16"/>
    <n v="0"/>
    <s v="Okay"/>
    <s v="TRUE"/>
    <b v="1"/>
    <b v="1"/>
    <b v="1"/>
    <n v="32.104109589041094"/>
    <x v="22"/>
    <x v="11"/>
    <n v="9.9726027397260282"/>
    <x v="22"/>
    <n v="9335558.879999999"/>
  </r>
  <r>
    <n v="22627381"/>
    <s v="COLLINS THOMAS  OCHIENG"/>
    <x v="0"/>
    <s v="Male"/>
    <d v="1982-01-10T00:00:00"/>
    <d v="2023-12-31T00:00:00"/>
    <d v="2023-12-31T00:00:00"/>
    <m/>
    <n v="174295.07"/>
    <n v="261404.73"/>
    <n v="0"/>
    <n v="435699.8"/>
    <n v="0"/>
    <s v="Okay"/>
    <s v="TRUE"/>
    <b v="1"/>
    <b v="1"/>
    <b v="1"/>
    <n v="42"/>
    <x v="22"/>
    <x v="32"/>
    <n v="0.75068493150684934"/>
    <x v="22"/>
    <n v="7842596.3999999994"/>
  </r>
  <r>
    <n v="22642206"/>
    <s v="HESBON MARK ODUOR HONGO"/>
    <x v="1"/>
    <s v="Male"/>
    <d v="1982-05-01T00:00:00"/>
    <d v="2015-07-23T00:00:00"/>
    <d v="2015-07-23T00:00:00"/>
    <m/>
    <n v="185391.1"/>
    <n v="274672.65000000002"/>
    <n v="0"/>
    <n v="460063.75"/>
    <n v="0"/>
    <s v="Okay"/>
    <s v="TRUE"/>
    <b v="1"/>
    <b v="1"/>
    <b v="1"/>
    <n v="33.249315068493154"/>
    <x v="22"/>
    <x v="27"/>
    <n v="9.1972602739726028"/>
    <x v="22"/>
    <n v="8281147.5"/>
  </r>
  <r>
    <n v="22673548"/>
    <s v="CATHERINE MORAA MONGARE"/>
    <x v="1"/>
    <s v="Female"/>
    <d v="1970-01-01T00:00:00"/>
    <d v="2019-03-01T00:00:00"/>
    <d v="2019-03-01T00:00:00"/>
    <m/>
    <n v="4713.38"/>
    <n v="41533.56"/>
    <n v="0"/>
    <n v="46246.94"/>
    <n v="0"/>
    <s v="Okay"/>
    <s v="TRUE"/>
    <b v="1"/>
    <b v="1"/>
    <b v="1"/>
    <n v="49.194520547945203"/>
    <x v="1"/>
    <x v="2"/>
    <n v="5.5890410958904111"/>
    <x v="1"/>
    <n v="277481.64"/>
  </r>
  <r>
    <n v="227"/>
    <s v="Lucy Macharia"/>
    <x v="1"/>
    <s v="Female"/>
    <d v="1965-01-07T00:00:00"/>
    <d v="1985-01-07T00:00:00"/>
    <d v="1985-01-07T00:00:00"/>
    <m/>
    <n v="98713.2"/>
    <n v="148069.85999999999"/>
    <n v="0"/>
    <n v="246783.06"/>
    <n v="0"/>
    <s v="Okay"/>
    <s v="TRUE"/>
    <b v="0"/>
    <b v="1"/>
    <b v="1"/>
    <n v="20.013698630136986"/>
    <x v="9"/>
    <x v="20"/>
    <n v="39.756164383561647"/>
    <x v="9"/>
    <n v="246783.06"/>
  </r>
  <r>
    <n v="22771926"/>
    <s v="GAUDECIA AWUOR WANGODI"/>
    <x v="0"/>
    <s v="Female"/>
    <d v="1982-03-14T00:00:00"/>
    <d v="2008-02-01T00:00:00"/>
    <d v="2008-05-01T00:00:00"/>
    <m/>
    <n v="1317166.95"/>
    <n v="1965072.13"/>
    <n v="0"/>
    <n v="3282239.08"/>
    <n v="0"/>
    <s v="Okay"/>
    <s v="TRUE"/>
    <b v="1"/>
    <b v="1"/>
    <b v="1"/>
    <n v="25.904109589041095"/>
    <x v="22"/>
    <x v="33"/>
    <n v="16.427397260273974"/>
    <x v="22"/>
    <n v="59080303.439999998"/>
  </r>
  <r>
    <n v="22795003"/>
    <s v="Martin Muriithi Mwaura"/>
    <x v="0"/>
    <s v="Male"/>
    <d v="1983-08-27T00:00:00"/>
    <d v="2015-05-04T00:00:00"/>
    <d v="2015-05-04T00:00:00"/>
    <m/>
    <n v="2437344.7800000003"/>
    <n v="3424176.07"/>
    <n v="0"/>
    <n v="5861520.8499999996"/>
    <n v="0"/>
    <s v="Okay"/>
    <s v="TRUE"/>
    <b v="1"/>
    <b v="1"/>
    <b v="1"/>
    <n v="31.706849315068492"/>
    <x v="13"/>
    <x v="14"/>
    <n v="9.4164383561643827"/>
    <x v="13"/>
    <n v="111368896.14999999"/>
  </r>
  <r>
    <n v="22823429"/>
    <s v="Shem Teya Mokaya"/>
    <x v="0"/>
    <s v="Male"/>
    <d v="1983-08-21T00:00:00"/>
    <d v="2023-07-01T00:00:00"/>
    <d v="2024-05-01T00:00:00"/>
    <m/>
    <n v="13079.5"/>
    <n v="19619.25"/>
    <n v="0"/>
    <n v="32698.75"/>
    <n v="0"/>
    <s v="Okay"/>
    <s v="TRUE"/>
    <b v="1"/>
    <b v="1"/>
    <b v="1"/>
    <n v="39.887671232876713"/>
    <x v="13"/>
    <x v="8"/>
    <n v="0.41643835616438357"/>
    <x v="13"/>
    <n v="621276.25"/>
  </r>
  <r>
    <n v="22824998"/>
    <s v="KENNETH KIPRUGUT KIPLAGAT"/>
    <x v="0"/>
    <s v="Male"/>
    <d v="1983-11-06T00:00:00"/>
    <d v="2023-03-01T00:00:00"/>
    <d v="2023-03-01T00:00:00"/>
    <m/>
    <n v="238186.72"/>
    <n v="356230.22"/>
    <n v="0"/>
    <n v="594416.93999999994"/>
    <n v="0"/>
    <s v="Okay"/>
    <s v="TRUE"/>
    <b v="1"/>
    <b v="1"/>
    <b v="1"/>
    <n v="39.342465753424655"/>
    <x v="8"/>
    <x v="15"/>
    <n v="1.5863013698630137"/>
    <x v="8"/>
    <n v="11888338.799999999"/>
  </r>
  <r>
    <n v="22853210"/>
    <s v="FREDRICK AKOKO  OCHIENG"/>
    <x v="0"/>
    <s v="Male"/>
    <d v="1983-10-06T00:00:00"/>
    <d v="2019-04-15T00:00:00"/>
    <d v="2019-09-01T00:00:00"/>
    <m/>
    <n v="1192423.25"/>
    <n v="1717171.18"/>
    <n v="0"/>
    <n v="2909594.43"/>
    <n v="0"/>
    <s v="Okay"/>
    <s v="TRUE"/>
    <b v="1"/>
    <b v="1"/>
    <b v="1"/>
    <n v="35.547945205479451"/>
    <x v="13"/>
    <x v="30"/>
    <n v="5.0849315068493155"/>
    <x v="13"/>
    <n v="55282294.170000002"/>
  </r>
  <r>
    <n v="22858606"/>
    <s v="Daniel Gichure Muruga"/>
    <x v="0"/>
    <s v="Male"/>
    <d v="1982-01-06T00:00:00"/>
    <d v="2004-01-12T00:00:00"/>
    <d v="2004-01-12T00:00:00"/>
    <m/>
    <n v="1304801.17"/>
    <n v="1946173.55"/>
    <n v="0"/>
    <n v="3250974.7200000002"/>
    <n v="0"/>
    <s v="Okay"/>
    <s v="TRUE"/>
    <b v="1"/>
    <b v="1"/>
    <b v="1"/>
    <n v="22.030136986301368"/>
    <x v="22"/>
    <x v="28"/>
    <n v="20.731506849315068"/>
    <x v="22"/>
    <n v="58517544.960000001"/>
  </r>
  <r>
    <n v="22866980"/>
    <s v="Peter Kibui Ugi"/>
    <x v="0"/>
    <s v="Male"/>
    <d v="1983-08-26T00:00:00"/>
    <d v="2011-11-01T00:00:00"/>
    <d v="2011-11-01T00:00:00"/>
    <m/>
    <n v="3573770.7199999997"/>
    <n v="5088318"/>
    <n v="0"/>
    <n v="8662088.7200000007"/>
    <n v="0"/>
    <s v="Okay"/>
    <s v="TRUE"/>
    <b v="1"/>
    <b v="1"/>
    <b v="1"/>
    <n v="28.202739726027396"/>
    <x v="13"/>
    <x v="31"/>
    <n v="12.923287671232877"/>
    <x v="13"/>
    <n v="164579685.68000001"/>
  </r>
  <r>
    <n v="22880313"/>
    <s v="Salome Wanja Muroki"/>
    <x v="0"/>
    <s v="Female"/>
    <d v="1982-08-11T00:00:00"/>
    <d v="2010-01-05T00:00:00"/>
    <d v="2010-01-05T00:00:00"/>
    <m/>
    <n v="870899.49"/>
    <n v="1298515.5"/>
    <n v="0"/>
    <n v="2169414.9900000002"/>
    <n v="0"/>
    <s v="Okay"/>
    <s v="TRUE"/>
    <b v="1"/>
    <b v="1"/>
    <b v="1"/>
    <n v="27.421917808219177"/>
    <x v="22"/>
    <x v="19"/>
    <n v="14.745205479452055"/>
    <x v="22"/>
    <n v="39049469.820000008"/>
  </r>
  <r>
    <n v="22882744"/>
    <s v="Joyce Wamaitha Gitangu"/>
    <x v="1"/>
    <s v="Female"/>
    <d v="1983-08-28T00:00:00"/>
    <d v="2010-08-15T00:00:00"/>
    <d v="2010-08-15T00:00:00"/>
    <m/>
    <n v="42736.26"/>
    <n v="52291.33"/>
    <n v="0"/>
    <n v="95027.59"/>
    <n v="0"/>
    <s v="Okay"/>
    <s v="TRUE"/>
    <b v="1"/>
    <b v="1"/>
    <b v="1"/>
    <n v="26.983561643835618"/>
    <x v="13"/>
    <x v="33"/>
    <n v="14.136986301369863"/>
    <x v="13"/>
    <n v="1805524.21"/>
  </r>
  <r>
    <n v="22896707"/>
    <s v="VINCENT MUREITHI NJAGI"/>
    <x v="0"/>
    <s v="Male"/>
    <d v="1982-08-17T00:00:00"/>
    <d v="2017-06-30T00:00:00"/>
    <d v="2017-06-30T00:00:00"/>
    <m/>
    <n v="1811366.69"/>
    <n v="2543126.17"/>
    <n v="0"/>
    <n v="4354492.8600000003"/>
    <n v="0"/>
    <s v="Okay"/>
    <s v="TRUE"/>
    <b v="1"/>
    <b v="1"/>
    <b v="1"/>
    <n v="34.893150684931506"/>
    <x v="22"/>
    <x v="4"/>
    <n v="7.2575342465753421"/>
    <x v="22"/>
    <n v="78380871.480000004"/>
  </r>
  <r>
    <n v="229"/>
    <s v="Monica Mungai"/>
    <x v="1"/>
    <s v="Female"/>
    <d v="1971-08-22T00:00:00"/>
    <d v="1997-10-01T00:00:00"/>
    <d v="1999-01-01T00:00:00"/>
    <m/>
    <n v="2173136.86"/>
    <n v="3248827.03"/>
    <n v="0"/>
    <n v="5421963.8899999997"/>
    <n v="0"/>
    <s v="Okay"/>
    <s v="TRUE"/>
    <b v="1"/>
    <b v="1"/>
    <b v="1"/>
    <n v="26.12876712328767"/>
    <x v="24"/>
    <x v="19"/>
    <n v="25.764383561643836"/>
    <x v="24"/>
    <n v="37953747.229999997"/>
  </r>
  <r>
    <n v="22925809"/>
    <s v="Susan Muthoni Mburu"/>
    <x v="0"/>
    <s v="Female"/>
    <d v="1984-07-01T00:00:00"/>
    <d v="2014-06-30T00:00:00"/>
    <d v="2014-06-30T00:00:00"/>
    <m/>
    <n v="2913546.1"/>
    <n v="4101285.29"/>
    <n v="0"/>
    <n v="7014831.3899999997"/>
    <n v="0"/>
    <s v="Okay"/>
    <s v="TRUE"/>
    <b v="1"/>
    <b v="1"/>
    <b v="1"/>
    <n v="30.016438356164382"/>
    <x v="8"/>
    <x v="22"/>
    <n v="10.260273972602739"/>
    <x v="8"/>
    <n v="140296627.79999998"/>
  </r>
  <r>
    <n v="22934037"/>
    <s v="Dorine Nkirote Gatwiri Rutere"/>
    <x v="1"/>
    <s v="Female"/>
    <d v="1983-11-08T00:00:00"/>
    <d v="2013-11-04T00:00:00"/>
    <d v="2013-11-04T00:00:00"/>
    <m/>
    <n v="685453.38"/>
    <n v="1014706.13"/>
    <n v="0"/>
    <n v="1700159.51"/>
    <n v="0"/>
    <s v="Okay"/>
    <s v="TRUE"/>
    <b v="1"/>
    <b v="1"/>
    <b v="1"/>
    <n v="30.010958904109589"/>
    <x v="8"/>
    <x v="22"/>
    <n v="10.912328767123288"/>
    <x v="8"/>
    <n v="34003190.200000003"/>
  </r>
  <r>
    <n v="2297"/>
    <s v="HOSEA KIPROP CHERONO"/>
    <x v="0"/>
    <s v="Male"/>
    <d v="1980-01-02T00:00:00"/>
    <d v="2013-08-26T00:00:00"/>
    <d v="2013-08-26T00:00:00"/>
    <m/>
    <n v="6010713.1899999995"/>
    <n v="8633906.709999999"/>
    <n v="0"/>
    <n v="14644619.9"/>
    <n v="0"/>
    <s v="Okay"/>
    <s v="TRUE"/>
    <b v="1"/>
    <b v="1"/>
    <b v="1"/>
    <n v="33.671232876712331"/>
    <x v="18"/>
    <x v="27"/>
    <n v="11.104109589041096"/>
    <x v="18"/>
    <n v="234313918.40000001"/>
  </r>
  <r>
    <n v="22981078"/>
    <s v="GRACEANNE MUTHONI  KAMAU"/>
    <x v="0"/>
    <s v="Female"/>
    <d v="1983-10-07T00:00:00"/>
    <d v="2020-07-20T00:00:00"/>
    <d v="2020-11-01T00:00:00"/>
    <m/>
    <n v="1764239.58"/>
    <n v="2600755.27"/>
    <n v="845483.22"/>
    <n v="5210478.07"/>
    <n v="0"/>
    <s v="Okay"/>
    <s v="TRUE"/>
    <b v="1"/>
    <b v="1"/>
    <b v="1"/>
    <n v="36.81095890410959"/>
    <x v="13"/>
    <x v="5"/>
    <n v="3.9150684931506849"/>
    <x v="13"/>
    <n v="98999083.330000013"/>
  </r>
  <r>
    <n v="23037370"/>
    <s v="Daniel Miruka Okiomeri"/>
    <x v="0"/>
    <s v="Male"/>
    <d v="1983-10-10T00:00:00"/>
    <d v="2008-09-01T00:00:00"/>
    <d v="2008-09-01T00:00:00"/>
    <m/>
    <n v="3478574.08"/>
    <n v="4905495.1099999994"/>
    <n v="1714323.3399999999"/>
    <n v="10098392.529999999"/>
    <n v="0"/>
    <s v="Okay"/>
    <s v="TRUE"/>
    <b v="1"/>
    <b v="1"/>
    <b v="1"/>
    <n v="24.912328767123288"/>
    <x v="13"/>
    <x v="21"/>
    <n v="16.090410958904108"/>
    <x v="13"/>
    <n v="191869458.06999999"/>
  </r>
  <r>
    <n v="23093768"/>
    <s v="CYCLIFFE WAFULA SIMIYU"/>
    <x v="1"/>
    <s v="Male"/>
    <d v="1970-01-01T00:00:00"/>
    <d v="1970-01-01T00:00:00"/>
    <d v="1970-01-01T00:00:00"/>
    <m/>
    <n v="10719.04"/>
    <n v="170135.37"/>
    <n v="0"/>
    <n v="180854.41"/>
    <n v="0"/>
    <s v="Okay"/>
    <s v="FALSE"/>
    <b v="0"/>
    <b v="1"/>
    <b v="0"/>
    <n v="0"/>
    <x v="1"/>
    <x v="3"/>
    <n v="54.783561643835618"/>
    <x v="1"/>
    <n v="1085126.46"/>
  </r>
  <r>
    <n v="23095807"/>
    <s v="JENNIFER MUENI MUTHAI"/>
    <x v="0"/>
    <s v="Female"/>
    <d v="1983-03-29T00:00:00"/>
    <d v="2017-06-30T00:00:00"/>
    <d v="2017-06-30T00:00:00"/>
    <m/>
    <n v="464953.52"/>
    <n v="690745.2"/>
    <n v="0"/>
    <n v="1155698.72"/>
    <n v="0"/>
    <s v="Okay"/>
    <s v="TRUE"/>
    <b v="1"/>
    <b v="1"/>
    <b v="1"/>
    <n v="34.279452054794518"/>
    <x v="13"/>
    <x v="4"/>
    <n v="7.2575342465753421"/>
    <x v="13"/>
    <n v="21958275.68"/>
  </r>
  <r>
    <n v="23106487"/>
    <s v="Dorcas Jerotich Komen"/>
    <x v="0"/>
    <s v="Female"/>
    <d v="1983-10-25T00:00:00"/>
    <d v="2008-01-09T00:00:00"/>
    <d v="2008-01-09T00:00:00"/>
    <m/>
    <n v="1207992.03"/>
    <n v="1801923.97"/>
    <n v="0"/>
    <n v="3009916"/>
    <n v="0"/>
    <s v="Okay"/>
    <s v="TRUE"/>
    <b v="1"/>
    <b v="1"/>
    <b v="1"/>
    <n v="24.224657534246575"/>
    <x v="8"/>
    <x v="21"/>
    <n v="16.736986301369864"/>
    <x v="8"/>
    <n v="60198320"/>
  </r>
  <r>
    <n v="23117758"/>
    <s v="Irene Khalibwa Okanga"/>
    <x v="1"/>
    <s v="Female"/>
    <d v="1983-10-08T00:00:00"/>
    <d v="2014-05-01T00:00:00"/>
    <d v="2014-05-01T00:00:00"/>
    <m/>
    <n v="243023.08"/>
    <n v="361071.44"/>
    <n v="0"/>
    <n v="604094.52"/>
    <n v="0"/>
    <s v="Okay"/>
    <s v="TRUE"/>
    <b v="1"/>
    <b v="1"/>
    <b v="1"/>
    <n v="30.583561643835615"/>
    <x v="13"/>
    <x v="22"/>
    <n v="10.424657534246576"/>
    <x v="13"/>
    <n v="11477795.880000001"/>
  </r>
  <r>
    <n v="23122556"/>
    <s v="MAUREEN WANGUI GICHU"/>
    <x v="0"/>
    <s v="Female"/>
    <d v="1983-09-30T00:00:00"/>
    <d v="2019-06-01T00:00:00"/>
    <d v="2019-06-01T00:00:00"/>
    <m/>
    <n v="170082.52"/>
    <n v="251640.01"/>
    <n v="0"/>
    <n v="421722.53"/>
    <n v="0"/>
    <s v="Okay"/>
    <s v="TRUE"/>
    <b v="1"/>
    <b v="1"/>
    <b v="1"/>
    <n v="35.69315068493151"/>
    <x v="13"/>
    <x v="30"/>
    <n v="5.3369863013698629"/>
    <x v="13"/>
    <n v="8012728.0700000003"/>
  </r>
  <r>
    <n v="23152702"/>
    <s v="Linda Cindy Nthoki Kangethe"/>
    <x v="0"/>
    <s v="Female"/>
    <d v="1983-09-26T00:00:00"/>
    <d v="2008-01-04T00:00:00"/>
    <d v="2008-01-04T00:00:00"/>
    <m/>
    <n v="1119483.9099999999"/>
    <n v="1670267.98"/>
    <n v="0"/>
    <n v="2789751.89"/>
    <n v="0"/>
    <s v="Okay"/>
    <s v="TRUE"/>
    <b v="1"/>
    <b v="1"/>
    <b v="1"/>
    <n v="24.290410958904111"/>
    <x v="13"/>
    <x v="21"/>
    <n v="16.75068493150685"/>
    <x v="13"/>
    <n v="53005285.910000004"/>
  </r>
  <r>
    <n v="23178494"/>
    <s v="JOHNSON  MUCHIRI"/>
    <x v="0"/>
    <s v="Male"/>
    <d v="1982-12-12T00:00:00"/>
    <d v="2023-12-31T00:00:00"/>
    <d v="2023-12-31T00:00:00"/>
    <m/>
    <n v="185042.22"/>
    <n v="277457.99"/>
    <n v="0"/>
    <n v="462500.21"/>
    <n v="0"/>
    <s v="Okay"/>
    <s v="TRUE"/>
    <b v="1"/>
    <b v="1"/>
    <b v="1"/>
    <n v="41.079452054794523"/>
    <x v="13"/>
    <x v="26"/>
    <n v="0.75068493150684934"/>
    <x v="13"/>
    <n v="8787503.9900000002"/>
  </r>
  <r>
    <n v="23191877"/>
    <s v="Cecilia Kabura Kariuki"/>
    <x v="0"/>
    <s v="Female"/>
    <d v="1982-10-12T00:00:00"/>
    <d v="2007-11-06T00:00:00"/>
    <d v="2007-11-06T00:00:00"/>
    <m/>
    <n v="1296806.69"/>
    <n v="1934232.26"/>
    <n v="0"/>
    <n v="3231038.95"/>
    <n v="0"/>
    <s v="Okay"/>
    <s v="TRUE"/>
    <b v="1"/>
    <b v="1"/>
    <b v="1"/>
    <n v="25.084931506849315"/>
    <x v="13"/>
    <x v="23"/>
    <n v="16.912328767123288"/>
    <x v="13"/>
    <n v="61389740.050000004"/>
  </r>
  <r>
    <n v="23196418"/>
    <s v="ALEX MUSEMBI MULILI"/>
    <x v="0"/>
    <s v="Male"/>
    <d v="1983-11-22T00:00:00"/>
    <d v="2017-06-30T00:00:00"/>
    <d v="2017-06-30T00:00:00"/>
    <m/>
    <n v="492538.35"/>
    <n v="738274.18"/>
    <n v="0"/>
    <n v="1230812.53"/>
    <n v="0"/>
    <s v="Okay"/>
    <s v="TRUE"/>
    <b v="1"/>
    <b v="1"/>
    <b v="1"/>
    <n v="33.627397260273973"/>
    <x v="8"/>
    <x v="27"/>
    <n v="7.2575342465753421"/>
    <x v="8"/>
    <n v="24616250.600000001"/>
  </r>
  <r>
    <n v="23216531"/>
    <s v="Miriam Ndinda Mweu"/>
    <x v="0"/>
    <s v="Female"/>
    <d v="1983-11-10T00:00:00"/>
    <d v="1995-04-18T00:00:00"/>
    <d v="1995-04-18T00:00:00"/>
    <m/>
    <n v="812231.48"/>
    <n v="1211178.69"/>
    <n v="0"/>
    <n v="2023410.17"/>
    <n v="0"/>
    <s v="Okay"/>
    <s v="TRUE"/>
    <b v="0"/>
    <b v="1"/>
    <b v="1"/>
    <n v="11.443835616438356"/>
    <x v="8"/>
    <x v="35"/>
    <n v="29.473972602739725"/>
    <x v="8"/>
    <n v="40468203.399999999"/>
  </r>
  <r>
    <n v="23344004"/>
    <s v="ISAAC MDACHI MBASHU"/>
    <x v="1"/>
    <s v="Male"/>
    <d v="1982-08-03T00:00:00"/>
    <d v="2019-06-01T00:00:00"/>
    <d v="2019-06-01T00:00:00"/>
    <m/>
    <n v="901.02"/>
    <n v="13014.26"/>
    <n v="0"/>
    <n v="13915.28"/>
    <n v="0"/>
    <s v="Okay"/>
    <s v="TRUE"/>
    <b v="1"/>
    <b v="1"/>
    <b v="1"/>
    <n v="36.852054794520548"/>
    <x v="22"/>
    <x v="29"/>
    <n v="5.3369863013698629"/>
    <x v="22"/>
    <n v="250475.04"/>
  </r>
  <r>
    <n v="23353613"/>
    <s v="Joseph  Reagan Barasa"/>
    <x v="0"/>
    <s v="Male"/>
    <d v="1982-12-01T00:00:00"/>
    <d v="2016-08-07T00:00:00"/>
    <d v="2024-03-01T00:00:00"/>
    <m/>
    <n v="308962.5"/>
    <n v="463443.75"/>
    <n v="0"/>
    <n v="772406.25"/>
    <n v="0"/>
    <s v="Okay"/>
    <s v="TRUE"/>
    <b v="1"/>
    <b v="1"/>
    <b v="1"/>
    <n v="33.706849315068496"/>
    <x v="13"/>
    <x v="26"/>
    <n v="0.58356164383561648"/>
    <x v="13"/>
    <n v="14675718.75"/>
  </r>
  <r>
    <n v="2337"/>
    <s v="DANIEL KAROBIA MUIRU"/>
    <x v="1"/>
    <s v="Male"/>
    <d v="1981-02-23T00:00:00"/>
    <d v="2013-09-06T00:00:00"/>
    <d v="2013-09-06T00:00:00"/>
    <m/>
    <n v="16694.3"/>
    <n v="221264.21"/>
    <n v="0"/>
    <n v="237958.51"/>
    <n v="0"/>
    <s v="Okay"/>
    <s v="TRUE"/>
    <b v="1"/>
    <b v="1"/>
    <b v="1"/>
    <n v="32.556164383561644"/>
    <x v="19"/>
    <x v="11"/>
    <n v="11.073972602739726"/>
    <x v="19"/>
    <n v="4045294.67"/>
  </r>
  <r>
    <n v="2338"/>
    <s v="ANN WANGARI MWANGI"/>
    <x v="1"/>
    <s v="Female"/>
    <d v="1984-07-01T00:00:00"/>
    <d v="2013-09-06T00:00:00"/>
    <d v="2013-09-06T00:00:00"/>
    <m/>
    <n v="223655.25"/>
    <n v="341071.23"/>
    <n v="0"/>
    <n v="564726.48"/>
    <n v="0"/>
    <s v="Okay"/>
    <s v="TRUE"/>
    <b v="1"/>
    <b v="1"/>
    <b v="1"/>
    <n v="29.202739726027396"/>
    <x v="8"/>
    <x v="9"/>
    <n v="11.073972602739726"/>
    <x v="8"/>
    <n v="11294529.6"/>
  </r>
  <r>
    <n v="23385412"/>
    <s v="JACKLINE MORAGWA  OGANYO"/>
    <x v="0"/>
    <s v="Female"/>
    <d v="1984-07-08T00:00:00"/>
    <d v="2015-07-01T00:00:00"/>
    <d v="2024-07-01T00:00:00"/>
    <m/>
    <n v="10500"/>
    <n v="15750"/>
    <n v="0"/>
    <n v="26250"/>
    <n v="0"/>
    <s v="Okay"/>
    <s v="TRUE"/>
    <b v="1"/>
    <b v="1"/>
    <b v="1"/>
    <n v="31"/>
    <x v="8"/>
    <x v="8"/>
    <n v="0.24931506849315069"/>
    <x v="8"/>
    <n v="525000"/>
  </r>
  <r>
    <n v="23389246"/>
    <s v="JOSEPH WAMBUA MUTIE"/>
    <x v="0"/>
    <s v="Male"/>
    <d v="1980-01-01T00:00:00"/>
    <d v="2015-01-26T00:00:00"/>
    <d v="2021-09-01T00:00:00"/>
    <m/>
    <n v="91267.92"/>
    <n v="136899.85"/>
    <n v="0"/>
    <n v="228167.77"/>
    <n v="0"/>
    <s v="Okay"/>
    <s v="TRUE"/>
    <b v="1"/>
    <b v="1"/>
    <b v="1"/>
    <n v="35.093150684931508"/>
    <x v="18"/>
    <x v="26"/>
    <n v="3.0821917808219177"/>
    <x v="18"/>
    <n v="3650684.32"/>
  </r>
  <r>
    <n v="23508355"/>
    <s v="Rachel Nyawira Ndana"/>
    <x v="0"/>
    <s v="Female"/>
    <d v="1983-09-06T00:00:00"/>
    <d v="2015-04-07T00:00:00"/>
    <d v="2015-04-07T00:00:00"/>
    <m/>
    <n v="1469475.9"/>
    <n v="2137634.19"/>
    <n v="0"/>
    <n v="3607110.09"/>
    <n v="0"/>
    <s v="Okay"/>
    <s v="TRUE"/>
    <b v="1"/>
    <b v="1"/>
    <b v="1"/>
    <n v="31.605479452054794"/>
    <x v="13"/>
    <x v="14"/>
    <n v="9.4904109589041088"/>
    <x v="13"/>
    <n v="68535091.709999993"/>
  </r>
  <r>
    <n v="23509968"/>
    <s v="MARYANNE ALEXANDRIA WAHITO"/>
    <x v="0"/>
    <s v="Female"/>
    <d v="1984-09-11T00:00:00"/>
    <d v="2022-08-01T00:00:00"/>
    <d v="2023-01-31T00:00:00"/>
    <m/>
    <n v="470344.46"/>
    <n v="701587.16"/>
    <n v="0"/>
    <n v="1171931.6200000001"/>
    <n v="0"/>
    <s v="Okay"/>
    <s v="TRUE"/>
    <b v="1"/>
    <b v="1"/>
    <b v="1"/>
    <n v="37.912328767123284"/>
    <x v="8"/>
    <x v="34"/>
    <n v="1.6657534246575343"/>
    <x v="8"/>
    <n v="23438632.400000002"/>
  </r>
  <r>
    <n v="23514456"/>
    <s v="DORCAS WARIGIA MWANGI"/>
    <x v="0"/>
    <s v="Female"/>
    <d v="1984-07-25T00:00:00"/>
    <d v="2019-06-01T00:00:00"/>
    <d v="2019-06-01T00:00:00"/>
    <m/>
    <n v="1102813.7899999998"/>
    <n v="1571800.58"/>
    <n v="0"/>
    <n v="2674614.37"/>
    <n v="0"/>
    <s v="Okay"/>
    <s v="TRUE"/>
    <b v="1"/>
    <b v="1"/>
    <b v="1"/>
    <n v="34.873972602739727"/>
    <x v="8"/>
    <x v="4"/>
    <n v="5.3369863013698629"/>
    <x v="8"/>
    <n v="53492287.400000006"/>
  </r>
  <r>
    <n v="23515748"/>
    <s v="Rebecca Ndunge Mulaviu"/>
    <x v="0"/>
    <s v="Female"/>
    <d v="1983-12-21T00:00:00"/>
    <d v="2014-03-10T00:00:00"/>
    <d v="2014-03-10T00:00:00"/>
    <m/>
    <n v="413342.66"/>
    <n v="615978.1"/>
    <n v="0"/>
    <n v="1029320.76"/>
    <n v="0"/>
    <s v="Okay"/>
    <s v="TRUE"/>
    <b v="1"/>
    <b v="1"/>
    <b v="1"/>
    <n v="30.238356164383561"/>
    <x v="8"/>
    <x v="22"/>
    <n v="10.567123287671233"/>
    <x v="8"/>
    <n v="20586415.199999999"/>
  </r>
  <r>
    <n v="23540045"/>
    <s v="Francis Mwangi Gichure"/>
    <x v="1"/>
    <s v="Male"/>
    <d v="1983-11-04T00:00:00"/>
    <d v="2012-01-01T00:00:00"/>
    <d v="2012-01-01T00:00:00"/>
    <m/>
    <n v="56597.97"/>
    <n v="613561.56000000006"/>
    <n v="0"/>
    <n v="670159.53"/>
    <n v="0"/>
    <s v="Okay"/>
    <s v="TRUE"/>
    <b v="1"/>
    <b v="1"/>
    <b v="1"/>
    <n v="28.17808219178082"/>
    <x v="8"/>
    <x v="31"/>
    <n v="12.756164383561643"/>
    <x v="8"/>
    <n v="13403190.600000001"/>
  </r>
  <r>
    <n v="23617488"/>
    <s v="SHEILAH KHISA WANJALA"/>
    <x v="0"/>
    <s v="Female"/>
    <d v="1984-08-08T00:00:00"/>
    <d v="2018-07-09T00:00:00"/>
    <d v="2022-03-01T00:00:00"/>
    <m/>
    <n v="79709.34"/>
    <n v="119564.01"/>
    <n v="0"/>
    <n v="199273.35"/>
    <n v="0"/>
    <s v="Okay"/>
    <s v="TRUE"/>
    <b v="1"/>
    <b v="1"/>
    <b v="1"/>
    <n v="33.939726027397263"/>
    <x v="8"/>
    <x v="5"/>
    <n v="2.5863013698630137"/>
    <x v="8"/>
    <n v="3985467"/>
  </r>
  <r>
    <n v="23625825"/>
    <s v="REBECCA MWARA WAITHIRA"/>
    <x v="0"/>
    <s v="Female"/>
    <d v="1984-09-20T00:00:00"/>
    <d v="2017-03-20T00:00:00"/>
    <d v="2020-12-01T00:00:00"/>
    <m/>
    <n v="190912"/>
    <n v="281055.17"/>
    <n v="0"/>
    <n v="471967.17"/>
    <n v="0"/>
    <s v="Okay"/>
    <s v="TRUE"/>
    <b v="1"/>
    <b v="1"/>
    <b v="1"/>
    <n v="32.517808219178079"/>
    <x v="8"/>
    <x v="29"/>
    <n v="3.8328767123287673"/>
    <x v="8"/>
    <n v="9439343.4000000004"/>
  </r>
  <r>
    <n v="23631298"/>
    <s v="Margaret Ruguru Mwangi"/>
    <x v="0"/>
    <s v="Female"/>
    <d v="1984-09-26T00:00:00"/>
    <d v="2020-07-23T00:00:00"/>
    <d v="2020-12-01T00:00:00"/>
    <m/>
    <n v="144391.75"/>
    <n v="213326.5"/>
    <n v="0"/>
    <n v="357718.25"/>
    <n v="0"/>
    <s v="Okay"/>
    <s v="TRUE"/>
    <b v="1"/>
    <b v="1"/>
    <b v="1"/>
    <n v="35.846575342465755"/>
    <x v="8"/>
    <x v="29"/>
    <n v="3.8328767123287673"/>
    <x v="8"/>
    <n v="7154365"/>
  </r>
  <r>
    <n v="23642839"/>
    <s v="Ruth Wanjiku Muigai"/>
    <x v="0"/>
    <s v="Female"/>
    <d v="1980-11-18T00:00:00"/>
    <d v="2012-11-26T00:00:00"/>
    <d v="2012-11-26T00:00:00"/>
    <m/>
    <n v="492266.69"/>
    <n v="733958.86"/>
    <n v="0"/>
    <n v="1226225.55"/>
    <n v="0"/>
    <s v="Okay"/>
    <s v="TRUE"/>
    <b v="1"/>
    <b v="1"/>
    <b v="1"/>
    <n v="32.043835616438358"/>
    <x v="19"/>
    <x v="11"/>
    <n v="11.852054794520548"/>
    <x v="19"/>
    <n v="20845834.350000001"/>
  </r>
  <r>
    <n v="23661949"/>
    <s v="Leah Wairimu Kamau"/>
    <x v="0"/>
    <s v="Female"/>
    <d v="1982-05-08T00:00:00"/>
    <d v="2011-03-01T00:00:00"/>
    <d v="2011-03-01T00:00:00"/>
    <m/>
    <n v="1251073.78"/>
    <n v="1865683.6"/>
    <n v="0"/>
    <n v="3116757.38"/>
    <n v="0"/>
    <s v="Okay"/>
    <s v="TRUE"/>
    <b v="1"/>
    <b v="1"/>
    <b v="1"/>
    <n v="28.832876712328765"/>
    <x v="22"/>
    <x v="31"/>
    <n v="13.594520547945205"/>
    <x v="22"/>
    <n v="56101632.839999996"/>
  </r>
  <r>
    <n v="237"/>
    <s v="Anne Kaindi"/>
    <x v="1"/>
    <s v="Female"/>
    <d v="1970-01-01T00:00:00"/>
    <d v="1970-01-01T00:00:00"/>
    <d v="1970-01-01T00:00:00"/>
    <m/>
    <n v="0"/>
    <n v="976184.43"/>
    <n v="0"/>
    <n v="976184.43"/>
    <n v="0"/>
    <s v="Okay"/>
    <s v="FALSE"/>
    <b v="0"/>
    <b v="1"/>
    <b v="0"/>
    <n v="0"/>
    <x v="1"/>
    <x v="3"/>
    <n v="54.783561643835618"/>
    <x v="1"/>
    <n v="5857106.5800000001"/>
  </r>
  <r>
    <n v="23707862"/>
    <s v="JOAN NYAWIRA KIOI"/>
    <x v="0"/>
    <s v="Female"/>
    <d v="1980-12-04T00:00:00"/>
    <d v="2019-06-01T00:00:00"/>
    <d v="2019-06-01T00:00:00"/>
    <m/>
    <n v="1261290.42"/>
    <n v="1794355.7"/>
    <n v="0"/>
    <n v="3055646.12"/>
    <n v="0"/>
    <s v="Okay"/>
    <s v="TRUE"/>
    <b v="1"/>
    <b v="1"/>
    <b v="1"/>
    <n v="38.515068493150686"/>
    <x v="19"/>
    <x v="34"/>
    <n v="5.3369863013698629"/>
    <x v="19"/>
    <n v="51945984.039999999"/>
  </r>
  <r>
    <n v="23718388"/>
    <s v="ELSIE CHEMUTAI TUM"/>
    <x v="0"/>
    <s v="Female"/>
    <d v="1983-01-19T00:00:00"/>
    <d v="2019-06-03T00:00:00"/>
    <d v="2023-02-01T00:00:00"/>
    <m/>
    <n v="54932.78"/>
    <n v="82398.69"/>
    <n v="0"/>
    <n v="137331.47"/>
    <n v="0"/>
    <s v="Okay"/>
    <s v="TRUE"/>
    <b v="1"/>
    <b v="1"/>
    <b v="1"/>
    <n v="36.394520547945206"/>
    <x v="13"/>
    <x v="8"/>
    <n v="1.6630136986301369"/>
    <x v="13"/>
    <n v="2609297.9300000002"/>
  </r>
  <r>
    <n v="23795991"/>
    <s v="Mercyline Kemunto Araka"/>
    <x v="1"/>
    <s v="Female"/>
    <d v="1983-07-27T00:00:00"/>
    <d v="2010-01-04T00:00:00"/>
    <d v="2010-01-04T00:00:00"/>
    <m/>
    <n v="837485.26"/>
    <n v="1248625.73"/>
    <n v="0"/>
    <n v="2086110.99"/>
    <n v="0"/>
    <s v="Okay"/>
    <s v="TRUE"/>
    <b v="1"/>
    <b v="1"/>
    <b v="1"/>
    <n v="26.460273972602739"/>
    <x v="13"/>
    <x v="33"/>
    <n v="14.747945205479452"/>
    <x v="13"/>
    <n v="39636108.810000002"/>
  </r>
  <r>
    <n v="23835675"/>
    <s v="SADERA JANET KISERIAN"/>
    <x v="1"/>
    <s v="Female"/>
    <d v="1970-01-01T00:00:00"/>
    <d v="1970-01-01T00:00:00"/>
    <d v="1970-01-01T00:00:00"/>
    <m/>
    <n v="81349.88"/>
    <n v="120114.97"/>
    <n v="0"/>
    <n v="201464.85"/>
    <n v="0"/>
    <s v="Okay"/>
    <s v="FALSE"/>
    <b v="0"/>
    <b v="1"/>
    <b v="0"/>
    <n v="0"/>
    <x v="1"/>
    <x v="3"/>
    <n v="54.783561643835618"/>
    <x v="1"/>
    <n v="1208789.1000000001"/>
  </r>
  <r>
    <n v="23876143"/>
    <s v="KEVIN KHAUKHA  NYONGESA"/>
    <x v="0"/>
    <s v="Male"/>
    <d v="1984-05-04T00:00:00"/>
    <d v="2023-12-31T00:00:00"/>
    <d v="2023-12-31T00:00:00"/>
    <m/>
    <n v="189943.88"/>
    <n v="284801.79000000004"/>
    <n v="0"/>
    <n v="474745.67"/>
    <n v="0"/>
    <s v="Okay"/>
    <s v="TRUE"/>
    <b v="1"/>
    <b v="1"/>
    <b v="1"/>
    <n v="39.684931506849317"/>
    <x v="8"/>
    <x v="15"/>
    <n v="0.75068493150684934"/>
    <x v="8"/>
    <n v="9494913.4000000004"/>
  </r>
  <r>
    <n v="23935923"/>
    <s v="Martin Karanja Nduati"/>
    <x v="0"/>
    <s v="Male"/>
    <d v="1984-08-16T00:00:00"/>
    <d v="2013-09-01T00:00:00"/>
    <d v="2013-09-01T00:00:00"/>
    <m/>
    <n v="2464111.34"/>
    <n v="3492932.6100000003"/>
    <n v="30840.62"/>
    <n v="5987884.5700000003"/>
    <n v="0"/>
    <s v="Okay"/>
    <s v="TRUE"/>
    <b v="1"/>
    <b v="1"/>
    <b v="1"/>
    <n v="29.063013698630137"/>
    <x v="8"/>
    <x v="9"/>
    <n v="11.087671232876712"/>
    <x v="8"/>
    <n v="119757691.40000001"/>
  </r>
  <r>
    <n v="23974142"/>
    <s v="MARY ATIENO OWINO"/>
    <x v="0"/>
    <s v="Female"/>
    <d v="1985-01-20T00:00:00"/>
    <d v="2018-01-01T00:00:00"/>
    <d v="2018-01-01T00:00:00"/>
    <m/>
    <n v="222939.99"/>
    <n v="330922.61"/>
    <n v="0"/>
    <n v="553862.6"/>
    <n v="0"/>
    <s v="Okay"/>
    <s v="TRUE"/>
    <b v="1"/>
    <b v="1"/>
    <b v="1"/>
    <n v="32.969863013698628"/>
    <x v="16"/>
    <x v="11"/>
    <n v="6.7506849315068491"/>
    <x v="16"/>
    <n v="11631114.6"/>
  </r>
  <r>
    <n v="23998448"/>
    <s v="Joyce Chelangat Sitonik"/>
    <x v="1"/>
    <s v="Female"/>
    <d v="1985-01-25T00:00:00"/>
    <d v="2010-01-07T00:00:00"/>
    <d v="2010-01-07T00:00:00"/>
    <m/>
    <n v="2352713.91"/>
    <n v="6327366.8599999994"/>
    <n v="0"/>
    <n v="8680080.7699999996"/>
    <n v="0"/>
    <s v="Okay"/>
    <s v="TRUE"/>
    <b v="1"/>
    <b v="1"/>
    <b v="1"/>
    <n v="24.967123287671232"/>
    <x v="16"/>
    <x v="21"/>
    <n v="14.739726027397261"/>
    <x v="16"/>
    <n v="182281696.16999999"/>
  </r>
  <r>
    <n v="24001937"/>
    <s v="Stephen Kipchirchir Sang"/>
    <x v="1"/>
    <s v="Male"/>
    <d v="1985-01-21T00:00:00"/>
    <d v="2015-06-04T00:00:00"/>
    <d v="2015-06-04T00:00:00"/>
    <m/>
    <n v="48435.77"/>
    <n v="384258.24"/>
    <n v="0"/>
    <n v="432694.01"/>
    <n v="0"/>
    <s v="Okay"/>
    <s v="TRUE"/>
    <b v="1"/>
    <b v="1"/>
    <b v="1"/>
    <n v="30.386301369863013"/>
    <x v="16"/>
    <x v="22"/>
    <n v="9.331506849315069"/>
    <x v="16"/>
    <n v="9086574.2100000009"/>
  </r>
  <r>
    <n v="24007132"/>
    <s v="Linet Akoth Opondo"/>
    <x v="0"/>
    <s v="Female"/>
    <d v="1982-11-20T00:00:00"/>
    <d v="2023-06-26T00:00:00"/>
    <d v="2023-12-01T00:00:00"/>
    <m/>
    <n v="45038.48"/>
    <n v="67557.72"/>
    <n v="0"/>
    <n v="112596.2"/>
    <n v="0"/>
    <s v="Okay"/>
    <s v="TRUE"/>
    <b v="1"/>
    <b v="1"/>
    <b v="1"/>
    <n v="40.624657534246573"/>
    <x v="13"/>
    <x v="26"/>
    <n v="0.83287671232876714"/>
    <x v="13"/>
    <n v="2139327.7999999998"/>
  </r>
  <r>
    <n v="24025352"/>
    <s v="Felix Bwire Wangulu"/>
    <x v="0"/>
    <s v="Male"/>
    <d v="1983-07-15T00:00:00"/>
    <d v="2015-10-12T00:00:00"/>
    <d v="2015-10-12T00:00:00"/>
    <m/>
    <n v="588567.91"/>
    <n v="875922.61"/>
    <n v="0"/>
    <n v="1464490.52"/>
    <n v="0"/>
    <s v="Okay"/>
    <s v="TRUE"/>
    <b v="1"/>
    <b v="1"/>
    <b v="1"/>
    <n v="32.265753424657532"/>
    <x v="13"/>
    <x v="11"/>
    <n v="8.9753424657534246"/>
    <x v="13"/>
    <n v="27825319.879999999"/>
  </r>
  <r>
    <n v="24048562"/>
    <s v="Nathaniel Onyambu Mwashumbe"/>
    <x v="0"/>
    <s v="Male"/>
    <d v="1985-08-25T00:00:00"/>
    <d v="2024-02-02T00:00:00"/>
    <d v="2024-06-01T00:00:00"/>
    <m/>
    <n v="36000"/>
    <n v="54000"/>
    <n v="0"/>
    <n v="90000"/>
    <n v="0"/>
    <s v="Okay"/>
    <s v="TRUE"/>
    <b v="1"/>
    <b v="1"/>
    <b v="1"/>
    <n v="38.465753424657535"/>
    <x v="16"/>
    <x v="34"/>
    <n v="0.33150684931506852"/>
    <x v="16"/>
    <n v="1890000"/>
  </r>
  <r>
    <n v="24058929"/>
    <s v="Erickson Kipkirui Langat"/>
    <x v="1"/>
    <s v="Male"/>
    <d v="1985-12-31T00:00:00"/>
    <d v="2015-02-03T00:00:00"/>
    <d v="2015-02-03T00:00:00"/>
    <m/>
    <n v="246421.82"/>
    <n v="366163.74"/>
    <n v="0"/>
    <n v="612585.56000000006"/>
    <n v="0"/>
    <s v="Okay"/>
    <s v="TRUE"/>
    <b v="1"/>
    <b v="1"/>
    <b v="1"/>
    <n v="29.112328767123287"/>
    <x v="17"/>
    <x v="9"/>
    <n v="9.6630136986301363"/>
    <x v="17"/>
    <n v="13476882.32"/>
  </r>
  <r>
    <n v="24078759"/>
    <s v="JOEL WESUTSA WASICHE"/>
    <x v="1"/>
    <s v="Male"/>
    <d v="1984-12-12T00:00:00"/>
    <d v="2018-02-01T00:00:00"/>
    <d v="2018-02-01T00:00:00"/>
    <m/>
    <n v="29758.97"/>
    <n v="285632.37"/>
    <n v="0"/>
    <n v="315391.34000000003"/>
    <n v="0"/>
    <s v="Okay"/>
    <s v="TRUE"/>
    <b v="1"/>
    <b v="1"/>
    <b v="1"/>
    <n v="33.161643835616438"/>
    <x v="16"/>
    <x v="27"/>
    <n v="6.6657534246575345"/>
    <x v="16"/>
    <n v="6623218.1400000006"/>
  </r>
  <r>
    <n v="24081231"/>
    <s v="EILEEN MERCY AKINYI"/>
    <x v="0"/>
    <s v="Female"/>
    <d v="1985-12-24T00:00:00"/>
    <d v="2018-02-01T00:00:00"/>
    <d v="2007-05-21T00:00:00"/>
    <m/>
    <n v="126322.15"/>
    <n v="187507.32"/>
    <n v="0"/>
    <n v="313829.46999999997"/>
    <n v="0"/>
    <s v="Okay"/>
    <s v="TRUE"/>
    <b v="1"/>
    <b v="0"/>
    <b v="1"/>
    <n v="32.128767123287673"/>
    <x v="17"/>
    <x v="36"/>
    <n v="17.375342465753423"/>
    <x v="17"/>
    <n v="6904248.3399999999"/>
  </r>
  <r>
    <n v="24084415"/>
    <s v="EVELYN KIMATHI KENDI"/>
    <x v="0"/>
    <s v="Female"/>
    <d v="1985-03-06T00:00:00"/>
    <d v="2023-06-01T00:00:00"/>
    <d v="2024-07-01T00:00:00"/>
    <m/>
    <n v="16350"/>
    <n v="24525"/>
    <n v="0"/>
    <n v="40875"/>
    <n v="0"/>
    <s v="Okay"/>
    <s v="TRUE"/>
    <b v="1"/>
    <b v="1"/>
    <b v="1"/>
    <n v="38.263013698630139"/>
    <x v="16"/>
    <x v="15"/>
    <n v="0.24931506849315069"/>
    <x v="16"/>
    <n v="858375"/>
  </r>
  <r>
    <n v="24084531"/>
    <s v="Anne Njeri Nguma"/>
    <x v="0"/>
    <s v="Female"/>
    <d v="1985-07-12T00:00:00"/>
    <d v="2006-01-02T00:00:00"/>
    <d v="2006-01-02T00:00:00"/>
    <m/>
    <n v="1114299.45"/>
    <n v="1662328.8"/>
    <n v="0"/>
    <n v="2776628.25"/>
    <n v="0"/>
    <s v="Okay"/>
    <s v="TRUE"/>
    <b v="1"/>
    <b v="1"/>
    <b v="1"/>
    <n v="20.490410958904111"/>
    <x v="16"/>
    <x v="20"/>
    <n v="18.756164383561643"/>
    <x v="16"/>
    <n v="58309193.25"/>
  </r>
  <r>
    <n v="24098537"/>
    <s v="Nancy Achieng Adongo"/>
    <x v="0"/>
    <s v="Female"/>
    <d v="1984-01-02T00:00:00"/>
    <d v="2023-01-09T00:00:00"/>
    <d v="2023-06-01T00:00:00"/>
    <m/>
    <n v="70141.740000000005"/>
    <n v="105212.56"/>
    <n v="0"/>
    <n v="175354.3"/>
    <n v="0"/>
    <s v="Okay"/>
    <s v="TRUE"/>
    <b v="1"/>
    <b v="1"/>
    <b v="1"/>
    <n v="39.046575342465751"/>
    <x v="8"/>
    <x v="15"/>
    <n v="1.3342465753424657"/>
    <x v="8"/>
    <n v="3507086"/>
  </r>
  <r>
    <n v="2413"/>
    <s v="LYDIAH NJOKI MUCHIRI"/>
    <x v="0"/>
    <s v="Female"/>
    <d v="1983-09-18T00:00:00"/>
    <d v="2013-09-17T00:00:00"/>
    <d v="2013-09-17T00:00:00"/>
    <m/>
    <n v="593320.05000000005"/>
    <n v="889991.77"/>
    <n v="0"/>
    <n v="1483311.82"/>
    <n v="0"/>
    <s v="Okay"/>
    <s v="TRUE"/>
    <b v="1"/>
    <b v="1"/>
    <b v="1"/>
    <n v="30.019178082191782"/>
    <x v="13"/>
    <x v="22"/>
    <n v="11.043835616438356"/>
    <x v="13"/>
    <n v="28182924.580000002"/>
  </r>
  <r>
    <n v="24142478"/>
    <s v="Eva Wangeci Njuguna"/>
    <x v="1"/>
    <s v="Female"/>
    <d v="1985-09-23T00:00:00"/>
    <d v="2015-10-05T00:00:00"/>
    <d v="2015-10-05T00:00:00"/>
    <m/>
    <n v="172975.5"/>
    <n v="879016.12"/>
    <n v="0"/>
    <n v="1051991.6200000001"/>
    <n v="0"/>
    <s v="Okay"/>
    <s v="TRUE"/>
    <b v="1"/>
    <b v="1"/>
    <b v="1"/>
    <n v="30.052054794520547"/>
    <x v="16"/>
    <x v="22"/>
    <n v="8.9945205479452053"/>
    <x v="16"/>
    <n v="22091824.020000003"/>
  </r>
  <r>
    <n v="24154859"/>
    <s v="Japheth Masyula Masyola"/>
    <x v="0"/>
    <s v="Male"/>
    <d v="1982-09-13T00:00:00"/>
    <d v="2008-01-08T00:00:00"/>
    <d v="2008-01-08T00:00:00"/>
    <m/>
    <n v="1725263.55"/>
    <n v="2573832.14"/>
    <n v="0"/>
    <n v="4299095.6900000004"/>
    <n v="0"/>
    <s v="Okay"/>
    <s v="TRUE"/>
    <b v="1"/>
    <b v="1"/>
    <b v="1"/>
    <n v="25.336986301369862"/>
    <x v="22"/>
    <x v="23"/>
    <n v="16.739726027397261"/>
    <x v="22"/>
    <n v="77383722.420000002"/>
  </r>
  <r>
    <n v="24224193"/>
    <s v="GLADYS WAMBURA NYAGA"/>
    <x v="0"/>
    <s v="Female"/>
    <d v="1983-04-14T00:00:00"/>
    <d v="2019-04-10T00:00:00"/>
    <d v="2019-08-01T00:00:00"/>
    <m/>
    <n v="187731.56"/>
    <n v="277926.81"/>
    <n v="0"/>
    <n v="465658.37"/>
    <n v="0"/>
    <s v="Okay"/>
    <s v="TRUE"/>
    <b v="1"/>
    <b v="1"/>
    <b v="1"/>
    <n v="36.013698630136986"/>
    <x v="13"/>
    <x v="29"/>
    <n v="5.1698630136986301"/>
    <x v="13"/>
    <n v="8847509.0299999993"/>
  </r>
  <r>
    <n v="24234898"/>
    <s v="VALENTINO OCHIENG KHOJA"/>
    <x v="1"/>
    <s v="Male"/>
    <d v="1970-01-01T00:00:00"/>
    <d v="2018-08-01T00:00:00"/>
    <d v="2018-08-01T00:00:00"/>
    <m/>
    <n v="874082.6100000001"/>
    <n v="1201154.5"/>
    <n v="0"/>
    <n v="2075237.11"/>
    <n v="0"/>
    <s v="Okay"/>
    <s v="TRUE"/>
    <b v="1"/>
    <b v="1"/>
    <b v="1"/>
    <n v="48.613698630136987"/>
    <x v="1"/>
    <x v="13"/>
    <n v="6.1698630136986301"/>
    <x v="1"/>
    <n v="12451422.66"/>
  </r>
  <r>
    <n v="24238258"/>
    <s v="EVANS NYAKUNDI ONCHONGA"/>
    <x v="0"/>
    <s v="Male"/>
    <d v="1984-12-17T00:00:00"/>
    <d v="2017-06-30T00:00:00"/>
    <d v="2017-06-30T00:00:00"/>
    <m/>
    <n v="954323.32"/>
    <n v="1419559.56"/>
    <n v="0"/>
    <n v="2373882.8799999999"/>
    <n v="0"/>
    <s v="Okay"/>
    <s v="TRUE"/>
    <b v="1"/>
    <b v="1"/>
    <b v="1"/>
    <n v="32.556164383561644"/>
    <x v="16"/>
    <x v="11"/>
    <n v="7.2575342465753421"/>
    <x v="16"/>
    <n v="49851540.479999997"/>
  </r>
  <r>
    <n v="24241227"/>
    <s v="DEFENCE MOSHE ZALE"/>
    <x v="1"/>
    <s v="Female"/>
    <d v="1985-02-08T00:00:00"/>
    <d v="2021-01-04T00:00:00"/>
    <d v="2021-04-01T00:00:00"/>
    <m/>
    <n v="37863.230000000003"/>
    <n v="56794.32"/>
    <n v="0"/>
    <n v="94657.55"/>
    <n v="0"/>
    <s v="Okay"/>
    <s v="TRUE"/>
    <b v="1"/>
    <b v="1"/>
    <b v="1"/>
    <n v="35.92876712328767"/>
    <x v="16"/>
    <x v="29"/>
    <n v="3.5013698630136987"/>
    <x v="16"/>
    <n v="1987808.55"/>
  </r>
  <r>
    <n v="24244661"/>
    <s v="PATRICK GATONGA MAINA"/>
    <x v="1"/>
    <s v="Male"/>
    <d v="1985-09-09T00:00:00"/>
    <d v="2022-09-05T00:00:00"/>
    <d v="2023-01-01T00:00:00"/>
    <m/>
    <n v="2075905.79"/>
    <n v="3109935.32"/>
    <n v="0"/>
    <n v="5185841.1100000003"/>
    <n v="0"/>
    <s v="Okay"/>
    <s v="TRUE"/>
    <b v="1"/>
    <b v="1"/>
    <b v="1"/>
    <n v="37.013698630136986"/>
    <x v="16"/>
    <x v="5"/>
    <n v="1.747945205479452"/>
    <x v="16"/>
    <n v="108902663.31"/>
  </r>
  <r>
    <n v="24260353"/>
    <s v="Quinta Atieno Ochieng"/>
    <x v="0"/>
    <s v="Female"/>
    <d v="1985-07-01T00:00:00"/>
    <d v="2018-08-06T00:00:00"/>
    <d v="2024-05-01T00:00:00"/>
    <m/>
    <n v="12875"/>
    <n v="19312.5"/>
    <n v="0"/>
    <n v="32187.5"/>
    <n v="0"/>
    <s v="Okay"/>
    <s v="TRUE"/>
    <b v="1"/>
    <b v="1"/>
    <b v="1"/>
    <n v="33.12054794520548"/>
    <x v="16"/>
    <x v="34"/>
    <n v="0.41643835616438357"/>
    <x v="16"/>
    <n v="675937.5"/>
  </r>
  <r>
    <n v="24267502"/>
    <s v="Jane Njeri Ndiritu"/>
    <x v="0"/>
    <s v="Female"/>
    <d v="1985-03-25T00:00:00"/>
    <d v="2023-06-26T00:00:00"/>
    <d v="2023-12-01T00:00:00"/>
    <m/>
    <n v="50515.75"/>
    <n v="75773.63"/>
    <n v="0"/>
    <n v="126289.38"/>
    <n v="0"/>
    <s v="Okay"/>
    <s v="TRUE"/>
    <b v="1"/>
    <b v="1"/>
    <b v="1"/>
    <n v="38.279452054794518"/>
    <x v="16"/>
    <x v="34"/>
    <n v="0.83287671232876714"/>
    <x v="16"/>
    <n v="2652076.98"/>
  </r>
  <r>
    <n v="24279929"/>
    <s v="BOB MUHAVI OJANGO"/>
    <x v="0"/>
    <s v="Male"/>
    <d v="1983-04-23T00:00:00"/>
    <d v="2018-04-03T00:00:00"/>
    <d v="2022-02-01T00:00:00"/>
    <m/>
    <n v="111080.57"/>
    <n v="166638.57"/>
    <n v="0"/>
    <n v="277719.14"/>
    <n v="0"/>
    <s v="Okay"/>
    <s v="TRUE"/>
    <b v="1"/>
    <b v="1"/>
    <b v="1"/>
    <n v="34.969863013698628"/>
    <x v="13"/>
    <x v="34"/>
    <n v="2.6630136986301371"/>
    <x v="13"/>
    <n v="5276663.66"/>
  </r>
  <r>
    <n v="24281979"/>
    <s v="Fridah Nkatha Gituma"/>
    <x v="0"/>
    <s v="Female"/>
    <d v="1982-02-23T00:00:00"/>
    <d v="2023-10-09T00:00:00"/>
    <d v="2024-06-01T00:00:00"/>
    <m/>
    <n v="18363.599999999999"/>
    <n v="27545.4"/>
    <n v="0"/>
    <n v="45909"/>
    <n v="0"/>
    <s v="Okay"/>
    <s v="TRUE"/>
    <b v="1"/>
    <b v="1"/>
    <b v="1"/>
    <n v="41.652054794520545"/>
    <x v="22"/>
    <x v="32"/>
    <n v="0.33150684931506852"/>
    <x v="22"/>
    <n v="826362"/>
  </r>
  <r>
    <n v="24299826"/>
    <s v="Victorine Akoth Gor"/>
    <x v="0"/>
    <s v="Female"/>
    <d v="1985-08-15T00:00:00"/>
    <d v="2018-05-10T00:00:00"/>
    <d v="2024-05-01T00:00:00"/>
    <m/>
    <n v="15000"/>
    <n v="22500"/>
    <n v="0"/>
    <n v="37500"/>
    <n v="0"/>
    <s v="Okay"/>
    <s v="TRUE"/>
    <b v="1"/>
    <b v="1"/>
    <b v="1"/>
    <n v="32.756164383561647"/>
    <x v="16"/>
    <x v="34"/>
    <n v="0.41643835616438357"/>
    <x v="16"/>
    <n v="787500"/>
  </r>
  <r>
    <n v="24349102"/>
    <s v="Chrisphine Ochieng Adede"/>
    <x v="0"/>
    <s v="Male"/>
    <d v="1985-12-24T00:00:00"/>
    <d v="2023-01-09T00:00:00"/>
    <d v="2023-07-04T00:00:00"/>
    <m/>
    <n v="60270.61"/>
    <n v="90405.91"/>
    <n v="0"/>
    <n v="150676.51999999999"/>
    <n v="0"/>
    <s v="Okay"/>
    <s v="TRUE"/>
    <b v="1"/>
    <b v="1"/>
    <b v="1"/>
    <n v="37.06849315068493"/>
    <x v="17"/>
    <x v="5"/>
    <n v="1.2438356164383562"/>
    <x v="17"/>
    <n v="3314883.44"/>
  </r>
  <r>
    <n v="24349935"/>
    <s v="Evans Kirimi Gitonga"/>
    <x v="0"/>
    <s v="Male"/>
    <d v="1985-08-19T00:00:00"/>
    <d v="2010-01-03T00:00:00"/>
    <d v="2009-01-06T00:00:00"/>
    <m/>
    <n v="2484890.66"/>
    <n v="3637800.65"/>
    <n v="0"/>
    <n v="6122691.3099999996"/>
    <n v="0"/>
    <s v="Okay"/>
    <s v="TRUE"/>
    <b v="1"/>
    <b v="0"/>
    <b v="1"/>
    <n v="24.391780821917809"/>
    <x v="16"/>
    <x v="6"/>
    <n v="15.742465753424657"/>
    <x v="16"/>
    <n v="128576517.50999999"/>
  </r>
  <r>
    <n v="24385432"/>
    <s v="Gladys Wangari Mwangi"/>
    <x v="0"/>
    <s v="Female"/>
    <d v="1985-01-10T00:00:00"/>
    <d v="2011-11-11T00:00:00"/>
    <d v="2011-11-11T00:00:00"/>
    <m/>
    <n v="630760.65"/>
    <n v="940117.74"/>
    <n v="0"/>
    <n v="1570878.39"/>
    <n v="0"/>
    <s v="Okay"/>
    <s v="TRUE"/>
    <b v="1"/>
    <b v="1"/>
    <b v="1"/>
    <n v="26.852054794520548"/>
    <x v="16"/>
    <x v="33"/>
    <n v="12.895890410958904"/>
    <x v="16"/>
    <n v="32988446.189999998"/>
  </r>
  <r>
    <n v="24457839"/>
    <s v="Lynnette Waruguru Karanja"/>
    <x v="1"/>
    <s v="Female"/>
    <d v="1986-05-03T00:00:00"/>
    <d v="2011-11-14T00:00:00"/>
    <d v="2011-11-14T00:00:00"/>
    <m/>
    <n v="1559018.37"/>
    <n v="2139933.69"/>
    <n v="0"/>
    <n v="3698952.06"/>
    <n v="0"/>
    <s v="Okay"/>
    <s v="TRUE"/>
    <b v="1"/>
    <b v="1"/>
    <b v="1"/>
    <n v="25.550684931506851"/>
    <x v="17"/>
    <x v="23"/>
    <n v="12.887671232876713"/>
    <x v="17"/>
    <n v="81376945.320000008"/>
  </r>
  <r>
    <n v="24461239"/>
    <s v="LILIAN NJERI GIKANDI"/>
    <x v="0"/>
    <s v="Female"/>
    <d v="1985-08-10T00:00:00"/>
    <d v="2020-01-13T00:00:00"/>
    <d v="2020-07-01T00:00:00"/>
    <m/>
    <n v="809091.91999999993"/>
    <n v="1164917.6499999999"/>
    <n v="0"/>
    <n v="1974009.57"/>
    <n v="0"/>
    <s v="Okay"/>
    <s v="TRUE"/>
    <b v="1"/>
    <b v="1"/>
    <b v="1"/>
    <n v="34.449315068493149"/>
    <x v="16"/>
    <x v="4"/>
    <n v="4.2520547945205482"/>
    <x v="16"/>
    <n v="41454200.969999999"/>
  </r>
  <r>
    <n v="24467291"/>
    <s v="Collins Wangulu"/>
    <x v="1"/>
    <s v="Male"/>
    <d v="1984-01-01T00:00:00"/>
    <d v="2012-11-06T00:00:00"/>
    <d v="2012-11-06T00:00:00"/>
    <m/>
    <n v="268599.34000000003"/>
    <n v="1446826.69"/>
    <n v="0"/>
    <n v="1715426.03"/>
    <n v="0"/>
    <s v="Okay"/>
    <s v="TRUE"/>
    <b v="1"/>
    <b v="1"/>
    <b v="1"/>
    <n v="28.86849315068493"/>
    <x v="8"/>
    <x v="31"/>
    <n v="11.906849315068493"/>
    <x v="8"/>
    <n v="34308520.600000001"/>
  </r>
  <r>
    <n v="24475544"/>
    <s v="Mercy Jepchirchir Kitilit"/>
    <x v="0"/>
    <s v="Female"/>
    <d v="1986-09-01T00:00:00"/>
    <d v="2012-01-23T00:00:00"/>
    <d v="2012-01-23T00:00:00"/>
    <m/>
    <n v="845296.21"/>
    <n v="1260538.67"/>
    <n v="0"/>
    <n v="2105834.88"/>
    <n v="0"/>
    <s v="Okay"/>
    <s v="TRUE"/>
    <b v="1"/>
    <b v="1"/>
    <b v="1"/>
    <n v="25.410958904109588"/>
    <x v="17"/>
    <x v="23"/>
    <n v="12.695890410958905"/>
    <x v="17"/>
    <n v="46328367.359999999"/>
  </r>
  <r>
    <n v="24475759"/>
    <s v="Peter Atinda Nyakungu"/>
    <x v="1"/>
    <s v="Male"/>
    <d v="1986-04-04T00:00:00"/>
    <d v="2014-09-04T00:00:00"/>
    <d v="2014-09-04T00:00:00"/>
    <m/>
    <n v="30434.61"/>
    <n v="237138.56"/>
    <n v="0"/>
    <n v="267573.17"/>
    <n v="0"/>
    <s v="Okay"/>
    <s v="TRUE"/>
    <b v="1"/>
    <b v="1"/>
    <b v="1"/>
    <n v="28.438356164383563"/>
    <x v="17"/>
    <x v="31"/>
    <n v="10.079452054794521"/>
    <x v="17"/>
    <n v="5886609.7399999993"/>
  </r>
  <r>
    <n v="24485159"/>
    <s v="Purity Gambo"/>
    <x v="0"/>
    <s v="Female"/>
    <d v="1987-09-09T00:00:00"/>
    <d v="2014-02-10T00:00:00"/>
    <d v="2014-02-10T00:00:00"/>
    <m/>
    <n v="501703.22"/>
    <n v="748022.97"/>
    <n v="0"/>
    <n v="1249726.19"/>
    <n v="0"/>
    <s v="Okay"/>
    <s v="TRUE"/>
    <b v="1"/>
    <b v="1"/>
    <b v="1"/>
    <n v="26.44109589041096"/>
    <x v="21"/>
    <x v="33"/>
    <n v="10.643835616438356"/>
    <x v="21"/>
    <n v="28743702.369999997"/>
  </r>
  <r>
    <n v="24519535"/>
    <s v="BRENDA TIMANOI  SADERA"/>
    <x v="1"/>
    <s v="Female"/>
    <d v="1985-10-10T00:00:00"/>
    <d v="2019-11-01T00:00:00"/>
    <d v="2019-11-01T00:00:00"/>
    <m/>
    <n v="62989.13"/>
    <n v="96374.68"/>
    <n v="0"/>
    <n v="159363.81"/>
    <n v="0"/>
    <s v="Okay"/>
    <s v="TRUE"/>
    <b v="1"/>
    <b v="1"/>
    <b v="1"/>
    <n v="34.082191780821915"/>
    <x v="16"/>
    <x v="4"/>
    <n v="4.9178082191780819"/>
    <x v="16"/>
    <n v="3346640.01"/>
  </r>
  <r>
    <n v="24548434"/>
    <s v="MAUREEN ADHIAMBO OTIENO"/>
    <x v="1"/>
    <s v="Female"/>
    <d v="1984-10-15T00:00:00"/>
    <d v="2021-08-02T00:00:00"/>
    <d v="2022-01-01T00:00:00"/>
    <m/>
    <n v="86396.37"/>
    <n v="129594.59"/>
    <n v="0"/>
    <n v="215990.96"/>
    <n v="0"/>
    <s v="Okay"/>
    <s v="TRUE"/>
    <b v="1"/>
    <b v="1"/>
    <b v="1"/>
    <n v="36.821917808219176"/>
    <x v="16"/>
    <x v="5"/>
    <n v="2.7479452054794522"/>
    <x v="16"/>
    <n v="4535810.16"/>
  </r>
  <r>
    <n v="24551693"/>
    <s v="Cynthia Omina Kanda"/>
    <x v="1"/>
    <s v="Female"/>
    <d v="1985-12-21T00:00:00"/>
    <d v="2015-08-01T00:00:00"/>
    <d v="2015-08-01T00:00:00"/>
    <m/>
    <n v="102229.37"/>
    <n v="847214.86"/>
    <n v="0"/>
    <n v="949444.23"/>
    <n v="0"/>
    <s v="Okay"/>
    <s v="TRUE"/>
    <b v="1"/>
    <b v="1"/>
    <b v="1"/>
    <n v="29.63013698630137"/>
    <x v="17"/>
    <x v="9"/>
    <n v="9.1726027397260275"/>
    <x v="17"/>
    <n v="20887773.059999999"/>
  </r>
  <r>
    <n v="24556164"/>
    <s v="JACQUILINE  NJOGU WANJIKU"/>
    <x v="0"/>
    <s v="Female"/>
    <d v="1986-09-29T00:00:00"/>
    <d v="2023-04-01T00:00:00"/>
    <d v="2024-02-01T00:00:00"/>
    <m/>
    <n v="134800"/>
    <n v="202200"/>
    <n v="0"/>
    <n v="337000"/>
    <n v="0"/>
    <s v="Okay"/>
    <s v="TRUE"/>
    <b v="1"/>
    <b v="1"/>
    <b v="1"/>
    <n v="36.528767123287672"/>
    <x v="17"/>
    <x v="5"/>
    <n v="0.66301369863013704"/>
    <x v="17"/>
    <n v="7414000"/>
  </r>
  <r>
    <n v="24561316"/>
    <s v="GRACE NYAMBURA NG\\\'ANG\\\'A"/>
    <x v="0"/>
    <s v="Female"/>
    <d v="1986-06-06T00:00:00"/>
    <d v="2022-05-01T00:00:00"/>
    <d v="2022-05-01T00:00:00"/>
    <m/>
    <n v="111941.44"/>
    <n v="167907.43"/>
    <n v="0"/>
    <n v="279848.87"/>
    <n v="0"/>
    <s v="Okay"/>
    <s v="TRUE"/>
    <b v="1"/>
    <b v="1"/>
    <b v="1"/>
    <n v="35.926027397260277"/>
    <x v="17"/>
    <x v="30"/>
    <n v="2.419178082191781"/>
    <x v="17"/>
    <n v="6156675.1399999997"/>
  </r>
  <r>
    <n v="24567214"/>
    <s v="SAMWEL OTIENO OUMA"/>
    <x v="0"/>
    <s v="Male"/>
    <d v="1985-10-17T00:00:00"/>
    <d v="2018-08-01T00:00:00"/>
    <d v="2018-08-01T00:00:00"/>
    <m/>
    <n v="462757.65"/>
    <n v="687334.13"/>
    <n v="0"/>
    <n v="1150091.78"/>
    <n v="0"/>
    <s v="Okay"/>
    <s v="TRUE"/>
    <b v="1"/>
    <b v="1"/>
    <b v="1"/>
    <n v="32.81095890410959"/>
    <x v="17"/>
    <x v="11"/>
    <n v="6.1698630136986301"/>
    <x v="17"/>
    <n v="25302019.16"/>
  </r>
  <r>
    <n v="24593989"/>
    <s v="LYDIAH JEPKOECH CHESIRE"/>
    <x v="1"/>
    <s v="Female"/>
    <d v="1986-03-14T00:00:00"/>
    <d v="2018-10-01T00:00:00"/>
    <d v="2018-02-01T00:00:00"/>
    <m/>
    <n v="108832.77"/>
    <n v="163252.07"/>
    <n v="0"/>
    <n v="272084.84000000003"/>
    <n v="0"/>
    <s v="Okay"/>
    <s v="TRUE"/>
    <b v="1"/>
    <b v="0"/>
    <b v="1"/>
    <n v="32.57260273972603"/>
    <x v="17"/>
    <x v="14"/>
    <n v="6.6657534246575345"/>
    <x v="17"/>
    <n v="5985866.4800000004"/>
  </r>
  <r>
    <n v="24620023"/>
    <s v="VIRGINIA WAMBURA KARIUKI"/>
    <x v="1"/>
    <s v="Female"/>
    <d v="1970-01-01T00:00:00"/>
    <d v="2016-05-01T00:00:00"/>
    <d v="2016-05-01T00:00:00"/>
    <m/>
    <n v="322437.65999999997"/>
    <n v="479164.36"/>
    <n v="0"/>
    <n v="801602.02"/>
    <n v="0"/>
    <s v="Okay"/>
    <s v="TRUE"/>
    <b v="1"/>
    <b v="1"/>
    <b v="1"/>
    <n v="46.361643835616441"/>
    <x v="1"/>
    <x v="17"/>
    <n v="8.4219178082191775"/>
    <x v="1"/>
    <n v="4809612.12"/>
  </r>
  <r>
    <n v="24658993"/>
    <s v="Grace Wanjiru Kariuki"/>
    <x v="0"/>
    <s v="Female"/>
    <d v="1979-04-15T00:00:00"/>
    <d v="2011-03-01T00:00:00"/>
    <d v="2011-03-01T00:00:00"/>
    <m/>
    <n v="572029.36"/>
    <n v="853094.84"/>
    <n v="0"/>
    <n v="1425124.2"/>
    <n v="0"/>
    <s v="Okay"/>
    <s v="TRUE"/>
    <b v="1"/>
    <b v="1"/>
    <b v="1"/>
    <n v="31.898630136986302"/>
    <x v="15"/>
    <x v="14"/>
    <n v="13.594520547945205"/>
    <x v="15"/>
    <n v="21376863"/>
  </r>
  <r>
    <n v="24667808"/>
    <s v="PATRICIA ESTHER NUNGARI"/>
    <x v="0"/>
    <s v="Female"/>
    <d v="1986-09-05T00:00:00"/>
    <d v="2016-06-01T00:00:00"/>
    <d v="2016-06-01T00:00:00"/>
    <m/>
    <n v="504297.8"/>
    <n v="749985.51"/>
    <n v="0"/>
    <n v="1254283.31"/>
    <n v="0"/>
    <s v="Okay"/>
    <s v="TRUE"/>
    <b v="1"/>
    <b v="1"/>
    <b v="1"/>
    <n v="29.758904109589039"/>
    <x v="17"/>
    <x v="9"/>
    <n v="8.3369863013698637"/>
    <x v="17"/>
    <n v="27594232.82"/>
  </r>
  <r>
    <n v="24679262"/>
    <s v="Tabitha Aluoch Musumba"/>
    <x v="0"/>
    <s v="Female"/>
    <d v="1984-08-28T00:00:00"/>
    <d v="2012-11-17T00:00:00"/>
    <d v="2013-09-06T00:00:00"/>
    <m/>
    <n v="540443.88"/>
    <n v="805175.17"/>
    <n v="0"/>
    <n v="1345619.05"/>
    <n v="0"/>
    <s v="Okay"/>
    <s v="TRUE"/>
    <b v="1"/>
    <b v="1"/>
    <b v="1"/>
    <n v="28.241095890410961"/>
    <x v="8"/>
    <x v="9"/>
    <n v="11.073972602739726"/>
    <x v="8"/>
    <n v="26912381"/>
  </r>
  <r>
    <n v="24689154"/>
    <s v="Vivian Adhiambo Ouma"/>
    <x v="0"/>
    <s v="Female"/>
    <d v="1986-03-31T00:00:00"/>
    <d v="2014-06-05T00:00:00"/>
    <d v="2014-06-05T00:00:00"/>
    <m/>
    <n v="391370.7"/>
    <n v="583012.68000000005"/>
    <n v="0"/>
    <n v="974383.38"/>
    <n v="0"/>
    <s v="Okay"/>
    <s v="TRUE"/>
    <b v="1"/>
    <b v="1"/>
    <b v="1"/>
    <n v="28.2"/>
    <x v="17"/>
    <x v="31"/>
    <n v="10.328767123287671"/>
    <x v="17"/>
    <n v="21436434.359999999"/>
  </r>
  <r>
    <n v="24741577"/>
    <s v="EUGENE OKENA  SANYA"/>
    <x v="0"/>
    <s v="Male"/>
    <d v="1986-08-28T00:00:00"/>
    <d v="2020-04-01T00:00:00"/>
    <d v="2020-07-01T00:00:00"/>
    <m/>
    <n v="1022306.4199999999"/>
    <n v="1500396.78"/>
    <n v="0"/>
    <n v="2522703.2000000002"/>
    <n v="0"/>
    <s v="Okay"/>
    <s v="TRUE"/>
    <b v="1"/>
    <b v="1"/>
    <b v="1"/>
    <n v="33.61643835616438"/>
    <x v="17"/>
    <x v="27"/>
    <n v="4.2520547945205482"/>
    <x v="17"/>
    <n v="55499470.400000006"/>
  </r>
  <r>
    <n v="24742274"/>
    <s v="CYNTHIA WANJIKU NJENGA"/>
    <x v="0"/>
    <s v="Female"/>
    <d v="1985-11-26T00:00:00"/>
    <d v="2020-01-06T00:00:00"/>
    <d v="2022-03-01T00:00:00"/>
    <m/>
    <n v="109716.86"/>
    <n v="164588.74"/>
    <n v="0"/>
    <n v="274305.59999999998"/>
    <n v="0"/>
    <s v="Okay"/>
    <s v="TRUE"/>
    <b v="1"/>
    <b v="1"/>
    <b v="1"/>
    <n v="34.134246575342466"/>
    <x v="17"/>
    <x v="29"/>
    <n v="2.5863013698630137"/>
    <x v="17"/>
    <n v="6034723.1999999993"/>
  </r>
  <r>
    <n v="24792444"/>
    <s v="Eliud Chiuri Mwangi"/>
    <x v="0"/>
    <s v="Male"/>
    <d v="1982-07-11T00:00:00"/>
    <d v="2011-03-21T00:00:00"/>
    <d v="2011-03-21T00:00:00"/>
    <m/>
    <n v="879947.44"/>
    <n v="1311828.3799999999"/>
    <n v="0"/>
    <n v="2191775.8199999998"/>
    <n v="0"/>
    <s v="Okay"/>
    <s v="TRUE"/>
    <b v="1"/>
    <b v="1"/>
    <b v="1"/>
    <n v="28.712328767123289"/>
    <x v="22"/>
    <x v="31"/>
    <n v="13.53972602739726"/>
    <x v="22"/>
    <n v="39451964.759999998"/>
  </r>
  <r>
    <n v="24802940"/>
    <s v="Daniel Osoro Wickliff"/>
    <x v="0"/>
    <s v="Male"/>
    <d v="1986-01-01T00:00:00"/>
    <d v="2023-06-02T00:00:00"/>
    <d v="2023-12-01T00:00:00"/>
    <m/>
    <n v="514569.97"/>
    <n v="63620.51"/>
    <n v="0"/>
    <n v="578190.48"/>
    <n v="0"/>
    <s v="Okay"/>
    <s v="TRUE"/>
    <b v="1"/>
    <b v="1"/>
    <b v="1"/>
    <n v="37.441095890410956"/>
    <x v="17"/>
    <x v="5"/>
    <n v="0.83287671232876714"/>
    <x v="17"/>
    <n v="12720190.559999999"/>
  </r>
  <r>
    <n v="24825085"/>
    <s v="Eva  Wawira Muriuki"/>
    <x v="0"/>
    <s v="Female"/>
    <d v="1983-11-23T00:00:00"/>
    <d v="1983-11-23T00:00:00"/>
    <d v="2024-05-01T00:00:00"/>
    <m/>
    <n v="17003.25"/>
    <n v="25504.9"/>
    <n v="0"/>
    <n v="42508.15"/>
    <n v="0"/>
    <s v="Okay"/>
    <s v="TRUE"/>
    <b v="1"/>
    <b v="1"/>
    <b v="0"/>
    <n v="0"/>
    <x v="8"/>
    <x v="8"/>
    <n v="0.41643835616438357"/>
    <x v="8"/>
    <n v="850163"/>
  </r>
  <r>
    <n v="24843313"/>
    <s v="TERESA WANJIKU NJOGU"/>
    <x v="0"/>
    <s v="Female"/>
    <d v="1986-08-16T00:00:00"/>
    <d v="2019-03-01T00:00:00"/>
    <d v="2019-03-01T00:00:00"/>
    <m/>
    <n v="308846.11"/>
    <n v="457221.86"/>
    <n v="0"/>
    <n v="766067.97"/>
    <n v="0"/>
    <s v="Okay"/>
    <s v="TRUE"/>
    <b v="1"/>
    <b v="1"/>
    <b v="1"/>
    <n v="32.561643835616437"/>
    <x v="17"/>
    <x v="11"/>
    <n v="5.5890410958904111"/>
    <x v="17"/>
    <n v="16853495.34"/>
  </r>
  <r>
    <n v="24891037"/>
    <s v="Andrew Monari Onsongo"/>
    <x v="1"/>
    <s v="Male"/>
    <d v="1987-03-03T00:00:00"/>
    <d v="2014-03-14T00:00:00"/>
    <d v="2014-03-14T00:00:00"/>
    <m/>
    <n v="125557.22"/>
    <n v="188367.09"/>
    <n v="0"/>
    <n v="313924.31"/>
    <n v="0"/>
    <s v="Okay"/>
    <s v="TRUE"/>
    <b v="1"/>
    <b v="1"/>
    <b v="1"/>
    <n v="27.049315068493151"/>
    <x v="21"/>
    <x v="19"/>
    <n v="10.556164383561644"/>
    <x v="21"/>
    <n v="7220259.1299999999"/>
  </r>
  <r>
    <n v="249"/>
    <s v="Evans Almeida"/>
    <x v="1"/>
    <s v="Male"/>
    <d v="1962-11-22T00:00:00"/>
    <d v="1998-01-05T00:00:00"/>
    <d v="1999-01-07T00:00:00"/>
    <m/>
    <n v="4742913.6900000004"/>
    <n v="7097817.9300000006"/>
    <n v="0"/>
    <n v="11840731.619999999"/>
    <n v="0"/>
    <s v="Okay"/>
    <s v="TRUE"/>
    <b v="1"/>
    <b v="1"/>
    <b v="1"/>
    <n v="35.145205479452052"/>
    <x v="25"/>
    <x v="29"/>
    <n v="25.747945205479454"/>
    <x v="25"/>
    <n v="0"/>
  </r>
  <r>
    <n v="24918800"/>
    <s v="JANE NJOKI  NDUNG\'U"/>
    <x v="0"/>
    <s v="Female"/>
    <d v="1987-04-10T00:00:00"/>
    <d v="2023-12-31T00:00:00"/>
    <d v="2023-12-31T00:00:00"/>
    <m/>
    <n v="204800"/>
    <n v="307200"/>
    <n v="0"/>
    <n v="512000"/>
    <n v="0"/>
    <s v="Okay"/>
    <s v="TRUE"/>
    <b v="1"/>
    <b v="1"/>
    <b v="1"/>
    <n v="36.750684931506846"/>
    <x v="21"/>
    <x v="29"/>
    <n v="0.75068493150684934"/>
    <x v="21"/>
    <n v="11776000"/>
  </r>
  <r>
    <n v="24948472"/>
    <s v="Vera Abilla"/>
    <x v="1"/>
    <s v="Female"/>
    <d v="1986-12-08T00:00:00"/>
    <d v="2011-12-07T00:00:00"/>
    <d v="2011-12-07T00:00:00"/>
    <m/>
    <n v="40658.42"/>
    <n v="407301.68"/>
    <n v="0"/>
    <n v="447960.1"/>
    <n v="0"/>
    <s v="Okay"/>
    <s v="TRUE"/>
    <b v="1"/>
    <b v="1"/>
    <b v="1"/>
    <n v="25.013698630136986"/>
    <x v="21"/>
    <x v="23"/>
    <n v="12.824657534246576"/>
    <x v="21"/>
    <n v="10303082.299999999"/>
  </r>
  <r>
    <n v="24954052"/>
    <s v="Samuel Kamau Kaara"/>
    <x v="0"/>
    <s v="Male"/>
    <d v="1987-07-18T00:00:00"/>
    <d v="2023-01-30T00:00:00"/>
    <d v="2024-08-01T00:00:00"/>
    <m/>
    <n v="47747.82"/>
    <n v="71621.7"/>
    <n v="0"/>
    <n v="119369.52"/>
    <n v="0"/>
    <s v="Okay"/>
    <s v="TRUE"/>
    <b v="1"/>
    <b v="1"/>
    <b v="1"/>
    <n v="35.561643835616437"/>
    <x v="21"/>
    <x v="5"/>
    <n v="0.16438356164383561"/>
    <x v="21"/>
    <n v="2745498.96"/>
  </r>
  <r>
    <n v="25007269"/>
    <s v="IRENE WANJIKU MONIKA"/>
    <x v="1"/>
    <s v="Female"/>
    <d v="1986-05-30T00:00:00"/>
    <d v="2019-05-08T00:00:00"/>
    <d v="2021-01-01T00:00:00"/>
    <m/>
    <n v="18016.62"/>
    <n v="22634.49"/>
    <n v="0"/>
    <n v="40651.11"/>
    <n v="0"/>
    <s v="Okay"/>
    <s v="TRUE"/>
    <b v="1"/>
    <b v="1"/>
    <b v="1"/>
    <n v="32.961643835616435"/>
    <x v="17"/>
    <x v="4"/>
    <n v="3.7479452054794522"/>
    <x v="17"/>
    <n v="894324.42"/>
  </r>
  <r>
    <n v="25019198"/>
    <s v="GEORGE OBEYA OKANGI"/>
    <x v="1"/>
    <s v="Male"/>
    <d v="1970-01-01T00:00:00"/>
    <d v="2018-03-01T00:00:00"/>
    <d v="2018-03-01T00:00:00"/>
    <m/>
    <n v="45972.02"/>
    <n v="411155.17000000004"/>
    <n v="0"/>
    <n v="457127.19"/>
    <n v="0"/>
    <s v="Okay"/>
    <s v="TRUE"/>
    <b v="1"/>
    <b v="1"/>
    <b v="1"/>
    <n v="48.194520547945203"/>
    <x v="1"/>
    <x v="13"/>
    <n v="6.5890410958904111"/>
    <x v="1"/>
    <n v="2742763.14"/>
  </r>
  <r>
    <n v="25026590"/>
    <s v="Jacinta Njeri Runnoh"/>
    <x v="0"/>
    <s v="Female"/>
    <d v="1987-08-27T00:00:00"/>
    <d v="2023-07-01T00:00:00"/>
    <d v="2023-12-01T00:00:00"/>
    <m/>
    <n v="33010.36"/>
    <n v="49515.54"/>
    <n v="0"/>
    <n v="82525.899999999994"/>
    <n v="0"/>
    <s v="Okay"/>
    <s v="TRUE"/>
    <b v="1"/>
    <b v="1"/>
    <b v="1"/>
    <n v="35.868493150684934"/>
    <x v="21"/>
    <x v="29"/>
    <n v="0.83287671232876714"/>
    <x v="21"/>
    <n v="1898095.7"/>
  </r>
  <r>
    <n v="25071014"/>
    <s v="NANCY MILKIZAMANI MASAWA"/>
    <x v="0"/>
    <s v="Female"/>
    <d v="1987-06-25T00:00:00"/>
    <d v="2018-02-01T00:00:00"/>
    <d v="2018-02-01T00:00:00"/>
    <m/>
    <n v="281762.45"/>
    <n v="418169.67"/>
    <n v="0"/>
    <n v="699932.12"/>
    <n v="0"/>
    <s v="Okay"/>
    <s v="TRUE"/>
    <b v="1"/>
    <b v="1"/>
    <b v="1"/>
    <n v="30.627397260273973"/>
    <x v="21"/>
    <x v="22"/>
    <n v="6.6657534246575345"/>
    <x v="21"/>
    <n v="16098438.76"/>
  </r>
  <r>
    <n v="25072283"/>
    <s v="MOSES DOME WAGABI"/>
    <x v="0"/>
    <s v="Male"/>
    <d v="1987-04-02T00:00:00"/>
    <d v="2017-06-30T00:00:00"/>
    <d v="2017-06-30T00:00:00"/>
    <m/>
    <n v="491546.55"/>
    <n v="730857.23"/>
    <n v="0"/>
    <n v="1222403.78"/>
    <n v="0"/>
    <s v="Okay"/>
    <s v="TRUE"/>
    <b v="1"/>
    <b v="1"/>
    <b v="1"/>
    <n v="30.265753424657536"/>
    <x v="21"/>
    <x v="22"/>
    <n v="7.2575342465753421"/>
    <x v="21"/>
    <n v="28115286.940000001"/>
  </r>
  <r>
    <n v="25076948"/>
    <s v="VERONICA WARIARA NYUTU"/>
    <x v="0"/>
    <s v="Female"/>
    <d v="1987-01-12T00:00:00"/>
    <d v="2018-02-01T00:00:00"/>
    <d v="2018-02-01T00:00:00"/>
    <m/>
    <n v="236198.84"/>
    <n v="350805.1"/>
    <n v="0"/>
    <n v="587003.93999999994"/>
    <n v="0"/>
    <s v="Okay"/>
    <s v="TRUE"/>
    <b v="1"/>
    <b v="1"/>
    <b v="1"/>
    <n v="31.076712328767123"/>
    <x v="21"/>
    <x v="14"/>
    <n v="6.6657534246575345"/>
    <x v="21"/>
    <n v="13501090.619999999"/>
  </r>
  <r>
    <n v="25105946"/>
    <s v="RADING  JOSEPHINE ANYANGO"/>
    <x v="0"/>
    <s v="Female"/>
    <d v="1986-09-25T00:00:00"/>
    <d v="2023-04-01T00:00:00"/>
    <d v="2024-07-01T00:00:00"/>
    <m/>
    <n v="13500"/>
    <n v="20250"/>
    <n v="0"/>
    <n v="33750"/>
    <n v="0"/>
    <s v="Okay"/>
    <s v="TRUE"/>
    <b v="1"/>
    <b v="1"/>
    <b v="1"/>
    <n v="36.539726027397258"/>
    <x v="17"/>
    <x v="5"/>
    <n v="0.24931506849315069"/>
    <x v="17"/>
    <n v="742500"/>
  </r>
  <r>
    <n v="25116749"/>
    <s v="Harrison Vigedi"/>
    <x v="1"/>
    <s v="Male"/>
    <d v="1987-09-02T00:00:00"/>
    <d v="2014-09-01T00:00:00"/>
    <d v="2014-09-01T00:00:00"/>
    <m/>
    <n v="35147.910000000003"/>
    <n v="372298.11"/>
    <n v="0"/>
    <n v="407446.02"/>
    <n v="0"/>
    <s v="Okay"/>
    <s v="TRUE"/>
    <b v="1"/>
    <b v="1"/>
    <b v="1"/>
    <n v="27.016438356164382"/>
    <x v="21"/>
    <x v="19"/>
    <n v="10.087671232876712"/>
    <x v="21"/>
    <n v="9371258.4600000009"/>
  </r>
  <r>
    <n v="25118052"/>
    <s v="FELIX OTIENO OCHIENG"/>
    <x v="0"/>
    <s v="Male"/>
    <d v="1987-06-15T00:00:00"/>
    <d v="2019-08-19T00:00:00"/>
    <d v="2020-02-27T00:00:00"/>
    <m/>
    <n v="253760.48"/>
    <n v="374583.78"/>
    <n v="0"/>
    <n v="628344.26"/>
    <n v="0"/>
    <s v="Okay"/>
    <s v="TRUE"/>
    <b v="1"/>
    <b v="1"/>
    <b v="1"/>
    <n v="32.200000000000003"/>
    <x v="21"/>
    <x v="11"/>
    <n v="4.5945205479452058"/>
    <x v="21"/>
    <n v="14451917.98"/>
  </r>
  <r>
    <n v="25139682"/>
    <s v="TARIYA BUTSILI MAKOTSI"/>
    <x v="0"/>
    <s v="Female"/>
    <d v="1987-12-14T00:00:00"/>
    <d v="2020-11-02T00:00:00"/>
    <d v="2021-04-01T00:00:00"/>
    <m/>
    <n v="876067.72"/>
    <n v="1287608.73"/>
    <n v="0"/>
    <n v="2163676.4500000002"/>
    <n v="0"/>
    <s v="Okay"/>
    <s v="TRUE"/>
    <b v="1"/>
    <b v="1"/>
    <b v="1"/>
    <n v="32.909589041095892"/>
    <x v="10"/>
    <x v="27"/>
    <n v="3.5013698630136987"/>
    <x v="10"/>
    <n v="51928234.800000004"/>
  </r>
  <r>
    <n v="25148148"/>
    <s v="Jacinta Njeri Mwangi"/>
    <x v="0"/>
    <s v="Female"/>
    <d v="1987-10-30T00:00:00"/>
    <d v="2014-04-01T00:00:00"/>
    <d v="2014-04-01T00:00:00"/>
    <m/>
    <n v="690385.44"/>
    <n v="1028130.42"/>
    <n v="0"/>
    <n v="1718515.86"/>
    <n v="0"/>
    <s v="Okay"/>
    <s v="TRUE"/>
    <b v="1"/>
    <b v="1"/>
    <b v="1"/>
    <n v="26.438356164383563"/>
    <x v="10"/>
    <x v="33"/>
    <n v="10.506849315068493"/>
    <x v="10"/>
    <n v="41244380.640000001"/>
  </r>
  <r>
    <n v="25154070"/>
    <s v="EZRA ODHIAMBO OMOLO"/>
    <x v="1"/>
    <s v="Male"/>
    <d v="1987-04-23T00:00:00"/>
    <d v="2017-03-01T00:00:00"/>
    <d v="2017-08-01T00:00:00"/>
    <m/>
    <n v="73025.759999999995"/>
    <n v="478528.18999999994"/>
    <n v="0"/>
    <n v="551553.94999999995"/>
    <n v="0"/>
    <s v="Okay"/>
    <s v="TRUE"/>
    <b v="1"/>
    <b v="1"/>
    <b v="1"/>
    <n v="29.876712328767123"/>
    <x v="21"/>
    <x v="22"/>
    <n v="7.1698630136986301"/>
    <x v="21"/>
    <n v="12685740.85"/>
  </r>
  <r>
    <n v="25155434"/>
    <s v="RACHEAL  KANINI MULWA"/>
    <x v="0"/>
    <s v="Female"/>
    <d v="1988-01-21T00:00:00"/>
    <d v="2018-01-01T00:00:00"/>
    <d v="2018-01-01T00:00:00"/>
    <m/>
    <n v="260396.25"/>
    <n v="386529.82"/>
    <n v="0"/>
    <n v="646926.06999999995"/>
    <n v="0"/>
    <s v="Okay"/>
    <s v="TRUE"/>
    <b v="1"/>
    <b v="1"/>
    <b v="1"/>
    <n v="29.967123287671232"/>
    <x v="10"/>
    <x v="9"/>
    <n v="6.7506849315068491"/>
    <x v="10"/>
    <n v="15526225.68"/>
  </r>
  <r>
    <n v="25166767"/>
    <s v="VINCENT KEOGA JAMES"/>
    <x v="0"/>
    <s v="Male"/>
    <d v="1987-09-11T00:00:00"/>
    <d v="2023-07-01T00:00:00"/>
    <d v="2024-02-01T00:00:00"/>
    <m/>
    <n v="58160"/>
    <n v="87240"/>
    <n v="0"/>
    <n v="145400"/>
    <n v="0"/>
    <s v="Okay"/>
    <s v="TRUE"/>
    <b v="1"/>
    <b v="1"/>
    <b v="1"/>
    <n v="35.827397260273976"/>
    <x v="21"/>
    <x v="29"/>
    <n v="0.66301369863013704"/>
    <x v="21"/>
    <n v="3344200"/>
  </r>
  <r>
    <n v="25167659"/>
    <s v="STEPHEN MACHARIA KAREMERI"/>
    <x v="0"/>
    <s v="Male"/>
    <d v="1986-05-05T00:00:00"/>
    <d v="2016-12-08T00:00:00"/>
    <d v="2017-03-01T00:00:00"/>
    <m/>
    <n v="299939"/>
    <n v="445824.56"/>
    <n v="0"/>
    <n v="745763.56"/>
    <n v="0"/>
    <s v="Okay"/>
    <s v="TRUE"/>
    <b v="1"/>
    <b v="1"/>
    <b v="1"/>
    <n v="30.616438356164384"/>
    <x v="17"/>
    <x v="22"/>
    <n v="7.5890410958904111"/>
    <x v="17"/>
    <n v="16406798.32"/>
  </r>
  <r>
    <n v="25185525"/>
    <s v="PENINAH KAJUJU KIMATHI"/>
    <x v="0"/>
    <s v="Female"/>
    <d v="1986-11-10T00:00:00"/>
    <d v="2021-06-21T00:00:00"/>
    <d v="2021-12-01T00:00:00"/>
    <m/>
    <n v="137688.19"/>
    <n v="206531.87"/>
    <n v="0"/>
    <n v="344220.06"/>
    <n v="0"/>
    <s v="Okay"/>
    <s v="TRUE"/>
    <b v="1"/>
    <b v="1"/>
    <b v="1"/>
    <n v="34.635616438356166"/>
    <x v="21"/>
    <x v="30"/>
    <n v="2.8328767123287673"/>
    <x v="21"/>
    <n v="7917061.3799999999"/>
  </r>
  <r>
    <n v="2521"/>
    <s v="AMOS ONYANGO ANJEJO"/>
    <x v="0"/>
    <s v="Male"/>
    <d v="1986-05-04T00:00:00"/>
    <d v="2013-10-01T00:00:00"/>
    <d v="2013-10-01T00:00:00"/>
    <m/>
    <n v="282905.18"/>
    <n v="424380.25"/>
    <n v="0"/>
    <n v="707285.43"/>
    <n v="0"/>
    <s v="Okay"/>
    <s v="TRUE"/>
    <b v="1"/>
    <b v="1"/>
    <b v="1"/>
    <n v="27.43013698630137"/>
    <x v="17"/>
    <x v="19"/>
    <n v="11.005479452054795"/>
    <x v="17"/>
    <n v="15560279.460000001"/>
  </r>
  <r>
    <n v="25219674"/>
    <s v="Faith Justus Wavinya"/>
    <x v="0"/>
    <s v="Female"/>
    <d v="1987-04-06T00:00:00"/>
    <d v="2014-06-16T00:00:00"/>
    <d v="2014-06-16T00:00:00"/>
    <m/>
    <n v="492571.27"/>
    <n v="733599.23"/>
    <n v="40171.230000000003"/>
    <n v="1266341.73"/>
    <n v="0"/>
    <s v="Okay"/>
    <s v="TRUE"/>
    <b v="1"/>
    <b v="1"/>
    <b v="1"/>
    <n v="27.213698630136985"/>
    <x v="21"/>
    <x v="19"/>
    <n v="10.298630136986301"/>
    <x v="21"/>
    <n v="29125859.789999999"/>
  </r>
  <r>
    <n v="25230532"/>
    <s v="Charity Nyambura Gathinji"/>
    <x v="1"/>
    <s v="Female"/>
    <d v="1987-05-25T00:00:00"/>
    <d v="2014-10-01T00:00:00"/>
    <d v="2014-10-01T00:00:00"/>
    <m/>
    <n v="21272.11"/>
    <n v="212473.05"/>
    <n v="0"/>
    <n v="233745.16"/>
    <n v="0"/>
    <s v="Okay"/>
    <s v="TRUE"/>
    <b v="1"/>
    <b v="1"/>
    <b v="1"/>
    <n v="27.372602739726027"/>
    <x v="21"/>
    <x v="19"/>
    <n v="10.005479452054795"/>
    <x v="21"/>
    <n v="5376138.6799999997"/>
  </r>
  <r>
    <n v="25253567"/>
    <s v="SERAH MUTHANZE  MBALUKA"/>
    <x v="0"/>
    <s v="Female"/>
    <d v="1986-12-10T00:00:00"/>
    <d v="2019-06-26T00:00:00"/>
    <d v="2019-10-01T00:00:00"/>
    <m/>
    <n v="358988.87"/>
    <n v="538475.47"/>
    <n v="0"/>
    <n v="897464.34"/>
    <n v="0"/>
    <s v="Okay"/>
    <s v="TRUE"/>
    <b v="1"/>
    <b v="1"/>
    <b v="1"/>
    <n v="32.564383561643837"/>
    <x v="21"/>
    <x v="11"/>
    <n v="5.0027397260273974"/>
    <x v="21"/>
    <n v="20641679.82"/>
  </r>
  <r>
    <n v="25263246"/>
    <s v="Benta Nanjala Katami"/>
    <x v="0"/>
    <s v="Female"/>
    <d v="1986-08-15T00:00:00"/>
    <d v="2013-02-14T00:00:00"/>
    <d v="2013-02-14T00:00:00"/>
    <m/>
    <n v="572259.81999999995"/>
    <n v="852448.99"/>
    <n v="0"/>
    <n v="1424708.81"/>
    <n v="0"/>
    <s v="Okay"/>
    <s v="TRUE"/>
    <b v="1"/>
    <b v="1"/>
    <b v="1"/>
    <n v="26.520547945205479"/>
    <x v="17"/>
    <x v="33"/>
    <n v="11.632876712328768"/>
    <x v="17"/>
    <n v="31343593.82"/>
  </r>
  <r>
    <n v="25267447"/>
    <s v="PRISCAH OWINO WARAMBO"/>
    <x v="0"/>
    <s v="Female"/>
    <d v="1986-07-25T00:00:00"/>
    <d v="2019-05-01T00:00:00"/>
    <d v="2019-05-01T00:00:00"/>
    <m/>
    <n v="89138"/>
    <n v="131923.13"/>
    <n v="0"/>
    <n v="221061.13"/>
    <n v="0"/>
    <s v="Okay"/>
    <s v="TRUE"/>
    <b v="1"/>
    <b v="1"/>
    <b v="1"/>
    <n v="32.789041095890411"/>
    <x v="17"/>
    <x v="11"/>
    <n v="5.4219178082191783"/>
    <x v="17"/>
    <n v="4863344.8600000003"/>
  </r>
  <r>
    <n v="25274406"/>
    <s v="ANNE MBENGE MAINGI"/>
    <x v="0"/>
    <s v="Female"/>
    <d v="1988-01-01T00:00:00"/>
    <d v="2019-06-01T00:00:00"/>
    <d v="2019-06-01T00:00:00"/>
    <m/>
    <n v="170082.52"/>
    <n v="251640.01"/>
    <n v="0"/>
    <n v="421722.53"/>
    <n v="0"/>
    <s v="Okay"/>
    <s v="TRUE"/>
    <b v="1"/>
    <b v="1"/>
    <b v="1"/>
    <n v="31.435616438356163"/>
    <x v="10"/>
    <x v="14"/>
    <n v="5.3369863013698629"/>
    <x v="10"/>
    <n v="10121340.720000001"/>
  </r>
  <r>
    <n v="25274693"/>
    <s v="CLARABEL ANISA  SITATI"/>
    <x v="0"/>
    <s v="Female"/>
    <d v="1987-10-03T00:00:00"/>
    <d v="2022-07-03T00:00:00"/>
    <d v="2023-03-01T00:00:00"/>
    <m/>
    <n v="132180.75"/>
    <n v="198271.13"/>
    <n v="0"/>
    <n v="330451.88"/>
    <n v="0"/>
    <s v="Okay"/>
    <s v="TRUE"/>
    <b v="1"/>
    <b v="1"/>
    <b v="1"/>
    <n v="34.772602739726025"/>
    <x v="21"/>
    <x v="30"/>
    <n v="1.5863013698630137"/>
    <x v="21"/>
    <n v="7600393.2400000002"/>
  </r>
  <r>
    <n v="25284540"/>
    <s v="Serah Akinyi Obunga"/>
    <x v="0"/>
    <s v="Female"/>
    <d v="1986-09-12T00:00:00"/>
    <d v="2023-02-01T00:00:00"/>
    <d v="2023-06-01T00:00:00"/>
    <m/>
    <n v="62447.81"/>
    <n v="93671.66"/>
    <n v="0"/>
    <n v="156119.47"/>
    <n v="0"/>
    <s v="Okay"/>
    <s v="TRUE"/>
    <b v="1"/>
    <b v="1"/>
    <b v="1"/>
    <n v="36.413698630136984"/>
    <x v="17"/>
    <x v="29"/>
    <n v="1.3342465753424657"/>
    <x v="17"/>
    <n v="3434628.34"/>
  </r>
  <r>
    <n v="25300989"/>
    <s v="MARY MUTINDI DAVID"/>
    <x v="0"/>
    <s v="Female"/>
    <d v="1987-12-27T00:00:00"/>
    <d v="2023-03-01T00:00:00"/>
    <d v="2023-03-01T00:00:00"/>
    <m/>
    <n v="54433.4"/>
    <n v="81652.13"/>
    <n v="0"/>
    <n v="136085.53"/>
    <n v="0"/>
    <s v="Okay"/>
    <s v="TRUE"/>
    <b v="1"/>
    <b v="1"/>
    <b v="1"/>
    <n v="35.200000000000003"/>
    <x v="10"/>
    <x v="30"/>
    <n v="1.5863013698630137"/>
    <x v="10"/>
    <n v="3266052.7199999997"/>
  </r>
  <r>
    <n v="25338408"/>
    <s v="Samuel Chege Gika"/>
    <x v="0"/>
    <s v="Male"/>
    <d v="1988-06-18T00:00:00"/>
    <d v="2015-01-15T00:00:00"/>
    <d v="2015-01-15T00:00:00"/>
    <m/>
    <n v="1092591.27"/>
    <n v="1624660.76"/>
    <n v="0"/>
    <n v="2717252.03"/>
    <n v="0"/>
    <s v="Okay"/>
    <s v="TRUE"/>
    <b v="1"/>
    <b v="1"/>
    <b v="1"/>
    <n v="26.594520547945205"/>
    <x v="10"/>
    <x v="33"/>
    <n v="9.7150684931506852"/>
    <x v="10"/>
    <n v="65214048.719999999"/>
  </r>
  <r>
    <n v="25352262"/>
    <s v="EDITH WANGECHI MUNYUA"/>
    <x v="0"/>
    <s v="Female"/>
    <d v="1987-03-03T00:00:00"/>
    <d v="2021-12-06T00:00:00"/>
    <d v="2022-03-01T00:00:00"/>
    <m/>
    <n v="192921.48"/>
    <n v="289382.21999999997"/>
    <n v="0"/>
    <n v="482303.7"/>
    <n v="0"/>
    <s v="Okay"/>
    <s v="TRUE"/>
    <b v="1"/>
    <b v="1"/>
    <b v="1"/>
    <n v="34.786301369863011"/>
    <x v="21"/>
    <x v="30"/>
    <n v="2.5863013698630137"/>
    <x v="21"/>
    <n v="11092985.1"/>
  </r>
  <r>
    <n v="25371194"/>
    <s v="GRACE BRANDE OWITI"/>
    <x v="0"/>
    <s v="Female"/>
    <d v="1987-10-14T00:00:00"/>
    <d v="2023-07-01T00:00:00"/>
    <d v="2023-07-01T00:00:00"/>
    <m/>
    <n v="58620.27"/>
    <n v="87930.35"/>
    <n v="0"/>
    <n v="146550.62"/>
    <n v="0"/>
    <s v="Okay"/>
    <s v="TRUE"/>
    <b v="1"/>
    <b v="1"/>
    <b v="1"/>
    <n v="35.736986301369861"/>
    <x v="10"/>
    <x v="30"/>
    <n v="1.252054794520548"/>
    <x v="10"/>
    <n v="3517214.88"/>
  </r>
  <r>
    <n v="25385870"/>
    <s v="ESTHER NJERI GITHECHI"/>
    <x v="0"/>
    <s v="Female"/>
    <d v="1987-12-03T00:00:00"/>
    <d v="2022-08-01T00:00:00"/>
    <d v="2022-08-01T00:00:00"/>
    <m/>
    <n v="70426.66"/>
    <n v="105638.01"/>
    <n v="0"/>
    <n v="176064.67"/>
    <n v="0"/>
    <s v="Okay"/>
    <s v="TRUE"/>
    <b v="1"/>
    <b v="1"/>
    <b v="1"/>
    <n v="34.684931506849317"/>
    <x v="10"/>
    <x v="4"/>
    <n v="2.1671232876712327"/>
    <x v="10"/>
    <n v="4225552.08"/>
  </r>
  <r>
    <n v="25431736"/>
    <s v="JAPHETH YAMO OMORO"/>
    <x v="0"/>
    <s v="Male"/>
    <d v="1985-12-13T00:00:00"/>
    <d v="2018-02-01T00:00:00"/>
    <d v="2018-02-01T00:00:00"/>
    <m/>
    <n v="424959.52"/>
    <n v="630640.77"/>
    <n v="0"/>
    <n v="1055600.29"/>
    <n v="0"/>
    <s v="Okay"/>
    <s v="TRUE"/>
    <b v="1"/>
    <b v="1"/>
    <b v="1"/>
    <n v="32.158904109589038"/>
    <x v="17"/>
    <x v="11"/>
    <n v="6.6657534246575345"/>
    <x v="17"/>
    <n v="23223206.380000003"/>
  </r>
  <r>
    <n v="2554"/>
    <s v="Pauline Wambui Kamau"/>
    <x v="1"/>
    <s v="Female"/>
    <d v="1988-08-26T00:00:00"/>
    <d v="1970-01-01T00:00:00"/>
    <d v="1970-01-01T00:00:00"/>
    <m/>
    <n v="18517.689999999999"/>
    <n v="27776.53"/>
    <n v="0"/>
    <n v="46294.22"/>
    <n v="0"/>
    <s v="Okay"/>
    <s v="FALSE"/>
    <b v="0"/>
    <b v="1"/>
    <b v="0"/>
    <n v="18.663013698630138"/>
    <x v="10"/>
    <x v="37"/>
    <n v="54.783561643835618"/>
    <x v="10"/>
    <n v="1111061.28"/>
  </r>
  <r>
    <n v="25654161"/>
    <s v="Francis Nganga Njoka"/>
    <x v="1"/>
    <s v="Male"/>
    <d v="1987-08-18T00:00:00"/>
    <d v="2013-07-29T00:00:00"/>
    <d v="2013-07-29T00:00:00"/>
    <m/>
    <n v="328873.90999999997"/>
    <n v="489247.99"/>
    <n v="0"/>
    <n v="818121.9"/>
    <n v="0"/>
    <s v="Okay"/>
    <s v="TRUE"/>
    <b v="1"/>
    <b v="1"/>
    <b v="1"/>
    <n v="25.964383561643835"/>
    <x v="21"/>
    <x v="23"/>
    <n v="11.180821917808219"/>
    <x v="21"/>
    <n v="18816803.699999999"/>
  </r>
  <r>
    <n v="25661468"/>
    <s v="Susan Wanjugu Kariuki"/>
    <x v="0"/>
    <s v="Female"/>
    <d v="1988-12-01T00:00:00"/>
    <d v="2011-11-14T00:00:00"/>
    <d v="2011-11-14T00:00:00"/>
    <m/>
    <n v="552764.54"/>
    <n v="824542.67"/>
    <n v="0"/>
    <n v="1377307.21"/>
    <n v="0"/>
    <s v="Okay"/>
    <s v="TRUE"/>
    <b v="1"/>
    <b v="1"/>
    <b v="1"/>
    <n v="22.967123287671232"/>
    <x v="12"/>
    <x v="28"/>
    <n v="12.887671232876713"/>
    <x v="12"/>
    <n v="34432680.25"/>
  </r>
  <r>
    <n v="2568"/>
    <s v="Edna Mwende Kavindu"/>
    <x v="1"/>
    <s v="Female"/>
    <d v="1988-03-26T00:00:00"/>
    <d v="2014-08-01T00:00:00"/>
    <d v="2014-11-01T00:00:00"/>
    <m/>
    <n v="1081.3"/>
    <n v="59299.519999999997"/>
    <n v="0"/>
    <n v="60380.82"/>
    <n v="0"/>
    <s v="Okay"/>
    <s v="TRUE"/>
    <b v="1"/>
    <b v="1"/>
    <b v="1"/>
    <n v="26.367123287671234"/>
    <x v="10"/>
    <x v="33"/>
    <n v="9.9205479452054792"/>
    <x v="10"/>
    <n v="1449139.68"/>
  </r>
  <r>
    <n v="25755604"/>
    <s v="ANTHONY NDUN\'GU KAROKI"/>
    <x v="0"/>
    <s v="Male"/>
    <d v="1988-03-15T00:00:00"/>
    <d v="2023-08-01T00:00:00"/>
    <d v="2023-08-01T00:00:00"/>
    <m/>
    <n v="119291.74"/>
    <n v="178904.47"/>
    <n v="0"/>
    <n v="298196.21000000002"/>
    <n v="0"/>
    <s v="Okay"/>
    <s v="TRUE"/>
    <b v="1"/>
    <b v="1"/>
    <b v="1"/>
    <n v="35.402739726027399"/>
    <x v="10"/>
    <x v="30"/>
    <n v="1.167123287671233"/>
    <x v="10"/>
    <n v="7156709.040000001"/>
  </r>
  <r>
    <n v="25785559"/>
    <s v="Isaac Nyambati Samoita"/>
    <x v="0"/>
    <s v="Male"/>
    <d v="1987-12-11T00:00:00"/>
    <d v="2015-10-01T00:00:00"/>
    <d v="2015-10-01T00:00:00"/>
    <m/>
    <n v="472385.94"/>
    <n v="702575.78"/>
    <n v="0"/>
    <n v="1174961.72"/>
    <n v="0"/>
    <s v="Okay"/>
    <s v="TRUE"/>
    <b v="1"/>
    <b v="1"/>
    <b v="1"/>
    <n v="27.824657534246576"/>
    <x v="10"/>
    <x v="19"/>
    <n v="9.0054794520547947"/>
    <x v="10"/>
    <n v="28199081.280000001"/>
  </r>
  <r>
    <n v="2586"/>
    <s v="Julius Musioki Katumo"/>
    <x v="1"/>
    <s v="Male"/>
    <d v="1970-01-01T00:00:00"/>
    <d v="1970-01-01T00:00:00"/>
    <d v="1970-01-01T00:00:00"/>
    <m/>
    <n v="43804.9"/>
    <n v="65691.429999999993"/>
    <n v="0"/>
    <n v="109496.33"/>
    <n v="0"/>
    <s v="Okay"/>
    <s v="FALSE"/>
    <b v="0"/>
    <b v="1"/>
    <b v="0"/>
    <n v="0"/>
    <x v="1"/>
    <x v="3"/>
    <n v="54.783561643835618"/>
    <x v="1"/>
    <n v="656977.98"/>
  </r>
  <r>
    <n v="25910597"/>
    <s v="BONIFACE MUMO MUE"/>
    <x v="0"/>
    <s v="Male"/>
    <d v="1988-10-20T00:00:00"/>
    <d v="2016-08-15T00:00:00"/>
    <d v="2019-08-01T00:00:00"/>
    <m/>
    <n v="192703.51"/>
    <n v="284983.81"/>
    <n v="0"/>
    <n v="477687.32"/>
    <n v="0"/>
    <s v="Okay"/>
    <s v="TRUE"/>
    <b v="1"/>
    <b v="1"/>
    <b v="1"/>
    <n v="27.838356164383562"/>
    <x v="12"/>
    <x v="22"/>
    <n v="5.1698630136986301"/>
    <x v="12"/>
    <n v="11942183"/>
  </r>
  <r>
    <n v="2593"/>
    <s v="Timothy Mutethia"/>
    <x v="1"/>
    <s v="Male"/>
    <d v="1974-07-08T00:00:00"/>
    <d v="2015-01-01T00:00:00"/>
    <d v="2015-01-01T00:00:00"/>
    <m/>
    <n v="3747.34"/>
    <n v="41062.28"/>
    <n v="0"/>
    <n v="44809.62"/>
    <n v="0"/>
    <s v="Okay"/>
    <s v="TRUE"/>
    <b v="1"/>
    <b v="1"/>
    <b v="1"/>
    <n v="40.512328767123286"/>
    <x v="4"/>
    <x v="8"/>
    <n v="9.7534246575342465"/>
    <x v="4"/>
    <n v="448096.2"/>
  </r>
  <r>
    <n v="25935780"/>
    <s v="Elizabeth Wangeci Waithera"/>
    <x v="0"/>
    <s v="Female"/>
    <d v="1988-12-25T00:00:00"/>
    <d v="2014-07-01T00:00:00"/>
    <d v="2014-07-01T00:00:00"/>
    <m/>
    <n v="407958.67"/>
    <n v="607374.65"/>
    <n v="0"/>
    <n v="1015333.32"/>
    <n v="0"/>
    <s v="Okay"/>
    <s v="TRUE"/>
    <b v="1"/>
    <b v="1"/>
    <b v="1"/>
    <n v="25.531506849315068"/>
    <x v="12"/>
    <x v="23"/>
    <n v="10.257534246575343"/>
    <x v="12"/>
    <n v="25383333"/>
  </r>
  <r>
    <n v="25935801"/>
    <s v="JOYCE  JEPKOECH SANG"/>
    <x v="0"/>
    <s v="Female"/>
    <d v="1988-03-07T00:00:00"/>
    <d v="2023-09-01T00:00:00"/>
    <d v="2023-09-01T00:00:00"/>
    <m/>
    <n v="350526.57"/>
    <n v="525436.53"/>
    <n v="0"/>
    <n v="875963.1"/>
    <n v="0"/>
    <s v="Okay"/>
    <s v="TRUE"/>
    <b v="1"/>
    <b v="1"/>
    <b v="1"/>
    <n v="35.509589041095893"/>
    <x v="10"/>
    <x v="30"/>
    <n v="1.0821917808219179"/>
    <x v="10"/>
    <n v="21023114.399999999"/>
  </r>
  <r>
    <n v="25940825"/>
    <s v="JUDITH AJIAMBO  OCHIENG"/>
    <x v="1"/>
    <s v="Female"/>
    <d v="1987-05-06T00:00:00"/>
    <d v="2014-02-03T00:00:00"/>
    <d v="2024-02-01T00:00:00"/>
    <m/>
    <n v="6358.34"/>
    <n v="9537.5"/>
    <n v="0"/>
    <n v="15895.84"/>
    <n v="0"/>
    <s v="Okay"/>
    <s v="TRUE"/>
    <b v="1"/>
    <b v="1"/>
    <b v="1"/>
    <n v="26.767123287671232"/>
    <x v="21"/>
    <x v="29"/>
    <n v="0.66301369863013704"/>
    <x v="21"/>
    <n v="365604.32"/>
  </r>
  <r>
    <n v="25951778"/>
    <s v="IRENE WANGECI  NJUGUNA"/>
    <x v="0"/>
    <s v="Female"/>
    <d v="1987-11-27T00:00:00"/>
    <d v="2019-12-31T00:00:00"/>
    <d v="2019-12-31T00:00:00"/>
    <m/>
    <n v="526033.02"/>
    <n v="787551.51"/>
    <n v="0"/>
    <n v="1313584.53"/>
    <n v="0"/>
    <s v="Okay"/>
    <s v="TRUE"/>
    <b v="1"/>
    <b v="1"/>
    <b v="1"/>
    <n v="32.115068493150687"/>
    <x v="10"/>
    <x v="11"/>
    <n v="4.7534246575342465"/>
    <x v="10"/>
    <n v="31526028.719999999"/>
  </r>
  <r>
    <n v="26009921"/>
    <s v="Lilian  Akoth Auma"/>
    <x v="0"/>
    <s v="Female"/>
    <d v="1988-06-30T00:00:00"/>
    <d v="2023-11-06T00:00:00"/>
    <d v="2024-05-01T00:00:00"/>
    <m/>
    <n v="17657.25"/>
    <n v="26485.9"/>
    <n v="0"/>
    <n v="44143.15"/>
    <n v="0"/>
    <s v="Okay"/>
    <s v="TRUE"/>
    <b v="1"/>
    <b v="1"/>
    <b v="1"/>
    <n v="35.375342465753427"/>
    <x v="10"/>
    <x v="30"/>
    <n v="0.41643835616438357"/>
    <x v="10"/>
    <n v="1059435.6000000001"/>
  </r>
  <r>
    <n v="26020531"/>
    <s v="BRENDA MWATATI WUGHANGA"/>
    <x v="0"/>
    <s v="Female"/>
    <d v="1987-04-08T00:00:00"/>
    <d v="2014-10-06T00:00:00"/>
    <d v="2014-10-06T00:00:00"/>
    <m/>
    <n v="432124.76"/>
    <n v="643636.77"/>
    <n v="0"/>
    <n v="1075761.53"/>
    <n v="0"/>
    <s v="Okay"/>
    <s v="TRUE"/>
    <b v="1"/>
    <b v="1"/>
    <b v="1"/>
    <n v="27.515068493150686"/>
    <x v="21"/>
    <x v="19"/>
    <n v="9.9917808219178088"/>
    <x v="21"/>
    <n v="24742515.190000001"/>
  </r>
  <r>
    <n v="2604"/>
    <s v="MOSES OCHIENG OBONYO"/>
    <x v="1"/>
    <s v="Male"/>
    <d v="1984-03-31T00:00:00"/>
    <d v="1970-01-01T00:00:00"/>
    <d v="1970-01-01T00:00:00"/>
    <m/>
    <n v="69376.149999999994"/>
    <n v="104095.28"/>
    <n v="0"/>
    <n v="173471.43"/>
    <n v="0"/>
    <s v="Okay"/>
    <s v="FALSE"/>
    <b v="0"/>
    <b v="1"/>
    <b v="0"/>
    <n v="14.254794520547945"/>
    <x v="8"/>
    <x v="38"/>
    <n v="54.783561643835618"/>
    <x v="8"/>
    <n v="3469428.5999999996"/>
  </r>
  <r>
    <n v="26070562"/>
    <s v="Alice Moraa Aboki"/>
    <x v="0"/>
    <s v="Female"/>
    <d v="1988-08-25T00:00:00"/>
    <d v="2015-11-23T00:00:00"/>
    <d v="2015-11-23T00:00:00"/>
    <m/>
    <n v="407906.95"/>
    <n v="607355.38"/>
    <n v="0"/>
    <n v="1015262.33"/>
    <n v="0"/>
    <s v="Okay"/>
    <s v="TRUE"/>
    <b v="1"/>
    <b v="1"/>
    <b v="1"/>
    <n v="27.263013698630136"/>
    <x v="10"/>
    <x v="19"/>
    <n v="8.8602739726027391"/>
    <x v="10"/>
    <n v="24366295.919999998"/>
  </r>
  <r>
    <n v="26077210"/>
    <s v="VINCENT BWAKALI WAMUNYOLO"/>
    <x v="0"/>
    <s v="Male"/>
    <d v="1988-08-21T00:00:00"/>
    <d v="2018-08-14T00:00:00"/>
    <d v="2019-08-01T00:00:00"/>
    <m/>
    <n v="244841.93"/>
    <n v="361994.71"/>
    <n v="0"/>
    <n v="606836.64"/>
    <n v="0"/>
    <s v="Okay"/>
    <s v="TRUE"/>
    <b v="1"/>
    <b v="1"/>
    <b v="1"/>
    <n v="30"/>
    <x v="10"/>
    <x v="22"/>
    <n v="5.1698630136986301"/>
    <x v="10"/>
    <n v="14564079.359999999"/>
  </r>
  <r>
    <n v="26087622"/>
    <s v="Racheal Awuor Ambila"/>
    <x v="0"/>
    <s v="Female"/>
    <d v="1987-11-27T00:00:00"/>
    <d v="2014-07-15T00:00:00"/>
    <d v="2014-07-15T00:00:00"/>
    <m/>
    <n v="439912.69"/>
    <n v="655434.56000000006"/>
    <n v="0"/>
    <n v="1095347.25"/>
    <n v="0"/>
    <s v="Okay"/>
    <s v="TRUE"/>
    <b v="1"/>
    <b v="1"/>
    <b v="1"/>
    <n v="26.649315068493152"/>
    <x v="10"/>
    <x v="33"/>
    <n v="10.219178082191782"/>
    <x v="10"/>
    <n v="26288334"/>
  </r>
  <r>
    <n v="2609"/>
    <s v="Benter Pasaker Okech"/>
    <x v="1"/>
    <s v="Female"/>
    <d v="1984-04-07T00:00:00"/>
    <d v="2014-01-07T00:00:00"/>
    <d v="2014-01-07T00:00:00"/>
    <m/>
    <n v="45136.75"/>
    <n v="520522.65"/>
    <n v="0"/>
    <n v="565659.4"/>
    <n v="0"/>
    <s v="Okay"/>
    <s v="TRUE"/>
    <b v="1"/>
    <b v="1"/>
    <b v="1"/>
    <n v="29.772602739726029"/>
    <x v="8"/>
    <x v="9"/>
    <n v="10.736986301369862"/>
    <x v="8"/>
    <n v="11313188"/>
  </r>
  <r>
    <n v="2610"/>
    <s v="Solomon Mathenge Rukwaro"/>
    <x v="1"/>
    <s v="Male"/>
    <d v="1978-05-15T00:00:00"/>
    <d v="2014-04-01T00:00:00"/>
    <d v="2014-04-01T00:00:00"/>
    <m/>
    <n v="55155.159999999996"/>
    <n v="850173.9"/>
    <n v="0"/>
    <n v="905329.06"/>
    <n v="0"/>
    <s v="Okay"/>
    <s v="TRUE"/>
    <b v="1"/>
    <b v="1"/>
    <b v="1"/>
    <n v="35.904109589041099"/>
    <x v="14"/>
    <x v="30"/>
    <n v="10.506849315068493"/>
    <x v="14"/>
    <n v="12674606.84"/>
  </r>
  <r>
    <n v="26162412"/>
    <s v="BATUL ASGARALI NOORDIN GULAMHUSEIN"/>
    <x v="0"/>
    <s v="Female"/>
    <d v="1988-08-04T00:00:00"/>
    <d v="2016-06-01T00:00:00"/>
    <d v="2016-06-01T00:00:00"/>
    <m/>
    <n v="1948640.2899999998"/>
    <n v="2761451.4"/>
    <n v="0"/>
    <n v="4710091.6900000004"/>
    <n v="0"/>
    <s v="Okay"/>
    <s v="TRUE"/>
    <b v="1"/>
    <b v="1"/>
    <b v="1"/>
    <n v="27.843835616438355"/>
    <x v="10"/>
    <x v="19"/>
    <n v="8.3369863013698637"/>
    <x v="10"/>
    <n v="113042200.56"/>
  </r>
  <r>
    <n v="26250229"/>
    <s v="Charity  Wafula"/>
    <x v="0"/>
    <s v="Female"/>
    <d v="1988-09-24T00:00:00"/>
    <d v="2020-08-01T00:00:00"/>
    <d v="2020-08-01T00:00:00"/>
    <m/>
    <n v="261498.38"/>
    <n v="392258.46"/>
    <n v="0"/>
    <n v="653756.84"/>
    <n v="0"/>
    <s v="Okay"/>
    <s v="TRUE"/>
    <b v="1"/>
    <b v="1"/>
    <b v="1"/>
    <n v="31.873972602739727"/>
    <x v="10"/>
    <x v="14"/>
    <n v="4.1671232876712327"/>
    <x v="10"/>
    <n v="15690164.16"/>
  </r>
  <r>
    <n v="26286197"/>
    <s v="MYMOONA MOHAMMED"/>
    <x v="1"/>
    <s v="Male"/>
    <d v="1988-07-13T00:00:00"/>
    <d v="2017-06-30T00:00:00"/>
    <d v="2017-06-30T00:00:00"/>
    <m/>
    <n v="827474.46000000008"/>
    <n v="1125100.1100000001"/>
    <n v="0"/>
    <n v="1952574.57"/>
    <n v="0"/>
    <s v="Okay"/>
    <s v="TRUE"/>
    <b v="1"/>
    <b v="1"/>
    <b v="1"/>
    <n v="28.983561643835618"/>
    <x v="10"/>
    <x v="31"/>
    <n v="7.2575342465753421"/>
    <x v="10"/>
    <n v="46861789.68"/>
  </r>
  <r>
    <n v="26286633"/>
    <s v="BEATRICE WAMUCII WARUTUMO"/>
    <x v="0"/>
    <s v="Female"/>
    <d v="1988-12-21T00:00:00"/>
    <d v="2018-05-14T00:00:00"/>
    <d v="2021-12-01T00:00:00"/>
    <m/>
    <n v="104215"/>
    <n v="156320.41"/>
    <n v="0"/>
    <n v="260535.41"/>
    <n v="0"/>
    <s v="Okay"/>
    <s v="TRUE"/>
    <b v="1"/>
    <b v="1"/>
    <b v="1"/>
    <n v="29.413698630136988"/>
    <x v="12"/>
    <x v="11"/>
    <n v="2.8328767123287673"/>
    <x v="12"/>
    <n v="6513385.25"/>
  </r>
  <r>
    <n v="26352642"/>
    <s v="Esther Nyakinyua Nyika"/>
    <x v="0"/>
    <s v="Female"/>
    <d v="1983-11-16T00:00:00"/>
    <d v="2013-03-01T00:00:00"/>
    <d v="2013-03-01T00:00:00"/>
    <m/>
    <n v="518960.05"/>
    <n v="773861.92"/>
    <n v="0"/>
    <n v="1292821.97"/>
    <n v="0"/>
    <s v="Okay"/>
    <s v="TRUE"/>
    <b v="1"/>
    <b v="1"/>
    <b v="1"/>
    <n v="29.30958904109589"/>
    <x v="8"/>
    <x v="9"/>
    <n v="11.591780821917808"/>
    <x v="8"/>
    <n v="25856439.399999999"/>
  </r>
  <r>
    <n v="26389267"/>
    <s v="CAREN GESARE OGINDA"/>
    <x v="0"/>
    <s v="Female"/>
    <d v="1988-09-28T00:00:00"/>
    <d v="2019-06-01T00:00:00"/>
    <d v="2019-06-01T00:00:00"/>
    <m/>
    <n v="170484.32"/>
    <n v="252244.74"/>
    <n v="0"/>
    <n v="422729.06"/>
    <n v="0"/>
    <s v="Okay"/>
    <s v="TRUE"/>
    <b v="1"/>
    <b v="1"/>
    <b v="1"/>
    <n v="30.693150684931506"/>
    <x v="10"/>
    <x v="22"/>
    <n v="5.3369863013698629"/>
    <x v="10"/>
    <n v="10145497.439999999"/>
  </r>
  <r>
    <n v="264"/>
    <s v="JOSEPHINE INGADO ADOLI"/>
    <x v="1"/>
    <s v="Female"/>
    <d v="1970-05-11T00:00:00"/>
    <d v="1998-01-08T00:00:00"/>
    <d v="1998-01-08T00:00:00"/>
    <m/>
    <n v="3120742.35"/>
    <n v="4810953.13"/>
    <n v="0"/>
    <n v="7931695.4800000004"/>
    <n v="0"/>
    <s v="Okay"/>
    <s v="TRUE"/>
    <b v="1"/>
    <b v="1"/>
    <b v="1"/>
    <n v="27.682191780821917"/>
    <x v="1"/>
    <x v="19"/>
    <n v="26.745205479452054"/>
    <x v="1"/>
    <n v="47590172.880000003"/>
  </r>
  <r>
    <n v="2649"/>
    <s v="JANE WAIRIMU MAKUMI"/>
    <x v="1"/>
    <s v="Female"/>
    <d v="1990-10-01T00:00:00"/>
    <d v="2014-01-01T00:00:00"/>
    <d v="2014-01-01T00:00:00"/>
    <m/>
    <n v="739967"/>
    <n v="1109923.78"/>
    <n v="0"/>
    <n v="1849890.78"/>
    <n v="0"/>
    <s v="Okay"/>
    <s v="TRUE"/>
    <b v="1"/>
    <b v="1"/>
    <b v="1"/>
    <n v="23.268493150684932"/>
    <x v="20"/>
    <x v="6"/>
    <n v="10.753424657534246"/>
    <x v="20"/>
    <n v="48097160.280000001"/>
  </r>
  <r>
    <n v="26510963"/>
    <s v="Caroline Martha Omondi"/>
    <x v="0"/>
    <s v="Female"/>
    <d v="1989-04-09T00:00:00"/>
    <d v="2023-09-22T00:00:00"/>
    <d v="2024-09-01T00:00:00"/>
    <m/>
    <n v="3750"/>
    <n v="5625"/>
    <n v="0"/>
    <n v="9375"/>
    <n v="0"/>
    <s v="Okay"/>
    <s v="TRUE"/>
    <b v="1"/>
    <b v="1"/>
    <b v="1"/>
    <n v="34.476712328767121"/>
    <x v="12"/>
    <x v="30"/>
    <n v="7.9452054794520555E-2"/>
    <x v="12"/>
    <n v="234375"/>
  </r>
  <r>
    <n v="26523498"/>
    <s v="BRAHAMS ONKWARE MOMANYI"/>
    <x v="0"/>
    <s v="Male"/>
    <d v="1986-10-19T00:00:00"/>
    <d v="2018-08-01T00:00:00"/>
    <d v="2018-08-01T00:00:00"/>
    <m/>
    <n v="281249.61"/>
    <n v="416595.82"/>
    <n v="0"/>
    <n v="697845.43"/>
    <n v="0"/>
    <s v="Okay"/>
    <s v="TRUE"/>
    <b v="1"/>
    <b v="1"/>
    <b v="1"/>
    <n v="31.805479452054794"/>
    <x v="21"/>
    <x v="14"/>
    <n v="6.1698630136986301"/>
    <x v="21"/>
    <n v="16050444.890000001"/>
  </r>
  <r>
    <n v="26558353"/>
    <s v="PETER MAINA MWANIKI"/>
    <x v="1"/>
    <s v="Male"/>
    <d v="1970-01-01T00:00:00"/>
    <d v="2019-05-01T00:00:00"/>
    <d v="2019-05-01T00:00:00"/>
    <m/>
    <n v="31285.58"/>
    <n v="46934.33"/>
    <n v="0"/>
    <n v="78219.91"/>
    <n v="0"/>
    <s v="Okay"/>
    <s v="TRUE"/>
    <b v="1"/>
    <b v="1"/>
    <b v="1"/>
    <n v="49.361643835616441"/>
    <x v="1"/>
    <x v="2"/>
    <n v="5.4219178082191783"/>
    <x v="1"/>
    <n v="469319.46"/>
  </r>
  <r>
    <n v="26558419"/>
    <s v="JANE JEMOSOP KIPTOO"/>
    <x v="0"/>
    <s v="Female"/>
    <d v="1984-01-01T00:00:00"/>
    <d v="2007-02-04T00:00:00"/>
    <d v="2007-02-04T00:00:00"/>
    <m/>
    <n v="124508.98"/>
    <n v="184786.01"/>
    <n v="0"/>
    <n v="309294.99"/>
    <n v="0"/>
    <s v="Okay"/>
    <s v="TRUE"/>
    <b v="1"/>
    <b v="1"/>
    <b v="1"/>
    <n v="23.109589041095891"/>
    <x v="8"/>
    <x v="6"/>
    <n v="17.665753424657535"/>
    <x v="8"/>
    <n v="6185899.7999999998"/>
  </r>
  <r>
    <n v="26576353"/>
    <s v="John Amakobe Inonda"/>
    <x v="0"/>
    <s v="Male"/>
    <d v="1988-09-20T00:00:00"/>
    <d v="2015-08-24T00:00:00"/>
    <d v="2015-08-24T00:00:00"/>
    <m/>
    <n v="629565.06000000006"/>
    <n v="1055723.05"/>
    <n v="0"/>
    <n v="1685288.11"/>
    <n v="0"/>
    <s v="Okay"/>
    <s v="TRUE"/>
    <b v="1"/>
    <b v="1"/>
    <b v="1"/>
    <n v="26.942465753424656"/>
    <x v="10"/>
    <x v="33"/>
    <n v="9.1095890410958908"/>
    <x v="10"/>
    <n v="40446914.640000001"/>
  </r>
  <r>
    <n v="26576752"/>
    <s v="ROBERT KIPKIRUI  NGETICH"/>
    <x v="0"/>
    <s v="Male"/>
    <d v="1988-06-11T00:00:00"/>
    <d v="2019-09-30T00:00:00"/>
    <d v="2019-09-30T00:00:00"/>
    <m/>
    <n v="613496.78"/>
    <n v="913149.76"/>
    <n v="0"/>
    <n v="1526646.54"/>
    <n v="0"/>
    <s v="Okay"/>
    <s v="TRUE"/>
    <b v="1"/>
    <b v="1"/>
    <b v="1"/>
    <n v="31.323287671232876"/>
    <x v="10"/>
    <x v="14"/>
    <n v="5.0054794520547947"/>
    <x v="10"/>
    <n v="36639516.960000001"/>
  </r>
  <r>
    <n v="26601054"/>
    <s v="NANCY NYAMBURA NJUGUNA"/>
    <x v="0"/>
    <s v="Female"/>
    <d v="1989-05-03T00:00:00"/>
    <d v="2018-10-08T00:00:00"/>
    <d v="2020-07-01T00:00:00"/>
    <m/>
    <n v="189934.55"/>
    <n v="279940.36"/>
    <n v="0"/>
    <n v="469874.91"/>
    <n v="0"/>
    <s v="Okay"/>
    <s v="TRUE"/>
    <b v="1"/>
    <b v="1"/>
    <b v="1"/>
    <n v="29.452054794520549"/>
    <x v="12"/>
    <x v="14"/>
    <n v="4.2520547945205482"/>
    <x v="12"/>
    <n v="11746872.75"/>
  </r>
  <r>
    <n v="26628371"/>
    <s v="YVONNE MBITHE OKERO"/>
    <x v="1"/>
    <s v="Female"/>
    <d v="1986-06-07T00:00:00"/>
    <d v="2016-06-01T00:00:00"/>
    <d v="2016-06-01T00:00:00"/>
    <m/>
    <n v="21058.3"/>
    <n v="205456.56"/>
    <n v="0"/>
    <n v="226514.86"/>
    <n v="0"/>
    <s v="Okay"/>
    <s v="TRUE"/>
    <b v="1"/>
    <b v="1"/>
    <b v="1"/>
    <n v="30.005479452054793"/>
    <x v="17"/>
    <x v="22"/>
    <n v="8.3369863013698637"/>
    <x v="17"/>
    <n v="4983326.92"/>
  </r>
  <r>
    <n v="26677706"/>
    <s v="Acquinatta Namwangu Kabbissa"/>
    <x v="0"/>
    <s v="Female"/>
    <d v="1987-08-26T00:00:00"/>
    <d v="2023-06-26T00:00:00"/>
    <d v="2023-12-01T00:00:00"/>
    <m/>
    <n v="42413.760000000002"/>
    <n v="63620.639999999999"/>
    <n v="0"/>
    <n v="106034.4"/>
    <n v="0"/>
    <s v="Okay"/>
    <s v="TRUE"/>
    <b v="1"/>
    <b v="1"/>
    <b v="1"/>
    <n v="35.857534246575341"/>
    <x v="21"/>
    <x v="29"/>
    <n v="0.83287671232876714"/>
    <x v="21"/>
    <n v="2438791.1999999997"/>
  </r>
  <r>
    <n v="26699767"/>
    <s v="ELIZABETH NJOKI MAINA"/>
    <x v="0"/>
    <s v="Female"/>
    <d v="1987-07-09T00:00:00"/>
    <d v="2018-09-01T00:00:00"/>
    <d v="2018-09-01T00:00:00"/>
    <m/>
    <n v="233694.86"/>
    <n v="346716.37"/>
    <n v="0"/>
    <n v="580411.23"/>
    <n v="0"/>
    <s v="Okay"/>
    <s v="TRUE"/>
    <b v="1"/>
    <b v="1"/>
    <b v="1"/>
    <n v="31.169863013698631"/>
    <x v="21"/>
    <x v="14"/>
    <n v="6.0849315068493155"/>
    <x v="21"/>
    <n v="13349458.289999999"/>
  </r>
  <r>
    <n v="2672"/>
    <s v="Zeina Kemunto"/>
    <x v="1"/>
    <s v="Female"/>
    <d v="1970-01-01T00:00:00"/>
    <d v="1970-01-01T00:00:00"/>
    <d v="1970-01-01T00:00:00"/>
    <m/>
    <n v="67613.34"/>
    <n v="101453.26"/>
    <n v="0"/>
    <n v="169066.6"/>
    <n v="0"/>
    <s v="Okay"/>
    <s v="FALSE"/>
    <b v="0"/>
    <b v="1"/>
    <b v="0"/>
    <n v="0"/>
    <x v="1"/>
    <x v="3"/>
    <n v="54.783561643835618"/>
    <x v="1"/>
    <n v="1014399.6000000001"/>
  </r>
  <r>
    <n v="26730164"/>
    <s v="Catherine Mutheu Matheka"/>
    <x v="0"/>
    <s v="Female"/>
    <d v="1989-04-06T00:00:00"/>
    <d v="2012-01-01T00:00:00"/>
    <d v="2012-01-01T00:00:00"/>
    <m/>
    <n v="1292695.76"/>
    <n v="1898037.79"/>
    <n v="0"/>
    <n v="3190733.55"/>
    <n v="0"/>
    <s v="Okay"/>
    <s v="TRUE"/>
    <b v="1"/>
    <b v="1"/>
    <b v="1"/>
    <n v="22.753424657534246"/>
    <x v="12"/>
    <x v="28"/>
    <n v="12.756164383561643"/>
    <x v="12"/>
    <n v="79768338.75"/>
  </r>
  <r>
    <n v="26733687"/>
    <s v="MILKAH WANGUI NJIGUA"/>
    <x v="1"/>
    <s v="Female"/>
    <d v="1988-08-27T00:00:00"/>
    <d v="2018-03-01T00:00:00"/>
    <d v="2018-03-01T00:00:00"/>
    <m/>
    <n v="8240.0499999999993"/>
    <n v="61568.56"/>
    <n v="0"/>
    <n v="69808.61"/>
    <n v="0"/>
    <s v="Okay"/>
    <s v="TRUE"/>
    <b v="1"/>
    <b v="1"/>
    <b v="1"/>
    <n v="29.528767123287672"/>
    <x v="10"/>
    <x v="9"/>
    <n v="6.5890410958904111"/>
    <x v="10"/>
    <n v="1675406.6400000001"/>
  </r>
  <r>
    <n v="26750880"/>
    <s v="Ronald Wanjala Wamalwa"/>
    <x v="0"/>
    <s v="Male"/>
    <d v="1988-02-28T00:00:00"/>
    <d v="2023-02-01T00:00:00"/>
    <d v="2023-06-01T00:00:00"/>
    <m/>
    <n v="73786.09"/>
    <n v="110677.11"/>
    <n v="0"/>
    <n v="184463.2"/>
    <n v="0"/>
    <s v="Okay"/>
    <s v="TRUE"/>
    <b v="1"/>
    <b v="1"/>
    <b v="1"/>
    <n v="34.950684931506849"/>
    <x v="10"/>
    <x v="30"/>
    <n v="1.3342465753424657"/>
    <x v="10"/>
    <n v="4427116.8000000007"/>
  </r>
  <r>
    <n v="26777134"/>
    <s v="JUSTINE  KOSGEI"/>
    <x v="0"/>
    <s v="Male"/>
    <d v="1988-06-06T00:00:00"/>
    <d v="2022-12-19T00:00:00"/>
    <d v="2023-03-01T00:00:00"/>
    <m/>
    <n v="1563038.1600000001"/>
    <n v="2341887.2999999998"/>
    <n v="0"/>
    <n v="3904925.46"/>
    <n v="0"/>
    <s v="Okay"/>
    <s v="TRUE"/>
    <b v="1"/>
    <b v="1"/>
    <b v="1"/>
    <n v="34.558904109589044"/>
    <x v="10"/>
    <x v="4"/>
    <n v="1.5863013698630137"/>
    <x v="10"/>
    <n v="93718211.039999992"/>
  </r>
  <r>
    <n v="26833626"/>
    <s v="Dorothy Okumu Okoth"/>
    <x v="0"/>
    <s v="Female"/>
    <d v="1989-06-26T00:00:00"/>
    <d v="2014-08-01T00:00:00"/>
    <d v="2014-08-01T00:00:00"/>
    <m/>
    <n v="436275.73"/>
    <n v="649875.09"/>
    <n v="0"/>
    <n v="1086150.82"/>
    <n v="0"/>
    <s v="Okay"/>
    <s v="TRUE"/>
    <b v="1"/>
    <b v="1"/>
    <b v="1"/>
    <n v="25.115068493150684"/>
    <x v="12"/>
    <x v="23"/>
    <n v="10.172602739726027"/>
    <x v="12"/>
    <n v="27153770.5"/>
  </r>
  <r>
    <n v="26860452"/>
    <s v="GEORGE REUBEN MURIITHI"/>
    <x v="1"/>
    <s v="Male"/>
    <d v="1970-01-01T00:00:00"/>
    <d v="2016-06-13T00:00:00"/>
    <d v="2017-06-01T00:00:00"/>
    <m/>
    <n v="23704.39"/>
    <n v="146230.21"/>
    <n v="0"/>
    <n v="169934.6"/>
    <n v="0"/>
    <s v="Okay"/>
    <s v="TRUE"/>
    <b v="1"/>
    <b v="1"/>
    <b v="1"/>
    <n v="46.479452054794521"/>
    <x v="1"/>
    <x v="12"/>
    <n v="7.3369863013698629"/>
    <x v="1"/>
    <n v="1019607.6000000001"/>
  </r>
  <r>
    <n v="26955111"/>
    <s v="CHURCHILL KEVIN OCHIENG WAYODI"/>
    <x v="0"/>
    <s v="Male"/>
    <d v="1988-01-11T00:00:00"/>
    <d v="2022-01-03T00:00:00"/>
    <d v="2022-12-01T00:00:00"/>
    <m/>
    <n v="86703.38"/>
    <n v="130055.08"/>
    <n v="0"/>
    <n v="216758.46"/>
    <n v="0"/>
    <s v="Okay"/>
    <s v="TRUE"/>
    <b v="1"/>
    <b v="1"/>
    <b v="1"/>
    <n v="34.0027397260274"/>
    <x v="10"/>
    <x v="4"/>
    <n v="1.832876712328767"/>
    <x v="10"/>
    <n v="5202203.04"/>
  </r>
  <r>
    <n v="26956739"/>
    <s v="ESTHER WAIRIMU NDWARU"/>
    <x v="1"/>
    <s v="Female"/>
    <d v="1989-05-14T00:00:00"/>
    <d v="2017-05-14T00:00:00"/>
    <d v="2019-08-01T00:00:00"/>
    <m/>
    <n v="82019.360000000001"/>
    <n v="120369.63"/>
    <n v="0"/>
    <n v="202388.99"/>
    <n v="0"/>
    <s v="Okay"/>
    <s v="TRUE"/>
    <b v="1"/>
    <b v="1"/>
    <b v="1"/>
    <n v="28.019178082191782"/>
    <x v="12"/>
    <x v="22"/>
    <n v="5.1698630136986301"/>
    <x v="12"/>
    <n v="5059724.75"/>
  </r>
  <r>
    <n v="26963012"/>
    <s v="LONAH OSIDE IMBWANA"/>
    <x v="0"/>
    <s v="Female"/>
    <d v="1987-10-11T00:00:00"/>
    <d v="2023-12-31T00:00:00"/>
    <d v="2023-12-31T00:00:00"/>
    <m/>
    <n v="107097.81"/>
    <n v="160638.34"/>
    <n v="0"/>
    <n v="267736.15000000002"/>
    <n v="0"/>
    <s v="Okay"/>
    <s v="TRUE"/>
    <b v="1"/>
    <b v="1"/>
    <b v="1"/>
    <n v="36.246575342465754"/>
    <x v="10"/>
    <x v="29"/>
    <n v="0.75068493150684934"/>
    <x v="10"/>
    <n v="6425667.6000000006"/>
  </r>
  <r>
    <n v="2698"/>
    <s v="Sally Jepleting Lelei"/>
    <x v="1"/>
    <s v="Female"/>
    <d v="1990-11-17T00:00:00"/>
    <d v="1970-01-01T00:00:00"/>
    <d v="2017-02-01T00:00:00"/>
    <m/>
    <n v="8159.01"/>
    <n v="12236.86"/>
    <n v="0"/>
    <n v="20395.87"/>
    <n v="0"/>
    <s v="Okay"/>
    <s v="TRUE"/>
    <b v="1"/>
    <b v="1"/>
    <b v="0"/>
    <n v="20.890410958904109"/>
    <x v="26"/>
    <x v="33"/>
    <n v="7.6657534246575345"/>
    <x v="26"/>
    <n v="550688.49"/>
  </r>
  <r>
    <n v="27"/>
    <s v="Faith Kere"/>
    <x v="1"/>
    <s v="Female"/>
    <d v="1972-08-17T00:00:00"/>
    <d v="1994-11-07T00:00:00"/>
    <d v="1996-01-10T00:00:00"/>
    <m/>
    <n v="86109.18"/>
    <n v="1282522.0900000001"/>
    <n v="0"/>
    <n v="1368631.27"/>
    <n v="0"/>
    <s v="Okay"/>
    <s v="TRUE"/>
    <b v="0"/>
    <b v="1"/>
    <b v="1"/>
    <n v="22.238356164383561"/>
    <x v="2"/>
    <x v="6"/>
    <n v="28.742465753424657"/>
    <x v="2"/>
    <n v="10949050.16"/>
  </r>
  <r>
    <n v="27045383"/>
    <s v="Edwine Omondi George Adero"/>
    <x v="1"/>
    <s v="Male"/>
    <d v="1989-02-23T00:00:00"/>
    <d v="2014-10-06T00:00:00"/>
    <d v="2014-10-06T00:00:00"/>
    <m/>
    <n v="19660.259999999998"/>
    <n v="240173.12"/>
    <n v="0"/>
    <n v="259833.38"/>
    <n v="0"/>
    <s v="Okay"/>
    <s v="TRUE"/>
    <b v="1"/>
    <b v="1"/>
    <b v="1"/>
    <n v="25.632876712328766"/>
    <x v="12"/>
    <x v="23"/>
    <n v="9.9917808219178088"/>
    <x v="12"/>
    <n v="6495834.5"/>
  </r>
  <r>
    <n v="27104141"/>
    <s v="VALENTINE KIREKI NYABUTI"/>
    <x v="1"/>
    <s v="Female"/>
    <d v="1989-08-10T00:00:00"/>
    <d v="2021-12-01T00:00:00"/>
    <d v="2022-03-01T00:00:00"/>
    <m/>
    <n v="63350.17"/>
    <n v="95025.25"/>
    <n v="0"/>
    <n v="158375.42000000001"/>
    <n v="0"/>
    <s v="Okay"/>
    <s v="TRUE"/>
    <b v="1"/>
    <b v="1"/>
    <b v="1"/>
    <n v="32.331506849315069"/>
    <x v="12"/>
    <x v="11"/>
    <n v="2.5863013698630137"/>
    <x v="12"/>
    <n v="3959385.5000000005"/>
  </r>
  <r>
    <n v="27144199"/>
    <s v="ISAAK  KIRWA CHUMBA"/>
    <x v="0"/>
    <s v="Male"/>
    <d v="1988-09-10T00:00:00"/>
    <d v="2023-01-01T00:00:00"/>
    <d v="2024-02-01T00:00:00"/>
    <m/>
    <n v="112068.44"/>
    <n v="168102.65"/>
    <n v="0"/>
    <n v="280171.09000000003"/>
    <n v="0"/>
    <s v="Okay"/>
    <s v="TRUE"/>
    <b v="1"/>
    <b v="1"/>
    <b v="1"/>
    <n v="34.331506849315069"/>
    <x v="10"/>
    <x v="30"/>
    <n v="0.66301369863013704"/>
    <x v="10"/>
    <n v="6724106.1600000001"/>
  </r>
  <r>
    <n v="2716"/>
    <s v="Gaudencia Nyatichi Kenani"/>
    <x v="1"/>
    <s v="Male"/>
    <d v="1987-04-20T00:00:00"/>
    <d v="2014-08-01T00:00:00"/>
    <d v="2014-08-01T00:00:00"/>
    <m/>
    <n v="4885.17"/>
    <n v="57652.33"/>
    <n v="0"/>
    <n v="62537.5"/>
    <n v="0"/>
    <s v="Okay"/>
    <s v="TRUE"/>
    <b v="1"/>
    <b v="1"/>
    <b v="1"/>
    <n v="27.301369863013697"/>
    <x v="21"/>
    <x v="19"/>
    <n v="10.172602739726027"/>
    <x v="21"/>
    <n v="1438362.5"/>
  </r>
  <r>
    <n v="27178217"/>
    <s v="VALARIE JEMOSOP KIMUGE"/>
    <x v="0"/>
    <s v="Female"/>
    <d v="1989-03-02T00:00:00"/>
    <d v="2017-02-01T00:00:00"/>
    <d v="2021-04-01T00:00:00"/>
    <m/>
    <n v="133309.98000000001"/>
    <n v="199937.37"/>
    <n v="0"/>
    <n v="333247.34999999998"/>
    <n v="0"/>
    <s v="Okay"/>
    <s v="TRUE"/>
    <b v="1"/>
    <b v="1"/>
    <b v="1"/>
    <n v="27.93972602739726"/>
    <x v="12"/>
    <x v="11"/>
    <n v="3.5013698630136987"/>
    <x v="12"/>
    <n v="8331183.7499999991"/>
  </r>
  <r>
    <n v="272"/>
    <s v="SAMUEL G. KAMAU"/>
    <x v="1"/>
    <s v="Male"/>
    <d v="1975-11-01T00:00:00"/>
    <d v="1998-01-09T00:00:00"/>
    <d v="1998-01-09T00:00:00"/>
    <m/>
    <n v="1573461.19"/>
    <n v="2354890.87"/>
    <n v="0"/>
    <n v="3928352.06"/>
    <n v="0"/>
    <s v="Okay"/>
    <s v="TRUE"/>
    <b v="1"/>
    <b v="1"/>
    <b v="1"/>
    <n v="22.205479452054796"/>
    <x v="6"/>
    <x v="28"/>
    <n v="26.742465753424657"/>
    <x v="6"/>
    <n v="47140224.719999999"/>
  </r>
  <r>
    <n v="27214823"/>
    <s v="James Mwangi Gituiku"/>
    <x v="0"/>
    <s v="Male"/>
    <d v="1988-07-24T00:00:00"/>
    <d v="2013-05-13T00:00:00"/>
    <d v="2013-05-13T00:00:00"/>
    <m/>
    <n v="727532.49"/>
    <n v="1084020.6200000001"/>
    <n v="0"/>
    <n v="1811553.11"/>
    <n v="0"/>
    <s v="Okay"/>
    <s v="TRUE"/>
    <b v="1"/>
    <b v="1"/>
    <b v="1"/>
    <n v="24.81917808219178"/>
    <x v="10"/>
    <x v="21"/>
    <n v="11.391780821917807"/>
    <x v="10"/>
    <n v="43477274.640000001"/>
  </r>
  <r>
    <n v="2723"/>
    <s v="JUDITH AJIAMBO  OCHIENG"/>
    <x v="0"/>
    <s v="Female"/>
    <d v="1987-05-06T00:00:00"/>
    <d v="2014-02-03T00:00:00"/>
    <d v="2014-02-03T00:00:00"/>
    <m/>
    <n v="20037.509999999998"/>
    <n v="30056.25"/>
    <n v="0"/>
    <n v="50093.760000000002"/>
    <n v="0"/>
    <s v="Okay"/>
    <s v="TRUE"/>
    <b v="1"/>
    <b v="1"/>
    <b v="1"/>
    <n v="26.767123287671232"/>
    <x v="21"/>
    <x v="33"/>
    <n v="10.663013698630136"/>
    <x v="21"/>
    <n v="1152156.48"/>
  </r>
  <r>
    <n v="27259363"/>
    <s v="MESHACK IKUKYA MUSEMBI"/>
    <x v="1"/>
    <s v="Male"/>
    <d v="1988-07-27T00:00:00"/>
    <d v="2016-06-25T00:00:00"/>
    <d v="2019-12-23T00:00:00"/>
    <m/>
    <n v="62670.14"/>
    <n v="91575.93"/>
    <n v="0"/>
    <n v="154246.07"/>
    <n v="0"/>
    <s v="Okay"/>
    <s v="TRUE"/>
    <b v="1"/>
    <b v="1"/>
    <b v="1"/>
    <n v="27.931506849315067"/>
    <x v="10"/>
    <x v="14"/>
    <n v="4.7753424657534245"/>
    <x v="10"/>
    <n v="3701905.68"/>
  </r>
  <r>
    <n v="27307210"/>
    <s v="KEVIN OUMA  OTIENO"/>
    <x v="0"/>
    <s v="Male"/>
    <d v="1988-06-25T00:00:00"/>
    <d v="2022-12-19T00:00:00"/>
    <d v="2023-03-01T00:00:00"/>
    <m/>
    <n v="256238.74"/>
    <n v="383287.12"/>
    <n v="0"/>
    <n v="639525.86"/>
    <n v="0"/>
    <s v="Okay"/>
    <s v="TRUE"/>
    <b v="1"/>
    <b v="1"/>
    <b v="1"/>
    <n v="34.506849315068493"/>
    <x v="10"/>
    <x v="4"/>
    <n v="1.5863013698630137"/>
    <x v="10"/>
    <n v="15348620.640000001"/>
  </r>
  <r>
    <n v="27309802"/>
    <s v="JEREMAYA MBAKAYA MALANDE"/>
    <x v="1"/>
    <s v="Male"/>
    <d v="1988-12-25T00:00:00"/>
    <d v="2018-06-01T00:00:00"/>
    <d v="2018-06-01T00:00:00"/>
    <m/>
    <n v="15666.22"/>
    <n v="112402.32"/>
    <n v="0"/>
    <n v="128068.54"/>
    <n v="0"/>
    <s v="Okay"/>
    <s v="TRUE"/>
    <b v="1"/>
    <b v="1"/>
    <b v="1"/>
    <n v="29.452054794520549"/>
    <x v="12"/>
    <x v="9"/>
    <n v="6.3369863013698629"/>
    <x v="12"/>
    <n v="3201713.5"/>
  </r>
  <r>
    <n v="27329027"/>
    <s v="MARTHA WAMBUI  KARANJA"/>
    <x v="0"/>
    <s v="Female"/>
    <d v="1986-05-02T00:00:00"/>
    <d v="2013-07-25T00:00:00"/>
    <d v="2024-07-01T00:00:00"/>
    <m/>
    <n v="10500"/>
    <n v="15750"/>
    <n v="0"/>
    <n v="26250"/>
    <n v="0"/>
    <s v="Okay"/>
    <s v="TRUE"/>
    <b v="1"/>
    <b v="1"/>
    <b v="1"/>
    <n v="27.24931506849315"/>
    <x v="17"/>
    <x v="34"/>
    <n v="0.24931506849315069"/>
    <x v="17"/>
    <n v="577500"/>
  </r>
  <r>
    <n v="27330636"/>
    <s v="ALICE ATALYA NZILANI NDONYE"/>
    <x v="0"/>
    <s v="Female"/>
    <d v="1989-12-09T00:00:00"/>
    <d v="2018-09-01T00:00:00"/>
    <d v="2011-01-08T00:00:00"/>
    <m/>
    <n v="-2575"/>
    <n v="-3862.5"/>
    <n v="0"/>
    <n v="-6437.5"/>
    <n v="0"/>
    <s v="Okay"/>
    <s v="TRUE"/>
    <b v="1"/>
    <b v="0"/>
    <b v="1"/>
    <n v="28.747945205479454"/>
    <x v="20"/>
    <x v="36"/>
    <n v="13.736986301369862"/>
    <x v="20"/>
    <n v="-167375"/>
  </r>
  <r>
    <n v="27365690"/>
    <s v="Mark Maingi Maingi"/>
    <x v="0"/>
    <s v="Male"/>
    <d v="1989-08-16T00:00:00"/>
    <d v="2023-07-01T00:00:00"/>
    <d v="2023-12-01T00:00:00"/>
    <m/>
    <n v="36030.79"/>
    <n v="54046.17"/>
    <n v="0"/>
    <n v="90076.96"/>
    <n v="0"/>
    <s v="Okay"/>
    <s v="TRUE"/>
    <b v="1"/>
    <b v="1"/>
    <b v="1"/>
    <n v="33.895890410958906"/>
    <x v="12"/>
    <x v="4"/>
    <n v="0.83287671232876714"/>
    <x v="12"/>
    <n v="2251924"/>
  </r>
  <r>
    <n v="27380897"/>
    <s v="ZIPPORAH WAITHIRA GITAU"/>
    <x v="1"/>
    <s v="Female"/>
    <d v="1985-01-01T00:00:00"/>
    <d v="2016-12-01T00:00:00"/>
    <d v="2016-12-01T00:00:00"/>
    <m/>
    <n v="298414.44"/>
    <n v="443139.12"/>
    <n v="0"/>
    <n v="741553.56"/>
    <n v="0"/>
    <s v="Okay"/>
    <s v="TRUE"/>
    <b v="1"/>
    <b v="1"/>
    <b v="1"/>
    <n v="31.936986301369863"/>
    <x v="16"/>
    <x v="14"/>
    <n v="7.8356164383561646"/>
    <x v="16"/>
    <n v="15572624.760000002"/>
  </r>
  <r>
    <n v="27409329"/>
    <s v="JANE WANJIKU MWANGI"/>
    <x v="0"/>
    <s v="Female"/>
    <d v="1990-01-12T00:00:00"/>
    <d v="2019-09-23T00:00:00"/>
    <d v="2020-06-07T00:00:00"/>
    <m/>
    <n v="376790.6"/>
    <n v="555358.81000000006"/>
    <n v="0"/>
    <n v="932149.41"/>
    <n v="0"/>
    <s v="Okay"/>
    <s v="TRUE"/>
    <b v="1"/>
    <b v="1"/>
    <b v="1"/>
    <n v="29.715068493150685"/>
    <x v="20"/>
    <x v="22"/>
    <n v="4.3178082191780822"/>
    <x v="20"/>
    <n v="24235884.66"/>
  </r>
  <r>
    <n v="27411036"/>
    <s v="JEAN MAGOMA OMARI"/>
    <x v="0"/>
    <s v="Female"/>
    <d v="1989-12-15T00:00:00"/>
    <d v="2019-04-01T00:00:00"/>
    <d v="2019-04-01T00:00:00"/>
    <m/>
    <n v="1010075.37"/>
    <n v="1446037.76"/>
    <n v="0"/>
    <n v="2456113.13"/>
    <n v="0"/>
    <s v="Okay"/>
    <s v="TRUE"/>
    <b v="1"/>
    <b v="1"/>
    <b v="1"/>
    <n v="29.312328767123287"/>
    <x v="20"/>
    <x v="9"/>
    <n v="5.5041095890410956"/>
    <x v="20"/>
    <n v="63858941.379999995"/>
  </r>
  <r>
    <n v="27422980"/>
    <s v="MITCHELLE CHAYUGA JATIA"/>
    <x v="0"/>
    <s v="Female"/>
    <d v="1989-02-24T00:00:00"/>
    <d v="2017-02-28T00:00:00"/>
    <d v="2017-02-28T00:00:00"/>
    <m/>
    <n v="476008.75"/>
    <n v="707544.32"/>
    <n v="0"/>
    <n v="1183553.07"/>
    <n v="0"/>
    <s v="Okay"/>
    <s v="TRUE"/>
    <b v="1"/>
    <b v="1"/>
    <b v="1"/>
    <n v="28.030136986301368"/>
    <x v="12"/>
    <x v="31"/>
    <n v="7.5917808219178085"/>
    <x v="12"/>
    <n v="29588826.75"/>
  </r>
  <r>
    <n v="27457632"/>
    <s v="Evelyne Kavindu Muema"/>
    <x v="0"/>
    <s v="Female"/>
    <d v="1988-06-01T00:00:00"/>
    <d v="2023-06-19T00:00:00"/>
    <d v="2023-12-01T00:00:00"/>
    <m/>
    <n v="13211.29"/>
    <n v="19816.93"/>
    <n v="0"/>
    <n v="33028.22"/>
    <n v="0"/>
    <s v="Okay"/>
    <s v="TRUE"/>
    <b v="1"/>
    <b v="1"/>
    <b v="1"/>
    <n v="35.07123287671233"/>
    <x v="10"/>
    <x v="30"/>
    <n v="0.83287671232876714"/>
    <x v="10"/>
    <n v="792677.28"/>
  </r>
  <r>
    <n v="27458491"/>
    <s v="CAROLYNE NYIVA MALEVE"/>
    <x v="0"/>
    <s v="Female"/>
    <d v="1988-12-29T00:00:00"/>
    <d v="2018-02-01T00:00:00"/>
    <d v="2018-02-01T00:00:00"/>
    <m/>
    <n v="342799.67"/>
    <n v="508672.99"/>
    <n v="0"/>
    <n v="851472.66"/>
    <n v="0"/>
    <s v="Okay"/>
    <s v="TRUE"/>
    <b v="1"/>
    <b v="1"/>
    <b v="1"/>
    <n v="29.112328767123287"/>
    <x v="12"/>
    <x v="9"/>
    <n v="6.6657534246575345"/>
    <x v="12"/>
    <n v="21286816.5"/>
  </r>
  <r>
    <n v="27504664"/>
    <s v="DISHON HANDA WARAMBO"/>
    <x v="0"/>
    <s v="Male"/>
    <d v="1988-07-06T00:00:00"/>
    <d v="2022-03-01T00:00:00"/>
    <d v="2022-03-01T00:00:00"/>
    <m/>
    <n v="80142.78"/>
    <n v="120224.54"/>
    <n v="0"/>
    <n v="200367.32"/>
    <n v="0"/>
    <s v="Okay"/>
    <s v="TRUE"/>
    <b v="1"/>
    <b v="1"/>
    <b v="1"/>
    <n v="33.673972602739724"/>
    <x v="10"/>
    <x v="27"/>
    <n v="2.5863013698630137"/>
    <x v="10"/>
    <n v="4808815.68"/>
  </r>
  <r>
    <n v="27510287"/>
    <s v="JANET KEMUMA MONDA"/>
    <x v="0"/>
    <s v="Female"/>
    <d v="1988-04-26T00:00:00"/>
    <d v="2016-08-15T00:00:00"/>
    <d v="2019-08-01T00:00:00"/>
    <m/>
    <n v="214685.62"/>
    <n v="317606.31"/>
    <n v="0"/>
    <n v="532291.93000000005"/>
    <n v="0"/>
    <s v="Okay"/>
    <s v="TRUE"/>
    <b v="1"/>
    <b v="1"/>
    <b v="1"/>
    <n v="28.323287671232876"/>
    <x v="10"/>
    <x v="14"/>
    <n v="5.1698630136986301"/>
    <x v="10"/>
    <n v="12775006.32"/>
  </r>
  <r>
    <n v="27522080"/>
    <s v="KENNEDY KIHARA KABUGI"/>
    <x v="0"/>
    <s v="Male"/>
    <d v="1990-03-20T00:00:00"/>
    <d v="2022-06-01T00:00:00"/>
    <d v="2022-06-01T00:00:00"/>
    <m/>
    <n v="116053.94"/>
    <n v="174080.9"/>
    <n v="0"/>
    <n v="290134.84000000003"/>
    <n v="0"/>
    <s v="Okay"/>
    <s v="TRUE"/>
    <b v="1"/>
    <b v="1"/>
    <b v="1"/>
    <n v="32.221917808219175"/>
    <x v="20"/>
    <x v="11"/>
    <n v="2.3342465753424659"/>
    <x v="20"/>
    <n v="7543505.8400000008"/>
  </r>
  <r>
    <n v="27531476"/>
    <s v="BEATRICE ADHIAMBO JABUYA"/>
    <x v="0"/>
    <s v="Female"/>
    <d v="1990-01-04T00:00:00"/>
    <d v="2021-12-01T00:00:00"/>
    <d v="2022-04-01T00:00:00"/>
    <m/>
    <n v="83571.600000000006"/>
    <n v="125361.52"/>
    <n v="0"/>
    <n v="208933.12"/>
    <n v="0"/>
    <s v="Okay"/>
    <s v="TRUE"/>
    <b v="1"/>
    <b v="1"/>
    <b v="1"/>
    <n v="31.92876712328767"/>
    <x v="20"/>
    <x v="11"/>
    <n v="2.5013698630136987"/>
    <x v="20"/>
    <n v="5432261.1200000001"/>
  </r>
  <r>
    <n v="276"/>
    <s v="ALEX WERE"/>
    <x v="1"/>
    <s v="Male"/>
    <d v="1973-08-04T00:00:00"/>
    <d v="1998-01-11T00:00:00"/>
    <d v="1998-01-11T00:00:00"/>
    <m/>
    <n v="960088.2"/>
    <n v="1436668.36"/>
    <n v="0"/>
    <n v="2396756.56"/>
    <n v="0"/>
    <s v="Okay"/>
    <s v="TRUE"/>
    <b v="1"/>
    <b v="1"/>
    <b v="1"/>
    <n v="24.454794520547946"/>
    <x v="3"/>
    <x v="21"/>
    <n v="26.736986301369864"/>
    <x v="3"/>
    <n v="21570809.039999999"/>
  </r>
  <r>
    <n v="27719474"/>
    <s v="MUCHIRI  DAVID WAWERU"/>
    <x v="0"/>
    <s v="Male"/>
    <d v="1988-04-04T00:00:00"/>
    <d v="2023-04-01T00:00:00"/>
    <d v="2024-02-01T00:00:00"/>
    <m/>
    <n v="39985"/>
    <n v="59977.5"/>
    <n v="0"/>
    <n v="99962.5"/>
    <n v="0"/>
    <s v="Okay"/>
    <s v="TRUE"/>
    <b v="1"/>
    <b v="1"/>
    <b v="1"/>
    <n v="35.013698630136986"/>
    <x v="10"/>
    <x v="30"/>
    <n v="0.66301369863013704"/>
    <x v="10"/>
    <n v="2399100"/>
  </r>
  <r>
    <n v="27731516"/>
    <s v="ANN WAIRIMU WACHIRA"/>
    <x v="0"/>
    <s v="Female"/>
    <d v="1990-09-18T00:00:00"/>
    <d v="2019-12-23T00:00:00"/>
    <d v="2019-08-19T00:00:00"/>
    <m/>
    <n v="800734.98"/>
    <n v="609457.45000000007"/>
    <n v="0"/>
    <n v="1410192.43"/>
    <n v="0"/>
    <s v="Okay"/>
    <s v="TRUE"/>
    <b v="1"/>
    <b v="0"/>
    <b v="1"/>
    <n v="29.282191780821918"/>
    <x v="20"/>
    <x v="31"/>
    <n v="5.1205479452054794"/>
    <x v="20"/>
    <n v="36665003.18"/>
  </r>
  <r>
    <n v="27755931"/>
    <s v="FELIX OBEL LALO"/>
    <x v="0"/>
    <s v="Male"/>
    <d v="1990-03-10T00:00:00"/>
    <d v="2018-09-01T00:00:00"/>
    <d v="2018-09-01T00:00:00"/>
    <m/>
    <n v="405309.14"/>
    <n v="601625.43999999994"/>
    <n v="0"/>
    <n v="1006934.58"/>
    <n v="0"/>
    <s v="Okay"/>
    <s v="TRUE"/>
    <b v="1"/>
    <b v="1"/>
    <b v="1"/>
    <n v="28.4986301369863"/>
    <x v="20"/>
    <x v="31"/>
    <n v="6.0849315068493155"/>
    <x v="20"/>
    <n v="26180299.079999998"/>
  </r>
  <r>
    <n v="27758480"/>
    <s v="JEREMIAH  ADERA"/>
    <x v="0"/>
    <s v="Male"/>
    <d v="1988-12-02T00:00:00"/>
    <d v="2023-01-01T00:00:00"/>
    <d v="2023-05-01T00:00:00"/>
    <m/>
    <n v="228889.62"/>
    <n v="342663.65"/>
    <n v="0"/>
    <n v="571553.27"/>
    <n v="0"/>
    <s v="Okay"/>
    <s v="TRUE"/>
    <b v="1"/>
    <b v="1"/>
    <b v="1"/>
    <n v="34.104109589041094"/>
    <x v="12"/>
    <x v="4"/>
    <n v="1.4191780821917808"/>
    <x v="12"/>
    <n v="14288831.75"/>
  </r>
  <r>
    <n v="27770368"/>
    <s v="Emily Kituyi"/>
    <x v="1"/>
    <s v="Female"/>
    <d v="1989-10-15T00:00:00"/>
    <d v="2012-01-01T00:00:00"/>
    <d v="2012-01-01T00:00:00"/>
    <m/>
    <n v="168196.12"/>
    <n v="250211.63"/>
    <n v="0"/>
    <n v="418407.75"/>
    <n v="0"/>
    <s v="Okay"/>
    <s v="TRUE"/>
    <b v="1"/>
    <b v="1"/>
    <b v="1"/>
    <n v="22.227397260273971"/>
    <x v="20"/>
    <x v="28"/>
    <n v="12.756164383561643"/>
    <x v="20"/>
    <n v="10878601.5"/>
  </r>
  <r>
    <n v="27816557"/>
    <s v="WYCKLIF ONYANGO OMOLO"/>
    <x v="0"/>
    <s v="Male"/>
    <d v="1989-05-14T00:00:00"/>
    <d v="2023-08-01T00:00:00"/>
    <d v="2023-08-01T00:00:00"/>
    <m/>
    <n v="54805.9"/>
    <n v="82208.81"/>
    <n v="0"/>
    <n v="137014.71"/>
    <n v="0"/>
    <s v="Okay"/>
    <s v="TRUE"/>
    <b v="1"/>
    <b v="1"/>
    <b v="1"/>
    <n v="34.238356164383561"/>
    <x v="12"/>
    <x v="4"/>
    <n v="1.167123287671233"/>
    <x v="12"/>
    <n v="3425367.75"/>
  </r>
  <r>
    <n v="27833127"/>
    <s v="Judith Michere Gakuru"/>
    <x v="0"/>
    <s v="Female"/>
    <d v="1990-09-10T00:00:00"/>
    <d v="2024-03-18T00:00:00"/>
    <d v="2024-06-01T00:00:00"/>
    <m/>
    <n v="22601.200000000001"/>
    <n v="33901.800000000003"/>
    <n v="0"/>
    <n v="56503"/>
    <n v="0"/>
    <s v="Okay"/>
    <s v="TRUE"/>
    <b v="1"/>
    <b v="1"/>
    <b v="1"/>
    <n v="33.542465753424658"/>
    <x v="20"/>
    <x v="27"/>
    <n v="0.33150684931506852"/>
    <x v="20"/>
    <n v="1469078"/>
  </r>
  <r>
    <n v="27869668"/>
    <s v="Phyllis Wanjira Muriithi"/>
    <x v="0"/>
    <s v="Female"/>
    <d v="1989-10-13T00:00:00"/>
    <d v="2023-07-01T00:00:00"/>
    <d v="2023-12-01T00:00:00"/>
    <m/>
    <n v="45038.48"/>
    <n v="67557.72"/>
    <n v="0"/>
    <n v="112596.2"/>
    <n v="0"/>
    <s v="Okay"/>
    <s v="TRUE"/>
    <b v="1"/>
    <b v="1"/>
    <b v="1"/>
    <n v="33.736986301369861"/>
    <x v="20"/>
    <x v="4"/>
    <n v="0.83287671232876714"/>
    <x v="20"/>
    <n v="2927501.1999999997"/>
  </r>
  <r>
    <n v="27898621"/>
    <s v="JOHN KAMAU MAINA"/>
    <x v="1"/>
    <s v="Male"/>
    <d v="1990-05-29T00:00:00"/>
    <d v="2021-01-04T00:00:00"/>
    <d v="2021-04-01T00:00:00"/>
    <m/>
    <n v="73847.88"/>
    <n v="110771.58"/>
    <n v="0"/>
    <n v="184619.46"/>
    <n v="0"/>
    <s v="Okay"/>
    <s v="TRUE"/>
    <b v="1"/>
    <b v="1"/>
    <b v="1"/>
    <n v="30.624657534246577"/>
    <x v="20"/>
    <x v="22"/>
    <n v="3.5013698630136987"/>
    <x v="20"/>
    <n v="4800105.96"/>
  </r>
  <r>
    <n v="27918254"/>
    <s v="HELLEN WARUGURU NYAMBURA"/>
    <x v="0"/>
    <s v="Female"/>
    <d v="1989-04-23T00:00:00"/>
    <d v="2016-04-06T00:00:00"/>
    <d v="2017-01-01T00:00:00"/>
    <m/>
    <n v="351385.89"/>
    <n v="522994.59"/>
    <n v="0"/>
    <n v="874380.48"/>
    <n v="0"/>
    <s v="Okay"/>
    <s v="TRUE"/>
    <b v="1"/>
    <b v="1"/>
    <b v="1"/>
    <n v="26.972602739726028"/>
    <x v="12"/>
    <x v="19"/>
    <n v="7.7506849315068491"/>
    <x v="12"/>
    <n v="21859512"/>
  </r>
  <r>
    <n v="27920571"/>
    <s v="JOAN CHERONO LANGAT"/>
    <x v="1"/>
    <s v="Female"/>
    <d v="1990-11-23T00:00:00"/>
    <d v="2019-03-18T00:00:00"/>
    <d v="2019-08-01T00:00:00"/>
    <m/>
    <n v="33280.410000000003"/>
    <n v="46983.01"/>
    <n v="0"/>
    <n v="80263.42"/>
    <n v="0"/>
    <s v="Okay"/>
    <s v="TRUE"/>
    <b v="1"/>
    <b v="1"/>
    <b v="1"/>
    <n v="28.334246575342465"/>
    <x v="26"/>
    <x v="31"/>
    <n v="5.1698630136986301"/>
    <x v="26"/>
    <n v="2167112.34"/>
  </r>
  <r>
    <n v="27943973"/>
    <s v="ROSE WANGUI MWANIKI"/>
    <x v="1"/>
    <s v="Female"/>
    <d v="1990-04-14T00:00:00"/>
    <d v="2016-12-01T00:00:00"/>
    <d v="2016-12-01T00:00:00"/>
    <m/>
    <n v="394782.93"/>
    <n v="584739.34"/>
    <n v="0"/>
    <n v="979522.27"/>
    <n v="0"/>
    <s v="Okay"/>
    <s v="TRUE"/>
    <b v="1"/>
    <b v="1"/>
    <b v="1"/>
    <n v="26.652054794520549"/>
    <x v="20"/>
    <x v="33"/>
    <n v="7.8356164383561646"/>
    <x v="20"/>
    <n v="25467579.02"/>
  </r>
  <r>
    <n v="2795"/>
    <s v="BORNVENTURE OMONDI OLOO"/>
    <x v="1"/>
    <s v="Male"/>
    <d v="1970-01-01T00:00:00"/>
    <d v="2018-09-01T00:00:00"/>
    <d v="2018-09-01T00:00:00"/>
    <m/>
    <n v="33783.89"/>
    <n v="50672.95"/>
    <n v="0"/>
    <n v="84456.84"/>
    <n v="0"/>
    <s v="Okay"/>
    <s v="TRUE"/>
    <b v="1"/>
    <b v="1"/>
    <b v="1"/>
    <n v="48.698630136986303"/>
    <x v="1"/>
    <x v="13"/>
    <n v="6.0849315068493155"/>
    <x v="1"/>
    <n v="506741.04"/>
  </r>
  <r>
    <n v="27950501"/>
    <s v="IRENE ASUVA WIDOLE"/>
    <x v="0"/>
    <s v="Female"/>
    <d v="1990-10-26T00:00:00"/>
    <d v="2019-05-06T00:00:00"/>
    <d v="2022-12-01T00:00:00"/>
    <m/>
    <n v="67205.73"/>
    <n v="100812.73"/>
    <n v="0"/>
    <n v="168018.46"/>
    <n v="0"/>
    <s v="Okay"/>
    <s v="TRUE"/>
    <b v="1"/>
    <b v="1"/>
    <b v="1"/>
    <n v="28.545205479452054"/>
    <x v="26"/>
    <x v="11"/>
    <n v="1.832876712328767"/>
    <x v="26"/>
    <n v="4536498.42"/>
  </r>
  <r>
    <n v="27952463"/>
    <s v="MARGARET WAMBUI KINAGA"/>
    <x v="0"/>
    <s v="Female"/>
    <d v="1990-10-28T00:00:00"/>
    <d v="2019-12-02T00:00:00"/>
    <d v="2021-08-01T00:00:00"/>
    <m/>
    <n v="138016.9"/>
    <n v="207028.85"/>
    <n v="0"/>
    <n v="345045.75"/>
    <n v="0"/>
    <s v="Okay"/>
    <s v="TRUE"/>
    <b v="1"/>
    <b v="1"/>
    <b v="1"/>
    <n v="29.115068493150684"/>
    <x v="26"/>
    <x v="22"/>
    <n v="3.1671232876712327"/>
    <x v="26"/>
    <n v="9316235.25"/>
  </r>
  <r>
    <n v="27976571"/>
    <s v="JOHN WAWERU KIMANI"/>
    <x v="1"/>
    <s v="Male"/>
    <d v="1990-01-16T00:00:00"/>
    <d v="2018-02-01T00:00:00"/>
    <d v="2018-02-01T00:00:00"/>
    <m/>
    <n v="281102.84999999998"/>
    <n v="444206.51"/>
    <n v="0"/>
    <n v="725309.36"/>
    <n v="0"/>
    <s v="Okay"/>
    <s v="TRUE"/>
    <b v="1"/>
    <b v="1"/>
    <b v="1"/>
    <n v="28.063013698630137"/>
    <x v="20"/>
    <x v="31"/>
    <n v="6.6657534246575345"/>
    <x v="20"/>
    <n v="18858043.359999999"/>
  </r>
  <r>
    <n v="28008903"/>
    <s v="DAVID Oluoch JUMA"/>
    <x v="0"/>
    <s v="Male"/>
    <d v="1987-05-02T00:00:00"/>
    <d v="2023-12-31T00:00:00"/>
    <d v="2023-12-31T00:00:00"/>
    <m/>
    <n v="123240"/>
    <n v="184860"/>
    <n v="0"/>
    <n v="308100"/>
    <n v="0"/>
    <s v="Okay"/>
    <s v="TRUE"/>
    <b v="1"/>
    <b v="1"/>
    <b v="1"/>
    <n v="36.69041095890411"/>
    <x v="21"/>
    <x v="29"/>
    <n v="0.75068493150684934"/>
    <x v="21"/>
    <n v="7086300"/>
  </r>
  <r>
    <n v="28025254"/>
    <s v="Francis  Ojiambo Anyande"/>
    <x v="0"/>
    <s v="Male"/>
    <d v="1989-01-01T00:00:00"/>
    <d v="2023-12-13T00:00:00"/>
    <d v="2024-05-01T00:00:00"/>
    <m/>
    <n v="5500"/>
    <n v="8250"/>
    <n v="0"/>
    <n v="13750"/>
    <n v="0"/>
    <s v="Okay"/>
    <s v="TRUE"/>
    <b v="1"/>
    <b v="1"/>
    <b v="1"/>
    <n v="34.969863013698628"/>
    <x v="12"/>
    <x v="30"/>
    <n v="0.41643835616438357"/>
    <x v="12"/>
    <n v="343750"/>
  </r>
  <r>
    <n v="28030034"/>
    <s v="GRACE MUTHONI MWANGI"/>
    <x v="0"/>
    <s v="Female"/>
    <d v="1990-01-20T00:00:00"/>
    <d v="2018-05-14T00:00:00"/>
    <d v="2020-11-01T00:00:00"/>
    <m/>
    <n v="143239.38"/>
    <n v="211088.58"/>
    <n v="0"/>
    <n v="354327.96"/>
    <n v="0"/>
    <s v="Okay"/>
    <s v="TRUE"/>
    <b v="1"/>
    <b v="1"/>
    <b v="1"/>
    <n v="28.331506849315069"/>
    <x v="20"/>
    <x v="22"/>
    <n v="3.9150684931506849"/>
    <x v="20"/>
    <n v="9212526.9600000009"/>
  </r>
  <r>
    <n v="28035399"/>
    <s v="MERCY AMONDI OCHIENG"/>
    <x v="0"/>
    <s v="Female"/>
    <d v="1990-04-21T00:00:00"/>
    <d v="2023-03-01T00:00:00"/>
    <d v="2023-03-01T00:00:00"/>
    <m/>
    <n v="291903.77"/>
    <n v="436237.73"/>
    <n v="0"/>
    <n v="728141.5"/>
    <n v="0"/>
    <s v="Okay"/>
    <s v="TRUE"/>
    <b v="1"/>
    <b v="1"/>
    <b v="1"/>
    <n v="32.88219178082192"/>
    <x v="20"/>
    <x v="11"/>
    <n v="1.5863013698630137"/>
    <x v="20"/>
    <n v="18931679"/>
  </r>
  <r>
    <n v="2804"/>
    <s v="DENIS KIPKOECH CHIRCHIR"/>
    <x v="1"/>
    <s v="Male"/>
    <d v="1991-03-15T00:00:00"/>
    <d v="2014-03-10T00:00:00"/>
    <d v="2014-03-10T00:00:00"/>
    <m/>
    <n v="45211.3"/>
    <n v="264380.93"/>
    <n v="0"/>
    <n v="309592.23"/>
    <n v="0"/>
    <s v="Okay"/>
    <s v="TRUE"/>
    <b v="1"/>
    <b v="1"/>
    <b v="1"/>
    <n v="23.002739726027396"/>
    <x v="26"/>
    <x v="6"/>
    <n v="10.567123287671233"/>
    <x v="26"/>
    <n v="8358990.209999999"/>
  </r>
  <r>
    <n v="2805"/>
    <s v="Shamsa Ahmed"/>
    <x v="1"/>
    <s v="Male"/>
    <d v="1970-01-01T00:00:00"/>
    <d v="1970-01-01T00:00:00"/>
    <d v="1970-01-01T00:00:00"/>
    <m/>
    <n v="59279.17"/>
    <n v="86642.19"/>
    <n v="0"/>
    <n v="145921.35999999999"/>
    <n v="0"/>
    <s v="Okay"/>
    <s v="FALSE"/>
    <b v="0"/>
    <b v="1"/>
    <b v="0"/>
    <n v="0"/>
    <x v="1"/>
    <x v="3"/>
    <n v="54.783561643835618"/>
    <x v="1"/>
    <n v="875528.15999999992"/>
  </r>
  <r>
    <n v="28078763"/>
    <s v="PHILES MORAA MOSIERE"/>
    <x v="0"/>
    <s v="Female"/>
    <d v="1990-06-05T00:00:00"/>
    <d v="2017-06-29T00:00:00"/>
    <d v="2021-03-01T00:00:00"/>
    <m/>
    <n v="147987.65"/>
    <n v="221981.94"/>
    <n v="0"/>
    <n v="369969.59"/>
    <n v="0"/>
    <s v="Okay"/>
    <s v="TRUE"/>
    <b v="1"/>
    <b v="1"/>
    <b v="1"/>
    <n v="27.084931506849315"/>
    <x v="20"/>
    <x v="22"/>
    <n v="3.5863013698630137"/>
    <x v="20"/>
    <n v="9619209.3399999999"/>
  </r>
  <r>
    <n v="28084029"/>
    <s v="Vincent  Vuva Mutava"/>
    <x v="0"/>
    <s v="Male"/>
    <d v="1991-02-18T00:00:00"/>
    <d v="2023-09-04T00:00:00"/>
    <d v="2024-01-01T00:00:00"/>
    <m/>
    <n v="135579.70000000001"/>
    <n v="203369.5"/>
    <n v="0"/>
    <n v="338949.2"/>
    <n v="0"/>
    <s v="Okay"/>
    <s v="TRUE"/>
    <b v="1"/>
    <b v="1"/>
    <b v="1"/>
    <n v="32.564383561643837"/>
    <x v="26"/>
    <x v="11"/>
    <n v="0.74794520547945209"/>
    <x v="26"/>
    <n v="9151628.4000000004"/>
  </r>
  <r>
    <n v="28119166"/>
    <s v="REGINA AKINYI JUMA"/>
    <x v="0"/>
    <s v="Female"/>
    <d v="1990-02-18T00:00:00"/>
    <d v="2021-11-08T00:00:00"/>
    <d v="2022-04-01T00:00:00"/>
    <m/>
    <n v="127726.69"/>
    <n v="191597.87"/>
    <n v="0"/>
    <n v="319324.56"/>
    <n v="0"/>
    <s v="Okay"/>
    <s v="TRUE"/>
    <b v="1"/>
    <b v="1"/>
    <b v="1"/>
    <n v="31.742465753424657"/>
    <x v="20"/>
    <x v="11"/>
    <n v="2.5013698630136987"/>
    <x v="20"/>
    <n v="8302438.5599999996"/>
  </r>
  <r>
    <n v="28149345"/>
    <s v="Nancy Chepkosgei Kimei"/>
    <x v="1"/>
    <s v="Female"/>
    <d v="1991-03-12T00:00:00"/>
    <d v="2014-09-22T00:00:00"/>
    <d v="2014-09-22T00:00:00"/>
    <m/>
    <n v="25855.55"/>
    <n v="264142.19"/>
    <n v="0"/>
    <n v="289997.74"/>
    <n v="0"/>
    <s v="Okay"/>
    <s v="TRUE"/>
    <b v="1"/>
    <b v="1"/>
    <b v="1"/>
    <n v="23.547945205479451"/>
    <x v="26"/>
    <x v="6"/>
    <n v="10.03013698630137"/>
    <x v="26"/>
    <n v="7829938.9799999995"/>
  </r>
  <r>
    <n v="28168468"/>
    <s v="HENDRITA WANJALA MWANDAWIRO"/>
    <x v="0"/>
    <s v="Female"/>
    <d v="1989-12-08T00:00:00"/>
    <d v="2018-01-01T00:00:00"/>
    <d v="2018-01-01T00:00:00"/>
    <m/>
    <n v="241149.21"/>
    <n v="357945.33"/>
    <n v="0"/>
    <n v="599094.54"/>
    <n v="0"/>
    <s v="Okay"/>
    <s v="TRUE"/>
    <b v="1"/>
    <b v="1"/>
    <b v="1"/>
    <n v="28.084931506849315"/>
    <x v="20"/>
    <x v="31"/>
    <n v="6.7506849315068491"/>
    <x v="20"/>
    <n v="15576458.040000001"/>
  </r>
  <r>
    <n v="28169875"/>
    <s v="MARY WANJIKU WAITHAKA"/>
    <x v="1"/>
    <s v="Female"/>
    <d v="1991-05-21T00:00:00"/>
    <d v="2018-10-03T00:00:00"/>
    <d v="2020-07-01T00:00:00"/>
    <m/>
    <n v="14832"/>
    <n v="20223.79"/>
    <n v="0"/>
    <n v="35055.79"/>
    <n v="0"/>
    <s v="Okay"/>
    <s v="TRUE"/>
    <b v="1"/>
    <b v="1"/>
    <b v="1"/>
    <n v="27.389041095890413"/>
    <x v="26"/>
    <x v="9"/>
    <n v="4.2520547945205482"/>
    <x v="26"/>
    <n v="946506.33000000007"/>
  </r>
  <r>
    <n v="28174214"/>
    <s v="CYNTHIA ADHIAMBO BLOTCH"/>
    <x v="1"/>
    <s v="Female"/>
    <d v="1991-02-19T00:00:00"/>
    <d v="2016-05-01T00:00:00"/>
    <d v="2016-05-01T00:00:00"/>
    <m/>
    <n v="19414.93"/>
    <n v="174927.87"/>
    <n v="0"/>
    <n v="194342.8"/>
    <n v="0"/>
    <s v="Okay"/>
    <s v="TRUE"/>
    <b v="1"/>
    <b v="1"/>
    <b v="1"/>
    <n v="25.213698630136985"/>
    <x v="26"/>
    <x v="23"/>
    <n v="8.4219178082191775"/>
    <x v="26"/>
    <n v="5247255.5999999996"/>
  </r>
  <r>
    <n v="28175302"/>
    <s v="Nassir  Wanga"/>
    <x v="0"/>
    <s v="Male"/>
    <d v="1991-06-01T00:00:00"/>
    <d v="2020-08-01T00:00:00"/>
    <d v="2020-08-01T00:00:00"/>
    <m/>
    <n v="267818.82"/>
    <n v="401736.1"/>
    <n v="0"/>
    <n v="669554.92000000004"/>
    <n v="0"/>
    <s v="Okay"/>
    <s v="TRUE"/>
    <b v="1"/>
    <b v="1"/>
    <b v="1"/>
    <n v="29.18904109589041"/>
    <x v="26"/>
    <x v="9"/>
    <n v="4.1671232876712327"/>
    <x v="26"/>
    <n v="18077982.84"/>
  </r>
  <r>
    <n v="28179963"/>
    <s v="Luke Edward Shiundu"/>
    <x v="0"/>
    <s v="Male"/>
    <d v="1990-10-12T00:00:00"/>
    <d v="2022-09-01T00:00:00"/>
    <d v="2023-06-01T00:00:00"/>
    <m/>
    <n v="254370.52"/>
    <n v="380632.53"/>
    <n v="16336.24"/>
    <n v="651339.29"/>
    <n v="0"/>
    <s v="Okay"/>
    <s v="TRUE"/>
    <b v="1"/>
    <b v="1"/>
    <b v="1"/>
    <n v="31.909589041095892"/>
    <x v="26"/>
    <x v="11"/>
    <n v="1.3342465753424657"/>
    <x v="26"/>
    <n v="17586160.830000002"/>
  </r>
  <r>
    <n v="28201786"/>
    <s v="Clifford Walter Ojwang\\\'"/>
    <x v="0"/>
    <s v="Male"/>
    <d v="1987-03-14T00:00:00"/>
    <d v="2019-06-01T00:00:00"/>
    <d v="2019-06-01T00:00:00"/>
    <m/>
    <n v="1309947.98"/>
    <n v="1863997.34"/>
    <n v="0"/>
    <n v="3173945.32"/>
    <n v="0"/>
    <s v="Okay"/>
    <s v="TRUE"/>
    <b v="1"/>
    <b v="1"/>
    <b v="1"/>
    <n v="32.238356164383561"/>
    <x v="21"/>
    <x v="11"/>
    <n v="5.3369863013698629"/>
    <x v="21"/>
    <n v="73000742.359999999"/>
  </r>
  <r>
    <n v="28212481"/>
    <s v="Lilian Kanini Maundu"/>
    <x v="0"/>
    <s v="Female"/>
    <d v="1990-01-22T00:00:00"/>
    <d v="2022-11-08T00:00:00"/>
    <d v="2023-12-01T00:00:00"/>
    <m/>
    <n v="35314.5"/>
    <n v="52971.8"/>
    <n v="0"/>
    <n v="88286.3"/>
    <n v="0"/>
    <s v="Okay"/>
    <s v="TRUE"/>
    <b v="1"/>
    <b v="1"/>
    <b v="1"/>
    <n v="32.816438356164383"/>
    <x v="20"/>
    <x v="27"/>
    <n v="0.83287671232876714"/>
    <x v="20"/>
    <n v="2295443.8000000003"/>
  </r>
  <r>
    <n v="28222642"/>
    <s v="MILLICENT  OBAT"/>
    <x v="1"/>
    <s v="Female"/>
    <d v="1990-10-19T00:00:00"/>
    <d v="2023-01-01T00:00:00"/>
    <d v="2023-01-01T00:00:00"/>
    <m/>
    <n v="53343.88"/>
    <n v="80015.820000000007"/>
    <n v="0"/>
    <n v="133359.70000000001"/>
    <n v="0"/>
    <s v="Okay"/>
    <s v="TRUE"/>
    <b v="1"/>
    <b v="1"/>
    <b v="1"/>
    <n v="32.224657534246575"/>
    <x v="26"/>
    <x v="11"/>
    <n v="1.747945205479452"/>
    <x v="26"/>
    <n v="3600711.9000000004"/>
  </r>
  <r>
    <n v="2823"/>
    <s v="Aggrey Wafula Wakhungu"/>
    <x v="1"/>
    <s v="Male"/>
    <d v="1970-01-01T00:00:00"/>
    <d v="2014-07-06T00:00:00"/>
    <d v="2014-07-06T00:00:00"/>
    <m/>
    <n v="7387.23"/>
    <n v="99497.24"/>
    <n v="0"/>
    <n v="106884.47"/>
    <n v="0"/>
    <s v="Okay"/>
    <s v="TRUE"/>
    <b v="1"/>
    <b v="1"/>
    <b v="1"/>
    <n v="44.539726027397258"/>
    <x v="1"/>
    <x v="25"/>
    <n v="10.243835616438357"/>
    <x v="1"/>
    <n v="641306.82000000007"/>
  </r>
  <r>
    <n v="28234766"/>
    <s v="EDWIN MARK MAYABI"/>
    <x v="1"/>
    <s v="Male"/>
    <d v="1991-01-04T00:00:00"/>
    <d v="2018-09-01T00:00:00"/>
    <d v="2018-09-01T00:00:00"/>
    <m/>
    <n v="42056.24"/>
    <n v="62116.98"/>
    <n v="0"/>
    <n v="104173.22"/>
    <n v="0"/>
    <s v="Okay"/>
    <s v="TRUE"/>
    <b v="1"/>
    <b v="1"/>
    <b v="1"/>
    <n v="27.676712328767124"/>
    <x v="26"/>
    <x v="19"/>
    <n v="6.0849315068493155"/>
    <x v="26"/>
    <n v="2812676.94"/>
  </r>
  <r>
    <n v="2827"/>
    <s v="Mourine Auma Ogombo"/>
    <x v="1"/>
    <s v="Female"/>
    <d v="1986-12-15T00:00:00"/>
    <d v="2014-01-04T00:00:00"/>
    <d v="2014-07-01T00:00:00"/>
    <m/>
    <n v="7843.51"/>
    <n v="109452.59"/>
    <n v="0"/>
    <n v="117296.1"/>
    <n v="0"/>
    <s v="Okay"/>
    <s v="TRUE"/>
    <b v="1"/>
    <b v="1"/>
    <b v="1"/>
    <n v="27.073972602739726"/>
    <x v="21"/>
    <x v="19"/>
    <n v="10.257534246575343"/>
    <x v="21"/>
    <n v="2697810.3000000003"/>
  </r>
  <r>
    <n v="2828"/>
    <s v="Roselyne Atieno Sleezer"/>
    <x v="1"/>
    <s v="Female"/>
    <d v="1987-06-27T00:00:00"/>
    <d v="2014-06-10T00:00:00"/>
    <d v="2014-06-10T00:00:00"/>
    <m/>
    <n v="32702.45"/>
    <n v="379849.9"/>
    <n v="0"/>
    <n v="412552.35"/>
    <n v="0"/>
    <s v="Okay"/>
    <s v="TRUE"/>
    <b v="1"/>
    <b v="1"/>
    <b v="1"/>
    <n v="26.972602739726028"/>
    <x v="21"/>
    <x v="33"/>
    <n v="10.315068493150685"/>
    <x v="21"/>
    <n v="9488704.0499999989"/>
  </r>
  <r>
    <n v="28345381"/>
    <s v="PETER  NZIOKI"/>
    <x v="0"/>
    <s v="Male"/>
    <d v="1991-08-04T00:00:00"/>
    <d v="2019-03-01T00:00:00"/>
    <d v="2020-06-07T00:00:00"/>
    <m/>
    <n v="889683.6"/>
    <n v="1274974.6599999999"/>
    <n v="0"/>
    <n v="2164658.2599999998"/>
    <n v="0"/>
    <s v="Okay"/>
    <s v="TRUE"/>
    <b v="1"/>
    <b v="1"/>
    <b v="1"/>
    <n v="27.591780821917808"/>
    <x v="26"/>
    <x v="31"/>
    <n v="4.3178082191780822"/>
    <x v="26"/>
    <n v="58445773.019999996"/>
  </r>
  <r>
    <n v="2835"/>
    <s v="John Magochi Kinyua"/>
    <x v="1"/>
    <s v="Male"/>
    <d v="1979-11-07T00:00:00"/>
    <d v="2014-04-01T00:00:00"/>
    <d v="2014-04-01T00:00:00"/>
    <m/>
    <n v="7983.7"/>
    <n v="75291.91"/>
    <n v="0"/>
    <n v="83275.61"/>
    <n v="0"/>
    <s v="Okay"/>
    <s v="TRUE"/>
    <b v="1"/>
    <b v="1"/>
    <b v="1"/>
    <n v="34.421917808219177"/>
    <x v="18"/>
    <x v="4"/>
    <n v="10.506849315068493"/>
    <x v="18"/>
    <n v="1332409.76"/>
  </r>
  <r>
    <n v="28377033"/>
    <s v="JANE JUNE OTIENO"/>
    <x v="1"/>
    <s v="Female"/>
    <d v="1991-07-18T00:00:00"/>
    <d v="2021-04-06T00:00:00"/>
    <d v="2021-09-01T00:00:00"/>
    <m/>
    <n v="79930.33"/>
    <n v="119893.49"/>
    <n v="0"/>
    <n v="199823.82"/>
    <n v="0"/>
    <s v="Okay"/>
    <s v="TRUE"/>
    <b v="1"/>
    <b v="1"/>
    <b v="1"/>
    <n v="29.739726027397261"/>
    <x v="26"/>
    <x v="22"/>
    <n v="3.0821917808219177"/>
    <x v="26"/>
    <n v="5395243.1400000006"/>
  </r>
  <r>
    <n v="28401050"/>
    <s v="Bobhargen  Otiende Odenyo"/>
    <x v="0"/>
    <s v="Male"/>
    <d v="1990-07-07T00:00:00"/>
    <d v="2023-08-21T00:00:00"/>
    <d v="2023-12-01T00:00:00"/>
    <m/>
    <n v="45909"/>
    <n v="68863.5"/>
    <n v="0"/>
    <n v="114772.5"/>
    <n v="0"/>
    <s v="Okay"/>
    <s v="TRUE"/>
    <b v="1"/>
    <b v="1"/>
    <b v="1"/>
    <n v="33.145205479452052"/>
    <x v="20"/>
    <x v="27"/>
    <n v="0.83287671232876714"/>
    <x v="20"/>
    <n v="2984085"/>
  </r>
  <r>
    <n v="28406555"/>
    <s v="WINNIE AGISA NANZOI"/>
    <x v="1"/>
    <s v="Female"/>
    <d v="1990-11-02T00:00:00"/>
    <d v="2021-01-03T00:00:00"/>
    <d v="2017-07-24T00:00:00"/>
    <m/>
    <n v="123409.21"/>
    <n v="185111.77"/>
    <n v="0"/>
    <n v="308520.98"/>
    <n v="0"/>
    <s v="Okay"/>
    <s v="TRUE"/>
    <b v="1"/>
    <b v="0"/>
    <b v="1"/>
    <n v="30.19178082191781"/>
    <x v="26"/>
    <x v="33"/>
    <n v="7.1917808219178081"/>
    <x v="26"/>
    <n v="8330066.459999999"/>
  </r>
  <r>
    <n v="2845"/>
    <s v="Jackline Akoth Okoth"/>
    <x v="1"/>
    <s v="Female"/>
    <d v="1985-08-19T00:00:00"/>
    <d v="2009-07-12T00:00:00"/>
    <d v="2009-07-12T00:00:00"/>
    <m/>
    <n v="25722.09"/>
    <n v="38584.06"/>
    <n v="0"/>
    <n v="64306.15"/>
    <n v="0"/>
    <s v="Okay"/>
    <s v="TRUE"/>
    <b v="1"/>
    <b v="1"/>
    <b v="1"/>
    <n v="23.912328767123288"/>
    <x v="16"/>
    <x v="6"/>
    <n v="15.230136986301369"/>
    <x v="16"/>
    <n v="1350429.1500000001"/>
  </r>
  <r>
    <n v="28469635"/>
    <s v="JANE MUTHONI MAINA"/>
    <x v="1"/>
    <s v="Female"/>
    <d v="1991-09-02T00:00:00"/>
    <d v="2019-03-19T00:00:00"/>
    <d v="2022-02-01T00:00:00"/>
    <m/>
    <n v="19026.79"/>
    <n v="28545.98"/>
    <n v="0"/>
    <n v="47572.77"/>
    <n v="0"/>
    <s v="Okay"/>
    <s v="TRUE"/>
    <b v="1"/>
    <b v="1"/>
    <b v="1"/>
    <n v="27.561643835616437"/>
    <x v="26"/>
    <x v="22"/>
    <n v="2.6630136986301371"/>
    <x v="26"/>
    <n v="1284464.7899999998"/>
  </r>
  <r>
    <n v="28472757"/>
    <s v="James Njuguna Kibugi"/>
    <x v="0"/>
    <s v="Male"/>
    <d v="1991-09-06T00:00:00"/>
    <d v="2015-07-28T00:00:00"/>
    <d v="2015-07-28T00:00:00"/>
    <m/>
    <n v="951027.6"/>
    <n v="1407938.86"/>
    <n v="0"/>
    <n v="2358966.46"/>
    <n v="0"/>
    <s v="Okay"/>
    <s v="TRUE"/>
    <b v="1"/>
    <b v="1"/>
    <b v="1"/>
    <n v="23.906849315068492"/>
    <x v="26"/>
    <x v="6"/>
    <n v="9.1835616438356169"/>
    <x v="26"/>
    <n v="63692094.420000002"/>
  </r>
  <r>
    <n v="28488062"/>
    <s v="CARTHY JEPCHIRCHIR  KIPTUM"/>
    <x v="1"/>
    <s v="Female"/>
    <d v="1991-10-22T00:00:00"/>
    <d v="2019-11-01T00:00:00"/>
    <d v="2019-11-01T00:00:00"/>
    <m/>
    <n v="117195.93"/>
    <n v="172245.97"/>
    <n v="0"/>
    <n v="289441.90000000002"/>
    <n v="0"/>
    <s v="Okay"/>
    <s v="TRUE"/>
    <b v="1"/>
    <b v="1"/>
    <b v="1"/>
    <n v="28.046575342465754"/>
    <x v="23"/>
    <x v="31"/>
    <n v="4.9178082191780819"/>
    <x v="23"/>
    <n v="8104373.2000000011"/>
  </r>
  <r>
    <n v="28525707"/>
    <s v="DIANA ADHIAMBO KEYA"/>
    <x v="1"/>
    <s v="Female"/>
    <d v="1991-04-29T00:00:00"/>
    <d v="2020-02-24T00:00:00"/>
    <d v="2021-08-01T00:00:00"/>
    <m/>
    <n v="31438.720000000001"/>
    <n v="47158.07"/>
    <n v="0"/>
    <n v="78596.789999999994"/>
    <n v="0"/>
    <s v="Okay"/>
    <s v="TRUE"/>
    <b v="1"/>
    <b v="1"/>
    <b v="1"/>
    <n v="28.843835616438355"/>
    <x v="26"/>
    <x v="22"/>
    <n v="3.1671232876712327"/>
    <x v="26"/>
    <n v="2122113.3299999996"/>
  </r>
  <r>
    <n v="28526614"/>
    <s v="GILBERT NYAREGA MOINDI"/>
    <x v="0"/>
    <s v="Male"/>
    <d v="1989-02-28T00:00:00"/>
    <d v="2017-05-30T00:00:00"/>
    <d v="2019-08-01T00:00:00"/>
    <m/>
    <n v="219289.21"/>
    <n v="324892.82"/>
    <n v="0"/>
    <n v="544182.03"/>
    <n v="0"/>
    <s v="Okay"/>
    <s v="TRUE"/>
    <b v="1"/>
    <b v="1"/>
    <b v="1"/>
    <n v="28.268493150684932"/>
    <x v="12"/>
    <x v="22"/>
    <n v="5.1698630136986301"/>
    <x v="12"/>
    <n v="13604550.75"/>
  </r>
  <r>
    <n v="28550887"/>
    <s v="LUCY WANGUI KIAMA"/>
    <x v="0"/>
    <s v="Female"/>
    <d v="1991-12-11T00:00:00"/>
    <d v="2023-03-01T00:00:00"/>
    <d v="2023-03-01T00:00:00"/>
    <m/>
    <n v="69914.97"/>
    <n v="104871.97"/>
    <n v="0"/>
    <n v="174786.94"/>
    <n v="0"/>
    <s v="Okay"/>
    <s v="TRUE"/>
    <b v="1"/>
    <b v="1"/>
    <b v="1"/>
    <n v="31.241095890410961"/>
    <x v="23"/>
    <x v="14"/>
    <n v="1.5863013698630137"/>
    <x v="23"/>
    <n v="4894034.32"/>
  </r>
  <r>
    <n v="2856"/>
    <s v="MILLICENT OBAT"/>
    <x v="1"/>
    <s v="Female"/>
    <d v="1990-10-19T00:00:00"/>
    <d v="2014-03-01T00:00:00"/>
    <d v="2014-03-01T00:00:00"/>
    <m/>
    <n v="278536.68"/>
    <n v="417794.5"/>
    <n v="0"/>
    <n v="696331.18"/>
    <n v="0"/>
    <s v="Okay"/>
    <s v="TRUE"/>
    <b v="1"/>
    <b v="1"/>
    <b v="1"/>
    <n v="23.38082191780822"/>
    <x v="26"/>
    <x v="6"/>
    <n v="10.591780821917808"/>
    <x v="26"/>
    <n v="18800941.860000003"/>
  </r>
  <r>
    <n v="28563186"/>
    <s v="Andrew Furaha Birya"/>
    <x v="0"/>
    <s v="Male"/>
    <d v="1991-08-10T00:00:00"/>
    <d v="2024-04-17T00:00:00"/>
    <d v="2024-09-01T00:00:00"/>
    <m/>
    <n v="4185.45"/>
    <n v="6278.18"/>
    <n v="0"/>
    <n v="10463.629999999999"/>
    <n v="0"/>
    <s v="Okay"/>
    <s v="TRUE"/>
    <b v="1"/>
    <b v="1"/>
    <b v="1"/>
    <n v="32.709589041095889"/>
    <x v="26"/>
    <x v="27"/>
    <n v="7.9452054794520555E-2"/>
    <x v="26"/>
    <n v="282518.00999999995"/>
  </r>
  <r>
    <n v="28572134"/>
    <s v="ALVINE  KIMUTAI KORIR"/>
    <x v="0"/>
    <s v="Male"/>
    <d v="1992-01-07T00:00:00"/>
    <d v="2023-09-18T00:00:00"/>
    <d v="2024-02-01T00:00:00"/>
    <m/>
    <n v="117847.5"/>
    <n v="176771.25"/>
    <n v="0"/>
    <n v="294618.75"/>
    <n v="0"/>
    <s v="Okay"/>
    <s v="TRUE"/>
    <b v="1"/>
    <b v="1"/>
    <b v="1"/>
    <n v="31.717808219178082"/>
    <x v="23"/>
    <x v="11"/>
    <n v="0.66301369863013704"/>
    <x v="23"/>
    <n v="8249325"/>
  </r>
  <r>
    <n v="28595990"/>
    <s v="HENRY MUSYOKI MUENDO"/>
    <x v="1"/>
    <s v="Male"/>
    <d v="1990-12-23T00:00:00"/>
    <d v="2019-12-23T00:00:00"/>
    <d v="2017-07-13T00:00:00"/>
    <m/>
    <n v="209368.28"/>
    <n v="309614"/>
    <n v="0"/>
    <n v="518982.28"/>
    <n v="0"/>
    <s v="Okay"/>
    <s v="TRUE"/>
    <b v="1"/>
    <b v="0"/>
    <b v="1"/>
    <n v="29.019178082191782"/>
    <x v="26"/>
    <x v="33"/>
    <n v="7.2219178082191782"/>
    <x v="26"/>
    <n v="14012521.560000001"/>
  </r>
  <r>
    <n v="28613059"/>
    <s v="CLARE KANARIO IBEERE"/>
    <x v="0"/>
    <s v="Female"/>
    <d v="1991-08-21T00:00:00"/>
    <d v="2019-12-02T00:00:00"/>
    <d v="2020-09-01T00:00:00"/>
    <m/>
    <n v="656924.27"/>
    <n v="949445.08000000007"/>
    <n v="0"/>
    <n v="1606369.35"/>
    <n v="0"/>
    <s v="Okay"/>
    <s v="TRUE"/>
    <b v="1"/>
    <b v="1"/>
    <b v="1"/>
    <n v="28.301369863013697"/>
    <x v="26"/>
    <x v="9"/>
    <n v="4.0821917808219181"/>
    <x v="26"/>
    <n v="43371972.450000003"/>
  </r>
  <r>
    <n v="28618687"/>
    <s v="SABOKE JEVASON SAMUEL"/>
    <x v="0"/>
    <s v="Male"/>
    <d v="1992-01-31T00:00:00"/>
    <d v="2018-03-02T00:00:00"/>
    <d v="2018-03-02T00:00:00"/>
    <m/>
    <n v="341678.33"/>
    <n v="506987.38"/>
    <n v="0"/>
    <n v="848665.71"/>
    <n v="0"/>
    <s v="Okay"/>
    <s v="TRUE"/>
    <b v="1"/>
    <b v="1"/>
    <b v="1"/>
    <n v="26.101369863013698"/>
    <x v="23"/>
    <x v="33"/>
    <n v="6.5863013698630137"/>
    <x v="23"/>
    <n v="23762639.879999999"/>
  </r>
  <r>
    <n v="28625854"/>
    <s v="Hafswa Mohammad Jaffar"/>
    <x v="0"/>
    <s v="Female"/>
    <d v="1990-12-12T00:00:00"/>
    <d v="2023-06-14T00:00:00"/>
    <d v="2023-12-01T00:00:00"/>
    <m/>
    <n v="159159.5"/>
    <n v="238739.20000000001"/>
    <n v="0"/>
    <n v="397898.7"/>
    <n v="0"/>
    <s v="Okay"/>
    <s v="TRUE"/>
    <b v="1"/>
    <b v="1"/>
    <b v="1"/>
    <n v="32.526027397260272"/>
    <x v="26"/>
    <x v="11"/>
    <n v="0.83287671232876714"/>
    <x v="26"/>
    <n v="10743264.9"/>
  </r>
  <r>
    <n v="28628579"/>
    <s v="Lucy Wanjiru Maingi"/>
    <x v="1"/>
    <s v="Female"/>
    <d v="1992-01-21T00:00:00"/>
    <d v="2015-09-22T00:00:00"/>
    <d v="2015-09-22T00:00:00"/>
    <m/>
    <n v="157946.35999999999"/>
    <n v="234960.11"/>
    <n v="0"/>
    <n v="392906.47"/>
    <n v="0"/>
    <s v="Okay"/>
    <s v="TRUE"/>
    <b v="1"/>
    <b v="1"/>
    <b v="1"/>
    <n v="23.684931506849313"/>
    <x v="23"/>
    <x v="6"/>
    <n v="9.0301369863013701"/>
    <x v="23"/>
    <n v="11001381.16"/>
  </r>
  <r>
    <n v="28656178"/>
    <s v="Joyce Wanjiru Kiama"/>
    <x v="1"/>
    <s v="Female"/>
    <d v="1992-02-24T00:00:00"/>
    <d v="2014-01-20T00:00:00"/>
    <d v="2014-01-20T00:00:00"/>
    <m/>
    <n v="286084.11"/>
    <n v="424880.33"/>
    <n v="0"/>
    <n v="710964.44"/>
    <n v="0"/>
    <s v="Okay"/>
    <s v="TRUE"/>
    <b v="1"/>
    <b v="1"/>
    <b v="1"/>
    <n v="21.920547945205481"/>
    <x v="23"/>
    <x v="36"/>
    <n v="10.701369863013699"/>
    <x v="23"/>
    <n v="19907004.32"/>
  </r>
  <r>
    <n v="28658848"/>
    <s v="SELLINE CAMMY KEYA"/>
    <x v="0"/>
    <s v="Female"/>
    <d v="1991-09-04T00:00:00"/>
    <d v="2022-06-01T00:00:00"/>
    <d v="2022-06-01T00:00:00"/>
    <m/>
    <n v="537021.28999999992"/>
    <n v="797315.83000000007"/>
    <n v="0"/>
    <n v="1334337.1200000001"/>
    <n v="0"/>
    <s v="Okay"/>
    <s v="TRUE"/>
    <b v="1"/>
    <b v="1"/>
    <b v="1"/>
    <n v="30.761643835616439"/>
    <x v="26"/>
    <x v="22"/>
    <n v="2.3342465753424659"/>
    <x v="26"/>
    <n v="36027102.240000002"/>
  </r>
  <r>
    <n v="28686212"/>
    <s v="RITA NYANCHAMA OMWERI"/>
    <x v="1"/>
    <s v="Female"/>
    <d v="1992-01-10T00:00:00"/>
    <d v="2019-02-11T00:00:00"/>
    <d v="2019-07-01T00:00:00"/>
    <m/>
    <n v="730135.57000000007"/>
    <n v="1031678.98"/>
    <n v="0"/>
    <n v="1761814.55"/>
    <n v="0"/>
    <s v="Okay"/>
    <s v="TRUE"/>
    <b v="1"/>
    <b v="1"/>
    <b v="1"/>
    <n v="27.106849315068494"/>
    <x v="23"/>
    <x v="19"/>
    <n v="5.2547945205479456"/>
    <x v="23"/>
    <n v="49330807.399999999"/>
  </r>
  <r>
    <n v="28686420"/>
    <s v="ROSELINE KERUBO OIGO"/>
    <x v="1"/>
    <s v="Female"/>
    <d v="1991-11-13T00:00:00"/>
    <d v="2017-08-31T00:00:00"/>
    <d v="2017-08-31T00:00:00"/>
    <m/>
    <n v="12212.53"/>
    <n v="74588.59"/>
    <n v="0"/>
    <n v="86801.12"/>
    <n v="0"/>
    <s v="Okay"/>
    <s v="TRUE"/>
    <b v="1"/>
    <b v="1"/>
    <b v="1"/>
    <n v="25.816438356164383"/>
    <x v="23"/>
    <x v="23"/>
    <n v="7.087671232876712"/>
    <x v="23"/>
    <n v="2430431.36"/>
  </r>
  <r>
    <n v="28694438"/>
    <s v="FREDRICK KIVERENGE"/>
    <x v="0"/>
    <s v="Male"/>
    <d v="1988-06-07T00:00:00"/>
    <d v="2023-12-31T00:00:00"/>
    <d v="2023-12-31T00:00:00"/>
    <m/>
    <n v="41080"/>
    <n v="61620"/>
    <n v="0"/>
    <n v="102700"/>
    <n v="0"/>
    <s v="Okay"/>
    <s v="TRUE"/>
    <b v="1"/>
    <b v="1"/>
    <b v="1"/>
    <n v="35.589041095890408"/>
    <x v="10"/>
    <x v="30"/>
    <n v="0.75068493150684934"/>
    <x v="10"/>
    <n v="2464800"/>
  </r>
  <r>
    <n v="28700143"/>
    <s v="MITCHELL  JERUTO KIPRONO"/>
    <x v="0"/>
    <s v="Female"/>
    <d v="1992-02-21T00:00:00"/>
    <d v="2023-05-01T00:00:00"/>
    <d v="2023-09-01T00:00:00"/>
    <m/>
    <n v="127866.51"/>
    <n v="191754.82"/>
    <n v="0"/>
    <n v="319621.33"/>
    <n v="0"/>
    <s v="Okay"/>
    <s v="TRUE"/>
    <b v="1"/>
    <b v="1"/>
    <b v="1"/>
    <n v="31.210958904109589"/>
    <x v="23"/>
    <x v="14"/>
    <n v="1.0821917808219179"/>
    <x v="23"/>
    <n v="8949397.2400000002"/>
  </r>
  <r>
    <n v="28727683"/>
    <s v="MARY NDUKU MUTWII"/>
    <x v="0"/>
    <s v="Female"/>
    <d v="1990-12-23T00:00:00"/>
    <d v="2019-05-01T00:00:00"/>
    <d v="2019-05-01T00:00:00"/>
    <m/>
    <n v="260731.9"/>
    <n v="385837.7"/>
    <n v="0"/>
    <n v="646569.6"/>
    <n v="0"/>
    <s v="Okay"/>
    <s v="TRUE"/>
    <b v="1"/>
    <b v="1"/>
    <b v="1"/>
    <n v="28.372602739726027"/>
    <x v="26"/>
    <x v="31"/>
    <n v="5.4219178082191783"/>
    <x v="26"/>
    <n v="17457379.199999999"/>
  </r>
  <r>
    <n v="28747890"/>
    <s v="WILSON KIMUNYA WACHIRA"/>
    <x v="0"/>
    <s v="Male"/>
    <d v="1992-04-06T00:00:00"/>
    <d v="2019-07-01T00:00:00"/>
    <d v="2022-03-01T00:00:00"/>
    <m/>
    <n v="403928.78"/>
    <n v="600218.91999999993"/>
    <n v="0"/>
    <n v="1004147.7"/>
    <n v="0"/>
    <s v="Okay"/>
    <s v="TRUE"/>
    <b v="1"/>
    <b v="1"/>
    <b v="1"/>
    <n v="27.252054794520546"/>
    <x v="23"/>
    <x v="9"/>
    <n v="2.5863013698630137"/>
    <x v="23"/>
    <n v="28116135.599999998"/>
  </r>
  <r>
    <n v="28765946"/>
    <s v="Esther Njoki Miring\'u"/>
    <x v="0"/>
    <s v="Female"/>
    <d v="1990-06-01T00:00:00"/>
    <d v="2022-03-01T00:00:00"/>
    <d v="2023-11-01T00:00:00"/>
    <m/>
    <n v="42413.64"/>
    <n v="63620.51"/>
    <n v="0"/>
    <n v="106034.15"/>
    <n v="0"/>
    <s v="Okay"/>
    <s v="TRUE"/>
    <b v="1"/>
    <b v="1"/>
    <b v="1"/>
    <n v="31.769863013698629"/>
    <x v="20"/>
    <x v="27"/>
    <n v="0.91506849315068495"/>
    <x v="20"/>
    <n v="2756887.9"/>
  </r>
  <r>
    <n v="28797072"/>
    <s v="JUSPER  OGEGA ASANYO"/>
    <x v="0"/>
    <s v="Male"/>
    <d v="1991-05-28T00:00:00"/>
    <d v="2023-04-01T00:00:00"/>
    <d v="2024-02-01T00:00:00"/>
    <m/>
    <n v="39985"/>
    <n v="59977.5"/>
    <n v="0"/>
    <n v="99962.5"/>
    <n v="0"/>
    <s v="Okay"/>
    <s v="TRUE"/>
    <b v="1"/>
    <b v="1"/>
    <b v="1"/>
    <n v="31.865753424657534"/>
    <x v="26"/>
    <x v="11"/>
    <n v="0.66301369863013704"/>
    <x v="26"/>
    <n v="2698987.5"/>
  </r>
  <r>
    <n v="2880"/>
    <s v="James Gachomo Wanjiku"/>
    <x v="1"/>
    <s v="Male"/>
    <d v="1990-08-09T00:00:00"/>
    <d v="2014-08-01T00:00:00"/>
    <d v="2014-08-01T00:00:00"/>
    <m/>
    <n v="7760.96"/>
    <n v="124182.34"/>
    <n v="0"/>
    <n v="131943.29999999999"/>
    <n v="0"/>
    <s v="Okay"/>
    <s v="TRUE"/>
    <b v="1"/>
    <b v="1"/>
    <b v="1"/>
    <n v="23.994520547945207"/>
    <x v="20"/>
    <x v="6"/>
    <n v="10.172602739726027"/>
    <x v="20"/>
    <n v="3430525.8"/>
  </r>
  <r>
    <n v="2882"/>
    <s v="Patrick  Mulei Mutuku"/>
    <x v="1"/>
    <s v="Male"/>
    <d v="1975-09-21T00:00:00"/>
    <d v="2014-08-01T00:00:00"/>
    <d v="2014-08-01T00:00:00"/>
    <m/>
    <n v="16740.52"/>
    <n v="691218.7"/>
    <n v="0"/>
    <n v="707959.22"/>
    <n v="0"/>
    <s v="Okay"/>
    <s v="TRUE"/>
    <b v="1"/>
    <b v="1"/>
    <b v="1"/>
    <n v="38.887671232876713"/>
    <x v="7"/>
    <x v="34"/>
    <n v="10.172602739726027"/>
    <x v="7"/>
    <n v="7787551.4199999999"/>
  </r>
  <r>
    <n v="2883"/>
    <s v="LEWIN KAMWARO KARUA"/>
    <x v="1"/>
    <s v="Male"/>
    <d v="1986-09-26T00:00:00"/>
    <d v="2014-05-05T00:00:00"/>
    <d v="2014-05-05T00:00:00"/>
    <m/>
    <n v="755785.23"/>
    <n v="1114968.42"/>
    <n v="0"/>
    <n v="1870753.65"/>
    <n v="0"/>
    <s v="Okay"/>
    <s v="TRUE"/>
    <b v="1"/>
    <b v="1"/>
    <b v="1"/>
    <n v="27.624657534246577"/>
    <x v="17"/>
    <x v="19"/>
    <n v="10.413698630136986"/>
    <x v="17"/>
    <n v="41156580.299999997"/>
  </r>
  <r>
    <n v="28836602"/>
    <s v="CHEPCHUMBA  MATELONG"/>
    <x v="1"/>
    <s v="Female"/>
    <d v="1991-02-16T00:00:00"/>
    <d v="2021-08-01T00:00:00"/>
    <d v="2021-08-01T00:00:00"/>
    <m/>
    <n v="6065.63"/>
    <n v="9096.2800000000007"/>
    <n v="0"/>
    <n v="15161.91"/>
    <n v="0"/>
    <s v="Okay"/>
    <s v="TRUE"/>
    <b v="1"/>
    <b v="1"/>
    <b v="1"/>
    <n v="30.476712328767125"/>
    <x v="26"/>
    <x v="22"/>
    <n v="3.1671232876712327"/>
    <x v="26"/>
    <n v="409371.57"/>
  </r>
  <r>
    <n v="2884"/>
    <s v="JOYCE  WAMBUI MUCHIRI"/>
    <x v="1"/>
    <s v="Female"/>
    <d v="1980-12-11T00:00:00"/>
    <d v="2010-01-01T00:00:00"/>
    <d v="2014-07-01T00:00:00"/>
    <m/>
    <n v="52482.07"/>
    <n v="639820.36"/>
    <n v="0"/>
    <n v="692302.43"/>
    <n v="0"/>
    <s v="Okay"/>
    <s v="TRUE"/>
    <b v="1"/>
    <b v="1"/>
    <b v="1"/>
    <n v="29.076712328767123"/>
    <x v="19"/>
    <x v="27"/>
    <n v="10.257534246575343"/>
    <x v="19"/>
    <n v="11769141.310000001"/>
  </r>
  <r>
    <n v="28855935"/>
    <s v="Phyllis Ongosi Margaret"/>
    <x v="0"/>
    <s v="Female"/>
    <d v="1992-03-28T00:00:00"/>
    <d v="2018-08-01T00:00:00"/>
    <d v="2018-08-01T00:00:00"/>
    <m/>
    <n v="34939.25"/>
    <n v="186485.62"/>
    <n v="0"/>
    <n v="221424.87"/>
    <n v="0"/>
    <s v="Okay"/>
    <s v="TRUE"/>
    <b v="1"/>
    <b v="1"/>
    <b v="1"/>
    <n v="26.361643835616437"/>
    <x v="23"/>
    <x v="33"/>
    <n v="6.1698630136986301"/>
    <x v="23"/>
    <n v="6199896.3599999994"/>
  </r>
  <r>
    <n v="28873788"/>
    <s v="VALERIE ATIENO OCHANYO"/>
    <x v="1"/>
    <s v="Female"/>
    <d v="1991-05-09T00:00:00"/>
    <d v="2018-05-14T00:00:00"/>
    <d v="2019-08-01T00:00:00"/>
    <m/>
    <n v="87263.37"/>
    <n v="128789.3"/>
    <n v="0"/>
    <n v="216052.67"/>
    <n v="0"/>
    <s v="Okay"/>
    <s v="TRUE"/>
    <b v="1"/>
    <b v="1"/>
    <b v="1"/>
    <n v="27.032876712328768"/>
    <x v="26"/>
    <x v="31"/>
    <n v="5.1698630136986301"/>
    <x v="26"/>
    <n v="5833422.0900000008"/>
  </r>
  <r>
    <n v="28887592"/>
    <s v="FIONA WAMBUI NDEGWA"/>
    <x v="1"/>
    <s v="Female"/>
    <d v="1970-01-01T00:00:00"/>
    <d v="2018-09-01T00:00:00"/>
    <d v="2018-09-01T00:00:00"/>
    <m/>
    <n v="211174.93"/>
    <n v="310419.37"/>
    <n v="0"/>
    <n v="521594.3"/>
    <n v="0"/>
    <s v="Okay"/>
    <s v="TRUE"/>
    <b v="1"/>
    <b v="1"/>
    <b v="1"/>
    <n v="48.698630136986303"/>
    <x v="1"/>
    <x v="13"/>
    <n v="6.0849315068493155"/>
    <x v="1"/>
    <n v="3129565.8"/>
  </r>
  <r>
    <n v="28949013"/>
    <s v="CHARLES KIBANYA  MAINA"/>
    <x v="0"/>
    <s v="Male"/>
    <d v="1991-12-31T00:00:00"/>
    <d v="2023-01-01T00:00:00"/>
    <d v="2023-08-01T00:00:00"/>
    <m/>
    <n v="83801.3"/>
    <n v="125701.97"/>
    <n v="0"/>
    <n v="209503.27"/>
    <n v="0"/>
    <s v="Okay"/>
    <s v="TRUE"/>
    <b v="1"/>
    <b v="1"/>
    <b v="1"/>
    <n v="31.024657534246575"/>
    <x v="23"/>
    <x v="14"/>
    <n v="1.167123287671233"/>
    <x v="23"/>
    <n v="5866091.5599999996"/>
  </r>
  <r>
    <n v="28974018"/>
    <s v="KENNETH  KIPRONO"/>
    <x v="0"/>
    <s v="Male"/>
    <d v="1992-04-22T00:00:00"/>
    <d v="2020-04-01T00:00:00"/>
    <d v="2020-04-01T00:00:00"/>
    <m/>
    <n v="445178.51"/>
    <n v="666211.53"/>
    <n v="0"/>
    <n v="1111390.04"/>
    <n v="0"/>
    <s v="Okay"/>
    <s v="TRUE"/>
    <b v="1"/>
    <b v="1"/>
    <b v="1"/>
    <n v="27.961643835616439"/>
    <x v="23"/>
    <x v="19"/>
    <n v="4.5013698630136982"/>
    <x v="23"/>
    <n v="31118921.120000001"/>
  </r>
  <r>
    <n v="28976805"/>
    <s v="REHEMA SAIDI ABDALLAH"/>
    <x v="0"/>
    <s v="Female"/>
    <d v="1991-07-25T00:00:00"/>
    <d v="2018-04-03T00:00:00"/>
    <d v="2020-07-01T00:00:00"/>
    <m/>
    <n v="198011.87"/>
    <n v="291738.07"/>
    <n v="0"/>
    <n v="489749.94"/>
    <n v="0"/>
    <s v="Okay"/>
    <s v="TRUE"/>
    <b v="1"/>
    <b v="1"/>
    <b v="1"/>
    <n v="26.709589041095889"/>
    <x v="26"/>
    <x v="31"/>
    <n v="4.2520547945205482"/>
    <x v="26"/>
    <n v="13223248.380000001"/>
  </r>
  <r>
    <n v="290"/>
    <s v="Joseph Ndungu"/>
    <x v="1"/>
    <s v="Male"/>
    <d v="1967-01-08T00:00:00"/>
    <d v="1970-01-01T00:00:00"/>
    <d v="1970-01-01T00:00:00"/>
    <m/>
    <n v="0"/>
    <n v="840518.99"/>
    <n v="0"/>
    <n v="840518.99"/>
    <n v="0"/>
    <s v="Okay"/>
    <s v="TRUE"/>
    <b v="0"/>
    <b v="1"/>
    <b v="1"/>
    <n v="2.9835616438356163"/>
    <x v="27"/>
    <x v="39"/>
    <n v="54.783561643835618"/>
    <x v="27"/>
    <n v="2521556.9699999997"/>
  </r>
  <r>
    <n v="29010854"/>
    <s v="Joseph Sila Muthama"/>
    <x v="0"/>
    <s v="Male"/>
    <d v="1990-07-09T00:00:00"/>
    <d v="2022-08-25T00:00:00"/>
    <d v="2024-03-01T00:00:00"/>
    <m/>
    <n v="23407.65"/>
    <n v="35111.480000000003"/>
    <n v="0"/>
    <n v="58519.13"/>
    <n v="0"/>
    <s v="Okay"/>
    <s v="TRUE"/>
    <b v="1"/>
    <b v="1"/>
    <b v="1"/>
    <n v="32.150684931506852"/>
    <x v="20"/>
    <x v="27"/>
    <n v="0.58356164383561648"/>
    <x v="20"/>
    <n v="1521497.38"/>
  </r>
  <r>
    <n v="29099779"/>
    <s v="MARISELLA NEKESA WAFULA"/>
    <x v="0"/>
    <s v="Female"/>
    <d v="1991-07-20T00:00:00"/>
    <d v="2018-05-17T00:00:00"/>
    <d v="2020-07-01T00:00:00"/>
    <m/>
    <n v="192625.13"/>
    <n v="285168.73"/>
    <n v="0"/>
    <n v="477793.86"/>
    <n v="0"/>
    <s v="Okay"/>
    <s v="TRUE"/>
    <b v="1"/>
    <b v="1"/>
    <b v="1"/>
    <n v="26.843835616438355"/>
    <x v="26"/>
    <x v="31"/>
    <n v="4.2520547945205482"/>
    <x v="26"/>
    <n v="12900434.219999999"/>
  </r>
  <r>
    <n v="29150315"/>
    <s v="EDITH CHEROTICH CHERUIYOT"/>
    <x v="1"/>
    <s v="Female"/>
    <d v="1992-01-02T00:00:00"/>
    <d v="2019-11-01T00:00:00"/>
    <d v="2019-11-01T00:00:00"/>
    <m/>
    <n v="124032.05"/>
    <n v="174990.91"/>
    <n v="0"/>
    <n v="299022.96000000002"/>
    <n v="0"/>
    <s v="Okay"/>
    <s v="TRUE"/>
    <b v="1"/>
    <b v="1"/>
    <b v="1"/>
    <n v="27.849315068493151"/>
    <x v="23"/>
    <x v="19"/>
    <n v="4.9178082191780819"/>
    <x v="23"/>
    <n v="8372642.8800000008"/>
  </r>
  <r>
    <n v="29151621"/>
    <s v="Caroline Muthoni Kamau"/>
    <x v="1"/>
    <s v="Female"/>
    <d v="1991-10-23T00:00:00"/>
    <d v="2015-11-23T00:00:00"/>
    <d v="2015-11-23T00:00:00"/>
    <m/>
    <n v="357061.87"/>
    <n v="530314.93999999994"/>
    <n v="0"/>
    <n v="887376.81"/>
    <n v="0"/>
    <s v="Okay"/>
    <s v="TRUE"/>
    <b v="1"/>
    <b v="1"/>
    <b v="1"/>
    <n v="24.101369863013698"/>
    <x v="23"/>
    <x v="21"/>
    <n v="8.8602739726027391"/>
    <x v="23"/>
    <n v="24846550.68"/>
  </r>
  <r>
    <n v="29159416"/>
    <s v="FATUMA OMAR MAHMUD"/>
    <x v="1"/>
    <s v="Female"/>
    <d v="1992-01-20T00:00:00"/>
    <d v="2021-09-06T00:00:00"/>
    <d v="2022-01-01T00:00:00"/>
    <m/>
    <n v="140081.49"/>
    <n v="202114.85"/>
    <n v="0"/>
    <n v="342196.34"/>
    <n v="0"/>
    <s v="Okay"/>
    <s v="TRUE"/>
    <b v="1"/>
    <b v="1"/>
    <b v="1"/>
    <n v="29.649315068493152"/>
    <x v="23"/>
    <x v="9"/>
    <n v="2.7479452054794522"/>
    <x v="23"/>
    <n v="9581497.5200000014"/>
  </r>
  <r>
    <n v="29183920"/>
    <s v="CHARITY CHEBET KIPROP"/>
    <x v="1"/>
    <s v="Female"/>
    <d v="1992-07-03T00:00:00"/>
    <d v="2018-10-01T00:00:00"/>
    <d v="2020-12-01T00:00:00"/>
    <m/>
    <n v="57753.85"/>
    <n v="81672.41"/>
    <n v="0"/>
    <n v="139426.26"/>
    <n v="0"/>
    <s v="Okay"/>
    <s v="TRUE"/>
    <b v="1"/>
    <b v="1"/>
    <b v="1"/>
    <n v="26.263013698630136"/>
    <x v="23"/>
    <x v="31"/>
    <n v="3.8328767123287673"/>
    <x v="23"/>
    <n v="3903935.2800000003"/>
  </r>
  <r>
    <n v="29236984"/>
    <s v="MICHELLE MWENDWA NGUU"/>
    <x v="1"/>
    <s v="Male"/>
    <d v="1992-01-08T00:00:00"/>
    <d v="2019-04-01T00:00:00"/>
    <d v="2019-04-01T00:00:00"/>
    <m/>
    <n v="409569.06"/>
    <n v="557807.92000000004"/>
    <n v="0"/>
    <n v="967376.98"/>
    <n v="0"/>
    <s v="Okay"/>
    <s v="TRUE"/>
    <b v="1"/>
    <b v="1"/>
    <b v="1"/>
    <n v="27.246575342465754"/>
    <x v="23"/>
    <x v="19"/>
    <n v="5.5041095890410956"/>
    <x v="23"/>
    <n v="27086555.439999998"/>
  </r>
  <r>
    <n v="29241501"/>
    <s v="SYDNEY KIMTAI SENDERA"/>
    <x v="1"/>
    <s v="Male"/>
    <d v="1990-01-01T00:00:00"/>
    <d v="2023-07-01T00:00:00"/>
    <d v="2023-07-01T00:00:00"/>
    <m/>
    <n v="35058.92"/>
    <n v="52589.89"/>
    <n v="0"/>
    <n v="87648.81"/>
    <n v="0"/>
    <s v="Okay"/>
    <s v="TRUE"/>
    <b v="1"/>
    <b v="1"/>
    <b v="1"/>
    <n v="33.517808219178079"/>
    <x v="20"/>
    <x v="27"/>
    <n v="1.252054794520548"/>
    <x v="20"/>
    <n v="2278869.06"/>
  </r>
  <r>
    <n v="29254837"/>
    <s v="Lilian Muthoni Muriithi"/>
    <x v="0"/>
    <s v="Female"/>
    <d v="1992-02-04T00:00:00"/>
    <d v="2023-08-14T00:00:00"/>
    <d v="2023-12-01T00:00:00"/>
    <m/>
    <n v="39677.199999999997"/>
    <n v="59515.75"/>
    <n v="0"/>
    <n v="99192.95"/>
    <n v="0"/>
    <s v="Okay"/>
    <s v="TRUE"/>
    <b v="1"/>
    <b v="1"/>
    <b v="1"/>
    <n v="31.545205479452054"/>
    <x v="23"/>
    <x v="14"/>
    <n v="0.83287671232876714"/>
    <x v="23"/>
    <n v="2777402.6"/>
  </r>
  <r>
    <n v="29309646"/>
    <s v="Augustine Robert Kivindu"/>
    <x v="0"/>
    <s v="Male"/>
    <d v="1992-08-05T00:00:00"/>
    <d v="2023-07-01T00:00:00"/>
    <d v="2024-05-01T00:00:00"/>
    <m/>
    <n v="79579.75"/>
    <n v="119369.60000000001"/>
    <n v="0"/>
    <n v="198949.35"/>
    <n v="0"/>
    <s v="Okay"/>
    <s v="TRUE"/>
    <b v="1"/>
    <b v="1"/>
    <b v="1"/>
    <n v="30.923287671232877"/>
    <x v="23"/>
    <x v="14"/>
    <n v="0.41643835616438357"/>
    <x v="23"/>
    <n v="5570581.7999999998"/>
  </r>
  <r>
    <n v="29311012"/>
    <s v="MARVIN OMONDI OBATH"/>
    <x v="0"/>
    <s v="Male"/>
    <d v="1992-11-09T00:00:00"/>
    <d v="2023-08-01T00:00:00"/>
    <d v="2023-08-01T00:00:00"/>
    <m/>
    <n v="225713.39"/>
    <n v="338155.14"/>
    <n v="0"/>
    <n v="563868.53"/>
    <n v="0"/>
    <s v="Okay"/>
    <s v="TRUE"/>
    <b v="1"/>
    <b v="1"/>
    <b v="1"/>
    <n v="30.745205479452054"/>
    <x v="28"/>
    <x v="22"/>
    <n v="1.167123287671233"/>
    <x v="28"/>
    <n v="16352187.370000001"/>
  </r>
  <r>
    <n v="29323234"/>
    <s v="BENJAMIN NZIVI  MUTHENGI"/>
    <x v="1"/>
    <s v="Male"/>
    <d v="1970-01-01T00:00:00"/>
    <d v="2019-07-01T00:00:00"/>
    <d v="2019-10-01T00:00:00"/>
    <m/>
    <n v="176343.17"/>
    <n v="264519.01"/>
    <n v="0"/>
    <n v="440862.18"/>
    <n v="0"/>
    <s v="Okay"/>
    <s v="TRUE"/>
    <b v="1"/>
    <b v="1"/>
    <b v="1"/>
    <n v="49.528767123287672"/>
    <x v="1"/>
    <x v="2"/>
    <n v="5.0027397260273974"/>
    <x v="1"/>
    <n v="2645173.08"/>
  </r>
  <r>
    <n v="29363364"/>
    <s v="Collince Mbanda Otieno"/>
    <x v="0"/>
    <s v="Male"/>
    <d v="1990-09-09T00:00:00"/>
    <d v="2021-04-10T00:00:00"/>
    <d v="2023-12-01T00:00:00"/>
    <m/>
    <n v="42413.64"/>
    <n v="63620.51"/>
    <n v="0"/>
    <n v="106034.15"/>
    <n v="0"/>
    <s v="Okay"/>
    <s v="TRUE"/>
    <b v="1"/>
    <b v="1"/>
    <b v="1"/>
    <n v="30.605479452054794"/>
    <x v="20"/>
    <x v="27"/>
    <n v="0.83287671232876714"/>
    <x v="20"/>
    <n v="2756887.9"/>
  </r>
  <r>
    <n v="29368068"/>
    <s v="MERCY CHEBET NAIBEI"/>
    <x v="0"/>
    <s v="Female"/>
    <d v="1992-09-17T00:00:00"/>
    <d v="2021-06-07T00:00:00"/>
    <d v="2021-12-01T00:00:00"/>
    <m/>
    <n v="133098.81"/>
    <n v="199647.71"/>
    <n v="0"/>
    <n v="332746.52"/>
    <n v="0"/>
    <s v="Okay"/>
    <s v="TRUE"/>
    <b v="1"/>
    <b v="1"/>
    <b v="1"/>
    <n v="28.739726027397261"/>
    <x v="23"/>
    <x v="9"/>
    <n v="2.8328767123287673"/>
    <x v="23"/>
    <n v="9316902.5600000005"/>
  </r>
  <r>
    <n v="29403059"/>
    <s v="STELLA  MUKAMI NJERU"/>
    <x v="0"/>
    <s v="Female"/>
    <d v="1992-03-22T00:00:00"/>
    <d v="2023-12-31T00:00:00"/>
    <d v="2023-12-31T00:00:00"/>
    <m/>
    <n v="78914.17"/>
    <n v="118371.27"/>
    <n v="0"/>
    <n v="197285.44"/>
    <n v="0"/>
    <s v="Okay"/>
    <s v="TRUE"/>
    <b v="1"/>
    <b v="1"/>
    <b v="1"/>
    <n v="31.797260273972604"/>
    <x v="23"/>
    <x v="14"/>
    <n v="0.75068493150684934"/>
    <x v="23"/>
    <n v="5523992.3200000003"/>
  </r>
  <r>
    <n v="29414340"/>
    <s v="MICAH  KIMUTAI KORIR"/>
    <x v="0"/>
    <s v="Male"/>
    <d v="1992-09-13T00:00:00"/>
    <d v="2023-05-01T00:00:00"/>
    <d v="2024-07-01T00:00:00"/>
    <m/>
    <n v="10500"/>
    <n v="15750"/>
    <n v="0"/>
    <n v="26250"/>
    <n v="0"/>
    <s v="Okay"/>
    <s v="TRUE"/>
    <b v="1"/>
    <b v="1"/>
    <b v="1"/>
    <n v="30.649315068493152"/>
    <x v="23"/>
    <x v="14"/>
    <n v="0.24931506849315069"/>
    <x v="23"/>
    <n v="735000"/>
  </r>
  <r>
    <n v="29417257"/>
    <s v="Okeyo Owigo Fredrick"/>
    <x v="0"/>
    <s v="Male"/>
    <d v="1992-05-26T00:00:00"/>
    <d v="2024-04-02T00:00:00"/>
    <d v="2024-09-01T00:00:00"/>
    <m/>
    <n v="2615.9"/>
    <n v="3923.85"/>
    <n v="0"/>
    <n v="6539.75"/>
    <n v="0"/>
    <s v="Okay"/>
    <s v="TRUE"/>
    <b v="1"/>
    <b v="1"/>
    <b v="1"/>
    <n v="31.873972602739727"/>
    <x v="23"/>
    <x v="11"/>
    <n v="7.9452054794520555E-2"/>
    <x v="23"/>
    <n v="183113"/>
  </r>
  <r>
    <n v="29434039"/>
    <s v="Keith Kenneth Wafula"/>
    <x v="0"/>
    <s v="Male"/>
    <d v="1991-12-24T00:00:00"/>
    <d v="2023-07-01T00:00:00"/>
    <d v="2024-05-01T00:00:00"/>
    <m/>
    <n v="79579.75"/>
    <n v="119369.60000000001"/>
    <n v="0"/>
    <n v="198949.35"/>
    <n v="0"/>
    <s v="Okay"/>
    <s v="TRUE"/>
    <b v="1"/>
    <b v="1"/>
    <b v="1"/>
    <n v="31.539726027397261"/>
    <x v="23"/>
    <x v="11"/>
    <n v="0.41643835616438357"/>
    <x v="23"/>
    <n v="5570581.7999999998"/>
  </r>
  <r>
    <n v="29442601"/>
    <s v="MARTIN  OPIYO OTIENO"/>
    <x v="0"/>
    <s v="Male"/>
    <d v="1992-10-29T00:00:00"/>
    <d v="2023-05-01T00:00:00"/>
    <d v="2024-07-01T00:00:00"/>
    <m/>
    <n v="10500"/>
    <n v="15750"/>
    <n v="0"/>
    <n v="26250"/>
    <n v="0"/>
    <s v="Okay"/>
    <s v="TRUE"/>
    <b v="1"/>
    <b v="1"/>
    <b v="1"/>
    <n v="30.523287671232875"/>
    <x v="28"/>
    <x v="14"/>
    <n v="0.24931506849315069"/>
    <x v="28"/>
    <n v="761250"/>
  </r>
  <r>
    <n v="29448174"/>
    <s v="SARAH KHIVALI JUMA"/>
    <x v="0"/>
    <s v="Female"/>
    <d v="1992-12-13T00:00:00"/>
    <d v="2019-03-01T00:00:00"/>
    <d v="2019-03-01T00:00:00"/>
    <m/>
    <n v="92271.62"/>
    <n v="136623.54999999999"/>
    <n v="0"/>
    <n v="228895.17"/>
    <n v="0"/>
    <s v="Okay"/>
    <s v="TRUE"/>
    <b v="1"/>
    <b v="1"/>
    <b v="1"/>
    <n v="26.230136986301371"/>
    <x v="28"/>
    <x v="33"/>
    <n v="5.5890410958904111"/>
    <x v="28"/>
    <n v="6637959.9300000006"/>
  </r>
  <r>
    <n v="29472660"/>
    <s v="PAULINE MBAIRE MUTURI"/>
    <x v="0"/>
    <s v="Female"/>
    <d v="1993-01-14T00:00:00"/>
    <d v="2022-06-20T00:00:00"/>
    <d v="2022-10-01T00:00:00"/>
    <m/>
    <n v="93473.83"/>
    <n v="140210.26"/>
    <n v="0"/>
    <n v="233684.09"/>
    <n v="0"/>
    <s v="Okay"/>
    <s v="TRUE"/>
    <b v="1"/>
    <b v="1"/>
    <b v="1"/>
    <n v="29.449315068493149"/>
    <x v="28"/>
    <x v="9"/>
    <n v="2"/>
    <x v="28"/>
    <n v="6776838.6100000003"/>
  </r>
  <r>
    <n v="29511097"/>
    <s v="WHITNEY FIONA MUTSEMBI"/>
    <x v="1"/>
    <s v="Female"/>
    <d v="1992-03-18T00:00:00"/>
    <d v="2017-01-23T00:00:00"/>
    <d v="2020-12-01T00:00:00"/>
    <m/>
    <n v="18599.16"/>
    <n v="25005.32"/>
    <n v="0"/>
    <n v="43604.480000000003"/>
    <n v="0"/>
    <s v="Okay"/>
    <s v="TRUE"/>
    <b v="1"/>
    <b v="1"/>
    <b v="1"/>
    <n v="24.86849315068493"/>
    <x v="23"/>
    <x v="31"/>
    <n v="3.8328767123287673"/>
    <x v="23"/>
    <n v="1220925.4400000002"/>
  </r>
  <r>
    <n v="29549165"/>
    <s v="JANET MULI MUTUA"/>
    <x v="0"/>
    <s v="Female"/>
    <d v="1992-10-16T00:00:00"/>
    <d v="2021-05-05T00:00:00"/>
    <d v="2021-08-01T00:00:00"/>
    <m/>
    <n v="155029.43"/>
    <n v="232547.58"/>
    <n v="0"/>
    <n v="387577.01"/>
    <n v="0"/>
    <s v="Okay"/>
    <s v="TRUE"/>
    <b v="1"/>
    <b v="1"/>
    <b v="1"/>
    <n v="28.56986301369863"/>
    <x v="28"/>
    <x v="31"/>
    <n v="3.1671232876712327"/>
    <x v="28"/>
    <n v="11239733.290000001"/>
  </r>
  <r>
    <n v="29551946"/>
    <s v="MOURINE ATIENO OLALA"/>
    <x v="1"/>
    <s v="Female"/>
    <d v="1993-02-10T00:00:00"/>
    <d v="2019-03-01T00:00:00"/>
    <d v="2019-08-01T00:00:00"/>
    <m/>
    <n v="54658.43"/>
    <n v="80144.17"/>
    <n v="0"/>
    <n v="134802.6"/>
    <n v="0"/>
    <s v="Okay"/>
    <s v="TRUE"/>
    <b v="1"/>
    <b v="1"/>
    <b v="1"/>
    <n v="26.068493150684933"/>
    <x v="28"/>
    <x v="33"/>
    <n v="5.1698630136986301"/>
    <x v="28"/>
    <n v="3909275.4000000004"/>
  </r>
  <r>
    <n v="29596739"/>
    <s v="EVELYN FIDIA NJERI NYAGA"/>
    <x v="0"/>
    <s v="Female"/>
    <d v="1992-08-04T00:00:00"/>
    <d v="2023-03-01T00:00:00"/>
    <d v="2023-03-01T00:00:00"/>
    <m/>
    <n v="59044.38"/>
    <n v="88565.49"/>
    <n v="0"/>
    <n v="147609.87"/>
    <n v="0"/>
    <s v="Okay"/>
    <s v="TRUE"/>
    <b v="1"/>
    <b v="1"/>
    <b v="1"/>
    <n v="30.591780821917808"/>
    <x v="23"/>
    <x v="22"/>
    <n v="1.5863013698630137"/>
    <x v="23"/>
    <n v="4133076.36"/>
  </r>
  <r>
    <n v="29614143"/>
    <s v="DAVIS OGEGA KEROSI"/>
    <x v="0"/>
    <s v="Male"/>
    <d v="1992-11-17T00:00:00"/>
    <d v="2022-06-01T00:00:00"/>
    <d v="2022-06-01T00:00:00"/>
    <m/>
    <n v="129673.53"/>
    <n v="194506.23"/>
    <n v="0"/>
    <n v="324179.76"/>
    <n v="0"/>
    <s v="Okay"/>
    <s v="TRUE"/>
    <b v="1"/>
    <b v="1"/>
    <b v="1"/>
    <n v="29.556164383561644"/>
    <x v="28"/>
    <x v="9"/>
    <n v="2.3342465753424659"/>
    <x v="28"/>
    <n v="9401213.040000001"/>
  </r>
  <r>
    <n v="29616878"/>
    <s v="JOAN JEPKEMBOI"/>
    <x v="0"/>
    <s v="Female"/>
    <d v="1993-02-12T00:00:00"/>
    <d v="2016-08-26T00:00:00"/>
    <d v="2021-03-01T00:00:00"/>
    <m/>
    <n v="141831.82999999999"/>
    <n v="212763.01"/>
    <n v="0"/>
    <n v="354594.84"/>
    <n v="0"/>
    <s v="Okay"/>
    <s v="TRUE"/>
    <b v="1"/>
    <b v="1"/>
    <b v="1"/>
    <n v="23.550684931506851"/>
    <x v="28"/>
    <x v="31"/>
    <n v="3.5863013698630137"/>
    <x v="28"/>
    <n v="10283250.360000001"/>
  </r>
  <r>
    <n v="29623629"/>
    <s v="KAREN NEKESA WAFULA"/>
    <x v="0"/>
    <s v="Female"/>
    <d v="1992-06-22T00:00:00"/>
    <d v="2023-08-01T00:00:00"/>
    <d v="2023-08-01T00:00:00"/>
    <m/>
    <n v="57064.480000000003"/>
    <n v="85596.68"/>
    <n v="0"/>
    <n v="142661.16"/>
    <n v="0"/>
    <s v="Okay"/>
    <s v="TRUE"/>
    <b v="1"/>
    <b v="1"/>
    <b v="1"/>
    <n v="31.12876712328767"/>
    <x v="23"/>
    <x v="14"/>
    <n v="1.167123287671233"/>
    <x v="23"/>
    <n v="3994512.48"/>
  </r>
  <r>
    <n v="2969"/>
    <s v="RUTH WANGU NJOGU"/>
    <x v="0"/>
    <s v="Female"/>
    <d v="1981-12-01T00:00:00"/>
    <d v="2014-05-26T00:00:00"/>
    <d v="2014-05-26T00:00:00"/>
    <m/>
    <n v="321167.09000000003"/>
    <n v="481719.74"/>
    <n v="0"/>
    <n v="802886.83"/>
    <n v="0"/>
    <s v="Okay"/>
    <s v="TRUE"/>
    <b v="1"/>
    <b v="1"/>
    <b v="1"/>
    <n v="32.504109589041093"/>
    <x v="22"/>
    <x v="11"/>
    <n v="10.356164383561644"/>
    <x v="22"/>
    <n v="14451962.939999999"/>
  </r>
  <r>
    <n v="29705798"/>
    <s v="Ann Cynthia Wanjiku Ndungu"/>
    <x v="0"/>
    <s v="Female"/>
    <d v="1993-05-01T00:00:00"/>
    <d v="2023-09-01T00:00:00"/>
    <d v="2023-09-01T00:00:00"/>
    <m/>
    <n v="14989.62"/>
    <n v="22484.43"/>
    <n v="0"/>
    <n v="37474.050000000003"/>
    <n v="0"/>
    <s v="Okay"/>
    <s v="TRUE"/>
    <b v="1"/>
    <b v="1"/>
    <b v="1"/>
    <n v="30.356164383561644"/>
    <x v="28"/>
    <x v="22"/>
    <n v="1.0821917808219179"/>
    <x v="28"/>
    <n v="1086747.4500000002"/>
  </r>
  <r>
    <n v="29709372"/>
    <s v="MERCY ACHIENG\' BOB"/>
    <x v="0"/>
    <s v="Female"/>
    <d v="1992-11-06T00:00:00"/>
    <d v="2019-12-23T00:00:00"/>
    <d v="2019-06-12T00:00:00"/>
    <m/>
    <n v="1034812.85"/>
    <n v="1491075.91"/>
    <n v="0"/>
    <n v="2525888.7599999998"/>
    <n v="0"/>
    <s v="Okay"/>
    <s v="TRUE"/>
    <b v="1"/>
    <b v="0"/>
    <b v="1"/>
    <n v="27.145205479452056"/>
    <x v="28"/>
    <x v="33"/>
    <n v="5.3068493150684928"/>
    <x v="28"/>
    <n v="73250774.039999992"/>
  </r>
  <r>
    <n v="29730394"/>
    <s v="ALICE WANJUGU KIMUNYA"/>
    <x v="0"/>
    <s v="Female"/>
    <d v="1993-05-30T00:00:00"/>
    <d v="2021-01-01T00:00:00"/>
    <d v="2021-01-01T00:00:00"/>
    <m/>
    <n v="121624.97"/>
    <n v="178801.26"/>
    <n v="0"/>
    <n v="300426.23"/>
    <n v="0"/>
    <s v="Okay"/>
    <s v="TRUE"/>
    <b v="1"/>
    <b v="1"/>
    <b v="1"/>
    <n v="27.610958904109587"/>
    <x v="28"/>
    <x v="19"/>
    <n v="3.7479452054794522"/>
    <x v="28"/>
    <n v="8712360.6699999999"/>
  </r>
  <r>
    <n v="29745152"/>
    <s v="FLORENCE WANGUI KINYANJUI"/>
    <x v="1"/>
    <s v="Female"/>
    <d v="1991-09-12T00:00:00"/>
    <d v="2017-03-01T00:00:00"/>
    <d v="2017-08-01T00:00:00"/>
    <m/>
    <n v="13492.15"/>
    <n v="108149.31"/>
    <n v="0"/>
    <n v="121641.46"/>
    <n v="0"/>
    <s v="Okay"/>
    <s v="TRUE"/>
    <b v="1"/>
    <b v="1"/>
    <b v="1"/>
    <n v="25.484931506849314"/>
    <x v="26"/>
    <x v="23"/>
    <n v="7.1698630136986301"/>
    <x v="26"/>
    <n v="3284319.4200000004"/>
  </r>
  <r>
    <n v="29748259"/>
    <s v="NAHASHON NJENGA GITAHI"/>
    <x v="0"/>
    <s v="Male"/>
    <d v="1993-05-01T00:00:00"/>
    <d v="2022-06-01T00:00:00"/>
    <d v="2022-06-01T00:00:00"/>
    <m/>
    <n v="108708.14"/>
    <n v="163058"/>
    <n v="0"/>
    <n v="271766.14"/>
    <n v="0"/>
    <s v="Okay"/>
    <s v="TRUE"/>
    <b v="1"/>
    <b v="1"/>
    <b v="1"/>
    <n v="29.104109589041094"/>
    <x v="28"/>
    <x v="9"/>
    <n v="2.3342465753424659"/>
    <x v="28"/>
    <n v="7881218.0600000005"/>
  </r>
  <r>
    <n v="2975"/>
    <s v="Hellen Mess Mnjala"/>
    <x v="1"/>
    <s v="Female"/>
    <d v="1984-03-10T00:00:00"/>
    <d v="2014-10-01T00:00:00"/>
    <d v="2014-10-01T00:00:00"/>
    <m/>
    <n v="2628.16"/>
    <n v="39863.17"/>
    <n v="0"/>
    <n v="42491.33"/>
    <n v="0"/>
    <s v="Okay"/>
    <s v="TRUE"/>
    <b v="1"/>
    <b v="1"/>
    <b v="1"/>
    <n v="30.580821917808219"/>
    <x v="8"/>
    <x v="22"/>
    <n v="10.005479452054795"/>
    <x v="8"/>
    <n v="849826.60000000009"/>
  </r>
  <r>
    <n v="29805046"/>
    <s v="PAUL KAMAU NDUATI"/>
    <x v="0"/>
    <s v="Male"/>
    <d v="1992-09-05T00:00:00"/>
    <d v="2018-08-01T00:00:00"/>
    <d v="2021-02-01T00:00:00"/>
    <m/>
    <n v="228642.89"/>
    <n v="338423.65"/>
    <n v="0"/>
    <n v="567066.54"/>
    <n v="0"/>
    <s v="Okay"/>
    <s v="TRUE"/>
    <b v="1"/>
    <b v="1"/>
    <b v="1"/>
    <n v="25.920547945205481"/>
    <x v="23"/>
    <x v="31"/>
    <n v="3.6630136986301371"/>
    <x v="23"/>
    <n v="15877863.120000001"/>
  </r>
  <r>
    <n v="29855397"/>
    <s v="Priscillah Mercy Aywa"/>
    <x v="0"/>
    <s v="Female"/>
    <d v="1993-06-03T00:00:00"/>
    <d v="2023-06-29T00:00:00"/>
    <d v="2023-12-01T00:00:00"/>
    <m/>
    <n v="42413.64"/>
    <n v="63620.51"/>
    <n v="0"/>
    <n v="106034.15"/>
    <n v="0"/>
    <s v="Okay"/>
    <s v="TRUE"/>
    <b v="1"/>
    <b v="1"/>
    <b v="1"/>
    <n v="30.090410958904108"/>
    <x v="28"/>
    <x v="22"/>
    <n v="0.83287671232876714"/>
    <x v="28"/>
    <n v="3074990.3499999996"/>
  </r>
  <r>
    <n v="29947556"/>
    <s v="MILLICENT ANDIA MULENGEKA"/>
    <x v="0"/>
    <s v="Female"/>
    <d v="1992-04-21T00:00:00"/>
    <d v="2017-08-02T00:00:00"/>
    <d v="2022-03-01T00:00:00"/>
    <m/>
    <n v="80142.78"/>
    <n v="120224.54"/>
    <n v="0"/>
    <n v="200367.32"/>
    <n v="0"/>
    <s v="Okay"/>
    <s v="TRUE"/>
    <b v="1"/>
    <b v="1"/>
    <b v="1"/>
    <n v="25.298630136986301"/>
    <x v="23"/>
    <x v="9"/>
    <n v="2.5863013698630137"/>
    <x v="23"/>
    <n v="5610284.96"/>
  </r>
  <r>
    <n v="300"/>
    <s v="SUSAN WANJIKU NJOROGE"/>
    <x v="0"/>
    <s v="Female"/>
    <d v="1978-12-12T00:00:00"/>
    <d v="1999-01-04T00:00:00"/>
    <d v="1999-01-04T00:00:00"/>
    <m/>
    <n v="1088856.45"/>
    <n v="1630135.62"/>
    <n v="0"/>
    <n v="2718992.07"/>
    <n v="0"/>
    <s v="Okay"/>
    <s v="TRUE"/>
    <b v="1"/>
    <b v="1"/>
    <b v="1"/>
    <n v="20.076712328767123"/>
    <x v="15"/>
    <x v="20"/>
    <n v="25.756164383561643"/>
    <x v="15"/>
    <n v="40784881.049999997"/>
  </r>
  <r>
    <n v="30006435"/>
    <s v="Anne Nasimiyu Adhiambo"/>
    <x v="0"/>
    <s v="Female"/>
    <d v="1993-10-05T00:00:00"/>
    <d v="2023-06-28T00:00:00"/>
    <d v="2023-12-01T00:00:00"/>
    <m/>
    <n v="11000"/>
    <n v="16500"/>
    <n v="0"/>
    <n v="27500"/>
    <n v="0"/>
    <s v="Okay"/>
    <s v="TRUE"/>
    <b v="1"/>
    <b v="1"/>
    <b v="1"/>
    <n v="29.747945205479454"/>
    <x v="28"/>
    <x v="22"/>
    <n v="0.83287671232876714"/>
    <x v="28"/>
    <n v="797500"/>
  </r>
  <r>
    <n v="30028696"/>
    <s v="Dennis Wanjohi Mwangi"/>
    <x v="0"/>
    <s v="Male"/>
    <d v="1993-03-27T00:00:00"/>
    <d v="2024-07-01T00:00:00"/>
    <d v="2024-05-01T00:00:00"/>
    <m/>
    <n v="13380.5"/>
    <n v="20070.75"/>
    <n v="0"/>
    <n v="33451.25"/>
    <n v="0"/>
    <s v="Okay"/>
    <s v="TRUE"/>
    <b v="1"/>
    <b v="0"/>
    <b v="1"/>
    <n v="31.284931506849315"/>
    <x v="28"/>
    <x v="14"/>
    <n v="0.41643835616438357"/>
    <x v="28"/>
    <n v="970086.25"/>
  </r>
  <r>
    <n v="30050127"/>
    <s v="EMMACULATE  CHEPKIRUI"/>
    <x v="0"/>
    <s v="Female"/>
    <d v="1992-08-22T00:00:00"/>
    <d v="2022-09-01T00:00:00"/>
    <d v="2022-09-01T00:00:00"/>
    <m/>
    <n v="71960.95"/>
    <n v="107937.9"/>
    <n v="0"/>
    <n v="179898.85"/>
    <n v="0"/>
    <s v="Okay"/>
    <s v="TRUE"/>
    <b v="1"/>
    <b v="1"/>
    <b v="1"/>
    <n v="30.046575342465754"/>
    <x v="23"/>
    <x v="22"/>
    <n v="2.0821917808219177"/>
    <x v="23"/>
    <n v="5037167.8"/>
  </r>
  <r>
    <n v="30061803"/>
    <s v="FELIX CHANGWONY KIPTORE"/>
    <x v="0"/>
    <s v="Male"/>
    <d v="1993-04-03T00:00:00"/>
    <d v="2023-07-01T00:00:00"/>
    <d v="2024-02-01T00:00:00"/>
    <m/>
    <n v="25911.29"/>
    <n v="38866.94"/>
    <n v="0"/>
    <n v="64778.23"/>
    <n v="0"/>
    <s v="Okay"/>
    <s v="TRUE"/>
    <b v="1"/>
    <b v="1"/>
    <b v="1"/>
    <n v="30.263013698630136"/>
    <x v="28"/>
    <x v="22"/>
    <n v="0.66301369863013704"/>
    <x v="28"/>
    <n v="1878568.6700000002"/>
  </r>
  <r>
    <n v="30162531"/>
    <s v="FAITH MUKOYA"/>
    <x v="0"/>
    <s v="Female"/>
    <d v="1993-07-07T00:00:00"/>
    <d v="2021-02-08T00:00:00"/>
    <d v="2021-05-01T00:00:00"/>
    <m/>
    <n v="138112.32000000001"/>
    <n v="207185.56"/>
    <n v="0"/>
    <n v="345297.88"/>
    <n v="0"/>
    <s v="Okay"/>
    <s v="TRUE"/>
    <b v="1"/>
    <b v="1"/>
    <b v="1"/>
    <n v="27.610958904109587"/>
    <x v="28"/>
    <x v="19"/>
    <n v="3.419178082191781"/>
    <x v="28"/>
    <n v="10013638.52"/>
  </r>
  <r>
    <n v="30168643"/>
    <s v="ANGELINE JELAGAT BIWOTT"/>
    <x v="0"/>
    <s v="Female"/>
    <d v="1993-08-22T00:00:00"/>
    <d v="2021-08-18T00:00:00"/>
    <d v="2022-01-01T00:00:00"/>
    <m/>
    <n v="76821.34"/>
    <n v="115232.01"/>
    <n v="0"/>
    <n v="192053.35"/>
    <n v="0"/>
    <s v="Okay"/>
    <s v="TRUE"/>
    <b v="1"/>
    <b v="1"/>
    <b v="1"/>
    <n v="28.008219178082193"/>
    <x v="28"/>
    <x v="31"/>
    <n v="2.7479452054794522"/>
    <x v="28"/>
    <n v="5569547.1500000004"/>
  </r>
  <r>
    <n v="3021"/>
    <s v="Lydia Wamuyu Macharia"/>
    <x v="1"/>
    <s v="Female"/>
    <d v="1966-05-20T00:00:00"/>
    <d v="2014-07-01T00:00:00"/>
    <d v="2014-07-01T00:00:00"/>
    <m/>
    <n v="35597.32"/>
    <n v="695720.34"/>
    <n v="0"/>
    <n v="731317.66"/>
    <n v="0"/>
    <s v="Okay"/>
    <s v="TRUE"/>
    <b v="1"/>
    <b v="1"/>
    <b v="1"/>
    <n v="48.147945205479452"/>
    <x v="29"/>
    <x v="13"/>
    <n v="10.257534246575343"/>
    <x v="29"/>
    <n v="1462635.32"/>
  </r>
  <r>
    <n v="30221987"/>
    <s v="DENNIS MATEI KIOKO"/>
    <x v="1"/>
    <s v="Male"/>
    <d v="1993-06-11T00:00:00"/>
    <d v="2021-08-02T00:00:00"/>
    <d v="2022-01-01T00:00:00"/>
    <m/>
    <n v="17180.37"/>
    <n v="25770.560000000001"/>
    <n v="0"/>
    <n v="42950.93"/>
    <n v="0"/>
    <s v="Okay"/>
    <s v="TRUE"/>
    <b v="1"/>
    <b v="1"/>
    <b v="1"/>
    <n v="28.161643835616438"/>
    <x v="28"/>
    <x v="31"/>
    <n v="2.7479452054794522"/>
    <x v="28"/>
    <n v="1245576.97"/>
  </r>
  <r>
    <n v="3023"/>
    <s v="JEAN MARIE WANJIRU GITAU"/>
    <x v="1"/>
    <s v="Female"/>
    <d v="1987-09-14T00:00:00"/>
    <d v="2014-07-01T00:00:00"/>
    <d v="2014-07-01T00:00:00"/>
    <m/>
    <n v="395507.37"/>
    <n v="593302.09"/>
    <n v="0"/>
    <n v="988809.46"/>
    <n v="0"/>
    <s v="Okay"/>
    <s v="TRUE"/>
    <b v="1"/>
    <b v="1"/>
    <b v="1"/>
    <n v="26.813698630136987"/>
    <x v="21"/>
    <x v="33"/>
    <n v="10.257534246575343"/>
    <x v="21"/>
    <n v="22742617.579999998"/>
  </r>
  <r>
    <n v="30246102"/>
    <s v="JOAN MWENDE MWANTHI"/>
    <x v="0"/>
    <s v="Female"/>
    <d v="1994-01-31T00:00:00"/>
    <d v="2020-12-07T00:00:00"/>
    <d v="2021-04-01T00:00:00"/>
    <m/>
    <n v="186330.72"/>
    <n v="279479.98"/>
    <n v="0"/>
    <n v="465810.7"/>
    <n v="0"/>
    <s v="Okay"/>
    <s v="TRUE"/>
    <b v="1"/>
    <b v="1"/>
    <b v="1"/>
    <n v="26.86849315068493"/>
    <x v="30"/>
    <x v="19"/>
    <n v="3.5013698630136987"/>
    <x v="30"/>
    <n v="13974321"/>
  </r>
  <r>
    <n v="30262081"/>
    <s v="Ignatius Wahome Muchemi"/>
    <x v="0"/>
    <s v="Male"/>
    <d v="1992-11-17T00:00:00"/>
    <d v="2019-03-11T00:00:00"/>
    <d v="2024-08-01T00:00:00"/>
    <m/>
    <n v="6000"/>
    <n v="9000"/>
    <n v="0"/>
    <n v="15000"/>
    <n v="0"/>
    <s v="Okay"/>
    <s v="TRUE"/>
    <b v="1"/>
    <b v="1"/>
    <b v="1"/>
    <n v="26.328767123287673"/>
    <x v="28"/>
    <x v="14"/>
    <n v="0.16438356164383561"/>
    <x v="28"/>
    <n v="435000"/>
  </r>
  <r>
    <n v="30271393"/>
    <s v="WAYNE ODHIAMBO ODUMBE"/>
    <x v="1"/>
    <s v="Male"/>
    <d v="1993-12-06T00:00:00"/>
    <d v="2019-08-01T00:00:00"/>
    <d v="2020-12-01T00:00:00"/>
    <m/>
    <n v="66751.039999999994"/>
    <n v="96351.4"/>
    <n v="0"/>
    <n v="163102.44"/>
    <n v="0"/>
    <s v="Okay"/>
    <s v="TRUE"/>
    <b v="1"/>
    <b v="1"/>
    <b v="1"/>
    <n v="25.668493150684931"/>
    <x v="30"/>
    <x v="19"/>
    <n v="3.8328767123287673"/>
    <x v="30"/>
    <n v="4893073.2"/>
  </r>
  <r>
    <n v="30276617"/>
    <s v="PIUS KAILEMIAH  MWIKA"/>
    <x v="0"/>
    <s v="Male"/>
    <d v="1993-07-05T00:00:00"/>
    <d v="2021-11-01T00:00:00"/>
    <d v="2021-11-01T00:00:00"/>
    <m/>
    <n v="164505.12"/>
    <n v="246757.71"/>
    <n v="0"/>
    <n v="411262.83"/>
    <n v="0"/>
    <s v="Okay"/>
    <s v="TRUE"/>
    <b v="1"/>
    <b v="1"/>
    <b v="1"/>
    <n v="28.345205479452055"/>
    <x v="28"/>
    <x v="31"/>
    <n v="2.9150684931506849"/>
    <x v="28"/>
    <n v="11926622.07"/>
  </r>
  <r>
    <n v="30283109"/>
    <s v="PATRICK KINYENJE MWITHUKIA"/>
    <x v="0"/>
    <s v="Male"/>
    <d v="1992-12-05T00:00:00"/>
    <d v="2019-03-06T00:00:00"/>
    <d v="2022-03-01T00:00:00"/>
    <m/>
    <n v="78140.13"/>
    <n v="117208.07"/>
    <n v="0"/>
    <n v="195348.2"/>
    <n v="0"/>
    <s v="Okay"/>
    <s v="TRUE"/>
    <b v="1"/>
    <b v="1"/>
    <b v="1"/>
    <n v="26.265753424657536"/>
    <x v="28"/>
    <x v="9"/>
    <n v="2.5863013698630137"/>
    <x v="28"/>
    <n v="5665097.8000000007"/>
  </r>
  <r>
    <n v="30297997"/>
    <s v="NOAH OLABORO OGOROCH"/>
    <x v="0"/>
    <s v="Male"/>
    <d v="1992-07-02T00:00:00"/>
    <d v="2023-06-01T00:00:00"/>
    <d v="2024-07-01T00:00:00"/>
    <m/>
    <n v="10763.76"/>
    <n v="16145.61"/>
    <n v="0"/>
    <n v="26909.37"/>
    <n v="0"/>
    <s v="Okay"/>
    <s v="TRUE"/>
    <b v="1"/>
    <b v="1"/>
    <b v="1"/>
    <n v="30.934246575342467"/>
    <x v="23"/>
    <x v="11"/>
    <n v="0.24931506849315069"/>
    <x v="23"/>
    <n v="753462.36"/>
  </r>
  <r>
    <n v="3030"/>
    <s v="SERAPHINE MUKEI MBITHI"/>
    <x v="1"/>
    <s v="Female"/>
    <d v="1981-02-02T00:00:00"/>
    <d v="2014-07-01T00:00:00"/>
    <d v="2014-07-01T00:00:00"/>
    <m/>
    <n v="212043.1"/>
    <n v="318047.39"/>
    <n v="0"/>
    <n v="530090.49"/>
    <n v="0"/>
    <s v="Okay"/>
    <s v="TRUE"/>
    <b v="1"/>
    <b v="1"/>
    <b v="1"/>
    <n v="33.43013698630137"/>
    <x v="19"/>
    <x v="27"/>
    <n v="10.257534246575343"/>
    <x v="19"/>
    <n v="9011538.3300000001"/>
  </r>
  <r>
    <n v="3031"/>
    <s v="ELIJAH NJUGUNA KUHUNYA"/>
    <x v="1"/>
    <s v="Male"/>
    <d v="1981-09-08T00:00:00"/>
    <d v="2014-07-01T00:00:00"/>
    <d v="2014-07-01T00:00:00"/>
    <m/>
    <n v="800002.75"/>
    <n v="1199989.53"/>
    <n v="0"/>
    <n v="1999992.28"/>
    <n v="0"/>
    <s v="Okay"/>
    <s v="TRUE"/>
    <b v="1"/>
    <b v="1"/>
    <b v="1"/>
    <n v="32.832876712328769"/>
    <x v="19"/>
    <x v="11"/>
    <n v="10.257534246575343"/>
    <x v="19"/>
    <n v="33999868.759999998"/>
  </r>
  <r>
    <n v="3033"/>
    <s v="DANIEL MUNYIRA KERONYA"/>
    <x v="1"/>
    <s v="Male"/>
    <d v="1980-12-11T00:00:00"/>
    <d v="2014-07-01T00:00:00"/>
    <d v="2014-07-01T00:00:00"/>
    <m/>
    <n v="417712.62"/>
    <n v="626603.48"/>
    <n v="0"/>
    <n v="1044316.1"/>
    <n v="0"/>
    <s v="Okay"/>
    <s v="TRUE"/>
    <b v="1"/>
    <b v="1"/>
    <b v="1"/>
    <n v="33.575342465753423"/>
    <x v="19"/>
    <x v="27"/>
    <n v="10.257534246575343"/>
    <x v="19"/>
    <n v="17753373.699999999"/>
  </r>
  <r>
    <n v="3038"/>
    <s v="GRACE MUTHONI MATHU"/>
    <x v="0"/>
    <s v="Female"/>
    <d v="1984-09-18T00:00:00"/>
    <d v="2014-07-17T00:00:00"/>
    <d v="2014-07-17T00:00:00"/>
    <m/>
    <n v="1730567.02"/>
    <n v="2521184.19"/>
    <n v="0"/>
    <n v="4251751.21"/>
    <n v="0"/>
    <s v="Okay"/>
    <s v="TRUE"/>
    <b v="1"/>
    <b v="1"/>
    <b v="1"/>
    <n v="29.846575342465755"/>
    <x v="8"/>
    <x v="9"/>
    <n v="10.213698630136987"/>
    <x v="8"/>
    <n v="85035024.200000003"/>
  </r>
  <r>
    <n v="30405471"/>
    <s v="MARY NYAMBURA MAINA"/>
    <x v="1"/>
    <s v="Female"/>
    <d v="1970-01-01T00:00:00"/>
    <d v="2019-06-01T00:00:00"/>
    <d v="2019-06-01T00:00:00"/>
    <m/>
    <n v="68325.59"/>
    <n v="100039.45"/>
    <n v="0"/>
    <n v="168365.04"/>
    <n v="0"/>
    <s v="Okay"/>
    <s v="TRUE"/>
    <b v="1"/>
    <b v="1"/>
    <b v="1"/>
    <n v="49.446575342465756"/>
    <x v="1"/>
    <x v="2"/>
    <n v="5.3369863013698629"/>
    <x v="1"/>
    <n v="1010190.24"/>
  </r>
  <r>
    <n v="30423778"/>
    <s v="PATRICK NJOROGE MWAURA"/>
    <x v="0"/>
    <s v="Male"/>
    <d v="1994-04-16T00:00:00"/>
    <d v="2023-03-01T00:00:00"/>
    <d v="2023-03-01T00:00:00"/>
    <m/>
    <n v="59261.63"/>
    <n v="88896.5"/>
    <n v="0"/>
    <n v="148158.13"/>
    <n v="0"/>
    <s v="Okay"/>
    <s v="TRUE"/>
    <b v="1"/>
    <b v="1"/>
    <b v="1"/>
    <n v="28.893150684931506"/>
    <x v="30"/>
    <x v="31"/>
    <n v="1.5863013698630137"/>
    <x v="30"/>
    <n v="4444743.9000000004"/>
  </r>
  <r>
    <n v="3043"/>
    <s v="Martha Wanjiku Muthoni"/>
    <x v="1"/>
    <s v="Female"/>
    <d v="1991-01-13T00:00:00"/>
    <d v="2014-11-01T00:00:00"/>
    <d v="2014-11-01T00:00:00"/>
    <m/>
    <n v="3621.02"/>
    <n v="47423.88"/>
    <n v="0"/>
    <n v="51044.9"/>
    <n v="0"/>
    <s v="Okay"/>
    <s v="TRUE"/>
    <b v="1"/>
    <b v="1"/>
    <b v="1"/>
    <n v="23.816438356164383"/>
    <x v="26"/>
    <x v="6"/>
    <n v="9.9205479452054792"/>
    <x v="26"/>
    <n v="1378212.3"/>
  </r>
  <r>
    <n v="3044"/>
    <s v="Daisy Chumo  Chemutai"/>
    <x v="1"/>
    <s v="Female"/>
    <d v="1985-01-01T00:00:00"/>
    <d v="2014-01-07T00:00:00"/>
    <d v="2014-07-01T00:00:00"/>
    <m/>
    <n v="3607.24"/>
    <n v="110749.69"/>
    <n v="0"/>
    <n v="114356.93"/>
    <n v="0"/>
    <s v="Okay"/>
    <s v="TRUE"/>
    <b v="1"/>
    <b v="1"/>
    <b v="1"/>
    <n v="29.035616438356165"/>
    <x v="16"/>
    <x v="9"/>
    <n v="10.257534246575343"/>
    <x v="16"/>
    <n v="2401495.5299999998"/>
  </r>
  <r>
    <n v="30449398"/>
    <s v="MERCY TENGAN MANYU"/>
    <x v="1"/>
    <s v="Female"/>
    <d v="1993-11-27T00:00:00"/>
    <d v="2019-07-23T00:00:00"/>
    <d v="2020-12-01T00:00:00"/>
    <m/>
    <n v="74944.73"/>
    <n v="108643.49"/>
    <n v="0"/>
    <n v="183588.22"/>
    <n v="0"/>
    <s v="Okay"/>
    <s v="TRUE"/>
    <b v="1"/>
    <b v="1"/>
    <b v="1"/>
    <n v="25.668493150684931"/>
    <x v="30"/>
    <x v="19"/>
    <n v="3.8328767123287673"/>
    <x v="30"/>
    <n v="5507646.5999999996"/>
  </r>
  <r>
    <n v="30500976"/>
    <s v="CHRISTABEL WANGARI KABURI"/>
    <x v="0"/>
    <s v="Female"/>
    <d v="1993-09-21T00:00:00"/>
    <d v="2018-11-05T00:00:00"/>
    <d v="2020-07-01T00:00:00"/>
    <m/>
    <n v="187746.63"/>
    <n v="277574.02"/>
    <n v="0"/>
    <n v="465320.65"/>
    <n v="0"/>
    <s v="Okay"/>
    <s v="TRUE"/>
    <b v="1"/>
    <b v="1"/>
    <b v="1"/>
    <n v="25.139726027397259"/>
    <x v="28"/>
    <x v="33"/>
    <n v="4.2520547945205482"/>
    <x v="28"/>
    <n v="13494298.850000001"/>
  </r>
  <r>
    <n v="3055"/>
    <s v="Jacqueline  Vose Kisiah"/>
    <x v="1"/>
    <s v="Female"/>
    <d v="1970-01-01T00:00:00"/>
    <d v="2014-01-10T00:00:00"/>
    <d v="1970-01-01T00:00:00"/>
    <m/>
    <n v="113768.81"/>
    <n v="170661.63"/>
    <n v="0"/>
    <n v="284430.44"/>
    <n v="0"/>
    <s v="Okay"/>
    <s v="FALSE"/>
    <b v="0"/>
    <b v="0"/>
    <b v="1"/>
    <n v="44.054794520547944"/>
    <x v="1"/>
    <x v="3"/>
    <n v="54.783561643835618"/>
    <x v="1"/>
    <n v="1706582.6400000001"/>
  </r>
  <r>
    <n v="30581226"/>
    <s v="LANGAT SHEM KIPKEMOI"/>
    <x v="0"/>
    <s v="Male"/>
    <d v="1992-06-02T00:00:00"/>
    <d v="2023-08-01T00:00:00"/>
    <d v="2023-08-01T00:00:00"/>
    <m/>
    <n v="44106.22"/>
    <n v="66159.350000000006"/>
    <n v="0"/>
    <n v="110265.57"/>
    <n v="0"/>
    <s v="Okay"/>
    <s v="TRUE"/>
    <b v="1"/>
    <b v="1"/>
    <b v="1"/>
    <n v="31.183561643835617"/>
    <x v="23"/>
    <x v="14"/>
    <n v="1.167123287671233"/>
    <x v="23"/>
    <n v="3087435.96"/>
  </r>
  <r>
    <n v="30610664"/>
    <s v="BRISON OBINA KISIVULI"/>
    <x v="0"/>
    <s v="Male"/>
    <d v="1992-10-08T00:00:00"/>
    <d v="2021-05-31T00:00:00"/>
    <d v="2021-10-01T00:00:00"/>
    <m/>
    <n v="43008.62"/>
    <n v="64514.96"/>
    <n v="0"/>
    <n v="107523.58"/>
    <n v="0"/>
    <s v="Okay"/>
    <s v="TRUE"/>
    <b v="1"/>
    <b v="1"/>
    <b v="1"/>
    <n v="28.663013698630138"/>
    <x v="23"/>
    <x v="9"/>
    <n v="3"/>
    <x v="23"/>
    <n v="3010660.24"/>
  </r>
  <r>
    <n v="30613001"/>
    <s v="EVA MUENI WACHEGE"/>
    <x v="0"/>
    <s v="Female"/>
    <d v="1988-08-20T00:00:00"/>
    <d v="2022-06-01T00:00:00"/>
    <d v="2022-06-01T00:00:00"/>
    <m/>
    <n v="493229.22"/>
    <n v="731695.93"/>
    <n v="0"/>
    <n v="1224925.1499999999"/>
    <n v="0"/>
    <s v="Okay"/>
    <s v="TRUE"/>
    <b v="1"/>
    <b v="1"/>
    <b v="1"/>
    <n v="33.802739726027397"/>
    <x v="10"/>
    <x v="27"/>
    <n v="2.3342465753424659"/>
    <x v="10"/>
    <n v="29398203.599999998"/>
  </r>
  <r>
    <n v="30619954"/>
    <s v="ABDUL REHMAN ALAM"/>
    <x v="0"/>
    <s v="Male"/>
    <d v="1986-01-26T00:00:00"/>
    <d v="2018-08-01T00:00:00"/>
    <d v="2014-11-10T00:00:00"/>
    <m/>
    <n v="1344031.47"/>
    <n v="1910389.81"/>
    <n v="0"/>
    <n v="3254421.28"/>
    <n v="0"/>
    <s v="Okay"/>
    <s v="TRUE"/>
    <b v="1"/>
    <b v="0"/>
    <b v="1"/>
    <n v="32.534246575342465"/>
    <x v="17"/>
    <x v="31"/>
    <n v="9.8958904109589039"/>
    <x v="17"/>
    <n v="71597268.159999996"/>
  </r>
  <r>
    <n v="30676518"/>
    <s v="Nickson Angutsutsu Madasio"/>
    <x v="0"/>
    <s v="Male"/>
    <d v="1993-10-10T00:00:00"/>
    <d v="2023-07-01T00:00:00"/>
    <d v="2023-12-01T00:00:00"/>
    <m/>
    <n v="13211.29"/>
    <n v="19816.93"/>
    <n v="0"/>
    <n v="33028.22"/>
    <n v="0"/>
    <s v="Okay"/>
    <s v="TRUE"/>
    <b v="1"/>
    <b v="1"/>
    <b v="1"/>
    <n v="29.742465753424657"/>
    <x v="30"/>
    <x v="22"/>
    <n v="0.83287671232876714"/>
    <x v="30"/>
    <n v="990846.60000000009"/>
  </r>
  <r>
    <n v="30748960"/>
    <s v="Wesly  Too"/>
    <x v="2"/>
    <s v="Male"/>
    <d v="1994-07-10T00:00:00"/>
    <d v="2022-01-01T00:00:00"/>
    <d v="2022-03-07T00:00:00"/>
    <m/>
    <n v="0"/>
    <n v="0"/>
    <n v="0"/>
    <n v="0"/>
    <n v="0"/>
    <s v="Okay"/>
    <s v="TRUE"/>
    <b v="1"/>
    <b v="1"/>
    <b v="1"/>
    <n v="27.4986301369863"/>
    <x v="30"/>
    <x v="19"/>
    <n v="2.56986301369863"/>
    <x v="30"/>
    <n v="0"/>
  </r>
  <r>
    <n v="3082"/>
    <s v="Sonia Yunita Akinyi Orwa"/>
    <x v="1"/>
    <s v="Female"/>
    <d v="1986-11-26T00:00:00"/>
    <d v="2014-11-01T00:00:00"/>
    <d v="2014-11-01T00:00:00"/>
    <m/>
    <n v="18291.36"/>
    <n v="216553.93"/>
    <n v="0"/>
    <n v="234845.29"/>
    <n v="0"/>
    <s v="Okay"/>
    <s v="TRUE"/>
    <b v="1"/>
    <b v="1"/>
    <b v="1"/>
    <n v="27.950684931506849"/>
    <x v="21"/>
    <x v="19"/>
    <n v="9.9205479452054792"/>
    <x v="21"/>
    <n v="5401441.6699999999"/>
  </r>
  <r>
    <n v="30835499"/>
    <s v="KELVIN OMONDI OKEYO"/>
    <x v="0"/>
    <s v="Male"/>
    <d v="1993-10-04T00:00:00"/>
    <d v="2021-12-23T00:00:00"/>
    <d v="2022-03-01T00:00:00"/>
    <m/>
    <n v="101295.95"/>
    <n v="151947.43"/>
    <n v="0"/>
    <n v="253243.38"/>
    <n v="0"/>
    <s v="Okay"/>
    <s v="TRUE"/>
    <b v="1"/>
    <b v="1"/>
    <b v="1"/>
    <n v="28.238356164383561"/>
    <x v="28"/>
    <x v="31"/>
    <n v="2.5863013698630137"/>
    <x v="28"/>
    <n v="7344058.0200000005"/>
  </r>
  <r>
    <n v="30912960"/>
    <s v="Lilian Ambasa"/>
    <x v="0"/>
    <s v="Female"/>
    <d v="1990-07-31T00:00:00"/>
    <d v="2023-06-28T00:00:00"/>
    <d v="2023-12-01T00:00:00"/>
    <m/>
    <n v="13211.29"/>
    <n v="19816.93"/>
    <n v="0"/>
    <n v="33028.22"/>
    <n v="0"/>
    <s v="Okay"/>
    <s v="TRUE"/>
    <b v="1"/>
    <b v="1"/>
    <b v="1"/>
    <n v="32.93150684931507"/>
    <x v="20"/>
    <x v="27"/>
    <n v="0.83287671232876714"/>
    <x v="20"/>
    <n v="858733.72"/>
  </r>
  <r>
    <n v="3094"/>
    <s v="DAVE NDONGA GICHANE"/>
    <x v="1"/>
    <s v="Male"/>
    <d v="1991-02-07T00:00:00"/>
    <d v="2016-11-07T00:00:00"/>
    <d v="2016-11-07T00:00:00"/>
    <m/>
    <n v="556825.41"/>
    <n v="835209.02"/>
    <n v="0"/>
    <n v="1392034.43"/>
    <n v="0"/>
    <s v="Okay"/>
    <s v="TRUE"/>
    <b v="1"/>
    <b v="1"/>
    <b v="1"/>
    <n v="25.767123287671232"/>
    <x v="26"/>
    <x v="23"/>
    <n v="7.9013698630136986"/>
    <x v="26"/>
    <n v="37584929.609999999"/>
  </r>
  <r>
    <n v="30950083"/>
    <s v="DANIEL  MUNENE KANGETHE"/>
    <x v="0"/>
    <s v="Male"/>
    <d v="1994-07-26T00:00:00"/>
    <d v="2023-12-31T00:00:00"/>
    <d v="2023-12-31T00:00:00"/>
    <m/>
    <n v="124007.99"/>
    <n v="185996.03999999998"/>
    <n v="0"/>
    <n v="310004.03000000003"/>
    <n v="0"/>
    <s v="Okay"/>
    <s v="TRUE"/>
    <b v="1"/>
    <b v="1"/>
    <b v="1"/>
    <n v="29.452054794520549"/>
    <x v="30"/>
    <x v="9"/>
    <n v="0.75068493150684934"/>
    <x v="30"/>
    <n v="9300120.9000000004"/>
  </r>
  <r>
    <n v="30980334"/>
    <s v="JOSEPH MANDELA SAGANA"/>
    <x v="0"/>
    <s v="Male"/>
    <d v="1992-07-30T00:00:00"/>
    <d v="2023-07-01T00:00:00"/>
    <d v="2023-07-01T00:00:00"/>
    <m/>
    <n v="58620.27"/>
    <n v="87930.35"/>
    <n v="0"/>
    <n v="146550.62"/>
    <n v="0"/>
    <s v="Okay"/>
    <s v="TRUE"/>
    <b v="1"/>
    <b v="1"/>
    <b v="1"/>
    <n v="30.93972602739726"/>
    <x v="23"/>
    <x v="22"/>
    <n v="1.252054794520548"/>
    <x v="23"/>
    <n v="4103417.36"/>
  </r>
  <r>
    <n v="31106471"/>
    <s v="KENNETH WACHIRA  MACHIRA"/>
    <x v="0"/>
    <s v="Male"/>
    <d v="1993-07-24T00:00:00"/>
    <d v="2018-09-01T00:00:00"/>
    <d v="2021-11-01T00:00:00"/>
    <m/>
    <n v="153675.59"/>
    <n v="230488.51"/>
    <n v="0"/>
    <n v="384164.1"/>
    <n v="0"/>
    <s v="Okay"/>
    <s v="TRUE"/>
    <b v="1"/>
    <b v="1"/>
    <b v="1"/>
    <n v="25.123287671232877"/>
    <x v="28"/>
    <x v="31"/>
    <n v="2.9150684931506849"/>
    <x v="28"/>
    <n v="11140758.899999999"/>
  </r>
  <r>
    <n v="3117"/>
    <s v="CONCEPTOR MUKALA MWIWA"/>
    <x v="1"/>
    <s v="Female"/>
    <d v="1977-04-14T00:00:00"/>
    <d v="2017-05-22T00:00:00"/>
    <d v="2017-05-22T00:00:00"/>
    <m/>
    <n v="121681.43"/>
    <n v="182508.99"/>
    <n v="0"/>
    <n v="304190.42"/>
    <n v="0"/>
    <s v="Okay"/>
    <s v="TRUE"/>
    <b v="1"/>
    <b v="1"/>
    <b v="1"/>
    <n v="40.131506849315066"/>
    <x v="5"/>
    <x v="8"/>
    <n v="7.3643835616438356"/>
    <x v="5"/>
    <n v="3954475.46"/>
  </r>
  <r>
    <n v="3121"/>
    <s v="Lyndon Erima Marani"/>
    <x v="1"/>
    <s v="Male"/>
    <d v="1977-09-08T00:00:00"/>
    <d v="2014-11-01T00:00:00"/>
    <d v="2015-02-01T00:00:00"/>
    <m/>
    <n v="80340.070000000007"/>
    <n v="651802.14"/>
    <n v="0"/>
    <n v="732142.21"/>
    <n v="0"/>
    <s v="Okay"/>
    <s v="TRUE"/>
    <b v="1"/>
    <b v="1"/>
    <b v="1"/>
    <n v="37.172602739726024"/>
    <x v="5"/>
    <x v="5"/>
    <n v="9.668493150684931"/>
    <x v="5"/>
    <n v="9517848.7300000004"/>
  </r>
  <r>
    <n v="31310955"/>
    <s v="JULLY AWINO ATENG"/>
    <x v="0"/>
    <s v="Female"/>
    <d v="1994-11-10T00:00:00"/>
    <d v="2019-04-23T00:00:00"/>
    <d v="2019-08-01T00:00:00"/>
    <m/>
    <n v="155698.85999999999"/>
    <n v="230347.28"/>
    <n v="0"/>
    <n v="386046.14"/>
    <n v="0"/>
    <s v="Okay"/>
    <s v="TRUE"/>
    <b v="1"/>
    <b v="1"/>
    <b v="1"/>
    <n v="24.465753424657535"/>
    <x v="31"/>
    <x v="21"/>
    <n v="5.1698630136986301"/>
    <x v="31"/>
    <n v="11967430.34"/>
  </r>
  <r>
    <n v="31442079"/>
    <s v="MERCY MUMBI NGUGI"/>
    <x v="1"/>
    <s v="Female"/>
    <d v="1993-11-24T00:00:00"/>
    <d v="2020-12-14T00:00:00"/>
    <d v="2021-04-01T00:00:00"/>
    <m/>
    <n v="127752.6"/>
    <n v="191628.39"/>
    <n v="0"/>
    <n v="319380.99"/>
    <n v="0"/>
    <s v="Okay"/>
    <s v="TRUE"/>
    <b v="1"/>
    <b v="1"/>
    <b v="1"/>
    <n v="27.073972602739726"/>
    <x v="30"/>
    <x v="19"/>
    <n v="3.5013698630136987"/>
    <x v="30"/>
    <n v="9581429.6999999993"/>
  </r>
  <r>
    <n v="31511520"/>
    <s v="Hafidh Muhdhar Ali"/>
    <x v="0"/>
    <s v="Male"/>
    <d v="1994-10-09T00:00:00"/>
    <d v="2023-10-09T00:00:00"/>
    <d v="2024-06-01T00:00:00"/>
    <m/>
    <n v="16741.759999999998"/>
    <n v="25112.6"/>
    <n v="0"/>
    <n v="41854.36"/>
    <n v="0"/>
    <s v="Okay"/>
    <s v="TRUE"/>
    <b v="1"/>
    <b v="1"/>
    <b v="1"/>
    <n v="29.019178082191782"/>
    <x v="31"/>
    <x v="9"/>
    <n v="0.33150684931506852"/>
    <x v="31"/>
    <n v="1297485.1599999999"/>
  </r>
  <r>
    <n v="31558649"/>
    <s v="Judy  Adhiambo"/>
    <x v="0"/>
    <s v="Female"/>
    <d v="1994-11-21T00:00:00"/>
    <d v="2023-10-02T00:00:00"/>
    <d v="2024-02-01T00:00:00"/>
    <m/>
    <n v="32177.200000000001"/>
    <n v="48265.75"/>
    <n v="0"/>
    <n v="80442.95"/>
    <n v="0"/>
    <s v="Okay"/>
    <s v="TRUE"/>
    <b v="1"/>
    <b v="1"/>
    <b v="1"/>
    <n v="28.882191780821916"/>
    <x v="31"/>
    <x v="9"/>
    <n v="0.66301369863013704"/>
    <x v="31"/>
    <n v="2493731.4499999997"/>
  </r>
  <r>
    <n v="31587690"/>
    <s v="CLARA CHELANGAT TERER"/>
    <x v="0"/>
    <s v="Female"/>
    <d v="1994-11-18T00:00:00"/>
    <d v="2020-08-01T00:00:00"/>
    <d v="2022-01-01T00:00:00"/>
    <m/>
    <n v="126701.12"/>
    <n v="190051.25"/>
    <n v="0"/>
    <n v="316752.37"/>
    <n v="0"/>
    <s v="Okay"/>
    <s v="TRUE"/>
    <b v="1"/>
    <b v="1"/>
    <b v="1"/>
    <n v="25.720547945205478"/>
    <x v="31"/>
    <x v="19"/>
    <n v="2.7479452054794522"/>
    <x v="31"/>
    <n v="9819323.4700000007"/>
  </r>
  <r>
    <n v="31674628"/>
    <s v="Immaculate Binti Namai"/>
    <x v="0"/>
    <s v="Female"/>
    <d v="1994-12-09T00:00:00"/>
    <d v="2023-07-03T00:00:00"/>
    <d v="2023-12-01T00:00:00"/>
    <m/>
    <n v="159159.5"/>
    <n v="238739.20000000001"/>
    <n v="0"/>
    <n v="397898.7"/>
    <n v="0"/>
    <s v="Okay"/>
    <s v="TRUE"/>
    <b v="1"/>
    <b v="1"/>
    <b v="1"/>
    <n v="28.583561643835615"/>
    <x v="31"/>
    <x v="31"/>
    <n v="0.83287671232876714"/>
    <x v="31"/>
    <n v="12334859.700000001"/>
  </r>
  <r>
    <n v="3170"/>
    <s v="George Wangasa Wafula"/>
    <x v="1"/>
    <s v="Male"/>
    <d v="1980-08-15T00:00:00"/>
    <d v="2015-03-01T00:00:00"/>
    <d v="2015-03-01T00:00:00"/>
    <m/>
    <n v="9252.9"/>
    <n v="145013.47999999998"/>
    <n v="0"/>
    <n v="154266.38"/>
    <n v="0"/>
    <s v="Okay"/>
    <s v="TRUE"/>
    <b v="1"/>
    <b v="1"/>
    <b v="1"/>
    <n v="34.564383561643837"/>
    <x v="18"/>
    <x v="4"/>
    <n v="9.5917808219178085"/>
    <x v="18"/>
    <n v="2468262.08"/>
  </r>
  <r>
    <n v="3171"/>
    <s v="Vanessa Loise Mbinya"/>
    <x v="1"/>
    <s v="Female"/>
    <d v="1978-12-19T00:00:00"/>
    <d v="2015-07-01T00:00:00"/>
    <d v="2015-07-01T00:00:00"/>
    <m/>
    <n v="82154.23"/>
    <n v="110404.70999999999"/>
    <n v="0"/>
    <n v="192558.94"/>
    <n v="0"/>
    <s v="Okay"/>
    <s v="TRUE"/>
    <b v="1"/>
    <b v="1"/>
    <b v="1"/>
    <n v="36.556164383561644"/>
    <x v="15"/>
    <x v="29"/>
    <n v="9.257534246575343"/>
    <x v="15"/>
    <n v="2888384.1"/>
  </r>
  <r>
    <n v="31714865"/>
    <s v="Faith Kendi Kiogora"/>
    <x v="0"/>
    <s v="Female"/>
    <d v="1994-02-07T00:00:00"/>
    <d v="2023-07-01T00:00:00"/>
    <d v="2023-12-01T00:00:00"/>
    <m/>
    <n v="175130.42"/>
    <n v="262654.83"/>
    <n v="0"/>
    <n v="437785.25"/>
    <n v="0"/>
    <s v="Okay"/>
    <s v="TRUE"/>
    <b v="1"/>
    <b v="1"/>
    <b v="1"/>
    <n v="29.413698630136988"/>
    <x v="30"/>
    <x v="9"/>
    <n v="0.83287671232876714"/>
    <x v="30"/>
    <n v="13133557.5"/>
  </r>
  <r>
    <n v="3173"/>
    <s v="DORIS JEPCHUMBA KIPROTICH"/>
    <x v="1"/>
    <s v="Female"/>
    <d v="1988-06-26T00:00:00"/>
    <d v="2014-10-01T00:00:00"/>
    <d v="2014-10-01T00:00:00"/>
    <m/>
    <n v="459712.01"/>
    <n v="689567.63"/>
    <n v="0"/>
    <n v="1149279.6399999999"/>
    <n v="0"/>
    <s v="Okay"/>
    <s v="TRUE"/>
    <b v="1"/>
    <b v="1"/>
    <b v="1"/>
    <n v="26.282191780821918"/>
    <x v="10"/>
    <x v="33"/>
    <n v="10.005479452054795"/>
    <x v="10"/>
    <n v="27582711.359999999"/>
  </r>
  <r>
    <n v="3174"/>
    <s v="JONAH GATHAMA WACHIRA"/>
    <x v="1"/>
    <s v="Male"/>
    <d v="1983-10-06T00:00:00"/>
    <d v="2014-10-13T00:00:00"/>
    <d v="2014-10-13T00:00:00"/>
    <m/>
    <n v="1408350.87"/>
    <n v="2598650.34"/>
    <n v="0"/>
    <n v="4007001.21"/>
    <n v="0"/>
    <s v="Okay"/>
    <s v="TRUE"/>
    <b v="1"/>
    <b v="1"/>
    <b v="1"/>
    <n v="31.041095890410958"/>
    <x v="13"/>
    <x v="14"/>
    <n v="9.9726027397260282"/>
    <x v="13"/>
    <n v="76133022.989999995"/>
  </r>
  <r>
    <n v="3179"/>
    <s v="Geoffrey Mutunga  Nzau"/>
    <x v="1"/>
    <s v="Male"/>
    <d v="1964-07-04T00:00:00"/>
    <d v="2016-03-07T00:00:00"/>
    <d v="2016-03-07T00:00:00"/>
    <m/>
    <n v="4779765.55"/>
    <n v="7014108.9199999999"/>
    <n v="0"/>
    <n v="11793874.470000001"/>
    <n v="0"/>
    <s v="Okay"/>
    <s v="TRUE"/>
    <b v="1"/>
    <b v="1"/>
    <b v="1"/>
    <n v="51.709589041095889"/>
    <x v="32"/>
    <x v="40"/>
    <n v="8.5726027397260278"/>
    <x v="25"/>
    <n v="0"/>
  </r>
  <r>
    <n v="318"/>
    <s v="Henry Ajola"/>
    <x v="1"/>
    <s v="Male"/>
    <d v="1962-12-12T00:00:00"/>
    <d v="1970-01-01T00:00:00"/>
    <d v="1970-01-01T00:00:00"/>
    <m/>
    <n v="0"/>
    <n v="353725.51"/>
    <n v="0"/>
    <n v="353725.51"/>
    <n v="0"/>
    <s v="Okay"/>
    <s v="TRUE"/>
    <b v="0"/>
    <b v="1"/>
    <b v="1"/>
    <n v="7.0602739726027401"/>
    <x v="25"/>
    <x v="24"/>
    <n v="54.783561643835618"/>
    <x v="25"/>
    <n v="0"/>
  </r>
  <r>
    <n v="31800286"/>
    <s v="LISA WAMBUI MWANGI"/>
    <x v="0"/>
    <s v="Female"/>
    <d v="1995-02-12T00:00:00"/>
    <d v="2022-09-01T00:00:00"/>
    <d v="2022-09-01T00:00:00"/>
    <m/>
    <n v="66242.25"/>
    <n v="99367.51"/>
    <n v="0"/>
    <n v="165609.76"/>
    <n v="0"/>
    <s v="Okay"/>
    <s v="TRUE"/>
    <b v="1"/>
    <b v="1"/>
    <b v="1"/>
    <n v="27.56986301369863"/>
    <x v="31"/>
    <x v="19"/>
    <n v="2.0821917808219177"/>
    <x v="31"/>
    <n v="5133902.5600000005"/>
  </r>
  <r>
    <n v="3181"/>
    <s v="JANET WAHITO KIBUGI"/>
    <x v="0"/>
    <s v="Female"/>
    <d v="1987-05-23T00:00:00"/>
    <d v="2014-10-15T00:00:00"/>
    <d v="2014-10-15T00:00:00"/>
    <m/>
    <n v="882134.83"/>
    <n v="1322342.74"/>
    <n v="0"/>
    <n v="2204477.5699999998"/>
    <n v="0"/>
    <s v="Okay"/>
    <s v="TRUE"/>
    <b v="1"/>
    <b v="1"/>
    <b v="1"/>
    <n v="27.416438356164385"/>
    <x v="21"/>
    <x v="19"/>
    <n v="9.9671232876712335"/>
    <x v="21"/>
    <n v="50702984.109999999"/>
  </r>
  <r>
    <n v="31817180"/>
    <s v="ALBERT BEGI OGOTI"/>
    <x v="0"/>
    <s v="Male"/>
    <d v="1995-01-30T00:00:00"/>
    <d v="2023-03-01T00:00:00"/>
    <d v="2023-03-01T00:00:00"/>
    <m/>
    <n v="86197.22"/>
    <n v="129295.83"/>
    <n v="0"/>
    <n v="215493.05"/>
    <n v="0"/>
    <s v="Okay"/>
    <s v="TRUE"/>
    <b v="1"/>
    <b v="1"/>
    <b v="1"/>
    <n v="28.101369863013698"/>
    <x v="31"/>
    <x v="31"/>
    <n v="1.5863013698630137"/>
    <x v="31"/>
    <n v="6680284.5499999998"/>
  </r>
  <r>
    <n v="31864810"/>
    <s v="Sheilah Jepkogei Kimutai"/>
    <x v="0"/>
    <s v="Female"/>
    <d v="1994-11-26T00:00:00"/>
    <d v="2023-11-06T00:00:00"/>
    <d v="2024-06-01T00:00:00"/>
    <m/>
    <n v="15000"/>
    <n v="22500"/>
    <n v="0"/>
    <n v="37500"/>
    <n v="0"/>
    <s v="Okay"/>
    <s v="TRUE"/>
    <b v="1"/>
    <b v="1"/>
    <b v="1"/>
    <n v="28.964383561643835"/>
    <x v="31"/>
    <x v="9"/>
    <n v="0.33150684931506852"/>
    <x v="31"/>
    <n v="1162500"/>
  </r>
  <r>
    <n v="31879915"/>
    <s v="Lynette Karwitha Kinoti"/>
    <x v="1"/>
    <s v="Female"/>
    <d v="1994-09-21T00:00:00"/>
    <d v="2023-07-01T00:00:00"/>
    <d v="2023-12-01T00:00:00"/>
    <m/>
    <n v="12848.24"/>
    <n v="19272.349999999999"/>
    <n v="0"/>
    <n v="32120.59"/>
    <n v="0"/>
    <s v="Okay"/>
    <s v="TRUE"/>
    <b v="1"/>
    <b v="1"/>
    <b v="1"/>
    <n v="28.794520547945204"/>
    <x v="30"/>
    <x v="9"/>
    <n v="0.83287671232876714"/>
    <x v="30"/>
    <n v="963617.7"/>
  </r>
  <r>
    <n v="31995418"/>
    <s v="FAITH MUKAMI MUTUGI"/>
    <x v="1"/>
    <s v="Female"/>
    <d v="1994-09-15T00:00:00"/>
    <d v="2018-05-07T00:00:00"/>
    <d v="2021-01-01T00:00:00"/>
    <m/>
    <n v="43414.17"/>
    <n v="62834.57"/>
    <n v="0"/>
    <n v="106248.74"/>
    <n v="0"/>
    <s v="Okay"/>
    <s v="TRUE"/>
    <b v="1"/>
    <b v="1"/>
    <b v="1"/>
    <n v="23.657534246575342"/>
    <x v="30"/>
    <x v="33"/>
    <n v="3.7479452054794522"/>
    <x v="30"/>
    <n v="3187462.2"/>
  </r>
  <r>
    <n v="32005668"/>
    <s v="Ronard Peter Kibet"/>
    <x v="0"/>
    <s v="Male"/>
    <d v="1994-09-07T00:00:00"/>
    <d v="2021-02-15T00:00:00"/>
    <d v="2024-03-01T00:00:00"/>
    <m/>
    <n v="59940"/>
    <n v="89910"/>
    <n v="0"/>
    <n v="149850"/>
    <n v="0"/>
    <s v="Okay"/>
    <s v="TRUE"/>
    <b v="1"/>
    <b v="1"/>
    <b v="1"/>
    <n v="26.460273972602739"/>
    <x v="30"/>
    <x v="9"/>
    <n v="0.58356164383561648"/>
    <x v="30"/>
    <n v="4495500"/>
  </r>
  <r>
    <n v="32018010"/>
    <s v="USHMITA KERAI  RAVILAL"/>
    <x v="1"/>
    <s v="Male"/>
    <d v="1995-05-29T00:00:00"/>
    <d v="2020-03-01T00:00:00"/>
    <d v="2020-03-01T00:00:00"/>
    <m/>
    <n v="128488.65"/>
    <n v="192735.6"/>
    <n v="0"/>
    <n v="321224.25"/>
    <n v="0"/>
    <s v="Okay"/>
    <s v="TRUE"/>
    <b v="1"/>
    <b v="1"/>
    <b v="1"/>
    <n v="24.775342465753425"/>
    <x v="31"/>
    <x v="21"/>
    <n v="4.5863013698630137"/>
    <x v="31"/>
    <n v="9957951.75"/>
  </r>
  <r>
    <n v="3203"/>
    <s v="Irene Naomi Sumba"/>
    <x v="1"/>
    <s v="Female"/>
    <d v="1982-11-16T00:00:00"/>
    <d v="2015-02-01T00:00:00"/>
    <d v="2015-02-01T00:00:00"/>
    <m/>
    <n v="39393.14"/>
    <n v="447441.8"/>
    <n v="0"/>
    <n v="486834.94"/>
    <n v="0"/>
    <s v="Okay"/>
    <s v="TRUE"/>
    <b v="1"/>
    <b v="1"/>
    <b v="1"/>
    <n v="32.232876712328768"/>
    <x v="13"/>
    <x v="11"/>
    <n v="9.668493150684931"/>
    <x v="13"/>
    <n v="9249863.8599999994"/>
  </r>
  <r>
    <n v="32036258"/>
    <s v="LUCIAN BACIL KUMBA"/>
    <x v="0"/>
    <s v="Male"/>
    <d v="1995-06-16T00:00:00"/>
    <d v="2019-05-08T00:00:00"/>
    <d v="2022-03-01T00:00:00"/>
    <m/>
    <n v="110348.64"/>
    <n v="165538.99"/>
    <n v="0"/>
    <n v="275887.63"/>
    <n v="0"/>
    <s v="Okay"/>
    <s v="TRUE"/>
    <b v="1"/>
    <b v="1"/>
    <b v="1"/>
    <n v="23.909589041095892"/>
    <x v="31"/>
    <x v="33"/>
    <n v="2.5863013698630137"/>
    <x v="31"/>
    <n v="8552516.5299999993"/>
  </r>
  <r>
    <n v="32107717"/>
    <s v="EVERLINE KAMENE YUMAA"/>
    <x v="0"/>
    <s v="Female"/>
    <d v="1995-07-14T00:00:00"/>
    <d v="2022-07-05T00:00:00"/>
    <d v="2022-12-01T00:00:00"/>
    <m/>
    <n v="96734.62"/>
    <n v="145101.43"/>
    <n v="0"/>
    <n v="241836.05"/>
    <n v="0"/>
    <s v="Okay"/>
    <s v="TRUE"/>
    <b v="1"/>
    <b v="1"/>
    <b v="1"/>
    <n v="26.994520547945207"/>
    <x v="31"/>
    <x v="19"/>
    <n v="1.832876712328767"/>
    <x v="31"/>
    <n v="7496917.5499999998"/>
  </r>
  <r>
    <n v="3213"/>
    <s v="LINCOLN NDUNGU WAMBUI"/>
    <x v="1"/>
    <s v="Male"/>
    <d v="1988-03-05T00:00:00"/>
    <d v="2014-11-03T00:00:00"/>
    <d v="2014-11-03T00:00:00"/>
    <m/>
    <n v="27287.7"/>
    <n v="240510.8"/>
    <n v="0"/>
    <n v="267798.5"/>
    <n v="0"/>
    <s v="Okay"/>
    <s v="TRUE"/>
    <b v="1"/>
    <b v="1"/>
    <b v="1"/>
    <n v="26.682191780821917"/>
    <x v="10"/>
    <x v="33"/>
    <n v="9.9150684931506845"/>
    <x v="10"/>
    <n v="6427164"/>
  </r>
  <r>
    <n v="32133867"/>
    <s v="MERCY NJERI WAHOME"/>
    <x v="1"/>
    <s v="Female"/>
    <d v="1970-01-01T00:00:00"/>
    <d v="2018-11-01T00:00:00"/>
    <d v="2018-11-01T00:00:00"/>
    <m/>
    <n v="136287.49"/>
    <n v="201050.01"/>
    <n v="0"/>
    <n v="337337.5"/>
    <n v="0"/>
    <s v="Okay"/>
    <s v="TRUE"/>
    <b v="1"/>
    <b v="1"/>
    <b v="1"/>
    <n v="48.865753424657534"/>
    <x v="1"/>
    <x v="13"/>
    <n v="5.9178082191780819"/>
    <x v="1"/>
    <n v="2024025"/>
  </r>
  <r>
    <n v="3217"/>
    <s v="MELVIN ANYANGO UHURU"/>
    <x v="1"/>
    <s v="Female"/>
    <d v="1989-10-26T00:00:00"/>
    <d v="2014-11-10T00:00:00"/>
    <d v="2014-11-10T00:00:00"/>
    <m/>
    <n v="41335.19"/>
    <n v="382086.92"/>
    <n v="0"/>
    <n v="423422.11"/>
    <n v="0"/>
    <s v="Okay"/>
    <s v="TRUE"/>
    <b v="1"/>
    <b v="1"/>
    <b v="1"/>
    <n v="25.057534246575344"/>
    <x v="20"/>
    <x v="23"/>
    <n v="9.8958904109589039"/>
    <x v="20"/>
    <n v="11008974.859999999"/>
  </r>
  <r>
    <n v="32186478"/>
    <s v="Floridah Kambura Muthinja"/>
    <x v="1"/>
    <s v="Female"/>
    <d v="1995-05-27T00:00:00"/>
    <d v="2021-01-25T00:00:00"/>
    <d v="2021-05-01T00:00:00"/>
    <m/>
    <n v="44052.29"/>
    <n v="66078.17"/>
    <n v="0"/>
    <n v="110130.46"/>
    <n v="0"/>
    <s v="Okay"/>
    <s v="TRUE"/>
    <b v="1"/>
    <b v="1"/>
    <b v="1"/>
    <n v="25.684931506849313"/>
    <x v="31"/>
    <x v="23"/>
    <n v="3.419178082191781"/>
    <x v="31"/>
    <n v="3414044.2600000002"/>
  </r>
  <r>
    <n v="32187838"/>
    <s v="SYLVESTER KIAMBURA MUCHUI"/>
    <x v="0"/>
    <s v="Male"/>
    <d v="1995-04-01T00:00:00"/>
    <d v="2019-12-23T00:00:00"/>
    <d v="2018-07-09T00:00:00"/>
    <m/>
    <n v="267684.23"/>
    <n v="397496.76"/>
    <n v="0"/>
    <n v="665180.99"/>
    <n v="0"/>
    <s v="Okay"/>
    <s v="TRUE"/>
    <b v="1"/>
    <b v="0"/>
    <b v="1"/>
    <n v="24.745205479452054"/>
    <x v="31"/>
    <x v="6"/>
    <n v="6.2328767123287667"/>
    <x v="31"/>
    <n v="20620610.690000001"/>
  </r>
  <r>
    <n v="32194080"/>
    <s v="Carenanne Imbatswa Injendi"/>
    <x v="0"/>
    <s v="Female"/>
    <d v="1993-10-31T00:00:00"/>
    <d v="2022-12-06T00:00:00"/>
    <d v="2023-06-01T00:00:00"/>
    <m/>
    <n v="52201.54"/>
    <n v="78306.42"/>
    <n v="0"/>
    <n v="130507.96"/>
    <n v="0"/>
    <s v="Okay"/>
    <s v="TRUE"/>
    <b v="1"/>
    <b v="1"/>
    <b v="1"/>
    <n v="29.117808219178084"/>
    <x v="30"/>
    <x v="9"/>
    <n v="1.3342465753424657"/>
    <x v="30"/>
    <n v="3915238.8000000003"/>
  </r>
  <r>
    <n v="32314874"/>
    <s v="ALLAN OCHIENG OMONDI"/>
    <x v="1"/>
    <s v="Male"/>
    <d v="1995-06-28T00:00:00"/>
    <d v="2022-07-01T00:00:00"/>
    <d v="2022-07-01T00:00:00"/>
    <m/>
    <n v="32799.29"/>
    <n v="43397.01"/>
    <n v="0"/>
    <n v="76196.3"/>
    <n v="0"/>
    <s v="Okay"/>
    <s v="TRUE"/>
    <b v="1"/>
    <b v="1"/>
    <b v="1"/>
    <n v="27.027397260273972"/>
    <x v="31"/>
    <x v="19"/>
    <n v="2.2520547945205478"/>
    <x v="31"/>
    <n v="2362085.3000000003"/>
  </r>
  <r>
    <n v="32415940"/>
    <s v="Lilian Mutheu Mulwa"/>
    <x v="0"/>
    <s v="Female"/>
    <d v="1994-12-02T00:00:00"/>
    <d v="2023-06-19T00:00:00"/>
    <d v="2023-12-01T00:00:00"/>
    <m/>
    <n v="30025.66"/>
    <n v="45038.48"/>
    <n v="0"/>
    <n v="75064.14"/>
    <n v="0"/>
    <s v="Okay"/>
    <s v="TRUE"/>
    <b v="1"/>
    <b v="1"/>
    <b v="1"/>
    <n v="28.564383561643837"/>
    <x v="31"/>
    <x v="9"/>
    <n v="0.83287671232876714"/>
    <x v="31"/>
    <n v="2326988.34"/>
  </r>
  <r>
    <n v="32416493"/>
    <s v="MACKRINE ODHIAMBO DIANA"/>
    <x v="0"/>
    <s v="Female"/>
    <d v="1995-10-16T00:00:00"/>
    <d v="2023-12-31T00:00:00"/>
    <d v="2023-12-31T00:00:00"/>
    <m/>
    <n v="59185.63"/>
    <n v="88778.45"/>
    <n v="0"/>
    <n v="147964.07999999999"/>
    <n v="0"/>
    <s v="Okay"/>
    <s v="TRUE"/>
    <b v="1"/>
    <b v="1"/>
    <b v="1"/>
    <n v="28.227397260273971"/>
    <x v="33"/>
    <x v="31"/>
    <n v="0.75068493150684934"/>
    <x v="32"/>
    <n v="4734850.5599999996"/>
  </r>
  <r>
    <n v="32433120"/>
    <s v="Valarie Akinyi Ogolla"/>
    <x v="0"/>
    <s v="Female"/>
    <d v="1995-02-04T00:00:00"/>
    <d v="2023-07-01T00:00:00"/>
    <d v="2023-12-01T00:00:00"/>
    <m/>
    <n v="25000"/>
    <n v="37500"/>
    <n v="0"/>
    <n v="62500"/>
    <n v="0"/>
    <s v="Okay"/>
    <s v="TRUE"/>
    <b v="1"/>
    <b v="1"/>
    <b v="1"/>
    <n v="28.421917808219177"/>
    <x v="31"/>
    <x v="31"/>
    <n v="0.83287671232876714"/>
    <x v="31"/>
    <n v="1937500"/>
  </r>
  <r>
    <n v="32451765"/>
    <s v="CLIFF MALACHI  OSORO"/>
    <x v="0"/>
    <s v="Male"/>
    <d v="1995-10-12T00:00:00"/>
    <d v="2022-06-01T00:00:00"/>
    <d v="2024-03-01T00:00:00"/>
    <m/>
    <n v="32715"/>
    <n v="49072.5"/>
    <n v="0"/>
    <n v="81787.5"/>
    <n v="0"/>
    <s v="Okay"/>
    <s v="TRUE"/>
    <b v="1"/>
    <b v="1"/>
    <b v="1"/>
    <n v="26.654794520547945"/>
    <x v="33"/>
    <x v="31"/>
    <n v="0.58356164383561648"/>
    <x v="32"/>
    <n v="2617200"/>
  </r>
  <r>
    <n v="32457162"/>
    <s v="ANGELA VUNYALI KAIGA"/>
    <x v="1"/>
    <s v="Female"/>
    <d v="1993-09-06T00:00:00"/>
    <d v="1993-06-01T00:00:00"/>
    <d v="2022-10-01T00:00:00"/>
    <m/>
    <n v="23080.74"/>
    <n v="28313.75"/>
    <n v="0"/>
    <n v="51394.49"/>
    <n v="0"/>
    <s v="Okay"/>
    <s v="TRUE"/>
    <b v="1"/>
    <b v="1"/>
    <b v="0"/>
    <n v="0.26575342465753427"/>
    <x v="28"/>
    <x v="9"/>
    <n v="2"/>
    <x v="28"/>
    <n v="1490440.21"/>
  </r>
  <r>
    <n v="32508633"/>
    <s v="STELLAH CHEPCHIRCHIR LIMO"/>
    <x v="0"/>
    <s v="Female"/>
    <d v="1995-06-04T00:00:00"/>
    <d v="2022-07-01T00:00:00"/>
    <d v="2022-07-01T00:00:00"/>
    <m/>
    <n v="104790.98"/>
    <n v="157182.78"/>
    <n v="0"/>
    <n v="261973.76000000001"/>
    <n v="0"/>
    <s v="Okay"/>
    <s v="TRUE"/>
    <b v="1"/>
    <b v="1"/>
    <b v="1"/>
    <n v="27.093150684931508"/>
    <x v="31"/>
    <x v="19"/>
    <n v="2.2520547945205478"/>
    <x v="31"/>
    <n v="8121186.5600000005"/>
  </r>
  <r>
    <n v="32519896"/>
    <s v="BENJAMIN KALOKI  MUUO"/>
    <x v="0"/>
    <s v="Male"/>
    <d v="1995-08-11T00:00:00"/>
    <d v="2020-03-01T00:00:00"/>
    <d v="2020-03-01T00:00:00"/>
    <m/>
    <n v="247798.33"/>
    <n v="371690.92"/>
    <n v="0"/>
    <n v="619489.25"/>
    <n v="0"/>
    <s v="Okay"/>
    <s v="TRUE"/>
    <b v="1"/>
    <b v="1"/>
    <b v="1"/>
    <n v="24.572602739726026"/>
    <x v="31"/>
    <x v="21"/>
    <n v="4.5863013698630137"/>
    <x v="31"/>
    <n v="19204166.75"/>
  </r>
  <r>
    <n v="32527677"/>
    <s v="Julius Gopima Omweri"/>
    <x v="0"/>
    <s v="Male"/>
    <d v="1995-07-09T00:00:00"/>
    <d v="2024-03-25T00:00:00"/>
    <d v="2024-06-01T00:00:00"/>
    <m/>
    <n v="22601.4"/>
    <n v="33902.080000000002"/>
    <n v="0"/>
    <n v="56503.48"/>
    <n v="0"/>
    <s v="Okay"/>
    <s v="TRUE"/>
    <b v="1"/>
    <b v="1"/>
    <b v="1"/>
    <n v="28.731506849315068"/>
    <x v="31"/>
    <x v="31"/>
    <n v="0.33150684931506852"/>
    <x v="31"/>
    <n v="1751607.8800000001"/>
  </r>
  <r>
    <n v="32614573"/>
    <s v="MARK AARON ODUNGA"/>
    <x v="0"/>
    <s v="Male"/>
    <d v="1995-02-20T00:00:00"/>
    <d v="2020-05-26T00:00:00"/>
    <d v="2020-09-01T00:00:00"/>
    <m/>
    <n v="327411.06"/>
    <n v="482031.14"/>
    <n v="0"/>
    <n v="809442.2"/>
    <n v="0"/>
    <s v="Okay"/>
    <s v="TRUE"/>
    <b v="1"/>
    <b v="1"/>
    <b v="1"/>
    <n v="25.279452054794522"/>
    <x v="31"/>
    <x v="23"/>
    <n v="4.0821917808219181"/>
    <x v="31"/>
    <n v="25092708.199999999"/>
  </r>
  <r>
    <n v="32628626"/>
    <s v="AGNESS ALUOCH ONYANGO"/>
    <x v="1"/>
    <s v="Female"/>
    <d v="1995-12-31T00:00:00"/>
    <d v="2018-08-13T00:00:00"/>
    <d v="2020-12-01T00:00:00"/>
    <m/>
    <n v="70340.73"/>
    <n v="103153.25"/>
    <n v="0"/>
    <n v="173493.98"/>
    <n v="0"/>
    <s v="Okay"/>
    <s v="TRUE"/>
    <b v="1"/>
    <b v="1"/>
    <b v="1"/>
    <n v="22.632876712328766"/>
    <x v="33"/>
    <x v="21"/>
    <n v="3.8328767123287673"/>
    <x v="32"/>
    <n v="5551807.3600000003"/>
  </r>
  <r>
    <n v="32644014"/>
    <s v="Jane Wairimu Njenga"/>
    <x v="0"/>
    <s v="Female"/>
    <d v="1995-01-31T00:00:00"/>
    <d v="2019-05-07T00:00:00"/>
    <d v="2024-03-01T00:00:00"/>
    <m/>
    <n v="16898.93"/>
    <n v="25348.43"/>
    <n v="0"/>
    <n v="42247.360000000001"/>
    <n v="0"/>
    <s v="Okay"/>
    <s v="TRUE"/>
    <b v="1"/>
    <b v="1"/>
    <b v="1"/>
    <n v="24.279452054794522"/>
    <x v="31"/>
    <x v="9"/>
    <n v="0.58356164383561648"/>
    <x v="31"/>
    <n v="1309668.1599999999"/>
  </r>
  <r>
    <n v="3265"/>
    <s v="WILFRED MUTUKU  NZONGA"/>
    <x v="1"/>
    <s v="Male"/>
    <d v="1985-01-03T00:00:00"/>
    <d v="2014-11-24T00:00:00"/>
    <d v="2014-11-24T00:00:00"/>
    <m/>
    <n v="1186198.46"/>
    <n v="1618316.92"/>
    <n v="0"/>
    <n v="2804515.38"/>
    <n v="0"/>
    <s v="Okay"/>
    <s v="TRUE"/>
    <b v="1"/>
    <b v="1"/>
    <b v="1"/>
    <n v="29.909589041095892"/>
    <x v="16"/>
    <x v="9"/>
    <n v="9.8575342465753426"/>
    <x v="16"/>
    <n v="58894822.979999997"/>
  </r>
  <r>
    <n v="3266"/>
    <s v="Doryce Momanyi Nyanduko"/>
    <x v="1"/>
    <s v="Female"/>
    <d v="1984-06-01T00:00:00"/>
    <d v="1970-01-01T00:00:00"/>
    <d v="1970-01-01T00:00:00"/>
    <m/>
    <n v="133214.35999999999"/>
    <n v="199821.52"/>
    <n v="0"/>
    <n v="333035.88"/>
    <n v="0"/>
    <s v="Okay"/>
    <s v="FALSE"/>
    <b v="0"/>
    <b v="1"/>
    <b v="0"/>
    <n v="14.424657534246576"/>
    <x v="8"/>
    <x v="38"/>
    <n v="54.783561643835618"/>
    <x v="8"/>
    <n v="6660717.5999999996"/>
  </r>
  <r>
    <n v="32748281"/>
    <s v="EDWIN  MUKOYA"/>
    <x v="0"/>
    <s v="Male"/>
    <d v="1994-09-22T00:00:00"/>
    <d v="2023-08-01T00:00:00"/>
    <d v="2023-08-01T00:00:00"/>
    <m/>
    <n v="17437.75"/>
    <n v="26156.639999999999"/>
    <n v="0"/>
    <n v="43594.39"/>
    <n v="0"/>
    <s v="Okay"/>
    <s v="TRUE"/>
    <b v="1"/>
    <b v="1"/>
    <b v="1"/>
    <n v="28.876712328767123"/>
    <x v="30"/>
    <x v="31"/>
    <n v="1.167123287671233"/>
    <x v="30"/>
    <n v="1307831.7"/>
  </r>
  <r>
    <n v="32754354"/>
    <s v="Betty Kinya"/>
    <x v="0"/>
    <s v="Female"/>
    <d v="1991-03-09T00:00:00"/>
    <d v="2023-12-13T00:00:00"/>
    <d v="2024-09-01T00:00:00"/>
    <m/>
    <n v="1100"/>
    <n v="1650"/>
    <n v="0"/>
    <n v="2750"/>
    <n v="0"/>
    <s v="Okay"/>
    <s v="TRUE"/>
    <b v="1"/>
    <b v="1"/>
    <b v="1"/>
    <n v="32.786301369863011"/>
    <x v="26"/>
    <x v="27"/>
    <n v="7.9452054794520555E-2"/>
    <x v="26"/>
    <n v="74250"/>
  </r>
  <r>
    <n v="3278"/>
    <s v="PHILEMON YEGON KIPLANGAT"/>
    <x v="1"/>
    <s v="Male"/>
    <d v="1970-01-01T00:00:00"/>
    <d v="2018-03-01T00:00:00"/>
    <d v="2018-03-01T00:00:00"/>
    <m/>
    <n v="30552.58"/>
    <n v="45823.56"/>
    <n v="0"/>
    <n v="76376.14"/>
    <n v="0"/>
    <s v="Okay"/>
    <s v="TRUE"/>
    <b v="1"/>
    <b v="1"/>
    <b v="1"/>
    <n v="48.194520547945203"/>
    <x v="1"/>
    <x v="13"/>
    <n v="6.5890410958904111"/>
    <x v="1"/>
    <n v="458256.83999999997"/>
  </r>
  <r>
    <n v="328"/>
    <s v="Cecilia Mutinda"/>
    <x v="1"/>
    <s v="Female"/>
    <d v="1970-01-01T00:00:00"/>
    <d v="1970-01-01T00:00:00"/>
    <d v="1970-01-01T00:00:00"/>
    <m/>
    <n v="0"/>
    <n v="502808.42"/>
    <n v="0"/>
    <n v="502808.42"/>
    <n v="0"/>
    <s v="Okay"/>
    <s v="FALSE"/>
    <b v="0"/>
    <b v="1"/>
    <b v="0"/>
    <n v="0"/>
    <x v="1"/>
    <x v="3"/>
    <n v="54.783561643835618"/>
    <x v="1"/>
    <n v="3016850.52"/>
  </r>
  <r>
    <n v="32814647"/>
    <s v="SHARON NDANU KISILU"/>
    <x v="0"/>
    <s v="Female"/>
    <d v="1995-06-23T00:00:00"/>
    <d v="2018-01-01T00:00:00"/>
    <d v="2018-01-01T00:00:00"/>
    <m/>
    <n v="197401.65"/>
    <n v="292921.67"/>
    <n v="0"/>
    <n v="490323.32"/>
    <n v="0"/>
    <s v="Okay"/>
    <s v="TRUE"/>
    <b v="1"/>
    <b v="1"/>
    <b v="1"/>
    <n v="22.542465753424658"/>
    <x v="31"/>
    <x v="28"/>
    <n v="6.7506849315068491"/>
    <x v="31"/>
    <n v="15200022.92"/>
  </r>
  <r>
    <n v="32848769"/>
    <s v="Ruth Kathleen Atieno"/>
    <x v="0"/>
    <s v="Female"/>
    <d v="1996-01-25T00:00:00"/>
    <d v="2023-06-26T00:00:00"/>
    <d v="2023-12-01T00:00:00"/>
    <m/>
    <n v="45038.48"/>
    <n v="67557.72"/>
    <n v="0"/>
    <n v="112596.2"/>
    <n v="0"/>
    <s v="Okay"/>
    <s v="TRUE"/>
    <b v="1"/>
    <b v="1"/>
    <b v="1"/>
    <n v="27.435616438356163"/>
    <x v="33"/>
    <x v="19"/>
    <n v="0.83287671232876714"/>
    <x v="32"/>
    <n v="3603078.4"/>
  </r>
  <r>
    <n v="32860431"/>
    <s v="CALEB MUEMA MWANGANGI"/>
    <x v="0"/>
    <s v="Male"/>
    <d v="1992-12-14T00:00:00"/>
    <d v="2021-08-02T00:00:00"/>
    <d v="2022-03-01T00:00:00"/>
    <m/>
    <n v="84404.17"/>
    <n v="126614.11"/>
    <n v="0"/>
    <n v="211018.28"/>
    <n v="0"/>
    <s v="Okay"/>
    <s v="TRUE"/>
    <b v="1"/>
    <b v="1"/>
    <b v="1"/>
    <n v="28.652054794520549"/>
    <x v="28"/>
    <x v="9"/>
    <n v="2.5863013698630137"/>
    <x v="28"/>
    <n v="6119530.1200000001"/>
  </r>
  <r>
    <n v="3291"/>
    <s v="CAROLYNE NEKESA"/>
    <x v="1"/>
    <s v="Female"/>
    <d v="1986-07-06T00:00:00"/>
    <d v="2015-01-05T00:00:00"/>
    <d v="2015-01-05T00:00:00"/>
    <m/>
    <n v="875556.82"/>
    <n v="1214996.57"/>
    <n v="0"/>
    <n v="2090553.39"/>
    <n v="0"/>
    <s v="Okay"/>
    <s v="TRUE"/>
    <b v="1"/>
    <b v="1"/>
    <b v="1"/>
    <n v="28.520547945205479"/>
    <x v="17"/>
    <x v="31"/>
    <n v="9.742465753424657"/>
    <x v="17"/>
    <n v="45992174.579999998"/>
  </r>
  <r>
    <n v="3292"/>
    <s v="MARK KINUTHIA THUO"/>
    <x v="1"/>
    <s v="Male"/>
    <d v="1993-02-01T00:00:00"/>
    <d v="2015-01-01T00:00:00"/>
    <d v="2015-01-01T00:00:00"/>
    <m/>
    <n v="34181.03"/>
    <n v="329574.56"/>
    <n v="0"/>
    <n v="363755.59"/>
    <n v="0"/>
    <s v="Okay"/>
    <s v="TRUE"/>
    <b v="1"/>
    <b v="1"/>
    <b v="1"/>
    <n v="21.92876712328767"/>
    <x v="28"/>
    <x v="36"/>
    <n v="9.7534246575342465"/>
    <x v="28"/>
    <n v="10548912.110000001"/>
  </r>
  <r>
    <n v="32935974"/>
    <s v="JOY GACERI KIRIMI"/>
    <x v="1"/>
    <s v="Female"/>
    <d v="1996-08-05T00:00:00"/>
    <d v="2021-10-01T00:00:00"/>
    <d v="2022-02-01T00:00:00"/>
    <m/>
    <n v="43360.07"/>
    <n v="65041.919999999998"/>
    <n v="0"/>
    <n v="108401.99"/>
    <n v="0"/>
    <s v="Okay"/>
    <s v="TRUE"/>
    <b v="1"/>
    <b v="1"/>
    <b v="1"/>
    <n v="25.172602739726027"/>
    <x v="33"/>
    <x v="23"/>
    <n v="2.6630136986301371"/>
    <x v="32"/>
    <n v="3468863.68"/>
  </r>
  <r>
    <n v="3294"/>
    <s v="WINNIE NJOKI MWANGI"/>
    <x v="0"/>
    <s v="Female"/>
    <d v="1985-12-12T00:00:00"/>
    <d v="2015-01-05T00:00:00"/>
    <d v="2015-01-05T00:00:00"/>
    <m/>
    <n v="470421.48"/>
    <n v="705667.92"/>
    <n v="0"/>
    <n v="1176089.3999999999"/>
    <n v="0"/>
    <s v="Okay"/>
    <s v="TRUE"/>
    <b v="1"/>
    <b v="1"/>
    <b v="1"/>
    <n v="29.084931506849315"/>
    <x v="17"/>
    <x v="9"/>
    <n v="9.742465753424657"/>
    <x v="17"/>
    <n v="25873966.799999997"/>
  </r>
  <r>
    <n v="3301"/>
    <s v="PRISCILLAH KHAMATI"/>
    <x v="1"/>
    <s v="Female"/>
    <d v="1991-11-28T00:00:00"/>
    <d v="2015-01-15T00:00:00"/>
    <d v="2015-01-15T00:00:00"/>
    <m/>
    <n v="17818.32"/>
    <n v="171121.16"/>
    <n v="0"/>
    <n v="188939.48"/>
    <n v="0"/>
    <s v="Okay"/>
    <s v="TRUE"/>
    <b v="1"/>
    <b v="1"/>
    <b v="1"/>
    <n v="23.147945205479452"/>
    <x v="23"/>
    <x v="6"/>
    <n v="9.7150684931506852"/>
    <x v="23"/>
    <n v="5290305.4400000004"/>
  </r>
  <r>
    <n v="3305"/>
    <s v="Esther Nyandia Kariuki"/>
    <x v="1"/>
    <s v="Female"/>
    <d v="1970-01-01T00:00:00"/>
    <d v="1970-01-01T00:00:00"/>
    <d v="1970-01-01T00:00:00"/>
    <m/>
    <n v="9785.8700000000008"/>
    <n v="14678.77"/>
    <n v="0"/>
    <n v="24464.639999999999"/>
    <n v="0"/>
    <s v="Okay"/>
    <s v="FALSE"/>
    <b v="0"/>
    <b v="1"/>
    <b v="0"/>
    <n v="0"/>
    <x v="1"/>
    <x v="3"/>
    <n v="54.783561643835618"/>
    <x v="1"/>
    <n v="146787.84"/>
  </r>
  <r>
    <n v="33082129"/>
    <s v="JOE MWANGI MAINA"/>
    <x v="0"/>
    <s v="Male"/>
    <d v="1995-11-04T00:00:00"/>
    <d v="2021-09-01T00:00:00"/>
    <d v="2022-01-01T00:00:00"/>
    <m/>
    <n v="91431.61"/>
    <n v="137151.54"/>
    <n v="0"/>
    <n v="228583.15"/>
    <n v="0"/>
    <s v="Okay"/>
    <s v="TRUE"/>
    <b v="1"/>
    <b v="1"/>
    <b v="1"/>
    <n v="25.843835616438355"/>
    <x v="33"/>
    <x v="33"/>
    <n v="2.7479452054794522"/>
    <x v="32"/>
    <n v="7314660.7999999998"/>
  </r>
  <r>
    <n v="33109578"/>
    <s v="NANCY WANJIRU ATSETSE"/>
    <x v="0"/>
    <s v="Female"/>
    <d v="1994-03-25T00:00:00"/>
    <d v="2018-12-17T00:00:00"/>
    <d v="2020-09-01T00:00:00"/>
    <m/>
    <n v="65895.42"/>
    <n v="97062.53"/>
    <n v="0"/>
    <n v="162957.95000000001"/>
    <n v="0"/>
    <s v="Okay"/>
    <s v="TRUE"/>
    <b v="1"/>
    <b v="1"/>
    <b v="1"/>
    <n v="24.747945205479454"/>
    <x v="30"/>
    <x v="33"/>
    <n v="4.0821917808219181"/>
    <x v="30"/>
    <n v="4888738.5"/>
  </r>
  <r>
    <n v="33200842"/>
    <s v="FAITH WANJIRU MWANGI"/>
    <x v="1"/>
    <s v="Female"/>
    <d v="1996-12-28T00:00:00"/>
    <d v="2021-09-01T00:00:00"/>
    <d v="2022-02-01T00:00:00"/>
    <m/>
    <n v="47870.01"/>
    <n v="71807.039999999994"/>
    <n v="0"/>
    <n v="119677.05"/>
    <n v="0"/>
    <s v="Okay"/>
    <s v="TRUE"/>
    <b v="1"/>
    <b v="1"/>
    <b v="1"/>
    <n v="24.693150684931506"/>
    <x v="34"/>
    <x v="23"/>
    <n v="2.6630136986301371"/>
    <x v="33"/>
    <n v="3949342.65"/>
  </r>
  <r>
    <n v="33226221"/>
    <s v="Godfrey Kipruto"/>
    <x v="0"/>
    <s v="Male"/>
    <d v="1995-12-11T00:00:00"/>
    <d v="2022-10-12T00:00:00"/>
    <d v="2024-11-01T00:00:00"/>
    <m/>
    <n v="0"/>
    <n v="0"/>
    <n v="0"/>
    <n v="0"/>
    <n v="0"/>
    <s v="Okay"/>
    <s v="TRUE"/>
    <b v="1"/>
    <b v="1"/>
    <b v="1"/>
    <n v="26.854794520547944"/>
    <x v="33"/>
    <x v="31"/>
    <n v="8.7671232876712329E-2"/>
    <x v="32"/>
    <n v="0"/>
  </r>
  <r>
    <n v="3323"/>
    <s v="NELSON  MUSKARI"/>
    <x v="0"/>
    <s v="Female"/>
    <d v="1990-05-22T00:00:00"/>
    <d v="2015-01-26T00:00:00"/>
    <d v="2015-01-26T00:00:00"/>
    <m/>
    <n v="543081.12"/>
    <n v="814663.74"/>
    <n v="0"/>
    <n v="1357744.86"/>
    <n v="0"/>
    <s v="Okay"/>
    <s v="TRUE"/>
    <b v="1"/>
    <b v="1"/>
    <b v="1"/>
    <n v="24.698630136986303"/>
    <x v="20"/>
    <x v="21"/>
    <n v="9.6849315068493151"/>
    <x v="20"/>
    <n v="35301366.359999999"/>
  </r>
  <r>
    <n v="3324"/>
    <s v="EVELYNE KALEBU"/>
    <x v="1"/>
    <s v="Female"/>
    <d v="1988-11-07T00:00:00"/>
    <d v="2015-01-26T00:00:00"/>
    <d v="2015-01-26T00:00:00"/>
    <m/>
    <n v="308859.71999999997"/>
    <n v="452973.95999999996"/>
    <n v="538491.56000000006"/>
    <n v="1300325.24"/>
    <n v="0"/>
    <s v="Okay"/>
    <s v="TRUE"/>
    <b v="1"/>
    <b v="1"/>
    <b v="1"/>
    <n v="26.235616438356164"/>
    <x v="12"/>
    <x v="33"/>
    <n v="9.6849315068493151"/>
    <x v="12"/>
    <n v="32508131"/>
  </r>
  <r>
    <n v="33328580"/>
    <s v="GRACE NJOKI NJIRU"/>
    <x v="0"/>
    <s v="Female"/>
    <d v="1996-12-17T00:00:00"/>
    <d v="2021-11-22T00:00:00"/>
    <d v="2022-03-01T00:00:00"/>
    <m/>
    <n v="123318.88"/>
    <n v="184980.78"/>
    <n v="0"/>
    <n v="308299.65999999997"/>
    <n v="0"/>
    <s v="Okay"/>
    <s v="TRUE"/>
    <b v="1"/>
    <b v="1"/>
    <b v="1"/>
    <n v="24.947945205479453"/>
    <x v="34"/>
    <x v="23"/>
    <n v="2.5863013698630137"/>
    <x v="33"/>
    <n v="10173888.779999999"/>
  </r>
  <r>
    <n v="33389606"/>
    <s v="Geoffrey Lalo Obiero"/>
    <x v="0"/>
    <s v="Male"/>
    <d v="1996-05-26T00:00:00"/>
    <d v="2023-02-01T00:00:00"/>
    <d v="2023-06-01T00:00:00"/>
    <m/>
    <n v="60780.79"/>
    <n v="91169.15"/>
    <n v="0"/>
    <n v="151949.94"/>
    <n v="0"/>
    <s v="Okay"/>
    <s v="TRUE"/>
    <b v="1"/>
    <b v="1"/>
    <b v="1"/>
    <n v="26.704109589041096"/>
    <x v="33"/>
    <x v="19"/>
    <n v="1.3342465753424657"/>
    <x v="32"/>
    <n v="4862398.08"/>
  </r>
  <r>
    <n v="33474638"/>
    <s v="Desmond  Mong\\\'are"/>
    <x v="0"/>
    <s v="Male"/>
    <d v="1996-05-02T00:00:00"/>
    <d v="2023-01-09T00:00:00"/>
    <d v="2023-06-01T00:00:00"/>
    <m/>
    <n v="66288.149999999994"/>
    <n v="99432.16"/>
    <n v="0"/>
    <n v="165720.31"/>
    <n v="0"/>
    <s v="Okay"/>
    <s v="TRUE"/>
    <b v="1"/>
    <b v="1"/>
    <b v="1"/>
    <n v="26.706849315068492"/>
    <x v="33"/>
    <x v="19"/>
    <n v="1.3342465753424657"/>
    <x v="32"/>
    <n v="5303049.92"/>
  </r>
  <r>
    <n v="3348"/>
    <s v="GAKINYA PETER CHEGE"/>
    <x v="1"/>
    <s v="Male"/>
    <d v="1976-07-20T00:00:00"/>
    <d v="2015-02-09T00:00:00"/>
    <d v="2015-02-09T00:00:00"/>
    <m/>
    <n v="127023.14"/>
    <n v="104418.61"/>
    <n v="0"/>
    <n v="231441.75"/>
    <n v="0"/>
    <s v="Okay"/>
    <s v="TRUE"/>
    <b v="1"/>
    <b v="1"/>
    <b v="1"/>
    <n v="38.583561643835615"/>
    <x v="6"/>
    <x v="34"/>
    <n v="9.6465753424657539"/>
    <x v="6"/>
    <n v="2777301"/>
  </r>
  <r>
    <n v="33480639"/>
    <s v="DAVID KIBUGI KAGIRA"/>
    <x v="1"/>
    <s v="Male"/>
    <d v="1970-01-01T00:00:00"/>
    <d v="2023-03-01T00:00:00"/>
    <d v="2023-03-01T00:00:00"/>
    <m/>
    <n v="40648.71"/>
    <n v="60971.98"/>
    <n v="0"/>
    <n v="101620.69"/>
    <n v="0"/>
    <s v="Okay"/>
    <s v="TRUE"/>
    <b v="1"/>
    <b v="1"/>
    <b v="1"/>
    <n v="53.197260273972603"/>
    <x v="1"/>
    <x v="1"/>
    <n v="1.5863013698630137"/>
    <x v="1"/>
    <n v="609724.14"/>
  </r>
  <r>
    <n v="3349"/>
    <s v="ELIZABETH WANGARI MUCHIRI"/>
    <x v="1"/>
    <s v="Female"/>
    <d v="1987-12-15T00:00:00"/>
    <d v="2015-01-26T00:00:00"/>
    <d v="2015-01-26T00:00:00"/>
    <m/>
    <n v="31723.03"/>
    <n v="393337.67"/>
    <n v="0"/>
    <n v="425060.7"/>
    <n v="0"/>
    <s v="Okay"/>
    <s v="TRUE"/>
    <b v="1"/>
    <b v="1"/>
    <b v="1"/>
    <n v="27.134246575342466"/>
    <x v="10"/>
    <x v="19"/>
    <n v="9.6849315068493151"/>
    <x v="10"/>
    <n v="10201456.800000001"/>
  </r>
  <r>
    <n v="335"/>
    <s v="Nyawira Maina"/>
    <x v="1"/>
    <s v="Male"/>
    <d v="1970-01-01T00:00:00"/>
    <d v="1970-01-01T00:00:00"/>
    <d v="1970-01-01T00:00:00"/>
    <m/>
    <n v="0"/>
    <n v="4304379.18"/>
    <n v="0"/>
    <n v="4304379.18"/>
    <n v="0"/>
    <s v="Okay"/>
    <s v="FALSE"/>
    <b v="0"/>
    <b v="1"/>
    <b v="0"/>
    <n v="0"/>
    <x v="1"/>
    <x v="3"/>
    <n v="54.783561643835618"/>
    <x v="1"/>
    <n v="25826275.079999998"/>
  </r>
  <r>
    <n v="3355"/>
    <s v="BENSON MUTINDA MUKITI"/>
    <x v="0"/>
    <s v="Male"/>
    <d v="1993-03-17T00:00:00"/>
    <d v="2015-02-16T00:00:00"/>
    <d v="2015-02-16T00:00:00"/>
    <m/>
    <n v="436237.99"/>
    <n v="654358.15"/>
    <n v="0"/>
    <n v="1090596.1399999999"/>
    <n v="0"/>
    <s v="Okay"/>
    <s v="TRUE"/>
    <b v="1"/>
    <b v="1"/>
    <b v="1"/>
    <n v="21.934246575342467"/>
    <x v="28"/>
    <x v="36"/>
    <n v="9.6273972602739732"/>
    <x v="28"/>
    <n v="31627288.059999999"/>
  </r>
  <r>
    <n v="33620672"/>
    <s v="MERCY  NJERI MWANGI"/>
    <x v="0"/>
    <s v="Female"/>
    <d v="1997-03-26T00:00:00"/>
    <d v="2022-06-01T00:00:00"/>
    <d v="2024-07-01T00:00:00"/>
    <m/>
    <n v="12750"/>
    <n v="19125"/>
    <n v="0"/>
    <n v="31875"/>
    <n v="0"/>
    <s v="Okay"/>
    <s v="TRUE"/>
    <b v="1"/>
    <b v="1"/>
    <b v="1"/>
    <n v="25.2"/>
    <x v="34"/>
    <x v="19"/>
    <n v="0.24931506849315069"/>
    <x v="33"/>
    <n v="1051875"/>
  </r>
  <r>
    <n v="3364"/>
    <s v="BLANCHE MWIHAKI WANJAO"/>
    <x v="1"/>
    <s v="Female"/>
    <d v="1989-06-21T00:00:00"/>
    <d v="2015-02-16T00:00:00"/>
    <d v="2015-02-16T00:00:00"/>
    <m/>
    <n v="335549.73"/>
    <n v="503312.12"/>
    <n v="0"/>
    <n v="838861.85"/>
    <n v="0"/>
    <s v="Okay"/>
    <s v="TRUE"/>
    <b v="1"/>
    <b v="1"/>
    <b v="1"/>
    <n v="25.673972602739727"/>
    <x v="12"/>
    <x v="23"/>
    <n v="9.6273972602739732"/>
    <x v="12"/>
    <n v="20971546.25"/>
  </r>
  <r>
    <n v="33655751"/>
    <s v="Stephaine Jepkemboi Maina"/>
    <x v="0"/>
    <s v="Female"/>
    <d v="1997-07-25T00:00:00"/>
    <d v="2023-08-14T00:00:00"/>
    <d v="2024-01-01T00:00:00"/>
    <m/>
    <n v="35927.199999999997"/>
    <n v="53890.75"/>
    <n v="0"/>
    <n v="89817.95"/>
    <n v="0"/>
    <s v="Okay"/>
    <s v="TRUE"/>
    <b v="1"/>
    <b v="1"/>
    <b v="1"/>
    <n v="26.07123287671233"/>
    <x v="34"/>
    <x v="33"/>
    <n v="0.74794520547945209"/>
    <x v="33"/>
    <n v="2963992.35"/>
  </r>
  <r>
    <n v="33679325"/>
    <s v="CHRIS MWENDIA BUNDI"/>
    <x v="0"/>
    <s v="Male"/>
    <d v="1997-06-13T00:00:00"/>
    <d v="2021-12-01T00:00:00"/>
    <d v="2022-04-01T00:00:00"/>
    <m/>
    <n v="117443.36"/>
    <n v="176168.49"/>
    <n v="0"/>
    <n v="293611.84999999998"/>
    <n v="0"/>
    <s v="Okay"/>
    <s v="TRUE"/>
    <b v="1"/>
    <b v="1"/>
    <b v="1"/>
    <n v="24.484931506849314"/>
    <x v="34"/>
    <x v="21"/>
    <n v="2.5013698630136987"/>
    <x v="33"/>
    <n v="9689191.0499999989"/>
  </r>
  <r>
    <n v="338"/>
    <s v="Paul Kahoro"/>
    <x v="1"/>
    <s v="Male"/>
    <d v="1970-01-01T00:00:00"/>
    <d v="1970-01-01T00:00:00"/>
    <d v="1970-01-01T00:00:00"/>
    <m/>
    <n v="0"/>
    <n v="452977.78"/>
    <n v="0"/>
    <n v="452977.78"/>
    <n v="0"/>
    <s v="Okay"/>
    <s v="FALSE"/>
    <b v="0"/>
    <b v="1"/>
    <b v="0"/>
    <n v="0"/>
    <x v="1"/>
    <x v="3"/>
    <n v="54.783561643835618"/>
    <x v="1"/>
    <n v="2717866.68"/>
  </r>
  <r>
    <n v="33821072"/>
    <s v="Kennedy Magero Oduor"/>
    <x v="0"/>
    <s v="Male"/>
    <d v="1997-07-01T00:00:00"/>
    <d v="2024-05-15T00:00:00"/>
    <d v="2024-07-01T00:00:00"/>
    <m/>
    <n v="22500"/>
    <n v="33750"/>
    <n v="0"/>
    <n v="56250"/>
    <n v="0"/>
    <s v="Okay"/>
    <s v="TRUE"/>
    <b v="1"/>
    <b v="1"/>
    <b v="1"/>
    <n v="26.890410958904109"/>
    <x v="34"/>
    <x v="19"/>
    <n v="0.24931506849315069"/>
    <x v="33"/>
    <n v="1856250"/>
  </r>
  <r>
    <n v="339"/>
    <s v="Aaron Nzioki"/>
    <x v="1"/>
    <s v="Male"/>
    <d v="1970-01-01T00:00:00"/>
    <d v="1970-01-01T00:00:00"/>
    <d v="1970-01-01T00:00:00"/>
    <m/>
    <n v="0"/>
    <n v="213260.53"/>
    <n v="0"/>
    <n v="213260.53"/>
    <n v="0"/>
    <s v="Okay"/>
    <s v="FALSE"/>
    <b v="0"/>
    <b v="1"/>
    <b v="0"/>
    <n v="0"/>
    <x v="1"/>
    <x v="3"/>
    <n v="54.783561643835618"/>
    <x v="1"/>
    <n v="1279563.18"/>
  </r>
  <r>
    <n v="33913579"/>
    <s v="Ann Wairimu Kara"/>
    <x v="0"/>
    <s v="Female"/>
    <d v="1997-07-01T00:00:00"/>
    <d v="2023-01-13T00:00:00"/>
    <d v="2024-05-01T00:00:00"/>
    <m/>
    <n v="17003.25"/>
    <n v="25504.9"/>
    <n v="0"/>
    <n v="42508.15"/>
    <n v="0"/>
    <s v="Okay"/>
    <s v="TRUE"/>
    <b v="1"/>
    <b v="1"/>
    <b v="1"/>
    <n v="25.553424657534247"/>
    <x v="34"/>
    <x v="33"/>
    <n v="0.41643835616438357"/>
    <x v="33"/>
    <n v="1402768.95"/>
  </r>
  <r>
    <n v="340"/>
    <s v="Newton Wamola"/>
    <x v="1"/>
    <s v="Male"/>
    <d v="1970-01-01T00:00:00"/>
    <d v="1970-01-01T00:00:00"/>
    <d v="1970-01-01T00:00:00"/>
    <m/>
    <n v="0"/>
    <n v="1046927.19"/>
    <n v="0"/>
    <n v="1046927.19"/>
    <n v="0"/>
    <s v="Okay"/>
    <s v="FALSE"/>
    <b v="0"/>
    <b v="1"/>
    <b v="0"/>
    <n v="0"/>
    <x v="1"/>
    <x v="3"/>
    <n v="54.783561643835618"/>
    <x v="1"/>
    <n v="6281563.1399999997"/>
  </r>
  <r>
    <n v="34026399"/>
    <s v="Lucy Wachera Muhiuhio"/>
    <x v="0"/>
    <s v="Female"/>
    <d v="1997-06-16T00:00:00"/>
    <d v="2024-05-16T00:00:00"/>
    <d v="2024-09-01T00:00:00"/>
    <m/>
    <n v="3400.65"/>
    <n v="5100.9799999999996"/>
    <n v="0"/>
    <n v="8501.6299999999992"/>
    <n v="0"/>
    <s v="Okay"/>
    <s v="TRUE"/>
    <b v="1"/>
    <b v="1"/>
    <b v="1"/>
    <n v="26.934246575342467"/>
    <x v="34"/>
    <x v="19"/>
    <n v="7.9452054794520555E-2"/>
    <x v="33"/>
    <n v="280553.78999999998"/>
  </r>
  <r>
    <n v="34063543"/>
    <s v="ZAKARIA IBRAHIM AHMED"/>
    <x v="0"/>
    <s v="Male"/>
    <d v="1997-05-04T00:00:00"/>
    <d v="2023-06-01T00:00:00"/>
    <d v="2024-07-01T00:00:00"/>
    <m/>
    <n v="10763.76"/>
    <n v="16145.61"/>
    <n v="0"/>
    <n v="26909.37"/>
    <n v="0"/>
    <s v="Okay"/>
    <s v="TRUE"/>
    <b v="1"/>
    <b v="1"/>
    <b v="1"/>
    <n v="26.093150684931508"/>
    <x v="34"/>
    <x v="19"/>
    <n v="0.24931506849315069"/>
    <x v="33"/>
    <n v="888009.21"/>
  </r>
  <r>
    <n v="3412"/>
    <s v="Joyce Wanjiku Waweru"/>
    <x v="1"/>
    <s v="Female"/>
    <d v="1983-09-02T00:00:00"/>
    <d v="2015-05-10T00:00:00"/>
    <d v="2015-10-05T00:00:00"/>
    <m/>
    <n v="4498.0600000000004"/>
    <n v="44098.57"/>
    <n v="0"/>
    <n v="48596.63"/>
    <n v="0"/>
    <s v="Okay"/>
    <s v="TRUE"/>
    <b v="1"/>
    <b v="1"/>
    <b v="1"/>
    <n v="31.706849315068492"/>
    <x v="13"/>
    <x v="11"/>
    <n v="8.9945205479452053"/>
    <x v="13"/>
    <n v="923335.97"/>
  </r>
  <r>
    <n v="342"/>
    <s v="Winfred Mbijiwe"/>
    <x v="1"/>
    <s v="Female"/>
    <d v="1969-01-01T00:00:00"/>
    <d v="1970-01-01T00:00:00"/>
    <d v="1970-01-01T00:00:00"/>
    <m/>
    <n v="0"/>
    <n v="371865.09"/>
    <n v="0"/>
    <n v="371865.09"/>
    <n v="0"/>
    <s v="Okay"/>
    <s v="TRUE"/>
    <b v="0"/>
    <b v="1"/>
    <b v="1"/>
    <n v="1"/>
    <x v="0"/>
    <x v="41"/>
    <n v="54.783561643835618"/>
    <x v="0"/>
    <n v="1859325.4500000002"/>
  </r>
  <r>
    <n v="34334415"/>
    <s v="Mercy Kendi Mwenda"/>
    <x v="0"/>
    <s v="Female"/>
    <d v="1997-07-16T00:00:00"/>
    <d v="2023-07-10T00:00:00"/>
    <d v="2023-12-01T00:00:00"/>
    <m/>
    <n v="13211.29"/>
    <n v="19816.93"/>
    <n v="0"/>
    <n v="33028.22"/>
    <n v="0"/>
    <s v="Okay"/>
    <s v="TRUE"/>
    <b v="1"/>
    <b v="1"/>
    <b v="1"/>
    <n v="26"/>
    <x v="34"/>
    <x v="33"/>
    <n v="0.83287671232876714"/>
    <x v="33"/>
    <n v="1089931.26"/>
  </r>
  <r>
    <n v="3448"/>
    <s v="JOSHUA WATHIKA KANYEKI"/>
    <x v="1"/>
    <s v="Male"/>
    <d v="1981-02-23T00:00:00"/>
    <d v="2015-03-02T00:00:00"/>
    <d v="2015-06-17T00:00:00"/>
    <m/>
    <n v="743571.44"/>
    <n v="981757.87"/>
    <n v="0"/>
    <n v="1725329.31"/>
    <n v="0"/>
    <s v="Okay"/>
    <s v="TRUE"/>
    <b v="1"/>
    <b v="1"/>
    <b v="1"/>
    <n v="34.041095890410958"/>
    <x v="19"/>
    <x v="4"/>
    <n v="9.2958904109589042"/>
    <x v="19"/>
    <n v="29330598.27"/>
  </r>
  <r>
    <n v="3475"/>
    <s v="MARKï¿½ BOMET"/>
    <x v="0"/>
    <s v="Male"/>
    <d v="1991-10-16T00:00:00"/>
    <d v="2015-03-01T00:00:00"/>
    <d v="2015-03-01T00:00:00"/>
    <m/>
    <n v="599732.15"/>
    <n v="882827.05999999994"/>
    <n v="0"/>
    <n v="1482559.21"/>
    <n v="0"/>
    <s v="Okay"/>
    <s v="TRUE"/>
    <b v="1"/>
    <b v="1"/>
    <b v="1"/>
    <n v="23.389041095890413"/>
    <x v="23"/>
    <x v="6"/>
    <n v="9.5917808219178085"/>
    <x v="23"/>
    <n v="41511657.879999995"/>
  </r>
  <r>
    <n v="3476"/>
    <s v="KEVIN NYAMAO MAISIBA"/>
    <x v="1"/>
    <s v="Male"/>
    <d v="1989-05-23T00:00:00"/>
    <d v="2015-03-18T00:00:00"/>
    <d v="2015-03-18T00:00:00"/>
    <m/>
    <n v="293536"/>
    <n v="440287.71"/>
    <n v="0"/>
    <n v="733823.71"/>
    <n v="0"/>
    <s v="Okay"/>
    <s v="TRUE"/>
    <b v="1"/>
    <b v="1"/>
    <b v="1"/>
    <n v="25.835616438356166"/>
    <x v="12"/>
    <x v="23"/>
    <n v="9.5452054794520542"/>
    <x v="12"/>
    <n v="18345592.75"/>
  </r>
  <r>
    <n v="3483"/>
    <s v="VINCENT KIPKORIRï¿½ LANGAT"/>
    <x v="0"/>
    <s v="Male"/>
    <d v="1990-01-01T00:00:00"/>
    <d v="2015-03-18T00:00:00"/>
    <d v="2015-03-18T00:00:00"/>
    <m/>
    <n v="448270.08000000002"/>
    <n v="672394.05"/>
    <n v="0"/>
    <n v="1120664.1299999999"/>
    <n v="0"/>
    <s v="Okay"/>
    <s v="TRUE"/>
    <b v="1"/>
    <b v="1"/>
    <b v="1"/>
    <n v="25.224657534246575"/>
    <x v="20"/>
    <x v="23"/>
    <n v="9.5452054794520542"/>
    <x v="20"/>
    <n v="29137267.379999995"/>
  </r>
  <r>
    <n v="349"/>
    <s v="David Dan"/>
    <x v="1"/>
    <s v="Male"/>
    <d v="1970-01-01T00:00:00"/>
    <d v="1970-01-01T00:00:00"/>
    <d v="1970-01-01T00:00:00"/>
    <m/>
    <n v="0"/>
    <n v="236843.81"/>
    <n v="0"/>
    <n v="236843.81"/>
    <n v="0"/>
    <s v="Okay"/>
    <s v="FALSE"/>
    <b v="0"/>
    <b v="1"/>
    <b v="0"/>
    <n v="0"/>
    <x v="1"/>
    <x v="3"/>
    <n v="54.783561643835618"/>
    <x v="1"/>
    <n v="1421062.8599999999"/>
  </r>
  <r>
    <n v="34910255"/>
    <s v="GEOFFREY  MACHARIA GUANDARU"/>
    <x v="0"/>
    <s v="Male"/>
    <d v="1997-08-26T00:00:00"/>
    <d v="2023-05-01T00:00:00"/>
    <d v="2024-07-01T00:00:00"/>
    <m/>
    <n v="10500"/>
    <n v="15750"/>
    <n v="0"/>
    <n v="26250"/>
    <n v="0"/>
    <s v="Okay"/>
    <s v="TRUE"/>
    <b v="1"/>
    <b v="1"/>
    <b v="1"/>
    <n v="25.695890410958903"/>
    <x v="34"/>
    <x v="33"/>
    <n v="0.24931506849315069"/>
    <x v="33"/>
    <n v="866250"/>
  </r>
  <r>
    <s v="3493789/66"/>
    <s v="Margaret Wacheke Kianduma"/>
    <x v="1"/>
    <s v="Female"/>
    <d v="1960-10-02T00:00:00"/>
    <d v="1992-01-12T00:00:00"/>
    <d v="1992-01-12T00:00:00"/>
    <m/>
    <n v="3831273.46"/>
    <n v="5412250.54"/>
    <n v="0"/>
    <n v="9243524"/>
    <n v="0"/>
    <s v="Okay"/>
    <s v="TRUE"/>
    <b v="0"/>
    <b v="1"/>
    <b v="1"/>
    <n v="31.298630136986301"/>
    <x v="35"/>
    <x v="14"/>
    <n v="32.739726027397261"/>
    <x v="25"/>
    <n v="0"/>
  </r>
  <r>
    <n v="34938457"/>
    <s v="Richard Mumo Muasya"/>
    <x v="0"/>
    <s v="Male"/>
    <d v="1998-05-15T00:00:00"/>
    <d v="2022-03-10T00:00:00"/>
    <d v="2024-03-01T00:00:00"/>
    <m/>
    <n v="18125"/>
    <n v="27187.5"/>
    <n v="0"/>
    <n v="45312.5"/>
    <n v="0"/>
    <s v="Okay"/>
    <s v="TRUE"/>
    <b v="1"/>
    <b v="1"/>
    <b v="1"/>
    <n v="23.835616438356166"/>
    <x v="36"/>
    <x v="23"/>
    <n v="0.58356164383561648"/>
    <x v="34"/>
    <n v="1540625"/>
  </r>
  <r>
    <n v="3496"/>
    <s v="Afshan Magre"/>
    <x v="1"/>
    <s v="Male"/>
    <d v="1968-07-08T00:00:00"/>
    <d v="2015-10-01T00:00:00"/>
    <d v="2015-10-01T00:00:00"/>
    <m/>
    <n v="42575.43"/>
    <n v="650975.89"/>
    <n v="0"/>
    <n v="693551.32"/>
    <n v="0"/>
    <s v="Okay"/>
    <s v="TRUE"/>
    <b v="1"/>
    <b v="1"/>
    <b v="1"/>
    <n v="47.263013698630139"/>
    <x v="11"/>
    <x v="12"/>
    <n v="9.0054794520547947"/>
    <x v="11"/>
    <n v="2774205.28"/>
  </r>
  <r>
    <n v="35177777"/>
    <s v="DANCAN  KAIGAI KAMAU"/>
    <x v="0"/>
    <s v="Male"/>
    <d v="1998-04-07T00:00:00"/>
    <d v="2022-06-01T00:00:00"/>
    <d v="2024-07-01T00:00:00"/>
    <m/>
    <n v="10763.76"/>
    <n v="16145.61"/>
    <n v="0"/>
    <n v="26909.37"/>
    <n v="0"/>
    <s v="Okay"/>
    <s v="TRUE"/>
    <b v="1"/>
    <b v="1"/>
    <b v="1"/>
    <n v="24.167123287671235"/>
    <x v="36"/>
    <x v="33"/>
    <n v="0.24931506849315069"/>
    <x v="34"/>
    <n v="914918.58"/>
  </r>
  <r>
    <n v="3536"/>
    <s v="SARAH AKINYI OYOO"/>
    <x v="1"/>
    <s v="Female"/>
    <d v="1987-05-23T00:00:00"/>
    <d v="2015-03-30T00:00:00"/>
    <d v="2015-03-30T00:00:00"/>
    <m/>
    <n v="4488.3100000000004"/>
    <n v="248112.38"/>
    <n v="0"/>
    <n v="252600.69"/>
    <n v="0"/>
    <s v="Okay"/>
    <s v="TRUE"/>
    <b v="1"/>
    <b v="1"/>
    <b v="1"/>
    <n v="27.87123287671233"/>
    <x v="21"/>
    <x v="19"/>
    <n v="9.5123287671232877"/>
    <x v="21"/>
    <n v="5809815.8700000001"/>
  </r>
  <r>
    <n v="3537"/>
    <s v="Nicholus Siele Kibet"/>
    <x v="1"/>
    <s v="Male"/>
    <d v="1970-01-01T00:00:00"/>
    <d v="2016-05-01T00:00:00"/>
    <d v="2016-05-01T00:00:00"/>
    <m/>
    <n v="14738.66"/>
    <n v="22107.96"/>
    <n v="0"/>
    <n v="36846.620000000003"/>
    <n v="0"/>
    <s v="Okay"/>
    <s v="TRUE"/>
    <b v="1"/>
    <b v="1"/>
    <b v="1"/>
    <n v="46.361643835616441"/>
    <x v="1"/>
    <x v="17"/>
    <n v="8.4219178082191775"/>
    <x v="1"/>
    <n v="221079.72000000003"/>
  </r>
  <r>
    <n v="35526388"/>
    <s v="SHELMITH  GATHONI KABUCHI"/>
    <x v="0"/>
    <s v="Female"/>
    <d v="1997-05-13T00:00:00"/>
    <d v="2022-06-01T00:00:00"/>
    <d v="2024-07-01T00:00:00"/>
    <m/>
    <n v="10500"/>
    <n v="15750"/>
    <n v="0"/>
    <n v="26250"/>
    <n v="0"/>
    <s v="Okay"/>
    <s v="TRUE"/>
    <b v="1"/>
    <b v="1"/>
    <b v="1"/>
    <n v="25.068493150684933"/>
    <x v="34"/>
    <x v="19"/>
    <n v="0.24931506849315069"/>
    <x v="33"/>
    <n v="866250"/>
  </r>
  <r>
    <n v="357"/>
    <s v="Davies Muthogo"/>
    <x v="1"/>
    <s v="Male"/>
    <d v="1970-01-01T00:00:00"/>
    <d v="1970-01-01T00:00:00"/>
    <d v="1970-01-01T00:00:00"/>
    <m/>
    <n v="0"/>
    <n v="151312.76999999999"/>
    <n v="0"/>
    <n v="151312.76999999999"/>
    <n v="0"/>
    <s v="Okay"/>
    <s v="FALSE"/>
    <b v="0"/>
    <b v="1"/>
    <b v="0"/>
    <n v="0"/>
    <x v="1"/>
    <x v="3"/>
    <n v="54.783561643835618"/>
    <x v="1"/>
    <n v="907876.61999999988"/>
  </r>
  <r>
    <n v="359"/>
    <s v="TEKRAH WANJIRU MURIITHI"/>
    <x v="1"/>
    <s v="Female"/>
    <d v="1977-01-31T00:00:00"/>
    <d v="2001-01-02T00:00:00"/>
    <d v="2001-01-02T00:00:00"/>
    <m/>
    <n v="1360925.95"/>
    <n v="2036959.01"/>
    <n v="0"/>
    <n v="3397884.96"/>
    <n v="0"/>
    <s v="Okay"/>
    <s v="TRUE"/>
    <b v="1"/>
    <b v="1"/>
    <b v="1"/>
    <n v="23.936986301369863"/>
    <x v="5"/>
    <x v="6"/>
    <n v="23.758904109589039"/>
    <x v="5"/>
    <n v="44172504.479999997"/>
  </r>
  <r>
    <n v="35909206"/>
    <s v="Reagan Anyango Odhiambo"/>
    <x v="0"/>
    <s v="Male"/>
    <d v="1997-07-13T00:00:00"/>
    <d v="2023-07-24T00:00:00"/>
    <d v="2023-12-01T00:00:00"/>
    <m/>
    <n v="43440.15"/>
    <n v="65160.18"/>
    <n v="0"/>
    <n v="108600.33"/>
    <n v="0"/>
    <s v="Okay"/>
    <s v="TRUE"/>
    <b v="1"/>
    <b v="1"/>
    <b v="1"/>
    <n v="26.046575342465754"/>
    <x v="34"/>
    <x v="33"/>
    <n v="0.83287671232876714"/>
    <x v="33"/>
    <n v="3583810.89"/>
  </r>
  <r>
    <n v="3609"/>
    <s v="GLADYS CHEPNGETICH  TONUI"/>
    <x v="1"/>
    <s v="Female"/>
    <d v="1994-12-25T00:00:00"/>
    <d v="2015-04-27T00:00:00"/>
    <d v="2015-04-27T00:00:00"/>
    <m/>
    <n v="302115.63"/>
    <n v="453128.01"/>
    <n v="0"/>
    <n v="755243.64"/>
    <n v="0"/>
    <s v="Okay"/>
    <s v="TRUE"/>
    <b v="1"/>
    <b v="1"/>
    <b v="1"/>
    <n v="20.350684931506848"/>
    <x v="31"/>
    <x v="20"/>
    <n v="9.4356164383561651"/>
    <x v="31"/>
    <n v="23412552.84"/>
  </r>
  <r>
    <n v="3610"/>
    <s v="AGATHA WANGUIï¿½ WAKABA"/>
    <x v="1"/>
    <s v="Female"/>
    <d v="1989-08-19T00:00:00"/>
    <d v="2015-04-27T00:00:00"/>
    <d v="2015-04-27T00:00:00"/>
    <m/>
    <n v="177756.38"/>
    <n v="266617.73"/>
    <n v="0"/>
    <n v="444374.11"/>
    <n v="0"/>
    <s v="Okay"/>
    <s v="TRUE"/>
    <b v="1"/>
    <b v="1"/>
    <b v="1"/>
    <n v="25.704109589041096"/>
    <x v="12"/>
    <x v="23"/>
    <n v="9.4356164383561651"/>
    <x v="12"/>
    <n v="11109352.75"/>
  </r>
  <r>
    <n v="3612"/>
    <s v="KENNETH KIPYEGONï¿½ KALYA"/>
    <x v="0"/>
    <s v="Male"/>
    <d v="1990-09-17T00:00:00"/>
    <d v="2015-04-27T00:00:00"/>
    <d v="2015-04-27T00:00:00"/>
    <m/>
    <n v="406984.03"/>
    <n v="610449.38"/>
    <n v="0"/>
    <n v="1017433.41"/>
    <n v="0"/>
    <s v="Okay"/>
    <s v="TRUE"/>
    <b v="1"/>
    <b v="1"/>
    <b v="1"/>
    <n v="24.624657534246577"/>
    <x v="20"/>
    <x v="21"/>
    <n v="9.4356164383561651"/>
    <x v="20"/>
    <n v="26453268.66"/>
  </r>
  <r>
    <n v="3613"/>
    <s v="Judy Wairimu Maina"/>
    <x v="1"/>
    <s v="Female"/>
    <d v="1982-12-25T00:00:00"/>
    <d v="2015-04-01T00:00:00"/>
    <d v="2015-04-01T00:00:00"/>
    <m/>
    <n v="2729.88"/>
    <n v="100622.21"/>
    <n v="0"/>
    <n v="103352.09"/>
    <n v="0"/>
    <s v="Okay"/>
    <s v="TRUE"/>
    <b v="1"/>
    <b v="1"/>
    <b v="1"/>
    <n v="32.287671232876711"/>
    <x v="13"/>
    <x v="11"/>
    <n v="9.506849315068493"/>
    <x v="13"/>
    <n v="1963689.71"/>
  </r>
  <r>
    <n v="3614"/>
    <s v="AMOS MZENGE MULINGE"/>
    <x v="1"/>
    <s v="Male"/>
    <d v="1995-01-02T00:00:00"/>
    <d v="2015-04-22T00:00:00"/>
    <d v="2015-04-22T00:00:00"/>
    <m/>
    <n v="244506.45"/>
    <n v="366730.55"/>
    <n v="0"/>
    <n v="611237"/>
    <n v="0"/>
    <s v="Okay"/>
    <s v="TRUE"/>
    <b v="1"/>
    <b v="1"/>
    <b v="1"/>
    <n v="20.315068493150687"/>
    <x v="31"/>
    <x v="20"/>
    <n v="9.4493150684931511"/>
    <x v="31"/>
    <n v="18948347"/>
  </r>
  <r>
    <n v="36141081"/>
    <s v="Patience Mebo Akinyi"/>
    <x v="0"/>
    <s v="Female"/>
    <d v="1999-01-30T00:00:00"/>
    <d v="2023-10-02T00:00:00"/>
    <d v="2024-03-01T00:00:00"/>
    <m/>
    <n v="33284"/>
    <n v="49926.05"/>
    <n v="0"/>
    <n v="83210.05"/>
    <n v="0"/>
    <s v="Okay"/>
    <s v="TRUE"/>
    <b v="1"/>
    <b v="1"/>
    <b v="1"/>
    <n v="24.687671232876713"/>
    <x v="37"/>
    <x v="23"/>
    <n v="0.58356164383561648"/>
    <x v="35"/>
    <n v="2912351.75"/>
  </r>
  <r>
    <n v="3615"/>
    <s v="RACHAEL WANGECI WAITITU"/>
    <x v="0"/>
    <s v="Female"/>
    <d v="1991-07-05T00:00:00"/>
    <d v="2015-04-27T00:00:00"/>
    <d v="2015-04-27T00:00:00"/>
    <m/>
    <n v="341545.36"/>
    <n v="512345.74"/>
    <n v="0"/>
    <n v="853891.1"/>
    <n v="0"/>
    <s v="Okay"/>
    <s v="TRUE"/>
    <b v="1"/>
    <b v="1"/>
    <b v="1"/>
    <n v="23.827397260273973"/>
    <x v="26"/>
    <x v="6"/>
    <n v="9.4356164383561651"/>
    <x v="26"/>
    <n v="23055059.699999999"/>
  </r>
  <r>
    <n v="3617"/>
    <s v="PATRICK ILIA  MUKUNZI"/>
    <x v="1"/>
    <s v="Male"/>
    <d v="1990-06-15T00:00:00"/>
    <d v="2016-07-01T00:00:00"/>
    <d v="2016-07-01T00:00:00"/>
    <m/>
    <n v="5613.27"/>
    <n v="88510.23"/>
    <n v="0"/>
    <n v="94123.5"/>
    <n v="0"/>
    <s v="Okay"/>
    <s v="TRUE"/>
    <b v="1"/>
    <b v="1"/>
    <b v="1"/>
    <n v="26.063013698630137"/>
    <x v="20"/>
    <x v="33"/>
    <n v="8.2547945205479447"/>
    <x v="20"/>
    <n v="2447211"/>
  </r>
  <r>
    <n v="3618"/>
    <s v="FRANCIS NICHOLAS  OKUMU"/>
    <x v="1"/>
    <s v="Male"/>
    <d v="1989-12-03T00:00:00"/>
    <d v="2016-01-01T00:00:00"/>
    <d v="2016-01-01T00:00:00"/>
    <m/>
    <n v="10344.540000000001"/>
    <n v="112727.27"/>
    <n v="0"/>
    <n v="123071.81"/>
    <n v="0"/>
    <s v="Okay"/>
    <s v="TRUE"/>
    <b v="1"/>
    <b v="1"/>
    <b v="1"/>
    <n v="26.095890410958905"/>
    <x v="20"/>
    <x v="33"/>
    <n v="8.7534246575342465"/>
    <x v="20"/>
    <n v="3199867.06"/>
  </r>
  <r>
    <n v="363"/>
    <s v="Dorothy Machio"/>
    <x v="1"/>
    <s v="Female"/>
    <d v="1970-01-01T00:00:00"/>
    <d v="1970-01-01T00:00:00"/>
    <d v="1970-01-01T00:00:00"/>
    <m/>
    <n v="0"/>
    <n v="1064035.6399999999"/>
    <n v="0"/>
    <n v="1064035.6399999999"/>
    <n v="0"/>
    <s v="Okay"/>
    <s v="FALSE"/>
    <b v="0"/>
    <b v="1"/>
    <b v="0"/>
    <n v="0"/>
    <x v="1"/>
    <x v="3"/>
    <n v="54.783561643835618"/>
    <x v="1"/>
    <n v="6384213.8399999999"/>
  </r>
  <r>
    <n v="36483551"/>
    <s v="WESLY NGEYWO KIBUI"/>
    <x v="0"/>
    <s v="Male"/>
    <d v="1998-03-03T00:00:00"/>
    <d v="2023-07-01T00:00:00"/>
    <d v="2024-07-01T00:00:00"/>
    <m/>
    <n v="12750"/>
    <n v="19125"/>
    <n v="0"/>
    <n v="31875"/>
    <n v="0"/>
    <s v="Okay"/>
    <s v="TRUE"/>
    <b v="1"/>
    <b v="1"/>
    <b v="1"/>
    <n v="25.345205479452055"/>
    <x v="36"/>
    <x v="33"/>
    <n v="0.24931506849315069"/>
    <x v="34"/>
    <n v="1083750"/>
  </r>
  <r>
    <n v="365"/>
    <s v="Ephantus Kamau"/>
    <x v="1"/>
    <s v="Male"/>
    <d v="1970-01-01T00:00:00"/>
    <d v="1970-01-01T00:00:00"/>
    <d v="1970-01-01T00:00:00"/>
    <m/>
    <n v="0"/>
    <n v="2152158.9700000002"/>
    <n v="0"/>
    <n v="2152158.9700000002"/>
    <n v="0"/>
    <s v="Okay"/>
    <s v="FALSE"/>
    <b v="0"/>
    <b v="1"/>
    <b v="0"/>
    <n v="0"/>
    <x v="1"/>
    <x v="3"/>
    <n v="54.783561643835618"/>
    <x v="1"/>
    <n v="12912953.82"/>
  </r>
  <r>
    <n v="3653"/>
    <s v="Wesley Gekonge Momanyi"/>
    <x v="1"/>
    <s v="Male"/>
    <d v="1985-07-24T00:00:00"/>
    <d v="2015-03-06T00:00:00"/>
    <d v="2015-06-02T00:00:00"/>
    <m/>
    <n v="10743.01"/>
    <n v="99808.82"/>
    <n v="0"/>
    <n v="110551.83"/>
    <n v="0"/>
    <s v="Okay"/>
    <s v="TRUE"/>
    <b v="1"/>
    <b v="1"/>
    <b v="1"/>
    <n v="29.635616438356163"/>
    <x v="16"/>
    <x v="9"/>
    <n v="9.3369863013698637"/>
    <x v="16"/>
    <n v="2321588.4300000002"/>
  </r>
  <r>
    <n v="36566120"/>
    <s v="Ahmed Hassan Maalim"/>
    <x v="0"/>
    <s v="Male"/>
    <d v="1997-06-08T00:00:00"/>
    <d v="2024-05-20T00:00:00"/>
    <d v="2024-09-01T00:00:00"/>
    <m/>
    <n v="3400.65"/>
    <n v="5100.9799999999996"/>
    <n v="0"/>
    <n v="8501.6299999999992"/>
    <n v="0"/>
    <s v="Okay"/>
    <s v="TRUE"/>
    <b v="1"/>
    <b v="1"/>
    <b v="1"/>
    <n v="26.967123287671232"/>
    <x v="34"/>
    <x v="19"/>
    <n v="7.9452054794520555E-2"/>
    <x v="33"/>
    <n v="280553.78999999998"/>
  </r>
  <r>
    <n v="36573908"/>
    <s v="BRIAN  MAINA WANJOHI"/>
    <x v="0"/>
    <s v="Male"/>
    <d v="1999-02-21T00:00:00"/>
    <d v="2022-06-01T00:00:00"/>
    <d v="2024-07-01T00:00:00"/>
    <m/>
    <n v="10500"/>
    <n v="15750"/>
    <n v="0"/>
    <n v="26250"/>
    <n v="0"/>
    <s v="Okay"/>
    <s v="TRUE"/>
    <b v="1"/>
    <b v="1"/>
    <b v="1"/>
    <n v="23.290410958904111"/>
    <x v="37"/>
    <x v="23"/>
    <n v="0.24931506849315069"/>
    <x v="35"/>
    <n v="918750"/>
  </r>
  <r>
    <n v="370"/>
    <s v="Alex Kanyoro Muchira"/>
    <x v="1"/>
    <s v="Male"/>
    <d v="1970-01-01T00:00:00"/>
    <d v="1970-01-01T00:00:00"/>
    <d v="1970-01-01T00:00:00"/>
    <m/>
    <n v="0"/>
    <n v="1576769.97"/>
    <n v="0"/>
    <n v="1576769.97"/>
    <n v="0"/>
    <s v="Okay"/>
    <s v="FALSE"/>
    <b v="0"/>
    <b v="1"/>
    <b v="0"/>
    <n v="0"/>
    <x v="1"/>
    <x v="3"/>
    <n v="54.783561643835618"/>
    <x v="1"/>
    <n v="9460619.8200000003"/>
  </r>
  <r>
    <n v="376"/>
    <s v="Jossiah Kangah"/>
    <x v="1"/>
    <s v="Male"/>
    <d v="1970-01-01T00:00:00"/>
    <d v="1970-01-01T00:00:00"/>
    <d v="1970-01-01T00:00:00"/>
    <m/>
    <n v="0"/>
    <n v="202033.32"/>
    <n v="0"/>
    <n v="202033.32"/>
    <n v="0"/>
    <s v="Okay"/>
    <s v="FALSE"/>
    <b v="0"/>
    <b v="1"/>
    <b v="0"/>
    <n v="0"/>
    <x v="1"/>
    <x v="3"/>
    <n v="54.783561643835618"/>
    <x v="1"/>
    <n v="1212199.92"/>
  </r>
  <r>
    <n v="37616981"/>
    <s v="Lynn  Okoth Akinyi"/>
    <x v="0"/>
    <s v="Female"/>
    <d v="2000-06-20T00:00:00"/>
    <d v="2023-02-01T00:00:00"/>
    <d v="2024-07-01T00:00:00"/>
    <m/>
    <n v="11445"/>
    <n v="17167.5"/>
    <n v="0"/>
    <n v="28612.5"/>
    <n v="0"/>
    <s v="Okay"/>
    <s v="TRUE"/>
    <b v="1"/>
    <b v="1"/>
    <b v="1"/>
    <n v="22.632876712328766"/>
    <x v="38"/>
    <x v="21"/>
    <n v="0.24931506849315069"/>
    <x v="36"/>
    <n v="1030050"/>
  </r>
  <r>
    <n v="38"/>
    <s v="Evans Kedemi"/>
    <x v="1"/>
    <s v="Male"/>
    <d v="1965-01-01T00:00:00"/>
    <d v="1970-01-01T00:00:00"/>
    <d v="1970-01-01T00:00:00"/>
    <m/>
    <n v="0"/>
    <n v="1147241.3999999999"/>
    <n v="0"/>
    <n v="1147241.3999999999"/>
    <n v="0"/>
    <s v="Okay"/>
    <s v="TRUE"/>
    <b v="0"/>
    <b v="1"/>
    <b v="1"/>
    <n v="5.0027397260273974"/>
    <x v="9"/>
    <x v="42"/>
    <n v="54.783561643835618"/>
    <x v="9"/>
    <n v="1147241.3999999999"/>
  </r>
  <r>
    <n v="381"/>
    <s v="Nancy Oluoch"/>
    <x v="1"/>
    <s v="Female"/>
    <d v="1977-09-29T00:00:00"/>
    <d v="2001-01-08T00:00:00"/>
    <d v="2002-01-08T00:00:00"/>
    <m/>
    <n v="1731.91"/>
    <n v="20364.95"/>
    <n v="0"/>
    <n v="22096.86"/>
    <n v="0"/>
    <s v="Okay"/>
    <s v="TRUE"/>
    <b v="1"/>
    <b v="1"/>
    <b v="1"/>
    <n v="23.293150684931508"/>
    <x v="5"/>
    <x v="21"/>
    <n v="22.742465753424657"/>
    <x v="5"/>
    <n v="287259.18"/>
  </r>
  <r>
    <n v="3822"/>
    <s v="ROBIN MAWIRA KIRAITHE"/>
    <x v="1"/>
    <s v="Male"/>
    <d v="1984-07-07T00:00:00"/>
    <d v="2015-06-08T00:00:00"/>
    <d v="2015-06-08T00:00:00"/>
    <m/>
    <n v="1229980.7"/>
    <n v="1861734.24"/>
    <n v="0"/>
    <n v="3091714.94"/>
    <n v="0"/>
    <s v="Okay"/>
    <s v="TRUE"/>
    <b v="1"/>
    <b v="1"/>
    <b v="1"/>
    <n v="30.93972602739726"/>
    <x v="8"/>
    <x v="22"/>
    <n v="9.3205479452054796"/>
    <x v="8"/>
    <n v="61834298.799999997"/>
  </r>
  <r>
    <n v="3852"/>
    <s v="Edward Mwangi Wangari"/>
    <x v="1"/>
    <s v="Male"/>
    <d v="1982-04-07T00:00:00"/>
    <d v="2015-09-01T00:00:00"/>
    <d v="2015-09-01T00:00:00"/>
    <m/>
    <n v="11582.51"/>
    <n v="135116.66"/>
    <n v="0"/>
    <n v="146699.17000000001"/>
    <n v="0"/>
    <s v="Okay"/>
    <s v="TRUE"/>
    <b v="1"/>
    <b v="1"/>
    <b v="1"/>
    <n v="33.424657534246577"/>
    <x v="22"/>
    <x v="27"/>
    <n v="9.087671232876712"/>
    <x v="22"/>
    <n v="2640585.06"/>
  </r>
  <r>
    <n v="3855"/>
    <s v="ISAAC WAIRANGU MUTHUI"/>
    <x v="1"/>
    <s v="Male"/>
    <d v="1988-08-10T00:00:00"/>
    <d v="2015-06-16T00:00:00"/>
    <d v="2015-06-16T00:00:00"/>
    <m/>
    <n v="542918.09"/>
    <n v="814357.3"/>
    <n v="0"/>
    <n v="1357275.39"/>
    <n v="0"/>
    <s v="Okay"/>
    <s v="TRUE"/>
    <b v="1"/>
    <b v="1"/>
    <b v="1"/>
    <n v="26.865753424657534"/>
    <x v="10"/>
    <x v="33"/>
    <n v="9.2986301369863007"/>
    <x v="10"/>
    <n v="32574609.359999999"/>
  </r>
  <r>
    <n v="386"/>
    <s v="Gregory Mbaya"/>
    <x v="1"/>
    <s v="Male"/>
    <d v="1970-01-01T00:00:00"/>
    <d v="1970-01-01T00:00:00"/>
    <d v="1970-01-01T00:00:00"/>
    <m/>
    <n v="0"/>
    <n v="178267.88"/>
    <n v="0"/>
    <n v="178267.88"/>
    <n v="0"/>
    <s v="Okay"/>
    <s v="FALSE"/>
    <b v="0"/>
    <b v="1"/>
    <b v="0"/>
    <n v="0"/>
    <x v="1"/>
    <x v="3"/>
    <n v="54.783561643835618"/>
    <x v="1"/>
    <n v="1069607.28"/>
  </r>
  <r>
    <n v="3895"/>
    <s v="ERIC ODHIAMBO ODUOL"/>
    <x v="1"/>
    <s v="Male"/>
    <d v="1992-01-26T00:00:00"/>
    <d v="2016-06-27T00:00:00"/>
    <d v="2016-06-27T00:00:00"/>
    <m/>
    <n v="182867.74"/>
    <n v="265251.11"/>
    <n v="0"/>
    <n v="448118.85"/>
    <n v="0"/>
    <s v="Okay"/>
    <s v="TRUE"/>
    <b v="1"/>
    <b v="1"/>
    <b v="1"/>
    <n v="24.435616438356163"/>
    <x v="23"/>
    <x v="21"/>
    <n v="8.2657534246575342"/>
    <x v="23"/>
    <n v="12547327.799999999"/>
  </r>
  <r>
    <n v="3896"/>
    <s v="Lyndah Kalefah  Ndevelah"/>
    <x v="1"/>
    <s v="Female"/>
    <d v="1985-03-21T00:00:00"/>
    <d v="2001-01-16T00:00:00"/>
    <d v="2012-02-01T00:00:00"/>
    <m/>
    <n v="83709.03"/>
    <n v="125568.56"/>
    <n v="0"/>
    <n v="209277.59"/>
    <n v="0"/>
    <s v="Okay"/>
    <s v="TRUE"/>
    <b v="1"/>
    <b v="1"/>
    <b v="1"/>
    <n v="15.835616438356164"/>
    <x v="16"/>
    <x v="33"/>
    <n v="12.671232876712329"/>
    <x v="16"/>
    <n v="4394829.3899999997"/>
  </r>
  <r>
    <n v="392"/>
    <s v="SIENNAH NDUKU CLETUS"/>
    <x v="1"/>
    <s v="Female"/>
    <d v="1973-06-02T00:00:00"/>
    <d v="2001-01-10T00:00:00"/>
    <d v="2001-01-10T00:00:00"/>
    <m/>
    <n v="3001634.96"/>
    <n v="4472203.22"/>
    <n v="0"/>
    <n v="7473838.1799999997"/>
    <n v="0"/>
    <s v="Okay"/>
    <s v="TRUE"/>
    <b v="1"/>
    <b v="1"/>
    <b v="1"/>
    <n v="27.627397260273973"/>
    <x v="3"/>
    <x v="19"/>
    <n v="23.736986301369864"/>
    <x v="3"/>
    <n v="67264543.620000005"/>
  </r>
  <r>
    <n v="3928"/>
    <s v="Belinda Akoth Nyakiti"/>
    <x v="1"/>
    <s v="Female"/>
    <d v="1977-04-29T00:00:00"/>
    <d v="2015-10-12T00:00:00"/>
    <d v="2015-10-12T00:00:00"/>
    <m/>
    <n v="3302.77"/>
    <n v="59028.97"/>
    <n v="0"/>
    <n v="62331.74"/>
    <n v="0"/>
    <s v="Okay"/>
    <s v="TRUE"/>
    <b v="1"/>
    <b v="1"/>
    <b v="1"/>
    <n v="38.479452054794521"/>
    <x v="5"/>
    <x v="34"/>
    <n v="8.9753424657534246"/>
    <x v="5"/>
    <n v="810312.62"/>
  </r>
  <r>
    <n v="3929"/>
    <s v="Gladys Jelagat Chepkonga"/>
    <x v="1"/>
    <s v="Female"/>
    <d v="1990-10-15T00:00:00"/>
    <d v="2015-08-07T00:00:00"/>
    <d v="2016-01-01T00:00:00"/>
    <m/>
    <n v="5951.76"/>
    <n v="68079.48"/>
    <n v="0"/>
    <n v="74031.240000000005"/>
    <n v="0"/>
    <s v="Okay"/>
    <s v="TRUE"/>
    <b v="1"/>
    <b v="1"/>
    <b v="1"/>
    <n v="24.827397260273973"/>
    <x v="26"/>
    <x v="23"/>
    <n v="8.7534246575342465"/>
    <x v="26"/>
    <n v="1998843.4800000002"/>
  </r>
  <r>
    <n v="3935"/>
    <s v="CATHERINE WAMBUI METHU"/>
    <x v="1"/>
    <s v="Female"/>
    <d v="1987-10-25T00:00:00"/>
    <d v="2014-07-17T00:00:00"/>
    <d v="2014-07-17T00:00:00"/>
    <m/>
    <n v="215827.56"/>
    <n v="323741.3"/>
    <n v="0"/>
    <n v="539568.86"/>
    <n v="0"/>
    <s v="Okay"/>
    <s v="TRUE"/>
    <b v="1"/>
    <b v="1"/>
    <b v="1"/>
    <n v="26.745205479452054"/>
    <x v="10"/>
    <x v="33"/>
    <n v="10.213698630136987"/>
    <x v="10"/>
    <n v="12949652.640000001"/>
  </r>
  <r>
    <n v="3936"/>
    <s v="Jane Wanjiku Kaponda"/>
    <x v="1"/>
    <s v="Female"/>
    <d v="1970-01-01T00:00:00"/>
    <d v="1970-01-01T00:00:00"/>
    <d v="1970-01-01T00:00:00"/>
    <m/>
    <n v="39758.69"/>
    <n v="59638.03"/>
    <n v="0"/>
    <n v="99396.72"/>
    <n v="0"/>
    <s v="Okay"/>
    <s v="FALSE"/>
    <b v="0"/>
    <b v="1"/>
    <b v="0"/>
    <n v="0"/>
    <x v="1"/>
    <x v="3"/>
    <n v="54.783561643835618"/>
    <x v="1"/>
    <n v="596380.32000000007"/>
  </r>
  <r>
    <n v="3964"/>
    <s v="GLADYS NYANCHAMA MATUNDURA"/>
    <x v="1"/>
    <s v="Female"/>
    <d v="1980-11-13T00:00:00"/>
    <d v="2015-07-23T00:00:00"/>
    <d v="2015-07-23T00:00:00"/>
    <m/>
    <n v="260214.29"/>
    <n v="390340.23"/>
    <n v="0"/>
    <n v="650554.52"/>
    <n v="0"/>
    <s v="Okay"/>
    <s v="TRUE"/>
    <b v="1"/>
    <b v="1"/>
    <b v="1"/>
    <n v="34.712328767123289"/>
    <x v="19"/>
    <x v="4"/>
    <n v="9.1972602739726028"/>
    <x v="19"/>
    <n v="11059426.84"/>
  </r>
  <r>
    <n v="3971"/>
    <s v="Ednah Jeruto Biwott"/>
    <x v="1"/>
    <s v="Female"/>
    <d v="1980-01-01T00:00:00"/>
    <d v="2016-02-01T00:00:00"/>
    <d v="2016-02-01T00:00:00"/>
    <m/>
    <n v="10021.61"/>
    <n v="15029.73"/>
    <n v="0"/>
    <n v="25051.34"/>
    <n v="0"/>
    <s v="Okay"/>
    <s v="TRUE"/>
    <b v="1"/>
    <b v="1"/>
    <b v="1"/>
    <n v="36.109589041095887"/>
    <x v="18"/>
    <x v="29"/>
    <n v="8.668493150684931"/>
    <x v="18"/>
    <n v="400821.44"/>
  </r>
  <r>
    <n v="402"/>
    <s v="GERALD MURAYA IRUNGU"/>
    <x v="1"/>
    <s v="Male"/>
    <d v="1971-02-28T00:00:00"/>
    <d v="2002-02-01T00:00:00"/>
    <d v="2002-02-01T00:00:00"/>
    <m/>
    <n v="30080.84"/>
    <n v="45025.11"/>
    <n v="0"/>
    <n v="75105.95"/>
    <n v="0"/>
    <s v="Okay"/>
    <s v="TRUE"/>
    <b v="1"/>
    <b v="1"/>
    <b v="1"/>
    <n v="30.947945205479453"/>
    <x v="24"/>
    <x v="22"/>
    <n v="22.676712328767124"/>
    <x v="24"/>
    <n v="525741.65"/>
  </r>
  <r>
    <n v="4043"/>
    <s v="Penina Gaturi Mwaniki"/>
    <x v="1"/>
    <s v="Female"/>
    <d v="1990-06-21T00:00:00"/>
    <d v="2016-08-01T00:00:00"/>
    <d v="2016-12-01T00:00:00"/>
    <m/>
    <n v="911.78"/>
    <n v="18002.259999999998"/>
    <n v="0"/>
    <n v="18914.04"/>
    <n v="0"/>
    <s v="Okay"/>
    <s v="TRUE"/>
    <b v="1"/>
    <b v="1"/>
    <b v="1"/>
    <n v="26.13150684931507"/>
    <x v="20"/>
    <x v="33"/>
    <n v="7.8356164383561646"/>
    <x v="20"/>
    <n v="491765.04000000004"/>
  </r>
  <r>
    <n v="4063"/>
    <s v="GRANVILLE ODHIAMBO OSANO"/>
    <x v="0"/>
    <s v="Male"/>
    <d v="1987-09-05T00:00:00"/>
    <d v="2015-09-08T00:00:00"/>
    <d v="2015-09-08T00:00:00"/>
    <m/>
    <n v="540068.18000000005"/>
    <n v="810113.33"/>
    <n v="0"/>
    <n v="1350181.51"/>
    <n v="0"/>
    <s v="Okay"/>
    <s v="TRUE"/>
    <b v="1"/>
    <b v="1"/>
    <b v="1"/>
    <n v="28.027397260273972"/>
    <x v="21"/>
    <x v="31"/>
    <n v="9.0684931506849313"/>
    <x v="21"/>
    <n v="31054174.73"/>
  </r>
  <r>
    <n v="4064"/>
    <s v="Evelyne  Apwacha"/>
    <x v="1"/>
    <s v="Female"/>
    <d v="1990-03-04T00:00:00"/>
    <d v="2001-01-16T00:00:00"/>
    <d v="2001-01-16T00:00:00"/>
    <m/>
    <n v="12372.26"/>
    <n v="126793.37"/>
    <n v="0"/>
    <n v="139165.63"/>
    <n v="0"/>
    <s v="Okay"/>
    <s v="TRUE"/>
    <b v="1"/>
    <b v="1"/>
    <b v="1"/>
    <n v="10.87945205479452"/>
    <x v="20"/>
    <x v="43"/>
    <n v="23.720547945205478"/>
    <x v="20"/>
    <n v="3618306.38"/>
  </r>
  <r>
    <n v="4065"/>
    <s v="Rhoda Ityang Ilukori"/>
    <x v="1"/>
    <s v="Female"/>
    <d v="1988-02-06T00:00:00"/>
    <d v="2015-09-16T00:00:00"/>
    <d v="2016-01-01T00:00:00"/>
    <m/>
    <n v="6618.19"/>
    <n v="98157.32"/>
    <n v="0"/>
    <n v="104775.51"/>
    <n v="0"/>
    <s v="Okay"/>
    <s v="TRUE"/>
    <b v="1"/>
    <b v="1"/>
    <b v="1"/>
    <n v="27.627397260273973"/>
    <x v="10"/>
    <x v="19"/>
    <n v="8.7534246575342465"/>
    <x v="10"/>
    <n v="2514612.2399999998"/>
  </r>
  <r>
    <n v="407"/>
    <s v="Edwin Nyamu"/>
    <x v="1"/>
    <s v="Male"/>
    <d v="1976-06-10T00:00:00"/>
    <d v="1970-01-01T00:00:00"/>
    <d v="1970-01-01T00:00:00"/>
    <m/>
    <n v="0"/>
    <n v="712107.6"/>
    <n v="0"/>
    <n v="712107.6"/>
    <n v="0"/>
    <s v="Okay"/>
    <s v="FALSE"/>
    <b v="0"/>
    <b v="1"/>
    <b v="0"/>
    <n v="6.4438356164383563"/>
    <x v="6"/>
    <x v="44"/>
    <n v="54.783561643835618"/>
    <x v="6"/>
    <n v="8545291.1999999993"/>
  </r>
  <r>
    <n v="409"/>
    <s v="Millicent Orera"/>
    <x v="1"/>
    <s v="Male"/>
    <d v="1970-01-01T00:00:00"/>
    <d v="1970-01-01T00:00:00"/>
    <d v="1970-01-01T00:00:00"/>
    <m/>
    <n v="0"/>
    <n v="591078.13"/>
    <n v="0"/>
    <n v="591078.13"/>
    <n v="0"/>
    <s v="Okay"/>
    <s v="FALSE"/>
    <b v="0"/>
    <b v="1"/>
    <b v="0"/>
    <n v="0"/>
    <x v="1"/>
    <x v="3"/>
    <n v="54.783561643835618"/>
    <x v="1"/>
    <n v="3546468.7800000003"/>
  </r>
  <r>
    <n v="4132"/>
    <s v="Daniel  Kulecho"/>
    <x v="1"/>
    <s v="Male"/>
    <d v="1985-02-25T00:00:00"/>
    <d v="2016-06-01T00:00:00"/>
    <d v="2016-06-08T00:00:00"/>
    <m/>
    <n v="12040.49"/>
    <n v="140326.78"/>
    <n v="0"/>
    <n v="152367.26999999999"/>
    <n v="0"/>
    <s v="Okay"/>
    <s v="TRUE"/>
    <b v="1"/>
    <b v="1"/>
    <b v="1"/>
    <n v="31.284931506849315"/>
    <x v="16"/>
    <x v="14"/>
    <n v="8.3178082191780813"/>
    <x v="16"/>
    <n v="3199712.67"/>
  </r>
  <r>
    <n v="4139"/>
    <s v="Eunice Vilita Muli"/>
    <x v="1"/>
    <s v="Female"/>
    <d v="1970-01-01T00:00:00"/>
    <d v="2015-01-10T00:00:00"/>
    <d v="2015-10-01T00:00:00"/>
    <m/>
    <n v="30734.400000000001"/>
    <n v="46098.27"/>
    <n v="0"/>
    <n v="76832.67"/>
    <n v="0"/>
    <s v="Okay"/>
    <s v="TRUE"/>
    <b v="1"/>
    <b v="1"/>
    <b v="1"/>
    <n v="45.054794520547944"/>
    <x v="1"/>
    <x v="16"/>
    <n v="9.0054794520547947"/>
    <x v="1"/>
    <n v="460996.02"/>
  </r>
  <r>
    <n v="415"/>
    <s v="Anne Marie Wanyeki"/>
    <x v="1"/>
    <s v="Female"/>
    <d v="1975-02-01T00:00:00"/>
    <d v="1970-01-01T00:00:00"/>
    <d v="1970-01-01T00:00:00"/>
    <m/>
    <n v="0"/>
    <n v="2347634.92"/>
    <n v="0"/>
    <n v="2347634.92"/>
    <n v="0"/>
    <s v="Okay"/>
    <s v="FALSE"/>
    <b v="0"/>
    <b v="1"/>
    <b v="0"/>
    <n v="5.087671232876712"/>
    <x v="7"/>
    <x v="42"/>
    <n v="54.783561643835618"/>
    <x v="7"/>
    <n v="25823984.119999997"/>
  </r>
  <r>
    <n v="4167"/>
    <s v="Liza Cherotich Maru"/>
    <x v="1"/>
    <s v="Female"/>
    <d v="1970-01-01T00:00:00"/>
    <d v="2001-01-16T00:00:00"/>
    <d v="2001-01-16T00:00:00"/>
    <m/>
    <n v="28155.57"/>
    <n v="42233.33"/>
    <n v="0"/>
    <n v="70388.899999999994"/>
    <n v="0"/>
    <s v="Okay"/>
    <s v="TRUE"/>
    <b v="1"/>
    <b v="1"/>
    <b v="1"/>
    <n v="31.063013698630137"/>
    <x v="1"/>
    <x v="14"/>
    <n v="23.720547945205478"/>
    <x v="1"/>
    <n v="422333.39999999997"/>
  </r>
  <r>
    <n v="4169"/>
    <s v="TABITHA ACHIENG  ODERO"/>
    <x v="0"/>
    <s v="Female"/>
    <d v="1982-06-13T00:00:00"/>
    <d v="2015-10-01T00:00:00"/>
    <d v="2015-10-01T00:00:00"/>
    <m/>
    <n v="1035025.86"/>
    <n v="1549017.06"/>
    <n v="0"/>
    <n v="2584042.92"/>
    <n v="0"/>
    <s v="Okay"/>
    <s v="TRUE"/>
    <b v="1"/>
    <b v="1"/>
    <b v="1"/>
    <n v="33.323287671232876"/>
    <x v="22"/>
    <x v="27"/>
    <n v="9.0054794520547947"/>
    <x v="22"/>
    <n v="46512772.560000002"/>
  </r>
  <r>
    <n v="417"/>
    <s v="Stella Nyokabi"/>
    <x v="1"/>
    <s v="Female"/>
    <d v="1970-01-01T00:00:00"/>
    <d v="1970-01-01T00:00:00"/>
    <d v="1970-01-01T00:00:00"/>
    <m/>
    <n v="0"/>
    <n v="188283.44"/>
    <n v="0"/>
    <n v="188283.44"/>
    <n v="0"/>
    <s v="Okay"/>
    <s v="FALSE"/>
    <b v="0"/>
    <b v="1"/>
    <b v="0"/>
    <n v="0"/>
    <x v="1"/>
    <x v="3"/>
    <n v="54.783561643835618"/>
    <x v="1"/>
    <n v="1129700.6400000001"/>
  </r>
  <r>
    <n v="418"/>
    <s v="MERCY MONICAH WANGECHI MURAYA"/>
    <x v="2"/>
    <s v="Female"/>
    <d v="1972-05-12T00:00:00"/>
    <d v="2002-08-01T00:00:00"/>
    <d v="2002-08-01T00:00:00"/>
    <m/>
    <n v="0"/>
    <n v="0"/>
    <n v="0"/>
    <n v="0"/>
    <n v="0"/>
    <s v="Okay"/>
    <s v="TRUE"/>
    <b v="1"/>
    <b v="1"/>
    <b v="1"/>
    <n v="30.241095890410961"/>
    <x v="2"/>
    <x v="22"/>
    <n v="22.18082191780822"/>
    <x v="2"/>
    <n v="0"/>
  </r>
  <r>
    <n v="420"/>
    <s v="Jacinta Tunje"/>
    <x v="1"/>
    <s v="Female"/>
    <d v="1965-12-03T00:00:00"/>
    <d v="1970-01-01T00:00:00"/>
    <d v="1970-01-01T00:00:00"/>
    <m/>
    <n v="0"/>
    <n v="794946.06"/>
    <n v="0"/>
    <n v="794946.06"/>
    <n v="0"/>
    <s v="Okay"/>
    <s v="TRUE"/>
    <b v="0"/>
    <b v="1"/>
    <b v="1"/>
    <n v="4.0821917808219181"/>
    <x v="29"/>
    <x v="45"/>
    <n v="54.783561643835618"/>
    <x v="29"/>
    <n v="1589892.12"/>
  </r>
  <r>
    <n v="425"/>
    <s v="Evans Ratemo"/>
    <x v="1"/>
    <s v="Male"/>
    <d v="2004-01-01T00:00:00"/>
    <d v="2004-01-01T00:00:00"/>
    <d v="2004-01-06T00:00:00"/>
    <m/>
    <n v="276445.01"/>
    <n v="414667.53"/>
    <n v="0"/>
    <n v="691112.54"/>
    <n v="0"/>
    <s v="Okay"/>
    <s v="TRUE"/>
    <b v="1"/>
    <b v="1"/>
    <b v="0"/>
    <n v="0"/>
    <x v="39"/>
    <x v="3"/>
    <n v="20.747945205479454"/>
    <x v="37"/>
    <n v="27644501.600000001"/>
  </r>
  <r>
    <n v="426"/>
    <s v="Francis Kariuki"/>
    <x v="1"/>
    <s v="Male"/>
    <d v="1970-01-01T00:00:00"/>
    <d v="1970-01-01T00:00:00"/>
    <d v="1970-01-01T00:00:00"/>
    <m/>
    <n v="0"/>
    <n v="199505.81"/>
    <n v="0"/>
    <n v="199505.81"/>
    <n v="0"/>
    <s v="Okay"/>
    <s v="FALSE"/>
    <b v="0"/>
    <b v="1"/>
    <b v="0"/>
    <n v="0"/>
    <x v="1"/>
    <x v="3"/>
    <n v="54.783561643835618"/>
    <x v="1"/>
    <n v="1197034.8599999999"/>
  </r>
  <r>
    <n v="428"/>
    <s v="Hellen Mulwa"/>
    <x v="1"/>
    <s v="Female"/>
    <d v="1976-09-07T00:00:00"/>
    <d v="1970-01-01T00:00:00"/>
    <d v="1970-01-01T00:00:00"/>
    <m/>
    <n v="0"/>
    <n v="452200.41"/>
    <n v="0"/>
    <n v="452200.41"/>
    <n v="0"/>
    <s v="Okay"/>
    <s v="FALSE"/>
    <b v="0"/>
    <b v="1"/>
    <b v="0"/>
    <n v="6.6876712328767125"/>
    <x v="6"/>
    <x v="44"/>
    <n v="54.783561643835618"/>
    <x v="6"/>
    <n v="5426404.9199999999"/>
  </r>
  <r>
    <n v="430"/>
    <s v="Jane Wairuri Mwaniki"/>
    <x v="1"/>
    <s v="Female"/>
    <d v="1974-01-07T00:00:00"/>
    <d v="1970-01-01T00:00:00"/>
    <d v="1970-01-01T00:00:00"/>
    <m/>
    <n v="0"/>
    <n v="449837.23"/>
    <n v="0"/>
    <n v="449837.23"/>
    <n v="0"/>
    <s v="Okay"/>
    <s v="FALSE"/>
    <b v="0"/>
    <b v="1"/>
    <b v="0"/>
    <n v="4.0191780821917806"/>
    <x v="4"/>
    <x v="45"/>
    <n v="54.783561643835618"/>
    <x v="4"/>
    <n v="4498372.3"/>
  </r>
  <r>
    <n v="438"/>
    <s v="Stephen Njoroge"/>
    <x v="1"/>
    <s v="Male"/>
    <d v="2004-01-01T00:00:00"/>
    <d v="1970-01-01T00:00:00"/>
    <d v="1970-01-01T00:00:00"/>
    <m/>
    <n v="0"/>
    <n v="637715.66"/>
    <n v="0"/>
    <n v="637715.66"/>
    <n v="0"/>
    <s v="Okay"/>
    <s v="FALSE"/>
    <b v="0"/>
    <b v="1"/>
    <b v="0"/>
    <n v="34.021917808219179"/>
    <x v="39"/>
    <x v="4"/>
    <n v="54.783561643835618"/>
    <x v="37"/>
    <n v="25508626.400000002"/>
  </r>
  <r>
    <n v="4399"/>
    <s v="Betty Birchogo Jebet"/>
    <x v="1"/>
    <s v="Female"/>
    <d v="1992-04-04T00:00:00"/>
    <d v="2016-05-01T00:00:00"/>
    <d v="2016-05-01T00:00:00"/>
    <m/>
    <n v="21257.1"/>
    <n v="31885.66"/>
    <n v="0"/>
    <n v="53142.76"/>
    <n v="0"/>
    <s v="Okay"/>
    <s v="TRUE"/>
    <b v="1"/>
    <b v="1"/>
    <b v="1"/>
    <n v="24.090410958904108"/>
    <x v="23"/>
    <x v="21"/>
    <n v="8.4219178082191775"/>
    <x v="23"/>
    <n v="1487997.28"/>
  </r>
  <r>
    <n v="4437"/>
    <s v="MERCY  MONYANI"/>
    <x v="1"/>
    <s v="Female"/>
    <d v="1987-05-23T00:00:00"/>
    <d v="2018-02-01T00:00:00"/>
    <d v="2014-10-15T00:00:00"/>
    <m/>
    <n v="37393.56"/>
    <n v="56089.599999999999"/>
    <n v="0"/>
    <n v="93483.16"/>
    <n v="0"/>
    <s v="Okay"/>
    <s v="TRUE"/>
    <b v="1"/>
    <b v="0"/>
    <b v="1"/>
    <n v="30.717808219178082"/>
    <x v="21"/>
    <x v="19"/>
    <n v="9.9671232876712335"/>
    <x v="21"/>
    <n v="2150112.6800000002"/>
  </r>
  <r>
    <n v="445"/>
    <s v="Emma A Ananga"/>
    <x v="1"/>
    <s v="Female"/>
    <d v="1961-08-16T00:00:00"/>
    <d v="2004-01-02T00:00:00"/>
    <d v="2005-01-02T00:00:00"/>
    <m/>
    <n v="96249.7"/>
    <n v="811315.45"/>
    <n v="0"/>
    <n v="907565.15"/>
    <n v="0"/>
    <s v="Okay"/>
    <s v="TRUE"/>
    <b v="1"/>
    <b v="1"/>
    <b v="1"/>
    <n v="42.408219178082192"/>
    <x v="40"/>
    <x v="10"/>
    <n v="19.756164383561643"/>
    <x v="25"/>
    <n v="0"/>
  </r>
  <r>
    <n v="4456"/>
    <s v="NIMROD  KINYUA"/>
    <x v="1"/>
    <s v="Male"/>
    <d v="1970-01-01T00:00:00"/>
    <d v="1970-01-01T00:00:00"/>
    <d v="1970-01-01T00:00:00"/>
    <m/>
    <n v="41497.51"/>
    <n v="62247.01"/>
    <n v="0"/>
    <n v="103744.52"/>
    <n v="0"/>
    <s v="Okay"/>
    <s v="FALSE"/>
    <b v="0"/>
    <b v="1"/>
    <b v="0"/>
    <n v="0"/>
    <x v="1"/>
    <x v="3"/>
    <n v="54.783561643835618"/>
    <x v="1"/>
    <n v="622467.12"/>
  </r>
  <r>
    <n v="4464"/>
    <s v="Lillian Nyangau Okemwa"/>
    <x v="1"/>
    <s v="Female"/>
    <d v="1970-01-01T00:00:00"/>
    <d v="2001-10-16T00:00:00"/>
    <d v="2001-10-16T00:00:00"/>
    <m/>
    <n v="33812.28"/>
    <n v="50718.400000000001"/>
    <n v="0"/>
    <n v="84530.68"/>
    <n v="0"/>
    <s v="Okay"/>
    <s v="TRUE"/>
    <b v="1"/>
    <b v="1"/>
    <b v="1"/>
    <n v="31.81095890410959"/>
    <x v="1"/>
    <x v="14"/>
    <n v="22.972602739726028"/>
    <x v="1"/>
    <n v="507184.07999999996"/>
  </r>
  <r>
    <n v="4467"/>
    <s v="MARTHA MARY KAGWIRYA"/>
    <x v="1"/>
    <s v="Female"/>
    <d v="1991-04-03T00:00:00"/>
    <d v="2016-03-07T00:00:00"/>
    <d v="2016-03-07T00:00:00"/>
    <m/>
    <n v="355801.47"/>
    <n v="533676.13"/>
    <n v="0"/>
    <n v="889477.6"/>
    <n v="0"/>
    <s v="Okay"/>
    <s v="TRUE"/>
    <b v="1"/>
    <b v="1"/>
    <b v="1"/>
    <n v="24.945205479452056"/>
    <x v="26"/>
    <x v="21"/>
    <n v="8.5726027397260278"/>
    <x v="26"/>
    <n v="24015895.199999999"/>
  </r>
  <r>
    <n v="4468"/>
    <s v="ABEDNEGO MUENDO  MUSYOKI"/>
    <x v="0"/>
    <s v="Male"/>
    <d v="1990-12-27T00:00:00"/>
    <d v="2016-03-07T00:00:00"/>
    <d v="2016-03-07T00:00:00"/>
    <m/>
    <n v="354245.2"/>
    <n v="531347.03"/>
    <n v="0"/>
    <n v="885592.23"/>
    <n v="0"/>
    <s v="Okay"/>
    <s v="TRUE"/>
    <b v="1"/>
    <b v="1"/>
    <b v="1"/>
    <n v="25.210958904109589"/>
    <x v="26"/>
    <x v="23"/>
    <n v="8.5726027397260278"/>
    <x v="26"/>
    <n v="23910990.210000001"/>
  </r>
  <r>
    <n v="4469"/>
    <s v="ERIC MUNIU RIMIRU"/>
    <x v="1"/>
    <s v="Male"/>
    <d v="1980-01-26T00:00:00"/>
    <d v="2003-04-22T00:00:00"/>
    <d v="2003-04-22T00:00:00"/>
    <m/>
    <n v="167492.48000000001"/>
    <n v="251221.55"/>
    <n v="0"/>
    <n v="418714.03"/>
    <n v="0"/>
    <s v="Okay"/>
    <s v="TRUE"/>
    <b v="1"/>
    <b v="1"/>
    <b v="1"/>
    <n v="23.252054794520546"/>
    <x v="18"/>
    <x v="6"/>
    <n v="21.457534246575342"/>
    <x v="18"/>
    <n v="6699424.4800000004"/>
  </r>
  <r>
    <n v="447"/>
    <s v="Simon Mburu Maina"/>
    <x v="1"/>
    <s v="Male"/>
    <d v="1970-01-01T00:00:00"/>
    <d v="1970-01-01T00:00:00"/>
    <d v="1970-01-01T00:00:00"/>
    <m/>
    <n v="0"/>
    <n v="738703.93"/>
    <n v="0"/>
    <n v="738703.93"/>
    <n v="0"/>
    <s v="Okay"/>
    <s v="FALSE"/>
    <b v="0"/>
    <b v="1"/>
    <b v="0"/>
    <n v="0"/>
    <x v="1"/>
    <x v="3"/>
    <n v="54.783561643835618"/>
    <x v="1"/>
    <n v="4432223.58"/>
  </r>
  <r>
    <n v="4470"/>
    <s v="HELLEN KARIMI  NJINE"/>
    <x v="0"/>
    <s v="Female"/>
    <d v="1992-08-18T00:00:00"/>
    <d v="2016-03-07T00:00:00"/>
    <d v="2016-03-07T00:00:00"/>
    <m/>
    <n v="342580.24"/>
    <n v="513852.56"/>
    <n v="0"/>
    <n v="856432.8"/>
    <n v="0"/>
    <s v="Okay"/>
    <s v="TRUE"/>
    <b v="1"/>
    <b v="1"/>
    <b v="1"/>
    <n v="23.567123287671233"/>
    <x v="23"/>
    <x v="6"/>
    <n v="8.5726027397260278"/>
    <x v="23"/>
    <n v="23980118.400000002"/>
  </r>
  <r>
    <n v="4473"/>
    <s v="EDITH NYAROKO NJENGA"/>
    <x v="1"/>
    <s v="Female"/>
    <d v="1992-01-21T00:00:00"/>
    <d v="2016-03-07T00:00:00"/>
    <d v="2016-03-07T00:00:00"/>
    <m/>
    <n v="12324.55"/>
    <n v="146894.01999999999"/>
    <n v="0"/>
    <n v="159218.57"/>
    <n v="0"/>
    <s v="Okay"/>
    <s v="TRUE"/>
    <b v="1"/>
    <b v="1"/>
    <b v="1"/>
    <n v="24.142465753424659"/>
    <x v="23"/>
    <x v="21"/>
    <n v="8.5726027397260278"/>
    <x v="23"/>
    <n v="4458119.96"/>
  </r>
  <r>
    <n v="4474"/>
    <s v="TIMONA FRANCISCO ISAYA"/>
    <x v="1"/>
    <s v="Male"/>
    <d v="1972-05-24T00:00:00"/>
    <d v="2016-03-01T00:00:00"/>
    <d v="2016-03-01T00:00:00"/>
    <m/>
    <n v="61829.17"/>
    <n v="50828"/>
    <n v="0"/>
    <n v="112657.17"/>
    <n v="0"/>
    <s v="Okay"/>
    <s v="TRUE"/>
    <b v="1"/>
    <b v="1"/>
    <b v="1"/>
    <n v="43.8"/>
    <x v="2"/>
    <x v="10"/>
    <n v="8.5890410958904102"/>
    <x v="2"/>
    <n v="901257.36"/>
  </r>
  <r>
    <n v="451"/>
    <s v="Tom Warenga"/>
    <x v="1"/>
    <s v="Male"/>
    <d v="1974-08-23T00:00:00"/>
    <d v="2000-01-09T00:00:00"/>
    <d v="2000-01-09T00:00:00"/>
    <m/>
    <n v="0"/>
    <n v="756052.14"/>
    <n v="0"/>
    <n v="756052.14"/>
    <n v="0"/>
    <s v="Okay"/>
    <s v="TRUE"/>
    <b v="1"/>
    <b v="1"/>
    <b v="1"/>
    <n v="25.397260273972602"/>
    <x v="4"/>
    <x v="23"/>
    <n v="24.742465753424657"/>
    <x v="4"/>
    <n v="7560521.4000000004"/>
  </r>
  <r>
    <n v="4510"/>
    <s v="SHEILA WANJIRU MBOGO"/>
    <x v="1"/>
    <s v="Female"/>
    <d v="1988-03-29T00:00:00"/>
    <d v="2016-03-21T00:00:00"/>
    <d v="2016-03-21T00:00:00"/>
    <m/>
    <n v="372745.82"/>
    <n v="559109.76"/>
    <n v="0"/>
    <n v="931855.58"/>
    <n v="0"/>
    <s v="Okay"/>
    <s v="TRUE"/>
    <b v="1"/>
    <b v="1"/>
    <b v="1"/>
    <n v="27.997260273972604"/>
    <x v="10"/>
    <x v="19"/>
    <n v="8.5342465753424666"/>
    <x v="10"/>
    <n v="22364533.919999998"/>
  </r>
  <r>
    <n v="4511"/>
    <s v="Judith Njeri Kagwe"/>
    <x v="1"/>
    <s v="Female"/>
    <d v="1984-06-26T00:00:00"/>
    <d v="2016-07-01T00:00:00"/>
    <d v="2016-07-01T00:00:00"/>
    <m/>
    <n v="4631.33"/>
    <n v="168881.56"/>
    <n v="0"/>
    <n v="173512.89"/>
    <n v="0"/>
    <s v="Okay"/>
    <s v="TRUE"/>
    <b v="1"/>
    <b v="1"/>
    <b v="1"/>
    <n v="32.035616438356165"/>
    <x v="8"/>
    <x v="11"/>
    <n v="8.2547945205479447"/>
    <x v="8"/>
    <n v="3470257.8000000003"/>
  </r>
  <r>
    <n v="4532"/>
    <s v="FATMA NASTEHA  SAID"/>
    <x v="0"/>
    <s v="Female"/>
    <d v="1991-08-25T00:00:00"/>
    <d v="2016-04-01T00:00:00"/>
    <d v="2016-04-01T00:00:00"/>
    <m/>
    <n v="432659.92"/>
    <n v="648988.77"/>
    <n v="0"/>
    <n v="1081648.69"/>
    <n v="0"/>
    <s v="Okay"/>
    <s v="TRUE"/>
    <b v="1"/>
    <b v="1"/>
    <b v="1"/>
    <n v="24.61917808219178"/>
    <x v="26"/>
    <x v="21"/>
    <n v="8.5041095890410965"/>
    <x v="26"/>
    <n v="29204514.629999999"/>
  </r>
  <r>
    <n v="4533"/>
    <s v="Stephen Sisso"/>
    <x v="1"/>
    <s v="Male"/>
    <d v="1988-05-11T00:00:00"/>
    <d v="2016-02-01T00:00:00"/>
    <d v="2016-08-01T00:00:00"/>
    <m/>
    <n v="4635.32"/>
    <n v="64050.37"/>
    <n v="0"/>
    <n v="68685.69"/>
    <n v="0"/>
    <s v="Okay"/>
    <s v="TRUE"/>
    <b v="1"/>
    <b v="1"/>
    <b v="1"/>
    <n v="27.745205479452054"/>
    <x v="10"/>
    <x v="31"/>
    <n v="8.169863013698631"/>
    <x v="10"/>
    <n v="1648456.56"/>
  </r>
  <r>
    <n v="4541"/>
    <s v="LENARD KITHINJI MWEBIA"/>
    <x v="0"/>
    <s v="Male"/>
    <d v="1989-04-01T00:00:00"/>
    <d v="2016-04-11T00:00:00"/>
    <d v="2016-04-11T00:00:00"/>
    <m/>
    <n v="1096455"/>
    <n v="1632070.25"/>
    <n v="0"/>
    <n v="2728525.25"/>
    <n v="0"/>
    <s v="Okay"/>
    <s v="TRUE"/>
    <b v="1"/>
    <b v="1"/>
    <b v="1"/>
    <n v="27.046575342465754"/>
    <x v="12"/>
    <x v="19"/>
    <n v="8.4767123287671229"/>
    <x v="12"/>
    <n v="68213131.25"/>
  </r>
  <r>
    <n v="457"/>
    <s v="Patricia Njoroge"/>
    <x v="1"/>
    <s v="Female"/>
    <d v="1970-01-01T00:00:00"/>
    <d v="1970-01-01T00:00:00"/>
    <d v="1970-01-01T00:00:00"/>
    <m/>
    <n v="0"/>
    <n v="273805.32"/>
    <n v="0"/>
    <n v="273805.32"/>
    <n v="0"/>
    <s v="Okay"/>
    <s v="FALSE"/>
    <b v="0"/>
    <b v="1"/>
    <b v="0"/>
    <n v="0"/>
    <x v="1"/>
    <x v="3"/>
    <n v="54.783561643835618"/>
    <x v="1"/>
    <n v="1642831.92"/>
  </r>
  <r>
    <n v="458"/>
    <s v="Mahdalene Akhusama"/>
    <x v="1"/>
    <s v="Female"/>
    <d v="1964-01-01T00:00:00"/>
    <d v="1970-01-01T00:00:00"/>
    <d v="1970-01-01T00:00:00"/>
    <m/>
    <n v="0"/>
    <n v="233869.6"/>
    <n v="0"/>
    <n v="233869.6"/>
    <n v="0"/>
    <s v="Okay"/>
    <s v="TRUE"/>
    <b v="0"/>
    <b v="1"/>
    <b v="1"/>
    <n v="6.0054794520547947"/>
    <x v="32"/>
    <x v="44"/>
    <n v="54.783561643835618"/>
    <x v="25"/>
    <n v="0"/>
  </r>
  <r>
    <n v="4614"/>
    <s v="BETH NYAMBURA KAGOCHI"/>
    <x v="0"/>
    <s v="Female"/>
    <d v="1986-11-22T00:00:00"/>
    <d v="2016-05-23T00:00:00"/>
    <d v="2016-05-23T00:00:00"/>
    <m/>
    <n v="508329.48"/>
    <n v="762491.16"/>
    <n v="0"/>
    <n v="1270820.6399999999"/>
    <n v="0"/>
    <s v="Okay"/>
    <s v="TRUE"/>
    <b v="1"/>
    <b v="1"/>
    <b v="1"/>
    <n v="29.520547945205479"/>
    <x v="21"/>
    <x v="9"/>
    <n v="8.3616438356164391"/>
    <x v="21"/>
    <n v="29228874.719999999"/>
  </r>
  <r>
    <n v="463"/>
    <s v="Jane Waceke Mwaniki"/>
    <x v="1"/>
    <s v="Female"/>
    <d v="1970-01-01T00:00:00"/>
    <d v="1970-01-01T00:00:00"/>
    <d v="1970-01-01T00:00:00"/>
    <m/>
    <n v="0"/>
    <n v="562541.93000000005"/>
    <n v="0"/>
    <n v="562541.93000000005"/>
    <n v="0"/>
    <s v="Okay"/>
    <s v="FALSE"/>
    <b v="0"/>
    <b v="1"/>
    <b v="0"/>
    <n v="0"/>
    <x v="1"/>
    <x v="3"/>
    <n v="54.783561643835618"/>
    <x v="1"/>
    <n v="3375251.58"/>
  </r>
  <r>
    <n v="4657"/>
    <s v="THOMAS WANJE MWADORI"/>
    <x v="1"/>
    <s v="Male"/>
    <d v="1992-05-24T00:00:00"/>
    <d v="2016-06-06T00:00:00"/>
    <d v="2016-06-06T00:00:00"/>
    <m/>
    <n v="19679.66"/>
    <n v="137171.81"/>
    <n v="0"/>
    <n v="156851.47"/>
    <n v="0"/>
    <s v="Okay"/>
    <s v="TRUE"/>
    <b v="1"/>
    <b v="1"/>
    <b v="1"/>
    <n v="24.052054794520547"/>
    <x v="23"/>
    <x v="21"/>
    <n v="8.3232876712328761"/>
    <x v="23"/>
    <n v="4391841.16"/>
  </r>
  <r>
    <n v="4658"/>
    <s v="Tom Mokua Mongare"/>
    <x v="1"/>
    <s v="Male"/>
    <d v="1982-12-10T00:00:00"/>
    <d v="2016-09-01T00:00:00"/>
    <d v="2016-09-01T00:00:00"/>
    <m/>
    <n v="1874.48"/>
    <n v="44452.22"/>
    <n v="0"/>
    <n v="46326.7"/>
    <n v="0"/>
    <s v="Okay"/>
    <s v="TRUE"/>
    <b v="1"/>
    <b v="1"/>
    <b v="1"/>
    <n v="33.750684931506846"/>
    <x v="13"/>
    <x v="27"/>
    <n v="8.0849315068493155"/>
    <x v="13"/>
    <n v="880207.29999999993"/>
  </r>
  <r>
    <n v="466"/>
    <s v="James Munyao"/>
    <x v="1"/>
    <s v="Male"/>
    <d v="1970-01-01T00:00:00"/>
    <d v="1970-01-01T00:00:00"/>
    <d v="1970-01-01T00:00:00"/>
    <m/>
    <n v="0"/>
    <n v="448566.45"/>
    <n v="0"/>
    <n v="448566.45"/>
    <n v="0"/>
    <s v="Okay"/>
    <s v="FALSE"/>
    <b v="0"/>
    <b v="1"/>
    <b v="0"/>
    <n v="0"/>
    <x v="1"/>
    <x v="3"/>
    <n v="54.783561643835618"/>
    <x v="1"/>
    <n v="2691398.7"/>
  </r>
  <r>
    <n v="4660"/>
    <s v="CAREN CHEPKWEMOI BARON"/>
    <x v="1"/>
    <s v="Female"/>
    <d v="1992-07-04T00:00:00"/>
    <d v="2016-06-20T00:00:00"/>
    <d v="2016-06-20T00:00:00"/>
    <m/>
    <n v="267695.19"/>
    <n v="401567.44"/>
    <n v="0"/>
    <n v="669262.63"/>
    <n v="0"/>
    <s v="Okay"/>
    <s v="TRUE"/>
    <b v="1"/>
    <b v="1"/>
    <b v="1"/>
    <n v="23.978082191780821"/>
    <x v="23"/>
    <x v="6"/>
    <n v="8.2849315068493148"/>
    <x v="23"/>
    <n v="18739353.640000001"/>
  </r>
  <r>
    <n v="4661"/>
    <s v="CYNTHIA AMONDI ODHIAMBO"/>
    <x v="0"/>
    <s v="Female"/>
    <d v="1991-01-09T00:00:00"/>
    <d v="2016-06-20T00:00:00"/>
    <d v="2016-06-20T00:00:00"/>
    <m/>
    <n v="367276.76"/>
    <n v="550891.81000000006"/>
    <n v="0"/>
    <n v="918168.57"/>
    <n v="0"/>
    <s v="Okay"/>
    <s v="TRUE"/>
    <b v="1"/>
    <b v="1"/>
    <b v="1"/>
    <n v="25.463013698630139"/>
    <x v="26"/>
    <x v="23"/>
    <n v="8.2849315068493148"/>
    <x v="26"/>
    <n v="24790551.389999997"/>
  </r>
  <r>
    <n v="4662"/>
    <s v="BRIAN ODHIAMBO  OGAJA"/>
    <x v="0"/>
    <s v="Male"/>
    <d v="1988-09-25T00:00:00"/>
    <d v="2016-06-20T00:00:00"/>
    <d v="2016-06-20T00:00:00"/>
    <m/>
    <n v="420645.4"/>
    <n v="630960.79"/>
    <n v="0"/>
    <n v="1051606.19"/>
    <n v="0"/>
    <s v="Okay"/>
    <s v="TRUE"/>
    <b v="1"/>
    <b v="1"/>
    <b v="1"/>
    <n v="27.753424657534246"/>
    <x v="10"/>
    <x v="19"/>
    <n v="8.2849315068493148"/>
    <x v="10"/>
    <n v="25238548.559999999"/>
  </r>
  <r>
    <n v="4678"/>
    <s v="Jesse  Muthaura"/>
    <x v="1"/>
    <s v="Male"/>
    <d v="1970-01-01T00:00:00"/>
    <d v="1970-01-01T00:00:00"/>
    <d v="1970-01-01T00:00:00"/>
    <m/>
    <n v="19319.53"/>
    <n v="28980.89"/>
    <n v="0"/>
    <n v="48300.42"/>
    <n v="0"/>
    <s v="Okay"/>
    <s v="FALSE"/>
    <b v="0"/>
    <b v="1"/>
    <b v="0"/>
    <n v="0"/>
    <x v="1"/>
    <x v="3"/>
    <n v="54.783561643835618"/>
    <x v="1"/>
    <n v="289802.52"/>
  </r>
  <r>
    <n v="471"/>
    <s v="Mary Wangari Kabiru"/>
    <x v="1"/>
    <s v="Female"/>
    <d v="1977-05-30T00:00:00"/>
    <d v="2004-07-01T00:00:00"/>
    <d v="2004-01-07T00:00:00"/>
    <m/>
    <n v="101204.08"/>
    <n v="823687.94"/>
    <n v="0"/>
    <n v="924892.02"/>
    <n v="0"/>
    <s v="Okay"/>
    <s v="TRUE"/>
    <b v="1"/>
    <b v="0"/>
    <b v="1"/>
    <n v="27.106849315068494"/>
    <x v="5"/>
    <x v="33"/>
    <n v="20.745205479452054"/>
    <x v="5"/>
    <n v="12023596.26"/>
  </r>
  <r>
    <n v="4716"/>
    <s v="ERNEST NDIANGUI MUTWIRI"/>
    <x v="1"/>
    <s v="Male"/>
    <d v="1981-06-04T00:00:00"/>
    <d v="2011-05-01T00:00:00"/>
    <d v="2011-05-01T00:00:00"/>
    <m/>
    <n v="20361.14"/>
    <n v="124126.72"/>
    <n v="0"/>
    <n v="144487.85999999999"/>
    <n v="0"/>
    <s v="Okay"/>
    <s v="TRUE"/>
    <b v="1"/>
    <b v="1"/>
    <b v="1"/>
    <n v="29.926027397260274"/>
    <x v="19"/>
    <x v="9"/>
    <n v="13.427397260273972"/>
    <x v="19"/>
    <n v="2456293.6199999996"/>
  </r>
  <r>
    <n v="473"/>
    <s v="Peter Gitu"/>
    <x v="1"/>
    <s v="Male"/>
    <d v="1970-01-01T00:00:00"/>
    <d v="1970-01-01T00:00:00"/>
    <d v="1970-01-01T00:00:00"/>
    <m/>
    <n v="0"/>
    <n v="1665451.07"/>
    <n v="0"/>
    <n v="1665451.07"/>
    <n v="0"/>
    <s v="Okay"/>
    <s v="FALSE"/>
    <b v="0"/>
    <b v="1"/>
    <b v="0"/>
    <n v="0"/>
    <x v="1"/>
    <x v="3"/>
    <n v="54.783561643835618"/>
    <x v="1"/>
    <n v="9992706.4199999999"/>
  </r>
  <r>
    <n v="474"/>
    <s v="Joseph Kibue"/>
    <x v="1"/>
    <s v="Male"/>
    <d v="1970-01-07T00:00:00"/>
    <d v="2004-01-11T00:00:00"/>
    <d v="2005-01-11T00:00:00"/>
    <m/>
    <n v="186327.35"/>
    <n v="279491.05"/>
    <n v="0"/>
    <n v="465818.4"/>
    <n v="0"/>
    <s v="Okay"/>
    <s v="TRUE"/>
    <b v="1"/>
    <b v="1"/>
    <b v="1"/>
    <n v="34.032876712328765"/>
    <x v="1"/>
    <x v="30"/>
    <n v="19.731506849315068"/>
    <x v="1"/>
    <n v="2794910.4000000004"/>
  </r>
  <r>
    <n v="4743"/>
    <s v="HILLARY MUGADIA ATONYA"/>
    <x v="0"/>
    <s v="Male"/>
    <d v="1984-05-13T00:00:00"/>
    <d v="2016-07-25T00:00:00"/>
    <d v="2016-07-25T00:00:00"/>
    <m/>
    <n v="284668.65000000002"/>
    <n v="426979.01"/>
    <n v="0"/>
    <n v="711647.66"/>
    <n v="0"/>
    <s v="Okay"/>
    <s v="TRUE"/>
    <b v="1"/>
    <b v="1"/>
    <b v="1"/>
    <n v="32.221917808219175"/>
    <x v="8"/>
    <x v="11"/>
    <n v="8.1890410958904116"/>
    <x v="8"/>
    <n v="14232953.200000001"/>
  </r>
  <r>
    <n v="479"/>
    <s v="Edward Njuguna Rukwaro"/>
    <x v="1"/>
    <s v="Male"/>
    <d v="1970-01-01T00:00:00"/>
    <d v="1970-01-01T00:00:00"/>
    <d v="1970-01-01T00:00:00"/>
    <m/>
    <n v="396059.63999999996"/>
    <n v="3223925.0700000003"/>
    <n v="0"/>
    <n v="3619984.71"/>
    <n v="0"/>
    <s v="Okay"/>
    <s v="FALSE"/>
    <b v="0"/>
    <b v="1"/>
    <b v="0"/>
    <n v="0"/>
    <x v="1"/>
    <x v="3"/>
    <n v="54.783561643835618"/>
    <x v="1"/>
    <n v="21719908.259999998"/>
  </r>
  <r>
    <n v="4808"/>
    <s v="ROBERT NGUGI WAKENI"/>
    <x v="0"/>
    <s v="Male"/>
    <d v="1987-11-02T00:00:00"/>
    <d v="2016-09-01T00:00:00"/>
    <d v="2016-09-01T00:00:00"/>
    <m/>
    <n v="830546.43"/>
    <n v="1245174.6500000001"/>
    <n v="0"/>
    <n v="2075721.08"/>
    <n v="0"/>
    <s v="Okay"/>
    <s v="TRUE"/>
    <b v="1"/>
    <b v="1"/>
    <b v="1"/>
    <n v="28.852054794520548"/>
    <x v="10"/>
    <x v="31"/>
    <n v="8.0849315068493155"/>
    <x v="10"/>
    <n v="49817305.920000002"/>
  </r>
  <r>
    <n v="4809"/>
    <s v="AMOS KIPKEMEI KIPLIMO"/>
    <x v="0"/>
    <s v="Male"/>
    <d v="1990-01-11T00:00:00"/>
    <d v="2016-08-01T00:00:00"/>
    <d v="2016-08-01T00:00:00"/>
    <m/>
    <n v="469885.22"/>
    <n v="704833.62"/>
    <n v="0"/>
    <n v="1174718.8400000001"/>
    <n v="0"/>
    <s v="Okay"/>
    <s v="TRUE"/>
    <b v="1"/>
    <b v="1"/>
    <b v="1"/>
    <n v="26.572602739726026"/>
    <x v="20"/>
    <x v="33"/>
    <n v="8.169863013698631"/>
    <x v="20"/>
    <n v="30542689.840000004"/>
  </r>
  <r>
    <n v="4810"/>
    <s v="ANTHONY NYAMBURA KARANJA"/>
    <x v="1"/>
    <s v="Male"/>
    <d v="1987-08-20T00:00:00"/>
    <d v="2016-09-01T00:00:00"/>
    <d v="2016-09-01T00:00:00"/>
    <m/>
    <n v="271310.15999999997"/>
    <n v="406953.74"/>
    <n v="0"/>
    <n v="678263.9"/>
    <n v="0"/>
    <s v="Okay"/>
    <s v="TRUE"/>
    <b v="1"/>
    <b v="1"/>
    <b v="1"/>
    <n v="29.054794520547944"/>
    <x v="21"/>
    <x v="9"/>
    <n v="8.0849315068493155"/>
    <x v="21"/>
    <n v="15600069.700000001"/>
  </r>
  <r>
    <n v="4812"/>
    <s v="MARY WARIGIA KIMANI"/>
    <x v="0"/>
    <s v="Female"/>
    <d v="1985-02-02T00:00:00"/>
    <d v="2016-09-01T00:00:00"/>
    <d v="2016-09-01T00:00:00"/>
    <m/>
    <n v="586090.56999999995"/>
    <n v="879125.64"/>
    <n v="0"/>
    <n v="1465216.21"/>
    <n v="0"/>
    <s v="Okay"/>
    <s v="TRUE"/>
    <b v="1"/>
    <b v="1"/>
    <b v="1"/>
    <n v="31.6"/>
    <x v="16"/>
    <x v="14"/>
    <n v="8.0849315068493155"/>
    <x v="16"/>
    <n v="30769540.41"/>
  </r>
  <r>
    <n v="485"/>
    <s v="MARY WANGECI MACHARIA"/>
    <x v="1"/>
    <s v="Female"/>
    <d v="1979-07-08T00:00:00"/>
    <d v="2005-01-03T00:00:00"/>
    <d v="2005-01-03T00:00:00"/>
    <m/>
    <n v="1159893.2"/>
    <n v="1728357.73"/>
    <n v="0"/>
    <n v="2888250.93"/>
    <n v="0"/>
    <s v="Okay"/>
    <s v="TRUE"/>
    <b v="1"/>
    <b v="1"/>
    <b v="1"/>
    <n v="25.509589041095889"/>
    <x v="15"/>
    <x v="23"/>
    <n v="19.753424657534246"/>
    <x v="15"/>
    <n v="43323763.950000003"/>
  </r>
  <r>
    <n v="486"/>
    <s v="Maryanne Wanjiru Mungai"/>
    <x v="1"/>
    <s v="Female"/>
    <d v="1978-02-21T00:00:00"/>
    <d v="2005-01-03T00:00:00"/>
    <d v="2006-01-03T00:00:00"/>
    <m/>
    <n v="14125.42"/>
    <n v="461579.3"/>
    <n v="0"/>
    <n v="475704.72"/>
    <n v="0"/>
    <s v="Okay"/>
    <s v="TRUE"/>
    <b v="1"/>
    <b v="1"/>
    <b v="1"/>
    <n v="26.884931506849316"/>
    <x v="14"/>
    <x v="19"/>
    <n v="18.753424657534246"/>
    <x v="14"/>
    <n v="6659866.0800000001"/>
  </r>
  <r>
    <n v="4872"/>
    <s v="Joan Wanja Mungai"/>
    <x v="1"/>
    <s v="Female"/>
    <d v="1992-12-11T00:00:00"/>
    <d v="2016-10-10T00:00:00"/>
    <d v="2016-10-10T00:00:00"/>
    <m/>
    <n v="155108.57"/>
    <n v="232662.86"/>
    <n v="0"/>
    <n v="387771.43"/>
    <n v="0"/>
    <s v="Okay"/>
    <s v="TRUE"/>
    <b v="1"/>
    <b v="1"/>
    <b v="1"/>
    <n v="23.846575342465755"/>
    <x v="28"/>
    <x v="6"/>
    <n v="7.978082191780822"/>
    <x v="28"/>
    <n v="11245371.470000001"/>
  </r>
  <r>
    <n v="4873"/>
    <s v="SARAH NJERI WARUTERE"/>
    <x v="0"/>
    <s v="Female"/>
    <d v="1988-08-11T00:00:00"/>
    <d v="2016-10-10T00:00:00"/>
    <d v="2016-10-10T00:00:00"/>
    <m/>
    <n v="1071911.01"/>
    <n v="1588965.6600000001"/>
    <n v="0"/>
    <n v="2660876.67"/>
    <n v="0"/>
    <s v="Okay"/>
    <s v="TRUE"/>
    <b v="1"/>
    <b v="1"/>
    <b v="1"/>
    <n v="28.183561643835617"/>
    <x v="10"/>
    <x v="31"/>
    <n v="7.978082191780822"/>
    <x v="10"/>
    <n v="63861040.079999998"/>
  </r>
  <r>
    <n v="4875"/>
    <s v="HENRY KARANJA NDUNGU"/>
    <x v="1"/>
    <s v="Male"/>
    <d v="1982-02-17T00:00:00"/>
    <d v="2016-10-19T00:00:00"/>
    <d v="2016-10-19T00:00:00"/>
    <m/>
    <n v="1295.07"/>
    <n v="147693.72"/>
    <n v="0"/>
    <n v="148988.79"/>
    <n v="0"/>
    <s v="Okay"/>
    <s v="TRUE"/>
    <b v="1"/>
    <b v="1"/>
    <b v="1"/>
    <n v="34.69315068493151"/>
    <x v="22"/>
    <x v="4"/>
    <n v="7.9534246575342467"/>
    <x v="22"/>
    <n v="2681798.2200000002"/>
  </r>
  <r>
    <n v="4876"/>
    <s v="EZRA KIPROTICH"/>
    <x v="1"/>
    <s v="Male"/>
    <d v="1991-06-04T00:00:00"/>
    <d v="2016-10-19T00:00:00"/>
    <d v="2016-10-19T00:00:00"/>
    <m/>
    <n v="15861.06"/>
    <n v="125053.19"/>
    <n v="0"/>
    <n v="140914.25"/>
    <n v="0"/>
    <s v="Okay"/>
    <s v="TRUE"/>
    <b v="1"/>
    <b v="1"/>
    <b v="1"/>
    <n v="25.394520547945206"/>
    <x v="26"/>
    <x v="23"/>
    <n v="7.9534246575342467"/>
    <x v="26"/>
    <n v="3804684.75"/>
  </r>
  <r>
    <n v="489"/>
    <s v="Joyce Kavishe"/>
    <x v="1"/>
    <s v="Female"/>
    <d v="1970-01-01T00:00:00"/>
    <d v="1970-01-01T00:00:00"/>
    <d v="1970-01-01T00:00:00"/>
    <m/>
    <n v="0"/>
    <n v="1820498.74"/>
    <n v="0"/>
    <n v="1820498.74"/>
    <n v="0"/>
    <s v="Okay"/>
    <s v="FALSE"/>
    <b v="0"/>
    <b v="1"/>
    <b v="0"/>
    <n v="0"/>
    <x v="1"/>
    <x v="3"/>
    <n v="54.783561643835618"/>
    <x v="1"/>
    <n v="10922992.439999999"/>
  </r>
  <r>
    <n v="490"/>
    <s v="ESTHER WAIRIMU NDIRANGU"/>
    <x v="0"/>
    <s v="Female"/>
    <d v="1982-05-08T00:00:00"/>
    <d v="2005-01-04T00:00:00"/>
    <d v="2005-01-04T00:00:00"/>
    <m/>
    <n v="876017.92"/>
    <n v="1311977.4099999999"/>
    <n v="0"/>
    <n v="2187995.33"/>
    <n v="0"/>
    <s v="Okay"/>
    <s v="TRUE"/>
    <b v="1"/>
    <b v="1"/>
    <b v="1"/>
    <n v="22.676712328767124"/>
    <x v="22"/>
    <x v="28"/>
    <n v="19.75068493150685"/>
    <x v="22"/>
    <n v="39383915.939999998"/>
  </r>
  <r>
    <n v="4928"/>
    <s v="LOISE MUTHONI KINYUA"/>
    <x v="1"/>
    <s v="Female"/>
    <d v="1990-11-27T00:00:00"/>
    <d v="2016-11-01T00:00:00"/>
    <d v="2016-11-01T00:00:00"/>
    <m/>
    <n v="13881.19"/>
    <n v="116887.97"/>
    <n v="0"/>
    <n v="130769.16"/>
    <n v="0"/>
    <s v="Okay"/>
    <s v="TRUE"/>
    <b v="1"/>
    <b v="1"/>
    <b v="1"/>
    <n v="25.947945205479453"/>
    <x v="26"/>
    <x v="23"/>
    <n v="7.9178082191780819"/>
    <x v="26"/>
    <n v="3530767.3200000003"/>
  </r>
  <r>
    <n v="4929"/>
    <s v="Stella Njeri  Mbogo"/>
    <x v="1"/>
    <s v="Female"/>
    <d v="1990-09-17T00:00:00"/>
    <d v="1970-01-01T00:00:00"/>
    <d v="2015-04-27T00:00:00"/>
    <m/>
    <n v="33766.69"/>
    <n v="50650.8"/>
    <n v="0"/>
    <n v="84417.49"/>
    <n v="0"/>
    <s v="Okay"/>
    <s v="TRUE"/>
    <b v="1"/>
    <b v="1"/>
    <b v="0"/>
    <n v="20.723287671232878"/>
    <x v="20"/>
    <x v="21"/>
    <n v="9.4356164383561651"/>
    <x v="20"/>
    <n v="2194854.7400000002"/>
  </r>
  <r>
    <n v="4930"/>
    <s v="CAROLINE KAILEMIAH  MWINI"/>
    <x v="1"/>
    <s v="Female"/>
    <d v="1986-09-14T00:00:00"/>
    <d v="2016-11-07T00:00:00"/>
    <d v="2016-11-07T00:00:00"/>
    <m/>
    <n v="22067.46"/>
    <n v="33101.03"/>
    <n v="0"/>
    <n v="55168.49"/>
    <n v="0"/>
    <s v="Okay"/>
    <s v="TRUE"/>
    <b v="1"/>
    <b v="1"/>
    <b v="1"/>
    <n v="30.169863013698631"/>
    <x v="17"/>
    <x v="22"/>
    <n v="7.9013698630136986"/>
    <x v="17"/>
    <n v="1213706.78"/>
  </r>
  <r>
    <n v="4931"/>
    <s v="DENNIS OMWERIï¿½ ONDIEKI"/>
    <x v="1"/>
    <s v="Male"/>
    <d v="1991-02-07T00:00:00"/>
    <d v="2016-11-07T00:00:00"/>
    <d v="2016-11-07T00:00:00"/>
    <m/>
    <n v="294013.46999999997"/>
    <n v="441045.73"/>
    <n v="0"/>
    <n v="735059.2"/>
    <n v="0"/>
    <s v="Okay"/>
    <s v="TRUE"/>
    <b v="1"/>
    <b v="1"/>
    <b v="1"/>
    <n v="25.767123287671232"/>
    <x v="26"/>
    <x v="23"/>
    <n v="7.9013698630136986"/>
    <x v="26"/>
    <n v="19846598.399999999"/>
  </r>
  <r>
    <n v="4936"/>
    <s v="TITUS MWANGI KANOGO"/>
    <x v="1"/>
    <s v="Male"/>
    <d v="1993-05-28T00:00:00"/>
    <d v="2017-03-01T00:00:00"/>
    <d v="2017-03-01T00:00:00"/>
    <m/>
    <n v="8947.25"/>
    <n v="62873.05"/>
    <n v="0"/>
    <n v="71820.3"/>
    <n v="0"/>
    <s v="Okay"/>
    <s v="TRUE"/>
    <b v="1"/>
    <b v="1"/>
    <b v="1"/>
    <n v="23.775342465753425"/>
    <x v="28"/>
    <x v="6"/>
    <n v="7.5890410958904111"/>
    <x v="28"/>
    <n v="2082788.7000000002"/>
  </r>
  <r>
    <n v="495"/>
    <s v="Geoffrey Onsongo"/>
    <x v="1"/>
    <s v="Male"/>
    <d v="1970-01-07T00:00:00"/>
    <d v="2005-01-05T00:00:00"/>
    <d v="2006-01-05T00:00:00"/>
    <m/>
    <n v="19440.689999999999"/>
    <n v="29161.03"/>
    <n v="0"/>
    <n v="48601.72"/>
    <n v="0"/>
    <s v="Okay"/>
    <s v="TRUE"/>
    <b v="1"/>
    <b v="1"/>
    <b v="1"/>
    <n v="35.019178082191779"/>
    <x v="1"/>
    <x v="29"/>
    <n v="18.747945205479454"/>
    <x v="1"/>
    <n v="291610.32"/>
  </r>
  <r>
    <n v="496"/>
    <s v="Maureen Kathuku"/>
    <x v="1"/>
    <s v="Female"/>
    <d v="1970-01-07T00:00:00"/>
    <d v="1970-01-01T00:00:00"/>
    <d v="1970-01-01T00:00:00"/>
    <m/>
    <n v="0"/>
    <n v="711181.8"/>
    <n v="0"/>
    <n v="711181.8"/>
    <n v="0"/>
    <s v="Okay"/>
    <s v="FALSE"/>
    <b v="0"/>
    <b v="1"/>
    <b v="0"/>
    <n v="1.643835616438356E-2"/>
    <x v="1"/>
    <x v="3"/>
    <n v="54.783561643835618"/>
    <x v="1"/>
    <n v="4267090.8000000007"/>
  </r>
  <r>
    <n v="4974"/>
    <s v="Susan Bandika George"/>
    <x v="1"/>
    <s v="Female"/>
    <d v="1981-02-22T00:00:00"/>
    <d v="2017-02-28T00:00:00"/>
    <d v="2017-02-28T00:00:00"/>
    <m/>
    <n v="19965.75"/>
    <n v="29949.78"/>
    <n v="0"/>
    <n v="49915.53"/>
    <n v="0"/>
    <s v="Okay"/>
    <s v="TRUE"/>
    <b v="1"/>
    <b v="1"/>
    <b v="1"/>
    <n v="36.041095890410958"/>
    <x v="19"/>
    <x v="29"/>
    <n v="7.5917808219178085"/>
    <x v="19"/>
    <n v="848564.01"/>
  </r>
  <r>
    <n v="4975"/>
    <s v="TABITHA NJERIï¿½ MWANGI"/>
    <x v="1"/>
    <s v="Female"/>
    <d v="1988-11-09T00:00:00"/>
    <d v="2016-11-28T00:00:00"/>
    <d v="2016-11-28T00:00:00"/>
    <m/>
    <n v="243380.94"/>
    <n v="365047.44"/>
    <n v="0"/>
    <n v="608428.38"/>
    <n v="0"/>
    <s v="Okay"/>
    <s v="TRUE"/>
    <b v="1"/>
    <b v="1"/>
    <b v="1"/>
    <n v="28.07123287671233"/>
    <x v="12"/>
    <x v="31"/>
    <n v="7.8438356164383558"/>
    <x v="12"/>
    <n v="15210709.5"/>
  </r>
  <r>
    <n v="498"/>
    <s v="JullyJuma"/>
    <x v="1"/>
    <s v="Female"/>
    <d v="1970-01-01T00:00:00"/>
    <d v="1970-01-01T00:00:00"/>
    <d v="1970-01-01T00:00:00"/>
    <m/>
    <n v="0"/>
    <n v="111808.95"/>
    <n v="0"/>
    <n v="111808.95"/>
    <n v="0"/>
    <s v="Okay"/>
    <s v="FALSE"/>
    <b v="0"/>
    <b v="1"/>
    <b v="0"/>
    <n v="0"/>
    <x v="1"/>
    <x v="3"/>
    <n v="54.783561643835618"/>
    <x v="1"/>
    <n v="670853.69999999995"/>
  </r>
  <r>
    <n v="499"/>
    <s v="BENARD OMWENGA"/>
    <x v="1"/>
    <s v="Male"/>
    <d v="1969-10-02T00:00:00"/>
    <d v="2005-07-18T00:00:00"/>
    <d v="2005-07-18T00:00:00"/>
    <m/>
    <n v="13778608.68"/>
    <n v="7808517.9800000004"/>
    <n v="0"/>
    <n v="21587126.66"/>
    <n v="0"/>
    <s v="Okay"/>
    <s v="TRUE"/>
    <b v="1"/>
    <b v="1"/>
    <b v="1"/>
    <n v="35.816438356164383"/>
    <x v="0"/>
    <x v="30"/>
    <n v="19.216438356164385"/>
    <x v="0"/>
    <n v="107935633.3"/>
  </r>
  <r>
    <n v="4992"/>
    <s v="MICHAEL KARIUKI MAINA"/>
    <x v="0"/>
    <s v="Male"/>
    <d v="1985-04-18T00:00:00"/>
    <d v="2016-12-05T00:00:00"/>
    <d v="2016-12-05T00:00:00"/>
    <m/>
    <n v="1364922.27"/>
    <n v="1984121.88"/>
    <n v="0"/>
    <n v="3349044.15"/>
    <n v="0"/>
    <s v="Okay"/>
    <s v="TRUE"/>
    <b v="1"/>
    <b v="1"/>
    <b v="1"/>
    <n v="31.654794520547945"/>
    <x v="16"/>
    <x v="14"/>
    <n v="7.8246575342465752"/>
    <x v="16"/>
    <n v="70329927.149999991"/>
  </r>
  <r>
    <n v="501"/>
    <s v="Ann Muthoni Kiminda"/>
    <x v="1"/>
    <s v="Female"/>
    <d v="1970-01-01T00:00:00"/>
    <d v="1970-01-01T00:00:00"/>
    <d v="1970-01-01T00:00:00"/>
    <m/>
    <n v="0"/>
    <n v="332203.68"/>
    <n v="0"/>
    <n v="332203.68"/>
    <n v="0"/>
    <s v="Okay"/>
    <s v="FALSE"/>
    <b v="0"/>
    <b v="1"/>
    <b v="0"/>
    <n v="0"/>
    <x v="1"/>
    <x v="3"/>
    <n v="54.783561643835618"/>
    <x v="1"/>
    <n v="1993222.08"/>
  </r>
  <r>
    <n v="502"/>
    <s v="Harrison Dzuya Kaingu"/>
    <x v="1"/>
    <s v="Male"/>
    <d v="1970-01-01T00:00:00"/>
    <d v="1970-01-01T00:00:00"/>
    <d v="1970-01-01T00:00:00"/>
    <m/>
    <n v="0"/>
    <n v="191642.27"/>
    <n v="0"/>
    <n v="191642.27"/>
    <n v="0"/>
    <s v="Okay"/>
    <s v="FALSE"/>
    <b v="0"/>
    <b v="1"/>
    <b v="0"/>
    <n v="0"/>
    <x v="1"/>
    <x v="3"/>
    <n v="54.783561643835618"/>
    <x v="1"/>
    <n v="1149853.6199999999"/>
  </r>
  <r>
    <n v="5028"/>
    <s v="Mary Immaculate Murugi Gachungi"/>
    <x v="1"/>
    <s v="Female"/>
    <d v="1985-08-01T00:00:00"/>
    <d v="2017-06-01T00:00:00"/>
    <d v="2017-06-01T00:00:00"/>
    <m/>
    <n v="744.68"/>
    <n v="62118.020000000004"/>
    <n v="0"/>
    <n v="62862.7"/>
    <n v="0"/>
    <s v="Okay"/>
    <s v="TRUE"/>
    <b v="1"/>
    <b v="1"/>
    <b v="1"/>
    <n v="31.854794520547944"/>
    <x v="16"/>
    <x v="14"/>
    <n v="7.3369863013698629"/>
    <x v="16"/>
    <n v="1320116.7"/>
  </r>
  <r>
    <n v="5035"/>
    <s v="CAROL   "/>
    <x v="1"/>
    <s v="Female"/>
    <d v="1988-12-10T00:00:00"/>
    <d v="2016-12-19T00:00:00"/>
    <d v="2016-12-19T00:00:00"/>
    <m/>
    <n v="586654.09"/>
    <n v="879980.73"/>
    <n v="0"/>
    <n v="1466634.82"/>
    <n v="0"/>
    <s v="Okay"/>
    <s v="TRUE"/>
    <b v="1"/>
    <b v="1"/>
    <b v="1"/>
    <n v="28.043835616438358"/>
    <x v="12"/>
    <x v="31"/>
    <n v="7.7863013698630139"/>
    <x v="12"/>
    <n v="36665870.5"/>
  </r>
  <r>
    <n v="504"/>
    <s v="Jacinta Awuor Onyango"/>
    <x v="1"/>
    <s v="Female"/>
    <d v="1978-07-31T00:00:00"/>
    <d v="1970-01-01T00:00:00"/>
    <d v="1970-01-01T00:00:00"/>
    <m/>
    <n v="0"/>
    <n v="429725.58"/>
    <n v="0"/>
    <n v="429725.58"/>
    <n v="0"/>
    <s v="Okay"/>
    <s v="FALSE"/>
    <b v="0"/>
    <b v="1"/>
    <b v="0"/>
    <n v="8.5835616438356173"/>
    <x v="14"/>
    <x v="46"/>
    <n v="54.783561643835618"/>
    <x v="14"/>
    <n v="6016158.1200000001"/>
  </r>
  <r>
    <n v="505"/>
    <s v="Judith Mutua"/>
    <x v="1"/>
    <s v="Female"/>
    <d v="1970-01-07T00:00:00"/>
    <d v="1970-01-01T00:00:00"/>
    <d v="1970-01-01T00:00:00"/>
    <m/>
    <n v="0"/>
    <n v="170376.47"/>
    <n v="0"/>
    <n v="170376.47"/>
    <n v="0"/>
    <s v="Okay"/>
    <s v="FALSE"/>
    <b v="0"/>
    <b v="1"/>
    <b v="0"/>
    <n v="1.643835616438356E-2"/>
    <x v="1"/>
    <x v="3"/>
    <n v="54.783561643835618"/>
    <x v="1"/>
    <n v="1022258.8200000001"/>
  </r>
  <r>
    <n v="5057"/>
    <s v="KELLY JOEL MUTWIRI"/>
    <x v="0"/>
    <s v="Male"/>
    <d v="1993-09-03T00:00:00"/>
    <d v="2017-01-16T00:00:00"/>
    <d v="2017-01-16T00:00:00"/>
    <m/>
    <n v="344796.92"/>
    <n v="517184.36"/>
    <n v="0"/>
    <n v="861981.28"/>
    <n v="0"/>
    <s v="Okay"/>
    <s v="TRUE"/>
    <b v="1"/>
    <b v="1"/>
    <b v="1"/>
    <n v="23.386301369863013"/>
    <x v="28"/>
    <x v="6"/>
    <n v="7.7095890410958905"/>
    <x v="28"/>
    <n v="24997457.120000001"/>
  </r>
  <r>
    <n v="5058"/>
    <s v="Betty Lasiamoi  Chemosop"/>
    <x v="1"/>
    <s v="Female"/>
    <d v="1970-01-01T00:00:00"/>
    <d v="2017-05-01T00:00:00"/>
    <d v="2017-05-01T00:00:00"/>
    <m/>
    <n v="22156.38"/>
    <n v="33234.54"/>
    <n v="0"/>
    <n v="55390.92"/>
    <n v="0"/>
    <s v="Okay"/>
    <s v="TRUE"/>
    <b v="1"/>
    <b v="1"/>
    <b v="1"/>
    <n v="47.361643835616441"/>
    <x v="1"/>
    <x v="12"/>
    <n v="7.4219178082191783"/>
    <x v="1"/>
    <n v="332345.52"/>
  </r>
  <r>
    <n v="507"/>
    <s v="Nancy Mwaya"/>
    <x v="1"/>
    <s v="Female"/>
    <d v="1970-01-01T00:00:00"/>
    <d v="1970-01-01T00:00:00"/>
    <d v="1970-01-01T00:00:00"/>
    <m/>
    <n v="0"/>
    <n v="492647.96"/>
    <n v="0"/>
    <n v="492647.96"/>
    <n v="0"/>
    <s v="Okay"/>
    <s v="FALSE"/>
    <b v="0"/>
    <b v="1"/>
    <b v="0"/>
    <n v="0"/>
    <x v="1"/>
    <x v="3"/>
    <n v="54.783561643835618"/>
    <x v="1"/>
    <n v="2955887.7600000002"/>
  </r>
  <r>
    <n v="508"/>
    <s v="WANJIRU WAITHAKA"/>
    <x v="1"/>
    <s v="Female"/>
    <d v="1980-01-03T00:00:00"/>
    <d v="2005-01-10T00:00:00"/>
    <d v="2005-01-10T00:00:00"/>
    <m/>
    <n v="157536.84"/>
    <n v="842538.97"/>
    <n v="0"/>
    <n v="1000075.81"/>
    <n v="0"/>
    <s v="Okay"/>
    <s v="TRUE"/>
    <b v="1"/>
    <b v="1"/>
    <b v="1"/>
    <n v="25.038356164383561"/>
    <x v="18"/>
    <x v="23"/>
    <n v="19.734246575342464"/>
    <x v="18"/>
    <n v="16001212.960000001"/>
  </r>
  <r>
    <n v="511"/>
    <s v="Lawrence Muiga"/>
    <x v="1"/>
    <s v="Male"/>
    <d v="1970-01-07T00:00:00"/>
    <d v="1970-01-01T00:00:00"/>
    <d v="1970-01-01T00:00:00"/>
    <m/>
    <n v="0"/>
    <n v="665272.41"/>
    <n v="0"/>
    <n v="665272.41"/>
    <n v="0"/>
    <s v="Okay"/>
    <s v="FALSE"/>
    <b v="0"/>
    <b v="1"/>
    <b v="0"/>
    <n v="1.643835616438356E-2"/>
    <x v="1"/>
    <x v="3"/>
    <n v="54.783561643835618"/>
    <x v="1"/>
    <n v="3991634.46"/>
  </r>
  <r>
    <n v="5115"/>
    <s v="Harrison Kibathi  Manga"/>
    <x v="1"/>
    <s v="Male"/>
    <d v="1970-01-01T00:00:00"/>
    <d v="1970-01-01T00:00:00"/>
    <d v="1970-01-01T00:00:00"/>
    <m/>
    <n v="36147.97"/>
    <n v="54225.79"/>
    <n v="0"/>
    <n v="90373.759999999995"/>
    <n v="0"/>
    <s v="Okay"/>
    <s v="FALSE"/>
    <b v="0"/>
    <b v="1"/>
    <b v="0"/>
    <n v="0"/>
    <x v="1"/>
    <x v="3"/>
    <n v="54.783561643835618"/>
    <x v="1"/>
    <n v="542242.55999999994"/>
  </r>
  <r>
    <n v="5116"/>
    <s v="JOHN CHEGE  MWANGI"/>
    <x v="0"/>
    <s v="Male"/>
    <d v="1990-04-11T00:00:00"/>
    <d v="2017-02-07T00:00:00"/>
    <d v="2017-02-07T00:00:00"/>
    <m/>
    <n v="781438.03"/>
    <n v="1171693.5699999998"/>
    <n v="0"/>
    <n v="1953131.6"/>
    <n v="0"/>
    <s v="Okay"/>
    <s v="TRUE"/>
    <b v="1"/>
    <b v="1"/>
    <b v="1"/>
    <n v="26.846575342465755"/>
    <x v="20"/>
    <x v="33"/>
    <n v="7.6493150684931503"/>
    <x v="20"/>
    <n v="50781421.600000001"/>
  </r>
  <r>
    <n v="5117"/>
    <s v="ESTHER WAMBUI  GATHONI"/>
    <x v="1"/>
    <s v="Female"/>
    <d v="1993-08-20T00:00:00"/>
    <d v="2017-06-30T00:00:00"/>
    <d v="2017-06-30T00:00:00"/>
    <m/>
    <n v="938.05"/>
    <n v="32787.96"/>
    <n v="0"/>
    <n v="33726.01"/>
    <n v="0"/>
    <s v="Okay"/>
    <s v="TRUE"/>
    <b v="1"/>
    <b v="1"/>
    <b v="1"/>
    <n v="23.876712328767123"/>
    <x v="28"/>
    <x v="6"/>
    <n v="7.2575342465753421"/>
    <x v="28"/>
    <n v="978054.29"/>
  </r>
  <r>
    <n v="5118"/>
    <s v="ESTHER WANJA   NDAMBIRI"/>
    <x v="0"/>
    <s v="Female"/>
    <d v="1991-05-13T00:00:00"/>
    <d v="2017-02-01T00:00:00"/>
    <d v="2017-02-01T00:00:00"/>
    <m/>
    <n v="261158.87"/>
    <n v="391714.35"/>
    <n v="0"/>
    <n v="652873.22"/>
    <n v="0"/>
    <s v="Okay"/>
    <s v="TRUE"/>
    <b v="1"/>
    <b v="1"/>
    <b v="1"/>
    <n v="25.742465753424657"/>
    <x v="26"/>
    <x v="23"/>
    <n v="7.6657534246575345"/>
    <x v="26"/>
    <n v="17627576.939999998"/>
  </r>
  <r>
    <n v="5119"/>
    <s v="CHRISTINE KATHINI  MWANDUKA"/>
    <x v="1"/>
    <s v="Female"/>
    <d v="1990-11-17T00:00:00"/>
    <d v="2017-02-01T00:00:00"/>
    <d v="2017-02-01T00:00:00"/>
    <m/>
    <n v="120174.39999999999"/>
    <n v="180249.21"/>
    <n v="0"/>
    <n v="300423.61"/>
    <n v="0"/>
    <s v="Okay"/>
    <s v="TRUE"/>
    <b v="1"/>
    <b v="1"/>
    <b v="1"/>
    <n v="26.227397260273971"/>
    <x v="26"/>
    <x v="33"/>
    <n v="7.6657534246575345"/>
    <x v="26"/>
    <n v="8111437.4699999997"/>
  </r>
  <r>
    <n v="5120"/>
    <s v="ARNOLD VACIK  APIYO"/>
    <x v="1"/>
    <s v="Male"/>
    <d v="1986-04-09T00:00:00"/>
    <d v="2017-02-01T00:00:00"/>
    <d v="2017-02-01T00:00:00"/>
    <m/>
    <n v="86655.16"/>
    <n v="129975.13"/>
    <n v="0"/>
    <n v="216630.29"/>
    <n v="0"/>
    <s v="Okay"/>
    <s v="TRUE"/>
    <b v="1"/>
    <b v="1"/>
    <b v="1"/>
    <n v="30.838356164383562"/>
    <x v="17"/>
    <x v="22"/>
    <n v="7.6657534246575345"/>
    <x v="17"/>
    <n v="4765866.38"/>
  </r>
  <r>
    <n v="516"/>
    <s v="ANNASTACIA NJOKI MWANIKI"/>
    <x v="0"/>
    <s v="Female"/>
    <d v="1980-10-12T00:00:00"/>
    <d v="2005-11-18T00:00:00"/>
    <d v="2005-11-18T00:00:00"/>
    <m/>
    <n v="1547060.28"/>
    <n v="2316938.17"/>
    <n v="0"/>
    <n v="3863998.45"/>
    <n v="0"/>
    <s v="Okay"/>
    <s v="TRUE"/>
    <b v="1"/>
    <b v="1"/>
    <b v="1"/>
    <n v="25.117808219178084"/>
    <x v="19"/>
    <x v="23"/>
    <n v="18.87945205479452"/>
    <x v="19"/>
    <n v="65687973.650000006"/>
  </r>
  <r>
    <n v="518"/>
    <s v="JOAN CHEBET MATELONG"/>
    <x v="0"/>
    <s v="Female"/>
    <d v="1979-11-02T00:00:00"/>
    <d v="2005-01-12T00:00:00"/>
    <d v="2005-01-12T00:00:00"/>
    <m/>
    <n v="991557.36"/>
    <n v="1485089.97"/>
    <n v="0"/>
    <n v="2476647.33"/>
    <n v="0"/>
    <s v="Okay"/>
    <s v="TRUE"/>
    <b v="1"/>
    <b v="1"/>
    <b v="1"/>
    <n v="25.213698630136985"/>
    <x v="18"/>
    <x v="23"/>
    <n v="19.728767123287671"/>
    <x v="18"/>
    <n v="39626357.280000001"/>
  </r>
  <r>
    <n v="519"/>
    <s v="Boniface Mwaka Orlando"/>
    <x v="1"/>
    <s v="Male"/>
    <d v="1976-12-25T00:00:00"/>
    <d v="2006-01-01T00:00:00"/>
    <d v="2007-01-01T00:00:00"/>
    <m/>
    <n v="75587.100000000006"/>
    <n v="508657.73"/>
    <n v="0"/>
    <n v="584244.82999999996"/>
    <n v="0"/>
    <s v="Okay"/>
    <s v="TRUE"/>
    <b v="1"/>
    <b v="1"/>
    <b v="1"/>
    <n v="29.038356164383561"/>
    <x v="5"/>
    <x v="22"/>
    <n v="17.758904109589039"/>
    <x v="5"/>
    <n v="7595182.7899999991"/>
  </r>
  <r>
    <n v="520"/>
    <s v="Nelson Irungu"/>
    <x v="1"/>
    <s v="Male"/>
    <d v="1980-01-12T00:00:00"/>
    <d v="2006-01-02T00:00:00"/>
    <d v="2007-01-01T00:00:00"/>
    <m/>
    <n v="380260.35"/>
    <n v="570390.56000000006"/>
    <n v="0"/>
    <n v="950650.91"/>
    <n v="0"/>
    <s v="Okay"/>
    <s v="TRUE"/>
    <b v="1"/>
    <b v="1"/>
    <b v="1"/>
    <n v="25.991780821917807"/>
    <x v="18"/>
    <x v="33"/>
    <n v="17.758904109589039"/>
    <x v="18"/>
    <n v="15210414.560000001"/>
  </r>
  <r>
    <n v="5203"/>
    <s v="ERIC KIPKEMOI  MUTAI"/>
    <x v="0"/>
    <s v="Male"/>
    <d v="1986-11-24T00:00:00"/>
    <d v="2017-04-10T00:00:00"/>
    <d v="2017-04-10T00:00:00"/>
    <m/>
    <n v="609449.72"/>
    <n v="914155.91"/>
    <n v="0"/>
    <n v="1523605.63"/>
    <n v="0"/>
    <s v="Okay"/>
    <s v="TRUE"/>
    <b v="1"/>
    <b v="1"/>
    <b v="1"/>
    <n v="30.397260273972602"/>
    <x v="21"/>
    <x v="22"/>
    <n v="7.4794520547945202"/>
    <x v="21"/>
    <n v="35042929.489999995"/>
  </r>
  <r>
    <n v="5205"/>
    <s v="RUTH WAMBUI   MAINA"/>
    <x v="1"/>
    <s v="Female"/>
    <d v="1987-01-19T00:00:00"/>
    <d v="2017-04-03T00:00:00"/>
    <d v="2017-04-03T00:00:00"/>
    <m/>
    <n v="163336.82999999999"/>
    <n v="244998.46"/>
    <n v="0"/>
    <n v="408335.29"/>
    <n v="0"/>
    <s v="Okay"/>
    <s v="TRUE"/>
    <b v="1"/>
    <b v="1"/>
    <b v="1"/>
    <n v="30.224657534246575"/>
    <x v="21"/>
    <x v="22"/>
    <n v="7.4986301369863018"/>
    <x v="21"/>
    <n v="9391711.6699999999"/>
  </r>
  <r>
    <n v="521"/>
    <s v="Gladwell Ngiru"/>
    <x v="1"/>
    <s v="Female"/>
    <d v="1980-02-09T00:00:00"/>
    <d v="1970-01-01T00:00:00"/>
    <d v="1970-01-01T00:00:00"/>
    <m/>
    <n v="0"/>
    <n v="215928.46"/>
    <n v="0"/>
    <n v="215928.46"/>
    <n v="0"/>
    <s v="Okay"/>
    <s v="FALSE"/>
    <b v="0"/>
    <b v="1"/>
    <b v="0"/>
    <n v="10.112328767123287"/>
    <x v="18"/>
    <x v="43"/>
    <n v="54.783561643835618"/>
    <x v="18"/>
    <n v="3454855.36"/>
  </r>
  <r>
    <n v="5222"/>
    <s v="Judith Caroline Atieno"/>
    <x v="2"/>
    <s v="Female"/>
    <d v="1975-05-10T00:00:00"/>
    <d v="2018-04-01T00:00:00"/>
    <d v="2018-04-01T00:00:00"/>
    <m/>
    <n v="0"/>
    <n v="0"/>
    <n v="0"/>
    <n v="0"/>
    <n v="0"/>
    <s v="Okay"/>
    <s v="TRUE"/>
    <b v="1"/>
    <b v="1"/>
    <b v="1"/>
    <n v="42.923287671232877"/>
    <x v="7"/>
    <x v="32"/>
    <n v="6.5041095890410956"/>
    <x v="7"/>
    <n v="0"/>
  </r>
  <r>
    <n v="523"/>
    <s v="Gladys Malului"/>
    <x v="1"/>
    <s v="Female"/>
    <d v="1973-08-01T00:00:00"/>
    <d v="1970-01-01T00:00:00"/>
    <d v="1970-01-01T00:00:00"/>
    <m/>
    <n v="0"/>
    <n v="274972.21000000002"/>
    <n v="0"/>
    <n v="274972.21000000002"/>
    <n v="0"/>
    <s v="Okay"/>
    <s v="FALSE"/>
    <b v="0"/>
    <b v="1"/>
    <b v="0"/>
    <n v="3.5835616438356164"/>
    <x v="3"/>
    <x v="47"/>
    <n v="54.783561643835618"/>
    <x v="3"/>
    <n v="2474749.89"/>
  </r>
  <r>
    <n v="525"/>
    <s v="JARED OMARI OSORO"/>
    <x v="1"/>
    <s v="Male"/>
    <d v="1979-07-03T00:00:00"/>
    <d v="2006-01-04T00:00:00"/>
    <d v="2006-01-04T00:00:00"/>
    <m/>
    <n v="5923716.2200000007"/>
    <n v="8309080.6899999995"/>
    <n v="0"/>
    <n v="14232796.91"/>
    <n v="0"/>
    <s v="Okay"/>
    <s v="TRUE"/>
    <b v="1"/>
    <b v="1"/>
    <b v="1"/>
    <n v="26.526027397260275"/>
    <x v="15"/>
    <x v="33"/>
    <n v="18.75068493150685"/>
    <x v="15"/>
    <n v="213491953.65000001"/>
  </r>
  <r>
    <n v="526"/>
    <s v="Alex Wagucu Mogere"/>
    <x v="1"/>
    <s v="Male"/>
    <d v="1977-06-16T00:00:00"/>
    <d v="2006-04-01T00:00:00"/>
    <d v="2006-01-04T00:00:00"/>
    <m/>
    <n v="2438.75"/>
    <n v="2368599.87"/>
    <n v="0"/>
    <n v="2371038.62"/>
    <n v="0"/>
    <s v="Okay"/>
    <s v="TRUE"/>
    <b v="1"/>
    <b v="0"/>
    <b v="1"/>
    <n v="28.81095890410959"/>
    <x v="5"/>
    <x v="31"/>
    <n v="18.75068493150685"/>
    <x v="5"/>
    <n v="30823502.060000002"/>
  </r>
  <r>
    <n v="5274055"/>
    <s v="Edward Misango Anyenda"/>
    <x v="0"/>
    <s v="Male"/>
    <d v="1965-06-03T00:00:00"/>
    <d v="2008-01-11T00:00:00"/>
    <d v="2008-01-11T00:00:00"/>
    <m/>
    <n v="497285.85"/>
    <n v="786084.65"/>
    <n v="0"/>
    <n v="1283370.5"/>
    <n v="0"/>
    <s v="Okay"/>
    <s v="TRUE"/>
    <b v="1"/>
    <b v="1"/>
    <b v="1"/>
    <n v="42.635616438356166"/>
    <x v="9"/>
    <x v="32"/>
    <n v="16.731506849315068"/>
    <x v="9"/>
    <n v="1283370.5"/>
  </r>
  <r>
    <n v="5292"/>
    <s v="ROSEANNE  VICENSA ADHIAMBO  ODUOR"/>
    <x v="0"/>
    <s v="Female"/>
    <d v="1984-10-14T00:00:00"/>
    <d v="2017-05-15T00:00:00"/>
    <d v="2017-05-15T00:00:00"/>
    <m/>
    <n v="252759.27"/>
    <n v="379114.96"/>
    <n v="0"/>
    <n v="631874.23"/>
    <n v="0"/>
    <s v="Okay"/>
    <s v="TRUE"/>
    <b v="1"/>
    <b v="1"/>
    <b v="1"/>
    <n v="32.605479452054794"/>
    <x v="16"/>
    <x v="11"/>
    <n v="7.3835616438356162"/>
    <x v="16"/>
    <n v="13269358.83"/>
  </r>
  <r>
    <n v="5298"/>
    <s v="LINDA JEROTICH AMDANY"/>
    <x v="1"/>
    <s v="Female"/>
    <d v="1993-03-17T00:00:00"/>
    <d v="2017-09-01T00:00:00"/>
    <d v="2017-09-01T00:00:00"/>
    <m/>
    <n v="17300.73"/>
    <n v="25954.16"/>
    <n v="0"/>
    <n v="43254.89"/>
    <n v="0"/>
    <s v="Okay"/>
    <s v="TRUE"/>
    <b v="1"/>
    <b v="1"/>
    <b v="1"/>
    <n v="24.476712328767125"/>
    <x v="28"/>
    <x v="21"/>
    <n v="7.0849315068493155"/>
    <x v="28"/>
    <n v="1254391.81"/>
  </r>
  <r>
    <n v="530"/>
    <s v="Sammy Ngochoch"/>
    <x v="1"/>
    <s v="Male"/>
    <d v="1966-06-18T00:00:00"/>
    <d v="2006-01-04T00:00:00"/>
    <d v="1996-01-11T00:00:00"/>
    <m/>
    <n v="91484.63"/>
    <n v="1412290.08"/>
    <n v="0"/>
    <n v="1503774.71"/>
    <n v="0"/>
    <s v="Okay"/>
    <s v="TRUE"/>
    <b v="0"/>
    <b v="0"/>
    <b v="1"/>
    <n v="39.575342465753423"/>
    <x v="29"/>
    <x v="9"/>
    <n v="28.739726027397261"/>
    <x v="29"/>
    <n v="3007549.42"/>
  </r>
  <r>
    <n v="5302"/>
    <s v="JOB MBEKI MANYANSI"/>
    <x v="1"/>
    <s v="Male"/>
    <d v="1966-04-12T00:00:00"/>
    <d v="2018-05-01T00:00:00"/>
    <d v="2000-01-04T00:00:00"/>
    <m/>
    <n v="6810.66"/>
    <n v="125878.59"/>
    <n v="0"/>
    <n v="132689.25"/>
    <n v="0"/>
    <s v="Okay"/>
    <s v="TRUE"/>
    <b v="1"/>
    <b v="0"/>
    <b v="1"/>
    <n v="52.087671232876716"/>
    <x v="29"/>
    <x v="27"/>
    <n v="24.756164383561643"/>
    <x v="29"/>
    <n v="265378.5"/>
  </r>
  <r>
    <n v="533"/>
    <s v="Gilbert G Muriithi"/>
    <x v="1"/>
    <s v="Male"/>
    <d v="1981-01-01T00:00:00"/>
    <d v="1970-01-01T00:00:00"/>
    <d v="1970-01-01T00:00:00"/>
    <m/>
    <n v="0"/>
    <n v="549537.66"/>
    <n v="0"/>
    <n v="549537.66"/>
    <n v="0"/>
    <s v="Okay"/>
    <s v="FALSE"/>
    <b v="0"/>
    <b v="1"/>
    <b v="0"/>
    <n v="11.008219178082191"/>
    <x v="19"/>
    <x v="35"/>
    <n v="54.783561643835618"/>
    <x v="19"/>
    <n v="9342140.2200000007"/>
  </r>
  <r>
    <n v="536"/>
    <s v="Boniface Warutere"/>
    <x v="1"/>
    <s v="Male"/>
    <d v="1979-11-28T00:00:00"/>
    <d v="2006-05-02T00:00:00"/>
    <d v="2007-01-01T00:00:00"/>
    <m/>
    <n v="206944.89"/>
    <n v="1854152.3499999999"/>
    <n v="0"/>
    <n v="2061097.24"/>
    <n v="0"/>
    <s v="Okay"/>
    <s v="TRUE"/>
    <b v="1"/>
    <b v="1"/>
    <b v="1"/>
    <n v="26.443835616438356"/>
    <x v="18"/>
    <x v="19"/>
    <n v="17.758904109589039"/>
    <x v="18"/>
    <n v="32977555.84"/>
  </r>
  <r>
    <n v="539"/>
    <s v="Moses Baraza"/>
    <x v="1"/>
    <s v="Male"/>
    <d v="1981-08-09T00:00:00"/>
    <d v="2006-06-01T00:00:00"/>
    <d v="2007-01-01T00:00:00"/>
    <m/>
    <n v="0"/>
    <n v="496243.18"/>
    <n v="0"/>
    <n v="496243.18"/>
    <n v="0"/>
    <s v="Okay"/>
    <s v="TRUE"/>
    <b v="1"/>
    <b v="1"/>
    <b v="1"/>
    <n v="24.827397260273973"/>
    <x v="19"/>
    <x v="23"/>
    <n v="17.758904109589039"/>
    <x v="19"/>
    <n v="8436134.0600000005"/>
  </r>
  <r>
    <n v="5391"/>
    <s v="EVERLINE KERUBO   CHIETA"/>
    <x v="0"/>
    <s v="Female"/>
    <d v="1993-11-07T00:00:00"/>
    <d v="2017-06-26T00:00:00"/>
    <d v="2017-06-26T00:00:00"/>
    <m/>
    <n v="248374.89"/>
    <n v="372574.94"/>
    <n v="0"/>
    <n v="620949.82999999996"/>
    <n v="0"/>
    <s v="Okay"/>
    <s v="TRUE"/>
    <b v="1"/>
    <b v="1"/>
    <b v="1"/>
    <n v="23.649315068493152"/>
    <x v="30"/>
    <x v="6"/>
    <n v="7.2684931506849315"/>
    <x v="30"/>
    <n v="18628494.899999999"/>
  </r>
  <r>
    <n v="542"/>
    <s v="Agnes Obita"/>
    <x v="1"/>
    <s v="Female"/>
    <d v="1980-08-12T00:00:00"/>
    <d v="1970-01-01T00:00:00"/>
    <d v="1970-01-01T00:00:00"/>
    <m/>
    <n v="0"/>
    <n v="1666685.57"/>
    <n v="0"/>
    <n v="1666685.57"/>
    <n v="0"/>
    <s v="Okay"/>
    <s v="FALSE"/>
    <b v="0"/>
    <b v="1"/>
    <b v="0"/>
    <n v="10.61917808219178"/>
    <x v="18"/>
    <x v="43"/>
    <n v="54.783561643835618"/>
    <x v="18"/>
    <n v="26666969.120000001"/>
  </r>
  <r>
    <n v="544"/>
    <s v="Christine Githuku"/>
    <x v="1"/>
    <s v="Female"/>
    <d v="1981-09-21T00:00:00"/>
    <d v="2006-10-24T00:00:00"/>
    <d v="2006-10-24T00:00:00"/>
    <m/>
    <n v="0"/>
    <n v="376015.77"/>
    <n v="0"/>
    <n v="376015.77"/>
    <n v="0"/>
    <s v="Okay"/>
    <s v="TRUE"/>
    <b v="1"/>
    <b v="1"/>
    <b v="1"/>
    <n v="25.106849315068494"/>
    <x v="19"/>
    <x v="23"/>
    <n v="17.947945205479453"/>
    <x v="19"/>
    <n v="6392268.0899999999"/>
  </r>
  <r>
    <n v="5440"/>
    <s v="CHARLES OTIENO   MARANDO"/>
    <x v="0"/>
    <s v="Male"/>
    <d v="1992-04-13T00:00:00"/>
    <d v="2017-07-24T00:00:00"/>
    <d v="2017-07-24T00:00:00"/>
    <m/>
    <n v="299739.90000000002"/>
    <n v="449584.38"/>
    <n v="0"/>
    <n v="749324.28"/>
    <n v="0"/>
    <s v="Okay"/>
    <s v="TRUE"/>
    <b v="1"/>
    <b v="1"/>
    <b v="1"/>
    <n v="25.295890410958904"/>
    <x v="23"/>
    <x v="23"/>
    <n v="7.1917808219178081"/>
    <x v="23"/>
    <n v="20981079.84"/>
  </r>
  <r>
    <n v="545"/>
    <s v="Elizabeth Omondi"/>
    <x v="1"/>
    <s v="Female"/>
    <d v="1970-01-01T00:00:00"/>
    <d v="1970-01-01T00:00:00"/>
    <d v="1970-01-01T00:00:00"/>
    <m/>
    <n v="59476.33"/>
    <n v="484136.67"/>
    <n v="0"/>
    <n v="543613"/>
    <n v="0"/>
    <s v="Okay"/>
    <s v="FALSE"/>
    <b v="0"/>
    <b v="1"/>
    <b v="0"/>
    <n v="0"/>
    <x v="1"/>
    <x v="3"/>
    <n v="54.783561643835618"/>
    <x v="1"/>
    <n v="3261678"/>
  </r>
  <r>
    <n v="546"/>
    <s v="MUTHONI "/>
    <x v="1"/>
    <s v="Female"/>
    <d v="1980-11-16T00:00:00"/>
    <d v="2006-07-24T00:00:00"/>
    <d v="2006-07-24T00:00:00"/>
    <m/>
    <n v="1936441.26"/>
    <n v="2893331.67"/>
    <n v="0"/>
    <n v="4829772.93"/>
    <n v="0"/>
    <s v="Okay"/>
    <s v="TRUE"/>
    <b v="1"/>
    <b v="1"/>
    <b v="1"/>
    <n v="25.701369863013699"/>
    <x v="19"/>
    <x v="23"/>
    <n v="18.2"/>
    <x v="19"/>
    <n v="82106139.810000002"/>
  </r>
  <r>
    <n v="548"/>
    <s v="Joyce Wambugu"/>
    <x v="1"/>
    <s v="Female"/>
    <d v="1970-01-01T00:00:00"/>
    <d v="1970-01-01T00:00:00"/>
    <d v="1970-01-01T00:00:00"/>
    <m/>
    <n v="0"/>
    <n v="747450.65"/>
    <n v="0"/>
    <n v="747450.65"/>
    <n v="0"/>
    <s v="Okay"/>
    <s v="FALSE"/>
    <b v="0"/>
    <b v="1"/>
    <b v="0"/>
    <n v="0"/>
    <x v="1"/>
    <x v="3"/>
    <n v="54.783561643835618"/>
    <x v="1"/>
    <n v="4484703.9000000004"/>
  </r>
  <r>
    <n v="554"/>
    <s v="Patricia Sadera"/>
    <x v="1"/>
    <s v="Female"/>
    <d v="1983-02-09T00:00:00"/>
    <d v="1970-01-01T00:00:00"/>
    <d v="1970-01-01T00:00:00"/>
    <m/>
    <n v="0"/>
    <n v="211505.5"/>
    <n v="0"/>
    <n v="211505.5"/>
    <n v="0"/>
    <s v="Okay"/>
    <s v="FALSE"/>
    <b v="0"/>
    <b v="1"/>
    <b v="0"/>
    <n v="13.115068493150686"/>
    <x v="13"/>
    <x v="48"/>
    <n v="54.783561643835618"/>
    <x v="13"/>
    <n v="4018604.5"/>
  </r>
  <r>
    <n v="5551"/>
    <s v="ONESMUS OCHWANGI NYABERI"/>
    <x v="0"/>
    <s v="Male"/>
    <d v="1990-07-04T00:00:00"/>
    <d v="2018-08-01T00:00:00"/>
    <d v="2018-08-01T00:00:00"/>
    <m/>
    <n v="548771.56000000006"/>
    <n v="823182.99"/>
    <n v="0"/>
    <n v="1371954.55"/>
    <n v="0"/>
    <s v="Okay"/>
    <s v="TRUE"/>
    <b v="1"/>
    <b v="1"/>
    <b v="1"/>
    <n v="28.095890410958905"/>
    <x v="20"/>
    <x v="31"/>
    <n v="6.1698630136986301"/>
    <x v="20"/>
    <n v="35670818.300000004"/>
  </r>
  <r>
    <n v="5558"/>
    <s v="HESBON KERAGE OKONDO"/>
    <x v="1"/>
    <s v="Male"/>
    <d v="1989-11-23T00:00:00"/>
    <d v="2018-08-01T00:00:00"/>
    <d v="2018-08-01T00:00:00"/>
    <m/>
    <n v="2785.76"/>
    <n v="59665.38"/>
    <n v="0"/>
    <n v="62451.14"/>
    <n v="0"/>
    <s v="Okay"/>
    <s v="TRUE"/>
    <b v="1"/>
    <b v="1"/>
    <b v="1"/>
    <n v="28.706849315068492"/>
    <x v="20"/>
    <x v="31"/>
    <n v="6.1698630136986301"/>
    <x v="20"/>
    <n v="1623729.64"/>
  </r>
  <r>
    <n v="556"/>
    <s v="Benson Kimani"/>
    <x v="1"/>
    <s v="Male"/>
    <d v="1970-01-07T00:00:00"/>
    <d v="1970-01-01T00:00:00"/>
    <d v="1970-01-01T00:00:00"/>
    <m/>
    <n v="0"/>
    <n v="44856.5"/>
    <n v="0"/>
    <n v="44856.5"/>
    <n v="0"/>
    <s v="Okay"/>
    <s v="FALSE"/>
    <b v="0"/>
    <b v="1"/>
    <b v="0"/>
    <n v="1.643835616438356E-2"/>
    <x v="1"/>
    <x v="3"/>
    <n v="54.783561643835618"/>
    <x v="1"/>
    <n v="269139"/>
  </r>
  <r>
    <n v="557"/>
    <s v="Perisheila Githaiga"/>
    <x v="1"/>
    <s v="Female"/>
    <d v="1970-01-07T00:00:00"/>
    <d v="1970-01-01T00:00:00"/>
    <d v="1970-01-01T00:00:00"/>
    <m/>
    <n v="0"/>
    <n v="115695.12"/>
    <n v="0"/>
    <n v="115695.12"/>
    <n v="0"/>
    <s v="Okay"/>
    <s v="FALSE"/>
    <b v="0"/>
    <b v="1"/>
    <b v="0"/>
    <n v="1.643835616438356E-2"/>
    <x v="1"/>
    <x v="3"/>
    <n v="54.783561643835618"/>
    <x v="1"/>
    <n v="694170.72"/>
  </r>
  <r>
    <n v="558"/>
    <s v="Nancy G. Kamau Kiliswa"/>
    <x v="1"/>
    <s v="Female"/>
    <d v="1982-05-06T00:00:00"/>
    <d v="1970-01-01T00:00:00"/>
    <d v="1970-01-01T00:00:00"/>
    <m/>
    <n v="0"/>
    <n v="469799.6"/>
    <n v="0"/>
    <n v="469799.6"/>
    <n v="0"/>
    <s v="Okay"/>
    <s v="FALSE"/>
    <b v="0"/>
    <b v="1"/>
    <b v="0"/>
    <n v="12.35068493150685"/>
    <x v="22"/>
    <x v="49"/>
    <n v="54.783561643835618"/>
    <x v="22"/>
    <n v="8456392.7999999989"/>
  </r>
  <r>
    <n v="559"/>
    <s v="Caroline Njage"/>
    <x v="1"/>
    <s v="Female"/>
    <d v="1970-01-07T00:00:00"/>
    <d v="1970-01-01T00:00:00"/>
    <d v="1970-01-01T00:00:00"/>
    <m/>
    <n v="0"/>
    <n v="88625.87"/>
    <n v="0"/>
    <n v="88625.87"/>
    <n v="0"/>
    <s v="Okay"/>
    <s v="FALSE"/>
    <b v="0"/>
    <b v="1"/>
    <b v="0"/>
    <n v="1.643835616438356E-2"/>
    <x v="1"/>
    <x v="3"/>
    <n v="54.783561643835618"/>
    <x v="1"/>
    <n v="531755.22"/>
  </r>
  <r>
    <n v="562"/>
    <s v="Fredah Kinoti"/>
    <x v="1"/>
    <s v="Female"/>
    <d v="1970-01-01T00:00:00"/>
    <d v="1970-01-01T00:00:00"/>
    <d v="1970-01-01T00:00:00"/>
    <m/>
    <n v="0"/>
    <n v="851089.64"/>
    <n v="0"/>
    <n v="851089.64"/>
    <n v="0"/>
    <s v="Okay"/>
    <s v="FALSE"/>
    <b v="0"/>
    <b v="1"/>
    <b v="0"/>
    <n v="0"/>
    <x v="1"/>
    <x v="3"/>
    <n v="54.783561643835618"/>
    <x v="1"/>
    <n v="5106537.84"/>
  </r>
  <r>
    <n v="564"/>
    <s v="George Ngode"/>
    <x v="1"/>
    <s v="Male"/>
    <d v="1970-01-07T00:00:00"/>
    <d v="1970-01-01T00:00:00"/>
    <d v="1970-01-01T00:00:00"/>
    <m/>
    <n v="0"/>
    <n v="73670.179999999993"/>
    <n v="0"/>
    <n v="73670.179999999993"/>
    <n v="0"/>
    <s v="Okay"/>
    <s v="FALSE"/>
    <b v="0"/>
    <b v="1"/>
    <b v="0"/>
    <n v="1.643835616438356E-2"/>
    <x v="1"/>
    <x v="3"/>
    <n v="54.783561643835618"/>
    <x v="1"/>
    <n v="442021.07999999996"/>
  </r>
  <r>
    <n v="5640"/>
    <s v="Moses Shikuru  Omusula"/>
    <x v="1"/>
    <s v="Male"/>
    <d v="1986-05-08T00:00:00"/>
    <d v="2017-12-18T00:00:00"/>
    <d v="2017-12-18T00:00:00"/>
    <m/>
    <n v="517808.75"/>
    <n v="749633.67"/>
    <n v="0"/>
    <n v="1267442.42"/>
    <n v="0"/>
    <s v="Okay"/>
    <s v="TRUE"/>
    <b v="1"/>
    <b v="1"/>
    <b v="1"/>
    <n v="31.635616438356163"/>
    <x v="17"/>
    <x v="14"/>
    <n v="6.7890410958904113"/>
    <x v="17"/>
    <n v="27883733.239999998"/>
  </r>
  <r>
    <n v="565"/>
    <s v="NANCY MUYOKA WAFULA"/>
    <x v="1"/>
    <s v="Female"/>
    <d v="1982-03-31T00:00:00"/>
    <d v="2006-07-01T00:00:00"/>
    <d v="2008-01-04T00:00:00"/>
    <m/>
    <n v="56431.47"/>
    <n v="469667"/>
    <n v="0"/>
    <n v="526098.47"/>
    <n v="0"/>
    <s v="Okay"/>
    <s v="TRUE"/>
    <b v="1"/>
    <b v="1"/>
    <b v="1"/>
    <n v="24.268493150684932"/>
    <x v="22"/>
    <x v="23"/>
    <n v="16.75068493150685"/>
    <x v="22"/>
    <n v="9469772.459999999"/>
  </r>
  <r>
    <n v="568"/>
    <s v="VALLINE NAFULA MURUNGA"/>
    <x v="0"/>
    <s v="Female"/>
    <d v="1975-08-13T00:00:00"/>
    <d v="2006-01-09T00:00:00"/>
    <d v="2006-01-09T00:00:00"/>
    <m/>
    <n v="1297871.08"/>
    <n v="1943426.55"/>
    <n v="0"/>
    <n v="3241297.63"/>
    <n v="0"/>
    <s v="Okay"/>
    <s v="TRUE"/>
    <b v="1"/>
    <b v="1"/>
    <b v="1"/>
    <n v="30.43013698630137"/>
    <x v="7"/>
    <x v="22"/>
    <n v="18.736986301369864"/>
    <x v="7"/>
    <n v="35654273.93"/>
  </r>
  <r>
    <n v="569"/>
    <s v="David Kombo"/>
    <x v="1"/>
    <s v="Male"/>
    <d v="1970-01-01T00:00:00"/>
    <d v="1970-01-01T00:00:00"/>
    <d v="1970-01-01T00:00:00"/>
    <m/>
    <n v="0"/>
    <n v="257956.37"/>
    <n v="0"/>
    <n v="257956.37"/>
    <n v="0"/>
    <s v="Okay"/>
    <s v="FALSE"/>
    <b v="0"/>
    <b v="1"/>
    <b v="0"/>
    <n v="0"/>
    <x v="1"/>
    <x v="3"/>
    <n v="54.783561643835618"/>
    <x v="1"/>
    <n v="1547738.22"/>
  </r>
  <r>
    <n v="5704"/>
    <s v="ELIZABETH NYAGA  MUKAMI"/>
    <x v="0"/>
    <s v="Female"/>
    <d v="1990-09-03T00:00:00"/>
    <d v="2018-02-01T00:00:00"/>
    <d v="2018-02-01T00:00:00"/>
    <m/>
    <n v="222226.8"/>
    <n v="333306.64"/>
    <n v="0"/>
    <n v="555533.43999999994"/>
    <n v="0"/>
    <s v="Okay"/>
    <s v="TRUE"/>
    <b v="1"/>
    <b v="1"/>
    <b v="1"/>
    <n v="27.432876712328767"/>
    <x v="20"/>
    <x v="19"/>
    <n v="6.6657534246575345"/>
    <x v="20"/>
    <n v="14443869.439999998"/>
  </r>
  <r>
    <n v="5716"/>
    <s v="PATRICK   GATHU"/>
    <x v="0"/>
    <s v="Male"/>
    <d v="1991-04-24T00:00:00"/>
    <d v="2018-01-22T00:00:00"/>
    <d v="2018-01-22T00:00:00"/>
    <m/>
    <n v="224889"/>
    <n v="337299.95"/>
    <n v="0"/>
    <n v="562188.94999999995"/>
    <n v="0"/>
    <s v="Okay"/>
    <s v="TRUE"/>
    <b v="1"/>
    <b v="1"/>
    <b v="1"/>
    <n v="26.767123287671232"/>
    <x v="26"/>
    <x v="33"/>
    <n v="6.6931506849315072"/>
    <x v="26"/>
    <n v="15179101.649999999"/>
  </r>
  <r>
    <n v="574"/>
    <s v="Eric Tama"/>
    <x v="1"/>
    <s v="Male"/>
    <d v="1970-01-07T00:00:00"/>
    <d v="1970-01-01T00:00:00"/>
    <d v="1970-01-01T00:00:00"/>
    <m/>
    <n v="0"/>
    <n v="243501.94"/>
    <n v="0"/>
    <n v="243501.94"/>
    <n v="0"/>
    <s v="Okay"/>
    <s v="FALSE"/>
    <b v="0"/>
    <b v="1"/>
    <b v="0"/>
    <n v="1.643835616438356E-2"/>
    <x v="1"/>
    <x v="3"/>
    <n v="54.783561643835618"/>
    <x v="1"/>
    <n v="1461011.6400000001"/>
  </r>
  <r>
    <n v="575"/>
    <s v="Collins Ochieng"/>
    <x v="1"/>
    <s v="Male"/>
    <d v="1982-01-10T00:00:00"/>
    <d v="2006-09-01T00:00:00"/>
    <d v="2007-01-01T00:00:00"/>
    <m/>
    <n v="95413.440000000002"/>
    <n v="1077527.8"/>
    <n v="0"/>
    <n v="1172941.24"/>
    <n v="0"/>
    <s v="Okay"/>
    <s v="TRUE"/>
    <b v="1"/>
    <b v="1"/>
    <b v="1"/>
    <n v="24.657534246575342"/>
    <x v="22"/>
    <x v="21"/>
    <n v="17.758904109589039"/>
    <x v="22"/>
    <n v="21112942.32"/>
  </r>
  <r>
    <n v="5752"/>
    <s v="KELVIN WANJIKU  MUNYEKI"/>
    <x v="0"/>
    <s v="Male"/>
    <d v="1991-05-24T00:00:00"/>
    <d v="2018-03-01T00:00:00"/>
    <d v="2018-03-01T00:00:00"/>
    <m/>
    <n v="243416.16"/>
    <n v="365089.7"/>
    <n v="0"/>
    <n v="608505.86"/>
    <n v="0"/>
    <s v="Okay"/>
    <s v="TRUE"/>
    <b v="1"/>
    <b v="1"/>
    <b v="1"/>
    <n v="26.789041095890411"/>
    <x v="26"/>
    <x v="33"/>
    <n v="6.5890410958904111"/>
    <x v="26"/>
    <n v="16429658.219999999"/>
  </r>
  <r>
    <n v="5781614"/>
    <s v="JAMES MWANGI  KAMAU"/>
    <x v="0"/>
    <s v="Male"/>
    <d v="1966-12-01T00:00:00"/>
    <d v="2023-12-31T00:00:00"/>
    <d v="2023-12-31T00:00:00"/>
    <m/>
    <n v="545249.18999999994"/>
    <n v="817814.44"/>
    <n v="0"/>
    <n v="1363063.63"/>
    <n v="0"/>
    <s v="Okay"/>
    <s v="TRUE"/>
    <b v="1"/>
    <b v="1"/>
    <b v="1"/>
    <n v="57.12054794520548"/>
    <x v="27"/>
    <x v="50"/>
    <n v="0.75068493150684934"/>
    <x v="27"/>
    <n v="4089190.8899999997"/>
  </r>
  <r>
    <n v="579"/>
    <s v="Petronilla Wesonga"/>
    <x v="1"/>
    <s v="Female"/>
    <d v="1970-01-01T00:00:00"/>
    <d v="1970-01-01T00:00:00"/>
    <d v="1970-01-01T00:00:00"/>
    <m/>
    <n v="0"/>
    <n v="283185.95"/>
    <n v="0"/>
    <n v="283185.95"/>
    <n v="0"/>
    <s v="Okay"/>
    <s v="FALSE"/>
    <b v="0"/>
    <b v="1"/>
    <b v="0"/>
    <n v="0"/>
    <x v="1"/>
    <x v="3"/>
    <n v="54.783561643835618"/>
    <x v="1"/>
    <n v="1699115.7000000002"/>
  </r>
  <r>
    <n v="580"/>
    <s v="Hannah Njeri Nganga"/>
    <x v="0"/>
    <s v="Female"/>
    <d v="1982-01-26T00:00:00"/>
    <d v="2006-10-16T00:00:00"/>
    <d v="2007-01-02T00:00:00"/>
    <m/>
    <n v="362728.74"/>
    <n v="1744007.8800000001"/>
    <n v="0"/>
    <n v="2106736.62"/>
    <n v="0"/>
    <s v="Okay"/>
    <s v="TRUE"/>
    <b v="1"/>
    <b v="1"/>
    <b v="1"/>
    <n v="24.736986301369864"/>
    <x v="22"/>
    <x v="21"/>
    <n v="17.756164383561643"/>
    <x v="22"/>
    <n v="37921259.160000004"/>
  </r>
  <r>
    <n v="582"/>
    <s v="Hilary Mwangi"/>
    <x v="1"/>
    <s v="Male"/>
    <d v="1970-01-01T00:00:00"/>
    <d v="1970-01-01T00:00:00"/>
    <d v="1970-01-01T00:00:00"/>
    <m/>
    <n v="0"/>
    <n v="379123.41"/>
    <n v="0"/>
    <n v="379123.41"/>
    <n v="0"/>
    <s v="Okay"/>
    <s v="FALSE"/>
    <b v="0"/>
    <b v="1"/>
    <b v="0"/>
    <n v="0"/>
    <x v="1"/>
    <x v="3"/>
    <n v="54.783561643835618"/>
    <x v="1"/>
    <n v="2274740.46"/>
  </r>
  <r>
    <n v="584"/>
    <s v="ANGELA CYNTHIA WANGA"/>
    <x v="0"/>
    <s v="Female"/>
    <d v="1982-07-14T00:00:00"/>
    <d v="2006-10-25T00:00:00"/>
    <d v="2006-10-25T00:00:00"/>
    <m/>
    <n v="2827083.85"/>
    <n v="4172316.18"/>
    <n v="0"/>
    <n v="6999400.0300000003"/>
    <n v="0"/>
    <s v="Okay"/>
    <s v="TRUE"/>
    <b v="1"/>
    <b v="1"/>
    <b v="1"/>
    <n v="24.298630136986301"/>
    <x v="22"/>
    <x v="21"/>
    <n v="17.945205479452056"/>
    <x v="22"/>
    <n v="125989200.54000001"/>
  </r>
  <r>
    <n v="5877"/>
    <s v="STELLA JEBIWOTT   KITTONY"/>
    <x v="0"/>
    <s v="Female"/>
    <d v="1991-08-12T00:00:00"/>
    <d v="2018-05-01T00:00:00"/>
    <d v="2018-05-01T00:00:00"/>
    <m/>
    <n v="257062.14"/>
    <n v="385563.24"/>
    <n v="0"/>
    <n v="642625.38"/>
    <n v="0"/>
    <s v="Okay"/>
    <s v="TRUE"/>
    <b v="1"/>
    <b v="1"/>
    <b v="1"/>
    <n v="26.736986301369864"/>
    <x v="26"/>
    <x v="33"/>
    <n v="6.4219178082191783"/>
    <x v="26"/>
    <n v="17350885.260000002"/>
  </r>
  <r>
    <n v="588"/>
    <s v="Bethuel Aliwa"/>
    <x v="1"/>
    <s v="Male"/>
    <d v="1975-06-12T00:00:00"/>
    <d v="2007-03-15T00:00:00"/>
    <d v="2006-01-12T00:00:00"/>
    <m/>
    <n v="102328.98"/>
    <n v="153493.48000000001"/>
    <n v="0"/>
    <n v="255822.46"/>
    <n v="0"/>
    <s v="Okay"/>
    <s v="TRUE"/>
    <b v="1"/>
    <b v="0"/>
    <b v="1"/>
    <n v="31.778082191780822"/>
    <x v="7"/>
    <x v="22"/>
    <n v="18.728767123287671"/>
    <x v="7"/>
    <n v="2814047.06"/>
  </r>
  <r>
    <n v="5881"/>
    <s v="MARTIN MUGO  NJOGU"/>
    <x v="0"/>
    <s v="Male"/>
    <d v="1993-10-26T00:00:00"/>
    <d v="2018-05-01T00:00:00"/>
    <d v="2018-05-01T00:00:00"/>
    <m/>
    <n v="215787.97"/>
    <n v="323716.92"/>
    <n v="0"/>
    <n v="539504.89"/>
    <n v="0"/>
    <s v="Okay"/>
    <s v="TRUE"/>
    <b v="1"/>
    <b v="1"/>
    <b v="1"/>
    <n v="24.528767123287672"/>
    <x v="30"/>
    <x v="21"/>
    <n v="6.4219178082191783"/>
    <x v="30"/>
    <n v="16185146.700000001"/>
  </r>
  <r>
    <n v="5882"/>
    <s v="PETER COCORAN  AMBAYO"/>
    <x v="1"/>
    <s v="Male"/>
    <d v="1990-02-12T00:00:00"/>
    <d v="2018-05-01T00:00:00"/>
    <d v="2018-05-01T00:00:00"/>
    <m/>
    <n v="1915.59"/>
    <n v="29191.87"/>
    <n v="0"/>
    <n v="31107.46"/>
    <n v="0"/>
    <s v="Okay"/>
    <s v="TRUE"/>
    <b v="1"/>
    <b v="1"/>
    <b v="1"/>
    <n v="28.232876712328768"/>
    <x v="20"/>
    <x v="31"/>
    <n v="6.4219178082191783"/>
    <x v="20"/>
    <n v="808793.96"/>
  </r>
  <r>
    <n v="5886"/>
    <s v="Julie Lucy Mwihaki Mwangi"/>
    <x v="1"/>
    <s v="Female"/>
    <d v="1988-08-08T00:00:00"/>
    <d v="2018-05-01T00:00:00"/>
    <d v="2018-05-01T00:00:00"/>
    <m/>
    <n v="972500.11"/>
    <n v="1428389.0999999999"/>
    <n v="0"/>
    <n v="2400889.21"/>
    <n v="0"/>
    <s v="Okay"/>
    <s v="TRUE"/>
    <b v="1"/>
    <b v="1"/>
    <b v="1"/>
    <n v="29.747945205479454"/>
    <x v="10"/>
    <x v="9"/>
    <n v="6.4219178082191783"/>
    <x v="10"/>
    <n v="57621341.039999999"/>
  </r>
  <r>
    <n v="591"/>
    <s v="Edna Kisinga"/>
    <x v="1"/>
    <s v="Female"/>
    <d v="1972-08-06T00:00:00"/>
    <d v="2004-01-01T00:00:00"/>
    <d v="2004-01-01T00:00:00"/>
    <m/>
    <n v="0"/>
    <n v="124927.37"/>
    <n v="0"/>
    <n v="124927.37"/>
    <n v="0"/>
    <s v="Okay"/>
    <s v="TRUE"/>
    <b v="1"/>
    <b v="1"/>
    <b v="1"/>
    <n v="31.424657534246574"/>
    <x v="2"/>
    <x v="14"/>
    <n v="20.761643835616439"/>
    <x v="2"/>
    <n v="999418.96"/>
  </r>
  <r>
    <n v="595"/>
    <s v="Hellen Nyambina Ngure"/>
    <x v="1"/>
    <s v="Female"/>
    <d v="1980-01-11T00:00:00"/>
    <d v="2007-03-08T00:00:00"/>
    <d v="2007-08-03T00:00:00"/>
    <m/>
    <n v="66768.87"/>
    <n v="573319.07999999996"/>
    <n v="0"/>
    <n v="640087.94999999995"/>
    <n v="0"/>
    <s v="Okay"/>
    <s v="TRUE"/>
    <b v="1"/>
    <b v="1"/>
    <b v="1"/>
    <n v="27.172602739726027"/>
    <x v="18"/>
    <x v="19"/>
    <n v="17.172602739726027"/>
    <x v="18"/>
    <n v="10241407.199999999"/>
  </r>
  <r>
    <n v="596"/>
    <s v="Kariuki Wambui Margaret"/>
    <x v="1"/>
    <s v="Female"/>
    <d v="1982-02-07T00:00:00"/>
    <d v="1970-01-01T00:00:00"/>
    <d v="1970-01-01T00:00:00"/>
    <m/>
    <n v="0"/>
    <n v="277630.90000000002"/>
    <n v="0"/>
    <n v="277630.90000000002"/>
    <n v="0"/>
    <s v="Okay"/>
    <s v="FALSE"/>
    <b v="0"/>
    <b v="1"/>
    <b v="0"/>
    <n v="12.109589041095891"/>
    <x v="22"/>
    <x v="49"/>
    <n v="54.783561643835618"/>
    <x v="22"/>
    <n v="4997356.2"/>
  </r>
  <r>
    <n v="601"/>
    <s v="Muriuki Njeru Timothy"/>
    <x v="1"/>
    <s v="Male"/>
    <d v="1970-01-01T00:00:00"/>
    <d v="1970-01-01T00:00:00"/>
    <d v="1970-01-01T00:00:00"/>
    <m/>
    <n v="117691.7"/>
    <n v="433264.07"/>
    <n v="0"/>
    <n v="550955.77"/>
    <n v="0"/>
    <s v="Okay"/>
    <s v="FALSE"/>
    <b v="0"/>
    <b v="1"/>
    <b v="0"/>
    <n v="0"/>
    <x v="1"/>
    <x v="3"/>
    <n v="54.783561643835618"/>
    <x v="1"/>
    <n v="3305734.62"/>
  </r>
  <r>
    <n v="602"/>
    <s v="Mungai Dorothy"/>
    <x v="1"/>
    <s v="Female"/>
    <d v="1970-01-01T00:00:00"/>
    <d v="1970-01-01T00:00:00"/>
    <d v="1970-01-01T00:00:00"/>
    <m/>
    <n v="0"/>
    <n v="316349.5"/>
    <n v="0"/>
    <n v="316349.5"/>
    <n v="0"/>
    <s v="Okay"/>
    <s v="FALSE"/>
    <b v="0"/>
    <b v="1"/>
    <b v="0"/>
    <n v="0"/>
    <x v="1"/>
    <x v="3"/>
    <n v="54.783561643835618"/>
    <x v="1"/>
    <n v="1898097"/>
  </r>
  <r>
    <n v="603"/>
    <s v="Linner Chepngetich Soy"/>
    <x v="1"/>
    <s v="Female"/>
    <d v="1979-07-22T00:00:00"/>
    <d v="2007-03-01T00:00:00"/>
    <d v="1970-01-01T00:00:00"/>
    <m/>
    <n v="0"/>
    <n v="391692.72"/>
    <n v="0"/>
    <n v="391692.72"/>
    <n v="0"/>
    <s v="Okay"/>
    <s v="FALSE"/>
    <b v="0"/>
    <b v="0"/>
    <b v="1"/>
    <n v="27.627397260273973"/>
    <x v="15"/>
    <x v="51"/>
    <n v="54.783561643835618"/>
    <x v="15"/>
    <n v="5875390.7999999998"/>
  </r>
  <r>
    <n v="609"/>
    <s v="Evangeline Wachira"/>
    <x v="1"/>
    <s v="Female"/>
    <d v="1981-12-10T00:00:00"/>
    <d v="1970-01-01T00:00:00"/>
    <d v="1970-01-01T00:00:00"/>
    <m/>
    <n v="0"/>
    <n v="366119.4"/>
    <n v="0"/>
    <n v="366119.4"/>
    <n v="0"/>
    <s v="Okay"/>
    <s v="FALSE"/>
    <b v="0"/>
    <b v="1"/>
    <b v="0"/>
    <n v="11.947945205479453"/>
    <x v="22"/>
    <x v="35"/>
    <n v="54.783561643835618"/>
    <x v="22"/>
    <n v="6590149.2000000002"/>
  </r>
  <r>
    <n v="611"/>
    <s v="Gideon Githaiga"/>
    <x v="1"/>
    <s v="Male"/>
    <d v="1970-01-01T00:00:00"/>
    <d v="1970-01-01T00:00:00"/>
    <d v="1970-01-01T00:00:00"/>
    <m/>
    <n v="0"/>
    <n v="4839573.1500000004"/>
    <n v="0"/>
    <n v="4839573.1500000004"/>
    <n v="0"/>
    <s v="Okay"/>
    <s v="FALSE"/>
    <b v="0"/>
    <b v="1"/>
    <b v="0"/>
    <n v="0"/>
    <x v="1"/>
    <x v="3"/>
    <n v="54.783561643835618"/>
    <x v="1"/>
    <n v="29037438.900000002"/>
  </r>
  <r>
    <n v="612"/>
    <s v="Deya Shirley"/>
    <x v="1"/>
    <s v="Female"/>
    <d v="1970-01-01T00:00:00"/>
    <d v="1970-01-01T00:00:00"/>
    <d v="1970-01-01T00:00:00"/>
    <m/>
    <n v="0"/>
    <n v="109978.28"/>
    <n v="0"/>
    <n v="109978.28"/>
    <n v="0"/>
    <s v="Okay"/>
    <s v="FALSE"/>
    <b v="0"/>
    <b v="1"/>
    <b v="0"/>
    <n v="0"/>
    <x v="1"/>
    <x v="3"/>
    <n v="54.783561643835618"/>
    <x v="1"/>
    <n v="659869.67999999993"/>
  </r>
  <r>
    <n v="613"/>
    <s v="Musa Halima"/>
    <x v="1"/>
    <s v="Female"/>
    <d v="1967-03-29T00:00:00"/>
    <d v="2008-11-10T00:00:00"/>
    <d v="2007-01-06T00:00:00"/>
    <m/>
    <n v="411620.13"/>
    <n v="617430.84"/>
    <n v="0"/>
    <n v="1029050.97"/>
    <n v="0"/>
    <s v="Okay"/>
    <s v="TRUE"/>
    <b v="1"/>
    <b v="0"/>
    <b v="1"/>
    <n v="41.649315068493152"/>
    <x v="27"/>
    <x v="15"/>
    <n v="17.745205479452054"/>
    <x v="27"/>
    <n v="3087152.91"/>
  </r>
  <r>
    <n v="615"/>
    <s v="Eric Juma"/>
    <x v="1"/>
    <s v="Male"/>
    <d v="1970-01-01T00:00:00"/>
    <d v="1970-01-01T00:00:00"/>
    <d v="1970-01-01T00:00:00"/>
    <m/>
    <n v="0"/>
    <n v="231221.19"/>
    <n v="0"/>
    <n v="231221.19"/>
    <n v="0"/>
    <s v="Okay"/>
    <s v="FALSE"/>
    <b v="0"/>
    <b v="1"/>
    <b v="0"/>
    <n v="0"/>
    <x v="1"/>
    <x v="3"/>
    <n v="54.783561643835618"/>
    <x v="1"/>
    <n v="1387327.1400000001"/>
  </r>
  <r>
    <n v="619"/>
    <s v="Antonia Atieno Nyariro"/>
    <x v="1"/>
    <s v="Female"/>
    <d v="1981-05-07T00:00:00"/>
    <d v="2007-02-04T00:00:00"/>
    <d v="2007-02-04T00:00:00"/>
    <m/>
    <n v="93739.38"/>
    <n v="827645.72"/>
    <n v="0"/>
    <n v="921385.1"/>
    <n v="0"/>
    <s v="Okay"/>
    <s v="TRUE"/>
    <b v="1"/>
    <b v="1"/>
    <b v="1"/>
    <n v="25.764383561643836"/>
    <x v="19"/>
    <x v="23"/>
    <n v="17.665753424657535"/>
    <x v="19"/>
    <n v="15663546.699999999"/>
  </r>
  <r>
    <n v="620"/>
    <s v="ANNE NYAGUTHII GIKONYO"/>
    <x v="1"/>
    <s v="Female"/>
    <d v="1983-08-20T00:00:00"/>
    <d v="2007-02-04T00:00:00"/>
    <d v="2007-02-04T00:00:00"/>
    <m/>
    <n v="1751403.02"/>
    <n v="2622777.88"/>
    <n v="0"/>
    <n v="4374180.9000000004"/>
    <n v="0"/>
    <s v="Okay"/>
    <s v="TRUE"/>
    <b v="1"/>
    <b v="1"/>
    <b v="1"/>
    <n v="23.476712328767125"/>
    <x v="13"/>
    <x v="6"/>
    <n v="17.665753424657535"/>
    <x v="13"/>
    <n v="83109437.100000009"/>
  </r>
  <r>
    <n v="621"/>
    <s v="Kariuki Jane"/>
    <x v="1"/>
    <s v="Female"/>
    <d v="1980-02-11T00:00:00"/>
    <d v="1970-01-01T00:00:00"/>
    <d v="1970-01-01T00:00:00"/>
    <m/>
    <n v="118558.27"/>
    <n v="424819.03"/>
    <n v="0"/>
    <n v="543377.30000000005"/>
    <n v="0"/>
    <s v="Okay"/>
    <s v="FALSE"/>
    <b v="0"/>
    <b v="1"/>
    <b v="0"/>
    <n v="10.117808219178082"/>
    <x v="18"/>
    <x v="43"/>
    <n v="54.783561643835618"/>
    <x v="18"/>
    <n v="8694036.8000000007"/>
  </r>
  <r>
    <n v="622"/>
    <s v="Omoding Teresa"/>
    <x v="1"/>
    <s v="Female"/>
    <d v="1981-11-07T00:00:00"/>
    <d v="1970-01-01T00:00:00"/>
    <d v="1970-01-01T00:00:00"/>
    <m/>
    <n v="0"/>
    <n v="186616.42"/>
    <n v="0"/>
    <n v="186616.42"/>
    <n v="0"/>
    <s v="Okay"/>
    <s v="FALSE"/>
    <b v="0"/>
    <b v="1"/>
    <b v="0"/>
    <n v="11.857534246575343"/>
    <x v="22"/>
    <x v="35"/>
    <n v="54.783561643835618"/>
    <x v="22"/>
    <n v="3359095.56"/>
  </r>
  <r>
    <n v="624"/>
    <s v="Mutugi Wanjiku Mary"/>
    <x v="1"/>
    <s v="Female"/>
    <d v="1981-10-10T00:00:00"/>
    <d v="2007-04-02T00:00:00"/>
    <d v="2007-01-07T00:00:00"/>
    <m/>
    <n v="39714.78"/>
    <n v="338995.46"/>
    <n v="0"/>
    <n v="378710.24"/>
    <n v="0"/>
    <s v="Okay"/>
    <s v="TRUE"/>
    <b v="1"/>
    <b v="0"/>
    <b v="1"/>
    <n v="25.493150684931507"/>
    <x v="19"/>
    <x v="23"/>
    <n v="17.742465753424657"/>
    <x v="19"/>
    <n v="6438074.0800000001"/>
  </r>
  <r>
    <n v="626"/>
    <s v="Mtongwe Vincent"/>
    <x v="1"/>
    <s v="Male"/>
    <d v="1980-04-08T00:00:00"/>
    <d v="1970-01-01T00:00:00"/>
    <d v="1970-01-01T00:00:00"/>
    <m/>
    <n v="0"/>
    <n v="534159.56999999995"/>
    <n v="0"/>
    <n v="534159.56999999995"/>
    <n v="0"/>
    <s v="Okay"/>
    <s v="FALSE"/>
    <b v="0"/>
    <b v="1"/>
    <b v="0"/>
    <n v="10.273972602739725"/>
    <x v="18"/>
    <x v="43"/>
    <n v="54.783561643835618"/>
    <x v="18"/>
    <n v="8546553.1199999992"/>
  </r>
  <r>
    <n v="6277"/>
    <s v="KEVIN WAIRUA  NJUGUNA"/>
    <x v="1"/>
    <s v="Male"/>
    <d v="1970-01-01T00:00:00"/>
    <d v="2019-04-01T00:00:00"/>
    <d v="2019-04-01T00:00:00"/>
    <m/>
    <n v="19412.400000000001"/>
    <n v="29118.58"/>
    <n v="0"/>
    <n v="48530.98"/>
    <n v="0"/>
    <s v="Okay"/>
    <s v="TRUE"/>
    <b v="1"/>
    <b v="1"/>
    <b v="1"/>
    <n v="49.279452054794518"/>
    <x v="1"/>
    <x v="2"/>
    <n v="5.5041095890410956"/>
    <x v="1"/>
    <n v="291185.88"/>
  </r>
  <r>
    <n v="628"/>
    <s v="Bosire Sarah"/>
    <x v="1"/>
    <s v="Female"/>
    <d v="1970-01-01T00:00:00"/>
    <d v="1970-01-01T00:00:00"/>
    <d v="1970-01-01T00:00:00"/>
    <m/>
    <n v="0"/>
    <n v="1332912.83"/>
    <n v="0"/>
    <n v="1332912.83"/>
    <n v="0"/>
    <s v="Okay"/>
    <s v="FALSE"/>
    <b v="0"/>
    <b v="1"/>
    <b v="0"/>
    <n v="0"/>
    <x v="1"/>
    <x v="3"/>
    <n v="54.783561643835618"/>
    <x v="1"/>
    <n v="7997476.9800000004"/>
  </r>
  <r>
    <n v="631"/>
    <s v="Maina Josephine"/>
    <x v="1"/>
    <s v="Female"/>
    <d v="1970-01-01T00:00:00"/>
    <d v="1970-01-01T00:00:00"/>
    <d v="1970-01-01T00:00:00"/>
    <m/>
    <n v="0"/>
    <n v="320768.09000000003"/>
    <n v="0"/>
    <n v="320768.09000000003"/>
    <n v="0"/>
    <s v="Okay"/>
    <s v="FALSE"/>
    <b v="0"/>
    <b v="1"/>
    <b v="0"/>
    <n v="0"/>
    <x v="1"/>
    <x v="3"/>
    <n v="54.783561643835618"/>
    <x v="1"/>
    <n v="1924608.54"/>
  </r>
  <r>
    <n v="633"/>
    <s v="Lucy Wairimu Matheri"/>
    <x v="1"/>
    <s v="Female"/>
    <d v="1970-01-01T00:00:00"/>
    <d v="1970-01-01T00:00:00"/>
    <d v="1970-01-01T00:00:00"/>
    <m/>
    <n v="115560.36"/>
    <n v="428135.89"/>
    <n v="0"/>
    <n v="543696.25"/>
    <n v="0"/>
    <s v="Okay"/>
    <s v="FALSE"/>
    <b v="0"/>
    <b v="1"/>
    <b v="0"/>
    <n v="0"/>
    <x v="1"/>
    <x v="3"/>
    <n v="54.783561643835618"/>
    <x v="1"/>
    <n v="3262177.5"/>
  </r>
  <r>
    <n v="634"/>
    <s v="Nanzoi Elizabeth"/>
    <x v="1"/>
    <s v="Female"/>
    <d v="1981-08-01T00:00:00"/>
    <d v="1970-01-01T00:00:00"/>
    <d v="1970-01-01T00:00:00"/>
    <m/>
    <n v="0"/>
    <n v="79399.990000000005"/>
    <n v="0"/>
    <n v="79399.990000000005"/>
    <n v="0"/>
    <s v="Okay"/>
    <s v="FALSE"/>
    <b v="0"/>
    <b v="1"/>
    <b v="0"/>
    <n v="11.58904109589041"/>
    <x v="19"/>
    <x v="35"/>
    <n v="54.783561643835618"/>
    <x v="19"/>
    <n v="1349799.83"/>
  </r>
  <r>
    <n v="637"/>
    <s v="Veronica Kiplagat"/>
    <x v="1"/>
    <s v="Female"/>
    <d v="1983-12-02T00:00:00"/>
    <d v="2007-08-30T00:00:00"/>
    <d v="2007-08-30T00:00:00"/>
    <m/>
    <n v="0"/>
    <n v="48686.09"/>
    <n v="0"/>
    <n v="48686.09"/>
    <n v="0"/>
    <s v="Okay"/>
    <s v="TRUE"/>
    <b v="1"/>
    <b v="1"/>
    <b v="1"/>
    <n v="23.758904109589039"/>
    <x v="8"/>
    <x v="6"/>
    <n v="17.098630136986301"/>
    <x v="8"/>
    <n v="973721.79999999993"/>
  </r>
  <r>
    <n v="641"/>
    <s v="Wahinya Ngotho Charles"/>
    <x v="1"/>
    <s v="Male"/>
    <d v="1970-01-01T00:00:00"/>
    <d v="1970-01-01T00:00:00"/>
    <d v="1970-01-01T00:00:00"/>
    <m/>
    <n v="0"/>
    <n v="152652.31"/>
    <n v="0"/>
    <n v="152652.31"/>
    <n v="0"/>
    <s v="Okay"/>
    <s v="FALSE"/>
    <b v="0"/>
    <b v="1"/>
    <b v="0"/>
    <n v="0"/>
    <x v="1"/>
    <x v="3"/>
    <n v="54.783561643835618"/>
    <x v="1"/>
    <n v="915913.86"/>
  </r>
  <r>
    <n v="642"/>
    <s v="Shavola Joan"/>
    <x v="1"/>
    <s v="Female"/>
    <d v="1970-01-01T00:00:00"/>
    <d v="1970-01-01T00:00:00"/>
    <d v="1970-01-01T00:00:00"/>
    <m/>
    <n v="0"/>
    <n v="278127.42"/>
    <n v="0"/>
    <n v="278127.42"/>
    <n v="0"/>
    <s v="Okay"/>
    <s v="FALSE"/>
    <b v="0"/>
    <b v="1"/>
    <b v="0"/>
    <n v="0"/>
    <x v="1"/>
    <x v="3"/>
    <n v="54.783561643835618"/>
    <x v="1"/>
    <n v="1668764.52"/>
  </r>
  <r>
    <n v="644"/>
    <s v="Mwanza Elizabeth"/>
    <x v="1"/>
    <s v="Female"/>
    <d v="1981-04-11T00:00:00"/>
    <d v="1970-01-01T00:00:00"/>
    <d v="1970-01-01T00:00:00"/>
    <m/>
    <n v="0"/>
    <n v="50256.4"/>
    <n v="0"/>
    <n v="50256.4"/>
    <n v="0"/>
    <s v="Okay"/>
    <s v="FALSE"/>
    <b v="0"/>
    <b v="1"/>
    <b v="0"/>
    <n v="11.282191780821918"/>
    <x v="19"/>
    <x v="35"/>
    <n v="54.783561643835618"/>
    <x v="19"/>
    <n v="854358.8"/>
  </r>
  <r>
    <n v="645"/>
    <s v="MAUREEN NDUTA KAMAU"/>
    <x v="1"/>
    <s v="Female"/>
    <d v="1985-05-22T00:00:00"/>
    <d v="2007-01-01T00:00:00"/>
    <d v="2007-01-01T00:00:00"/>
    <m/>
    <n v="984400.94"/>
    <n v="1465193.17"/>
    <n v="0"/>
    <n v="2449594.11"/>
    <n v="0"/>
    <s v="Okay"/>
    <s v="TRUE"/>
    <b v="1"/>
    <b v="1"/>
    <b v="1"/>
    <n v="21.627397260273973"/>
    <x v="16"/>
    <x v="36"/>
    <n v="17.758904109589039"/>
    <x v="16"/>
    <n v="51441476.309999995"/>
  </r>
  <r>
    <s v="645B"/>
    <s v="Mwachinga Miriam"/>
    <x v="1"/>
    <s v="Female"/>
    <d v="1970-01-01T00:00:00"/>
    <d v="1970-01-01T00:00:00"/>
    <d v="1970-01-01T00:00:00"/>
    <m/>
    <n v="0"/>
    <n v="570163.35"/>
    <n v="0"/>
    <n v="570163.35"/>
    <n v="0"/>
    <s v="Okay"/>
    <s v="FALSE"/>
    <b v="0"/>
    <b v="1"/>
    <b v="0"/>
    <n v="0"/>
    <x v="1"/>
    <x v="3"/>
    <n v="54.783561643835618"/>
    <x v="1"/>
    <n v="3420980.0999999996"/>
  </r>
  <r>
    <s v="646B"/>
    <s v="Allan Kibogong"/>
    <x v="1"/>
    <s v="Male"/>
    <d v="1970-01-01T00:00:00"/>
    <d v="1970-01-01T00:00:00"/>
    <d v="1970-01-01T00:00:00"/>
    <m/>
    <n v="1861473.35"/>
    <n v="2656356.98"/>
    <n v="0"/>
    <n v="4517830.33"/>
    <n v="0"/>
    <s v="Okay"/>
    <s v="FALSE"/>
    <b v="0"/>
    <b v="1"/>
    <b v="0"/>
    <n v="0"/>
    <x v="1"/>
    <x v="3"/>
    <n v="54.783561643835618"/>
    <x v="1"/>
    <n v="27106981.98"/>
  </r>
  <r>
    <n v="653"/>
    <s v="James Amolwa Mbinji"/>
    <x v="1"/>
    <s v="Male"/>
    <d v="1974-10-03T00:00:00"/>
    <d v="2007-07-01T00:00:00"/>
    <d v="2007-01-10T00:00:00"/>
    <m/>
    <n v="529975.67000000004"/>
    <n v="792585.29"/>
    <n v="0"/>
    <n v="1322560.96"/>
    <n v="0"/>
    <s v="Okay"/>
    <s v="TRUE"/>
    <b v="1"/>
    <b v="0"/>
    <b v="1"/>
    <n v="32.764383561643832"/>
    <x v="4"/>
    <x v="11"/>
    <n v="17.734246575342464"/>
    <x v="4"/>
    <n v="13225609.6"/>
  </r>
  <r>
    <n v="654"/>
    <s v="Ekeno Sarafina"/>
    <x v="1"/>
    <s v="Female"/>
    <d v="1970-01-01T00:00:00"/>
    <d v="1970-01-01T00:00:00"/>
    <d v="1970-01-01T00:00:00"/>
    <m/>
    <n v="0"/>
    <n v="959597.74"/>
    <n v="0"/>
    <n v="959597.74"/>
    <n v="0"/>
    <s v="Okay"/>
    <s v="FALSE"/>
    <b v="0"/>
    <b v="1"/>
    <b v="0"/>
    <n v="0"/>
    <x v="1"/>
    <x v="3"/>
    <n v="54.783561643835618"/>
    <x v="1"/>
    <n v="5757586.4399999995"/>
  </r>
  <r>
    <n v="656"/>
    <s v="Gacheru Grace"/>
    <x v="1"/>
    <s v="Female"/>
    <d v="1970-01-01T00:00:00"/>
    <d v="1970-01-01T00:00:00"/>
    <d v="1970-01-01T00:00:00"/>
    <m/>
    <n v="0"/>
    <n v="166901.72"/>
    <n v="0"/>
    <n v="166901.72"/>
    <n v="0"/>
    <s v="Okay"/>
    <s v="FALSE"/>
    <b v="0"/>
    <b v="1"/>
    <b v="0"/>
    <n v="0"/>
    <x v="1"/>
    <x v="3"/>
    <n v="54.783561643835618"/>
    <x v="1"/>
    <n v="1001410.3200000001"/>
  </r>
  <r>
    <n v="661"/>
    <s v="Catherine Njoroge"/>
    <x v="1"/>
    <s v="Female"/>
    <d v="1984-11-07T00:00:00"/>
    <d v="1970-01-01T00:00:00"/>
    <d v="1970-01-01T00:00:00"/>
    <m/>
    <n v="0"/>
    <n v="184049.34"/>
    <n v="0"/>
    <n v="184049.34"/>
    <n v="0"/>
    <s v="Okay"/>
    <s v="FALSE"/>
    <b v="0"/>
    <b v="1"/>
    <b v="0"/>
    <n v="14.860273972602739"/>
    <x v="16"/>
    <x v="38"/>
    <n v="54.783561643835618"/>
    <x v="16"/>
    <n v="3865036.14"/>
  </r>
  <r>
    <n v="665"/>
    <s v="Simon Chege"/>
    <x v="1"/>
    <s v="Male"/>
    <d v="1970-01-01T00:00:00"/>
    <d v="1970-01-01T00:00:00"/>
    <d v="1970-01-01T00:00:00"/>
    <m/>
    <n v="0"/>
    <n v="289018.07"/>
    <n v="0"/>
    <n v="289018.07"/>
    <n v="0"/>
    <s v="Okay"/>
    <s v="FALSE"/>
    <b v="0"/>
    <b v="1"/>
    <b v="0"/>
    <n v="0"/>
    <x v="1"/>
    <x v="3"/>
    <n v="54.783561643835618"/>
    <x v="1"/>
    <n v="1734108.42"/>
  </r>
  <r>
    <n v="667"/>
    <s v="Paul Muutu Ndunda"/>
    <x v="1"/>
    <s v="Male"/>
    <d v="1970-01-01T00:00:00"/>
    <d v="1970-01-01T00:00:00"/>
    <d v="1970-01-01T00:00:00"/>
    <m/>
    <n v="0"/>
    <n v="1035726"/>
    <n v="0"/>
    <n v="1035726"/>
    <n v="0"/>
    <s v="Okay"/>
    <s v="FALSE"/>
    <b v="0"/>
    <b v="1"/>
    <b v="0"/>
    <n v="0"/>
    <x v="1"/>
    <x v="3"/>
    <n v="54.783561643835618"/>
    <x v="1"/>
    <n v="6214356"/>
  </r>
  <r>
    <n v="670"/>
    <s v="Josephine Njoroge"/>
    <x v="1"/>
    <s v="Female"/>
    <d v="1970-01-01T00:00:00"/>
    <d v="1970-01-01T00:00:00"/>
    <d v="1970-01-01T00:00:00"/>
    <m/>
    <n v="0"/>
    <n v="673859.34"/>
    <n v="0"/>
    <n v="673859.34"/>
    <n v="0"/>
    <s v="Okay"/>
    <s v="FALSE"/>
    <b v="0"/>
    <b v="1"/>
    <b v="0"/>
    <n v="0"/>
    <x v="1"/>
    <x v="3"/>
    <n v="54.783561643835618"/>
    <x v="1"/>
    <n v="4043156.04"/>
  </r>
  <r>
    <n v="674"/>
    <s v="NANCY ADHIAMBO NUDI"/>
    <x v="0"/>
    <s v="Female"/>
    <d v="1977-09-29T00:00:00"/>
    <d v="2008-01-02T00:00:00"/>
    <d v="2008-01-02T00:00:00"/>
    <m/>
    <n v="1176688.19"/>
    <n v="1762300.46"/>
    <n v="0"/>
    <n v="2938988.65"/>
    <n v="0"/>
    <s v="Okay"/>
    <s v="TRUE"/>
    <b v="1"/>
    <b v="1"/>
    <b v="1"/>
    <n v="30.279452054794522"/>
    <x v="5"/>
    <x v="22"/>
    <n v="16.756164383561643"/>
    <x v="5"/>
    <n v="38206852.449999996"/>
  </r>
  <r>
    <n v="676"/>
    <s v="Anthony Ngugi"/>
    <x v="1"/>
    <s v="Male"/>
    <d v="1980-11-06T00:00:00"/>
    <d v="2007-01-10T00:00:00"/>
    <d v="2008-01-02T00:00:00"/>
    <m/>
    <n v="1591767.2000000002"/>
    <n v="1911779.44"/>
    <n v="0"/>
    <n v="3503546.64"/>
    <n v="0"/>
    <s v="Okay"/>
    <s v="TRUE"/>
    <b v="1"/>
    <b v="1"/>
    <b v="1"/>
    <n v="26.194520547945206"/>
    <x v="19"/>
    <x v="19"/>
    <n v="16.756164383561643"/>
    <x v="19"/>
    <n v="59560292.880000003"/>
  </r>
  <r>
    <n v="677"/>
    <s v="Martin Kamui"/>
    <x v="1"/>
    <s v="Male"/>
    <d v="1970-01-01T00:00:00"/>
    <d v="1970-01-01T00:00:00"/>
    <d v="1970-01-01T00:00:00"/>
    <m/>
    <n v="0"/>
    <n v="623377.92000000004"/>
    <n v="0"/>
    <n v="623377.92000000004"/>
    <n v="0"/>
    <s v="Okay"/>
    <s v="FALSE"/>
    <b v="0"/>
    <b v="1"/>
    <b v="0"/>
    <n v="0"/>
    <x v="1"/>
    <x v="3"/>
    <n v="54.783561643835618"/>
    <x v="1"/>
    <n v="3740267.5200000005"/>
  </r>
  <r>
    <n v="678"/>
    <s v="Franklin Kipyegon Rono"/>
    <x v="1"/>
    <s v="Male"/>
    <d v="1978-06-10T00:00:00"/>
    <d v="1970-01-01T00:00:00"/>
    <d v="1970-01-01T00:00:00"/>
    <m/>
    <n v="0"/>
    <n v="99273.19"/>
    <n v="0"/>
    <n v="99273.19"/>
    <n v="0"/>
    <s v="Okay"/>
    <s v="FALSE"/>
    <b v="0"/>
    <b v="1"/>
    <b v="0"/>
    <n v="8.4438356164383563"/>
    <x v="14"/>
    <x v="46"/>
    <n v="54.783561643835618"/>
    <x v="14"/>
    <n v="1389824.6600000001"/>
  </r>
  <r>
    <n v="679"/>
    <s v="Dinah Atieno Ogutu"/>
    <x v="1"/>
    <s v="Female"/>
    <d v="1987-10-28T00:00:00"/>
    <d v="1970-01-01T00:00:00"/>
    <d v="1970-01-01T00:00:00"/>
    <m/>
    <n v="0"/>
    <n v="194377.64"/>
    <n v="0"/>
    <n v="194377.64"/>
    <n v="0"/>
    <s v="Okay"/>
    <s v="FALSE"/>
    <b v="0"/>
    <b v="1"/>
    <b v="0"/>
    <n v="17.832876712328765"/>
    <x v="10"/>
    <x v="52"/>
    <n v="54.783561643835618"/>
    <x v="10"/>
    <n v="4665063.3600000003"/>
  </r>
  <r>
    <n v="680"/>
    <s v="FREDRICK ENAHE KAVULAVU"/>
    <x v="1"/>
    <s v="Male"/>
    <d v="1979-08-07T00:00:00"/>
    <d v="2008-01-03T00:00:00"/>
    <d v="2008-01-03T00:00:00"/>
    <m/>
    <n v="1104985.77"/>
    <n v="1655633.34"/>
    <n v="0"/>
    <n v="2760619.11"/>
    <n v="0"/>
    <s v="Okay"/>
    <s v="TRUE"/>
    <b v="1"/>
    <b v="1"/>
    <b v="1"/>
    <n v="28.427397260273974"/>
    <x v="15"/>
    <x v="31"/>
    <n v="16.753424657534246"/>
    <x v="15"/>
    <n v="41409286.649999999"/>
  </r>
  <r>
    <n v="681"/>
    <s v="Peter Mwaura"/>
    <x v="1"/>
    <s v="Male"/>
    <d v="1970-01-01T00:00:00"/>
    <d v="1970-01-01T00:00:00"/>
    <d v="1970-01-01T00:00:00"/>
    <m/>
    <n v="0"/>
    <n v="158035.57999999999"/>
    <n v="0"/>
    <n v="158035.57999999999"/>
    <n v="0"/>
    <s v="Okay"/>
    <s v="FALSE"/>
    <b v="0"/>
    <b v="1"/>
    <b v="0"/>
    <n v="0"/>
    <x v="1"/>
    <x v="3"/>
    <n v="54.783561643835618"/>
    <x v="1"/>
    <n v="948213.48"/>
  </r>
  <r>
    <n v="687"/>
    <s v="Gaudencia Awuor Wangodi"/>
    <x v="3"/>
    <s v="Female"/>
    <d v="1982-03-14T00:00:00"/>
    <d v="2008-01-02T00:00:00"/>
    <d v="2008-01-02T00:00:00"/>
    <m/>
    <n v="0"/>
    <n v="0"/>
    <n v="0"/>
    <n v="0"/>
    <n v="0"/>
    <s v="Okay"/>
    <s v="TRUE"/>
    <b v="1"/>
    <b v="1"/>
    <b v="1"/>
    <n v="25.82191780821918"/>
    <x v="22"/>
    <x v="23"/>
    <n v="16.756164383561643"/>
    <x v="22"/>
    <n v="0"/>
  </r>
  <r>
    <n v="690"/>
    <s v="CEERA RUKUNGU"/>
    <x v="1"/>
    <s v="Female"/>
    <d v="1984-03-31T00:00:00"/>
    <d v="2008-03-03T00:00:00"/>
    <d v="2008-03-03T00:00:00"/>
    <m/>
    <n v="4815801.9700000007"/>
    <n v="6843302.75"/>
    <n v="0"/>
    <n v="11659104.720000001"/>
    <n v="0"/>
    <s v="Okay"/>
    <s v="TRUE"/>
    <b v="1"/>
    <b v="1"/>
    <b v="1"/>
    <n v="23.93972602739726"/>
    <x v="8"/>
    <x v="6"/>
    <n v="16.589041095890412"/>
    <x v="8"/>
    <n v="233182094.40000001"/>
  </r>
  <r>
    <n v="691"/>
    <s v="HAZEL VIHENDA"/>
    <x v="0"/>
    <s v="Female"/>
    <d v="1983-04-10T00:00:00"/>
    <d v="2008-03-03T00:00:00"/>
    <d v="2008-03-03T00:00:00"/>
    <m/>
    <n v="1228256.8899999999"/>
    <n v="1839631.19"/>
    <n v="0"/>
    <n v="3067888.08"/>
    <n v="0"/>
    <s v="Okay"/>
    <s v="TRUE"/>
    <b v="1"/>
    <b v="1"/>
    <b v="1"/>
    <n v="24.915068493150685"/>
    <x v="13"/>
    <x v="21"/>
    <n v="16.589041095890412"/>
    <x v="13"/>
    <n v="58289873.520000003"/>
  </r>
  <r>
    <n v="695"/>
    <s v="Martin Wambua"/>
    <x v="1"/>
    <s v="Male"/>
    <d v="1974-11-24T00:00:00"/>
    <d v="2008-03-01T00:00:00"/>
    <d v="2008-01-06T00:00:00"/>
    <m/>
    <n v="-507.32"/>
    <n v="199917.04"/>
    <n v="0"/>
    <n v="199409.72"/>
    <n v="0"/>
    <s v="Okay"/>
    <s v="TRUE"/>
    <b v="1"/>
    <b v="0"/>
    <b v="1"/>
    <n v="33.290410958904111"/>
    <x v="7"/>
    <x v="27"/>
    <n v="16.745205479452054"/>
    <x v="7"/>
    <n v="2193506.92"/>
  </r>
  <r>
    <n v="701"/>
    <s v="Oliver Ochieng Opondo"/>
    <x v="1"/>
    <s v="Male"/>
    <d v="1979-11-06T00:00:00"/>
    <d v="1970-01-01T00:00:00"/>
    <d v="1970-01-01T00:00:00"/>
    <m/>
    <n v="0"/>
    <n v="300281.31"/>
    <n v="0"/>
    <n v="300281.31"/>
    <n v="0"/>
    <s v="Okay"/>
    <s v="FALSE"/>
    <b v="0"/>
    <b v="1"/>
    <b v="0"/>
    <n v="9.8520547945205479"/>
    <x v="18"/>
    <x v="51"/>
    <n v="54.783561643835618"/>
    <x v="18"/>
    <n v="4804500.96"/>
  </r>
  <r>
    <n v="703"/>
    <s v="Sabina Adhiambo"/>
    <x v="1"/>
    <s v="Female"/>
    <d v="1972-04-02T00:00:00"/>
    <d v="1970-01-01T00:00:00"/>
    <d v="1970-01-01T00:00:00"/>
    <m/>
    <n v="0"/>
    <n v="111584.78"/>
    <n v="0"/>
    <n v="111584.78"/>
    <n v="0"/>
    <s v="Okay"/>
    <s v="FALSE"/>
    <b v="0"/>
    <b v="1"/>
    <b v="0"/>
    <n v="2.2520547945205478"/>
    <x v="2"/>
    <x v="39"/>
    <n v="54.783561643835618"/>
    <x v="2"/>
    <n v="892678.24"/>
  </r>
  <r>
    <s v="707B"/>
    <s v="Beatrice Mutindi Somba"/>
    <x v="1"/>
    <s v="Female"/>
    <d v="1970-01-01T00:00:00"/>
    <d v="1970-01-01T00:00:00"/>
    <d v="1970-01-01T00:00:00"/>
    <m/>
    <n v="35208.04"/>
    <n v="1036706.18"/>
    <n v="0"/>
    <n v="1071914.22"/>
    <n v="0"/>
    <s v="Okay"/>
    <s v="FALSE"/>
    <b v="0"/>
    <b v="1"/>
    <b v="0"/>
    <n v="0"/>
    <x v="1"/>
    <x v="3"/>
    <n v="54.783561643835618"/>
    <x v="1"/>
    <n v="6431485.3200000003"/>
  </r>
  <r>
    <n v="710"/>
    <s v="Denis Mureithi"/>
    <x v="1"/>
    <s v="Male"/>
    <d v="1982-04-12T00:00:00"/>
    <d v="2008-06-09T00:00:00"/>
    <d v="2008-01-09T00:00:00"/>
    <m/>
    <n v="83750.559999999998"/>
    <n v="622192.32999999996"/>
    <n v="0"/>
    <n v="705942.89"/>
    <n v="0"/>
    <s v="Okay"/>
    <s v="TRUE"/>
    <b v="1"/>
    <b v="0"/>
    <b v="1"/>
    <n v="26.17808219178082"/>
    <x v="22"/>
    <x v="23"/>
    <n v="16.736986301369864"/>
    <x v="22"/>
    <n v="12706972.02"/>
  </r>
  <r>
    <n v="712"/>
    <s v="ESTHER KATHAMBI MUKETHA"/>
    <x v="1"/>
    <s v="Female"/>
    <d v="1984-05-21T00:00:00"/>
    <d v="2010-08-01T00:00:00"/>
    <d v="2010-08-01T00:00:00"/>
    <m/>
    <n v="681825.24"/>
    <n v="1021976.77"/>
    <n v="0"/>
    <n v="1703802.01"/>
    <n v="0"/>
    <s v="Okay"/>
    <s v="TRUE"/>
    <b v="1"/>
    <b v="1"/>
    <b v="1"/>
    <n v="26.213698630136985"/>
    <x v="8"/>
    <x v="33"/>
    <n v="14.175342465753424"/>
    <x v="8"/>
    <n v="34076040.200000003"/>
  </r>
  <r>
    <s v="712B"/>
    <s v="Georgina Wambui Kamau"/>
    <x v="1"/>
    <s v="Female"/>
    <d v="1970-01-01T00:00:00"/>
    <d v="1970-01-01T00:00:00"/>
    <d v="1970-01-01T00:00:00"/>
    <m/>
    <n v="182008.57"/>
    <n v="1659902.0899999999"/>
    <n v="0"/>
    <n v="1841910.66"/>
    <n v="0"/>
    <s v="Okay"/>
    <s v="FALSE"/>
    <b v="0"/>
    <b v="1"/>
    <b v="0"/>
    <n v="0"/>
    <x v="1"/>
    <x v="3"/>
    <n v="54.783561643835618"/>
    <x v="1"/>
    <n v="11051463.959999999"/>
  </r>
  <r>
    <n v="713"/>
    <s v="Norah Moyi"/>
    <x v="1"/>
    <s v="Female"/>
    <d v="1970-10-01T00:00:00"/>
    <d v="2008-07-01T00:00:00"/>
    <d v="2008-01-10T00:00:00"/>
    <m/>
    <n v="32476.28"/>
    <n v="281410.71999999997"/>
    <n v="0"/>
    <n v="313887"/>
    <n v="0"/>
    <s v="Okay"/>
    <s v="TRUE"/>
    <b v="1"/>
    <b v="0"/>
    <b v="1"/>
    <n v="37.775342465753425"/>
    <x v="1"/>
    <x v="5"/>
    <n v="16.734246575342464"/>
    <x v="1"/>
    <n v="1883322"/>
  </r>
  <r>
    <n v="714"/>
    <s v="David Kiruthi Ndungu"/>
    <x v="1"/>
    <s v="Male"/>
    <d v="1979-10-04T00:00:00"/>
    <d v="2008-07-01T00:00:00"/>
    <d v="2008-01-10T00:00:00"/>
    <m/>
    <n v="38748.1"/>
    <n v="599517.44999999995"/>
    <n v="0"/>
    <n v="638265.55000000005"/>
    <n v="0"/>
    <s v="Okay"/>
    <s v="TRUE"/>
    <b v="1"/>
    <b v="0"/>
    <b v="1"/>
    <n v="28.761643835616439"/>
    <x v="15"/>
    <x v="31"/>
    <n v="16.734246575342464"/>
    <x v="15"/>
    <n v="9573983.25"/>
  </r>
  <r>
    <n v="717"/>
    <s v="Anne Gachuha"/>
    <x v="1"/>
    <s v="Female"/>
    <d v="1985-12-21T00:00:00"/>
    <d v="2008-07-14T00:00:00"/>
    <d v="2008-01-10T00:00:00"/>
    <m/>
    <n v="14579.42"/>
    <n v="274002.61"/>
    <n v="0"/>
    <n v="288582.03000000003"/>
    <n v="0"/>
    <s v="Okay"/>
    <s v="TRUE"/>
    <b v="1"/>
    <b v="0"/>
    <b v="1"/>
    <n v="22.578082191780823"/>
    <x v="17"/>
    <x v="28"/>
    <n v="16.734246575342464"/>
    <x v="17"/>
    <n v="6348804.6600000001"/>
  </r>
  <r>
    <n v="723"/>
    <s v="Gladys Njoroge"/>
    <x v="1"/>
    <s v="Female"/>
    <d v="1978-09-06T00:00:00"/>
    <d v="2008-01-11T00:00:00"/>
    <d v="2008-01-11T00:00:00"/>
    <m/>
    <n v="352432.03"/>
    <n v="527019.73"/>
    <n v="0"/>
    <n v="879451.76"/>
    <n v="0"/>
    <s v="Okay"/>
    <s v="TRUE"/>
    <b v="1"/>
    <b v="1"/>
    <b v="1"/>
    <n v="29.367123287671234"/>
    <x v="14"/>
    <x v="9"/>
    <n v="16.731506849315068"/>
    <x v="14"/>
    <n v="12312324.640000001"/>
  </r>
  <r>
    <n v="725"/>
    <s v="ESTHER NYAWIRA KARINGA"/>
    <x v="1"/>
    <s v="Female"/>
    <d v="1974-10-27T00:00:00"/>
    <d v="2008-01-08T00:00:00"/>
    <d v="2008-01-08T00:00:00"/>
    <m/>
    <n v="2402119.71"/>
    <n v="3529939.75"/>
    <n v="0"/>
    <n v="5932059.46"/>
    <n v="0"/>
    <s v="Okay"/>
    <s v="TRUE"/>
    <b v="1"/>
    <b v="1"/>
    <b v="1"/>
    <n v="33.221917808219175"/>
    <x v="7"/>
    <x v="27"/>
    <n v="16.739726027397261"/>
    <x v="7"/>
    <n v="65252654.060000002"/>
  </r>
  <r>
    <n v="726"/>
    <s v="Nicodemus Ndetto Musembi"/>
    <x v="1"/>
    <s v="Male"/>
    <d v="1980-08-06T00:00:00"/>
    <d v="2008-08-25T00:00:00"/>
    <d v="2008-01-12T00:00:00"/>
    <m/>
    <n v="54336.42"/>
    <n v="1029358.71"/>
    <n v="0"/>
    <n v="1083695.1299999999"/>
    <n v="0"/>
    <s v="Okay"/>
    <s v="TRUE"/>
    <b v="1"/>
    <b v="0"/>
    <b v="1"/>
    <n v="28.07123287671233"/>
    <x v="18"/>
    <x v="19"/>
    <n v="16.728767123287671"/>
    <x v="18"/>
    <n v="17339122.079999998"/>
  </r>
  <r>
    <s v="7266700/70"/>
    <s v="Anastasia Mumbua Mpungu"/>
    <x v="3"/>
    <s v="Female"/>
    <d v="1963-01-01T00:00:00"/>
    <d v="1998-01-05T00:00:00"/>
    <d v="1998-01-05T00:00:00"/>
    <m/>
    <n v="0"/>
    <n v="0"/>
    <n v="0"/>
    <n v="0"/>
    <n v="0"/>
    <s v="Okay"/>
    <s v="TRUE"/>
    <b v="1"/>
    <b v="1"/>
    <b v="1"/>
    <n v="35.035616438356165"/>
    <x v="25"/>
    <x v="30"/>
    <n v="26.753424657534246"/>
    <x v="25"/>
    <n v="0"/>
  </r>
  <r>
    <n v="727"/>
    <s v="Stella Kasimu"/>
    <x v="1"/>
    <s v="Female"/>
    <d v="1970-01-01T00:00:00"/>
    <d v="1970-01-01T00:00:00"/>
    <d v="1970-01-01T00:00:00"/>
    <m/>
    <n v="0"/>
    <n v="308936.96999999997"/>
    <n v="0"/>
    <n v="308936.96999999997"/>
    <n v="0"/>
    <s v="Okay"/>
    <s v="FALSE"/>
    <b v="0"/>
    <b v="1"/>
    <b v="0"/>
    <n v="0"/>
    <x v="1"/>
    <x v="3"/>
    <n v="54.783561643835618"/>
    <x v="1"/>
    <n v="1853621.8199999998"/>
  </r>
  <r>
    <n v="728"/>
    <s v="Jane Johnsons Wambui"/>
    <x v="1"/>
    <s v="Female"/>
    <d v="1982-07-05T00:00:00"/>
    <d v="2008-09-01T00:00:00"/>
    <d v="2008-01-12T00:00:00"/>
    <m/>
    <n v="52011.82"/>
    <n v="449376.66"/>
    <n v="0"/>
    <n v="501388.48"/>
    <n v="0"/>
    <s v="Okay"/>
    <s v="TRUE"/>
    <b v="1"/>
    <b v="0"/>
    <b v="1"/>
    <n v="26.17808219178082"/>
    <x v="22"/>
    <x v="23"/>
    <n v="16.728767123287671"/>
    <x v="22"/>
    <n v="9024992.6400000006"/>
  </r>
  <r>
    <n v="729"/>
    <s v="Justin Njoroge Mbugua"/>
    <x v="1"/>
    <s v="Male"/>
    <d v="1970-01-01T00:00:00"/>
    <d v="1970-01-01T00:00:00"/>
    <d v="1970-01-01T00:00:00"/>
    <m/>
    <n v="0"/>
    <n v="165527.09"/>
    <n v="0"/>
    <n v="165527.09"/>
    <n v="0"/>
    <s v="Okay"/>
    <s v="FALSE"/>
    <b v="0"/>
    <b v="1"/>
    <b v="0"/>
    <n v="0"/>
    <x v="1"/>
    <x v="3"/>
    <n v="54.783561643835618"/>
    <x v="1"/>
    <n v="993162.54"/>
  </r>
  <r>
    <n v="739"/>
    <s v="Morris Gitonga Muthee"/>
    <x v="1"/>
    <s v="Male"/>
    <d v="1982-04-10T00:00:00"/>
    <d v="2009-02-01T00:00:00"/>
    <d v="2009-02-01T00:00:00"/>
    <m/>
    <n v="79214.38"/>
    <n v="644878.27"/>
    <n v="0"/>
    <n v="724092.65"/>
    <n v="0"/>
    <s v="Okay"/>
    <s v="TRUE"/>
    <b v="1"/>
    <b v="1"/>
    <b v="1"/>
    <n v="26.832876712328765"/>
    <x v="22"/>
    <x v="33"/>
    <n v="15.671232876712329"/>
    <x v="22"/>
    <n v="13033667.700000001"/>
  </r>
  <r>
    <n v="744"/>
    <s v="MARTIN OMONDI OUMA"/>
    <x v="1"/>
    <s v="Male"/>
    <d v="1984-08-10T00:00:00"/>
    <d v="2008-03-11T00:00:00"/>
    <d v="2008-03-11T00:00:00"/>
    <m/>
    <n v="69272.840000000011"/>
    <n v="81350.66"/>
    <n v="0"/>
    <n v="150623.5"/>
    <n v="0"/>
    <s v="Okay"/>
    <s v="TRUE"/>
    <b v="1"/>
    <b v="1"/>
    <b v="1"/>
    <n v="23.6"/>
    <x v="8"/>
    <x v="6"/>
    <n v="16.567123287671233"/>
    <x v="8"/>
    <n v="3012470"/>
  </r>
  <r>
    <n v="747"/>
    <s v="Peter Cheruiyot Kiplangat"/>
    <x v="1"/>
    <s v="Male"/>
    <d v="1979-03-12T00:00:00"/>
    <d v="1970-01-01T00:00:00"/>
    <d v="1970-01-01T00:00:00"/>
    <m/>
    <n v="0"/>
    <n v="187722.05"/>
    <n v="0"/>
    <n v="187722.05"/>
    <n v="0"/>
    <s v="Okay"/>
    <s v="FALSE"/>
    <b v="0"/>
    <b v="1"/>
    <b v="0"/>
    <n v="9.1972602739726028"/>
    <x v="15"/>
    <x v="51"/>
    <n v="54.783561643835618"/>
    <x v="15"/>
    <n v="2815830.75"/>
  </r>
  <r>
    <n v="749"/>
    <s v="Pauline N Lusweti"/>
    <x v="1"/>
    <s v="Female"/>
    <d v="1983-06-09T00:00:00"/>
    <d v="1970-01-01T00:00:00"/>
    <d v="1970-01-01T00:00:00"/>
    <m/>
    <n v="0"/>
    <n v="142340.96"/>
    <n v="0"/>
    <n v="142340.96"/>
    <n v="0"/>
    <s v="Okay"/>
    <s v="FALSE"/>
    <b v="0"/>
    <b v="1"/>
    <b v="0"/>
    <n v="13.443835616438356"/>
    <x v="13"/>
    <x v="48"/>
    <n v="54.783561643835618"/>
    <x v="13"/>
    <n v="2704478.2399999998"/>
  </r>
  <r>
    <n v="750"/>
    <s v="Edwin Gakonyo"/>
    <x v="1"/>
    <s v="Male"/>
    <d v="1986-06-12T00:00:00"/>
    <d v="2009-01-04T00:00:00"/>
    <d v="2009-01-04T00:00:00"/>
    <m/>
    <n v="0"/>
    <n v="20240.810000000001"/>
    <n v="0"/>
    <n v="20240.810000000001"/>
    <n v="0"/>
    <s v="Okay"/>
    <s v="TRUE"/>
    <b v="1"/>
    <b v="1"/>
    <b v="1"/>
    <n v="22.580821917808219"/>
    <x v="17"/>
    <x v="28"/>
    <n v="15.747945205479452"/>
    <x v="17"/>
    <n v="445297.82"/>
  </r>
  <r>
    <n v="752"/>
    <s v="Lorraine Nkirote Mugambi"/>
    <x v="1"/>
    <s v="Female"/>
    <d v="1970-01-01T00:00:00"/>
    <d v="1970-01-01T00:00:00"/>
    <d v="1970-01-01T00:00:00"/>
    <m/>
    <n v="114570.17000000001"/>
    <n v="935236.35"/>
    <n v="0"/>
    <n v="1049806.52"/>
    <n v="0"/>
    <s v="Okay"/>
    <s v="FALSE"/>
    <b v="0"/>
    <b v="1"/>
    <b v="0"/>
    <n v="0"/>
    <x v="1"/>
    <x v="3"/>
    <n v="54.783561643835618"/>
    <x v="1"/>
    <n v="6298839.1200000001"/>
  </r>
  <r>
    <n v="753"/>
    <s v="EddahAkumu"/>
    <x v="1"/>
    <s v="Female"/>
    <d v="1975-09-09T00:00:00"/>
    <d v="2009-01-12T00:00:00"/>
    <d v="2009-01-04T00:00:00"/>
    <m/>
    <n v="163052.97"/>
    <n v="1563497.55"/>
    <n v="0"/>
    <n v="1726550.52"/>
    <n v="0"/>
    <s v="Okay"/>
    <s v="TRUE"/>
    <b v="1"/>
    <b v="0"/>
    <b v="1"/>
    <n v="33.367123287671234"/>
    <x v="7"/>
    <x v="27"/>
    <n v="15.747945205479452"/>
    <x v="7"/>
    <n v="18992055.719999999"/>
  </r>
  <r>
    <n v="755"/>
    <s v="Julius Irungu Njuguna"/>
    <x v="1"/>
    <s v="Male"/>
    <d v="1970-01-01T00:00:00"/>
    <d v="1970-01-01T00:00:00"/>
    <d v="1970-01-01T00:00:00"/>
    <m/>
    <n v="0"/>
    <n v="100009.76"/>
    <n v="0"/>
    <n v="100009.76"/>
    <n v="0"/>
    <s v="Okay"/>
    <s v="FALSE"/>
    <b v="0"/>
    <b v="1"/>
    <b v="0"/>
    <n v="0"/>
    <x v="1"/>
    <x v="3"/>
    <n v="54.783561643835618"/>
    <x v="1"/>
    <n v="600058.55999999994"/>
  </r>
  <r>
    <n v="760"/>
    <s v="Angela Wangari Thinguri"/>
    <x v="1"/>
    <s v="Female"/>
    <d v="1970-01-01T00:00:00"/>
    <d v="1970-01-01T00:00:00"/>
    <d v="1970-01-01T00:00:00"/>
    <m/>
    <n v="0"/>
    <n v="562333.35"/>
    <n v="0"/>
    <n v="562333.35"/>
    <n v="0"/>
    <s v="Okay"/>
    <s v="FALSE"/>
    <b v="0"/>
    <b v="1"/>
    <b v="0"/>
    <n v="0"/>
    <x v="1"/>
    <x v="3"/>
    <n v="54.783561643835618"/>
    <x v="1"/>
    <n v="3374000.0999999996"/>
  </r>
  <r>
    <n v="762"/>
    <s v="Purity Tago"/>
    <x v="1"/>
    <s v="Female"/>
    <d v="1979-04-14T00:00:00"/>
    <d v="2009-03-09T00:00:00"/>
    <d v="2009-01-06T00:00:00"/>
    <m/>
    <n v="48575.53"/>
    <n v="407474.72"/>
    <n v="0"/>
    <n v="456050.25"/>
    <n v="0"/>
    <s v="Okay"/>
    <s v="TRUE"/>
    <b v="1"/>
    <b v="0"/>
    <b v="1"/>
    <n v="29.923287671232877"/>
    <x v="15"/>
    <x v="9"/>
    <n v="15.742465753424657"/>
    <x v="15"/>
    <n v="6840753.75"/>
  </r>
  <r>
    <s v="764B"/>
    <s v="Bliss Wario"/>
    <x v="1"/>
    <s v="Male"/>
    <d v="1970-01-01T00:00:00"/>
    <d v="1970-01-01T00:00:00"/>
    <d v="1970-01-01T00:00:00"/>
    <m/>
    <n v="69844.649999999994"/>
    <n v="419101.19"/>
    <n v="0"/>
    <n v="488945.84"/>
    <n v="0"/>
    <s v="Okay"/>
    <s v="FALSE"/>
    <b v="0"/>
    <b v="1"/>
    <b v="0"/>
    <n v="0"/>
    <x v="1"/>
    <x v="3"/>
    <n v="54.783561643835618"/>
    <x v="1"/>
    <n v="2933675.04"/>
  </r>
  <r>
    <n v="765"/>
    <s v="Victor Gathogo"/>
    <x v="1"/>
    <s v="Male"/>
    <d v="1978-08-03T00:00:00"/>
    <d v="1970-01-01T00:00:00"/>
    <d v="1970-01-01T00:00:00"/>
    <m/>
    <n v="0"/>
    <n v="133984.17000000001"/>
    <n v="0"/>
    <n v="133984.17000000001"/>
    <n v="0"/>
    <s v="Okay"/>
    <s v="FALSE"/>
    <b v="0"/>
    <b v="1"/>
    <b v="0"/>
    <n v="8.5917808219178085"/>
    <x v="14"/>
    <x v="46"/>
    <n v="54.783561643835618"/>
    <x v="14"/>
    <n v="1875778.3800000001"/>
  </r>
  <r>
    <n v="767"/>
    <s v="Solomon Kasina"/>
    <x v="1"/>
    <s v="Male"/>
    <d v="1979-08-07T00:00:00"/>
    <d v="1970-01-01T00:00:00"/>
    <d v="1970-01-01T00:00:00"/>
    <m/>
    <n v="0"/>
    <n v="1223769.08"/>
    <n v="0"/>
    <n v="1223769.08"/>
    <n v="0"/>
    <s v="Okay"/>
    <s v="FALSE"/>
    <b v="0"/>
    <b v="1"/>
    <b v="0"/>
    <n v="9.6027397260273979"/>
    <x v="15"/>
    <x v="51"/>
    <n v="54.783561643835618"/>
    <x v="15"/>
    <n v="18356536.200000003"/>
  </r>
  <r>
    <n v="768"/>
    <s v="GRACE ACHOLA ODUOR"/>
    <x v="1"/>
    <s v="Female"/>
    <d v="1980-02-01T00:00:00"/>
    <d v="2009-04-15T00:00:00"/>
    <d v="2009-04-15T00:00:00"/>
    <m/>
    <n v="127998.75"/>
    <n v="672762.11"/>
    <n v="0"/>
    <n v="800760.86"/>
    <n v="0"/>
    <s v="Okay"/>
    <s v="TRUE"/>
    <b v="1"/>
    <b v="1"/>
    <b v="1"/>
    <n v="29.221917808219178"/>
    <x v="18"/>
    <x v="9"/>
    <n v="15.471232876712328"/>
    <x v="18"/>
    <n v="12812173.76"/>
  </r>
  <r>
    <n v="770"/>
    <s v="Stanley Mugambi Ndwiga"/>
    <x v="1"/>
    <s v="Male"/>
    <d v="1970-01-01T00:00:00"/>
    <d v="1970-01-01T00:00:00"/>
    <d v="1970-01-01T00:00:00"/>
    <m/>
    <n v="0"/>
    <n v="228483.05"/>
    <n v="0"/>
    <n v="228483.05"/>
    <n v="0"/>
    <s v="Okay"/>
    <s v="FALSE"/>
    <b v="0"/>
    <b v="1"/>
    <b v="0"/>
    <n v="0"/>
    <x v="1"/>
    <x v="3"/>
    <n v="54.783561643835618"/>
    <x v="1"/>
    <n v="1370898.2999999998"/>
  </r>
  <r>
    <n v="7706"/>
    <s v="GLENN AYAH OTIENO"/>
    <x v="0"/>
    <s v="Male"/>
    <d v="1970-01-01T00:00:00"/>
    <d v="2024-09-01T00:00:00"/>
    <d v="2024-09-01T00:00:00"/>
    <m/>
    <n v="5450"/>
    <n v="8175"/>
    <n v="0"/>
    <n v="13625"/>
    <n v="0"/>
    <s v="Okay"/>
    <s v="TRUE"/>
    <b v="1"/>
    <b v="1"/>
    <b v="1"/>
    <n v="54.704109589041096"/>
    <x v="1"/>
    <x v="0"/>
    <n v="7.9452054794520555E-2"/>
    <x v="1"/>
    <n v="81750"/>
  </r>
  <r>
    <n v="771"/>
    <s v="TABITHA JULIE OTIENO OLOO"/>
    <x v="0"/>
    <s v="Female"/>
    <d v="1980-07-22T00:00:00"/>
    <d v="2009-01-06T00:00:00"/>
    <d v="2009-01-06T00:00:00"/>
    <m/>
    <n v="658660.21"/>
    <n v="986779.2"/>
    <n v="0"/>
    <n v="1645439.41"/>
    <n v="0"/>
    <s v="Okay"/>
    <s v="TRUE"/>
    <b v="1"/>
    <b v="1"/>
    <b v="1"/>
    <n v="28.479452054794521"/>
    <x v="18"/>
    <x v="31"/>
    <n v="15.742465753424657"/>
    <x v="18"/>
    <n v="26327030.559999999"/>
  </r>
  <r>
    <n v="773"/>
    <s v="Daniel Amanya"/>
    <x v="1"/>
    <s v="Male"/>
    <d v="1982-05-08T00:00:00"/>
    <d v="2009-06-15T00:00:00"/>
    <d v="2009-01-09T00:00:00"/>
    <m/>
    <n v="14788.97"/>
    <n v="231456.37"/>
    <n v="0"/>
    <n v="246245.34"/>
    <n v="0"/>
    <s v="Okay"/>
    <s v="TRUE"/>
    <b v="1"/>
    <b v="0"/>
    <b v="1"/>
    <n v="27.123287671232877"/>
    <x v="22"/>
    <x v="33"/>
    <n v="15.734246575342466"/>
    <x v="22"/>
    <n v="4432416.12"/>
  </r>
  <r>
    <n v="775"/>
    <s v="ROSE WAITHIRA MUTHAMI"/>
    <x v="0"/>
    <s v="Female"/>
    <d v="1982-08-05T00:00:00"/>
    <d v="2009-07-13T00:00:00"/>
    <d v="2009-07-13T00:00:00"/>
    <m/>
    <n v="1833056.96"/>
    <n v="2741990.03"/>
    <n v="0"/>
    <n v="4575046.99"/>
    <n v="0"/>
    <s v="Okay"/>
    <s v="TRUE"/>
    <b v="1"/>
    <b v="1"/>
    <b v="1"/>
    <n v="26.956164383561642"/>
    <x v="22"/>
    <x v="33"/>
    <n v="15.227397260273973"/>
    <x v="22"/>
    <n v="82350845.820000008"/>
  </r>
  <r>
    <n v="780"/>
    <s v="CAROLINE WANJIKU CHEGE"/>
    <x v="1"/>
    <s v="Female"/>
    <d v="1984-10-14T00:00:00"/>
    <d v="2009-04-01T00:00:00"/>
    <d v="2017-05-15T00:00:00"/>
    <m/>
    <n v="11562.93"/>
    <n v="312475.58"/>
    <n v="0"/>
    <n v="324038.51"/>
    <n v="0"/>
    <s v="Okay"/>
    <s v="TRUE"/>
    <b v="1"/>
    <b v="1"/>
    <b v="1"/>
    <n v="24.479452054794521"/>
    <x v="16"/>
    <x v="11"/>
    <n v="7.3835616438356162"/>
    <x v="16"/>
    <n v="6804808.71"/>
  </r>
  <r>
    <n v="781"/>
    <s v="Jackson Michuki Maina"/>
    <x v="1"/>
    <s v="Male"/>
    <d v="1982-07-29T00:00:00"/>
    <d v="2009-11-09T00:00:00"/>
    <d v="2010-01-05T00:00:00"/>
    <m/>
    <n v="173881.35"/>
    <n v="1188608.53"/>
    <n v="0"/>
    <n v="1362489.88"/>
    <n v="0"/>
    <s v="Okay"/>
    <s v="TRUE"/>
    <b v="1"/>
    <b v="1"/>
    <b v="1"/>
    <n v="27.301369863013697"/>
    <x v="22"/>
    <x v="19"/>
    <n v="14.745205479452055"/>
    <x v="22"/>
    <n v="24524817.839999996"/>
  </r>
  <r>
    <n v="783"/>
    <s v="David Njoroge"/>
    <x v="1"/>
    <s v="Male"/>
    <d v="1980-06-11T00:00:00"/>
    <d v="2009-12-01T00:00:00"/>
    <d v="2010-01-03T00:00:00"/>
    <m/>
    <n v="0"/>
    <n v="921569.45000000007"/>
    <n v="0"/>
    <n v="921569.45"/>
    <n v="0"/>
    <s v="Okay"/>
    <s v="TRUE"/>
    <b v="1"/>
    <b v="1"/>
    <b v="1"/>
    <n v="29.493150684931507"/>
    <x v="18"/>
    <x v="9"/>
    <n v="14.75068493150685"/>
    <x v="18"/>
    <n v="14745111.199999999"/>
  </r>
  <r>
    <n v="784"/>
    <s v="Kimberly Kamau"/>
    <x v="1"/>
    <s v="Male"/>
    <d v="1984-01-05T00:00:00"/>
    <d v="1970-01-01T00:00:00"/>
    <d v="1970-01-01T00:00:00"/>
    <m/>
    <n v="0"/>
    <n v="331220.15999999997"/>
    <n v="0"/>
    <n v="331220.15999999997"/>
    <n v="0"/>
    <s v="Okay"/>
    <s v="FALSE"/>
    <b v="0"/>
    <b v="1"/>
    <b v="0"/>
    <n v="14.019178082191781"/>
    <x v="8"/>
    <x v="38"/>
    <n v="54.783561643835618"/>
    <x v="8"/>
    <n v="6624403.1999999993"/>
  </r>
  <r>
    <n v="786"/>
    <s v="Esther Wairimu Ndirangu"/>
    <x v="1"/>
    <s v="Female"/>
    <d v="1970-01-01T00:00:00"/>
    <d v="1970-01-01T00:00:00"/>
    <d v="1970-01-01T00:00:00"/>
    <m/>
    <n v="293514.8"/>
    <n v="427793.9"/>
    <n v="0"/>
    <n v="721308.7"/>
    <n v="0"/>
    <s v="Okay"/>
    <s v="FALSE"/>
    <b v="0"/>
    <b v="1"/>
    <b v="0"/>
    <n v="0"/>
    <x v="1"/>
    <x v="3"/>
    <n v="54.783561643835618"/>
    <x v="1"/>
    <n v="4327852.1999999993"/>
  </r>
  <r>
    <n v="787"/>
    <s v="Lilian Jerotich Cherogony"/>
    <x v="1"/>
    <s v="Female"/>
    <d v="1983-11-23T00:00:00"/>
    <d v="2008-01-10T00:00:00"/>
    <d v="2008-01-10T00:00:00"/>
    <m/>
    <n v="80959.88"/>
    <n v="661965.85"/>
    <n v="0"/>
    <n v="742925.73"/>
    <n v="0"/>
    <s v="Okay"/>
    <s v="TRUE"/>
    <b v="1"/>
    <b v="1"/>
    <b v="1"/>
    <n v="24.147945205479452"/>
    <x v="8"/>
    <x v="21"/>
    <n v="16.734246575342464"/>
    <x v="8"/>
    <n v="14858514.6"/>
  </r>
  <r>
    <s v="7872246/74"/>
    <s v="Winfred Kinanu Mbijiwe"/>
    <x v="0"/>
    <s v="Female"/>
    <d v="1969-09-29T00:00:00"/>
    <d v="2009-07-01T00:00:00"/>
    <d v="2009-07-13T00:00:00"/>
    <m/>
    <n v="421922.96"/>
    <n v="629454.23"/>
    <n v="0"/>
    <n v="1051377.19"/>
    <n v="0"/>
    <s v="Okay"/>
    <s v="TRUE"/>
    <b v="1"/>
    <b v="1"/>
    <b v="1"/>
    <n v="39.780821917808218"/>
    <x v="0"/>
    <x v="15"/>
    <n v="15.227397260273973"/>
    <x v="0"/>
    <n v="5256885.9499999993"/>
  </r>
  <r>
    <n v="790"/>
    <s v="Jackline Ndambuki"/>
    <x v="1"/>
    <s v="Female"/>
    <d v="1970-05-11T00:00:00"/>
    <d v="2010-01-01T00:00:00"/>
    <d v="2010-01-04T00:00:00"/>
    <m/>
    <n v="51933.56"/>
    <n v="319442.63"/>
    <n v="0"/>
    <n v="371376.19"/>
    <n v="0"/>
    <s v="Okay"/>
    <s v="TRUE"/>
    <b v="1"/>
    <b v="1"/>
    <b v="1"/>
    <n v="39.671232876712331"/>
    <x v="1"/>
    <x v="15"/>
    <n v="14.747945205479452"/>
    <x v="1"/>
    <n v="2228257.14"/>
  </r>
  <r>
    <n v="791"/>
    <s v="TERESIAH MUENI MUNYAKA"/>
    <x v="0"/>
    <s v="Female"/>
    <d v="1982-06-02T00:00:00"/>
    <d v="2010-01-01T00:00:00"/>
    <d v="2010-01-01T00:00:00"/>
    <m/>
    <n v="605333.72"/>
    <n v="906981.8"/>
    <n v="0"/>
    <n v="1512315.52"/>
    <n v="0"/>
    <s v="Okay"/>
    <s v="TRUE"/>
    <b v="1"/>
    <b v="1"/>
    <b v="1"/>
    <n v="27.602739726027398"/>
    <x v="22"/>
    <x v="19"/>
    <n v="14.756164383561643"/>
    <x v="22"/>
    <n v="27221679.359999999"/>
  </r>
  <r>
    <n v="792"/>
    <s v="Christina Okoth"/>
    <x v="1"/>
    <s v="Female"/>
    <d v="1970-01-01T00:00:00"/>
    <d v="2010-01-04T00:00:00"/>
    <d v="2010-01-04T00:00:00"/>
    <m/>
    <n v="18424.64"/>
    <n v="27636.94"/>
    <n v="0"/>
    <n v="46061.58"/>
    <n v="0"/>
    <s v="Okay"/>
    <s v="TRUE"/>
    <b v="1"/>
    <b v="1"/>
    <b v="1"/>
    <n v="40.035616438356165"/>
    <x v="1"/>
    <x v="8"/>
    <n v="14.747945205479452"/>
    <x v="1"/>
    <n v="276369.48"/>
  </r>
  <r>
    <n v="794"/>
    <s v="Linda Gathara"/>
    <x v="1"/>
    <s v="Female"/>
    <d v="1970-01-01T00:00:00"/>
    <d v="1970-01-01T00:00:00"/>
    <d v="1970-01-01T00:00:00"/>
    <m/>
    <n v="0"/>
    <n v="247340.59"/>
    <n v="0"/>
    <n v="247340.59"/>
    <n v="0"/>
    <s v="Okay"/>
    <s v="FALSE"/>
    <b v="0"/>
    <b v="1"/>
    <b v="0"/>
    <n v="0"/>
    <x v="1"/>
    <x v="3"/>
    <n v="54.783561643835618"/>
    <x v="1"/>
    <n v="1484043.54"/>
  </r>
  <r>
    <n v="798"/>
    <s v="Peris Maina"/>
    <x v="0"/>
    <s v="Female"/>
    <d v="1981-12-31T00:00:00"/>
    <d v="2010-03-01T00:00:00"/>
    <d v="2010-01-06T00:00:00"/>
    <m/>
    <n v="1603916.2"/>
    <n v="2378194.8499999996"/>
    <n v="0"/>
    <n v="3982111.05"/>
    <n v="0"/>
    <s v="Okay"/>
    <s v="TRUE"/>
    <b v="1"/>
    <b v="0"/>
    <b v="1"/>
    <n v="28.183561643835617"/>
    <x v="22"/>
    <x v="31"/>
    <n v="14.742465753424657"/>
    <x v="22"/>
    <n v="71677998.899999991"/>
  </r>
  <r>
    <n v="799"/>
    <s v="Lilian Kharemwa"/>
    <x v="1"/>
    <s v="Female"/>
    <d v="1986-05-18T00:00:00"/>
    <d v="2010-03-22T00:00:00"/>
    <d v="2010-01-08T00:00:00"/>
    <m/>
    <n v="0"/>
    <n v="284468.19"/>
    <n v="0"/>
    <n v="284468.19"/>
    <n v="0"/>
    <s v="Okay"/>
    <s v="TRUE"/>
    <b v="1"/>
    <b v="0"/>
    <b v="1"/>
    <n v="23.860273972602741"/>
    <x v="17"/>
    <x v="6"/>
    <n v="14.736986301369862"/>
    <x v="17"/>
    <n v="6258300.1799999997"/>
  </r>
  <r>
    <s v="7994381/70"/>
    <s v="Julius Wachanga Kihuha"/>
    <x v="0"/>
    <s v="Male"/>
    <d v="1966-05-15T00:00:00"/>
    <d v="2002-02-01T00:00:00"/>
    <d v="2002-02-01T00:00:00"/>
    <m/>
    <n v="2144196.54"/>
    <n v="3200310.35"/>
    <n v="0"/>
    <n v="5344506.8899999997"/>
    <n v="0"/>
    <s v="Okay"/>
    <s v="TRUE"/>
    <b v="1"/>
    <b v="1"/>
    <b v="1"/>
    <n v="35.742465753424661"/>
    <x v="29"/>
    <x v="30"/>
    <n v="22.676712328767124"/>
    <x v="29"/>
    <n v="10689013.779999999"/>
  </r>
  <r>
    <n v="804"/>
    <s v="Roselyn Ngoloma"/>
    <x v="1"/>
    <s v="Female"/>
    <d v="1980-01-03T00:00:00"/>
    <d v="1970-01-01T00:00:00"/>
    <d v="1970-01-01T00:00:00"/>
    <m/>
    <n v="0"/>
    <n v="60100.56"/>
    <n v="0"/>
    <n v="60100.56"/>
    <n v="0"/>
    <s v="Okay"/>
    <s v="FALSE"/>
    <b v="0"/>
    <b v="1"/>
    <b v="0"/>
    <n v="10.010958904109589"/>
    <x v="18"/>
    <x v="43"/>
    <n v="54.783561643835618"/>
    <x v="18"/>
    <n v="961608.96"/>
  </r>
  <r>
    <n v="805"/>
    <s v="WINNIE JEPKORIR ROTICH"/>
    <x v="0"/>
    <s v="Female"/>
    <d v="1988-10-17T00:00:00"/>
    <d v="2010-01-05T00:00:00"/>
    <d v="2010-01-05T00:00:00"/>
    <m/>
    <n v="1821665.39"/>
    <n v="2702477.08"/>
    <n v="158622.53"/>
    <n v="4682765"/>
    <n v="0"/>
    <s v="Okay"/>
    <s v="TRUE"/>
    <b v="1"/>
    <b v="1"/>
    <b v="1"/>
    <n v="21.232876712328768"/>
    <x v="12"/>
    <x v="36"/>
    <n v="14.745205479452055"/>
    <x v="12"/>
    <n v="117069125"/>
  </r>
  <r>
    <n v="806"/>
    <s v="Alex Sayalel"/>
    <x v="1"/>
    <s v="Male"/>
    <d v="1970-01-01T00:00:00"/>
    <d v="1970-01-01T00:00:00"/>
    <d v="1970-01-01T00:00:00"/>
    <m/>
    <n v="0"/>
    <n v="340424.31"/>
    <n v="0"/>
    <n v="340424.31"/>
    <n v="0"/>
    <s v="Okay"/>
    <s v="FALSE"/>
    <b v="0"/>
    <b v="1"/>
    <b v="0"/>
    <n v="0"/>
    <x v="1"/>
    <x v="3"/>
    <n v="54.783561643835618"/>
    <x v="1"/>
    <n v="2042545.8599999999"/>
  </r>
  <r>
    <n v="807"/>
    <s v="Julia Ndungu"/>
    <x v="1"/>
    <s v="Female"/>
    <d v="1983-07-20T00:00:00"/>
    <d v="1970-01-01T00:00:00"/>
    <d v="1970-01-01T00:00:00"/>
    <m/>
    <n v="0"/>
    <n v="99626.81"/>
    <n v="0"/>
    <n v="99626.81"/>
    <n v="0"/>
    <s v="Okay"/>
    <s v="FALSE"/>
    <b v="0"/>
    <b v="1"/>
    <b v="0"/>
    <n v="13.556164383561644"/>
    <x v="13"/>
    <x v="48"/>
    <n v="54.783561643835618"/>
    <x v="13"/>
    <n v="1892909.39"/>
  </r>
  <r>
    <n v="8076557"/>
    <s v="Linet Khavugwi Ilahalwa"/>
    <x v="0"/>
    <s v="Female"/>
    <d v="1965-07-05T00:00:00"/>
    <d v="2006-01-06T00:00:00"/>
    <d v="2006-01-06T00:00:00"/>
    <m/>
    <n v="517786.46"/>
    <n v="772621.39"/>
    <n v="0"/>
    <n v="1290407.8500000001"/>
    <n v="0"/>
    <s v="Okay"/>
    <s v="TRUE"/>
    <b v="1"/>
    <b v="1"/>
    <b v="1"/>
    <n v="40.534246575342465"/>
    <x v="9"/>
    <x v="8"/>
    <n v="18.745205479452054"/>
    <x v="9"/>
    <n v="1290407.8500000001"/>
  </r>
  <r>
    <n v="808"/>
    <s v="Faiza Nabirye Mohamed"/>
    <x v="1"/>
    <s v="Female"/>
    <d v="1966-06-18T00:00:00"/>
    <d v="1970-01-01T00:00:00"/>
    <d v="1970-01-01T00:00:00"/>
    <m/>
    <n v="0"/>
    <n v="215956.54"/>
    <n v="0"/>
    <n v="215956.54"/>
    <n v="0"/>
    <s v="Okay"/>
    <s v="TRUE"/>
    <b v="0"/>
    <b v="1"/>
    <b v="1"/>
    <n v="3.5424657534246577"/>
    <x v="29"/>
    <x v="47"/>
    <n v="54.783561643835618"/>
    <x v="29"/>
    <n v="431913.08"/>
  </r>
  <r>
    <n v="810"/>
    <s v="Linda Ogaye"/>
    <x v="1"/>
    <s v="Female"/>
    <d v="1970-01-01T00:00:00"/>
    <d v="1970-01-01T00:00:00"/>
    <d v="1970-01-01T00:00:00"/>
    <m/>
    <n v="0"/>
    <n v="59122.18"/>
    <n v="0"/>
    <n v="59122.18"/>
    <n v="0"/>
    <s v="Okay"/>
    <s v="FALSE"/>
    <b v="0"/>
    <b v="1"/>
    <b v="0"/>
    <n v="0"/>
    <x v="1"/>
    <x v="3"/>
    <n v="54.783561643835618"/>
    <x v="1"/>
    <n v="354733.08"/>
  </r>
  <r>
    <n v="813"/>
    <s v="Hibo Ibrahim Mohamed"/>
    <x v="1"/>
    <s v="Male"/>
    <d v="1979-11-02T00:00:00"/>
    <d v="1970-01-01T00:00:00"/>
    <d v="1970-01-01T00:00:00"/>
    <m/>
    <n v="0"/>
    <n v="423064.25"/>
    <n v="0"/>
    <n v="423064.25"/>
    <n v="0"/>
    <s v="Okay"/>
    <s v="FALSE"/>
    <b v="0"/>
    <b v="1"/>
    <b v="0"/>
    <n v="9.8410958904109584"/>
    <x v="18"/>
    <x v="51"/>
    <n v="54.783561643835618"/>
    <x v="18"/>
    <n v="6769028"/>
  </r>
  <r>
    <n v="818"/>
    <s v="Michael Munguti Nzomo"/>
    <x v="1"/>
    <s v="Male"/>
    <d v="1976-10-10T00:00:00"/>
    <d v="1970-01-01T00:00:00"/>
    <d v="1970-01-01T00:00:00"/>
    <m/>
    <n v="20775.8"/>
    <n v="169114.62"/>
    <n v="0"/>
    <n v="189890.42"/>
    <n v="0"/>
    <s v="Okay"/>
    <s v="FALSE"/>
    <b v="0"/>
    <b v="1"/>
    <b v="0"/>
    <n v="6.7780821917808218"/>
    <x v="6"/>
    <x v="44"/>
    <n v="54.783561643835618"/>
    <x v="6"/>
    <n v="2278685.04"/>
  </r>
  <r>
    <n v="821"/>
    <s v="ROBERT KISESE MUTUA"/>
    <x v="0"/>
    <s v="Male"/>
    <d v="1980-11-06T00:00:00"/>
    <d v="2010-01-07T00:00:00"/>
    <d v="2010-01-07T00:00:00"/>
    <m/>
    <n v="823585.94"/>
    <n v="1234573.47"/>
    <n v="0"/>
    <n v="2058159.41"/>
    <n v="0"/>
    <s v="Okay"/>
    <s v="TRUE"/>
    <b v="1"/>
    <b v="1"/>
    <b v="1"/>
    <n v="29.18904109589041"/>
    <x v="19"/>
    <x v="9"/>
    <n v="14.739726027397261"/>
    <x v="19"/>
    <n v="34988709.969999999"/>
  </r>
  <r>
    <n v="822"/>
    <s v="Peninah Mwangi"/>
    <x v="1"/>
    <s v="Female"/>
    <d v="1970-01-01T00:00:00"/>
    <d v="2010-01-10T00:00:00"/>
    <d v="2010-01-10T00:00:00"/>
    <m/>
    <n v="38662.69"/>
    <n v="57994.01"/>
    <n v="0"/>
    <n v="96656.7"/>
    <n v="0"/>
    <s v="Okay"/>
    <s v="TRUE"/>
    <b v="1"/>
    <b v="1"/>
    <b v="1"/>
    <n v="40.052054794520551"/>
    <x v="1"/>
    <x v="8"/>
    <n v="14.731506849315069"/>
    <x v="1"/>
    <n v="579940.19999999995"/>
  </r>
  <r>
    <n v="826"/>
    <s v="Walter O Obita"/>
    <x v="1"/>
    <s v="Male"/>
    <d v="1985-05-01T00:00:00"/>
    <d v="1970-01-01T00:00:00"/>
    <d v="1970-01-01T00:00:00"/>
    <m/>
    <n v="66422.14"/>
    <n v="568339.26"/>
    <n v="0"/>
    <n v="634761.4"/>
    <n v="0"/>
    <s v="Okay"/>
    <s v="FALSE"/>
    <b v="0"/>
    <b v="1"/>
    <b v="0"/>
    <n v="15.33972602739726"/>
    <x v="16"/>
    <x v="53"/>
    <n v="54.783561643835618"/>
    <x v="16"/>
    <n v="13329989.4"/>
  </r>
  <r>
    <n v="828"/>
    <s v="Teresia Makau"/>
    <x v="1"/>
    <s v="Female"/>
    <d v="1983-05-29T00:00:00"/>
    <d v="2010-01-08T00:00:00"/>
    <d v="2010-03-09T00:00:00"/>
    <m/>
    <n v="41219.620000000003"/>
    <n v="428540.41"/>
    <n v="0"/>
    <n v="469760.03"/>
    <n v="0"/>
    <s v="Okay"/>
    <s v="TRUE"/>
    <b v="1"/>
    <b v="1"/>
    <b v="1"/>
    <n v="26.632876712328766"/>
    <x v="13"/>
    <x v="33"/>
    <n v="14.572602739726028"/>
    <x v="13"/>
    <n v="8925440.5700000003"/>
  </r>
  <r>
    <n v="829"/>
    <s v="KEPHA   NYANMBA"/>
    <x v="1"/>
    <s v="Male"/>
    <d v="1983-01-01T00:00:00"/>
    <d v="2010-08-01T00:00:00"/>
    <d v="2010-01-08T00:00:00"/>
    <m/>
    <n v="193306.14"/>
    <n v="1072215.8400000001"/>
    <n v="0"/>
    <n v="1265521.98"/>
    <n v="0"/>
    <s v="Okay"/>
    <s v="TRUE"/>
    <b v="1"/>
    <b v="0"/>
    <b v="1"/>
    <n v="27.6"/>
    <x v="13"/>
    <x v="19"/>
    <n v="14.736986301369862"/>
    <x v="13"/>
    <n v="24044917.620000001"/>
  </r>
  <r>
    <n v="831"/>
    <s v="JACKTONE SIBOYI AMUNGA"/>
    <x v="0"/>
    <s v="Male"/>
    <d v="1984-03-01T00:00:00"/>
    <d v="2010-05-01T00:00:00"/>
    <d v="2010-05-01T00:00:00"/>
    <m/>
    <n v="827277.06"/>
    <n v="1144473.74"/>
    <n v="149157.25"/>
    <n v="2120908.0499999998"/>
    <n v="0"/>
    <s v="Okay"/>
    <s v="TRUE"/>
    <b v="1"/>
    <b v="1"/>
    <b v="1"/>
    <n v="26.183561643835617"/>
    <x v="8"/>
    <x v="33"/>
    <n v="14.427397260273972"/>
    <x v="8"/>
    <n v="42418161"/>
  </r>
  <r>
    <n v="833"/>
    <s v="Valentine Maingi"/>
    <x v="1"/>
    <s v="Female"/>
    <d v="1982-08-05T00:00:00"/>
    <d v="2011-01-01T00:00:00"/>
    <d v="2011-01-01T00:00:00"/>
    <m/>
    <n v="222735.88"/>
    <n v="333540.82"/>
    <n v="0"/>
    <n v="556276.69999999995"/>
    <n v="0"/>
    <s v="Okay"/>
    <s v="TRUE"/>
    <b v="1"/>
    <b v="1"/>
    <b v="1"/>
    <n v="28.427397260273974"/>
    <x v="22"/>
    <x v="31"/>
    <n v="13.756164383561643"/>
    <x v="22"/>
    <n v="10012980.6"/>
  </r>
  <r>
    <n v="837"/>
    <s v="MARILYN WAGATHARE RUKENYA"/>
    <x v="1"/>
    <s v="Female"/>
    <d v="1978-12-15T00:00:00"/>
    <d v="2008-01-03T00:00:00"/>
    <d v="2008-01-03T00:00:00"/>
    <m/>
    <n v="435795.34"/>
    <n v="653664.1"/>
    <n v="0"/>
    <n v="1089459.44"/>
    <n v="0"/>
    <s v="Okay"/>
    <s v="TRUE"/>
    <b v="1"/>
    <b v="1"/>
    <b v="1"/>
    <n v="29.07123287671233"/>
    <x v="15"/>
    <x v="9"/>
    <n v="16.753424657534246"/>
    <x v="15"/>
    <n v="16341891.6"/>
  </r>
  <r>
    <s v="837B"/>
    <s v="Mazaher Jaffer"/>
    <x v="1"/>
    <s v="Male"/>
    <d v="1970-01-01T00:00:00"/>
    <d v="1970-01-01T00:00:00"/>
    <d v="1970-01-01T00:00:00"/>
    <m/>
    <n v="81366.05"/>
    <n v="730883.09000000008"/>
    <n v="0"/>
    <n v="812249.14"/>
    <n v="0"/>
    <s v="Okay"/>
    <s v="FALSE"/>
    <b v="0"/>
    <b v="1"/>
    <b v="0"/>
    <n v="0"/>
    <x v="1"/>
    <x v="3"/>
    <n v="54.783561643835618"/>
    <x v="1"/>
    <n v="4873494.84"/>
  </r>
  <r>
    <n v="838"/>
    <s v="Emmanuel Mtundo Kazi"/>
    <x v="1"/>
    <s v="Male"/>
    <d v="1985-05-18T00:00:00"/>
    <d v="2010-06-13T00:00:00"/>
    <d v="2011-01-01T00:00:00"/>
    <m/>
    <n v="18212.259999999998"/>
    <n v="259506.03"/>
    <n v="0"/>
    <n v="277718.28999999998"/>
    <n v="0"/>
    <s v="Okay"/>
    <s v="TRUE"/>
    <b v="1"/>
    <b v="1"/>
    <b v="1"/>
    <n v="25.087671232876712"/>
    <x v="16"/>
    <x v="23"/>
    <n v="13.756164383561643"/>
    <x v="16"/>
    <n v="5832084.0899999999"/>
  </r>
  <r>
    <n v="844"/>
    <s v="JOSEPH   WATUNDU"/>
    <x v="1"/>
    <s v="Male"/>
    <d v="1985-05-22T00:00:00"/>
    <d v="2011-02-01T00:00:00"/>
    <d v="2007-05-21T00:00:00"/>
    <m/>
    <n v="11979.99"/>
    <n v="376237.56"/>
    <n v="0"/>
    <n v="388217.55"/>
    <n v="0"/>
    <s v="Okay"/>
    <s v="TRUE"/>
    <b v="1"/>
    <b v="0"/>
    <b v="1"/>
    <n v="25.715068493150685"/>
    <x v="16"/>
    <x v="28"/>
    <n v="17.375342465753423"/>
    <x v="16"/>
    <n v="8152568.5499999998"/>
  </r>
  <r>
    <n v="847"/>
    <s v="David Chege Ndungu"/>
    <x v="1"/>
    <s v="Male"/>
    <d v="1970-01-01T00:00:00"/>
    <d v="1970-01-01T00:00:00"/>
    <d v="1970-01-01T00:00:00"/>
    <m/>
    <n v="0"/>
    <n v="87873.89"/>
    <n v="0"/>
    <n v="87873.89"/>
    <n v="0"/>
    <s v="Okay"/>
    <s v="FALSE"/>
    <b v="0"/>
    <b v="1"/>
    <b v="0"/>
    <n v="0"/>
    <x v="1"/>
    <x v="3"/>
    <n v="54.783561643835618"/>
    <x v="1"/>
    <n v="527243.34"/>
  </r>
  <r>
    <n v="850"/>
    <s v="George Achola"/>
    <x v="1"/>
    <s v="Male"/>
    <d v="1988-09-28T00:00:00"/>
    <d v="2010-11-01T00:00:00"/>
    <d v="2011-01-02T00:00:00"/>
    <m/>
    <n v="164784.5"/>
    <n v="246489.62"/>
    <n v="0"/>
    <n v="411274.12"/>
    <n v="0"/>
    <s v="Okay"/>
    <s v="TRUE"/>
    <b v="1"/>
    <b v="1"/>
    <b v="1"/>
    <n v="22.106849315068494"/>
    <x v="10"/>
    <x v="28"/>
    <n v="13.753424657534246"/>
    <x v="10"/>
    <n v="9870578.879999999"/>
  </r>
  <r>
    <n v="854"/>
    <s v="Paul Leposo"/>
    <x v="1"/>
    <s v="Male"/>
    <d v="1983-07-26T00:00:00"/>
    <d v="2010-11-22T00:00:00"/>
    <d v="2011-01-03T00:00:00"/>
    <m/>
    <n v="32033.65"/>
    <n v="206088.7"/>
    <n v="0"/>
    <n v="238122.35"/>
    <n v="0"/>
    <s v="Okay"/>
    <s v="TRUE"/>
    <b v="1"/>
    <b v="1"/>
    <b v="1"/>
    <n v="27.345205479452055"/>
    <x v="13"/>
    <x v="19"/>
    <n v="13.75068493150685"/>
    <x v="13"/>
    <n v="4524324.6500000004"/>
  </r>
  <r>
    <n v="855"/>
    <s v="EUNICE   MWANGI"/>
    <x v="1"/>
    <s v="Female"/>
    <d v="1982-07-14T00:00:00"/>
    <d v="2010-12-01T00:00:00"/>
    <d v="2010-12-01T00:00:00"/>
    <m/>
    <n v="46730.81"/>
    <n v="599734.16"/>
    <n v="0"/>
    <n v="646464.97"/>
    <n v="0"/>
    <s v="Okay"/>
    <s v="TRUE"/>
    <b v="1"/>
    <b v="1"/>
    <b v="1"/>
    <n v="28.402739726027399"/>
    <x v="22"/>
    <x v="31"/>
    <n v="13.841095890410958"/>
    <x v="22"/>
    <n v="11636369.459999999"/>
  </r>
  <r>
    <n v="8553886"/>
    <s v="Damaris Achieng Oyuga"/>
    <x v="0"/>
    <s v="Female"/>
    <d v="1968-03-04T00:00:00"/>
    <d v="1998-01-11T00:00:00"/>
    <d v="1998-01-11T00:00:00"/>
    <m/>
    <n v="731736.64"/>
    <n v="1092060.27"/>
    <n v="0"/>
    <n v="1823796.91"/>
    <n v="0"/>
    <s v="Okay"/>
    <s v="TRUE"/>
    <b v="1"/>
    <b v="1"/>
    <b v="1"/>
    <n v="29.876712328767123"/>
    <x v="11"/>
    <x v="9"/>
    <n v="26.736986301369864"/>
    <x v="11"/>
    <n v="7295187.6399999997"/>
  </r>
  <r>
    <n v="856"/>
    <s v="Eugene Sanya"/>
    <x v="1"/>
    <s v="Male"/>
    <d v="1970-01-01T00:00:00"/>
    <d v="2011-01-05T00:00:00"/>
    <d v="2011-01-05T00:00:00"/>
    <m/>
    <n v="217119.91"/>
    <n v="325679.82"/>
    <n v="0"/>
    <n v="542799.73"/>
    <n v="0"/>
    <s v="Okay"/>
    <s v="TRUE"/>
    <b v="1"/>
    <b v="1"/>
    <b v="1"/>
    <n v="41.038356164383565"/>
    <x v="1"/>
    <x v="26"/>
    <n v="13.745205479452055"/>
    <x v="1"/>
    <n v="3256798.38"/>
  </r>
  <r>
    <n v="859"/>
    <s v="Cosmas Wanjala Masinde"/>
    <x v="1"/>
    <s v="Male"/>
    <d v="1980-02-25T00:00:00"/>
    <d v="2011-01-17T00:00:00"/>
    <d v="2011-01-17T00:00:00"/>
    <m/>
    <n v="27093.35"/>
    <n v="330599.84999999998"/>
    <n v="0"/>
    <n v="357693.2"/>
    <n v="0"/>
    <s v="Okay"/>
    <s v="TRUE"/>
    <b v="1"/>
    <b v="1"/>
    <b v="1"/>
    <n v="30.915068493150685"/>
    <x v="18"/>
    <x v="22"/>
    <n v="13.712328767123287"/>
    <x v="18"/>
    <n v="5723091.2000000002"/>
  </r>
  <r>
    <n v="860"/>
    <s v="Richard Mulecoh"/>
    <x v="1"/>
    <s v="Male"/>
    <d v="1970-01-01T00:00:00"/>
    <d v="2011-01-05T00:00:00"/>
    <d v="2011-01-05T00:00:00"/>
    <m/>
    <n v="79470.759999999995"/>
    <n v="119206.15"/>
    <n v="0"/>
    <n v="198676.91"/>
    <n v="0"/>
    <s v="Okay"/>
    <s v="TRUE"/>
    <b v="1"/>
    <b v="1"/>
    <b v="1"/>
    <n v="41.038356164383565"/>
    <x v="1"/>
    <x v="26"/>
    <n v="13.745205479452055"/>
    <x v="1"/>
    <n v="1192061.46"/>
  </r>
  <r>
    <n v="861"/>
    <s v="Zedekia Oduma"/>
    <x v="1"/>
    <s v="Male"/>
    <d v="1982-06-02T00:00:00"/>
    <d v="2011-01-03T00:00:00"/>
    <d v="2011-01-05T00:00:00"/>
    <m/>
    <n v="16135.67"/>
    <n v="228422.26"/>
    <n v="0"/>
    <n v="244557.93"/>
    <n v="0"/>
    <s v="Okay"/>
    <s v="TRUE"/>
    <b v="1"/>
    <b v="1"/>
    <b v="1"/>
    <n v="28.608219178082191"/>
    <x v="22"/>
    <x v="31"/>
    <n v="13.745205479452055"/>
    <x v="22"/>
    <n v="4402042.74"/>
  </r>
  <r>
    <n v="866"/>
    <s v="EDITH CHERONO ASHIMALA"/>
    <x v="0"/>
    <s v="Female"/>
    <d v="1978-07-16T00:00:00"/>
    <d v="2009-01-06T00:00:00"/>
    <d v="2009-01-06T00:00:00"/>
    <m/>
    <n v="550143.74"/>
    <n v="824272.7"/>
    <n v="0"/>
    <n v="1374416.44"/>
    <n v="0"/>
    <s v="Okay"/>
    <s v="TRUE"/>
    <b v="1"/>
    <b v="1"/>
    <b v="1"/>
    <n v="30.4986301369863"/>
    <x v="14"/>
    <x v="22"/>
    <n v="15.742465753424657"/>
    <x v="14"/>
    <n v="19241830.16"/>
  </r>
  <r>
    <n v="867"/>
    <s v="Brenda Kiptum"/>
    <x v="1"/>
    <s v="Female"/>
    <d v="1988-07-06T00:00:00"/>
    <d v="2010-12-20T00:00:00"/>
    <d v="2011-01-06T00:00:00"/>
    <m/>
    <n v="198681.64"/>
    <n v="297033.8"/>
    <n v="0"/>
    <n v="495715.44"/>
    <n v="0"/>
    <s v="Okay"/>
    <s v="TRUE"/>
    <b v="1"/>
    <b v="1"/>
    <b v="1"/>
    <n v="22.471232876712328"/>
    <x v="10"/>
    <x v="28"/>
    <n v="13.742465753424657"/>
    <x v="10"/>
    <n v="11897170.560000001"/>
  </r>
  <r>
    <n v="868"/>
    <s v="Gerishon Njogu"/>
    <x v="1"/>
    <s v="Male"/>
    <d v="1983-05-26T00:00:00"/>
    <d v="2010-12-20T00:00:00"/>
    <d v="2011-01-06T00:00:00"/>
    <m/>
    <n v="0"/>
    <n v="189592.71"/>
    <n v="0"/>
    <n v="189592.71"/>
    <n v="0"/>
    <s v="Okay"/>
    <s v="TRUE"/>
    <b v="1"/>
    <b v="1"/>
    <b v="1"/>
    <n v="27.589041095890412"/>
    <x v="13"/>
    <x v="19"/>
    <n v="13.742465753424657"/>
    <x v="13"/>
    <n v="3602261.4899999998"/>
  </r>
  <r>
    <n v="870"/>
    <s v="CAROLINE ATIENO RAPHAEL"/>
    <x v="1"/>
    <s v="Female"/>
    <d v="1980-01-07T00:00:00"/>
    <d v="1970-01-01T00:00:00"/>
    <d v="1970-01-01T00:00:00"/>
    <m/>
    <n v="620958.35"/>
    <n v="930533.88"/>
    <n v="0"/>
    <n v="1551492.23"/>
    <n v="0"/>
    <s v="Okay"/>
    <s v="FALSE"/>
    <b v="0"/>
    <b v="1"/>
    <b v="0"/>
    <n v="10.021917808219179"/>
    <x v="18"/>
    <x v="43"/>
    <n v="54.783561643835618"/>
    <x v="18"/>
    <n v="24823875.68"/>
  </r>
  <r>
    <s v="870B"/>
    <s v="Mary Chege"/>
    <x v="1"/>
    <s v="Female"/>
    <d v="1970-01-01T00:00:00"/>
    <d v="1970-01-01T00:00:00"/>
    <d v="1970-01-01T00:00:00"/>
    <m/>
    <n v="0"/>
    <n v="82186.66"/>
    <n v="0"/>
    <n v="82186.66"/>
    <n v="0"/>
    <s v="Okay"/>
    <s v="FALSE"/>
    <b v="0"/>
    <b v="1"/>
    <b v="0"/>
    <n v="0"/>
    <x v="1"/>
    <x v="3"/>
    <n v="54.783561643835618"/>
    <x v="1"/>
    <n v="493119.96"/>
  </r>
  <r>
    <n v="873"/>
    <s v="Sheila Sarro"/>
    <x v="1"/>
    <s v="Female"/>
    <d v="1970-01-01T00:00:00"/>
    <d v="2011-01-06T00:00:00"/>
    <d v="2011-01-06T00:00:00"/>
    <m/>
    <n v="78897.41"/>
    <n v="118346.17"/>
    <n v="0"/>
    <n v="197243.58"/>
    <n v="0"/>
    <s v="Okay"/>
    <s v="TRUE"/>
    <b v="1"/>
    <b v="1"/>
    <b v="1"/>
    <n v="41.041095890410958"/>
    <x v="1"/>
    <x v="26"/>
    <n v="13.742465753424657"/>
    <x v="1"/>
    <n v="1183461.48"/>
  </r>
  <r>
    <n v="874"/>
    <s v="Zena Kerubo Onsongo"/>
    <x v="1"/>
    <s v="Female"/>
    <d v="1983-04-01T00:00:00"/>
    <d v="2011-06-01T00:00:00"/>
    <d v="2011-07-03T00:00:00"/>
    <m/>
    <n v="110428.28"/>
    <n v="977439.74"/>
    <n v="0"/>
    <n v="1087868.02"/>
    <n v="0"/>
    <s v="Okay"/>
    <s v="TRUE"/>
    <b v="1"/>
    <b v="1"/>
    <b v="1"/>
    <n v="28.186301369863013"/>
    <x v="13"/>
    <x v="31"/>
    <n v="13.254794520547945"/>
    <x v="13"/>
    <n v="20669492.379999999"/>
  </r>
  <r>
    <n v="876"/>
    <s v="Mary Kamau"/>
    <x v="1"/>
    <s v="Female"/>
    <d v="1970-01-01T00:00:00"/>
    <d v="1970-01-01T00:00:00"/>
    <d v="1970-01-01T00:00:00"/>
    <m/>
    <n v="0"/>
    <n v="278360.36000000004"/>
    <n v="0"/>
    <n v="278360.36"/>
    <n v="0"/>
    <s v="Okay"/>
    <s v="FALSE"/>
    <b v="0"/>
    <b v="1"/>
    <b v="0"/>
    <n v="0"/>
    <x v="1"/>
    <x v="3"/>
    <n v="54.783561643835618"/>
    <x v="1"/>
    <n v="1670162.16"/>
  </r>
  <r>
    <n v="883"/>
    <s v="Christine Njuguna"/>
    <x v="1"/>
    <s v="Female"/>
    <d v="1970-01-01T00:00:00"/>
    <d v="1970-01-01T00:00:00"/>
    <d v="1970-01-01T00:00:00"/>
    <m/>
    <n v="0"/>
    <n v="54052.92"/>
    <n v="0"/>
    <n v="54052.92"/>
    <n v="0"/>
    <s v="Okay"/>
    <s v="FALSE"/>
    <b v="0"/>
    <b v="1"/>
    <b v="0"/>
    <n v="0"/>
    <x v="1"/>
    <x v="3"/>
    <n v="54.783561643835618"/>
    <x v="1"/>
    <n v="324317.52"/>
  </r>
  <r>
    <n v="888"/>
    <s v="David Mungai Chege"/>
    <x v="1"/>
    <s v="Male"/>
    <d v="1984-05-17T00:00:00"/>
    <d v="2011-06-14T00:00:00"/>
    <d v="2011-06-14T00:00:00"/>
    <m/>
    <n v="18300.59"/>
    <n v="152350.44"/>
    <n v="0"/>
    <n v="170651.03"/>
    <n v="0"/>
    <s v="Okay"/>
    <s v="TRUE"/>
    <b v="1"/>
    <b v="1"/>
    <b v="1"/>
    <n v="27.093150684931508"/>
    <x v="8"/>
    <x v="19"/>
    <n v="13.306849315068494"/>
    <x v="8"/>
    <n v="3413020.6"/>
  </r>
  <r>
    <n v="898"/>
    <s v="EUNICE IMBALWA"/>
    <x v="0"/>
    <s v="Female"/>
    <d v="1984-06-16T00:00:00"/>
    <d v="2011-01-08T00:00:00"/>
    <d v="2011-01-08T00:00:00"/>
    <m/>
    <n v="524061.64"/>
    <n v="785503.77"/>
    <n v="0"/>
    <n v="1309565.4099999999"/>
    <n v="0"/>
    <s v="Okay"/>
    <s v="TRUE"/>
    <b v="1"/>
    <b v="1"/>
    <b v="1"/>
    <n v="26.580821917808219"/>
    <x v="8"/>
    <x v="33"/>
    <n v="13.736986301369862"/>
    <x v="8"/>
    <n v="26191308.199999999"/>
  </r>
  <r>
    <n v="899"/>
    <s v="Diana K Riungu"/>
    <x v="1"/>
    <s v="Female"/>
    <d v="1970-01-01T00:00:00"/>
    <d v="1970-01-01T00:00:00"/>
    <d v="1970-01-01T00:00:00"/>
    <m/>
    <n v="14389.88"/>
    <n v="65221.42"/>
    <n v="0"/>
    <n v="79611.3"/>
    <n v="0"/>
    <s v="Okay"/>
    <s v="FALSE"/>
    <b v="0"/>
    <b v="1"/>
    <b v="0"/>
    <n v="0"/>
    <x v="1"/>
    <x v="3"/>
    <n v="54.783561643835618"/>
    <x v="1"/>
    <n v="477667.80000000005"/>
  </r>
  <r>
    <n v="901"/>
    <s v="JULIANNA JEPKOECH KIPSANG"/>
    <x v="1"/>
    <s v="Female"/>
    <d v="1985-12-18T00:00:00"/>
    <d v="2011-08-08T00:00:00"/>
    <d v="2011-08-08T00:00:00"/>
    <m/>
    <n v="926863.59"/>
    <n v="1389133.51"/>
    <n v="0"/>
    <n v="2315997.1"/>
    <n v="0"/>
    <s v="Okay"/>
    <s v="TRUE"/>
    <b v="1"/>
    <b v="1"/>
    <b v="1"/>
    <n v="25.654794520547945"/>
    <x v="17"/>
    <x v="23"/>
    <n v="13.156164383561643"/>
    <x v="17"/>
    <n v="50951936.200000003"/>
  </r>
  <r>
    <n v="9010460"/>
    <s v="Gregory Muyonga Mbaya"/>
    <x v="0"/>
    <s v="Male"/>
    <d v="1967-03-29T00:00:00"/>
    <d v="2008-10-11T00:00:00"/>
    <d v="2008-10-11T00:00:00"/>
    <m/>
    <n v="498514.49"/>
    <n v="743754.72"/>
    <n v="0"/>
    <n v="1242269.21"/>
    <n v="0"/>
    <s v="Okay"/>
    <s v="TRUE"/>
    <b v="1"/>
    <b v="1"/>
    <b v="1"/>
    <n v="41.56712328767123"/>
    <x v="27"/>
    <x v="26"/>
    <n v="15.980821917808219"/>
    <x v="27"/>
    <n v="3726807.63"/>
  </r>
  <r>
    <n v="903"/>
    <s v="Makau Dickson  "/>
    <x v="1"/>
    <s v="Male"/>
    <d v="1977-09-14T00:00:00"/>
    <d v="2011-08-15T00:00:00"/>
    <d v="2014-12-31T00:00:00"/>
    <m/>
    <n v="0"/>
    <n v="315525.78999999998"/>
    <n v="0"/>
    <n v="315525.78999999998"/>
    <n v="0"/>
    <s v="Okay"/>
    <s v="TRUE"/>
    <b v="1"/>
    <b v="1"/>
    <b v="1"/>
    <n v="33.939726027397263"/>
    <x v="5"/>
    <x v="5"/>
    <n v="9.7561643835616429"/>
    <x v="5"/>
    <n v="4101835.2699999996"/>
  </r>
  <r>
    <n v="904"/>
    <s v="FENNY ANYANGO ODONGO"/>
    <x v="1"/>
    <s v="Male"/>
    <d v="1986-12-11T00:00:00"/>
    <d v="2011-01-09T00:00:00"/>
    <d v="2011-01-09T00:00:00"/>
    <m/>
    <n v="1160091.58"/>
    <n v="1736094.4"/>
    <n v="0"/>
    <n v="2896185.98"/>
    <n v="0"/>
    <s v="Okay"/>
    <s v="TRUE"/>
    <b v="1"/>
    <b v="1"/>
    <b v="1"/>
    <n v="24.095890410958905"/>
    <x v="21"/>
    <x v="21"/>
    <n v="13.734246575342466"/>
    <x v="21"/>
    <n v="66612277.539999999"/>
  </r>
  <r>
    <n v="907"/>
    <s v="Mauline Kerubo Onyancha"/>
    <x v="1"/>
    <s v="Female"/>
    <d v="1986-04-03T00:00:00"/>
    <d v="2011-10-01T00:00:00"/>
    <d v="2012-01-02T00:00:00"/>
    <m/>
    <n v="13504.47"/>
    <n v="200201.01"/>
    <n v="0"/>
    <n v="213705.48"/>
    <n v="0"/>
    <s v="Okay"/>
    <s v="TRUE"/>
    <b v="1"/>
    <b v="1"/>
    <b v="1"/>
    <n v="25.512328767123286"/>
    <x v="17"/>
    <x v="23"/>
    <n v="12.753424657534246"/>
    <x v="17"/>
    <n v="4701520.5600000005"/>
  </r>
  <r>
    <n v="908"/>
    <s v="Julius Majuek"/>
    <x v="1"/>
    <s v="Male"/>
    <d v="1970-01-01T00:00:00"/>
    <d v="2011-01-10T00:00:00"/>
    <d v="2012-08-02T00:00:00"/>
    <m/>
    <n v="69624.98"/>
    <n v="710261.29999999993"/>
    <n v="0"/>
    <n v="779886.28"/>
    <n v="0"/>
    <s v="Okay"/>
    <s v="TRUE"/>
    <b v="1"/>
    <b v="1"/>
    <b v="1"/>
    <n v="41.052054794520551"/>
    <x v="1"/>
    <x v="32"/>
    <n v="12.169863013698631"/>
    <x v="1"/>
    <n v="4679317.68"/>
  </r>
  <r>
    <n v="911"/>
    <s v="Mwangi Loise"/>
    <x v="1"/>
    <s v="Female"/>
    <d v="1983-07-02T00:00:00"/>
    <d v="2011-01-11T00:00:00"/>
    <d v="2012-08-03T00:00:00"/>
    <m/>
    <n v="51319.48"/>
    <n v="435371.8"/>
    <n v="0"/>
    <n v="486691.28"/>
    <n v="0"/>
    <s v="Okay"/>
    <s v="TRUE"/>
    <b v="1"/>
    <b v="1"/>
    <b v="1"/>
    <n v="27.547945205479451"/>
    <x v="13"/>
    <x v="9"/>
    <n v="12.167123287671233"/>
    <x v="13"/>
    <n v="9247134.3200000003"/>
  </r>
  <r>
    <n v="912"/>
    <s v="Wanjala Sharon"/>
    <x v="1"/>
    <s v="Female"/>
    <d v="1985-10-12T00:00:00"/>
    <d v="2011-01-11T00:00:00"/>
    <d v="2011-01-11T00:00:00"/>
    <m/>
    <n v="52500.08"/>
    <n v="444377.16"/>
    <n v="0"/>
    <n v="496877.24"/>
    <n v="0"/>
    <s v="Okay"/>
    <s v="TRUE"/>
    <b v="1"/>
    <b v="1"/>
    <b v="1"/>
    <n v="25.265753424657536"/>
    <x v="17"/>
    <x v="23"/>
    <n v="13.728767123287671"/>
    <x v="17"/>
    <n v="10931299.279999999"/>
  </r>
  <r>
    <n v="914"/>
    <s v="GODWIN ASHIHUNDU INYANZA"/>
    <x v="0"/>
    <s v="Male"/>
    <d v="1989-09-19T00:00:00"/>
    <d v="2011-11-14T00:00:00"/>
    <d v="2011-11-14T00:00:00"/>
    <m/>
    <n v="507312.12"/>
    <n v="760607.99"/>
    <n v="0"/>
    <n v="1267920.1100000001"/>
    <n v="0"/>
    <s v="Okay"/>
    <s v="TRUE"/>
    <b v="1"/>
    <b v="1"/>
    <b v="1"/>
    <n v="22.167123287671235"/>
    <x v="12"/>
    <x v="28"/>
    <n v="12.887671232876713"/>
    <x v="12"/>
    <n v="31698002.750000004"/>
  </r>
  <r>
    <n v="915"/>
    <s v="MARKANTHONY WANJAU GATHUMBI"/>
    <x v="0"/>
    <s v="Male"/>
    <d v="1983-05-19T00:00:00"/>
    <d v="2011-12-01T00:00:00"/>
    <d v="2011-12-01T00:00:00"/>
    <m/>
    <n v="724454.82"/>
    <n v="1086226.74"/>
    <n v="0"/>
    <n v="1810681.56"/>
    <n v="0"/>
    <s v="Okay"/>
    <s v="TRUE"/>
    <b v="1"/>
    <b v="1"/>
    <b v="1"/>
    <n v="28.556164383561644"/>
    <x v="13"/>
    <x v="31"/>
    <n v="12.841095890410958"/>
    <x v="13"/>
    <n v="34402949.640000001"/>
  </r>
  <r>
    <n v="916"/>
    <s v="Collins Onyango"/>
    <x v="1"/>
    <s v="Male"/>
    <d v="1986-02-09T00:00:00"/>
    <d v="1970-01-01T00:00:00"/>
    <d v="1970-01-01T00:00:00"/>
    <m/>
    <n v="7769.9"/>
    <n v="71856.03"/>
    <n v="0"/>
    <n v="79625.929999999993"/>
    <n v="0"/>
    <s v="Okay"/>
    <s v="FALSE"/>
    <b v="0"/>
    <b v="1"/>
    <b v="0"/>
    <n v="16.117808219178084"/>
    <x v="17"/>
    <x v="54"/>
    <n v="54.783561643835618"/>
    <x v="17"/>
    <n v="1751770.46"/>
  </r>
  <r>
    <n v="922"/>
    <s v="George Mokaya"/>
    <x v="1"/>
    <s v="Male"/>
    <d v="1984-01-20T00:00:00"/>
    <d v="2009-07-20T00:00:00"/>
    <d v="2012-10-05T00:00:00"/>
    <m/>
    <n v="197484.04"/>
    <n v="295631.40999999997"/>
    <n v="0"/>
    <n v="493115.45"/>
    <n v="0"/>
    <s v="Okay"/>
    <s v="TRUE"/>
    <b v="1"/>
    <b v="1"/>
    <b v="1"/>
    <n v="25.515068493150686"/>
    <x v="8"/>
    <x v="31"/>
    <n v="11.994520547945205"/>
    <x v="8"/>
    <n v="9862309"/>
  </r>
  <r>
    <n v="926"/>
    <s v="Joanne Korir"/>
    <x v="1"/>
    <s v="Female"/>
    <d v="1977-01-31T00:00:00"/>
    <d v="2012-06-02T00:00:00"/>
    <d v="2012-08-06T00:00:00"/>
    <m/>
    <n v="1499124.48"/>
    <n v="2080397.66"/>
    <n v="0"/>
    <n v="3579522.14"/>
    <n v="0"/>
    <s v="Okay"/>
    <s v="TRUE"/>
    <b v="1"/>
    <b v="1"/>
    <b v="1"/>
    <n v="35.358904109589041"/>
    <x v="5"/>
    <x v="30"/>
    <n v="12.158904109589042"/>
    <x v="5"/>
    <n v="46533787.82"/>
  </r>
  <r>
    <n v="930"/>
    <s v="GLADYS WARUGURU MAINA"/>
    <x v="1"/>
    <s v="Female"/>
    <d v="1985-01-01T00:00:00"/>
    <d v="2012-02-01T00:00:00"/>
    <d v="2012-02-01T00:00:00"/>
    <m/>
    <n v="45111.89"/>
    <n v="635084.63"/>
    <n v="0"/>
    <n v="680196.52"/>
    <n v="0"/>
    <s v="Okay"/>
    <s v="TRUE"/>
    <b v="1"/>
    <b v="1"/>
    <b v="1"/>
    <n v="27.101369863013698"/>
    <x v="16"/>
    <x v="19"/>
    <n v="12.671232876712329"/>
    <x v="16"/>
    <n v="14284126.92"/>
  </r>
  <r>
    <n v="9319176"/>
    <s v="Catherine Mwasighwa Wakio"/>
    <x v="0"/>
    <s v="Female"/>
    <d v="1969-03-30T00:00:00"/>
    <d v="1998-01-10T00:00:00"/>
    <d v="1998-01-10T00:00:00"/>
    <m/>
    <n v="730282.22"/>
    <n v="1089906.8899999999"/>
    <n v="0"/>
    <n v="1820189.11"/>
    <n v="0"/>
    <s v="Okay"/>
    <s v="TRUE"/>
    <b v="1"/>
    <b v="1"/>
    <b v="1"/>
    <n v="28.802739726027397"/>
    <x v="0"/>
    <x v="31"/>
    <n v="26.739726027397261"/>
    <x v="0"/>
    <n v="9100945.5500000007"/>
  </r>
  <r>
    <n v="933"/>
    <s v="FRANKLIN MUHANJI WENDO"/>
    <x v="1"/>
    <s v="Male"/>
    <d v="1991-04-25T00:00:00"/>
    <d v="2011-11-16T00:00:00"/>
    <d v="2011-11-16T00:00:00"/>
    <m/>
    <n v="79.72"/>
    <n v="244969.04"/>
    <n v="0"/>
    <n v="245048.76"/>
    <n v="0"/>
    <s v="Okay"/>
    <s v="TRUE"/>
    <b v="1"/>
    <b v="1"/>
    <b v="1"/>
    <n v="20.575342465753426"/>
    <x v="26"/>
    <x v="20"/>
    <n v="12.882191780821918"/>
    <x v="26"/>
    <n v="6616316.5200000005"/>
  </r>
  <r>
    <n v="938"/>
    <s v="Francis Tindyebwa"/>
    <x v="1"/>
    <s v="Male"/>
    <d v="1960-01-01T00:00:00"/>
    <d v="2012-09-08T00:00:00"/>
    <d v="2012-09-08T00:00:00"/>
    <m/>
    <n v="188135.42"/>
    <n v="235108.5"/>
    <n v="0"/>
    <n v="423243.92"/>
    <n v="0"/>
    <s v="Okay"/>
    <s v="TRUE"/>
    <b v="1"/>
    <b v="1"/>
    <b v="1"/>
    <n v="52.723287671232875"/>
    <x v="35"/>
    <x v="55"/>
    <n v="12.068493150684931"/>
    <x v="25"/>
    <n v="0"/>
  </r>
  <r>
    <n v="939"/>
    <s v="Esther Kimani"/>
    <x v="1"/>
    <s v="Female"/>
    <d v="1984-04-23T00:00:00"/>
    <d v="2012-08-21T00:00:00"/>
    <d v="2012-07-09T00:00:00"/>
    <m/>
    <n v="307712.28000000003"/>
    <n v="701465.78999999992"/>
    <n v="0"/>
    <n v="1009178.07"/>
    <n v="0"/>
    <s v="Okay"/>
    <s v="TRUE"/>
    <b v="1"/>
    <b v="0"/>
    <b v="1"/>
    <n v="28.347945205479451"/>
    <x v="8"/>
    <x v="31"/>
    <n v="12.235616438356164"/>
    <x v="8"/>
    <n v="20183561.399999999"/>
  </r>
  <r>
    <n v="941"/>
    <s v="Christiano Ongoa"/>
    <x v="1"/>
    <s v="Female"/>
    <d v="1972-12-25T00:00:00"/>
    <d v="2012-07-17T00:00:00"/>
    <d v="2012-07-09T00:00:00"/>
    <m/>
    <n v="240642.9"/>
    <n v="342815.79000000004"/>
    <n v="0"/>
    <n v="583458.68999999994"/>
    <n v="0"/>
    <s v="Okay"/>
    <s v="TRUE"/>
    <b v="1"/>
    <b v="0"/>
    <b v="1"/>
    <n v="39.586301369863016"/>
    <x v="3"/>
    <x v="15"/>
    <n v="12.235616438356164"/>
    <x v="3"/>
    <n v="5251128.209999999"/>
  </r>
  <r>
    <n v="942"/>
    <s v="David Kariuki Gitare"/>
    <x v="1"/>
    <s v="Male"/>
    <d v="1985-01-23T00:00:00"/>
    <d v="2012-02-07T00:00:00"/>
    <d v="2012-07-09T00:00:00"/>
    <m/>
    <n v="110609.5"/>
    <n v="933434.38"/>
    <n v="0"/>
    <n v="1044043.88"/>
    <n v="0"/>
    <s v="Okay"/>
    <s v="TRUE"/>
    <b v="1"/>
    <b v="1"/>
    <b v="1"/>
    <n v="27.057534246575344"/>
    <x v="16"/>
    <x v="19"/>
    <n v="12.235616438356164"/>
    <x v="16"/>
    <n v="21924921.48"/>
  </r>
  <r>
    <n v="956"/>
    <s v="Margaret Wanjiru Njoroge"/>
    <x v="1"/>
    <s v="Female"/>
    <d v="1970-01-01T00:00:00"/>
    <d v="1970-01-01T00:00:00"/>
    <d v="1970-01-01T00:00:00"/>
    <m/>
    <n v="807352.35"/>
    <n v="1050091.3799999999"/>
    <n v="0"/>
    <n v="1857443.73"/>
    <n v="0"/>
    <s v="Okay"/>
    <s v="FALSE"/>
    <b v="0"/>
    <b v="1"/>
    <b v="0"/>
    <n v="0"/>
    <x v="1"/>
    <x v="3"/>
    <n v="54.783561643835618"/>
    <x v="1"/>
    <n v="11144662.379999999"/>
  </r>
  <r>
    <n v="9704"/>
    <s v="Egla Wambui Kibira"/>
    <x v="1"/>
    <s v="Female"/>
    <d v="1986-07-31T00:00:00"/>
    <d v="2012-11-01T00:00:00"/>
    <d v="2012-11-01T00:00:00"/>
    <m/>
    <n v="15739"/>
    <n v="181765.96"/>
    <n v="0"/>
    <n v="197504.96"/>
    <n v="0"/>
    <s v="Okay"/>
    <s v="TRUE"/>
    <b v="1"/>
    <b v="1"/>
    <b v="1"/>
    <n v="26.273972602739725"/>
    <x v="17"/>
    <x v="33"/>
    <n v="11.920547945205479"/>
    <x v="17"/>
    <n v="4345109.12"/>
  </r>
  <r>
    <n v="9705"/>
    <s v="Emmanuel Nehemiah Oyunge"/>
    <x v="1"/>
    <s v="Male"/>
    <d v="1986-03-02T00:00:00"/>
    <d v="2013-02-13T00:00:00"/>
    <d v="2013-02-13T00:00:00"/>
    <m/>
    <n v="8575.35"/>
    <n v="109910.06"/>
    <n v="0"/>
    <n v="118485.41"/>
    <n v="0"/>
    <s v="Okay"/>
    <s v="TRUE"/>
    <b v="1"/>
    <b v="1"/>
    <b v="1"/>
    <n v="26.972602739726028"/>
    <x v="17"/>
    <x v="33"/>
    <n v="11.635616438356164"/>
    <x v="17"/>
    <n v="2606679.02"/>
  </r>
  <r>
    <n v="9708"/>
    <s v="Zakayo Maingi Mwangi"/>
    <x v="1"/>
    <s v="Male"/>
    <d v="1987-03-28T00:00:00"/>
    <d v="2012-11-01T00:00:00"/>
    <d v="2012-11-01T00:00:00"/>
    <m/>
    <n v="11387.98"/>
    <n v="214674.26"/>
    <n v="0"/>
    <n v="226062.24"/>
    <n v="0"/>
    <s v="Okay"/>
    <s v="TRUE"/>
    <b v="1"/>
    <b v="1"/>
    <b v="1"/>
    <n v="25.616438356164384"/>
    <x v="21"/>
    <x v="23"/>
    <n v="11.920547945205479"/>
    <x v="21"/>
    <n v="5199431.5199999996"/>
  </r>
  <r>
    <n v="9710"/>
    <s v="Catherine Chege"/>
    <x v="1"/>
    <s v="Female"/>
    <d v="1985-10-11T00:00:00"/>
    <d v="2011-11-14T00:00:00"/>
    <d v="2011-11-14T00:00:00"/>
    <m/>
    <n v="9301.39"/>
    <n v="161464.18"/>
    <n v="0"/>
    <n v="170765.57"/>
    <n v="0"/>
    <s v="Okay"/>
    <s v="TRUE"/>
    <b v="1"/>
    <b v="1"/>
    <b v="1"/>
    <n v="26.109589041095891"/>
    <x v="17"/>
    <x v="33"/>
    <n v="12.887671232876713"/>
    <x v="17"/>
    <n v="3756842.54"/>
  </r>
  <r>
    <n v="9714"/>
    <s v="Mercy Cheptoo Kibet"/>
    <x v="1"/>
    <s v="Female"/>
    <d v="1983-05-05T00:00:00"/>
    <d v="2011-11-18T00:00:00"/>
    <d v="2013-08-03T00:00:00"/>
    <m/>
    <n v="24943.77"/>
    <n v="55211.73"/>
    <n v="0"/>
    <n v="80155.5"/>
    <n v="0"/>
    <s v="Okay"/>
    <s v="TRUE"/>
    <b v="1"/>
    <b v="1"/>
    <b v="1"/>
    <n v="28.55890410958904"/>
    <x v="13"/>
    <x v="22"/>
    <n v="11.167123287671233"/>
    <x v="13"/>
    <n v="1522954.5"/>
  </r>
  <r>
    <n v="9715"/>
    <s v="Olive Wakesho Mwabili"/>
    <x v="1"/>
    <s v="Female"/>
    <d v="1982-02-12T00:00:00"/>
    <d v="2011-12-11T00:00:00"/>
    <d v="2012-01-01T00:00:00"/>
    <m/>
    <n v="13028.03"/>
    <n v="315193.96999999997"/>
    <n v="0"/>
    <n v="328222"/>
    <n v="0"/>
    <s v="Okay"/>
    <s v="TRUE"/>
    <b v="1"/>
    <b v="1"/>
    <b v="1"/>
    <n v="29.846575342465755"/>
    <x v="22"/>
    <x v="9"/>
    <n v="12.756164383561643"/>
    <x v="22"/>
    <n v="5907996"/>
  </r>
  <r>
    <n v="9716"/>
    <s v="Roy Mbugua Rimui"/>
    <x v="1"/>
    <s v="Male"/>
    <d v="1988-01-27T00:00:00"/>
    <d v="2012-01-01T00:00:00"/>
    <d v="2013-08-03T00:00:00"/>
    <m/>
    <n v="135655.59"/>
    <n v="203432.16"/>
    <n v="0"/>
    <n v="339087.75"/>
    <n v="0"/>
    <s v="Okay"/>
    <s v="TRUE"/>
    <b v="1"/>
    <b v="1"/>
    <b v="1"/>
    <n v="23.945205479452056"/>
    <x v="10"/>
    <x v="23"/>
    <n v="11.167123287671233"/>
    <x v="10"/>
    <n v="8138106"/>
  </r>
  <r>
    <n v="9721"/>
    <s v="Emily Nekesa Sifuna"/>
    <x v="1"/>
    <s v="Female"/>
    <d v="1986-01-16T00:00:00"/>
    <d v="2012-01-11T00:00:00"/>
    <d v="2013-08-03T00:00:00"/>
    <m/>
    <n v="6514.66"/>
    <n v="41569.86"/>
    <n v="0"/>
    <n v="48084.52"/>
    <n v="0"/>
    <s v="Okay"/>
    <s v="TRUE"/>
    <b v="1"/>
    <b v="1"/>
    <b v="1"/>
    <n v="26.002739726027396"/>
    <x v="17"/>
    <x v="19"/>
    <n v="11.167123287671233"/>
    <x v="17"/>
    <n v="1057859.44"/>
  </r>
  <r>
    <n v="9723"/>
    <s v="Consolata Kanini Makau"/>
    <x v="1"/>
    <s v="Female"/>
    <d v="1987-03-09T00:00:00"/>
    <d v="2012-05-11T00:00:00"/>
    <d v="2013-02-04T00:00:00"/>
    <m/>
    <n v="15942.09"/>
    <n v="149623.97"/>
    <n v="0"/>
    <n v="165566.06"/>
    <n v="0"/>
    <s v="Okay"/>
    <s v="TRUE"/>
    <b v="1"/>
    <b v="1"/>
    <b v="1"/>
    <n v="25.19178082191781"/>
    <x v="21"/>
    <x v="23"/>
    <n v="11.66027397260274"/>
    <x v="21"/>
    <n v="3808019.38"/>
  </r>
  <r>
    <n v="9727"/>
    <s v="Norah Ndonga Obwamu"/>
    <x v="1"/>
    <s v="Female"/>
    <d v="1977-01-25T00:00:00"/>
    <d v="2012-12-03T00:00:00"/>
    <d v="2012-12-03T00:00:00"/>
    <m/>
    <n v="17082.759999999998"/>
    <n v="223161.21"/>
    <n v="1434.44"/>
    <n v="241678.41"/>
    <n v="0"/>
    <s v="Okay"/>
    <s v="TRUE"/>
    <b v="1"/>
    <b v="1"/>
    <b v="1"/>
    <n v="35.87945205479452"/>
    <x v="5"/>
    <x v="30"/>
    <n v="11.832876712328767"/>
    <x v="5"/>
    <n v="3141819.33"/>
  </r>
  <r>
    <n v="9731"/>
    <s v="Fellystine Fredah Manyara"/>
    <x v="1"/>
    <s v="Female"/>
    <d v="1978-11-09T00:00:00"/>
    <d v="2012-08-01T00:00:00"/>
    <d v="2013-05-01T00:00:00"/>
    <m/>
    <n v="18010.07"/>
    <n v="164784.31"/>
    <n v="0"/>
    <n v="182794.38"/>
    <n v="0"/>
    <s v="Okay"/>
    <s v="TRUE"/>
    <b v="1"/>
    <b v="1"/>
    <b v="1"/>
    <n v="33.750684931506846"/>
    <x v="15"/>
    <x v="4"/>
    <n v="11.424657534246576"/>
    <x v="15"/>
    <n v="2741915.7"/>
  </r>
  <r>
    <n v="9732"/>
    <s v="Joseph Juma Jacka"/>
    <x v="1"/>
    <s v="Male"/>
    <d v="1988-02-29T00:00:00"/>
    <d v="2013-06-01T00:00:00"/>
    <d v="2013-06-01T00:00:00"/>
    <m/>
    <n v="19040.52"/>
    <n v="118968.79"/>
    <n v="0"/>
    <n v="138009.31"/>
    <n v="0"/>
    <s v="Okay"/>
    <s v="TRUE"/>
    <b v="1"/>
    <b v="1"/>
    <b v="1"/>
    <n v="25.271232876712329"/>
    <x v="10"/>
    <x v="23"/>
    <n v="11.33972602739726"/>
    <x v="10"/>
    <n v="3312223.44"/>
  </r>
  <r>
    <n v="9733"/>
    <s v="BARANABAS GISAIRO GISAIRO"/>
    <x v="1"/>
    <s v="Male"/>
    <d v="1988-02-05T00:00:00"/>
    <d v="2014-05-09T00:00:00"/>
    <d v="2014-09-05T00:00:00"/>
    <m/>
    <n v="30781.65"/>
    <n v="482802.13"/>
    <n v="0"/>
    <n v="513583.78"/>
    <n v="0"/>
    <s v="Okay"/>
    <s v="TRUE"/>
    <b v="1"/>
    <b v="1"/>
    <b v="1"/>
    <n v="26.273972602739725"/>
    <x v="10"/>
    <x v="33"/>
    <n v="10.076712328767123"/>
    <x v="10"/>
    <n v="12326010.720000001"/>
  </r>
  <r>
    <n v="9741"/>
    <s v="Brightone Msengeti Mghanga"/>
    <x v="1"/>
    <s v="Male"/>
    <d v="1980-01-03T00:00:00"/>
    <d v="1970-01-01T00:00:00"/>
    <d v="1970-01-01T00:00:00"/>
    <m/>
    <n v="508158.12"/>
    <n v="762167.59"/>
    <n v="0"/>
    <n v="1270325.71"/>
    <n v="0"/>
    <s v="Okay"/>
    <s v="FALSE"/>
    <b v="0"/>
    <b v="1"/>
    <b v="0"/>
    <n v="10.010958904109589"/>
    <x v="18"/>
    <x v="43"/>
    <n v="54.783561643835618"/>
    <x v="18"/>
    <n v="20325211.359999999"/>
  </r>
  <r>
    <n v="9743"/>
    <s v="Christine Kiundu Micere"/>
    <x v="1"/>
    <s v="Female"/>
    <d v="1970-01-01T00:00:00"/>
    <d v="1970-01-01T00:00:00"/>
    <d v="1970-01-01T00:00:00"/>
    <m/>
    <n v="33832.239999999998"/>
    <n v="50723.86"/>
    <n v="0"/>
    <n v="84556.1"/>
    <n v="0"/>
    <s v="Okay"/>
    <s v="FALSE"/>
    <b v="0"/>
    <b v="1"/>
    <b v="0"/>
    <n v="0"/>
    <x v="1"/>
    <x v="3"/>
    <n v="54.783561643835618"/>
    <x v="1"/>
    <n v="507336.60000000003"/>
  </r>
  <r>
    <n v="9745"/>
    <s v="JAMES MWANIKI KIOKO"/>
    <x v="1"/>
    <s v="Male"/>
    <d v="1982-11-16T00:00:00"/>
    <d v="2013-05-27T00:00:00"/>
    <d v="2013-05-27T00:00:00"/>
    <m/>
    <n v="2436963.5299999998"/>
    <n v="3477650.29"/>
    <n v="0"/>
    <n v="5914613.8200000003"/>
    <n v="0"/>
    <s v="Okay"/>
    <s v="TRUE"/>
    <b v="1"/>
    <b v="1"/>
    <b v="1"/>
    <n v="30.547945205479451"/>
    <x v="13"/>
    <x v="22"/>
    <n v="11.353424657534246"/>
    <x v="13"/>
    <n v="112377662.58000001"/>
  </r>
  <r>
    <n v="9747"/>
    <s v="George Otieno Kapiyo"/>
    <x v="1"/>
    <s v="Male"/>
    <d v="1983-03-30T00:00:00"/>
    <d v="2013-01-01T00:00:00"/>
    <d v="2013-01-01T00:00:00"/>
    <m/>
    <n v="58406.18"/>
    <n v="343563.72000000003"/>
    <n v="0"/>
    <n v="401969.9"/>
    <n v="0"/>
    <s v="Okay"/>
    <s v="TRUE"/>
    <b v="1"/>
    <b v="1"/>
    <b v="1"/>
    <n v="29.780821917808218"/>
    <x v="13"/>
    <x v="9"/>
    <n v="11.753424657534246"/>
    <x v="13"/>
    <n v="7637428.1000000006"/>
  </r>
  <r>
    <n v="9750"/>
    <s v="Eugene Mark Abwao Achola"/>
    <x v="1"/>
    <s v="Male"/>
    <d v="1972-08-20T00:00:00"/>
    <d v="2013-01-01T00:00:00"/>
    <d v="2013-01-01T00:00:00"/>
    <m/>
    <n v="318766.83999999997"/>
    <n v="3710659.44"/>
    <n v="0"/>
    <n v="4029426.28"/>
    <n v="0"/>
    <s v="Okay"/>
    <s v="TRUE"/>
    <b v="1"/>
    <b v="1"/>
    <b v="1"/>
    <n v="40.394520547945206"/>
    <x v="2"/>
    <x v="8"/>
    <n v="11.753424657534246"/>
    <x v="2"/>
    <n v="32235410.239999998"/>
  </r>
  <r>
    <n v="9839724"/>
    <s v="Esther Agalomba Magam"/>
    <x v="0"/>
    <s v="Female"/>
    <d v="1969-03-23T00:00:00"/>
    <d v="1996-01-05T00:00:00"/>
    <d v="1996-01-05T00:00:00"/>
    <m/>
    <n v="901658.64"/>
    <n v="1345801.85"/>
    <n v="0"/>
    <n v="2247460.4900000002"/>
    <n v="0"/>
    <s v="Okay"/>
    <s v="TRUE"/>
    <b v="0"/>
    <b v="1"/>
    <b v="1"/>
    <n v="26.805479452054794"/>
    <x v="0"/>
    <x v="33"/>
    <n v="28.756164383561643"/>
    <x v="0"/>
    <n v="11237302.450000001"/>
  </r>
  <r>
    <s v="A619"/>
    <s v="Anne Wamwirua Njera"/>
    <x v="1"/>
    <s v="Female"/>
    <d v="1970-01-01T00:00:00"/>
    <d v="1970-01-01T00:00:00"/>
    <d v="1970-01-01T00:00:00"/>
    <m/>
    <n v="15162.47"/>
    <n v="22744.23"/>
    <n v="0"/>
    <n v="37906.699999999997"/>
    <n v="0"/>
    <s v="Okay"/>
    <s v="FALSE"/>
    <b v="0"/>
    <b v="1"/>
    <b v="0"/>
    <n v="0"/>
    <x v="1"/>
    <x v="3"/>
    <n v="54.783561643835618"/>
    <x v="1"/>
    <n v="227440.19999999998"/>
  </r>
  <r>
    <s v="A863"/>
    <s v="Alexander Ndolo Mutuku"/>
    <x v="1"/>
    <s v="Male"/>
    <d v="1981-06-06T00:00:00"/>
    <d v="2015-02-01T00:00:00"/>
    <d v="2015-02-01T00:00:00"/>
    <m/>
    <n v="112713.15"/>
    <n v="904447.02999999991"/>
    <n v="0"/>
    <n v="1017160.18"/>
    <n v="0"/>
    <s v="Okay"/>
    <s v="TRUE"/>
    <b v="1"/>
    <b v="1"/>
    <b v="1"/>
    <n v="33.679452054794524"/>
    <x v="19"/>
    <x v="27"/>
    <n v="9.668493150684931"/>
    <x v="19"/>
    <n v="17291723.060000002"/>
  </r>
  <r>
    <s v="D806"/>
    <s v="Joyce Kabengese Khalumba"/>
    <x v="1"/>
    <s v="Female"/>
    <d v="1970-01-01T00:00:00"/>
    <d v="1970-01-01T00:00:00"/>
    <d v="1970-01-01T00:00:00"/>
    <m/>
    <n v="12323.29"/>
    <n v="18486.68"/>
    <n v="0"/>
    <n v="30809.97"/>
    <n v="0"/>
    <s v="Okay"/>
    <s v="FALSE"/>
    <b v="0"/>
    <b v="1"/>
    <b v="0"/>
    <n v="0"/>
    <x v="1"/>
    <x v="3"/>
    <n v="54.783561643835618"/>
    <x v="1"/>
    <n v="184859.82"/>
  </r>
  <r>
    <s v="D936"/>
    <s v="Alastair Alberto Sequeira"/>
    <x v="1"/>
    <s v="Male"/>
    <d v="1970-01-01T00:00:00"/>
    <d v="1970-01-01T00:00:00"/>
    <d v="1970-01-01T00:00:00"/>
    <m/>
    <n v="93995.28"/>
    <n v="140994.18"/>
    <n v="0"/>
    <n v="234989.46"/>
    <n v="0"/>
    <s v="Okay"/>
    <s v="FALSE"/>
    <b v="0"/>
    <b v="1"/>
    <b v="0"/>
    <n v="0"/>
    <x v="1"/>
    <x v="3"/>
    <n v="54.783561643835618"/>
    <x v="1"/>
    <n v="1409936.7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4">
  <r>
    <n v="1981131884"/>
    <s v="Roseline Adhiambo Oloo"/>
    <s v="Active"/>
    <s v="female"/>
    <d v="1964-08-15T00:00:00"/>
    <x v="0"/>
    <x v="0"/>
  </r>
  <r>
    <n v="1982093005"/>
    <s v="Kennedy Asiko Makhotsa"/>
    <s v="Active"/>
    <s v="male"/>
    <d v="1962-11-26T00:00:00"/>
    <x v="1"/>
    <x v="0"/>
  </r>
  <r>
    <n v="1983070092"/>
    <s v="Mary Wambura Gachui"/>
    <s v="Active"/>
    <s v="female"/>
    <d v="1963-03-23T00:00:00"/>
    <x v="1"/>
    <x v="0"/>
  </r>
  <r>
    <n v="1983073375"/>
    <s v="Faith Nditi Ngichu"/>
    <s v="Active"/>
    <s v="female"/>
    <d v="1964-02-12T00:00:00"/>
    <x v="0"/>
    <x v="0"/>
  </r>
  <r>
    <n v="1984103068"/>
    <s v="Francis Maritin Kiplangat"/>
    <s v="Active"/>
    <s v="male"/>
    <d v="1965-05-05T00:00:00"/>
    <x v="2"/>
    <x v="0"/>
  </r>
  <r>
    <n v="1984103123"/>
    <s v="Daniel Asiko Olukaka"/>
    <s v="Active"/>
    <s v="male"/>
    <d v="1965-12-04T00:00:00"/>
    <x v="3"/>
    <x v="0"/>
  </r>
  <r>
    <n v="1984103212"/>
    <s v="Wilson Galana Malibe"/>
    <s v="Active"/>
    <s v="male"/>
    <d v="1962-12-26T00:00:00"/>
    <x v="1"/>
    <x v="0"/>
  </r>
  <r>
    <n v="1985050064"/>
    <s v="Ellah Kathure Koome"/>
    <s v="Active"/>
    <s v="female"/>
    <d v="1965-04-21T00:00:00"/>
    <x v="2"/>
    <x v="0"/>
  </r>
  <r>
    <n v="1985050153"/>
    <s v="Paulo Barsitei Chemjor"/>
    <s v="Active"/>
    <s v="male"/>
    <d v="1964-07-01T00:00:00"/>
    <x v="0"/>
    <x v="0"/>
  </r>
  <r>
    <n v="1985050187"/>
    <s v="William Kipkemoi Sang"/>
    <s v="Active"/>
    <s v="male"/>
    <d v="1964-06-17T00:00:00"/>
    <x v="0"/>
    <x v="0"/>
  </r>
  <r>
    <n v="1985066756"/>
    <s v="Maurice Peter Sila"/>
    <s v="Active"/>
    <s v="male"/>
    <d v="1966-12-12T00:00:00"/>
    <x v="4"/>
    <x v="0"/>
  </r>
  <r>
    <n v="1985066780"/>
    <s v="Peter Kibui Kamau"/>
    <s v="Active"/>
    <s v="male"/>
    <d v="1966-06-30T00:00:00"/>
    <x v="3"/>
    <x v="0"/>
  </r>
  <r>
    <n v="1985078703"/>
    <s v="Luka Kiptoo Kangogo"/>
    <s v="Active"/>
    <s v="male"/>
    <d v="1966-07-01T00:00:00"/>
    <x v="3"/>
    <x v="0"/>
  </r>
  <r>
    <n v="1985078729"/>
    <s v="William Kipkemoi Yatich"/>
    <s v="Active"/>
    <s v="male"/>
    <d v="1964-12-10T00:00:00"/>
    <x v="2"/>
    <x v="0"/>
  </r>
  <r>
    <n v="1985078787"/>
    <s v="Jonathan Kipyegon Koech"/>
    <s v="Active"/>
    <s v="male"/>
    <d v="1966-07-01T00:00:00"/>
    <x v="3"/>
    <x v="0"/>
  </r>
  <r>
    <n v="1985084835"/>
    <s v="Edwina Achieng Nyaguti"/>
    <s v="Active"/>
    <s v="male"/>
    <d v="1966-12-27T00:00:00"/>
    <x v="4"/>
    <x v="0"/>
  </r>
  <r>
    <n v="1985098208"/>
    <s v="Esther Wanjiru Wamithi"/>
    <s v="Active"/>
    <s v="female"/>
    <d v="1967-05-01T00:00:00"/>
    <x v="4"/>
    <x v="0"/>
  </r>
  <r>
    <n v="1986061589"/>
    <s v="Winfred Wambui Muya"/>
    <s v="Active"/>
    <s v="female"/>
    <d v="1964-08-02T00:00:00"/>
    <x v="0"/>
    <x v="0"/>
  </r>
  <r>
    <n v="1987032949"/>
    <s v="Thomas Muema Mutevu"/>
    <s v="Active"/>
    <s v="male"/>
    <d v="1960-09-16T00:00:00"/>
    <x v="5"/>
    <x v="0"/>
  </r>
  <r>
    <n v="1987036325"/>
    <s v="Peter Muli Muthama"/>
    <s v="Active"/>
    <s v="male"/>
    <d v="1965-12-13T00:00:00"/>
    <x v="3"/>
    <x v="0"/>
  </r>
  <r>
    <n v="1987063021"/>
    <s v="Alice Marsela Omondi"/>
    <s v="Active"/>
    <s v="female"/>
    <d v="1965-08-17T00:00:00"/>
    <x v="2"/>
    <x v="0"/>
  </r>
  <r>
    <n v="1987063039"/>
    <s v="John Aggrey Otieno"/>
    <s v="Active"/>
    <s v="male"/>
    <d v="1964-09-28T00:00:00"/>
    <x v="0"/>
    <x v="0"/>
  </r>
  <r>
    <n v="1987063071"/>
    <s v="Martin Nganga Shikuku"/>
    <s v="Active"/>
    <s v="male"/>
    <d v="1965-12-24T00:00:00"/>
    <x v="3"/>
    <x v="0"/>
  </r>
  <r>
    <n v="1987063102"/>
    <s v="James Maina Kangara"/>
    <s v="Active"/>
    <s v="male"/>
    <d v="1966-04-12T00:00:00"/>
    <x v="3"/>
    <x v="0"/>
  </r>
  <r>
    <n v="1987063128"/>
    <s v="Elizabeth Mukami Maina"/>
    <s v="Active"/>
    <s v="female"/>
    <d v="1966-12-12T00:00:00"/>
    <x v="4"/>
    <x v="0"/>
  </r>
  <r>
    <n v="1987080641"/>
    <s v="Francis Maina Githui"/>
    <s v="Active"/>
    <s v="male"/>
    <d v="1963-10-24T00:00:00"/>
    <x v="0"/>
    <x v="0"/>
  </r>
  <r>
    <n v="1987080780"/>
    <s v="Milcah Chepkoech Letting"/>
    <s v="Active"/>
    <s v="female"/>
    <d v="1967-07-01T00:00:00"/>
    <x v="4"/>
    <x v="0"/>
  </r>
  <r>
    <n v="1987080811"/>
    <s v="Sophia Nafula Olem"/>
    <s v="Active"/>
    <s v="female"/>
    <d v="1969-02-06T00:00:00"/>
    <x v="6"/>
    <x v="0"/>
  </r>
  <r>
    <n v="1987080845"/>
    <s v="Maina Peter Macharia"/>
    <s v="Active"/>
    <s v="male"/>
    <d v="1965-07-01T00:00:00"/>
    <x v="2"/>
    <x v="0"/>
  </r>
  <r>
    <n v="1987080861"/>
    <s v="Peter Odhiambo Ochieng"/>
    <s v="Active"/>
    <s v="male"/>
    <d v="1965-08-25T00:00:00"/>
    <x v="2"/>
    <x v="0"/>
  </r>
  <r>
    <n v="1987097892"/>
    <s v="Charles Githiaka Mugo"/>
    <s v="Active"/>
    <s v="male"/>
    <d v="1965-04-09T00:00:00"/>
    <x v="2"/>
    <x v="0"/>
  </r>
  <r>
    <n v="1987098084"/>
    <s v="Dorcas Angolo Aono"/>
    <s v="Active"/>
    <s v="female"/>
    <d v="1969-04-28T00:00:00"/>
    <x v="6"/>
    <x v="0"/>
  </r>
  <r>
    <n v="1987098204"/>
    <s v="David Kipkorir Kigen"/>
    <s v="Active"/>
    <s v="male"/>
    <d v="1966-02-02T00:00:00"/>
    <x v="3"/>
    <x v="0"/>
  </r>
  <r>
    <n v="1987098246"/>
    <s v="Zipporah Hiuko Gachemi"/>
    <s v="Active"/>
    <s v="female"/>
    <d v="1965-06-01T00:00:00"/>
    <x v="2"/>
    <x v="0"/>
  </r>
  <r>
    <n v="1987098254"/>
    <s v="Fridah Katua Munyiva"/>
    <s v="Active"/>
    <s v="female"/>
    <d v="1966-02-24T00:00:00"/>
    <x v="3"/>
    <x v="0"/>
  </r>
  <r>
    <n v="1987098262"/>
    <s v="Simon  Nguli"/>
    <s v="Active"/>
    <s v="male"/>
    <d v="1964-07-01T00:00:00"/>
    <x v="0"/>
    <x v="0"/>
  </r>
  <r>
    <n v="1987098288"/>
    <s v="Sawa Mwatela Kamanza"/>
    <s v="Active"/>
    <s v="male"/>
    <d v="1966-01-01T00:00:00"/>
    <x v="3"/>
    <x v="0"/>
  </r>
  <r>
    <n v="1987103318"/>
    <s v="Agnes Wachera Irungu"/>
    <s v="Active"/>
    <s v="female"/>
    <d v="1966-09-18T00:00:00"/>
    <x v="3"/>
    <x v="0"/>
  </r>
  <r>
    <n v="1987103376"/>
    <s v="Aisha Said Razik"/>
    <s v="Active"/>
    <s v="female"/>
    <d v="1967-08-10T00:00:00"/>
    <x v="4"/>
    <x v="0"/>
  </r>
  <r>
    <n v="1987103465"/>
    <s v="Kefa Nyabuto Onditi"/>
    <s v="Active"/>
    <s v="male"/>
    <d v="1965-07-01T00:00:00"/>
    <x v="2"/>
    <x v="0"/>
  </r>
  <r>
    <n v="1987103538"/>
    <s v="Reuben Ngumbao Saro"/>
    <s v="Active"/>
    <s v="male"/>
    <d v="1968-03-07T00:00:00"/>
    <x v="7"/>
    <x v="0"/>
  </r>
  <r>
    <n v="1987103546"/>
    <s v="Francis Ruwa Kilumo"/>
    <s v="Active"/>
    <s v="male"/>
    <d v="1968-04-23T00:00:00"/>
    <x v="7"/>
    <x v="0"/>
  </r>
  <r>
    <n v="1987103570"/>
    <s v="Kipkorir Paul Tanui"/>
    <s v="Active"/>
    <s v="male"/>
    <d v="1964-08-10T00:00:00"/>
    <x v="0"/>
    <x v="0"/>
  </r>
  <r>
    <n v="1987103588"/>
    <s v="Isaac A. Sang"/>
    <s v="Active"/>
    <s v="male"/>
    <d v="1966-07-01T00:00:00"/>
    <x v="3"/>
    <x v="0"/>
  </r>
  <r>
    <n v="1987103619"/>
    <s v="Kipsang Benson Boit"/>
    <s v="Active"/>
    <s v="male"/>
    <d v="1964-07-01T00:00:00"/>
    <x v="0"/>
    <x v="0"/>
  </r>
  <r>
    <n v="1987103627"/>
    <s v="Kipsang Benson Boit"/>
    <s v="Active"/>
    <s v="male"/>
    <d v="1964-07-01T00:00:00"/>
    <x v="0"/>
    <x v="0"/>
  </r>
  <r>
    <n v="1987104275"/>
    <s v="David Njenga Mungai"/>
    <s v="Active"/>
    <s v="male"/>
    <d v="1965-07-04T00:00:00"/>
    <x v="2"/>
    <x v="0"/>
  </r>
  <r>
    <n v="1987108261"/>
    <s v="Catherine Wairimu Wanyoro"/>
    <s v="Active"/>
    <s v="female"/>
    <d v="1966-08-01T00:00:00"/>
    <x v="3"/>
    <x v="0"/>
  </r>
  <r>
    <n v="1987109398"/>
    <s v="Isaac Nyabuto Magena"/>
    <s v="Active"/>
    <s v="male"/>
    <d v="1964-07-01T00:00:00"/>
    <x v="0"/>
    <x v="0"/>
  </r>
  <r>
    <n v="1987114848"/>
    <s v="Daniel Mutembei Marete"/>
    <s v="Active"/>
    <s v="male"/>
    <d v="1968-01-20T00:00:00"/>
    <x v="7"/>
    <x v="0"/>
  </r>
  <r>
    <n v="1988008888"/>
    <s v="Kipkurgat Isaiah Letting"/>
    <s v="Active"/>
    <s v="male"/>
    <d v="1964-12-09T00:00:00"/>
    <x v="2"/>
    <x v="0"/>
  </r>
  <r>
    <n v="1988008919"/>
    <s v="Kamau James Kabai"/>
    <s v="Active"/>
    <s v="male"/>
    <d v="1964-06-15T00:00:00"/>
    <x v="0"/>
    <x v="0"/>
  </r>
  <r>
    <n v="1988028147"/>
    <s v="Joseph Ombeseh Vincent Onchuru"/>
    <s v="Active"/>
    <s v="male"/>
    <d v="1964-07-17T00:00:00"/>
    <x v="0"/>
    <x v="0"/>
  </r>
  <r>
    <n v="1988028197"/>
    <s v="William Ngesa Mbusya"/>
    <s v="Active"/>
    <s v="male"/>
    <d v="1964-08-15T00:00:00"/>
    <x v="0"/>
    <x v="0"/>
  </r>
  <r>
    <n v="1988028228"/>
    <s v="Martin Bundi Nkaabu"/>
    <s v="Active"/>
    <s v="male"/>
    <d v="1968-10-06T00:00:00"/>
    <x v="7"/>
    <x v="0"/>
  </r>
  <r>
    <n v="1988028260"/>
    <s v="Ann Wamuyu Kariuki"/>
    <s v="Active"/>
    <s v="female"/>
    <d v="1964-04-13T00:00:00"/>
    <x v="0"/>
    <x v="0"/>
  </r>
  <r>
    <n v="1988093508"/>
    <s v="Redempta Katungwa Muyuma"/>
    <s v="Active"/>
    <s v="female"/>
    <d v="1967-02-19T00:00:00"/>
    <x v="4"/>
    <x v="0"/>
  </r>
  <r>
    <n v="1988093621"/>
    <s v="Florence Nyokabi Njeru"/>
    <s v="Active"/>
    <s v="female"/>
    <d v="1967-12-09T00:00:00"/>
    <x v="7"/>
    <x v="0"/>
  </r>
  <r>
    <n v="1988093663"/>
    <s v="Winnie  Chelangat"/>
    <s v="Active"/>
    <s v="female"/>
    <d v="1965-01-01T00:00:00"/>
    <x v="2"/>
    <x v="0"/>
  </r>
  <r>
    <n v="1988107878"/>
    <s v="Stephen  Kapterema"/>
    <s v="Active"/>
    <s v="male"/>
    <d v="1969-07-01T00:00:00"/>
    <x v="6"/>
    <x v="0"/>
  </r>
  <r>
    <n v="1989010692"/>
    <s v="Willie Konde Ndungu"/>
    <s v="Active"/>
    <s v="female"/>
    <d v="1964-06-06T00:00:00"/>
    <x v="0"/>
    <x v="0"/>
  </r>
  <r>
    <n v="1989051321"/>
    <s v="Thomas Kimutai Sitienei"/>
    <s v="Active"/>
    <s v="male"/>
    <d v="1969-07-01T00:00:00"/>
    <x v="6"/>
    <x v="0"/>
  </r>
  <r>
    <n v="1989063572"/>
    <s v="Joash Nyasani Ondieki"/>
    <s v="Active"/>
    <s v="female"/>
    <d v="1967-05-02T00:00:00"/>
    <x v="4"/>
    <x v="0"/>
  </r>
  <r>
    <n v="1990020799"/>
    <s v="Christopher Muasya Kyangu"/>
    <s v="Active"/>
    <s v="male"/>
    <d v="1967-04-20T00:00:00"/>
    <x v="4"/>
    <x v="0"/>
  </r>
  <r>
    <n v="1990020888"/>
    <s v="Mathew Mwangi Mburu"/>
    <s v="Active"/>
    <s v="male"/>
    <d v="1969-09-14T00:00:00"/>
    <x v="6"/>
    <x v="0"/>
  </r>
  <r>
    <n v="1990020896"/>
    <s v="James Kinyanjui Mburu"/>
    <s v="Active"/>
    <s v="male"/>
    <d v="1968-04-01T00:00:00"/>
    <x v="7"/>
    <x v="0"/>
  </r>
  <r>
    <n v="1990021046"/>
    <s v="Richard Cheruiyot Too"/>
    <s v="Active"/>
    <s v="male"/>
    <d v="1967-07-07T00:00:00"/>
    <x v="4"/>
    <x v="0"/>
  </r>
  <r>
    <n v="1990021169"/>
    <s v="Patricia Yula Nzioka"/>
    <s v="Active"/>
    <s v="female"/>
    <d v="1968-09-09T00:00:00"/>
    <x v="7"/>
    <x v="0"/>
  </r>
  <r>
    <n v="1990028983"/>
    <s v="Maurice Opiyo Otieno"/>
    <s v="Active"/>
    <s v="male"/>
    <d v="1966-11-20T00:00:00"/>
    <x v="4"/>
    <x v="0"/>
  </r>
  <r>
    <n v="1990137318"/>
    <s v="Hellen Kathao Kobia"/>
    <s v="Active"/>
    <s v="female"/>
    <d v="1970-01-02T00:00:00"/>
    <x v="8"/>
    <x v="0"/>
  </r>
  <r>
    <n v="1990143725"/>
    <s v="Mariam Nyambura Ngugi"/>
    <s v="Active"/>
    <s v="female"/>
    <d v="1965-02-23T00:00:00"/>
    <x v="2"/>
    <x v="0"/>
  </r>
  <r>
    <n v="1990165939"/>
    <s v="Gladys Kerubo Ogega"/>
    <s v="Active"/>
    <s v="female"/>
    <d v="1968-11-01T00:00:00"/>
    <x v="6"/>
    <x v="0"/>
  </r>
  <r>
    <n v="1991016109"/>
    <s v="James Maina Gichero"/>
    <s v="Active"/>
    <s v="male"/>
    <d v="1966-07-01T00:00:00"/>
    <x v="3"/>
    <x v="0"/>
  </r>
  <r>
    <n v="1991016858"/>
    <s v="Christopher Mwangi Kamau"/>
    <s v="Active"/>
    <s v="male"/>
    <d v="1970-05-05T00:00:00"/>
    <x v="8"/>
    <x v="0"/>
  </r>
  <r>
    <n v="1991042346"/>
    <s v="Samson Musila Kalungu"/>
    <s v="Active"/>
    <s v="male"/>
    <d v="1969-11-23T00:00:00"/>
    <x v="8"/>
    <x v="0"/>
  </r>
  <r>
    <n v="1991059050"/>
    <s v="Emily Atieno Nyarato"/>
    <s v="Active"/>
    <s v="female"/>
    <d v="1968-12-22T00:00:00"/>
    <x v="6"/>
    <x v="0"/>
  </r>
  <r>
    <n v="1991062192"/>
    <s v="Rose Akose Malova"/>
    <s v="Active"/>
    <s v="female"/>
    <d v="1965-07-25T00:00:00"/>
    <x v="2"/>
    <x v="0"/>
  </r>
  <r>
    <n v="1991090056"/>
    <s v="Morice Okech Motegi"/>
    <s v="Active"/>
    <s v="male"/>
    <d v="1967-07-01T00:00:00"/>
    <x v="4"/>
    <x v="0"/>
  </r>
  <r>
    <n v="1991099068"/>
    <s v="Rael  Akhahenda"/>
    <s v="Active"/>
    <s v="female"/>
    <d v="1972-08-30T00:00:00"/>
    <x v="9"/>
    <x v="0"/>
  </r>
  <r>
    <n v="1992017310"/>
    <s v="Stephen Njoroge Nyoike"/>
    <s v="Active"/>
    <s v="male"/>
    <d v="1965-10-08T00:00:00"/>
    <x v="2"/>
    <x v="0"/>
  </r>
  <r>
    <n v="1992017336"/>
    <s v="James Ndunda Munguti"/>
    <s v="Active"/>
    <s v="male"/>
    <d v="1965-08-22T00:00:00"/>
    <x v="2"/>
    <x v="0"/>
  </r>
  <r>
    <n v="1992017360"/>
    <s v="Godffrey Odhiambo Otieno"/>
    <s v="Active"/>
    <s v="male"/>
    <d v="1964-08-03T00:00:00"/>
    <x v="0"/>
    <x v="0"/>
  </r>
  <r>
    <n v="1992017378"/>
    <s v="Stanley Mutwii Timonah Wambua"/>
    <s v="Active"/>
    <s v="male"/>
    <d v="1967-11-19T00:00:00"/>
    <x v="7"/>
    <x v="0"/>
  </r>
  <r>
    <n v="1992017394"/>
    <s v="Dickson Amburuka Makuba"/>
    <s v="Active"/>
    <s v="male"/>
    <d v="1964-07-01T00:00:00"/>
    <x v="0"/>
    <x v="0"/>
  </r>
  <r>
    <n v="1992017409"/>
    <s v="Mwavu Michael Musyoka"/>
    <s v="Active"/>
    <s v="male"/>
    <d v="1964-03-07T00:00:00"/>
    <x v="0"/>
    <x v="0"/>
  </r>
  <r>
    <n v="1992017433"/>
    <s v="Elias Rutere Nyaga"/>
    <s v="Active"/>
    <s v="male"/>
    <d v="1966-07-01T00:00:00"/>
    <x v="3"/>
    <x v="0"/>
  </r>
  <r>
    <n v="1992017459"/>
    <s v="Andrew Amina Imbwaga"/>
    <s v="Active"/>
    <s v="male"/>
    <d v="1967-06-10T00:00:00"/>
    <x v="4"/>
    <x v="0"/>
  </r>
  <r>
    <n v="1992017467"/>
    <s v="David  Ngesa"/>
    <s v="Active"/>
    <s v="male"/>
    <d v="1965-11-14T00:00:00"/>
    <x v="3"/>
    <x v="0"/>
  </r>
  <r>
    <n v="1992019435"/>
    <s v="Hellen Muthoni Wanyoike"/>
    <s v="Active"/>
    <s v="female"/>
    <d v="1970-05-20T00:00:00"/>
    <x v="8"/>
    <x v="0"/>
  </r>
  <r>
    <n v="1992019443"/>
    <s v="Benson Stephen Were"/>
    <s v="Active"/>
    <s v="male"/>
    <d v="1964-02-02T00:00:00"/>
    <x v="0"/>
    <x v="0"/>
  </r>
  <r>
    <n v="1992019508"/>
    <s v="Lucy Wangui Wachira"/>
    <s v="Active"/>
    <s v="female"/>
    <d v="1964-03-02T00:00:00"/>
    <x v="0"/>
    <x v="0"/>
  </r>
  <r>
    <n v="1992019516"/>
    <s v="Daniel Mutegi Alphaxard"/>
    <s v="Active"/>
    <s v="male"/>
    <d v="1964-12-12T00:00:00"/>
    <x v="2"/>
    <x v="0"/>
  </r>
  <r>
    <n v="1992019540"/>
    <s v="Milcah Wanjiku Mwangangi"/>
    <s v="Active"/>
    <s v="female"/>
    <d v="1967-06-26T00:00:00"/>
    <x v="4"/>
    <x v="0"/>
  </r>
  <r>
    <n v="1992019558"/>
    <s v="Ali Maina Njoroge"/>
    <s v="Active"/>
    <s v="male"/>
    <d v="1970-04-08T00:00:00"/>
    <x v="8"/>
    <x v="0"/>
  </r>
  <r>
    <n v="1992019621"/>
    <s v="Maurice Vidija Muliango"/>
    <s v="Active"/>
    <s v="female"/>
    <d v="1968-12-02T00:00:00"/>
    <x v="6"/>
    <x v="0"/>
  </r>
  <r>
    <n v="1992019647"/>
    <s v="Johnstone Matheka Kitema"/>
    <s v="Active"/>
    <s v="male"/>
    <d v="1968-08-22T00:00:00"/>
    <x v="7"/>
    <x v="0"/>
  </r>
  <r>
    <n v="1992019655"/>
    <s v="Milkah Wanjiru Mwangi"/>
    <s v="Active"/>
    <s v="female"/>
    <d v="1970-01-01T00:00:00"/>
    <x v="8"/>
    <x v="0"/>
  </r>
  <r>
    <n v="1992019663"/>
    <s v="Mary Njeri Elijah"/>
    <s v="Active"/>
    <s v="female"/>
    <d v="1968-10-29T00:00:00"/>
    <x v="6"/>
    <x v="0"/>
  </r>
  <r>
    <n v="1992019689"/>
    <s v="Winnie Wambui Kiraka"/>
    <s v="Active"/>
    <s v="female"/>
    <d v="1970-11-03T00:00:00"/>
    <x v="10"/>
    <x v="0"/>
  </r>
  <r>
    <n v="1992019702"/>
    <s v="Reuben Kipkorir Kosgei"/>
    <s v="Active"/>
    <s v="male"/>
    <d v="1967-11-14T00:00:00"/>
    <x v="7"/>
    <x v="0"/>
  </r>
  <r>
    <n v="1992019736"/>
    <s v="George Miingi Kamande"/>
    <s v="Active"/>
    <s v="male"/>
    <d v="1969-04-06T00:00:00"/>
    <x v="6"/>
    <x v="0"/>
  </r>
  <r>
    <n v="1992019778"/>
    <s v="Rhoda  ONDIMA"/>
    <s v="Active"/>
    <s v="female"/>
    <d v="1967-12-12T00:00:00"/>
    <x v="7"/>
    <x v="0"/>
  </r>
  <r>
    <n v="1992019786"/>
    <s v="Daniel Ochieng Okoo"/>
    <s v="Active"/>
    <s v="male"/>
    <d v="1967-06-05T00:00:00"/>
    <x v="4"/>
    <x v="0"/>
  </r>
  <r>
    <n v="1992019794"/>
    <s v="Thomas Orenge Sunda"/>
    <s v="Active"/>
    <s v="male"/>
    <d v="1967-08-15T00:00:00"/>
    <x v="4"/>
    <x v="0"/>
  </r>
  <r>
    <n v="1992019809"/>
    <s v="Stanslaus Mutua Nzuki"/>
    <s v="Active"/>
    <s v="male"/>
    <d v="1967-04-07T00:00:00"/>
    <x v="4"/>
    <x v="0"/>
  </r>
  <r>
    <n v="1992030669"/>
    <s v="Joyce Gathoni Kimani"/>
    <s v="Active"/>
    <s v="female"/>
    <d v="1967-10-05T00:00:00"/>
    <x v="4"/>
    <x v="0"/>
  </r>
  <r>
    <n v="1992046466"/>
    <s v="Damaris  Jackline V. Lugalia"/>
    <s v="Active"/>
    <s v="female"/>
    <d v="1970-01-30T00:00:00"/>
    <x v="8"/>
    <x v="0"/>
  </r>
  <r>
    <n v="1992054401"/>
    <s v="Paul Maina Nderitu"/>
    <s v="Active"/>
    <s v="male"/>
    <d v="1965-05-05T00:00:00"/>
    <x v="2"/>
    <x v="0"/>
  </r>
  <r>
    <n v="1992056063"/>
    <s v="John Gitau Mburu"/>
    <s v="Active"/>
    <s v="male"/>
    <d v="1968-01-03T00:00:00"/>
    <x v="7"/>
    <x v="0"/>
  </r>
  <r>
    <n v="1993025277"/>
    <s v="Tabitha Gathoni Weru"/>
    <s v="Active"/>
    <s v="female"/>
    <d v="1968-10-01T00:00:00"/>
    <x v="7"/>
    <x v="0"/>
  </r>
  <r>
    <n v="1993028966"/>
    <s v="Vivianne Moraa Nyarunda"/>
    <s v="Active"/>
    <s v="female"/>
    <d v="1970-01-21T00:00:00"/>
    <x v="8"/>
    <x v="0"/>
  </r>
  <r>
    <n v="1993028974"/>
    <s v="John Makau Kyeva Yale"/>
    <s v="Active"/>
    <s v="male"/>
    <d v="1964-03-15T00:00:00"/>
    <x v="0"/>
    <x v="0"/>
  </r>
  <r>
    <n v="1993067164"/>
    <s v="Rose  Ayugu"/>
    <s v="Active"/>
    <s v="female"/>
    <d v="1969-03-13T00:00:00"/>
    <x v="6"/>
    <x v="0"/>
  </r>
  <r>
    <n v="1993067635"/>
    <s v="Winifred Muthoki Makoma"/>
    <s v="Active"/>
    <s v="female"/>
    <d v="1970-05-18T00:00:00"/>
    <x v="8"/>
    <x v="0"/>
  </r>
  <r>
    <n v="1994014944"/>
    <s v="Jane Nyambura Kamau"/>
    <s v="Active"/>
    <s v="female"/>
    <d v="1972-12-17T00:00:00"/>
    <x v="11"/>
    <x v="0"/>
  </r>
  <r>
    <n v="1994032667"/>
    <s v="Syombua Beatrice Nzuki"/>
    <s v="Active"/>
    <s v="female"/>
    <d v="1970-01-03T00:00:00"/>
    <x v="8"/>
    <x v="0"/>
  </r>
  <r>
    <n v="1995012432"/>
    <s v="Silas Mutua Mulwah"/>
    <s v="Active"/>
    <s v="male"/>
    <d v="1968-10-10T00:00:00"/>
    <x v="7"/>
    <x v="0"/>
  </r>
  <r>
    <n v="1995012474"/>
    <s v="Benjamin Macharia Muchiri"/>
    <s v="Active"/>
    <s v="male"/>
    <d v="1968-09-18T00:00:00"/>
    <x v="7"/>
    <x v="0"/>
  </r>
  <r>
    <n v="1995012482"/>
    <s v="Paul Kemboi SAmoei"/>
    <s v="Active"/>
    <s v="male"/>
    <d v="1967-02-02T00:00:00"/>
    <x v="4"/>
    <x v="0"/>
  </r>
  <r>
    <n v="1995012490"/>
    <s v="Benjamin Kisiavuki Avusevwa"/>
    <s v="Active"/>
    <s v="male"/>
    <d v="1971-12-23T00:00:00"/>
    <x v="9"/>
    <x v="0"/>
  </r>
  <r>
    <n v="1995012694"/>
    <s v="Patrick Peter Musila Mwaniki"/>
    <s v="Active"/>
    <s v="male"/>
    <d v="1969-08-18T00:00:00"/>
    <x v="6"/>
    <x v="0"/>
  </r>
  <r>
    <n v="1995014060"/>
    <s v="Isaac Kariuki Ndegwa"/>
    <s v="Active"/>
    <s v="male"/>
    <d v="1969-11-29T00:00:00"/>
    <x v="8"/>
    <x v="0"/>
  </r>
  <r>
    <n v="1995014086"/>
    <s v="Simon Mburu Gaitho"/>
    <s v="Active"/>
    <s v="male"/>
    <d v="1970-05-16T00:00:00"/>
    <x v="8"/>
    <x v="0"/>
  </r>
  <r>
    <n v="1995014133"/>
    <s v="William Lituyi Etwasi"/>
    <s v="Active"/>
    <s v="male"/>
    <d v="1967-09-24T00:00:00"/>
    <x v="4"/>
    <x v="0"/>
  </r>
  <r>
    <n v="1995029536"/>
    <s v="Henry Osoro Zaduku"/>
    <s v="Active"/>
    <s v="male"/>
    <d v="1964-06-21T00:00:00"/>
    <x v="0"/>
    <x v="0"/>
  </r>
  <r>
    <n v="1995060956"/>
    <s v="Peter Mburu Kihara"/>
    <s v="Active"/>
    <s v="male"/>
    <d v="1967-04-10T00:00:00"/>
    <x v="4"/>
    <x v="0"/>
  </r>
  <r>
    <n v="1996000242"/>
    <s v="Rosemary  Chepkoech"/>
    <s v="Active"/>
    <s v="female"/>
    <d v="1969-07-01T00:00:00"/>
    <x v="6"/>
    <x v="0"/>
  </r>
  <r>
    <n v="1996038520"/>
    <s v="Annah Purkei Sereya"/>
    <s v="Active"/>
    <s v="female"/>
    <d v="1973-08-15T00:00:00"/>
    <x v="11"/>
    <x v="0"/>
  </r>
  <r>
    <n v="1997030842"/>
    <s v="Vitalice Omondi Ochola"/>
    <s v="Active"/>
    <s v="male"/>
    <d v="1965-11-15T00:00:00"/>
    <x v="3"/>
    <x v="0"/>
  </r>
  <r>
    <n v="1999004643"/>
    <s v="Mary Wanjiru Kimani"/>
    <s v="Active"/>
    <s v="female"/>
    <d v="1970-11-06T00:00:00"/>
    <x v="10"/>
    <x v="0"/>
  </r>
  <r>
    <n v="2002047553"/>
    <s v="Jacqueline Dama Tundu"/>
    <s v="Active"/>
    <s v="female"/>
    <d v="1982-02-05T00:00:00"/>
    <x v="12"/>
    <x v="0"/>
  </r>
  <r>
    <n v="2005002772"/>
    <s v="John Kibet Bore"/>
    <s v="Active"/>
    <s v="male"/>
    <d v="1979-03-17T00:00:00"/>
    <x v="13"/>
    <x v="0"/>
  </r>
  <r>
    <n v="2005002780"/>
    <s v="Benson Karugu Ndungu"/>
    <s v="Active"/>
    <s v="male"/>
    <d v="1978-07-03T00:00:00"/>
    <x v="14"/>
    <x v="0"/>
  </r>
  <r>
    <n v="2005002803"/>
    <s v="James Nganga Kinyanjui"/>
    <s v="Active"/>
    <s v="male"/>
    <d v="1977-03-21T00:00:00"/>
    <x v="15"/>
    <x v="0"/>
  </r>
  <r>
    <n v="2005002811"/>
    <s v="Stephen Ngaruiya Ngugi"/>
    <s v="Active"/>
    <s v="male"/>
    <d v="1977-07-01T00:00:00"/>
    <x v="15"/>
    <x v="0"/>
  </r>
  <r>
    <n v="2005002900"/>
    <s v="Gladys Ndunge Mbaluku"/>
    <s v="Active"/>
    <s v="female"/>
    <d v="1978-04-22T00:00:00"/>
    <x v="14"/>
    <x v="0"/>
  </r>
  <r>
    <n v="2005003095"/>
    <s v="Paul Waweru Ngugi"/>
    <s v="Active"/>
    <s v="male"/>
    <d v="1977-09-02T00:00:00"/>
    <x v="15"/>
    <x v="0"/>
  </r>
  <r>
    <n v="2005003100"/>
    <s v="Hirum Mwangi Mbatia"/>
    <s v="Active"/>
    <s v="male"/>
    <d v="1977-08-10T00:00:00"/>
    <x v="15"/>
    <x v="0"/>
  </r>
  <r>
    <n v="2005003150"/>
    <s v="Johnstone Wanjala Poipoi"/>
    <s v="Active"/>
    <s v="male"/>
    <d v="1978-11-28T00:00:00"/>
    <x v="13"/>
    <x v="0"/>
  </r>
  <r>
    <n v="2006046907"/>
    <s v="Ang'uro Samuel Ouma"/>
    <s v="Active"/>
    <s v="male"/>
    <d v="1980-01-01T00:00:00"/>
    <x v="16"/>
    <x v="0"/>
  </r>
  <r>
    <n v="2006068357"/>
    <s v="Mary Karimi Kamundi"/>
    <s v="Active"/>
    <s v="female"/>
    <d v="1980-09-25T00:00:00"/>
    <x v="16"/>
    <x v="0"/>
  </r>
  <r>
    <n v="2006068551"/>
    <s v="Leah Nyanjugu Wambugu"/>
    <s v="Active"/>
    <s v="female"/>
    <d v="1979-03-25T00:00:00"/>
    <x v="13"/>
    <x v="0"/>
  </r>
  <r>
    <n v="2006069086"/>
    <s v="Tabitha Wambui Mwangi"/>
    <s v="Active"/>
    <s v="female"/>
    <d v="1977-10-28T00:00:00"/>
    <x v="14"/>
    <x v="0"/>
  </r>
  <r>
    <n v="2007003130"/>
    <s v="Agnes Wanjiku Waweru"/>
    <s v="Active"/>
    <s v="female"/>
    <d v="1977-07-17T00:00:00"/>
    <x v="15"/>
    <x v="0"/>
  </r>
  <r>
    <n v="2007003172"/>
    <s v="Rebecca Muthoni Gikonyo"/>
    <s v="Active"/>
    <s v="female"/>
    <d v="1981-03-27T00:00:00"/>
    <x v="17"/>
    <x v="0"/>
  </r>
  <r>
    <n v="2007028685"/>
    <s v="Connie Omondi Juma"/>
    <s v="Active"/>
    <s v="male"/>
    <d v="1975-04-24T00:00:00"/>
    <x v="18"/>
    <x v="0"/>
  </r>
  <r>
    <n v="2007028693"/>
    <s v="Stephen Maingi Chege"/>
    <s v="Active"/>
    <s v="male"/>
    <d v="1979-07-20T00:00:00"/>
    <x v="13"/>
    <x v="0"/>
  </r>
  <r>
    <n v="2007028740"/>
    <s v="Isaac Owoko Otieno"/>
    <s v="Active"/>
    <s v="male"/>
    <d v="1977-07-01T00:00:00"/>
    <x v="15"/>
    <x v="0"/>
  </r>
  <r>
    <n v="2007028758"/>
    <s v="James Odoyo Onguto"/>
    <s v="Active"/>
    <s v="male"/>
    <d v="1964-03-18T00:00:00"/>
    <x v="0"/>
    <x v="0"/>
  </r>
  <r>
    <n v="2007028774"/>
    <s v="John Peter Otieno Abbott"/>
    <s v="Active"/>
    <s v="male"/>
    <d v="1976-01-01T00:00:00"/>
    <x v="19"/>
    <x v="0"/>
  </r>
  <r>
    <n v="2007028839"/>
    <s v="Peter Boniface Muniu"/>
    <s v="Active"/>
    <s v="male"/>
    <d v="1972-02-11T00:00:00"/>
    <x v="9"/>
    <x v="0"/>
  </r>
  <r>
    <n v="2007028889"/>
    <s v="Jonathan Kibet Chepkonga"/>
    <s v="Active"/>
    <s v="male"/>
    <d v="1975-07-01T00:00:00"/>
    <x v="18"/>
    <x v="0"/>
  </r>
  <r>
    <n v="2007028902"/>
    <s v="James Ashiali Wanguba"/>
    <s v="Active"/>
    <s v="male"/>
    <d v="1970-03-21T00:00:00"/>
    <x v="8"/>
    <x v="0"/>
  </r>
  <r>
    <n v="2007028910"/>
    <s v="Jackson Nthiani Luilu"/>
    <s v="Active"/>
    <s v="male"/>
    <d v="1967-03-13T00:00:00"/>
    <x v="4"/>
    <x v="0"/>
  </r>
  <r>
    <n v="2007028936"/>
    <s v="Anthony Gathu Kiragu"/>
    <s v="Active"/>
    <s v="male"/>
    <d v="1968-05-05T00:00:00"/>
    <x v="7"/>
    <x v="0"/>
  </r>
  <r>
    <n v="2007046358"/>
    <s v="Mercy Taabu Kimengei"/>
    <s v="Active"/>
    <s v="female"/>
    <d v="1985-05-11T00:00:00"/>
    <x v="20"/>
    <x v="0"/>
  </r>
  <r>
    <n v="2007046366"/>
    <s v="Eunice Mbula Muasya"/>
    <s v="Active"/>
    <s v="female"/>
    <d v="1980-11-09T00:00:00"/>
    <x v="17"/>
    <x v="0"/>
  </r>
  <r>
    <n v="2008113114"/>
    <s v="Beatrice Madahana Mwenesi"/>
    <s v="Active"/>
    <s v="female"/>
    <d v="1969-11-08T00:00:00"/>
    <x v="8"/>
    <x v="0"/>
  </r>
  <r>
    <n v="2008113115"/>
    <s v="Dinah Kemunto Makori"/>
    <s v="Active"/>
    <s v="female"/>
    <d v="1969-04-25T00:00:00"/>
    <x v="6"/>
    <x v="0"/>
  </r>
  <r>
    <n v="2008113116"/>
    <s v="Kanyua  Charles"/>
    <s v="Active"/>
    <s v="male"/>
    <d v="1968-08-13T00:00:00"/>
    <x v="7"/>
    <x v="0"/>
  </r>
  <r>
    <n v="2008113117"/>
    <s v="Chrispine Odhiambo Osore"/>
    <s v="Active"/>
    <s v="female"/>
    <d v="1972-10-11T00:00:00"/>
    <x v="9"/>
    <x v="0"/>
  </r>
  <r>
    <n v="2008113119"/>
    <s v="Rosebella Chiteri Luchendo"/>
    <s v="Active"/>
    <s v="female"/>
    <d v="1977-08-15T00:00:00"/>
    <x v="15"/>
    <x v="0"/>
  </r>
  <r>
    <n v="2008113120"/>
    <s v="James Otieno Wasore"/>
    <s v="Active"/>
    <s v="male"/>
    <d v="1979-07-03T00:00:00"/>
    <x v="13"/>
    <x v="0"/>
  </r>
  <r>
    <n v="2009033483"/>
    <s v="Phillip Kiogora Nganga"/>
    <s v="Active"/>
    <s v="male"/>
    <d v="1974-02-10T00:00:00"/>
    <x v="21"/>
    <x v="0"/>
  </r>
  <r>
    <n v="2009033484"/>
    <s v="Elias Nganga Njoroge"/>
    <s v="Active"/>
    <s v="male"/>
    <d v="1971-05-24T00:00:00"/>
    <x v="10"/>
    <x v="0"/>
  </r>
  <r>
    <n v="2009055487"/>
    <s v="Rajab Ikunza Mbaruku"/>
    <s v="Active"/>
    <s v="male"/>
    <d v="1971-09-24T00:00:00"/>
    <x v="10"/>
    <x v="0"/>
  </r>
  <r>
    <n v="2009071491"/>
    <s v="Josiah Morara Mauithi Omosa"/>
    <s v="Active"/>
    <s v="male"/>
    <d v="1973-12-25T00:00:00"/>
    <x v="21"/>
    <x v="0"/>
  </r>
  <r>
    <n v="2009083493"/>
    <s v="Rose Dorine Anyango Awino"/>
    <s v="Active"/>
    <s v="female"/>
    <d v="1967-01-25T00:00:00"/>
    <x v="4"/>
    <x v="0"/>
  </r>
  <r>
    <n v="2010051498"/>
    <s v="Caroline Katunge Kiilu"/>
    <s v="Active"/>
    <s v="female"/>
    <d v="1979-06-18T00:00:00"/>
    <x v="13"/>
    <x v="0"/>
  </r>
  <r>
    <n v="2010073500"/>
    <s v="Chrisphine Omondi Okoth"/>
    <s v="Active"/>
    <s v="female"/>
    <d v="1977-12-23T00:00:00"/>
    <x v="14"/>
    <x v="0"/>
  </r>
  <r>
    <n v="2010073501"/>
    <s v="Eric Onyango Odongo"/>
    <s v="Active"/>
    <s v="male"/>
    <d v="1972-07-22T00:00:00"/>
    <x v="9"/>
    <x v="0"/>
  </r>
  <r>
    <n v="2010073502"/>
    <s v="Charles Kariuki Maina"/>
    <s v="Active"/>
    <s v="male"/>
    <d v="1978-08-17T00:00:00"/>
    <x v="14"/>
    <x v="0"/>
  </r>
  <r>
    <n v="2010073503"/>
    <s v="Julius Mahiri Machera"/>
    <s v="Active"/>
    <s v="male"/>
    <d v="1974-06-30T00:00:00"/>
    <x v="21"/>
    <x v="0"/>
  </r>
  <r>
    <n v="2010073505"/>
    <s v="Edward Kiprotich Cheruiyot"/>
    <s v="Active"/>
    <s v="male"/>
    <d v="1974-04-03T00:00:00"/>
    <x v="21"/>
    <x v="0"/>
  </r>
  <r>
    <n v="2010073506"/>
    <s v="Eric Munyao Kimanywa"/>
    <s v="Active"/>
    <s v="male"/>
    <d v="1980-01-01T00:00:00"/>
    <x v="16"/>
    <x v="0"/>
  </r>
  <r>
    <n v="2010073507"/>
    <s v="Ali  Maulid"/>
    <s v="Active"/>
    <s v="male"/>
    <d v="1980-11-06T00:00:00"/>
    <x v="17"/>
    <x v="0"/>
  </r>
  <r>
    <n v="2010073508"/>
    <s v="Catherine Wairimu Kigera"/>
    <s v="Active"/>
    <s v="female"/>
    <d v="1974-12-12T00:00:00"/>
    <x v="18"/>
    <x v="0"/>
  </r>
  <r>
    <n v="2010073509"/>
    <s v="Francis Bukosia Achoka"/>
    <s v="Active"/>
    <s v="male"/>
    <d v="1981-04-22T00:00:00"/>
    <x v="17"/>
    <x v="0"/>
  </r>
  <r>
    <n v="2010105511"/>
    <s v="Fred Mosota Nyantika"/>
    <s v="Active"/>
    <s v="male"/>
    <d v="1975-07-01T00:00:00"/>
    <x v="18"/>
    <x v="0"/>
  </r>
  <r>
    <n v="2010172582"/>
    <s v="Apwokha Frankline Wesonga"/>
    <s v="Active"/>
    <s v="male"/>
    <d v="1980-01-01T00:00:00"/>
    <x v="16"/>
    <x v="0"/>
  </r>
  <r>
    <n v="2011013513"/>
    <s v="Samuel Munene Migwi"/>
    <s v="Active"/>
    <s v="male"/>
    <d v="1975-04-08T00:00:00"/>
    <x v="18"/>
    <x v="0"/>
  </r>
  <r>
    <n v="20120012482"/>
    <s v="Mwenda Samuel Ngugi"/>
    <s v="Active"/>
    <s v="male"/>
    <d v="1980-01-01T00:00:00"/>
    <x v="16"/>
    <x v="0"/>
  </r>
  <r>
    <n v="2012023517"/>
    <s v="Joan Kisali Kavulani"/>
    <s v="Active"/>
    <s v="male"/>
    <d v="1985-02-17T00:00:00"/>
    <x v="20"/>
    <x v="0"/>
  </r>
  <r>
    <n v="2012023519"/>
    <s v="Benard Okoth Ouma"/>
    <s v="Active"/>
    <s v="male"/>
    <d v="1982-03-20T00:00:00"/>
    <x v="12"/>
    <x v="0"/>
  </r>
  <r>
    <n v="2012023520"/>
    <s v="Rodah Kwamboka Mecha"/>
    <s v="Active"/>
    <s v="female"/>
    <d v="1972-12-22T00:00:00"/>
    <x v="11"/>
    <x v="0"/>
  </r>
  <r>
    <n v="2012023521"/>
    <s v="David Ochieng Akunya"/>
    <s v="Active"/>
    <s v="male"/>
    <d v="1983-05-18T00:00:00"/>
    <x v="22"/>
    <x v="0"/>
  </r>
  <r>
    <n v="2012053524"/>
    <s v="Philomena Matinde Munyoro"/>
    <s v="Active"/>
    <s v="female"/>
    <d v="1986-12-10T00:00:00"/>
    <x v="23"/>
    <x v="0"/>
  </r>
  <r>
    <n v="2012073526"/>
    <s v="Pauline Wangui Waweru"/>
    <s v="Active"/>
    <s v="female"/>
    <d v="1975-10-23T00:00:00"/>
    <x v="19"/>
    <x v="0"/>
  </r>
  <r>
    <n v="2012102537"/>
    <s v="Stephen Musyoka Kakungu"/>
    <s v="Active"/>
    <s v="male"/>
    <d v="1987-01-06T00:00:00"/>
    <x v="23"/>
    <x v="0"/>
  </r>
  <r>
    <n v="2012102540"/>
    <s v="Alphonse Dismas Orango"/>
    <s v="Active"/>
    <s v="male"/>
    <d v="1985-08-02T00:00:00"/>
    <x v="20"/>
    <x v="0"/>
  </r>
  <r>
    <n v="2012102543"/>
    <s v="Newton Kigwiri Amugune"/>
    <s v="Active"/>
    <s v="male"/>
    <d v="1987-02-11T00:00:00"/>
    <x v="23"/>
    <x v="0"/>
  </r>
  <r>
    <n v="2012102546"/>
    <s v="Penina Waithira Kamau"/>
    <s v="Active"/>
    <s v="female"/>
    <d v="1985-12-30T00:00:00"/>
    <x v="24"/>
    <x v="0"/>
  </r>
  <r>
    <n v="2012102547"/>
    <s v="Christine Mukami Magu"/>
    <s v="Active"/>
    <s v="female"/>
    <d v="1988-04-24T00:00:00"/>
    <x v="25"/>
    <x v="0"/>
  </r>
  <r>
    <n v="2012103527"/>
    <s v="Charles Omondi Obiero"/>
    <s v="Active"/>
    <s v="male"/>
    <d v="1964-01-10T00:00:00"/>
    <x v="0"/>
    <x v="0"/>
  </r>
  <r>
    <n v="2012104535"/>
    <s v="Pauline Rachel Wangechi Kamau"/>
    <s v="Active"/>
    <s v="female"/>
    <d v="1987-02-22T00:00:00"/>
    <x v="23"/>
    <x v="0"/>
  </r>
  <r>
    <n v="2012104536"/>
    <s v="Anthony  Makau"/>
    <s v="Active"/>
    <s v="male"/>
    <d v="1987-08-10T00:00:00"/>
    <x v="23"/>
    <x v="0"/>
  </r>
  <r>
    <n v="2012104538"/>
    <s v="Justin Rutto Yano"/>
    <s v="Active"/>
    <s v="male"/>
    <d v="1985-01-01T00:00:00"/>
    <x v="20"/>
    <x v="0"/>
  </r>
  <r>
    <n v="2012104539"/>
    <s v="James Gekara Abuga"/>
    <s v="Active"/>
    <s v="male"/>
    <d v="1985-10-03T00:00:00"/>
    <x v="20"/>
    <x v="0"/>
  </r>
  <r>
    <n v="2012104553"/>
    <s v="Linah Waitherero Ngumba"/>
    <s v="Active"/>
    <s v="female"/>
    <d v="1987-07-15T00:00:00"/>
    <x v="23"/>
    <x v="0"/>
  </r>
  <r>
    <n v="2012105533"/>
    <s v="Yvonne Chebet Ronoh"/>
    <s v="Active"/>
    <s v="female"/>
    <d v="1987-11-04T00:00:00"/>
    <x v="25"/>
    <x v="0"/>
  </r>
  <r>
    <n v="2012106544"/>
    <s v="Sarah Bonareri Omache"/>
    <s v="Active"/>
    <s v="female"/>
    <d v="1987-02-03T00:00:00"/>
    <x v="23"/>
    <x v="0"/>
  </r>
  <r>
    <n v="2012107528"/>
    <s v="Gilbert Ngala Mwandeje"/>
    <s v="Active"/>
    <s v="male"/>
    <d v="1984-10-10T00:00:00"/>
    <x v="26"/>
    <x v="0"/>
  </r>
  <r>
    <n v="2012107529"/>
    <s v="Lilian Achieng Onono"/>
    <s v="Active"/>
    <s v="female"/>
    <d v="1987-03-24T00:00:00"/>
    <x v="23"/>
    <x v="0"/>
  </r>
  <r>
    <n v="2012107530"/>
    <s v="Job Nyandwaki Mose"/>
    <s v="Active"/>
    <s v="male"/>
    <d v="1986-10-22T00:00:00"/>
    <x v="23"/>
    <x v="0"/>
  </r>
  <r>
    <n v="2012107531"/>
    <s v="George Muriithi Magara"/>
    <s v="Active"/>
    <s v="male"/>
    <d v="1983-04-14T00:00:00"/>
    <x v="22"/>
    <x v="0"/>
  </r>
  <r>
    <n v="2012107532"/>
    <s v="Pius Miri Nganga"/>
    <s v="Active"/>
    <s v="male"/>
    <d v="1985-10-01T00:00:00"/>
    <x v="20"/>
    <x v="0"/>
  </r>
  <r>
    <n v="2012107550"/>
    <s v="Jim Collins Mwenda Kirimi"/>
    <s v="Active"/>
    <s v="male"/>
    <d v="1989-11-07T00:00:00"/>
    <x v="27"/>
    <x v="0"/>
  </r>
  <r>
    <n v="2012107551"/>
    <s v="Peter Maina Wanjohi"/>
    <s v="Active"/>
    <s v="male"/>
    <d v="1985-09-09T00:00:00"/>
    <x v="20"/>
    <x v="0"/>
  </r>
  <r>
    <n v="2012107552"/>
    <s v="Alinoor Hussein Hapicha"/>
    <s v="Active"/>
    <s v="male"/>
    <d v="1986-09-27T00:00:00"/>
    <x v="24"/>
    <x v="0"/>
  </r>
  <r>
    <n v="2012107554"/>
    <s v="Renice Akinyi Bunde"/>
    <s v="Active"/>
    <s v="female"/>
    <d v="1986-01-01T00:00:00"/>
    <x v="24"/>
    <x v="0"/>
  </r>
  <r>
    <n v="2012112559"/>
    <s v="Silvester Mwendwa Maingi"/>
    <s v="Active"/>
    <s v="male"/>
    <d v="1986-09-13T00:00:00"/>
    <x v="24"/>
    <x v="0"/>
  </r>
  <r>
    <n v="2012113557"/>
    <s v="Nickson Kemboi Cherono"/>
    <s v="Active"/>
    <s v="male"/>
    <d v="1978-10-17T00:00:00"/>
    <x v="13"/>
    <x v="0"/>
  </r>
  <r>
    <n v="2012114558"/>
    <s v="Peter Kamau Waithera"/>
    <s v="Active"/>
    <s v="male"/>
    <d v="1986-03-28T00:00:00"/>
    <x v="24"/>
    <x v="0"/>
  </r>
  <r>
    <n v="2012117555"/>
    <s v="Zachary Ochieng Ochola"/>
    <s v="Active"/>
    <s v="male"/>
    <d v="1988-03-15T00:00:00"/>
    <x v="25"/>
    <x v="0"/>
  </r>
  <r>
    <n v="2012125562"/>
    <s v="Maurice Gachunga Kamau"/>
    <s v="Active"/>
    <s v="male"/>
    <d v="1978-03-02T00:00:00"/>
    <x v="14"/>
    <x v="0"/>
  </r>
  <r>
    <n v="2013063563"/>
    <s v="Pamela Atieno Okech"/>
    <s v="Active"/>
    <s v="female"/>
    <d v="1971-05-30T00:00:00"/>
    <x v="10"/>
    <x v="0"/>
  </r>
  <r>
    <n v="2013073564"/>
    <s v="Charles Omondi Obudho"/>
    <s v="Active"/>
    <s v="male"/>
    <d v="1973-06-10T00:00:00"/>
    <x v="11"/>
    <x v="0"/>
  </r>
  <r>
    <n v="2013126566"/>
    <s v="Salome Wangari Kihara"/>
    <s v="Active"/>
    <s v="female"/>
    <d v="1973-08-03T00:00:00"/>
    <x v="11"/>
    <x v="0"/>
  </r>
  <r>
    <n v="20140000264"/>
    <s v="Muinde Charles Mutua"/>
    <s v="Active"/>
    <s v="male"/>
    <d v="1972-07-01T00:00:00"/>
    <x v="9"/>
    <x v="0"/>
  </r>
  <r>
    <n v="2014021568"/>
    <s v="Thadeus Okuduba Odinga"/>
    <s v="Active"/>
    <s v="male"/>
    <d v="1975-10-21T00:00:00"/>
    <x v="19"/>
    <x v="0"/>
  </r>
  <r>
    <n v="2014123569"/>
    <s v="Caroline Atieno Omenya"/>
    <s v="Active"/>
    <s v="female"/>
    <d v="1981-02-04T00:00:00"/>
    <x v="17"/>
    <x v="0"/>
  </r>
  <r>
    <n v="2015013570"/>
    <s v="Hanniel Nyingi Kabugua"/>
    <s v="Active"/>
    <s v="female"/>
    <d v="1970-01-01T00:00:00"/>
    <x v="8"/>
    <x v="0"/>
  </r>
  <r>
    <n v="2015113571"/>
    <s v="Ogwoka Samuel Maosa"/>
    <s v="Active"/>
    <s v="male"/>
    <d v="1976-08-21T00:00:00"/>
    <x v="19"/>
    <x v="0"/>
  </r>
  <r>
    <n v="2015113572"/>
    <s v="Vilungoh Badru Mwishame"/>
    <s v="Active"/>
    <s v="female"/>
    <d v="1979-05-18T00:00:00"/>
    <x v="13"/>
    <x v="0"/>
  </r>
  <r>
    <n v="2015113573"/>
    <s v="Kekovole Anthony Odanga"/>
    <s v="Active"/>
    <s v="male"/>
    <d v="1980-09-04T00:00:00"/>
    <x v="16"/>
    <x v="0"/>
  </r>
  <r>
    <n v="2015113574"/>
    <s v="Mwathi Felix Kioko"/>
    <s v="Active"/>
    <s v="male"/>
    <d v="1982-01-14T00:00:00"/>
    <x v="12"/>
    <x v="0"/>
  </r>
  <r>
    <n v="2015113575"/>
    <s v="Wambugu Tabitha Nyaguthii"/>
    <s v="Active"/>
    <s v="female"/>
    <d v="1980-08-22T00:00:00"/>
    <x v="16"/>
    <x v="0"/>
  </r>
  <r>
    <n v="2015113576"/>
    <s v="Mohammed Abdihakim Abdi"/>
    <s v="Active"/>
    <s v="male"/>
    <d v="1991-01-01T00:00:00"/>
    <x v="28"/>
    <x v="0"/>
  </r>
  <r>
    <n v="2015113577"/>
    <s v="Akeyo Lilian Awuor"/>
    <s v="Active"/>
    <s v="female"/>
    <d v="1976-06-04T00:00:00"/>
    <x v="19"/>
    <x v="0"/>
  </r>
  <r>
    <n v="2015113578"/>
    <s v="Kibor William Toroitich"/>
    <s v="Active"/>
    <s v="male"/>
    <d v="1978-06-03T00:00:00"/>
    <x v="14"/>
    <x v="0"/>
  </r>
  <r>
    <n v="2015113580"/>
    <s v="Olesululu Elijah"/>
    <s v="Active"/>
    <s v="male"/>
    <d v="1983-04-04T00:00:00"/>
    <x v="22"/>
    <x v="0"/>
  </r>
  <r>
    <n v="2015121581"/>
    <s v="George Albert Owino"/>
    <s v="Active"/>
    <s v="male"/>
    <d v="1973-06-20T00:00:00"/>
    <x v="11"/>
    <x v="0"/>
  </r>
  <r>
    <n v="2016005091"/>
    <s v="Mr OTIWI David Shadrack Marisia"/>
    <s v="Active"/>
    <s v="male"/>
    <d v="1980-01-01T00:00:00"/>
    <x v="16"/>
    <x v="0"/>
  </r>
  <r>
    <n v="2016047583"/>
    <s v="Maureen Akinyi Odhiambo"/>
    <s v="Active"/>
    <s v="female"/>
    <d v="1989-09-06T00:00:00"/>
    <x v="29"/>
    <x v="0"/>
  </r>
  <r>
    <n v="2016047585"/>
    <s v="Bashir Maalim Husein"/>
    <s v="Active"/>
    <s v="male"/>
    <d v="1986-11-15T00:00:00"/>
    <x v="23"/>
    <x v="0"/>
  </r>
  <r>
    <n v="2016047586"/>
    <s v="Scholastic Kingi Kongo"/>
    <s v="Active"/>
    <s v="female"/>
    <d v="1989-09-03T00:00:00"/>
    <x v="29"/>
    <x v="0"/>
  </r>
  <r>
    <n v="2016057588"/>
    <s v="James Thuo Gichogu"/>
    <s v="Active"/>
    <s v="male"/>
    <d v="1988-02-25T00:00:00"/>
    <x v="25"/>
    <x v="0"/>
  </r>
  <r>
    <n v="2016081589"/>
    <s v="David Mwangi Gichimu"/>
    <s v="Active"/>
    <s v="male"/>
    <d v="1977-10-16T00:00:00"/>
    <x v="14"/>
    <x v="0"/>
  </r>
  <r>
    <n v="2016097592"/>
    <s v="Yusuf Hass Konse Shanko"/>
    <s v="Active"/>
    <s v="male"/>
    <d v="1989-12-15T00:00:00"/>
    <x v="27"/>
    <x v="0"/>
  </r>
  <r>
    <n v="2016113593"/>
    <s v="Rachel Anyango Okuom"/>
    <s v="Active"/>
    <s v="female"/>
    <d v="1984-01-21T00:00:00"/>
    <x v="26"/>
    <x v="0"/>
  </r>
  <r>
    <n v="2017041601"/>
    <s v="Hassan Mohamed Abdullahi"/>
    <s v="Active"/>
    <s v="male"/>
    <d v="1989-11-13T00:00:00"/>
    <x v="27"/>
    <x v="0"/>
  </r>
  <r>
    <n v="2017043596"/>
    <s v="Hussein Mohammed Hassan"/>
    <s v="Active"/>
    <s v="male"/>
    <d v="1986-01-01T00:00:00"/>
    <x v="24"/>
    <x v="0"/>
  </r>
  <r>
    <n v="2017043597"/>
    <s v="Okuku George Ochieng"/>
    <s v="Active"/>
    <s v="male"/>
    <d v="1979-06-23T00:00:00"/>
    <x v="13"/>
    <x v="0"/>
  </r>
  <r>
    <n v="2017043598"/>
    <s v="Mwicigi John Kiritu"/>
    <s v="Active"/>
    <s v="male"/>
    <d v="1976-12-02T00:00:00"/>
    <x v="15"/>
    <x v="0"/>
  </r>
  <r>
    <n v="2017043599"/>
    <s v="Kavuthu Michael Mutisya"/>
    <s v="Active"/>
    <s v="male"/>
    <d v="1982-10-08T00:00:00"/>
    <x v="12"/>
    <x v="0"/>
  </r>
  <r>
    <n v="2017043600"/>
    <s v="Kero Adenkheir Abdi"/>
    <s v="Active"/>
    <s v="male"/>
    <d v="1988-01-01T00:00:00"/>
    <x v="25"/>
    <x v="0"/>
  </r>
  <r>
    <n v="2017043618"/>
    <s v="Irene Nzisa Owayo"/>
    <s v="Active"/>
    <s v="female"/>
    <d v="1974-05-09T00:00:00"/>
    <x v="21"/>
    <x v="0"/>
  </r>
  <r>
    <n v="2017043619"/>
    <s v="Agness Njoki Gitau"/>
    <s v="Active"/>
    <s v="female"/>
    <d v="1981-04-11T00:00:00"/>
    <x v="17"/>
    <x v="0"/>
  </r>
  <r>
    <n v="2017043620"/>
    <s v="Cathrine Adhiambo Ooko"/>
    <s v="Active"/>
    <s v="female"/>
    <d v="1990-10-10T00:00:00"/>
    <x v="28"/>
    <x v="0"/>
  </r>
  <r>
    <n v="2017053623"/>
    <s v="Hassan Rukia Hussein"/>
    <s v="Active"/>
    <s v="male"/>
    <d v="1970-01-01T00:00:00"/>
    <x v="8"/>
    <x v="0"/>
  </r>
  <r>
    <n v="2017082628"/>
    <s v="Metto Edwin Kipngetich"/>
    <s v="Active"/>
    <s v="male"/>
    <d v="1970-01-01T00:00:00"/>
    <x v="8"/>
    <x v="0"/>
  </r>
  <r>
    <n v="2017082629"/>
    <s v="Chege Benson Muroki"/>
    <s v="Active"/>
    <s v="male"/>
    <d v="1970-01-01T00:00:00"/>
    <x v="8"/>
    <x v="0"/>
  </r>
  <r>
    <n v="2017082649"/>
    <s v="Kemei Vincent Kipkemboi"/>
    <s v="Active"/>
    <s v="male"/>
    <d v="1989-08-09T00:00:00"/>
    <x v="29"/>
    <x v="0"/>
  </r>
  <r>
    <n v="2017082674"/>
    <s v="Karanja Monica Mugure"/>
    <s v="Active"/>
    <s v="female"/>
    <d v="1986-09-25T00:00:00"/>
    <x v="24"/>
    <x v="0"/>
  </r>
  <r>
    <n v="2017083642"/>
    <s v="Musalia Kilasi Eric"/>
    <s v="Active"/>
    <s v="male"/>
    <d v="1987-10-17T00:00:00"/>
    <x v="25"/>
    <x v="0"/>
  </r>
  <r>
    <n v="2017084661"/>
    <s v="Thoya Joseph Chengo"/>
    <s v="Active"/>
    <s v="male"/>
    <d v="1992-07-15T00:00:00"/>
    <x v="30"/>
    <x v="0"/>
  </r>
  <r>
    <n v="2017084671"/>
    <s v="Obunde Collins Kamire"/>
    <s v="Active"/>
    <s v="male"/>
    <d v="1992-11-01T00:00:00"/>
    <x v="31"/>
    <x v="0"/>
  </r>
  <r>
    <n v="2017084677"/>
    <s v="Mulama Cynthia Sarah"/>
    <s v="Active"/>
    <s v="female"/>
    <d v="1989-09-02T00:00:00"/>
    <x v="29"/>
    <x v="0"/>
  </r>
  <r>
    <n v="2017087624"/>
    <s v="Moturi Franklin Mwamba"/>
    <s v="Active"/>
    <s v="male"/>
    <d v="1970-01-01T00:00:00"/>
    <x v="8"/>
    <x v="0"/>
  </r>
  <r>
    <n v="2017087625"/>
    <s v="John Simon Maundu"/>
    <s v="Active"/>
    <s v="male"/>
    <d v="1991-01-18T00:00:00"/>
    <x v="28"/>
    <x v="0"/>
  </r>
  <r>
    <n v="2017087626"/>
    <s v="Mkamburi Beverly"/>
    <s v="Active"/>
    <s v="female"/>
    <d v="1970-01-01T00:00:00"/>
    <x v="8"/>
    <x v="0"/>
  </r>
  <r>
    <n v="2017087627"/>
    <s v="Ouma Emon Oluoch"/>
    <s v="Active"/>
    <s v="male"/>
    <d v="1970-01-01T00:00:00"/>
    <x v="8"/>
    <x v="0"/>
  </r>
  <r>
    <n v="2017087630"/>
    <s v="Mogambi Martin Ogoti"/>
    <s v="Active"/>
    <s v="male"/>
    <d v="1984-02-11T00:00:00"/>
    <x v="26"/>
    <x v="0"/>
  </r>
  <r>
    <n v="2017087631"/>
    <s v="Chepkorir Jackline"/>
    <s v="Active"/>
    <s v="female"/>
    <d v="1992-02-12T00:00:00"/>
    <x v="30"/>
    <x v="0"/>
  </r>
  <r>
    <n v="2017087632"/>
    <s v="Ngari Wachira Lewis"/>
    <s v="Active"/>
    <s v="male"/>
    <d v="1970-01-01T00:00:00"/>
    <x v="8"/>
    <x v="0"/>
  </r>
  <r>
    <n v="2017087633"/>
    <s v="Onchomba Denis Ondicho"/>
    <s v="Active"/>
    <s v="male"/>
    <d v="1980-05-05T00:00:00"/>
    <x v="16"/>
    <x v="0"/>
  </r>
  <r>
    <n v="2017087634"/>
    <s v="Mwangi Anthony Maina"/>
    <s v="Active"/>
    <s v="male"/>
    <d v="1990-09-09T00:00:00"/>
    <x v="27"/>
    <x v="0"/>
  </r>
  <r>
    <n v="2017087635"/>
    <s v="Mwangi Prisca Wangui"/>
    <s v="Active"/>
    <s v="female"/>
    <d v="1992-08-13T00:00:00"/>
    <x v="30"/>
    <x v="0"/>
  </r>
  <r>
    <n v="2017087636"/>
    <s v="Kisilu Phyllis Nthenya"/>
    <s v="Active"/>
    <s v="female"/>
    <d v="1970-01-01T00:00:00"/>
    <x v="8"/>
    <x v="0"/>
  </r>
  <r>
    <n v="2017087637"/>
    <s v="Mukolwe Oliver Buliba"/>
    <s v="Active"/>
    <s v="male"/>
    <d v="1986-01-01T00:00:00"/>
    <x v="24"/>
    <x v="0"/>
  </r>
  <r>
    <n v="2017087638"/>
    <s v="Hussein Ibrahim Abdirahman"/>
    <s v="Active"/>
    <s v="male"/>
    <d v="1988-01-01T00:00:00"/>
    <x v="25"/>
    <x v="0"/>
  </r>
  <r>
    <n v="2017087639"/>
    <s v="Abdullahi Abdiwahab Mohamed"/>
    <s v="Active"/>
    <s v="male"/>
    <d v="1967-05-15T00:00:00"/>
    <x v="4"/>
    <x v="0"/>
  </r>
  <r>
    <n v="2017087640"/>
    <s v="Pauline Mmbone Mirembo"/>
    <s v="Active"/>
    <s v="female"/>
    <d v="1986-06-18T00:00:00"/>
    <x v="24"/>
    <x v="0"/>
  </r>
  <r>
    <n v="2017087641"/>
    <s v="Kipkirwok Philemon Kiprono"/>
    <s v="Active"/>
    <s v="female"/>
    <d v="1970-01-01T00:00:00"/>
    <x v="8"/>
    <x v="0"/>
  </r>
  <r>
    <n v="2017087643"/>
    <s v="Maina Peter Ruiru"/>
    <s v="Active"/>
    <s v="male"/>
    <d v="1970-01-01T00:00:00"/>
    <x v="8"/>
    <x v="0"/>
  </r>
  <r>
    <n v="2017087644"/>
    <s v="Gichemi Ephantus Kuria"/>
    <s v="Active"/>
    <s v="male"/>
    <d v="1970-01-01T00:00:00"/>
    <x v="8"/>
    <x v="0"/>
  </r>
  <r>
    <n v="2017087645"/>
    <s v="Obura Beuter Nyamongo"/>
    <s v="Active"/>
    <s v="male"/>
    <d v="1983-02-01T00:00:00"/>
    <x v="22"/>
    <x v="0"/>
  </r>
  <r>
    <n v="2017087646"/>
    <s v="Dahir Katra Sugow"/>
    <s v="Active"/>
    <s v="male"/>
    <d v="1992-09-23T00:00:00"/>
    <x v="30"/>
    <x v="0"/>
  </r>
  <r>
    <n v="2017087647"/>
    <s v="Abutto Praxedes Awour"/>
    <s v="Active"/>
    <s v="male"/>
    <d v="1989-05-05T00:00:00"/>
    <x v="29"/>
    <x v="0"/>
  </r>
  <r>
    <n v="2017087648"/>
    <s v="Dede Kennedy Onyango"/>
    <s v="Active"/>
    <s v="male"/>
    <d v="1970-01-01T00:00:00"/>
    <x v="8"/>
    <x v="0"/>
  </r>
  <r>
    <n v="2017087658"/>
    <s v="Mwinzi Reuben Kalungu"/>
    <s v="Active"/>
    <s v="male"/>
    <d v="1970-01-01T00:00:00"/>
    <x v="8"/>
    <x v="0"/>
  </r>
  <r>
    <n v="2017087660"/>
    <s v="Wambua Emily Mueni"/>
    <s v="Active"/>
    <s v="female"/>
    <d v="1970-01-01T00:00:00"/>
    <x v="8"/>
    <x v="0"/>
  </r>
  <r>
    <n v="2017087662"/>
    <s v="Opiyo Phelister Awour"/>
    <s v="Active"/>
    <s v="female"/>
    <d v="1990-10-12T00:00:00"/>
    <x v="28"/>
    <x v="0"/>
  </r>
  <r>
    <n v="2017087663"/>
    <s v="Ndungu Lilian Wanjiku"/>
    <s v="Active"/>
    <s v="female"/>
    <d v="1970-01-01T00:00:00"/>
    <x v="8"/>
    <x v="0"/>
  </r>
  <r>
    <n v="2017087664"/>
    <s v="Leparsaiya Samuel Ltonosi"/>
    <s v="Active"/>
    <s v="male"/>
    <d v="1992-05-04T00:00:00"/>
    <x v="30"/>
    <x v="0"/>
  </r>
  <r>
    <n v="2017087665"/>
    <s v="Kiprop Ronard Kirui"/>
    <s v="Active"/>
    <s v="male"/>
    <d v="1988-09-22T00:00:00"/>
    <x v="25"/>
    <x v="0"/>
  </r>
  <r>
    <n v="2017087667"/>
    <s v="Lumumba Annalice Injendi"/>
    <s v="Active"/>
    <s v="female"/>
    <d v="1985-08-19T00:00:00"/>
    <x v="20"/>
    <x v="0"/>
  </r>
  <r>
    <n v="2017087668"/>
    <s v="Orwa Jared"/>
    <s v="Active"/>
    <s v="male"/>
    <d v="1986-01-01T00:00:00"/>
    <x v="24"/>
    <x v="0"/>
  </r>
  <r>
    <n v="2017087669"/>
    <s v="Nambisia Cindy Namaemba"/>
    <s v="Active"/>
    <s v="female"/>
    <d v="1993-04-05T00:00:00"/>
    <x v="31"/>
    <x v="0"/>
  </r>
  <r>
    <n v="2017087670"/>
    <s v="Kipngetich Vincent Mutai"/>
    <s v="Active"/>
    <s v="male"/>
    <d v="1970-01-01T00:00:00"/>
    <x v="8"/>
    <x v="0"/>
  </r>
  <r>
    <n v="2017087672"/>
    <s v="Juma Felix Omondi"/>
    <s v="Active"/>
    <s v="male"/>
    <d v="1970-01-01T00:00:00"/>
    <x v="8"/>
    <x v="0"/>
  </r>
  <r>
    <n v="2017087673"/>
    <s v="Chepkonga Philemon Kipkorir"/>
    <s v="Active"/>
    <s v="male"/>
    <d v="1983-04-11T00:00:00"/>
    <x v="22"/>
    <x v="0"/>
  </r>
  <r>
    <n v="2017087675"/>
    <s v="Lopuo John"/>
    <s v="Active"/>
    <s v="male"/>
    <d v="1970-01-01T00:00:00"/>
    <x v="8"/>
    <x v="0"/>
  </r>
  <r>
    <n v="2017087676"/>
    <s v="Mutwiri Caroline Gatwiri"/>
    <s v="Active"/>
    <s v="female"/>
    <d v="1970-01-01T00:00:00"/>
    <x v="8"/>
    <x v="0"/>
  </r>
  <r>
    <n v="2017102678"/>
    <s v="Munywoki Rogers Mumo"/>
    <s v="Active"/>
    <s v="male"/>
    <d v="1970-02-10T00:00:00"/>
    <x v="8"/>
    <x v="0"/>
  </r>
  <r>
    <n v="20180002582"/>
    <s v="Kurgat Emmanuel Kirwa"/>
    <s v="Active"/>
    <s v="male"/>
    <d v="1980-01-01T00:00:00"/>
    <x v="16"/>
    <x v="0"/>
  </r>
  <r>
    <n v="2018052697"/>
    <s v="Sammy Kiprop Kibet "/>
    <s v="Active"/>
    <s v="male"/>
    <d v="1988-01-13T00:00:00"/>
    <x v="25"/>
    <x v="0"/>
  </r>
  <r>
    <n v="2018056698"/>
    <s v="Geoffrey Kariuki Gichunji"/>
    <s v="Active"/>
    <s v="male"/>
    <d v="1970-01-01T00:00:00"/>
    <x v="8"/>
    <x v="0"/>
  </r>
  <r>
    <n v="20190073744"/>
    <s v="Philip Doris Syombua"/>
    <s v="Active"/>
    <s v="male"/>
    <d v="1991-05-03T00:00:00"/>
    <x v="28"/>
    <x v="0"/>
  </r>
  <r>
    <n v="20190073986"/>
    <s v="MWANGI HILARY MACHARIA"/>
    <s v="Active"/>
    <s v="male"/>
    <d v="1987-02-12T00:00:00"/>
    <x v="23"/>
    <x v="0"/>
  </r>
  <r>
    <n v="20190073995"/>
    <s v="DIISOW MOHAMED HUSSEIN"/>
    <s v="Active"/>
    <s v="male"/>
    <d v="1993-01-01T00:00:00"/>
    <x v="31"/>
    <x v="0"/>
  </r>
  <r>
    <n v="20190074009"/>
    <s v="ABDI OSMAN IBRAHIM"/>
    <s v="Active"/>
    <s v="male"/>
    <d v="1989-06-13T00:00:00"/>
    <x v="29"/>
    <x v="0"/>
  </r>
  <r>
    <n v="20190074018"/>
    <s v="IBRAHIM ABDULLAHI TULICHA"/>
    <s v="Active"/>
    <s v="male"/>
    <d v="1983-05-05T00:00:00"/>
    <x v="22"/>
    <x v="0"/>
  </r>
  <r>
    <n v="20190074027"/>
    <s v="MATHU CURTIS"/>
    <s v="Active"/>
    <s v="male"/>
    <d v="1991-10-05T00:00:00"/>
    <x v="28"/>
    <x v="0"/>
  </r>
  <r>
    <n v="20190074036"/>
    <s v="MAINA ANTONINA WANGARI"/>
    <s v="Active"/>
    <s v="male"/>
    <d v="1983-07-19T00:00:00"/>
    <x v="22"/>
    <x v="0"/>
  </r>
  <r>
    <n v="20190074045"/>
    <s v="OKEROH GRACE RENICE"/>
    <s v="Active"/>
    <s v="female"/>
    <d v="1986-05-05T00:00:00"/>
    <x v="24"/>
    <x v="0"/>
  </r>
  <r>
    <n v="20190074054"/>
    <s v="OGIRO GEORGE OTIENO"/>
    <s v="Active"/>
    <s v="male"/>
    <d v="1977-07-04T00:00:00"/>
    <x v="15"/>
    <x v="0"/>
  </r>
  <r>
    <n v="20190074063"/>
    <s v="OGOLLA JOSEPH OTIENO"/>
    <s v="Active"/>
    <s v="male"/>
    <d v="1977-07-04T00:00:00"/>
    <x v="15"/>
    <x v="0"/>
  </r>
  <r>
    <n v="20190074072"/>
    <s v="Ombongi Evans Nyanumba"/>
    <s v="Active"/>
    <s v="male"/>
    <d v="1981-12-24T00:00:00"/>
    <x v="12"/>
    <x v="0"/>
  </r>
  <r>
    <n v="20190077055"/>
    <s v="Punyua Cecilia Natorua"/>
    <s v="Active"/>
    <s v="female"/>
    <d v="1993-01-20T00:00:00"/>
    <x v="31"/>
    <x v="0"/>
  </r>
  <r>
    <n v="20190082789"/>
    <s v="Musangi Cynthia "/>
    <s v="Active"/>
    <s v="female"/>
    <d v="1980-01-01T00:00:00"/>
    <x v="16"/>
    <x v="0"/>
  </r>
  <r>
    <n v="2019054739"/>
    <s v="Tonui Milton"/>
    <s v="Active"/>
    <s v="male"/>
    <d v="1991-05-03T00:00:00"/>
    <x v="28"/>
    <x v="0"/>
  </r>
  <r>
    <n v="2019054741"/>
    <s v="Hassan Adan"/>
    <s v="Active"/>
    <s v="male"/>
    <d v="1992-06-10T00:00:00"/>
    <x v="30"/>
    <x v="0"/>
  </r>
  <r>
    <n v="2019057718"/>
    <s v="Musyoka Faith Ndanu"/>
    <s v="Active"/>
    <s v="female"/>
    <d v="1991-06-05T00:00:00"/>
    <x v="28"/>
    <x v="0"/>
  </r>
  <r>
    <n v="2019057719"/>
    <s v="Okuom Jerry"/>
    <s v="Active"/>
    <s v="male"/>
    <d v="1992-10-24T00:00:00"/>
    <x v="31"/>
    <x v="0"/>
  </r>
  <r>
    <n v="2019057720"/>
    <s v="Maingi Nicholas"/>
    <s v="Active"/>
    <s v="male"/>
    <d v="1991-12-02T00:00:00"/>
    <x v="30"/>
    <x v="0"/>
  </r>
  <r>
    <n v="2019057721"/>
    <s v="Nyawade Kevin"/>
    <s v="Active"/>
    <s v="male"/>
    <d v="1991-11-21T00:00:00"/>
    <x v="30"/>
    <x v="0"/>
  </r>
  <r>
    <n v="2019057722"/>
    <s v="Muliru Bryan"/>
    <s v="Active"/>
    <s v="male"/>
    <d v="1989-08-05T00:00:00"/>
    <x v="29"/>
    <x v="0"/>
  </r>
  <r>
    <n v="2019057723"/>
    <s v="Bii Eric"/>
    <s v="Active"/>
    <s v="male"/>
    <d v="1990-02-02T00:00:00"/>
    <x v="27"/>
    <x v="0"/>
  </r>
  <r>
    <n v="2019057724"/>
    <s v="Moiyae Esther"/>
    <s v="Active"/>
    <s v="female"/>
    <d v="1995-03-06T00:00:00"/>
    <x v="32"/>
    <x v="0"/>
  </r>
  <r>
    <n v="2019057725"/>
    <s v="Nchobera Janet"/>
    <s v="Active"/>
    <s v="female"/>
    <d v="1980-02-01T00:00:00"/>
    <x v="16"/>
    <x v="0"/>
  </r>
  <r>
    <n v="2019057726"/>
    <s v="Murekio John"/>
    <s v="Active"/>
    <s v="male"/>
    <d v="1983-05-11T00:00:00"/>
    <x v="22"/>
    <x v="0"/>
  </r>
  <r>
    <n v="2019057727"/>
    <s v="Mutiku Francis Mutua"/>
    <s v="Active"/>
    <s v="male"/>
    <d v="1987-07-03T00:00:00"/>
    <x v="23"/>
    <x v="0"/>
  </r>
  <r>
    <n v="2019057728"/>
    <s v="Ndeto Veronica"/>
    <s v="Active"/>
    <s v="female"/>
    <d v="1987-10-01T00:00:00"/>
    <x v="23"/>
    <x v="0"/>
  </r>
  <r>
    <n v="2019057730"/>
    <s v="Kimani Joseph"/>
    <s v="Active"/>
    <s v="male"/>
    <d v="1984-12-23T00:00:00"/>
    <x v="20"/>
    <x v="0"/>
  </r>
  <r>
    <n v="2019057731"/>
    <s v="Osano Moses"/>
    <s v="Active"/>
    <s v="male"/>
    <d v="1982-03-02T00:00:00"/>
    <x v="12"/>
    <x v="0"/>
  </r>
  <r>
    <n v="2019057732"/>
    <s v="Galgallo Guyo Sora"/>
    <s v="Active"/>
    <s v="female"/>
    <d v="1985-02-01T00:00:00"/>
    <x v="20"/>
    <x v="0"/>
  </r>
  <r>
    <n v="2019057733"/>
    <s v="Tekah Harrison Julius"/>
    <s v="Active"/>
    <s v="male"/>
    <d v="1988-11-16T00:00:00"/>
    <x v="29"/>
    <x v="0"/>
  </r>
  <r>
    <n v="2019057734"/>
    <s v="Bowen Simion"/>
    <s v="Active"/>
    <s v="male"/>
    <d v="1986-05-26T00:00:00"/>
    <x v="24"/>
    <x v="0"/>
  </r>
  <r>
    <n v="2019057735"/>
    <s v="Talam Mercy Jepkosgei"/>
    <s v="Active"/>
    <s v="female"/>
    <d v="1996-09-24T00:00:00"/>
    <x v="33"/>
    <x v="0"/>
  </r>
  <r>
    <n v="2019057736"/>
    <s v="Otieno Cedric Omondi"/>
    <s v="Active"/>
    <s v="male"/>
    <d v="1994-05-01T00:00:00"/>
    <x v="34"/>
    <x v="0"/>
  </r>
  <r>
    <n v="2019057737"/>
    <s v="Mwangi Susan Wangui"/>
    <s v="Active"/>
    <s v="female"/>
    <d v="1996-09-06T00:00:00"/>
    <x v="33"/>
    <x v="0"/>
  </r>
  <r>
    <n v="2019057738"/>
    <s v="Oteyo Winnie Kemunto"/>
    <s v="Active"/>
    <s v="female"/>
    <d v="1994-02-13T00:00:00"/>
    <x v="34"/>
    <x v="0"/>
  </r>
  <r>
    <n v="2019057757"/>
    <s v="Yussuf Rashid Shimoi"/>
    <s v="Active"/>
    <s v="male"/>
    <d v="1987-01-02T00:00:00"/>
    <x v="23"/>
    <x v="0"/>
  </r>
  <r>
    <n v="2019057758"/>
    <s v="Sanbur Hassan Adan"/>
    <s v="Active"/>
    <s v="male"/>
    <d v="1995-03-13T00:00:00"/>
    <x v="32"/>
    <x v="0"/>
  </r>
  <r>
    <n v="20200010065"/>
    <s v="Leseketeti Benjamin Nkokot"/>
    <s v="Active"/>
    <s v="male"/>
    <d v="1980-01-01T00:00:00"/>
    <x v="16"/>
    <x v="0"/>
  </r>
  <r>
    <n v="20200010992"/>
    <s v="Matere Benson Kaboro"/>
    <s v="Active"/>
    <s v="male"/>
    <d v="1980-01-01T00:00:00"/>
    <x v="16"/>
    <x v="0"/>
  </r>
  <r>
    <n v="20200018013"/>
    <s v="Adan Yussuf Ahmed"/>
    <s v="Active"/>
    <s v="male"/>
    <d v="1980-01-01T00:00:00"/>
    <x v="16"/>
    <x v="0"/>
  </r>
  <r>
    <n v="20200105828"/>
    <s v="Obonyo Antony Odhiambo"/>
    <s v="Active"/>
    <s v="male"/>
    <d v="1980-01-01T00:00:00"/>
    <x v="16"/>
    <x v="0"/>
  </r>
  <r>
    <n v="20200301660"/>
    <s v="Kiguoya Faith Wambui"/>
    <s v="Active"/>
    <s v="female"/>
    <d v="1979-10-17T00:00:00"/>
    <x v="16"/>
    <x v="0"/>
  </r>
  <r>
    <n v="20200301678"/>
    <s v="Okeyo Tony Ochieng"/>
    <s v="Active"/>
    <s v="male"/>
    <d v="1988-10-22T00:00:00"/>
    <x v="29"/>
    <x v="0"/>
  </r>
  <r>
    <n v="20200301686"/>
    <s v="Ware Shinda Abdullahi"/>
    <s v="Active"/>
    <s v="male"/>
    <d v="1984-03-01T00:00:00"/>
    <x v="26"/>
    <x v="0"/>
  </r>
  <r>
    <n v="20200301694"/>
    <s v="Muasya Caroline Mutio"/>
    <s v="Active"/>
    <s v="female"/>
    <d v="1990-03-16T00:00:00"/>
    <x v="27"/>
    <x v="0"/>
  </r>
  <r>
    <n v="20200301709"/>
    <s v="Ngure Dominic Mwangi"/>
    <s v="Active"/>
    <s v="male"/>
    <d v="1993-03-19T00:00:00"/>
    <x v="31"/>
    <x v="0"/>
  </r>
  <r>
    <n v="20200301717"/>
    <s v="Onyango Michael Osula"/>
    <s v="Active"/>
    <s v="male"/>
    <d v="1996-05-25T00:00:00"/>
    <x v="33"/>
    <x v="0"/>
  </r>
  <r>
    <n v="20210026490"/>
    <s v="Ading Candy Jane Awour"/>
    <s v="Active"/>
    <s v="female"/>
    <d v="1980-01-01T00:00:00"/>
    <x v="16"/>
    <x v="0"/>
  </r>
  <r>
    <n v="20210037491"/>
    <s v="Wesonga Erick "/>
    <s v="Active"/>
    <s v="male"/>
    <d v="1980-01-01T00:00:00"/>
    <x v="16"/>
    <x v="0"/>
  </r>
  <r>
    <n v="20210475225"/>
    <s v="Kemei Dominic Kiptanui"/>
    <s v="Active"/>
    <s v="male"/>
    <d v="1980-01-01T00:00:00"/>
    <x v="16"/>
    <x v="0"/>
  </r>
  <r>
    <n v="20210475233"/>
    <s v="Ewet Eris Dalmas"/>
    <s v="Active"/>
    <s v="male"/>
    <d v="1980-01-01T00:00:00"/>
    <x v="16"/>
    <x v="0"/>
  </r>
  <r>
    <n v="20210475241"/>
    <s v="Mwangi Lydia Wangari"/>
    <s v="Active"/>
    <s v="female"/>
    <d v="1980-01-01T00:00:00"/>
    <x v="16"/>
    <x v="0"/>
  </r>
  <r>
    <n v="20210475259"/>
    <s v="Issak Hawalul Hassan"/>
    <s v="Active"/>
    <s v="male"/>
    <d v="1980-01-01T00:00:00"/>
    <x v="16"/>
    <x v="0"/>
  </r>
  <r>
    <n v="20210475267"/>
    <s v="Ouma Kepha Omondi"/>
    <s v="Active"/>
    <s v="male"/>
    <d v="1980-01-01T00:00:00"/>
    <x v="16"/>
    <x v="0"/>
  </r>
  <r>
    <n v="20210475275"/>
    <s v="Leiyan Fred Kamwaro"/>
    <s v="Active"/>
    <s v="male"/>
    <d v="1980-01-01T00:00:00"/>
    <x v="16"/>
    <x v="0"/>
  </r>
  <r>
    <n v="20210475283"/>
    <s v="Waweru Moses Watatua"/>
    <s v="Active"/>
    <s v="male"/>
    <d v="1980-01-01T00:00:00"/>
    <x v="16"/>
    <x v="0"/>
  </r>
  <r>
    <n v="20210475291"/>
    <s v="Mohamed Hassan Ahmed"/>
    <s v="Active"/>
    <s v="male"/>
    <d v="1980-01-01T00:00:00"/>
    <x v="16"/>
    <x v="0"/>
  </r>
  <r>
    <n v="20210475306"/>
    <s v="Wekesa Paul Juma"/>
    <s v="Active"/>
    <s v="male"/>
    <d v="1980-01-01T00:00:00"/>
    <x v="16"/>
    <x v="0"/>
  </r>
  <r>
    <n v="20210475314"/>
    <s v="Akose Everlyne Rebecah"/>
    <s v="Active"/>
    <s v="female"/>
    <d v="1980-01-01T00:00:00"/>
    <x v="16"/>
    <x v="0"/>
  </r>
  <r>
    <n v="20210475322"/>
    <s v="Warega Dickson Osolo"/>
    <s v="Active"/>
    <s v="male"/>
    <d v="1980-01-01T00:00:00"/>
    <x v="16"/>
    <x v="0"/>
  </r>
  <r>
    <n v="20210475330"/>
    <s v="Okumu Edward Juma"/>
    <s v="Active"/>
    <s v="male"/>
    <d v="1980-01-01T00:00:00"/>
    <x v="16"/>
    <x v="0"/>
  </r>
  <r>
    <n v="20210475348"/>
    <s v="Yalla George Otieno"/>
    <s v="Active"/>
    <s v="male"/>
    <d v="1980-01-01T00:00:00"/>
    <x v="16"/>
    <x v="0"/>
  </r>
  <r>
    <n v="20210475356"/>
    <s v="Mulwa Joseph Vata"/>
    <s v="Active"/>
    <s v="male"/>
    <d v="1980-01-01T00:00:00"/>
    <x v="16"/>
    <x v="0"/>
  </r>
  <r>
    <n v="20210475364"/>
    <s v="Watima Oliver Caleb Wanjala"/>
    <s v="Active"/>
    <s v="male"/>
    <d v="1980-01-01T00:00:00"/>
    <x v="16"/>
    <x v="0"/>
  </r>
  <r>
    <n v="20210475372"/>
    <s v="Agola Edwin Muthune"/>
    <s v="Active"/>
    <s v="male"/>
    <d v="1980-01-01T00:00:00"/>
    <x v="16"/>
    <x v="0"/>
  </r>
  <r>
    <n v="20210475398"/>
    <s v="Onyango Calectus Billy"/>
    <s v="Active"/>
    <s v="male"/>
    <d v="1980-01-01T00:00:00"/>
    <x v="16"/>
    <x v="0"/>
  </r>
  <r>
    <n v="20210475403"/>
    <s v="Akumu Serfine Atieno"/>
    <s v="Active"/>
    <s v="female"/>
    <d v="1980-01-01T00:00:00"/>
    <x v="16"/>
    <x v="0"/>
  </r>
  <r>
    <n v="20210475411"/>
    <s v="Warighe Laura Hannah"/>
    <s v="Active"/>
    <s v="female"/>
    <d v="1980-01-01T00:00:00"/>
    <x v="16"/>
    <x v="0"/>
  </r>
  <r>
    <n v="20210475429"/>
    <s v="Sora Ramlah Hassan"/>
    <s v="Active"/>
    <s v="female"/>
    <d v="1980-01-01T00:00:00"/>
    <x v="16"/>
    <x v="0"/>
  </r>
  <r>
    <n v="20210475437"/>
    <s v="Vincent Orero Obiri"/>
    <s v="Active"/>
    <s v="male"/>
    <d v="1986-12-15T00:00:00"/>
    <x v="23"/>
    <x v="0"/>
  </r>
  <r>
    <n v="20210475453"/>
    <s v="Korir Evans Kipyegon"/>
    <s v="Active"/>
    <s v="male"/>
    <d v="1980-01-01T00:00:00"/>
    <x v="16"/>
    <x v="0"/>
  </r>
  <r>
    <n v="20210475461"/>
    <s v="Mugeni Kennedy "/>
    <s v="Active"/>
    <s v="male"/>
    <d v="1980-01-01T00:00:00"/>
    <x v="16"/>
    <x v="0"/>
  </r>
  <r>
    <n v="20210475479"/>
    <s v="Okao Vivian Kerubo"/>
    <s v="Active"/>
    <s v="female"/>
    <d v="1980-01-01T00:00:00"/>
    <x v="16"/>
    <x v="0"/>
  </r>
  <r>
    <n v="20210475487"/>
    <s v="Kibet Pius Kipkorir"/>
    <s v="Active"/>
    <s v="male"/>
    <d v="1980-01-01T00:00:00"/>
    <x v="16"/>
    <x v="0"/>
  </r>
  <r>
    <n v="20210475495"/>
    <s v="Jobaye Meshack Otieno"/>
    <s v="Active"/>
    <s v="male"/>
    <d v="1980-01-01T00:00:00"/>
    <x v="16"/>
    <x v="0"/>
  </r>
  <r>
    <n v="20210475500"/>
    <s v="Buluma Pheunus Jackson Akumu"/>
    <s v="Active"/>
    <s v="male"/>
    <d v="1980-01-01T00:00:00"/>
    <x v="16"/>
    <x v="0"/>
  </r>
  <r>
    <n v="20210475518"/>
    <s v="Ndundu Maryanne Njoki"/>
    <s v="Active"/>
    <s v="female"/>
    <d v="1980-01-01T00:00:00"/>
    <x v="16"/>
    <x v="0"/>
  </r>
  <r>
    <n v="20210475526"/>
    <s v="Ndinda Boaz Mweu"/>
    <s v="Active"/>
    <s v="male"/>
    <d v="1980-01-01T00:00:00"/>
    <x v="16"/>
    <x v="0"/>
  </r>
  <r>
    <n v="20210475534"/>
    <s v="Otieno Keneddy Humphrey"/>
    <s v="Active"/>
    <s v="male"/>
    <d v="1980-01-01T00:00:00"/>
    <x v="16"/>
    <x v="0"/>
  </r>
  <r>
    <n v="20210475542"/>
    <s v="Kirui Vincent Kiprono"/>
    <s v="Active"/>
    <s v="male"/>
    <d v="1980-01-01T00:00:00"/>
    <x v="16"/>
    <x v="0"/>
  </r>
  <r>
    <n v="20210475550"/>
    <s v="Ahmed Osman Elmi"/>
    <s v="Active"/>
    <s v="male"/>
    <d v="1980-01-01T00:00:00"/>
    <x v="16"/>
    <x v="0"/>
  </r>
  <r>
    <n v="20210475568"/>
    <s v="Wesonga Emmanuel Sikuku"/>
    <s v="Active"/>
    <s v="male"/>
    <d v="1980-01-01T00:00:00"/>
    <x v="16"/>
    <x v="0"/>
  </r>
  <r>
    <n v="20210475576"/>
    <s v="Muriithi Eunice Wanjiru"/>
    <s v="Active"/>
    <s v="female"/>
    <d v="1980-01-01T00:00:00"/>
    <x v="16"/>
    <x v="0"/>
  </r>
  <r>
    <n v="20210475584"/>
    <s v="Salat Abdinoor Mohamed"/>
    <s v="Active"/>
    <s v="male"/>
    <d v="1980-01-01T00:00:00"/>
    <x v="16"/>
    <x v="0"/>
  </r>
  <r>
    <n v="20210475592"/>
    <s v="Aburili Daniela Liona"/>
    <s v="Active"/>
    <s v="male"/>
    <d v="1980-01-01T00:00:00"/>
    <x v="16"/>
    <x v="0"/>
  </r>
  <r>
    <n v="20210475607"/>
    <s v="Kitur Shadrack Kimeli"/>
    <s v="Active"/>
    <s v="male"/>
    <d v="1980-01-01T00:00:00"/>
    <x v="16"/>
    <x v="0"/>
  </r>
  <r>
    <n v="20210475615"/>
    <s v="Baranya Christine Kagendo"/>
    <s v="Active"/>
    <s v="female"/>
    <d v="1980-01-01T00:00:00"/>
    <x v="16"/>
    <x v="0"/>
  </r>
  <r>
    <n v="20210475623"/>
    <s v="Leteipa Samuel Ngoibuni"/>
    <s v="Active"/>
    <s v="male"/>
    <d v="1980-01-01T00:00:00"/>
    <x v="16"/>
    <x v="0"/>
  </r>
  <r>
    <n v="20210475631"/>
    <s v="Adan Abdikadir Abdirahman"/>
    <s v="Active"/>
    <s v="male"/>
    <d v="1980-01-01T00:00:00"/>
    <x v="16"/>
    <x v="0"/>
  </r>
  <r>
    <n v="20210475649"/>
    <s v="Muktar Deka"/>
    <s v="Active"/>
    <s v="female"/>
    <d v="1992-09-20T00:00:00"/>
    <x v="30"/>
    <x v="0"/>
  </r>
  <r>
    <n v="20210475657"/>
    <s v="Wadeguh George Oduor"/>
    <s v="Active"/>
    <s v="male"/>
    <d v="1980-01-01T00:00:00"/>
    <x v="16"/>
    <x v="0"/>
  </r>
  <r>
    <n v="20210475665"/>
    <s v="Saitoti Washington Madadi"/>
    <s v="Active"/>
    <s v="male"/>
    <d v="1980-01-01T00:00:00"/>
    <x v="16"/>
    <x v="0"/>
  </r>
  <r>
    <n v="20210475673"/>
    <s v="Owiti Pascal Ochieng"/>
    <s v="Active"/>
    <s v="male"/>
    <d v="1980-01-01T00:00:00"/>
    <x v="16"/>
    <x v="0"/>
  </r>
  <r>
    <n v="20210475681"/>
    <s v="Ochogo Isaac Otachi"/>
    <s v="Active"/>
    <s v="male"/>
    <d v="1980-01-01T00:00:00"/>
    <x v="16"/>
    <x v="0"/>
  </r>
  <r>
    <n v="20210475699"/>
    <s v="Njogu Joy Waithira"/>
    <s v="Active"/>
    <s v="female"/>
    <d v="1980-01-01T00:00:00"/>
    <x v="16"/>
    <x v="0"/>
  </r>
  <r>
    <n v="20210475704"/>
    <s v="Hassan Mohamed Ahmed"/>
    <s v="Active"/>
    <s v="male"/>
    <d v="1980-01-01T00:00:00"/>
    <x v="16"/>
    <x v="0"/>
  </r>
  <r>
    <n v="20210475712"/>
    <s v="Mwaura Mirriam Njeri"/>
    <s v="Active"/>
    <s v="female"/>
    <d v="1980-01-01T00:00:00"/>
    <x v="16"/>
    <x v="0"/>
  </r>
  <r>
    <n v="20210475720"/>
    <s v="Gicheru John Gathara"/>
    <s v="Active"/>
    <s v="male"/>
    <d v="1980-01-01T00:00:00"/>
    <x v="16"/>
    <x v="0"/>
  </r>
  <r>
    <n v="20210475746"/>
    <s v="Ondieki Esther Kerubo"/>
    <s v="Active"/>
    <s v="female"/>
    <d v="1980-01-01T00:00:00"/>
    <x v="16"/>
    <x v="0"/>
  </r>
  <r>
    <n v="20210475754"/>
    <s v="Nyakango Michael Maina"/>
    <s v="Active"/>
    <s v="male"/>
    <d v="1980-01-01T00:00:00"/>
    <x v="16"/>
    <x v="0"/>
  </r>
  <r>
    <n v="20210475762"/>
    <s v="Sagwe Douglas Nyakango"/>
    <s v="Active"/>
    <s v="male"/>
    <d v="1989-11-03T00:00:00"/>
    <x v="27"/>
    <x v="0"/>
  </r>
  <r>
    <n v="20210475770"/>
    <s v="Macharia Maxwell Kirima"/>
    <s v="Active"/>
    <s v="male"/>
    <d v="1980-01-01T00:00:00"/>
    <x v="16"/>
    <x v="0"/>
  </r>
  <r>
    <n v="20210475788"/>
    <s v="Kamau Pauline Wanjiru"/>
    <s v="Active"/>
    <s v="female"/>
    <d v="1980-01-01T00:00:00"/>
    <x v="16"/>
    <x v="0"/>
  </r>
  <r>
    <n v="20210475796"/>
    <s v="Kerich Kibet Victor"/>
    <s v="Active"/>
    <s v="male"/>
    <d v="1980-01-01T00:00:00"/>
    <x v="16"/>
    <x v="0"/>
  </r>
  <r>
    <n v="20210475801"/>
    <s v="Wangu Samuel Wanjohi"/>
    <s v="Active"/>
    <s v="male"/>
    <d v="1989-08-11T00:00:00"/>
    <x v="29"/>
    <x v="0"/>
  </r>
  <r>
    <n v="20220002642"/>
    <s v="Nambilo Cruyff Matunde"/>
    <s v="Active"/>
    <s v="male"/>
    <d v="1980-01-01T00:00:00"/>
    <x v="16"/>
    <x v="0"/>
  </r>
  <r>
    <n v="20220002650"/>
    <s v="Naigeyo Titus Soloi"/>
    <s v="Active"/>
    <s v="male"/>
    <d v="1980-01-01T00:00:00"/>
    <x v="16"/>
    <x v="0"/>
  </r>
  <r>
    <n v="20220002668"/>
    <s v="Sagire Lucas Robi"/>
    <s v="Active"/>
    <s v="male"/>
    <d v="1991-02-12T00:00:00"/>
    <x v="28"/>
    <x v="0"/>
  </r>
  <r>
    <n v="20220002676"/>
    <s v="Kiprono Liza Jebor"/>
    <s v="Active"/>
    <s v="male"/>
    <d v="1973-12-27T00:00:00"/>
    <x v="21"/>
    <x v="0"/>
  </r>
  <r>
    <n v="20220002692"/>
    <s v="Alwala Vincent Otieno"/>
    <s v="Active"/>
    <s v="male"/>
    <d v="1980-01-01T00:00:00"/>
    <x v="16"/>
    <x v="0"/>
  </r>
  <r>
    <n v="20220002707"/>
    <s v="Muli Januaris Mulwa"/>
    <s v="Active"/>
    <s v="male"/>
    <d v="1986-10-29T00:00:00"/>
    <x v="23"/>
    <x v="0"/>
  </r>
  <r>
    <n v="20220002723"/>
    <s v="Kodhiambo Clifford Owino"/>
    <s v="Active"/>
    <s v="male"/>
    <d v="1980-01-01T00:00:00"/>
    <x v="16"/>
    <x v="0"/>
  </r>
  <r>
    <n v="20220002731"/>
    <s v="Ali Abdi Mohamud"/>
    <s v="Active"/>
    <s v="male"/>
    <d v="1980-01-01T00:00:00"/>
    <x v="16"/>
    <x v="0"/>
  </r>
  <r>
    <n v="20220002749"/>
    <s v="Oliaro Annete Atsieno"/>
    <s v="Active"/>
    <s v="female"/>
    <d v="1980-01-01T00:00:00"/>
    <x v="16"/>
    <x v="0"/>
  </r>
  <r>
    <n v="20220002757"/>
    <s v="Mueke David Mutinda"/>
    <s v="Active"/>
    <s v="male"/>
    <d v="1980-01-01T00:00:00"/>
    <x v="16"/>
    <x v="0"/>
  </r>
  <r>
    <n v="20220002765"/>
    <s v="Ogada Angela Achieng"/>
    <s v="Active"/>
    <s v="female"/>
    <d v="1980-01-01T00:00:00"/>
    <x v="16"/>
    <x v="0"/>
  </r>
  <r>
    <n v="20220024555"/>
    <s v="Mr UBAGA Vincent Nyemba"/>
    <s v="Active"/>
    <s v="male"/>
    <d v="1980-01-01T00:00:00"/>
    <x v="16"/>
    <x v="0"/>
  </r>
  <r>
    <n v="20220041400"/>
    <s v="Wanyonyi Augustine Mang\'oli"/>
    <s v="Active"/>
    <s v="male"/>
    <d v="1980-01-01T00:00:00"/>
    <x v="16"/>
    <x v="0"/>
  </r>
  <r>
    <n v="20220076617"/>
    <s v="Chepkirui Judy Rono"/>
    <s v="Active"/>
    <s v="female"/>
    <d v="1980-01-01T00:00:00"/>
    <x v="16"/>
    <x v="0"/>
  </r>
  <r>
    <n v="20220076625"/>
    <s v="Namatsi Raphael Kwena"/>
    <s v="Active"/>
    <s v="female"/>
    <d v="1980-01-01T00:00:00"/>
    <x v="16"/>
    <x v="0"/>
  </r>
  <r>
    <n v="20220076633"/>
    <s v="Zeinab Ahmed Abdullahi"/>
    <s v="Active"/>
    <s v="male"/>
    <d v="1980-01-01T00:00:00"/>
    <x v="16"/>
    <x v="0"/>
  </r>
  <r>
    <n v="20220076641"/>
    <s v="Otieno Brian Churchiel"/>
    <s v="Active"/>
    <s v="male"/>
    <d v="1991-08-11T00:00:00"/>
    <x v="28"/>
    <x v="0"/>
  </r>
  <r>
    <n v="20220076659"/>
    <s v="Mohamed Barwaqa Yussuf"/>
    <s v="Active"/>
    <s v="male"/>
    <d v="1980-01-01T00:00:00"/>
    <x v="16"/>
    <x v="0"/>
  </r>
  <r>
    <n v="20220076667"/>
    <s v="Mohamed Amina Ahmed"/>
    <s v="Active"/>
    <s v="female"/>
    <d v="1980-01-01T00:00:00"/>
    <x v="16"/>
    <x v="0"/>
  </r>
  <r>
    <n v="20220076675"/>
    <s v="Mwachaga Rachel Chizi"/>
    <s v="Active"/>
    <s v="female"/>
    <d v="1980-01-01T00:00:00"/>
    <x v="16"/>
    <x v="0"/>
  </r>
  <r>
    <n v="20220076683"/>
    <s v="Kemboi Felix Kipchumba"/>
    <s v="Active"/>
    <s v="male"/>
    <d v="1980-01-01T00:00:00"/>
    <x v="16"/>
    <x v="0"/>
  </r>
  <r>
    <n v="20220076691"/>
    <s v="Maina Mary Njoki"/>
    <s v="Active"/>
    <s v="female"/>
    <d v="1980-01-01T00:00:00"/>
    <x v="16"/>
    <x v="0"/>
  </r>
  <r>
    <n v="20220076706"/>
    <s v="Robert Muema Kioko"/>
    <s v="Active"/>
    <s v="male"/>
    <d v="1993-08-16T00:00:00"/>
    <x v="31"/>
    <x v="0"/>
  </r>
  <r>
    <n v="20220076714"/>
    <s v="Mose Monica Kerubo"/>
    <s v="Active"/>
    <s v="female"/>
    <d v="1980-01-01T00:00:00"/>
    <x v="16"/>
    <x v="0"/>
  </r>
  <r>
    <n v="20220076722"/>
    <s v="Aloo Kevin Ochieng"/>
    <s v="Active"/>
    <s v="male"/>
    <d v="1980-01-01T00:00:00"/>
    <x v="16"/>
    <x v="0"/>
  </r>
  <r>
    <n v="20220076730"/>
    <s v="Oluoch Queenter Awuor"/>
    <s v="Active"/>
    <s v="female"/>
    <d v="1994-06-20T00:00:00"/>
    <x v="34"/>
    <x v="0"/>
  </r>
  <r>
    <n v="20220076748"/>
    <s v="Sanya Joseph Ombam"/>
    <s v="Active"/>
    <s v="male"/>
    <d v="1980-01-01T00:00:00"/>
    <x v="16"/>
    <x v="0"/>
  </r>
  <r>
    <n v="20220076756"/>
    <s v="Kamau Rose Wairura"/>
    <s v="Active"/>
    <s v="female"/>
    <d v="1980-01-01T00:00:00"/>
    <x v="16"/>
    <x v="0"/>
  </r>
  <r>
    <n v="20220076764"/>
    <s v="Mutua Franklin Muthangya"/>
    <s v="Active"/>
    <s v="male"/>
    <d v="1980-01-01T00:00:00"/>
    <x v="16"/>
    <x v="0"/>
  </r>
  <r>
    <n v="20220076772"/>
    <s v="Okero Michael Omondi"/>
    <s v="Active"/>
    <s v="male"/>
    <d v="1980-01-01T00:00:00"/>
    <x v="16"/>
    <x v="0"/>
  </r>
  <r>
    <n v="20220076780"/>
    <s v="Said Said Salim"/>
    <s v="Active"/>
    <s v="male"/>
    <d v="1980-01-01T00:00:00"/>
    <x v="16"/>
    <x v="0"/>
  </r>
  <r>
    <n v="20220076798"/>
    <s v="Muhindi James Ndiritu"/>
    <s v="Active"/>
    <s v="male"/>
    <d v="1980-01-01T00:00:00"/>
    <x v="16"/>
    <x v="0"/>
  </r>
  <r>
    <n v="20220076803"/>
    <s v="Chepngetich Pheris "/>
    <s v="Active"/>
    <s v="female"/>
    <d v="1980-01-01T00:00:00"/>
    <x v="16"/>
    <x v="0"/>
  </r>
  <r>
    <n v="20220076811"/>
    <s v="Ochieng David Williams"/>
    <s v="Active"/>
    <s v="male"/>
    <d v="1980-01-01T00:00:00"/>
    <x v="16"/>
    <x v="0"/>
  </r>
  <r>
    <n v="20220076829"/>
    <s v="Abdi Samatar sheikh salat"/>
    <s v="Active"/>
    <s v="male"/>
    <d v="1980-01-01T00:00:00"/>
    <x v="16"/>
    <x v="0"/>
  </r>
  <r>
    <n v="20220076837"/>
    <s v="Aiyan Francis Kamau"/>
    <s v="Active"/>
    <s v="male"/>
    <d v="1980-01-01T00:00:00"/>
    <x v="16"/>
    <x v="0"/>
  </r>
  <r>
    <n v="20220085755"/>
    <s v="Asman Medina Ibrahim"/>
    <s v="Active"/>
    <s v="female"/>
    <d v="1980-01-01T00:00:00"/>
    <x v="16"/>
    <x v="0"/>
  </r>
  <r>
    <n v="20220085763"/>
    <s v="Ndunda Serah Mwikali"/>
    <s v="Active"/>
    <s v="female"/>
    <d v="1980-01-01T00:00:00"/>
    <x v="16"/>
    <x v="0"/>
  </r>
  <r>
    <n v="20220085771"/>
    <s v="Ibrae Galgallo Jillo"/>
    <s v="Active"/>
    <s v="male"/>
    <d v="1980-01-01T00:00:00"/>
    <x v="16"/>
    <x v="0"/>
  </r>
  <r>
    <n v="20220085789"/>
    <s v="Mulongo Beryl Eyama"/>
    <s v="Active"/>
    <s v="female"/>
    <d v="1980-01-01T00:00:00"/>
    <x v="16"/>
    <x v="0"/>
  </r>
  <r>
    <n v="20220153906"/>
    <s v="Mutio Brenda Martha"/>
    <s v="Active"/>
    <s v="female"/>
    <d v="1980-01-01T00:00:00"/>
    <x v="16"/>
    <x v="0"/>
  </r>
  <r>
    <n v="20220153914"/>
    <s v="Ngolei Peter Ltamalan"/>
    <s v="Active"/>
    <s v="male"/>
    <d v="1980-01-01T00:00:00"/>
    <x v="16"/>
    <x v="0"/>
  </r>
  <r>
    <n v="20220153922"/>
    <s v="Githinji Harriet Wawira"/>
    <s v="Active"/>
    <s v="female"/>
    <d v="1980-01-01T00:00:00"/>
    <x v="16"/>
    <x v="0"/>
  </r>
  <r>
    <n v="20220153930"/>
    <s v="Wako Boru Roba"/>
    <s v="Active"/>
    <s v="male"/>
    <d v="1980-01-01T00:00:00"/>
    <x v="16"/>
    <x v="0"/>
  </r>
  <r>
    <n v="20220153948"/>
    <s v="Rashid Mohamed Abdi"/>
    <s v="Active"/>
    <s v="male"/>
    <d v="1980-01-01T00:00:00"/>
    <x v="16"/>
    <x v="0"/>
  </r>
  <r>
    <n v="20220153956"/>
    <s v="Mohamud Abdihakim Mohamed"/>
    <s v="Active"/>
    <s v="male"/>
    <d v="1980-01-01T00:00:00"/>
    <x v="16"/>
    <x v="0"/>
  </r>
  <r>
    <n v="20220153964"/>
    <s v="Kimiti Rhodah Kimiti"/>
    <s v="Active"/>
    <s v="female"/>
    <d v="1980-01-01T00:00:00"/>
    <x v="16"/>
    <x v="0"/>
  </r>
  <r>
    <n v="20220153972"/>
    <s v="Otieno Achieng Olgah"/>
    <s v="Active"/>
    <s v="female"/>
    <d v="1980-01-01T00:00:00"/>
    <x v="16"/>
    <x v="0"/>
  </r>
  <r>
    <n v="20230000058"/>
    <s v="Miss SUMBEIYWO Nancy Jemengich"/>
    <s v="Active"/>
    <s v="female"/>
    <d v="1980-01-01T00:00:00"/>
    <x v="16"/>
    <x v="0"/>
  </r>
  <r>
    <n v="20230000066"/>
    <s v="Miss MWANDORO Celestine Mkawughanga"/>
    <s v="Active"/>
    <s v="female"/>
    <d v="1980-01-01T00:00:00"/>
    <x v="16"/>
    <x v="0"/>
  </r>
  <r>
    <n v="20230001046"/>
    <s v="Ms OLWENY Beatrice Linda"/>
    <s v="Active"/>
    <s v="female"/>
    <d v="1975-01-01T00:00:00"/>
    <x v="18"/>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M0001"/>
    <s v="Allison Hill"/>
    <s v="Active"/>
    <s v="Male"/>
    <d v="1974-12-09T00:00:00"/>
    <d v="2000-07-01T00:00:00"/>
    <d v="2003-12-26T00:00:00"/>
    <n v="1453556"/>
    <n v="90476"/>
    <n v="82819.11"/>
    <m/>
    <n v="173295.11"/>
    <n v="0"/>
    <s v="Okay"/>
    <s v="TRUE"/>
    <b v="1"/>
    <b v="1"/>
    <b v="1"/>
    <n v="25.578082191780823"/>
    <x v="0"/>
    <x v="0"/>
    <n v="20.778082191780822"/>
    <x v="0"/>
    <n v="1906246.21"/>
    <n v="5.0000000000000001E-3"/>
    <n v="0.35435655706081948"/>
  </r>
  <r>
    <s v="M0002"/>
    <s v="Stephanie Miller"/>
    <s v="Active"/>
    <s v="Female"/>
    <d v="1970-06-17T00:00:00"/>
    <d v="1996-10-30T00:00:00"/>
    <d v="1997-11-04T00:00:00"/>
    <n v="433306"/>
    <n v="22310.87"/>
    <n v="26402.16"/>
    <n v="6194.12"/>
    <n v="54907.15"/>
    <n v="0"/>
    <s v="Okay"/>
    <s v="TRUE"/>
    <b v="1"/>
    <b v="1"/>
    <b v="1"/>
    <n v="26.389041095890413"/>
    <x v="1"/>
    <x v="1"/>
    <n v="26.923287671232877"/>
    <x v="1"/>
    <n v="329442.90000000002"/>
    <n v="5.1000000000000004E-3"/>
    <n v="0.67029932638750866"/>
  </r>
  <r>
    <s v="M0003"/>
    <s v="David Guzman"/>
    <s v="Deferred"/>
    <s v="Female"/>
    <d v="1979-12-10T00:00:00"/>
    <d v="2002-07-08T00:00:00"/>
    <d v="2024-08-17T00:00:00"/>
    <n v="1224594"/>
    <n v="88734.64"/>
    <n v="78263.23"/>
    <n v="39146.33"/>
    <n v="206144.2"/>
    <n v="0"/>
    <s v="Okay"/>
    <s v="TRUE"/>
    <b v="1"/>
    <b v="1"/>
    <b v="1"/>
    <n v="22.591780821917808"/>
    <x v="2"/>
    <x v="2"/>
    <n v="0.12054794520547946"/>
    <x v="2"/>
    <n v="3298307.2"/>
    <n v="2.4499999999999999E-3"/>
    <n v="0.16022938162310044"/>
  </r>
  <r>
    <s v="M0004"/>
    <s v="Jennifer Cole"/>
    <s v="Deferred"/>
    <s v="Female"/>
    <d v="1978-09-06T00:00:00"/>
    <d v="2023-04-17T00:00:00"/>
    <d v="2023-04-22T00:00:00"/>
    <n v="1727114"/>
    <n v="110351.47"/>
    <n v="104949.27"/>
    <n v="9599.4599999999991"/>
    <n v="224900.19999999998"/>
    <n v="0"/>
    <s v="Okay"/>
    <s v="TRUE"/>
    <b v="1"/>
    <b v="1"/>
    <b v="1"/>
    <n v="44.641095890410959"/>
    <x v="3"/>
    <x v="2"/>
    <n v="1.4438356164383561"/>
    <x v="3"/>
    <n v="3148602.8"/>
    <n v="2.8E-3"/>
    <n v="0.22289720495348328"/>
  </r>
  <r>
    <s v="M0005"/>
    <s v="Caitlin Henderson"/>
    <s v="Exited"/>
    <s v="Male"/>
    <d v="1978-08-29T00:00:00"/>
    <d v="2001-01-15T00:00:00"/>
    <d v="2008-05-13T00:00:00"/>
    <n v="1805668"/>
    <n v="166798.07"/>
    <n v="144789.84"/>
    <n v="37837.93"/>
    <n v="349425.84"/>
    <n v="0"/>
    <s v="Okay"/>
    <s v="TRUE"/>
    <b v="1"/>
    <b v="1"/>
    <b v="1"/>
    <n v="22.397260273972602"/>
    <x v="3"/>
    <x v="0"/>
    <n v="16.394520547945206"/>
    <x v="3"/>
    <n v="4891961.7600000007"/>
    <n v="3.81E-3"/>
    <n v="0.21490379504448404"/>
  </r>
  <r>
    <s v="M0006"/>
    <s v="Gabrielle Davis"/>
    <s v="Active"/>
    <s v="Female"/>
    <d v="1966-05-01T00:00:00"/>
    <d v="2007-12-19T00:00:00"/>
    <d v="2019-09-01T00:00:00"/>
    <n v="630511"/>
    <n v="48928.93"/>
    <n v="57672.99"/>
    <n v="43776.81"/>
    <n v="150378.72999999998"/>
    <n v="0"/>
    <s v="Okay"/>
    <s v="TRUE"/>
    <b v="1"/>
    <b v="1"/>
    <b v="1"/>
    <n v="41.663013698630138"/>
    <x v="4"/>
    <x v="3"/>
    <n v="5.0849315068493155"/>
    <x v="4"/>
    <n v="300757.45999999996"/>
    <n v="7.1300000000000001E-3"/>
    <n v="0.88908482728674998"/>
  </r>
  <r>
    <s v="M0007"/>
    <s v="Renee Blair"/>
    <s v="Deferred"/>
    <s v="Male"/>
    <d v="1978-03-29T00:00:00"/>
    <d v="1999-12-31T00:00:00"/>
    <d v="2012-11-16T00:00:00"/>
    <n v="492201"/>
    <n v="40883.769999999997"/>
    <n v="43635.3"/>
    <n v="43489.3"/>
    <n v="128008.37000000001"/>
    <n v="0"/>
    <s v="Okay"/>
    <s v="TRUE"/>
    <b v="1"/>
    <b v="1"/>
    <b v="1"/>
    <n v="21.772602739726029"/>
    <x v="3"/>
    <x v="4"/>
    <n v="11.87945205479452"/>
    <x v="3"/>
    <n v="1792117.1800000002"/>
    <n v="3.81E-3"/>
    <n v="0.21490379504448404"/>
  </r>
  <r>
    <s v="M0008"/>
    <s v="Edward Fuller"/>
    <s v="Active"/>
    <s v="Female"/>
    <d v="1984-05-11T00:00:00"/>
    <d v="2015-05-25T00:00:00"/>
    <d v="2018-08-31T00:00:00"/>
    <n v="1465905"/>
    <n v="106528.07"/>
    <n v="134431.57999999999"/>
    <m/>
    <n v="240959.65"/>
    <n v="0"/>
    <s v="Okay"/>
    <s v="TRUE"/>
    <b v="1"/>
    <b v="1"/>
    <b v="1"/>
    <n v="31.057534246575344"/>
    <x v="5"/>
    <x v="4"/>
    <n v="6.087671232876712"/>
    <x v="5"/>
    <n v="4819193"/>
    <n v="1.91E-3"/>
    <n v="8.2941194265961735E-2"/>
  </r>
  <r>
    <s v="M0009"/>
    <s v="Amber Perez"/>
    <s v="Dormant"/>
    <s v="Male"/>
    <d v="1979-06-11T00:00:00"/>
    <d v="1998-06-19T00:00:00"/>
    <d v="2006-05-21T00:00:00"/>
    <n v="1419786"/>
    <n v="120811.03"/>
    <n v="119513.87"/>
    <m/>
    <n v="240324.9"/>
    <n v="0"/>
    <s v="Okay"/>
    <s v="TRUE"/>
    <b v="1"/>
    <b v="1"/>
    <b v="1"/>
    <n v="19.035616438356165"/>
    <x v="6"/>
    <x v="5"/>
    <n v="18.375342465753423"/>
    <x v="6"/>
    <n v="3604873.5"/>
    <n v="3.49E-3"/>
    <n v="0.18203071367981211"/>
  </r>
  <r>
    <s v="M0010"/>
    <s v="Jamie Chavez"/>
    <s v="Deferred"/>
    <s v="Male"/>
    <d v="1966-07-29T00:00:00"/>
    <d v="2001-04-14T00:00:00"/>
    <d v="2013-11-17T00:00:00"/>
    <n v="985359"/>
    <n v="72042.559999999998"/>
    <n v="62567.73"/>
    <n v="35967.29"/>
    <n v="170577.58000000002"/>
    <n v="0"/>
    <s v="Okay"/>
    <s v="TRUE"/>
    <b v="1"/>
    <b v="1"/>
    <b v="1"/>
    <n v="34.734246575342468"/>
    <x v="4"/>
    <x v="6"/>
    <n v="10.876712328767123"/>
    <x v="4"/>
    <n v="341155.16000000003"/>
    <n v="1.155E-2"/>
    <n v="0.88072891668999997"/>
  </r>
  <r>
    <s v="M0011"/>
    <s v="Michael Miles"/>
    <s v="Deferred"/>
    <s v="Female"/>
    <d v="1964-08-10T00:00:00"/>
    <d v="2016-06-23T00:00:00"/>
    <d v="2019-05-22T00:00:00"/>
    <n v="534620"/>
    <n v="32853.68"/>
    <n v="27589.07"/>
    <n v="17048.34"/>
    <n v="77491.09"/>
    <n v="0"/>
    <s v="Okay"/>
    <s v="TRUE"/>
    <b v="1"/>
    <b v="1"/>
    <b v="1"/>
    <n v="51.904109589041099"/>
    <x v="7"/>
    <x v="7"/>
    <n v="5.3643835616438356"/>
    <x v="7"/>
    <n v="0"/>
    <n v="8.5500000000000003E-3"/>
    <n v="1"/>
  </r>
  <r>
    <s v="M0012"/>
    <s v="Danielle Ford"/>
    <s v="Deferred"/>
    <s v="Female"/>
    <d v="1978-02-13T00:00:00"/>
    <d v="2017-07-11T00:00:00"/>
    <d v="2023-05-19T00:00:00"/>
    <n v="1191820"/>
    <n v="98649.25"/>
    <n v="83167.100000000006"/>
    <n v="25648.33"/>
    <n v="207464.68"/>
    <n v="0"/>
    <s v="Okay"/>
    <s v="TRUE"/>
    <b v="1"/>
    <b v="1"/>
    <b v="1"/>
    <n v="39.43287671232877"/>
    <x v="3"/>
    <x v="8"/>
    <n v="1.3698630136986301"/>
    <x v="3"/>
    <n v="2904505.52"/>
    <n v="2.8E-3"/>
    <n v="0.22289720495348328"/>
  </r>
  <r>
    <s v="M0013"/>
    <s v="Melinda Cameron"/>
    <s v="Dormant"/>
    <s v="Male"/>
    <d v="1963-07-23T00:00:00"/>
    <d v="2003-07-18T00:00:00"/>
    <d v="2004-08-19T00:00:00"/>
    <n v="1334430"/>
    <n v="116428.28"/>
    <n v="102682.87"/>
    <n v="24279.52"/>
    <n v="243390.66999999998"/>
    <n v="0"/>
    <s v="Okay"/>
    <s v="TRUE"/>
    <b v="1"/>
    <b v="1"/>
    <b v="1"/>
    <n v="40.013698630136986"/>
    <x v="8"/>
    <x v="9"/>
    <n v="20.12876712328767"/>
    <x v="7"/>
    <n v="0"/>
    <n v="1.546E-2"/>
    <n v="1"/>
  </r>
  <r>
    <s v="M0014"/>
    <s v="Jennifer Jones"/>
    <s v="Exited"/>
    <s v="Female"/>
    <d v="1998-05-07T00:00:00"/>
    <d v="2020-03-05T00:00:00"/>
    <d v="2022-11-07T00:00:00"/>
    <n v="1219897"/>
    <n v="121826.59"/>
    <n v="69432.37"/>
    <n v="39010.199999999997"/>
    <n v="230269.15999999997"/>
    <n v="0"/>
    <s v="Okay"/>
    <s v="TRUE"/>
    <b v="1"/>
    <b v="1"/>
    <b v="1"/>
    <n v="21.843835616438355"/>
    <x v="9"/>
    <x v="10"/>
    <n v="1.8986301369863015"/>
    <x v="8"/>
    <n v="7829151.4399999995"/>
    <n v="1.24E-3"/>
    <n v="3.5743278263014166E-3"/>
  </r>
  <r>
    <s v="M0015"/>
    <s v="Jonathan Wilkerson"/>
    <s v="Active"/>
    <s v="Male"/>
    <d v="1972-12-22T00:00:00"/>
    <d v="2000-08-11T00:00:00"/>
    <d v="2009-08-15T00:00:00"/>
    <n v="2931699"/>
    <n v="170035.9"/>
    <n v="246333.25"/>
    <n v="22314.53"/>
    <n v="438683.68000000005"/>
    <n v="0"/>
    <s v="Okay"/>
    <s v="TRUE"/>
    <b v="1"/>
    <b v="1"/>
    <b v="1"/>
    <n v="27.654794520547945"/>
    <x v="10"/>
    <x v="11"/>
    <n v="15.136986301369863"/>
    <x v="9"/>
    <n v="3948153.1200000006"/>
    <n v="6.0000000000000001E-3"/>
    <n v="0.46809938372992504"/>
  </r>
  <r>
    <s v="M0016"/>
    <s v="Patrick Ryan"/>
    <s v="Exited"/>
    <s v="Female"/>
    <d v="1981-07-13T00:00:00"/>
    <d v="2010-04-30T00:00:00"/>
    <d v="2020-04-02T00:00:00"/>
    <n v="2620397"/>
    <n v="243799.08"/>
    <n v="132524.09"/>
    <n v="35676.97"/>
    <n v="412000.14"/>
    <n v="0"/>
    <s v="Okay"/>
    <s v="TRUE"/>
    <b v="1"/>
    <b v="1"/>
    <b v="1"/>
    <n v="28.816438356164383"/>
    <x v="11"/>
    <x v="12"/>
    <n v="4.4986301369863018"/>
    <x v="10"/>
    <n v="7004002.3799999999"/>
    <n v="2.2899999999999999E-3"/>
    <n v="0.135883087888306"/>
  </r>
  <r>
    <s v="M0017"/>
    <s v="Daniel Bright"/>
    <s v="Dormant"/>
    <s v="Female"/>
    <d v="1994-06-04T00:00:00"/>
    <d v="2012-07-17T00:00:00"/>
    <d v="2014-02-01T00:00:00"/>
    <n v="767883"/>
    <n v="49662.84"/>
    <n v="44466.48"/>
    <m/>
    <n v="94129.32"/>
    <n v="0"/>
    <s v="Okay"/>
    <s v="TRUE"/>
    <b v="1"/>
    <b v="1"/>
    <b v="1"/>
    <n v="18.13150684931507"/>
    <x v="12"/>
    <x v="13"/>
    <n v="10.668493150684931"/>
    <x v="11"/>
    <n v="2823879.6"/>
    <n v="1.32E-3"/>
    <n v="8.7708574520316846E-3"/>
  </r>
  <r>
    <s v="M0018"/>
    <s v="Shannon Hernandez"/>
    <s v="Dormant"/>
    <s v="Male"/>
    <d v="1970-08-21T00:00:00"/>
    <d v="2022-09-13T00:00:00"/>
    <d v="2024-06-29T00:00:00"/>
    <n v="2429371"/>
    <n v="232324.13"/>
    <n v="227209.18"/>
    <m/>
    <n v="459533.31"/>
    <n v="0"/>
    <s v="Okay"/>
    <s v="TRUE"/>
    <b v="1"/>
    <b v="1"/>
    <b v="1"/>
    <n v="52.098630136986301"/>
    <x v="1"/>
    <x v="3"/>
    <n v="0.25479452054794521"/>
    <x v="1"/>
    <n v="2757199.86"/>
    <n v="7.9299999999999995E-3"/>
    <n v="0.65501517085794947"/>
  </r>
  <r>
    <s v="M0019"/>
    <s v="Janice Carlson"/>
    <s v="Deferred"/>
    <s v="Male"/>
    <d v="1991-08-08T00:00:00"/>
    <d v="2013-10-02T00:00:00"/>
    <d v="2018-01-11T00:00:00"/>
    <n v="1868308"/>
    <n v="164645.65"/>
    <n v="143801.71"/>
    <n v="28865.919999999998"/>
    <n v="337313.27999999997"/>
    <n v="0"/>
    <s v="Okay"/>
    <s v="TRUE"/>
    <b v="1"/>
    <b v="1"/>
    <b v="1"/>
    <n v="22.167123287671235"/>
    <x v="13"/>
    <x v="5"/>
    <n v="6.7232876712328764"/>
    <x v="12"/>
    <n v="9107458.5599999987"/>
    <n v="1.5299999999999999E-3"/>
    <n v="1.6500087648593328E-2"/>
  </r>
  <r>
    <s v="M0020"/>
    <s v="Shannon Smith"/>
    <s v="Active"/>
    <s v="Female"/>
    <d v="1967-07-19T00:00:00"/>
    <d v="2018-12-12T00:00:00"/>
    <d v="2023-07-07T00:00:00"/>
    <n v="2349360"/>
    <n v="119755.89"/>
    <n v="226607.35999999999"/>
    <n v="42424.95"/>
    <n v="388788.2"/>
    <n v="0"/>
    <s v="Okay"/>
    <s v="TRUE"/>
    <b v="1"/>
    <b v="1"/>
    <b v="1"/>
    <n v="51.435616438356163"/>
    <x v="14"/>
    <x v="14"/>
    <n v="1.2356164383561643"/>
    <x v="13"/>
    <n v="1166364.6000000001"/>
    <n v="6.5300000000000002E-3"/>
    <n v="0.83911514819633914"/>
  </r>
  <r>
    <s v="M0021"/>
    <s v="Patricia Peterson"/>
    <s v="Dormant"/>
    <s v="Male"/>
    <d v="1979-09-21T00:00:00"/>
    <d v="2010-07-18T00:00:00"/>
    <d v="2013-03-26T00:00:00"/>
    <n v="542955"/>
    <n v="33686.870000000003"/>
    <n v="42550.21"/>
    <m/>
    <n v="76237.08"/>
    <n v="0"/>
    <s v="Okay"/>
    <s v="TRUE"/>
    <b v="1"/>
    <b v="1"/>
    <b v="1"/>
    <n v="30.843835616438355"/>
    <x v="6"/>
    <x v="15"/>
    <n v="11.523287671232877"/>
    <x v="6"/>
    <n v="1143556.2"/>
    <n v="3.49E-3"/>
    <n v="0.18203071367981211"/>
  </r>
  <r>
    <s v="M0022"/>
    <s v="Troy Liu"/>
    <s v="Exited"/>
    <s v="Male"/>
    <d v="1977-09-03T00:00:00"/>
    <d v="2012-10-13T00:00:00"/>
    <d v="2015-10-28T00:00:00"/>
    <n v="2534331"/>
    <n v="223760.45"/>
    <n v="142985.87"/>
    <n v="29741.16"/>
    <n v="396487.48"/>
    <n v="0"/>
    <s v="Okay"/>
    <s v="TRUE"/>
    <b v="1"/>
    <b v="1"/>
    <b v="1"/>
    <n v="35.134246575342466"/>
    <x v="15"/>
    <x v="12"/>
    <n v="8.9315068493150687"/>
    <x v="14"/>
    <n v="5154337.24"/>
    <n v="4.1700000000000001E-3"/>
    <n v="0.25379495294068527"/>
  </r>
  <r>
    <s v="M0023"/>
    <s v="Ashley Garrett"/>
    <s v="Dormant"/>
    <s v="Female"/>
    <d v="1994-04-19T00:00:00"/>
    <d v="2016-06-21T00:00:00"/>
    <d v="2019-11-08T00:00:00"/>
    <n v="1188346"/>
    <n v="114610.83"/>
    <n v="104293.12"/>
    <n v="37082.699999999997"/>
    <n v="255986.65000000002"/>
    <n v="0"/>
    <s v="Okay"/>
    <s v="TRUE"/>
    <b v="1"/>
    <b v="1"/>
    <b v="1"/>
    <n v="22.18904109589041"/>
    <x v="12"/>
    <x v="16"/>
    <n v="4.8986301369863012"/>
    <x v="11"/>
    <n v="7679599.5000000009"/>
    <n v="1.32E-3"/>
    <n v="8.7708574520316846E-3"/>
  </r>
  <r>
    <s v="M0024"/>
    <s v="Phillip Ryan"/>
    <s v="Exited"/>
    <s v="Female"/>
    <d v="1995-11-04T00:00:00"/>
    <d v="2015-10-09T00:00:00"/>
    <d v="2016-02-24T00:00:00"/>
    <n v="2137524"/>
    <n v="203023.53"/>
    <n v="155129.32"/>
    <m/>
    <n v="358152.85"/>
    <n v="0"/>
    <s v="Okay"/>
    <s v="TRUE"/>
    <b v="1"/>
    <b v="1"/>
    <b v="1"/>
    <n v="19.942465753424656"/>
    <x v="16"/>
    <x v="17"/>
    <n v="8.6054794520547944"/>
    <x v="15"/>
    <n v="11460891.199999999"/>
    <n v="1.2800000000000001E-3"/>
    <n v="5.5988756700878347E-3"/>
  </r>
  <r>
    <s v="M0025"/>
    <s v="Alec Hickman"/>
    <s v="Active"/>
    <s v="Female"/>
    <d v="1980-09-04T00:00:00"/>
    <d v="2003-11-24T00:00:00"/>
    <d v="2005-11-12T00:00:00"/>
    <n v="388224"/>
    <n v="30830.98"/>
    <n v="23878"/>
    <m/>
    <n v="54708.979999999996"/>
    <n v="0"/>
    <s v="Okay"/>
    <s v="TRUE"/>
    <b v="1"/>
    <b v="1"/>
    <b v="1"/>
    <n v="23.235616438356164"/>
    <x v="2"/>
    <x v="16"/>
    <n v="18.895890410958906"/>
    <x v="2"/>
    <n v="875343.67999999993"/>
    <n v="2.4499999999999999E-3"/>
    <n v="0.16022938162310044"/>
  </r>
  <r>
    <s v="M0026"/>
    <s v="Keith Miller"/>
    <s v="Active"/>
    <s v="Male"/>
    <d v="1992-10-27T00:00:00"/>
    <d v="2023-07-08T00:00:00"/>
    <d v="2023-08-30T00:00:00"/>
    <n v="1260251"/>
    <n v="67259.62"/>
    <n v="64991.96"/>
    <n v="28137.03"/>
    <n v="160388.60999999999"/>
    <n v="0"/>
    <s v="Okay"/>
    <s v="TRUE"/>
    <b v="1"/>
    <b v="1"/>
    <b v="1"/>
    <n v="30.715068493150685"/>
    <x v="17"/>
    <x v="18"/>
    <n v="1.0876712328767124"/>
    <x v="16"/>
    <n v="4651269.6899999995"/>
    <n v="1.4300000000000001E-3"/>
    <n v="1.0529348681165712E-2"/>
  </r>
  <r>
    <s v="M0027"/>
    <s v="Kim Martinez"/>
    <s v="Dormant"/>
    <s v="Female"/>
    <d v="1992-02-04T00:00:00"/>
    <d v="2014-06-16T00:00:00"/>
    <d v="2017-04-07T00:00:00"/>
    <n v="1198574"/>
    <n v="92244.29"/>
    <n v="103278.28"/>
    <n v="30929.52"/>
    <n v="226452.09"/>
    <n v="0"/>
    <s v="Okay"/>
    <s v="TRUE"/>
    <b v="1"/>
    <b v="1"/>
    <b v="1"/>
    <n v="22.378082191780823"/>
    <x v="18"/>
    <x v="16"/>
    <n v="7.4876712328767123"/>
    <x v="17"/>
    <n v="6340658.5199999996"/>
    <n v="1.3799999999999999E-3"/>
    <n v="1.3741129096795899E-2"/>
  </r>
  <r>
    <s v="M0028"/>
    <s v="Shane Henderson"/>
    <s v="Deferred"/>
    <s v="Female"/>
    <d v="1974-03-01T00:00:00"/>
    <d v="2014-02-06T00:00:00"/>
    <d v="2017-07-09T00:00:00"/>
    <n v="2007333"/>
    <n v="119477.46"/>
    <n v="110095.27"/>
    <n v="24061.040000000001"/>
    <n v="253633.77000000002"/>
    <n v="0"/>
    <s v="Okay"/>
    <s v="TRUE"/>
    <b v="1"/>
    <b v="1"/>
    <b v="1"/>
    <n v="39.964383561643835"/>
    <x v="19"/>
    <x v="19"/>
    <n v="7.2328767123287667"/>
    <x v="18"/>
    <n v="2536337.7000000002"/>
    <n v="3.7599999999999999E-3"/>
    <n v="0.43239790686906165"/>
  </r>
  <r>
    <s v="M0029"/>
    <s v="Jennifer Powers"/>
    <s v="Exited"/>
    <s v="Male"/>
    <d v="1985-02-28T00:00:00"/>
    <d v="2010-08-28T00:00:00"/>
    <d v="2019-06-18T00:00:00"/>
    <n v="712794"/>
    <n v="37799.919999999998"/>
    <n v="61593.01"/>
    <n v="9917.11"/>
    <n v="109310.04"/>
    <n v="0"/>
    <s v="Okay"/>
    <s v="TRUE"/>
    <b v="1"/>
    <b v="1"/>
    <b v="1"/>
    <n v="25.512328767123286"/>
    <x v="20"/>
    <x v="4"/>
    <n v="5.2904109589041095"/>
    <x v="19"/>
    <n v="2295510.84"/>
    <n v="2.14E-3"/>
    <n v="6.3604625024477696E-2"/>
  </r>
  <r>
    <s v="M0030"/>
    <s v="David Brown"/>
    <s v="Deferred"/>
    <s v="Male"/>
    <d v="1961-03-07T00:00:00"/>
    <d v="2015-10-08T00:00:00"/>
    <d v="2019-09-06T00:00:00"/>
    <n v="2549345"/>
    <n v="184650.79"/>
    <n v="181243.34"/>
    <m/>
    <n v="365894.13"/>
    <n v="0"/>
    <s v="Okay"/>
    <s v="TRUE"/>
    <b v="1"/>
    <b v="1"/>
    <b v="1"/>
    <n v="54.624657534246573"/>
    <x v="21"/>
    <x v="20"/>
    <n v="5.0712328767123287"/>
    <x v="7"/>
    <n v="0"/>
    <n v="1.883E-2"/>
    <n v="1"/>
  </r>
  <r>
    <s v="M0031"/>
    <s v="Adrienne Zimmerman"/>
    <s v="Deferred"/>
    <s v="Male"/>
    <d v="1963-10-04T00:00:00"/>
    <d v="2003-07-17T00:00:00"/>
    <d v="2005-10-31T00:00:00"/>
    <n v="2158625"/>
    <n v="195142.1"/>
    <n v="200316.83"/>
    <m/>
    <n v="395458.93"/>
    <n v="0"/>
    <s v="Okay"/>
    <s v="TRUE"/>
    <b v="1"/>
    <b v="1"/>
    <b v="1"/>
    <n v="39.81095890410959"/>
    <x v="8"/>
    <x v="21"/>
    <n v="18.92876712328767"/>
    <x v="7"/>
    <n v="0"/>
    <n v="1.546E-2"/>
    <n v="1"/>
  </r>
  <r>
    <s v="M0032"/>
    <s v="Shannon Jones"/>
    <s v="Active"/>
    <s v="Male"/>
    <d v="1975-12-12T00:00:00"/>
    <d v="2005-03-23T00:00:00"/>
    <d v="2021-09-27T00:00:00"/>
    <n v="1291447"/>
    <n v="75311.45"/>
    <n v="95931.34"/>
    <m/>
    <n v="171242.78999999998"/>
    <n v="0"/>
    <s v="Okay"/>
    <s v="TRUE"/>
    <b v="1"/>
    <b v="1"/>
    <b v="1"/>
    <n v="29.298630136986301"/>
    <x v="22"/>
    <x v="8"/>
    <n v="3.010958904109589"/>
    <x v="20"/>
    <n v="2054913.4799999997"/>
    <n v="4.5500000000000002E-3"/>
    <n v="0.29983259951726382"/>
  </r>
  <r>
    <s v="M0033"/>
    <s v="Carlos Walls"/>
    <s v="Exited"/>
    <s v="Male"/>
    <d v="1980-08-11T00:00:00"/>
    <d v="2015-05-10T00:00:00"/>
    <d v="2023-05-25T00:00:00"/>
    <n v="990538"/>
    <n v="68296.259999999995"/>
    <n v="98326.19"/>
    <m/>
    <n v="166622.45000000001"/>
    <n v="0"/>
    <s v="Okay"/>
    <s v="TRUE"/>
    <b v="1"/>
    <b v="1"/>
    <b v="1"/>
    <n v="34.767123287671232"/>
    <x v="2"/>
    <x v="21"/>
    <n v="1.3534246575342466"/>
    <x v="2"/>
    <n v="2665959.2000000002"/>
    <n v="3.1900000000000001E-3"/>
    <n v="0.15423253034769741"/>
  </r>
  <r>
    <s v="M0034"/>
    <s v="John Russell"/>
    <s v="Exited"/>
    <s v="Female"/>
    <d v="1966-03-03T00:00:00"/>
    <d v="1999-01-18T00:00:00"/>
    <d v="2021-06-20T00:00:00"/>
    <n v="2074221"/>
    <n v="175955.29"/>
    <n v="179472.52"/>
    <n v="34784.21"/>
    <n v="390212.02"/>
    <n v="0"/>
    <s v="Okay"/>
    <s v="TRUE"/>
    <b v="1"/>
    <b v="1"/>
    <b v="1"/>
    <n v="32.901369863013699"/>
    <x v="4"/>
    <x v="22"/>
    <n v="3.2821917808219179"/>
    <x v="4"/>
    <n v="780424.04"/>
    <n v="7.1300000000000001E-3"/>
    <n v="0.88908482728674998"/>
  </r>
  <r>
    <s v="M0035"/>
    <s v="Jeff Owens"/>
    <s v="Exited"/>
    <s v="Male"/>
    <d v="1963-06-09T00:00:00"/>
    <d v="2018-08-30T00:00:00"/>
    <d v="2024-03-21T00:00:00"/>
    <n v="1096489"/>
    <n v="71091.289999999994"/>
    <n v="107933.41"/>
    <n v="29398.78"/>
    <n v="208423.48"/>
    <n v="0"/>
    <s v="Okay"/>
    <s v="TRUE"/>
    <b v="1"/>
    <b v="1"/>
    <b v="1"/>
    <n v="55.263013698630139"/>
    <x v="8"/>
    <x v="23"/>
    <n v="0.52876712328767128"/>
    <x v="7"/>
    <n v="0"/>
    <n v="1.546E-2"/>
    <n v="1"/>
  </r>
  <r>
    <s v="M0036"/>
    <s v="Mrs. Jennifer Morgan"/>
    <s v="Dormant"/>
    <s v="Male"/>
    <d v="1967-03-09T00:00:00"/>
    <d v="2004-03-18T00:00:00"/>
    <d v="2010-09-23T00:00:00"/>
    <n v="510312"/>
    <n v="40421.24"/>
    <n v="38346.129999999997"/>
    <n v="12084.47"/>
    <n v="90851.839999999997"/>
    <n v="0"/>
    <s v="Okay"/>
    <s v="TRUE"/>
    <b v="1"/>
    <b v="1"/>
    <b v="1"/>
    <n v="37.052054794520551"/>
    <x v="14"/>
    <x v="19"/>
    <n v="14.03013698630137"/>
    <x v="13"/>
    <n v="272555.52000000002"/>
    <n v="1.0500000000000001E-2"/>
    <n v="0.82790719991151729"/>
  </r>
  <r>
    <s v="M0037"/>
    <s v="Jerry Henderson"/>
    <s v="Active"/>
    <s v="Male"/>
    <d v="1978-09-15T00:00:00"/>
    <d v="2011-06-29T00:00:00"/>
    <d v="2015-09-28T00:00:00"/>
    <n v="587399"/>
    <n v="46846.1"/>
    <n v="49200.91"/>
    <m/>
    <n v="96047.010000000009"/>
    <n v="0"/>
    <s v="Okay"/>
    <s v="TRUE"/>
    <b v="1"/>
    <b v="1"/>
    <b v="1"/>
    <n v="32.80821917808219"/>
    <x v="3"/>
    <x v="24"/>
    <n v="9.0136986301369859"/>
    <x v="3"/>
    <n v="1344658.1400000001"/>
    <n v="3.81E-3"/>
    <n v="0.21490379504448404"/>
  </r>
  <r>
    <s v="M0038"/>
    <s v="Angela Morton"/>
    <s v="Active"/>
    <s v="Male"/>
    <d v="1979-03-14T00:00:00"/>
    <d v="1999-01-30T00:00:00"/>
    <d v="2000-10-19T00:00:00"/>
    <n v="2728162"/>
    <n v="217505.33"/>
    <n v="220896.75"/>
    <n v="31265.25"/>
    <n v="469667.32999999996"/>
    <n v="0"/>
    <s v="Okay"/>
    <s v="TRUE"/>
    <b v="1"/>
    <b v="1"/>
    <b v="1"/>
    <n v="19.895890410958906"/>
    <x v="6"/>
    <x v="25"/>
    <n v="23.964383561643835"/>
    <x v="6"/>
    <n v="7045009.9499999993"/>
    <n v="3.49E-3"/>
    <n v="0.18203071367981211"/>
  </r>
  <r>
    <s v="M0039"/>
    <s v="Kimberly Smith"/>
    <s v="Dormant"/>
    <s v="Female"/>
    <d v="1966-02-05T00:00:00"/>
    <d v="2021-05-22T00:00:00"/>
    <d v="2024-12-30T00:00:00"/>
    <n v="1156725"/>
    <n v="96570.69"/>
    <n v="76007.47"/>
    <m/>
    <n v="172578.16"/>
    <n v="0"/>
    <s v="Okay"/>
    <s v="TRUE"/>
    <b v="1"/>
    <b v="1"/>
    <b v="1"/>
    <n v="55.328767123287669"/>
    <x v="4"/>
    <x v="20"/>
    <n v="0.24931506849315069"/>
    <x v="4"/>
    <n v="345156.32"/>
    <n v="7.1300000000000001E-3"/>
    <n v="0.88908482728674998"/>
  </r>
  <r>
    <s v="M0040"/>
    <s v="Jason Olson"/>
    <s v="Deferred"/>
    <s v="Female"/>
    <d v="1969-01-15T00:00:00"/>
    <d v="1997-09-29T00:00:00"/>
    <d v="2003-05-07T00:00:00"/>
    <n v="2217738"/>
    <n v="145946.81"/>
    <n v="194258.82"/>
    <m/>
    <n v="340205.63"/>
    <n v="0"/>
    <s v="Okay"/>
    <s v="TRUE"/>
    <b v="1"/>
    <b v="1"/>
    <b v="1"/>
    <n v="28.723287671232878"/>
    <x v="23"/>
    <x v="4"/>
    <n v="21.416438356164385"/>
    <x v="21"/>
    <n v="1701028.15"/>
    <n v="5.5300000000000002E-3"/>
    <n v="0.74859486312137291"/>
  </r>
  <r>
    <s v="M0041"/>
    <s v="William Baker"/>
    <s v="Exited"/>
    <s v="Male"/>
    <d v="1972-09-18T00:00:00"/>
    <d v="2005-06-15T00:00:00"/>
    <d v="2019-11-05T00:00:00"/>
    <n v="607277"/>
    <n v="46688.5"/>
    <n v="45724.46"/>
    <m/>
    <n v="92412.959999999992"/>
    <n v="0"/>
    <s v="Okay"/>
    <s v="TRUE"/>
    <b v="1"/>
    <b v="1"/>
    <b v="1"/>
    <n v="32.761643835616439"/>
    <x v="24"/>
    <x v="6"/>
    <n v="4.9068493150684933"/>
    <x v="22"/>
    <n v="739303.67999999993"/>
    <n v="6.5900000000000004E-3"/>
    <n v="0.52324992592211617"/>
  </r>
  <r>
    <s v="M0042"/>
    <s v="Monica Logan"/>
    <s v="Dormant"/>
    <s v="Male"/>
    <d v="1974-11-13T00:00:00"/>
    <d v="2001-01-06T00:00:00"/>
    <d v="2007-06-23T00:00:00"/>
    <n v="1324603"/>
    <n v="90703.98"/>
    <n v="76677.75"/>
    <n v="36659.300000000003"/>
    <n v="204041.02999999997"/>
    <n v="0"/>
    <s v="Okay"/>
    <s v="TRUE"/>
    <b v="1"/>
    <b v="1"/>
    <b v="1"/>
    <n v="26.167123287671235"/>
    <x v="0"/>
    <x v="26"/>
    <n v="17.284931506849315"/>
    <x v="0"/>
    <n v="2244451.3299999996"/>
    <n v="5.0000000000000001E-3"/>
    <n v="0.35435655706081948"/>
  </r>
  <r>
    <s v="M0043"/>
    <s v="Wayne Riley"/>
    <s v="Active"/>
    <s v="Female"/>
    <d v="1978-08-24T00:00:00"/>
    <d v="1997-10-28T00:00:00"/>
    <d v="2023-04-10T00:00:00"/>
    <n v="734473"/>
    <n v="71204.59"/>
    <n v="41655.31"/>
    <m/>
    <n v="112859.9"/>
    <n v="0"/>
    <s v="Okay"/>
    <s v="TRUE"/>
    <b v="1"/>
    <b v="1"/>
    <b v="1"/>
    <n v="19.19178082191781"/>
    <x v="3"/>
    <x v="2"/>
    <n v="1.4767123287671233"/>
    <x v="3"/>
    <n v="1580038.5999999999"/>
    <n v="2.8E-3"/>
    <n v="0.22289720495348328"/>
  </r>
  <r>
    <s v="M0044"/>
    <s v="Anthony Woods"/>
    <s v="Active"/>
    <s v="Male"/>
    <d v="1977-11-23T00:00:00"/>
    <d v="2001-02-08T00:00:00"/>
    <d v="2003-01-15T00:00:00"/>
    <n v="1442311"/>
    <n v="92434.559999999998"/>
    <n v="87305.22"/>
    <n v="35937.370000000003"/>
    <n v="215677.15"/>
    <n v="0"/>
    <s v="Okay"/>
    <s v="TRUE"/>
    <b v="1"/>
    <b v="1"/>
    <b v="1"/>
    <n v="23.227397260273971"/>
    <x v="3"/>
    <x v="16"/>
    <n v="21.723287671232878"/>
    <x v="3"/>
    <n v="3019480.1"/>
    <n v="3.81E-3"/>
    <n v="0.21490379504448404"/>
  </r>
  <r>
    <s v="M0045"/>
    <s v="Angela Lopez"/>
    <s v="Dormant"/>
    <s v="Female"/>
    <d v="2000-03-29T00:00:00"/>
    <d v="2020-01-23T00:00:00"/>
    <d v="2021-01-13T00:00:00"/>
    <n v="1353278"/>
    <n v="128922.5"/>
    <n v="124914.58"/>
    <m/>
    <n v="253837.08000000002"/>
    <n v="0"/>
    <s v="Okay"/>
    <s v="TRUE"/>
    <b v="1"/>
    <b v="1"/>
    <b v="1"/>
    <n v="19.832876712328765"/>
    <x v="25"/>
    <x v="17"/>
    <n v="3.7150684931506848"/>
    <x v="23"/>
    <n v="9138134.8800000008"/>
    <n v="1.2099999999999999E-3"/>
    <n v="2.2819915430895002E-3"/>
  </r>
  <r>
    <s v="M0046"/>
    <s v="Jennifer David"/>
    <s v="Exited"/>
    <s v="Female"/>
    <d v="1980-07-08T00:00:00"/>
    <d v="2004-02-16T00:00:00"/>
    <d v="2023-10-28T00:00:00"/>
    <n v="484913"/>
    <n v="24331.62"/>
    <n v="42941.94"/>
    <n v="16787.990000000002"/>
    <n v="84061.55"/>
    <n v="0"/>
    <s v="Okay"/>
    <s v="TRUE"/>
    <b v="1"/>
    <b v="1"/>
    <b v="1"/>
    <n v="23.624657534246577"/>
    <x v="2"/>
    <x v="19"/>
    <n v="0.92602739726027394"/>
    <x v="2"/>
    <n v="1344984.8"/>
    <n v="2.4499999999999999E-3"/>
    <n v="0.16022938162310044"/>
  </r>
  <r>
    <s v="M0047"/>
    <s v="Lisa Barnes"/>
    <s v="Exited"/>
    <s v="Female"/>
    <d v="1981-06-21T00:00:00"/>
    <d v="2014-12-25T00:00:00"/>
    <d v="2023-11-16T00:00:00"/>
    <n v="2652613"/>
    <n v="133913.15"/>
    <n v="142610.29"/>
    <n v="45676.79"/>
    <n v="322200.23"/>
    <n v="0"/>
    <s v="Okay"/>
    <s v="TRUE"/>
    <b v="1"/>
    <b v="1"/>
    <b v="1"/>
    <n v="33.534246575342465"/>
    <x v="11"/>
    <x v="21"/>
    <n v="0.87397260273972599"/>
    <x v="10"/>
    <n v="5477403.9100000001"/>
    <n v="2.2899999999999999E-3"/>
    <n v="0.135883087888306"/>
  </r>
  <r>
    <s v="M0048"/>
    <s v="Dean Santiago"/>
    <s v="Active"/>
    <s v="Female"/>
    <d v="1981-02-17T00:00:00"/>
    <d v="2003-11-15T00:00:00"/>
    <d v="2012-11-27T00:00:00"/>
    <n v="2743222"/>
    <n v="212946.05"/>
    <n v="196111.12"/>
    <m/>
    <n v="409057.17"/>
    <n v="0"/>
    <s v="Okay"/>
    <s v="TRUE"/>
    <b v="1"/>
    <b v="1"/>
    <b v="1"/>
    <n v="22.756164383561643"/>
    <x v="11"/>
    <x v="27"/>
    <n v="11.849315068493151"/>
    <x v="10"/>
    <n v="6953971.8899999997"/>
    <n v="2.2899999999999999E-3"/>
    <n v="0.135883087888306"/>
  </r>
  <r>
    <s v="M0049"/>
    <s v="Michael Evans"/>
    <s v="Dormant"/>
    <s v="Male"/>
    <d v="1981-04-07T00:00:00"/>
    <d v="2021-05-01T00:00:00"/>
    <d v="2021-08-21T00:00:00"/>
    <n v="1800760"/>
    <n v="108952.87"/>
    <n v="112505.16"/>
    <m/>
    <n v="221458.03"/>
    <n v="0"/>
    <s v="Okay"/>
    <s v="TRUE"/>
    <b v="1"/>
    <b v="1"/>
    <b v="1"/>
    <n v="40.093150684931508"/>
    <x v="11"/>
    <x v="28"/>
    <n v="3.1123287671232878"/>
    <x v="10"/>
    <n v="3764786.51"/>
    <n v="2.9199999999999999E-3"/>
    <n v="0.13071484565521979"/>
  </r>
  <r>
    <s v="M0050"/>
    <s v="Marc Hart"/>
    <s v="Exited"/>
    <s v="Male"/>
    <d v="1966-07-22T00:00:00"/>
    <d v="1998-03-30T00:00:00"/>
    <d v="2016-07-14T00:00:00"/>
    <n v="1292948"/>
    <n v="120541.91"/>
    <n v="127756.58"/>
    <n v="44663.73"/>
    <n v="292962.21999999997"/>
    <n v="0"/>
    <s v="Okay"/>
    <s v="TRUE"/>
    <b v="1"/>
    <b v="1"/>
    <b v="1"/>
    <n v="31.709589041095889"/>
    <x v="4"/>
    <x v="29"/>
    <n v="8.2191780821917817"/>
    <x v="4"/>
    <n v="585924.43999999994"/>
    <n v="1.155E-2"/>
    <n v="0.88072891668999997"/>
  </r>
  <r>
    <s v="M0051"/>
    <s v="Derek Mahoney"/>
    <s v="Active"/>
    <s v="Male"/>
    <d v="1964-06-06T00:00:00"/>
    <d v="2004-01-23T00:00:00"/>
    <d v="2016-08-19T00:00:00"/>
    <n v="1693286"/>
    <n v="150904.51"/>
    <n v="119521.71"/>
    <n v="38077.589999999997"/>
    <n v="308503.81000000006"/>
    <n v="0"/>
    <s v="Okay"/>
    <s v="TRUE"/>
    <b v="1"/>
    <b v="1"/>
    <b v="1"/>
    <n v="39.657534246575345"/>
    <x v="7"/>
    <x v="30"/>
    <n v="8.1205479452054803"/>
    <x v="7"/>
    <n v="0"/>
    <n v="1.4019999999999999E-2"/>
    <n v="1"/>
  </r>
  <r>
    <s v="M0052"/>
    <s v="Jeffrey Daniels"/>
    <s v="Deferred"/>
    <s v="Female"/>
    <d v="1980-05-03T00:00:00"/>
    <d v="2016-07-24T00:00:00"/>
    <d v="2024-12-05T00:00:00"/>
    <n v="967724"/>
    <n v="86484.26"/>
    <n v="53616.54"/>
    <n v="43636.7"/>
    <n v="183737.5"/>
    <n v="0"/>
    <s v="Okay"/>
    <s v="TRUE"/>
    <b v="1"/>
    <b v="1"/>
    <b v="1"/>
    <n v="36.249315068493154"/>
    <x v="2"/>
    <x v="2"/>
    <n v="0.18082191780821918"/>
    <x v="2"/>
    <n v="2939800"/>
    <n v="2.4499999999999999E-3"/>
    <n v="0.16022938162310044"/>
  </r>
  <r>
    <s v="M0053"/>
    <s v="Miss Aimee Montoya"/>
    <s v="Deferred"/>
    <s v="Male"/>
    <d v="1980-02-15T00:00:00"/>
    <d v="2018-04-28T00:00:00"/>
    <d v="2019-03-15T00:00:00"/>
    <n v="2230651"/>
    <n v="150530.85"/>
    <n v="203049.06"/>
    <n v="15031.56"/>
    <n v="368611.47000000003"/>
    <n v="0"/>
    <s v="Okay"/>
    <s v="TRUE"/>
    <b v="1"/>
    <b v="1"/>
    <b v="1"/>
    <n v="38.224657534246575"/>
    <x v="2"/>
    <x v="31"/>
    <n v="5.5506849315068489"/>
    <x v="2"/>
    <n v="5897783.5200000005"/>
    <n v="3.1900000000000001E-3"/>
    <n v="0.15423253034769741"/>
  </r>
  <r>
    <s v="M0054"/>
    <s v="Brandy Wilson"/>
    <s v="Deferred"/>
    <s v="Female"/>
    <d v="1967-01-13T00:00:00"/>
    <d v="2021-01-04T00:00:00"/>
    <d v="2023-05-13T00:00:00"/>
    <n v="1676830"/>
    <n v="107200"/>
    <n v="89661.84"/>
    <n v="20801.580000000002"/>
    <n v="217663.41999999998"/>
    <n v="0"/>
    <s v="Okay"/>
    <s v="TRUE"/>
    <b v="1"/>
    <b v="1"/>
    <b v="1"/>
    <n v="54.013698630136986"/>
    <x v="14"/>
    <x v="14"/>
    <n v="1.3863013698630138"/>
    <x v="13"/>
    <n v="652990.26"/>
    <n v="6.5300000000000002E-3"/>
    <n v="0.83911514819633914"/>
  </r>
  <r>
    <s v="M0055"/>
    <s v="Douglas Clark"/>
    <s v="Exited"/>
    <s v="Female"/>
    <d v="1983-01-31T00:00:00"/>
    <d v="2002-09-05T00:00:00"/>
    <d v="2024-04-04T00:00:00"/>
    <n v="415765"/>
    <n v="23186"/>
    <n v="40961.18"/>
    <m/>
    <n v="64147.18"/>
    <n v="0"/>
    <s v="Okay"/>
    <s v="TRUE"/>
    <b v="1"/>
    <b v="1"/>
    <b v="1"/>
    <n v="19.608219178082191"/>
    <x v="26"/>
    <x v="9"/>
    <n v="0.49041095890410957"/>
    <x v="24"/>
    <n v="1218796.42"/>
    <n v="2.0300000000000001E-3"/>
    <n v="9.7764606004482377E-2"/>
  </r>
  <r>
    <s v="M0056"/>
    <s v="Kathy King"/>
    <s v="Dormant"/>
    <s v="Male"/>
    <d v="1963-03-17T00:00:00"/>
    <d v="1998-11-22T00:00:00"/>
    <d v="2020-06-21T00:00:00"/>
    <n v="754673"/>
    <n v="60244.46"/>
    <n v="50777.69"/>
    <n v="24637.72"/>
    <n v="135659.87"/>
    <n v="0"/>
    <s v="Okay"/>
    <s v="TRUE"/>
    <b v="1"/>
    <b v="1"/>
    <b v="1"/>
    <n v="35.709589041095889"/>
    <x v="8"/>
    <x v="32"/>
    <n v="4.279452054794521"/>
    <x v="7"/>
    <n v="0"/>
    <n v="1.546E-2"/>
    <n v="1"/>
  </r>
  <r>
    <s v="M0057"/>
    <s v="Donald Smith"/>
    <s v="Active"/>
    <s v="Female"/>
    <d v="1968-08-26T00:00:00"/>
    <d v="2017-06-05T00:00:00"/>
    <d v="2019-08-27T00:00:00"/>
    <n v="2718385"/>
    <n v="161754.60999999999"/>
    <n v="141952.23000000001"/>
    <n v="28396.42"/>
    <n v="332103.25999999995"/>
    <n v="0"/>
    <s v="Okay"/>
    <s v="TRUE"/>
    <b v="1"/>
    <b v="1"/>
    <b v="1"/>
    <n v="48.80821917808219"/>
    <x v="27"/>
    <x v="33"/>
    <n v="5.0986301369863014"/>
    <x v="25"/>
    <n v="1328413.0399999998"/>
    <n v="6.0000000000000001E-3"/>
    <n v="0.79237643444180317"/>
  </r>
  <r>
    <s v="M0058"/>
    <s v="Jeremy Thornton"/>
    <s v="Deferred"/>
    <s v="Female"/>
    <d v="1997-12-02T00:00:00"/>
    <d v="2017-01-30T00:00:00"/>
    <d v="2018-11-20T00:00:00"/>
    <n v="2108992"/>
    <n v="112828.31"/>
    <n v="175493.2"/>
    <n v="19126.2"/>
    <n v="307447.71000000002"/>
    <n v="0"/>
    <s v="Okay"/>
    <s v="TRUE"/>
    <b v="1"/>
    <b v="1"/>
    <b v="1"/>
    <n v="19.175342465753424"/>
    <x v="9"/>
    <x v="17"/>
    <n v="5.8657534246575347"/>
    <x v="8"/>
    <n v="10453222.140000001"/>
    <n v="1.24E-3"/>
    <n v="3.5743278263014166E-3"/>
  </r>
  <r>
    <s v="M0059"/>
    <s v="Stephen Mckee"/>
    <s v="Active"/>
    <s v="Female"/>
    <d v="1978-11-16T00:00:00"/>
    <d v="1996-12-22T00:00:00"/>
    <d v="2009-07-15T00:00:00"/>
    <n v="2427025"/>
    <n v="158883.32999999999"/>
    <n v="170910.24"/>
    <n v="18304.48"/>
    <n v="348098.04999999993"/>
    <n v="0"/>
    <s v="Okay"/>
    <s v="TRUE"/>
    <b v="1"/>
    <b v="1"/>
    <b v="1"/>
    <n v="18.112328767123287"/>
    <x v="6"/>
    <x v="18"/>
    <n v="15.221917808219178"/>
    <x v="6"/>
    <n v="5221470.7499999991"/>
    <n v="2.6099999999999999E-3"/>
    <n v="0.18896812676127156"/>
  </r>
  <r>
    <s v="M0060"/>
    <s v="Brittany Anderson"/>
    <s v="Deferred"/>
    <s v="Male"/>
    <d v="1980-09-22T00:00:00"/>
    <d v="2008-02-27T00:00:00"/>
    <d v="2023-06-14T00:00:00"/>
    <n v="2063479"/>
    <n v="171777.35"/>
    <n v="142291.87"/>
    <n v="12831.23"/>
    <n v="326900.44999999995"/>
    <n v="0"/>
    <s v="Okay"/>
    <s v="TRUE"/>
    <b v="1"/>
    <b v="1"/>
    <b v="1"/>
    <n v="27.449315068493149"/>
    <x v="2"/>
    <x v="21"/>
    <n v="1.2986301369863014"/>
    <x v="2"/>
    <n v="5230407.1999999993"/>
    <n v="3.1900000000000001E-3"/>
    <n v="0.15423253034769741"/>
  </r>
  <r>
    <s v="M0061"/>
    <s v="Valerie Williams"/>
    <s v="Dormant"/>
    <s v="Female"/>
    <d v="1984-02-06T00:00:00"/>
    <d v="2002-11-24T00:00:00"/>
    <d v="2011-05-22T00:00:00"/>
    <n v="2598215"/>
    <n v="238220.61"/>
    <n v="169387.37"/>
    <m/>
    <n v="407607.98"/>
    <n v="0"/>
    <s v="Okay"/>
    <s v="TRUE"/>
    <b v="1"/>
    <b v="1"/>
    <b v="1"/>
    <n v="18.81095890410959"/>
    <x v="5"/>
    <x v="1"/>
    <n v="13.36986301369863"/>
    <x v="5"/>
    <n v="8152159.5999999996"/>
    <n v="1.91E-3"/>
    <n v="8.2941194265961735E-2"/>
  </r>
  <r>
    <s v="M0062"/>
    <s v="Heather Castro"/>
    <s v="Dormant"/>
    <s v="Female"/>
    <d v="1987-05-28T00:00:00"/>
    <d v="2016-11-13T00:00:00"/>
    <d v="2023-03-30T00:00:00"/>
    <n v="2152984"/>
    <n v="155247.35"/>
    <n v="130653.98"/>
    <n v="45553.14"/>
    <n v="331454.47000000003"/>
    <n v="0"/>
    <s v="Okay"/>
    <s v="TRUE"/>
    <b v="1"/>
    <b v="1"/>
    <b v="1"/>
    <n v="29.484931506849314"/>
    <x v="28"/>
    <x v="34"/>
    <n v="1.5068493150684932"/>
    <x v="26"/>
    <n v="7623452.8100000005"/>
    <n v="1.65E-3"/>
    <n v="4.2245451060005455E-2"/>
  </r>
  <r>
    <s v="M0063"/>
    <s v="Timothy Hancock"/>
    <s v="Deferred"/>
    <s v="Male"/>
    <d v="1971-10-19T00:00:00"/>
    <d v="2009-10-11T00:00:00"/>
    <d v="2010-03-14T00:00:00"/>
    <n v="1490286"/>
    <n v="112922.85"/>
    <n v="121677.44"/>
    <n v="41829.06"/>
    <n v="276429.34999999998"/>
    <n v="0"/>
    <s v="Okay"/>
    <s v="TRUE"/>
    <b v="1"/>
    <b v="1"/>
    <b v="1"/>
    <n v="38.005479452054793"/>
    <x v="24"/>
    <x v="12"/>
    <n v="14.558904109589042"/>
    <x v="22"/>
    <n v="2211434.7999999998"/>
    <n v="6.5900000000000004E-3"/>
    <n v="0.52324992592211617"/>
  </r>
  <r>
    <s v="M0064"/>
    <s v="Tim Patton"/>
    <s v="Deferred"/>
    <s v="Female"/>
    <d v="1987-10-08T00:00:00"/>
    <d v="2023-01-17T00:00:00"/>
    <d v="2024-06-20T00:00:00"/>
    <n v="1242211"/>
    <n v="112206.61"/>
    <n v="71262.789999999994"/>
    <m/>
    <n v="183469.4"/>
    <n v="0"/>
    <s v="Okay"/>
    <s v="TRUE"/>
    <b v="1"/>
    <b v="1"/>
    <b v="1"/>
    <n v="35.301369863013697"/>
    <x v="28"/>
    <x v="11"/>
    <n v="0.27945205479452057"/>
    <x v="26"/>
    <n v="4219796.2"/>
    <n v="1.65E-3"/>
    <n v="4.2245451060005455E-2"/>
  </r>
  <r>
    <s v="M0065"/>
    <s v="Rita Adams"/>
    <s v="Exited"/>
    <s v="Male"/>
    <d v="1967-02-08T00:00:00"/>
    <d v="2008-10-07T00:00:00"/>
    <d v="2023-08-09T00:00:00"/>
    <n v="2210153"/>
    <n v="156306.54999999999"/>
    <n v="180101.54"/>
    <m/>
    <n v="336408.08999999997"/>
    <n v="0"/>
    <s v="Okay"/>
    <s v="TRUE"/>
    <b v="1"/>
    <b v="1"/>
    <b v="1"/>
    <n v="41.69041095890411"/>
    <x v="14"/>
    <x v="14"/>
    <n v="1.1452054794520548"/>
    <x v="13"/>
    <n v="1009224.2699999999"/>
    <n v="1.0500000000000001E-2"/>
    <n v="0.82790719991151729"/>
  </r>
  <r>
    <s v="M0066"/>
    <s v="John Gonzalez"/>
    <s v="Exited"/>
    <s v="Female"/>
    <d v="1973-01-27T00:00:00"/>
    <d v="2007-08-25T00:00:00"/>
    <d v="2018-01-11T00:00:00"/>
    <n v="1976265"/>
    <n v="122922.15"/>
    <n v="163640.47"/>
    <m/>
    <n v="286562.62"/>
    <n v="0"/>
    <s v="Okay"/>
    <s v="TRUE"/>
    <b v="1"/>
    <b v="1"/>
    <b v="1"/>
    <n v="34.597260273972601"/>
    <x v="10"/>
    <x v="2"/>
    <n v="6.7232876712328764"/>
    <x v="9"/>
    <n v="2579063.58"/>
    <n v="4.0499999999999998E-3"/>
    <n v="0.48225539904380665"/>
  </r>
  <r>
    <s v="M0067"/>
    <s v="Shelby Walker"/>
    <s v="Active"/>
    <s v="Female"/>
    <d v="1972-11-22T00:00:00"/>
    <d v="2009-04-22T00:00:00"/>
    <d v="2014-11-21T00:00:00"/>
    <n v="1217886"/>
    <n v="71604.800000000003"/>
    <n v="119228.97"/>
    <n v="7259.83"/>
    <n v="198093.6"/>
    <n v="0"/>
    <s v="Okay"/>
    <s v="TRUE"/>
    <b v="1"/>
    <b v="1"/>
    <b v="1"/>
    <n v="36.438356164383563"/>
    <x v="10"/>
    <x v="21"/>
    <n v="9.8657534246575338"/>
    <x v="9"/>
    <n v="1782842.4000000001"/>
    <n v="4.0499999999999998E-3"/>
    <n v="0.48225539904380665"/>
  </r>
  <r>
    <s v="M0068"/>
    <s v="Benjamin Ayala"/>
    <s v="Deferred"/>
    <s v="Male"/>
    <d v="1983-08-24T00:00:00"/>
    <d v="2017-07-30T00:00:00"/>
    <d v="2021-11-28T00:00:00"/>
    <n v="2214539"/>
    <n v="125491.18"/>
    <n v="162175.48000000001"/>
    <n v="30151.64"/>
    <n v="317818.30000000005"/>
    <n v="0"/>
    <s v="Okay"/>
    <s v="TRUE"/>
    <b v="1"/>
    <b v="1"/>
    <b v="1"/>
    <n v="33.956164383561642"/>
    <x v="26"/>
    <x v="12"/>
    <n v="2.8410958904109589"/>
    <x v="24"/>
    <n v="6038547.7000000011"/>
    <n v="2.49E-3"/>
    <n v="9.395290171873967E-2"/>
  </r>
  <r>
    <s v="M0069"/>
    <s v="William Herrera"/>
    <s v="Dormant"/>
    <s v="Female"/>
    <d v="1961-08-18T00:00:00"/>
    <d v="1999-09-04T00:00:00"/>
    <d v="2008-07-24T00:00:00"/>
    <n v="2869650"/>
    <n v="260421.67"/>
    <n v="271471.8"/>
    <n v="45808.46"/>
    <n v="577701.92999999993"/>
    <n v="0"/>
    <s v="Okay"/>
    <s v="TRUE"/>
    <b v="1"/>
    <b v="1"/>
    <b v="1"/>
    <n v="38.07123287671233"/>
    <x v="21"/>
    <x v="35"/>
    <n v="16.197260273972603"/>
    <x v="7"/>
    <n v="0"/>
    <n v="1.137E-2"/>
    <n v="1"/>
  </r>
  <r>
    <s v="M0070"/>
    <s v="Victor Baker"/>
    <s v="Exited"/>
    <s v="Male"/>
    <d v="1967-02-16T00:00:00"/>
    <d v="2016-01-18T00:00:00"/>
    <d v="2023-06-10T00:00:00"/>
    <n v="2290928"/>
    <n v="166100.26999999999"/>
    <n v="200659.72"/>
    <n v="17479.009999999998"/>
    <n v="384239"/>
    <n v="0"/>
    <s v="Okay"/>
    <s v="TRUE"/>
    <b v="1"/>
    <b v="1"/>
    <b v="1"/>
    <n v="48.953424657534249"/>
    <x v="14"/>
    <x v="14"/>
    <n v="1.3095890410958904"/>
    <x v="13"/>
    <n v="1152717"/>
    <n v="1.0500000000000001E-2"/>
    <n v="0.82790719991151729"/>
  </r>
  <r>
    <s v="M0071"/>
    <s v="Richard Graham"/>
    <s v="Exited"/>
    <s v="Male"/>
    <d v="1976-07-21T00:00:00"/>
    <d v="1999-09-08T00:00:00"/>
    <d v="2012-10-16T00:00:00"/>
    <n v="1451745"/>
    <n v="104516.39"/>
    <n v="124381.51"/>
    <m/>
    <n v="228897.9"/>
    <n v="0"/>
    <s v="Okay"/>
    <s v="TRUE"/>
    <b v="1"/>
    <b v="1"/>
    <b v="1"/>
    <n v="23.147945205479452"/>
    <x v="22"/>
    <x v="11"/>
    <n v="11.964383561643835"/>
    <x v="20"/>
    <n v="2746774.8"/>
    <n v="4.5500000000000002E-3"/>
    <n v="0.29983259951726382"/>
  </r>
  <r>
    <s v="M0072"/>
    <s v="Cheryl Williams"/>
    <s v="Dormant"/>
    <s v="Female"/>
    <d v="1971-06-04T00:00:00"/>
    <d v="1995-10-23T00:00:00"/>
    <d v="2013-07-01T00:00:00"/>
    <n v="2565562"/>
    <n v="138614.45000000001"/>
    <n v="147626.37"/>
    <n v="11876.24"/>
    <n v="298117.06"/>
    <n v="0"/>
    <s v="Okay"/>
    <s v="TRUE"/>
    <b v="1"/>
    <b v="1"/>
    <b v="1"/>
    <n v="24.402739726027399"/>
    <x v="29"/>
    <x v="21"/>
    <n v="11.257534246575343"/>
    <x v="27"/>
    <n v="2086819.42"/>
    <n v="4.7200000000000002E-3"/>
    <n v="0.60042196221026356"/>
  </r>
  <r>
    <s v="M0073"/>
    <s v="Kimberly Ball"/>
    <s v="Deferred"/>
    <s v="Male"/>
    <d v="1973-02-27T00:00:00"/>
    <d v="2008-02-22T00:00:00"/>
    <d v="2015-06-24T00:00:00"/>
    <n v="2040082"/>
    <n v="143580.91"/>
    <n v="157352.66"/>
    <n v="14307.55"/>
    <n v="315241.12"/>
    <n v="0"/>
    <s v="Okay"/>
    <s v="TRUE"/>
    <b v="1"/>
    <b v="1"/>
    <b v="1"/>
    <n v="35.008219178082193"/>
    <x v="10"/>
    <x v="21"/>
    <n v="9.2767123287671236"/>
    <x v="9"/>
    <n v="2837170.08"/>
    <n v="6.0000000000000001E-3"/>
    <n v="0.46809938372992504"/>
  </r>
  <r>
    <s v="M0074"/>
    <s v="Matthew Rivera"/>
    <s v="Exited"/>
    <s v="Female"/>
    <d v="1981-02-10T00:00:00"/>
    <d v="2018-04-28T00:00:00"/>
    <d v="2019-05-20T00:00:00"/>
    <n v="2749806"/>
    <n v="267564.65000000002"/>
    <n v="140175.75"/>
    <n v="30906.07"/>
    <n v="438646.47000000003"/>
    <n v="0"/>
    <s v="Okay"/>
    <s v="TRUE"/>
    <b v="1"/>
    <b v="1"/>
    <b v="1"/>
    <n v="37.235616438356168"/>
    <x v="11"/>
    <x v="12"/>
    <n v="5.3698630136986303"/>
    <x v="10"/>
    <n v="7456989.9900000002"/>
    <n v="2.2899999999999999E-3"/>
    <n v="0.135883087888306"/>
  </r>
  <r>
    <s v="M0075"/>
    <s v="Elizabeth Parker"/>
    <s v="Exited"/>
    <s v="Male"/>
    <d v="1987-07-17T00:00:00"/>
    <d v="2006-11-06T00:00:00"/>
    <d v="2020-07-15T00:00:00"/>
    <n v="1775383"/>
    <n v="115276.74"/>
    <n v="123387.93"/>
    <n v="42607.79"/>
    <n v="281272.45999999996"/>
    <n v="0"/>
    <s v="Okay"/>
    <s v="TRUE"/>
    <b v="1"/>
    <b v="1"/>
    <b v="1"/>
    <n v="19.32054794520548"/>
    <x v="28"/>
    <x v="15"/>
    <n v="4.2136986301369861"/>
    <x v="26"/>
    <n v="6469266.5799999991"/>
    <n v="1.8699999999999999E-3"/>
    <n v="4.0549576324435559E-2"/>
  </r>
  <r>
    <s v="M0076"/>
    <s v="Kristen Lee"/>
    <s v="Deferred"/>
    <s v="Female"/>
    <d v="1985-07-20T00:00:00"/>
    <d v="2018-10-18T00:00:00"/>
    <d v="2020-04-10T00:00:00"/>
    <n v="1220321"/>
    <n v="77669.48"/>
    <n v="90648.01"/>
    <n v="35099.31"/>
    <n v="203416.8"/>
    <n v="0"/>
    <s v="Okay"/>
    <s v="TRUE"/>
    <b v="1"/>
    <b v="1"/>
    <b v="1"/>
    <n v="33.268493150684932"/>
    <x v="20"/>
    <x v="4"/>
    <n v="4.4767123287671229"/>
    <x v="19"/>
    <n v="4271752.8"/>
    <n v="1.82E-3"/>
    <n v="6.6232193033918141E-2"/>
  </r>
  <r>
    <s v="M0077"/>
    <s v="Elizabeth Kelley"/>
    <s v="Exited"/>
    <s v="Male"/>
    <d v="1959-10-12T00:00:00"/>
    <d v="2006-02-02T00:00:00"/>
    <d v="2015-11-07T00:00:00"/>
    <n v="2260376"/>
    <n v="216944.29"/>
    <n v="223858.82"/>
    <n v="45811.8"/>
    <n v="486614.91"/>
    <n v="0"/>
    <s v="Okay"/>
    <s v="TRUE"/>
    <b v="1"/>
    <b v="1"/>
    <b v="1"/>
    <n v="46.342465753424655"/>
    <x v="30"/>
    <x v="14"/>
    <n v="8.9041095890410951"/>
    <x v="7"/>
    <n v="0"/>
    <n v="2.2970000000000001E-2"/>
    <n v="1"/>
  </r>
  <r>
    <s v="M0078"/>
    <s v="Richard Lawson"/>
    <s v="Active"/>
    <s v="Male"/>
    <d v="1981-09-05T00:00:00"/>
    <d v="2011-07-28T00:00:00"/>
    <d v="2019-02-01T00:00:00"/>
    <n v="2995887"/>
    <n v="213998.12"/>
    <n v="279643.78999999998"/>
    <m/>
    <n v="493641.91"/>
    <n v="0"/>
    <s v="Okay"/>
    <s v="TRUE"/>
    <b v="1"/>
    <b v="1"/>
    <b v="1"/>
    <n v="29.912328767123288"/>
    <x v="11"/>
    <x v="24"/>
    <n v="5.6657534246575345"/>
    <x v="10"/>
    <n v="8391912.4699999988"/>
    <n v="2.9199999999999999E-3"/>
    <n v="0.13071484565521979"/>
  </r>
  <r>
    <s v="M0079"/>
    <s v="Daniel Kennedy"/>
    <s v="Dormant"/>
    <s v="Female"/>
    <d v="1971-04-19T00:00:00"/>
    <d v="2018-03-02T00:00:00"/>
    <d v="2018-11-20T00:00:00"/>
    <n v="1673016"/>
    <n v="101356.35"/>
    <n v="110991.71"/>
    <n v="22060.68"/>
    <n v="234408.74"/>
    <n v="0"/>
    <s v="Okay"/>
    <s v="TRUE"/>
    <b v="1"/>
    <b v="1"/>
    <b v="1"/>
    <n v="46.901369863013699"/>
    <x v="29"/>
    <x v="6"/>
    <n v="5.8657534246575347"/>
    <x v="27"/>
    <n v="1640861.18"/>
    <n v="4.7200000000000002E-3"/>
    <n v="0.60042196221026356"/>
  </r>
  <r>
    <s v="M0080"/>
    <s v="Matthew Harvey"/>
    <s v="Exited"/>
    <s v="Female"/>
    <d v="1966-02-08T00:00:00"/>
    <d v="2023-08-07T00:00:00"/>
    <d v="2024-02-05T00:00:00"/>
    <n v="643539"/>
    <n v="47309.99"/>
    <n v="56278.27"/>
    <m/>
    <n v="103588.26"/>
    <n v="0"/>
    <s v="Okay"/>
    <s v="TRUE"/>
    <b v="1"/>
    <b v="1"/>
    <b v="1"/>
    <n v="57.531506849315072"/>
    <x v="4"/>
    <x v="20"/>
    <n v="0.65205479452054793"/>
    <x v="4"/>
    <n v="207176.52"/>
    <n v="7.1300000000000001E-3"/>
    <n v="0.88908482728674998"/>
  </r>
  <r>
    <s v="M0081"/>
    <s v="Courtney Gonzalez"/>
    <s v="Dormant"/>
    <s v="Male"/>
    <d v="1961-05-31T00:00:00"/>
    <d v="1997-04-28T00:00:00"/>
    <d v="2005-08-26T00:00:00"/>
    <n v="587806"/>
    <n v="52350.97"/>
    <n v="48545.56"/>
    <n v="47732.53"/>
    <n v="148629.06"/>
    <n v="0"/>
    <s v="Okay"/>
    <s v="TRUE"/>
    <b v="1"/>
    <b v="1"/>
    <b v="1"/>
    <n v="35.934246575342463"/>
    <x v="21"/>
    <x v="2"/>
    <n v="19.109589041095891"/>
    <x v="7"/>
    <n v="0"/>
    <n v="1.883E-2"/>
    <n v="1"/>
  </r>
  <r>
    <s v="M0082"/>
    <s v="Miss Patricia Gibson"/>
    <s v="Deferred"/>
    <s v="Male"/>
    <d v="1980-12-04T00:00:00"/>
    <d v="2002-05-14T00:00:00"/>
    <d v="2015-06-06T00:00:00"/>
    <n v="2906070"/>
    <n v="167445.19"/>
    <n v="163643.85"/>
    <n v="30378.63"/>
    <n v="361467.67000000004"/>
    <n v="0"/>
    <s v="Okay"/>
    <s v="TRUE"/>
    <b v="1"/>
    <b v="1"/>
    <b v="1"/>
    <n v="21.454794520547946"/>
    <x v="11"/>
    <x v="4"/>
    <n v="9.3260273972602743"/>
    <x v="10"/>
    <n v="6144950.3900000006"/>
    <n v="2.9199999999999999E-3"/>
    <n v="0.13071484565521979"/>
  </r>
  <r>
    <s v="M0083"/>
    <s v="David Douglas Jr."/>
    <s v="Deferred"/>
    <s v="Female"/>
    <d v="1967-01-02T00:00:00"/>
    <d v="2022-03-27T00:00:00"/>
    <d v="2024-01-16T00:00:00"/>
    <n v="1374763"/>
    <n v="121453.31"/>
    <n v="80271.67"/>
    <n v="38656.65"/>
    <n v="240381.62999999998"/>
    <n v="0"/>
    <s v="Okay"/>
    <s v="TRUE"/>
    <b v="1"/>
    <b v="1"/>
    <b v="1"/>
    <n v="55.268493150684932"/>
    <x v="14"/>
    <x v="32"/>
    <n v="0.70684931506849313"/>
    <x v="13"/>
    <n v="721144.8899999999"/>
    <n v="6.5300000000000002E-3"/>
    <n v="0.83911514819633914"/>
  </r>
  <r>
    <s v="M0084"/>
    <s v="Robert Dominguez"/>
    <s v="Active"/>
    <s v="Male"/>
    <d v="1973-05-13T00:00:00"/>
    <d v="1997-06-17T00:00:00"/>
    <d v="2016-06-04T00:00:00"/>
    <n v="1604591"/>
    <n v="88902.26"/>
    <n v="82289.72"/>
    <n v="35480.629999999997"/>
    <n v="206672.61"/>
    <n v="0"/>
    <s v="Okay"/>
    <s v="TRUE"/>
    <b v="1"/>
    <b v="1"/>
    <b v="1"/>
    <n v="24.112328767123287"/>
    <x v="10"/>
    <x v="19"/>
    <n v="8.3287671232876708"/>
    <x v="9"/>
    <n v="1860053.4899999998"/>
    <n v="6.0000000000000001E-3"/>
    <n v="0.46809938372992504"/>
  </r>
  <r>
    <s v="M0085"/>
    <s v="Ryan Bryant"/>
    <s v="Exited"/>
    <s v="Female"/>
    <d v="1991-05-15T00:00:00"/>
    <d v="2018-06-19T00:00:00"/>
    <d v="2022-12-25T00:00:00"/>
    <n v="1131855"/>
    <n v="60893.599999999999"/>
    <n v="95676.52"/>
    <n v="9585.56"/>
    <n v="166155.68"/>
    <n v="0"/>
    <s v="Okay"/>
    <s v="TRUE"/>
    <b v="1"/>
    <b v="1"/>
    <b v="1"/>
    <n v="27.115068493150684"/>
    <x v="13"/>
    <x v="27"/>
    <n v="1.7671232876712328"/>
    <x v="12"/>
    <n v="4486203.3599999994"/>
    <n v="1.42E-3"/>
    <n v="1.7200147574647887E-2"/>
  </r>
  <r>
    <s v="M0086"/>
    <s v="Linda Dodson DVM"/>
    <s v="Dormant"/>
    <s v="Male"/>
    <d v="2001-06-10T00:00:00"/>
    <d v="2023-06-25T00:00:00"/>
    <d v="2024-07-21T00:00:00"/>
    <n v="2673693"/>
    <n v="238310.98"/>
    <n v="180100.46"/>
    <n v="21675.69"/>
    <n v="440087.13"/>
    <n v="0"/>
    <s v="Okay"/>
    <s v="TRUE"/>
    <b v="1"/>
    <b v="1"/>
    <b v="1"/>
    <n v="22.054794520547944"/>
    <x v="31"/>
    <x v="36"/>
    <n v="0.19452054794520549"/>
    <x v="28"/>
    <n v="16283223.810000001"/>
    <n v="1.24E-3"/>
    <n v="1.7481379744824469E-3"/>
  </r>
  <r>
    <s v="M0087"/>
    <s v="Terry Griffin"/>
    <s v="Dormant"/>
    <s v="Male"/>
    <d v="1970-07-31T00:00:00"/>
    <d v="2021-01-19T00:00:00"/>
    <d v="2024-09-18T00:00:00"/>
    <n v="2061854"/>
    <n v="187869.01"/>
    <n v="113972.99"/>
    <n v="33601.33"/>
    <n v="335443.33"/>
    <n v="0"/>
    <s v="Okay"/>
    <s v="TRUE"/>
    <b v="1"/>
    <b v="1"/>
    <b v="1"/>
    <n v="50.506849315068493"/>
    <x v="1"/>
    <x v="7"/>
    <n v="3.287671232876712E-2"/>
    <x v="1"/>
    <n v="2012659.98"/>
    <n v="7.9299999999999995E-3"/>
    <n v="0.65501517085794947"/>
  </r>
  <r>
    <s v="M0088"/>
    <s v="David Wright"/>
    <s v="Exited"/>
    <s v="Male"/>
    <d v="1978-08-15T00:00:00"/>
    <d v="2021-10-22T00:00:00"/>
    <d v="2024-01-09T00:00:00"/>
    <n v="2126565"/>
    <n v="125056.58"/>
    <n v="161804.67000000001"/>
    <n v="32716.06"/>
    <n v="319577.31"/>
    <n v="0"/>
    <s v="Okay"/>
    <s v="TRUE"/>
    <b v="1"/>
    <b v="1"/>
    <b v="1"/>
    <n v="43.216438356164382"/>
    <x v="3"/>
    <x v="8"/>
    <n v="0.72602739726027399"/>
    <x v="3"/>
    <n v="4474082.34"/>
    <n v="3.81E-3"/>
    <n v="0.21490379504448404"/>
  </r>
  <r>
    <s v="M0089"/>
    <s v="Mr. Jeremiah Reeves"/>
    <s v="Exited"/>
    <s v="Female"/>
    <d v="1975-09-16T00:00:00"/>
    <d v="2004-12-29T00:00:00"/>
    <d v="2016-06-02T00:00:00"/>
    <n v="2126931"/>
    <n v="194160.58"/>
    <n v="169354.18"/>
    <n v="16047.28"/>
    <n v="379562.04000000004"/>
    <n v="0"/>
    <s v="Okay"/>
    <s v="TRUE"/>
    <b v="1"/>
    <b v="1"/>
    <b v="1"/>
    <n v="29.306849315068494"/>
    <x v="0"/>
    <x v="28"/>
    <n v="8.3342465753424655"/>
    <x v="0"/>
    <n v="4175182.4400000004"/>
    <n v="3.48E-3"/>
    <n v="0.36625918783018357"/>
  </r>
  <r>
    <s v="M0090"/>
    <s v="Joshua Taylor"/>
    <s v="Active"/>
    <s v="Female"/>
    <d v="1975-06-28T00:00:00"/>
    <d v="2008-10-13T00:00:00"/>
    <d v="2020-08-03T00:00:00"/>
    <n v="2190800"/>
    <n v="136252.79999999999"/>
    <n v="160444.17000000001"/>
    <n v="22054.52"/>
    <n v="318751.49"/>
    <n v="0"/>
    <s v="Okay"/>
    <s v="TRUE"/>
    <b v="1"/>
    <b v="1"/>
    <b v="1"/>
    <n v="33.317808219178083"/>
    <x v="0"/>
    <x v="8"/>
    <n v="4.161643835616438"/>
    <x v="0"/>
    <n v="3506266.3899999997"/>
    <n v="3.48E-3"/>
    <n v="0.36625918783018357"/>
  </r>
  <r>
    <s v="M0091"/>
    <s v="Daniel Perry"/>
    <s v="Active"/>
    <s v="Female"/>
    <d v="1982-04-08T00:00:00"/>
    <d v="2014-03-19T00:00:00"/>
    <d v="2022-02-20T00:00:00"/>
    <n v="1663208"/>
    <n v="98282.28"/>
    <n v="100800.37"/>
    <n v="20315.25"/>
    <n v="219397.9"/>
    <n v="0"/>
    <s v="Okay"/>
    <s v="TRUE"/>
    <b v="1"/>
    <b v="1"/>
    <b v="1"/>
    <n v="31.967123287671232"/>
    <x v="32"/>
    <x v="31"/>
    <n v="2.6109589041095891"/>
    <x v="29"/>
    <n v="3949162.1999999997"/>
    <n v="2.16E-3"/>
    <n v="0.11525114335569715"/>
  </r>
  <r>
    <s v="M0092"/>
    <s v="Daniel Fisher"/>
    <s v="Dormant"/>
    <s v="Male"/>
    <d v="1999-07-01T00:00:00"/>
    <d v="2019-06-01T00:00:00"/>
    <d v="2019-07-31T00:00:00"/>
    <n v="2466891"/>
    <n v="240282.9"/>
    <n v="133904.44"/>
    <n v="26986"/>
    <n v="401173.33999999997"/>
    <n v="0"/>
    <s v="Okay"/>
    <s v="TRUE"/>
    <b v="1"/>
    <b v="1"/>
    <b v="1"/>
    <n v="19.931506849315067"/>
    <x v="33"/>
    <x v="17"/>
    <n v="5.1726027397260275"/>
    <x v="30"/>
    <n v="14041066.899999999"/>
    <n v="1.2800000000000001E-3"/>
    <n v="2.7383070744840614E-3"/>
  </r>
  <r>
    <s v="M0093"/>
    <s v="Pamela James"/>
    <s v="Deferred"/>
    <s v="Female"/>
    <d v="1960-02-25T00:00:00"/>
    <d v="2007-09-20T00:00:00"/>
    <d v="2017-11-17T00:00:00"/>
    <n v="2358653"/>
    <n v="170787.06"/>
    <n v="119966.19"/>
    <m/>
    <n v="290753.25"/>
    <n v="0"/>
    <s v="Okay"/>
    <s v="TRUE"/>
    <b v="1"/>
    <b v="1"/>
    <b v="1"/>
    <n v="47.6"/>
    <x v="34"/>
    <x v="32"/>
    <n v="6.8739726027397259"/>
    <x v="7"/>
    <n v="0"/>
    <n v="1.2540000000000001E-2"/>
    <n v="1"/>
  </r>
  <r>
    <s v="M0094"/>
    <s v="Sarah Ashley"/>
    <s v="Exited"/>
    <s v="Male"/>
    <d v="1988-04-06T00:00:00"/>
    <d v="2014-01-23T00:00:00"/>
    <d v="2023-05-09T00:00:00"/>
    <n v="1584321"/>
    <n v="131812.34"/>
    <n v="108448.39"/>
    <n v="20469.080000000002"/>
    <n v="260729.81"/>
    <n v="0"/>
    <s v="Okay"/>
    <s v="TRUE"/>
    <b v="1"/>
    <b v="1"/>
    <b v="1"/>
    <n v="25.816438356164383"/>
    <x v="35"/>
    <x v="34"/>
    <n v="1.3972602739726028"/>
    <x v="31"/>
    <n v="6257515.4399999995"/>
    <n v="1.7700000000000001E-3"/>
    <n v="3.2382242859473047E-2"/>
  </r>
  <r>
    <s v="M0095"/>
    <s v="Stephanie Freeman"/>
    <s v="Dormant"/>
    <s v="Female"/>
    <d v="1978-04-28T00:00:00"/>
    <d v="2010-07-31T00:00:00"/>
    <d v="2018-11-03T00:00:00"/>
    <n v="2203145"/>
    <n v="140000.66"/>
    <n v="137851.19"/>
    <m/>
    <n v="277851.84999999998"/>
    <n v="0"/>
    <s v="Okay"/>
    <s v="TRUE"/>
    <b v="1"/>
    <b v="1"/>
    <b v="1"/>
    <n v="32.279452054794518"/>
    <x v="3"/>
    <x v="28"/>
    <n v="5.912328767123288"/>
    <x v="3"/>
    <n v="3889925.8999999994"/>
    <n v="2.8E-3"/>
    <n v="0.22289720495348328"/>
  </r>
  <r>
    <s v="M0096"/>
    <s v="George Shelton"/>
    <s v="Deferred"/>
    <s v="Female"/>
    <d v="1987-04-07T00:00:00"/>
    <d v="2020-05-22T00:00:00"/>
    <d v="2021-10-16T00:00:00"/>
    <n v="801448"/>
    <n v="69841.429999999993"/>
    <n v="78176.350000000006"/>
    <n v="13619.34"/>
    <n v="161637.12"/>
    <n v="0"/>
    <s v="Okay"/>
    <s v="TRUE"/>
    <b v="1"/>
    <b v="1"/>
    <b v="1"/>
    <n v="33.147945205479452"/>
    <x v="28"/>
    <x v="4"/>
    <n v="2.9589041095890409"/>
    <x v="26"/>
    <n v="3717653.76"/>
    <n v="1.65E-3"/>
    <n v="4.2245451060005455E-2"/>
  </r>
  <r>
    <s v="M0097"/>
    <s v="Tamara Hooper"/>
    <s v="Exited"/>
    <s v="Female"/>
    <d v="1978-02-05T00:00:00"/>
    <d v="1996-09-01T00:00:00"/>
    <d v="2010-01-27T00:00:00"/>
    <n v="2772906"/>
    <n v="274047.27"/>
    <n v="211383.74"/>
    <m/>
    <n v="485431.01"/>
    <n v="0"/>
    <s v="Okay"/>
    <s v="TRUE"/>
    <b v="1"/>
    <b v="1"/>
    <b v="1"/>
    <n v="18.583561643835615"/>
    <x v="3"/>
    <x v="27"/>
    <n v="14.684931506849315"/>
    <x v="3"/>
    <n v="6796034.1400000006"/>
    <n v="2.8E-3"/>
    <n v="0.22289720495348328"/>
  </r>
  <r>
    <s v="M0098"/>
    <s v="Mary Miller"/>
    <s v="Active"/>
    <s v="Male"/>
    <d v="1970-12-01T00:00:00"/>
    <d v="2000-05-14T00:00:00"/>
    <d v="2016-01-28T00:00:00"/>
    <n v="1542547"/>
    <n v="94672.52"/>
    <n v="90967.2"/>
    <m/>
    <n v="185639.72"/>
    <n v="0"/>
    <s v="Okay"/>
    <s v="TRUE"/>
    <b v="1"/>
    <b v="1"/>
    <b v="1"/>
    <n v="29.471232876712328"/>
    <x v="29"/>
    <x v="8"/>
    <n v="8.6794520547945204"/>
    <x v="27"/>
    <n v="1299478.04"/>
    <n v="7.2399999999999999E-3"/>
    <n v="0.5852455749188441"/>
  </r>
  <r>
    <s v="M0099"/>
    <s v="David Murphy"/>
    <s v="Deferred"/>
    <s v="Female"/>
    <d v="1972-09-10T00:00:00"/>
    <d v="2006-11-14T00:00:00"/>
    <d v="2018-05-09T00:00:00"/>
    <n v="490906"/>
    <n v="48459.66"/>
    <n v="38127.660000000003"/>
    <n v="10682.58"/>
    <n v="97269.900000000009"/>
    <n v="0"/>
    <s v="Okay"/>
    <s v="TRUE"/>
    <b v="1"/>
    <b v="1"/>
    <b v="1"/>
    <n v="34.200000000000003"/>
    <x v="24"/>
    <x v="8"/>
    <n v="6.4"/>
    <x v="22"/>
    <n v="778159.20000000007"/>
    <n v="4.3699999999999998E-3"/>
    <n v="0.53801830641186421"/>
  </r>
  <r>
    <s v="M0100"/>
    <s v="Jamie Walton"/>
    <s v="Exited"/>
    <s v="Male"/>
    <d v="1970-06-09T00:00:00"/>
    <d v="2004-05-02T00:00:00"/>
    <d v="2007-02-13T00:00:00"/>
    <n v="351444"/>
    <n v="27659.77"/>
    <n v="25820.54"/>
    <n v="13296.37"/>
    <n v="66776.679999999993"/>
    <n v="0"/>
    <s v="Okay"/>
    <s v="TRUE"/>
    <b v="1"/>
    <b v="1"/>
    <b v="1"/>
    <n v="33.920547945205477"/>
    <x v="1"/>
    <x v="11"/>
    <n v="17.641095890410959"/>
    <x v="1"/>
    <n v="400660.07999999996"/>
    <n v="7.9299999999999995E-3"/>
    <n v="0.65501517085794947"/>
  </r>
  <r>
    <s v="M0101"/>
    <s v="Paul Williams"/>
    <s v="Active"/>
    <s v="Female"/>
    <d v="1983-07-26T00:00:00"/>
    <d v="2003-05-19T00:00:00"/>
    <d v="2005-09-17T00:00:00"/>
    <n v="2303741"/>
    <n v="128328.41"/>
    <n v="122713.77"/>
    <n v="30965.95"/>
    <n v="282008.13"/>
    <n v="0"/>
    <s v="Okay"/>
    <s v="TRUE"/>
    <b v="1"/>
    <b v="1"/>
    <b v="1"/>
    <n v="19.827397260273973"/>
    <x v="26"/>
    <x v="37"/>
    <n v="19.049315068493151"/>
    <x v="24"/>
    <n v="5358154.47"/>
    <n v="2.0300000000000001E-3"/>
    <n v="9.7764606004482377E-2"/>
  </r>
  <r>
    <s v="M0102"/>
    <s v="Marissa Webster"/>
    <s v="Active"/>
    <s v="Male"/>
    <d v="1976-07-30T00:00:00"/>
    <d v="2002-07-14T00:00:00"/>
    <d v="2003-03-24T00:00:00"/>
    <n v="925780"/>
    <n v="83835.960000000006"/>
    <n v="90223.08"/>
    <m/>
    <n v="174059.04"/>
    <n v="0"/>
    <s v="Okay"/>
    <s v="TRUE"/>
    <b v="1"/>
    <b v="1"/>
    <b v="1"/>
    <n v="25.972602739726028"/>
    <x v="22"/>
    <x v="5"/>
    <n v="21.536986301369861"/>
    <x v="20"/>
    <n v="2088708.48"/>
    <n v="4.5500000000000002E-3"/>
    <n v="0.29983259951726382"/>
  </r>
  <r>
    <s v="M0103"/>
    <s v="Cynthia Wells"/>
    <s v="Deferred"/>
    <s v="Male"/>
    <d v="1967-07-15T00:00:00"/>
    <d v="2014-12-09T00:00:00"/>
    <d v="2018-08-24T00:00:00"/>
    <n v="2640727"/>
    <n v="232970.67"/>
    <n v="212092.32"/>
    <n v="15155.92"/>
    <n v="460218.91"/>
    <n v="0"/>
    <s v="Okay"/>
    <s v="TRUE"/>
    <b v="1"/>
    <b v="1"/>
    <b v="1"/>
    <n v="47.435616438356163"/>
    <x v="14"/>
    <x v="33"/>
    <n v="6.1068493150684935"/>
    <x v="13"/>
    <n v="1380656.73"/>
    <n v="1.0500000000000001E-2"/>
    <n v="0.82790719991151729"/>
  </r>
  <r>
    <s v="M0104"/>
    <s v="David Wood"/>
    <s v="Exited"/>
    <s v="Female"/>
    <d v="1982-12-24T00:00:00"/>
    <d v="2016-05-30T00:00:00"/>
    <d v="2018-05-11T00:00:00"/>
    <n v="2156906"/>
    <n v="139913.44"/>
    <n v="171314.97"/>
    <n v="30588.33"/>
    <n v="341816.74000000005"/>
    <n v="0"/>
    <s v="Okay"/>
    <s v="TRUE"/>
    <b v="1"/>
    <b v="1"/>
    <b v="1"/>
    <n v="33.454794520547942"/>
    <x v="26"/>
    <x v="34"/>
    <n v="6.3945205479452056"/>
    <x v="24"/>
    <n v="6494518.0600000005"/>
    <n v="2.0300000000000001E-3"/>
    <n v="9.7764606004482377E-2"/>
  </r>
  <r>
    <s v="M0105"/>
    <s v="Carla Collins"/>
    <s v="Active"/>
    <s v="Male"/>
    <d v="1999-02-17T00:00:00"/>
    <d v="2019-08-16T00:00:00"/>
    <d v="2022-03-28T00:00:00"/>
    <n v="1171525"/>
    <n v="95216.57"/>
    <n v="74078.23"/>
    <m/>
    <n v="169294.8"/>
    <n v="0"/>
    <s v="Okay"/>
    <s v="TRUE"/>
    <b v="1"/>
    <b v="1"/>
    <b v="1"/>
    <n v="20.506849315068493"/>
    <x v="33"/>
    <x v="36"/>
    <n v="2.5123287671232877"/>
    <x v="30"/>
    <n v="5925318"/>
    <n v="1.2800000000000001E-3"/>
    <n v="2.7383070744840614E-3"/>
  </r>
  <r>
    <s v="M0106"/>
    <s v="Susan Brooks"/>
    <s v="Deferred"/>
    <s v="Male"/>
    <d v="1973-03-31T00:00:00"/>
    <d v="1998-05-03T00:00:00"/>
    <d v="2018-06-25T00:00:00"/>
    <n v="2615223"/>
    <n v="140576.72"/>
    <n v="131111.03"/>
    <n v="31721.5"/>
    <n v="303409.25"/>
    <n v="0"/>
    <s v="Okay"/>
    <s v="TRUE"/>
    <b v="1"/>
    <b v="1"/>
    <b v="1"/>
    <n v="25.106849315068494"/>
    <x v="10"/>
    <x v="8"/>
    <n v="6.2712328767123289"/>
    <x v="9"/>
    <n v="2730683.25"/>
    <n v="6.0000000000000001E-3"/>
    <n v="0.46809938372992504"/>
  </r>
  <r>
    <s v="M0107"/>
    <s v="Lori Garcia"/>
    <s v="Dormant"/>
    <s v="Male"/>
    <d v="1980-04-09T00:00:00"/>
    <d v="2024-09-06T00:00:00"/>
    <d v="2024-09-29T00:00:00"/>
    <n v="1270881"/>
    <n v="81851.399999999994"/>
    <n v="81509.119999999995"/>
    <n v="8203.09"/>
    <n v="171563.61"/>
    <n v="0"/>
    <s v="Okay"/>
    <s v="TRUE"/>
    <b v="1"/>
    <b v="1"/>
    <b v="1"/>
    <n v="44.441095890410956"/>
    <x v="2"/>
    <x v="2"/>
    <n v="2.7397260273972603E-3"/>
    <x v="2"/>
    <n v="2745017.76"/>
    <n v="3.1900000000000001E-3"/>
    <n v="0.15423253034769741"/>
  </r>
  <r>
    <s v="M0108"/>
    <s v="Kylie Williams"/>
    <s v="Deferred"/>
    <s v="Female"/>
    <d v="1978-01-02T00:00:00"/>
    <d v="2010-04-29T00:00:00"/>
    <d v="2021-07-30T00:00:00"/>
    <n v="2921683"/>
    <n v="232243.06"/>
    <n v="263522.03000000003"/>
    <m/>
    <n v="495765.09"/>
    <n v="0"/>
    <s v="Okay"/>
    <s v="TRUE"/>
    <b v="1"/>
    <b v="1"/>
    <b v="1"/>
    <n v="32.342465753424655"/>
    <x v="3"/>
    <x v="19"/>
    <n v="3.1726027397260275"/>
    <x v="3"/>
    <n v="6940711.2600000007"/>
    <n v="2.8E-3"/>
    <n v="0.22289720495348328"/>
  </r>
  <r>
    <s v="M0109"/>
    <s v="Jonathan Peterson"/>
    <s v="Active"/>
    <s v="Male"/>
    <d v="1988-05-02T00:00:00"/>
    <d v="2023-09-24T00:00:00"/>
    <d v="2024-10-08T00:00:00"/>
    <n v="924906"/>
    <n v="88255.06"/>
    <n v="84473.11"/>
    <m/>
    <n v="172728.16999999998"/>
    <n v="0"/>
    <s v="Okay"/>
    <s v="TRUE"/>
    <b v="1"/>
    <b v="1"/>
    <b v="1"/>
    <n v="35.419178082191777"/>
    <x v="35"/>
    <x v="11"/>
    <n v="2.1917808219178082E-2"/>
    <x v="31"/>
    <n v="4145476.0799999996"/>
    <n v="1.7700000000000001E-3"/>
    <n v="3.2382242859473047E-2"/>
  </r>
  <r>
    <s v="M0110"/>
    <s v="Tyler Reid"/>
    <s v="Deferred"/>
    <s v="Female"/>
    <d v="1991-01-13T00:00:00"/>
    <d v="2019-10-26T00:00:00"/>
    <d v="2021-02-12T00:00:00"/>
    <n v="2795795"/>
    <n v="244486.36"/>
    <n v="219359.06"/>
    <m/>
    <n v="463845.42"/>
    <n v="0"/>
    <s v="Okay"/>
    <s v="TRUE"/>
    <b v="1"/>
    <b v="1"/>
    <b v="1"/>
    <n v="28.802739726027397"/>
    <x v="13"/>
    <x v="18"/>
    <n v="3.6328767123287671"/>
    <x v="12"/>
    <n v="12523826.34"/>
    <n v="1.42E-3"/>
    <n v="1.7200147574647887E-2"/>
  </r>
  <r>
    <s v="M0111"/>
    <s v="Nicholas Sheppard"/>
    <s v="Active"/>
    <s v="Female"/>
    <d v="1978-02-16T00:00:00"/>
    <d v="2016-09-15T00:00:00"/>
    <d v="2023-07-31T00:00:00"/>
    <n v="1575450"/>
    <n v="133892.26999999999"/>
    <n v="153029.46"/>
    <n v="27220.78"/>
    <n v="314142.51"/>
    <n v="0"/>
    <s v="Okay"/>
    <s v="TRUE"/>
    <b v="1"/>
    <b v="1"/>
    <b v="1"/>
    <n v="38.605479452054794"/>
    <x v="3"/>
    <x v="8"/>
    <n v="1.1698630136986301"/>
    <x v="3"/>
    <n v="4397995.1400000006"/>
    <n v="2.8E-3"/>
    <n v="0.22289720495348328"/>
  </r>
  <r>
    <s v="M0112"/>
    <s v="Patricia Marshall"/>
    <s v="Active"/>
    <s v="Male"/>
    <d v="1982-01-26T00:00:00"/>
    <d v="2004-11-18T00:00:00"/>
    <d v="2015-11-06T00:00:00"/>
    <n v="2112059"/>
    <n v="183171.9"/>
    <n v="169356.89"/>
    <m/>
    <n v="352528.79000000004"/>
    <n v="0"/>
    <s v="Okay"/>
    <s v="TRUE"/>
    <b v="1"/>
    <b v="1"/>
    <b v="1"/>
    <n v="22.827397260273973"/>
    <x v="32"/>
    <x v="15"/>
    <n v="8.9068493150684933"/>
    <x v="29"/>
    <n v="6345518.2200000007"/>
    <n v="2.6900000000000001E-3"/>
    <n v="0.11080873931234618"/>
  </r>
  <r>
    <s v="M0113"/>
    <s v="Sandra Miller"/>
    <s v="Deferred"/>
    <s v="Male"/>
    <d v="1972-06-05T00:00:00"/>
    <d v="2004-01-18T00:00:00"/>
    <d v="2019-11-10T00:00:00"/>
    <n v="1430411"/>
    <n v="112734.05"/>
    <n v="126098.53"/>
    <m/>
    <n v="238832.58000000002"/>
    <n v="0"/>
    <s v="Okay"/>
    <s v="TRUE"/>
    <b v="1"/>
    <b v="1"/>
    <b v="1"/>
    <n v="31.641095890410959"/>
    <x v="24"/>
    <x v="6"/>
    <n v="4.8931506849315065"/>
    <x v="22"/>
    <n v="1910660.6400000001"/>
    <n v="6.5900000000000004E-3"/>
    <n v="0.52324992592211617"/>
  </r>
  <r>
    <s v="M0114"/>
    <s v="Mary Rogers"/>
    <s v="Exited"/>
    <s v="Female"/>
    <d v="1993-05-22T00:00:00"/>
    <d v="2024-09-14T00:00:00"/>
    <d v="2024-11-16T00:00:00"/>
    <n v="1061220"/>
    <n v="105959.92"/>
    <n v="76189.490000000005"/>
    <n v="48607.49"/>
    <n v="230756.9"/>
    <n v="0"/>
    <s v="Okay"/>
    <s v="TRUE"/>
    <b v="1"/>
    <b v="1"/>
    <b v="1"/>
    <n v="31.336986301369862"/>
    <x v="17"/>
    <x v="27"/>
    <n v="0.12876712328767123"/>
    <x v="16"/>
    <n v="6691950.0999999996"/>
    <n v="1.3500000000000001E-3"/>
    <n v="1.0978062858012181E-2"/>
  </r>
  <r>
    <s v="M0115"/>
    <s v="Daniel Salinas"/>
    <s v="Exited"/>
    <s v="Female"/>
    <d v="1982-11-29T00:00:00"/>
    <d v="2005-04-07T00:00:00"/>
    <d v="2014-08-31T00:00:00"/>
    <n v="2012736"/>
    <n v="134179.89000000001"/>
    <n v="168076.89"/>
    <n v="19841.16"/>
    <n v="322097.94"/>
    <n v="0"/>
    <s v="Okay"/>
    <s v="TRUE"/>
    <b v="1"/>
    <b v="1"/>
    <b v="1"/>
    <n v="22.36986301369863"/>
    <x v="26"/>
    <x v="27"/>
    <n v="10.09041095890411"/>
    <x v="24"/>
    <n v="6119860.8600000003"/>
    <n v="2.0300000000000001E-3"/>
    <n v="9.7764606004482377E-2"/>
  </r>
  <r>
    <s v="M0116"/>
    <s v="Kellie Lee"/>
    <s v="Exited"/>
    <s v="Female"/>
    <d v="1976-03-04T00:00:00"/>
    <d v="2020-04-01T00:00:00"/>
    <d v="2023-09-15T00:00:00"/>
    <n v="1979618"/>
    <n v="179508.4"/>
    <n v="153429.96"/>
    <n v="19153.27"/>
    <n v="352091.63"/>
    <n v="0"/>
    <s v="Okay"/>
    <s v="TRUE"/>
    <b v="1"/>
    <b v="1"/>
    <b v="1"/>
    <n v="44.106849315068494"/>
    <x v="22"/>
    <x v="6"/>
    <n v="1.0438356164383562"/>
    <x v="20"/>
    <n v="4225099.5600000005"/>
    <n v="3.2399999999999998E-3"/>
    <n v="0.31031163185237182"/>
  </r>
  <r>
    <s v="M0117"/>
    <s v="Peter Vaughn DDS"/>
    <s v="Dormant"/>
    <s v="Male"/>
    <d v="1993-02-24T00:00:00"/>
    <d v="2010-12-31T00:00:00"/>
    <d v="2024-06-27T00:00:00"/>
    <n v="1995233"/>
    <n v="186046.56"/>
    <n v="182057.75"/>
    <m/>
    <n v="368104.31"/>
    <n v="0"/>
    <s v="Okay"/>
    <s v="TRUE"/>
    <b v="1"/>
    <b v="1"/>
    <b v="1"/>
    <n v="17.860273972602741"/>
    <x v="17"/>
    <x v="27"/>
    <n v="0.26027397260273971"/>
    <x v="16"/>
    <n v="10675024.99"/>
    <n v="1.4300000000000001E-3"/>
    <n v="1.0529348681165712E-2"/>
  </r>
  <r>
    <s v="M0118"/>
    <s v="Edward Sullivan"/>
    <s v="Exited"/>
    <s v="Female"/>
    <d v="1976-04-22T00:00:00"/>
    <d v="2006-03-03T00:00:00"/>
    <d v="2018-09-22T00:00:00"/>
    <n v="527348"/>
    <n v="31313.46"/>
    <n v="35906.58"/>
    <n v="33143.39"/>
    <n v="100363.43000000001"/>
    <n v="0"/>
    <s v="Okay"/>
    <s v="TRUE"/>
    <b v="1"/>
    <b v="1"/>
    <b v="1"/>
    <n v="29.882191780821916"/>
    <x v="22"/>
    <x v="21"/>
    <n v="6.0273972602739727"/>
    <x v="20"/>
    <n v="1204361.1600000001"/>
    <n v="3.2399999999999998E-3"/>
    <n v="0.31031163185237182"/>
  </r>
  <r>
    <s v="M0119"/>
    <s v="Joseph Coleman"/>
    <s v="Active"/>
    <s v="Male"/>
    <d v="1979-03-15T00:00:00"/>
    <d v="2007-01-02T00:00:00"/>
    <d v="2018-12-22T00:00:00"/>
    <n v="1420115"/>
    <n v="110003.5"/>
    <n v="136875.85"/>
    <n v="36421.25"/>
    <n v="283300.59999999998"/>
    <n v="0"/>
    <s v="Okay"/>
    <s v="TRUE"/>
    <b v="1"/>
    <b v="1"/>
    <b v="1"/>
    <n v="27.82191780821918"/>
    <x v="6"/>
    <x v="31"/>
    <n v="5.7780821917808218"/>
    <x v="6"/>
    <n v="4249509"/>
    <n v="3.49E-3"/>
    <n v="0.18203071367981211"/>
  </r>
  <r>
    <s v="M0120"/>
    <s v="Denise King"/>
    <s v="Active"/>
    <s v="Male"/>
    <d v="1967-12-17T00:00:00"/>
    <d v="2020-04-16T00:00:00"/>
    <d v="2021-12-05T00:00:00"/>
    <n v="2942504"/>
    <n v="236705.57"/>
    <n v="182331.89"/>
    <m/>
    <n v="419037.46"/>
    <n v="0"/>
    <s v="Okay"/>
    <s v="TRUE"/>
    <b v="1"/>
    <b v="1"/>
    <b v="1"/>
    <n v="52.367123287671234"/>
    <x v="27"/>
    <x v="7"/>
    <n v="2.8219178082191783"/>
    <x v="25"/>
    <n v="1676149.84"/>
    <n v="9.5499999999999995E-3"/>
    <n v="0.77900065184474421"/>
  </r>
  <r>
    <s v="M0121"/>
    <s v="Patrick Tapia"/>
    <s v="Active"/>
    <s v="Female"/>
    <d v="1972-05-07T00:00:00"/>
    <d v="2002-04-08T00:00:00"/>
    <d v="2009-08-18T00:00:00"/>
    <n v="690947"/>
    <n v="42310.16"/>
    <n v="63615.69"/>
    <m/>
    <n v="105925.85"/>
    <n v="0"/>
    <s v="Okay"/>
    <s v="TRUE"/>
    <b v="1"/>
    <b v="1"/>
    <b v="1"/>
    <n v="29.93972602739726"/>
    <x v="24"/>
    <x v="24"/>
    <n v="15.128767123287671"/>
    <x v="22"/>
    <n v="847406.8"/>
    <n v="4.3699999999999998E-3"/>
    <n v="0.53801830641186421"/>
  </r>
  <r>
    <s v="M0122"/>
    <s v="Destiny Lawrence"/>
    <s v="Active"/>
    <s v="Male"/>
    <d v="1995-06-14T00:00:00"/>
    <d v="2016-01-21T00:00:00"/>
    <d v="2020-11-13T00:00:00"/>
    <n v="2390338"/>
    <n v="230984.7"/>
    <n v="154399.29"/>
    <n v="23697.07"/>
    <n v="409081.06"/>
    <n v="0"/>
    <s v="Okay"/>
    <s v="TRUE"/>
    <b v="1"/>
    <b v="1"/>
    <b v="1"/>
    <n v="20.61917808219178"/>
    <x v="36"/>
    <x v="16"/>
    <n v="3.882191780821918"/>
    <x v="32"/>
    <n v="12681512.859999999"/>
    <n v="1.3600000000000001E-3"/>
    <n v="6.720264241262877E-3"/>
  </r>
  <r>
    <s v="M0123"/>
    <s v="Dr. Elizabeth Ward"/>
    <s v="Exited"/>
    <s v="Female"/>
    <d v="1962-04-26T00:00:00"/>
    <d v="1996-03-25T00:00:00"/>
    <d v="2020-04-26T00:00:00"/>
    <n v="1322281"/>
    <n v="96314.05"/>
    <n v="75676.92"/>
    <m/>
    <n v="171990.97"/>
    <n v="0"/>
    <s v="Okay"/>
    <s v="TRUE"/>
    <b v="1"/>
    <b v="1"/>
    <b v="1"/>
    <n v="33.936986301369863"/>
    <x v="37"/>
    <x v="20"/>
    <n v="4.4328767123287669"/>
    <x v="7"/>
    <n v="0"/>
    <n v="1.0319999999999999E-2"/>
    <n v="1"/>
  </r>
  <r>
    <s v="M0124"/>
    <s v="Denise Mccann"/>
    <s v="Deferred"/>
    <s v="Male"/>
    <d v="1979-05-28T00:00:00"/>
    <d v="2005-09-09T00:00:00"/>
    <d v="2009-12-26T00:00:00"/>
    <n v="1458665"/>
    <n v="129286.96"/>
    <n v="135248.32000000001"/>
    <n v="40447.279999999999"/>
    <n v="304982.56000000006"/>
    <n v="0"/>
    <s v="Okay"/>
    <s v="TRUE"/>
    <b v="1"/>
    <b v="1"/>
    <b v="1"/>
    <n v="26.304109589041097"/>
    <x v="6"/>
    <x v="18"/>
    <n v="14.772602739726027"/>
    <x v="6"/>
    <n v="4574738.4000000004"/>
    <n v="3.49E-3"/>
    <n v="0.18203071367981211"/>
  </r>
  <r>
    <s v="M0125"/>
    <s v="Nicole Garcia"/>
    <s v="Dormant"/>
    <s v="Male"/>
    <d v="1960-08-01T00:00:00"/>
    <d v="2015-04-14T00:00:00"/>
    <d v="2020-02-13T00:00:00"/>
    <n v="1486312"/>
    <n v="128272.51"/>
    <n v="136553.13"/>
    <n v="34697.33"/>
    <n v="299522.97000000003"/>
    <n v="0"/>
    <s v="Okay"/>
    <s v="TRUE"/>
    <b v="1"/>
    <b v="1"/>
    <b v="1"/>
    <n v="54.736986301369861"/>
    <x v="34"/>
    <x v="38"/>
    <n v="4.6328767123287671"/>
    <x v="7"/>
    <n v="0"/>
    <n v="2.0799999999999999E-2"/>
    <n v="1"/>
  </r>
  <r>
    <s v="M0126"/>
    <s v="Jeremiah Lopez"/>
    <s v="Deferred"/>
    <s v="Female"/>
    <d v="1963-03-31T00:00:00"/>
    <d v="2004-05-04T00:00:00"/>
    <d v="2020-08-05T00:00:00"/>
    <n v="2558970"/>
    <n v="189919.25"/>
    <n v="170483.69"/>
    <n v="21974.45"/>
    <n v="382377.39"/>
    <n v="0"/>
    <s v="Okay"/>
    <s v="TRUE"/>
    <b v="1"/>
    <b v="1"/>
    <b v="1"/>
    <n v="41.123287671232873"/>
    <x v="8"/>
    <x v="32"/>
    <n v="4.1561643835616442"/>
    <x v="7"/>
    <n v="0"/>
    <n v="9.3900000000000008E-3"/>
    <n v="1"/>
  </r>
  <r>
    <s v="M0127"/>
    <s v="Austin Vasquez"/>
    <s v="Dormant"/>
    <s v="Male"/>
    <d v="1999-01-06T00:00:00"/>
    <d v="2017-03-02T00:00:00"/>
    <d v="2023-01-02T00:00:00"/>
    <n v="1301623"/>
    <n v="102294.39999999999"/>
    <n v="80281.66"/>
    <n v="6964.13"/>
    <n v="189540.19"/>
    <n v="0"/>
    <s v="Okay"/>
    <s v="TRUE"/>
    <b v="1"/>
    <b v="1"/>
    <b v="1"/>
    <n v="18.164383561643834"/>
    <x v="33"/>
    <x v="10"/>
    <n v="1.7452054794520548"/>
    <x v="30"/>
    <n v="6633906.6500000004"/>
    <n v="1.2800000000000001E-3"/>
    <n v="2.7383070744840614E-3"/>
  </r>
  <r>
    <s v="M0128"/>
    <s v="Chase Hart"/>
    <s v="Exited"/>
    <s v="Female"/>
    <d v="1980-06-04T00:00:00"/>
    <d v="1998-08-25T00:00:00"/>
    <d v="2007-02-03T00:00:00"/>
    <n v="1919331"/>
    <n v="190821.23"/>
    <n v="172009.84"/>
    <n v="11844.74"/>
    <n v="374675.81"/>
    <n v="0"/>
    <s v="Okay"/>
    <s v="TRUE"/>
    <b v="1"/>
    <b v="1"/>
    <b v="1"/>
    <n v="18.235616438356164"/>
    <x v="2"/>
    <x v="5"/>
    <n v="17.668493150684931"/>
    <x v="2"/>
    <n v="5994812.96"/>
    <n v="2.4499999999999999E-3"/>
    <n v="0.16022938162310044"/>
  </r>
  <r>
    <s v="M0129"/>
    <s v="Phillip Obrien"/>
    <s v="Active"/>
    <s v="Male"/>
    <d v="1975-02-09T00:00:00"/>
    <d v="2022-02-21T00:00:00"/>
    <d v="2024-05-12T00:00:00"/>
    <n v="2406761"/>
    <n v="236506.82"/>
    <n v="160289.65"/>
    <m/>
    <n v="396796.47"/>
    <n v="0"/>
    <s v="Okay"/>
    <s v="TRUE"/>
    <b v="1"/>
    <b v="1"/>
    <b v="1"/>
    <n v="47.065753424657537"/>
    <x v="0"/>
    <x v="39"/>
    <n v="0.38630136986301372"/>
    <x v="0"/>
    <n v="4364761.17"/>
    <n v="5.0000000000000001E-3"/>
    <n v="0.35435655706081948"/>
  </r>
  <r>
    <s v="M0130"/>
    <s v="Terry Evans"/>
    <s v="Exited"/>
    <s v="Male"/>
    <d v="1981-10-19T00:00:00"/>
    <d v="2010-05-05T00:00:00"/>
    <d v="2015-07-15T00:00:00"/>
    <n v="2505998"/>
    <n v="239378.15"/>
    <n v="127222.95"/>
    <m/>
    <n v="366601.1"/>
    <n v="0"/>
    <s v="Okay"/>
    <s v="TRUE"/>
    <b v="1"/>
    <b v="1"/>
    <b v="1"/>
    <n v="28.561643835616437"/>
    <x v="32"/>
    <x v="15"/>
    <n v="9.2191780821917817"/>
    <x v="29"/>
    <n v="6598819.7999999998"/>
    <n v="2.6900000000000001E-3"/>
    <n v="0.11080873931234618"/>
  </r>
  <r>
    <s v="M0131"/>
    <s v="Amy Choi"/>
    <s v="Deferred"/>
    <s v="Male"/>
    <d v="1966-07-03T00:00:00"/>
    <d v="2021-09-13T00:00:00"/>
    <d v="2022-08-01T00:00:00"/>
    <n v="2269186"/>
    <n v="202130.61"/>
    <n v="143528.6"/>
    <n v="22886.75"/>
    <n v="368545.95999999996"/>
    <n v="0"/>
    <s v="Okay"/>
    <s v="TRUE"/>
    <b v="1"/>
    <b v="1"/>
    <b v="1"/>
    <n v="55.235616438356168"/>
    <x v="4"/>
    <x v="14"/>
    <n v="2.1671232876712327"/>
    <x v="4"/>
    <n v="737091.91999999993"/>
    <n v="1.155E-2"/>
    <n v="0.88072891668999997"/>
  </r>
  <r>
    <s v="M0132"/>
    <s v="Deborah Miller"/>
    <s v="Active"/>
    <s v="Female"/>
    <d v="1976-01-27T00:00:00"/>
    <d v="2001-08-31T00:00:00"/>
    <d v="2020-06-11T00:00:00"/>
    <n v="2538174"/>
    <n v="175135.2"/>
    <n v="167095.76"/>
    <n v="39173.08"/>
    <n v="381404.04000000004"/>
    <n v="0"/>
    <s v="Okay"/>
    <s v="TRUE"/>
    <b v="1"/>
    <b v="1"/>
    <b v="1"/>
    <n v="25.610958904109587"/>
    <x v="22"/>
    <x v="2"/>
    <n v="4.3068493150684928"/>
    <x v="20"/>
    <n v="4576848.4800000004"/>
    <n v="3.2399999999999998E-3"/>
    <n v="0.31031163185237182"/>
  </r>
  <r>
    <s v="M0133"/>
    <s v="Aaron Hayes"/>
    <s v="Active"/>
    <s v="Male"/>
    <d v="1982-02-28T00:00:00"/>
    <d v="2011-09-27T00:00:00"/>
    <d v="2016-09-09T00:00:00"/>
    <n v="1284697"/>
    <n v="104777.38"/>
    <n v="123390.59"/>
    <n v="38604.49"/>
    <n v="266772.46000000002"/>
    <n v="0"/>
    <s v="Okay"/>
    <s v="TRUE"/>
    <b v="1"/>
    <b v="1"/>
    <b v="1"/>
    <n v="29.597260273972601"/>
    <x v="32"/>
    <x v="4"/>
    <n v="8.0630136986301366"/>
    <x v="29"/>
    <n v="4801904.28"/>
    <n v="2.6900000000000001E-3"/>
    <n v="0.11080873931234618"/>
  </r>
  <r>
    <s v="M0134"/>
    <s v="Dwayne Campbell"/>
    <s v="Exited"/>
    <s v="Male"/>
    <d v="1972-08-25T00:00:00"/>
    <d v="1998-03-04T00:00:00"/>
    <d v="2021-07-23T00:00:00"/>
    <n v="2958131"/>
    <n v="252016.61"/>
    <n v="162772.23000000001"/>
    <m/>
    <n v="414788.83999999997"/>
    <n v="0"/>
    <s v="Okay"/>
    <s v="TRUE"/>
    <b v="1"/>
    <b v="1"/>
    <b v="1"/>
    <n v="25.539726027397261"/>
    <x v="24"/>
    <x v="40"/>
    <n v="3.1917808219178081"/>
    <x v="22"/>
    <n v="3318310.7199999997"/>
    <n v="6.5900000000000004E-3"/>
    <n v="0.52324992592211617"/>
  </r>
  <r>
    <s v="M0135"/>
    <s v="Dennis Moody"/>
    <s v="Dormant"/>
    <s v="Male"/>
    <d v="1999-11-20T00:00:00"/>
    <d v="2018-03-31T00:00:00"/>
    <d v="2019-12-05T00:00:00"/>
    <n v="492900"/>
    <n v="32639.21"/>
    <n v="26028.06"/>
    <n v="24380.91"/>
    <n v="83048.180000000008"/>
    <n v="0"/>
    <s v="Okay"/>
    <s v="TRUE"/>
    <b v="1"/>
    <b v="1"/>
    <b v="1"/>
    <n v="18.372602739726027"/>
    <x v="25"/>
    <x v="17"/>
    <n v="4.8246575342465752"/>
    <x v="23"/>
    <n v="2989734.4800000004"/>
    <n v="1.2600000000000001E-3"/>
    <n v="2.1878854460561687E-3"/>
  </r>
  <r>
    <s v="M0136"/>
    <s v="Joshua Holland"/>
    <s v="Deferred"/>
    <s v="Female"/>
    <d v="1977-10-29T00:00:00"/>
    <d v="2023-11-17T00:00:00"/>
    <d v="2024-03-06T00:00:00"/>
    <n v="2673674"/>
    <n v="224829.3"/>
    <n v="157754.37"/>
    <m/>
    <n v="382583.67"/>
    <n v="0"/>
    <s v="Okay"/>
    <s v="TRUE"/>
    <b v="1"/>
    <b v="1"/>
    <b v="1"/>
    <n v="46.082191780821915"/>
    <x v="3"/>
    <x v="35"/>
    <n v="0.56986301369863013"/>
    <x v="3"/>
    <n v="5356171.38"/>
    <n v="2.8E-3"/>
    <n v="0.22289720495348328"/>
  </r>
  <r>
    <s v="M0137"/>
    <s v="Christopher Parker"/>
    <s v="Exited"/>
    <s v="Male"/>
    <d v="1980-06-26T00:00:00"/>
    <d v="2005-07-27T00:00:00"/>
    <d v="2020-07-05T00:00:00"/>
    <n v="2387367"/>
    <n v="228331.24"/>
    <n v="136452.07999999999"/>
    <n v="16428.98"/>
    <n v="381212.29999999993"/>
    <n v="0"/>
    <s v="Okay"/>
    <s v="TRUE"/>
    <b v="1"/>
    <b v="1"/>
    <b v="1"/>
    <n v="25.101369863013698"/>
    <x v="2"/>
    <x v="28"/>
    <n v="4.2410958904109588"/>
    <x v="2"/>
    <n v="6099396.7999999989"/>
    <n v="3.1900000000000001E-3"/>
    <n v="0.15423253034769741"/>
  </r>
  <r>
    <s v="M0138"/>
    <s v="Michael Lyons"/>
    <s v="Dormant"/>
    <s v="Male"/>
    <d v="1978-04-11T00:00:00"/>
    <d v="2012-10-11T00:00:00"/>
    <d v="2021-12-18T00:00:00"/>
    <n v="2251413"/>
    <n v="214020.38"/>
    <n v="188849.75"/>
    <m/>
    <n v="402870.13"/>
    <n v="0"/>
    <s v="Okay"/>
    <s v="TRUE"/>
    <b v="1"/>
    <b v="1"/>
    <b v="1"/>
    <n v="34.526027397260272"/>
    <x v="3"/>
    <x v="19"/>
    <n v="2.7863013698630139"/>
    <x v="3"/>
    <n v="5640181.8200000003"/>
    <n v="3.81E-3"/>
    <n v="0.21490379504448404"/>
  </r>
  <r>
    <s v="M0139"/>
    <s v="Bobby Williams MD"/>
    <s v="Exited"/>
    <s v="Female"/>
    <d v="1981-09-07T00:00:00"/>
    <d v="2016-04-16T00:00:00"/>
    <d v="2020-07-19T00:00:00"/>
    <n v="2764454"/>
    <n v="179572.61"/>
    <n v="271196.96000000002"/>
    <n v="25557.61"/>
    <n v="476327.18"/>
    <n v="0"/>
    <s v="Okay"/>
    <s v="TRUE"/>
    <b v="1"/>
    <b v="1"/>
    <b v="1"/>
    <n v="34.630136986301373"/>
    <x v="11"/>
    <x v="12"/>
    <n v="4.2027397260273975"/>
    <x v="10"/>
    <n v="8097562.0599999996"/>
    <n v="2.2899999999999999E-3"/>
    <n v="0.135883087888306"/>
  </r>
  <r>
    <s v="M0140"/>
    <s v="Darryl Craig"/>
    <s v="Dormant"/>
    <s v="Male"/>
    <d v="1980-11-22T00:00:00"/>
    <d v="2015-09-23T00:00:00"/>
    <d v="2016-01-29T00:00:00"/>
    <n v="1913520"/>
    <n v="177319.72"/>
    <n v="105880.16"/>
    <n v="21153.16"/>
    <n v="304353.03999999998"/>
    <n v="0"/>
    <s v="Okay"/>
    <s v="TRUE"/>
    <b v="1"/>
    <b v="1"/>
    <b v="1"/>
    <n v="34.857534246575341"/>
    <x v="11"/>
    <x v="34"/>
    <n v="8.6767123287671239"/>
    <x v="10"/>
    <n v="5174001.68"/>
    <n v="2.9199999999999999E-3"/>
    <n v="0.13071484565521979"/>
  </r>
  <r>
    <s v="M0141"/>
    <s v="Miss Debra Williams PhD"/>
    <s v="Dormant"/>
    <s v="Female"/>
    <d v="1991-10-08T00:00:00"/>
    <d v="2013-05-29T00:00:00"/>
    <d v="2024-06-28T00:00:00"/>
    <n v="392021"/>
    <n v="38769.79"/>
    <n v="32503.05"/>
    <m/>
    <n v="71272.84"/>
    <n v="0"/>
    <s v="Okay"/>
    <s v="TRUE"/>
    <b v="1"/>
    <b v="1"/>
    <b v="1"/>
    <n v="21.654794520547945"/>
    <x v="13"/>
    <x v="26"/>
    <n v="0.25753424657534246"/>
    <x v="12"/>
    <n v="1924366.68"/>
    <n v="1.42E-3"/>
    <n v="1.7200147574647887E-2"/>
  </r>
  <r>
    <s v="M0142"/>
    <s v="Donald Shea"/>
    <s v="Active"/>
    <s v="Female"/>
    <d v="1989-05-30T00:00:00"/>
    <d v="2017-05-07T00:00:00"/>
    <d v="2024-04-09T00:00:00"/>
    <n v="1500385"/>
    <n v="133214.76"/>
    <n v="92282.559999999998"/>
    <n v="14855.2"/>
    <n v="240352.52000000002"/>
    <n v="0"/>
    <s v="Okay"/>
    <s v="TRUE"/>
    <b v="1"/>
    <b v="1"/>
    <b v="1"/>
    <n v="27.956164383561642"/>
    <x v="38"/>
    <x v="4"/>
    <n v="0.47671232876712327"/>
    <x v="33"/>
    <n v="6008813"/>
    <n v="1.5299999999999999E-3"/>
    <n v="2.6953068692071831E-2"/>
  </r>
  <r>
    <s v="M0143"/>
    <s v="Brandon Bailey MD"/>
    <s v="Deferred"/>
    <s v="Female"/>
    <d v="1966-11-13T00:00:00"/>
    <d v="2024-12-07T00:00:00"/>
    <d v="2024-12-10T00:00:00"/>
    <n v="873693"/>
    <n v="71129.45"/>
    <n v="83149.52"/>
    <n v="18901.98"/>
    <n v="173180.95"/>
    <n v="0"/>
    <s v="Okay"/>
    <s v="TRUE"/>
    <b v="1"/>
    <b v="1"/>
    <b v="1"/>
    <n v="58.106849315068494"/>
    <x v="14"/>
    <x v="20"/>
    <n v="0.19452054794520549"/>
    <x v="13"/>
    <n v="519542.85000000003"/>
    <n v="6.5300000000000002E-3"/>
    <n v="0.83911514819633914"/>
  </r>
  <r>
    <s v="M0144"/>
    <s v="Michael Roberts"/>
    <s v="Exited"/>
    <s v="Male"/>
    <d v="1987-01-01T00:00:00"/>
    <d v="2023-06-07T00:00:00"/>
    <d v="2024-08-07T00:00:00"/>
    <n v="2730908"/>
    <n v="186365.52"/>
    <n v="154489.07999999999"/>
    <n v="19702.36"/>
    <n v="360556.95999999996"/>
    <n v="0"/>
    <s v="Okay"/>
    <s v="TRUE"/>
    <b v="1"/>
    <b v="1"/>
    <b v="1"/>
    <n v="36.454794520547942"/>
    <x v="28"/>
    <x v="24"/>
    <n v="0.14794520547945206"/>
    <x v="26"/>
    <n v="8292810.0799999991"/>
    <n v="1.8699999999999999E-3"/>
    <n v="4.0549576324435559E-2"/>
  </r>
  <r>
    <s v="M0145"/>
    <s v="Brandon King"/>
    <s v="Exited"/>
    <s v="Male"/>
    <d v="1967-08-22T00:00:00"/>
    <d v="2022-01-13T00:00:00"/>
    <d v="2023-10-02T00:00:00"/>
    <n v="1142194"/>
    <n v="64657.31"/>
    <n v="87915.12"/>
    <n v="28888.36"/>
    <n v="181460.78999999998"/>
    <n v="0"/>
    <s v="Okay"/>
    <s v="TRUE"/>
    <b v="1"/>
    <b v="1"/>
    <b v="1"/>
    <n v="54.43287671232877"/>
    <x v="14"/>
    <x v="14"/>
    <n v="0.99726027397260275"/>
    <x v="13"/>
    <n v="544382.36999999988"/>
    <n v="1.0500000000000001E-2"/>
    <n v="0.82790719991151729"/>
  </r>
  <r>
    <s v="M0146"/>
    <s v="Samantha Smith"/>
    <s v="Dormant"/>
    <s v="Male"/>
    <d v="1978-09-03T00:00:00"/>
    <d v="2011-06-21T00:00:00"/>
    <d v="2018-07-01T00:00:00"/>
    <n v="1377810"/>
    <n v="131859.79"/>
    <n v="133936.07"/>
    <n v="18281.37"/>
    <n v="284077.23"/>
    <n v="0"/>
    <s v="Okay"/>
    <s v="TRUE"/>
    <b v="1"/>
    <b v="1"/>
    <b v="1"/>
    <n v="32.819178082191783"/>
    <x v="3"/>
    <x v="31"/>
    <n v="6.2547945205479456"/>
    <x v="3"/>
    <n v="3977081.2199999997"/>
    <n v="3.81E-3"/>
    <n v="0.21490379504448404"/>
  </r>
  <r>
    <s v="M0147"/>
    <s v="Joseph Dean"/>
    <s v="Dormant"/>
    <s v="Male"/>
    <d v="1993-09-03T00:00:00"/>
    <d v="2017-01-11T00:00:00"/>
    <d v="2020-10-15T00:00:00"/>
    <n v="2264324"/>
    <n v="222231.32"/>
    <n v="129152.17"/>
    <n v="43706.33"/>
    <n v="395089.82"/>
    <n v="0"/>
    <s v="Okay"/>
    <s v="TRUE"/>
    <b v="1"/>
    <b v="1"/>
    <b v="1"/>
    <n v="23.372602739726027"/>
    <x v="17"/>
    <x v="1"/>
    <n v="3.9616438356164383"/>
    <x v="16"/>
    <n v="11457604.779999999"/>
    <n v="1.4300000000000001E-3"/>
    <n v="1.0529348681165712E-2"/>
  </r>
  <r>
    <s v="M0148"/>
    <s v="Christina Dunn"/>
    <s v="Exited"/>
    <s v="Female"/>
    <d v="1979-05-09T00:00:00"/>
    <d v="2010-08-28T00:00:00"/>
    <d v="2022-07-14T00:00:00"/>
    <n v="678757"/>
    <n v="60771.9"/>
    <n v="34410.22"/>
    <n v="25465.37"/>
    <n v="120647.48999999999"/>
    <n v="0"/>
    <s v="Okay"/>
    <s v="TRUE"/>
    <b v="1"/>
    <b v="1"/>
    <b v="1"/>
    <n v="31.326027397260273"/>
    <x v="6"/>
    <x v="19"/>
    <n v="2.2164383561643834"/>
    <x v="6"/>
    <n v="1809712.3499999999"/>
    <n v="2.6099999999999999E-3"/>
    <n v="0.18896812676127156"/>
  </r>
  <r>
    <s v="M0149"/>
    <s v="Mr. Mark Lloyd"/>
    <s v="Dormant"/>
    <s v="Female"/>
    <d v="1970-07-12T00:00:00"/>
    <d v="2006-04-28T00:00:00"/>
    <d v="2006-10-14T00:00:00"/>
    <n v="2978269"/>
    <n v="288935.56"/>
    <n v="165047.64000000001"/>
    <m/>
    <n v="453983.2"/>
    <n v="0"/>
    <s v="Okay"/>
    <s v="TRUE"/>
    <b v="1"/>
    <b v="1"/>
    <b v="1"/>
    <n v="35.819178082191783"/>
    <x v="1"/>
    <x v="11"/>
    <n v="17.975342465753425"/>
    <x v="1"/>
    <n v="2723899.2"/>
    <n v="5.1000000000000004E-3"/>
    <n v="0.67029932638750866"/>
  </r>
  <r>
    <s v="M0150"/>
    <s v="Anna Gay"/>
    <s v="Active"/>
    <s v="Female"/>
    <d v="1967-06-22T00:00:00"/>
    <d v="2011-06-14T00:00:00"/>
    <d v="2013-06-12T00:00:00"/>
    <n v="2858870"/>
    <n v="174586.5"/>
    <n v="151979.97"/>
    <n v="45922.44"/>
    <n v="372488.91"/>
    <n v="0"/>
    <s v="Okay"/>
    <s v="TRUE"/>
    <b v="1"/>
    <b v="1"/>
    <b v="1"/>
    <n v="44.008219178082193"/>
    <x v="14"/>
    <x v="35"/>
    <n v="11.30958904109589"/>
    <x v="13"/>
    <n v="1117466.73"/>
    <n v="6.5300000000000002E-3"/>
    <n v="0.83911514819633914"/>
  </r>
  <r>
    <s v="M0151"/>
    <s v="Brittany Cantu"/>
    <s v="Dormant"/>
    <s v="Female"/>
    <d v="1979-08-12T00:00:00"/>
    <d v="2013-01-24T00:00:00"/>
    <d v="2017-09-19T00:00:00"/>
    <n v="789374"/>
    <n v="44985.52"/>
    <n v="76816.41"/>
    <n v="27168.11"/>
    <n v="148970.03999999998"/>
    <n v="0"/>
    <s v="Okay"/>
    <s v="TRUE"/>
    <b v="1"/>
    <b v="1"/>
    <b v="1"/>
    <n v="33.476712328767121"/>
    <x v="6"/>
    <x v="12"/>
    <n v="7.0356164383561648"/>
    <x v="6"/>
    <n v="2234550.5999999996"/>
    <n v="2.6099999999999999E-3"/>
    <n v="0.18896812676127156"/>
  </r>
  <r>
    <s v="M0152"/>
    <s v="John Kennedy"/>
    <s v="Active"/>
    <s v="Male"/>
    <d v="1990-11-01T00:00:00"/>
    <d v="2014-07-04T00:00:00"/>
    <d v="2016-12-18T00:00:00"/>
    <n v="2554633"/>
    <n v="145060.24"/>
    <n v="185676.32"/>
    <n v="38441.31"/>
    <n v="369177.87"/>
    <n v="0"/>
    <s v="Okay"/>
    <s v="TRUE"/>
    <b v="1"/>
    <b v="1"/>
    <b v="1"/>
    <n v="23.687671232876713"/>
    <x v="13"/>
    <x v="5"/>
    <n v="7.7890410958904113"/>
    <x v="12"/>
    <n v="9967802.4900000002"/>
    <n v="1.5299999999999999E-3"/>
    <n v="1.6500087648593328E-2"/>
  </r>
  <r>
    <s v="M0153"/>
    <s v="Thomas Romero"/>
    <s v="Exited"/>
    <s v="Male"/>
    <d v="1969-01-14T00:00:00"/>
    <d v="1998-02-15T00:00:00"/>
    <d v="2007-07-11T00:00:00"/>
    <n v="2040151"/>
    <n v="168814.53"/>
    <n v="187050.54"/>
    <n v="47257.39"/>
    <n v="403122.46"/>
    <n v="0"/>
    <s v="Okay"/>
    <s v="TRUE"/>
    <b v="1"/>
    <b v="1"/>
    <b v="1"/>
    <n v="29.106849315068494"/>
    <x v="23"/>
    <x v="12"/>
    <n v="17.235616438356164"/>
    <x v="21"/>
    <n v="2015612.3"/>
    <n v="8.6999999999999994E-3"/>
    <n v="0.73361217886501018"/>
  </r>
  <r>
    <s v="M0154"/>
    <s v="Sarah Morgan"/>
    <s v="Dormant"/>
    <s v="Male"/>
    <d v="1976-04-20T00:00:00"/>
    <d v="2004-11-03T00:00:00"/>
    <d v="2004-12-04T00:00:00"/>
    <n v="1854115"/>
    <n v="112847.9"/>
    <n v="133931.60999999999"/>
    <m/>
    <n v="246779.50999999998"/>
    <n v="0"/>
    <s v="Okay"/>
    <s v="TRUE"/>
    <b v="1"/>
    <b v="1"/>
    <b v="1"/>
    <n v="28.55890410958904"/>
    <x v="22"/>
    <x v="41"/>
    <n v="19.835616438356166"/>
    <x v="20"/>
    <n v="2961354.1199999996"/>
    <n v="4.5500000000000002E-3"/>
    <n v="0.29983259951726382"/>
  </r>
  <r>
    <s v="M0155"/>
    <s v="Edwin Matthews"/>
    <s v="Dormant"/>
    <s v="Male"/>
    <d v="1975-01-26T00:00:00"/>
    <d v="2000-10-21T00:00:00"/>
    <d v="2015-12-31T00:00:00"/>
    <n v="1840714"/>
    <n v="142146"/>
    <n v="182032.12"/>
    <n v="22916.28"/>
    <n v="347094.4"/>
    <n v="0"/>
    <s v="Okay"/>
    <s v="TRUE"/>
    <b v="1"/>
    <b v="1"/>
    <b v="1"/>
    <n v="25.753424657534246"/>
    <x v="0"/>
    <x v="28"/>
    <n v="8.7561643835616429"/>
    <x v="0"/>
    <n v="3818038.4000000004"/>
    <n v="5.0000000000000001E-3"/>
    <n v="0.35435655706081948"/>
  </r>
  <r>
    <s v="M0156"/>
    <s v="Haley Arnold"/>
    <s v="Deferred"/>
    <s v="Male"/>
    <d v="1978-09-24T00:00:00"/>
    <d v="2008-08-01T00:00:00"/>
    <d v="2016-04-30T00:00:00"/>
    <n v="2207222"/>
    <n v="120478.28"/>
    <n v="133769.32999999999"/>
    <n v="48699.199999999997"/>
    <n v="302946.81"/>
    <n v="0"/>
    <s v="Okay"/>
    <s v="TRUE"/>
    <b v="1"/>
    <b v="1"/>
    <b v="1"/>
    <n v="29.873972602739727"/>
    <x v="3"/>
    <x v="24"/>
    <n v="8.4246575342465757"/>
    <x v="3"/>
    <n v="4241255.34"/>
    <n v="3.81E-3"/>
    <n v="0.21490379504448404"/>
  </r>
  <r>
    <s v="M0157"/>
    <s v="Sheila Pollard"/>
    <s v="Active"/>
    <s v="Female"/>
    <d v="1976-01-01T00:00:00"/>
    <d v="2015-03-17T00:00:00"/>
    <d v="2021-09-20T00:00:00"/>
    <n v="1321601"/>
    <n v="131421.38"/>
    <n v="118083.6"/>
    <m/>
    <n v="249504.98"/>
    <n v="0"/>
    <s v="Okay"/>
    <s v="TRUE"/>
    <b v="1"/>
    <b v="1"/>
    <b v="1"/>
    <n v="39.232876712328768"/>
    <x v="22"/>
    <x v="8"/>
    <n v="3.0301369863013701"/>
    <x v="20"/>
    <n v="2994059.7600000002"/>
    <n v="3.2399999999999998E-3"/>
    <n v="0.31031163185237182"/>
  </r>
  <r>
    <s v="M0158"/>
    <s v="Reginald Williams"/>
    <s v="Deferred"/>
    <s v="Male"/>
    <d v="1991-12-08T00:00:00"/>
    <d v="2019-09-30T00:00:00"/>
    <d v="2022-12-27T00:00:00"/>
    <n v="1277267"/>
    <n v="84846.26"/>
    <n v="73286.649999999994"/>
    <n v="5127.6000000000004"/>
    <n v="163260.50999999998"/>
    <n v="0"/>
    <s v="Okay"/>
    <s v="TRUE"/>
    <b v="1"/>
    <b v="1"/>
    <b v="1"/>
    <n v="27.830136986301369"/>
    <x v="18"/>
    <x v="27"/>
    <n v="1.7616438356164383"/>
    <x v="17"/>
    <n v="4571294.2799999993"/>
    <n v="1.48E-3"/>
    <n v="1.3180534015098732E-2"/>
  </r>
  <r>
    <s v="M0159"/>
    <s v="Matthew Hoover"/>
    <s v="Deferred"/>
    <s v="Male"/>
    <d v="1970-02-06T00:00:00"/>
    <d v="2012-08-08T00:00:00"/>
    <d v="2013-03-26T00:00:00"/>
    <n v="2565827"/>
    <n v="160448.12"/>
    <n v="150677.82"/>
    <n v="6160.11"/>
    <n v="317286.05"/>
    <n v="0"/>
    <s v="Okay"/>
    <s v="TRUE"/>
    <b v="1"/>
    <b v="1"/>
    <b v="1"/>
    <n v="42.531506849315072"/>
    <x v="1"/>
    <x v="19"/>
    <n v="11.523287671232877"/>
    <x v="1"/>
    <n v="1903716.2999999998"/>
    <n v="7.9299999999999995E-3"/>
    <n v="0.65501517085794947"/>
  </r>
  <r>
    <s v="M0160"/>
    <s v="Vincent Rivera"/>
    <s v="Active"/>
    <s v="Female"/>
    <d v="1966-07-31T00:00:00"/>
    <d v="2024-07-02T00:00:00"/>
    <d v="2024-09-25T00:00:00"/>
    <n v="1297957"/>
    <n v="103113.14"/>
    <n v="65922.009999999995"/>
    <m/>
    <n v="169035.15"/>
    <n v="0"/>
    <s v="Okay"/>
    <s v="TRUE"/>
    <b v="1"/>
    <b v="1"/>
    <b v="1"/>
    <n v="57.961643835616435"/>
    <x v="4"/>
    <x v="20"/>
    <n v="1.3698630136986301E-2"/>
    <x v="4"/>
    <n v="338070.3"/>
    <n v="7.1300000000000001E-3"/>
    <n v="0.88908482728674998"/>
  </r>
  <r>
    <s v="M0161"/>
    <s v="Thomas Smith"/>
    <s v="Deferred"/>
    <s v="Female"/>
    <d v="1969-07-24T00:00:00"/>
    <d v="2009-09-13T00:00:00"/>
    <d v="2024-07-07T00:00:00"/>
    <n v="2506562"/>
    <n v="139571.54999999999"/>
    <n v="133293.71"/>
    <n v="21291.75"/>
    <n v="294157.01"/>
    <n v="0"/>
    <s v="Okay"/>
    <s v="TRUE"/>
    <b v="1"/>
    <b v="1"/>
    <b v="1"/>
    <n v="40.167123287671231"/>
    <x v="23"/>
    <x v="7"/>
    <n v="0.23287671232876711"/>
    <x v="21"/>
    <n v="1470785.05"/>
    <n v="5.5300000000000002E-3"/>
    <n v="0.74859486312137291"/>
  </r>
  <r>
    <s v="M0162"/>
    <s v="Brittany Harrison"/>
    <s v="Active"/>
    <s v="Female"/>
    <d v="1977-10-14T00:00:00"/>
    <d v="2007-04-09T00:00:00"/>
    <d v="2020-10-16T00:00:00"/>
    <n v="2413252"/>
    <n v="147395.37"/>
    <n v="194882.99"/>
    <n v="45893.83"/>
    <n v="388172.19"/>
    <n v="0"/>
    <s v="Okay"/>
    <s v="TRUE"/>
    <b v="1"/>
    <b v="1"/>
    <b v="1"/>
    <n v="29.504109589041096"/>
    <x v="3"/>
    <x v="19"/>
    <n v="3.9589041095890409"/>
    <x v="3"/>
    <n v="5434410.6600000001"/>
    <n v="2.8E-3"/>
    <n v="0.22289720495348328"/>
  </r>
  <r>
    <s v="M0163"/>
    <s v="Sarah Phelps"/>
    <s v="Dormant"/>
    <s v="Female"/>
    <d v="1978-01-24T00:00:00"/>
    <d v="2008-09-05T00:00:00"/>
    <d v="2024-11-28T00:00:00"/>
    <n v="2998366"/>
    <n v="294443.46999999997"/>
    <n v="159037.14000000001"/>
    <n v="23072.78"/>
    <n v="476553.39"/>
    <n v="0"/>
    <s v="Okay"/>
    <s v="TRUE"/>
    <b v="1"/>
    <b v="1"/>
    <b v="1"/>
    <n v="30.635616438356163"/>
    <x v="3"/>
    <x v="35"/>
    <n v="0.16164383561643836"/>
    <x v="3"/>
    <n v="6671747.46"/>
    <n v="2.8E-3"/>
    <n v="0.22289720495348328"/>
  </r>
  <r>
    <s v="M0164"/>
    <s v="Nathan Malone"/>
    <s v="Active"/>
    <s v="Female"/>
    <d v="1978-07-26T00:00:00"/>
    <d v="1996-12-21T00:00:00"/>
    <d v="2017-12-24T00:00:00"/>
    <n v="2160435"/>
    <n v="115960.35"/>
    <n v="116748.88"/>
    <n v="7955.7"/>
    <n v="240664.93000000002"/>
    <n v="0"/>
    <s v="Okay"/>
    <s v="TRUE"/>
    <b v="1"/>
    <b v="1"/>
    <b v="1"/>
    <n v="18.419178082191781"/>
    <x v="3"/>
    <x v="31"/>
    <n v="6.7726027397260271"/>
    <x v="3"/>
    <n v="3369309.0200000005"/>
    <n v="2.8E-3"/>
    <n v="0.22289720495348328"/>
  </r>
  <r>
    <s v="M0165"/>
    <s v="Mark Mccall"/>
    <s v="Dormant"/>
    <s v="Female"/>
    <d v="1975-03-26T00:00:00"/>
    <d v="2021-02-27T00:00:00"/>
    <d v="2021-07-17T00:00:00"/>
    <n v="1897628"/>
    <n v="189253.07"/>
    <n v="145221.38"/>
    <n v="32244.21"/>
    <n v="366718.66000000003"/>
    <n v="0"/>
    <s v="Okay"/>
    <s v="TRUE"/>
    <b v="1"/>
    <b v="1"/>
    <b v="1"/>
    <n v="45.958904109589042"/>
    <x v="0"/>
    <x v="35"/>
    <n v="3.2082191780821918"/>
    <x v="0"/>
    <n v="4033905.2600000002"/>
    <n v="3.48E-3"/>
    <n v="0.36625918783018357"/>
  </r>
  <r>
    <s v="M0166"/>
    <s v="Brett Schultz"/>
    <s v="Active"/>
    <s v="Male"/>
    <d v="1966-08-04T00:00:00"/>
    <d v="2010-11-05T00:00:00"/>
    <d v="2013-09-03T00:00:00"/>
    <n v="2612467"/>
    <n v="224781.87"/>
    <n v="158710.38"/>
    <n v="15282.21"/>
    <n v="398774.46"/>
    <n v="0"/>
    <s v="Okay"/>
    <s v="TRUE"/>
    <b v="1"/>
    <b v="1"/>
    <b v="1"/>
    <n v="44.284931506849318"/>
    <x v="4"/>
    <x v="6"/>
    <n v="11.082191780821917"/>
    <x v="4"/>
    <n v="797548.92"/>
    <n v="1.155E-2"/>
    <n v="0.88072891668999997"/>
  </r>
  <r>
    <s v="M0167"/>
    <s v="Stephanie Williams"/>
    <s v="Dormant"/>
    <s v="Female"/>
    <d v="1963-07-27T00:00:00"/>
    <d v="2005-09-24T00:00:00"/>
    <d v="2017-12-04T00:00:00"/>
    <n v="1972395"/>
    <n v="139644.54999999999"/>
    <n v="107997.09"/>
    <n v="34929.85"/>
    <n v="282571.49"/>
    <n v="0"/>
    <s v="Okay"/>
    <s v="TRUE"/>
    <b v="1"/>
    <b v="1"/>
    <b v="1"/>
    <n v="42.19178082191781"/>
    <x v="8"/>
    <x v="7"/>
    <n v="6.8273972602739725"/>
    <x v="7"/>
    <n v="0"/>
    <n v="9.3900000000000008E-3"/>
    <n v="1"/>
  </r>
  <r>
    <s v="M0168"/>
    <s v="Charles Schmidt"/>
    <s v="Dormant"/>
    <s v="Male"/>
    <d v="1998-04-06T00:00:00"/>
    <d v="2018-12-13T00:00:00"/>
    <d v="2020-06-24T00:00:00"/>
    <n v="2289223"/>
    <n v="122145.31"/>
    <n v="209666.72"/>
    <m/>
    <n v="331812.03000000003"/>
    <n v="0"/>
    <s v="Okay"/>
    <s v="TRUE"/>
    <b v="1"/>
    <b v="1"/>
    <b v="1"/>
    <n v="20.701369863013699"/>
    <x v="9"/>
    <x v="37"/>
    <n v="4.2712328767123289"/>
    <x v="8"/>
    <n v="11281609.020000001"/>
    <n v="1.2899999999999999E-3"/>
    <n v="3.4272707496646464E-3"/>
  </r>
  <r>
    <s v="M0169"/>
    <s v="Bob Pitts"/>
    <s v="Active"/>
    <s v="Female"/>
    <d v="1976-02-20T00:00:00"/>
    <d v="2012-09-06T00:00:00"/>
    <d v="2022-08-08T00:00:00"/>
    <n v="845743"/>
    <n v="65814.48"/>
    <n v="67087.09"/>
    <n v="19834.07"/>
    <n v="152735.64000000001"/>
    <n v="0"/>
    <s v="Okay"/>
    <s v="TRUE"/>
    <b v="1"/>
    <b v="1"/>
    <b v="1"/>
    <n v="36.56986301369863"/>
    <x v="22"/>
    <x v="35"/>
    <n v="2.1479452054794521"/>
    <x v="20"/>
    <n v="1832827.6800000002"/>
    <n v="3.2399999999999998E-3"/>
    <n v="0.31031163185237182"/>
  </r>
  <r>
    <s v="M0170"/>
    <s v="Joel King"/>
    <s v="Active"/>
    <s v="Female"/>
    <d v="1977-02-15T00:00:00"/>
    <d v="2018-06-10T00:00:00"/>
    <d v="2018-07-09T00:00:00"/>
    <n v="1783097"/>
    <n v="167041.18"/>
    <n v="173061.14"/>
    <n v="46212.97"/>
    <n v="386315.29000000004"/>
    <n v="0"/>
    <s v="Okay"/>
    <s v="TRUE"/>
    <b v="1"/>
    <b v="1"/>
    <b v="1"/>
    <n v="41.342465753424655"/>
    <x v="15"/>
    <x v="9"/>
    <n v="6.2328767123287667"/>
    <x v="14"/>
    <n v="5022098.7700000005"/>
    <n v="3.0200000000000001E-3"/>
    <n v="0.26296831711555096"/>
  </r>
  <r>
    <s v="M0171"/>
    <s v="Julie Roberts"/>
    <s v="Active"/>
    <s v="Female"/>
    <d v="1978-12-11T00:00:00"/>
    <d v="2001-02-15T00:00:00"/>
    <d v="2003-08-21T00:00:00"/>
    <n v="2818302"/>
    <n v="184943.87"/>
    <n v="155513.98000000001"/>
    <n v="11962.86"/>
    <n v="352420.70999999996"/>
    <n v="0"/>
    <s v="Okay"/>
    <s v="TRUE"/>
    <b v="1"/>
    <b v="1"/>
    <b v="1"/>
    <n v="22.197260273972603"/>
    <x v="6"/>
    <x v="10"/>
    <n v="21.126027397260273"/>
    <x v="6"/>
    <n v="5286310.6499999994"/>
    <n v="2.6099999999999999E-3"/>
    <n v="0.18896812676127156"/>
  </r>
  <r>
    <s v="M0172"/>
    <s v="Gregory Matthews"/>
    <s v="Exited"/>
    <s v="Male"/>
    <d v="1988-08-16T00:00:00"/>
    <d v="2019-03-28T00:00:00"/>
    <d v="2021-05-13T00:00:00"/>
    <n v="753900"/>
    <n v="50892.55"/>
    <n v="58663.43"/>
    <m/>
    <n v="109555.98000000001"/>
    <n v="0"/>
    <s v="Okay"/>
    <s v="TRUE"/>
    <b v="1"/>
    <b v="1"/>
    <b v="1"/>
    <n v="30.632876712328766"/>
    <x v="35"/>
    <x v="26"/>
    <n v="3.3863013698630136"/>
    <x v="31"/>
    <n v="2629343.5200000005"/>
    <n v="1.7700000000000001E-3"/>
    <n v="3.2382242859473047E-2"/>
  </r>
  <r>
    <s v="M0173"/>
    <s v="Eric Kidd"/>
    <s v="Dormant"/>
    <s v="Male"/>
    <d v="1974-08-19T00:00:00"/>
    <d v="1999-05-19T00:00:00"/>
    <d v="2007-06-13T00:00:00"/>
    <n v="2099827"/>
    <n v="193725.33"/>
    <n v="207310.31"/>
    <n v="32610.799999999999"/>
    <n v="433646.44"/>
    <n v="0"/>
    <s v="Okay"/>
    <s v="TRUE"/>
    <b v="1"/>
    <b v="1"/>
    <b v="1"/>
    <n v="24.764383561643836"/>
    <x v="19"/>
    <x v="26"/>
    <n v="17.312328767123287"/>
    <x v="18"/>
    <n v="4336464.4000000004"/>
    <n v="5.47E-3"/>
    <n v="0.41898499209083007"/>
  </r>
  <r>
    <s v="M0174"/>
    <s v="Ian Phillips"/>
    <s v="Active"/>
    <s v="Female"/>
    <d v="1961-11-04T00:00:00"/>
    <d v="1996-06-30T00:00:00"/>
    <d v="2024-09-26T00:00:00"/>
    <n v="421438"/>
    <n v="24873.61"/>
    <n v="35879.1"/>
    <n v="20292.11"/>
    <n v="81044.820000000007"/>
    <n v="0"/>
    <s v="Okay"/>
    <s v="TRUE"/>
    <b v="1"/>
    <b v="1"/>
    <b v="1"/>
    <n v="34.676712328767124"/>
    <x v="37"/>
    <x v="42"/>
    <n v="1.0958904109589041E-2"/>
    <x v="7"/>
    <n v="0"/>
    <n v="1.0319999999999999E-2"/>
    <n v="1"/>
  </r>
  <r>
    <s v="M0175"/>
    <s v="Denise Knight"/>
    <s v="Active"/>
    <s v="Male"/>
    <d v="1963-02-02T00:00:00"/>
    <d v="2016-05-20T00:00:00"/>
    <d v="2024-10-31T00:00:00"/>
    <n v="900840"/>
    <n v="70550.23"/>
    <n v="63094.13"/>
    <m/>
    <n v="133644.35999999999"/>
    <n v="0"/>
    <s v="Okay"/>
    <s v="TRUE"/>
    <b v="1"/>
    <b v="1"/>
    <b v="1"/>
    <n v="53.331506849315069"/>
    <x v="8"/>
    <x v="43"/>
    <n v="8.4931506849315067E-2"/>
    <x v="7"/>
    <n v="0"/>
    <n v="1.546E-2"/>
    <n v="1"/>
  </r>
  <r>
    <s v="M0176"/>
    <s v="Stephanie Parsons"/>
    <s v="Active"/>
    <s v="Male"/>
    <d v="1975-05-30T00:00:00"/>
    <d v="2016-05-28T00:00:00"/>
    <d v="2022-05-26T00:00:00"/>
    <n v="2525005"/>
    <n v="153410.82999999999"/>
    <n v="179254.21"/>
    <n v="21652.39"/>
    <n v="354317.43"/>
    <n v="0"/>
    <s v="Okay"/>
    <s v="TRUE"/>
    <b v="1"/>
    <b v="1"/>
    <b v="1"/>
    <n v="41.024657534246572"/>
    <x v="0"/>
    <x v="6"/>
    <n v="2.3506849315068492"/>
    <x v="0"/>
    <n v="3897491.73"/>
    <n v="5.0000000000000001E-3"/>
    <n v="0.35435655706081948"/>
  </r>
  <r>
    <s v="M0177"/>
    <s v="Connor King"/>
    <s v="Dormant"/>
    <s v="Male"/>
    <d v="1969-01-21T00:00:00"/>
    <d v="2017-02-15T00:00:00"/>
    <d v="2017-12-13T00:00:00"/>
    <n v="520657"/>
    <n v="30083.040000000001"/>
    <n v="45672.97"/>
    <m/>
    <n v="75756.010000000009"/>
    <n v="0"/>
    <s v="Okay"/>
    <s v="TRUE"/>
    <b v="1"/>
    <b v="1"/>
    <b v="1"/>
    <n v="48.101369863013701"/>
    <x v="23"/>
    <x v="40"/>
    <n v="6.8027397260273972"/>
    <x v="21"/>
    <n v="378780.05000000005"/>
    <n v="8.6999999999999994E-3"/>
    <n v="0.73361217886501018"/>
  </r>
  <r>
    <s v="M0178"/>
    <s v="Maria Parker"/>
    <s v="Active"/>
    <s v="Female"/>
    <d v="1971-09-30T00:00:00"/>
    <d v="1996-11-19T00:00:00"/>
    <d v="2016-08-08T00:00:00"/>
    <n v="2158550"/>
    <n v="179368.89"/>
    <n v="160343.75"/>
    <n v="17292.509999999998"/>
    <n v="357005.15"/>
    <n v="0"/>
    <s v="Okay"/>
    <s v="TRUE"/>
    <b v="1"/>
    <b v="1"/>
    <b v="1"/>
    <n v="25.156164383561645"/>
    <x v="29"/>
    <x v="2"/>
    <n v="8.1506849315068486"/>
    <x v="27"/>
    <n v="2499036.0500000003"/>
    <n v="4.7200000000000002E-3"/>
    <n v="0.60042196221026356"/>
  </r>
  <r>
    <s v="M0179"/>
    <s v="Carlos Browning"/>
    <s v="Active"/>
    <s v="Female"/>
    <d v="1981-12-25T00:00:00"/>
    <d v="2021-03-08T00:00:00"/>
    <d v="2022-12-13T00:00:00"/>
    <n v="2103188"/>
    <n v="116820.5"/>
    <n v="176480.39"/>
    <n v="28712.03"/>
    <n v="322012.92000000004"/>
    <n v="0"/>
    <s v="Okay"/>
    <s v="TRUE"/>
    <b v="1"/>
    <b v="1"/>
    <b v="1"/>
    <n v="39.227397260273975"/>
    <x v="32"/>
    <x v="28"/>
    <n v="1.8"/>
    <x v="29"/>
    <n v="5796232.5600000005"/>
    <n v="2.16E-3"/>
    <n v="0.11525114335569715"/>
  </r>
  <r>
    <s v="M0180"/>
    <s v="Carlos Ryan"/>
    <s v="Dormant"/>
    <s v="Male"/>
    <d v="1984-08-24T00:00:00"/>
    <d v="2013-10-24T00:00:00"/>
    <d v="2022-05-08T00:00:00"/>
    <n v="1224921"/>
    <n v="85454.37"/>
    <n v="97952.34"/>
    <m/>
    <n v="183406.71"/>
    <n v="0"/>
    <s v="Okay"/>
    <s v="TRUE"/>
    <b v="1"/>
    <b v="1"/>
    <b v="1"/>
    <n v="29.186301369863013"/>
    <x v="5"/>
    <x v="24"/>
    <n v="2.4"/>
    <x v="5"/>
    <n v="3668134.1999999997"/>
    <n v="2.3E-3"/>
    <n v="7.967628853806856E-2"/>
  </r>
  <r>
    <s v="M0181"/>
    <s v="Sandra Scott"/>
    <s v="Dormant"/>
    <s v="Male"/>
    <d v="1992-07-16T00:00:00"/>
    <d v="2023-03-11T00:00:00"/>
    <d v="2023-10-26T00:00:00"/>
    <n v="875604"/>
    <n v="77235.320000000007"/>
    <n v="56452.25"/>
    <m/>
    <n v="133687.57"/>
    <n v="0"/>
    <s v="Okay"/>
    <s v="TRUE"/>
    <b v="1"/>
    <b v="1"/>
    <b v="1"/>
    <n v="30.671232876712327"/>
    <x v="18"/>
    <x v="27"/>
    <n v="0.93150684931506844"/>
    <x v="17"/>
    <n v="3743251.96"/>
    <n v="1.48E-3"/>
    <n v="1.3180534015098732E-2"/>
  </r>
  <r>
    <s v="M0182"/>
    <s v="Gina Wilson"/>
    <s v="Exited"/>
    <s v="Female"/>
    <d v="1964-11-15T00:00:00"/>
    <d v="2000-07-16T00:00:00"/>
    <d v="2008-03-19T00:00:00"/>
    <n v="1036917"/>
    <n v="58543.59"/>
    <n v="79458.03"/>
    <m/>
    <n v="138001.62"/>
    <n v="0"/>
    <s v="Okay"/>
    <s v="TRUE"/>
    <b v="1"/>
    <b v="1"/>
    <b v="1"/>
    <n v="35.69041095890411"/>
    <x v="39"/>
    <x v="19"/>
    <n v="16.545205479452054"/>
    <x v="34"/>
    <n v="138001.62"/>
    <n v="7.79E-3"/>
    <n v="0.94259950000000003"/>
  </r>
  <r>
    <s v="M0183"/>
    <s v="Misty Whitney"/>
    <s v="Dormant"/>
    <s v="Male"/>
    <d v="1979-09-04T00:00:00"/>
    <d v="2008-03-12T00:00:00"/>
    <d v="2009-09-24T00:00:00"/>
    <n v="1965437"/>
    <n v="182959.03"/>
    <n v="102428.97"/>
    <m/>
    <n v="285388"/>
    <n v="0"/>
    <s v="Okay"/>
    <s v="TRUE"/>
    <b v="1"/>
    <b v="1"/>
    <b v="1"/>
    <n v="28.539726027397261"/>
    <x v="6"/>
    <x v="18"/>
    <n v="15.027397260273972"/>
    <x v="6"/>
    <n v="4280820"/>
    <n v="3.49E-3"/>
    <n v="0.18203071367981211"/>
  </r>
  <r>
    <s v="M0184"/>
    <s v="Alexis Herrera"/>
    <s v="Active"/>
    <s v="Female"/>
    <d v="1990-09-12T00:00:00"/>
    <d v="2008-04-16T00:00:00"/>
    <d v="2019-09-26T00:00:00"/>
    <n v="2714908"/>
    <n v="194018.77"/>
    <n v="190643.95"/>
    <n v="18028.18"/>
    <n v="402690.89999999997"/>
    <n v="0"/>
    <s v="Okay"/>
    <s v="TRUE"/>
    <b v="1"/>
    <b v="1"/>
    <b v="1"/>
    <n v="17.605479452054794"/>
    <x v="40"/>
    <x v="0"/>
    <n v="5.0164383561643833"/>
    <x v="35"/>
    <n v="10469963.399999999"/>
    <n v="1.47E-3"/>
    <n v="2.1530758144875581E-2"/>
  </r>
  <r>
    <s v="M0185"/>
    <s v="Deborah James"/>
    <s v="Exited"/>
    <s v="Male"/>
    <d v="1967-01-11T00:00:00"/>
    <d v="1999-06-09T00:00:00"/>
    <d v="2022-05-25T00:00:00"/>
    <n v="1662176"/>
    <n v="97392.97"/>
    <n v="161863.89000000001"/>
    <n v="36032.449999999997"/>
    <n v="295289.31"/>
    <n v="0"/>
    <s v="Okay"/>
    <s v="TRUE"/>
    <b v="1"/>
    <b v="1"/>
    <b v="1"/>
    <n v="32.43013698630137"/>
    <x v="14"/>
    <x v="22"/>
    <n v="2.3534246575342466"/>
    <x v="13"/>
    <n v="885867.92999999993"/>
    <n v="1.0500000000000001E-2"/>
    <n v="0.82790719991151729"/>
  </r>
  <r>
    <s v="M0186"/>
    <s v="Alexander Henson"/>
    <s v="Dormant"/>
    <s v="Male"/>
    <d v="1979-12-14T00:00:00"/>
    <d v="2006-11-29T00:00:00"/>
    <d v="2014-06-11T00:00:00"/>
    <n v="2131701"/>
    <n v="196594.46"/>
    <n v="132518.95000000001"/>
    <n v="28578.31"/>
    <n v="357691.72000000003"/>
    <n v="0"/>
    <s v="Okay"/>
    <s v="TRUE"/>
    <b v="1"/>
    <b v="1"/>
    <b v="1"/>
    <n v="26.978082191780821"/>
    <x v="2"/>
    <x v="4"/>
    <n v="10.312328767123288"/>
    <x v="2"/>
    <n v="5723067.5200000005"/>
    <n v="3.1900000000000001E-3"/>
    <n v="0.15423253034769741"/>
  </r>
  <r>
    <s v="M0187"/>
    <s v="Madison Marshall"/>
    <s v="Exited"/>
    <s v="Female"/>
    <d v="1980-04-24T00:00:00"/>
    <d v="2017-11-03T00:00:00"/>
    <d v="2021-04-24T00:00:00"/>
    <n v="1724021"/>
    <n v="105300.79"/>
    <n v="153361.82999999999"/>
    <m/>
    <n v="258662.62"/>
    <n v="0"/>
    <s v="Okay"/>
    <s v="TRUE"/>
    <b v="1"/>
    <b v="1"/>
    <b v="1"/>
    <n v="37.553424657534244"/>
    <x v="2"/>
    <x v="9"/>
    <n v="3.4383561643835616"/>
    <x v="2"/>
    <n v="4138601.92"/>
    <n v="2.4499999999999999E-3"/>
    <n v="0.16022938162310044"/>
  </r>
  <r>
    <s v="M0188"/>
    <s v="Andrew Johnson"/>
    <s v="Active"/>
    <s v="Male"/>
    <d v="1975-04-10T00:00:00"/>
    <d v="1999-09-14T00:00:00"/>
    <d v="2003-01-03T00:00:00"/>
    <n v="1765386"/>
    <n v="119260.63"/>
    <n v="172851"/>
    <n v="11646.04"/>
    <n v="303757.67"/>
    <n v="0"/>
    <s v="Okay"/>
    <s v="TRUE"/>
    <b v="1"/>
    <b v="1"/>
    <b v="1"/>
    <n v="24.446575342465753"/>
    <x v="0"/>
    <x v="1"/>
    <n v="21.756164383561643"/>
    <x v="0"/>
    <n v="3341334.3699999996"/>
    <n v="5.0000000000000001E-3"/>
    <n v="0.35435655706081948"/>
  </r>
  <r>
    <s v="M0189"/>
    <s v="Joshua Price"/>
    <s v="Active"/>
    <s v="Male"/>
    <d v="1984-12-30T00:00:00"/>
    <d v="2018-07-25T00:00:00"/>
    <d v="2024-11-18T00:00:00"/>
    <n v="1373608"/>
    <n v="82229.11"/>
    <n v="110053.4"/>
    <n v="34497.910000000003"/>
    <n v="226780.42"/>
    <n v="0"/>
    <s v="Okay"/>
    <s v="TRUE"/>
    <b v="1"/>
    <b v="1"/>
    <b v="1"/>
    <n v="33.589041095890408"/>
    <x v="20"/>
    <x v="31"/>
    <n v="0.13424657534246576"/>
    <x v="19"/>
    <n v="4762388.82"/>
    <n v="2.14E-3"/>
    <n v="6.3604625024477696E-2"/>
  </r>
  <r>
    <s v="M0190"/>
    <s v="Kimberly Matthews"/>
    <s v="Deferred"/>
    <s v="Female"/>
    <d v="1970-04-07T00:00:00"/>
    <d v="2009-11-13T00:00:00"/>
    <d v="2021-01-03T00:00:00"/>
    <n v="2245960"/>
    <n v="197020.76"/>
    <n v="197630.68"/>
    <n v="46586.94"/>
    <n v="441238.38"/>
    <n v="0"/>
    <s v="Okay"/>
    <s v="TRUE"/>
    <b v="1"/>
    <b v="1"/>
    <b v="1"/>
    <n v="39.630136986301373"/>
    <x v="1"/>
    <x v="29"/>
    <n v="3.7424657534246575"/>
    <x v="1"/>
    <n v="2647430.2800000003"/>
    <n v="5.1000000000000004E-3"/>
    <n v="0.67029932638750866"/>
  </r>
  <r>
    <s v="M0191"/>
    <s v="John Russell"/>
    <s v="Dormant"/>
    <s v="Female"/>
    <d v="1978-10-14T00:00:00"/>
    <d v="1996-11-11T00:00:00"/>
    <d v="2020-05-07T00:00:00"/>
    <n v="933161"/>
    <n v="67176.53"/>
    <n v="68536.990000000005"/>
    <n v="40834.839999999997"/>
    <n v="176548.36000000002"/>
    <n v="0"/>
    <s v="Okay"/>
    <s v="TRUE"/>
    <b v="1"/>
    <b v="1"/>
    <b v="1"/>
    <n v="18.090410958904108"/>
    <x v="6"/>
    <x v="9"/>
    <n v="4.4027397260273968"/>
    <x v="6"/>
    <n v="2648225.4000000004"/>
    <n v="2.6099999999999999E-3"/>
    <n v="0.18896812676127156"/>
  </r>
  <r>
    <s v="M0192"/>
    <s v="Jeremy Sampson"/>
    <s v="Active"/>
    <s v="Female"/>
    <d v="1966-06-06T00:00:00"/>
    <d v="1999-02-17T00:00:00"/>
    <d v="2022-06-17T00:00:00"/>
    <n v="2427925"/>
    <n v="130402.72"/>
    <n v="177450.06"/>
    <m/>
    <n v="307852.78000000003"/>
    <n v="0"/>
    <s v="Okay"/>
    <s v="TRUE"/>
    <b v="1"/>
    <b v="1"/>
    <b v="1"/>
    <n v="32.723287671232875"/>
    <x v="4"/>
    <x v="14"/>
    <n v="2.2904109589041095"/>
    <x v="4"/>
    <n v="615705.56000000006"/>
    <n v="7.1300000000000001E-3"/>
    <n v="0.88908482728674998"/>
  </r>
  <r>
    <s v="M0193"/>
    <s v="Steven Newman"/>
    <s v="Dormant"/>
    <s v="Female"/>
    <d v="1963-11-14T00:00:00"/>
    <d v="2009-04-18T00:00:00"/>
    <d v="2013-12-27T00:00:00"/>
    <n v="621833"/>
    <n v="51135.39"/>
    <n v="61479.65"/>
    <m/>
    <n v="112615.04000000001"/>
    <n v="0"/>
    <s v="Okay"/>
    <s v="TRUE"/>
    <b v="1"/>
    <b v="1"/>
    <b v="1"/>
    <n v="45.457534246575342"/>
    <x v="7"/>
    <x v="29"/>
    <n v="10.767123287671232"/>
    <x v="7"/>
    <n v="0"/>
    <n v="8.5500000000000003E-3"/>
    <n v="1"/>
  </r>
  <r>
    <s v="M0194"/>
    <s v="Bryan Charles"/>
    <s v="Exited"/>
    <s v="Female"/>
    <d v="1972-09-11T00:00:00"/>
    <d v="1998-11-14T00:00:00"/>
    <d v="2021-06-02T00:00:00"/>
    <n v="2734077"/>
    <n v="212481.03"/>
    <n v="244948.39"/>
    <n v="25238.02"/>
    <n v="482667.44000000006"/>
    <n v="0"/>
    <s v="Okay"/>
    <s v="TRUE"/>
    <b v="1"/>
    <b v="1"/>
    <b v="1"/>
    <n v="26.19178082191781"/>
    <x v="24"/>
    <x v="40"/>
    <n v="3.3315068493150686"/>
    <x v="22"/>
    <n v="3861339.5200000005"/>
    <n v="4.3699999999999998E-3"/>
    <n v="0.53801830641186421"/>
  </r>
  <r>
    <s v="M0195"/>
    <s v="Mark Maddox"/>
    <s v="Deferred"/>
    <s v="Female"/>
    <d v="1963-03-12T00:00:00"/>
    <d v="2022-07-09T00:00:00"/>
    <d v="2023-12-09T00:00:00"/>
    <n v="2837578"/>
    <n v="209360.62"/>
    <n v="163282.9"/>
    <m/>
    <n v="372643.52"/>
    <n v="0"/>
    <s v="Okay"/>
    <s v="TRUE"/>
    <b v="1"/>
    <b v="1"/>
    <b v="1"/>
    <n v="59.367123287671234"/>
    <x v="8"/>
    <x v="23"/>
    <n v="0.81095890410958904"/>
    <x v="7"/>
    <n v="0"/>
    <n v="9.3900000000000008E-3"/>
    <n v="1"/>
  </r>
  <r>
    <s v="M0196"/>
    <s v="Cameron Cunningham"/>
    <s v="Active"/>
    <s v="Female"/>
    <d v="1964-06-02T00:00:00"/>
    <d v="2023-12-26T00:00:00"/>
    <d v="2024-10-18T00:00:00"/>
    <n v="653702"/>
    <n v="49176.33"/>
    <n v="38325.21"/>
    <m/>
    <n v="87501.540000000008"/>
    <n v="0"/>
    <s v="Okay"/>
    <s v="TRUE"/>
    <b v="1"/>
    <b v="1"/>
    <b v="1"/>
    <n v="59.605479452054794"/>
    <x v="7"/>
    <x v="23"/>
    <n v="4.9315068493150684E-2"/>
    <x v="7"/>
    <n v="0"/>
    <n v="8.5500000000000003E-3"/>
    <n v="1"/>
  </r>
  <r>
    <s v="M0197"/>
    <s v="Laurie Li"/>
    <s v="Exited"/>
    <s v="Female"/>
    <d v="1975-08-10T00:00:00"/>
    <d v="2006-12-06T00:00:00"/>
    <d v="2011-12-13T00:00:00"/>
    <n v="2498102"/>
    <n v="190199"/>
    <n v="144733.31"/>
    <n v="17730.21"/>
    <n v="352662.52"/>
    <n v="0"/>
    <s v="Okay"/>
    <s v="TRUE"/>
    <b v="1"/>
    <b v="1"/>
    <b v="1"/>
    <n v="31.345205479452055"/>
    <x v="0"/>
    <x v="11"/>
    <n v="12.808219178082192"/>
    <x v="0"/>
    <n v="3879287.72"/>
    <n v="3.48E-3"/>
    <n v="0.36625918783018357"/>
  </r>
  <r>
    <s v="M0198"/>
    <s v="Linda Ramirez"/>
    <s v="Exited"/>
    <s v="Female"/>
    <d v="1969-08-06T00:00:00"/>
    <d v="2000-03-04T00:00:00"/>
    <d v="2018-07-21T00:00:00"/>
    <n v="2807715"/>
    <n v="147737.12"/>
    <n v="228953.23"/>
    <n v="19836.080000000002"/>
    <n v="396526.43"/>
    <n v="0"/>
    <s v="Okay"/>
    <s v="TRUE"/>
    <b v="1"/>
    <b v="1"/>
    <b v="1"/>
    <n v="30.597260273972601"/>
    <x v="23"/>
    <x v="40"/>
    <n v="6.2"/>
    <x v="21"/>
    <n v="1982632.15"/>
    <n v="5.5300000000000002E-3"/>
    <n v="0.74859486312137291"/>
  </r>
  <r>
    <s v="M0199"/>
    <s v="Christopher Guerrero"/>
    <s v="Exited"/>
    <s v="Female"/>
    <d v="1961-07-03T00:00:00"/>
    <d v="2000-03-26T00:00:00"/>
    <d v="2000-09-26T00:00:00"/>
    <n v="1356946"/>
    <n v="116950.67"/>
    <n v="112393.4"/>
    <n v="44297.58"/>
    <n v="273641.65000000002"/>
    <n v="0"/>
    <s v="Okay"/>
    <s v="TRUE"/>
    <b v="1"/>
    <b v="1"/>
    <b v="1"/>
    <n v="38.756164383561647"/>
    <x v="21"/>
    <x v="31"/>
    <n v="24.027397260273972"/>
    <x v="7"/>
    <n v="0"/>
    <n v="1.137E-2"/>
    <n v="1"/>
  </r>
  <r>
    <s v="M0200"/>
    <s v="Richard Chapman"/>
    <s v="Dormant"/>
    <s v="Male"/>
    <d v="1960-10-28T00:00:00"/>
    <d v="2001-09-05T00:00:00"/>
    <d v="2010-09-15T00:00:00"/>
    <n v="2744186"/>
    <n v="228263.05"/>
    <n v="262995.44"/>
    <n v="34522.46"/>
    <n v="525780.94999999995"/>
    <n v="0"/>
    <s v="Okay"/>
    <s v="TRUE"/>
    <b v="1"/>
    <b v="1"/>
    <b v="1"/>
    <n v="40.88219178082192"/>
    <x v="21"/>
    <x v="39"/>
    <n v="14.052054794520547"/>
    <x v="7"/>
    <n v="0"/>
    <n v="1.883E-2"/>
    <n v="1"/>
  </r>
  <r>
    <s v="M0201"/>
    <s v="Patrick Fox"/>
    <s v="Exited"/>
    <s v="Male"/>
    <d v="1964-01-28T00:00:00"/>
    <d v="2011-12-15T00:00:00"/>
    <d v="2019-07-31T00:00:00"/>
    <n v="2795783"/>
    <n v="238876.45"/>
    <n v="151631.95000000001"/>
    <n v="33957.199999999997"/>
    <n v="424465.60000000003"/>
    <n v="0"/>
    <s v="Okay"/>
    <s v="TRUE"/>
    <b v="1"/>
    <b v="1"/>
    <b v="1"/>
    <n v="47.912328767123284"/>
    <x v="7"/>
    <x v="22"/>
    <n v="5.1726027397260275"/>
    <x v="7"/>
    <n v="0"/>
    <n v="1.4019999999999999E-2"/>
    <n v="1"/>
  </r>
  <r>
    <s v="M0202"/>
    <s v="Kayla Rodriguez"/>
    <s v="Dormant"/>
    <s v="Male"/>
    <d v="1976-01-13T00:00:00"/>
    <d v="2003-04-16T00:00:00"/>
    <d v="2024-03-20T00:00:00"/>
    <n v="2507853"/>
    <n v="137110.96"/>
    <n v="209462.91"/>
    <n v="5820.37"/>
    <n v="352394.23999999999"/>
    <n v="0"/>
    <s v="Okay"/>
    <s v="TRUE"/>
    <b v="1"/>
    <b v="1"/>
    <b v="1"/>
    <n v="27.273972602739725"/>
    <x v="22"/>
    <x v="40"/>
    <n v="0.53150684931506853"/>
    <x v="20"/>
    <n v="4228730.8799999999"/>
    <n v="4.5500000000000002E-3"/>
    <n v="0.29983259951726382"/>
  </r>
  <r>
    <s v="M0203"/>
    <s v="Richard Camacho"/>
    <s v="Dormant"/>
    <s v="Male"/>
    <d v="1977-03-27T00:00:00"/>
    <d v="2006-01-05T00:00:00"/>
    <d v="2021-08-06T00:00:00"/>
    <n v="1198389"/>
    <n v="80395.86"/>
    <n v="105827.11"/>
    <m/>
    <n v="186222.97"/>
    <n v="0"/>
    <s v="Okay"/>
    <s v="TRUE"/>
    <b v="1"/>
    <b v="1"/>
    <b v="1"/>
    <n v="28.797260273972604"/>
    <x v="15"/>
    <x v="2"/>
    <n v="3.1534246575342464"/>
    <x v="14"/>
    <n v="2420898.61"/>
    <n v="4.1700000000000001E-3"/>
    <n v="0.25379495294068527"/>
  </r>
  <r>
    <s v="M0204"/>
    <s v="Amanda Lutz"/>
    <s v="Deferred"/>
    <s v="Male"/>
    <d v="1987-01-30T00:00:00"/>
    <d v="2010-04-03T00:00:00"/>
    <d v="2021-12-04T00:00:00"/>
    <n v="623653"/>
    <n v="40406.230000000003"/>
    <n v="55758.33"/>
    <n v="29289.68"/>
    <n v="125454.23999999999"/>
    <n v="0"/>
    <s v="Okay"/>
    <s v="TRUE"/>
    <b v="1"/>
    <b v="1"/>
    <b v="1"/>
    <n v="23.18904109589041"/>
    <x v="28"/>
    <x v="4"/>
    <n v="2.8246575342465752"/>
    <x v="26"/>
    <n v="2885447.5199999996"/>
    <n v="1.8699999999999999E-3"/>
    <n v="4.0549576324435559E-2"/>
  </r>
  <r>
    <s v="M0205"/>
    <s v="Micheal Wallace"/>
    <s v="Active"/>
    <s v="Female"/>
    <d v="1965-04-01T00:00:00"/>
    <d v="2006-09-17T00:00:00"/>
    <d v="2011-10-04T00:00:00"/>
    <n v="2892211"/>
    <n v="163561.62"/>
    <n v="199088.22"/>
    <m/>
    <n v="362649.83999999997"/>
    <n v="0"/>
    <s v="Okay"/>
    <s v="TRUE"/>
    <b v="1"/>
    <b v="1"/>
    <b v="1"/>
    <n v="41.490410958904107"/>
    <x v="39"/>
    <x v="35"/>
    <n v="13"/>
    <x v="34"/>
    <n v="362649.83999999997"/>
    <n v="7.79E-3"/>
    <n v="0.94259950000000003"/>
  </r>
  <r>
    <s v="M0206"/>
    <s v="Donald Schultz"/>
    <s v="Deferred"/>
    <s v="Female"/>
    <d v="1997-01-24T00:00:00"/>
    <d v="2019-12-25T00:00:00"/>
    <d v="2022-09-30T00:00:00"/>
    <n v="483259"/>
    <n v="34090.51"/>
    <n v="40505.870000000003"/>
    <m/>
    <n v="74596.38"/>
    <n v="0"/>
    <s v="Okay"/>
    <s v="TRUE"/>
    <b v="1"/>
    <b v="1"/>
    <b v="1"/>
    <n v="22.931506849315067"/>
    <x v="41"/>
    <x v="16"/>
    <n v="2.0027397260273974"/>
    <x v="36"/>
    <n v="2461680.54"/>
    <n v="1.2600000000000001E-3"/>
    <n v="4.4734568693948198E-3"/>
  </r>
  <r>
    <s v="M0207"/>
    <s v="Kyle Phillips"/>
    <s v="Exited"/>
    <s v="Female"/>
    <d v="1994-02-25T00:00:00"/>
    <d v="2016-05-07T00:00:00"/>
    <d v="2023-09-01T00:00:00"/>
    <n v="2182940"/>
    <n v="134687.72"/>
    <n v="135251.51999999999"/>
    <n v="40296.660000000003"/>
    <n v="310235.90000000002"/>
    <n v="0"/>
    <s v="Okay"/>
    <s v="TRUE"/>
    <b v="1"/>
    <b v="1"/>
    <b v="1"/>
    <n v="22.210958904109589"/>
    <x v="12"/>
    <x v="0"/>
    <n v="1.0821917808219179"/>
    <x v="11"/>
    <n v="9307077"/>
    <n v="1.32E-3"/>
    <n v="8.7708574520316846E-3"/>
  </r>
  <r>
    <s v="M0208"/>
    <s v="Michael Farrell"/>
    <s v="Deferred"/>
    <s v="Female"/>
    <d v="1997-04-08T00:00:00"/>
    <d v="2020-04-11T00:00:00"/>
    <d v="2022-02-08T00:00:00"/>
    <n v="2692512"/>
    <n v="267156.40000000002"/>
    <n v="196779.54"/>
    <m/>
    <n v="463935.94000000006"/>
    <n v="0"/>
    <s v="Okay"/>
    <s v="TRUE"/>
    <b v="1"/>
    <b v="1"/>
    <b v="1"/>
    <n v="23.024657534246575"/>
    <x v="41"/>
    <x v="10"/>
    <n v="2.6438356164383561"/>
    <x v="36"/>
    <n v="15309886.020000001"/>
    <n v="1.2600000000000001E-3"/>
    <n v="4.4734568693948198E-3"/>
  </r>
  <r>
    <s v="M0209"/>
    <s v="Stephen Gutierrez"/>
    <s v="Exited"/>
    <s v="Female"/>
    <d v="1990-08-11T00:00:00"/>
    <d v="2009-04-26T00:00:00"/>
    <d v="2016-05-23T00:00:00"/>
    <n v="979721"/>
    <n v="89002.33"/>
    <n v="88236.57"/>
    <m/>
    <n v="177238.90000000002"/>
    <n v="0"/>
    <s v="Okay"/>
    <s v="TRUE"/>
    <b v="1"/>
    <b v="1"/>
    <b v="1"/>
    <n v="18.720547945205478"/>
    <x v="40"/>
    <x v="16"/>
    <n v="8.3616438356164391"/>
    <x v="35"/>
    <n v="4608211.4000000004"/>
    <n v="1.47E-3"/>
    <n v="2.1530758144875581E-2"/>
  </r>
  <r>
    <s v="M0210"/>
    <s v="Emily Edwards"/>
    <s v="Dormant"/>
    <s v="Male"/>
    <d v="1977-02-04T00:00:00"/>
    <d v="2008-06-26T00:00:00"/>
    <d v="2024-09-15T00:00:00"/>
    <n v="2989299"/>
    <n v="221296.41"/>
    <n v="204948.15"/>
    <n v="37013.040000000001"/>
    <n v="463257.59999999998"/>
    <n v="0"/>
    <s v="Okay"/>
    <s v="TRUE"/>
    <b v="1"/>
    <b v="1"/>
    <b v="1"/>
    <n v="31.410958904109588"/>
    <x v="15"/>
    <x v="6"/>
    <n v="4.1095890410958902E-2"/>
    <x v="14"/>
    <n v="6022348.7999999998"/>
    <n v="4.1700000000000001E-3"/>
    <n v="0.25379495294068527"/>
  </r>
  <r>
    <s v="M0211"/>
    <s v="Thomas Jones"/>
    <s v="Active"/>
    <s v="Female"/>
    <d v="1965-07-23T00:00:00"/>
    <d v="1998-12-03T00:00:00"/>
    <d v="2013-08-13T00:00:00"/>
    <n v="651797"/>
    <n v="57459.71"/>
    <n v="41480.080000000002"/>
    <n v="11630.69"/>
    <n v="110570.48000000001"/>
    <n v="0"/>
    <s v="Okay"/>
    <s v="TRUE"/>
    <b v="1"/>
    <b v="1"/>
    <b v="1"/>
    <n v="33.386301369863013"/>
    <x v="39"/>
    <x v="40"/>
    <n v="11.139726027397261"/>
    <x v="34"/>
    <n v="110570.48000000001"/>
    <n v="7.79E-3"/>
    <n v="0.94259950000000003"/>
  </r>
  <r>
    <s v="M0212"/>
    <s v="Parker Cain"/>
    <s v="Exited"/>
    <s v="Male"/>
    <d v="1979-08-11T00:00:00"/>
    <d v="1997-10-16T00:00:00"/>
    <d v="2017-09-29T00:00:00"/>
    <n v="1231294"/>
    <n v="111844.79"/>
    <n v="116026.67"/>
    <n v="23670.36"/>
    <n v="251541.82"/>
    <n v="0"/>
    <s v="Okay"/>
    <s v="TRUE"/>
    <b v="1"/>
    <b v="1"/>
    <b v="1"/>
    <n v="18.194520547945206"/>
    <x v="6"/>
    <x v="12"/>
    <n v="7.0082191780821921"/>
    <x v="6"/>
    <n v="3773127.3000000003"/>
    <n v="3.49E-3"/>
    <n v="0.18203071367981211"/>
  </r>
  <r>
    <s v="M0213"/>
    <s v="Kristina Santiago"/>
    <s v="Exited"/>
    <s v="Female"/>
    <d v="1987-09-15T00:00:00"/>
    <d v="2007-10-13T00:00:00"/>
    <d v="2022-03-04T00:00:00"/>
    <n v="1288924"/>
    <n v="89333.14"/>
    <n v="69705.36"/>
    <m/>
    <n v="159038.5"/>
    <n v="0"/>
    <s v="Okay"/>
    <s v="TRUE"/>
    <b v="1"/>
    <b v="1"/>
    <b v="1"/>
    <n v="20.090410958904108"/>
    <x v="28"/>
    <x v="4"/>
    <n v="2.5780821917808221"/>
    <x v="26"/>
    <n v="3657885.5"/>
    <n v="1.65E-3"/>
    <n v="4.2245451060005455E-2"/>
  </r>
  <r>
    <s v="M0214"/>
    <s v="Michelle Schmitt"/>
    <s v="Dormant"/>
    <s v="Male"/>
    <d v="1982-08-10T00:00:00"/>
    <d v="2006-05-19T00:00:00"/>
    <d v="2018-05-06T00:00:00"/>
    <n v="1706309"/>
    <n v="152832.45000000001"/>
    <n v="97054.82"/>
    <m/>
    <n v="249887.27000000002"/>
    <n v="0"/>
    <s v="Okay"/>
    <s v="TRUE"/>
    <b v="1"/>
    <b v="1"/>
    <b v="1"/>
    <n v="23.789041095890411"/>
    <x v="32"/>
    <x v="34"/>
    <n v="6.4082191780821915"/>
    <x v="29"/>
    <n v="4497970.8600000003"/>
    <n v="2.6900000000000001E-3"/>
    <n v="0.11080873931234618"/>
  </r>
  <r>
    <s v="M0215"/>
    <s v="Jordan Moore"/>
    <s v="Exited"/>
    <s v="Male"/>
    <d v="1974-07-24T00:00:00"/>
    <d v="2003-05-19T00:00:00"/>
    <d v="2007-01-22T00:00:00"/>
    <n v="2267590"/>
    <n v="164241.71"/>
    <n v="113974.88"/>
    <m/>
    <n v="278216.58999999997"/>
    <n v="0"/>
    <s v="Okay"/>
    <s v="TRUE"/>
    <b v="1"/>
    <b v="1"/>
    <b v="1"/>
    <n v="28.838356164383562"/>
    <x v="19"/>
    <x v="26"/>
    <n v="17.701369863013699"/>
    <x v="18"/>
    <n v="2782165.8999999994"/>
    <n v="5.47E-3"/>
    <n v="0.41898499209083007"/>
  </r>
  <r>
    <s v="M0216"/>
    <s v="Justin Wilson"/>
    <s v="Dormant"/>
    <s v="Male"/>
    <d v="1978-09-15T00:00:00"/>
    <d v="2015-04-14T00:00:00"/>
    <d v="2019-02-17T00:00:00"/>
    <n v="927130"/>
    <n v="71797.14"/>
    <n v="80068.56"/>
    <n v="10003.41"/>
    <n v="161869.11000000002"/>
    <n v="0"/>
    <s v="Okay"/>
    <s v="TRUE"/>
    <b v="1"/>
    <b v="1"/>
    <b v="1"/>
    <n v="36.602739726027394"/>
    <x v="3"/>
    <x v="28"/>
    <n v="5.6219178082191785"/>
    <x v="3"/>
    <n v="2266167.54"/>
    <n v="3.81E-3"/>
    <n v="0.21490379504448404"/>
  </r>
  <r>
    <s v="M0217"/>
    <s v="Sarah Villegas"/>
    <s v="Dormant"/>
    <s v="Male"/>
    <d v="1983-07-03T00:00:00"/>
    <d v="2018-09-19T00:00:00"/>
    <d v="2024-03-07T00:00:00"/>
    <n v="1563119"/>
    <n v="87679.12"/>
    <n v="96791.42"/>
    <n v="33026.480000000003"/>
    <n v="217497.02"/>
    <n v="0"/>
    <s v="Okay"/>
    <s v="TRUE"/>
    <b v="1"/>
    <b v="1"/>
    <b v="1"/>
    <n v="35.238356164383561"/>
    <x v="26"/>
    <x v="28"/>
    <n v="0.56712328767123288"/>
    <x v="24"/>
    <n v="4132443.38"/>
    <n v="2.49E-3"/>
    <n v="9.395290171873967E-2"/>
  </r>
  <r>
    <s v="M0218"/>
    <s v="Lisa Barrett"/>
    <s v="Active"/>
    <s v="Male"/>
    <d v="1977-12-13T00:00:00"/>
    <d v="1996-09-25T00:00:00"/>
    <d v="2002-11-15T00:00:00"/>
    <n v="2396435"/>
    <n v="191324.07"/>
    <n v="121791.06"/>
    <n v="15887.22"/>
    <n v="329002.34999999998"/>
    <n v="0"/>
    <s v="Okay"/>
    <s v="TRUE"/>
    <b v="1"/>
    <b v="1"/>
    <b v="1"/>
    <n v="18.797260273972604"/>
    <x v="3"/>
    <x v="10"/>
    <n v="21.890410958904109"/>
    <x v="3"/>
    <n v="4606032.8999999994"/>
    <n v="3.81E-3"/>
    <n v="0.21490379504448404"/>
  </r>
  <r>
    <s v="M0219"/>
    <s v="Phillip Dorsey"/>
    <s v="Deferred"/>
    <s v="Female"/>
    <d v="1965-08-21T00:00:00"/>
    <d v="1995-12-16T00:00:00"/>
    <d v="2002-02-16T00:00:00"/>
    <n v="2100358"/>
    <n v="105182.18"/>
    <n v="142069.9"/>
    <n v="13429.13"/>
    <n v="260681.21"/>
    <n v="0"/>
    <s v="Okay"/>
    <s v="TRUE"/>
    <b v="1"/>
    <b v="1"/>
    <b v="1"/>
    <n v="30.339726027397262"/>
    <x v="39"/>
    <x v="11"/>
    <n v="22.635616438356163"/>
    <x v="34"/>
    <n v="260681.21"/>
    <n v="7.79E-3"/>
    <n v="0.94259950000000003"/>
  </r>
  <r>
    <s v="M0220"/>
    <s v="Kylie Morales"/>
    <s v="Active"/>
    <s v="Female"/>
    <d v="1969-05-28T00:00:00"/>
    <d v="2020-12-17T00:00:00"/>
    <d v="2023-08-27T00:00:00"/>
    <n v="583867"/>
    <n v="57026.400000000001"/>
    <n v="45076.93"/>
    <n v="27843.02"/>
    <n v="129946.35"/>
    <n v="0"/>
    <s v="Okay"/>
    <s v="TRUE"/>
    <b v="1"/>
    <b v="1"/>
    <b v="1"/>
    <n v="51.591780821917808"/>
    <x v="23"/>
    <x v="7"/>
    <n v="1.095890410958904"/>
    <x v="21"/>
    <n v="649731.75"/>
    <n v="5.5300000000000002E-3"/>
    <n v="0.74859486312137291"/>
  </r>
  <r>
    <s v="M0221"/>
    <s v="Anna Moreno"/>
    <s v="Active"/>
    <s v="Female"/>
    <d v="1985-05-08T00:00:00"/>
    <d v="2010-01-13T00:00:00"/>
    <d v="2017-10-01T00:00:00"/>
    <n v="2271889"/>
    <n v="118539.72"/>
    <n v="157542.01999999999"/>
    <n v="38629.25"/>
    <n v="314710.99"/>
    <n v="0"/>
    <s v="Okay"/>
    <s v="TRUE"/>
    <b v="1"/>
    <b v="1"/>
    <b v="1"/>
    <n v="24.701369863013699"/>
    <x v="20"/>
    <x v="26"/>
    <n v="7.0027397260273974"/>
    <x v="19"/>
    <n v="6608930.79"/>
    <n v="1.82E-3"/>
    <n v="6.6232193033918141E-2"/>
  </r>
  <r>
    <s v="M0222"/>
    <s v="Jacob Griffith"/>
    <s v="Dormant"/>
    <s v="Male"/>
    <d v="1998-05-17T00:00:00"/>
    <d v="2016-01-14T00:00:00"/>
    <d v="2017-06-24T00:00:00"/>
    <n v="1746206"/>
    <n v="108363.08"/>
    <n v="144682.28"/>
    <m/>
    <n v="253045.36"/>
    <n v="0"/>
    <s v="Okay"/>
    <s v="TRUE"/>
    <b v="1"/>
    <b v="1"/>
    <b v="1"/>
    <n v="17.673972602739727"/>
    <x v="9"/>
    <x v="13"/>
    <n v="7.2739726027397262"/>
    <x v="8"/>
    <n v="8603542.2400000002"/>
    <n v="1.2899999999999999E-3"/>
    <n v="3.4272707496646464E-3"/>
  </r>
  <r>
    <s v="M0223"/>
    <s v="Brittney Webster"/>
    <s v="Dormant"/>
    <s v="Male"/>
    <d v="1963-02-19T00:00:00"/>
    <d v="2018-09-06T00:00:00"/>
    <d v="2019-05-17T00:00:00"/>
    <n v="485957"/>
    <n v="32857.96"/>
    <n v="32523.82"/>
    <n v="42367.26"/>
    <n v="107749.04000000001"/>
    <n v="0"/>
    <s v="Okay"/>
    <s v="TRUE"/>
    <b v="1"/>
    <b v="1"/>
    <b v="1"/>
    <n v="55.583561643835615"/>
    <x v="8"/>
    <x v="14"/>
    <n v="5.3780821917808215"/>
    <x v="7"/>
    <n v="0"/>
    <n v="1.546E-2"/>
    <n v="1"/>
  </r>
  <r>
    <s v="M0224"/>
    <s v="Matthew Tucker"/>
    <s v="Exited"/>
    <s v="Female"/>
    <d v="1989-10-31T00:00:00"/>
    <d v="2009-11-04T00:00:00"/>
    <d v="2014-06-28T00:00:00"/>
    <n v="2949692"/>
    <n v="174367.8"/>
    <n v="167373.28"/>
    <n v="47462.23"/>
    <n v="389203.30999999994"/>
    <n v="0"/>
    <s v="Okay"/>
    <s v="TRUE"/>
    <b v="1"/>
    <b v="1"/>
    <b v="1"/>
    <n v="20.024657534246575"/>
    <x v="40"/>
    <x v="10"/>
    <n v="10.265753424657534"/>
    <x v="35"/>
    <n v="10119286.059999999"/>
    <n v="1.47E-3"/>
    <n v="2.1530758144875581E-2"/>
  </r>
  <r>
    <s v="M0225"/>
    <s v="Jose Reed"/>
    <s v="Active"/>
    <s v="Female"/>
    <d v="1967-04-19T00:00:00"/>
    <d v="2005-05-22T00:00:00"/>
    <d v="2021-12-11T00:00:00"/>
    <n v="1145533"/>
    <n v="59785.73"/>
    <n v="68701.61"/>
    <m/>
    <n v="128487.34"/>
    <n v="0"/>
    <s v="Okay"/>
    <s v="TRUE"/>
    <b v="1"/>
    <b v="1"/>
    <b v="1"/>
    <n v="38.11780821917808"/>
    <x v="14"/>
    <x v="7"/>
    <n v="2.8054794520547945"/>
    <x v="13"/>
    <n v="385462.02"/>
    <n v="6.5300000000000002E-3"/>
    <n v="0.83911514819633914"/>
  </r>
  <r>
    <s v="M0226"/>
    <s v="Elizabeth Walker"/>
    <s v="Dormant"/>
    <s v="Female"/>
    <d v="2000-07-14T00:00:00"/>
    <d v="2020-08-12T00:00:00"/>
    <d v="2020-11-15T00:00:00"/>
    <n v="2577635"/>
    <n v="189894.34"/>
    <n v="133601.5"/>
    <n v="17874.990000000002"/>
    <n v="341370.82999999996"/>
    <n v="0"/>
    <s v="Okay"/>
    <s v="TRUE"/>
    <b v="1"/>
    <b v="1"/>
    <b v="1"/>
    <n v="20.093150684931508"/>
    <x v="25"/>
    <x v="17"/>
    <n v="3.8767123287671232"/>
    <x v="23"/>
    <n v="12289349.879999999"/>
    <n v="1.2099999999999999E-3"/>
    <n v="2.2819915430895002E-3"/>
  </r>
  <r>
    <s v="M0227"/>
    <s v="Tony Saunders"/>
    <s v="Active"/>
    <s v="Female"/>
    <d v="1977-02-19T00:00:00"/>
    <d v="2005-08-07T00:00:00"/>
    <d v="2016-10-05T00:00:00"/>
    <n v="1445953"/>
    <n v="81296.899999999994"/>
    <n v="98904.57"/>
    <n v="38448.85"/>
    <n v="218650.32"/>
    <n v="0"/>
    <s v="Okay"/>
    <s v="TRUE"/>
    <b v="1"/>
    <b v="1"/>
    <b v="1"/>
    <n v="28.482191780821918"/>
    <x v="15"/>
    <x v="31"/>
    <n v="7.9917808219178079"/>
    <x v="14"/>
    <n v="2842454.16"/>
    <n v="3.0200000000000001E-3"/>
    <n v="0.26296831711555096"/>
  </r>
  <r>
    <s v="M0228"/>
    <s v="Jonathan Jordan"/>
    <s v="Exited"/>
    <s v="Female"/>
    <d v="1968-07-16T00:00:00"/>
    <d v="2008-09-08T00:00:00"/>
    <d v="2017-09-30T00:00:00"/>
    <n v="1083568"/>
    <n v="81061.899999999994"/>
    <n v="81133.42"/>
    <n v="28367.41"/>
    <n v="190562.73"/>
    <n v="0"/>
    <s v="Okay"/>
    <s v="TRUE"/>
    <b v="1"/>
    <b v="1"/>
    <b v="1"/>
    <n v="40.175342465753424"/>
    <x v="27"/>
    <x v="39"/>
    <n v="7.0054794520547947"/>
    <x v="25"/>
    <n v="762250.92"/>
    <n v="6.0000000000000001E-3"/>
    <n v="0.79237643444180317"/>
  </r>
  <r>
    <s v="M0229"/>
    <s v="Kathryn Whitaker"/>
    <s v="Active"/>
    <s v="Female"/>
    <d v="1965-11-07T00:00:00"/>
    <d v="1998-03-15T00:00:00"/>
    <d v="2011-09-17T00:00:00"/>
    <n v="631043"/>
    <n v="45138.73"/>
    <n v="62949.64"/>
    <m/>
    <n v="108088.37"/>
    <n v="0"/>
    <s v="Okay"/>
    <s v="TRUE"/>
    <b v="1"/>
    <b v="1"/>
    <b v="1"/>
    <n v="32.372602739726027"/>
    <x v="4"/>
    <x v="8"/>
    <n v="13.046575342465754"/>
    <x v="4"/>
    <n v="216176.74"/>
    <n v="7.1300000000000001E-3"/>
    <n v="0.88908482728674998"/>
  </r>
  <r>
    <s v="M0230"/>
    <s v="Amanda Smith"/>
    <s v="Dormant"/>
    <s v="Female"/>
    <d v="1965-01-18T00:00:00"/>
    <d v="2006-05-27T00:00:00"/>
    <d v="2021-01-02T00:00:00"/>
    <n v="730326"/>
    <n v="39440.120000000003"/>
    <n v="60650.62"/>
    <n v="32117.97"/>
    <n v="132208.71000000002"/>
    <n v="0"/>
    <s v="Okay"/>
    <s v="TRUE"/>
    <b v="1"/>
    <b v="1"/>
    <b v="1"/>
    <n v="41.38082191780822"/>
    <x v="39"/>
    <x v="22"/>
    <n v="3.7452054794520548"/>
    <x v="34"/>
    <n v="132208.71000000002"/>
    <n v="7.79E-3"/>
    <n v="0.94259950000000003"/>
  </r>
  <r>
    <s v="M0231"/>
    <s v="Michelle Butler"/>
    <s v="Exited"/>
    <s v="Male"/>
    <d v="1967-08-03T00:00:00"/>
    <d v="2009-07-13T00:00:00"/>
    <d v="2009-11-19T00:00:00"/>
    <n v="2161886"/>
    <n v="146094.53"/>
    <n v="112672.65"/>
    <n v="20865.169999999998"/>
    <n v="279632.34999999998"/>
    <n v="0"/>
    <s v="Okay"/>
    <s v="TRUE"/>
    <b v="1"/>
    <b v="1"/>
    <b v="1"/>
    <n v="41.972602739726028"/>
    <x v="14"/>
    <x v="21"/>
    <n v="14.873972602739727"/>
    <x v="13"/>
    <n v="838897.04999999993"/>
    <n v="1.0500000000000001E-2"/>
    <n v="0.82790719991151729"/>
  </r>
  <r>
    <s v="M0232"/>
    <s v="Carolyn Meza"/>
    <s v="Exited"/>
    <s v="Female"/>
    <d v="1991-01-22T00:00:00"/>
    <d v="2024-01-23T00:00:00"/>
    <d v="2024-10-16T00:00:00"/>
    <n v="2982128"/>
    <n v="295234.74"/>
    <n v="290445.01"/>
    <m/>
    <n v="585679.75"/>
    <n v="0"/>
    <s v="Okay"/>
    <s v="TRUE"/>
    <b v="1"/>
    <b v="1"/>
    <b v="1"/>
    <n v="33.024657534246572"/>
    <x v="13"/>
    <x v="15"/>
    <n v="4.3835616438356165E-2"/>
    <x v="12"/>
    <n v="15813353.25"/>
    <n v="1.42E-3"/>
    <n v="1.7200147574647887E-2"/>
  </r>
  <r>
    <s v="M0233"/>
    <s v="Anita Richard"/>
    <s v="Exited"/>
    <s v="Female"/>
    <d v="1976-04-22T00:00:00"/>
    <d v="2010-07-29T00:00:00"/>
    <d v="2020-08-04T00:00:00"/>
    <n v="2452038"/>
    <n v="220817.79"/>
    <n v="205898.93"/>
    <n v="11425.08"/>
    <n v="438141.8"/>
    <n v="0"/>
    <s v="Okay"/>
    <s v="TRUE"/>
    <b v="1"/>
    <b v="1"/>
    <b v="1"/>
    <n v="34.290410958904111"/>
    <x v="22"/>
    <x v="2"/>
    <n v="4.1589041095890407"/>
    <x v="20"/>
    <n v="5257701.5999999996"/>
    <n v="3.2399999999999998E-3"/>
    <n v="0.31031163185237182"/>
  </r>
  <r>
    <s v="M0234"/>
    <s v="Blake Harrell"/>
    <s v="Exited"/>
    <s v="Male"/>
    <d v="1982-11-08T00:00:00"/>
    <d v="2003-04-16T00:00:00"/>
    <d v="2014-08-15T00:00:00"/>
    <n v="829447"/>
    <n v="44260.68"/>
    <n v="73759.210000000006"/>
    <n v="22228.45"/>
    <n v="140248.34000000003"/>
    <n v="0"/>
    <s v="Okay"/>
    <s v="TRUE"/>
    <b v="1"/>
    <b v="1"/>
    <b v="1"/>
    <n v="20.449315068493149"/>
    <x v="26"/>
    <x v="27"/>
    <n v="10.134246575342466"/>
    <x v="24"/>
    <n v="2664718.4600000004"/>
    <n v="2.49E-3"/>
    <n v="9.395290171873967E-2"/>
  </r>
  <r>
    <s v="M0235"/>
    <s v="Angela Schultz"/>
    <s v="Active"/>
    <s v="Male"/>
    <d v="1977-11-10T00:00:00"/>
    <d v="2013-02-06T00:00:00"/>
    <d v="2016-05-25T00:00:00"/>
    <n v="2187112"/>
    <n v="213114.77"/>
    <n v="150037.35"/>
    <n v="30826.48"/>
    <n v="393978.6"/>
    <n v="0"/>
    <s v="Okay"/>
    <s v="TRUE"/>
    <b v="1"/>
    <b v="1"/>
    <b v="1"/>
    <n v="35.265753424657532"/>
    <x v="3"/>
    <x v="12"/>
    <n v="8.3561643835616444"/>
    <x v="3"/>
    <n v="5515700.3999999994"/>
    <n v="3.81E-3"/>
    <n v="0.21490379504448404"/>
  </r>
  <r>
    <s v="M0236"/>
    <s v="Hannah Luna"/>
    <s v="Dormant"/>
    <s v="Female"/>
    <d v="1969-10-19T00:00:00"/>
    <d v="2003-10-16T00:00:00"/>
    <d v="2007-04-15T00:00:00"/>
    <n v="1618628"/>
    <n v="133501.26"/>
    <n v="101132.82"/>
    <m/>
    <n v="234634.08000000002"/>
    <n v="0"/>
    <s v="Okay"/>
    <s v="TRUE"/>
    <b v="1"/>
    <b v="1"/>
    <b v="1"/>
    <n v="34.013698630136986"/>
    <x v="1"/>
    <x v="24"/>
    <n v="17.473972602739725"/>
    <x v="1"/>
    <n v="1407804.48"/>
    <n v="5.1000000000000004E-3"/>
    <n v="0.67029932638750866"/>
  </r>
  <r>
    <s v="M0237"/>
    <s v="Craig Morrison"/>
    <s v="Deferred"/>
    <s v="Female"/>
    <d v="1964-11-16T00:00:00"/>
    <d v="2001-10-11T00:00:00"/>
    <d v="2023-02-21T00:00:00"/>
    <n v="2471581"/>
    <n v="171402.58"/>
    <n v="192990.03"/>
    <m/>
    <n v="364392.61"/>
    <n v="0"/>
    <s v="Okay"/>
    <s v="TRUE"/>
    <b v="1"/>
    <b v="1"/>
    <b v="1"/>
    <n v="36.926027397260277"/>
    <x v="39"/>
    <x v="20"/>
    <n v="1.6082191780821917"/>
    <x v="34"/>
    <n v="364392.61"/>
    <n v="7.79E-3"/>
    <n v="0.94259950000000003"/>
  </r>
  <r>
    <s v="M0238"/>
    <s v="Paul Wolf MD"/>
    <s v="Dormant"/>
    <s v="Female"/>
    <d v="1998-03-01T00:00:00"/>
    <d v="2017-08-17T00:00:00"/>
    <d v="2023-01-11T00:00:00"/>
    <n v="1199973"/>
    <n v="119779.21"/>
    <n v="77132.88"/>
    <n v="27104.01"/>
    <n v="224016.10000000003"/>
    <n v="0"/>
    <s v="Okay"/>
    <s v="TRUE"/>
    <b v="1"/>
    <b v="1"/>
    <b v="1"/>
    <n v="19.476712328767125"/>
    <x v="9"/>
    <x v="10"/>
    <n v="1.7205479452054795"/>
    <x v="8"/>
    <n v="7616547.4000000013"/>
    <n v="1.24E-3"/>
    <n v="3.5743278263014166E-3"/>
  </r>
  <r>
    <s v="M0239"/>
    <s v="Mrs. Tricia Stewart"/>
    <s v="Active"/>
    <s v="Male"/>
    <d v="1971-09-04T00:00:00"/>
    <d v="1998-01-27T00:00:00"/>
    <d v="2014-01-10T00:00:00"/>
    <n v="610596"/>
    <n v="44330.57"/>
    <n v="57966.29"/>
    <n v="8950.58"/>
    <n v="111247.44"/>
    <n v="0"/>
    <s v="Okay"/>
    <s v="TRUE"/>
    <b v="1"/>
    <b v="1"/>
    <b v="1"/>
    <n v="26.416438356164385"/>
    <x v="29"/>
    <x v="21"/>
    <n v="10.728767123287671"/>
    <x v="27"/>
    <n v="778732.08000000007"/>
    <n v="7.2399999999999999E-3"/>
    <n v="0.5852455749188441"/>
  </r>
  <r>
    <s v="M0240"/>
    <s v="Eric Hill"/>
    <s v="Dormant"/>
    <s v="Female"/>
    <d v="1963-07-29T00:00:00"/>
    <d v="2007-09-22T00:00:00"/>
    <d v="2024-12-25T00:00:00"/>
    <n v="572374"/>
    <n v="44358.9"/>
    <n v="36928.49"/>
    <m/>
    <n v="81287.39"/>
    <n v="0"/>
    <s v="Okay"/>
    <s v="TRUE"/>
    <b v="1"/>
    <b v="1"/>
    <b v="1"/>
    <n v="44.180821917808217"/>
    <x v="8"/>
    <x v="43"/>
    <n v="0.23561643835616439"/>
    <x v="7"/>
    <n v="0"/>
    <n v="9.3900000000000008E-3"/>
    <n v="1"/>
  </r>
  <r>
    <s v="M0241"/>
    <s v="Joel Johnson"/>
    <s v="Deferred"/>
    <s v="Male"/>
    <d v="1984-11-04T00:00:00"/>
    <d v="2024-01-18T00:00:00"/>
    <d v="2024-05-08T00:00:00"/>
    <n v="1816208"/>
    <n v="137010.71"/>
    <n v="101831.37"/>
    <m/>
    <n v="238842.08"/>
    <n v="0"/>
    <s v="Okay"/>
    <s v="TRUE"/>
    <b v="1"/>
    <b v="1"/>
    <b v="1"/>
    <n v="39.230136986301368"/>
    <x v="20"/>
    <x v="31"/>
    <n v="0.39726027397260272"/>
    <x v="19"/>
    <n v="5015683.68"/>
    <n v="2.14E-3"/>
    <n v="6.3604625024477696E-2"/>
  </r>
  <r>
    <s v="M0242"/>
    <s v="Sean Wyatt"/>
    <s v="Deferred"/>
    <s v="Male"/>
    <d v="1983-08-08T00:00:00"/>
    <d v="2015-12-18T00:00:00"/>
    <d v="2024-08-02T00:00:00"/>
    <n v="2372078"/>
    <n v="121721.29"/>
    <n v="184313"/>
    <n v="41164.78"/>
    <n v="347199.06999999995"/>
    <n v="0"/>
    <s v="Okay"/>
    <s v="TRUE"/>
    <b v="1"/>
    <b v="1"/>
    <b v="1"/>
    <n v="32.38356164383562"/>
    <x v="26"/>
    <x v="9"/>
    <n v="0.16164383561643836"/>
    <x v="24"/>
    <n v="6596782.3299999991"/>
    <n v="2.49E-3"/>
    <n v="9.395290171873967E-2"/>
  </r>
  <r>
    <s v="M0243"/>
    <s v="Kevin Best"/>
    <s v="Deferred"/>
    <s v="Male"/>
    <d v="1962-07-17T00:00:00"/>
    <d v="2011-01-20T00:00:00"/>
    <d v="2024-10-30T00:00:00"/>
    <n v="575767"/>
    <n v="37692.32"/>
    <n v="57565.04"/>
    <n v="28656.3"/>
    <n v="123913.66"/>
    <n v="0"/>
    <s v="Okay"/>
    <s v="TRUE"/>
    <b v="1"/>
    <b v="1"/>
    <b v="1"/>
    <n v="48.545205479452058"/>
    <x v="37"/>
    <x v="42"/>
    <n v="8.2191780821917804E-2"/>
    <x v="7"/>
    <n v="0"/>
    <n v="1.7059999999999999E-2"/>
    <n v="1"/>
  </r>
  <r>
    <s v="M0244"/>
    <s v="Chelsea Jacobs"/>
    <s v="Exited"/>
    <s v="Male"/>
    <d v="1975-11-13T00:00:00"/>
    <d v="2000-11-18T00:00:00"/>
    <d v="2002-12-26T00:00:00"/>
    <n v="825658"/>
    <n v="81425.56"/>
    <n v="67800.5"/>
    <n v="35604.9"/>
    <n v="184830.96"/>
    <n v="0"/>
    <s v="Okay"/>
    <s v="TRUE"/>
    <b v="1"/>
    <b v="1"/>
    <b v="1"/>
    <n v="25.032876712328768"/>
    <x v="22"/>
    <x v="1"/>
    <n v="21.778082191780822"/>
    <x v="20"/>
    <n v="2217971.52"/>
    <n v="4.5500000000000002E-3"/>
    <n v="0.29983259951726382"/>
  </r>
  <r>
    <s v="M0245"/>
    <s v="Robert Monroe"/>
    <s v="Dormant"/>
    <s v="Male"/>
    <d v="1965-06-28T00:00:00"/>
    <d v="2012-12-01T00:00:00"/>
    <d v="2023-11-28T00:00:00"/>
    <n v="2612334"/>
    <n v="214184.47"/>
    <n v="154384.12"/>
    <n v="24467.82"/>
    <n v="393036.41"/>
    <n v="0"/>
    <s v="Okay"/>
    <s v="TRUE"/>
    <b v="1"/>
    <b v="1"/>
    <b v="1"/>
    <n v="47.460273972602742"/>
    <x v="39"/>
    <x v="20"/>
    <n v="0.84109589041095889"/>
    <x v="34"/>
    <n v="393036.41"/>
    <n v="1.272E-2"/>
    <n v="0.93791599999999997"/>
  </r>
  <r>
    <s v="M0246"/>
    <s v="David Kim"/>
    <s v="Active"/>
    <s v="Male"/>
    <d v="1989-08-26T00:00:00"/>
    <d v="2013-07-31T00:00:00"/>
    <d v="2022-06-22T00:00:00"/>
    <n v="2473077"/>
    <n v="142574.79999999999"/>
    <n v="144014.32999999999"/>
    <n v="36919.949999999997"/>
    <n v="323509.08"/>
    <n v="0"/>
    <s v="Okay"/>
    <s v="TRUE"/>
    <b v="1"/>
    <b v="1"/>
    <b v="1"/>
    <n v="23.945205479452056"/>
    <x v="38"/>
    <x v="26"/>
    <n v="2.2767123287671232"/>
    <x v="33"/>
    <n v="8087727"/>
    <n v="1.6800000000000001E-3"/>
    <n v="2.586227255317531E-2"/>
  </r>
  <r>
    <s v="M0247"/>
    <s v="Helen Hardin"/>
    <s v="Dormant"/>
    <s v="Female"/>
    <d v="1986-02-11T00:00:00"/>
    <d v="2009-08-29T00:00:00"/>
    <d v="2022-11-01T00:00:00"/>
    <n v="630762"/>
    <n v="39441.72"/>
    <n v="51566.59"/>
    <n v="10632.66"/>
    <n v="101640.97"/>
    <n v="0"/>
    <s v="Okay"/>
    <s v="TRUE"/>
    <b v="1"/>
    <b v="1"/>
    <b v="1"/>
    <n v="23.561643835616437"/>
    <x v="42"/>
    <x v="11"/>
    <n v="1.9150684931506849"/>
    <x v="37"/>
    <n v="2236101.34"/>
    <n v="1.73E-3"/>
    <n v="5.2894089071975556E-2"/>
  </r>
  <r>
    <s v="M0248"/>
    <s v="Kyle Mccormick"/>
    <s v="Dormant"/>
    <s v="Male"/>
    <d v="1964-07-10T00:00:00"/>
    <d v="1997-12-29T00:00:00"/>
    <d v="2009-03-18T00:00:00"/>
    <n v="2407944"/>
    <n v="197570.29"/>
    <n v="191649.28"/>
    <n v="12704.03"/>
    <n v="401923.60000000003"/>
    <n v="0"/>
    <s v="Okay"/>
    <s v="TRUE"/>
    <b v="1"/>
    <b v="1"/>
    <b v="1"/>
    <n v="33.493150684931507"/>
    <x v="7"/>
    <x v="2"/>
    <n v="15.547945205479452"/>
    <x v="7"/>
    <n v="0"/>
    <n v="1.4019999999999999E-2"/>
    <n v="1"/>
  </r>
  <r>
    <s v="M0249"/>
    <s v="Michael Mitchell"/>
    <s v="Dormant"/>
    <s v="Male"/>
    <d v="1982-10-06T00:00:00"/>
    <d v="2000-11-12T00:00:00"/>
    <d v="2012-03-16T00:00:00"/>
    <n v="419007"/>
    <n v="22652"/>
    <n v="40822.74"/>
    <n v="16909.52"/>
    <n v="80384.259999999995"/>
    <n v="0"/>
    <s v="Okay"/>
    <s v="TRUE"/>
    <b v="1"/>
    <b v="1"/>
    <b v="1"/>
    <n v="18.115068493150684"/>
    <x v="32"/>
    <x v="0"/>
    <n v="12.550684931506849"/>
    <x v="29"/>
    <n v="1446916.68"/>
    <n v="2.6900000000000001E-3"/>
    <n v="0.11080873931234618"/>
  </r>
  <r>
    <s v="M0250"/>
    <s v="Matthew Rangel"/>
    <s v="Deferred"/>
    <s v="Female"/>
    <d v="1980-11-10T00:00:00"/>
    <d v="2018-01-27T00:00:00"/>
    <d v="2024-01-06T00:00:00"/>
    <n v="2892534"/>
    <n v="237041.89"/>
    <n v="216656.3"/>
    <n v="18035.22"/>
    <n v="471733.41000000003"/>
    <n v="0"/>
    <s v="Okay"/>
    <s v="TRUE"/>
    <b v="1"/>
    <b v="1"/>
    <b v="1"/>
    <n v="37.238356164383561"/>
    <x v="11"/>
    <x v="19"/>
    <n v="0.73424657534246573"/>
    <x v="10"/>
    <n v="8019467.9700000007"/>
    <n v="2.2899999999999999E-3"/>
    <n v="0.135883087888306"/>
  </r>
  <r>
    <s v="M0251"/>
    <s v="Betty Fletcher"/>
    <s v="Dormant"/>
    <s v="Female"/>
    <d v="1965-07-07T00:00:00"/>
    <d v="2006-04-14T00:00:00"/>
    <d v="2019-02-06T00:00:00"/>
    <n v="1327092"/>
    <n v="119749.36"/>
    <n v="111806.89"/>
    <m/>
    <n v="231556.25"/>
    <n v="0"/>
    <s v="Okay"/>
    <s v="TRUE"/>
    <b v="1"/>
    <b v="1"/>
    <b v="1"/>
    <n v="40.797260273972604"/>
    <x v="39"/>
    <x v="3"/>
    <n v="5.6520547945205477"/>
    <x v="34"/>
    <n v="231556.25"/>
    <n v="7.79E-3"/>
    <n v="0.94259950000000003"/>
  </r>
  <r>
    <s v="M0252"/>
    <s v="Erin Anderson"/>
    <s v="Active"/>
    <s v="Male"/>
    <d v="1977-07-28T00:00:00"/>
    <d v="1998-12-06T00:00:00"/>
    <d v="2020-11-28T00:00:00"/>
    <n v="963037"/>
    <n v="69319.67"/>
    <n v="71469.440000000002"/>
    <m/>
    <n v="140789.10999999999"/>
    <n v="0"/>
    <s v="Okay"/>
    <s v="TRUE"/>
    <b v="1"/>
    <b v="1"/>
    <b v="1"/>
    <n v="21.372602739726027"/>
    <x v="15"/>
    <x v="19"/>
    <n v="3.8410958904109589"/>
    <x v="14"/>
    <n v="1830258.4299999997"/>
    <n v="4.1700000000000001E-3"/>
    <n v="0.25379495294068527"/>
  </r>
  <r>
    <s v="M0253"/>
    <s v="Katie Smith"/>
    <s v="Deferred"/>
    <s v="Female"/>
    <d v="1980-10-07T00:00:00"/>
    <d v="2001-11-19T00:00:00"/>
    <d v="2009-03-03T00:00:00"/>
    <n v="1639310"/>
    <n v="142144.54999999999"/>
    <n v="152519.54999999999"/>
    <n v="10884.48"/>
    <n v="305548.57999999996"/>
    <n v="0"/>
    <s v="Okay"/>
    <s v="TRUE"/>
    <b v="1"/>
    <b v="1"/>
    <b v="1"/>
    <n v="21.13150684931507"/>
    <x v="2"/>
    <x v="41"/>
    <n v="15.58904109589041"/>
    <x v="2"/>
    <n v="4888777.2799999993"/>
    <n v="2.4499999999999999E-3"/>
    <n v="0.16022938162310044"/>
  </r>
  <r>
    <s v="M0254"/>
    <s v="Ralph Lee"/>
    <s v="Dormant"/>
    <s v="Male"/>
    <d v="1969-02-10T00:00:00"/>
    <d v="2001-01-08T00:00:00"/>
    <d v="2003-08-24T00:00:00"/>
    <n v="1638469"/>
    <n v="101727.45"/>
    <n v="91960.87"/>
    <n v="11339.49"/>
    <n v="205027.81"/>
    <n v="0"/>
    <s v="Okay"/>
    <s v="TRUE"/>
    <b v="1"/>
    <b v="1"/>
    <b v="1"/>
    <n v="31.931506849315067"/>
    <x v="23"/>
    <x v="4"/>
    <n v="21.117808219178084"/>
    <x v="21"/>
    <n v="1025139.05"/>
    <n v="8.6999999999999994E-3"/>
    <n v="0.73361217886501018"/>
  </r>
  <r>
    <s v="M0255"/>
    <s v="Richard Romero"/>
    <s v="Active"/>
    <s v="Female"/>
    <d v="1996-06-25T00:00:00"/>
    <d v="2024-03-01T00:00:00"/>
    <d v="2024-12-12T00:00:00"/>
    <n v="1911241"/>
    <n v="178143.32"/>
    <n v="135519.85999999999"/>
    <n v="45603.99"/>
    <n v="359267.17"/>
    <n v="0"/>
    <s v="Okay"/>
    <s v="TRUE"/>
    <b v="1"/>
    <b v="1"/>
    <b v="1"/>
    <n v="27.701369863013699"/>
    <x v="16"/>
    <x v="41"/>
    <n v="0.2"/>
    <x v="15"/>
    <n v="11496549.439999999"/>
    <n v="1.2800000000000001E-3"/>
    <n v="5.5988756700878347E-3"/>
  </r>
  <r>
    <s v="M0256"/>
    <s v="Amanda Rogers"/>
    <s v="Dormant"/>
    <s v="Female"/>
    <d v="1968-09-01T00:00:00"/>
    <d v="2016-01-27T00:00:00"/>
    <d v="2022-06-24T00:00:00"/>
    <n v="1096221"/>
    <n v="96638.53"/>
    <n v="82121.509999999995"/>
    <n v="27444.19"/>
    <n v="206204.22999999998"/>
    <n v="0"/>
    <s v="Okay"/>
    <s v="TRUE"/>
    <b v="1"/>
    <b v="1"/>
    <b v="1"/>
    <n v="47.435616438356163"/>
    <x v="27"/>
    <x v="3"/>
    <n v="2.2712328767123289"/>
    <x v="25"/>
    <n v="824816.91999999993"/>
    <n v="6.0000000000000001E-3"/>
    <n v="0.79237643444180317"/>
  </r>
  <r>
    <s v="M0257"/>
    <s v="Christopher Schwartz"/>
    <s v="Dormant"/>
    <s v="Female"/>
    <d v="1971-01-06T00:00:00"/>
    <d v="2020-04-15T00:00:00"/>
    <d v="2024-01-04T00:00:00"/>
    <n v="397208"/>
    <n v="21648.81"/>
    <n v="27670.35"/>
    <n v="15832.79"/>
    <n v="65151.950000000004"/>
    <n v="0"/>
    <s v="Okay"/>
    <s v="TRUE"/>
    <b v="1"/>
    <b v="1"/>
    <b v="1"/>
    <n v="49.30684931506849"/>
    <x v="29"/>
    <x v="3"/>
    <n v="0.73972602739726023"/>
    <x v="27"/>
    <n v="456063.65"/>
    <n v="4.7200000000000002E-3"/>
    <n v="0.60042196221026356"/>
  </r>
  <r>
    <s v="M0258"/>
    <s v="Jackson Ball"/>
    <s v="Dormant"/>
    <s v="Male"/>
    <d v="1989-12-23T00:00:00"/>
    <d v="2016-07-11T00:00:00"/>
    <d v="2018-12-13T00:00:00"/>
    <n v="511981"/>
    <n v="32801.5"/>
    <n v="40894.959999999999"/>
    <n v="35263.43"/>
    <n v="108959.88999999998"/>
    <n v="0"/>
    <s v="Okay"/>
    <s v="TRUE"/>
    <b v="1"/>
    <b v="1"/>
    <b v="1"/>
    <n v="26.567123287671233"/>
    <x v="40"/>
    <x v="41"/>
    <n v="5.8027397260273972"/>
    <x v="35"/>
    <n v="2832957.1399999997"/>
    <n v="1.6000000000000001E-3"/>
    <n v="2.065671433367219E-2"/>
  </r>
  <r>
    <s v="M0259"/>
    <s v="Rachel Young"/>
    <s v="Dormant"/>
    <s v="Male"/>
    <d v="1976-01-10T00:00:00"/>
    <d v="2006-04-12T00:00:00"/>
    <d v="2022-03-27T00:00:00"/>
    <n v="750875"/>
    <n v="53722.39"/>
    <n v="70674.45"/>
    <n v="39373.550000000003"/>
    <n v="163770.39000000001"/>
    <n v="0"/>
    <s v="Okay"/>
    <s v="TRUE"/>
    <b v="1"/>
    <b v="1"/>
    <b v="1"/>
    <n v="30.273972602739725"/>
    <x v="22"/>
    <x v="35"/>
    <n v="2.515068493150685"/>
    <x v="20"/>
    <n v="1965244.6800000002"/>
    <n v="4.5500000000000002E-3"/>
    <n v="0.29983259951726382"/>
  </r>
  <r>
    <s v="M0260"/>
    <s v="Cheyenne Gregory"/>
    <s v="Dormant"/>
    <s v="Male"/>
    <d v="1980-07-26T00:00:00"/>
    <d v="2010-09-28T00:00:00"/>
    <d v="2018-08-05T00:00:00"/>
    <n v="1980161"/>
    <n v="104073.07"/>
    <n v="154632.44"/>
    <n v="17987.080000000002"/>
    <n v="276692.59000000003"/>
    <n v="0"/>
    <s v="Okay"/>
    <s v="TRUE"/>
    <b v="1"/>
    <b v="1"/>
    <b v="1"/>
    <n v="30.194520547945206"/>
    <x v="2"/>
    <x v="12"/>
    <n v="6.1589041095890407"/>
    <x v="2"/>
    <n v="4427081.4400000004"/>
    <n v="3.1900000000000001E-3"/>
    <n v="0.15423253034769741"/>
  </r>
  <r>
    <s v="M0261"/>
    <s v="Paula Shaw"/>
    <s v="Exited"/>
    <s v="Female"/>
    <d v="1970-03-28T00:00:00"/>
    <d v="2001-04-06T00:00:00"/>
    <d v="2008-01-21T00:00:00"/>
    <n v="2606267"/>
    <n v="166764.69"/>
    <n v="259205.07"/>
    <n v="10346.5"/>
    <n v="436316.26"/>
    <n v="0"/>
    <s v="Okay"/>
    <s v="TRUE"/>
    <b v="1"/>
    <b v="1"/>
    <b v="1"/>
    <n v="31.046575342465754"/>
    <x v="1"/>
    <x v="24"/>
    <n v="16.704109589041096"/>
    <x v="1"/>
    <n v="2617897.56"/>
    <n v="5.1000000000000004E-3"/>
    <n v="0.67029932638750866"/>
  </r>
  <r>
    <s v="M0262"/>
    <s v="Brenda Wright"/>
    <s v="Active"/>
    <s v="Female"/>
    <d v="1974-06-15T00:00:00"/>
    <d v="2008-05-19T00:00:00"/>
    <d v="2017-10-24T00:00:00"/>
    <n v="1865307"/>
    <n v="167401.72"/>
    <n v="124890.26"/>
    <n v="38973.43"/>
    <n v="331265.40999999997"/>
    <n v="0"/>
    <s v="Okay"/>
    <s v="TRUE"/>
    <b v="1"/>
    <b v="1"/>
    <b v="1"/>
    <n v="33.950684931506849"/>
    <x v="19"/>
    <x v="19"/>
    <n v="6.9397260273972599"/>
    <x v="18"/>
    <n v="3312654.0999999996"/>
    <n v="3.7599999999999999E-3"/>
    <n v="0.43239790686906165"/>
  </r>
  <r>
    <s v="M0263"/>
    <s v="Michelle Black"/>
    <s v="Deferred"/>
    <s v="Female"/>
    <d v="1968-03-26T00:00:00"/>
    <d v="2005-06-13T00:00:00"/>
    <d v="2008-04-20T00:00:00"/>
    <n v="2397478"/>
    <n v="124699.41"/>
    <n v="124538.67"/>
    <n v="41178.46"/>
    <n v="290416.54000000004"/>
    <n v="0"/>
    <s v="Okay"/>
    <s v="TRUE"/>
    <b v="1"/>
    <b v="1"/>
    <b v="1"/>
    <n v="37.241095890410961"/>
    <x v="27"/>
    <x v="28"/>
    <n v="16.457534246575342"/>
    <x v="25"/>
    <n v="1161666.1600000001"/>
    <n v="6.0000000000000001E-3"/>
    <n v="0.79237643444180317"/>
  </r>
  <r>
    <s v="M0264"/>
    <s v="Denise Whitehead"/>
    <s v="Exited"/>
    <s v="Male"/>
    <d v="1969-10-11T00:00:00"/>
    <d v="2024-01-10T00:00:00"/>
    <d v="2024-06-27T00:00:00"/>
    <n v="2842840"/>
    <n v="269093.52"/>
    <n v="162010.75"/>
    <n v="19333.849999999999"/>
    <n v="450438.12"/>
    <n v="0"/>
    <s v="Okay"/>
    <s v="TRUE"/>
    <b v="1"/>
    <b v="1"/>
    <b v="1"/>
    <n v="54.284931506849318"/>
    <x v="23"/>
    <x v="7"/>
    <n v="0.26027397260273971"/>
    <x v="21"/>
    <n v="2252190.6"/>
    <n v="8.6999999999999994E-3"/>
    <n v="0.73361217886501018"/>
  </r>
  <r>
    <s v="M0265"/>
    <s v="Thomas Velasquez"/>
    <s v="Exited"/>
    <s v="Female"/>
    <d v="1965-07-16T00:00:00"/>
    <d v="1996-08-28T00:00:00"/>
    <d v="2010-10-10T00:00:00"/>
    <n v="2790261"/>
    <n v="186441.54"/>
    <n v="255070.23"/>
    <n v="36893.29"/>
    <n v="478405.06"/>
    <n v="0"/>
    <s v="Okay"/>
    <s v="TRUE"/>
    <b v="1"/>
    <b v="1"/>
    <b v="1"/>
    <n v="31.139726027397259"/>
    <x v="39"/>
    <x v="8"/>
    <n v="13.983561643835616"/>
    <x v="34"/>
    <n v="478405.06"/>
    <n v="7.79E-3"/>
    <n v="0.94259950000000003"/>
  </r>
  <r>
    <s v="M0266"/>
    <s v="Jonathan Young"/>
    <s v="Dormant"/>
    <s v="Female"/>
    <d v="1965-04-21T00:00:00"/>
    <d v="2008-07-04T00:00:00"/>
    <d v="2012-04-29T00:00:00"/>
    <n v="369780"/>
    <n v="25299.57"/>
    <n v="30947.01"/>
    <n v="31266.6"/>
    <n v="87513.18"/>
    <n v="0"/>
    <s v="Okay"/>
    <s v="TRUE"/>
    <b v="1"/>
    <b v="1"/>
    <b v="1"/>
    <n v="43.232876712328768"/>
    <x v="39"/>
    <x v="6"/>
    <n v="12.43013698630137"/>
    <x v="34"/>
    <n v="87513.18"/>
    <n v="7.79E-3"/>
    <n v="0.94259950000000003"/>
  </r>
  <r>
    <s v="M0267"/>
    <s v="Timothy Combs"/>
    <s v="Active"/>
    <s v="Female"/>
    <d v="1982-07-26T00:00:00"/>
    <d v="2022-09-04T00:00:00"/>
    <d v="2023-04-18T00:00:00"/>
    <n v="1413715"/>
    <n v="139043.87"/>
    <n v="126025.91"/>
    <n v="30993.55"/>
    <n v="296063.33"/>
    <n v="0"/>
    <s v="Okay"/>
    <s v="TRUE"/>
    <b v="1"/>
    <b v="1"/>
    <b v="1"/>
    <n v="40.136986301369866"/>
    <x v="32"/>
    <x v="28"/>
    <n v="1.4547945205479451"/>
    <x v="29"/>
    <n v="5329139.9400000004"/>
    <n v="2.16E-3"/>
    <n v="0.11525114335569715"/>
  </r>
  <r>
    <s v="M0268"/>
    <s v="Dustin Gallegos"/>
    <s v="Active"/>
    <s v="Female"/>
    <d v="1969-03-12T00:00:00"/>
    <d v="2021-07-27T00:00:00"/>
    <d v="2024-07-27T00:00:00"/>
    <n v="1015179"/>
    <n v="77368.429999999993"/>
    <n v="87365.43"/>
    <n v="22108.57"/>
    <n v="186842.43"/>
    <n v="0"/>
    <s v="Okay"/>
    <s v="TRUE"/>
    <b v="1"/>
    <b v="1"/>
    <b v="1"/>
    <n v="52.410958904109592"/>
    <x v="23"/>
    <x v="22"/>
    <n v="0.17808219178082191"/>
    <x v="21"/>
    <n v="934212.14999999991"/>
    <n v="5.5300000000000002E-3"/>
    <n v="0.74859486312137291"/>
  </r>
  <r>
    <s v="M0269"/>
    <s v="Luis Bullock"/>
    <s v="Deferred"/>
    <s v="Male"/>
    <d v="1961-01-16T00:00:00"/>
    <d v="2004-06-16T00:00:00"/>
    <d v="2011-10-18T00:00:00"/>
    <n v="2701533"/>
    <n v="263157.03000000003"/>
    <n v="149920.97"/>
    <m/>
    <n v="413078"/>
    <n v="0"/>
    <s v="Okay"/>
    <s v="TRUE"/>
    <b v="1"/>
    <b v="1"/>
    <b v="1"/>
    <n v="43.443835616438356"/>
    <x v="21"/>
    <x v="29"/>
    <n v="12.961643835616439"/>
    <x v="7"/>
    <n v="0"/>
    <n v="1.883E-2"/>
    <n v="1"/>
  </r>
  <r>
    <s v="M0270"/>
    <s v="Kimberly Acosta"/>
    <s v="Dormant"/>
    <s v="Female"/>
    <d v="1977-08-31T00:00:00"/>
    <d v="2010-02-25T00:00:00"/>
    <d v="2012-01-16T00:00:00"/>
    <n v="935148"/>
    <n v="66066.34"/>
    <n v="56290.84"/>
    <n v="32516.51"/>
    <n v="154873.69"/>
    <n v="0"/>
    <s v="Okay"/>
    <s v="TRUE"/>
    <b v="1"/>
    <b v="1"/>
    <b v="1"/>
    <n v="32.509589041095893"/>
    <x v="15"/>
    <x v="4"/>
    <n v="12.715068493150685"/>
    <x v="14"/>
    <n v="2013357.97"/>
    <n v="3.0200000000000001E-3"/>
    <n v="0.26296831711555096"/>
  </r>
  <r>
    <s v="M0271"/>
    <s v="Cynthia Martinez"/>
    <s v="Exited"/>
    <s v="Male"/>
    <d v="1975-12-23T00:00:00"/>
    <d v="2010-01-13T00:00:00"/>
    <d v="2020-11-26T00:00:00"/>
    <n v="879159"/>
    <n v="66758.2"/>
    <n v="68613.38"/>
    <n v="26526.69"/>
    <n v="161898.27000000002"/>
    <n v="0"/>
    <s v="Okay"/>
    <s v="TRUE"/>
    <b v="1"/>
    <b v="1"/>
    <b v="1"/>
    <n v="34.082191780821915"/>
    <x v="22"/>
    <x v="2"/>
    <n v="3.8465753424657536"/>
    <x v="20"/>
    <n v="1942779.2400000002"/>
    <n v="4.5500000000000002E-3"/>
    <n v="0.29983259951726382"/>
  </r>
  <r>
    <s v="M0272"/>
    <s v="Joyce Rodriguez"/>
    <s v="Exited"/>
    <s v="Female"/>
    <d v="1993-10-06T00:00:00"/>
    <d v="2016-01-21T00:00:00"/>
    <d v="2016-05-02T00:00:00"/>
    <n v="1026379"/>
    <n v="74908.399999999994"/>
    <n v="78678.47"/>
    <n v="35414.089999999997"/>
    <n v="189000.95999999999"/>
    <n v="0"/>
    <s v="Okay"/>
    <s v="TRUE"/>
    <b v="1"/>
    <b v="1"/>
    <b v="1"/>
    <n v="22.306849315068494"/>
    <x v="17"/>
    <x v="37"/>
    <n v="8.419178082191781"/>
    <x v="16"/>
    <n v="5481027.8399999999"/>
    <n v="1.3500000000000001E-3"/>
    <n v="1.0978062858012181E-2"/>
  </r>
  <r>
    <s v="M0273"/>
    <s v="Laura Higgins"/>
    <s v="Dormant"/>
    <s v="Female"/>
    <d v="1979-07-28T00:00:00"/>
    <d v="2010-05-10T00:00:00"/>
    <d v="2010-05-19T00:00:00"/>
    <n v="1106414"/>
    <n v="108281.27"/>
    <n v="70755.53"/>
    <m/>
    <n v="179036.79999999999"/>
    <n v="0"/>
    <s v="Okay"/>
    <s v="TRUE"/>
    <b v="1"/>
    <b v="1"/>
    <b v="1"/>
    <n v="30.805479452054794"/>
    <x v="6"/>
    <x v="18"/>
    <n v="14.378082191780821"/>
    <x v="6"/>
    <n v="2685552"/>
    <n v="2.6099999999999999E-3"/>
    <n v="0.18896812676127156"/>
  </r>
  <r>
    <s v="M0274"/>
    <s v="Cynthia Butler"/>
    <s v="Dormant"/>
    <s v="Female"/>
    <d v="1965-07-29T00:00:00"/>
    <d v="2013-07-24T00:00:00"/>
    <d v="2019-09-11T00:00:00"/>
    <n v="1169386"/>
    <n v="98827.14"/>
    <n v="87060.97"/>
    <n v="30221.94"/>
    <n v="216110.05"/>
    <n v="0"/>
    <s v="Okay"/>
    <s v="TRUE"/>
    <b v="1"/>
    <b v="1"/>
    <b v="1"/>
    <n v="48.019178082191779"/>
    <x v="39"/>
    <x v="7"/>
    <n v="5.0575342465753428"/>
    <x v="34"/>
    <n v="216110.05"/>
    <n v="7.79E-3"/>
    <n v="0.94259950000000003"/>
  </r>
  <r>
    <s v="M0275"/>
    <s v="Joseph Romero"/>
    <s v="Dormant"/>
    <s v="Female"/>
    <d v="1994-04-18T00:00:00"/>
    <d v="2014-08-09T00:00:00"/>
    <d v="2014-12-13T00:00:00"/>
    <n v="811177"/>
    <n v="63818.41"/>
    <n v="62590.05"/>
    <n v="22753.96"/>
    <n v="149162.42000000001"/>
    <n v="0"/>
    <s v="Okay"/>
    <s v="TRUE"/>
    <b v="1"/>
    <b v="1"/>
    <b v="1"/>
    <n v="20.323287671232876"/>
    <x v="12"/>
    <x v="17"/>
    <n v="9.8054794520547937"/>
    <x v="11"/>
    <n v="4474872.6000000006"/>
    <n v="1.32E-3"/>
    <n v="8.7708574520316846E-3"/>
  </r>
  <r>
    <s v="M0276"/>
    <s v="John Reid"/>
    <s v="Dormant"/>
    <s v="Male"/>
    <d v="1985-02-25T00:00:00"/>
    <d v="2004-05-19T00:00:00"/>
    <d v="2004-12-06T00:00:00"/>
    <n v="1518246"/>
    <n v="79105.66"/>
    <n v="148432.35999999999"/>
    <m/>
    <n v="227538.02"/>
    <n v="0"/>
    <s v="Okay"/>
    <s v="TRUE"/>
    <b v="1"/>
    <b v="1"/>
    <b v="1"/>
    <n v="19.241095890410961"/>
    <x v="20"/>
    <x v="13"/>
    <n v="19.830136986301369"/>
    <x v="19"/>
    <n v="4778298.42"/>
    <n v="2.14E-3"/>
    <n v="6.3604625024477696E-2"/>
  </r>
  <r>
    <s v="M0277"/>
    <s v="Austin Allen"/>
    <s v="Exited"/>
    <s v="Female"/>
    <d v="1966-10-21T00:00:00"/>
    <d v="2021-12-31T00:00:00"/>
    <d v="2024-06-21T00:00:00"/>
    <n v="2309404"/>
    <n v="140179.29999999999"/>
    <n v="211073.95"/>
    <m/>
    <n v="351253.25"/>
    <n v="0"/>
    <s v="Okay"/>
    <s v="TRUE"/>
    <b v="1"/>
    <b v="1"/>
    <b v="1"/>
    <n v="55.232876712328768"/>
    <x v="14"/>
    <x v="32"/>
    <n v="0.27671232876712326"/>
    <x v="13"/>
    <n v="1053759.75"/>
    <n v="6.5300000000000002E-3"/>
    <n v="0.83911514819633914"/>
  </r>
  <r>
    <s v="M0278"/>
    <s v="Evelyn Williams"/>
    <s v="Dormant"/>
    <s v="Male"/>
    <d v="1978-11-27T00:00:00"/>
    <d v="2007-04-09T00:00:00"/>
    <d v="2013-03-23T00:00:00"/>
    <n v="758129"/>
    <n v="61244.58"/>
    <n v="60151.11"/>
    <m/>
    <n v="121395.69"/>
    <n v="0"/>
    <s v="Okay"/>
    <s v="TRUE"/>
    <b v="1"/>
    <b v="1"/>
    <b v="1"/>
    <n v="28.383561643835616"/>
    <x v="6"/>
    <x v="4"/>
    <n v="11.531506849315068"/>
    <x v="6"/>
    <n v="1820935.35"/>
    <n v="3.49E-3"/>
    <n v="0.18203071367981211"/>
  </r>
  <r>
    <s v="M0279"/>
    <s v="Melinda Pollard"/>
    <s v="Deferred"/>
    <s v="Male"/>
    <d v="1992-04-24T00:00:00"/>
    <d v="2017-03-30T00:00:00"/>
    <d v="2018-10-17T00:00:00"/>
    <n v="520163"/>
    <n v="28614.11"/>
    <n v="34598.480000000003"/>
    <n v="35653.64"/>
    <n v="98866.23000000001"/>
    <n v="0"/>
    <s v="Okay"/>
    <s v="TRUE"/>
    <b v="1"/>
    <b v="1"/>
    <b v="1"/>
    <n v="24.947945205479453"/>
    <x v="18"/>
    <x v="5"/>
    <n v="5.9589041095890414"/>
    <x v="17"/>
    <n v="2768254.4400000004"/>
    <n v="1.48E-3"/>
    <n v="1.3180534015098732E-2"/>
  </r>
  <r>
    <s v="M0280"/>
    <s v="Amy Parsons"/>
    <s v="Deferred"/>
    <s v="Male"/>
    <d v="1972-11-23T00:00:00"/>
    <d v="1997-01-03T00:00:00"/>
    <d v="2006-12-28T00:00:00"/>
    <n v="2608345"/>
    <n v="257953.68"/>
    <n v="151015.49"/>
    <n v="44629.14"/>
    <n v="453598.31"/>
    <n v="0"/>
    <s v="Okay"/>
    <s v="TRUE"/>
    <b v="1"/>
    <b v="1"/>
    <b v="1"/>
    <n v="24.12876712328767"/>
    <x v="10"/>
    <x v="4"/>
    <n v="17.769863013698629"/>
    <x v="9"/>
    <n v="4082384.79"/>
    <n v="6.0000000000000001E-3"/>
    <n v="0.46809938372992504"/>
  </r>
  <r>
    <s v="M0281"/>
    <s v="Rick Blackwell"/>
    <s v="Exited"/>
    <s v="Female"/>
    <d v="1981-03-24T00:00:00"/>
    <d v="2006-04-20T00:00:00"/>
    <d v="2023-11-01T00:00:00"/>
    <n v="1136578"/>
    <n v="99786.49"/>
    <n v="73152.72"/>
    <m/>
    <n v="172939.21000000002"/>
    <n v="0"/>
    <s v="Okay"/>
    <s v="TRUE"/>
    <b v="1"/>
    <b v="1"/>
    <b v="1"/>
    <n v="25.090410958904108"/>
    <x v="11"/>
    <x v="21"/>
    <n v="0.91506849315068495"/>
    <x v="10"/>
    <n v="2939966.5700000003"/>
    <n v="2.2899999999999999E-3"/>
    <n v="0.135883087888306"/>
  </r>
  <r>
    <s v="M0282"/>
    <s v="Robert Kennedy"/>
    <s v="Active"/>
    <s v="Male"/>
    <d v="1962-03-30T00:00:00"/>
    <d v="2021-05-19T00:00:00"/>
    <d v="2024-02-17T00:00:00"/>
    <n v="2708089"/>
    <n v="166848.1"/>
    <n v="235425.89"/>
    <n v="6678.42"/>
    <n v="408952.41"/>
    <n v="0"/>
    <s v="Okay"/>
    <s v="TRUE"/>
    <b v="1"/>
    <b v="1"/>
    <b v="1"/>
    <n v="59.178082191780824"/>
    <x v="37"/>
    <x v="43"/>
    <n v="0.61917808219178083"/>
    <x v="7"/>
    <n v="0"/>
    <n v="1.7059999999999999E-2"/>
    <n v="1"/>
  </r>
  <r>
    <s v="M0283"/>
    <s v="Howard Norman"/>
    <s v="Deferred"/>
    <s v="Female"/>
    <d v="1982-05-04T00:00:00"/>
    <d v="2005-01-17T00:00:00"/>
    <d v="2009-04-12T00:00:00"/>
    <n v="1037311"/>
    <n v="100303.96"/>
    <n v="53750.34"/>
    <n v="40458.230000000003"/>
    <n v="194512.53"/>
    <n v="0"/>
    <s v="Okay"/>
    <s v="TRUE"/>
    <b v="1"/>
    <b v="1"/>
    <b v="1"/>
    <n v="22.723287671232878"/>
    <x v="32"/>
    <x v="5"/>
    <n v="15.479452054794521"/>
    <x v="29"/>
    <n v="3501225.54"/>
    <n v="2.16E-3"/>
    <n v="0.11525114335569715"/>
  </r>
  <r>
    <s v="M0284"/>
    <s v="Jessica Ross"/>
    <s v="Deferred"/>
    <s v="Female"/>
    <d v="1989-09-03T00:00:00"/>
    <d v="2008-11-27T00:00:00"/>
    <d v="2014-09-03T00:00:00"/>
    <n v="457144"/>
    <n v="23069.02"/>
    <n v="35839.22"/>
    <m/>
    <n v="58908.240000000005"/>
    <n v="0"/>
    <s v="Okay"/>
    <s v="TRUE"/>
    <b v="1"/>
    <b v="1"/>
    <b v="1"/>
    <n v="19.246575342465754"/>
    <x v="38"/>
    <x v="16"/>
    <n v="10.082191780821917"/>
    <x v="33"/>
    <n v="1472706.0000000002"/>
    <n v="1.5299999999999999E-3"/>
    <n v="2.6953068692071831E-2"/>
  </r>
  <r>
    <s v="M0285"/>
    <s v="Kathleen Jimenez"/>
    <s v="Dormant"/>
    <s v="Female"/>
    <d v="1977-02-01T00:00:00"/>
    <d v="2004-10-28T00:00:00"/>
    <d v="2007-08-20T00:00:00"/>
    <n v="2205678"/>
    <n v="219365.65"/>
    <n v="170201.2"/>
    <n v="47235.22"/>
    <n v="436802.06999999995"/>
    <n v="0"/>
    <s v="Okay"/>
    <s v="TRUE"/>
    <b v="1"/>
    <b v="1"/>
    <b v="1"/>
    <n v="27.756164383561643"/>
    <x v="15"/>
    <x v="18"/>
    <n v="17.126027397260273"/>
    <x v="14"/>
    <n v="5678426.9099999992"/>
    <n v="3.0200000000000001E-3"/>
    <n v="0.26296831711555096"/>
  </r>
  <r>
    <s v="M0286"/>
    <s v="Angela Morrison"/>
    <s v="Exited"/>
    <s v="Female"/>
    <d v="1972-01-12T00:00:00"/>
    <d v="2014-04-23T00:00:00"/>
    <d v="2019-04-22T00:00:00"/>
    <n v="1108709"/>
    <n v="100272.41"/>
    <n v="73767.070000000007"/>
    <n v="34172.839999999997"/>
    <n v="208212.32"/>
    <n v="0"/>
    <s v="Okay"/>
    <s v="TRUE"/>
    <b v="1"/>
    <b v="1"/>
    <b v="1"/>
    <n v="42.30684931506849"/>
    <x v="24"/>
    <x v="6"/>
    <n v="5.4465753424657537"/>
    <x v="22"/>
    <n v="1665698.56"/>
    <n v="4.3699999999999998E-3"/>
    <n v="0.53801830641186421"/>
  </r>
  <r>
    <s v="M0287"/>
    <s v="Bobby Guerrero"/>
    <s v="Deferred"/>
    <s v="Male"/>
    <d v="1980-08-09T00:00:00"/>
    <d v="2010-12-03T00:00:00"/>
    <d v="2021-03-04T00:00:00"/>
    <n v="1713950"/>
    <n v="153464.31"/>
    <n v="134354.93"/>
    <n v="12897.27"/>
    <n v="300716.51"/>
    <n v="0"/>
    <s v="Okay"/>
    <s v="TRUE"/>
    <b v="1"/>
    <b v="1"/>
    <b v="1"/>
    <n v="30.336986301369862"/>
    <x v="2"/>
    <x v="28"/>
    <n v="3.5780821917808221"/>
    <x v="2"/>
    <n v="4811464.16"/>
    <n v="3.1900000000000001E-3"/>
    <n v="0.15423253034769741"/>
  </r>
  <r>
    <s v="M0288"/>
    <s v="Carol Wallace"/>
    <s v="Exited"/>
    <s v="Female"/>
    <d v="1972-03-06T00:00:00"/>
    <d v="1997-03-11T00:00:00"/>
    <d v="2021-12-02T00:00:00"/>
    <n v="2461243"/>
    <n v="163417.51"/>
    <n v="172389.55"/>
    <m/>
    <n v="335807.06"/>
    <n v="0"/>
    <s v="Okay"/>
    <s v="TRUE"/>
    <b v="1"/>
    <b v="1"/>
    <b v="1"/>
    <n v="25.030136986301368"/>
    <x v="24"/>
    <x v="39"/>
    <n v="2.8301369863013699"/>
    <x v="22"/>
    <n v="2686456.48"/>
    <n v="4.3699999999999998E-3"/>
    <n v="0.53801830641186421"/>
  </r>
  <r>
    <s v="M0289"/>
    <s v="Heather Bolton"/>
    <s v="Deferred"/>
    <s v="Female"/>
    <d v="1978-06-08T00:00:00"/>
    <d v="2017-07-05T00:00:00"/>
    <d v="2024-03-29T00:00:00"/>
    <n v="1657283"/>
    <n v="160410.53"/>
    <n v="83430.12"/>
    <n v="25103.1"/>
    <n v="268943.75"/>
    <n v="0"/>
    <s v="Okay"/>
    <s v="TRUE"/>
    <b v="1"/>
    <b v="1"/>
    <b v="1"/>
    <n v="39.101369863013701"/>
    <x v="3"/>
    <x v="8"/>
    <n v="0.50684931506849318"/>
    <x v="3"/>
    <n v="3765212.5"/>
    <n v="2.8E-3"/>
    <n v="0.22289720495348328"/>
  </r>
  <r>
    <s v="M0290"/>
    <s v="Angela Walsh"/>
    <s v="Dormant"/>
    <s v="Female"/>
    <d v="1984-06-22T00:00:00"/>
    <d v="2013-03-17T00:00:00"/>
    <d v="2024-10-06T00:00:00"/>
    <n v="1566452"/>
    <n v="123942.44"/>
    <n v="123191.84"/>
    <m/>
    <n v="247134.28"/>
    <n v="0"/>
    <s v="Okay"/>
    <s v="TRUE"/>
    <b v="1"/>
    <b v="1"/>
    <b v="1"/>
    <n v="28.753424657534246"/>
    <x v="5"/>
    <x v="28"/>
    <n v="1.643835616438356E-2"/>
    <x v="5"/>
    <n v="4942685.5999999996"/>
    <n v="1.91E-3"/>
    <n v="8.2941194265961735E-2"/>
  </r>
  <r>
    <s v="M0291"/>
    <s v="Andre Allison"/>
    <s v="Dormant"/>
    <s v="Male"/>
    <d v="1971-07-26T00:00:00"/>
    <d v="1996-12-07T00:00:00"/>
    <d v="2001-03-24T00:00:00"/>
    <n v="560568"/>
    <n v="46745.38"/>
    <n v="41072.68"/>
    <m/>
    <n v="87818.06"/>
    <n v="0"/>
    <s v="Okay"/>
    <s v="TRUE"/>
    <b v="1"/>
    <b v="1"/>
    <b v="1"/>
    <n v="25.386301369863013"/>
    <x v="29"/>
    <x v="0"/>
    <n v="23.536986301369861"/>
    <x v="27"/>
    <n v="614726.41999999993"/>
    <n v="7.2399999999999999E-3"/>
    <n v="0.5852455749188441"/>
  </r>
  <r>
    <s v="M0292"/>
    <s v="Richard Diaz"/>
    <s v="Dormant"/>
    <s v="Male"/>
    <d v="1985-10-20T00:00:00"/>
    <d v="2015-01-19T00:00:00"/>
    <d v="2015-08-08T00:00:00"/>
    <n v="2978949"/>
    <n v="285402.73"/>
    <n v="192892.55"/>
    <n v="14860.79"/>
    <n v="493156.06999999995"/>
    <n v="0"/>
    <s v="Okay"/>
    <s v="TRUE"/>
    <b v="1"/>
    <b v="1"/>
    <b v="1"/>
    <n v="29.268493150684932"/>
    <x v="42"/>
    <x v="0"/>
    <n v="9.1534246575342468"/>
    <x v="37"/>
    <n v="10849433.539999999"/>
    <n v="2E-3"/>
    <n v="5.0781932619542995E-2"/>
  </r>
  <r>
    <s v="M0293"/>
    <s v="Meghan Rush"/>
    <s v="Deferred"/>
    <s v="Female"/>
    <d v="1985-01-24T00:00:00"/>
    <d v="2010-11-09T00:00:00"/>
    <d v="2023-11-02T00:00:00"/>
    <n v="942506"/>
    <n v="68566.31"/>
    <n v="93724.59"/>
    <n v="36587.33"/>
    <n v="198878.22999999998"/>
    <n v="0"/>
    <s v="Okay"/>
    <s v="TRUE"/>
    <b v="1"/>
    <b v="1"/>
    <b v="1"/>
    <n v="25.80821917808219"/>
    <x v="20"/>
    <x v="12"/>
    <n v="0.9123287671232877"/>
    <x v="19"/>
    <n v="4176442.8299999996"/>
    <n v="1.82E-3"/>
    <n v="6.6232193033918141E-2"/>
  </r>
  <r>
    <s v="M0294"/>
    <s v="Chad Richardson"/>
    <s v="Exited"/>
    <s v="Male"/>
    <d v="1981-02-22T00:00:00"/>
    <d v="2017-11-07T00:00:00"/>
    <d v="2020-03-21T00:00:00"/>
    <n v="1337945"/>
    <n v="112410.25"/>
    <n v="106755.6"/>
    <n v="28647.8"/>
    <n v="247813.65"/>
    <n v="0"/>
    <s v="Okay"/>
    <s v="TRUE"/>
    <b v="1"/>
    <b v="1"/>
    <b v="1"/>
    <n v="36.731506849315068"/>
    <x v="11"/>
    <x v="31"/>
    <n v="4.5315068493150683"/>
    <x v="10"/>
    <n v="4212832.05"/>
    <n v="2.9199999999999999E-3"/>
    <n v="0.13071484565521979"/>
  </r>
  <r>
    <s v="M0295"/>
    <s v="Brian Fitzgerald"/>
    <s v="Dormant"/>
    <s v="Male"/>
    <d v="1993-09-16T00:00:00"/>
    <d v="2013-05-14T00:00:00"/>
    <d v="2019-12-13T00:00:00"/>
    <n v="2666295"/>
    <n v="148273.84"/>
    <n v="243802.56"/>
    <n v="14097.06"/>
    <n v="406173.46"/>
    <n v="0"/>
    <s v="Okay"/>
    <s v="TRUE"/>
    <b v="1"/>
    <b v="1"/>
    <b v="1"/>
    <n v="19.671232876712327"/>
    <x v="17"/>
    <x v="5"/>
    <n v="4.8027397260273972"/>
    <x v="16"/>
    <n v="11779030.34"/>
    <n v="1.4300000000000001E-3"/>
    <n v="1.0529348681165712E-2"/>
  </r>
  <r>
    <s v="M0296"/>
    <s v="Autumn Hampton"/>
    <s v="Deferred"/>
    <s v="Male"/>
    <d v="1972-02-13T00:00:00"/>
    <d v="2003-01-19T00:00:00"/>
    <d v="2023-11-14T00:00:00"/>
    <n v="1676225"/>
    <n v="155426.79"/>
    <n v="120842.46"/>
    <n v="37261.31"/>
    <n v="313530.56"/>
    <n v="0"/>
    <s v="Okay"/>
    <s v="TRUE"/>
    <b v="1"/>
    <b v="1"/>
    <b v="1"/>
    <n v="30.953424657534246"/>
    <x v="24"/>
    <x v="33"/>
    <n v="0.8794520547945206"/>
    <x v="22"/>
    <n v="2508244.48"/>
    <n v="6.5900000000000004E-3"/>
    <n v="0.52324992592211617"/>
  </r>
  <r>
    <s v="M0297"/>
    <s v="Thomas Henry"/>
    <s v="Exited"/>
    <s v="Male"/>
    <d v="1968-02-05T00:00:00"/>
    <d v="2000-05-14T00:00:00"/>
    <d v="2002-11-20T00:00:00"/>
    <n v="2440669"/>
    <n v="176397.24"/>
    <n v="128822.88"/>
    <m/>
    <n v="305220.12"/>
    <n v="0"/>
    <s v="Okay"/>
    <s v="TRUE"/>
    <b v="1"/>
    <b v="1"/>
    <b v="1"/>
    <n v="32.293150684931504"/>
    <x v="27"/>
    <x v="4"/>
    <n v="21.876712328767123"/>
    <x v="25"/>
    <n v="1220880.48"/>
    <n v="9.5499999999999995E-3"/>
    <n v="0.77900065184474421"/>
  </r>
  <r>
    <s v="M0298"/>
    <s v="Steven Wallace"/>
    <s v="Exited"/>
    <s v="Female"/>
    <d v="1965-09-22T00:00:00"/>
    <d v="2023-04-30T00:00:00"/>
    <d v="2024-10-10T00:00:00"/>
    <n v="2665214"/>
    <n v="140954.74"/>
    <n v="194877.56"/>
    <n v="37547.599999999999"/>
    <n v="373379.89999999997"/>
    <n v="0"/>
    <s v="Okay"/>
    <s v="TRUE"/>
    <b v="1"/>
    <b v="1"/>
    <b v="1"/>
    <n v="57.641095890410959"/>
    <x v="39"/>
    <x v="38"/>
    <n v="2.7397260273972601E-2"/>
    <x v="34"/>
    <n v="373379.89999999997"/>
    <n v="7.79E-3"/>
    <n v="0.94259950000000003"/>
  </r>
  <r>
    <s v="M0299"/>
    <s v="Victoria Contreras"/>
    <s v="Exited"/>
    <s v="Female"/>
    <d v="1964-03-03T00:00:00"/>
    <d v="2014-06-19T00:00:00"/>
    <d v="2023-09-08T00:00:00"/>
    <n v="312647"/>
    <n v="27291.03"/>
    <n v="24672.71"/>
    <m/>
    <n v="51963.74"/>
    <n v="0"/>
    <s v="Okay"/>
    <s v="TRUE"/>
    <b v="1"/>
    <b v="1"/>
    <b v="1"/>
    <n v="50.328767123287669"/>
    <x v="7"/>
    <x v="38"/>
    <n v="1.0630136986301371"/>
    <x v="7"/>
    <n v="0"/>
    <n v="8.5500000000000003E-3"/>
    <n v="1"/>
  </r>
  <r>
    <s v="M0300"/>
    <s v="Elijah Moore"/>
    <s v="Dormant"/>
    <s v="Male"/>
    <d v="1971-08-07T00:00:00"/>
    <d v="2022-10-03T00:00:00"/>
    <d v="2024-04-16T00:00:00"/>
    <n v="2569804"/>
    <n v="256225.35"/>
    <n v="248574.93"/>
    <m/>
    <n v="504800.28"/>
    <n v="0"/>
    <s v="Okay"/>
    <s v="TRUE"/>
    <b v="1"/>
    <b v="1"/>
    <b v="1"/>
    <n v="51.19178082191781"/>
    <x v="29"/>
    <x v="30"/>
    <n v="0.45753424657534247"/>
    <x v="27"/>
    <n v="3533601.96"/>
    <n v="7.2399999999999999E-3"/>
    <n v="0.5852455749188441"/>
  </r>
  <r>
    <s v="M0301"/>
    <s v="Barbara Harris"/>
    <s v="Exited"/>
    <s v="Male"/>
    <d v="1969-03-14T00:00:00"/>
    <d v="2003-10-22T00:00:00"/>
    <d v="2020-08-12T00:00:00"/>
    <n v="1504145"/>
    <n v="105957.01"/>
    <n v="133039.51999999999"/>
    <n v="49025"/>
    <n v="288021.52999999997"/>
    <n v="0"/>
    <s v="Okay"/>
    <s v="TRUE"/>
    <b v="1"/>
    <b v="1"/>
    <b v="1"/>
    <n v="34.630136986301373"/>
    <x v="23"/>
    <x v="33"/>
    <n v="4.1369863013698627"/>
    <x v="21"/>
    <n v="1440107.65"/>
    <n v="8.6999999999999994E-3"/>
    <n v="0.73361217886501018"/>
  </r>
  <r>
    <s v="M0302"/>
    <s v="Julian Wood"/>
    <s v="Exited"/>
    <s v="Female"/>
    <d v="1979-04-16T00:00:00"/>
    <d v="2000-03-01T00:00:00"/>
    <d v="2020-12-26T00:00:00"/>
    <n v="1904235"/>
    <n v="137917.76000000001"/>
    <n v="182531.88"/>
    <n v="8611.25"/>
    <n v="329060.89"/>
    <n v="0"/>
    <s v="Okay"/>
    <s v="TRUE"/>
    <b v="1"/>
    <b v="1"/>
    <b v="1"/>
    <n v="20.890410958904109"/>
    <x v="6"/>
    <x v="9"/>
    <n v="3.7643835616438355"/>
    <x v="6"/>
    <n v="4935913.3500000006"/>
    <n v="2.6099999999999999E-3"/>
    <n v="0.18896812676127156"/>
  </r>
  <r>
    <s v="M0303"/>
    <s v="Ana Sanders"/>
    <s v="Deferred"/>
    <s v="Female"/>
    <d v="1992-04-28T00:00:00"/>
    <d v="2013-08-21T00:00:00"/>
    <d v="2020-08-16T00:00:00"/>
    <n v="797583"/>
    <n v="46996.53"/>
    <n v="61304.56"/>
    <n v="37753.620000000003"/>
    <n v="146054.71"/>
    <n v="0"/>
    <s v="Okay"/>
    <s v="TRUE"/>
    <b v="1"/>
    <b v="1"/>
    <b v="1"/>
    <n v="21.328767123287673"/>
    <x v="18"/>
    <x v="41"/>
    <n v="4.1260273972602741"/>
    <x v="17"/>
    <n v="4089531.88"/>
    <n v="1.3799999999999999E-3"/>
    <n v="1.3741129096795899E-2"/>
  </r>
  <r>
    <s v="M0304"/>
    <s v="Samantha Jones"/>
    <s v="Deferred"/>
    <s v="Male"/>
    <d v="1981-04-28T00:00:00"/>
    <d v="2017-08-09T00:00:00"/>
    <d v="2018-03-27T00:00:00"/>
    <n v="395358"/>
    <n v="39110.61"/>
    <n v="28920.51"/>
    <n v="24085.759999999998"/>
    <n v="92116.87999999999"/>
    <n v="0"/>
    <s v="Okay"/>
    <s v="TRUE"/>
    <b v="1"/>
    <b v="1"/>
    <b v="1"/>
    <n v="36.30684931506849"/>
    <x v="11"/>
    <x v="11"/>
    <n v="6.5178082191780824"/>
    <x v="10"/>
    <n v="1565986.9599999997"/>
    <n v="2.9199999999999999E-3"/>
    <n v="0.13071484565521979"/>
  </r>
  <r>
    <s v="M0305"/>
    <s v="Michael Cooper"/>
    <s v="Exited"/>
    <s v="Male"/>
    <d v="1997-04-07T00:00:00"/>
    <d v="2017-07-09T00:00:00"/>
    <d v="2022-07-09T00:00:00"/>
    <n v="1338140"/>
    <n v="97726.06"/>
    <n v="77285.710000000006"/>
    <m/>
    <n v="175011.77000000002"/>
    <n v="0"/>
    <s v="Okay"/>
    <s v="TRUE"/>
    <b v="1"/>
    <b v="1"/>
    <b v="1"/>
    <n v="20.268493150684932"/>
    <x v="41"/>
    <x v="16"/>
    <n v="2.2301369863013698"/>
    <x v="36"/>
    <n v="5775388.4100000001"/>
    <n v="1.31E-3"/>
    <n v="4.289622049524695E-3"/>
  </r>
  <r>
    <s v="M0306"/>
    <s v="Vincent Reynolds"/>
    <s v="Active"/>
    <s v="Male"/>
    <d v="1963-07-10T00:00:00"/>
    <d v="2024-01-15T00:00:00"/>
    <d v="2024-03-03T00:00:00"/>
    <n v="2058422"/>
    <n v="166209.67000000001"/>
    <n v="199279.74"/>
    <n v="15829.98"/>
    <n v="381319.39"/>
    <n v="0"/>
    <s v="Okay"/>
    <s v="TRUE"/>
    <b v="1"/>
    <b v="1"/>
    <b v="1"/>
    <n v="60.558904109589044"/>
    <x v="8"/>
    <x v="23"/>
    <n v="0.57808219178082187"/>
    <x v="7"/>
    <n v="0"/>
    <n v="1.546E-2"/>
    <n v="1"/>
  </r>
  <r>
    <s v="M0307"/>
    <s v="Elizabeth Martin"/>
    <s v="Active"/>
    <s v="Male"/>
    <d v="1975-02-04T00:00:00"/>
    <d v="2007-07-11T00:00:00"/>
    <d v="2017-03-10T00:00:00"/>
    <n v="2791182"/>
    <n v="144244.97"/>
    <n v="222985.42"/>
    <n v="7190.43"/>
    <n v="374420.82"/>
    <n v="0"/>
    <s v="Okay"/>
    <s v="TRUE"/>
    <b v="1"/>
    <b v="1"/>
    <b v="1"/>
    <n v="32.452054794520549"/>
    <x v="0"/>
    <x v="21"/>
    <n v="7.5643835616438357"/>
    <x v="0"/>
    <n v="4118629.02"/>
    <n v="5.0000000000000001E-3"/>
    <n v="0.35435655706081948"/>
  </r>
  <r>
    <s v="M0308"/>
    <s v="Danielle Reid"/>
    <s v="Active"/>
    <s v="Female"/>
    <d v="1979-03-27T00:00:00"/>
    <d v="2005-02-01T00:00:00"/>
    <d v="2009-05-06T00:00:00"/>
    <n v="2141143"/>
    <n v="132144.85"/>
    <n v="130317.37"/>
    <n v="7539.98"/>
    <n v="270002.19999999995"/>
    <n v="0"/>
    <s v="Okay"/>
    <s v="TRUE"/>
    <b v="1"/>
    <b v="1"/>
    <b v="1"/>
    <n v="25.87123287671233"/>
    <x v="6"/>
    <x v="18"/>
    <n v="15.413698630136986"/>
    <x v="6"/>
    <n v="4050032.9999999991"/>
    <n v="2.6099999999999999E-3"/>
    <n v="0.18896812676127156"/>
  </r>
  <r>
    <s v="M0309"/>
    <s v="Lisa Davis"/>
    <s v="Dormant"/>
    <s v="Male"/>
    <d v="1971-03-24T00:00:00"/>
    <d v="2015-11-20T00:00:00"/>
    <d v="2018-07-05T00:00:00"/>
    <n v="2716381"/>
    <n v="179132.25"/>
    <n v="217027.66"/>
    <n v="19429.93"/>
    <n v="415589.84"/>
    <n v="0"/>
    <s v="Okay"/>
    <s v="TRUE"/>
    <b v="1"/>
    <b v="1"/>
    <b v="1"/>
    <n v="44.69041095890411"/>
    <x v="29"/>
    <x v="6"/>
    <n v="6.2438356164383562"/>
    <x v="27"/>
    <n v="2909128.8800000004"/>
    <n v="7.2399999999999999E-3"/>
    <n v="0.5852455749188441"/>
  </r>
  <r>
    <s v="M0310"/>
    <s v="Marcus Winters"/>
    <s v="Dormant"/>
    <s v="Male"/>
    <d v="1982-09-22T00:00:00"/>
    <d v="2024-06-01T00:00:00"/>
    <d v="2024-06-16T00:00:00"/>
    <n v="2486285"/>
    <n v="151793.01"/>
    <n v="161670.79999999999"/>
    <m/>
    <n v="313463.81"/>
    <n v="0"/>
    <s v="Okay"/>
    <s v="TRUE"/>
    <b v="1"/>
    <b v="1"/>
    <b v="1"/>
    <n v="41.720547945205482"/>
    <x v="32"/>
    <x v="9"/>
    <n v="0.29041095890410956"/>
    <x v="29"/>
    <n v="5642348.5800000001"/>
    <n v="2.6900000000000001E-3"/>
    <n v="0.11080873931234618"/>
  </r>
  <r>
    <s v="M0311"/>
    <s v="Alyssa Williams"/>
    <s v="Deferred"/>
    <s v="Female"/>
    <d v="1980-12-31T00:00:00"/>
    <d v="2004-10-03T00:00:00"/>
    <d v="2011-12-05T00:00:00"/>
    <n v="2631406"/>
    <n v="196779.28"/>
    <n v="259494.82"/>
    <n v="35210.410000000003"/>
    <n v="491484.51"/>
    <n v="0"/>
    <s v="Okay"/>
    <s v="TRUE"/>
    <b v="1"/>
    <b v="1"/>
    <b v="1"/>
    <n v="23.772602739726029"/>
    <x v="11"/>
    <x v="18"/>
    <n v="12.830136986301369"/>
    <x v="10"/>
    <n v="8355236.6699999999"/>
    <n v="2.2899999999999999E-3"/>
    <n v="0.135883087888306"/>
  </r>
  <r>
    <s v="M0312"/>
    <s v="Jennifer Fowler"/>
    <s v="Dormant"/>
    <s v="Female"/>
    <d v="1993-08-22T00:00:00"/>
    <d v="2017-02-02T00:00:00"/>
    <d v="2021-09-24T00:00:00"/>
    <n v="2012363"/>
    <n v="115632.15"/>
    <n v="138496.88"/>
    <n v="26308.35"/>
    <n v="280437.38"/>
    <n v="0"/>
    <s v="Okay"/>
    <s v="TRUE"/>
    <b v="1"/>
    <b v="1"/>
    <b v="1"/>
    <n v="23.465753424657535"/>
    <x v="17"/>
    <x v="41"/>
    <n v="3.0191780821917806"/>
    <x v="16"/>
    <n v="8132684.0200000005"/>
    <n v="1.3500000000000001E-3"/>
    <n v="1.0978062858012181E-2"/>
  </r>
  <r>
    <s v="M0313"/>
    <s v="Tyler Webb"/>
    <s v="Deferred"/>
    <s v="Female"/>
    <d v="1987-05-21T00:00:00"/>
    <d v="2005-11-14T00:00:00"/>
    <d v="2021-04-20T00:00:00"/>
    <n v="905455"/>
    <n v="81752.45"/>
    <n v="86685.6"/>
    <n v="48550.38"/>
    <n v="216988.43"/>
    <n v="0"/>
    <s v="Okay"/>
    <s v="TRUE"/>
    <b v="1"/>
    <b v="1"/>
    <b v="1"/>
    <n v="18.4986301369863"/>
    <x v="28"/>
    <x v="15"/>
    <n v="3.4493150684931506"/>
    <x v="26"/>
    <n v="4990733.8899999997"/>
    <n v="1.65E-3"/>
    <n v="4.2245451060005455E-2"/>
  </r>
  <r>
    <s v="M0314"/>
    <s v="Anthony Gonzales"/>
    <s v="Deferred"/>
    <s v="Female"/>
    <d v="1992-09-14T00:00:00"/>
    <d v="2011-07-21T00:00:00"/>
    <d v="2015-01-08T00:00:00"/>
    <n v="1318622"/>
    <n v="82743.240000000005"/>
    <n v="87705.7"/>
    <m/>
    <n v="170448.94"/>
    <n v="0"/>
    <s v="Okay"/>
    <s v="TRUE"/>
    <b v="1"/>
    <b v="1"/>
    <b v="1"/>
    <n v="18.860273972602741"/>
    <x v="18"/>
    <x v="37"/>
    <n v="9.7342465753424658"/>
    <x v="17"/>
    <n v="4772570.32"/>
    <n v="1.3799999999999999E-3"/>
    <n v="1.3741129096795899E-2"/>
  </r>
  <r>
    <s v="M0315"/>
    <s v="Charles Hensley"/>
    <s v="Exited"/>
    <s v="Female"/>
    <d v="1981-06-24T00:00:00"/>
    <d v="2020-09-24T00:00:00"/>
    <d v="2023-09-02T00:00:00"/>
    <n v="687822"/>
    <n v="52812.2"/>
    <n v="62915.29"/>
    <m/>
    <n v="115727.48999999999"/>
    <n v="0"/>
    <s v="Okay"/>
    <s v="TRUE"/>
    <b v="1"/>
    <b v="1"/>
    <b v="1"/>
    <n v="39.279452054794518"/>
    <x v="11"/>
    <x v="21"/>
    <n v="1.0794520547945206"/>
    <x v="10"/>
    <n v="1967367.3299999998"/>
    <n v="2.2899999999999999E-3"/>
    <n v="0.135883087888306"/>
  </r>
  <r>
    <s v="M0316"/>
    <s v="Bianca Wood"/>
    <s v="Exited"/>
    <s v="Male"/>
    <d v="1979-12-20T00:00:00"/>
    <d v="1999-05-13T00:00:00"/>
    <d v="2010-03-21T00:00:00"/>
    <n v="605279"/>
    <n v="35958.51"/>
    <n v="53315.89"/>
    <n v="30148.27"/>
    <n v="119422.67"/>
    <n v="0"/>
    <s v="Okay"/>
    <s v="TRUE"/>
    <b v="1"/>
    <b v="1"/>
    <b v="1"/>
    <n v="19.408219178082192"/>
    <x v="2"/>
    <x v="18"/>
    <n v="14.53972602739726"/>
    <x v="2"/>
    <n v="1910762.72"/>
    <n v="3.1900000000000001E-3"/>
    <n v="0.15423253034769741"/>
  </r>
  <r>
    <s v="M0317"/>
    <s v="Bryan Cole"/>
    <s v="Exited"/>
    <s v="Male"/>
    <d v="1969-05-03T00:00:00"/>
    <d v="1999-01-17T00:00:00"/>
    <d v="2000-10-06T00:00:00"/>
    <n v="1696553"/>
    <n v="110546.38"/>
    <n v="161935.49"/>
    <m/>
    <n v="272481.87"/>
    <n v="0"/>
    <s v="Okay"/>
    <s v="TRUE"/>
    <b v="1"/>
    <b v="1"/>
    <b v="1"/>
    <n v="29.728767123287671"/>
    <x v="23"/>
    <x v="27"/>
    <n v="24"/>
    <x v="21"/>
    <n v="1362409.35"/>
    <n v="8.6999999999999994E-3"/>
    <n v="0.73361217886501018"/>
  </r>
  <r>
    <s v="M0318"/>
    <s v="James Gilbert"/>
    <s v="Deferred"/>
    <s v="Male"/>
    <d v="1976-08-23T00:00:00"/>
    <d v="2001-03-08T00:00:00"/>
    <d v="2012-04-28T00:00:00"/>
    <n v="2308739"/>
    <n v="220997.26"/>
    <n v="195737.93"/>
    <n v="22848.44"/>
    <n v="439583.63"/>
    <n v="0"/>
    <s v="Okay"/>
    <s v="TRUE"/>
    <b v="1"/>
    <b v="1"/>
    <b v="1"/>
    <n v="24.556164383561644"/>
    <x v="22"/>
    <x v="34"/>
    <n v="12.432876712328767"/>
    <x v="20"/>
    <n v="5275003.5600000005"/>
    <n v="4.5500000000000002E-3"/>
    <n v="0.29983259951726382"/>
  </r>
  <r>
    <s v="M0319"/>
    <s v="Michelle Lee"/>
    <s v="Deferred"/>
    <s v="Female"/>
    <d v="1970-08-05T00:00:00"/>
    <d v="2012-09-14T00:00:00"/>
    <d v="2021-06-17T00:00:00"/>
    <n v="1487236"/>
    <n v="102668.49"/>
    <n v="114044.98"/>
    <n v="16770.27"/>
    <n v="233483.74"/>
    <n v="0"/>
    <s v="Okay"/>
    <s v="TRUE"/>
    <b v="1"/>
    <b v="1"/>
    <b v="1"/>
    <n v="42.139726027397259"/>
    <x v="1"/>
    <x v="29"/>
    <n v="3.2904109589041095"/>
    <x v="1"/>
    <n v="1400902.44"/>
    <n v="5.1000000000000004E-3"/>
    <n v="0.67029932638750866"/>
  </r>
  <r>
    <s v="M0320"/>
    <s v="Shawn Jimenez"/>
    <s v="Exited"/>
    <s v="Female"/>
    <d v="1965-11-17T00:00:00"/>
    <d v="2009-02-17T00:00:00"/>
    <d v="2017-09-23T00:00:00"/>
    <n v="713592"/>
    <n v="64323.78"/>
    <n v="61455.03"/>
    <n v="19410.5"/>
    <n v="145189.31"/>
    <n v="0"/>
    <s v="Okay"/>
    <s v="TRUE"/>
    <b v="1"/>
    <b v="1"/>
    <b v="1"/>
    <n v="43.282191780821918"/>
    <x v="4"/>
    <x v="33"/>
    <n v="7.0246575342465754"/>
    <x v="4"/>
    <n v="290378.62"/>
    <n v="7.1300000000000001E-3"/>
    <n v="0.88908482728674998"/>
  </r>
  <r>
    <s v="M0321"/>
    <s v="David Aguilar"/>
    <s v="Deferred"/>
    <s v="Female"/>
    <d v="1963-01-23T00:00:00"/>
    <d v="1997-06-21T00:00:00"/>
    <d v="2007-01-16T00:00:00"/>
    <n v="1612490"/>
    <n v="113997.41"/>
    <n v="125977.77"/>
    <m/>
    <n v="239975.18"/>
    <n v="0"/>
    <s v="Okay"/>
    <s v="TRUE"/>
    <b v="1"/>
    <b v="1"/>
    <b v="1"/>
    <n v="34.43287671232877"/>
    <x v="8"/>
    <x v="2"/>
    <n v="17.717808219178082"/>
    <x v="7"/>
    <n v="0"/>
    <n v="9.3900000000000008E-3"/>
    <n v="1"/>
  </r>
  <r>
    <s v="M0322"/>
    <s v="Stephen Pena MD"/>
    <s v="Deferred"/>
    <s v="Male"/>
    <d v="1996-04-09T00:00:00"/>
    <d v="2016-01-11T00:00:00"/>
    <d v="2024-11-07T00:00:00"/>
    <n v="1393765"/>
    <n v="108247.56"/>
    <n v="110388.41"/>
    <n v="18283.650000000001"/>
    <n v="236919.62"/>
    <n v="0"/>
    <s v="Okay"/>
    <s v="TRUE"/>
    <b v="1"/>
    <b v="1"/>
    <b v="1"/>
    <n v="19.769863013698629"/>
    <x v="16"/>
    <x v="41"/>
    <n v="0.10410958904109589"/>
    <x v="15"/>
    <n v="7581427.8399999999"/>
    <n v="1.33E-3"/>
    <n v="5.3690610318576004E-3"/>
  </r>
  <r>
    <s v="M0323"/>
    <s v="Cesar Baker"/>
    <s v="Deferred"/>
    <s v="Female"/>
    <d v="1984-08-22T00:00:00"/>
    <d v="2021-09-27T00:00:00"/>
    <d v="2023-06-15T00:00:00"/>
    <n v="1264768"/>
    <n v="87258.86"/>
    <n v="115938.92"/>
    <n v="34457.360000000001"/>
    <n v="237655.14"/>
    <n v="0"/>
    <s v="Okay"/>
    <s v="TRUE"/>
    <b v="1"/>
    <b v="1"/>
    <b v="1"/>
    <n v="37.123287671232873"/>
    <x v="5"/>
    <x v="12"/>
    <n v="1.295890410958904"/>
    <x v="5"/>
    <n v="4753102.8000000007"/>
    <n v="1.91E-3"/>
    <n v="8.2941194265961735E-2"/>
  </r>
  <r>
    <s v="M0324"/>
    <s v="James Hudson"/>
    <s v="Dormant"/>
    <s v="Female"/>
    <d v="1972-12-30T00:00:00"/>
    <d v="2008-02-01T00:00:00"/>
    <d v="2017-06-30T00:00:00"/>
    <n v="2349425"/>
    <n v="231008.18"/>
    <n v="192851.9"/>
    <n v="12570.51"/>
    <n v="436430.58999999997"/>
    <n v="0"/>
    <s v="Okay"/>
    <s v="TRUE"/>
    <b v="1"/>
    <b v="1"/>
    <b v="1"/>
    <n v="35.112328767123287"/>
    <x v="10"/>
    <x v="2"/>
    <n v="7.2575342465753421"/>
    <x v="9"/>
    <n v="3927875.3099999996"/>
    <n v="4.0499999999999998E-3"/>
    <n v="0.48225539904380665"/>
  </r>
  <r>
    <s v="M0325"/>
    <s v="James Cole"/>
    <s v="Dormant"/>
    <s v="Male"/>
    <d v="1979-03-02T00:00:00"/>
    <d v="2005-04-08T00:00:00"/>
    <d v="2009-04-23T00:00:00"/>
    <n v="887028"/>
    <n v="76298.31"/>
    <n v="66008.91"/>
    <n v="29396.16"/>
    <n v="171703.38"/>
    <n v="0"/>
    <s v="Okay"/>
    <s v="TRUE"/>
    <b v="1"/>
    <b v="1"/>
    <b v="1"/>
    <n v="26.12054794520548"/>
    <x v="6"/>
    <x v="18"/>
    <n v="15.449315068493151"/>
    <x v="6"/>
    <n v="2575550.7000000002"/>
    <n v="3.49E-3"/>
    <n v="0.18203071367981211"/>
  </r>
  <r>
    <s v="M0326"/>
    <s v="Brent Brooks"/>
    <s v="Active"/>
    <s v="Male"/>
    <d v="1982-10-29T00:00:00"/>
    <d v="2014-09-24T00:00:00"/>
    <d v="2020-12-12T00:00:00"/>
    <n v="611764"/>
    <n v="59499.8"/>
    <n v="51027.71"/>
    <n v="23557.65"/>
    <n v="134085.16"/>
    <n v="0"/>
    <s v="Okay"/>
    <s v="TRUE"/>
    <b v="1"/>
    <b v="1"/>
    <b v="1"/>
    <n v="31.926027397260274"/>
    <x v="26"/>
    <x v="12"/>
    <n v="3.8027397260273972"/>
    <x v="24"/>
    <n v="2547618.04"/>
    <n v="2.49E-3"/>
    <n v="9.395290171873967E-2"/>
  </r>
  <r>
    <s v="M0327"/>
    <s v="Christina Hicks"/>
    <s v="Deferred"/>
    <s v="Male"/>
    <d v="1975-10-12T00:00:00"/>
    <d v="1997-02-13T00:00:00"/>
    <d v="1998-08-30T00:00:00"/>
    <n v="933464"/>
    <n v="47099.86"/>
    <n v="70277.37"/>
    <n v="32802.589999999997"/>
    <n v="150179.82"/>
    <n v="0"/>
    <s v="Okay"/>
    <s v="TRUE"/>
    <b v="1"/>
    <b v="1"/>
    <b v="1"/>
    <n v="21.356164383561644"/>
    <x v="0"/>
    <x v="37"/>
    <n v="26.104109589041094"/>
    <x v="0"/>
    <n v="1651978.02"/>
    <n v="5.0000000000000001E-3"/>
    <n v="0.35435655706081948"/>
  </r>
  <r>
    <s v="M0328"/>
    <s v="Micheal Brock"/>
    <s v="Exited"/>
    <s v="Female"/>
    <d v="1977-02-03T00:00:00"/>
    <d v="2011-04-20T00:00:00"/>
    <d v="2013-10-31T00:00:00"/>
    <n v="365983"/>
    <n v="18420.150000000001"/>
    <n v="28393.759999999998"/>
    <m/>
    <n v="46813.91"/>
    <n v="0"/>
    <s v="Okay"/>
    <s v="TRUE"/>
    <b v="1"/>
    <b v="1"/>
    <b v="1"/>
    <n v="34.230136986301368"/>
    <x v="15"/>
    <x v="11"/>
    <n v="10.923287671232877"/>
    <x v="14"/>
    <n v="608580.83000000007"/>
    <n v="3.0200000000000001E-3"/>
    <n v="0.26296831711555096"/>
  </r>
  <r>
    <s v="M0329"/>
    <s v="Kaylee Murphy"/>
    <s v="Dormant"/>
    <s v="Female"/>
    <d v="1983-06-20T00:00:00"/>
    <d v="2006-08-03T00:00:00"/>
    <d v="2012-02-12T00:00:00"/>
    <n v="371901"/>
    <n v="27933.78"/>
    <n v="31571.77"/>
    <n v="47287.040000000001"/>
    <n v="106792.59"/>
    <n v="0"/>
    <s v="Okay"/>
    <s v="TRUE"/>
    <b v="1"/>
    <b v="1"/>
    <b v="1"/>
    <n v="23.136986301369863"/>
    <x v="26"/>
    <x v="41"/>
    <n v="12.641095890410959"/>
    <x v="24"/>
    <n v="2029059.21"/>
    <n v="2.0300000000000001E-3"/>
    <n v="9.7764606004482377E-2"/>
  </r>
  <r>
    <s v="M0330"/>
    <s v="Luis Kirby"/>
    <s v="Deferred"/>
    <s v="Male"/>
    <d v="1982-02-26T00:00:00"/>
    <d v="2007-03-13T00:00:00"/>
    <d v="2024-06-15T00:00:00"/>
    <n v="703969"/>
    <n v="53656"/>
    <n v="43680.18"/>
    <n v="16358.82"/>
    <n v="113695"/>
    <n v="0"/>
    <s v="Okay"/>
    <s v="TRUE"/>
    <b v="1"/>
    <b v="1"/>
    <b v="1"/>
    <n v="25.057534246575344"/>
    <x v="32"/>
    <x v="21"/>
    <n v="0.29315068493150687"/>
    <x v="29"/>
    <n v="2046510"/>
    <n v="2.6900000000000001E-3"/>
    <n v="0.11080873931234618"/>
  </r>
  <r>
    <s v="M0331"/>
    <s v="Kim Erickson"/>
    <s v="Dormant"/>
    <s v="Female"/>
    <d v="1980-02-25T00:00:00"/>
    <d v="2011-11-28T00:00:00"/>
    <d v="2012-03-10T00:00:00"/>
    <n v="1964704"/>
    <n v="105997.67"/>
    <n v="192472.01"/>
    <n v="15944.36"/>
    <n v="314414.03999999998"/>
    <n v="0"/>
    <s v="Okay"/>
    <s v="TRUE"/>
    <b v="1"/>
    <b v="1"/>
    <b v="1"/>
    <n v="31.778082191780822"/>
    <x v="2"/>
    <x v="26"/>
    <n v="12.567123287671233"/>
    <x v="2"/>
    <n v="5030624.6399999997"/>
    <n v="2.4499999999999999E-3"/>
    <n v="0.16022938162310044"/>
  </r>
  <r>
    <s v="M0332"/>
    <s v="Michael Whitney"/>
    <s v="Deferred"/>
    <s v="Female"/>
    <d v="1981-06-21T00:00:00"/>
    <d v="2006-03-21T00:00:00"/>
    <d v="2007-02-15T00:00:00"/>
    <n v="638131"/>
    <n v="52765"/>
    <n v="59289.36"/>
    <n v="9207.52"/>
    <n v="121261.88"/>
    <n v="0"/>
    <s v="Okay"/>
    <s v="TRUE"/>
    <b v="1"/>
    <b v="1"/>
    <b v="1"/>
    <n v="24.764383561643836"/>
    <x v="11"/>
    <x v="16"/>
    <n v="17.635616438356163"/>
    <x v="10"/>
    <n v="2061451.96"/>
    <n v="2.2899999999999999E-3"/>
    <n v="0.135883087888306"/>
  </r>
  <r>
    <s v="M0333"/>
    <s v="Deborah Rios"/>
    <s v="Exited"/>
    <s v="Female"/>
    <d v="1981-02-12T00:00:00"/>
    <d v="2015-05-28T00:00:00"/>
    <d v="2019-04-10T00:00:00"/>
    <n v="2618197"/>
    <n v="193223.61"/>
    <n v="214266.45"/>
    <n v="8720.8799999999992"/>
    <n v="416210.94"/>
    <n v="0"/>
    <s v="Okay"/>
    <s v="TRUE"/>
    <b v="1"/>
    <b v="1"/>
    <b v="1"/>
    <n v="34.30958904109589"/>
    <x v="11"/>
    <x v="12"/>
    <n v="5.4794520547945202"/>
    <x v="10"/>
    <n v="7075585.9800000004"/>
    <n v="2.2899999999999999E-3"/>
    <n v="0.135883087888306"/>
  </r>
  <r>
    <s v="M0334"/>
    <s v="Lauren Jackson"/>
    <s v="Exited"/>
    <s v="Female"/>
    <d v="1967-08-15T00:00:00"/>
    <d v="2000-10-11T00:00:00"/>
    <d v="2023-12-09T00:00:00"/>
    <n v="2673374"/>
    <n v="264307.03000000003"/>
    <n v="263840.59000000003"/>
    <n v="46361.85"/>
    <n v="574509.47000000009"/>
    <n v="0"/>
    <s v="Okay"/>
    <s v="TRUE"/>
    <b v="1"/>
    <b v="1"/>
    <b v="1"/>
    <n v="33.180821917808217"/>
    <x v="14"/>
    <x v="14"/>
    <n v="0.81095890410958904"/>
    <x v="13"/>
    <n v="1723528.4100000001"/>
    <n v="6.5300000000000002E-3"/>
    <n v="0.83911514819633914"/>
  </r>
  <r>
    <s v="M0335"/>
    <s v="Kenneth Graves"/>
    <s v="Deferred"/>
    <s v="Male"/>
    <d v="1972-09-24T00:00:00"/>
    <d v="1996-05-24T00:00:00"/>
    <d v="2011-05-27T00:00:00"/>
    <n v="2677265"/>
    <n v="197515.26"/>
    <n v="140096.19"/>
    <m/>
    <n v="337611.45"/>
    <n v="0"/>
    <s v="Okay"/>
    <s v="TRUE"/>
    <b v="1"/>
    <b v="1"/>
    <b v="1"/>
    <n v="23.67945205479452"/>
    <x v="24"/>
    <x v="12"/>
    <n v="13.356164383561644"/>
    <x v="22"/>
    <n v="2700891.6"/>
    <n v="6.5900000000000004E-3"/>
    <n v="0.52324992592211617"/>
  </r>
  <r>
    <s v="M0336"/>
    <s v="Christian Vaughn"/>
    <s v="Dormant"/>
    <s v="Male"/>
    <d v="1987-09-04T00:00:00"/>
    <d v="2012-10-28T00:00:00"/>
    <d v="2023-03-24T00:00:00"/>
    <n v="1052267"/>
    <n v="101478.86"/>
    <n v="69159.44"/>
    <n v="31416.62"/>
    <n v="202054.91999999998"/>
    <n v="0"/>
    <s v="Okay"/>
    <s v="TRUE"/>
    <b v="1"/>
    <b v="1"/>
    <b v="1"/>
    <n v="25.167123287671235"/>
    <x v="28"/>
    <x v="34"/>
    <n v="1.5232876712328767"/>
    <x v="26"/>
    <n v="4647263.1599999992"/>
    <n v="1.8699999999999999E-3"/>
    <n v="4.0549576324435559E-2"/>
  </r>
  <r>
    <s v="M0337"/>
    <s v="Shelley Fitzgerald"/>
    <s v="Exited"/>
    <s v="Male"/>
    <d v="1963-12-28T00:00:00"/>
    <d v="2019-10-07T00:00:00"/>
    <d v="2020-12-09T00:00:00"/>
    <n v="1555258"/>
    <n v="90395.5"/>
    <n v="96462.720000000001"/>
    <n v="22512.05"/>
    <n v="209370.27"/>
    <n v="0"/>
    <s v="Okay"/>
    <s v="TRUE"/>
    <b v="1"/>
    <b v="1"/>
    <b v="1"/>
    <n v="55.813698630136983"/>
    <x v="7"/>
    <x v="14"/>
    <n v="3.8109589041095893"/>
    <x v="7"/>
    <n v="0"/>
    <n v="1.4019999999999999E-2"/>
    <n v="1"/>
  </r>
  <r>
    <s v="M0338"/>
    <s v="Kristina Bolton"/>
    <s v="Dormant"/>
    <s v="Female"/>
    <d v="1992-04-20T00:00:00"/>
    <d v="2013-08-18T00:00:00"/>
    <d v="2020-01-15T00:00:00"/>
    <n v="886995"/>
    <n v="79408.14"/>
    <n v="74920.5"/>
    <m/>
    <n v="154328.64000000001"/>
    <n v="0"/>
    <s v="Okay"/>
    <s v="TRUE"/>
    <b v="1"/>
    <b v="1"/>
    <b v="1"/>
    <n v="21.342465753424658"/>
    <x v="18"/>
    <x v="1"/>
    <n v="4.7123287671232879"/>
    <x v="17"/>
    <n v="4321201.92"/>
    <n v="1.3799999999999999E-3"/>
    <n v="1.3741129096795899E-2"/>
  </r>
  <r>
    <s v="M0339"/>
    <s v="Christopher Barr"/>
    <s v="Dormant"/>
    <s v="Male"/>
    <d v="1983-01-17T00:00:00"/>
    <d v="2014-05-03T00:00:00"/>
    <d v="2020-05-12T00:00:00"/>
    <n v="709723"/>
    <n v="50996.73"/>
    <n v="65247.48"/>
    <n v="39605.25"/>
    <n v="155849.46000000002"/>
    <n v="0"/>
    <s v="Okay"/>
    <s v="TRUE"/>
    <b v="1"/>
    <b v="1"/>
    <b v="1"/>
    <n v="31.312328767123287"/>
    <x v="26"/>
    <x v="24"/>
    <n v="4.3890410958904109"/>
    <x v="24"/>
    <n v="2961139.74"/>
    <n v="2.49E-3"/>
    <n v="9.395290171873967E-2"/>
  </r>
  <r>
    <s v="M0340"/>
    <s v="Sharon Becker"/>
    <s v="Exited"/>
    <s v="Female"/>
    <d v="1977-09-27T00:00:00"/>
    <d v="2016-07-04T00:00:00"/>
    <d v="2020-08-16T00:00:00"/>
    <n v="424259"/>
    <n v="34664.57"/>
    <n v="37834.32"/>
    <n v="15266.23"/>
    <n v="87765.119999999995"/>
    <n v="0"/>
    <s v="Okay"/>
    <s v="TRUE"/>
    <b v="1"/>
    <b v="1"/>
    <b v="1"/>
    <n v="38.794520547945204"/>
    <x v="15"/>
    <x v="21"/>
    <n v="4.1260273972602741"/>
    <x v="14"/>
    <n v="1140946.56"/>
    <n v="3.0200000000000001E-3"/>
    <n v="0.26296831711555096"/>
  </r>
  <r>
    <s v="M0341"/>
    <s v="David Grant"/>
    <s v="Exited"/>
    <s v="Female"/>
    <d v="1975-01-20T00:00:00"/>
    <d v="2005-11-16T00:00:00"/>
    <d v="2015-09-16T00:00:00"/>
    <n v="1079040"/>
    <n v="90622.9"/>
    <n v="89596.57"/>
    <m/>
    <n v="180219.47"/>
    <n v="0"/>
    <s v="Okay"/>
    <s v="TRUE"/>
    <b v="1"/>
    <b v="1"/>
    <b v="1"/>
    <n v="30.843835616438355"/>
    <x v="0"/>
    <x v="28"/>
    <n v="9.0465753424657542"/>
    <x v="0"/>
    <n v="1982414.17"/>
    <n v="3.48E-3"/>
    <n v="0.36625918783018357"/>
  </r>
  <r>
    <s v="M0342"/>
    <s v="Melissa Burns"/>
    <s v="Dormant"/>
    <s v="Male"/>
    <d v="1974-05-26T00:00:00"/>
    <d v="2007-08-14T00:00:00"/>
    <d v="2016-12-02T00:00:00"/>
    <n v="608309"/>
    <n v="32910.67"/>
    <n v="35106.15"/>
    <n v="33525.54"/>
    <n v="101542.36000000002"/>
    <n v="0"/>
    <s v="Okay"/>
    <s v="TRUE"/>
    <b v="1"/>
    <b v="1"/>
    <b v="1"/>
    <n v="33.241095890410961"/>
    <x v="19"/>
    <x v="21"/>
    <n v="7.8328767123287673"/>
    <x v="18"/>
    <n v="1015423.6000000001"/>
    <n v="5.47E-3"/>
    <n v="0.41898499209083007"/>
  </r>
  <r>
    <s v="M0343"/>
    <s v="Kenneth Daniels"/>
    <s v="Exited"/>
    <s v="Female"/>
    <d v="1986-08-07T00:00:00"/>
    <d v="2023-08-06T00:00:00"/>
    <d v="2024-04-30T00:00:00"/>
    <n v="1812886"/>
    <n v="100302.53"/>
    <n v="91115.22"/>
    <n v="21196.29"/>
    <n v="212614.04"/>
    <n v="0"/>
    <s v="Okay"/>
    <s v="TRUE"/>
    <b v="1"/>
    <b v="1"/>
    <b v="1"/>
    <n v="37.021917808219179"/>
    <x v="42"/>
    <x v="24"/>
    <n v="0.41917808219178082"/>
    <x v="37"/>
    <n v="4677508.88"/>
    <n v="1.73E-3"/>
    <n v="5.2894089071975556E-2"/>
  </r>
  <r>
    <s v="M0344"/>
    <s v="Regina Roberts"/>
    <s v="Dormant"/>
    <s v="Male"/>
    <d v="1979-04-29T00:00:00"/>
    <d v="2020-01-19T00:00:00"/>
    <d v="2020-09-20T00:00:00"/>
    <n v="855774"/>
    <n v="46524.04"/>
    <n v="61229.75"/>
    <n v="28059.84"/>
    <n v="135813.63"/>
    <n v="0"/>
    <s v="Okay"/>
    <s v="TRUE"/>
    <b v="1"/>
    <b v="1"/>
    <b v="1"/>
    <n v="40.753424657534246"/>
    <x v="6"/>
    <x v="9"/>
    <n v="4.0301369863013701"/>
    <x v="6"/>
    <n v="2037204.4500000002"/>
    <n v="3.49E-3"/>
    <n v="0.18203071367981211"/>
  </r>
  <r>
    <s v="M0345"/>
    <s v="Jeremy Scott"/>
    <s v="Active"/>
    <s v="Male"/>
    <d v="1974-05-08T00:00:00"/>
    <d v="2003-01-12T00:00:00"/>
    <d v="2009-11-27T00:00:00"/>
    <n v="675888"/>
    <n v="45754.720000000001"/>
    <n v="36939.449999999997"/>
    <n v="19599.36"/>
    <n v="102293.53"/>
    <n v="0"/>
    <s v="Okay"/>
    <s v="TRUE"/>
    <b v="1"/>
    <b v="1"/>
    <b v="1"/>
    <n v="28.701369863013699"/>
    <x v="19"/>
    <x v="34"/>
    <n v="14.852054794520548"/>
    <x v="18"/>
    <n v="1022935.3"/>
    <n v="5.47E-3"/>
    <n v="0.41898499209083007"/>
  </r>
  <r>
    <s v="M0346"/>
    <s v="Denise Hoffman"/>
    <s v="Exited"/>
    <s v="Male"/>
    <d v="1978-03-27T00:00:00"/>
    <d v="2000-06-02T00:00:00"/>
    <d v="2004-02-19T00:00:00"/>
    <n v="1524096"/>
    <n v="107739.11"/>
    <n v="135581.23000000001"/>
    <n v="30179.14"/>
    <n v="273499.48000000004"/>
    <n v="0"/>
    <s v="Okay"/>
    <s v="TRUE"/>
    <b v="1"/>
    <b v="1"/>
    <b v="1"/>
    <n v="22.2"/>
    <x v="3"/>
    <x v="16"/>
    <n v="20.627397260273973"/>
    <x v="3"/>
    <n v="3828992.7200000007"/>
    <n v="3.81E-3"/>
    <n v="0.21490379504448404"/>
  </r>
  <r>
    <s v="M0347"/>
    <s v="Laurie Sanchez"/>
    <s v="Deferred"/>
    <s v="Male"/>
    <d v="1977-11-21T00:00:00"/>
    <d v="2003-06-06T00:00:00"/>
    <d v="2011-05-08T00:00:00"/>
    <n v="1896905"/>
    <n v="110921.69"/>
    <n v="120350.94"/>
    <m/>
    <n v="231272.63"/>
    <n v="0"/>
    <s v="Okay"/>
    <s v="TRUE"/>
    <b v="1"/>
    <b v="1"/>
    <b v="1"/>
    <n v="25.556164383561644"/>
    <x v="3"/>
    <x v="15"/>
    <n v="13.408219178082192"/>
    <x v="3"/>
    <n v="3237816.8200000003"/>
    <n v="3.81E-3"/>
    <n v="0.21490379504448404"/>
  </r>
  <r>
    <s v="M0348"/>
    <s v="Jason Love"/>
    <s v="Deferred"/>
    <s v="Male"/>
    <d v="1966-08-05T00:00:00"/>
    <d v="2018-12-05T00:00:00"/>
    <d v="2020-02-05T00:00:00"/>
    <n v="1001318"/>
    <n v="71828.36"/>
    <n v="71148.77"/>
    <n v="8461.4599999999991"/>
    <n v="151438.59"/>
    <n v="0"/>
    <s v="Okay"/>
    <s v="TRUE"/>
    <b v="1"/>
    <b v="1"/>
    <b v="1"/>
    <n v="52.369863013698627"/>
    <x v="4"/>
    <x v="3"/>
    <n v="4.6547945205479451"/>
    <x v="4"/>
    <n v="302877.18"/>
    <n v="1.155E-2"/>
    <n v="0.88072891668999997"/>
  </r>
  <r>
    <s v="M0349"/>
    <s v="Joshua Hickman"/>
    <s v="Dormant"/>
    <s v="Male"/>
    <d v="1987-06-10T00:00:00"/>
    <d v="2017-12-18T00:00:00"/>
    <d v="2022-01-03T00:00:00"/>
    <n v="2921581"/>
    <n v="218505.4"/>
    <n v="236161.44"/>
    <n v="11097.03"/>
    <n v="465763.87"/>
    <n v="0"/>
    <s v="Okay"/>
    <s v="TRUE"/>
    <b v="1"/>
    <b v="1"/>
    <b v="1"/>
    <n v="30.545205479452054"/>
    <x v="28"/>
    <x v="4"/>
    <n v="2.7424657534246575"/>
    <x v="26"/>
    <n v="10712569.01"/>
    <n v="1.8699999999999999E-3"/>
    <n v="4.0549576324435559E-2"/>
  </r>
  <r>
    <s v="M0350"/>
    <s v="Curtis Maynard"/>
    <s v="Active"/>
    <s v="Female"/>
    <d v="1981-08-09T00:00:00"/>
    <d v="2005-06-18T00:00:00"/>
    <d v="2007-06-23T00:00:00"/>
    <n v="1693419"/>
    <n v="155931.15"/>
    <n v="116836.59"/>
    <n v="24810.03"/>
    <n v="297577.77"/>
    <n v="0"/>
    <s v="Okay"/>
    <s v="TRUE"/>
    <b v="1"/>
    <b v="1"/>
    <b v="1"/>
    <n v="23.873972602739727"/>
    <x v="11"/>
    <x v="16"/>
    <n v="17.284931506849315"/>
    <x v="10"/>
    <n v="5058822.09"/>
    <n v="2.2899999999999999E-3"/>
    <n v="0.135883087888306"/>
  </r>
  <r>
    <s v="M0351"/>
    <s v="Ann Andrews"/>
    <s v="Exited"/>
    <s v="Male"/>
    <d v="1996-03-02T00:00:00"/>
    <d v="2020-11-19T00:00:00"/>
    <d v="2023-12-17T00:00:00"/>
    <n v="1560116"/>
    <n v="103019.54"/>
    <n v="151899.04999999999"/>
    <m/>
    <n v="254918.58999999997"/>
    <n v="0"/>
    <s v="Okay"/>
    <s v="TRUE"/>
    <b v="1"/>
    <b v="1"/>
    <b v="1"/>
    <n v="24.734246575342464"/>
    <x v="16"/>
    <x v="1"/>
    <n v="0.78904109589041094"/>
    <x v="15"/>
    <n v="8157394.879999999"/>
    <n v="1.33E-3"/>
    <n v="5.3690610318576004E-3"/>
  </r>
  <r>
    <s v="M0352"/>
    <s v="Amanda Dorsey"/>
    <s v="Dormant"/>
    <s v="Male"/>
    <d v="1988-03-09T00:00:00"/>
    <d v="2024-04-01T00:00:00"/>
    <d v="2024-06-08T00:00:00"/>
    <n v="1970337"/>
    <n v="193952.61"/>
    <n v="127229.4"/>
    <n v="27095.33"/>
    <n v="348277.34"/>
    <n v="0"/>
    <s v="Okay"/>
    <s v="TRUE"/>
    <b v="1"/>
    <b v="1"/>
    <b v="1"/>
    <n v="36.087671232876716"/>
    <x v="35"/>
    <x v="11"/>
    <n v="0.31232876712328766"/>
    <x v="31"/>
    <n v="8358656.1600000001"/>
    <n v="1.7700000000000001E-3"/>
    <n v="3.2382242859473047E-2"/>
  </r>
  <r>
    <s v="M0353"/>
    <s v="Amanda Huff"/>
    <s v="Deferred"/>
    <s v="Female"/>
    <d v="1975-06-17T00:00:00"/>
    <d v="2002-02-02T00:00:00"/>
    <d v="2011-12-09T00:00:00"/>
    <n v="1877290"/>
    <n v="120174.73"/>
    <n v="167629.47"/>
    <n v="46943.02"/>
    <n v="334747.22000000003"/>
    <n v="0"/>
    <s v="Okay"/>
    <s v="TRUE"/>
    <b v="1"/>
    <b v="1"/>
    <b v="1"/>
    <n v="26.649315068493152"/>
    <x v="0"/>
    <x v="11"/>
    <n v="12.819178082191781"/>
    <x v="0"/>
    <n v="3682219.4200000004"/>
    <n v="3.48E-3"/>
    <n v="0.36625918783018357"/>
  </r>
  <r>
    <s v="M0354"/>
    <s v="Alexandra Bradley"/>
    <s v="Deferred"/>
    <s v="Male"/>
    <d v="1967-01-19T00:00:00"/>
    <d v="2007-02-24T00:00:00"/>
    <d v="2016-10-30T00:00:00"/>
    <n v="2607283"/>
    <n v="133873.04999999999"/>
    <n v="225166.7"/>
    <n v="14434.18"/>
    <n v="373473.93"/>
    <n v="0"/>
    <s v="Okay"/>
    <s v="TRUE"/>
    <b v="1"/>
    <b v="1"/>
    <b v="1"/>
    <n v="40.126027397260273"/>
    <x v="14"/>
    <x v="39"/>
    <n v="7.9232876712328766"/>
    <x v="13"/>
    <n v="1120421.79"/>
    <n v="1.0500000000000001E-2"/>
    <n v="0.82790719991151729"/>
  </r>
  <r>
    <s v="M0355"/>
    <s v="Martin Warren"/>
    <s v="Dormant"/>
    <s v="Male"/>
    <d v="1968-11-18T00:00:00"/>
    <d v="2024-09-15T00:00:00"/>
    <d v="2024-12-21T00:00:00"/>
    <n v="2016064"/>
    <n v="168641.5"/>
    <n v="114832.9"/>
    <n v="16370.68"/>
    <n v="299845.08"/>
    <n v="0"/>
    <s v="Okay"/>
    <s v="TRUE"/>
    <b v="1"/>
    <b v="1"/>
    <b v="1"/>
    <n v="55.863013698630134"/>
    <x v="23"/>
    <x v="14"/>
    <n v="0.22465753424657534"/>
    <x v="21"/>
    <n v="1499225.4000000001"/>
    <n v="8.6999999999999994E-3"/>
    <n v="0.73361217886501018"/>
  </r>
  <r>
    <s v="M0356"/>
    <s v="Corey Rodriguez"/>
    <s v="Deferred"/>
    <s v="Female"/>
    <d v="1970-10-22T00:00:00"/>
    <d v="2020-08-17T00:00:00"/>
    <d v="2024-07-12T00:00:00"/>
    <n v="1881214"/>
    <n v="101017.91"/>
    <n v="187246.69"/>
    <n v="23036.23"/>
    <n v="311300.82999999996"/>
    <n v="0"/>
    <s v="Okay"/>
    <s v="TRUE"/>
    <b v="1"/>
    <b v="1"/>
    <b v="1"/>
    <n v="49.854794520547948"/>
    <x v="29"/>
    <x v="3"/>
    <n v="0.21917808219178081"/>
    <x v="27"/>
    <n v="2179105.8099999996"/>
    <n v="4.7200000000000002E-3"/>
    <n v="0.60042196221026356"/>
  </r>
  <r>
    <s v="M0357"/>
    <s v="Michelle Smith"/>
    <s v="Exited"/>
    <s v="Male"/>
    <d v="1982-09-09T00:00:00"/>
    <d v="2022-08-28T00:00:00"/>
    <d v="2023-11-29T00:00:00"/>
    <n v="1807975"/>
    <n v="153825.60999999999"/>
    <n v="163829.38"/>
    <n v="46148.06"/>
    <n v="363803.05"/>
    <n v="0"/>
    <s v="Okay"/>
    <s v="TRUE"/>
    <b v="1"/>
    <b v="1"/>
    <b v="1"/>
    <n v="39.994520547945207"/>
    <x v="32"/>
    <x v="9"/>
    <n v="0.83835616438356164"/>
    <x v="29"/>
    <n v="6548454.8999999994"/>
    <n v="2.6900000000000001E-3"/>
    <n v="0.11080873931234618"/>
  </r>
  <r>
    <s v="M0358"/>
    <s v="Nicole Thompson"/>
    <s v="Active"/>
    <s v="Male"/>
    <d v="1987-05-06T00:00:00"/>
    <d v="2023-11-21T00:00:00"/>
    <d v="2024-10-18T00:00:00"/>
    <n v="1789014"/>
    <n v="104329.79"/>
    <n v="144255.17000000001"/>
    <n v="34026.400000000001"/>
    <n v="282611.36000000004"/>
    <n v="0"/>
    <s v="Okay"/>
    <s v="TRUE"/>
    <b v="1"/>
    <b v="1"/>
    <b v="1"/>
    <n v="36.56986301369863"/>
    <x v="28"/>
    <x v="24"/>
    <n v="4.9315068493150684E-2"/>
    <x v="26"/>
    <n v="6500061.2800000012"/>
    <n v="1.8699999999999999E-3"/>
    <n v="4.0549576324435559E-2"/>
  </r>
  <r>
    <s v="M0359"/>
    <s v="Angie Caldwell"/>
    <s v="Exited"/>
    <s v="Female"/>
    <d v="1972-04-28T00:00:00"/>
    <d v="2000-07-14T00:00:00"/>
    <d v="2016-10-11T00:00:00"/>
    <n v="2105461"/>
    <n v="116426.16"/>
    <n v="115653.66"/>
    <m/>
    <n v="232079.82"/>
    <n v="0"/>
    <s v="Okay"/>
    <s v="TRUE"/>
    <b v="1"/>
    <b v="1"/>
    <b v="1"/>
    <n v="28.230136986301371"/>
    <x v="24"/>
    <x v="2"/>
    <n v="7.9753424657534246"/>
    <x v="22"/>
    <n v="1856638.56"/>
    <n v="4.3699999999999998E-3"/>
    <n v="0.53801830641186421"/>
  </r>
  <r>
    <s v="M0360"/>
    <s v="David Green"/>
    <s v="Deferred"/>
    <s v="Female"/>
    <d v="1975-10-11T00:00:00"/>
    <d v="2010-12-13T00:00:00"/>
    <d v="2023-10-09T00:00:00"/>
    <n v="1869171"/>
    <n v="130013.38"/>
    <n v="165640.54"/>
    <n v="27520.959999999999"/>
    <n v="323174.88000000006"/>
    <n v="0"/>
    <s v="Okay"/>
    <s v="TRUE"/>
    <b v="1"/>
    <b v="1"/>
    <b v="1"/>
    <n v="35.197260273972603"/>
    <x v="0"/>
    <x v="40"/>
    <n v="0.9780821917808219"/>
    <x v="0"/>
    <n v="3554923.6800000006"/>
    <n v="3.48E-3"/>
    <n v="0.36625918783018357"/>
  </r>
  <r>
    <s v="M0361"/>
    <s v="Gary Aguilar"/>
    <s v="Dormant"/>
    <s v="Male"/>
    <d v="1998-09-25T00:00:00"/>
    <d v="2018-02-21T00:00:00"/>
    <d v="2019-01-14T00:00:00"/>
    <n v="2324888"/>
    <n v="128397.68"/>
    <n v="164599.21"/>
    <n v="10223.120000000001"/>
    <n v="303220.01"/>
    <n v="0"/>
    <s v="Okay"/>
    <s v="TRUE"/>
    <b v="1"/>
    <b v="1"/>
    <b v="1"/>
    <n v="19.421917808219177"/>
    <x v="9"/>
    <x v="17"/>
    <n v="5.7150684931506852"/>
    <x v="8"/>
    <n v="10309480.34"/>
    <n v="1.2899999999999999E-3"/>
    <n v="3.4272707496646464E-3"/>
  </r>
  <r>
    <s v="M0362"/>
    <s v="Melissa Brown"/>
    <s v="Deferred"/>
    <s v="Female"/>
    <d v="1967-10-18T00:00:00"/>
    <d v="2011-08-02T00:00:00"/>
    <d v="2016-10-20T00:00:00"/>
    <n v="1608162"/>
    <n v="107993.44"/>
    <n v="143469.76000000001"/>
    <n v="20673.509999999998"/>
    <n v="272136.71000000002"/>
    <n v="0"/>
    <s v="Okay"/>
    <s v="TRUE"/>
    <b v="1"/>
    <b v="1"/>
    <b v="1"/>
    <n v="43.819178082191783"/>
    <x v="27"/>
    <x v="39"/>
    <n v="7.9506849315068493"/>
    <x v="25"/>
    <n v="1088546.8400000001"/>
    <n v="6.0000000000000001E-3"/>
    <n v="0.79237643444180317"/>
  </r>
  <r>
    <s v="M0363"/>
    <s v="Michael Leblanc"/>
    <s v="Active"/>
    <s v="Female"/>
    <d v="1980-11-29T00:00:00"/>
    <d v="2019-03-28T00:00:00"/>
    <d v="2020-03-26T00:00:00"/>
    <n v="2197701"/>
    <n v="144928.43"/>
    <n v="142879.57999999999"/>
    <n v="10178.84"/>
    <n v="297986.85000000003"/>
    <n v="0"/>
    <s v="Okay"/>
    <s v="TRUE"/>
    <b v="1"/>
    <b v="1"/>
    <b v="1"/>
    <n v="38.350684931506848"/>
    <x v="11"/>
    <x v="31"/>
    <n v="4.5178082191780824"/>
    <x v="10"/>
    <n v="5065776.45"/>
    <n v="2.2899999999999999E-3"/>
    <n v="0.135883087888306"/>
  </r>
  <r>
    <s v="M0364"/>
    <s v="Teresa Richardson"/>
    <s v="Dormant"/>
    <s v="Male"/>
    <d v="1974-10-12T00:00:00"/>
    <d v="2003-03-17T00:00:00"/>
    <d v="2007-10-01T00:00:00"/>
    <n v="989351"/>
    <n v="95468.54"/>
    <n v="86097.75"/>
    <n v="29835.96"/>
    <n v="211402.24999999997"/>
    <n v="0"/>
    <s v="Okay"/>
    <s v="TRUE"/>
    <b v="1"/>
    <b v="1"/>
    <b v="1"/>
    <n v="28.446575342465753"/>
    <x v="19"/>
    <x v="26"/>
    <n v="17.010958904109589"/>
    <x v="18"/>
    <n v="2114022.4999999995"/>
    <n v="5.47E-3"/>
    <n v="0.41898499209083007"/>
  </r>
  <r>
    <s v="M0365"/>
    <s v="Jesse Zhang"/>
    <s v="Dormant"/>
    <s v="Female"/>
    <d v="1985-03-05T00:00:00"/>
    <d v="2009-11-24T00:00:00"/>
    <d v="2021-11-02T00:00:00"/>
    <n v="2237995"/>
    <n v="137844.32999999999"/>
    <n v="157224.46"/>
    <m/>
    <n v="295068.78999999998"/>
    <n v="0"/>
    <s v="Okay"/>
    <s v="TRUE"/>
    <b v="1"/>
    <b v="1"/>
    <b v="1"/>
    <n v="24.739726027397261"/>
    <x v="20"/>
    <x v="11"/>
    <n v="2.9123287671232876"/>
    <x v="19"/>
    <n v="6196444.5899999999"/>
    <n v="1.82E-3"/>
    <n v="6.6232193033918141E-2"/>
  </r>
  <r>
    <s v="M0366"/>
    <s v="Kaitlin Medina"/>
    <s v="Exited"/>
    <s v="Female"/>
    <d v="1974-08-12T00:00:00"/>
    <d v="2021-09-03T00:00:00"/>
    <d v="2022-09-22T00:00:00"/>
    <n v="422441"/>
    <n v="36697.199999999997"/>
    <n v="39774.879999999997"/>
    <n v="24329.88"/>
    <n v="100801.95999999999"/>
    <n v="0"/>
    <s v="Okay"/>
    <s v="TRUE"/>
    <b v="1"/>
    <b v="1"/>
    <b v="1"/>
    <n v="47.093150684931508"/>
    <x v="19"/>
    <x v="40"/>
    <n v="2.0246575342465754"/>
    <x v="18"/>
    <n v="1008019.5999999999"/>
    <n v="3.7599999999999999E-3"/>
    <n v="0.43239790686906165"/>
  </r>
  <r>
    <s v="M0367"/>
    <s v="Linda Cobb"/>
    <s v="Active"/>
    <s v="Male"/>
    <d v="1977-07-06T00:00:00"/>
    <d v="2010-12-13T00:00:00"/>
    <d v="2019-12-07T00:00:00"/>
    <n v="1163122"/>
    <n v="74343.55"/>
    <n v="99084.02"/>
    <n v="30980.66"/>
    <n v="204408.23"/>
    <n v="0"/>
    <s v="Okay"/>
    <s v="TRUE"/>
    <b v="1"/>
    <b v="1"/>
    <b v="1"/>
    <n v="33.460273972602742"/>
    <x v="15"/>
    <x v="21"/>
    <n v="4.8191780821917805"/>
    <x v="14"/>
    <n v="2657306.9900000002"/>
    <n v="4.1700000000000001E-3"/>
    <n v="0.25379495294068527"/>
  </r>
  <r>
    <s v="M0368"/>
    <s v="Angela Elliott"/>
    <s v="Deferred"/>
    <s v="Female"/>
    <d v="1963-12-15T00:00:00"/>
    <d v="2023-12-13T00:00:00"/>
    <d v="2024-07-12T00:00:00"/>
    <n v="1667279"/>
    <n v="99792.84"/>
    <n v="92863.69"/>
    <n v="27026.78"/>
    <n v="219683.31"/>
    <n v="0"/>
    <s v="Okay"/>
    <s v="TRUE"/>
    <b v="1"/>
    <b v="1"/>
    <b v="1"/>
    <n v="60.035616438356165"/>
    <x v="7"/>
    <x v="23"/>
    <n v="0.21917808219178081"/>
    <x v="7"/>
    <n v="0"/>
    <n v="8.5500000000000003E-3"/>
    <n v="1"/>
  </r>
  <r>
    <s v="M0369"/>
    <s v="Christina Herrera"/>
    <s v="Dormant"/>
    <s v="Female"/>
    <d v="1970-12-12T00:00:00"/>
    <d v="2006-11-30T00:00:00"/>
    <d v="2024-08-13T00:00:00"/>
    <n v="2864013"/>
    <n v="199413.21"/>
    <n v="159558.76"/>
    <n v="25603.73"/>
    <n v="384575.69999999995"/>
    <n v="0"/>
    <s v="Okay"/>
    <s v="TRUE"/>
    <b v="1"/>
    <b v="1"/>
    <b v="1"/>
    <n v="35.991780821917807"/>
    <x v="29"/>
    <x v="3"/>
    <n v="0.13150684931506848"/>
    <x v="27"/>
    <n v="2692029.8999999994"/>
    <n v="4.7200000000000002E-3"/>
    <n v="0.60042196221026356"/>
  </r>
  <r>
    <s v="M0370"/>
    <s v="Michael Love"/>
    <s v="Deferred"/>
    <s v="Female"/>
    <d v="1975-01-05T00:00:00"/>
    <d v="1998-11-05T00:00:00"/>
    <d v="2016-03-17T00:00:00"/>
    <n v="2877334"/>
    <n v="228772.28"/>
    <n v="240560.96"/>
    <n v="15735.77"/>
    <n v="485069.01"/>
    <n v="0"/>
    <s v="Okay"/>
    <s v="TRUE"/>
    <b v="1"/>
    <b v="1"/>
    <b v="1"/>
    <n v="23.849315068493151"/>
    <x v="0"/>
    <x v="9"/>
    <n v="8.5452054794520542"/>
    <x v="0"/>
    <n v="5335759.1100000003"/>
    <n v="3.48E-3"/>
    <n v="0.36625918783018357"/>
  </r>
  <r>
    <s v="M0371"/>
    <s v="Anthony Anderson"/>
    <s v="Active"/>
    <s v="Male"/>
    <d v="1988-01-08T00:00:00"/>
    <d v="2011-04-17T00:00:00"/>
    <d v="2020-11-19T00:00:00"/>
    <n v="1865759"/>
    <n v="157977.22"/>
    <n v="140941.75"/>
    <n v="11204.03"/>
    <n v="310123"/>
    <n v="0"/>
    <s v="Okay"/>
    <s v="TRUE"/>
    <b v="1"/>
    <b v="1"/>
    <b v="1"/>
    <n v="23.287671232876711"/>
    <x v="35"/>
    <x v="26"/>
    <n v="3.8657534246575342"/>
    <x v="31"/>
    <n v="7442952"/>
    <n v="1.7700000000000001E-3"/>
    <n v="3.2382242859473047E-2"/>
  </r>
  <r>
    <s v="M0372"/>
    <s v="Joel Roman"/>
    <s v="Exited"/>
    <s v="Female"/>
    <d v="1961-03-26T00:00:00"/>
    <d v="2009-03-22T00:00:00"/>
    <d v="2013-07-20T00:00:00"/>
    <n v="1079107"/>
    <n v="80213.81"/>
    <n v="82949.84"/>
    <n v="46881.27"/>
    <n v="210044.91999999998"/>
    <n v="0"/>
    <s v="Okay"/>
    <s v="TRUE"/>
    <b v="1"/>
    <b v="1"/>
    <b v="1"/>
    <n v="48.021917808219179"/>
    <x v="21"/>
    <x v="30"/>
    <n v="11.205479452054794"/>
    <x v="7"/>
    <n v="0"/>
    <n v="1.137E-2"/>
    <n v="1"/>
  </r>
  <r>
    <s v="M0373"/>
    <s v="Nichole Lane"/>
    <s v="Deferred"/>
    <s v="Male"/>
    <d v="1962-10-31T00:00:00"/>
    <d v="2010-03-02T00:00:00"/>
    <d v="2016-01-10T00:00:00"/>
    <n v="2353707"/>
    <n v="151676.97"/>
    <n v="139704.10999999999"/>
    <n v="32873.449999999997"/>
    <n v="324254.52999999997"/>
    <n v="0"/>
    <s v="Okay"/>
    <s v="TRUE"/>
    <b v="1"/>
    <b v="1"/>
    <b v="1"/>
    <n v="47.367123287671234"/>
    <x v="8"/>
    <x v="3"/>
    <n v="8.7287671232876711"/>
    <x v="7"/>
    <n v="0"/>
    <n v="1.546E-2"/>
    <n v="1"/>
  </r>
  <r>
    <s v="M0374"/>
    <s v="Kimberly Brown"/>
    <s v="Dormant"/>
    <s v="Male"/>
    <d v="1964-06-12T00:00:00"/>
    <d v="2011-10-24T00:00:00"/>
    <d v="2012-05-08T00:00:00"/>
    <n v="2332597"/>
    <n v="132553.87"/>
    <n v="211708.36"/>
    <n v="27744.71"/>
    <n v="372006.94"/>
    <n v="0"/>
    <s v="Okay"/>
    <s v="TRUE"/>
    <b v="1"/>
    <b v="1"/>
    <b v="1"/>
    <n v="47.397260273972606"/>
    <x v="7"/>
    <x v="6"/>
    <n v="12.405479452054795"/>
    <x v="7"/>
    <n v="0"/>
    <n v="1.4019999999999999E-2"/>
    <n v="1"/>
  </r>
  <r>
    <s v="M0375"/>
    <s v="Christopher Taylor"/>
    <s v="Exited"/>
    <s v="Female"/>
    <d v="1988-05-10T00:00:00"/>
    <d v="2008-06-28T00:00:00"/>
    <d v="2023-08-27T00:00:00"/>
    <n v="2362447"/>
    <n v="167217.59"/>
    <n v="217332.34"/>
    <n v="8720.18"/>
    <n v="393270.11"/>
    <n v="0"/>
    <s v="Okay"/>
    <s v="TRUE"/>
    <b v="1"/>
    <b v="1"/>
    <b v="1"/>
    <n v="20.147945205479452"/>
    <x v="35"/>
    <x v="34"/>
    <n v="1.095890410958904"/>
    <x v="31"/>
    <n v="9438482.6400000006"/>
    <n v="1.58E-3"/>
    <n v="3.3742962597864523E-2"/>
  </r>
  <r>
    <s v="M0376"/>
    <s v="Sergio Knox"/>
    <s v="Active"/>
    <s v="Male"/>
    <d v="1967-04-24T00:00:00"/>
    <d v="1998-06-25T00:00:00"/>
    <d v="2021-09-16T00:00:00"/>
    <n v="1525113"/>
    <n v="78748.84"/>
    <n v="93401.23"/>
    <m/>
    <n v="172150.07"/>
    <n v="0"/>
    <s v="Okay"/>
    <s v="TRUE"/>
    <b v="1"/>
    <b v="1"/>
    <b v="1"/>
    <n v="31.19178082191781"/>
    <x v="14"/>
    <x v="7"/>
    <n v="3.0410958904109591"/>
    <x v="13"/>
    <n v="516450.21"/>
    <n v="1.0500000000000001E-2"/>
    <n v="0.82790719991151729"/>
  </r>
  <r>
    <s v="M0377"/>
    <s v="Shelly Anderson"/>
    <s v="Exited"/>
    <s v="Female"/>
    <d v="1965-06-01T00:00:00"/>
    <d v="1999-10-15T00:00:00"/>
    <d v="2005-11-09T00:00:00"/>
    <n v="2605718"/>
    <n v="196836.72"/>
    <n v="204902.47"/>
    <m/>
    <n v="401739.19"/>
    <n v="0"/>
    <s v="Okay"/>
    <s v="TRUE"/>
    <b v="1"/>
    <b v="1"/>
    <b v="1"/>
    <n v="34.394520547945206"/>
    <x v="39"/>
    <x v="28"/>
    <n v="18.904109589041095"/>
    <x v="34"/>
    <n v="401739.19"/>
    <n v="7.79E-3"/>
    <n v="0.94259950000000003"/>
  </r>
  <r>
    <s v="M0378"/>
    <s v="Jenna Anderson DVM"/>
    <s v="Dormant"/>
    <s v="Male"/>
    <d v="1959-12-27T00:00:00"/>
    <d v="2021-06-24T00:00:00"/>
    <d v="2021-07-29T00:00:00"/>
    <n v="2151225"/>
    <n v="166327.69"/>
    <n v="214022.76"/>
    <m/>
    <n v="380350.45"/>
    <n v="0"/>
    <s v="Okay"/>
    <s v="TRUE"/>
    <b v="1"/>
    <b v="1"/>
    <b v="1"/>
    <n v="61.534246575342465"/>
    <x v="34"/>
    <x v="43"/>
    <n v="3.1753424657534248"/>
    <x v="7"/>
    <n v="0"/>
    <n v="2.0799999999999999E-2"/>
    <n v="1"/>
  </r>
  <r>
    <s v="M0379"/>
    <s v="Julie Ball"/>
    <s v="Deferred"/>
    <s v="Female"/>
    <d v="1988-08-11T00:00:00"/>
    <d v="2013-11-06T00:00:00"/>
    <d v="2020-04-19T00:00:00"/>
    <n v="435184"/>
    <n v="31545.02"/>
    <n v="29343.96"/>
    <n v="24758.15"/>
    <n v="85647.13"/>
    <n v="0"/>
    <s v="Okay"/>
    <s v="TRUE"/>
    <b v="1"/>
    <b v="1"/>
    <b v="1"/>
    <n v="25.254794520547946"/>
    <x v="35"/>
    <x v="27"/>
    <n v="4.4520547945205475"/>
    <x v="31"/>
    <n v="2055531.12"/>
    <n v="1.58E-3"/>
    <n v="3.3742962597864523E-2"/>
  </r>
  <r>
    <s v="M0380"/>
    <s v="Danielle Reed"/>
    <s v="Active"/>
    <s v="Male"/>
    <d v="1978-07-05T00:00:00"/>
    <d v="2002-03-01T00:00:00"/>
    <d v="2006-01-01T00:00:00"/>
    <n v="1180292"/>
    <n v="106857.9"/>
    <n v="93710.69"/>
    <n v="36983.93"/>
    <n v="237552.52"/>
    <n v="0"/>
    <s v="Okay"/>
    <s v="TRUE"/>
    <b v="1"/>
    <b v="1"/>
    <b v="1"/>
    <n v="23.671232876712327"/>
    <x v="3"/>
    <x v="1"/>
    <n v="18.758904109589039"/>
    <x v="3"/>
    <n v="3325735.28"/>
    <n v="3.81E-3"/>
    <n v="0.21490379504448404"/>
  </r>
  <r>
    <s v="M0381"/>
    <s v="Matthew Mendez"/>
    <s v="Exited"/>
    <s v="Male"/>
    <d v="1960-10-24T00:00:00"/>
    <d v="2003-12-09T00:00:00"/>
    <d v="2010-12-13T00:00:00"/>
    <n v="2884325"/>
    <n v="164296.19"/>
    <n v="174014.16"/>
    <m/>
    <n v="338310.35"/>
    <n v="0"/>
    <s v="Okay"/>
    <s v="TRUE"/>
    <b v="1"/>
    <b v="1"/>
    <b v="1"/>
    <n v="43.153424657534245"/>
    <x v="21"/>
    <x v="29"/>
    <n v="13.808219178082192"/>
    <x v="7"/>
    <n v="0"/>
    <n v="1.883E-2"/>
    <n v="1"/>
  </r>
  <r>
    <s v="M0382"/>
    <s v="Kirk Griffin"/>
    <s v="Active"/>
    <s v="Female"/>
    <d v="1963-01-23T00:00:00"/>
    <d v="2004-01-29T00:00:00"/>
    <d v="2005-07-31T00:00:00"/>
    <n v="2532547"/>
    <n v="162220.4"/>
    <n v="194850.18"/>
    <n v="36682.42"/>
    <n v="393752.99999999994"/>
    <n v="0"/>
    <s v="Okay"/>
    <s v="TRUE"/>
    <b v="1"/>
    <b v="1"/>
    <b v="1"/>
    <n v="41.043835616438358"/>
    <x v="8"/>
    <x v="21"/>
    <n v="19.18082191780822"/>
    <x v="7"/>
    <n v="0"/>
    <n v="9.3900000000000008E-3"/>
    <n v="1"/>
  </r>
  <r>
    <s v="M0383"/>
    <s v="David Robinson"/>
    <s v="Dormant"/>
    <s v="Female"/>
    <d v="1963-08-04T00:00:00"/>
    <d v="2000-07-08T00:00:00"/>
    <d v="2017-08-30T00:00:00"/>
    <n v="2457612"/>
    <n v="243977.99"/>
    <n v="206353.31"/>
    <m/>
    <n v="450331.3"/>
    <n v="0"/>
    <s v="Okay"/>
    <s v="TRUE"/>
    <b v="1"/>
    <b v="1"/>
    <b v="1"/>
    <n v="36.953424657534249"/>
    <x v="8"/>
    <x v="7"/>
    <n v="7.0904109589041093"/>
    <x v="7"/>
    <n v="0"/>
    <n v="9.3900000000000008E-3"/>
    <n v="1"/>
  </r>
  <r>
    <s v="M0384"/>
    <s v="Cynthia Hendricks DDS"/>
    <s v="Exited"/>
    <s v="Male"/>
    <d v="1981-01-18T00:00:00"/>
    <d v="2016-02-04T00:00:00"/>
    <d v="2021-07-19T00:00:00"/>
    <n v="1463179"/>
    <n v="136591.24"/>
    <n v="82441.960000000006"/>
    <n v="16235.48"/>
    <n v="235268.68000000002"/>
    <n v="0"/>
    <s v="Okay"/>
    <s v="TRUE"/>
    <b v="1"/>
    <b v="1"/>
    <b v="1"/>
    <n v="35.06849315068493"/>
    <x v="11"/>
    <x v="28"/>
    <n v="3.2027397260273971"/>
    <x v="10"/>
    <n v="3999567.5600000005"/>
    <n v="2.9199999999999999E-3"/>
    <n v="0.13071484565521979"/>
  </r>
  <r>
    <s v="M0385"/>
    <s v="Shawn Odom"/>
    <s v="Dormant"/>
    <s v="Male"/>
    <d v="1977-03-22T00:00:00"/>
    <d v="2003-04-10T00:00:00"/>
    <d v="2017-05-05T00:00:00"/>
    <n v="1947106"/>
    <n v="145006.70000000001"/>
    <n v="153570.74"/>
    <m/>
    <n v="298577.44"/>
    <n v="0"/>
    <s v="Okay"/>
    <s v="TRUE"/>
    <b v="1"/>
    <b v="1"/>
    <b v="1"/>
    <n v="26.068493150684933"/>
    <x v="15"/>
    <x v="28"/>
    <n v="7.4109589041095889"/>
    <x v="14"/>
    <n v="3881506.72"/>
    <n v="4.1700000000000001E-3"/>
    <n v="0.25379495294068527"/>
  </r>
  <r>
    <s v="M0386"/>
    <s v="Antonio Fry"/>
    <s v="Exited"/>
    <s v="Female"/>
    <d v="1971-09-01T00:00:00"/>
    <d v="2017-01-18T00:00:00"/>
    <d v="2022-10-27T00:00:00"/>
    <n v="2195790"/>
    <n v="118080.39"/>
    <n v="197028.09"/>
    <n v="23128.28"/>
    <n v="338236.76"/>
    <n v="0"/>
    <s v="Okay"/>
    <s v="TRUE"/>
    <b v="1"/>
    <b v="1"/>
    <b v="1"/>
    <n v="45.413698630136984"/>
    <x v="29"/>
    <x v="33"/>
    <n v="1.9287671232876713"/>
    <x v="27"/>
    <n v="2367657.3200000003"/>
    <n v="4.7200000000000002E-3"/>
    <n v="0.60042196221026356"/>
  </r>
  <r>
    <s v="M0387"/>
    <s v="Jon Compton"/>
    <s v="Dormant"/>
    <s v="Female"/>
    <d v="1985-09-08T00:00:00"/>
    <d v="2022-06-27T00:00:00"/>
    <d v="2024-09-18T00:00:00"/>
    <n v="2207131"/>
    <n v="215223.31"/>
    <n v="146475.07"/>
    <m/>
    <n v="361698.38"/>
    <n v="0"/>
    <s v="Okay"/>
    <s v="TRUE"/>
    <b v="1"/>
    <b v="1"/>
    <b v="1"/>
    <n v="36.824657534246576"/>
    <x v="20"/>
    <x v="31"/>
    <n v="3.287671232876712E-2"/>
    <x v="19"/>
    <n v="7595665.9800000004"/>
    <n v="1.82E-3"/>
    <n v="6.6232193033918141E-2"/>
  </r>
  <r>
    <s v="M0388"/>
    <s v="Jason Hernandez"/>
    <s v="Active"/>
    <s v="Female"/>
    <d v="1967-05-14T00:00:00"/>
    <d v="2002-01-03T00:00:00"/>
    <d v="2020-04-23T00:00:00"/>
    <n v="2962714"/>
    <n v="246519.11"/>
    <n v="201201.27"/>
    <m/>
    <n v="447720.38"/>
    <n v="0"/>
    <s v="Okay"/>
    <s v="TRUE"/>
    <b v="1"/>
    <b v="1"/>
    <b v="1"/>
    <n v="34.665753424657531"/>
    <x v="14"/>
    <x v="30"/>
    <n v="4.441095890410959"/>
    <x v="13"/>
    <n v="1343161.1400000001"/>
    <n v="6.5300000000000002E-3"/>
    <n v="0.83911514819633914"/>
  </r>
  <r>
    <s v="M0389"/>
    <s v="Samuel Turner"/>
    <s v="Exited"/>
    <s v="Male"/>
    <d v="1969-07-28T00:00:00"/>
    <d v="2023-03-02T00:00:00"/>
    <d v="2024-02-24T00:00:00"/>
    <n v="2102053"/>
    <n v="191796.32"/>
    <n v="157098.5"/>
    <n v="17761.689999999999"/>
    <n v="366656.51"/>
    <n v="0"/>
    <s v="Okay"/>
    <s v="TRUE"/>
    <b v="1"/>
    <b v="1"/>
    <b v="1"/>
    <n v="53.630136986301373"/>
    <x v="23"/>
    <x v="7"/>
    <n v="0.6"/>
    <x v="21"/>
    <n v="1833282.55"/>
    <n v="8.6999999999999994E-3"/>
    <n v="0.73361217886501018"/>
  </r>
  <r>
    <s v="M0390"/>
    <s v="Kristina Faulkner"/>
    <s v="Deferred"/>
    <s v="Female"/>
    <d v="1979-09-03T00:00:00"/>
    <d v="2013-10-13T00:00:00"/>
    <d v="2016-01-24T00:00:00"/>
    <n v="1741748"/>
    <n v="164957"/>
    <n v="153470.12"/>
    <m/>
    <n v="318427.12"/>
    <n v="0"/>
    <s v="Okay"/>
    <s v="TRUE"/>
    <b v="1"/>
    <b v="1"/>
    <b v="1"/>
    <n v="34.134246575342466"/>
    <x v="6"/>
    <x v="11"/>
    <n v="8.6904109589041099"/>
    <x v="6"/>
    <n v="4776406.8"/>
    <n v="2.6099999999999999E-3"/>
    <n v="0.18896812676127156"/>
  </r>
  <r>
    <s v="M0391"/>
    <s v="David Rivera"/>
    <s v="Exited"/>
    <s v="Male"/>
    <d v="1965-02-17T00:00:00"/>
    <d v="2011-01-20T00:00:00"/>
    <d v="2017-05-13T00:00:00"/>
    <n v="821088"/>
    <n v="79211.710000000006"/>
    <n v="47540.32"/>
    <n v="49632.72"/>
    <n v="176384.75"/>
    <n v="0"/>
    <s v="Okay"/>
    <s v="TRUE"/>
    <b v="1"/>
    <b v="1"/>
    <b v="1"/>
    <n v="45.953424657534249"/>
    <x v="39"/>
    <x v="30"/>
    <n v="7.3890410958904109"/>
    <x v="34"/>
    <n v="176384.75"/>
    <n v="1.272E-2"/>
    <n v="0.93791599999999997"/>
  </r>
  <r>
    <s v="M0392"/>
    <s v="Nathaniel Lee"/>
    <s v="Exited"/>
    <s v="Male"/>
    <d v="1978-01-07T00:00:00"/>
    <d v="2008-08-01T00:00:00"/>
    <d v="2020-01-17T00:00:00"/>
    <n v="853283"/>
    <n v="80300.23"/>
    <n v="55542.99"/>
    <n v="44446.78"/>
    <n v="180290"/>
    <n v="0"/>
    <s v="Okay"/>
    <s v="TRUE"/>
    <b v="1"/>
    <b v="1"/>
    <b v="1"/>
    <n v="30.586301369863012"/>
    <x v="3"/>
    <x v="21"/>
    <n v="4.7068493150684931"/>
    <x v="3"/>
    <n v="2524060"/>
    <n v="3.81E-3"/>
    <n v="0.21490379504448404"/>
  </r>
  <r>
    <s v="M0393"/>
    <s v="Amanda Jones"/>
    <s v="Active"/>
    <s v="Female"/>
    <d v="1999-09-26T00:00:00"/>
    <d v="2020-05-24T00:00:00"/>
    <d v="2022-03-29T00:00:00"/>
    <n v="1350208"/>
    <n v="73074.64"/>
    <n v="112371.66"/>
    <n v="7330.43"/>
    <n v="192776.72999999998"/>
    <n v="0"/>
    <s v="Okay"/>
    <s v="TRUE"/>
    <b v="1"/>
    <b v="1"/>
    <b v="1"/>
    <n v="20.673972602739727"/>
    <x v="33"/>
    <x v="37"/>
    <n v="2.5095890410958903"/>
    <x v="30"/>
    <n v="6747185.5499999989"/>
    <n v="1.23E-3"/>
    <n v="2.8559451224600507E-3"/>
  </r>
  <r>
    <s v="M0394"/>
    <s v="Sean Cook"/>
    <s v="Dormant"/>
    <s v="Male"/>
    <d v="1960-10-17T00:00:00"/>
    <d v="2002-12-16T00:00:00"/>
    <d v="2009-06-03T00:00:00"/>
    <n v="2100325"/>
    <n v="173852.85"/>
    <n v="178915.98"/>
    <m/>
    <n v="352768.83"/>
    <n v="0"/>
    <s v="Okay"/>
    <s v="TRUE"/>
    <b v="1"/>
    <b v="1"/>
    <b v="1"/>
    <n v="42.19178082191781"/>
    <x v="21"/>
    <x v="40"/>
    <n v="15.336986301369864"/>
    <x v="7"/>
    <n v="0"/>
    <n v="1.883E-2"/>
    <n v="1"/>
  </r>
  <r>
    <s v="M0395"/>
    <s v="Autumn Key"/>
    <s v="Exited"/>
    <s v="Male"/>
    <d v="1974-05-04T00:00:00"/>
    <d v="2004-01-02T00:00:00"/>
    <d v="2024-07-26T00:00:00"/>
    <n v="856583"/>
    <n v="68255.94"/>
    <n v="65076.51"/>
    <n v="5362.82"/>
    <n v="138695.27000000002"/>
    <n v="0"/>
    <s v="Okay"/>
    <s v="TRUE"/>
    <b v="1"/>
    <b v="1"/>
    <b v="1"/>
    <n v="29.684931506849313"/>
    <x v="19"/>
    <x v="29"/>
    <n v="0.18082191780821918"/>
    <x v="18"/>
    <n v="1386952.7000000002"/>
    <n v="5.47E-3"/>
    <n v="0.41898499209083007"/>
  </r>
  <r>
    <s v="M0396"/>
    <s v="Jennifer Allen"/>
    <s v="Dormant"/>
    <s v="Male"/>
    <d v="1981-08-20T00:00:00"/>
    <d v="2022-02-19T00:00:00"/>
    <d v="2023-05-04T00:00:00"/>
    <n v="2071313"/>
    <n v="175443.42"/>
    <n v="153038.99"/>
    <m/>
    <n v="328482.41000000003"/>
    <n v="0"/>
    <s v="Okay"/>
    <s v="TRUE"/>
    <b v="1"/>
    <b v="1"/>
    <b v="1"/>
    <n v="40.528767123287672"/>
    <x v="11"/>
    <x v="9"/>
    <n v="1.4109589041095891"/>
    <x v="10"/>
    <n v="5584200.9700000007"/>
    <n v="2.9199999999999999E-3"/>
    <n v="0.13071484565521979"/>
  </r>
  <r>
    <s v="M0397"/>
    <s v="Joseph Howard"/>
    <s v="Active"/>
    <s v="Male"/>
    <d v="1977-07-20T00:00:00"/>
    <d v="2007-12-27T00:00:00"/>
    <d v="2024-11-26T00:00:00"/>
    <n v="732858"/>
    <n v="48125.01"/>
    <n v="68924.89"/>
    <m/>
    <n v="117049.9"/>
    <n v="0"/>
    <s v="Okay"/>
    <s v="TRUE"/>
    <b v="1"/>
    <b v="1"/>
    <b v="1"/>
    <n v="30.457534246575342"/>
    <x v="15"/>
    <x v="6"/>
    <n v="0.15616438356164383"/>
    <x v="14"/>
    <n v="1521648.7"/>
    <n v="4.1700000000000001E-3"/>
    <n v="0.25379495294068527"/>
  </r>
  <r>
    <s v="M0398"/>
    <s v="Robert Bowen"/>
    <s v="Deferred"/>
    <s v="Male"/>
    <d v="1981-07-17T00:00:00"/>
    <d v="2002-08-30T00:00:00"/>
    <d v="2015-04-10T00:00:00"/>
    <n v="586939"/>
    <n v="44915.75"/>
    <n v="29595.66"/>
    <n v="24804.47"/>
    <n v="99315.88"/>
    <n v="0"/>
    <s v="Okay"/>
    <s v="TRUE"/>
    <b v="1"/>
    <b v="1"/>
    <b v="1"/>
    <n v="21.134246575342466"/>
    <x v="11"/>
    <x v="15"/>
    <n v="9.4821917808219176"/>
    <x v="10"/>
    <n v="1688369.96"/>
    <n v="2.9199999999999999E-3"/>
    <n v="0.13071484565521979"/>
  </r>
  <r>
    <s v="M0399"/>
    <s v="Angel Shields"/>
    <s v="Deferred"/>
    <s v="Male"/>
    <d v="1969-09-05T00:00:00"/>
    <d v="1996-04-20T00:00:00"/>
    <d v="2005-03-04T00:00:00"/>
    <n v="2026836"/>
    <n v="163776.04999999999"/>
    <n v="146173.78"/>
    <m/>
    <n v="309949.82999999996"/>
    <n v="0"/>
    <s v="Okay"/>
    <s v="TRUE"/>
    <b v="1"/>
    <b v="1"/>
    <b v="1"/>
    <n v="26.641095890410959"/>
    <x v="23"/>
    <x v="34"/>
    <n v="19.589041095890412"/>
    <x v="21"/>
    <n v="1549749.15"/>
    <n v="8.6999999999999994E-3"/>
    <n v="0.73361217886501018"/>
  </r>
  <r>
    <s v="M0400"/>
    <s v="Lauren Cortez"/>
    <s v="Active"/>
    <s v="Male"/>
    <d v="1979-11-03T00:00:00"/>
    <d v="2000-12-08T00:00:00"/>
    <d v="2007-08-12T00:00:00"/>
    <n v="816558"/>
    <n v="64898.96"/>
    <n v="56507.12"/>
    <n v="19152.669999999998"/>
    <n v="140558.75"/>
    <n v="0"/>
    <s v="Okay"/>
    <s v="TRUE"/>
    <b v="1"/>
    <b v="1"/>
    <b v="1"/>
    <n v="21.112328767123287"/>
    <x v="2"/>
    <x v="1"/>
    <n v="17.147945205479452"/>
    <x v="2"/>
    <n v="2248940"/>
    <n v="3.1900000000000001E-3"/>
    <n v="0.15423253034769741"/>
  </r>
  <r>
    <s v="M0401"/>
    <s v="James Whitaker"/>
    <s v="Deferred"/>
    <s v="Male"/>
    <d v="1993-09-23T00:00:00"/>
    <d v="2014-06-27T00:00:00"/>
    <d v="2020-03-24T00:00:00"/>
    <n v="1461686"/>
    <n v="120195.94"/>
    <n v="91221.41"/>
    <n v="37453.08"/>
    <n v="248870.43"/>
    <n v="0"/>
    <s v="Okay"/>
    <s v="TRUE"/>
    <b v="1"/>
    <b v="1"/>
    <b v="1"/>
    <n v="20.772602739726029"/>
    <x v="17"/>
    <x v="5"/>
    <n v="4.5232876712328771"/>
    <x v="16"/>
    <n v="7217242.4699999997"/>
    <n v="1.4300000000000001E-3"/>
    <n v="1.0529348681165712E-2"/>
  </r>
  <r>
    <s v="M0402"/>
    <s v="Roberto Levy"/>
    <s v="Dormant"/>
    <s v="Male"/>
    <d v="1993-02-18T00:00:00"/>
    <d v="2011-06-06T00:00:00"/>
    <d v="2014-04-16T00:00:00"/>
    <n v="1565209"/>
    <n v="94338.72"/>
    <n v="125758.82"/>
    <m/>
    <n v="220097.54"/>
    <n v="0"/>
    <s v="Okay"/>
    <s v="TRUE"/>
    <b v="1"/>
    <b v="1"/>
    <b v="1"/>
    <n v="18.306849315068494"/>
    <x v="17"/>
    <x v="25"/>
    <n v="10.465753424657533"/>
    <x v="16"/>
    <n v="6382828.6600000001"/>
    <n v="1.4300000000000001E-3"/>
    <n v="1.0529348681165712E-2"/>
  </r>
  <r>
    <s v="M0403"/>
    <s v="Heather Taylor"/>
    <s v="Exited"/>
    <s v="Female"/>
    <d v="1978-12-10T00:00:00"/>
    <d v="2012-05-13T00:00:00"/>
    <d v="2015-06-30T00:00:00"/>
    <n v="528879"/>
    <n v="47170.76"/>
    <n v="47434.58"/>
    <m/>
    <n v="94605.34"/>
    <n v="0"/>
    <s v="Okay"/>
    <s v="TRUE"/>
    <b v="1"/>
    <b v="1"/>
    <b v="1"/>
    <n v="33.446575342465756"/>
    <x v="6"/>
    <x v="11"/>
    <n v="9.2602739726027394"/>
    <x v="6"/>
    <n v="1419080.0999999999"/>
    <n v="2.6099999999999999E-3"/>
    <n v="0.18896812676127156"/>
  </r>
  <r>
    <s v="M0404"/>
    <s v="Kimberly May"/>
    <s v="Exited"/>
    <s v="Male"/>
    <d v="1963-09-30T00:00:00"/>
    <d v="2013-07-30T00:00:00"/>
    <d v="2014-02-25T00:00:00"/>
    <n v="1311170"/>
    <n v="98310.38"/>
    <n v="104495.64"/>
    <n v="48996.36"/>
    <n v="251802.38"/>
    <n v="0"/>
    <s v="Okay"/>
    <s v="TRUE"/>
    <b v="1"/>
    <b v="1"/>
    <b v="1"/>
    <n v="49.865753424657534"/>
    <x v="8"/>
    <x v="29"/>
    <n v="10.602739726027398"/>
    <x v="7"/>
    <n v="0"/>
    <n v="1.546E-2"/>
    <n v="1"/>
  </r>
  <r>
    <s v="M0405"/>
    <s v="Angela Meyers"/>
    <s v="Dormant"/>
    <s v="Female"/>
    <d v="1963-01-19T00:00:00"/>
    <d v="2021-10-03T00:00:00"/>
    <d v="2021-10-12T00:00:00"/>
    <n v="853576"/>
    <n v="59188.59"/>
    <n v="78485.17"/>
    <n v="29586.03"/>
    <n v="167259.79"/>
    <n v="0"/>
    <s v="Okay"/>
    <s v="TRUE"/>
    <b v="1"/>
    <b v="1"/>
    <b v="1"/>
    <n v="58.745205479452054"/>
    <x v="8"/>
    <x v="20"/>
    <n v="2.9698630136986299"/>
    <x v="7"/>
    <n v="0"/>
    <n v="9.3900000000000008E-3"/>
    <n v="1"/>
  </r>
  <r>
    <s v="M0406"/>
    <s v="Ryan Hall"/>
    <s v="Deferred"/>
    <s v="Female"/>
    <d v="1970-01-10T00:00:00"/>
    <d v="1996-01-23T00:00:00"/>
    <d v="2003-07-03T00:00:00"/>
    <n v="606149"/>
    <n v="30813.26"/>
    <n v="32354.19"/>
    <m/>
    <n v="63167.45"/>
    <n v="0"/>
    <s v="Okay"/>
    <s v="TRUE"/>
    <b v="1"/>
    <b v="1"/>
    <b v="1"/>
    <n v="26.052054794520547"/>
    <x v="1"/>
    <x v="15"/>
    <n v="21.260273972602739"/>
    <x v="1"/>
    <n v="379004.69999999995"/>
    <n v="5.1000000000000004E-3"/>
    <n v="0.67029932638750866"/>
  </r>
  <r>
    <s v="M0407"/>
    <s v="Jacqueline Williamson"/>
    <s v="Active"/>
    <s v="Male"/>
    <d v="1983-09-14T00:00:00"/>
    <d v="2012-03-11T00:00:00"/>
    <d v="2023-05-29T00:00:00"/>
    <n v="1969228"/>
    <n v="148342.99"/>
    <n v="160351.35"/>
    <n v="23694.44"/>
    <n v="332388.77999999997"/>
    <n v="0"/>
    <s v="Okay"/>
    <s v="TRUE"/>
    <b v="1"/>
    <b v="1"/>
    <b v="1"/>
    <n v="28.509589041095889"/>
    <x v="26"/>
    <x v="31"/>
    <n v="1.3424657534246576"/>
    <x v="24"/>
    <n v="6315386.8199999994"/>
    <n v="2.49E-3"/>
    <n v="9.395290171873967E-2"/>
  </r>
  <r>
    <s v="M0408"/>
    <s v="Aaron Arnold Jr."/>
    <s v="Exited"/>
    <s v="Male"/>
    <d v="1995-10-11T00:00:00"/>
    <d v="2020-04-28T00:00:00"/>
    <d v="2022-08-29T00:00:00"/>
    <n v="2986608"/>
    <n v="229455.84"/>
    <n v="241324.95"/>
    <m/>
    <n v="470780.79000000004"/>
    <n v="0"/>
    <s v="Okay"/>
    <s v="TRUE"/>
    <b v="1"/>
    <b v="1"/>
    <b v="1"/>
    <n v="24.564383561643837"/>
    <x v="16"/>
    <x v="5"/>
    <n v="2.0904109589041098"/>
    <x v="15"/>
    <n v="15064985.280000001"/>
    <n v="1.33E-3"/>
    <n v="5.3690610318576004E-3"/>
  </r>
  <r>
    <s v="M0409"/>
    <s v="Donna Shaw"/>
    <s v="Dormant"/>
    <s v="Male"/>
    <d v="1989-01-18T00:00:00"/>
    <d v="2023-03-07T00:00:00"/>
    <d v="2023-07-24T00:00:00"/>
    <n v="2444567"/>
    <n v="234791.48"/>
    <n v="241317.07"/>
    <m/>
    <n v="476108.55000000005"/>
    <n v="0"/>
    <s v="Okay"/>
    <s v="TRUE"/>
    <b v="1"/>
    <b v="1"/>
    <b v="1"/>
    <n v="34.153424657534245"/>
    <x v="38"/>
    <x v="4"/>
    <n v="1.189041095890411"/>
    <x v="33"/>
    <n v="11902713.750000002"/>
    <n v="1.6800000000000001E-3"/>
    <n v="2.586227255317531E-2"/>
  </r>
  <r>
    <s v="M0410"/>
    <s v="Brent Hernandez"/>
    <s v="Dormant"/>
    <s v="Female"/>
    <d v="1972-10-23T00:00:00"/>
    <d v="2016-11-02T00:00:00"/>
    <d v="2021-04-25T00:00:00"/>
    <n v="2759695"/>
    <n v="225507.68"/>
    <n v="253136.68"/>
    <n v="7975.18"/>
    <n v="486619.54"/>
    <n v="0"/>
    <s v="Okay"/>
    <s v="TRUE"/>
    <b v="1"/>
    <b v="1"/>
    <b v="1"/>
    <n v="44.057534246575344"/>
    <x v="10"/>
    <x v="40"/>
    <n v="3.4356164383561643"/>
    <x v="9"/>
    <n v="4379575.8599999994"/>
    <n v="4.0499999999999998E-3"/>
    <n v="0.48225539904380665"/>
  </r>
  <r>
    <s v="M0411"/>
    <s v="Hector Norton"/>
    <s v="Exited"/>
    <s v="Male"/>
    <d v="1965-02-16T00:00:00"/>
    <d v="2008-06-11T00:00:00"/>
    <d v="2024-10-05T00:00:00"/>
    <n v="542875"/>
    <n v="33779.85"/>
    <n v="52241.61"/>
    <m/>
    <n v="86021.459999999992"/>
    <n v="0"/>
    <s v="Okay"/>
    <s v="TRUE"/>
    <b v="1"/>
    <b v="1"/>
    <b v="1"/>
    <n v="43.345205479452055"/>
    <x v="39"/>
    <x v="38"/>
    <n v="1.3698630136986301E-2"/>
    <x v="34"/>
    <n v="86021.459999999992"/>
    <n v="1.272E-2"/>
    <n v="0.93791599999999997"/>
  </r>
  <r>
    <s v="M0412"/>
    <s v="Karl Branch"/>
    <s v="Active"/>
    <s v="Female"/>
    <d v="1975-02-13T00:00:00"/>
    <d v="2005-12-15T00:00:00"/>
    <d v="2008-09-11T00:00:00"/>
    <n v="1036712"/>
    <n v="58027"/>
    <n v="88530.05"/>
    <n v="12372.47"/>
    <n v="158929.51999999999"/>
    <n v="0"/>
    <s v="Okay"/>
    <s v="TRUE"/>
    <b v="1"/>
    <b v="1"/>
    <b v="1"/>
    <n v="30.857534246575341"/>
    <x v="0"/>
    <x v="15"/>
    <n v="16.063013698630137"/>
    <x v="0"/>
    <n v="1748224.72"/>
    <n v="3.48E-3"/>
    <n v="0.36625918783018357"/>
  </r>
  <r>
    <s v="M0413"/>
    <s v="Shannon Malone"/>
    <s v="Dormant"/>
    <s v="Female"/>
    <d v="1966-02-10T00:00:00"/>
    <d v="2009-07-16T00:00:00"/>
    <d v="2015-12-28T00:00:00"/>
    <n v="1000293"/>
    <n v="68613.570000000007"/>
    <n v="87514.45"/>
    <n v="37982.11"/>
    <n v="194110.13"/>
    <n v="0"/>
    <s v="Okay"/>
    <s v="TRUE"/>
    <b v="1"/>
    <b v="1"/>
    <b v="1"/>
    <n v="43.457534246575342"/>
    <x v="4"/>
    <x v="39"/>
    <n v="8.7643835616438359"/>
    <x v="4"/>
    <n v="388220.26"/>
    <n v="7.1300000000000001E-3"/>
    <n v="0.88908482728674998"/>
  </r>
  <r>
    <s v="M0414"/>
    <s v="John Walsh"/>
    <s v="Active"/>
    <s v="Male"/>
    <d v="1971-05-31T00:00:00"/>
    <d v="1998-07-25T00:00:00"/>
    <d v="2015-07-28T00:00:00"/>
    <n v="1705138"/>
    <n v="154068.41"/>
    <n v="108445.12"/>
    <m/>
    <n v="262513.53000000003"/>
    <n v="0"/>
    <s v="Okay"/>
    <s v="TRUE"/>
    <b v="1"/>
    <b v="1"/>
    <b v="1"/>
    <n v="27.169863013698631"/>
    <x v="29"/>
    <x v="2"/>
    <n v="9.1835616438356169"/>
    <x v="27"/>
    <n v="1837594.7100000002"/>
    <n v="7.2399999999999999E-3"/>
    <n v="0.5852455749188441"/>
  </r>
  <r>
    <s v="M0415"/>
    <s v="Maria Rivera"/>
    <s v="Active"/>
    <s v="Female"/>
    <d v="1966-03-29T00:00:00"/>
    <d v="2013-09-20T00:00:00"/>
    <d v="2014-06-11T00:00:00"/>
    <n v="2209237"/>
    <n v="166883.76"/>
    <n v="116585.76"/>
    <n v="12509.66"/>
    <n v="295979.18"/>
    <n v="0"/>
    <s v="Okay"/>
    <s v="TRUE"/>
    <b v="1"/>
    <b v="1"/>
    <b v="1"/>
    <n v="47.512328767123286"/>
    <x v="4"/>
    <x v="40"/>
    <n v="10.312328767123288"/>
    <x v="4"/>
    <n v="591958.36"/>
    <n v="7.1300000000000001E-3"/>
    <n v="0.88908482728674998"/>
  </r>
  <r>
    <s v="M0416"/>
    <s v="Steven Schwartz"/>
    <s v="Deferred"/>
    <s v="Female"/>
    <d v="1980-04-27T00:00:00"/>
    <d v="2011-12-06T00:00:00"/>
    <d v="2016-07-16T00:00:00"/>
    <n v="731614"/>
    <n v="69293.66"/>
    <n v="61240.5"/>
    <m/>
    <n v="130534.16"/>
    <n v="0"/>
    <s v="Okay"/>
    <s v="TRUE"/>
    <b v="1"/>
    <b v="1"/>
    <b v="1"/>
    <n v="31.63013698630137"/>
    <x v="2"/>
    <x v="11"/>
    <n v="8.213698630136987"/>
    <x v="2"/>
    <n v="2088546.56"/>
    <n v="2.4499999999999999E-3"/>
    <n v="0.16022938162310044"/>
  </r>
  <r>
    <s v="M0417"/>
    <s v="Benjamin Frost"/>
    <s v="Active"/>
    <s v="Male"/>
    <d v="1996-09-14T00:00:00"/>
    <d v="2014-12-04T00:00:00"/>
    <d v="2015-06-26T00:00:00"/>
    <n v="351539"/>
    <n v="21875.42"/>
    <n v="25869.13"/>
    <n v="11753.81"/>
    <n v="59498.36"/>
    <n v="0"/>
    <s v="Okay"/>
    <s v="TRUE"/>
    <b v="1"/>
    <b v="1"/>
    <b v="1"/>
    <n v="18.232876712328768"/>
    <x v="16"/>
    <x v="44"/>
    <n v="9.2712328767123289"/>
    <x v="15"/>
    <n v="1903947.52"/>
    <n v="1.33E-3"/>
    <n v="5.3690610318576004E-3"/>
  </r>
  <r>
    <s v="M0418"/>
    <s v="Samuel Smith"/>
    <s v="Active"/>
    <s v="Female"/>
    <d v="1973-11-05T00:00:00"/>
    <d v="2015-09-22T00:00:00"/>
    <d v="2018-03-05T00:00:00"/>
    <n v="1241685"/>
    <n v="82063.09"/>
    <n v="87927.23"/>
    <n v="17206.61"/>
    <n v="187196.93"/>
    <n v="0"/>
    <s v="Okay"/>
    <s v="TRUE"/>
    <b v="1"/>
    <b v="1"/>
    <b v="1"/>
    <n v="41.906849315068492"/>
    <x v="19"/>
    <x v="2"/>
    <n v="6.5780821917808217"/>
    <x v="18"/>
    <n v="1871969.2999999998"/>
    <n v="3.7599999999999999E-3"/>
    <n v="0.43239790686906165"/>
  </r>
  <r>
    <s v="M0419"/>
    <s v="Michelle Sanders"/>
    <s v="Active"/>
    <s v="Female"/>
    <d v="1964-12-26T00:00:00"/>
    <d v="2005-12-07T00:00:00"/>
    <d v="2011-06-17T00:00:00"/>
    <n v="800803"/>
    <n v="60141.94"/>
    <n v="76154"/>
    <m/>
    <n v="136295.94"/>
    <n v="0"/>
    <s v="Okay"/>
    <s v="TRUE"/>
    <b v="1"/>
    <b v="1"/>
    <b v="1"/>
    <n v="40.975342465753428"/>
    <x v="39"/>
    <x v="35"/>
    <n v="13.298630136986301"/>
    <x v="34"/>
    <n v="136295.94"/>
    <n v="7.79E-3"/>
    <n v="0.94259950000000003"/>
  </r>
  <r>
    <s v="M0420"/>
    <s v="Lacey Atkinson"/>
    <s v="Active"/>
    <s v="Female"/>
    <d v="1978-07-14T00:00:00"/>
    <d v="2007-01-14T00:00:00"/>
    <d v="2020-02-05T00:00:00"/>
    <n v="589098"/>
    <n v="55286.59"/>
    <n v="54963.79"/>
    <n v="18981.400000000001"/>
    <n v="129231.78"/>
    <n v="0"/>
    <s v="Okay"/>
    <s v="TRUE"/>
    <b v="1"/>
    <b v="1"/>
    <b v="1"/>
    <n v="28.523287671232875"/>
    <x v="3"/>
    <x v="9"/>
    <n v="4.6547945205479451"/>
    <x v="3"/>
    <n v="1809244.92"/>
    <n v="2.8E-3"/>
    <n v="0.22289720495348328"/>
  </r>
  <r>
    <s v="M0421"/>
    <s v="Brenda Hinton"/>
    <s v="Active"/>
    <s v="Female"/>
    <d v="1965-02-01T00:00:00"/>
    <d v="2012-10-15T00:00:00"/>
    <d v="2018-09-03T00:00:00"/>
    <n v="333425"/>
    <n v="22821.599999999999"/>
    <n v="21532.5"/>
    <n v="38280.92"/>
    <n v="82635.01999999999"/>
    <n v="0"/>
    <s v="Okay"/>
    <s v="TRUE"/>
    <b v="1"/>
    <b v="1"/>
    <b v="1"/>
    <n v="47.734246575342468"/>
    <x v="39"/>
    <x v="3"/>
    <n v="6.0794520547945208"/>
    <x v="34"/>
    <n v="82635.01999999999"/>
    <n v="7.79E-3"/>
    <n v="0.94259950000000003"/>
  </r>
  <r>
    <s v="M0422"/>
    <s v="Jeffrey Roberson"/>
    <s v="Deferred"/>
    <s v="Female"/>
    <d v="1982-12-05T00:00:00"/>
    <d v="2016-05-04T00:00:00"/>
    <d v="2023-02-02T00:00:00"/>
    <n v="1844651"/>
    <n v="146805.71"/>
    <n v="137736.46"/>
    <n v="13794.01"/>
    <n v="298336.18"/>
    <n v="0"/>
    <s v="Okay"/>
    <s v="TRUE"/>
    <b v="1"/>
    <b v="1"/>
    <b v="1"/>
    <n v="33.435616438356163"/>
    <x v="26"/>
    <x v="28"/>
    <n v="1.6602739726027398"/>
    <x v="24"/>
    <n v="5668387.4199999999"/>
    <n v="2.0300000000000001E-3"/>
    <n v="9.7764606004482377E-2"/>
  </r>
  <r>
    <s v="M0423"/>
    <s v="Erin Walters"/>
    <s v="Deferred"/>
    <s v="Male"/>
    <d v="1990-05-30T00:00:00"/>
    <d v="2012-06-11T00:00:00"/>
    <d v="2016-04-28T00:00:00"/>
    <n v="326750"/>
    <n v="31570.54"/>
    <n v="16728.13"/>
    <n v="33617.379999999997"/>
    <n v="81916.049999999988"/>
    <n v="0"/>
    <s v="Okay"/>
    <s v="TRUE"/>
    <b v="1"/>
    <b v="1"/>
    <b v="1"/>
    <n v="22.049315068493151"/>
    <x v="40"/>
    <x v="16"/>
    <n v="8.4301369863013704"/>
    <x v="35"/>
    <n v="2129817.2999999998"/>
    <n v="1.6000000000000001E-3"/>
    <n v="2.065671433367219E-2"/>
  </r>
  <r>
    <s v="M0424"/>
    <s v="Todd Reynolds"/>
    <s v="Active"/>
    <s v="Female"/>
    <d v="1999-08-15T00:00:00"/>
    <d v="2018-03-25T00:00:00"/>
    <d v="2021-06-17T00:00:00"/>
    <n v="306132"/>
    <n v="26923.22"/>
    <n v="21066.09"/>
    <n v="18837.98"/>
    <n v="66827.289999999994"/>
    <n v="0"/>
    <s v="Okay"/>
    <s v="TRUE"/>
    <b v="1"/>
    <b v="1"/>
    <b v="1"/>
    <n v="18.621917808219177"/>
    <x v="33"/>
    <x v="25"/>
    <n v="3.2904109589041095"/>
    <x v="30"/>
    <n v="2338955.15"/>
    <n v="1.23E-3"/>
    <n v="2.8559451224600507E-3"/>
  </r>
  <r>
    <s v="M0425"/>
    <s v="Luke Yates"/>
    <s v="Deferred"/>
    <s v="Male"/>
    <d v="1964-10-02T00:00:00"/>
    <d v="1998-07-17T00:00:00"/>
    <d v="2007-08-29T00:00:00"/>
    <n v="2060835"/>
    <n v="153741.26999999999"/>
    <n v="109213.44"/>
    <n v="37024.36"/>
    <n v="299979.06999999995"/>
    <n v="0"/>
    <s v="Okay"/>
    <s v="TRUE"/>
    <b v="1"/>
    <b v="1"/>
    <b v="1"/>
    <n v="33.81095890410959"/>
    <x v="7"/>
    <x v="21"/>
    <n v="17.101369863013698"/>
    <x v="7"/>
    <n v="0"/>
    <n v="1.4019999999999999E-2"/>
    <n v="1"/>
  </r>
  <r>
    <s v="M0426"/>
    <s v="Michael Walters"/>
    <s v="Active"/>
    <s v="Male"/>
    <d v="1986-04-07T00:00:00"/>
    <d v="2006-07-11T00:00:00"/>
    <d v="2018-10-18T00:00:00"/>
    <n v="1270866"/>
    <n v="120559.91"/>
    <n v="96570.52"/>
    <n v="21762.14"/>
    <n v="238892.57"/>
    <n v="0"/>
    <s v="Okay"/>
    <s v="TRUE"/>
    <b v="1"/>
    <b v="1"/>
    <b v="1"/>
    <n v="20.273972602739725"/>
    <x v="42"/>
    <x v="26"/>
    <n v="5.956164383561644"/>
    <x v="37"/>
    <n v="5255636.54"/>
    <n v="2E-3"/>
    <n v="5.0781932619542995E-2"/>
  </r>
  <r>
    <s v="M0427"/>
    <s v="Aaron Parker"/>
    <s v="Active"/>
    <s v="Male"/>
    <d v="1984-03-29T00:00:00"/>
    <d v="2021-08-27T00:00:00"/>
    <d v="2022-10-20T00:00:00"/>
    <n v="2419917"/>
    <n v="137150.47"/>
    <n v="220207.96"/>
    <m/>
    <n v="357358.43"/>
    <n v="0"/>
    <s v="Okay"/>
    <s v="TRUE"/>
    <b v="1"/>
    <b v="1"/>
    <b v="1"/>
    <n v="37.438356164383563"/>
    <x v="5"/>
    <x v="12"/>
    <n v="1.9479452054794522"/>
    <x v="5"/>
    <n v="7147168.5999999996"/>
    <n v="2.3E-3"/>
    <n v="7.967628853806856E-2"/>
  </r>
  <r>
    <s v="M0428"/>
    <s v="Brandon Jordan"/>
    <s v="Active"/>
    <s v="Female"/>
    <d v="1979-08-26T00:00:00"/>
    <d v="2014-08-17T00:00:00"/>
    <d v="2023-05-06T00:00:00"/>
    <n v="848230"/>
    <n v="52453.34"/>
    <n v="53480.52"/>
    <n v="41036.76"/>
    <n v="146970.62"/>
    <n v="0"/>
    <s v="Okay"/>
    <s v="TRUE"/>
    <b v="1"/>
    <b v="1"/>
    <b v="1"/>
    <n v="35"/>
    <x v="6"/>
    <x v="19"/>
    <n v="1.4054794520547946"/>
    <x v="6"/>
    <n v="2204559.2999999998"/>
    <n v="2.6099999999999999E-3"/>
    <n v="0.18896812676127156"/>
  </r>
  <r>
    <s v="M0429"/>
    <s v="Alexander Gomez"/>
    <s v="Dormant"/>
    <s v="Female"/>
    <d v="1966-01-31T00:00:00"/>
    <d v="2016-01-23T00:00:00"/>
    <d v="2021-07-30T00:00:00"/>
    <n v="2199004"/>
    <n v="139851.79999999999"/>
    <n v="118162.1"/>
    <m/>
    <n v="258013.9"/>
    <n v="0"/>
    <s v="Okay"/>
    <s v="TRUE"/>
    <b v="1"/>
    <b v="1"/>
    <b v="1"/>
    <n v="50.010958904109586"/>
    <x v="4"/>
    <x v="22"/>
    <n v="3.1726027397260275"/>
    <x v="4"/>
    <n v="516027.8"/>
    <n v="7.1300000000000001E-3"/>
    <n v="0.88908482728674998"/>
  </r>
  <r>
    <s v="M0430"/>
    <s v="Alexandria Gutierrez"/>
    <s v="Active"/>
    <s v="Male"/>
    <d v="1965-07-07T00:00:00"/>
    <d v="2020-05-31T00:00:00"/>
    <d v="2022-06-24T00:00:00"/>
    <n v="743160"/>
    <n v="43265.85"/>
    <n v="54475.68"/>
    <n v="29116.6"/>
    <n v="126858.13"/>
    <n v="0"/>
    <s v="Okay"/>
    <s v="TRUE"/>
    <b v="1"/>
    <b v="1"/>
    <b v="1"/>
    <n v="54.936986301369863"/>
    <x v="39"/>
    <x v="32"/>
    <n v="2.2712328767123289"/>
    <x v="34"/>
    <n v="126858.13"/>
    <n v="1.272E-2"/>
    <n v="0.93791599999999997"/>
  </r>
  <r>
    <s v="M0431"/>
    <s v="Carolyn James"/>
    <s v="Deferred"/>
    <s v="Female"/>
    <d v="1969-03-13T00:00:00"/>
    <d v="2004-11-25T00:00:00"/>
    <d v="2015-02-23T00:00:00"/>
    <n v="1593136"/>
    <n v="116565.51"/>
    <n v="147562.79999999999"/>
    <m/>
    <n v="264128.31"/>
    <n v="0"/>
    <s v="Okay"/>
    <s v="TRUE"/>
    <b v="1"/>
    <b v="1"/>
    <b v="1"/>
    <n v="35.728767123287675"/>
    <x v="23"/>
    <x v="8"/>
    <n v="9.6082191780821926"/>
    <x v="21"/>
    <n v="1320641.55"/>
    <n v="5.5300000000000002E-3"/>
    <n v="0.74859486312137291"/>
  </r>
  <r>
    <s v="M0432"/>
    <s v="Charles Jackson"/>
    <s v="Dormant"/>
    <s v="Male"/>
    <d v="1978-07-13T00:00:00"/>
    <d v="2010-01-29T00:00:00"/>
    <d v="2015-03-06T00:00:00"/>
    <n v="1201862"/>
    <n v="110326.41"/>
    <n v="79791.240000000005"/>
    <m/>
    <n v="190117.65000000002"/>
    <n v="0"/>
    <s v="Okay"/>
    <s v="TRUE"/>
    <b v="1"/>
    <b v="1"/>
    <b v="1"/>
    <n v="31.56986301369863"/>
    <x v="3"/>
    <x v="11"/>
    <n v="9.5780821917808225"/>
    <x v="3"/>
    <n v="2661647.1000000006"/>
    <n v="3.81E-3"/>
    <n v="0.21490379504448404"/>
  </r>
  <r>
    <s v="M0433"/>
    <s v="Mr. David Wright"/>
    <s v="Deferred"/>
    <s v="Female"/>
    <d v="1993-06-28T00:00:00"/>
    <d v="2015-12-15T00:00:00"/>
    <d v="2019-04-13T00:00:00"/>
    <n v="1961969"/>
    <n v="148468.04999999999"/>
    <n v="164529.09"/>
    <m/>
    <n v="312997.14"/>
    <n v="0"/>
    <s v="Okay"/>
    <s v="TRUE"/>
    <b v="1"/>
    <b v="1"/>
    <b v="1"/>
    <n v="22.479452054794521"/>
    <x v="17"/>
    <x v="16"/>
    <n v="5.4712328767123291"/>
    <x v="16"/>
    <n v="9076917.0600000005"/>
    <n v="1.3500000000000001E-3"/>
    <n v="1.0978062858012181E-2"/>
  </r>
  <r>
    <s v="M0434"/>
    <s v="Chad Smith"/>
    <s v="Deferred"/>
    <s v="Male"/>
    <d v="1986-09-04T00:00:00"/>
    <d v="2007-01-20T00:00:00"/>
    <d v="2019-12-24T00:00:00"/>
    <n v="1996143"/>
    <n v="185102.47"/>
    <n v="155295.31"/>
    <n v="9262.64"/>
    <n v="349660.42000000004"/>
    <n v="0"/>
    <s v="Okay"/>
    <s v="TRUE"/>
    <b v="1"/>
    <b v="1"/>
    <b v="1"/>
    <n v="20.391780821917809"/>
    <x v="42"/>
    <x v="15"/>
    <n v="4.7726027397260271"/>
    <x v="37"/>
    <n v="7692529.2400000012"/>
    <n v="2E-3"/>
    <n v="5.0781932619542995E-2"/>
  </r>
  <r>
    <s v="M0435"/>
    <s v="Erin Cook"/>
    <s v="Active"/>
    <s v="Male"/>
    <d v="1982-03-13T00:00:00"/>
    <d v="2000-05-19T00:00:00"/>
    <d v="2010-08-08T00:00:00"/>
    <n v="809411"/>
    <n v="40954.449999999997"/>
    <n v="74076.17"/>
    <n v="10882.19"/>
    <n v="125912.81"/>
    <n v="0"/>
    <s v="Okay"/>
    <s v="TRUE"/>
    <b v="1"/>
    <b v="1"/>
    <b v="1"/>
    <n v="18.197260273972603"/>
    <x v="32"/>
    <x v="41"/>
    <n v="14.156164383561643"/>
    <x v="29"/>
    <n v="2266430.58"/>
    <n v="2.6900000000000001E-3"/>
    <n v="0.11080873931234618"/>
  </r>
  <r>
    <s v="M0436"/>
    <s v="Travis Harris"/>
    <s v="Exited"/>
    <s v="Female"/>
    <d v="1981-02-17T00:00:00"/>
    <d v="2001-10-17T00:00:00"/>
    <d v="2015-05-06T00:00:00"/>
    <n v="2943659"/>
    <n v="285177.99"/>
    <n v="159552.12"/>
    <n v="46284.29"/>
    <n v="491014.39999999997"/>
    <n v="0"/>
    <s v="Okay"/>
    <s v="TRUE"/>
    <b v="1"/>
    <b v="1"/>
    <b v="1"/>
    <n v="20.676712328767124"/>
    <x v="11"/>
    <x v="4"/>
    <n v="9.4109589041095898"/>
    <x v="10"/>
    <n v="8347244.7999999998"/>
    <n v="2.2899999999999999E-3"/>
    <n v="0.135883087888306"/>
  </r>
  <r>
    <s v="M0437"/>
    <s v="Doris Neal"/>
    <s v="Active"/>
    <s v="Male"/>
    <d v="1993-03-01T00:00:00"/>
    <d v="2015-05-06T00:00:00"/>
    <d v="2019-06-20T00:00:00"/>
    <n v="570415"/>
    <n v="34160.74"/>
    <n v="46944.78"/>
    <n v="9139.0400000000009"/>
    <n v="90244.56"/>
    <n v="0"/>
    <s v="Okay"/>
    <s v="TRUE"/>
    <b v="1"/>
    <b v="1"/>
    <b v="1"/>
    <n v="22.194520547945206"/>
    <x v="17"/>
    <x v="5"/>
    <n v="5.2849315068493148"/>
    <x v="16"/>
    <n v="2617092.2399999998"/>
    <n v="1.4300000000000001E-3"/>
    <n v="1.0529348681165712E-2"/>
  </r>
  <r>
    <s v="M0438"/>
    <s v="Douglas Hartman"/>
    <s v="Dormant"/>
    <s v="Male"/>
    <d v="1966-08-03T00:00:00"/>
    <d v="1999-08-17T00:00:00"/>
    <d v="2018-10-23T00:00:00"/>
    <n v="479081"/>
    <n v="46525.49"/>
    <n v="25167.03"/>
    <n v="24492.04"/>
    <n v="96184.56"/>
    <n v="0"/>
    <s v="Okay"/>
    <s v="TRUE"/>
    <b v="1"/>
    <b v="1"/>
    <b v="1"/>
    <n v="33.060273972602737"/>
    <x v="4"/>
    <x v="30"/>
    <n v="5.9424657534246572"/>
    <x v="4"/>
    <n v="192369.12"/>
    <n v="1.155E-2"/>
    <n v="0.88072891668999997"/>
  </r>
  <r>
    <s v="M0439"/>
    <s v="Zachary White"/>
    <s v="Exited"/>
    <s v="Female"/>
    <d v="1997-03-08T00:00:00"/>
    <d v="2017-08-31T00:00:00"/>
    <d v="2021-05-29T00:00:00"/>
    <n v="423657"/>
    <n v="29290.15"/>
    <n v="30220.81"/>
    <n v="45873.69"/>
    <n v="105384.65000000001"/>
    <n v="0"/>
    <s v="Okay"/>
    <s v="TRUE"/>
    <b v="1"/>
    <b v="1"/>
    <b v="1"/>
    <n v="20.495890410958904"/>
    <x v="41"/>
    <x v="10"/>
    <n v="3.3424657534246576"/>
    <x v="36"/>
    <n v="3477693.45"/>
    <n v="1.2600000000000001E-3"/>
    <n v="4.4734568693948198E-3"/>
  </r>
  <r>
    <s v="M0440"/>
    <s v="Michael Gonzales"/>
    <s v="Dormant"/>
    <s v="Female"/>
    <d v="1979-07-30T00:00:00"/>
    <d v="2024-01-13T00:00:00"/>
    <d v="2024-10-08T00:00:00"/>
    <n v="2170707"/>
    <n v="204418.06"/>
    <n v="112296.04"/>
    <n v="16060.32"/>
    <n v="332774.42"/>
    <n v="0"/>
    <s v="Okay"/>
    <s v="TRUE"/>
    <b v="1"/>
    <b v="1"/>
    <b v="1"/>
    <n v="44.487671232876714"/>
    <x v="6"/>
    <x v="8"/>
    <n v="2.1917808219178082E-2"/>
    <x v="6"/>
    <n v="4991616.3"/>
    <n v="2.6099999999999999E-3"/>
    <n v="0.18896812676127156"/>
  </r>
  <r>
    <s v="M0441"/>
    <s v="Ryan Pope"/>
    <s v="Dormant"/>
    <s v="Female"/>
    <d v="1975-09-23T00:00:00"/>
    <d v="2000-06-26T00:00:00"/>
    <d v="2022-01-12T00:00:00"/>
    <n v="2028020"/>
    <n v="190915.63"/>
    <n v="149975.22"/>
    <m/>
    <n v="340890.85"/>
    <n v="0"/>
    <s v="Okay"/>
    <s v="TRUE"/>
    <b v="1"/>
    <b v="1"/>
    <b v="1"/>
    <n v="24.775342465753425"/>
    <x v="0"/>
    <x v="35"/>
    <n v="2.7178082191780821"/>
    <x v="0"/>
    <n v="3749799.3499999996"/>
    <n v="3.48E-3"/>
    <n v="0.36625918783018357"/>
  </r>
  <r>
    <s v="M0442"/>
    <s v="David Moore"/>
    <s v="Exited"/>
    <s v="Male"/>
    <d v="1988-07-17T00:00:00"/>
    <d v="2022-08-07T00:00:00"/>
    <d v="2024-03-14T00:00:00"/>
    <n v="2058398"/>
    <n v="123448.08"/>
    <n v="193968.25"/>
    <n v="33383.949999999997"/>
    <n v="350800.28"/>
    <n v="0"/>
    <s v="Okay"/>
    <s v="TRUE"/>
    <b v="1"/>
    <b v="1"/>
    <b v="1"/>
    <n v="34.079452054794523"/>
    <x v="35"/>
    <x v="34"/>
    <n v="0.54794520547945202"/>
    <x v="31"/>
    <n v="8419206.7200000007"/>
    <n v="1.7700000000000001E-3"/>
    <n v="3.2382242859473047E-2"/>
  </r>
  <r>
    <s v="M0443"/>
    <s v="William Mendoza"/>
    <s v="Active"/>
    <s v="Female"/>
    <d v="1987-01-10T00:00:00"/>
    <d v="2013-12-06T00:00:00"/>
    <d v="2022-07-19T00:00:00"/>
    <n v="1806225"/>
    <n v="133632.15"/>
    <n v="160883.63"/>
    <n v="30454.3"/>
    <n v="324970.08"/>
    <n v="0"/>
    <s v="Okay"/>
    <s v="TRUE"/>
    <b v="1"/>
    <b v="1"/>
    <b v="1"/>
    <n v="26.923287671232877"/>
    <x v="28"/>
    <x v="34"/>
    <n v="2.2027397260273971"/>
    <x v="26"/>
    <n v="7474311.8400000008"/>
    <n v="1.65E-3"/>
    <n v="4.2245451060005455E-2"/>
  </r>
  <r>
    <s v="M0444"/>
    <s v="Sheila Barnes"/>
    <s v="Dormant"/>
    <s v="Female"/>
    <d v="1962-04-02T00:00:00"/>
    <d v="2022-08-27T00:00:00"/>
    <d v="2024-03-07T00:00:00"/>
    <n v="1434289"/>
    <n v="84609.85"/>
    <n v="94582.58"/>
    <m/>
    <n v="179192.43"/>
    <n v="0"/>
    <s v="Okay"/>
    <s v="TRUE"/>
    <b v="1"/>
    <b v="1"/>
    <b v="1"/>
    <n v="60.443835616438356"/>
    <x v="37"/>
    <x v="43"/>
    <n v="0.56712328767123288"/>
    <x v="7"/>
    <n v="0"/>
    <n v="1.0319999999999999E-2"/>
    <n v="1"/>
  </r>
  <r>
    <s v="M0445"/>
    <s v="Robin Wheeler"/>
    <s v="Dormant"/>
    <s v="Male"/>
    <d v="1965-07-14T00:00:00"/>
    <d v="1999-06-22T00:00:00"/>
    <d v="2007-12-01T00:00:00"/>
    <n v="2278387"/>
    <n v="174231.93"/>
    <n v="201277.51"/>
    <n v="48829.09"/>
    <n v="424338.53"/>
    <n v="0"/>
    <s v="Okay"/>
    <s v="TRUE"/>
    <b v="1"/>
    <b v="1"/>
    <b v="1"/>
    <n v="33.961643835616435"/>
    <x v="39"/>
    <x v="21"/>
    <n v="16.843835616438355"/>
    <x v="34"/>
    <n v="424338.53"/>
    <n v="1.272E-2"/>
    <n v="0.93791599999999997"/>
  </r>
  <r>
    <s v="M0446"/>
    <s v="Heather Holland"/>
    <s v="Active"/>
    <s v="Male"/>
    <d v="1962-10-07T00:00:00"/>
    <d v="2014-11-30T00:00:00"/>
    <d v="2021-09-17T00:00:00"/>
    <n v="1311468"/>
    <n v="83050.48"/>
    <n v="119099.99"/>
    <n v="7515.89"/>
    <n v="209666.36000000002"/>
    <n v="0"/>
    <s v="Okay"/>
    <s v="TRUE"/>
    <b v="1"/>
    <b v="1"/>
    <b v="1"/>
    <n v="52.183561643835617"/>
    <x v="37"/>
    <x v="20"/>
    <n v="3.0383561643835617"/>
    <x v="7"/>
    <n v="0"/>
    <n v="1.7059999999999999E-2"/>
    <n v="1"/>
  </r>
  <r>
    <s v="M0447"/>
    <s v="Erin Hogan"/>
    <s v="Deferred"/>
    <s v="Female"/>
    <d v="1966-12-17T00:00:00"/>
    <d v="1996-02-10T00:00:00"/>
    <d v="1999-06-19T00:00:00"/>
    <n v="1788158"/>
    <n v="173022.71"/>
    <n v="178059.58"/>
    <m/>
    <n v="351082.29"/>
    <n v="0"/>
    <s v="Okay"/>
    <s v="TRUE"/>
    <b v="1"/>
    <b v="1"/>
    <b v="1"/>
    <n v="29.169863013698631"/>
    <x v="14"/>
    <x v="26"/>
    <n v="25.301369863013697"/>
    <x v="13"/>
    <n v="1053246.8699999999"/>
    <n v="6.5300000000000002E-3"/>
    <n v="0.83911514819633914"/>
  </r>
  <r>
    <s v="M0448"/>
    <s v="Jorge Stone"/>
    <s v="Deferred"/>
    <s v="Female"/>
    <d v="1999-04-03T00:00:00"/>
    <d v="2019-02-23T00:00:00"/>
    <d v="2024-01-15T00:00:00"/>
    <n v="1804845"/>
    <n v="172721.86"/>
    <n v="92787.67"/>
    <n v="47640.14"/>
    <n v="313149.67"/>
    <n v="0"/>
    <s v="Okay"/>
    <s v="TRUE"/>
    <b v="1"/>
    <b v="1"/>
    <b v="1"/>
    <n v="19.906849315068492"/>
    <x v="33"/>
    <x v="10"/>
    <n v="0.70958904109589038"/>
    <x v="30"/>
    <n v="10960238.449999999"/>
    <n v="1.23E-3"/>
    <n v="2.8559451224600507E-3"/>
  </r>
  <r>
    <s v="M0449"/>
    <s v="James Ford"/>
    <s v="Deferred"/>
    <s v="Male"/>
    <d v="1999-10-21T00:00:00"/>
    <d v="2019-03-30T00:00:00"/>
    <d v="2023-07-01T00:00:00"/>
    <n v="2364548"/>
    <n v="182321.38"/>
    <n v="138983.01999999999"/>
    <m/>
    <n v="321304.40000000002"/>
    <n v="0"/>
    <s v="Okay"/>
    <s v="TRUE"/>
    <b v="1"/>
    <b v="1"/>
    <b v="1"/>
    <n v="19.452054794520549"/>
    <x v="25"/>
    <x v="36"/>
    <n v="1.252054794520548"/>
    <x v="23"/>
    <n v="11566958.4"/>
    <n v="1.2600000000000001E-3"/>
    <n v="2.1878854460561687E-3"/>
  </r>
  <r>
    <s v="M0450"/>
    <s v="Zachary Webb"/>
    <s v="Active"/>
    <s v="Male"/>
    <d v="1979-11-09T00:00:00"/>
    <d v="2009-11-26T00:00:00"/>
    <d v="2011-05-13T00:00:00"/>
    <n v="2823556"/>
    <n v="172068.77"/>
    <n v="215500.64"/>
    <m/>
    <n v="387569.41000000003"/>
    <n v="0"/>
    <s v="Okay"/>
    <s v="TRUE"/>
    <b v="1"/>
    <b v="1"/>
    <b v="1"/>
    <n v="30.068493150684933"/>
    <x v="2"/>
    <x v="27"/>
    <n v="13.394520547945206"/>
    <x v="2"/>
    <n v="6201110.5600000005"/>
    <n v="3.1900000000000001E-3"/>
    <n v="0.15423253034769741"/>
  </r>
  <r>
    <s v="M0451"/>
    <s v="Todd Thomas"/>
    <s v="Deferred"/>
    <s v="Male"/>
    <d v="1980-12-22T00:00:00"/>
    <d v="2007-06-04T00:00:00"/>
    <d v="2022-11-30T00:00:00"/>
    <n v="1729247"/>
    <n v="148450.46"/>
    <n v="165902.29999999999"/>
    <n v="19561.5"/>
    <n v="333914.26"/>
    <n v="0"/>
    <s v="Okay"/>
    <s v="TRUE"/>
    <b v="1"/>
    <b v="1"/>
    <b v="1"/>
    <n v="26.465753424657535"/>
    <x v="11"/>
    <x v="9"/>
    <n v="1.8356164383561644"/>
    <x v="10"/>
    <n v="5676542.4199999999"/>
    <n v="2.9199999999999999E-3"/>
    <n v="0.13071484565521979"/>
  </r>
  <r>
    <s v="M0452"/>
    <s v="Kelly Bailey"/>
    <s v="Active"/>
    <s v="Male"/>
    <d v="1966-05-24T00:00:00"/>
    <d v="2010-08-29T00:00:00"/>
    <d v="2022-12-10T00:00:00"/>
    <n v="2760417"/>
    <n v="235283.64"/>
    <n v="157571.87"/>
    <m/>
    <n v="392855.51"/>
    <n v="0"/>
    <s v="Okay"/>
    <s v="TRUE"/>
    <b v="1"/>
    <b v="1"/>
    <b v="1"/>
    <n v="44.295890410958904"/>
    <x v="4"/>
    <x v="14"/>
    <n v="1.8082191780821917"/>
    <x v="4"/>
    <n v="785711.02"/>
    <n v="1.155E-2"/>
    <n v="0.88072891668999997"/>
  </r>
  <r>
    <s v="M0453"/>
    <s v="Emma Evans"/>
    <s v="Dormant"/>
    <s v="Male"/>
    <d v="1967-08-01T00:00:00"/>
    <d v="1996-07-08T00:00:00"/>
    <d v="2008-03-10T00:00:00"/>
    <n v="1866953"/>
    <n v="159114.62"/>
    <n v="155156.82"/>
    <n v="20145.25"/>
    <n v="334416.69"/>
    <n v="0"/>
    <s v="Okay"/>
    <s v="TRUE"/>
    <b v="1"/>
    <b v="1"/>
    <b v="1"/>
    <n v="28.956164383561642"/>
    <x v="14"/>
    <x v="28"/>
    <n v="16.56986301369863"/>
    <x v="13"/>
    <n v="1003250.0700000001"/>
    <n v="1.0500000000000001E-2"/>
    <n v="0.82790719991151729"/>
  </r>
  <r>
    <s v="M0454"/>
    <s v="Megan Martin"/>
    <s v="Dormant"/>
    <s v="Male"/>
    <d v="1976-05-07T00:00:00"/>
    <d v="2013-04-22T00:00:00"/>
    <d v="2016-04-10T00:00:00"/>
    <n v="960619"/>
    <n v="83206.509999999995"/>
    <n v="69014.149999999994"/>
    <n v="26924"/>
    <n v="179144.65999999997"/>
    <n v="0"/>
    <s v="Okay"/>
    <s v="TRUE"/>
    <b v="1"/>
    <b v="1"/>
    <b v="1"/>
    <n v="36.983561643835614"/>
    <x v="22"/>
    <x v="31"/>
    <n v="8.4794520547945211"/>
    <x v="20"/>
    <n v="2149735.92"/>
    <n v="4.5500000000000002E-3"/>
    <n v="0.29983259951726382"/>
  </r>
  <r>
    <s v="M0455"/>
    <s v="Erin Simmons"/>
    <s v="Dormant"/>
    <s v="Male"/>
    <d v="1973-03-12T00:00:00"/>
    <d v="2003-08-22T00:00:00"/>
    <d v="2017-06-02T00:00:00"/>
    <n v="2657103"/>
    <n v="224998.22"/>
    <n v="256257.02"/>
    <n v="15045.67"/>
    <n v="496300.91"/>
    <n v="0"/>
    <s v="Okay"/>
    <s v="TRUE"/>
    <b v="1"/>
    <b v="1"/>
    <b v="1"/>
    <n v="30.465753424657535"/>
    <x v="10"/>
    <x v="2"/>
    <n v="7.3342465753424655"/>
    <x v="9"/>
    <n v="4466708.1899999995"/>
    <n v="6.0000000000000001E-3"/>
    <n v="0.46809938372992504"/>
  </r>
  <r>
    <s v="M0456"/>
    <s v="Charlotte Sandoval"/>
    <s v="Deferred"/>
    <s v="Female"/>
    <d v="1968-09-02T00:00:00"/>
    <d v="1996-09-28T00:00:00"/>
    <d v="2021-10-30T00:00:00"/>
    <n v="1586909"/>
    <n v="137584.60999999999"/>
    <n v="102714.05"/>
    <m/>
    <n v="240298.65999999997"/>
    <n v="0"/>
    <s v="Okay"/>
    <s v="TRUE"/>
    <b v="1"/>
    <b v="1"/>
    <b v="1"/>
    <n v="28.090410958904108"/>
    <x v="27"/>
    <x v="3"/>
    <n v="2.9205479452054797"/>
    <x v="25"/>
    <n v="961194.6399999999"/>
    <n v="6.0000000000000001E-3"/>
    <n v="0.79237643444180317"/>
  </r>
  <r>
    <s v="M0457"/>
    <s v="Christina Vargas"/>
    <s v="Active"/>
    <s v="Female"/>
    <d v="1968-03-18T00:00:00"/>
    <d v="1995-11-26T00:00:00"/>
    <d v="2019-11-18T00:00:00"/>
    <n v="2680195"/>
    <n v="138349.35"/>
    <n v="214735.7"/>
    <n v="48538.93"/>
    <n v="401623.98000000004"/>
    <n v="0"/>
    <s v="Okay"/>
    <s v="TRUE"/>
    <b v="1"/>
    <b v="1"/>
    <b v="1"/>
    <n v="27.709589041095889"/>
    <x v="27"/>
    <x v="33"/>
    <n v="4.8712328767123285"/>
    <x v="25"/>
    <n v="1606495.9200000002"/>
    <n v="6.0000000000000001E-3"/>
    <n v="0.79237643444180317"/>
  </r>
  <r>
    <s v="M0458"/>
    <s v="Donald Padilla"/>
    <s v="Deferred"/>
    <s v="Male"/>
    <d v="1964-01-04T00:00:00"/>
    <d v="2015-05-25T00:00:00"/>
    <d v="2017-02-15T00:00:00"/>
    <n v="2381150"/>
    <n v="135802.15"/>
    <n v="207796.21"/>
    <m/>
    <n v="343598.36"/>
    <n v="0"/>
    <s v="Okay"/>
    <s v="TRUE"/>
    <b v="1"/>
    <b v="1"/>
    <b v="1"/>
    <n v="51.421917808219177"/>
    <x v="7"/>
    <x v="3"/>
    <n v="7.6273972602739724"/>
    <x v="7"/>
    <n v="0"/>
    <n v="1.4019999999999999E-2"/>
    <n v="1"/>
  </r>
  <r>
    <s v="M0459"/>
    <s v="Kimberly Diaz"/>
    <s v="Dormant"/>
    <s v="Male"/>
    <d v="1973-02-28T00:00:00"/>
    <d v="2011-04-27T00:00:00"/>
    <d v="2013-04-04T00:00:00"/>
    <n v="2968360"/>
    <n v="279815.46000000002"/>
    <n v="161586.54"/>
    <n v="33759.620000000003"/>
    <n v="475161.62"/>
    <n v="0"/>
    <s v="Okay"/>
    <s v="TRUE"/>
    <b v="1"/>
    <b v="1"/>
    <b v="1"/>
    <n v="38.183561643835617"/>
    <x v="10"/>
    <x v="28"/>
    <n v="11.498630136986302"/>
    <x v="9"/>
    <n v="4276454.58"/>
    <n v="6.0000000000000001E-3"/>
    <n v="0.46809938372992504"/>
  </r>
  <r>
    <s v="M0460"/>
    <s v="Scott Rose"/>
    <s v="Dormant"/>
    <s v="Female"/>
    <d v="1981-01-28T00:00:00"/>
    <d v="2016-01-23T00:00:00"/>
    <d v="2022-09-02T00:00:00"/>
    <n v="347796"/>
    <n v="22001.79"/>
    <n v="21729.27"/>
    <m/>
    <n v="43731.06"/>
    <n v="0"/>
    <s v="Okay"/>
    <s v="TRUE"/>
    <b v="1"/>
    <b v="1"/>
    <b v="1"/>
    <n v="35.008219178082193"/>
    <x v="11"/>
    <x v="9"/>
    <n v="2.0794520547945203"/>
    <x v="10"/>
    <n v="743428.02"/>
    <n v="2.2899999999999999E-3"/>
    <n v="0.135883087888306"/>
  </r>
  <r>
    <s v="M0461"/>
    <s v="Laurie Bailey"/>
    <s v="Dormant"/>
    <s v="Male"/>
    <d v="1990-11-28T00:00:00"/>
    <d v="2016-10-03T00:00:00"/>
    <d v="2018-03-23T00:00:00"/>
    <n v="305373"/>
    <n v="16003.8"/>
    <n v="21959.68"/>
    <n v="12485.23"/>
    <n v="50448.709999999992"/>
    <n v="0"/>
    <s v="Okay"/>
    <s v="TRUE"/>
    <b v="1"/>
    <b v="1"/>
    <b v="1"/>
    <n v="25.865753424657534"/>
    <x v="13"/>
    <x v="1"/>
    <n v="6.5287671232876709"/>
    <x v="12"/>
    <n v="1362115.1699999997"/>
    <n v="1.5299999999999999E-3"/>
    <n v="1.6500087648593328E-2"/>
  </r>
  <r>
    <s v="M0462"/>
    <s v="Michele Evans"/>
    <s v="Exited"/>
    <s v="Female"/>
    <d v="1983-07-26T00:00:00"/>
    <d v="2015-10-31T00:00:00"/>
    <d v="2017-04-09T00:00:00"/>
    <n v="1888435"/>
    <n v="127585.61"/>
    <n v="129862.72"/>
    <n v="40492.85"/>
    <n v="297941.18"/>
    <n v="0"/>
    <s v="Okay"/>
    <s v="TRUE"/>
    <b v="1"/>
    <b v="1"/>
    <b v="1"/>
    <n v="32.287671232876711"/>
    <x v="26"/>
    <x v="15"/>
    <n v="7.4821917808219176"/>
    <x v="24"/>
    <n v="5660882.4199999999"/>
    <n v="2.0300000000000001E-3"/>
    <n v="9.7764606004482377E-2"/>
  </r>
  <r>
    <s v="M0463"/>
    <s v="Emily Allen"/>
    <s v="Deferred"/>
    <s v="Male"/>
    <d v="1967-09-16T00:00:00"/>
    <d v="2001-12-23T00:00:00"/>
    <d v="2014-09-05T00:00:00"/>
    <n v="2192836"/>
    <n v="117723.43"/>
    <n v="202372.72"/>
    <m/>
    <n v="320096.15000000002"/>
    <n v="0"/>
    <s v="Okay"/>
    <s v="TRUE"/>
    <b v="1"/>
    <b v="1"/>
    <b v="1"/>
    <n v="34.293150684931504"/>
    <x v="14"/>
    <x v="6"/>
    <n v="10.076712328767123"/>
    <x v="13"/>
    <n v="960288.45000000007"/>
    <n v="1.0500000000000001E-2"/>
    <n v="0.82790719991151729"/>
  </r>
  <r>
    <s v="M0464"/>
    <s v="Kayla Barnes"/>
    <s v="Dormant"/>
    <s v="Female"/>
    <d v="1969-02-17T00:00:00"/>
    <d v="2015-04-23T00:00:00"/>
    <d v="2021-11-01T00:00:00"/>
    <n v="739248"/>
    <n v="39705.019999999997"/>
    <n v="43249.9"/>
    <n v="37939.33"/>
    <n v="120894.25"/>
    <n v="0"/>
    <s v="Okay"/>
    <s v="TRUE"/>
    <b v="1"/>
    <b v="1"/>
    <b v="1"/>
    <n v="46.208219178082189"/>
    <x v="23"/>
    <x v="30"/>
    <n v="2.9150684931506849"/>
    <x v="21"/>
    <n v="604471.25"/>
    <n v="5.5300000000000002E-3"/>
    <n v="0.74859486312137291"/>
  </r>
  <r>
    <s v="M0465"/>
    <s v="John Medina"/>
    <s v="Active"/>
    <s v="Female"/>
    <d v="1971-07-16T00:00:00"/>
    <d v="2014-08-19T00:00:00"/>
    <d v="2017-06-20T00:00:00"/>
    <n v="2791544"/>
    <n v="277099.28000000003"/>
    <n v="264251.21000000002"/>
    <n v="24409.55"/>
    <n v="565760.04"/>
    <n v="0"/>
    <s v="Okay"/>
    <s v="TRUE"/>
    <b v="1"/>
    <b v="1"/>
    <b v="1"/>
    <n v="43.123287671232873"/>
    <x v="29"/>
    <x v="8"/>
    <n v="7.2849315068493148"/>
    <x v="27"/>
    <n v="3960320.2800000003"/>
    <n v="4.7200000000000002E-3"/>
    <n v="0.60042196221026356"/>
  </r>
  <r>
    <s v="M0466"/>
    <s v="Charles Edwards MD"/>
    <s v="Deferred"/>
    <s v="Female"/>
    <d v="1963-05-26T00:00:00"/>
    <d v="2007-12-19T00:00:00"/>
    <d v="2008-04-16T00:00:00"/>
    <n v="958941"/>
    <n v="50514.89"/>
    <n v="63822.06"/>
    <n v="23417.59"/>
    <n v="137754.54"/>
    <n v="0"/>
    <s v="Okay"/>
    <s v="TRUE"/>
    <b v="1"/>
    <b v="1"/>
    <b v="1"/>
    <n v="44.597260273972601"/>
    <x v="8"/>
    <x v="2"/>
    <n v="16.468493150684932"/>
    <x v="7"/>
    <n v="0"/>
    <n v="9.3900000000000008E-3"/>
    <n v="1"/>
  </r>
  <r>
    <s v="M0467"/>
    <s v="Mr. James Hoffman"/>
    <s v="Dormant"/>
    <s v="Female"/>
    <d v="1975-06-07T00:00:00"/>
    <d v="2009-09-02T00:00:00"/>
    <d v="2021-04-26T00:00:00"/>
    <n v="1547388"/>
    <n v="95748.37"/>
    <n v="81209.66"/>
    <n v="42793.45"/>
    <n v="219751.47999999998"/>
    <n v="0"/>
    <s v="Okay"/>
    <s v="TRUE"/>
    <b v="1"/>
    <b v="1"/>
    <b v="1"/>
    <n v="34.263013698630139"/>
    <x v="0"/>
    <x v="8"/>
    <n v="3.4328767123287673"/>
    <x v="0"/>
    <n v="2417266.2799999998"/>
    <n v="3.48E-3"/>
    <n v="0.36625918783018357"/>
  </r>
  <r>
    <s v="M0468"/>
    <s v="Michael Wallace Jr."/>
    <s v="Deferred"/>
    <s v="Male"/>
    <d v="1998-03-24T00:00:00"/>
    <d v="2017-10-19T00:00:00"/>
    <d v="2023-11-17T00:00:00"/>
    <n v="1813426"/>
    <n v="91017.26"/>
    <n v="98616.68"/>
    <n v="33129.089999999997"/>
    <n v="222763.03"/>
    <n v="0"/>
    <s v="Okay"/>
    <s v="TRUE"/>
    <b v="1"/>
    <b v="1"/>
    <b v="1"/>
    <n v="19.586301369863012"/>
    <x v="9"/>
    <x v="16"/>
    <n v="0.87123287671232874"/>
    <x v="8"/>
    <n v="7573943.0199999996"/>
    <n v="1.2899999999999999E-3"/>
    <n v="3.4272707496646464E-3"/>
  </r>
  <r>
    <s v="M0469"/>
    <s v="Dorothy Hill"/>
    <s v="Exited"/>
    <s v="Male"/>
    <d v="1978-05-02T00:00:00"/>
    <d v="2005-07-28T00:00:00"/>
    <d v="2011-04-18T00:00:00"/>
    <n v="706792"/>
    <n v="36249.089999999997"/>
    <n v="41376.74"/>
    <m/>
    <n v="77625.829999999987"/>
    <n v="0"/>
    <s v="Okay"/>
    <s v="TRUE"/>
    <b v="1"/>
    <b v="1"/>
    <b v="1"/>
    <n v="27.257534246575343"/>
    <x v="3"/>
    <x v="26"/>
    <n v="13.463013698630137"/>
    <x v="3"/>
    <n v="1086761.6199999999"/>
    <n v="3.81E-3"/>
    <n v="0.21490379504448404"/>
  </r>
  <r>
    <s v="M0470"/>
    <s v="Krystal Barton"/>
    <s v="Active"/>
    <s v="Female"/>
    <d v="1993-06-16T00:00:00"/>
    <d v="2014-06-15T00:00:00"/>
    <d v="2023-02-22T00:00:00"/>
    <n v="784479"/>
    <n v="51318.79"/>
    <n v="54814.19"/>
    <n v="34746.800000000003"/>
    <n v="140879.78000000003"/>
    <n v="0"/>
    <s v="Okay"/>
    <s v="TRUE"/>
    <b v="1"/>
    <b v="1"/>
    <b v="1"/>
    <n v="21.010958904109589"/>
    <x v="17"/>
    <x v="0"/>
    <n v="1.6054794520547946"/>
    <x v="16"/>
    <n v="4085513.620000001"/>
    <n v="1.3500000000000001E-3"/>
    <n v="1.0978062858012181E-2"/>
  </r>
  <r>
    <s v="M0471"/>
    <s v="Brian Hampton"/>
    <s v="Active"/>
    <s v="Female"/>
    <d v="1984-09-18T00:00:00"/>
    <d v="2014-03-12T00:00:00"/>
    <d v="2014-11-25T00:00:00"/>
    <n v="1075448"/>
    <n v="73723.06"/>
    <n v="74283.62"/>
    <m/>
    <n v="148006.68"/>
    <n v="0"/>
    <s v="Okay"/>
    <s v="TRUE"/>
    <b v="1"/>
    <b v="1"/>
    <b v="1"/>
    <n v="29.4986301369863"/>
    <x v="5"/>
    <x v="18"/>
    <n v="9.8547945205479444"/>
    <x v="5"/>
    <n v="2960133.5999999996"/>
    <n v="1.91E-3"/>
    <n v="8.2941194265961735E-2"/>
  </r>
  <r>
    <s v="M0472"/>
    <s v="Jessica Robinson"/>
    <s v="Active"/>
    <s v="Female"/>
    <d v="1970-09-06T00:00:00"/>
    <d v="1999-03-27T00:00:00"/>
    <d v="2024-04-10T00:00:00"/>
    <n v="2144405"/>
    <n v="157083.88"/>
    <n v="131478"/>
    <m/>
    <n v="288561.88"/>
    <n v="0"/>
    <s v="Okay"/>
    <s v="TRUE"/>
    <b v="1"/>
    <b v="1"/>
    <b v="1"/>
    <n v="28.572602739726026"/>
    <x v="1"/>
    <x v="3"/>
    <n v="0.47397260273972602"/>
    <x v="1"/>
    <n v="1731371.28"/>
    <n v="5.1000000000000004E-3"/>
    <n v="0.67029932638750866"/>
  </r>
  <r>
    <s v="M0473"/>
    <s v="Nicole Evans"/>
    <s v="Active"/>
    <s v="Male"/>
    <d v="1961-12-11T00:00:00"/>
    <d v="2011-01-20T00:00:00"/>
    <d v="2015-07-11T00:00:00"/>
    <n v="705600"/>
    <n v="38303.75"/>
    <n v="47408.959999999999"/>
    <n v="48681.75"/>
    <n v="134394.46"/>
    <n v="0"/>
    <s v="Okay"/>
    <s v="TRUE"/>
    <b v="1"/>
    <b v="1"/>
    <b v="1"/>
    <n v="49.142465753424659"/>
    <x v="37"/>
    <x v="3"/>
    <n v="9.2301369863013694"/>
    <x v="7"/>
    <n v="0"/>
    <n v="1.7059999999999999E-2"/>
    <n v="1"/>
  </r>
  <r>
    <s v="M0474"/>
    <s v="Robert Gonzales"/>
    <s v="Deferred"/>
    <s v="Male"/>
    <d v="1967-09-27T00:00:00"/>
    <d v="2022-02-21T00:00:00"/>
    <d v="2023-02-24T00:00:00"/>
    <n v="1923640"/>
    <n v="174897.85"/>
    <n v="136446.87"/>
    <n v="44010.23"/>
    <n v="355354.94999999995"/>
    <n v="0"/>
    <s v="Okay"/>
    <s v="TRUE"/>
    <b v="1"/>
    <b v="1"/>
    <b v="1"/>
    <n v="54.441095890410956"/>
    <x v="14"/>
    <x v="22"/>
    <n v="1.6"/>
    <x v="13"/>
    <n v="1066064.8499999999"/>
    <n v="1.0500000000000001E-2"/>
    <n v="0.82790719991151729"/>
  </r>
  <r>
    <s v="M0475"/>
    <s v="Oscar Norris"/>
    <s v="Exited"/>
    <s v="Male"/>
    <d v="1983-04-12T00:00:00"/>
    <d v="2017-04-12T00:00:00"/>
    <d v="2020-12-02T00:00:00"/>
    <n v="2297588"/>
    <n v="149211.35"/>
    <n v="160234.29"/>
    <n v="6562.78"/>
    <n v="316008.42000000004"/>
    <n v="0"/>
    <s v="Okay"/>
    <s v="TRUE"/>
    <b v="1"/>
    <b v="1"/>
    <b v="1"/>
    <n v="34.024657534246572"/>
    <x v="26"/>
    <x v="24"/>
    <n v="3.8301369863013699"/>
    <x v="24"/>
    <n v="6004159.9800000004"/>
    <n v="2.49E-3"/>
    <n v="9.395290171873967E-2"/>
  </r>
  <r>
    <s v="M0476"/>
    <s v="Charles Clark"/>
    <s v="Deferred"/>
    <s v="Male"/>
    <d v="1973-10-31T00:00:00"/>
    <d v="2023-02-26T00:00:00"/>
    <d v="2023-04-13T00:00:00"/>
    <n v="2183409"/>
    <n v="128043.73"/>
    <n v="216634.35"/>
    <n v="41380.730000000003"/>
    <n v="386058.81"/>
    <n v="0"/>
    <s v="Okay"/>
    <s v="TRUE"/>
    <b v="1"/>
    <b v="1"/>
    <b v="1"/>
    <n v="49.356164383561641"/>
    <x v="19"/>
    <x v="39"/>
    <n v="1.4684931506849315"/>
    <x v="18"/>
    <n v="3860588.1"/>
    <n v="5.47E-3"/>
    <n v="0.41898499209083007"/>
  </r>
  <r>
    <s v="M0477"/>
    <s v="Kim Carlson"/>
    <s v="Deferred"/>
    <s v="Male"/>
    <d v="1971-03-18T00:00:00"/>
    <d v="2006-10-06T00:00:00"/>
    <d v="2016-09-19T00:00:00"/>
    <n v="2075763"/>
    <n v="111921.87"/>
    <n v="174688.48"/>
    <m/>
    <n v="286610.34999999998"/>
    <n v="0"/>
    <s v="Okay"/>
    <s v="TRUE"/>
    <b v="1"/>
    <b v="1"/>
    <b v="1"/>
    <n v="35.578082191780823"/>
    <x v="29"/>
    <x v="8"/>
    <n v="8.0356164383561648"/>
    <x v="27"/>
    <n v="2006272.4499999997"/>
    <n v="7.2399999999999999E-3"/>
    <n v="0.5852455749188441"/>
  </r>
  <r>
    <s v="M0478"/>
    <s v="Derek Hodge"/>
    <s v="Deferred"/>
    <s v="Female"/>
    <d v="1966-03-25T00:00:00"/>
    <d v="2000-05-13T00:00:00"/>
    <d v="2014-05-15T00:00:00"/>
    <n v="1641126"/>
    <n v="156793.54999999999"/>
    <n v="157070.03"/>
    <m/>
    <n v="313863.57999999996"/>
    <n v="0"/>
    <s v="Okay"/>
    <s v="TRUE"/>
    <b v="1"/>
    <b v="1"/>
    <b v="1"/>
    <n v="34.158904109589038"/>
    <x v="4"/>
    <x v="40"/>
    <n v="10.386301369863014"/>
    <x v="4"/>
    <n v="627727.15999999992"/>
    <n v="7.1300000000000001E-3"/>
    <n v="0.88908482728674998"/>
  </r>
  <r>
    <s v="M0479"/>
    <s v="Wendy Camacho"/>
    <s v="Exited"/>
    <s v="Female"/>
    <d v="1968-05-20T00:00:00"/>
    <d v="2019-08-14T00:00:00"/>
    <d v="2020-09-29T00:00:00"/>
    <n v="2615483"/>
    <n v="173423.11"/>
    <n v="166894.07999999999"/>
    <n v="44305.98"/>
    <n v="384623.16999999993"/>
    <n v="0"/>
    <s v="Okay"/>
    <s v="TRUE"/>
    <b v="1"/>
    <b v="1"/>
    <b v="1"/>
    <n v="51.268493150684932"/>
    <x v="27"/>
    <x v="30"/>
    <n v="4.0054794520547947"/>
    <x v="25"/>
    <n v="1538492.6799999997"/>
    <n v="6.0000000000000001E-3"/>
    <n v="0.79237643444180317"/>
  </r>
  <r>
    <s v="M0480"/>
    <s v="Michael Poole"/>
    <s v="Exited"/>
    <s v="Male"/>
    <d v="1986-06-22T00:00:00"/>
    <d v="2012-05-27T00:00:00"/>
    <d v="2014-10-27T00:00:00"/>
    <n v="2038297"/>
    <n v="117165.62"/>
    <n v="159659.19"/>
    <n v="48417.42"/>
    <n v="325242.23"/>
    <n v="0"/>
    <s v="Okay"/>
    <s v="TRUE"/>
    <b v="1"/>
    <b v="1"/>
    <b v="1"/>
    <n v="25.947945205479453"/>
    <x v="42"/>
    <x v="41"/>
    <n v="9.9342465753424651"/>
    <x v="37"/>
    <n v="7155329.0599999996"/>
    <n v="2E-3"/>
    <n v="5.0781932619542995E-2"/>
  </r>
  <r>
    <s v="M0481"/>
    <s v="Debra Perry"/>
    <s v="Active"/>
    <s v="Male"/>
    <d v="1972-07-05T00:00:00"/>
    <d v="1998-04-27T00:00:00"/>
    <d v="2019-11-17T00:00:00"/>
    <n v="2660066"/>
    <n v="236685.32"/>
    <n v="237510.06"/>
    <n v="44606.11"/>
    <n v="518801.49"/>
    <n v="0"/>
    <s v="Okay"/>
    <s v="TRUE"/>
    <b v="1"/>
    <b v="1"/>
    <b v="1"/>
    <n v="25.827397260273973"/>
    <x v="24"/>
    <x v="6"/>
    <n v="4.8739726027397259"/>
    <x v="22"/>
    <n v="4150411.92"/>
    <n v="6.5900000000000004E-3"/>
    <n v="0.52324992592211617"/>
  </r>
  <r>
    <s v="M0482"/>
    <s v="Patricia Powell"/>
    <s v="Exited"/>
    <s v="Female"/>
    <d v="1978-09-07T00:00:00"/>
    <d v="2019-05-22T00:00:00"/>
    <d v="2022-07-11T00:00:00"/>
    <n v="1906600"/>
    <n v="157750.91"/>
    <n v="149860.98000000001"/>
    <n v="12748.99"/>
    <n v="320360.88"/>
    <n v="0"/>
    <s v="Okay"/>
    <s v="TRUE"/>
    <b v="1"/>
    <b v="1"/>
    <b v="1"/>
    <n v="40.731506849315068"/>
    <x v="3"/>
    <x v="19"/>
    <n v="2.2246575342465755"/>
    <x v="3"/>
    <n v="4485052.32"/>
    <n v="2.8E-3"/>
    <n v="0.22289720495348328"/>
  </r>
  <r>
    <s v="M0483"/>
    <s v="John Perkins"/>
    <s v="Exited"/>
    <s v="Male"/>
    <d v="1966-02-02T00:00:00"/>
    <d v="2020-08-14T00:00:00"/>
    <d v="2024-07-08T00:00:00"/>
    <n v="2893105"/>
    <n v="232700.43"/>
    <n v="244996.99"/>
    <m/>
    <n v="477697.42"/>
    <n v="0"/>
    <s v="Okay"/>
    <s v="TRUE"/>
    <b v="1"/>
    <b v="1"/>
    <b v="1"/>
    <n v="54.56712328767123"/>
    <x v="4"/>
    <x v="20"/>
    <n v="0.23013698630136986"/>
    <x v="4"/>
    <n v="955394.84"/>
    <n v="1.155E-2"/>
    <n v="0.88072891668999997"/>
  </r>
  <r>
    <s v="M0484"/>
    <s v="Melissa Horn"/>
    <s v="Dormant"/>
    <s v="Male"/>
    <d v="1978-02-13T00:00:00"/>
    <d v="2009-04-13T00:00:00"/>
    <d v="2012-12-26T00:00:00"/>
    <n v="506741"/>
    <n v="44232.15"/>
    <n v="48668.29"/>
    <n v="5910.48"/>
    <n v="98810.92"/>
    <n v="0"/>
    <s v="Okay"/>
    <s v="TRUE"/>
    <b v="1"/>
    <b v="1"/>
    <b v="1"/>
    <n v="31.183561643835617"/>
    <x v="3"/>
    <x v="4"/>
    <n v="11.769863013698631"/>
    <x v="3"/>
    <n v="1383352.88"/>
    <n v="3.81E-3"/>
    <n v="0.21490379504448404"/>
  </r>
  <r>
    <s v="M0485"/>
    <s v="Samantha Simpson"/>
    <s v="Dormant"/>
    <s v="Female"/>
    <d v="1981-09-20T00:00:00"/>
    <d v="2023-12-08T00:00:00"/>
    <d v="2024-07-15T00:00:00"/>
    <n v="1475859"/>
    <n v="135989.07999999999"/>
    <n v="137124.63"/>
    <n v="48762.35"/>
    <n v="321876.05999999994"/>
    <n v="0"/>
    <s v="Okay"/>
    <s v="TRUE"/>
    <b v="1"/>
    <b v="1"/>
    <b v="1"/>
    <n v="42.243835616438353"/>
    <x v="11"/>
    <x v="21"/>
    <n v="0.21095890410958903"/>
    <x v="10"/>
    <n v="5471893.0199999986"/>
    <n v="2.2899999999999999E-3"/>
    <n v="0.135883087888306"/>
  </r>
  <r>
    <s v="M0486"/>
    <s v="Kenneth Knight"/>
    <s v="Deferred"/>
    <s v="Male"/>
    <d v="1992-10-11T00:00:00"/>
    <d v="2022-07-28T00:00:00"/>
    <d v="2024-01-12T00:00:00"/>
    <n v="1560306"/>
    <n v="154019.32"/>
    <n v="112584.71"/>
    <n v="17123.900000000001"/>
    <n v="283727.93000000005"/>
    <n v="0"/>
    <s v="Okay"/>
    <s v="TRUE"/>
    <b v="1"/>
    <b v="1"/>
    <b v="1"/>
    <n v="29.813698630136987"/>
    <x v="17"/>
    <x v="27"/>
    <n v="0.71780821917808224"/>
    <x v="16"/>
    <n v="8228109.9700000016"/>
    <n v="1.4300000000000001E-3"/>
    <n v="1.0529348681165712E-2"/>
  </r>
  <r>
    <s v="M0487"/>
    <s v="Pamela Williams"/>
    <s v="Exited"/>
    <s v="Male"/>
    <d v="1973-01-09T00:00:00"/>
    <d v="1996-04-21T00:00:00"/>
    <d v="2000-07-12T00:00:00"/>
    <n v="1088259"/>
    <n v="78448.05"/>
    <n v="104115.52"/>
    <n v="26800.71"/>
    <n v="209364.28"/>
    <n v="0"/>
    <s v="Okay"/>
    <s v="TRUE"/>
    <b v="1"/>
    <b v="1"/>
    <b v="1"/>
    <n v="23.295890410958904"/>
    <x v="10"/>
    <x v="1"/>
    <n v="24.235616438356164"/>
    <x v="9"/>
    <n v="1884278.52"/>
    <n v="6.0000000000000001E-3"/>
    <n v="0.46809938372992504"/>
  </r>
  <r>
    <s v="M0488"/>
    <s v="Brooke Bryant"/>
    <s v="Dormant"/>
    <s v="Male"/>
    <d v="1970-11-11T00:00:00"/>
    <d v="2002-08-20T00:00:00"/>
    <d v="2007-02-14T00:00:00"/>
    <n v="2461197"/>
    <n v="220460.54"/>
    <n v="131134.66"/>
    <n v="23152.33"/>
    <n v="374747.53"/>
    <n v="0"/>
    <s v="Okay"/>
    <s v="TRUE"/>
    <b v="1"/>
    <b v="1"/>
    <b v="1"/>
    <n v="31.794520547945204"/>
    <x v="29"/>
    <x v="11"/>
    <n v="17.638356164383563"/>
    <x v="27"/>
    <n v="2623232.71"/>
    <n v="7.2399999999999999E-3"/>
    <n v="0.5852455749188441"/>
  </r>
  <r>
    <s v="M0489"/>
    <s v="Elizabeth Baxter"/>
    <s v="Active"/>
    <s v="Male"/>
    <d v="1978-05-25T00:00:00"/>
    <d v="1998-12-04T00:00:00"/>
    <d v="2021-03-12T00:00:00"/>
    <n v="1108508"/>
    <n v="103932.63"/>
    <n v="66550.759999999995"/>
    <m/>
    <n v="170483.39"/>
    <n v="0"/>
    <s v="Okay"/>
    <s v="TRUE"/>
    <b v="1"/>
    <b v="1"/>
    <b v="1"/>
    <n v="20.542465753424658"/>
    <x v="3"/>
    <x v="21"/>
    <n v="3.5561643835616437"/>
    <x v="3"/>
    <n v="2386767.46"/>
    <n v="3.81E-3"/>
    <n v="0.21490379504448404"/>
  </r>
  <r>
    <s v="M0490"/>
    <s v="Bradley Beck"/>
    <s v="Active"/>
    <s v="Female"/>
    <d v="1971-01-06T00:00:00"/>
    <d v="1997-07-06T00:00:00"/>
    <d v="2010-12-30T00:00:00"/>
    <n v="512060"/>
    <n v="49107.35"/>
    <n v="43643.74"/>
    <m/>
    <n v="92751.09"/>
    <n v="0"/>
    <s v="Okay"/>
    <s v="TRUE"/>
    <b v="1"/>
    <b v="1"/>
    <b v="1"/>
    <n v="26.515068493150686"/>
    <x v="29"/>
    <x v="28"/>
    <n v="13.761643835616438"/>
    <x v="27"/>
    <n v="649257.63"/>
    <n v="4.7200000000000002E-3"/>
    <n v="0.60042196221026356"/>
  </r>
  <r>
    <s v="M0491"/>
    <s v="Molly Fischer"/>
    <s v="Exited"/>
    <s v="Female"/>
    <d v="1988-12-16T00:00:00"/>
    <d v="2018-01-20T00:00:00"/>
    <d v="2018-10-30T00:00:00"/>
    <n v="2965101"/>
    <n v="285105.37"/>
    <n v="249242.59"/>
    <m/>
    <n v="534347.96"/>
    <n v="0"/>
    <s v="Okay"/>
    <s v="TRUE"/>
    <b v="1"/>
    <b v="1"/>
    <b v="1"/>
    <n v="29.115068493150684"/>
    <x v="38"/>
    <x v="0"/>
    <n v="5.9232876712328766"/>
    <x v="33"/>
    <n v="13358699"/>
    <n v="1.5299999999999999E-3"/>
    <n v="2.6953068692071831E-2"/>
  </r>
  <r>
    <s v="M0492"/>
    <s v="April Woods"/>
    <s v="Exited"/>
    <s v="Female"/>
    <d v="1968-10-12T00:00:00"/>
    <d v="2015-12-13T00:00:00"/>
    <d v="2019-10-18T00:00:00"/>
    <n v="1044839"/>
    <n v="102421.41"/>
    <n v="77035.05"/>
    <n v="20491.21"/>
    <n v="199947.67"/>
    <n v="0"/>
    <s v="Okay"/>
    <s v="TRUE"/>
    <b v="1"/>
    <b v="1"/>
    <b v="1"/>
    <n v="47.2"/>
    <x v="27"/>
    <x v="33"/>
    <n v="4.956164383561644"/>
    <x v="25"/>
    <n v="799790.68"/>
    <n v="6.0000000000000001E-3"/>
    <n v="0.79237643444180317"/>
  </r>
  <r>
    <s v="M0493"/>
    <s v="Jill Smith"/>
    <s v="Dormant"/>
    <s v="Male"/>
    <d v="1983-02-17T00:00:00"/>
    <d v="2023-07-21T00:00:00"/>
    <d v="2023-10-22T00:00:00"/>
    <n v="1495667"/>
    <n v="76836.19"/>
    <n v="78496.42"/>
    <n v="40092.36"/>
    <n v="195424.96999999997"/>
    <n v="0"/>
    <s v="Okay"/>
    <s v="TRUE"/>
    <b v="1"/>
    <b v="1"/>
    <b v="1"/>
    <n v="40.449315068493149"/>
    <x v="26"/>
    <x v="28"/>
    <n v="0.94246575342465755"/>
    <x v="24"/>
    <n v="3713074.4299999997"/>
    <n v="2.49E-3"/>
    <n v="9.395290171873967E-2"/>
  </r>
  <r>
    <s v="M0494"/>
    <s v="Jennifer Anderson MD"/>
    <s v="Deferred"/>
    <s v="Male"/>
    <d v="1967-10-26T00:00:00"/>
    <d v="1998-10-16T00:00:00"/>
    <d v="2023-08-27T00:00:00"/>
    <n v="1244188"/>
    <n v="104368.41"/>
    <n v="78948.929999999993"/>
    <n v="5902.36"/>
    <n v="189219.69999999998"/>
    <n v="0"/>
    <s v="Okay"/>
    <s v="TRUE"/>
    <b v="1"/>
    <b v="1"/>
    <b v="1"/>
    <n v="30.994520547945207"/>
    <x v="27"/>
    <x v="22"/>
    <n v="1.095890410958904"/>
    <x v="25"/>
    <n v="756878.79999999993"/>
    <n v="9.5499999999999995E-3"/>
    <n v="0.77900065184474421"/>
  </r>
  <r>
    <s v="M0495"/>
    <s v="Ashley Richardson"/>
    <s v="Active"/>
    <s v="Female"/>
    <d v="1980-02-12T00:00:00"/>
    <d v="2000-06-01T00:00:00"/>
    <d v="2013-06-09T00:00:00"/>
    <n v="854965"/>
    <n v="70422.25"/>
    <n v="68446.02"/>
    <m/>
    <n v="138868.27000000002"/>
    <n v="0"/>
    <s v="Okay"/>
    <s v="TRUE"/>
    <b v="1"/>
    <b v="1"/>
    <b v="1"/>
    <n v="20.315068493150687"/>
    <x v="2"/>
    <x v="15"/>
    <n v="11.317808219178081"/>
    <x v="2"/>
    <n v="2221892.3200000003"/>
    <n v="2.4499999999999999E-3"/>
    <n v="0.16022938162310044"/>
  </r>
  <r>
    <s v="M0496"/>
    <s v="Nicole Anderson"/>
    <s v="Dormant"/>
    <s v="Female"/>
    <d v="1969-06-21T00:00:00"/>
    <d v="1998-01-29T00:00:00"/>
    <d v="2016-02-16T00:00:00"/>
    <n v="2995848"/>
    <n v="191042.02"/>
    <n v="283928.94"/>
    <n v="25654.91"/>
    <n v="500625.86999999994"/>
    <n v="0"/>
    <s v="Okay"/>
    <s v="TRUE"/>
    <b v="1"/>
    <b v="1"/>
    <b v="1"/>
    <n v="28.627397260273973"/>
    <x v="23"/>
    <x v="35"/>
    <n v="8.6273972602739732"/>
    <x v="21"/>
    <n v="2503129.3499999996"/>
    <n v="5.5300000000000002E-3"/>
    <n v="0.74859486312137291"/>
  </r>
  <r>
    <s v="M0497"/>
    <s v="Lisa Martin"/>
    <s v="Deferred"/>
    <s v="Female"/>
    <d v="1983-08-25T00:00:00"/>
    <d v="2020-05-01T00:00:00"/>
    <d v="2022-02-21T00:00:00"/>
    <n v="1567288"/>
    <n v="131432.47"/>
    <n v="142961.01999999999"/>
    <n v="9604.0400000000009"/>
    <n v="283997.52999999997"/>
    <n v="0"/>
    <s v="Okay"/>
    <s v="TRUE"/>
    <b v="1"/>
    <b v="1"/>
    <b v="1"/>
    <n v="36.709589041095889"/>
    <x v="26"/>
    <x v="12"/>
    <n v="2.6082191780821917"/>
    <x v="24"/>
    <n v="5395953.0699999994"/>
    <n v="2.0300000000000001E-3"/>
    <n v="9.7764606004482377E-2"/>
  </r>
  <r>
    <s v="M0498"/>
    <s v="Brittany Jenkins"/>
    <s v="Dormant"/>
    <s v="Female"/>
    <d v="1971-11-08T00:00:00"/>
    <d v="2003-02-21T00:00:00"/>
    <d v="2006-02-02T00:00:00"/>
    <n v="1551898"/>
    <n v="130701.87"/>
    <n v="114975.34"/>
    <n v="17441.75"/>
    <n v="263118.95999999996"/>
    <n v="0"/>
    <s v="Okay"/>
    <s v="TRUE"/>
    <b v="1"/>
    <b v="1"/>
    <b v="1"/>
    <n v="31.30958904109589"/>
    <x v="24"/>
    <x v="4"/>
    <n v="18.671232876712327"/>
    <x v="22"/>
    <n v="2104951.6799999997"/>
    <n v="4.3699999999999998E-3"/>
    <n v="0.53801830641186421"/>
  </r>
  <r>
    <s v="M0499"/>
    <s v="Brenda Martinez"/>
    <s v="Dormant"/>
    <s v="Female"/>
    <d v="1985-11-19T00:00:00"/>
    <d v="2007-09-17T00:00:00"/>
    <d v="2022-04-27T00:00:00"/>
    <n v="1395329"/>
    <n v="115541.59"/>
    <n v="136197.21"/>
    <n v="13476.2"/>
    <n v="265215"/>
    <n v="0"/>
    <s v="Okay"/>
    <s v="TRUE"/>
    <b v="1"/>
    <b v="1"/>
    <b v="1"/>
    <n v="21.841095890410958"/>
    <x v="42"/>
    <x v="11"/>
    <n v="2.43013698630137"/>
    <x v="37"/>
    <n v="5834730"/>
    <n v="1.73E-3"/>
    <n v="5.2894089071975556E-2"/>
  </r>
  <r>
    <s v="M0500"/>
    <s v="Charles Hill"/>
    <s v="Deferred"/>
    <s v="Male"/>
    <d v="1965-06-26T00:00:00"/>
    <d v="2004-03-12T00:00:00"/>
    <d v="2023-01-09T00:00:00"/>
    <n v="2816722"/>
    <n v="197747.75"/>
    <n v="185845.31"/>
    <m/>
    <n v="383593.06"/>
    <n v="0"/>
    <s v="Okay"/>
    <s v="TRUE"/>
    <b v="1"/>
    <b v="1"/>
    <b v="1"/>
    <n v="38.736986301369861"/>
    <x v="39"/>
    <x v="32"/>
    <n v="1.726027397260274"/>
    <x v="34"/>
    <n v="383593.06"/>
    <n v="1.272E-2"/>
    <n v="0.937915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18A71E-5B09-41BD-9B55-81D36A5995B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F14" firstHeaderRow="0"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dataField="1" numFmtId="165" showAll="0"/>
    <pivotField numFmtId="3" showAll="0"/>
    <pivotField showAll="0"/>
    <pivotField showAll="0"/>
    <pivotField showAll="0"/>
    <pivotField showAll="0"/>
    <pivotField showAll="0"/>
    <pivotField numFmtId="1" showAll="0"/>
    <pivotField axis="axisRow" numFmtId="1" showAll="0">
      <items count="10">
        <item n="Below 25" x="0"/>
        <item x="1"/>
        <item x="2"/>
        <item x="3"/>
        <item x="4"/>
        <item x="5"/>
        <item x="6"/>
        <item x="7"/>
        <item n="Above 60" x="8"/>
        <item t="default"/>
      </items>
    </pivotField>
    <pivotField numFmtId="1" showAll="0"/>
    <pivotField numFmtId="1" showAll="0"/>
    <pivotField numFmtId="1" showAll="0"/>
    <pivotField dataField="1" numFmtId="165" showAll="0"/>
    <pivotField numFmtId="169" showAll="0"/>
    <pivotField numFmtId="169" showAll="0"/>
  </pivotFields>
  <rowFields count="1">
    <field x="19"/>
  </rowFields>
  <rowItems count="10">
    <i>
      <x/>
    </i>
    <i>
      <x v="1"/>
    </i>
    <i>
      <x v="2"/>
    </i>
    <i>
      <x v="3"/>
    </i>
    <i>
      <x v="4"/>
    </i>
    <i>
      <x v="5"/>
    </i>
    <i>
      <x v="6"/>
    </i>
    <i>
      <x v="7"/>
    </i>
    <i>
      <x v="8"/>
    </i>
    <i t="grand">
      <x/>
    </i>
  </rowItems>
  <colFields count="1">
    <field x="-2"/>
  </colFields>
  <colItems count="3">
    <i>
      <x/>
    </i>
    <i i="1">
      <x v="1"/>
    </i>
    <i i="2">
      <x v="2"/>
    </i>
  </colItems>
  <dataFields count="3">
    <dataField name="Sum of Accumulated Fund Credit as at Analysis Date" fld="11" baseField="0" baseItem="0"/>
    <dataField name="Sum of FC*YTR" fld="23" baseField="0" baseItem="0"/>
    <dataField name="Count of M/No" fld="0" subtotal="count" baseField="0" baseItem="0"/>
  </dataFields>
  <formats count="21">
    <format dxfId="38">
      <pivotArea type="all" dataOnly="0" outline="0" fieldPosition="0"/>
    </format>
    <format dxfId="37">
      <pivotArea type="all" dataOnly="0" outline="0" fieldPosition="0"/>
    </format>
    <format dxfId="36">
      <pivotArea type="all" dataOnly="0" outline="0" fieldPosition="0"/>
    </format>
    <format dxfId="35">
      <pivotArea type="all" dataOnly="0" outline="0" fieldPosition="0"/>
    </format>
    <format dxfId="34">
      <pivotArea outline="0" collapsedLevelsAreSubtotals="1" fieldPosition="0"/>
    </format>
    <format dxfId="33">
      <pivotArea field="19" type="button" dataOnly="0" labelOnly="1" outline="0" axis="axisRow" fieldPosition="0"/>
    </format>
    <format dxfId="32">
      <pivotArea dataOnly="0" labelOnly="1" fieldPosition="0">
        <references count="1">
          <reference field="19" count="8">
            <x v="1"/>
            <x v="2"/>
            <x v="3"/>
            <x v="4"/>
            <x v="5"/>
            <x v="6"/>
            <x v="7"/>
            <x v="8"/>
          </reference>
        </references>
      </pivotArea>
    </format>
    <format dxfId="31">
      <pivotArea dataOnly="0" labelOnly="1" grandRow="1" outline="0" fieldPosition="0"/>
    </format>
    <format dxfId="30">
      <pivotArea dataOnly="0" labelOnly="1" outline="0" fieldPosition="0">
        <references count="1">
          <reference field="4294967294" count="3">
            <x v="0"/>
            <x v="1"/>
            <x v="2"/>
          </reference>
        </references>
      </pivotArea>
    </format>
    <format dxfId="29">
      <pivotArea type="all" dataOnly="0" outline="0" fieldPosition="0"/>
    </format>
    <format dxfId="28">
      <pivotArea outline="0" collapsedLevelsAreSubtotals="1" fieldPosition="0"/>
    </format>
    <format dxfId="27">
      <pivotArea field="19" type="button" dataOnly="0" labelOnly="1" outline="0" axis="axisRow" fieldPosition="0"/>
    </format>
    <format dxfId="26">
      <pivotArea dataOnly="0" labelOnly="1" fieldPosition="0">
        <references count="1">
          <reference field="19" count="8">
            <x v="1"/>
            <x v="2"/>
            <x v="3"/>
            <x v="4"/>
            <x v="5"/>
            <x v="6"/>
            <x v="7"/>
            <x v="8"/>
          </reference>
        </references>
      </pivotArea>
    </format>
    <format dxfId="25">
      <pivotArea dataOnly="0" labelOnly="1" grandRow="1" outline="0" fieldPosition="0"/>
    </format>
    <format dxfId="24">
      <pivotArea dataOnly="0" labelOnly="1" outline="0" fieldPosition="0">
        <references count="1">
          <reference field="4294967294" count="3">
            <x v="0"/>
            <x v="1"/>
            <x v="2"/>
          </reference>
        </references>
      </pivotArea>
    </format>
    <format dxfId="23">
      <pivotArea type="all" dataOnly="0" outline="0" fieldPosition="0"/>
    </format>
    <format dxfId="22">
      <pivotArea outline="0" collapsedLevelsAreSubtotals="1" fieldPosition="0"/>
    </format>
    <format dxfId="21">
      <pivotArea field="19" type="button" dataOnly="0" labelOnly="1" outline="0" axis="axisRow" fieldPosition="0"/>
    </format>
    <format dxfId="20">
      <pivotArea dataOnly="0" labelOnly="1" fieldPosition="0">
        <references count="1">
          <reference field="19" count="0"/>
        </references>
      </pivotArea>
    </format>
    <format dxfId="19">
      <pivotArea dataOnly="0" labelOnly="1" grandRow="1" outline="0" fieldPosition="0"/>
    </format>
    <format dxfId="1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48BA72-CA99-4F64-92FA-6C9BF9BA4AA0}"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3:E27" firstHeaderRow="0"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dataField="1" numFmtId="165" showAll="0"/>
    <pivotField numFmtId="3" showAll="0"/>
    <pivotField showAll="0"/>
    <pivotField showAll="0"/>
    <pivotField showAll="0"/>
    <pivotField showAll="0"/>
    <pivotField showAll="0"/>
    <pivotField numFmtId="1" showAll="0"/>
    <pivotField numFmtId="1" showAll="0"/>
    <pivotField numFmtId="1" showAll="0"/>
    <pivotField numFmtId="1" showAll="0"/>
    <pivotField axis="axisRow" numFmtId="1" showAll="0">
      <items count="4">
        <item x="0"/>
        <item x="1"/>
        <item x="2"/>
        <item t="default"/>
      </items>
    </pivotField>
    <pivotField numFmtId="165" showAll="0"/>
    <pivotField numFmtId="169" showAll="0"/>
    <pivotField numFmtId="169" showAll="0"/>
  </pivotFields>
  <rowFields count="1">
    <field x="22"/>
  </rowFields>
  <rowItems count="4">
    <i>
      <x/>
    </i>
    <i>
      <x v="1"/>
    </i>
    <i>
      <x v="2"/>
    </i>
    <i t="grand">
      <x/>
    </i>
  </rowItems>
  <colFields count="1">
    <field x="-2"/>
  </colFields>
  <colItems count="2">
    <i>
      <x/>
    </i>
    <i i="1">
      <x v="1"/>
    </i>
  </colItems>
  <dataFields count="2">
    <dataField name="Sum of Accumulated Fund Credit as at Analysis Date" fld="11" showDataAs="percentOfCol" baseField="0" baseItem="0" numFmtId="10"/>
    <dataField name="Count of M/No" fld="0" subtotal="count" showDataAs="percentOfCol" baseField="0" baseItem="0" numFmtId="10"/>
  </dataFields>
  <formats count="23">
    <format dxfId="61">
      <pivotArea type="all" dataOnly="0" outline="0" fieldPosition="0"/>
    </format>
    <format dxfId="60">
      <pivotArea type="all" dataOnly="0" outline="0" fieldPosition="0"/>
    </format>
    <format dxfId="59">
      <pivotArea type="all" dataOnly="0" outline="0" fieldPosition="0"/>
    </format>
    <format dxfId="58">
      <pivotArea outline="0" fieldPosition="0">
        <references count="1">
          <reference field="4294967294" count="1">
            <x v="0"/>
          </reference>
        </references>
      </pivotArea>
    </format>
    <format dxfId="57">
      <pivotArea outline="0" fieldPosition="0">
        <references count="1">
          <reference field="4294967294" count="1">
            <x v="1"/>
          </reference>
        </references>
      </pivotArea>
    </format>
    <format dxfId="56">
      <pivotArea type="all" dataOnly="0" outline="0" fieldPosition="0"/>
    </format>
    <format dxfId="55">
      <pivotArea outline="0" collapsedLevelsAreSubtotals="1" fieldPosition="0"/>
    </format>
    <format dxfId="54">
      <pivotArea field="22" type="button" dataOnly="0" labelOnly="1" outline="0" axis="axisRow" fieldPosition="0"/>
    </format>
    <format dxfId="53">
      <pivotArea dataOnly="0" labelOnly="1" fieldPosition="0">
        <references count="1">
          <reference field="22" count="0"/>
        </references>
      </pivotArea>
    </format>
    <format dxfId="52">
      <pivotArea dataOnly="0" labelOnly="1" grandRow="1" outline="0" fieldPosition="0"/>
    </format>
    <format dxfId="51">
      <pivotArea dataOnly="0" labelOnly="1" outline="0" fieldPosition="0">
        <references count="1">
          <reference field="4294967294" count="2">
            <x v="0"/>
            <x v="1"/>
          </reference>
        </references>
      </pivotArea>
    </format>
    <format dxfId="50">
      <pivotArea type="all" dataOnly="0" outline="0" fieldPosition="0"/>
    </format>
    <format dxfId="49">
      <pivotArea outline="0" collapsedLevelsAreSubtotals="1" fieldPosition="0"/>
    </format>
    <format dxfId="48">
      <pivotArea field="22" type="button" dataOnly="0" labelOnly="1" outline="0" axis="axisRow" fieldPosition="0"/>
    </format>
    <format dxfId="47">
      <pivotArea dataOnly="0" labelOnly="1" fieldPosition="0">
        <references count="1">
          <reference field="22" count="0"/>
        </references>
      </pivotArea>
    </format>
    <format dxfId="46">
      <pivotArea dataOnly="0" labelOnly="1" grandRow="1" outline="0" fieldPosition="0"/>
    </format>
    <format dxfId="45">
      <pivotArea dataOnly="0" labelOnly="1" outline="0" fieldPosition="0">
        <references count="1">
          <reference field="4294967294" count="2">
            <x v="0"/>
            <x v="1"/>
          </reference>
        </references>
      </pivotArea>
    </format>
    <format dxfId="44">
      <pivotArea type="all" dataOnly="0" outline="0" fieldPosition="0"/>
    </format>
    <format dxfId="43">
      <pivotArea outline="0" collapsedLevelsAreSubtotals="1" fieldPosition="0"/>
    </format>
    <format dxfId="42">
      <pivotArea field="22" type="button" dataOnly="0" labelOnly="1" outline="0" axis="axisRow" fieldPosition="0"/>
    </format>
    <format dxfId="41">
      <pivotArea dataOnly="0" labelOnly="1" fieldPosition="0">
        <references count="1">
          <reference field="22" count="0"/>
        </references>
      </pivotArea>
    </format>
    <format dxfId="40">
      <pivotArea dataOnly="0" labelOnly="1" grandRow="1" outline="0" fieldPosition="0"/>
    </format>
    <format dxfId="3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72A21A-3DAF-418C-9F76-64C5DBAE8DB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9:D23" firstHeaderRow="1" firstDataRow="1" firstDataCol="1" rowPageCount="1" colPageCount="1"/>
  <pivotFields count="24">
    <pivotField showAll="0"/>
    <pivotField showAll="0"/>
    <pivotField axis="axisPage" multipleItemSelectionAllowed="1" showAll="0">
      <items count="7">
        <item h="1" x="0"/>
        <item x="1"/>
        <item h="1" m="1" x="4"/>
        <item h="1" m="1" x="5"/>
        <item h="1" x="2"/>
        <item h="1" x="3"/>
        <item t="default"/>
      </items>
    </pivotField>
    <pivotField showAll="0"/>
    <pivotField showAll="0"/>
    <pivotField showAll="0"/>
    <pivotField showAll="0"/>
    <pivotField showAll="0"/>
    <pivotField showAll="0"/>
    <pivotField showAll="0"/>
    <pivotField showAll="0"/>
    <pivotField dataField="1" numFmtId="165" showAll="0"/>
    <pivotField numFmtId="3" showAll="0"/>
    <pivotField showAll="0"/>
    <pivotField showAll="0"/>
    <pivotField showAll="0"/>
    <pivotField showAll="0"/>
    <pivotField showAll="0"/>
    <pivotField numFmtId="1" showAll="0"/>
    <pivotField numFmtId="1" showAll="0"/>
    <pivotField numFmtId="1" showAll="0"/>
    <pivotField numFmtId="1" showAll="0"/>
    <pivotField axis="axisRow" numFmtId="1" showAll="0">
      <items count="4">
        <item x="0"/>
        <item x="1"/>
        <item x="2"/>
        <item t="default"/>
      </items>
    </pivotField>
    <pivotField numFmtId="165" showAll="0"/>
  </pivotFields>
  <rowFields count="1">
    <field x="22"/>
  </rowFields>
  <rowItems count="4">
    <i>
      <x/>
    </i>
    <i>
      <x v="1"/>
    </i>
    <i>
      <x v="2"/>
    </i>
    <i t="grand">
      <x/>
    </i>
  </rowItems>
  <colItems count="1">
    <i/>
  </colItems>
  <pageFields count="1">
    <pageField fld="2" hier="-1"/>
  </pageFields>
  <dataFields count="1">
    <dataField name="Sum of Accumulated Fund Credit as at Analysis Date" fld="11"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31A701-79E7-4BCA-A018-B8DF2677A35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F15" firstHeaderRow="0" firstDataRow="1" firstDataCol="1" rowPageCount="1" colPageCount="1"/>
  <pivotFields count="24">
    <pivotField dataField="1" showAll="0"/>
    <pivotField showAll="0"/>
    <pivotField axis="axisPage" multipleItemSelectionAllowed="1" showAll="0">
      <items count="7">
        <item h="1" x="0"/>
        <item x="1"/>
        <item h="1" m="1" x="4"/>
        <item h="1" m="1" x="5"/>
        <item h="1" x="2"/>
        <item h="1" x="3"/>
        <item t="default"/>
      </items>
    </pivotField>
    <pivotField showAll="0"/>
    <pivotField showAll="0"/>
    <pivotField showAll="0"/>
    <pivotField showAll="0"/>
    <pivotField showAll="0"/>
    <pivotField showAll="0"/>
    <pivotField showAll="0"/>
    <pivotField showAll="0"/>
    <pivotField dataField="1" numFmtId="165" showAll="0"/>
    <pivotField numFmtId="3" showAll="0"/>
    <pivotField showAll="0"/>
    <pivotField showAll="0"/>
    <pivotField showAll="0"/>
    <pivotField showAll="0"/>
    <pivotField showAll="0"/>
    <pivotField numFmtId="1" showAll="0"/>
    <pivotField axis="axisRow" numFmtId="1" showAll="0">
      <items count="10">
        <item x="0"/>
        <item x="1"/>
        <item x="2"/>
        <item x="3"/>
        <item x="4"/>
        <item x="5"/>
        <item x="6"/>
        <item x="7"/>
        <item x="8"/>
        <item t="default"/>
      </items>
    </pivotField>
    <pivotField numFmtId="1" showAll="0"/>
    <pivotField numFmtId="1" showAll="0"/>
    <pivotField numFmtId="1" showAll="0"/>
    <pivotField dataField="1" numFmtId="165" showAll="0"/>
  </pivotFields>
  <rowFields count="1">
    <field x="19"/>
  </rowFields>
  <rowItems count="10">
    <i>
      <x/>
    </i>
    <i>
      <x v="1"/>
    </i>
    <i>
      <x v="2"/>
    </i>
    <i>
      <x v="3"/>
    </i>
    <i>
      <x v="4"/>
    </i>
    <i>
      <x v="5"/>
    </i>
    <i>
      <x v="6"/>
    </i>
    <i>
      <x v="7"/>
    </i>
    <i>
      <x v="8"/>
    </i>
    <i t="grand">
      <x/>
    </i>
  </rowItems>
  <colFields count="1">
    <field x="-2"/>
  </colFields>
  <colItems count="3">
    <i>
      <x/>
    </i>
    <i i="1">
      <x v="1"/>
    </i>
    <i i="2">
      <x v="2"/>
    </i>
  </colItems>
  <pageFields count="1">
    <pageField fld="2" hier="-1"/>
  </pageFields>
  <dataFields count="3">
    <dataField name="Sum of Accumulated Fund Credit as at Analysis Date" fld="11" baseField="0" baseItem="0"/>
    <dataField name="Sum of FC*YTR" fld="23" baseField="0" baseItem="0"/>
    <dataField name="Count of M/No" fld="0" subtotal="count" baseField="0" baseItem="0"/>
  </dataFields>
  <formats count="10">
    <format dxfId="17">
      <pivotArea type="all" dataOnly="0" outline="0" fieldPosition="0"/>
    </format>
    <format dxfId="16">
      <pivotArea outline="0" collapsedLevelsAreSubtotals="1" fieldPosition="0"/>
    </format>
    <format dxfId="15">
      <pivotArea field="19" type="button" dataOnly="0" labelOnly="1" outline="0" axis="axisRow" fieldPosition="0"/>
    </format>
    <format dxfId="14">
      <pivotArea dataOnly="0" labelOnly="1" grandRow="1" outline="0" fieldPosition="0"/>
    </format>
    <format dxfId="13">
      <pivotArea dataOnly="0" labelOnly="1" outline="0" fieldPosition="0">
        <references count="1">
          <reference field="4294967294" count="3">
            <x v="0"/>
            <x v="1"/>
            <x v="2"/>
          </reference>
        </references>
      </pivotArea>
    </format>
    <format dxfId="12">
      <pivotArea type="all" dataOnly="0" outline="0" fieldPosition="0"/>
    </format>
    <format dxfId="11">
      <pivotArea outline="0" collapsedLevelsAreSubtotals="1" fieldPosition="0"/>
    </format>
    <format dxfId="10">
      <pivotArea field="19" type="button" dataOnly="0" labelOnly="1" outline="0" axis="axisRow" fieldPosition="0"/>
    </format>
    <format dxfId="9">
      <pivotArea dataOnly="0" labelOnly="1" grandRow="1" outline="0" fieldPosition="0"/>
    </format>
    <format dxfId="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3E1F21-781A-48E8-90C3-4AECCF41A29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rowPageCount="1" colPageCount="1"/>
  <pivotFields count="7">
    <pivotField showAll="0"/>
    <pivotField showAll="0"/>
    <pivotField showAll="0"/>
    <pivotField showAll="0"/>
    <pivotField numFmtId="14" showAll="0"/>
    <pivotField axis="axisPage" numFmtId="1" multipleItemSelectionAllowed="1" showAll="0">
      <items count="38">
        <item m="1" x="36"/>
        <item x="33"/>
        <item h="1" x="32"/>
        <item h="1" x="34"/>
        <item h="1" x="31"/>
        <item h="1" x="30"/>
        <item h="1" x="28"/>
        <item h="1" x="27"/>
        <item h="1" x="29"/>
        <item h="1" x="25"/>
        <item h="1" x="23"/>
        <item h="1" x="24"/>
        <item h="1" x="20"/>
        <item h="1" x="26"/>
        <item h="1" x="22"/>
        <item h="1" x="12"/>
        <item h="1" x="17"/>
        <item h="1" x="16"/>
        <item h="1" x="13"/>
        <item h="1" x="14"/>
        <item h="1" x="15"/>
        <item h="1" x="19"/>
        <item h="1" x="18"/>
        <item h="1" x="21"/>
        <item h="1" x="11"/>
        <item h="1" x="9"/>
        <item h="1" x="10"/>
        <item h="1" x="8"/>
        <item h="1" x="6"/>
        <item h="1" x="7"/>
        <item h="1" x="4"/>
        <item h="1" x="3"/>
        <item h="1" x="2"/>
        <item h="1" x="0"/>
        <item h="1" x="1"/>
        <item h="1" m="1" x="35"/>
        <item h="1" x="5"/>
        <item t="default"/>
      </items>
    </pivotField>
    <pivotField axis="axisRow" showAll="0">
      <items count="358">
        <item m="1" x="337"/>
        <item m="1" x="263"/>
        <item m="1" x="313"/>
        <item m="1" x="280"/>
        <item m="1" x="282"/>
        <item m="1" x="292"/>
        <item m="1" x="270"/>
        <item m="1" x="283"/>
        <item m="1" x="267"/>
        <item m="1" x="245"/>
        <item m="1" x="227"/>
        <item m="1" x="230"/>
        <item m="1" x="213"/>
        <item m="1" x="260"/>
        <item m="1" x="240"/>
        <item m="1" x="274"/>
        <item m="1" x="222"/>
        <item m="1" x="355"/>
        <item m="1" x="354"/>
        <item m="1" x="351"/>
        <item m="1" x="100"/>
        <item m="1" x="349"/>
        <item m="1" x="328"/>
        <item m="1" x="348"/>
        <item m="1" x="298"/>
        <item m="1" x="327"/>
        <item m="1" x="339"/>
        <item m="1" x="311"/>
        <item m="1" x="308"/>
        <item m="1" x="332"/>
        <item m="1" x="306"/>
        <item m="1" x="353"/>
        <item m="1" x="277"/>
        <item m="1" x="335"/>
        <item m="1" x="346"/>
        <item m="1" x="300"/>
        <item m="1" x="264"/>
        <item m="1" x="333"/>
        <item m="1" x="342"/>
        <item m="1" x="324"/>
        <item m="1" x="200"/>
        <item m="1" x="295"/>
        <item m="1" x="304"/>
        <item m="1" x="315"/>
        <item m="1" x="312"/>
        <item m="1" x="218"/>
        <item m="1" x="198"/>
        <item m="1" x="235"/>
        <item m="1" x="243"/>
        <item m="1" x="289"/>
        <item m="1" x="137"/>
        <item m="1" x="162"/>
        <item m="1" x="271"/>
        <item m="1" x="356"/>
        <item m="1" x="212"/>
        <item m="1" x="167"/>
        <item m="1" x="161"/>
        <item m="1" x="166"/>
        <item m="1" x="191"/>
        <item m="1" x="174"/>
        <item m="1" x="155"/>
        <item m="1" x="188"/>
        <item m="1" x="204"/>
        <item m="1" x="160"/>
        <item m="1" x="124"/>
        <item m="1" x="185"/>
        <item m="1" x="193"/>
        <item m="1" x="211"/>
        <item m="1" x="114"/>
        <item m="1" x="125"/>
        <item m="1" x="130"/>
        <item m="1" x="111"/>
        <item m="1" x="110"/>
        <item m="1" x="138"/>
        <item m="1" x="105"/>
        <item m="1" x="345"/>
        <item m="1" x="112"/>
        <item m="1" x="113"/>
        <item m="1" x="156"/>
        <item m="1" x="145"/>
        <item m="1" x="153"/>
        <item m="1" x="225"/>
        <item m="1" x="248"/>
        <item m="1" x="231"/>
        <item m="1" x="182"/>
        <item m="1" x="291"/>
        <item m="1" x="305"/>
        <item m="1" x="322"/>
        <item m="1" x="275"/>
        <item m="1" x="290"/>
        <item m="1" x="254"/>
        <item m="1" x="284"/>
        <item m="1" x="279"/>
        <item m="1" x="317"/>
        <item m="1" x="318"/>
        <item m="1" x="206"/>
        <item m="1" x="273"/>
        <item m="1" x="226"/>
        <item m="1" x="278"/>
        <item m="1" x="256"/>
        <item m="1" x="330"/>
        <item m="1" x="210"/>
        <item m="1" x="244"/>
        <item m="1" x="232"/>
        <item m="1" x="320"/>
        <item m="1" x="251"/>
        <item m="1" x="268"/>
        <item m="1" x="219"/>
        <item m="1" x="233"/>
        <item m="1" x="258"/>
        <item m="1" x="269"/>
        <item m="1" x="253"/>
        <item m="1" x="242"/>
        <item m="1" x="239"/>
        <item m="1" x="334"/>
        <item m="1" x="192"/>
        <item m="1" x="265"/>
        <item m="1" x="255"/>
        <item m="1" x="217"/>
        <item m="1" x="205"/>
        <item m="1" x="293"/>
        <item m="1" x="266"/>
        <item m="1" x="229"/>
        <item m="1" x="203"/>
        <item m="1" x="224"/>
        <item m="1" x="201"/>
        <item m="1" x="241"/>
        <item m="1" x="238"/>
        <item m="1" x="221"/>
        <item m="1" x="220"/>
        <item m="1" x="281"/>
        <item m="1" x="294"/>
        <item m="1" x="285"/>
        <item m="1" x="199"/>
        <item m="1" x="151"/>
        <item m="1" x="169"/>
        <item m="1" x="178"/>
        <item m="1" x="171"/>
        <item m="1" x="163"/>
        <item m="1" x="173"/>
        <item m="1" x="175"/>
        <item m="1" x="177"/>
        <item m="1" x="159"/>
        <item m="1" x="172"/>
        <item m="1" x="165"/>
        <item m="1" x="157"/>
        <item m="1" x="164"/>
        <item m="1" x="158"/>
        <item m="1" x="168"/>
        <item m="1" x="97"/>
        <item m="1" x="129"/>
        <item m="1" x="55"/>
        <item m="1" x="127"/>
        <item m="1" x="180"/>
        <item m="1" x="65"/>
        <item m="1" x="325"/>
        <item m="1" x="197"/>
        <item m="1" x="314"/>
        <item m="1" x="109"/>
        <item m="1" x="341"/>
        <item m="1" x="310"/>
        <item m="1" x="350"/>
        <item m="1" x="344"/>
        <item m="1" x="331"/>
        <item m="1" x="303"/>
        <item m="1" x="343"/>
        <item m="1" x="287"/>
        <item m="1" x="148"/>
        <item m="1" x="286"/>
        <item m="1" x="352"/>
        <item m="1" x="329"/>
        <item m="1" x="301"/>
        <item m="1" x="336"/>
        <item m="1" x="296"/>
        <item m="1" x="326"/>
        <item m="1" x="297"/>
        <item m="1" x="250"/>
        <item m="1" x="299"/>
        <item m="1" x="338"/>
        <item m="1" x="340"/>
        <item m="1" x="323"/>
        <item m="1" x="316"/>
        <item m="1" x="187"/>
        <item m="1" x="150"/>
        <item m="1" x="309"/>
        <item m="1" x="288"/>
        <item m="1" x="319"/>
        <item m="1" x="307"/>
        <item m="1" x="302"/>
        <item m="1" x="347"/>
        <item m="1" x="261"/>
        <item m="1" x="186"/>
        <item m="1" x="208"/>
        <item m="1" x="262"/>
        <item m="1" x="194"/>
        <item m="1" x="257"/>
        <item m="1" x="207"/>
        <item m="1" x="259"/>
        <item m="1" x="276"/>
        <item m="1" x="189"/>
        <item m="1" x="272"/>
        <item m="1" x="190"/>
        <item m="1" x="209"/>
        <item m="1" x="228"/>
        <item m="1" x="195"/>
        <item m="1" x="247"/>
        <item m="1" x="237"/>
        <item m="1" x="154"/>
        <item m="1" x="152"/>
        <item m="1" x="170"/>
        <item m="1" x="176"/>
        <item m="1" x="146"/>
        <item m="1" x="144"/>
        <item m="1" x="143"/>
        <item m="1" x="131"/>
        <item m="1" x="116"/>
        <item m="1" x="140"/>
        <item m="1" x="86"/>
        <item m="1" x="179"/>
        <item m="1" x="101"/>
        <item m="1" x="83"/>
        <item m="1" x="202"/>
        <item m="1" x="108"/>
        <item m="1" x="102"/>
        <item m="1" x="103"/>
        <item m="1" x="117"/>
        <item m="1" x="104"/>
        <item m="1" x="106"/>
        <item m="1" x="184"/>
        <item m="1" x="107"/>
        <item m="1" x="115"/>
        <item m="1" x="119"/>
        <item m="1" x="141"/>
        <item m="1" x="142"/>
        <item m="1" x="126"/>
        <item m="1" x="74"/>
        <item m="1" x="147"/>
        <item m="1" x="149"/>
        <item m="1" x="132"/>
        <item m="1" x="321"/>
        <item m="1" x="96"/>
        <item m="1" x="252"/>
        <item m="1" x="24"/>
        <item m="1" x="21"/>
        <item m="1" x="85"/>
        <item m="1" x="223"/>
        <item m="1" x="246"/>
        <item m="1" x="236"/>
        <item m="1" x="215"/>
        <item m="1" x="249"/>
        <item m="1" x="216"/>
        <item m="1" x="183"/>
        <item m="1" x="99"/>
        <item m="1" x="214"/>
        <item m="1" x="47"/>
        <item m="1" x="234"/>
        <item m="1" x="87"/>
        <item m="1" x="72"/>
        <item m="1" x="82"/>
        <item m="1" x="196"/>
        <item m="1" x="70"/>
        <item m="1" x="68"/>
        <item m="1" x="181"/>
        <item m="1" x="139"/>
        <item m="1" x="13"/>
        <item m="1" x="20"/>
        <item m="1" x="79"/>
        <item m="1" x="78"/>
        <item m="1" x="120"/>
        <item m="1" x="29"/>
        <item m="1" x="135"/>
        <item m="1" x="49"/>
        <item m="1" x="121"/>
        <item m="1" x="53"/>
        <item m="1" x="73"/>
        <item m="1" x="45"/>
        <item m="1" x="26"/>
        <item m="1" x="133"/>
        <item m="1" x="69"/>
        <item m="1" x="41"/>
        <item m="1" x="92"/>
        <item m="1" x="51"/>
        <item m="1" x="54"/>
        <item m="1" x="128"/>
        <item m="1" x="52"/>
        <item m="1" x="39"/>
        <item m="1" x="43"/>
        <item m="1" x="28"/>
        <item m="1" x="19"/>
        <item m="1" x="3"/>
        <item m="1" x="134"/>
        <item m="1" x="16"/>
        <item m="1" x="66"/>
        <item m="1" x="5"/>
        <item m="1" x="10"/>
        <item m="1" x="25"/>
        <item m="1" x="67"/>
        <item m="1" x="91"/>
        <item m="1" x="118"/>
        <item m="1" x="34"/>
        <item m="1" x="57"/>
        <item m="1" x="35"/>
        <item m="1" x="1"/>
        <item m="1" x="17"/>
        <item m="1" x="15"/>
        <item m="1" x="14"/>
        <item m="1" x="18"/>
        <item m="1" x="122"/>
        <item m="1" x="7"/>
        <item m="1" x="123"/>
        <item m="1" x="58"/>
        <item m="1" x="61"/>
        <item m="1" x="31"/>
        <item m="1" x="32"/>
        <item m="1" x="22"/>
        <item m="1" x="23"/>
        <item m="1" x="11"/>
        <item m="1" x="136"/>
        <item m="1" x="80"/>
        <item m="1" x="63"/>
        <item m="1" x="77"/>
        <item m="1" x="76"/>
        <item m="1" x="48"/>
        <item m="1" x="33"/>
        <item m="1" x="71"/>
        <item m="1" x="94"/>
        <item m="1" x="6"/>
        <item m="1" x="4"/>
        <item m="1" x="8"/>
        <item m="1" x="36"/>
        <item m="1" x="44"/>
        <item m="1" x="27"/>
        <item m="1" x="38"/>
        <item m="1" x="30"/>
        <item m="1" x="89"/>
        <item m="1" x="40"/>
        <item m="1" x="95"/>
        <item m="1" x="2"/>
        <item m="1" x="90"/>
        <item m="1" x="42"/>
        <item m="1" x="12"/>
        <item m="1" x="9"/>
        <item m="1" x="64"/>
        <item m="1" x="37"/>
        <item m="1" x="60"/>
        <item m="1" x="98"/>
        <item m="1" x="81"/>
        <item m="1" x="46"/>
        <item m="1" x="62"/>
        <item m="1" x="75"/>
        <item m="1" x="50"/>
        <item m="1" x="56"/>
        <item m="1" x="88"/>
        <item m="1" x="93"/>
        <item m="1" x="59"/>
        <item m="1" x="84"/>
        <item x="0"/>
        <item t="default"/>
      </items>
    </pivotField>
  </pivotFields>
  <rowFields count="1">
    <field x="6"/>
  </rowFields>
  <rowItems count="2">
    <i>
      <x v="356"/>
    </i>
    <i t="grand">
      <x/>
    </i>
  </rowItems>
  <colItems count="1">
    <i/>
  </colItems>
  <pageFields count="1">
    <pageField fld="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CCD3C7-3F0B-4402-BE45-420C969A23B8}" name="Metric_Management2" displayName="Metric_Management2" ref="K48:M53" totalsRowShown="0" headerRowDxfId="66" dataDxfId="65">
  <autoFilter ref="K48:M53" xr:uid="{8E3ED837-F012-4396-ACC8-0BA1260B983B}"/>
  <tableColumns count="3">
    <tableColumn id="1" xr3:uid="{B793808B-D5DB-430E-AABB-E03007DE5AB2}" name="Metrics" dataDxfId="64"/>
    <tableColumn id="3" xr3:uid="{3E6D29CC-98F4-475E-851B-EDD997DDA988}" name="Column1" dataDxfId="63"/>
    <tableColumn id="2" xr3:uid="{82144F41-EBED-45FC-A36E-FB514D4EC3FC}" name="Values" dataDxfId="62" dataCellStyle="Percent"/>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1.bin"/><Relationship Id="rId5" Type="http://schemas.openxmlformats.org/officeDocument/2006/relationships/comments" Target="../comments3.xml"/><Relationship Id="rId4"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3C6A8-39BF-4C6D-BA4E-EE6A7707B013}">
  <sheetPr codeName="Sheet2">
    <tabColor rgb="FF00B0F0"/>
  </sheetPr>
  <dimension ref="A2:L14"/>
  <sheetViews>
    <sheetView showGridLines="0" zoomScaleNormal="100" zoomScaleSheetLayoutView="100" workbookViewId="0">
      <selection activeCell="D12" sqref="D12:E12"/>
    </sheetView>
  </sheetViews>
  <sheetFormatPr defaultColWidth="9.453125" defaultRowHeight="14.5"/>
  <cols>
    <col min="1" max="2" width="7.453125" style="668" customWidth="1"/>
    <col min="3" max="8" width="17" style="668" customWidth="1"/>
    <col min="9" max="10" width="7.453125" style="668" customWidth="1"/>
    <col min="11" max="12" width="8.54296875" style="668"/>
    <col min="13" max="14" width="13.453125" style="233" customWidth="1"/>
    <col min="15" max="16384" width="9.453125" style="233"/>
  </cols>
  <sheetData>
    <row r="2" spans="2:9" ht="37.5" customHeight="1">
      <c r="B2" s="703"/>
      <c r="C2" s="703"/>
      <c r="D2" s="703"/>
      <c r="E2" s="703"/>
      <c r="F2" s="703"/>
      <c r="G2" s="703"/>
      <c r="H2" s="703"/>
      <c r="I2" s="703"/>
    </row>
    <row r="3" spans="2:9" ht="22.5" customHeight="1">
      <c r="B3" s="703"/>
      <c r="I3" s="703"/>
    </row>
    <row r="4" spans="2:9" ht="16.5" customHeight="1">
      <c r="B4" s="704"/>
      <c r="C4" s="713" t="str">
        <f>Scheme_Name</f>
        <v>SOLARA SUMMIT STAFF PENSION SCHEME</v>
      </c>
      <c r="D4" s="713"/>
      <c r="E4" s="713"/>
      <c r="F4" s="713"/>
      <c r="G4" s="713"/>
      <c r="H4" s="713"/>
      <c r="I4" s="703"/>
    </row>
    <row r="5" spans="2:9" ht="17" customHeight="1">
      <c r="B5" s="704"/>
      <c r="C5" s="713"/>
      <c r="D5" s="713"/>
      <c r="E5" s="713"/>
      <c r="F5" s="713"/>
      <c r="G5" s="713"/>
      <c r="H5" s="713"/>
      <c r="I5" s="703"/>
    </row>
    <row r="6" spans="2:9" ht="15.5" customHeight="1">
      <c r="B6" s="704"/>
      <c r="C6" s="713"/>
      <c r="D6" s="713"/>
      <c r="E6" s="713"/>
      <c r="F6" s="713"/>
      <c r="G6" s="713"/>
      <c r="H6" s="713"/>
      <c r="I6" s="703"/>
    </row>
    <row r="7" spans="2:9" ht="17" customHeight="1">
      <c r="B7" s="704"/>
      <c r="C7" s="713"/>
      <c r="D7" s="713"/>
      <c r="E7" s="713"/>
      <c r="F7" s="713"/>
      <c r="G7" s="713"/>
      <c r="H7" s="713"/>
      <c r="I7" s="703"/>
    </row>
    <row r="8" spans="2:9" ht="15" customHeight="1">
      <c r="B8" s="704"/>
      <c r="C8" s="713"/>
      <c r="D8" s="713"/>
      <c r="E8" s="713"/>
      <c r="F8" s="713"/>
      <c r="G8" s="713"/>
      <c r="H8" s="713"/>
      <c r="I8" s="703"/>
    </row>
    <row r="9" spans="2:9" ht="15" thickBot="1">
      <c r="B9" s="704"/>
      <c r="C9" s="255"/>
      <c r="D9" s="255"/>
      <c r="E9" s="255"/>
      <c r="F9" s="255"/>
      <c r="G9" s="255"/>
      <c r="H9" s="255"/>
      <c r="I9" s="703"/>
    </row>
    <row r="10" spans="2:9" ht="29" thickBot="1">
      <c r="B10" s="704"/>
      <c r="C10" s="716" t="s">
        <v>0</v>
      </c>
      <c r="D10" s="716"/>
      <c r="E10" s="716"/>
      <c r="F10" s="716"/>
      <c r="G10" s="716"/>
      <c r="H10" s="716"/>
      <c r="I10" s="703"/>
    </row>
    <row r="11" spans="2:9">
      <c r="B11" s="703"/>
      <c r="I11" s="703"/>
    </row>
    <row r="12" spans="2:9" ht="15" customHeight="1">
      <c r="B12" s="703"/>
      <c r="D12" s="714" t="s">
        <v>1</v>
      </c>
      <c r="E12" s="715"/>
      <c r="F12" s="705">
        <v>45656</v>
      </c>
      <c r="I12" s="703"/>
    </row>
    <row r="13" spans="2:9">
      <c r="B13" s="703"/>
      <c r="I13" s="703"/>
    </row>
    <row r="14" spans="2:9" ht="37.5" customHeight="1">
      <c r="B14" s="703"/>
      <c r="C14" s="703"/>
      <c r="D14" s="703"/>
      <c r="E14" s="703"/>
      <c r="F14" s="703"/>
      <c r="G14" s="703"/>
      <c r="H14" s="703"/>
      <c r="I14" s="703"/>
    </row>
  </sheetData>
  <mergeCells count="3">
    <mergeCell ref="C4:H8"/>
    <mergeCell ref="D12:E12"/>
    <mergeCell ref="C10:H10"/>
  </mergeCells>
  <pageMargins left="0.7" right="0.7" top="0.75" bottom="0.75" header="0.3" footer="0.3"/>
  <pageSetup paperSize="9" scale="6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549EA-C6CA-45CD-8AFE-EDCAACB7D314}">
  <sheetPr>
    <tabColor rgb="FF0137A6"/>
  </sheetPr>
  <dimension ref="B2:D17"/>
  <sheetViews>
    <sheetView topLeftCell="A6" workbookViewId="0">
      <selection activeCell="I16" sqref="I16"/>
    </sheetView>
  </sheetViews>
  <sheetFormatPr defaultColWidth="8.90625" defaultRowHeight="14.5"/>
  <cols>
    <col min="1" max="2" width="8.90625" style="97"/>
    <col min="3" max="3" width="67.453125" style="97" bestFit="1" customWidth="1"/>
    <col min="4" max="16384" width="8.90625" style="97"/>
  </cols>
  <sheetData>
    <row r="2" spans="2:4">
      <c r="B2" s="97">
        <v>1</v>
      </c>
      <c r="C2" s="97" t="s">
        <v>2</v>
      </c>
    </row>
    <row r="8" spans="2:4" ht="15">
      <c r="B8" s="717" t="s">
        <v>3</v>
      </c>
      <c r="C8" s="717"/>
      <c r="D8" s="717"/>
    </row>
    <row r="10" spans="2:4">
      <c r="B10" s="97">
        <v>1</v>
      </c>
      <c r="C10" s="97" t="s">
        <v>4</v>
      </c>
    </row>
    <row r="11" spans="2:4">
      <c r="B11" s="97">
        <v>2</v>
      </c>
      <c r="C11" s="97" t="s">
        <v>5</v>
      </c>
    </row>
    <row r="12" spans="2:4">
      <c r="B12" s="97">
        <v>3</v>
      </c>
      <c r="C12" s="97" t="s">
        <v>6</v>
      </c>
    </row>
    <row r="13" spans="2:4">
      <c r="B13" s="97">
        <v>4</v>
      </c>
      <c r="C13" s="97" t="s">
        <v>7</v>
      </c>
    </row>
    <row r="14" spans="2:4">
      <c r="B14" s="97">
        <v>5</v>
      </c>
      <c r="C14" s="97" t="s">
        <v>8</v>
      </c>
    </row>
    <row r="15" spans="2:4">
      <c r="B15" s="97">
        <v>6</v>
      </c>
      <c r="C15" s="97" t="s">
        <v>9</v>
      </c>
    </row>
    <row r="16" spans="2:4" ht="15">
      <c r="B16" s="97">
        <v>7</v>
      </c>
      <c r="C16" s="97" t="s">
        <v>10</v>
      </c>
    </row>
    <row r="17" spans="2:3">
      <c r="B17" s="97">
        <v>8</v>
      </c>
      <c r="C17" s="97" t="s">
        <v>11</v>
      </c>
    </row>
  </sheetData>
  <mergeCells count="1">
    <mergeCell ref="B8:D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2726A-25CC-4AD9-B999-DC9525B47B88}">
  <sheetPr codeName="Sheet3">
    <tabColor theme="5" tint="-0.249977111117893"/>
  </sheetPr>
  <dimension ref="B2:D26"/>
  <sheetViews>
    <sheetView showGridLines="0" zoomScale="90" zoomScaleNormal="90" workbookViewId="0">
      <selection activeCell="C25" sqref="C25"/>
    </sheetView>
  </sheetViews>
  <sheetFormatPr defaultColWidth="9.453125" defaultRowHeight="13"/>
  <cols>
    <col min="1" max="1" width="9.54296875" style="374" bestFit="1" customWidth="1"/>
    <col min="2" max="2" width="47.54296875" style="374" bestFit="1" customWidth="1"/>
    <col min="3" max="3" width="37.08984375" style="374" bestFit="1" customWidth="1"/>
    <col min="4" max="4" width="14.453125" style="374" hidden="1" customWidth="1"/>
    <col min="5" max="5" width="25.453125" style="374" bestFit="1" customWidth="1"/>
    <col min="6" max="6" width="19.54296875" style="374" customWidth="1"/>
    <col min="7" max="16384" width="9.453125" style="374"/>
  </cols>
  <sheetData>
    <row r="2" spans="2:4" ht="24" customHeight="1" thickBot="1">
      <c r="B2" s="718" t="str">
        <f>Scheme_Name&amp;"
SCHEME DETAILS AS AT THE ANALYSIS DATE"</f>
        <v>SOLARA SUMMIT STAFF PENSION SCHEME
SCHEME DETAILS AS AT THE ANALYSIS DATE</v>
      </c>
      <c r="C2" s="719"/>
      <c r="D2" s="719"/>
    </row>
    <row r="3" spans="2:4" ht="13.5" thickBot="1">
      <c r="B3" s="689" t="s">
        <v>12</v>
      </c>
      <c r="C3" s="690" t="s">
        <v>13</v>
      </c>
      <c r="D3" s="279"/>
    </row>
    <row r="4" spans="2:4" ht="13.5" thickBot="1">
      <c r="B4" s="691" t="s">
        <v>14</v>
      </c>
      <c r="C4" s="692">
        <v>35674</v>
      </c>
      <c r="D4" s="280"/>
    </row>
    <row r="5" spans="2:4" ht="13.5" thickBot="1">
      <c r="B5" s="693" t="s">
        <v>15</v>
      </c>
      <c r="C5" s="694">
        <v>60</v>
      </c>
      <c r="D5" s="279"/>
    </row>
    <row r="6" spans="2:4" ht="12.75" customHeight="1" thickBot="1">
      <c r="B6" s="691" t="s">
        <v>16</v>
      </c>
      <c r="C6" s="694">
        <v>50</v>
      </c>
      <c r="D6" s="279"/>
    </row>
    <row r="7" spans="2:4" ht="13.5" thickBot="1">
      <c r="B7" s="691" t="s">
        <v>17</v>
      </c>
      <c r="C7" s="695" t="s">
        <v>18</v>
      </c>
      <c r="D7" s="279"/>
    </row>
    <row r="8" spans="2:4" ht="13.5" thickBot="1">
      <c r="B8" s="691" t="s">
        <v>19</v>
      </c>
      <c r="C8" s="694">
        <f>COUNTA(Membership_Status)</f>
        <v>500</v>
      </c>
      <c r="D8" s="281"/>
    </row>
    <row r="9" spans="2:4" ht="13.5" thickBot="1">
      <c r="B9" s="693" t="s">
        <v>20</v>
      </c>
      <c r="C9" s="694">
        <f>AVERAGE(Age)</f>
        <v>47.262</v>
      </c>
      <c r="D9" s="281"/>
    </row>
    <row r="10" spans="2:4" ht="13.5" thickBot="1">
      <c r="B10" s="693" t="s">
        <v>21</v>
      </c>
      <c r="C10" s="694">
        <f>SUMPRODUCT(Age,Fund_Credits)/SUM(Fund_Credits)</f>
        <v>47.591129311266698</v>
      </c>
      <c r="D10" s="281"/>
    </row>
    <row r="11" spans="2:4" ht="13.5" thickBot="1">
      <c r="B11" s="691" t="s">
        <v>22</v>
      </c>
      <c r="C11" s="694">
        <f>AVERAGE(Years_To_Retirement)</f>
        <v>12.912000000000001</v>
      </c>
      <c r="D11" s="281"/>
    </row>
    <row r="12" spans="2:4" ht="13.5" thickBot="1">
      <c r="B12" s="691" t="s">
        <v>23</v>
      </c>
      <c r="C12" s="694">
        <f>SUMPRODUCT(Years_To_Retirement,Fund_Credits)/SUM(Fund_Credits)</f>
        <v>12.605229927224229</v>
      </c>
      <c r="D12" s="281"/>
    </row>
    <row r="13" spans="2:4" ht="13.5" thickBot="1">
      <c r="B13" s="691" t="s">
        <v>24</v>
      </c>
      <c r="C13" s="696">
        <v>0.15</v>
      </c>
      <c r="D13" s="282"/>
    </row>
    <row r="14" spans="2:4" ht="13.5" thickBot="1">
      <c r="B14" s="691" t="s">
        <v>25</v>
      </c>
      <c r="C14" s="696">
        <v>0.15</v>
      </c>
      <c r="D14" s="282"/>
    </row>
    <row r="15" spans="2:4" ht="13.5" thickBot="1">
      <c r="B15" s="691" t="s">
        <v>2079</v>
      </c>
      <c r="C15" s="696" t="s">
        <v>2078</v>
      </c>
      <c r="D15" s="282"/>
    </row>
    <row r="16" spans="2:4" ht="13.5" thickBot="1">
      <c r="B16" s="691" t="s">
        <v>26</v>
      </c>
      <c r="C16" s="697" t="s">
        <v>27</v>
      </c>
      <c r="D16" s="282"/>
    </row>
    <row r="17" spans="2:4" ht="13.5" thickBot="1">
      <c r="B17" s="691" t="s">
        <v>28</v>
      </c>
      <c r="C17" s="697" t="s">
        <v>27</v>
      </c>
      <c r="D17" s="282"/>
    </row>
    <row r="18" spans="2:4" ht="13.5" thickBot="1">
      <c r="B18" s="691" t="s">
        <v>29</v>
      </c>
      <c r="C18" s="695" t="s">
        <v>30</v>
      </c>
      <c r="D18" s="279"/>
    </row>
    <row r="19" spans="2:4" ht="13.5" thickBot="1">
      <c r="B19" s="691" t="s">
        <v>31</v>
      </c>
      <c r="C19" s="698">
        <v>0.33329999999999999</v>
      </c>
      <c r="D19" s="283"/>
    </row>
    <row r="20" spans="2:4" ht="13.5" thickBot="1">
      <c r="B20" s="699" t="s">
        <v>32</v>
      </c>
      <c r="C20" s="700" t="s">
        <v>33</v>
      </c>
      <c r="D20" s="283"/>
    </row>
    <row r="22" spans="2:4" ht="13.5" thickBot="1">
      <c r="B22" s="720" t="s">
        <v>34</v>
      </c>
      <c r="C22" s="720"/>
      <c r="D22" s="720"/>
    </row>
    <row r="23" spans="2:4" ht="13.5" thickBot="1">
      <c r="B23" s="701" t="s">
        <v>35</v>
      </c>
      <c r="C23" s="279" t="s">
        <v>2080</v>
      </c>
      <c r="D23" s="279"/>
    </row>
    <row r="24" spans="2:4" ht="13.5" thickBot="1">
      <c r="B24" s="701" t="s">
        <v>2081</v>
      </c>
      <c r="C24" s="279" t="s">
        <v>2082</v>
      </c>
      <c r="D24" s="279"/>
    </row>
    <row r="25" spans="2:4" ht="13.5" thickBot="1">
      <c r="B25" s="702" t="s">
        <v>36</v>
      </c>
      <c r="C25" s="279" t="s">
        <v>2083</v>
      </c>
      <c r="D25" s="279"/>
    </row>
    <row r="26" spans="2:4" ht="13.5" thickBot="1">
      <c r="B26" s="702" t="s">
        <v>2084</v>
      </c>
      <c r="C26" s="279" t="s">
        <v>2085</v>
      </c>
    </row>
  </sheetData>
  <mergeCells count="2">
    <mergeCell ref="B2:D2"/>
    <mergeCell ref="B22:D22"/>
  </mergeCells>
  <phoneticPr fontId="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46040-A42F-4D96-B5F5-2AE006968893}">
  <sheetPr codeName="Sheet4">
    <tabColor theme="5" tint="-0.249977111117893"/>
  </sheetPr>
  <dimension ref="B2:W21"/>
  <sheetViews>
    <sheetView showGridLines="0" zoomScale="90" zoomScaleNormal="90" workbookViewId="0">
      <selection activeCell="F12" sqref="F12"/>
    </sheetView>
  </sheetViews>
  <sheetFormatPr defaultColWidth="9.453125" defaultRowHeight="14.5"/>
  <cols>
    <col min="1" max="1" width="2.54296875" style="233" customWidth="1"/>
    <col min="2" max="2" width="38.54296875" style="233" bestFit="1" customWidth="1"/>
    <col min="3" max="3" width="35.54296875" style="233" bestFit="1" customWidth="1"/>
    <col min="4" max="5" width="9.453125" style="233"/>
    <col min="6" max="6" width="15.08984375" style="233" bestFit="1" customWidth="1"/>
    <col min="7" max="16384" width="9.453125" style="233"/>
  </cols>
  <sheetData>
    <row r="2" spans="2:23">
      <c r="F2" s="721"/>
      <c r="G2" s="721"/>
      <c r="H2" s="721"/>
      <c r="L2" s="721"/>
      <c r="M2" s="721"/>
      <c r="N2" s="721"/>
    </row>
    <row r="3" spans="2:23">
      <c r="B3" s="234" t="s">
        <v>37</v>
      </c>
      <c r="C3" s="235" t="s">
        <v>38</v>
      </c>
      <c r="F3" s="721"/>
      <c r="G3" s="721"/>
      <c r="L3" s="721"/>
      <c r="M3" s="721"/>
      <c r="U3" s="721"/>
      <c r="V3" s="721"/>
      <c r="W3" s="721"/>
    </row>
    <row r="4" spans="2:23">
      <c r="B4" s="236" t="s">
        <v>39</v>
      </c>
      <c r="C4" s="237">
        <f>AVERAGE('Fund Performance'!J19:K19)</f>
        <v>5.0949999999999995E-2</v>
      </c>
      <c r="U4" s="721"/>
      <c r="V4" s="721"/>
    </row>
    <row r="5" spans="2:23">
      <c r="B5" s="236" t="s">
        <v>40</v>
      </c>
      <c r="C5" s="237">
        <f>'Investment Income'!X47</f>
        <v>2.7644324422931188E-2</v>
      </c>
      <c r="F5" s="238"/>
      <c r="G5" s="238"/>
      <c r="L5" s="239"/>
      <c r="M5" s="240"/>
    </row>
    <row r="6" spans="2:23">
      <c r="B6" s="236" t="s">
        <v>41</v>
      </c>
      <c r="C6" s="241">
        <f>'Investment Income'!K21</f>
        <v>1.1555776322271111E-2</v>
      </c>
      <c r="F6" s="240"/>
      <c r="G6" s="240"/>
      <c r="L6" s="239"/>
      <c r="M6" s="240"/>
      <c r="U6" s="240"/>
      <c r="V6" s="240"/>
    </row>
    <row r="7" spans="2:23">
      <c r="B7" s="236" t="s">
        <v>42</v>
      </c>
      <c r="C7" s="242" t="s">
        <v>43</v>
      </c>
      <c r="F7" s="240"/>
      <c r="G7" s="240"/>
      <c r="L7" s="239"/>
      <c r="M7" s="240"/>
      <c r="U7" s="240"/>
      <c r="V7" s="240"/>
    </row>
    <row r="8" spans="2:23">
      <c r="B8" s="236" t="s">
        <v>44</v>
      </c>
      <c r="C8" s="242">
        <f>'v(t)'!B2</f>
        <v>0.1</v>
      </c>
      <c r="F8" s="240"/>
      <c r="G8" s="240"/>
      <c r="L8" s="239"/>
      <c r="M8" s="240"/>
      <c r="U8" s="240"/>
      <c r="V8" s="240"/>
    </row>
    <row r="9" spans="2:23">
      <c r="B9" s="236" t="s">
        <v>45</v>
      </c>
      <c r="C9" s="243">
        <f>EE_Cont+ER_Cont</f>
        <v>0.3</v>
      </c>
      <c r="F9" s="240"/>
      <c r="G9" s="240"/>
      <c r="L9" s="239"/>
      <c r="M9" s="240"/>
      <c r="U9" s="240"/>
      <c r="V9" s="240"/>
    </row>
    <row r="15" spans="2:23">
      <c r="B15" s="244" t="s">
        <v>46</v>
      </c>
      <c r="C15" s="245">
        <v>1000</v>
      </c>
    </row>
    <row r="16" spans="2:23">
      <c r="B16" s="246" t="s">
        <v>47</v>
      </c>
      <c r="C16" s="247">
        <v>1000000</v>
      </c>
    </row>
    <row r="17" spans="2:3">
      <c r="B17" s="246" t="s">
        <v>48</v>
      </c>
      <c r="C17" s="247">
        <v>1000000000</v>
      </c>
    </row>
    <row r="18" spans="2:3">
      <c r="B18" s="248" t="s">
        <v>49</v>
      </c>
      <c r="C18" s="249">
        <v>1000000000000</v>
      </c>
    </row>
    <row r="19" spans="2:3">
      <c r="B19" s="250"/>
      <c r="C19" s="250"/>
    </row>
    <row r="20" spans="2:3">
      <c r="B20" s="251" t="s">
        <v>50</v>
      </c>
      <c r="C20" s="252" t="s">
        <v>2076</v>
      </c>
    </row>
    <row r="21" spans="2:3">
      <c r="B21" s="253" t="s">
        <v>51</v>
      </c>
      <c r="C21" s="254" t="s">
        <v>2077</v>
      </c>
    </row>
  </sheetData>
  <mergeCells count="6">
    <mergeCell ref="U4:V4"/>
    <mergeCell ref="F3:G3"/>
    <mergeCell ref="F2:H2"/>
    <mergeCell ref="L2:N2"/>
    <mergeCell ref="L3:M3"/>
    <mergeCell ref="U3:W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8746D-9AD7-427D-BA07-D807A7C263F7}">
  <sheetPr codeName="Sheet5">
    <tabColor theme="5" tint="-0.249977111117893"/>
  </sheetPr>
  <dimension ref="A2:DD111"/>
  <sheetViews>
    <sheetView showGridLines="0" zoomScale="85" zoomScaleNormal="85" workbookViewId="0">
      <pane xSplit="3" ySplit="5" topLeftCell="AS6" activePane="bottomRight" state="frozen"/>
      <selection pane="topRight" activeCell="E28" sqref="E28"/>
      <selection pane="bottomLeft" activeCell="E28" sqref="E28"/>
      <selection pane="bottomRight" activeCell="B1" sqref="A1:XFD1048576"/>
    </sheetView>
  </sheetViews>
  <sheetFormatPr defaultColWidth="9.453125" defaultRowHeight="11.5"/>
  <cols>
    <col min="1" max="1" width="15.54296875" style="9" bestFit="1" customWidth="1"/>
    <col min="2" max="2" width="6.453125" style="9" bestFit="1" customWidth="1"/>
    <col min="3" max="3" width="4" style="9" bestFit="1" customWidth="1"/>
    <col min="4" max="4" width="6.453125" style="9" bestFit="1" customWidth="1"/>
    <col min="5" max="7" width="4" style="24" bestFit="1" customWidth="1"/>
    <col min="8" max="11" width="4" style="25" bestFit="1" customWidth="1"/>
    <col min="12" max="12" width="4" style="24" bestFit="1" customWidth="1"/>
    <col min="13" max="23" width="5" style="11" bestFit="1" customWidth="1"/>
    <col min="24" max="102" width="5" style="24" bestFit="1" customWidth="1"/>
    <col min="103" max="108" width="5.54296875" style="24" bestFit="1" customWidth="1"/>
    <col min="109" max="16384" width="9.453125" style="9"/>
  </cols>
  <sheetData>
    <row r="2" spans="1:108">
      <c r="A2" s="13" t="s">
        <v>52</v>
      </c>
      <c r="B2" s="14">
        <v>0.1</v>
      </c>
      <c r="C2" s="10"/>
      <c r="D2" s="10"/>
      <c r="E2" s="11"/>
      <c r="F2" s="11"/>
      <c r="G2" s="11"/>
      <c r="H2" s="12"/>
      <c r="I2" s="12"/>
      <c r="J2" s="12"/>
      <c r="K2" s="12"/>
      <c r="L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row>
    <row r="3" spans="1:108" ht="12" thickBot="1">
      <c r="B3" s="10"/>
      <c r="C3" s="15">
        <v>0</v>
      </c>
      <c r="D3" s="15">
        <v>1</v>
      </c>
      <c r="E3" s="15">
        <v>2</v>
      </c>
      <c r="F3" s="15">
        <f>E3+1</f>
        <v>3</v>
      </c>
      <c r="G3" s="15">
        <f t="shared" ref="G3:BR3" si="0">F3+1</f>
        <v>4</v>
      </c>
      <c r="H3" s="15">
        <f t="shared" si="0"/>
        <v>5</v>
      </c>
      <c r="I3" s="15">
        <f t="shared" si="0"/>
        <v>6</v>
      </c>
      <c r="J3" s="15">
        <f t="shared" si="0"/>
        <v>7</v>
      </c>
      <c r="K3" s="15">
        <f t="shared" si="0"/>
        <v>8</v>
      </c>
      <c r="L3" s="15">
        <f t="shared" si="0"/>
        <v>9</v>
      </c>
      <c r="M3" s="15">
        <f t="shared" si="0"/>
        <v>10</v>
      </c>
      <c r="N3" s="15">
        <f t="shared" si="0"/>
        <v>11</v>
      </c>
      <c r="O3" s="15">
        <f t="shared" si="0"/>
        <v>12</v>
      </c>
      <c r="P3" s="15">
        <f t="shared" si="0"/>
        <v>13</v>
      </c>
      <c r="Q3" s="15">
        <f t="shared" si="0"/>
        <v>14</v>
      </c>
      <c r="R3" s="15">
        <f t="shared" si="0"/>
        <v>15</v>
      </c>
      <c r="S3" s="15">
        <f t="shared" si="0"/>
        <v>16</v>
      </c>
      <c r="T3" s="15">
        <f t="shared" si="0"/>
        <v>17</v>
      </c>
      <c r="U3" s="15">
        <f t="shared" si="0"/>
        <v>18</v>
      </c>
      <c r="V3" s="15">
        <f t="shared" si="0"/>
        <v>19</v>
      </c>
      <c r="W3" s="15">
        <f t="shared" si="0"/>
        <v>20</v>
      </c>
      <c r="X3" s="15">
        <f t="shared" si="0"/>
        <v>21</v>
      </c>
      <c r="Y3" s="15">
        <f t="shared" si="0"/>
        <v>22</v>
      </c>
      <c r="Z3" s="15">
        <f t="shared" si="0"/>
        <v>23</v>
      </c>
      <c r="AA3" s="15">
        <f t="shared" si="0"/>
        <v>24</v>
      </c>
      <c r="AB3" s="15">
        <f t="shared" si="0"/>
        <v>25</v>
      </c>
      <c r="AC3" s="15">
        <f t="shared" si="0"/>
        <v>26</v>
      </c>
      <c r="AD3" s="15">
        <f t="shared" si="0"/>
        <v>27</v>
      </c>
      <c r="AE3" s="15">
        <f t="shared" si="0"/>
        <v>28</v>
      </c>
      <c r="AF3" s="15">
        <f t="shared" si="0"/>
        <v>29</v>
      </c>
      <c r="AG3" s="15">
        <f t="shared" si="0"/>
        <v>30</v>
      </c>
      <c r="AH3" s="15">
        <f t="shared" si="0"/>
        <v>31</v>
      </c>
      <c r="AI3" s="15">
        <f t="shared" si="0"/>
        <v>32</v>
      </c>
      <c r="AJ3" s="15">
        <f t="shared" si="0"/>
        <v>33</v>
      </c>
      <c r="AK3" s="15">
        <f t="shared" si="0"/>
        <v>34</v>
      </c>
      <c r="AL3" s="15">
        <f t="shared" si="0"/>
        <v>35</v>
      </c>
      <c r="AM3" s="15">
        <f t="shared" si="0"/>
        <v>36</v>
      </c>
      <c r="AN3" s="15">
        <f t="shared" si="0"/>
        <v>37</v>
      </c>
      <c r="AO3" s="15">
        <f t="shared" si="0"/>
        <v>38</v>
      </c>
      <c r="AP3" s="15">
        <f t="shared" si="0"/>
        <v>39</v>
      </c>
      <c r="AQ3" s="15">
        <f t="shared" si="0"/>
        <v>40</v>
      </c>
      <c r="AR3" s="15">
        <f t="shared" si="0"/>
        <v>41</v>
      </c>
      <c r="AS3" s="15">
        <f t="shared" si="0"/>
        <v>42</v>
      </c>
      <c r="AT3" s="15">
        <f t="shared" si="0"/>
        <v>43</v>
      </c>
      <c r="AU3" s="15">
        <f t="shared" si="0"/>
        <v>44</v>
      </c>
      <c r="AV3" s="15">
        <f t="shared" si="0"/>
        <v>45</v>
      </c>
      <c r="AW3" s="15">
        <f t="shared" si="0"/>
        <v>46</v>
      </c>
      <c r="AX3" s="15">
        <f t="shared" si="0"/>
        <v>47</v>
      </c>
      <c r="AY3" s="15">
        <f t="shared" si="0"/>
        <v>48</v>
      </c>
      <c r="AZ3" s="15">
        <f t="shared" si="0"/>
        <v>49</v>
      </c>
      <c r="BA3" s="15">
        <f t="shared" si="0"/>
        <v>50</v>
      </c>
      <c r="BB3" s="15">
        <f t="shared" si="0"/>
        <v>51</v>
      </c>
      <c r="BC3" s="15">
        <f t="shared" si="0"/>
        <v>52</v>
      </c>
      <c r="BD3" s="15">
        <f t="shared" si="0"/>
        <v>53</v>
      </c>
      <c r="BE3" s="15">
        <f t="shared" si="0"/>
        <v>54</v>
      </c>
      <c r="BF3" s="15">
        <f t="shared" si="0"/>
        <v>55</v>
      </c>
      <c r="BG3" s="15">
        <f t="shared" si="0"/>
        <v>56</v>
      </c>
      <c r="BH3" s="15">
        <f t="shared" si="0"/>
        <v>57</v>
      </c>
      <c r="BI3" s="15">
        <f t="shared" si="0"/>
        <v>58</v>
      </c>
      <c r="BJ3" s="15">
        <f t="shared" si="0"/>
        <v>59</v>
      </c>
      <c r="BK3" s="15">
        <f t="shared" si="0"/>
        <v>60</v>
      </c>
      <c r="BL3" s="15">
        <f t="shared" si="0"/>
        <v>61</v>
      </c>
      <c r="BM3" s="15">
        <f t="shared" si="0"/>
        <v>62</v>
      </c>
      <c r="BN3" s="15">
        <f t="shared" si="0"/>
        <v>63</v>
      </c>
      <c r="BO3" s="15">
        <f t="shared" si="0"/>
        <v>64</v>
      </c>
      <c r="BP3" s="15">
        <f t="shared" si="0"/>
        <v>65</v>
      </c>
      <c r="BQ3" s="15">
        <f t="shared" si="0"/>
        <v>66</v>
      </c>
      <c r="BR3" s="15">
        <f t="shared" si="0"/>
        <v>67</v>
      </c>
      <c r="BS3" s="15">
        <f t="shared" ref="BS3:DD3" si="1">BR3+1</f>
        <v>68</v>
      </c>
      <c r="BT3" s="15">
        <f t="shared" si="1"/>
        <v>69</v>
      </c>
      <c r="BU3" s="15">
        <f t="shared" si="1"/>
        <v>70</v>
      </c>
      <c r="BV3" s="15">
        <f t="shared" si="1"/>
        <v>71</v>
      </c>
      <c r="BW3" s="15">
        <f t="shared" si="1"/>
        <v>72</v>
      </c>
      <c r="BX3" s="15">
        <f t="shared" si="1"/>
        <v>73</v>
      </c>
      <c r="BY3" s="15">
        <f t="shared" si="1"/>
        <v>74</v>
      </c>
      <c r="BZ3" s="15">
        <f t="shared" si="1"/>
        <v>75</v>
      </c>
      <c r="CA3" s="15">
        <f t="shared" si="1"/>
        <v>76</v>
      </c>
      <c r="CB3" s="15">
        <f t="shared" si="1"/>
        <v>77</v>
      </c>
      <c r="CC3" s="15">
        <f t="shared" si="1"/>
        <v>78</v>
      </c>
      <c r="CD3" s="15">
        <f t="shared" si="1"/>
        <v>79</v>
      </c>
      <c r="CE3" s="15">
        <f t="shared" si="1"/>
        <v>80</v>
      </c>
      <c r="CF3" s="15">
        <f t="shared" si="1"/>
        <v>81</v>
      </c>
      <c r="CG3" s="15">
        <f t="shared" si="1"/>
        <v>82</v>
      </c>
      <c r="CH3" s="15">
        <f t="shared" si="1"/>
        <v>83</v>
      </c>
      <c r="CI3" s="15">
        <f t="shared" si="1"/>
        <v>84</v>
      </c>
      <c r="CJ3" s="15">
        <f t="shared" si="1"/>
        <v>85</v>
      </c>
      <c r="CK3" s="15">
        <f t="shared" si="1"/>
        <v>86</v>
      </c>
      <c r="CL3" s="15">
        <f t="shared" si="1"/>
        <v>87</v>
      </c>
      <c r="CM3" s="15">
        <f t="shared" si="1"/>
        <v>88</v>
      </c>
      <c r="CN3" s="15">
        <f t="shared" si="1"/>
        <v>89</v>
      </c>
      <c r="CO3" s="15">
        <f t="shared" si="1"/>
        <v>90</v>
      </c>
      <c r="CP3" s="15">
        <f t="shared" si="1"/>
        <v>91</v>
      </c>
      <c r="CQ3" s="15">
        <f t="shared" si="1"/>
        <v>92</v>
      </c>
      <c r="CR3" s="15">
        <f t="shared" si="1"/>
        <v>93</v>
      </c>
      <c r="CS3" s="15">
        <f t="shared" si="1"/>
        <v>94</v>
      </c>
      <c r="CT3" s="15">
        <f t="shared" si="1"/>
        <v>95</v>
      </c>
      <c r="CU3" s="15">
        <f t="shared" si="1"/>
        <v>96</v>
      </c>
      <c r="CV3" s="15">
        <f t="shared" si="1"/>
        <v>97</v>
      </c>
      <c r="CW3" s="15">
        <f t="shared" si="1"/>
        <v>98</v>
      </c>
      <c r="CX3" s="15">
        <f t="shared" si="1"/>
        <v>99</v>
      </c>
      <c r="CY3" s="15">
        <f t="shared" si="1"/>
        <v>100</v>
      </c>
      <c r="CZ3" s="15">
        <f t="shared" si="1"/>
        <v>101</v>
      </c>
      <c r="DA3" s="15">
        <f t="shared" si="1"/>
        <v>102</v>
      </c>
      <c r="DB3" s="15">
        <f t="shared" si="1"/>
        <v>103</v>
      </c>
      <c r="DC3" s="15">
        <f t="shared" si="1"/>
        <v>104</v>
      </c>
      <c r="DD3" s="15">
        <f t="shared" si="1"/>
        <v>105</v>
      </c>
    </row>
    <row r="4" spans="1:108" ht="12" thickBot="1">
      <c r="B4" s="16"/>
      <c r="C4" s="16"/>
      <c r="D4" s="16"/>
      <c r="E4" s="17" t="s">
        <v>53</v>
      </c>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row>
    <row r="5" spans="1:108" ht="12" thickBot="1">
      <c r="B5" s="18" t="s">
        <v>54</v>
      </c>
      <c r="C5" s="19" t="str">
        <f t="shared" ref="C5:AH5" si="2">"v("&amp;C3&amp;")"</f>
        <v>v(0)</v>
      </c>
      <c r="D5" s="19" t="str">
        <f t="shared" si="2"/>
        <v>v(1)</v>
      </c>
      <c r="E5" s="19" t="str">
        <f t="shared" si="2"/>
        <v>v(2)</v>
      </c>
      <c r="F5" s="19" t="str">
        <f t="shared" si="2"/>
        <v>v(3)</v>
      </c>
      <c r="G5" s="19" t="str">
        <f t="shared" si="2"/>
        <v>v(4)</v>
      </c>
      <c r="H5" s="19" t="str">
        <f t="shared" si="2"/>
        <v>v(5)</v>
      </c>
      <c r="I5" s="19" t="str">
        <f t="shared" si="2"/>
        <v>v(6)</v>
      </c>
      <c r="J5" s="19" t="str">
        <f t="shared" si="2"/>
        <v>v(7)</v>
      </c>
      <c r="K5" s="19" t="str">
        <f t="shared" si="2"/>
        <v>v(8)</v>
      </c>
      <c r="L5" s="19" t="str">
        <f t="shared" si="2"/>
        <v>v(9)</v>
      </c>
      <c r="M5" s="19" t="str">
        <f t="shared" si="2"/>
        <v>v(10)</v>
      </c>
      <c r="N5" s="19" t="str">
        <f t="shared" si="2"/>
        <v>v(11)</v>
      </c>
      <c r="O5" s="19" t="str">
        <f t="shared" si="2"/>
        <v>v(12)</v>
      </c>
      <c r="P5" s="19" t="str">
        <f t="shared" si="2"/>
        <v>v(13)</v>
      </c>
      <c r="Q5" s="19" t="str">
        <f t="shared" si="2"/>
        <v>v(14)</v>
      </c>
      <c r="R5" s="19" t="str">
        <f t="shared" si="2"/>
        <v>v(15)</v>
      </c>
      <c r="S5" s="19" t="str">
        <f t="shared" si="2"/>
        <v>v(16)</v>
      </c>
      <c r="T5" s="19" t="str">
        <f t="shared" si="2"/>
        <v>v(17)</v>
      </c>
      <c r="U5" s="19" t="str">
        <f t="shared" si="2"/>
        <v>v(18)</v>
      </c>
      <c r="V5" s="19" t="str">
        <f t="shared" si="2"/>
        <v>v(19)</v>
      </c>
      <c r="W5" s="19" t="str">
        <f t="shared" si="2"/>
        <v>v(20)</v>
      </c>
      <c r="X5" s="19" t="str">
        <f t="shared" si="2"/>
        <v>v(21)</v>
      </c>
      <c r="Y5" s="19" t="str">
        <f t="shared" si="2"/>
        <v>v(22)</v>
      </c>
      <c r="Z5" s="19" t="str">
        <f t="shared" si="2"/>
        <v>v(23)</v>
      </c>
      <c r="AA5" s="19" t="str">
        <f t="shared" si="2"/>
        <v>v(24)</v>
      </c>
      <c r="AB5" s="19" t="str">
        <f t="shared" si="2"/>
        <v>v(25)</v>
      </c>
      <c r="AC5" s="19" t="str">
        <f t="shared" si="2"/>
        <v>v(26)</v>
      </c>
      <c r="AD5" s="19" t="str">
        <f t="shared" si="2"/>
        <v>v(27)</v>
      </c>
      <c r="AE5" s="19" t="str">
        <f t="shared" si="2"/>
        <v>v(28)</v>
      </c>
      <c r="AF5" s="19" t="str">
        <f t="shared" si="2"/>
        <v>v(29)</v>
      </c>
      <c r="AG5" s="19" t="str">
        <f t="shared" si="2"/>
        <v>v(30)</v>
      </c>
      <c r="AH5" s="19" t="str">
        <f t="shared" si="2"/>
        <v>v(31)</v>
      </c>
      <c r="AI5" s="19" t="str">
        <f t="shared" ref="AI5:BN5" si="3">"v("&amp;AI3&amp;")"</f>
        <v>v(32)</v>
      </c>
      <c r="AJ5" s="19" t="str">
        <f t="shared" si="3"/>
        <v>v(33)</v>
      </c>
      <c r="AK5" s="19" t="str">
        <f t="shared" si="3"/>
        <v>v(34)</v>
      </c>
      <c r="AL5" s="19" t="str">
        <f t="shared" si="3"/>
        <v>v(35)</v>
      </c>
      <c r="AM5" s="19" t="str">
        <f t="shared" si="3"/>
        <v>v(36)</v>
      </c>
      <c r="AN5" s="19" t="str">
        <f t="shared" si="3"/>
        <v>v(37)</v>
      </c>
      <c r="AO5" s="19" t="str">
        <f t="shared" si="3"/>
        <v>v(38)</v>
      </c>
      <c r="AP5" s="19" t="str">
        <f t="shared" si="3"/>
        <v>v(39)</v>
      </c>
      <c r="AQ5" s="19" t="str">
        <f t="shared" si="3"/>
        <v>v(40)</v>
      </c>
      <c r="AR5" s="19" t="str">
        <f t="shared" si="3"/>
        <v>v(41)</v>
      </c>
      <c r="AS5" s="19" t="str">
        <f t="shared" si="3"/>
        <v>v(42)</v>
      </c>
      <c r="AT5" s="19" t="str">
        <f t="shared" si="3"/>
        <v>v(43)</v>
      </c>
      <c r="AU5" s="19" t="str">
        <f t="shared" si="3"/>
        <v>v(44)</v>
      </c>
      <c r="AV5" s="19" t="str">
        <f t="shared" si="3"/>
        <v>v(45)</v>
      </c>
      <c r="AW5" s="19" t="str">
        <f t="shared" si="3"/>
        <v>v(46)</v>
      </c>
      <c r="AX5" s="19" t="str">
        <f t="shared" si="3"/>
        <v>v(47)</v>
      </c>
      <c r="AY5" s="19" t="str">
        <f t="shared" si="3"/>
        <v>v(48)</v>
      </c>
      <c r="AZ5" s="19" t="str">
        <f t="shared" si="3"/>
        <v>v(49)</v>
      </c>
      <c r="BA5" s="19" t="str">
        <f t="shared" si="3"/>
        <v>v(50)</v>
      </c>
      <c r="BB5" s="19" t="str">
        <f t="shared" si="3"/>
        <v>v(51)</v>
      </c>
      <c r="BC5" s="19" t="str">
        <f t="shared" si="3"/>
        <v>v(52)</v>
      </c>
      <c r="BD5" s="19" t="str">
        <f t="shared" si="3"/>
        <v>v(53)</v>
      </c>
      <c r="BE5" s="19" t="str">
        <f t="shared" si="3"/>
        <v>v(54)</v>
      </c>
      <c r="BF5" s="19" t="str">
        <f t="shared" si="3"/>
        <v>v(55)</v>
      </c>
      <c r="BG5" s="19" t="str">
        <f t="shared" si="3"/>
        <v>v(56)</v>
      </c>
      <c r="BH5" s="19" t="str">
        <f t="shared" si="3"/>
        <v>v(57)</v>
      </c>
      <c r="BI5" s="19" t="str">
        <f t="shared" si="3"/>
        <v>v(58)</v>
      </c>
      <c r="BJ5" s="19" t="str">
        <f t="shared" si="3"/>
        <v>v(59)</v>
      </c>
      <c r="BK5" s="19" t="str">
        <f t="shared" si="3"/>
        <v>v(60)</v>
      </c>
      <c r="BL5" s="19" t="str">
        <f t="shared" si="3"/>
        <v>v(61)</v>
      </c>
      <c r="BM5" s="19" t="str">
        <f t="shared" si="3"/>
        <v>v(62)</v>
      </c>
      <c r="BN5" s="19" t="str">
        <f t="shared" si="3"/>
        <v>v(63)</v>
      </c>
      <c r="BO5" s="19" t="str">
        <f t="shared" ref="BO5:CT5" si="4">"v("&amp;BO3&amp;")"</f>
        <v>v(64)</v>
      </c>
      <c r="BP5" s="19" t="str">
        <f t="shared" si="4"/>
        <v>v(65)</v>
      </c>
      <c r="BQ5" s="19" t="str">
        <f t="shared" si="4"/>
        <v>v(66)</v>
      </c>
      <c r="BR5" s="19" t="str">
        <f t="shared" si="4"/>
        <v>v(67)</v>
      </c>
      <c r="BS5" s="19" t="str">
        <f t="shared" si="4"/>
        <v>v(68)</v>
      </c>
      <c r="BT5" s="19" t="str">
        <f t="shared" si="4"/>
        <v>v(69)</v>
      </c>
      <c r="BU5" s="19" t="str">
        <f t="shared" si="4"/>
        <v>v(70)</v>
      </c>
      <c r="BV5" s="19" t="str">
        <f t="shared" si="4"/>
        <v>v(71)</v>
      </c>
      <c r="BW5" s="19" t="str">
        <f t="shared" si="4"/>
        <v>v(72)</v>
      </c>
      <c r="BX5" s="19" t="str">
        <f t="shared" si="4"/>
        <v>v(73)</v>
      </c>
      <c r="BY5" s="19" t="str">
        <f t="shared" si="4"/>
        <v>v(74)</v>
      </c>
      <c r="BZ5" s="19" t="str">
        <f t="shared" si="4"/>
        <v>v(75)</v>
      </c>
      <c r="CA5" s="19" t="str">
        <f t="shared" si="4"/>
        <v>v(76)</v>
      </c>
      <c r="CB5" s="19" t="str">
        <f t="shared" si="4"/>
        <v>v(77)</v>
      </c>
      <c r="CC5" s="19" t="str">
        <f t="shared" si="4"/>
        <v>v(78)</v>
      </c>
      <c r="CD5" s="19" t="str">
        <f t="shared" si="4"/>
        <v>v(79)</v>
      </c>
      <c r="CE5" s="19" t="str">
        <f t="shared" si="4"/>
        <v>v(80)</v>
      </c>
      <c r="CF5" s="19" t="str">
        <f t="shared" si="4"/>
        <v>v(81)</v>
      </c>
      <c r="CG5" s="19" t="str">
        <f t="shared" si="4"/>
        <v>v(82)</v>
      </c>
      <c r="CH5" s="19" t="str">
        <f t="shared" si="4"/>
        <v>v(83)</v>
      </c>
      <c r="CI5" s="19" t="str">
        <f t="shared" si="4"/>
        <v>v(84)</v>
      </c>
      <c r="CJ5" s="19" t="str">
        <f t="shared" si="4"/>
        <v>v(85)</v>
      </c>
      <c r="CK5" s="19" t="str">
        <f t="shared" si="4"/>
        <v>v(86)</v>
      </c>
      <c r="CL5" s="19" t="str">
        <f t="shared" si="4"/>
        <v>v(87)</v>
      </c>
      <c r="CM5" s="19" t="str">
        <f t="shared" si="4"/>
        <v>v(88)</v>
      </c>
      <c r="CN5" s="19" t="str">
        <f t="shared" si="4"/>
        <v>v(89)</v>
      </c>
      <c r="CO5" s="19" t="str">
        <f t="shared" si="4"/>
        <v>v(90)</v>
      </c>
      <c r="CP5" s="19" t="str">
        <f t="shared" si="4"/>
        <v>v(91)</v>
      </c>
      <c r="CQ5" s="19" t="str">
        <f t="shared" si="4"/>
        <v>v(92)</v>
      </c>
      <c r="CR5" s="19" t="str">
        <f t="shared" si="4"/>
        <v>v(93)</v>
      </c>
      <c r="CS5" s="19" t="str">
        <f t="shared" si="4"/>
        <v>v(94)</v>
      </c>
      <c r="CT5" s="19" t="str">
        <f t="shared" si="4"/>
        <v>v(95)</v>
      </c>
      <c r="CU5" s="19" t="str">
        <f t="shared" ref="CU5:DD5" si="5">"v("&amp;CU3&amp;")"</f>
        <v>v(96)</v>
      </c>
      <c r="CV5" s="19" t="str">
        <f t="shared" si="5"/>
        <v>v(97)</v>
      </c>
      <c r="CW5" s="19" t="str">
        <f t="shared" si="5"/>
        <v>v(98)</v>
      </c>
      <c r="CX5" s="19" t="str">
        <f t="shared" si="5"/>
        <v>v(99)</v>
      </c>
      <c r="CY5" s="19" t="str">
        <f t="shared" si="5"/>
        <v>v(100)</v>
      </c>
      <c r="CZ5" s="19" t="str">
        <f t="shared" si="5"/>
        <v>v(101)</v>
      </c>
      <c r="DA5" s="19" t="str">
        <f t="shared" si="5"/>
        <v>v(102)</v>
      </c>
      <c r="DB5" s="19" t="str">
        <f t="shared" si="5"/>
        <v>v(103)</v>
      </c>
      <c r="DC5" s="19" t="str">
        <f t="shared" si="5"/>
        <v>v(104)</v>
      </c>
      <c r="DD5" s="19" t="str">
        <f t="shared" si="5"/>
        <v>v(105)</v>
      </c>
    </row>
    <row r="6" spans="1:108">
      <c r="B6" s="20">
        <v>15</v>
      </c>
      <c r="C6" s="21">
        <f t="shared" ref="C6:D26" si="6">(1+$B$2)^(-C$3)</f>
        <v>1</v>
      </c>
      <c r="D6" s="21">
        <f t="shared" si="6"/>
        <v>0.90909090909090906</v>
      </c>
      <c r="E6" s="21">
        <f t="shared" ref="E6:BP9" si="7">(1+$B$2)^(-E$3)</f>
        <v>0.82644628099173545</v>
      </c>
      <c r="F6" s="21">
        <f t="shared" si="7"/>
        <v>0.75131480090157754</v>
      </c>
      <c r="G6" s="21">
        <f t="shared" si="7"/>
        <v>0.68301345536507052</v>
      </c>
      <c r="H6" s="21">
        <f t="shared" si="7"/>
        <v>0.62092132305915493</v>
      </c>
      <c r="I6" s="21">
        <f t="shared" si="7"/>
        <v>0.56447393005377722</v>
      </c>
      <c r="J6" s="21">
        <f t="shared" si="7"/>
        <v>0.51315811823070645</v>
      </c>
      <c r="K6" s="21">
        <f t="shared" si="7"/>
        <v>0.46650738020973315</v>
      </c>
      <c r="L6" s="21">
        <f t="shared" si="7"/>
        <v>0.42409761837248466</v>
      </c>
      <c r="M6" s="21">
        <f t="shared" si="7"/>
        <v>0.38554328942953148</v>
      </c>
      <c r="N6" s="21">
        <f t="shared" si="7"/>
        <v>0.3504938994813922</v>
      </c>
      <c r="O6" s="21">
        <f t="shared" si="7"/>
        <v>0.31863081771035656</v>
      </c>
      <c r="P6" s="21">
        <f t="shared" si="7"/>
        <v>0.28966437973668779</v>
      </c>
      <c r="Q6" s="21">
        <f t="shared" si="7"/>
        <v>0.26333125430607973</v>
      </c>
      <c r="R6" s="21">
        <f t="shared" si="7"/>
        <v>0.23939204936916339</v>
      </c>
      <c r="S6" s="21">
        <f t="shared" si="7"/>
        <v>0.21762913579014853</v>
      </c>
      <c r="T6" s="21">
        <f t="shared" si="7"/>
        <v>0.19784466890013502</v>
      </c>
      <c r="U6" s="21">
        <f t="shared" si="7"/>
        <v>0.17985878990921364</v>
      </c>
      <c r="V6" s="21">
        <f t="shared" si="7"/>
        <v>0.16350799082655781</v>
      </c>
      <c r="W6" s="21">
        <f t="shared" si="7"/>
        <v>0.14864362802414349</v>
      </c>
      <c r="X6" s="21">
        <f t="shared" si="7"/>
        <v>0.13513057093103953</v>
      </c>
      <c r="Y6" s="21">
        <f t="shared" si="7"/>
        <v>0.12284597357367227</v>
      </c>
      <c r="Z6" s="21">
        <f t="shared" si="7"/>
        <v>0.11167815779424752</v>
      </c>
      <c r="AA6" s="21">
        <f t="shared" si="7"/>
        <v>0.10152559799477048</v>
      </c>
      <c r="AB6" s="21">
        <f t="shared" si="7"/>
        <v>9.2295998177064048E-2</v>
      </c>
      <c r="AC6" s="21">
        <f t="shared" si="7"/>
        <v>8.3905452888240042E-2</v>
      </c>
      <c r="AD6" s="21">
        <f t="shared" si="7"/>
        <v>7.6277684443854576E-2</v>
      </c>
      <c r="AE6" s="21">
        <f t="shared" si="7"/>
        <v>6.9343349494413245E-2</v>
      </c>
      <c r="AF6" s="21">
        <f t="shared" si="7"/>
        <v>6.3039408631284766E-2</v>
      </c>
      <c r="AG6" s="21">
        <f t="shared" si="7"/>
        <v>5.7308553301167964E-2</v>
      </c>
      <c r="AH6" s="21">
        <f t="shared" si="7"/>
        <v>5.2098684819243603E-2</v>
      </c>
      <c r="AI6" s="21">
        <f t="shared" si="7"/>
        <v>4.7362440744766907E-2</v>
      </c>
      <c r="AJ6" s="21">
        <f t="shared" si="7"/>
        <v>4.3056764313424457E-2</v>
      </c>
      <c r="AK6" s="21">
        <f t="shared" si="7"/>
        <v>3.9142513012204054E-2</v>
      </c>
      <c r="AL6" s="21">
        <f t="shared" si="7"/>
        <v>3.5584102738367311E-2</v>
      </c>
      <c r="AM6" s="21">
        <f t="shared" si="7"/>
        <v>3.2349184307606652E-2</v>
      </c>
      <c r="AN6" s="21">
        <f t="shared" si="7"/>
        <v>2.94083493705515E-2</v>
      </c>
      <c r="AO6" s="21">
        <f t="shared" si="7"/>
        <v>2.6734863064137721E-2</v>
      </c>
      <c r="AP6" s="21">
        <f t="shared" si="7"/>
        <v>2.4304420967397926E-2</v>
      </c>
      <c r="AQ6" s="21">
        <f t="shared" si="7"/>
        <v>2.2094928152179935E-2</v>
      </c>
      <c r="AR6" s="21">
        <f t="shared" si="7"/>
        <v>2.0086298320163575E-2</v>
      </c>
      <c r="AS6" s="21">
        <f t="shared" si="7"/>
        <v>1.8260271200148705E-2</v>
      </c>
      <c r="AT6" s="21">
        <f t="shared" si="7"/>
        <v>1.6600246545589729E-2</v>
      </c>
      <c r="AU6" s="21">
        <f t="shared" si="7"/>
        <v>1.5091133223263388E-2</v>
      </c>
      <c r="AV6" s="21">
        <f t="shared" si="7"/>
        <v>1.3719212021148534E-2</v>
      </c>
      <c r="AW6" s="21">
        <f t="shared" si="7"/>
        <v>1.2472010928316847E-2</v>
      </c>
      <c r="AX6" s="21">
        <f t="shared" si="7"/>
        <v>1.1338191753015316E-2</v>
      </c>
      <c r="AY6" s="21">
        <f t="shared" si="7"/>
        <v>1.0307447048195742E-2</v>
      </c>
      <c r="AZ6" s="21">
        <f t="shared" si="7"/>
        <v>9.3704064074506734E-3</v>
      </c>
      <c r="BA6" s="21">
        <f t="shared" si="7"/>
        <v>8.5185512795006111E-3</v>
      </c>
      <c r="BB6" s="21">
        <f t="shared" si="7"/>
        <v>7.744137526818737E-3</v>
      </c>
      <c r="BC6" s="21">
        <f t="shared" si="7"/>
        <v>7.0401250243806697E-3</v>
      </c>
      <c r="BD6" s="21">
        <f t="shared" si="7"/>
        <v>6.4001136585278805E-3</v>
      </c>
      <c r="BE6" s="21">
        <f t="shared" si="7"/>
        <v>5.8182851441162548E-3</v>
      </c>
      <c r="BF6" s="21">
        <f t="shared" si="7"/>
        <v>5.2893501310147762E-3</v>
      </c>
      <c r="BG6" s="21">
        <f t="shared" si="7"/>
        <v>4.808500119104343E-3</v>
      </c>
      <c r="BH6" s="21">
        <f t="shared" si="7"/>
        <v>4.3713637446403109E-3</v>
      </c>
      <c r="BI6" s="21">
        <f t="shared" si="7"/>
        <v>3.9739670405821012E-3</v>
      </c>
      <c r="BJ6" s="21">
        <f t="shared" si="7"/>
        <v>3.6126973096200906E-3</v>
      </c>
      <c r="BK6" s="21">
        <f t="shared" si="7"/>
        <v>3.2842702814728101E-3</v>
      </c>
      <c r="BL6" s="21">
        <f t="shared" si="7"/>
        <v>2.9857002558843723E-3</v>
      </c>
      <c r="BM6" s="21">
        <f t="shared" si="7"/>
        <v>2.7142729598948834E-3</v>
      </c>
      <c r="BN6" s="21">
        <f t="shared" si="7"/>
        <v>2.4675208726317125E-3</v>
      </c>
      <c r="BO6" s="21">
        <f t="shared" si="7"/>
        <v>2.2432007933015567E-3</v>
      </c>
      <c r="BP6" s="21">
        <f t="shared" si="7"/>
        <v>2.0392734484559606E-3</v>
      </c>
      <c r="BQ6" s="21">
        <f t="shared" ref="BQ6:DD12" si="8">(1+$B$2)^(-BQ$3)</f>
        <v>1.8538849531417822E-3</v>
      </c>
      <c r="BR6" s="21">
        <f t="shared" si="8"/>
        <v>1.6853499574016198E-3</v>
      </c>
      <c r="BS6" s="21">
        <f t="shared" si="8"/>
        <v>1.5321363249105634E-3</v>
      </c>
      <c r="BT6" s="21">
        <f t="shared" si="8"/>
        <v>1.3928512044641486E-3</v>
      </c>
      <c r="BU6" s="21">
        <f t="shared" si="8"/>
        <v>1.2662283676946804E-3</v>
      </c>
      <c r="BV6" s="21">
        <f t="shared" si="8"/>
        <v>1.1511166979042548E-3</v>
      </c>
      <c r="BW6" s="21">
        <f t="shared" si="8"/>
        <v>1.0464697253675043E-3</v>
      </c>
      <c r="BX6" s="21">
        <f t="shared" si="8"/>
        <v>9.513361139704584E-4</v>
      </c>
      <c r="BY6" s="21">
        <f t="shared" si="8"/>
        <v>8.648510127004167E-4</v>
      </c>
      <c r="BZ6" s="21">
        <f t="shared" si="8"/>
        <v>7.8622819336401516E-4</v>
      </c>
      <c r="CA6" s="21">
        <f t="shared" si="8"/>
        <v>7.1475290305819553E-4</v>
      </c>
      <c r="CB6" s="21">
        <f t="shared" si="8"/>
        <v>6.4977536641654132E-4</v>
      </c>
      <c r="CC6" s="21">
        <f t="shared" si="8"/>
        <v>5.9070487856049199E-4</v>
      </c>
      <c r="CD6" s="21">
        <f t="shared" si="8"/>
        <v>5.3700443505499279E-4</v>
      </c>
      <c r="CE6" s="21">
        <f t="shared" si="8"/>
        <v>4.8818585004999342E-4</v>
      </c>
      <c r="CF6" s="21">
        <f t="shared" si="8"/>
        <v>4.4380531822726677E-4</v>
      </c>
      <c r="CG6" s="21">
        <f t="shared" si="8"/>
        <v>4.0345938020660611E-4</v>
      </c>
      <c r="CH6" s="21">
        <f t="shared" si="8"/>
        <v>3.6678125473327814E-4</v>
      </c>
      <c r="CI6" s="21">
        <f t="shared" si="8"/>
        <v>3.3343750430298019E-4</v>
      </c>
      <c r="CJ6" s="21">
        <f t="shared" si="8"/>
        <v>3.0312500391180015E-4</v>
      </c>
      <c r="CK6" s="21">
        <f t="shared" si="8"/>
        <v>2.7556818537436372E-4</v>
      </c>
      <c r="CL6" s="21">
        <f t="shared" si="8"/>
        <v>2.5051653215851246E-4</v>
      </c>
      <c r="CM6" s="21">
        <f t="shared" si="8"/>
        <v>2.2774230196228408E-4</v>
      </c>
      <c r="CN6" s="21">
        <f t="shared" si="8"/>
        <v>2.0703845632934911E-4</v>
      </c>
      <c r="CO6" s="21">
        <f t="shared" si="8"/>
        <v>1.8821677848122645E-4</v>
      </c>
      <c r="CP6" s="21">
        <f t="shared" si="8"/>
        <v>1.711061622556604E-4</v>
      </c>
      <c r="CQ6" s="21">
        <f t="shared" si="8"/>
        <v>1.5555105659605491E-4</v>
      </c>
      <c r="CR6" s="21">
        <f t="shared" si="8"/>
        <v>1.4141005145095899E-4</v>
      </c>
      <c r="CS6" s="21">
        <f t="shared" si="8"/>
        <v>1.2855459222814453E-4</v>
      </c>
      <c r="CT6" s="21">
        <f t="shared" si="8"/>
        <v>1.1686781111649502E-4</v>
      </c>
      <c r="CU6" s="21">
        <f t="shared" si="8"/>
        <v>1.062434646513591E-4</v>
      </c>
      <c r="CV6" s="21">
        <f t="shared" si="8"/>
        <v>9.6584967864871916E-5</v>
      </c>
      <c r="CW6" s="21">
        <f t="shared" si="8"/>
        <v>8.7804516240792642E-5</v>
      </c>
      <c r="CX6" s="21">
        <f t="shared" si="8"/>
        <v>7.982228749162966E-5</v>
      </c>
      <c r="CY6" s="21">
        <f t="shared" si="8"/>
        <v>7.2565715901481509E-5</v>
      </c>
      <c r="CZ6" s="21">
        <f t="shared" si="8"/>
        <v>6.5968832637710464E-5</v>
      </c>
      <c r="DA6" s="21">
        <f t="shared" si="8"/>
        <v>5.997166603428223E-5</v>
      </c>
      <c r="DB6" s="21">
        <f t="shared" si="8"/>
        <v>5.4519696394802018E-5</v>
      </c>
      <c r="DC6" s="21">
        <f t="shared" si="8"/>
        <v>4.9563360358910924E-5</v>
      </c>
      <c r="DD6" s="21">
        <f t="shared" si="8"/>
        <v>4.5057600326282662E-5</v>
      </c>
    </row>
    <row r="7" spans="1:108">
      <c r="B7" s="22">
        <f>B6+1</f>
        <v>16</v>
      </c>
      <c r="C7" s="21">
        <f t="shared" si="6"/>
        <v>1</v>
      </c>
      <c r="D7" s="21">
        <f t="shared" si="6"/>
        <v>0.90909090909090906</v>
      </c>
      <c r="E7" s="21">
        <f t="shared" si="7"/>
        <v>0.82644628099173545</v>
      </c>
      <c r="F7" s="21">
        <f t="shared" si="7"/>
        <v>0.75131480090157754</v>
      </c>
      <c r="G7" s="21">
        <f t="shared" si="7"/>
        <v>0.68301345536507052</v>
      </c>
      <c r="H7" s="21">
        <f t="shared" si="7"/>
        <v>0.62092132305915493</v>
      </c>
      <c r="I7" s="21">
        <f t="shared" si="7"/>
        <v>0.56447393005377722</v>
      </c>
      <c r="J7" s="21">
        <f t="shared" si="7"/>
        <v>0.51315811823070645</v>
      </c>
      <c r="K7" s="21">
        <f t="shared" si="7"/>
        <v>0.46650738020973315</v>
      </c>
      <c r="L7" s="21">
        <f t="shared" si="7"/>
        <v>0.42409761837248466</v>
      </c>
      <c r="M7" s="21">
        <f t="shared" si="7"/>
        <v>0.38554328942953148</v>
      </c>
      <c r="N7" s="21">
        <f t="shared" si="7"/>
        <v>0.3504938994813922</v>
      </c>
      <c r="O7" s="21">
        <f t="shared" si="7"/>
        <v>0.31863081771035656</v>
      </c>
      <c r="P7" s="21">
        <f t="shared" si="7"/>
        <v>0.28966437973668779</v>
      </c>
      <c r="Q7" s="21">
        <f t="shared" si="7"/>
        <v>0.26333125430607973</v>
      </c>
      <c r="R7" s="21">
        <f t="shared" si="7"/>
        <v>0.23939204936916339</v>
      </c>
      <c r="S7" s="21">
        <f t="shared" si="7"/>
        <v>0.21762913579014853</v>
      </c>
      <c r="T7" s="21">
        <f t="shared" si="7"/>
        <v>0.19784466890013502</v>
      </c>
      <c r="U7" s="21">
        <f t="shared" si="7"/>
        <v>0.17985878990921364</v>
      </c>
      <c r="V7" s="21">
        <f t="shared" si="7"/>
        <v>0.16350799082655781</v>
      </c>
      <c r="W7" s="21">
        <f t="shared" si="7"/>
        <v>0.14864362802414349</v>
      </c>
      <c r="X7" s="21">
        <f t="shared" si="7"/>
        <v>0.13513057093103953</v>
      </c>
      <c r="Y7" s="21">
        <f t="shared" si="7"/>
        <v>0.12284597357367227</v>
      </c>
      <c r="Z7" s="21">
        <f t="shared" si="7"/>
        <v>0.11167815779424752</v>
      </c>
      <c r="AA7" s="21">
        <f t="shared" si="7"/>
        <v>0.10152559799477048</v>
      </c>
      <c r="AB7" s="21">
        <f t="shared" si="7"/>
        <v>9.2295998177064048E-2</v>
      </c>
      <c r="AC7" s="21">
        <f t="shared" si="7"/>
        <v>8.3905452888240042E-2</v>
      </c>
      <c r="AD7" s="21">
        <f t="shared" si="7"/>
        <v>7.6277684443854576E-2</v>
      </c>
      <c r="AE7" s="21">
        <f t="shared" si="7"/>
        <v>6.9343349494413245E-2</v>
      </c>
      <c r="AF7" s="21">
        <f t="shared" si="7"/>
        <v>6.3039408631284766E-2</v>
      </c>
      <c r="AG7" s="21">
        <f t="shared" si="7"/>
        <v>5.7308553301167964E-2</v>
      </c>
      <c r="AH7" s="21">
        <f t="shared" si="7"/>
        <v>5.2098684819243603E-2</v>
      </c>
      <c r="AI7" s="21">
        <f t="shared" si="7"/>
        <v>4.7362440744766907E-2</v>
      </c>
      <c r="AJ7" s="21">
        <f t="shared" si="7"/>
        <v>4.3056764313424457E-2</v>
      </c>
      <c r="AK7" s="21">
        <f t="shared" si="7"/>
        <v>3.9142513012204054E-2</v>
      </c>
      <c r="AL7" s="21">
        <f t="shared" si="7"/>
        <v>3.5584102738367311E-2</v>
      </c>
      <c r="AM7" s="21">
        <f t="shared" si="7"/>
        <v>3.2349184307606652E-2</v>
      </c>
      <c r="AN7" s="21">
        <f t="shared" si="7"/>
        <v>2.94083493705515E-2</v>
      </c>
      <c r="AO7" s="21">
        <f t="shared" si="7"/>
        <v>2.6734863064137721E-2</v>
      </c>
      <c r="AP7" s="21">
        <f t="shared" si="7"/>
        <v>2.4304420967397926E-2</v>
      </c>
      <c r="AQ7" s="21">
        <f t="shared" si="7"/>
        <v>2.2094928152179935E-2</v>
      </c>
      <c r="AR7" s="21">
        <f t="shared" si="7"/>
        <v>2.0086298320163575E-2</v>
      </c>
      <c r="AS7" s="21">
        <f t="shared" si="7"/>
        <v>1.8260271200148705E-2</v>
      </c>
      <c r="AT7" s="21">
        <f t="shared" si="7"/>
        <v>1.6600246545589729E-2</v>
      </c>
      <c r="AU7" s="21">
        <f t="shared" si="7"/>
        <v>1.5091133223263388E-2</v>
      </c>
      <c r="AV7" s="21">
        <f t="shared" si="7"/>
        <v>1.3719212021148534E-2</v>
      </c>
      <c r="AW7" s="21">
        <f t="shared" si="7"/>
        <v>1.2472010928316847E-2</v>
      </c>
      <c r="AX7" s="21">
        <f t="shared" si="7"/>
        <v>1.1338191753015316E-2</v>
      </c>
      <c r="AY7" s="21">
        <f t="shared" si="7"/>
        <v>1.0307447048195742E-2</v>
      </c>
      <c r="AZ7" s="21">
        <f t="shared" si="7"/>
        <v>9.3704064074506734E-3</v>
      </c>
      <c r="BA7" s="21">
        <f t="shared" si="7"/>
        <v>8.5185512795006111E-3</v>
      </c>
      <c r="BB7" s="21">
        <f t="shared" si="7"/>
        <v>7.744137526818737E-3</v>
      </c>
      <c r="BC7" s="21">
        <f t="shared" si="7"/>
        <v>7.0401250243806697E-3</v>
      </c>
      <c r="BD7" s="21">
        <f t="shared" si="7"/>
        <v>6.4001136585278805E-3</v>
      </c>
      <c r="BE7" s="21">
        <f t="shared" si="7"/>
        <v>5.8182851441162548E-3</v>
      </c>
      <c r="BF7" s="21">
        <f t="shared" si="7"/>
        <v>5.2893501310147762E-3</v>
      </c>
      <c r="BG7" s="21">
        <f t="shared" si="7"/>
        <v>4.808500119104343E-3</v>
      </c>
      <c r="BH7" s="21">
        <f t="shared" si="7"/>
        <v>4.3713637446403109E-3</v>
      </c>
      <c r="BI7" s="21">
        <f t="shared" si="7"/>
        <v>3.9739670405821012E-3</v>
      </c>
      <c r="BJ7" s="21">
        <f t="shared" si="7"/>
        <v>3.6126973096200906E-3</v>
      </c>
      <c r="BK7" s="21">
        <f t="shared" si="7"/>
        <v>3.2842702814728101E-3</v>
      </c>
      <c r="BL7" s="21">
        <f t="shared" si="7"/>
        <v>2.9857002558843723E-3</v>
      </c>
      <c r="BM7" s="21">
        <f t="shared" si="7"/>
        <v>2.7142729598948834E-3</v>
      </c>
      <c r="BN7" s="21">
        <f t="shared" si="7"/>
        <v>2.4675208726317125E-3</v>
      </c>
      <c r="BO7" s="21">
        <f t="shared" si="7"/>
        <v>2.2432007933015567E-3</v>
      </c>
      <c r="BP7" s="21">
        <f t="shared" si="7"/>
        <v>2.0392734484559606E-3</v>
      </c>
      <c r="BQ7" s="21">
        <f t="shared" si="8"/>
        <v>1.8538849531417822E-3</v>
      </c>
      <c r="BR7" s="21">
        <f t="shared" si="8"/>
        <v>1.6853499574016198E-3</v>
      </c>
      <c r="BS7" s="21">
        <f t="shared" si="8"/>
        <v>1.5321363249105634E-3</v>
      </c>
      <c r="BT7" s="21">
        <f t="shared" si="8"/>
        <v>1.3928512044641486E-3</v>
      </c>
      <c r="BU7" s="21">
        <f t="shared" si="8"/>
        <v>1.2662283676946804E-3</v>
      </c>
      <c r="BV7" s="21">
        <f t="shared" si="8"/>
        <v>1.1511166979042548E-3</v>
      </c>
      <c r="BW7" s="21">
        <f t="shared" si="8"/>
        <v>1.0464697253675043E-3</v>
      </c>
      <c r="BX7" s="21">
        <f t="shared" si="8"/>
        <v>9.513361139704584E-4</v>
      </c>
      <c r="BY7" s="21">
        <f t="shared" si="8"/>
        <v>8.648510127004167E-4</v>
      </c>
      <c r="BZ7" s="21">
        <f t="shared" si="8"/>
        <v>7.8622819336401516E-4</v>
      </c>
      <c r="CA7" s="21">
        <f t="shared" si="8"/>
        <v>7.1475290305819553E-4</v>
      </c>
      <c r="CB7" s="21">
        <f t="shared" si="8"/>
        <v>6.4977536641654132E-4</v>
      </c>
      <c r="CC7" s="21">
        <f t="shared" si="8"/>
        <v>5.9070487856049199E-4</v>
      </c>
      <c r="CD7" s="21">
        <f t="shared" si="8"/>
        <v>5.3700443505499279E-4</v>
      </c>
      <c r="CE7" s="21">
        <f t="shared" si="8"/>
        <v>4.8818585004999342E-4</v>
      </c>
      <c r="CF7" s="21">
        <f t="shared" si="8"/>
        <v>4.4380531822726677E-4</v>
      </c>
      <c r="CG7" s="21">
        <f t="shared" si="8"/>
        <v>4.0345938020660611E-4</v>
      </c>
      <c r="CH7" s="21">
        <f t="shared" si="8"/>
        <v>3.6678125473327814E-4</v>
      </c>
      <c r="CI7" s="21">
        <f t="shared" si="8"/>
        <v>3.3343750430298019E-4</v>
      </c>
      <c r="CJ7" s="21">
        <f t="shared" si="8"/>
        <v>3.0312500391180015E-4</v>
      </c>
      <c r="CK7" s="21">
        <f t="shared" si="8"/>
        <v>2.7556818537436372E-4</v>
      </c>
      <c r="CL7" s="21">
        <f t="shared" si="8"/>
        <v>2.5051653215851246E-4</v>
      </c>
      <c r="CM7" s="21">
        <f t="shared" si="8"/>
        <v>2.2774230196228408E-4</v>
      </c>
      <c r="CN7" s="21">
        <f t="shared" si="8"/>
        <v>2.0703845632934911E-4</v>
      </c>
      <c r="CO7" s="21">
        <f t="shared" si="8"/>
        <v>1.8821677848122645E-4</v>
      </c>
      <c r="CP7" s="21">
        <f t="shared" si="8"/>
        <v>1.711061622556604E-4</v>
      </c>
      <c r="CQ7" s="21">
        <f t="shared" si="8"/>
        <v>1.5555105659605491E-4</v>
      </c>
      <c r="CR7" s="21">
        <f t="shared" si="8"/>
        <v>1.4141005145095899E-4</v>
      </c>
      <c r="CS7" s="21">
        <f t="shared" si="8"/>
        <v>1.2855459222814453E-4</v>
      </c>
      <c r="CT7" s="21">
        <f t="shared" si="8"/>
        <v>1.1686781111649502E-4</v>
      </c>
      <c r="CU7" s="21">
        <f t="shared" si="8"/>
        <v>1.062434646513591E-4</v>
      </c>
      <c r="CV7" s="21">
        <f t="shared" si="8"/>
        <v>9.6584967864871916E-5</v>
      </c>
      <c r="CW7" s="21">
        <f t="shared" si="8"/>
        <v>8.7804516240792642E-5</v>
      </c>
      <c r="CX7" s="21">
        <f t="shared" si="8"/>
        <v>7.982228749162966E-5</v>
      </c>
      <c r="CY7" s="21">
        <f t="shared" si="8"/>
        <v>7.2565715901481509E-5</v>
      </c>
      <c r="CZ7" s="21">
        <f t="shared" si="8"/>
        <v>6.5968832637710464E-5</v>
      </c>
      <c r="DA7" s="21">
        <f t="shared" si="8"/>
        <v>5.997166603428223E-5</v>
      </c>
      <c r="DB7" s="21">
        <f t="shared" si="8"/>
        <v>5.4519696394802018E-5</v>
      </c>
      <c r="DC7" s="21">
        <f t="shared" si="8"/>
        <v>4.9563360358910924E-5</v>
      </c>
      <c r="DD7" s="21">
        <f t="shared" si="8"/>
        <v>4.5057600326282662E-5</v>
      </c>
    </row>
    <row r="8" spans="1:108">
      <c r="B8" s="22">
        <f t="shared" ref="B8:B71" si="9">B7+1</f>
        <v>17</v>
      </c>
      <c r="C8" s="21">
        <f t="shared" si="6"/>
        <v>1</v>
      </c>
      <c r="D8" s="21">
        <f t="shared" si="6"/>
        <v>0.90909090909090906</v>
      </c>
      <c r="E8" s="21">
        <f t="shared" si="7"/>
        <v>0.82644628099173545</v>
      </c>
      <c r="F8" s="21">
        <f t="shared" si="7"/>
        <v>0.75131480090157754</v>
      </c>
      <c r="G8" s="21">
        <f t="shared" si="7"/>
        <v>0.68301345536507052</v>
      </c>
      <c r="H8" s="21">
        <f t="shared" si="7"/>
        <v>0.62092132305915493</v>
      </c>
      <c r="I8" s="21">
        <f t="shared" si="7"/>
        <v>0.56447393005377722</v>
      </c>
      <c r="J8" s="21">
        <f t="shared" si="7"/>
        <v>0.51315811823070645</v>
      </c>
      <c r="K8" s="21">
        <f t="shared" si="7"/>
        <v>0.46650738020973315</v>
      </c>
      <c r="L8" s="21">
        <f t="shared" si="7"/>
        <v>0.42409761837248466</v>
      </c>
      <c r="M8" s="21">
        <f t="shared" si="7"/>
        <v>0.38554328942953148</v>
      </c>
      <c r="N8" s="21">
        <f t="shared" si="7"/>
        <v>0.3504938994813922</v>
      </c>
      <c r="O8" s="21">
        <f t="shared" si="7"/>
        <v>0.31863081771035656</v>
      </c>
      <c r="P8" s="21">
        <f t="shared" si="7"/>
        <v>0.28966437973668779</v>
      </c>
      <c r="Q8" s="21">
        <f t="shared" si="7"/>
        <v>0.26333125430607973</v>
      </c>
      <c r="R8" s="21">
        <f t="shared" si="7"/>
        <v>0.23939204936916339</v>
      </c>
      <c r="S8" s="21">
        <f t="shared" si="7"/>
        <v>0.21762913579014853</v>
      </c>
      <c r="T8" s="21">
        <f t="shared" si="7"/>
        <v>0.19784466890013502</v>
      </c>
      <c r="U8" s="21">
        <f t="shared" si="7"/>
        <v>0.17985878990921364</v>
      </c>
      <c r="V8" s="21">
        <f t="shared" si="7"/>
        <v>0.16350799082655781</v>
      </c>
      <c r="W8" s="21">
        <f t="shared" si="7"/>
        <v>0.14864362802414349</v>
      </c>
      <c r="X8" s="21">
        <f t="shared" si="7"/>
        <v>0.13513057093103953</v>
      </c>
      <c r="Y8" s="21">
        <f t="shared" si="7"/>
        <v>0.12284597357367227</v>
      </c>
      <c r="Z8" s="21">
        <f t="shared" si="7"/>
        <v>0.11167815779424752</v>
      </c>
      <c r="AA8" s="21">
        <f t="shared" si="7"/>
        <v>0.10152559799477048</v>
      </c>
      <c r="AB8" s="21">
        <f t="shared" si="7"/>
        <v>9.2295998177064048E-2</v>
      </c>
      <c r="AC8" s="21">
        <f t="shared" si="7"/>
        <v>8.3905452888240042E-2</v>
      </c>
      <c r="AD8" s="21">
        <f t="shared" si="7"/>
        <v>7.6277684443854576E-2</v>
      </c>
      <c r="AE8" s="21">
        <f t="shared" si="7"/>
        <v>6.9343349494413245E-2</v>
      </c>
      <c r="AF8" s="21">
        <f t="shared" si="7"/>
        <v>6.3039408631284766E-2</v>
      </c>
      <c r="AG8" s="21">
        <f t="shared" si="7"/>
        <v>5.7308553301167964E-2</v>
      </c>
      <c r="AH8" s="21">
        <f t="shared" si="7"/>
        <v>5.2098684819243603E-2</v>
      </c>
      <c r="AI8" s="21">
        <f t="shared" si="7"/>
        <v>4.7362440744766907E-2</v>
      </c>
      <c r="AJ8" s="21">
        <f t="shared" si="7"/>
        <v>4.3056764313424457E-2</v>
      </c>
      <c r="AK8" s="21">
        <f t="shared" si="7"/>
        <v>3.9142513012204054E-2</v>
      </c>
      <c r="AL8" s="21">
        <f t="shared" si="7"/>
        <v>3.5584102738367311E-2</v>
      </c>
      <c r="AM8" s="21">
        <f t="shared" si="7"/>
        <v>3.2349184307606652E-2</v>
      </c>
      <c r="AN8" s="21">
        <f t="shared" si="7"/>
        <v>2.94083493705515E-2</v>
      </c>
      <c r="AO8" s="21">
        <f t="shared" si="7"/>
        <v>2.6734863064137721E-2</v>
      </c>
      <c r="AP8" s="21">
        <f t="shared" si="7"/>
        <v>2.4304420967397926E-2</v>
      </c>
      <c r="AQ8" s="21">
        <f t="shared" si="7"/>
        <v>2.2094928152179935E-2</v>
      </c>
      <c r="AR8" s="21">
        <f t="shared" si="7"/>
        <v>2.0086298320163575E-2</v>
      </c>
      <c r="AS8" s="21">
        <f t="shared" si="7"/>
        <v>1.8260271200148705E-2</v>
      </c>
      <c r="AT8" s="21">
        <f t="shared" si="7"/>
        <v>1.6600246545589729E-2</v>
      </c>
      <c r="AU8" s="21">
        <f t="shared" si="7"/>
        <v>1.5091133223263388E-2</v>
      </c>
      <c r="AV8" s="21">
        <f t="shared" si="7"/>
        <v>1.3719212021148534E-2</v>
      </c>
      <c r="AW8" s="21">
        <f t="shared" si="7"/>
        <v>1.2472010928316847E-2</v>
      </c>
      <c r="AX8" s="21">
        <f t="shared" si="7"/>
        <v>1.1338191753015316E-2</v>
      </c>
      <c r="AY8" s="21">
        <f t="shared" si="7"/>
        <v>1.0307447048195742E-2</v>
      </c>
      <c r="AZ8" s="21">
        <f t="shared" si="7"/>
        <v>9.3704064074506734E-3</v>
      </c>
      <c r="BA8" s="21">
        <f t="shared" si="7"/>
        <v>8.5185512795006111E-3</v>
      </c>
      <c r="BB8" s="21">
        <f t="shared" si="7"/>
        <v>7.744137526818737E-3</v>
      </c>
      <c r="BC8" s="21">
        <f t="shared" si="7"/>
        <v>7.0401250243806697E-3</v>
      </c>
      <c r="BD8" s="21">
        <f t="shared" si="7"/>
        <v>6.4001136585278805E-3</v>
      </c>
      <c r="BE8" s="21">
        <f t="shared" si="7"/>
        <v>5.8182851441162548E-3</v>
      </c>
      <c r="BF8" s="21">
        <f t="shared" si="7"/>
        <v>5.2893501310147762E-3</v>
      </c>
      <c r="BG8" s="21">
        <f t="shared" si="7"/>
        <v>4.808500119104343E-3</v>
      </c>
      <c r="BH8" s="21">
        <f t="shared" si="7"/>
        <v>4.3713637446403109E-3</v>
      </c>
      <c r="BI8" s="21">
        <f t="shared" si="7"/>
        <v>3.9739670405821012E-3</v>
      </c>
      <c r="BJ8" s="21">
        <f t="shared" si="7"/>
        <v>3.6126973096200906E-3</v>
      </c>
      <c r="BK8" s="21">
        <f t="shared" si="7"/>
        <v>3.2842702814728101E-3</v>
      </c>
      <c r="BL8" s="21">
        <f t="shared" si="7"/>
        <v>2.9857002558843723E-3</v>
      </c>
      <c r="BM8" s="21">
        <f t="shared" si="7"/>
        <v>2.7142729598948834E-3</v>
      </c>
      <c r="BN8" s="21">
        <f t="shared" si="7"/>
        <v>2.4675208726317125E-3</v>
      </c>
      <c r="BO8" s="21">
        <f t="shared" si="7"/>
        <v>2.2432007933015567E-3</v>
      </c>
      <c r="BP8" s="21">
        <f t="shared" si="7"/>
        <v>2.0392734484559606E-3</v>
      </c>
      <c r="BQ8" s="21">
        <f t="shared" si="8"/>
        <v>1.8538849531417822E-3</v>
      </c>
      <c r="BR8" s="21">
        <f t="shared" si="8"/>
        <v>1.6853499574016198E-3</v>
      </c>
      <c r="BS8" s="21">
        <f t="shared" si="8"/>
        <v>1.5321363249105634E-3</v>
      </c>
      <c r="BT8" s="21">
        <f t="shared" si="8"/>
        <v>1.3928512044641486E-3</v>
      </c>
      <c r="BU8" s="21">
        <f t="shared" si="8"/>
        <v>1.2662283676946804E-3</v>
      </c>
      <c r="BV8" s="21">
        <f t="shared" si="8"/>
        <v>1.1511166979042548E-3</v>
      </c>
      <c r="BW8" s="21">
        <f t="shared" si="8"/>
        <v>1.0464697253675043E-3</v>
      </c>
      <c r="BX8" s="21">
        <f t="shared" si="8"/>
        <v>9.513361139704584E-4</v>
      </c>
      <c r="BY8" s="21">
        <f t="shared" si="8"/>
        <v>8.648510127004167E-4</v>
      </c>
      <c r="BZ8" s="21">
        <f t="shared" si="8"/>
        <v>7.8622819336401516E-4</v>
      </c>
      <c r="CA8" s="21">
        <f t="shared" si="8"/>
        <v>7.1475290305819553E-4</v>
      </c>
      <c r="CB8" s="21">
        <f t="shared" si="8"/>
        <v>6.4977536641654132E-4</v>
      </c>
      <c r="CC8" s="21">
        <f t="shared" si="8"/>
        <v>5.9070487856049199E-4</v>
      </c>
      <c r="CD8" s="21">
        <f t="shared" si="8"/>
        <v>5.3700443505499279E-4</v>
      </c>
      <c r="CE8" s="21">
        <f t="shared" si="8"/>
        <v>4.8818585004999342E-4</v>
      </c>
      <c r="CF8" s="21">
        <f t="shared" si="8"/>
        <v>4.4380531822726677E-4</v>
      </c>
      <c r="CG8" s="21">
        <f t="shared" si="8"/>
        <v>4.0345938020660611E-4</v>
      </c>
      <c r="CH8" s="21">
        <f t="shared" si="8"/>
        <v>3.6678125473327814E-4</v>
      </c>
      <c r="CI8" s="21">
        <f t="shared" si="8"/>
        <v>3.3343750430298019E-4</v>
      </c>
      <c r="CJ8" s="21">
        <f t="shared" si="8"/>
        <v>3.0312500391180015E-4</v>
      </c>
      <c r="CK8" s="21">
        <f t="shared" si="8"/>
        <v>2.7556818537436372E-4</v>
      </c>
      <c r="CL8" s="21">
        <f t="shared" si="8"/>
        <v>2.5051653215851246E-4</v>
      </c>
      <c r="CM8" s="21">
        <f t="shared" si="8"/>
        <v>2.2774230196228408E-4</v>
      </c>
      <c r="CN8" s="21">
        <f t="shared" si="8"/>
        <v>2.0703845632934911E-4</v>
      </c>
      <c r="CO8" s="21">
        <f t="shared" si="8"/>
        <v>1.8821677848122645E-4</v>
      </c>
      <c r="CP8" s="21">
        <f t="shared" si="8"/>
        <v>1.711061622556604E-4</v>
      </c>
      <c r="CQ8" s="21">
        <f t="shared" si="8"/>
        <v>1.5555105659605491E-4</v>
      </c>
      <c r="CR8" s="21">
        <f t="shared" si="8"/>
        <v>1.4141005145095899E-4</v>
      </c>
      <c r="CS8" s="21">
        <f t="shared" si="8"/>
        <v>1.2855459222814453E-4</v>
      </c>
      <c r="CT8" s="21">
        <f t="shared" si="8"/>
        <v>1.1686781111649502E-4</v>
      </c>
      <c r="CU8" s="21">
        <f t="shared" si="8"/>
        <v>1.062434646513591E-4</v>
      </c>
      <c r="CV8" s="21">
        <f t="shared" si="8"/>
        <v>9.6584967864871916E-5</v>
      </c>
      <c r="CW8" s="21">
        <f t="shared" si="8"/>
        <v>8.7804516240792642E-5</v>
      </c>
      <c r="CX8" s="21">
        <f t="shared" si="8"/>
        <v>7.982228749162966E-5</v>
      </c>
      <c r="CY8" s="21">
        <f t="shared" si="8"/>
        <v>7.2565715901481509E-5</v>
      </c>
      <c r="CZ8" s="21">
        <f t="shared" si="8"/>
        <v>6.5968832637710464E-5</v>
      </c>
      <c r="DA8" s="21">
        <f t="shared" si="8"/>
        <v>5.997166603428223E-5</v>
      </c>
      <c r="DB8" s="21">
        <f t="shared" si="8"/>
        <v>5.4519696394802018E-5</v>
      </c>
      <c r="DC8" s="21">
        <f t="shared" si="8"/>
        <v>4.9563360358910924E-5</v>
      </c>
      <c r="DD8" s="21">
        <f t="shared" si="8"/>
        <v>4.5057600326282662E-5</v>
      </c>
    </row>
    <row r="9" spans="1:108">
      <c r="B9" s="22">
        <f t="shared" si="9"/>
        <v>18</v>
      </c>
      <c r="C9" s="21">
        <f t="shared" si="6"/>
        <v>1</v>
      </c>
      <c r="D9" s="21">
        <f t="shared" si="6"/>
        <v>0.90909090909090906</v>
      </c>
      <c r="E9" s="21">
        <f t="shared" si="7"/>
        <v>0.82644628099173545</v>
      </c>
      <c r="F9" s="21">
        <f t="shared" si="7"/>
        <v>0.75131480090157754</v>
      </c>
      <c r="G9" s="21">
        <f t="shared" si="7"/>
        <v>0.68301345536507052</v>
      </c>
      <c r="H9" s="21">
        <f t="shared" si="7"/>
        <v>0.62092132305915493</v>
      </c>
      <c r="I9" s="21">
        <f t="shared" si="7"/>
        <v>0.56447393005377722</v>
      </c>
      <c r="J9" s="21">
        <f t="shared" si="7"/>
        <v>0.51315811823070645</v>
      </c>
      <c r="K9" s="21">
        <f t="shared" si="7"/>
        <v>0.46650738020973315</v>
      </c>
      <c r="L9" s="21">
        <f t="shared" si="7"/>
        <v>0.42409761837248466</v>
      </c>
      <c r="M9" s="21">
        <f t="shared" si="7"/>
        <v>0.38554328942953148</v>
      </c>
      <c r="N9" s="21">
        <f t="shared" si="7"/>
        <v>0.3504938994813922</v>
      </c>
      <c r="O9" s="21">
        <f t="shared" si="7"/>
        <v>0.31863081771035656</v>
      </c>
      <c r="P9" s="21">
        <f t="shared" si="7"/>
        <v>0.28966437973668779</v>
      </c>
      <c r="Q9" s="21">
        <f t="shared" si="7"/>
        <v>0.26333125430607973</v>
      </c>
      <c r="R9" s="21">
        <f t="shared" si="7"/>
        <v>0.23939204936916339</v>
      </c>
      <c r="S9" s="21">
        <f t="shared" si="7"/>
        <v>0.21762913579014853</v>
      </c>
      <c r="T9" s="21">
        <f t="shared" si="7"/>
        <v>0.19784466890013502</v>
      </c>
      <c r="U9" s="21">
        <f t="shared" si="7"/>
        <v>0.17985878990921364</v>
      </c>
      <c r="V9" s="21">
        <f t="shared" si="7"/>
        <v>0.16350799082655781</v>
      </c>
      <c r="W9" s="21">
        <f t="shared" si="7"/>
        <v>0.14864362802414349</v>
      </c>
      <c r="X9" s="21">
        <f t="shared" si="7"/>
        <v>0.13513057093103953</v>
      </c>
      <c r="Y9" s="21">
        <f t="shared" si="7"/>
        <v>0.12284597357367227</v>
      </c>
      <c r="Z9" s="21">
        <f t="shared" si="7"/>
        <v>0.11167815779424752</v>
      </c>
      <c r="AA9" s="21">
        <f t="shared" si="7"/>
        <v>0.10152559799477048</v>
      </c>
      <c r="AB9" s="21">
        <f t="shared" si="7"/>
        <v>9.2295998177064048E-2</v>
      </c>
      <c r="AC9" s="21">
        <f t="shared" si="7"/>
        <v>8.3905452888240042E-2</v>
      </c>
      <c r="AD9" s="21">
        <f t="shared" si="7"/>
        <v>7.6277684443854576E-2</v>
      </c>
      <c r="AE9" s="21">
        <f t="shared" si="7"/>
        <v>6.9343349494413245E-2</v>
      </c>
      <c r="AF9" s="21">
        <f t="shared" si="7"/>
        <v>6.3039408631284766E-2</v>
      </c>
      <c r="AG9" s="21">
        <f t="shared" si="7"/>
        <v>5.7308553301167964E-2</v>
      </c>
      <c r="AH9" s="21">
        <f t="shared" si="7"/>
        <v>5.2098684819243603E-2</v>
      </c>
      <c r="AI9" s="21">
        <f t="shared" si="7"/>
        <v>4.7362440744766907E-2</v>
      </c>
      <c r="AJ9" s="21">
        <f t="shared" si="7"/>
        <v>4.3056764313424457E-2</v>
      </c>
      <c r="AK9" s="21">
        <f t="shared" si="7"/>
        <v>3.9142513012204054E-2</v>
      </c>
      <c r="AL9" s="21">
        <f t="shared" si="7"/>
        <v>3.5584102738367311E-2</v>
      </c>
      <c r="AM9" s="21">
        <f t="shared" si="7"/>
        <v>3.2349184307606652E-2</v>
      </c>
      <c r="AN9" s="21">
        <f t="shared" si="7"/>
        <v>2.94083493705515E-2</v>
      </c>
      <c r="AO9" s="21">
        <f t="shared" si="7"/>
        <v>2.6734863064137721E-2</v>
      </c>
      <c r="AP9" s="21">
        <f t="shared" si="7"/>
        <v>2.4304420967397926E-2</v>
      </c>
      <c r="AQ9" s="21">
        <f t="shared" si="7"/>
        <v>2.2094928152179935E-2</v>
      </c>
      <c r="AR9" s="21">
        <f t="shared" si="7"/>
        <v>2.0086298320163575E-2</v>
      </c>
      <c r="AS9" s="21">
        <f t="shared" si="7"/>
        <v>1.8260271200148705E-2</v>
      </c>
      <c r="AT9" s="21">
        <f t="shared" si="7"/>
        <v>1.6600246545589729E-2</v>
      </c>
      <c r="AU9" s="21">
        <f t="shared" si="7"/>
        <v>1.5091133223263388E-2</v>
      </c>
      <c r="AV9" s="21">
        <f t="shared" si="7"/>
        <v>1.3719212021148534E-2</v>
      </c>
      <c r="AW9" s="21">
        <f t="shared" si="7"/>
        <v>1.2472010928316847E-2</v>
      </c>
      <c r="AX9" s="21">
        <f t="shared" si="7"/>
        <v>1.1338191753015316E-2</v>
      </c>
      <c r="AY9" s="21">
        <f t="shared" si="7"/>
        <v>1.0307447048195742E-2</v>
      </c>
      <c r="AZ9" s="21">
        <f t="shared" si="7"/>
        <v>9.3704064074506734E-3</v>
      </c>
      <c r="BA9" s="21">
        <f t="shared" si="7"/>
        <v>8.5185512795006111E-3</v>
      </c>
      <c r="BB9" s="21">
        <f t="shared" si="7"/>
        <v>7.744137526818737E-3</v>
      </c>
      <c r="BC9" s="21">
        <f t="shared" si="7"/>
        <v>7.0401250243806697E-3</v>
      </c>
      <c r="BD9" s="21">
        <f t="shared" si="7"/>
        <v>6.4001136585278805E-3</v>
      </c>
      <c r="BE9" s="21">
        <f t="shared" si="7"/>
        <v>5.8182851441162548E-3</v>
      </c>
      <c r="BF9" s="21">
        <f t="shared" si="7"/>
        <v>5.2893501310147762E-3</v>
      </c>
      <c r="BG9" s="21">
        <f t="shared" si="7"/>
        <v>4.808500119104343E-3</v>
      </c>
      <c r="BH9" s="21">
        <f t="shared" si="7"/>
        <v>4.3713637446403109E-3</v>
      </c>
      <c r="BI9" s="21">
        <f t="shared" si="7"/>
        <v>3.9739670405821012E-3</v>
      </c>
      <c r="BJ9" s="21">
        <f t="shared" si="7"/>
        <v>3.6126973096200906E-3</v>
      </c>
      <c r="BK9" s="21">
        <f t="shared" si="7"/>
        <v>3.2842702814728101E-3</v>
      </c>
      <c r="BL9" s="21">
        <f t="shared" si="7"/>
        <v>2.9857002558843723E-3</v>
      </c>
      <c r="BM9" s="21">
        <f t="shared" si="7"/>
        <v>2.7142729598948834E-3</v>
      </c>
      <c r="BN9" s="21">
        <f t="shared" si="7"/>
        <v>2.4675208726317125E-3</v>
      </c>
      <c r="BO9" s="21">
        <f t="shared" si="7"/>
        <v>2.2432007933015567E-3</v>
      </c>
      <c r="BP9" s="21">
        <f t="shared" ref="E9:BP13" si="10">(1+$B$2)^(-BP$3)</f>
        <v>2.0392734484559606E-3</v>
      </c>
      <c r="BQ9" s="21">
        <f t="shared" si="8"/>
        <v>1.8538849531417822E-3</v>
      </c>
      <c r="BR9" s="21">
        <f t="shared" si="8"/>
        <v>1.6853499574016198E-3</v>
      </c>
      <c r="BS9" s="21">
        <f t="shared" si="8"/>
        <v>1.5321363249105634E-3</v>
      </c>
      <c r="BT9" s="21">
        <f t="shared" si="8"/>
        <v>1.3928512044641486E-3</v>
      </c>
      <c r="BU9" s="21">
        <f t="shared" si="8"/>
        <v>1.2662283676946804E-3</v>
      </c>
      <c r="BV9" s="21">
        <f t="shared" si="8"/>
        <v>1.1511166979042548E-3</v>
      </c>
      <c r="BW9" s="21">
        <f t="shared" si="8"/>
        <v>1.0464697253675043E-3</v>
      </c>
      <c r="BX9" s="21">
        <f t="shared" si="8"/>
        <v>9.513361139704584E-4</v>
      </c>
      <c r="BY9" s="21">
        <f t="shared" si="8"/>
        <v>8.648510127004167E-4</v>
      </c>
      <c r="BZ9" s="21">
        <f t="shared" si="8"/>
        <v>7.8622819336401516E-4</v>
      </c>
      <c r="CA9" s="21">
        <f t="shared" si="8"/>
        <v>7.1475290305819553E-4</v>
      </c>
      <c r="CB9" s="21">
        <f t="shared" si="8"/>
        <v>6.4977536641654132E-4</v>
      </c>
      <c r="CC9" s="21">
        <f t="shared" si="8"/>
        <v>5.9070487856049199E-4</v>
      </c>
      <c r="CD9" s="21">
        <f t="shared" si="8"/>
        <v>5.3700443505499279E-4</v>
      </c>
      <c r="CE9" s="21">
        <f t="shared" si="8"/>
        <v>4.8818585004999342E-4</v>
      </c>
      <c r="CF9" s="21">
        <f t="shared" si="8"/>
        <v>4.4380531822726677E-4</v>
      </c>
      <c r="CG9" s="21">
        <f t="shared" si="8"/>
        <v>4.0345938020660611E-4</v>
      </c>
      <c r="CH9" s="21">
        <f t="shared" si="8"/>
        <v>3.6678125473327814E-4</v>
      </c>
      <c r="CI9" s="21">
        <f t="shared" si="8"/>
        <v>3.3343750430298019E-4</v>
      </c>
      <c r="CJ9" s="21">
        <f t="shared" si="8"/>
        <v>3.0312500391180015E-4</v>
      </c>
      <c r="CK9" s="21">
        <f t="shared" si="8"/>
        <v>2.7556818537436372E-4</v>
      </c>
      <c r="CL9" s="21">
        <f t="shared" si="8"/>
        <v>2.5051653215851246E-4</v>
      </c>
      <c r="CM9" s="21">
        <f t="shared" si="8"/>
        <v>2.2774230196228408E-4</v>
      </c>
      <c r="CN9" s="21">
        <f t="shared" si="8"/>
        <v>2.0703845632934911E-4</v>
      </c>
      <c r="CO9" s="21">
        <f t="shared" si="8"/>
        <v>1.8821677848122645E-4</v>
      </c>
      <c r="CP9" s="21">
        <f t="shared" si="8"/>
        <v>1.711061622556604E-4</v>
      </c>
      <c r="CQ9" s="21">
        <f t="shared" si="8"/>
        <v>1.5555105659605491E-4</v>
      </c>
      <c r="CR9" s="21">
        <f t="shared" si="8"/>
        <v>1.4141005145095899E-4</v>
      </c>
      <c r="CS9" s="21">
        <f t="shared" si="8"/>
        <v>1.2855459222814453E-4</v>
      </c>
      <c r="CT9" s="21">
        <f t="shared" si="8"/>
        <v>1.1686781111649502E-4</v>
      </c>
      <c r="CU9" s="21">
        <f t="shared" si="8"/>
        <v>1.062434646513591E-4</v>
      </c>
      <c r="CV9" s="21">
        <f t="shared" si="8"/>
        <v>9.6584967864871916E-5</v>
      </c>
      <c r="CW9" s="21">
        <f t="shared" si="8"/>
        <v>8.7804516240792642E-5</v>
      </c>
      <c r="CX9" s="21">
        <f t="shared" si="8"/>
        <v>7.982228749162966E-5</v>
      </c>
      <c r="CY9" s="21">
        <f t="shared" si="8"/>
        <v>7.2565715901481509E-5</v>
      </c>
      <c r="CZ9" s="21">
        <f t="shared" si="8"/>
        <v>6.5968832637710464E-5</v>
      </c>
      <c r="DA9" s="21">
        <f t="shared" si="8"/>
        <v>5.997166603428223E-5</v>
      </c>
      <c r="DB9" s="21">
        <f t="shared" si="8"/>
        <v>5.4519696394802018E-5</v>
      </c>
      <c r="DC9" s="21">
        <f t="shared" si="8"/>
        <v>4.9563360358910924E-5</v>
      </c>
      <c r="DD9" s="21">
        <f t="shared" si="8"/>
        <v>4.5057600326282662E-5</v>
      </c>
    </row>
    <row r="10" spans="1:108">
      <c r="B10" s="22">
        <f t="shared" si="9"/>
        <v>19</v>
      </c>
      <c r="C10" s="21">
        <f t="shared" si="6"/>
        <v>1</v>
      </c>
      <c r="D10" s="21">
        <f t="shared" si="6"/>
        <v>0.90909090909090906</v>
      </c>
      <c r="E10" s="21">
        <f t="shared" si="10"/>
        <v>0.82644628099173545</v>
      </c>
      <c r="F10" s="21">
        <f t="shared" si="10"/>
        <v>0.75131480090157754</v>
      </c>
      <c r="G10" s="21">
        <f t="shared" si="10"/>
        <v>0.68301345536507052</v>
      </c>
      <c r="H10" s="21">
        <f t="shared" si="10"/>
        <v>0.62092132305915493</v>
      </c>
      <c r="I10" s="21">
        <f t="shared" si="10"/>
        <v>0.56447393005377722</v>
      </c>
      <c r="J10" s="21">
        <f t="shared" si="10"/>
        <v>0.51315811823070645</v>
      </c>
      <c r="K10" s="21">
        <f t="shared" si="10"/>
        <v>0.46650738020973315</v>
      </c>
      <c r="L10" s="21">
        <f t="shared" si="10"/>
        <v>0.42409761837248466</v>
      </c>
      <c r="M10" s="21">
        <f t="shared" si="10"/>
        <v>0.38554328942953148</v>
      </c>
      <c r="N10" s="21">
        <f t="shared" si="10"/>
        <v>0.3504938994813922</v>
      </c>
      <c r="O10" s="21">
        <f t="shared" si="10"/>
        <v>0.31863081771035656</v>
      </c>
      <c r="P10" s="21">
        <f t="shared" si="10"/>
        <v>0.28966437973668779</v>
      </c>
      <c r="Q10" s="21">
        <f t="shared" si="10"/>
        <v>0.26333125430607973</v>
      </c>
      <c r="R10" s="21">
        <f t="shared" si="10"/>
        <v>0.23939204936916339</v>
      </c>
      <c r="S10" s="21">
        <f t="shared" si="10"/>
        <v>0.21762913579014853</v>
      </c>
      <c r="T10" s="21">
        <f t="shared" si="10"/>
        <v>0.19784466890013502</v>
      </c>
      <c r="U10" s="21">
        <f t="shared" si="10"/>
        <v>0.17985878990921364</v>
      </c>
      <c r="V10" s="21">
        <f t="shared" si="10"/>
        <v>0.16350799082655781</v>
      </c>
      <c r="W10" s="21">
        <f t="shared" si="10"/>
        <v>0.14864362802414349</v>
      </c>
      <c r="X10" s="21">
        <f t="shared" si="10"/>
        <v>0.13513057093103953</v>
      </c>
      <c r="Y10" s="21">
        <f t="shared" si="10"/>
        <v>0.12284597357367227</v>
      </c>
      <c r="Z10" s="21">
        <f t="shared" si="10"/>
        <v>0.11167815779424752</v>
      </c>
      <c r="AA10" s="21">
        <f t="shared" si="10"/>
        <v>0.10152559799477048</v>
      </c>
      <c r="AB10" s="21">
        <f t="shared" si="10"/>
        <v>9.2295998177064048E-2</v>
      </c>
      <c r="AC10" s="21">
        <f t="shared" si="10"/>
        <v>8.3905452888240042E-2</v>
      </c>
      <c r="AD10" s="21">
        <f t="shared" si="10"/>
        <v>7.6277684443854576E-2</v>
      </c>
      <c r="AE10" s="21">
        <f t="shared" si="10"/>
        <v>6.9343349494413245E-2</v>
      </c>
      <c r="AF10" s="21">
        <f t="shared" si="10"/>
        <v>6.3039408631284766E-2</v>
      </c>
      <c r="AG10" s="21">
        <f t="shared" si="10"/>
        <v>5.7308553301167964E-2</v>
      </c>
      <c r="AH10" s="21">
        <f t="shared" si="10"/>
        <v>5.2098684819243603E-2</v>
      </c>
      <c r="AI10" s="21">
        <f t="shared" si="10"/>
        <v>4.7362440744766907E-2</v>
      </c>
      <c r="AJ10" s="21">
        <f t="shared" si="10"/>
        <v>4.3056764313424457E-2</v>
      </c>
      <c r="AK10" s="21">
        <f t="shared" si="10"/>
        <v>3.9142513012204054E-2</v>
      </c>
      <c r="AL10" s="21">
        <f t="shared" si="10"/>
        <v>3.5584102738367311E-2</v>
      </c>
      <c r="AM10" s="21">
        <f t="shared" si="10"/>
        <v>3.2349184307606652E-2</v>
      </c>
      <c r="AN10" s="21">
        <f t="shared" si="10"/>
        <v>2.94083493705515E-2</v>
      </c>
      <c r="AO10" s="21">
        <f t="shared" si="10"/>
        <v>2.6734863064137721E-2</v>
      </c>
      <c r="AP10" s="21">
        <f t="shared" si="10"/>
        <v>2.4304420967397926E-2</v>
      </c>
      <c r="AQ10" s="21">
        <f t="shared" si="10"/>
        <v>2.2094928152179935E-2</v>
      </c>
      <c r="AR10" s="21">
        <f t="shared" si="10"/>
        <v>2.0086298320163575E-2</v>
      </c>
      <c r="AS10" s="21">
        <f t="shared" si="10"/>
        <v>1.8260271200148705E-2</v>
      </c>
      <c r="AT10" s="21">
        <f t="shared" si="10"/>
        <v>1.6600246545589729E-2</v>
      </c>
      <c r="AU10" s="21">
        <f t="shared" si="10"/>
        <v>1.5091133223263388E-2</v>
      </c>
      <c r="AV10" s="21">
        <f t="shared" si="10"/>
        <v>1.3719212021148534E-2</v>
      </c>
      <c r="AW10" s="21">
        <f t="shared" si="10"/>
        <v>1.2472010928316847E-2</v>
      </c>
      <c r="AX10" s="21">
        <f t="shared" si="10"/>
        <v>1.1338191753015316E-2</v>
      </c>
      <c r="AY10" s="21">
        <f t="shared" si="10"/>
        <v>1.0307447048195742E-2</v>
      </c>
      <c r="AZ10" s="21">
        <f t="shared" si="10"/>
        <v>9.3704064074506734E-3</v>
      </c>
      <c r="BA10" s="21">
        <f t="shared" si="10"/>
        <v>8.5185512795006111E-3</v>
      </c>
      <c r="BB10" s="21">
        <f t="shared" si="10"/>
        <v>7.744137526818737E-3</v>
      </c>
      <c r="BC10" s="21">
        <f t="shared" si="10"/>
        <v>7.0401250243806697E-3</v>
      </c>
      <c r="BD10" s="21">
        <f t="shared" si="10"/>
        <v>6.4001136585278805E-3</v>
      </c>
      <c r="BE10" s="21">
        <f t="shared" si="10"/>
        <v>5.8182851441162548E-3</v>
      </c>
      <c r="BF10" s="21">
        <f t="shared" si="10"/>
        <v>5.2893501310147762E-3</v>
      </c>
      <c r="BG10" s="21">
        <f t="shared" si="10"/>
        <v>4.808500119104343E-3</v>
      </c>
      <c r="BH10" s="21">
        <f t="shared" si="10"/>
        <v>4.3713637446403109E-3</v>
      </c>
      <c r="BI10" s="21">
        <f t="shared" si="10"/>
        <v>3.9739670405821012E-3</v>
      </c>
      <c r="BJ10" s="21">
        <f t="shared" si="10"/>
        <v>3.6126973096200906E-3</v>
      </c>
      <c r="BK10" s="21">
        <f t="shared" si="10"/>
        <v>3.2842702814728101E-3</v>
      </c>
      <c r="BL10" s="21">
        <f t="shared" si="10"/>
        <v>2.9857002558843723E-3</v>
      </c>
      <c r="BM10" s="21">
        <f t="shared" si="10"/>
        <v>2.7142729598948834E-3</v>
      </c>
      <c r="BN10" s="21">
        <f t="shared" si="10"/>
        <v>2.4675208726317125E-3</v>
      </c>
      <c r="BO10" s="21">
        <f t="shared" si="10"/>
        <v>2.2432007933015567E-3</v>
      </c>
      <c r="BP10" s="21">
        <f t="shared" si="10"/>
        <v>2.0392734484559606E-3</v>
      </c>
      <c r="BQ10" s="21">
        <f t="shared" si="8"/>
        <v>1.8538849531417822E-3</v>
      </c>
      <c r="BR10" s="21">
        <f t="shared" si="8"/>
        <v>1.6853499574016198E-3</v>
      </c>
      <c r="BS10" s="21">
        <f t="shared" si="8"/>
        <v>1.5321363249105634E-3</v>
      </c>
      <c r="BT10" s="21">
        <f t="shared" si="8"/>
        <v>1.3928512044641486E-3</v>
      </c>
      <c r="BU10" s="21">
        <f t="shared" si="8"/>
        <v>1.2662283676946804E-3</v>
      </c>
      <c r="BV10" s="21">
        <f t="shared" si="8"/>
        <v>1.1511166979042548E-3</v>
      </c>
      <c r="BW10" s="21">
        <f t="shared" si="8"/>
        <v>1.0464697253675043E-3</v>
      </c>
      <c r="BX10" s="21">
        <f t="shared" si="8"/>
        <v>9.513361139704584E-4</v>
      </c>
      <c r="BY10" s="21">
        <f t="shared" si="8"/>
        <v>8.648510127004167E-4</v>
      </c>
      <c r="BZ10" s="21">
        <f t="shared" si="8"/>
        <v>7.8622819336401516E-4</v>
      </c>
      <c r="CA10" s="21">
        <f t="shared" si="8"/>
        <v>7.1475290305819553E-4</v>
      </c>
      <c r="CB10" s="21">
        <f t="shared" si="8"/>
        <v>6.4977536641654132E-4</v>
      </c>
      <c r="CC10" s="21">
        <f t="shared" si="8"/>
        <v>5.9070487856049199E-4</v>
      </c>
      <c r="CD10" s="21">
        <f t="shared" si="8"/>
        <v>5.3700443505499279E-4</v>
      </c>
      <c r="CE10" s="21">
        <f t="shared" si="8"/>
        <v>4.8818585004999342E-4</v>
      </c>
      <c r="CF10" s="21">
        <f t="shared" si="8"/>
        <v>4.4380531822726677E-4</v>
      </c>
      <c r="CG10" s="21">
        <f t="shared" si="8"/>
        <v>4.0345938020660611E-4</v>
      </c>
      <c r="CH10" s="21">
        <f t="shared" si="8"/>
        <v>3.6678125473327814E-4</v>
      </c>
      <c r="CI10" s="21">
        <f t="shared" si="8"/>
        <v>3.3343750430298019E-4</v>
      </c>
      <c r="CJ10" s="21">
        <f t="shared" si="8"/>
        <v>3.0312500391180015E-4</v>
      </c>
      <c r="CK10" s="21">
        <f t="shared" si="8"/>
        <v>2.7556818537436372E-4</v>
      </c>
      <c r="CL10" s="21">
        <f t="shared" si="8"/>
        <v>2.5051653215851246E-4</v>
      </c>
      <c r="CM10" s="21">
        <f t="shared" si="8"/>
        <v>2.2774230196228408E-4</v>
      </c>
      <c r="CN10" s="21">
        <f t="shared" si="8"/>
        <v>2.0703845632934911E-4</v>
      </c>
      <c r="CO10" s="21">
        <f t="shared" si="8"/>
        <v>1.8821677848122645E-4</v>
      </c>
      <c r="CP10" s="21">
        <f t="shared" si="8"/>
        <v>1.711061622556604E-4</v>
      </c>
      <c r="CQ10" s="21">
        <f t="shared" si="8"/>
        <v>1.5555105659605491E-4</v>
      </c>
      <c r="CR10" s="21">
        <f t="shared" si="8"/>
        <v>1.4141005145095899E-4</v>
      </c>
      <c r="CS10" s="21">
        <f t="shared" si="8"/>
        <v>1.2855459222814453E-4</v>
      </c>
      <c r="CT10" s="21">
        <f t="shared" si="8"/>
        <v>1.1686781111649502E-4</v>
      </c>
      <c r="CU10" s="21">
        <f t="shared" si="8"/>
        <v>1.062434646513591E-4</v>
      </c>
      <c r="CV10" s="21">
        <f t="shared" si="8"/>
        <v>9.6584967864871916E-5</v>
      </c>
      <c r="CW10" s="21">
        <f t="shared" si="8"/>
        <v>8.7804516240792642E-5</v>
      </c>
      <c r="CX10" s="21">
        <f t="shared" si="8"/>
        <v>7.982228749162966E-5</v>
      </c>
      <c r="CY10" s="21">
        <f t="shared" si="8"/>
        <v>7.2565715901481509E-5</v>
      </c>
      <c r="CZ10" s="21">
        <f t="shared" si="8"/>
        <v>6.5968832637710464E-5</v>
      </c>
      <c r="DA10" s="21">
        <f t="shared" si="8"/>
        <v>5.997166603428223E-5</v>
      </c>
      <c r="DB10" s="21">
        <f t="shared" si="8"/>
        <v>5.4519696394802018E-5</v>
      </c>
      <c r="DC10" s="21">
        <f t="shared" si="8"/>
        <v>4.9563360358910924E-5</v>
      </c>
      <c r="DD10" s="21">
        <f t="shared" si="8"/>
        <v>4.5057600326282662E-5</v>
      </c>
    </row>
    <row r="11" spans="1:108">
      <c r="B11" s="22">
        <f t="shared" si="9"/>
        <v>20</v>
      </c>
      <c r="C11" s="21">
        <f t="shared" si="6"/>
        <v>1</v>
      </c>
      <c r="D11" s="21">
        <f t="shared" si="6"/>
        <v>0.90909090909090906</v>
      </c>
      <c r="E11" s="21">
        <f t="shared" si="10"/>
        <v>0.82644628099173545</v>
      </c>
      <c r="F11" s="21">
        <f t="shared" si="10"/>
        <v>0.75131480090157754</v>
      </c>
      <c r="G11" s="21">
        <f t="shared" si="10"/>
        <v>0.68301345536507052</v>
      </c>
      <c r="H11" s="21">
        <f t="shared" si="10"/>
        <v>0.62092132305915493</v>
      </c>
      <c r="I11" s="21">
        <f t="shared" si="10"/>
        <v>0.56447393005377722</v>
      </c>
      <c r="J11" s="21">
        <f t="shared" si="10"/>
        <v>0.51315811823070645</v>
      </c>
      <c r="K11" s="21">
        <f t="shared" si="10"/>
        <v>0.46650738020973315</v>
      </c>
      <c r="L11" s="21">
        <f t="shared" si="10"/>
        <v>0.42409761837248466</v>
      </c>
      <c r="M11" s="21">
        <f t="shared" si="10"/>
        <v>0.38554328942953148</v>
      </c>
      <c r="N11" s="21">
        <f t="shared" si="10"/>
        <v>0.3504938994813922</v>
      </c>
      <c r="O11" s="21">
        <f t="shared" si="10"/>
        <v>0.31863081771035656</v>
      </c>
      <c r="P11" s="21">
        <f t="shared" si="10"/>
        <v>0.28966437973668779</v>
      </c>
      <c r="Q11" s="21">
        <f t="shared" si="10"/>
        <v>0.26333125430607973</v>
      </c>
      <c r="R11" s="21">
        <f t="shared" si="10"/>
        <v>0.23939204936916339</v>
      </c>
      <c r="S11" s="21">
        <f t="shared" si="10"/>
        <v>0.21762913579014853</v>
      </c>
      <c r="T11" s="21">
        <f t="shared" si="10"/>
        <v>0.19784466890013502</v>
      </c>
      <c r="U11" s="21">
        <f t="shared" si="10"/>
        <v>0.17985878990921364</v>
      </c>
      <c r="V11" s="21">
        <f t="shared" si="10"/>
        <v>0.16350799082655781</v>
      </c>
      <c r="W11" s="21">
        <f t="shared" si="10"/>
        <v>0.14864362802414349</v>
      </c>
      <c r="X11" s="21">
        <f t="shared" si="10"/>
        <v>0.13513057093103953</v>
      </c>
      <c r="Y11" s="21">
        <f t="shared" si="10"/>
        <v>0.12284597357367227</v>
      </c>
      <c r="Z11" s="21">
        <f t="shared" si="10"/>
        <v>0.11167815779424752</v>
      </c>
      <c r="AA11" s="21">
        <f t="shared" si="10"/>
        <v>0.10152559799477048</v>
      </c>
      <c r="AB11" s="21">
        <f t="shared" si="10"/>
        <v>9.2295998177064048E-2</v>
      </c>
      <c r="AC11" s="21">
        <f t="shared" si="10"/>
        <v>8.3905452888240042E-2</v>
      </c>
      <c r="AD11" s="21">
        <f t="shared" si="10"/>
        <v>7.6277684443854576E-2</v>
      </c>
      <c r="AE11" s="21">
        <f t="shared" si="10"/>
        <v>6.9343349494413245E-2</v>
      </c>
      <c r="AF11" s="21">
        <f t="shared" si="10"/>
        <v>6.3039408631284766E-2</v>
      </c>
      <c r="AG11" s="21">
        <f t="shared" si="10"/>
        <v>5.7308553301167964E-2</v>
      </c>
      <c r="AH11" s="21">
        <f t="shared" si="10"/>
        <v>5.2098684819243603E-2</v>
      </c>
      <c r="AI11" s="21">
        <f t="shared" si="10"/>
        <v>4.7362440744766907E-2</v>
      </c>
      <c r="AJ11" s="21">
        <f t="shared" si="10"/>
        <v>4.3056764313424457E-2</v>
      </c>
      <c r="AK11" s="21">
        <f t="shared" si="10"/>
        <v>3.9142513012204054E-2</v>
      </c>
      <c r="AL11" s="21">
        <f t="shared" si="10"/>
        <v>3.5584102738367311E-2</v>
      </c>
      <c r="AM11" s="21">
        <f t="shared" si="10"/>
        <v>3.2349184307606652E-2</v>
      </c>
      <c r="AN11" s="21">
        <f t="shared" si="10"/>
        <v>2.94083493705515E-2</v>
      </c>
      <c r="AO11" s="21">
        <f t="shared" si="10"/>
        <v>2.6734863064137721E-2</v>
      </c>
      <c r="AP11" s="21">
        <f t="shared" si="10"/>
        <v>2.4304420967397926E-2</v>
      </c>
      <c r="AQ11" s="21">
        <f t="shared" si="10"/>
        <v>2.2094928152179935E-2</v>
      </c>
      <c r="AR11" s="21">
        <f t="shared" si="10"/>
        <v>2.0086298320163575E-2</v>
      </c>
      <c r="AS11" s="21">
        <f t="shared" si="10"/>
        <v>1.8260271200148705E-2</v>
      </c>
      <c r="AT11" s="21">
        <f t="shared" si="10"/>
        <v>1.6600246545589729E-2</v>
      </c>
      <c r="AU11" s="21">
        <f t="shared" si="10"/>
        <v>1.5091133223263388E-2</v>
      </c>
      <c r="AV11" s="21">
        <f t="shared" si="10"/>
        <v>1.3719212021148534E-2</v>
      </c>
      <c r="AW11" s="21">
        <f t="shared" si="10"/>
        <v>1.2472010928316847E-2</v>
      </c>
      <c r="AX11" s="21">
        <f t="shared" si="10"/>
        <v>1.1338191753015316E-2</v>
      </c>
      <c r="AY11" s="21">
        <f t="shared" si="10"/>
        <v>1.0307447048195742E-2</v>
      </c>
      <c r="AZ11" s="21">
        <f t="shared" si="10"/>
        <v>9.3704064074506734E-3</v>
      </c>
      <c r="BA11" s="21">
        <f t="shared" si="10"/>
        <v>8.5185512795006111E-3</v>
      </c>
      <c r="BB11" s="21">
        <f t="shared" si="10"/>
        <v>7.744137526818737E-3</v>
      </c>
      <c r="BC11" s="21">
        <f t="shared" si="10"/>
        <v>7.0401250243806697E-3</v>
      </c>
      <c r="BD11" s="21">
        <f t="shared" si="10"/>
        <v>6.4001136585278805E-3</v>
      </c>
      <c r="BE11" s="21">
        <f t="shared" si="10"/>
        <v>5.8182851441162548E-3</v>
      </c>
      <c r="BF11" s="21">
        <f t="shared" si="10"/>
        <v>5.2893501310147762E-3</v>
      </c>
      <c r="BG11" s="21">
        <f t="shared" si="10"/>
        <v>4.808500119104343E-3</v>
      </c>
      <c r="BH11" s="21">
        <f t="shared" si="10"/>
        <v>4.3713637446403109E-3</v>
      </c>
      <c r="BI11" s="21">
        <f t="shared" si="10"/>
        <v>3.9739670405821012E-3</v>
      </c>
      <c r="BJ11" s="21">
        <f t="shared" si="10"/>
        <v>3.6126973096200906E-3</v>
      </c>
      <c r="BK11" s="21">
        <f t="shared" si="10"/>
        <v>3.2842702814728101E-3</v>
      </c>
      <c r="BL11" s="21">
        <f t="shared" si="10"/>
        <v>2.9857002558843723E-3</v>
      </c>
      <c r="BM11" s="21">
        <f t="shared" si="10"/>
        <v>2.7142729598948834E-3</v>
      </c>
      <c r="BN11" s="21">
        <f t="shared" si="10"/>
        <v>2.4675208726317125E-3</v>
      </c>
      <c r="BO11" s="21">
        <f t="shared" si="10"/>
        <v>2.2432007933015567E-3</v>
      </c>
      <c r="BP11" s="21">
        <f t="shared" si="10"/>
        <v>2.0392734484559606E-3</v>
      </c>
      <c r="BQ11" s="21">
        <f t="shared" si="8"/>
        <v>1.8538849531417822E-3</v>
      </c>
      <c r="BR11" s="21">
        <f t="shared" si="8"/>
        <v>1.6853499574016198E-3</v>
      </c>
      <c r="BS11" s="21">
        <f t="shared" si="8"/>
        <v>1.5321363249105634E-3</v>
      </c>
      <c r="BT11" s="21">
        <f t="shared" si="8"/>
        <v>1.3928512044641486E-3</v>
      </c>
      <c r="BU11" s="21">
        <f t="shared" si="8"/>
        <v>1.2662283676946804E-3</v>
      </c>
      <c r="BV11" s="21">
        <f t="shared" si="8"/>
        <v>1.1511166979042548E-3</v>
      </c>
      <c r="BW11" s="21">
        <f t="shared" si="8"/>
        <v>1.0464697253675043E-3</v>
      </c>
      <c r="BX11" s="21">
        <f t="shared" si="8"/>
        <v>9.513361139704584E-4</v>
      </c>
      <c r="BY11" s="21">
        <f t="shared" si="8"/>
        <v>8.648510127004167E-4</v>
      </c>
      <c r="BZ11" s="21">
        <f t="shared" si="8"/>
        <v>7.8622819336401516E-4</v>
      </c>
      <c r="CA11" s="21">
        <f t="shared" si="8"/>
        <v>7.1475290305819553E-4</v>
      </c>
      <c r="CB11" s="21">
        <f t="shared" si="8"/>
        <v>6.4977536641654132E-4</v>
      </c>
      <c r="CC11" s="21">
        <f t="shared" si="8"/>
        <v>5.9070487856049199E-4</v>
      </c>
      <c r="CD11" s="21">
        <f t="shared" si="8"/>
        <v>5.3700443505499279E-4</v>
      </c>
      <c r="CE11" s="21">
        <f t="shared" si="8"/>
        <v>4.8818585004999342E-4</v>
      </c>
      <c r="CF11" s="21">
        <f t="shared" si="8"/>
        <v>4.4380531822726677E-4</v>
      </c>
      <c r="CG11" s="21">
        <f t="shared" si="8"/>
        <v>4.0345938020660611E-4</v>
      </c>
      <c r="CH11" s="21">
        <f t="shared" si="8"/>
        <v>3.6678125473327814E-4</v>
      </c>
      <c r="CI11" s="21">
        <f t="shared" si="8"/>
        <v>3.3343750430298019E-4</v>
      </c>
      <c r="CJ11" s="21">
        <f t="shared" si="8"/>
        <v>3.0312500391180015E-4</v>
      </c>
      <c r="CK11" s="21">
        <f t="shared" si="8"/>
        <v>2.7556818537436372E-4</v>
      </c>
      <c r="CL11" s="21">
        <f t="shared" si="8"/>
        <v>2.5051653215851246E-4</v>
      </c>
      <c r="CM11" s="21">
        <f t="shared" si="8"/>
        <v>2.2774230196228408E-4</v>
      </c>
      <c r="CN11" s="21">
        <f t="shared" si="8"/>
        <v>2.0703845632934911E-4</v>
      </c>
      <c r="CO11" s="21">
        <f t="shared" si="8"/>
        <v>1.8821677848122645E-4</v>
      </c>
      <c r="CP11" s="21">
        <f t="shared" si="8"/>
        <v>1.711061622556604E-4</v>
      </c>
      <c r="CQ11" s="21">
        <f t="shared" si="8"/>
        <v>1.5555105659605491E-4</v>
      </c>
      <c r="CR11" s="21">
        <f t="shared" si="8"/>
        <v>1.4141005145095899E-4</v>
      </c>
      <c r="CS11" s="21">
        <f t="shared" si="8"/>
        <v>1.2855459222814453E-4</v>
      </c>
      <c r="CT11" s="21">
        <f t="shared" si="8"/>
        <v>1.1686781111649502E-4</v>
      </c>
      <c r="CU11" s="21">
        <f t="shared" si="8"/>
        <v>1.062434646513591E-4</v>
      </c>
      <c r="CV11" s="21">
        <f t="shared" si="8"/>
        <v>9.6584967864871916E-5</v>
      </c>
      <c r="CW11" s="21">
        <f t="shared" si="8"/>
        <v>8.7804516240792642E-5</v>
      </c>
      <c r="CX11" s="21">
        <f t="shared" si="8"/>
        <v>7.982228749162966E-5</v>
      </c>
      <c r="CY11" s="21">
        <f t="shared" si="8"/>
        <v>7.2565715901481509E-5</v>
      </c>
      <c r="CZ11" s="21">
        <f t="shared" si="8"/>
        <v>6.5968832637710464E-5</v>
      </c>
      <c r="DA11" s="21">
        <f t="shared" si="8"/>
        <v>5.997166603428223E-5</v>
      </c>
      <c r="DB11" s="21">
        <f t="shared" si="8"/>
        <v>5.4519696394802018E-5</v>
      </c>
      <c r="DC11" s="21">
        <f t="shared" si="8"/>
        <v>4.9563360358910924E-5</v>
      </c>
      <c r="DD11" s="21">
        <f t="shared" si="8"/>
        <v>4.5057600326282662E-5</v>
      </c>
    </row>
    <row r="12" spans="1:108">
      <c r="B12" s="22">
        <f t="shared" si="9"/>
        <v>21</v>
      </c>
      <c r="C12" s="21">
        <f t="shared" si="6"/>
        <v>1</v>
      </c>
      <c r="D12" s="21">
        <f t="shared" si="6"/>
        <v>0.90909090909090906</v>
      </c>
      <c r="E12" s="21">
        <f t="shared" si="10"/>
        <v>0.82644628099173545</v>
      </c>
      <c r="F12" s="21">
        <f t="shared" si="10"/>
        <v>0.75131480090157754</v>
      </c>
      <c r="G12" s="21">
        <f t="shared" si="10"/>
        <v>0.68301345536507052</v>
      </c>
      <c r="H12" s="21">
        <f t="shared" si="10"/>
        <v>0.62092132305915493</v>
      </c>
      <c r="I12" s="21">
        <f t="shared" si="10"/>
        <v>0.56447393005377722</v>
      </c>
      <c r="J12" s="21">
        <f t="shared" si="10"/>
        <v>0.51315811823070645</v>
      </c>
      <c r="K12" s="21">
        <f t="shared" si="10"/>
        <v>0.46650738020973315</v>
      </c>
      <c r="L12" s="21">
        <f t="shared" si="10"/>
        <v>0.42409761837248466</v>
      </c>
      <c r="M12" s="21">
        <f t="shared" si="10"/>
        <v>0.38554328942953148</v>
      </c>
      <c r="N12" s="21">
        <f t="shared" si="10"/>
        <v>0.3504938994813922</v>
      </c>
      <c r="O12" s="21">
        <f t="shared" si="10"/>
        <v>0.31863081771035656</v>
      </c>
      <c r="P12" s="21">
        <f t="shared" si="10"/>
        <v>0.28966437973668779</v>
      </c>
      <c r="Q12" s="21">
        <f t="shared" si="10"/>
        <v>0.26333125430607973</v>
      </c>
      <c r="R12" s="21">
        <f t="shared" si="10"/>
        <v>0.23939204936916339</v>
      </c>
      <c r="S12" s="21">
        <f t="shared" si="10"/>
        <v>0.21762913579014853</v>
      </c>
      <c r="T12" s="21">
        <f t="shared" si="10"/>
        <v>0.19784466890013502</v>
      </c>
      <c r="U12" s="21">
        <f t="shared" si="10"/>
        <v>0.17985878990921364</v>
      </c>
      <c r="V12" s="21">
        <f t="shared" si="10"/>
        <v>0.16350799082655781</v>
      </c>
      <c r="W12" s="21">
        <f t="shared" si="10"/>
        <v>0.14864362802414349</v>
      </c>
      <c r="X12" s="21">
        <f t="shared" si="10"/>
        <v>0.13513057093103953</v>
      </c>
      <c r="Y12" s="21">
        <f t="shared" si="10"/>
        <v>0.12284597357367227</v>
      </c>
      <c r="Z12" s="21">
        <f t="shared" si="10"/>
        <v>0.11167815779424752</v>
      </c>
      <c r="AA12" s="21">
        <f t="shared" si="10"/>
        <v>0.10152559799477048</v>
      </c>
      <c r="AB12" s="21">
        <f t="shared" si="10"/>
        <v>9.2295998177064048E-2</v>
      </c>
      <c r="AC12" s="21">
        <f t="shared" si="10"/>
        <v>8.3905452888240042E-2</v>
      </c>
      <c r="AD12" s="21">
        <f t="shared" si="10"/>
        <v>7.6277684443854576E-2</v>
      </c>
      <c r="AE12" s="21">
        <f t="shared" si="10"/>
        <v>6.9343349494413245E-2</v>
      </c>
      <c r="AF12" s="21">
        <f t="shared" si="10"/>
        <v>6.3039408631284766E-2</v>
      </c>
      <c r="AG12" s="21">
        <f t="shared" si="10"/>
        <v>5.7308553301167964E-2</v>
      </c>
      <c r="AH12" s="21">
        <f t="shared" si="10"/>
        <v>5.2098684819243603E-2</v>
      </c>
      <c r="AI12" s="21">
        <f t="shared" si="10"/>
        <v>4.7362440744766907E-2</v>
      </c>
      <c r="AJ12" s="21">
        <f t="shared" si="10"/>
        <v>4.3056764313424457E-2</v>
      </c>
      <c r="AK12" s="21">
        <f t="shared" si="10"/>
        <v>3.9142513012204054E-2</v>
      </c>
      <c r="AL12" s="21">
        <f t="shared" si="10"/>
        <v>3.5584102738367311E-2</v>
      </c>
      <c r="AM12" s="21">
        <f t="shared" si="10"/>
        <v>3.2349184307606652E-2</v>
      </c>
      <c r="AN12" s="21">
        <f t="shared" si="10"/>
        <v>2.94083493705515E-2</v>
      </c>
      <c r="AO12" s="21">
        <f t="shared" si="10"/>
        <v>2.6734863064137721E-2</v>
      </c>
      <c r="AP12" s="21">
        <f t="shared" si="10"/>
        <v>2.4304420967397926E-2</v>
      </c>
      <c r="AQ12" s="21">
        <f t="shared" si="10"/>
        <v>2.2094928152179935E-2</v>
      </c>
      <c r="AR12" s="21">
        <f t="shared" si="10"/>
        <v>2.0086298320163575E-2</v>
      </c>
      <c r="AS12" s="21">
        <f t="shared" si="10"/>
        <v>1.8260271200148705E-2</v>
      </c>
      <c r="AT12" s="21">
        <f t="shared" si="10"/>
        <v>1.6600246545589729E-2</v>
      </c>
      <c r="AU12" s="21">
        <f t="shared" si="10"/>
        <v>1.5091133223263388E-2</v>
      </c>
      <c r="AV12" s="21">
        <f t="shared" si="10"/>
        <v>1.3719212021148534E-2</v>
      </c>
      <c r="AW12" s="21">
        <f t="shared" si="10"/>
        <v>1.2472010928316847E-2</v>
      </c>
      <c r="AX12" s="21">
        <f t="shared" si="10"/>
        <v>1.1338191753015316E-2</v>
      </c>
      <c r="AY12" s="21">
        <f t="shared" si="10"/>
        <v>1.0307447048195742E-2</v>
      </c>
      <c r="AZ12" s="21">
        <f t="shared" si="10"/>
        <v>9.3704064074506734E-3</v>
      </c>
      <c r="BA12" s="21">
        <f t="shared" si="10"/>
        <v>8.5185512795006111E-3</v>
      </c>
      <c r="BB12" s="21">
        <f t="shared" si="10"/>
        <v>7.744137526818737E-3</v>
      </c>
      <c r="BC12" s="21">
        <f t="shared" si="10"/>
        <v>7.0401250243806697E-3</v>
      </c>
      <c r="BD12" s="21">
        <f t="shared" si="10"/>
        <v>6.4001136585278805E-3</v>
      </c>
      <c r="BE12" s="21">
        <f t="shared" si="10"/>
        <v>5.8182851441162548E-3</v>
      </c>
      <c r="BF12" s="21">
        <f t="shared" si="10"/>
        <v>5.2893501310147762E-3</v>
      </c>
      <c r="BG12" s="21">
        <f t="shared" si="10"/>
        <v>4.808500119104343E-3</v>
      </c>
      <c r="BH12" s="21">
        <f t="shared" si="10"/>
        <v>4.3713637446403109E-3</v>
      </c>
      <c r="BI12" s="21">
        <f t="shared" si="10"/>
        <v>3.9739670405821012E-3</v>
      </c>
      <c r="BJ12" s="21">
        <f t="shared" si="10"/>
        <v>3.6126973096200906E-3</v>
      </c>
      <c r="BK12" s="21">
        <f t="shared" si="10"/>
        <v>3.2842702814728101E-3</v>
      </c>
      <c r="BL12" s="21">
        <f t="shared" si="10"/>
        <v>2.9857002558843723E-3</v>
      </c>
      <c r="BM12" s="21">
        <f t="shared" si="10"/>
        <v>2.7142729598948834E-3</v>
      </c>
      <c r="BN12" s="21">
        <f t="shared" si="10"/>
        <v>2.4675208726317125E-3</v>
      </c>
      <c r="BO12" s="21">
        <f t="shared" si="10"/>
        <v>2.2432007933015567E-3</v>
      </c>
      <c r="BP12" s="21">
        <f t="shared" si="10"/>
        <v>2.0392734484559606E-3</v>
      </c>
      <c r="BQ12" s="21">
        <f t="shared" si="8"/>
        <v>1.8538849531417822E-3</v>
      </c>
      <c r="BR12" s="21">
        <f t="shared" si="8"/>
        <v>1.6853499574016198E-3</v>
      </c>
      <c r="BS12" s="21">
        <f t="shared" si="8"/>
        <v>1.5321363249105634E-3</v>
      </c>
      <c r="BT12" s="21">
        <f t="shared" si="8"/>
        <v>1.3928512044641486E-3</v>
      </c>
      <c r="BU12" s="21">
        <f t="shared" si="8"/>
        <v>1.2662283676946804E-3</v>
      </c>
      <c r="BV12" s="21">
        <f t="shared" si="8"/>
        <v>1.1511166979042548E-3</v>
      </c>
      <c r="BW12" s="21">
        <f t="shared" si="8"/>
        <v>1.0464697253675043E-3</v>
      </c>
      <c r="BX12" s="21">
        <f t="shared" si="8"/>
        <v>9.513361139704584E-4</v>
      </c>
      <c r="BY12" s="21">
        <f t="shared" si="8"/>
        <v>8.648510127004167E-4</v>
      </c>
      <c r="BZ12" s="21">
        <f t="shared" si="8"/>
        <v>7.8622819336401516E-4</v>
      </c>
      <c r="CA12" s="21">
        <f t="shared" si="8"/>
        <v>7.1475290305819553E-4</v>
      </c>
      <c r="CB12" s="21">
        <f t="shared" si="8"/>
        <v>6.4977536641654132E-4</v>
      </c>
      <c r="CC12" s="21">
        <f t="shared" si="8"/>
        <v>5.9070487856049199E-4</v>
      </c>
      <c r="CD12" s="21">
        <f t="shared" si="8"/>
        <v>5.3700443505499279E-4</v>
      </c>
      <c r="CE12" s="21">
        <f t="shared" si="8"/>
        <v>4.8818585004999342E-4</v>
      </c>
      <c r="CF12" s="21">
        <f t="shared" ref="CF12:CU12" si="11">(1+$B$2)^(-CF$3)</f>
        <v>4.4380531822726677E-4</v>
      </c>
      <c r="CG12" s="21">
        <f t="shared" si="11"/>
        <v>4.0345938020660611E-4</v>
      </c>
      <c r="CH12" s="21">
        <f t="shared" si="11"/>
        <v>3.6678125473327814E-4</v>
      </c>
      <c r="CI12" s="21">
        <f t="shared" si="11"/>
        <v>3.3343750430298019E-4</v>
      </c>
      <c r="CJ12" s="21">
        <f t="shared" si="11"/>
        <v>3.0312500391180015E-4</v>
      </c>
      <c r="CK12" s="21">
        <f t="shared" si="11"/>
        <v>2.7556818537436372E-4</v>
      </c>
      <c r="CL12" s="21">
        <f t="shared" si="11"/>
        <v>2.5051653215851246E-4</v>
      </c>
      <c r="CM12" s="21">
        <f t="shared" si="11"/>
        <v>2.2774230196228408E-4</v>
      </c>
      <c r="CN12" s="21">
        <f t="shared" si="11"/>
        <v>2.0703845632934911E-4</v>
      </c>
      <c r="CO12" s="21">
        <f t="shared" si="11"/>
        <v>1.8821677848122645E-4</v>
      </c>
      <c r="CP12" s="21">
        <f t="shared" si="11"/>
        <v>1.711061622556604E-4</v>
      </c>
      <c r="CQ12" s="21">
        <f t="shared" si="11"/>
        <v>1.5555105659605491E-4</v>
      </c>
      <c r="CR12" s="21">
        <f t="shared" si="11"/>
        <v>1.4141005145095899E-4</v>
      </c>
      <c r="CS12" s="21">
        <f t="shared" si="11"/>
        <v>1.2855459222814453E-4</v>
      </c>
      <c r="CT12" s="21">
        <f t="shared" si="11"/>
        <v>1.1686781111649502E-4</v>
      </c>
      <c r="CU12" s="21">
        <f t="shared" si="11"/>
        <v>1.062434646513591E-4</v>
      </c>
      <c r="CV12" s="21">
        <f t="shared" ref="CV12:DD40" si="12">(1+$B$2)^(-CV$3)</f>
        <v>9.6584967864871916E-5</v>
      </c>
      <c r="CW12" s="21">
        <f t="shared" si="12"/>
        <v>8.7804516240792642E-5</v>
      </c>
      <c r="CX12" s="21">
        <f t="shared" si="12"/>
        <v>7.982228749162966E-5</v>
      </c>
      <c r="CY12" s="21">
        <f t="shared" si="12"/>
        <v>7.2565715901481509E-5</v>
      </c>
      <c r="CZ12" s="21">
        <f t="shared" si="12"/>
        <v>6.5968832637710464E-5</v>
      </c>
      <c r="DA12" s="21">
        <f t="shared" si="12"/>
        <v>5.997166603428223E-5</v>
      </c>
      <c r="DB12" s="21">
        <f t="shared" si="12"/>
        <v>5.4519696394802018E-5</v>
      </c>
      <c r="DC12" s="21">
        <f t="shared" si="12"/>
        <v>4.9563360358910924E-5</v>
      </c>
      <c r="DD12" s="21">
        <f t="shared" si="12"/>
        <v>4.5057600326282662E-5</v>
      </c>
    </row>
    <row r="13" spans="1:108">
      <c r="B13" s="22">
        <f t="shared" si="9"/>
        <v>22</v>
      </c>
      <c r="C13" s="21">
        <f t="shared" si="6"/>
        <v>1</v>
      </c>
      <c r="D13" s="21">
        <f t="shared" si="6"/>
        <v>0.90909090909090906</v>
      </c>
      <c r="E13" s="21">
        <f t="shared" si="10"/>
        <v>0.82644628099173545</v>
      </c>
      <c r="F13" s="21">
        <f t="shared" si="10"/>
        <v>0.75131480090157754</v>
      </c>
      <c r="G13" s="21">
        <f t="shared" si="10"/>
        <v>0.68301345536507052</v>
      </c>
      <c r="H13" s="21">
        <f t="shared" si="10"/>
        <v>0.62092132305915493</v>
      </c>
      <c r="I13" s="21">
        <f t="shared" si="10"/>
        <v>0.56447393005377722</v>
      </c>
      <c r="J13" s="21">
        <f t="shared" si="10"/>
        <v>0.51315811823070645</v>
      </c>
      <c r="K13" s="21">
        <f t="shared" si="10"/>
        <v>0.46650738020973315</v>
      </c>
      <c r="L13" s="21">
        <f t="shared" si="10"/>
        <v>0.42409761837248466</v>
      </c>
      <c r="M13" s="21">
        <f t="shared" si="10"/>
        <v>0.38554328942953148</v>
      </c>
      <c r="N13" s="21">
        <f t="shared" si="10"/>
        <v>0.3504938994813922</v>
      </c>
      <c r="O13" s="21">
        <f t="shared" si="10"/>
        <v>0.31863081771035656</v>
      </c>
      <c r="P13" s="21">
        <f t="shared" si="10"/>
        <v>0.28966437973668779</v>
      </c>
      <c r="Q13" s="21">
        <f t="shared" si="10"/>
        <v>0.26333125430607973</v>
      </c>
      <c r="R13" s="21">
        <f t="shared" si="10"/>
        <v>0.23939204936916339</v>
      </c>
      <c r="S13" s="21">
        <f t="shared" si="10"/>
        <v>0.21762913579014853</v>
      </c>
      <c r="T13" s="21">
        <f t="shared" si="10"/>
        <v>0.19784466890013502</v>
      </c>
      <c r="U13" s="21">
        <f t="shared" si="10"/>
        <v>0.17985878990921364</v>
      </c>
      <c r="V13" s="21">
        <f t="shared" si="10"/>
        <v>0.16350799082655781</v>
      </c>
      <c r="W13" s="21">
        <f t="shared" si="10"/>
        <v>0.14864362802414349</v>
      </c>
      <c r="X13" s="21">
        <f t="shared" si="10"/>
        <v>0.13513057093103953</v>
      </c>
      <c r="Y13" s="21">
        <f t="shared" si="10"/>
        <v>0.12284597357367227</v>
      </c>
      <c r="Z13" s="21">
        <f t="shared" si="10"/>
        <v>0.11167815779424752</v>
      </c>
      <c r="AA13" s="21">
        <f t="shared" si="10"/>
        <v>0.10152559799477048</v>
      </c>
      <c r="AB13" s="21">
        <f t="shared" si="10"/>
        <v>9.2295998177064048E-2</v>
      </c>
      <c r="AC13" s="21">
        <f t="shared" si="10"/>
        <v>8.3905452888240042E-2</v>
      </c>
      <c r="AD13" s="21">
        <f t="shared" si="10"/>
        <v>7.6277684443854576E-2</v>
      </c>
      <c r="AE13" s="21">
        <f t="shared" si="10"/>
        <v>6.9343349494413245E-2</v>
      </c>
      <c r="AF13" s="21">
        <f t="shared" si="10"/>
        <v>6.3039408631284766E-2</v>
      </c>
      <c r="AG13" s="21">
        <f t="shared" si="10"/>
        <v>5.7308553301167964E-2</v>
      </c>
      <c r="AH13" s="21">
        <f t="shared" si="10"/>
        <v>5.2098684819243603E-2</v>
      </c>
      <c r="AI13" s="21">
        <f t="shared" si="10"/>
        <v>4.7362440744766907E-2</v>
      </c>
      <c r="AJ13" s="21">
        <f t="shared" si="10"/>
        <v>4.3056764313424457E-2</v>
      </c>
      <c r="AK13" s="21">
        <f t="shared" si="10"/>
        <v>3.9142513012204054E-2</v>
      </c>
      <c r="AL13" s="21">
        <f t="shared" si="10"/>
        <v>3.5584102738367311E-2</v>
      </c>
      <c r="AM13" s="21">
        <f t="shared" si="10"/>
        <v>3.2349184307606652E-2</v>
      </c>
      <c r="AN13" s="21">
        <f t="shared" si="10"/>
        <v>2.94083493705515E-2</v>
      </c>
      <c r="AO13" s="21">
        <f t="shared" si="10"/>
        <v>2.6734863064137721E-2</v>
      </c>
      <c r="AP13" s="21">
        <f t="shared" si="10"/>
        <v>2.4304420967397926E-2</v>
      </c>
      <c r="AQ13" s="21">
        <f t="shared" si="10"/>
        <v>2.2094928152179935E-2</v>
      </c>
      <c r="AR13" s="21">
        <f t="shared" si="10"/>
        <v>2.0086298320163575E-2</v>
      </c>
      <c r="AS13" s="21">
        <f t="shared" si="10"/>
        <v>1.8260271200148705E-2</v>
      </c>
      <c r="AT13" s="21">
        <f t="shared" si="10"/>
        <v>1.6600246545589729E-2</v>
      </c>
      <c r="AU13" s="21">
        <f t="shared" si="10"/>
        <v>1.5091133223263388E-2</v>
      </c>
      <c r="AV13" s="21">
        <f t="shared" si="10"/>
        <v>1.3719212021148534E-2</v>
      </c>
      <c r="AW13" s="21">
        <f t="shared" si="10"/>
        <v>1.2472010928316847E-2</v>
      </c>
      <c r="AX13" s="21">
        <f t="shared" si="10"/>
        <v>1.1338191753015316E-2</v>
      </c>
      <c r="AY13" s="21">
        <f t="shared" si="10"/>
        <v>1.0307447048195742E-2</v>
      </c>
      <c r="AZ13" s="21">
        <f t="shared" si="10"/>
        <v>9.3704064074506734E-3</v>
      </c>
      <c r="BA13" s="21">
        <f t="shared" si="10"/>
        <v>8.5185512795006111E-3</v>
      </c>
      <c r="BB13" s="21">
        <f t="shared" si="10"/>
        <v>7.744137526818737E-3</v>
      </c>
      <c r="BC13" s="21">
        <f t="shared" si="10"/>
        <v>7.0401250243806697E-3</v>
      </c>
      <c r="BD13" s="21">
        <f t="shared" si="10"/>
        <v>6.4001136585278805E-3</v>
      </c>
      <c r="BE13" s="21">
        <f t="shared" si="10"/>
        <v>5.8182851441162548E-3</v>
      </c>
      <c r="BF13" s="21">
        <f t="shared" si="10"/>
        <v>5.2893501310147762E-3</v>
      </c>
      <c r="BG13" s="21">
        <f t="shared" si="10"/>
        <v>4.808500119104343E-3</v>
      </c>
      <c r="BH13" s="21">
        <f t="shared" si="10"/>
        <v>4.3713637446403109E-3</v>
      </c>
      <c r="BI13" s="21">
        <f t="shared" si="10"/>
        <v>3.9739670405821012E-3</v>
      </c>
      <c r="BJ13" s="21">
        <f t="shared" si="10"/>
        <v>3.6126973096200906E-3</v>
      </c>
      <c r="BK13" s="21">
        <f t="shared" si="10"/>
        <v>3.2842702814728101E-3</v>
      </c>
      <c r="BL13" s="21">
        <f t="shared" si="10"/>
        <v>2.9857002558843723E-3</v>
      </c>
      <c r="BM13" s="21">
        <f t="shared" si="10"/>
        <v>2.7142729598948834E-3</v>
      </c>
      <c r="BN13" s="21">
        <f t="shared" si="10"/>
        <v>2.4675208726317125E-3</v>
      </c>
      <c r="BO13" s="21">
        <f t="shared" ref="BO13:CD28" si="13">(1+$B$2)^(-BO$3)</f>
        <v>2.2432007933015567E-3</v>
      </c>
      <c r="BP13" s="21">
        <f t="shared" si="13"/>
        <v>2.0392734484559606E-3</v>
      </c>
      <c r="BQ13" s="21">
        <f t="shared" si="13"/>
        <v>1.8538849531417822E-3</v>
      </c>
      <c r="BR13" s="21">
        <f t="shared" si="13"/>
        <v>1.6853499574016198E-3</v>
      </c>
      <c r="BS13" s="21">
        <f t="shared" si="13"/>
        <v>1.5321363249105634E-3</v>
      </c>
      <c r="BT13" s="21">
        <f t="shared" si="13"/>
        <v>1.3928512044641486E-3</v>
      </c>
      <c r="BU13" s="21">
        <f t="shared" si="13"/>
        <v>1.2662283676946804E-3</v>
      </c>
      <c r="BV13" s="21">
        <f t="shared" si="13"/>
        <v>1.1511166979042548E-3</v>
      </c>
      <c r="BW13" s="21">
        <f t="shared" si="13"/>
        <v>1.0464697253675043E-3</v>
      </c>
      <c r="BX13" s="21">
        <f t="shared" si="13"/>
        <v>9.513361139704584E-4</v>
      </c>
      <c r="BY13" s="21">
        <f t="shared" si="13"/>
        <v>8.648510127004167E-4</v>
      </c>
      <c r="BZ13" s="21">
        <f t="shared" si="13"/>
        <v>7.8622819336401516E-4</v>
      </c>
      <c r="CA13" s="21">
        <f t="shared" si="13"/>
        <v>7.1475290305819553E-4</v>
      </c>
      <c r="CB13" s="21">
        <f t="shared" si="13"/>
        <v>6.4977536641654132E-4</v>
      </c>
      <c r="CC13" s="21">
        <f t="shared" si="13"/>
        <v>5.9070487856049199E-4</v>
      </c>
      <c r="CD13" s="21">
        <f t="shared" si="13"/>
        <v>5.3700443505499279E-4</v>
      </c>
      <c r="CE13" s="21">
        <f t="shared" ref="CE13:CT42" si="14">(1+$B$2)^(-CE$3)</f>
        <v>4.8818585004999342E-4</v>
      </c>
      <c r="CF13" s="21">
        <f t="shared" si="14"/>
        <v>4.4380531822726677E-4</v>
      </c>
      <c r="CG13" s="21">
        <f t="shared" si="14"/>
        <v>4.0345938020660611E-4</v>
      </c>
      <c r="CH13" s="21">
        <f t="shared" si="14"/>
        <v>3.6678125473327814E-4</v>
      </c>
      <c r="CI13" s="21">
        <f t="shared" si="14"/>
        <v>3.3343750430298019E-4</v>
      </c>
      <c r="CJ13" s="21">
        <f t="shared" si="14"/>
        <v>3.0312500391180015E-4</v>
      </c>
      <c r="CK13" s="21">
        <f t="shared" si="14"/>
        <v>2.7556818537436372E-4</v>
      </c>
      <c r="CL13" s="21">
        <f t="shared" si="14"/>
        <v>2.5051653215851246E-4</v>
      </c>
      <c r="CM13" s="21">
        <f t="shared" si="14"/>
        <v>2.2774230196228408E-4</v>
      </c>
      <c r="CN13" s="21">
        <f t="shared" si="14"/>
        <v>2.0703845632934911E-4</v>
      </c>
      <c r="CO13" s="21">
        <f t="shared" si="14"/>
        <v>1.8821677848122645E-4</v>
      </c>
      <c r="CP13" s="21">
        <f t="shared" si="14"/>
        <v>1.711061622556604E-4</v>
      </c>
      <c r="CQ13" s="21">
        <f t="shared" si="14"/>
        <v>1.5555105659605491E-4</v>
      </c>
      <c r="CR13" s="21">
        <f t="shared" si="14"/>
        <v>1.4141005145095899E-4</v>
      </c>
      <c r="CS13" s="21">
        <f t="shared" si="14"/>
        <v>1.2855459222814453E-4</v>
      </c>
      <c r="CT13" s="21">
        <f t="shared" si="14"/>
        <v>1.1686781111649502E-4</v>
      </c>
      <c r="CU13" s="21">
        <f t="shared" ref="CU13:CU42" si="15">(1+$B$2)^(-CU$3)</f>
        <v>1.062434646513591E-4</v>
      </c>
      <c r="CV13" s="21">
        <f t="shared" si="12"/>
        <v>9.6584967864871916E-5</v>
      </c>
      <c r="CW13" s="21">
        <f t="shared" si="12"/>
        <v>8.7804516240792642E-5</v>
      </c>
      <c r="CX13" s="21">
        <f t="shared" si="12"/>
        <v>7.982228749162966E-5</v>
      </c>
      <c r="CY13" s="21">
        <f t="shared" si="12"/>
        <v>7.2565715901481509E-5</v>
      </c>
      <c r="CZ13" s="21">
        <f t="shared" si="12"/>
        <v>6.5968832637710464E-5</v>
      </c>
      <c r="DA13" s="21">
        <f t="shared" si="12"/>
        <v>5.997166603428223E-5</v>
      </c>
      <c r="DB13" s="21">
        <f t="shared" si="12"/>
        <v>5.4519696394802018E-5</v>
      </c>
      <c r="DC13" s="21">
        <f t="shared" si="12"/>
        <v>4.9563360358910924E-5</v>
      </c>
      <c r="DD13" s="21">
        <f t="shared" si="12"/>
        <v>4.5057600326282662E-5</v>
      </c>
    </row>
    <row r="14" spans="1:108">
      <c r="B14" s="22">
        <f t="shared" si="9"/>
        <v>23</v>
      </c>
      <c r="C14" s="21">
        <f t="shared" si="6"/>
        <v>1</v>
      </c>
      <c r="D14" s="21">
        <f t="shared" si="6"/>
        <v>0.90909090909090906</v>
      </c>
      <c r="E14" s="21">
        <f t="shared" ref="E14:R26" si="16">(1+$B$2)^(-E$3)</f>
        <v>0.82644628099173545</v>
      </c>
      <c r="F14" s="21">
        <f t="shared" si="16"/>
        <v>0.75131480090157754</v>
      </c>
      <c r="G14" s="21">
        <f t="shared" si="16"/>
        <v>0.68301345536507052</v>
      </c>
      <c r="H14" s="21">
        <f t="shared" si="16"/>
        <v>0.62092132305915493</v>
      </c>
      <c r="I14" s="21">
        <f t="shared" si="16"/>
        <v>0.56447393005377722</v>
      </c>
      <c r="J14" s="21">
        <f t="shared" si="16"/>
        <v>0.51315811823070645</v>
      </c>
      <c r="K14" s="21">
        <f t="shared" si="16"/>
        <v>0.46650738020973315</v>
      </c>
      <c r="L14" s="21">
        <f t="shared" si="16"/>
        <v>0.42409761837248466</v>
      </c>
      <c r="M14" s="21">
        <f t="shared" si="16"/>
        <v>0.38554328942953148</v>
      </c>
      <c r="N14" s="21">
        <f t="shared" si="16"/>
        <v>0.3504938994813922</v>
      </c>
      <c r="O14" s="21">
        <f t="shared" si="16"/>
        <v>0.31863081771035656</v>
      </c>
      <c r="P14" s="21">
        <f t="shared" si="16"/>
        <v>0.28966437973668779</v>
      </c>
      <c r="Q14" s="21">
        <f t="shared" si="16"/>
        <v>0.26333125430607973</v>
      </c>
      <c r="R14" s="21">
        <f t="shared" si="16"/>
        <v>0.23939204936916339</v>
      </c>
      <c r="S14" s="21">
        <f t="shared" ref="S14:AH31" si="17">(1+$B$2)^(-S$3)</f>
        <v>0.21762913579014853</v>
      </c>
      <c r="T14" s="21">
        <f t="shared" si="17"/>
        <v>0.19784466890013502</v>
      </c>
      <c r="U14" s="21">
        <f t="shared" si="17"/>
        <v>0.17985878990921364</v>
      </c>
      <c r="V14" s="21">
        <f t="shared" si="17"/>
        <v>0.16350799082655781</v>
      </c>
      <c r="W14" s="21">
        <f t="shared" si="17"/>
        <v>0.14864362802414349</v>
      </c>
      <c r="X14" s="21">
        <f t="shared" si="17"/>
        <v>0.13513057093103953</v>
      </c>
      <c r="Y14" s="21">
        <f t="shared" si="17"/>
        <v>0.12284597357367227</v>
      </c>
      <c r="Z14" s="21">
        <f t="shared" si="17"/>
        <v>0.11167815779424752</v>
      </c>
      <c r="AA14" s="21">
        <f t="shared" si="17"/>
        <v>0.10152559799477048</v>
      </c>
      <c r="AB14" s="21">
        <f t="shared" si="17"/>
        <v>9.2295998177064048E-2</v>
      </c>
      <c r="AC14" s="21">
        <f t="shared" si="17"/>
        <v>8.3905452888240042E-2</v>
      </c>
      <c r="AD14" s="21">
        <f t="shared" si="17"/>
        <v>7.6277684443854576E-2</v>
      </c>
      <c r="AE14" s="21">
        <f t="shared" si="17"/>
        <v>6.9343349494413245E-2</v>
      </c>
      <c r="AF14" s="21">
        <f t="shared" si="17"/>
        <v>6.3039408631284766E-2</v>
      </c>
      <c r="AG14" s="21">
        <f t="shared" si="17"/>
        <v>5.7308553301167964E-2</v>
      </c>
      <c r="AH14" s="21">
        <f t="shared" si="17"/>
        <v>5.2098684819243603E-2</v>
      </c>
      <c r="AI14" s="21">
        <f t="shared" ref="AI14:AX29" si="18">(1+$B$2)^(-AI$3)</f>
        <v>4.7362440744766907E-2</v>
      </c>
      <c r="AJ14" s="21">
        <f t="shared" si="18"/>
        <v>4.3056764313424457E-2</v>
      </c>
      <c r="AK14" s="21">
        <f t="shared" si="18"/>
        <v>3.9142513012204054E-2</v>
      </c>
      <c r="AL14" s="21">
        <f t="shared" si="18"/>
        <v>3.5584102738367311E-2</v>
      </c>
      <c r="AM14" s="21">
        <f t="shared" si="18"/>
        <v>3.2349184307606652E-2</v>
      </c>
      <c r="AN14" s="21">
        <f t="shared" si="18"/>
        <v>2.94083493705515E-2</v>
      </c>
      <c r="AO14" s="21">
        <f t="shared" si="18"/>
        <v>2.6734863064137721E-2</v>
      </c>
      <c r="AP14" s="21">
        <f t="shared" si="18"/>
        <v>2.4304420967397926E-2</v>
      </c>
      <c r="AQ14" s="21">
        <f t="shared" si="18"/>
        <v>2.2094928152179935E-2</v>
      </c>
      <c r="AR14" s="21">
        <f t="shared" si="18"/>
        <v>2.0086298320163575E-2</v>
      </c>
      <c r="AS14" s="21">
        <f t="shared" si="18"/>
        <v>1.8260271200148705E-2</v>
      </c>
      <c r="AT14" s="21">
        <f t="shared" si="18"/>
        <v>1.6600246545589729E-2</v>
      </c>
      <c r="AU14" s="21">
        <f t="shared" si="18"/>
        <v>1.5091133223263388E-2</v>
      </c>
      <c r="AV14" s="21">
        <f t="shared" si="18"/>
        <v>1.3719212021148534E-2</v>
      </c>
      <c r="AW14" s="21">
        <f t="shared" si="18"/>
        <v>1.2472010928316847E-2</v>
      </c>
      <c r="AX14" s="21">
        <f t="shared" si="18"/>
        <v>1.1338191753015316E-2</v>
      </c>
      <c r="AY14" s="21">
        <f t="shared" ref="AY14:BN43" si="19">(1+$B$2)^(-AY$3)</f>
        <v>1.0307447048195742E-2</v>
      </c>
      <c r="AZ14" s="21">
        <f t="shared" si="19"/>
        <v>9.3704064074506734E-3</v>
      </c>
      <c r="BA14" s="21">
        <f t="shared" si="19"/>
        <v>8.5185512795006111E-3</v>
      </c>
      <c r="BB14" s="21">
        <f t="shared" si="19"/>
        <v>7.744137526818737E-3</v>
      </c>
      <c r="BC14" s="21">
        <f t="shared" si="19"/>
        <v>7.0401250243806697E-3</v>
      </c>
      <c r="BD14" s="21">
        <f t="shared" si="19"/>
        <v>6.4001136585278805E-3</v>
      </c>
      <c r="BE14" s="21">
        <f t="shared" si="19"/>
        <v>5.8182851441162548E-3</v>
      </c>
      <c r="BF14" s="21">
        <f t="shared" si="19"/>
        <v>5.2893501310147762E-3</v>
      </c>
      <c r="BG14" s="21">
        <f t="shared" si="19"/>
        <v>4.808500119104343E-3</v>
      </c>
      <c r="BH14" s="21">
        <f t="shared" si="19"/>
        <v>4.3713637446403109E-3</v>
      </c>
      <c r="BI14" s="21">
        <f t="shared" si="19"/>
        <v>3.9739670405821012E-3</v>
      </c>
      <c r="BJ14" s="21">
        <f t="shared" si="19"/>
        <v>3.6126973096200906E-3</v>
      </c>
      <c r="BK14" s="21">
        <f t="shared" si="19"/>
        <v>3.2842702814728101E-3</v>
      </c>
      <c r="BL14" s="21">
        <f t="shared" si="19"/>
        <v>2.9857002558843723E-3</v>
      </c>
      <c r="BM14" s="21">
        <f t="shared" si="19"/>
        <v>2.7142729598948834E-3</v>
      </c>
      <c r="BN14" s="21">
        <f t="shared" si="19"/>
        <v>2.4675208726317125E-3</v>
      </c>
      <c r="BO14" s="21">
        <f t="shared" si="13"/>
        <v>2.2432007933015567E-3</v>
      </c>
      <c r="BP14" s="21">
        <f t="shared" si="13"/>
        <v>2.0392734484559606E-3</v>
      </c>
      <c r="BQ14" s="21">
        <f t="shared" si="13"/>
        <v>1.8538849531417822E-3</v>
      </c>
      <c r="BR14" s="21">
        <f t="shared" si="13"/>
        <v>1.6853499574016198E-3</v>
      </c>
      <c r="BS14" s="21">
        <f t="shared" si="13"/>
        <v>1.5321363249105634E-3</v>
      </c>
      <c r="BT14" s="21">
        <f t="shared" si="13"/>
        <v>1.3928512044641486E-3</v>
      </c>
      <c r="BU14" s="21">
        <f t="shared" si="13"/>
        <v>1.2662283676946804E-3</v>
      </c>
      <c r="BV14" s="21">
        <f t="shared" si="13"/>
        <v>1.1511166979042548E-3</v>
      </c>
      <c r="BW14" s="21">
        <f t="shared" si="13"/>
        <v>1.0464697253675043E-3</v>
      </c>
      <c r="BX14" s="21">
        <f t="shared" si="13"/>
        <v>9.513361139704584E-4</v>
      </c>
      <c r="BY14" s="21">
        <f t="shared" si="13"/>
        <v>8.648510127004167E-4</v>
      </c>
      <c r="BZ14" s="21">
        <f t="shared" si="13"/>
        <v>7.8622819336401516E-4</v>
      </c>
      <c r="CA14" s="21">
        <f t="shared" si="13"/>
        <v>7.1475290305819553E-4</v>
      </c>
      <c r="CB14" s="21">
        <f t="shared" si="13"/>
        <v>6.4977536641654132E-4</v>
      </c>
      <c r="CC14" s="21">
        <f t="shared" si="13"/>
        <v>5.9070487856049199E-4</v>
      </c>
      <c r="CD14" s="21">
        <f t="shared" si="13"/>
        <v>5.3700443505499279E-4</v>
      </c>
      <c r="CE14" s="21">
        <f t="shared" si="14"/>
        <v>4.8818585004999342E-4</v>
      </c>
      <c r="CF14" s="21">
        <f t="shared" si="14"/>
        <v>4.4380531822726677E-4</v>
      </c>
      <c r="CG14" s="21">
        <f t="shared" si="14"/>
        <v>4.0345938020660611E-4</v>
      </c>
      <c r="CH14" s="21">
        <f t="shared" si="14"/>
        <v>3.6678125473327814E-4</v>
      </c>
      <c r="CI14" s="21">
        <f t="shared" si="14"/>
        <v>3.3343750430298019E-4</v>
      </c>
      <c r="CJ14" s="21">
        <f t="shared" si="14"/>
        <v>3.0312500391180015E-4</v>
      </c>
      <c r="CK14" s="21">
        <f t="shared" si="14"/>
        <v>2.7556818537436372E-4</v>
      </c>
      <c r="CL14" s="21">
        <f t="shared" si="14"/>
        <v>2.5051653215851246E-4</v>
      </c>
      <c r="CM14" s="21">
        <f t="shared" si="14"/>
        <v>2.2774230196228408E-4</v>
      </c>
      <c r="CN14" s="21">
        <f t="shared" si="14"/>
        <v>2.0703845632934911E-4</v>
      </c>
      <c r="CO14" s="21">
        <f t="shared" si="14"/>
        <v>1.8821677848122645E-4</v>
      </c>
      <c r="CP14" s="21">
        <f t="shared" si="14"/>
        <v>1.711061622556604E-4</v>
      </c>
      <c r="CQ14" s="21">
        <f t="shared" si="14"/>
        <v>1.5555105659605491E-4</v>
      </c>
      <c r="CR14" s="21">
        <f t="shared" si="14"/>
        <v>1.4141005145095899E-4</v>
      </c>
      <c r="CS14" s="21">
        <f t="shared" si="14"/>
        <v>1.2855459222814453E-4</v>
      </c>
      <c r="CT14" s="21">
        <f t="shared" si="14"/>
        <v>1.1686781111649502E-4</v>
      </c>
      <c r="CU14" s="21">
        <f t="shared" si="15"/>
        <v>1.062434646513591E-4</v>
      </c>
      <c r="CV14" s="21">
        <f t="shared" si="12"/>
        <v>9.6584967864871916E-5</v>
      </c>
      <c r="CW14" s="21">
        <f t="shared" si="12"/>
        <v>8.7804516240792642E-5</v>
      </c>
      <c r="CX14" s="21">
        <f t="shared" si="12"/>
        <v>7.982228749162966E-5</v>
      </c>
      <c r="CY14" s="21">
        <f t="shared" si="12"/>
        <v>7.2565715901481509E-5</v>
      </c>
      <c r="CZ14" s="21">
        <f t="shared" si="12"/>
        <v>6.5968832637710464E-5</v>
      </c>
      <c r="DA14" s="21">
        <f t="shared" si="12"/>
        <v>5.997166603428223E-5</v>
      </c>
      <c r="DB14" s="21">
        <f t="shared" si="12"/>
        <v>5.4519696394802018E-5</v>
      </c>
      <c r="DC14" s="21">
        <f t="shared" si="12"/>
        <v>4.9563360358910924E-5</v>
      </c>
      <c r="DD14" s="21">
        <f t="shared" si="12"/>
        <v>4.5057600326282662E-5</v>
      </c>
    </row>
    <row r="15" spans="1:108">
      <c r="B15" s="22">
        <f t="shared" si="9"/>
        <v>24</v>
      </c>
      <c r="C15" s="21">
        <f t="shared" si="6"/>
        <v>1</v>
      </c>
      <c r="D15" s="21">
        <f t="shared" si="6"/>
        <v>0.90909090909090906</v>
      </c>
      <c r="E15" s="21">
        <f t="shared" si="16"/>
        <v>0.82644628099173545</v>
      </c>
      <c r="F15" s="21">
        <f t="shared" si="16"/>
        <v>0.75131480090157754</v>
      </c>
      <c r="G15" s="21">
        <f t="shared" si="16"/>
        <v>0.68301345536507052</v>
      </c>
      <c r="H15" s="21">
        <f t="shared" si="16"/>
        <v>0.62092132305915493</v>
      </c>
      <c r="I15" s="21">
        <f t="shared" si="16"/>
        <v>0.56447393005377722</v>
      </c>
      <c r="J15" s="21">
        <f t="shared" si="16"/>
        <v>0.51315811823070645</v>
      </c>
      <c r="K15" s="21">
        <f t="shared" si="16"/>
        <v>0.46650738020973315</v>
      </c>
      <c r="L15" s="21">
        <f t="shared" si="16"/>
        <v>0.42409761837248466</v>
      </c>
      <c r="M15" s="21">
        <f t="shared" si="16"/>
        <v>0.38554328942953148</v>
      </c>
      <c r="N15" s="21">
        <f t="shared" si="16"/>
        <v>0.3504938994813922</v>
      </c>
      <c r="O15" s="21">
        <f t="shared" si="16"/>
        <v>0.31863081771035656</v>
      </c>
      <c r="P15" s="21">
        <f t="shared" si="16"/>
        <v>0.28966437973668779</v>
      </c>
      <c r="Q15" s="21">
        <f t="shared" si="16"/>
        <v>0.26333125430607973</v>
      </c>
      <c r="R15" s="21">
        <f t="shared" si="16"/>
        <v>0.23939204936916339</v>
      </c>
      <c r="S15" s="21">
        <f t="shared" si="17"/>
        <v>0.21762913579014853</v>
      </c>
      <c r="T15" s="21">
        <f t="shared" si="17"/>
        <v>0.19784466890013502</v>
      </c>
      <c r="U15" s="21">
        <f t="shared" si="17"/>
        <v>0.17985878990921364</v>
      </c>
      <c r="V15" s="21">
        <f t="shared" si="17"/>
        <v>0.16350799082655781</v>
      </c>
      <c r="W15" s="21">
        <f t="shared" si="17"/>
        <v>0.14864362802414349</v>
      </c>
      <c r="X15" s="21">
        <f t="shared" si="17"/>
        <v>0.13513057093103953</v>
      </c>
      <c r="Y15" s="21">
        <f t="shared" si="17"/>
        <v>0.12284597357367227</v>
      </c>
      <c r="Z15" s="21">
        <f t="shared" si="17"/>
        <v>0.11167815779424752</v>
      </c>
      <c r="AA15" s="21">
        <f t="shared" si="17"/>
        <v>0.10152559799477048</v>
      </c>
      <c r="AB15" s="21">
        <f t="shared" si="17"/>
        <v>9.2295998177064048E-2</v>
      </c>
      <c r="AC15" s="21">
        <f t="shared" si="17"/>
        <v>8.3905452888240042E-2</v>
      </c>
      <c r="AD15" s="21">
        <f t="shared" si="17"/>
        <v>7.6277684443854576E-2</v>
      </c>
      <c r="AE15" s="21">
        <f t="shared" si="17"/>
        <v>6.9343349494413245E-2</v>
      </c>
      <c r="AF15" s="21">
        <f t="shared" si="17"/>
        <v>6.3039408631284766E-2</v>
      </c>
      <c r="AG15" s="21">
        <f t="shared" si="17"/>
        <v>5.7308553301167964E-2</v>
      </c>
      <c r="AH15" s="21">
        <f t="shared" si="17"/>
        <v>5.2098684819243603E-2</v>
      </c>
      <c r="AI15" s="21">
        <f t="shared" si="18"/>
        <v>4.7362440744766907E-2</v>
      </c>
      <c r="AJ15" s="21">
        <f t="shared" si="18"/>
        <v>4.3056764313424457E-2</v>
      </c>
      <c r="AK15" s="21">
        <f t="shared" si="18"/>
        <v>3.9142513012204054E-2</v>
      </c>
      <c r="AL15" s="21">
        <f t="shared" si="18"/>
        <v>3.5584102738367311E-2</v>
      </c>
      <c r="AM15" s="21">
        <f t="shared" si="18"/>
        <v>3.2349184307606652E-2</v>
      </c>
      <c r="AN15" s="21">
        <f t="shared" si="18"/>
        <v>2.94083493705515E-2</v>
      </c>
      <c r="AO15" s="21">
        <f t="shared" si="18"/>
        <v>2.6734863064137721E-2</v>
      </c>
      <c r="AP15" s="21">
        <f t="shared" si="18"/>
        <v>2.4304420967397926E-2</v>
      </c>
      <c r="AQ15" s="21">
        <f t="shared" si="18"/>
        <v>2.2094928152179935E-2</v>
      </c>
      <c r="AR15" s="21">
        <f t="shared" si="18"/>
        <v>2.0086298320163575E-2</v>
      </c>
      <c r="AS15" s="21">
        <f t="shared" si="18"/>
        <v>1.8260271200148705E-2</v>
      </c>
      <c r="AT15" s="21">
        <f t="shared" si="18"/>
        <v>1.6600246545589729E-2</v>
      </c>
      <c r="AU15" s="21">
        <f t="shared" si="18"/>
        <v>1.5091133223263388E-2</v>
      </c>
      <c r="AV15" s="21">
        <f t="shared" si="18"/>
        <v>1.3719212021148534E-2</v>
      </c>
      <c r="AW15" s="21">
        <f t="shared" si="18"/>
        <v>1.2472010928316847E-2</v>
      </c>
      <c r="AX15" s="21">
        <f t="shared" si="18"/>
        <v>1.1338191753015316E-2</v>
      </c>
      <c r="AY15" s="21">
        <f t="shared" si="19"/>
        <v>1.0307447048195742E-2</v>
      </c>
      <c r="AZ15" s="21">
        <f t="shared" si="19"/>
        <v>9.3704064074506734E-3</v>
      </c>
      <c r="BA15" s="21">
        <f t="shared" si="19"/>
        <v>8.5185512795006111E-3</v>
      </c>
      <c r="BB15" s="21">
        <f t="shared" si="19"/>
        <v>7.744137526818737E-3</v>
      </c>
      <c r="BC15" s="21">
        <f t="shared" si="19"/>
        <v>7.0401250243806697E-3</v>
      </c>
      <c r="BD15" s="21">
        <f t="shared" si="19"/>
        <v>6.4001136585278805E-3</v>
      </c>
      <c r="BE15" s="21">
        <f t="shared" si="19"/>
        <v>5.8182851441162548E-3</v>
      </c>
      <c r="BF15" s="21">
        <f t="shared" si="19"/>
        <v>5.2893501310147762E-3</v>
      </c>
      <c r="BG15" s="21">
        <f t="shared" si="19"/>
        <v>4.808500119104343E-3</v>
      </c>
      <c r="BH15" s="21">
        <f t="shared" si="19"/>
        <v>4.3713637446403109E-3</v>
      </c>
      <c r="BI15" s="21">
        <f t="shared" si="19"/>
        <v>3.9739670405821012E-3</v>
      </c>
      <c r="BJ15" s="21">
        <f t="shared" si="19"/>
        <v>3.6126973096200906E-3</v>
      </c>
      <c r="BK15" s="21">
        <f t="shared" si="19"/>
        <v>3.2842702814728101E-3</v>
      </c>
      <c r="BL15" s="21">
        <f t="shared" si="19"/>
        <v>2.9857002558843723E-3</v>
      </c>
      <c r="BM15" s="21">
        <f t="shared" si="19"/>
        <v>2.7142729598948834E-3</v>
      </c>
      <c r="BN15" s="21">
        <f t="shared" si="19"/>
        <v>2.4675208726317125E-3</v>
      </c>
      <c r="BO15" s="21">
        <f t="shared" si="13"/>
        <v>2.2432007933015567E-3</v>
      </c>
      <c r="BP15" s="21">
        <f t="shared" si="13"/>
        <v>2.0392734484559606E-3</v>
      </c>
      <c r="BQ15" s="21">
        <f t="shared" si="13"/>
        <v>1.8538849531417822E-3</v>
      </c>
      <c r="BR15" s="21">
        <f t="shared" si="13"/>
        <v>1.6853499574016198E-3</v>
      </c>
      <c r="BS15" s="21">
        <f t="shared" si="13"/>
        <v>1.5321363249105634E-3</v>
      </c>
      <c r="BT15" s="21">
        <f t="shared" si="13"/>
        <v>1.3928512044641486E-3</v>
      </c>
      <c r="BU15" s="21">
        <f t="shared" si="13"/>
        <v>1.2662283676946804E-3</v>
      </c>
      <c r="BV15" s="21">
        <f t="shared" si="13"/>
        <v>1.1511166979042548E-3</v>
      </c>
      <c r="BW15" s="21">
        <f t="shared" si="13"/>
        <v>1.0464697253675043E-3</v>
      </c>
      <c r="BX15" s="21">
        <f t="shared" si="13"/>
        <v>9.513361139704584E-4</v>
      </c>
      <c r="BY15" s="21">
        <f t="shared" si="13"/>
        <v>8.648510127004167E-4</v>
      </c>
      <c r="BZ15" s="21">
        <f t="shared" si="13"/>
        <v>7.8622819336401516E-4</v>
      </c>
      <c r="CA15" s="21">
        <f t="shared" si="13"/>
        <v>7.1475290305819553E-4</v>
      </c>
      <c r="CB15" s="21">
        <f t="shared" si="13"/>
        <v>6.4977536641654132E-4</v>
      </c>
      <c r="CC15" s="21">
        <f t="shared" si="13"/>
        <v>5.9070487856049199E-4</v>
      </c>
      <c r="CD15" s="21">
        <f t="shared" si="13"/>
        <v>5.3700443505499279E-4</v>
      </c>
      <c r="CE15" s="21">
        <f t="shared" si="14"/>
        <v>4.8818585004999342E-4</v>
      </c>
      <c r="CF15" s="21">
        <f t="shared" si="14"/>
        <v>4.4380531822726677E-4</v>
      </c>
      <c r="CG15" s="21">
        <f t="shared" si="14"/>
        <v>4.0345938020660611E-4</v>
      </c>
      <c r="CH15" s="21">
        <f t="shared" si="14"/>
        <v>3.6678125473327814E-4</v>
      </c>
      <c r="CI15" s="21">
        <f t="shared" si="14"/>
        <v>3.3343750430298019E-4</v>
      </c>
      <c r="CJ15" s="21">
        <f t="shared" si="14"/>
        <v>3.0312500391180015E-4</v>
      </c>
      <c r="CK15" s="21">
        <f t="shared" si="14"/>
        <v>2.7556818537436372E-4</v>
      </c>
      <c r="CL15" s="21">
        <f t="shared" si="14"/>
        <v>2.5051653215851246E-4</v>
      </c>
      <c r="CM15" s="21">
        <f t="shared" si="14"/>
        <v>2.2774230196228408E-4</v>
      </c>
      <c r="CN15" s="21">
        <f t="shared" si="14"/>
        <v>2.0703845632934911E-4</v>
      </c>
      <c r="CO15" s="21">
        <f t="shared" si="14"/>
        <v>1.8821677848122645E-4</v>
      </c>
      <c r="CP15" s="21">
        <f t="shared" si="14"/>
        <v>1.711061622556604E-4</v>
      </c>
      <c r="CQ15" s="21">
        <f t="shared" si="14"/>
        <v>1.5555105659605491E-4</v>
      </c>
      <c r="CR15" s="21">
        <f t="shared" si="14"/>
        <v>1.4141005145095899E-4</v>
      </c>
      <c r="CS15" s="21">
        <f t="shared" si="14"/>
        <v>1.2855459222814453E-4</v>
      </c>
      <c r="CT15" s="21">
        <f t="shared" si="14"/>
        <v>1.1686781111649502E-4</v>
      </c>
      <c r="CU15" s="21">
        <f t="shared" si="15"/>
        <v>1.062434646513591E-4</v>
      </c>
      <c r="CV15" s="21">
        <f t="shared" si="12"/>
        <v>9.6584967864871916E-5</v>
      </c>
      <c r="CW15" s="21">
        <f t="shared" si="12"/>
        <v>8.7804516240792642E-5</v>
      </c>
      <c r="CX15" s="21">
        <f t="shared" si="12"/>
        <v>7.982228749162966E-5</v>
      </c>
      <c r="CY15" s="21">
        <f t="shared" si="12"/>
        <v>7.2565715901481509E-5</v>
      </c>
      <c r="CZ15" s="21">
        <f t="shared" si="12"/>
        <v>6.5968832637710464E-5</v>
      </c>
      <c r="DA15" s="21">
        <f t="shared" si="12"/>
        <v>5.997166603428223E-5</v>
      </c>
      <c r="DB15" s="21">
        <f t="shared" si="12"/>
        <v>5.4519696394802018E-5</v>
      </c>
      <c r="DC15" s="21">
        <f t="shared" si="12"/>
        <v>4.9563360358910924E-5</v>
      </c>
      <c r="DD15" s="21">
        <f t="shared" si="12"/>
        <v>4.5057600326282662E-5</v>
      </c>
    </row>
    <row r="16" spans="1:108">
      <c r="B16" s="22">
        <f t="shared" si="9"/>
        <v>25</v>
      </c>
      <c r="C16" s="21">
        <f t="shared" si="6"/>
        <v>1</v>
      </c>
      <c r="D16" s="21">
        <f t="shared" si="6"/>
        <v>0.90909090909090906</v>
      </c>
      <c r="E16" s="21">
        <f t="shared" si="16"/>
        <v>0.82644628099173545</v>
      </c>
      <c r="F16" s="21">
        <f t="shared" si="16"/>
        <v>0.75131480090157754</v>
      </c>
      <c r="G16" s="21">
        <f t="shared" si="16"/>
        <v>0.68301345536507052</v>
      </c>
      <c r="H16" s="21">
        <f t="shared" si="16"/>
        <v>0.62092132305915493</v>
      </c>
      <c r="I16" s="21">
        <f t="shared" si="16"/>
        <v>0.56447393005377722</v>
      </c>
      <c r="J16" s="21">
        <f t="shared" si="16"/>
        <v>0.51315811823070645</v>
      </c>
      <c r="K16" s="21">
        <f t="shared" si="16"/>
        <v>0.46650738020973315</v>
      </c>
      <c r="L16" s="21">
        <f t="shared" si="16"/>
        <v>0.42409761837248466</v>
      </c>
      <c r="M16" s="21">
        <f t="shared" si="16"/>
        <v>0.38554328942953148</v>
      </c>
      <c r="N16" s="21">
        <f t="shared" si="16"/>
        <v>0.3504938994813922</v>
      </c>
      <c r="O16" s="21">
        <f t="shared" si="16"/>
        <v>0.31863081771035656</v>
      </c>
      <c r="P16" s="21">
        <f t="shared" si="16"/>
        <v>0.28966437973668779</v>
      </c>
      <c r="Q16" s="21">
        <f t="shared" si="16"/>
        <v>0.26333125430607973</v>
      </c>
      <c r="R16" s="21">
        <f t="shared" si="16"/>
        <v>0.23939204936916339</v>
      </c>
      <c r="S16" s="21">
        <f t="shared" si="17"/>
        <v>0.21762913579014853</v>
      </c>
      <c r="T16" s="21">
        <f t="shared" si="17"/>
        <v>0.19784466890013502</v>
      </c>
      <c r="U16" s="21">
        <f t="shared" si="17"/>
        <v>0.17985878990921364</v>
      </c>
      <c r="V16" s="21">
        <f t="shared" si="17"/>
        <v>0.16350799082655781</v>
      </c>
      <c r="W16" s="21">
        <f t="shared" si="17"/>
        <v>0.14864362802414349</v>
      </c>
      <c r="X16" s="21">
        <f t="shared" si="17"/>
        <v>0.13513057093103953</v>
      </c>
      <c r="Y16" s="21">
        <f t="shared" si="17"/>
        <v>0.12284597357367227</v>
      </c>
      <c r="Z16" s="21">
        <f t="shared" si="17"/>
        <v>0.11167815779424752</v>
      </c>
      <c r="AA16" s="21">
        <f t="shared" si="17"/>
        <v>0.10152559799477048</v>
      </c>
      <c r="AB16" s="21">
        <f t="shared" si="17"/>
        <v>9.2295998177064048E-2</v>
      </c>
      <c r="AC16" s="21">
        <f t="shared" si="17"/>
        <v>8.3905452888240042E-2</v>
      </c>
      <c r="AD16" s="21">
        <f t="shared" si="17"/>
        <v>7.6277684443854576E-2</v>
      </c>
      <c r="AE16" s="21">
        <f t="shared" si="17"/>
        <v>6.9343349494413245E-2</v>
      </c>
      <c r="AF16" s="21">
        <f t="shared" si="17"/>
        <v>6.3039408631284766E-2</v>
      </c>
      <c r="AG16" s="21">
        <f t="shared" si="17"/>
        <v>5.7308553301167964E-2</v>
      </c>
      <c r="AH16" s="21">
        <f t="shared" si="17"/>
        <v>5.2098684819243603E-2</v>
      </c>
      <c r="AI16" s="21">
        <f t="shared" si="18"/>
        <v>4.7362440744766907E-2</v>
      </c>
      <c r="AJ16" s="21">
        <f t="shared" si="18"/>
        <v>4.3056764313424457E-2</v>
      </c>
      <c r="AK16" s="21">
        <f t="shared" si="18"/>
        <v>3.9142513012204054E-2</v>
      </c>
      <c r="AL16" s="21">
        <f t="shared" si="18"/>
        <v>3.5584102738367311E-2</v>
      </c>
      <c r="AM16" s="21">
        <f t="shared" si="18"/>
        <v>3.2349184307606652E-2</v>
      </c>
      <c r="AN16" s="21">
        <f t="shared" si="18"/>
        <v>2.94083493705515E-2</v>
      </c>
      <c r="AO16" s="21">
        <f t="shared" si="18"/>
        <v>2.6734863064137721E-2</v>
      </c>
      <c r="AP16" s="21">
        <f t="shared" si="18"/>
        <v>2.4304420967397926E-2</v>
      </c>
      <c r="AQ16" s="21">
        <f t="shared" si="18"/>
        <v>2.2094928152179935E-2</v>
      </c>
      <c r="AR16" s="21">
        <f t="shared" si="18"/>
        <v>2.0086298320163575E-2</v>
      </c>
      <c r="AS16" s="21">
        <f t="shared" si="18"/>
        <v>1.8260271200148705E-2</v>
      </c>
      <c r="AT16" s="21">
        <f t="shared" si="18"/>
        <v>1.6600246545589729E-2</v>
      </c>
      <c r="AU16" s="21">
        <f t="shared" si="18"/>
        <v>1.5091133223263388E-2</v>
      </c>
      <c r="AV16" s="21">
        <f t="shared" si="18"/>
        <v>1.3719212021148534E-2</v>
      </c>
      <c r="AW16" s="21">
        <f t="shared" si="18"/>
        <v>1.2472010928316847E-2</v>
      </c>
      <c r="AX16" s="21">
        <f t="shared" si="18"/>
        <v>1.1338191753015316E-2</v>
      </c>
      <c r="AY16" s="21">
        <f t="shared" si="19"/>
        <v>1.0307447048195742E-2</v>
      </c>
      <c r="AZ16" s="21">
        <f t="shared" si="19"/>
        <v>9.3704064074506734E-3</v>
      </c>
      <c r="BA16" s="21">
        <f t="shared" si="19"/>
        <v>8.5185512795006111E-3</v>
      </c>
      <c r="BB16" s="21">
        <f t="shared" si="19"/>
        <v>7.744137526818737E-3</v>
      </c>
      <c r="BC16" s="21">
        <f t="shared" si="19"/>
        <v>7.0401250243806697E-3</v>
      </c>
      <c r="BD16" s="21">
        <f t="shared" si="19"/>
        <v>6.4001136585278805E-3</v>
      </c>
      <c r="BE16" s="21">
        <f t="shared" si="19"/>
        <v>5.8182851441162548E-3</v>
      </c>
      <c r="BF16" s="21">
        <f t="shared" si="19"/>
        <v>5.2893501310147762E-3</v>
      </c>
      <c r="BG16" s="21">
        <f t="shared" si="19"/>
        <v>4.808500119104343E-3</v>
      </c>
      <c r="BH16" s="21">
        <f t="shared" si="19"/>
        <v>4.3713637446403109E-3</v>
      </c>
      <c r="BI16" s="21">
        <f t="shared" si="19"/>
        <v>3.9739670405821012E-3</v>
      </c>
      <c r="BJ16" s="21">
        <f t="shared" si="19"/>
        <v>3.6126973096200906E-3</v>
      </c>
      <c r="BK16" s="21">
        <f t="shared" si="19"/>
        <v>3.2842702814728101E-3</v>
      </c>
      <c r="BL16" s="21">
        <f t="shared" si="19"/>
        <v>2.9857002558843723E-3</v>
      </c>
      <c r="BM16" s="21">
        <f t="shared" si="19"/>
        <v>2.7142729598948834E-3</v>
      </c>
      <c r="BN16" s="21">
        <f t="shared" si="19"/>
        <v>2.4675208726317125E-3</v>
      </c>
      <c r="BO16" s="21">
        <f t="shared" si="13"/>
        <v>2.2432007933015567E-3</v>
      </c>
      <c r="BP16" s="21">
        <f t="shared" si="13"/>
        <v>2.0392734484559606E-3</v>
      </c>
      <c r="BQ16" s="21">
        <f t="shared" si="13"/>
        <v>1.8538849531417822E-3</v>
      </c>
      <c r="BR16" s="21">
        <f t="shared" si="13"/>
        <v>1.6853499574016198E-3</v>
      </c>
      <c r="BS16" s="21">
        <f t="shared" si="13"/>
        <v>1.5321363249105634E-3</v>
      </c>
      <c r="BT16" s="21">
        <f t="shared" si="13"/>
        <v>1.3928512044641486E-3</v>
      </c>
      <c r="BU16" s="21">
        <f t="shared" si="13"/>
        <v>1.2662283676946804E-3</v>
      </c>
      <c r="BV16" s="21">
        <f t="shared" si="13"/>
        <v>1.1511166979042548E-3</v>
      </c>
      <c r="BW16" s="21">
        <f t="shared" si="13"/>
        <v>1.0464697253675043E-3</v>
      </c>
      <c r="BX16" s="21">
        <f t="shared" si="13"/>
        <v>9.513361139704584E-4</v>
      </c>
      <c r="BY16" s="21">
        <f t="shared" si="13"/>
        <v>8.648510127004167E-4</v>
      </c>
      <c r="BZ16" s="21">
        <f t="shared" si="13"/>
        <v>7.8622819336401516E-4</v>
      </c>
      <c r="CA16" s="21">
        <f t="shared" si="13"/>
        <v>7.1475290305819553E-4</v>
      </c>
      <c r="CB16" s="21">
        <f t="shared" si="13"/>
        <v>6.4977536641654132E-4</v>
      </c>
      <c r="CC16" s="21">
        <f t="shared" si="13"/>
        <v>5.9070487856049199E-4</v>
      </c>
      <c r="CD16" s="21">
        <f t="shared" si="13"/>
        <v>5.3700443505499279E-4</v>
      </c>
      <c r="CE16" s="21">
        <f t="shared" si="14"/>
        <v>4.8818585004999342E-4</v>
      </c>
      <c r="CF16" s="21">
        <f t="shared" si="14"/>
        <v>4.4380531822726677E-4</v>
      </c>
      <c r="CG16" s="21">
        <f t="shared" si="14"/>
        <v>4.0345938020660611E-4</v>
      </c>
      <c r="CH16" s="21">
        <f t="shared" si="14"/>
        <v>3.6678125473327814E-4</v>
      </c>
      <c r="CI16" s="21">
        <f t="shared" si="14"/>
        <v>3.3343750430298019E-4</v>
      </c>
      <c r="CJ16" s="21">
        <f t="shared" si="14"/>
        <v>3.0312500391180015E-4</v>
      </c>
      <c r="CK16" s="21">
        <f t="shared" si="14"/>
        <v>2.7556818537436372E-4</v>
      </c>
      <c r="CL16" s="21">
        <f t="shared" si="14"/>
        <v>2.5051653215851246E-4</v>
      </c>
      <c r="CM16" s="21">
        <f t="shared" si="14"/>
        <v>2.2774230196228408E-4</v>
      </c>
      <c r="CN16" s="21">
        <f t="shared" si="14"/>
        <v>2.0703845632934911E-4</v>
      </c>
      <c r="CO16" s="21">
        <f t="shared" si="14"/>
        <v>1.8821677848122645E-4</v>
      </c>
      <c r="CP16" s="21">
        <f t="shared" si="14"/>
        <v>1.711061622556604E-4</v>
      </c>
      <c r="CQ16" s="21">
        <f t="shared" si="14"/>
        <v>1.5555105659605491E-4</v>
      </c>
      <c r="CR16" s="21">
        <f t="shared" si="14"/>
        <v>1.4141005145095899E-4</v>
      </c>
      <c r="CS16" s="21">
        <f t="shared" si="14"/>
        <v>1.2855459222814453E-4</v>
      </c>
      <c r="CT16" s="21">
        <f t="shared" si="14"/>
        <v>1.1686781111649502E-4</v>
      </c>
      <c r="CU16" s="21">
        <f t="shared" si="15"/>
        <v>1.062434646513591E-4</v>
      </c>
      <c r="CV16" s="21">
        <f t="shared" si="12"/>
        <v>9.6584967864871916E-5</v>
      </c>
      <c r="CW16" s="21">
        <f t="shared" si="12"/>
        <v>8.7804516240792642E-5</v>
      </c>
      <c r="CX16" s="21">
        <f t="shared" si="12"/>
        <v>7.982228749162966E-5</v>
      </c>
      <c r="CY16" s="21">
        <f t="shared" si="12"/>
        <v>7.2565715901481509E-5</v>
      </c>
      <c r="CZ16" s="21">
        <f t="shared" si="12"/>
        <v>6.5968832637710464E-5</v>
      </c>
      <c r="DA16" s="21">
        <f t="shared" si="12"/>
        <v>5.997166603428223E-5</v>
      </c>
      <c r="DB16" s="21">
        <f t="shared" si="12"/>
        <v>5.4519696394802018E-5</v>
      </c>
      <c r="DC16" s="21">
        <f t="shared" si="12"/>
        <v>4.9563360358910924E-5</v>
      </c>
      <c r="DD16" s="21">
        <f t="shared" si="12"/>
        <v>4.5057600326282662E-5</v>
      </c>
    </row>
    <row r="17" spans="2:108">
      <c r="B17" s="22">
        <f t="shared" si="9"/>
        <v>26</v>
      </c>
      <c r="C17" s="21">
        <f t="shared" si="6"/>
        <v>1</v>
      </c>
      <c r="D17" s="21">
        <f t="shared" si="6"/>
        <v>0.90909090909090906</v>
      </c>
      <c r="E17" s="21">
        <f t="shared" si="16"/>
        <v>0.82644628099173545</v>
      </c>
      <c r="F17" s="21">
        <f t="shared" si="16"/>
        <v>0.75131480090157754</v>
      </c>
      <c r="G17" s="21">
        <f t="shared" si="16"/>
        <v>0.68301345536507052</v>
      </c>
      <c r="H17" s="21">
        <f t="shared" si="16"/>
        <v>0.62092132305915493</v>
      </c>
      <c r="I17" s="21">
        <f t="shared" si="16"/>
        <v>0.56447393005377722</v>
      </c>
      <c r="J17" s="21">
        <f t="shared" si="16"/>
        <v>0.51315811823070645</v>
      </c>
      <c r="K17" s="21">
        <f t="shared" si="16"/>
        <v>0.46650738020973315</v>
      </c>
      <c r="L17" s="21">
        <f t="shared" si="16"/>
        <v>0.42409761837248466</v>
      </c>
      <c r="M17" s="21">
        <f t="shared" si="16"/>
        <v>0.38554328942953148</v>
      </c>
      <c r="N17" s="21">
        <f t="shared" si="16"/>
        <v>0.3504938994813922</v>
      </c>
      <c r="O17" s="21">
        <f t="shared" si="16"/>
        <v>0.31863081771035656</v>
      </c>
      <c r="P17" s="21">
        <f t="shared" si="16"/>
        <v>0.28966437973668779</v>
      </c>
      <c r="Q17" s="21">
        <f t="shared" si="16"/>
        <v>0.26333125430607973</v>
      </c>
      <c r="R17" s="21">
        <f t="shared" si="16"/>
        <v>0.23939204936916339</v>
      </c>
      <c r="S17" s="21">
        <f t="shared" si="17"/>
        <v>0.21762913579014853</v>
      </c>
      <c r="T17" s="21">
        <f t="shared" si="17"/>
        <v>0.19784466890013502</v>
      </c>
      <c r="U17" s="21">
        <f t="shared" si="17"/>
        <v>0.17985878990921364</v>
      </c>
      <c r="V17" s="21">
        <f t="shared" si="17"/>
        <v>0.16350799082655781</v>
      </c>
      <c r="W17" s="21">
        <f t="shared" si="17"/>
        <v>0.14864362802414349</v>
      </c>
      <c r="X17" s="21">
        <f t="shared" si="17"/>
        <v>0.13513057093103953</v>
      </c>
      <c r="Y17" s="21">
        <f t="shared" si="17"/>
        <v>0.12284597357367227</v>
      </c>
      <c r="Z17" s="21">
        <f t="shared" si="17"/>
        <v>0.11167815779424752</v>
      </c>
      <c r="AA17" s="21">
        <f t="shared" si="17"/>
        <v>0.10152559799477048</v>
      </c>
      <c r="AB17" s="21">
        <f t="shared" si="17"/>
        <v>9.2295998177064048E-2</v>
      </c>
      <c r="AC17" s="21">
        <f t="shared" si="17"/>
        <v>8.3905452888240042E-2</v>
      </c>
      <c r="AD17" s="21">
        <f t="shared" si="17"/>
        <v>7.6277684443854576E-2</v>
      </c>
      <c r="AE17" s="21">
        <f t="shared" si="17"/>
        <v>6.9343349494413245E-2</v>
      </c>
      <c r="AF17" s="21">
        <f t="shared" si="17"/>
        <v>6.3039408631284766E-2</v>
      </c>
      <c r="AG17" s="21">
        <f t="shared" si="17"/>
        <v>5.7308553301167964E-2</v>
      </c>
      <c r="AH17" s="21">
        <f t="shared" si="17"/>
        <v>5.2098684819243603E-2</v>
      </c>
      <c r="AI17" s="21">
        <f t="shared" si="18"/>
        <v>4.7362440744766907E-2</v>
      </c>
      <c r="AJ17" s="21">
        <f t="shared" si="18"/>
        <v>4.3056764313424457E-2</v>
      </c>
      <c r="AK17" s="21">
        <f t="shared" si="18"/>
        <v>3.9142513012204054E-2</v>
      </c>
      <c r="AL17" s="21">
        <f t="shared" si="18"/>
        <v>3.5584102738367311E-2</v>
      </c>
      <c r="AM17" s="21">
        <f t="shared" si="18"/>
        <v>3.2349184307606652E-2</v>
      </c>
      <c r="AN17" s="21">
        <f t="shared" si="18"/>
        <v>2.94083493705515E-2</v>
      </c>
      <c r="AO17" s="21">
        <f t="shared" si="18"/>
        <v>2.6734863064137721E-2</v>
      </c>
      <c r="AP17" s="21">
        <f t="shared" si="18"/>
        <v>2.4304420967397926E-2</v>
      </c>
      <c r="AQ17" s="21">
        <f t="shared" si="18"/>
        <v>2.2094928152179935E-2</v>
      </c>
      <c r="AR17" s="21">
        <f t="shared" si="18"/>
        <v>2.0086298320163575E-2</v>
      </c>
      <c r="AS17" s="21">
        <f t="shared" si="18"/>
        <v>1.8260271200148705E-2</v>
      </c>
      <c r="AT17" s="21">
        <f t="shared" si="18"/>
        <v>1.6600246545589729E-2</v>
      </c>
      <c r="AU17" s="21">
        <f t="shared" si="18"/>
        <v>1.5091133223263388E-2</v>
      </c>
      <c r="AV17" s="21">
        <f t="shared" si="18"/>
        <v>1.3719212021148534E-2</v>
      </c>
      <c r="AW17" s="21">
        <f t="shared" si="18"/>
        <v>1.2472010928316847E-2</v>
      </c>
      <c r="AX17" s="21">
        <f t="shared" si="18"/>
        <v>1.1338191753015316E-2</v>
      </c>
      <c r="AY17" s="21">
        <f t="shared" si="19"/>
        <v>1.0307447048195742E-2</v>
      </c>
      <c r="AZ17" s="21">
        <f t="shared" si="19"/>
        <v>9.3704064074506734E-3</v>
      </c>
      <c r="BA17" s="21">
        <f t="shared" si="19"/>
        <v>8.5185512795006111E-3</v>
      </c>
      <c r="BB17" s="21">
        <f t="shared" si="19"/>
        <v>7.744137526818737E-3</v>
      </c>
      <c r="BC17" s="21">
        <f t="shared" si="19"/>
        <v>7.0401250243806697E-3</v>
      </c>
      <c r="BD17" s="21">
        <f t="shared" si="19"/>
        <v>6.4001136585278805E-3</v>
      </c>
      <c r="BE17" s="21">
        <f t="shared" si="19"/>
        <v>5.8182851441162548E-3</v>
      </c>
      <c r="BF17" s="21">
        <f t="shared" si="19"/>
        <v>5.2893501310147762E-3</v>
      </c>
      <c r="BG17" s="21">
        <f t="shared" si="19"/>
        <v>4.808500119104343E-3</v>
      </c>
      <c r="BH17" s="21">
        <f t="shared" si="19"/>
        <v>4.3713637446403109E-3</v>
      </c>
      <c r="BI17" s="21">
        <f t="shared" si="19"/>
        <v>3.9739670405821012E-3</v>
      </c>
      <c r="BJ17" s="21">
        <f t="shared" si="19"/>
        <v>3.6126973096200906E-3</v>
      </c>
      <c r="BK17" s="21">
        <f t="shared" si="19"/>
        <v>3.2842702814728101E-3</v>
      </c>
      <c r="BL17" s="21">
        <f t="shared" si="19"/>
        <v>2.9857002558843723E-3</v>
      </c>
      <c r="BM17" s="21">
        <f t="shared" si="19"/>
        <v>2.7142729598948834E-3</v>
      </c>
      <c r="BN17" s="21">
        <f t="shared" si="19"/>
        <v>2.4675208726317125E-3</v>
      </c>
      <c r="BO17" s="21">
        <f t="shared" si="13"/>
        <v>2.2432007933015567E-3</v>
      </c>
      <c r="BP17" s="21">
        <f t="shared" si="13"/>
        <v>2.0392734484559606E-3</v>
      </c>
      <c r="BQ17" s="21">
        <f t="shared" si="13"/>
        <v>1.8538849531417822E-3</v>
      </c>
      <c r="BR17" s="21">
        <f t="shared" si="13"/>
        <v>1.6853499574016198E-3</v>
      </c>
      <c r="BS17" s="21">
        <f t="shared" si="13"/>
        <v>1.5321363249105634E-3</v>
      </c>
      <c r="BT17" s="21">
        <f t="shared" si="13"/>
        <v>1.3928512044641486E-3</v>
      </c>
      <c r="BU17" s="21">
        <f t="shared" si="13"/>
        <v>1.2662283676946804E-3</v>
      </c>
      <c r="BV17" s="21">
        <f t="shared" si="13"/>
        <v>1.1511166979042548E-3</v>
      </c>
      <c r="BW17" s="21">
        <f t="shared" si="13"/>
        <v>1.0464697253675043E-3</v>
      </c>
      <c r="BX17" s="21">
        <f t="shared" si="13"/>
        <v>9.513361139704584E-4</v>
      </c>
      <c r="BY17" s="21">
        <f t="shared" si="13"/>
        <v>8.648510127004167E-4</v>
      </c>
      <c r="BZ17" s="21">
        <f t="shared" si="13"/>
        <v>7.8622819336401516E-4</v>
      </c>
      <c r="CA17" s="21">
        <f t="shared" si="13"/>
        <v>7.1475290305819553E-4</v>
      </c>
      <c r="CB17" s="21">
        <f t="shared" si="13"/>
        <v>6.4977536641654132E-4</v>
      </c>
      <c r="CC17" s="21">
        <f t="shared" si="13"/>
        <v>5.9070487856049199E-4</v>
      </c>
      <c r="CD17" s="21">
        <f t="shared" si="13"/>
        <v>5.3700443505499279E-4</v>
      </c>
      <c r="CE17" s="21">
        <f t="shared" si="14"/>
        <v>4.8818585004999342E-4</v>
      </c>
      <c r="CF17" s="21">
        <f t="shared" si="14"/>
        <v>4.4380531822726677E-4</v>
      </c>
      <c r="CG17" s="21">
        <f t="shared" si="14"/>
        <v>4.0345938020660611E-4</v>
      </c>
      <c r="CH17" s="21">
        <f t="shared" si="14"/>
        <v>3.6678125473327814E-4</v>
      </c>
      <c r="CI17" s="21">
        <f t="shared" si="14"/>
        <v>3.3343750430298019E-4</v>
      </c>
      <c r="CJ17" s="21">
        <f t="shared" si="14"/>
        <v>3.0312500391180015E-4</v>
      </c>
      <c r="CK17" s="21">
        <f t="shared" si="14"/>
        <v>2.7556818537436372E-4</v>
      </c>
      <c r="CL17" s="21">
        <f t="shared" si="14"/>
        <v>2.5051653215851246E-4</v>
      </c>
      <c r="CM17" s="21">
        <f t="shared" si="14"/>
        <v>2.2774230196228408E-4</v>
      </c>
      <c r="CN17" s="21">
        <f t="shared" si="14"/>
        <v>2.0703845632934911E-4</v>
      </c>
      <c r="CO17" s="21">
        <f t="shared" si="14"/>
        <v>1.8821677848122645E-4</v>
      </c>
      <c r="CP17" s="21">
        <f t="shared" si="14"/>
        <v>1.711061622556604E-4</v>
      </c>
      <c r="CQ17" s="21">
        <f t="shared" si="14"/>
        <v>1.5555105659605491E-4</v>
      </c>
      <c r="CR17" s="21">
        <f t="shared" si="14"/>
        <v>1.4141005145095899E-4</v>
      </c>
      <c r="CS17" s="21">
        <f t="shared" si="14"/>
        <v>1.2855459222814453E-4</v>
      </c>
      <c r="CT17" s="21">
        <f t="shared" si="14"/>
        <v>1.1686781111649502E-4</v>
      </c>
      <c r="CU17" s="21">
        <f t="shared" si="15"/>
        <v>1.062434646513591E-4</v>
      </c>
      <c r="CV17" s="21">
        <f t="shared" si="12"/>
        <v>9.6584967864871916E-5</v>
      </c>
      <c r="CW17" s="21">
        <f t="shared" si="12"/>
        <v>8.7804516240792642E-5</v>
      </c>
      <c r="CX17" s="21">
        <f t="shared" si="12"/>
        <v>7.982228749162966E-5</v>
      </c>
      <c r="CY17" s="21">
        <f t="shared" si="12"/>
        <v>7.2565715901481509E-5</v>
      </c>
      <c r="CZ17" s="21">
        <f t="shared" si="12"/>
        <v>6.5968832637710464E-5</v>
      </c>
      <c r="DA17" s="21">
        <f t="shared" si="12"/>
        <v>5.997166603428223E-5</v>
      </c>
      <c r="DB17" s="21">
        <f t="shared" si="12"/>
        <v>5.4519696394802018E-5</v>
      </c>
      <c r="DC17" s="21">
        <f t="shared" si="12"/>
        <v>4.9563360358910924E-5</v>
      </c>
      <c r="DD17" s="21">
        <f t="shared" si="12"/>
        <v>4.5057600326282662E-5</v>
      </c>
    </row>
    <row r="18" spans="2:108">
      <c r="B18" s="22">
        <f t="shared" si="9"/>
        <v>27</v>
      </c>
      <c r="C18" s="21">
        <f t="shared" si="6"/>
        <v>1</v>
      </c>
      <c r="D18" s="21">
        <f t="shared" si="6"/>
        <v>0.90909090909090906</v>
      </c>
      <c r="E18" s="21">
        <f t="shared" si="16"/>
        <v>0.82644628099173545</v>
      </c>
      <c r="F18" s="21">
        <f t="shared" si="16"/>
        <v>0.75131480090157754</v>
      </c>
      <c r="G18" s="21">
        <f t="shared" si="16"/>
        <v>0.68301345536507052</v>
      </c>
      <c r="H18" s="21">
        <f t="shared" si="16"/>
        <v>0.62092132305915493</v>
      </c>
      <c r="I18" s="21">
        <f t="shared" si="16"/>
        <v>0.56447393005377722</v>
      </c>
      <c r="J18" s="21">
        <f t="shared" si="16"/>
        <v>0.51315811823070645</v>
      </c>
      <c r="K18" s="21">
        <f t="shared" si="16"/>
        <v>0.46650738020973315</v>
      </c>
      <c r="L18" s="21">
        <f t="shared" si="16"/>
        <v>0.42409761837248466</v>
      </c>
      <c r="M18" s="21">
        <f t="shared" si="16"/>
        <v>0.38554328942953148</v>
      </c>
      <c r="N18" s="21">
        <f t="shared" si="16"/>
        <v>0.3504938994813922</v>
      </c>
      <c r="O18" s="21">
        <f t="shared" si="16"/>
        <v>0.31863081771035656</v>
      </c>
      <c r="P18" s="21">
        <f t="shared" si="16"/>
        <v>0.28966437973668779</v>
      </c>
      <c r="Q18" s="21">
        <f t="shared" si="16"/>
        <v>0.26333125430607973</v>
      </c>
      <c r="R18" s="21">
        <f t="shared" si="16"/>
        <v>0.23939204936916339</v>
      </c>
      <c r="S18" s="21">
        <f t="shared" si="17"/>
        <v>0.21762913579014853</v>
      </c>
      <c r="T18" s="21">
        <f t="shared" si="17"/>
        <v>0.19784466890013502</v>
      </c>
      <c r="U18" s="21">
        <f t="shared" si="17"/>
        <v>0.17985878990921364</v>
      </c>
      <c r="V18" s="21">
        <f t="shared" si="17"/>
        <v>0.16350799082655781</v>
      </c>
      <c r="W18" s="21">
        <f t="shared" si="17"/>
        <v>0.14864362802414349</v>
      </c>
      <c r="X18" s="21">
        <f t="shared" si="17"/>
        <v>0.13513057093103953</v>
      </c>
      <c r="Y18" s="21">
        <f t="shared" si="17"/>
        <v>0.12284597357367227</v>
      </c>
      <c r="Z18" s="21">
        <f t="shared" si="17"/>
        <v>0.11167815779424752</v>
      </c>
      <c r="AA18" s="21">
        <f t="shared" si="17"/>
        <v>0.10152559799477048</v>
      </c>
      <c r="AB18" s="21">
        <f t="shared" si="17"/>
        <v>9.2295998177064048E-2</v>
      </c>
      <c r="AC18" s="21">
        <f t="shared" si="17"/>
        <v>8.3905452888240042E-2</v>
      </c>
      <c r="AD18" s="21">
        <f t="shared" si="17"/>
        <v>7.6277684443854576E-2</v>
      </c>
      <c r="AE18" s="21">
        <f t="shared" si="17"/>
        <v>6.9343349494413245E-2</v>
      </c>
      <c r="AF18" s="21">
        <f t="shared" si="17"/>
        <v>6.3039408631284766E-2</v>
      </c>
      <c r="AG18" s="21">
        <f t="shared" si="17"/>
        <v>5.7308553301167964E-2</v>
      </c>
      <c r="AH18" s="21">
        <f t="shared" si="17"/>
        <v>5.2098684819243603E-2</v>
      </c>
      <c r="AI18" s="21">
        <f t="shared" si="18"/>
        <v>4.7362440744766907E-2</v>
      </c>
      <c r="AJ18" s="21">
        <f t="shared" si="18"/>
        <v>4.3056764313424457E-2</v>
      </c>
      <c r="AK18" s="21">
        <f t="shared" si="18"/>
        <v>3.9142513012204054E-2</v>
      </c>
      <c r="AL18" s="21">
        <f t="shared" si="18"/>
        <v>3.5584102738367311E-2</v>
      </c>
      <c r="AM18" s="21">
        <f t="shared" si="18"/>
        <v>3.2349184307606652E-2</v>
      </c>
      <c r="AN18" s="21">
        <f t="shared" si="18"/>
        <v>2.94083493705515E-2</v>
      </c>
      <c r="AO18" s="21">
        <f t="shared" si="18"/>
        <v>2.6734863064137721E-2</v>
      </c>
      <c r="AP18" s="21">
        <f t="shared" si="18"/>
        <v>2.4304420967397926E-2</v>
      </c>
      <c r="AQ18" s="21">
        <f t="shared" si="18"/>
        <v>2.2094928152179935E-2</v>
      </c>
      <c r="AR18" s="21">
        <f t="shared" si="18"/>
        <v>2.0086298320163575E-2</v>
      </c>
      <c r="AS18" s="21">
        <f t="shared" si="18"/>
        <v>1.8260271200148705E-2</v>
      </c>
      <c r="AT18" s="21">
        <f t="shared" si="18"/>
        <v>1.6600246545589729E-2</v>
      </c>
      <c r="AU18" s="21">
        <f t="shared" si="18"/>
        <v>1.5091133223263388E-2</v>
      </c>
      <c r="AV18" s="21">
        <f t="shared" si="18"/>
        <v>1.3719212021148534E-2</v>
      </c>
      <c r="AW18" s="21">
        <f t="shared" si="18"/>
        <v>1.2472010928316847E-2</v>
      </c>
      <c r="AX18" s="21">
        <f t="shared" si="18"/>
        <v>1.1338191753015316E-2</v>
      </c>
      <c r="AY18" s="21">
        <f t="shared" si="19"/>
        <v>1.0307447048195742E-2</v>
      </c>
      <c r="AZ18" s="21">
        <f t="shared" si="19"/>
        <v>9.3704064074506734E-3</v>
      </c>
      <c r="BA18" s="21">
        <f t="shared" si="19"/>
        <v>8.5185512795006111E-3</v>
      </c>
      <c r="BB18" s="21">
        <f t="shared" si="19"/>
        <v>7.744137526818737E-3</v>
      </c>
      <c r="BC18" s="21">
        <f t="shared" si="19"/>
        <v>7.0401250243806697E-3</v>
      </c>
      <c r="BD18" s="21">
        <f t="shared" si="19"/>
        <v>6.4001136585278805E-3</v>
      </c>
      <c r="BE18" s="21">
        <f t="shared" si="19"/>
        <v>5.8182851441162548E-3</v>
      </c>
      <c r="BF18" s="21">
        <f t="shared" si="19"/>
        <v>5.2893501310147762E-3</v>
      </c>
      <c r="BG18" s="21">
        <f t="shared" si="19"/>
        <v>4.808500119104343E-3</v>
      </c>
      <c r="BH18" s="21">
        <f t="shared" si="19"/>
        <v>4.3713637446403109E-3</v>
      </c>
      <c r="BI18" s="21">
        <f t="shared" si="19"/>
        <v>3.9739670405821012E-3</v>
      </c>
      <c r="BJ18" s="21">
        <f t="shared" si="19"/>
        <v>3.6126973096200906E-3</v>
      </c>
      <c r="BK18" s="21">
        <f t="shared" si="19"/>
        <v>3.2842702814728101E-3</v>
      </c>
      <c r="BL18" s="21">
        <f t="shared" si="19"/>
        <v>2.9857002558843723E-3</v>
      </c>
      <c r="BM18" s="21">
        <f t="shared" si="19"/>
        <v>2.7142729598948834E-3</v>
      </c>
      <c r="BN18" s="21">
        <f t="shared" si="19"/>
        <v>2.4675208726317125E-3</v>
      </c>
      <c r="BO18" s="21">
        <f t="shared" si="13"/>
        <v>2.2432007933015567E-3</v>
      </c>
      <c r="BP18" s="21">
        <f t="shared" si="13"/>
        <v>2.0392734484559606E-3</v>
      </c>
      <c r="BQ18" s="21">
        <f t="shared" si="13"/>
        <v>1.8538849531417822E-3</v>
      </c>
      <c r="BR18" s="21">
        <f t="shared" si="13"/>
        <v>1.6853499574016198E-3</v>
      </c>
      <c r="BS18" s="21">
        <f t="shared" si="13"/>
        <v>1.5321363249105634E-3</v>
      </c>
      <c r="BT18" s="21">
        <f t="shared" si="13"/>
        <v>1.3928512044641486E-3</v>
      </c>
      <c r="BU18" s="21">
        <f t="shared" si="13"/>
        <v>1.2662283676946804E-3</v>
      </c>
      <c r="BV18" s="21">
        <f t="shared" si="13"/>
        <v>1.1511166979042548E-3</v>
      </c>
      <c r="BW18" s="21">
        <f t="shared" si="13"/>
        <v>1.0464697253675043E-3</v>
      </c>
      <c r="BX18" s="21">
        <f t="shared" si="13"/>
        <v>9.513361139704584E-4</v>
      </c>
      <c r="BY18" s="21">
        <f t="shared" si="13"/>
        <v>8.648510127004167E-4</v>
      </c>
      <c r="BZ18" s="21">
        <f t="shared" si="13"/>
        <v>7.8622819336401516E-4</v>
      </c>
      <c r="CA18" s="21">
        <f t="shared" si="13"/>
        <v>7.1475290305819553E-4</v>
      </c>
      <c r="CB18" s="21">
        <f t="shared" si="13"/>
        <v>6.4977536641654132E-4</v>
      </c>
      <c r="CC18" s="21">
        <f t="shared" si="13"/>
        <v>5.9070487856049199E-4</v>
      </c>
      <c r="CD18" s="21">
        <f t="shared" si="13"/>
        <v>5.3700443505499279E-4</v>
      </c>
      <c r="CE18" s="21">
        <f t="shared" si="14"/>
        <v>4.8818585004999342E-4</v>
      </c>
      <c r="CF18" s="21">
        <f t="shared" si="14"/>
        <v>4.4380531822726677E-4</v>
      </c>
      <c r="CG18" s="21">
        <f t="shared" si="14"/>
        <v>4.0345938020660611E-4</v>
      </c>
      <c r="CH18" s="21">
        <f t="shared" si="14"/>
        <v>3.6678125473327814E-4</v>
      </c>
      <c r="CI18" s="21">
        <f t="shared" si="14"/>
        <v>3.3343750430298019E-4</v>
      </c>
      <c r="CJ18" s="21">
        <f t="shared" si="14"/>
        <v>3.0312500391180015E-4</v>
      </c>
      <c r="CK18" s="21">
        <f t="shared" si="14"/>
        <v>2.7556818537436372E-4</v>
      </c>
      <c r="CL18" s="21">
        <f t="shared" si="14"/>
        <v>2.5051653215851246E-4</v>
      </c>
      <c r="CM18" s="21">
        <f t="shared" si="14"/>
        <v>2.2774230196228408E-4</v>
      </c>
      <c r="CN18" s="21">
        <f t="shared" si="14"/>
        <v>2.0703845632934911E-4</v>
      </c>
      <c r="CO18" s="21">
        <f t="shared" si="14"/>
        <v>1.8821677848122645E-4</v>
      </c>
      <c r="CP18" s="21">
        <f t="shared" si="14"/>
        <v>1.711061622556604E-4</v>
      </c>
      <c r="CQ18" s="21">
        <f t="shared" si="14"/>
        <v>1.5555105659605491E-4</v>
      </c>
      <c r="CR18" s="21">
        <f t="shared" si="14"/>
        <v>1.4141005145095899E-4</v>
      </c>
      <c r="CS18" s="21">
        <f t="shared" si="14"/>
        <v>1.2855459222814453E-4</v>
      </c>
      <c r="CT18" s="21">
        <f t="shared" si="14"/>
        <v>1.1686781111649502E-4</v>
      </c>
      <c r="CU18" s="21">
        <f t="shared" si="15"/>
        <v>1.062434646513591E-4</v>
      </c>
      <c r="CV18" s="21">
        <f t="shared" si="12"/>
        <v>9.6584967864871916E-5</v>
      </c>
      <c r="CW18" s="21">
        <f t="shared" si="12"/>
        <v>8.7804516240792642E-5</v>
      </c>
      <c r="CX18" s="21">
        <f t="shared" si="12"/>
        <v>7.982228749162966E-5</v>
      </c>
      <c r="CY18" s="21">
        <f t="shared" si="12"/>
        <v>7.2565715901481509E-5</v>
      </c>
      <c r="CZ18" s="21">
        <f t="shared" si="12"/>
        <v>6.5968832637710464E-5</v>
      </c>
      <c r="DA18" s="21">
        <f t="shared" si="12"/>
        <v>5.997166603428223E-5</v>
      </c>
      <c r="DB18" s="21">
        <f t="shared" si="12"/>
        <v>5.4519696394802018E-5</v>
      </c>
      <c r="DC18" s="21">
        <f t="shared" si="12"/>
        <v>4.9563360358910924E-5</v>
      </c>
      <c r="DD18" s="21">
        <f t="shared" si="12"/>
        <v>4.5057600326282662E-5</v>
      </c>
    </row>
    <row r="19" spans="2:108">
      <c r="B19" s="22">
        <f t="shared" si="9"/>
        <v>28</v>
      </c>
      <c r="C19" s="21">
        <f t="shared" si="6"/>
        <v>1</v>
      </c>
      <c r="D19" s="21">
        <f t="shared" si="6"/>
        <v>0.90909090909090906</v>
      </c>
      <c r="E19" s="21">
        <f t="shared" si="16"/>
        <v>0.82644628099173545</v>
      </c>
      <c r="F19" s="21">
        <f t="shared" si="16"/>
        <v>0.75131480090157754</v>
      </c>
      <c r="G19" s="21">
        <f t="shared" si="16"/>
        <v>0.68301345536507052</v>
      </c>
      <c r="H19" s="21">
        <f t="shared" si="16"/>
        <v>0.62092132305915493</v>
      </c>
      <c r="I19" s="21">
        <f t="shared" si="16"/>
        <v>0.56447393005377722</v>
      </c>
      <c r="J19" s="21">
        <f t="shared" si="16"/>
        <v>0.51315811823070645</v>
      </c>
      <c r="K19" s="21">
        <f t="shared" si="16"/>
        <v>0.46650738020973315</v>
      </c>
      <c r="L19" s="21">
        <f t="shared" si="16"/>
        <v>0.42409761837248466</v>
      </c>
      <c r="M19" s="21">
        <f t="shared" si="16"/>
        <v>0.38554328942953148</v>
      </c>
      <c r="N19" s="21">
        <f t="shared" si="16"/>
        <v>0.3504938994813922</v>
      </c>
      <c r="O19" s="21">
        <f t="shared" si="16"/>
        <v>0.31863081771035656</v>
      </c>
      <c r="P19" s="21">
        <f t="shared" si="16"/>
        <v>0.28966437973668779</v>
      </c>
      <c r="Q19" s="21">
        <f t="shared" si="16"/>
        <v>0.26333125430607973</v>
      </c>
      <c r="R19" s="21">
        <f t="shared" si="16"/>
        <v>0.23939204936916339</v>
      </c>
      <c r="S19" s="21">
        <f t="shared" si="17"/>
        <v>0.21762913579014853</v>
      </c>
      <c r="T19" s="21">
        <f t="shared" si="17"/>
        <v>0.19784466890013502</v>
      </c>
      <c r="U19" s="21">
        <f t="shared" si="17"/>
        <v>0.17985878990921364</v>
      </c>
      <c r="V19" s="21">
        <f t="shared" si="17"/>
        <v>0.16350799082655781</v>
      </c>
      <c r="W19" s="21">
        <f t="shared" si="17"/>
        <v>0.14864362802414349</v>
      </c>
      <c r="X19" s="21">
        <f t="shared" si="17"/>
        <v>0.13513057093103953</v>
      </c>
      <c r="Y19" s="21">
        <f t="shared" si="17"/>
        <v>0.12284597357367227</v>
      </c>
      <c r="Z19" s="21">
        <f t="shared" si="17"/>
        <v>0.11167815779424752</v>
      </c>
      <c r="AA19" s="21">
        <f t="shared" si="17"/>
        <v>0.10152559799477048</v>
      </c>
      <c r="AB19" s="21">
        <f t="shared" si="17"/>
        <v>9.2295998177064048E-2</v>
      </c>
      <c r="AC19" s="21">
        <f t="shared" si="17"/>
        <v>8.3905452888240042E-2</v>
      </c>
      <c r="AD19" s="21">
        <f t="shared" si="17"/>
        <v>7.6277684443854576E-2</v>
      </c>
      <c r="AE19" s="21">
        <f t="shared" si="17"/>
        <v>6.9343349494413245E-2</v>
      </c>
      <c r="AF19" s="21">
        <f t="shared" si="17"/>
        <v>6.3039408631284766E-2</v>
      </c>
      <c r="AG19" s="21">
        <f t="shared" si="17"/>
        <v>5.7308553301167964E-2</v>
      </c>
      <c r="AH19" s="21">
        <f t="shared" si="17"/>
        <v>5.2098684819243603E-2</v>
      </c>
      <c r="AI19" s="21">
        <f t="shared" si="18"/>
        <v>4.7362440744766907E-2</v>
      </c>
      <c r="AJ19" s="21">
        <f t="shared" si="18"/>
        <v>4.3056764313424457E-2</v>
      </c>
      <c r="AK19" s="21">
        <f t="shared" si="18"/>
        <v>3.9142513012204054E-2</v>
      </c>
      <c r="AL19" s="21">
        <f t="shared" si="18"/>
        <v>3.5584102738367311E-2</v>
      </c>
      <c r="AM19" s="21">
        <f t="shared" si="18"/>
        <v>3.2349184307606652E-2</v>
      </c>
      <c r="AN19" s="21">
        <f t="shared" si="18"/>
        <v>2.94083493705515E-2</v>
      </c>
      <c r="AO19" s="21">
        <f t="shared" si="18"/>
        <v>2.6734863064137721E-2</v>
      </c>
      <c r="AP19" s="21">
        <f t="shared" si="18"/>
        <v>2.4304420967397926E-2</v>
      </c>
      <c r="AQ19" s="21">
        <f t="shared" si="18"/>
        <v>2.2094928152179935E-2</v>
      </c>
      <c r="AR19" s="21">
        <f t="shared" si="18"/>
        <v>2.0086298320163575E-2</v>
      </c>
      <c r="AS19" s="21">
        <f t="shared" si="18"/>
        <v>1.8260271200148705E-2</v>
      </c>
      <c r="AT19" s="21">
        <f t="shared" si="18"/>
        <v>1.6600246545589729E-2</v>
      </c>
      <c r="AU19" s="21">
        <f t="shared" si="18"/>
        <v>1.5091133223263388E-2</v>
      </c>
      <c r="AV19" s="21">
        <f t="shared" si="18"/>
        <v>1.3719212021148534E-2</v>
      </c>
      <c r="AW19" s="21">
        <f t="shared" si="18"/>
        <v>1.2472010928316847E-2</v>
      </c>
      <c r="AX19" s="21">
        <f t="shared" si="18"/>
        <v>1.1338191753015316E-2</v>
      </c>
      <c r="AY19" s="21">
        <f t="shared" si="19"/>
        <v>1.0307447048195742E-2</v>
      </c>
      <c r="AZ19" s="21">
        <f t="shared" si="19"/>
        <v>9.3704064074506734E-3</v>
      </c>
      <c r="BA19" s="21">
        <f t="shared" si="19"/>
        <v>8.5185512795006111E-3</v>
      </c>
      <c r="BB19" s="21">
        <f t="shared" si="19"/>
        <v>7.744137526818737E-3</v>
      </c>
      <c r="BC19" s="21">
        <f t="shared" si="19"/>
        <v>7.0401250243806697E-3</v>
      </c>
      <c r="BD19" s="21">
        <f t="shared" si="19"/>
        <v>6.4001136585278805E-3</v>
      </c>
      <c r="BE19" s="21">
        <f t="shared" si="19"/>
        <v>5.8182851441162548E-3</v>
      </c>
      <c r="BF19" s="21">
        <f t="shared" si="19"/>
        <v>5.2893501310147762E-3</v>
      </c>
      <c r="BG19" s="21">
        <f t="shared" si="19"/>
        <v>4.808500119104343E-3</v>
      </c>
      <c r="BH19" s="21">
        <f t="shared" si="19"/>
        <v>4.3713637446403109E-3</v>
      </c>
      <c r="BI19" s="21">
        <f t="shared" si="19"/>
        <v>3.9739670405821012E-3</v>
      </c>
      <c r="BJ19" s="21">
        <f t="shared" si="19"/>
        <v>3.6126973096200906E-3</v>
      </c>
      <c r="BK19" s="21">
        <f t="shared" si="19"/>
        <v>3.2842702814728101E-3</v>
      </c>
      <c r="BL19" s="21">
        <f t="shared" si="19"/>
        <v>2.9857002558843723E-3</v>
      </c>
      <c r="BM19" s="21">
        <f t="shared" si="19"/>
        <v>2.7142729598948834E-3</v>
      </c>
      <c r="BN19" s="21">
        <f t="shared" si="19"/>
        <v>2.4675208726317125E-3</v>
      </c>
      <c r="BO19" s="21">
        <f t="shared" si="13"/>
        <v>2.2432007933015567E-3</v>
      </c>
      <c r="BP19" s="21">
        <f t="shared" si="13"/>
        <v>2.0392734484559606E-3</v>
      </c>
      <c r="BQ19" s="21">
        <f t="shared" si="13"/>
        <v>1.8538849531417822E-3</v>
      </c>
      <c r="BR19" s="21">
        <f t="shared" si="13"/>
        <v>1.6853499574016198E-3</v>
      </c>
      <c r="BS19" s="21">
        <f t="shared" si="13"/>
        <v>1.5321363249105634E-3</v>
      </c>
      <c r="BT19" s="21">
        <f t="shared" si="13"/>
        <v>1.3928512044641486E-3</v>
      </c>
      <c r="BU19" s="21">
        <f t="shared" si="13"/>
        <v>1.2662283676946804E-3</v>
      </c>
      <c r="BV19" s="21">
        <f t="shared" si="13"/>
        <v>1.1511166979042548E-3</v>
      </c>
      <c r="BW19" s="21">
        <f t="shared" si="13"/>
        <v>1.0464697253675043E-3</v>
      </c>
      <c r="BX19" s="21">
        <f t="shared" si="13"/>
        <v>9.513361139704584E-4</v>
      </c>
      <c r="BY19" s="21">
        <f t="shared" si="13"/>
        <v>8.648510127004167E-4</v>
      </c>
      <c r="BZ19" s="21">
        <f t="shared" si="13"/>
        <v>7.8622819336401516E-4</v>
      </c>
      <c r="CA19" s="21">
        <f t="shared" si="13"/>
        <v>7.1475290305819553E-4</v>
      </c>
      <c r="CB19" s="21">
        <f t="shared" si="13"/>
        <v>6.4977536641654132E-4</v>
      </c>
      <c r="CC19" s="21">
        <f t="shared" si="13"/>
        <v>5.9070487856049199E-4</v>
      </c>
      <c r="CD19" s="21">
        <f t="shared" si="13"/>
        <v>5.3700443505499279E-4</v>
      </c>
      <c r="CE19" s="21">
        <f t="shared" si="14"/>
        <v>4.8818585004999342E-4</v>
      </c>
      <c r="CF19" s="21">
        <f t="shared" si="14"/>
        <v>4.4380531822726677E-4</v>
      </c>
      <c r="CG19" s="21">
        <f t="shared" si="14"/>
        <v>4.0345938020660611E-4</v>
      </c>
      <c r="CH19" s="21">
        <f t="shared" si="14"/>
        <v>3.6678125473327814E-4</v>
      </c>
      <c r="CI19" s="21">
        <f t="shared" si="14"/>
        <v>3.3343750430298019E-4</v>
      </c>
      <c r="CJ19" s="21">
        <f t="shared" si="14"/>
        <v>3.0312500391180015E-4</v>
      </c>
      <c r="CK19" s="21">
        <f t="shared" si="14"/>
        <v>2.7556818537436372E-4</v>
      </c>
      <c r="CL19" s="21">
        <f t="shared" si="14"/>
        <v>2.5051653215851246E-4</v>
      </c>
      <c r="CM19" s="21">
        <f t="shared" si="14"/>
        <v>2.2774230196228408E-4</v>
      </c>
      <c r="CN19" s="21">
        <f t="shared" si="14"/>
        <v>2.0703845632934911E-4</v>
      </c>
      <c r="CO19" s="21">
        <f t="shared" si="14"/>
        <v>1.8821677848122645E-4</v>
      </c>
      <c r="CP19" s="21">
        <f t="shared" si="14"/>
        <v>1.711061622556604E-4</v>
      </c>
      <c r="CQ19" s="21">
        <f t="shared" si="14"/>
        <v>1.5555105659605491E-4</v>
      </c>
      <c r="CR19" s="21">
        <f t="shared" si="14"/>
        <v>1.4141005145095899E-4</v>
      </c>
      <c r="CS19" s="21">
        <f t="shared" si="14"/>
        <v>1.2855459222814453E-4</v>
      </c>
      <c r="CT19" s="21">
        <f t="shared" si="14"/>
        <v>1.1686781111649502E-4</v>
      </c>
      <c r="CU19" s="21">
        <f t="shared" si="15"/>
        <v>1.062434646513591E-4</v>
      </c>
      <c r="CV19" s="21">
        <f t="shared" si="12"/>
        <v>9.6584967864871916E-5</v>
      </c>
      <c r="CW19" s="21">
        <f t="shared" si="12"/>
        <v>8.7804516240792642E-5</v>
      </c>
      <c r="CX19" s="21">
        <f t="shared" si="12"/>
        <v>7.982228749162966E-5</v>
      </c>
      <c r="CY19" s="21">
        <f t="shared" si="12"/>
        <v>7.2565715901481509E-5</v>
      </c>
      <c r="CZ19" s="21">
        <f t="shared" si="12"/>
        <v>6.5968832637710464E-5</v>
      </c>
      <c r="DA19" s="21">
        <f t="shared" si="12"/>
        <v>5.997166603428223E-5</v>
      </c>
      <c r="DB19" s="21">
        <f t="shared" si="12"/>
        <v>5.4519696394802018E-5</v>
      </c>
      <c r="DC19" s="21">
        <f t="shared" si="12"/>
        <v>4.9563360358910924E-5</v>
      </c>
      <c r="DD19" s="21">
        <f t="shared" si="12"/>
        <v>4.5057600326282662E-5</v>
      </c>
    </row>
    <row r="20" spans="2:108">
      <c r="B20" s="22">
        <f t="shared" si="9"/>
        <v>29</v>
      </c>
      <c r="C20" s="21">
        <f t="shared" si="6"/>
        <v>1</v>
      </c>
      <c r="D20" s="21">
        <f t="shared" si="6"/>
        <v>0.90909090909090906</v>
      </c>
      <c r="E20" s="21">
        <f t="shared" si="16"/>
        <v>0.82644628099173545</v>
      </c>
      <c r="F20" s="21">
        <f t="shared" si="16"/>
        <v>0.75131480090157754</v>
      </c>
      <c r="G20" s="21">
        <f t="shared" si="16"/>
        <v>0.68301345536507052</v>
      </c>
      <c r="H20" s="21">
        <f t="shared" si="16"/>
        <v>0.62092132305915493</v>
      </c>
      <c r="I20" s="21">
        <f t="shared" si="16"/>
        <v>0.56447393005377722</v>
      </c>
      <c r="J20" s="21">
        <f t="shared" si="16"/>
        <v>0.51315811823070645</v>
      </c>
      <c r="K20" s="21">
        <f t="shared" si="16"/>
        <v>0.46650738020973315</v>
      </c>
      <c r="L20" s="21">
        <f t="shared" si="16"/>
        <v>0.42409761837248466</v>
      </c>
      <c r="M20" s="21">
        <f t="shared" si="16"/>
        <v>0.38554328942953148</v>
      </c>
      <c r="N20" s="21">
        <f t="shared" si="16"/>
        <v>0.3504938994813922</v>
      </c>
      <c r="O20" s="21">
        <f t="shared" si="16"/>
        <v>0.31863081771035656</v>
      </c>
      <c r="P20" s="21">
        <f t="shared" si="16"/>
        <v>0.28966437973668779</v>
      </c>
      <c r="Q20" s="21">
        <f t="shared" si="16"/>
        <v>0.26333125430607973</v>
      </c>
      <c r="R20" s="21">
        <f t="shared" si="16"/>
        <v>0.23939204936916339</v>
      </c>
      <c r="S20" s="21">
        <f t="shared" si="17"/>
        <v>0.21762913579014853</v>
      </c>
      <c r="T20" s="21">
        <f t="shared" si="17"/>
        <v>0.19784466890013502</v>
      </c>
      <c r="U20" s="21">
        <f t="shared" si="17"/>
        <v>0.17985878990921364</v>
      </c>
      <c r="V20" s="21">
        <f t="shared" si="17"/>
        <v>0.16350799082655781</v>
      </c>
      <c r="W20" s="21">
        <f t="shared" si="17"/>
        <v>0.14864362802414349</v>
      </c>
      <c r="X20" s="21">
        <f t="shared" si="17"/>
        <v>0.13513057093103953</v>
      </c>
      <c r="Y20" s="21">
        <f t="shared" si="17"/>
        <v>0.12284597357367227</v>
      </c>
      <c r="Z20" s="21">
        <f t="shared" si="17"/>
        <v>0.11167815779424752</v>
      </c>
      <c r="AA20" s="21">
        <f t="shared" si="17"/>
        <v>0.10152559799477048</v>
      </c>
      <c r="AB20" s="21">
        <f t="shared" si="17"/>
        <v>9.2295998177064048E-2</v>
      </c>
      <c r="AC20" s="21">
        <f t="shared" si="17"/>
        <v>8.3905452888240042E-2</v>
      </c>
      <c r="AD20" s="21">
        <f t="shared" si="17"/>
        <v>7.6277684443854576E-2</v>
      </c>
      <c r="AE20" s="21">
        <f t="shared" si="17"/>
        <v>6.9343349494413245E-2</v>
      </c>
      <c r="AF20" s="21">
        <f t="shared" si="17"/>
        <v>6.3039408631284766E-2</v>
      </c>
      <c r="AG20" s="21">
        <f t="shared" si="17"/>
        <v>5.7308553301167964E-2</v>
      </c>
      <c r="AH20" s="21">
        <f t="shared" si="17"/>
        <v>5.2098684819243603E-2</v>
      </c>
      <c r="AI20" s="21">
        <f t="shared" si="18"/>
        <v>4.7362440744766907E-2</v>
      </c>
      <c r="AJ20" s="21">
        <f t="shared" si="18"/>
        <v>4.3056764313424457E-2</v>
      </c>
      <c r="AK20" s="21">
        <f t="shared" si="18"/>
        <v>3.9142513012204054E-2</v>
      </c>
      <c r="AL20" s="21">
        <f t="shared" si="18"/>
        <v>3.5584102738367311E-2</v>
      </c>
      <c r="AM20" s="21">
        <f t="shared" si="18"/>
        <v>3.2349184307606652E-2</v>
      </c>
      <c r="AN20" s="21">
        <f t="shared" si="18"/>
        <v>2.94083493705515E-2</v>
      </c>
      <c r="AO20" s="21">
        <f t="shared" si="18"/>
        <v>2.6734863064137721E-2</v>
      </c>
      <c r="AP20" s="21">
        <f t="shared" si="18"/>
        <v>2.4304420967397926E-2</v>
      </c>
      <c r="AQ20" s="21">
        <f t="shared" si="18"/>
        <v>2.2094928152179935E-2</v>
      </c>
      <c r="AR20" s="21">
        <f t="shared" si="18"/>
        <v>2.0086298320163575E-2</v>
      </c>
      <c r="AS20" s="21">
        <f t="shared" si="18"/>
        <v>1.8260271200148705E-2</v>
      </c>
      <c r="AT20" s="21">
        <f t="shared" si="18"/>
        <v>1.6600246545589729E-2</v>
      </c>
      <c r="AU20" s="21">
        <f t="shared" si="18"/>
        <v>1.5091133223263388E-2</v>
      </c>
      <c r="AV20" s="21">
        <f t="shared" si="18"/>
        <v>1.3719212021148534E-2</v>
      </c>
      <c r="AW20" s="21">
        <f t="shared" si="18"/>
        <v>1.2472010928316847E-2</v>
      </c>
      <c r="AX20" s="21">
        <f t="shared" si="18"/>
        <v>1.1338191753015316E-2</v>
      </c>
      <c r="AY20" s="21">
        <f t="shared" si="19"/>
        <v>1.0307447048195742E-2</v>
      </c>
      <c r="AZ20" s="21">
        <f t="shared" si="19"/>
        <v>9.3704064074506734E-3</v>
      </c>
      <c r="BA20" s="21">
        <f t="shared" si="19"/>
        <v>8.5185512795006111E-3</v>
      </c>
      <c r="BB20" s="21">
        <f t="shared" si="19"/>
        <v>7.744137526818737E-3</v>
      </c>
      <c r="BC20" s="21">
        <f t="shared" si="19"/>
        <v>7.0401250243806697E-3</v>
      </c>
      <c r="BD20" s="21">
        <f t="shared" si="19"/>
        <v>6.4001136585278805E-3</v>
      </c>
      <c r="BE20" s="21">
        <f t="shared" si="19"/>
        <v>5.8182851441162548E-3</v>
      </c>
      <c r="BF20" s="21">
        <f t="shared" si="19"/>
        <v>5.2893501310147762E-3</v>
      </c>
      <c r="BG20" s="21">
        <f t="shared" si="19"/>
        <v>4.808500119104343E-3</v>
      </c>
      <c r="BH20" s="21">
        <f t="shared" si="19"/>
        <v>4.3713637446403109E-3</v>
      </c>
      <c r="BI20" s="21">
        <f t="shared" si="19"/>
        <v>3.9739670405821012E-3</v>
      </c>
      <c r="BJ20" s="21">
        <f t="shared" si="19"/>
        <v>3.6126973096200906E-3</v>
      </c>
      <c r="BK20" s="21">
        <f t="shared" si="19"/>
        <v>3.2842702814728101E-3</v>
      </c>
      <c r="BL20" s="21">
        <f t="shared" si="19"/>
        <v>2.9857002558843723E-3</v>
      </c>
      <c r="BM20" s="21">
        <f t="shared" si="19"/>
        <v>2.7142729598948834E-3</v>
      </c>
      <c r="BN20" s="21">
        <f t="shared" si="19"/>
        <v>2.4675208726317125E-3</v>
      </c>
      <c r="BO20" s="21">
        <f t="shared" si="13"/>
        <v>2.2432007933015567E-3</v>
      </c>
      <c r="BP20" s="21">
        <f t="shared" si="13"/>
        <v>2.0392734484559606E-3</v>
      </c>
      <c r="BQ20" s="21">
        <f t="shared" si="13"/>
        <v>1.8538849531417822E-3</v>
      </c>
      <c r="BR20" s="21">
        <f t="shared" si="13"/>
        <v>1.6853499574016198E-3</v>
      </c>
      <c r="BS20" s="21">
        <f t="shared" si="13"/>
        <v>1.5321363249105634E-3</v>
      </c>
      <c r="BT20" s="21">
        <f t="shared" si="13"/>
        <v>1.3928512044641486E-3</v>
      </c>
      <c r="BU20" s="21">
        <f t="shared" si="13"/>
        <v>1.2662283676946804E-3</v>
      </c>
      <c r="BV20" s="21">
        <f t="shared" si="13"/>
        <v>1.1511166979042548E-3</v>
      </c>
      <c r="BW20" s="21">
        <f t="shared" si="13"/>
        <v>1.0464697253675043E-3</v>
      </c>
      <c r="BX20" s="21">
        <f t="shared" si="13"/>
        <v>9.513361139704584E-4</v>
      </c>
      <c r="BY20" s="21">
        <f t="shared" si="13"/>
        <v>8.648510127004167E-4</v>
      </c>
      <c r="BZ20" s="21">
        <f t="shared" si="13"/>
        <v>7.8622819336401516E-4</v>
      </c>
      <c r="CA20" s="21">
        <f t="shared" si="13"/>
        <v>7.1475290305819553E-4</v>
      </c>
      <c r="CB20" s="21">
        <f t="shared" si="13"/>
        <v>6.4977536641654132E-4</v>
      </c>
      <c r="CC20" s="21">
        <f t="shared" si="13"/>
        <v>5.9070487856049199E-4</v>
      </c>
      <c r="CD20" s="21">
        <f t="shared" si="13"/>
        <v>5.3700443505499279E-4</v>
      </c>
      <c r="CE20" s="21">
        <f t="shared" si="14"/>
        <v>4.8818585004999342E-4</v>
      </c>
      <c r="CF20" s="21">
        <f t="shared" si="14"/>
        <v>4.4380531822726677E-4</v>
      </c>
      <c r="CG20" s="21">
        <f t="shared" si="14"/>
        <v>4.0345938020660611E-4</v>
      </c>
      <c r="CH20" s="21">
        <f t="shared" si="14"/>
        <v>3.6678125473327814E-4</v>
      </c>
      <c r="CI20" s="21">
        <f t="shared" si="14"/>
        <v>3.3343750430298019E-4</v>
      </c>
      <c r="CJ20" s="21">
        <f t="shared" si="14"/>
        <v>3.0312500391180015E-4</v>
      </c>
      <c r="CK20" s="21">
        <f t="shared" si="14"/>
        <v>2.7556818537436372E-4</v>
      </c>
      <c r="CL20" s="21">
        <f t="shared" si="14"/>
        <v>2.5051653215851246E-4</v>
      </c>
      <c r="CM20" s="21">
        <f t="shared" si="14"/>
        <v>2.2774230196228408E-4</v>
      </c>
      <c r="CN20" s="21">
        <f t="shared" si="14"/>
        <v>2.0703845632934911E-4</v>
      </c>
      <c r="CO20" s="21">
        <f t="shared" si="14"/>
        <v>1.8821677848122645E-4</v>
      </c>
      <c r="CP20" s="21">
        <f t="shared" si="14"/>
        <v>1.711061622556604E-4</v>
      </c>
      <c r="CQ20" s="21">
        <f t="shared" si="14"/>
        <v>1.5555105659605491E-4</v>
      </c>
      <c r="CR20" s="21">
        <f t="shared" si="14"/>
        <v>1.4141005145095899E-4</v>
      </c>
      <c r="CS20" s="21">
        <f t="shared" si="14"/>
        <v>1.2855459222814453E-4</v>
      </c>
      <c r="CT20" s="21">
        <f t="shared" si="14"/>
        <v>1.1686781111649502E-4</v>
      </c>
      <c r="CU20" s="21">
        <f t="shared" si="15"/>
        <v>1.062434646513591E-4</v>
      </c>
      <c r="CV20" s="21">
        <f t="shared" si="12"/>
        <v>9.6584967864871916E-5</v>
      </c>
      <c r="CW20" s="21">
        <f t="shared" si="12"/>
        <v>8.7804516240792642E-5</v>
      </c>
      <c r="CX20" s="21">
        <f t="shared" si="12"/>
        <v>7.982228749162966E-5</v>
      </c>
      <c r="CY20" s="21">
        <f t="shared" si="12"/>
        <v>7.2565715901481509E-5</v>
      </c>
      <c r="CZ20" s="21">
        <f t="shared" si="12"/>
        <v>6.5968832637710464E-5</v>
      </c>
      <c r="DA20" s="21">
        <f t="shared" si="12"/>
        <v>5.997166603428223E-5</v>
      </c>
      <c r="DB20" s="21">
        <f t="shared" si="12"/>
        <v>5.4519696394802018E-5</v>
      </c>
      <c r="DC20" s="21">
        <f t="shared" si="12"/>
        <v>4.9563360358910924E-5</v>
      </c>
      <c r="DD20" s="21">
        <f t="shared" si="12"/>
        <v>4.5057600326282662E-5</v>
      </c>
    </row>
    <row r="21" spans="2:108">
      <c r="B21" s="22">
        <f t="shared" si="9"/>
        <v>30</v>
      </c>
      <c r="C21" s="21">
        <f t="shared" si="6"/>
        <v>1</v>
      </c>
      <c r="D21" s="21">
        <f t="shared" si="6"/>
        <v>0.90909090909090906</v>
      </c>
      <c r="E21" s="21">
        <f t="shared" si="16"/>
        <v>0.82644628099173545</v>
      </c>
      <c r="F21" s="21">
        <f t="shared" si="16"/>
        <v>0.75131480090157754</v>
      </c>
      <c r="G21" s="21">
        <f t="shared" si="16"/>
        <v>0.68301345536507052</v>
      </c>
      <c r="H21" s="21">
        <f t="shared" si="16"/>
        <v>0.62092132305915493</v>
      </c>
      <c r="I21" s="21">
        <f t="shared" si="16"/>
        <v>0.56447393005377722</v>
      </c>
      <c r="J21" s="21">
        <f t="shared" si="16"/>
        <v>0.51315811823070645</v>
      </c>
      <c r="K21" s="21">
        <f t="shared" si="16"/>
        <v>0.46650738020973315</v>
      </c>
      <c r="L21" s="21">
        <f t="shared" si="16"/>
        <v>0.42409761837248466</v>
      </c>
      <c r="M21" s="21">
        <f t="shared" si="16"/>
        <v>0.38554328942953148</v>
      </c>
      <c r="N21" s="21">
        <f t="shared" si="16"/>
        <v>0.3504938994813922</v>
      </c>
      <c r="O21" s="21">
        <f t="shared" si="16"/>
        <v>0.31863081771035656</v>
      </c>
      <c r="P21" s="21">
        <f t="shared" si="16"/>
        <v>0.28966437973668779</v>
      </c>
      <c r="Q21" s="21">
        <f t="shared" si="16"/>
        <v>0.26333125430607973</v>
      </c>
      <c r="R21" s="21">
        <f t="shared" si="16"/>
        <v>0.23939204936916339</v>
      </c>
      <c r="S21" s="21">
        <f t="shared" si="17"/>
        <v>0.21762913579014853</v>
      </c>
      <c r="T21" s="21">
        <f t="shared" si="17"/>
        <v>0.19784466890013502</v>
      </c>
      <c r="U21" s="21">
        <f t="shared" si="17"/>
        <v>0.17985878990921364</v>
      </c>
      <c r="V21" s="21">
        <f t="shared" si="17"/>
        <v>0.16350799082655781</v>
      </c>
      <c r="W21" s="21">
        <f t="shared" si="17"/>
        <v>0.14864362802414349</v>
      </c>
      <c r="X21" s="21">
        <f t="shared" si="17"/>
        <v>0.13513057093103953</v>
      </c>
      <c r="Y21" s="21">
        <f t="shared" si="17"/>
        <v>0.12284597357367227</v>
      </c>
      <c r="Z21" s="21">
        <f t="shared" si="17"/>
        <v>0.11167815779424752</v>
      </c>
      <c r="AA21" s="21">
        <f t="shared" si="17"/>
        <v>0.10152559799477048</v>
      </c>
      <c r="AB21" s="21">
        <f t="shared" si="17"/>
        <v>9.2295998177064048E-2</v>
      </c>
      <c r="AC21" s="21">
        <f t="shared" si="17"/>
        <v>8.3905452888240042E-2</v>
      </c>
      <c r="AD21" s="21">
        <f t="shared" si="17"/>
        <v>7.6277684443854576E-2</v>
      </c>
      <c r="AE21" s="21">
        <f t="shared" si="17"/>
        <v>6.9343349494413245E-2</v>
      </c>
      <c r="AF21" s="21">
        <f t="shared" si="17"/>
        <v>6.3039408631284766E-2</v>
      </c>
      <c r="AG21" s="21">
        <f t="shared" si="17"/>
        <v>5.7308553301167964E-2</v>
      </c>
      <c r="AH21" s="21">
        <f t="shared" si="17"/>
        <v>5.2098684819243603E-2</v>
      </c>
      <c r="AI21" s="21">
        <f t="shared" si="18"/>
        <v>4.7362440744766907E-2</v>
      </c>
      <c r="AJ21" s="21">
        <f t="shared" si="18"/>
        <v>4.3056764313424457E-2</v>
      </c>
      <c r="AK21" s="21">
        <f t="shared" si="18"/>
        <v>3.9142513012204054E-2</v>
      </c>
      <c r="AL21" s="21">
        <f t="shared" si="18"/>
        <v>3.5584102738367311E-2</v>
      </c>
      <c r="AM21" s="21">
        <f t="shared" si="18"/>
        <v>3.2349184307606652E-2</v>
      </c>
      <c r="AN21" s="21">
        <f t="shared" si="18"/>
        <v>2.94083493705515E-2</v>
      </c>
      <c r="AO21" s="21">
        <f t="shared" si="18"/>
        <v>2.6734863064137721E-2</v>
      </c>
      <c r="AP21" s="21">
        <f t="shared" si="18"/>
        <v>2.4304420967397926E-2</v>
      </c>
      <c r="AQ21" s="21">
        <f t="shared" si="18"/>
        <v>2.2094928152179935E-2</v>
      </c>
      <c r="AR21" s="21">
        <f t="shared" si="18"/>
        <v>2.0086298320163575E-2</v>
      </c>
      <c r="AS21" s="21">
        <f t="shared" si="18"/>
        <v>1.8260271200148705E-2</v>
      </c>
      <c r="AT21" s="21">
        <f t="shared" si="18"/>
        <v>1.6600246545589729E-2</v>
      </c>
      <c r="AU21" s="21">
        <f t="shared" si="18"/>
        <v>1.5091133223263388E-2</v>
      </c>
      <c r="AV21" s="21">
        <f t="shared" si="18"/>
        <v>1.3719212021148534E-2</v>
      </c>
      <c r="AW21" s="21">
        <f t="shared" si="18"/>
        <v>1.2472010928316847E-2</v>
      </c>
      <c r="AX21" s="21">
        <f t="shared" si="18"/>
        <v>1.1338191753015316E-2</v>
      </c>
      <c r="AY21" s="21">
        <f t="shared" si="19"/>
        <v>1.0307447048195742E-2</v>
      </c>
      <c r="AZ21" s="21">
        <f t="shared" si="19"/>
        <v>9.3704064074506734E-3</v>
      </c>
      <c r="BA21" s="21">
        <f t="shared" si="19"/>
        <v>8.5185512795006111E-3</v>
      </c>
      <c r="BB21" s="21">
        <f t="shared" si="19"/>
        <v>7.744137526818737E-3</v>
      </c>
      <c r="BC21" s="21">
        <f t="shared" si="19"/>
        <v>7.0401250243806697E-3</v>
      </c>
      <c r="BD21" s="21">
        <f t="shared" si="19"/>
        <v>6.4001136585278805E-3</v>
      </c>
      <c r="BE21" s="21">
        <f t="shared" si="19"/>
        <v>5.8182851441162548E-3</v>
      </c>
      <c r="BF21" s="21">
        <f t="shared" si="19"/>
        <v>5.2893501310147762E-3</v>
      </c>
      <c r="BG21" s="21">
        <f t="shared" si="19"/>
        <v>4.808500119104343E-3</v>
      </c>
      <c r="BH21" s="21">
        <f t="shared" si="19"/>
        <v>4.3713637446403109E-3</v>
      </c>
      <c r="BI21" s="21">
        <f t="shared" si="19"/>
        <v>3.9739670405821012E-3</v>
      </c>
      <c r="BJ21" s="21">
        <f t="shared" si="19"/>
        <v>3.6126973096200906E-3</v>
      </c>
      <c r="BK21" s="21">
        <f t="shared" si="19"/>
        <v>3.2842702814728101E-3</v>
      </c>
      <c r="BL21" s="21">
        <f t="shared" si="19"/>
        <v>2.9857002558843723E-3</v>
      </c>
      <c r="BM21" s="21">
        <f t="shared" si="19"/>
        <v>2.7142729598948834E-3</v>
      </c>
      <c r="BN21" s="21">
        <f t="shared" si="19"/>
        <v>2.4675208726317125E-3</v>
      </c>
      <c r="BO21" s="21">
        <f t="shared" si="13"/>
        <v>2.2432007933015567E-3</v>
      </c>
      <c r="BP21" s="21">
        <f t="shared" si="13"/>
        <v>2.0392734484559606E-3</v>
      </c>
      <c r="BQ21" s="21">
        <f t="shared" si="13"/>
        <v>1.8538849531417822E-3</v>
      </c>
      <c r="BR21" s="21">
        <f t="shared" si="13"/>
        <v>1.6853499574016198E-3</v>
      </c>
      <c r="BS21" s="21">
        <f t="shared" si="13"/>
        <v>1.5321363249105634E-3</v>
      </c>
      <c r="BT21" s="21">
        <f t="shared" si="13"/>
        <v>1.3928512044641486E-3</v>
      </c>
      <c r="BU21" s="21">
        <f t="shared" si="13"/>
        <v>1.2662283676946804E-3</v>
      </c>
      <c r="BV21" s="21">
        <f t="shared" si="13"/>
        <v>1.1511166979042548E-3</v>
      </c>
      <c r="BW21" s="21">
        <f t="shared" si="13"/>
        <v>1.0464697253675043E-3</v>
      </c>
      <c r="BX21" s="21">
        <f t="shared" si="13"/>
        <v>9.513361139704584E-4</v>
      </c>
      <c r="BY21" s="21">
        <f t="shared" si="13"/>
        <v>8.648510127004167E-4</v>
      </c>
      <c r="BZ21" s="21">
        <f t="shared" si="13"/>
        <v>7.8622819336401516E-4</v>
      </c>
      <c r="CA21" s="21">
        <f t="shared" si="13"/>
        <v>7.1475290305819553E-4</v>
      </c>
      <c r="CB21" s="21">
        <f t="shared" si="13"/>
        <v>6.4977536641654132E-4</v>
      </c>
      <c r="CC21" s="21">
        <f t="shared" si="13"/>
        <v>5.9070487856049199E-4</v>
      </c>
      <c r="CD21" s="21">
        <f t="shared" si="13"/>
        <v>5.3700443505499279E-4</v>
      </c>
      <c r="CE21" s="21">
        <f t="shared" si="14"/>
        <v>4.8818585004999342E-4</v>
      </c>
      <c r="CF21" s="21">
        <f t="shared" si="14"/>
        <v>4.4380531822726677E-4</v>
      </c>
      <c r="CG21" s="21">
        <f t="shared" si="14"/>
        <v>4.0345938020660611E-4</v>
      </c>
      <c r="CH21" s="21">
        <f t="shared" si="14"/>
        <v>3.6678125473327814E-4</v>
      </c>
      <c r="CI21" s="21">
        <f t="shared" si="14"/>
        <v>3.3343750430298019E-4</v>
      </c>
      <c r="CJ21" s="21">
        <f t="shared" si="14"/>
        <v>3.0312500391180015E-4</v>
      </c>
      <c r="CK21" s="21">
        <f t="shared" si="14"/>
        <v>2.7556818537436372E-4</v>
      </c>
      <c r="CL21" s="21">
        <f t="shared" si="14"/>
        <v>2.5051653215851246E-4</v>
      </c>
      <c r="CM21" s="21">
        <f t="shared" si="14"/>
        <v>2.2774230196228408E-4</v>
      </c>
      <c r="CN21" s="21">
        <f t="shared" si="14"/>
        <v>2.0703845632934911E-4</v>
      </c>
      <c r="CO21" s="21">
        <f t="shared" si="14"/>
        <v>1.8821677848122645E-4</v>
      </c>
      <c r="CP21" s="21">
        <f t="shared" si="14"/>
        <v>1.711061622556604E-4</v>
      </c>
      <c r="CQ21" s="21">
        <f t="shared" si="14"/>
        <v>1.5555105659605491E-4</v>
      </c>
      <c r="CR21" s="21">
        <f t="shared" si="14"/>
        <v>1.4141005145095899E-4</v>
      </c>
      <c r="CS21" s="21">
        <f t="shared" si="14"/>
        <v>1.2855459222814453E-4</v>
      </c>
      <c r="CT21" s="21">
        <f t="shared" si="14"/>
        <v>1.1686781111649502E-4</v>
      </c>
      <c r="CU21" s="21">
        <f t="shared" si="15"/>
        <v>1.062434646513591E-4</v>
      </c>
      <c r="CV21" s="21">
        <f t="shared" si="12"/>
        <v>9.6584967864871916E-5</v>
      </c>
      <c r="CW21" s="21">
        <f t="shared" si="12"/>
        <v>8.7804516240792642E-5</v>
      </c>
      <c r="CX21" s="21">
        <f t="shared" si="12"/>
        <v>7.982228749162966E-5</v>
      </c>
      <c r="CY21" s="21">
        <f t="shared" si="12"/>
        <v>7.2565715901481509E-5</v>
      </c>
      <c r="CZ21" s="21">
        <f t="shared" si="12"/>
        <v>6.5968832637710464E-5</v>
      </c>
      <c r="DA21" s="21">
        <f t="shared" si="12"/>
        <v>5.997166603428223E-5</v>
      </c>
      <c r="DB21" s="21">
        <f t="shared" si="12"/>
        <v>5.4519696394802018E-5</v>
      </c>
      <c r="DC21" s="21">
        <f t="shared" si="12"/>
        <v>4.9563360358910924E-5</v>
      </c>
      <c r="DD21" s="21">
        <f t="shared" si="12"/>
        <v>4.5057600326282662E-5</v>
      </c>
    </row>
    <row r="22" spans="2:108">
      <c r="B22" s="22">
        <f t="shared" si="9"/>
        <v>31</v>
      </c>
      <c r="C22" s="21">
        <f t="shared" si="6"/>
        <v>1</v>
      </c>
      <c r="D22" s="21">
        <f t="shared" si="6"/>
        <v>0.90909090909090906</v>
      </c>
      <c r="E22" s="21">
        <f t="shared" si="16"/>
        <v>0.82644628099173545</v>
      </c>
      <c r="F22" s="21">
        <f t="shared" si="16"/>
        <v>0.75131480090157754</v>
      </c>
      <c r="G22" s="21">
        <f t="shared" si="16"/>
        <v>0.68301345536507052</v>
      </c>
      <c r="H22" s="21">
        <f t="shared" si="16"/>
        <v>0.62092132305915493</v>
      </c>
      <c r="I22" s="21">
        <f t="shared" si="16"/>
        <v>0.56447393005377722</v>
      </c>
      <c r="J22" s="21">
        <f t="shared" si="16"/>
        <v>0.51315811823070645</v>
      </c>
      <c r="K22" s="21">
        <f t="shared" si="16"/>
        <v>0.46650738020973315</v>
      </c>
      <c r="L22" s="21">
        <f t="shared" si="16"/>
        <v>0.42409761837248466</v>
      </c>
      <c r="M22" s="21">
        <f t="shared" si="16"/>
        <v>0.38554328942953148</v>
      </c>
      <c r="N22" s="21">
        <f t="shared" si="16"/>
        <v>0.3504938994813922</v>
      </c>
      <c r="O22" s="21">
        <f t="shared" si="16"/>
        <v>0.31863081771035656</v>
      </c>
      <c r="P22" s="21">
        <f t="shared" si="16"/>
        <v>0.28966437973668779</v>
      </c>
      <c r="Q22" s="21">
        <f t="shared" si="16"/>
        <v>0.26333125430607973</v>
      </c>
      <c r="R22" s="21">
        <f t="shared" si="16"/>
        <v>0.23939204936916339</v>
      </c>
      <c r="S22" s="21">
        <f t="shared" si="17"/>
        <v>0.21762913579014853</v>
      </c>
      <c r="T22" s="21">
        <f t="shared" si="17"/>
        <v>0.19784466890013502</v>
      </c>
      <c r="U22" s="21">
        <f t="shared" si="17"/>
        <v>0.17985878990921364</v>
      </c>
      <c r="V22" s="21">
        <f t="shared" si="17"/>
        <v>0.16350799082655781</v>
      </c>
      <c r="W22" s="21">
        <f t="shared" si="17"/>
        <v>0.14864362802414349</v>
      </c>
      <c r="X22" s="21">
        <f t="shared" si="17"/>
        <v>0.13513057093103953</v>
      </c>
      <c r="Y22" s="21">
        <f t="shared" si="17"/>
        <v>0.12284597357367227</v>
      </c>
      <c r="Z22" s="21">
        <f t="shared" si="17"/>
        <v>0.11167815779424752</v>
      </c>
      <c r="AA22" s="21">
        <f t="shared" si="17"/>
        <v>0.10152559799477048</v>
      </c>
      <c r="AB22" s="21">
        <f t="shared" si="17"/>
        <v>9.2295998177064048E-2</v>
      </c>
      <c r="AC22" s="21">
        <f t="shared" si="17"/>
        <v>8.3905452888240042E-2</v>
      </c>
      <c r="AD22" s="21">
        <f t="shared" si="17"/>
        <v>7.6277684443854576E-2</v>
      </c>
      <c r="AE22" s="21">
        <f t="shared" si="17"/>
        <v>6.9343349494413245E-2</v>
      </c>
      <c r="AF22" s="21">
        <f t="shared" si="17"/>
        <v>6.3039408631284766E-2</v>
      </c>
      <c r="AG22" s="21">
        <f t="shared" si="17"/>
        <v>5.7308553301167964E-2</v>
      </c>
      <c r="AH22" s="21">
        <f t="shared" si="17"/>
        <v>5.2098684819243603E-2</v>
      </c>
      <c r="AI22" s="21">
        <f t="shared" si="18"/>
        <v>4.7362440744766907E-2</v>
      </c>
      <c r="AJ22" s="21">
        <f t="shared" si="18"/>
        <v>4.3056764313424457E-2</v>
      </c>
      <c r="AK22" s="21">
        <f t="shared" si="18"/>
        <v>3.9142513012204054E-2</v>
      </c>
      <c r="AL22" s="21">
        <f t="shared" si="18"/>
        <v>3.5584102738367311E-2</v>
      </c>
      <c r="AM22" s="21">
        <f t="shared" si="18"/>
        <v>3.2349184307606652E-2</v>
      </c>
      <c r="AN22" s="21">
        <f t="shared" si="18"/>
        <v>2.94083493705515E-2</v>
      </c>
      <c r="AO22" s="21">
        <f t="shared" si="18"/>
        <v>2.6734863064137721E-2</v>
      </c>
      <c r="AP22" s="21">
        <f t="shared" si="18"/>
        <v>2.4304420967397926E-2</v>
      </c>
      <c r="AQ22" s="21">
        <f t="shared" si="18"/>
        <v>2.2094928152179935E-2</v>
      </c>
      <c r="AR22" s="21">
        <f t="shared" si="18"/>
        <v>2.0086298320163575E-2</v>
      </c>
      <c r="AS22" s="21">
        <f t="shared" si="18"/>
        <v>1.8260271200148705E-2</v>
      </c>
      <c r="AT22" s="21">
        <f t="shared" si="18"/>
        <v>1.6600246545589729E-2</v>
      </c>
      <c r="AU22" s="21">
        <f t="shared" si="18"/>
        <v>1.5091133223263388E-2</v>
      </c>
      <c r="AV22" s="21">
        <f t="shared" si="18"/>
        <v>1.3719212021148534E-2</v>
      </c>
      <c r="AW22" s="21">
        <f t="shared" si="18"/>
        <v>1.2472010928316847E-2</v>
      </c>
      <c r="AX22" s="21">
        <f t="shared" si="18"/>
        <v>1.1338191753015316E-2</v>
      </c>
      <c r="AY22" s="21">
        <f t="shared" si="19"/>
        <v>1.0307447048195742E-2</v>
      </c>
      <c r="AZ22" s="21">
        <f t="shared" si="19"/>
        <v>9.3704064074506734E-3</v>
      </c>
      <c r="BA22" s="21">
        <f t="shared" si="19"/>
        <v>8.5185512795006111E-3</v>
      </c>
      <c r="BB22" s="21">
        <f t="shared" si="19"/>
        <v>7.744137526818737E-3</v>
      </c>
      <c r="BC22" s="21">
        <f t="shared" si="19"/>
        <v>7.0401250243806697E-3</v>
      </c>
      <c r="BD22" s="21">
        <f t="shared" si="19"/>
        <v>6.4001136585278805E-3</v>
      </c>
      <c r="BE22" s="21">
        <f t="shared" si="19"/>
        <v>5.8182851441162548E-3</v>
      </c>
      <c r="BF22" s="21">
        <f t="shared" si="19"/>
        <v>5.2893501310147762E-3</v>
      </c>
      <c r="BG22" s="21">
        <f t="shared" si="19"/>
        <v>4.808500119104343E-3</v>
      </c>
      <c r="BH22" s="21">
        <f t="shared" si="19"/>
        <v>4.3713637446403109E-3</v>
      </c>
      <c r="BI22" s="21">
        <f t="shared" si="19"/>
        <v>3.9739670405821012E-3</v>
      </c>
      <c r="BJ22" s="21">
        <f t="shared" si="19"/>
        <v>3.6126973096200906E-3</v>
      </c>
      <c r="BK22" s="21">
        <f t="shared" si="19"/>
        <v>3.2842702814728101E-3</v>
      </c>
      <c r="BL22" s="21">
        <f t="shared" si="19"/>
        <v>2.9857002558843723E-3</v>
      </c>
      <c r="BM22" s="21">
        <f t="shared" si="19"/>
        <v>2.7142729598948834E-3</v>
      </c>
      <c r="BN22" s="21">
        <f t="shared" si="19"/>
        <v>2.4675208726317125E-3</v>
      </c>
      <c r="BO22" s="21">
        <f t="shared" si="13"/>
        <v>2.2432007933015567E-3</v>
      </c>
      <c r="BP22" s="21">
        <f t="shared" si="13"/>
        <v>2.0392734484559606E-3</v>
      </c>
      <c r="BQ22" s="21">
        <f t="shared" si="13"/>
        <v>1.8538849531417822E-3</v>
      </c>
      <c r="BR22" s="21">
        <f t="shared" si="13"/>
        <v>1.6853499574016198E-3</v>
      </c>
      <c r="BS22" s="21">
        <f t="shared" si="13"/>
        <v>1.5321363249105634E-3</v>
      </c>
      <c r="BT22" s="21">
        <f t="shared" si="13"/>
        <v>1.3928512044641486E-3</v>
      </c>
      <c r="BU22" s="21">
        <f t="shared" si="13"/>
        <v>1.2662283676946804E-3</v>
      </c>
      <c r="BV22" s="21">
        <f t="shared" si="13"/>
        <v>1.1511166979042548E-3</v>
      </c>
      <c r="BW22" s="21">
        <f t="shared" si="13"/>
        <v>1.0464697253675043E-3</v>
      </c>
      <c r="BX22" s="21">
        <f t="shared" si="13"/>
        <v>9.513361139704584E-4</v>
      </c>
      <c r="BY22" s="21">
        <f t="shared" si="13"/>
        <v>8.648510127004167E-4</v>
      </c>
      <c r="BZ22" s="21">
        <f t="shared" si="13"/>
        <v>7.8622819336401516E-4</v>
      </c>
      <c r="CA22" s="21">
        <f t="shared" si="13"/>
        <v>7.1475290305819553E-4</v>
      </c>
      <c r="CB22" s="21">
        <f t="shared" si="13"/>
        <v>6.4977536641654132E-4</v>
      </c>
      <c r="CC22" s="21">
        <f t="shared" si="13"/>
        <v>5.9070487856049199E-4</v>
      </c>
      <c r="CD22" s="21">
        <f t="shared" si="13"/>
        <v>5.3700443505499279E-4</v>
      </c>
      <c r="CE22" s="21">
        <f t="shared" si="14"/>
        <v>4.8818585004999342E-4</v>
      </c>
      <c r="CF22" s="21">
        <f t="shared" si="14"/>
        <v>4.4380531822726677E-4</v>
      </c>
      <c r="CG22" s="21">
        <f t="shared" si="14"/>
        <v>4.0345938020660611E-4</v>
      </c>
      <c r="CH22" s="21">
        <f t="shared" si="14"/>
        <v>3.6678125473327814E-4</v>
      </c>
      <c r="CI22" s="21">
        <f t="shared" si="14"/>
        <v>3.3343750430298019E-4</v>
      </c>
      <c r="CJ22" s="21">
        <f t="shared" si="14"/>
        <v>3.0312500391180015E-4</v>
      </c>
      <c r="CK22" s="21">
        <f t="shared" si="14"/>
        <v>2.7556818537436372E-4</v>
      </c>
      <c r="CL22" s="21">
        <f t="shared" si="14"/>
        <v>2.5051653215851246E-4</v>
      </c>
      <c r="CM22" s="21">
        <f t="shared" si="14"/>
        <v>2.2774230196228408E-4</v>
      </c>
      <c r="CN22" s="21">
        <f t="shared" si="14"/>
        <v>2.0703845632934911E-4</v>
      </c>
      <c r="CO22" s="21">
        <f t="shared" si="14"/>
        <v>1.8821677848122645E-4</v>
      </c>
      <c r="CP22" s="21">
        <f t="shared" si="14"/>
        <v>1.711061622556604E-4</v>
      </c>
      <c r="CQ22" s="21">
        <f t="shared" si="14"/>
        <v>1.5555105659605491E-4</v>
      </c>
      <c r="CR22" s="21">
        <f t="shared" si="14"/>
        <v>1.4141005145095899E-4</v>
      </c>
      <c r="CS22" s="21">
        <f t="shared" si="14"/>
        <v>1.2855459222814453E-4</v>
      </c>
      <c r="CT22" s="21">
        <f t="shared" si="14"/>
        <v>1.1686781111649502E-4</v>
      </c>
      <c r="CU22" s="21">
        <f t="shared" si="15"/>
        <v>1.062434646513591E-4</v>
      </c>
      <c r="CV22" s="21">
        <f t="shared" si="12"/>
        <v>9.6584967864871916E-5</v>
      </c>
      <c r="CW22" s="21">
        <f t="shared" si="12"/>
        <v>8.7804516240792642E-5</v>
      </c>
      <c r="CX22" s="21">
        <f t="shared" si="12"/>
        <v>7.982228749162966E-5</v>
      </c>
      <c r="CY22" s="21">
        <f t="shared" si="12"/>
        <v>7.2565715901481509E-5</v>
      </c>
      <c r="CZ22" s="21">
        <f t="shared" si="12"/>
        <v>6.5968832637710464E-5</v>
      </c>
      <c r="DA22" s="21">
        <f t="shared" si="12"/>
        <v>5.997166603428223E-5</v>
      </c>
      <c r="DB22" s="21">
        <f t="shared" si="12"/>
        <v>5.4519696394802018E-5</v>
      </c>
      <c r="DC22" s="21">
        <f t="shared" si="12"/>
        <v>4.9563360358910924E-5</v>
      </c>
      <c r="DD22" s="21">
        <f t="shared" si="12"/>
        <v>4.5057600326282662E-5</v>
      </c>
    </row>
    <row r="23" spans="2:108">
      <c r="B23" s="22">
        <f t="shared" si="9"/>
        <v>32</v>
      </c>
      <c r="C23" s="21">
        <f t="shared" si="6"/>
        <v>1</v>
      </c>
      <c r="D23" s="21">
        <f t="shared" si="6"/>
        <v>0.90909090909090906</v>
      </c>
      <c r="E23" s="21">
        <f t="shared" si="16"/>
        <v>0.82644628099173545</v>
      </c>
      <c r="F23" s="21">
        <f t="shared" si="16"/>
        <v>0.75131480090157754</v>
      </c>
      <c r="G23" s="21">
        <f t="shared" si="16"/>
        <v>0.68301345536507052</v>
      </c>
      <c r="H23" s="21">
        <f t="shared" si="16"/>
        <v>0.62092132305915493</v>
      </c>
      <c r="I23" s="21">
        <f t="shared" si="16"/>
        <v>0.56447393005377722</v>
      </c>
      <c r="J23" s="21">
        <f t="shared" si="16"/>
        <v>0.51315811823070645</v>
      </c>
      <c r="K23" s="21">
        <f t="shared" si="16"/>
        <v>0.46650738020973315</v>
      </c>
      <c r="L23" s="21">
        <f t="shared" si="16"/>
        <v>0.42409761837248466</v>
      </c>
      <c r="M23" s="21">
        <f t="shared" si="16"/>
        <v>0.38554328942953148</v>
      </c>
      <c r="N23" s="21">
        <f t="shared" si="16"/>
        <v>0.3504938994813922</v>
      </c>
      <c r="O23" s="21">
        <f t="shared" si="16"/>
        <v>0.31863081771035656</v>
      </c>
      <c r="P23" s="21">
        <f t="shared" si="16"/>
        <v>0.28966437973668779</v>
      </c>
      <c r="Q23" s="21">
        <f t="shared" si="16"/>
        <v>0.26333125430607973</v>
      </c>
      <c r="R23" s="21">
        <f t="shared" si="16"/>
        <v>0.23939204936916339</v>
      </c>
      <c r="S23" s="21">
        <f t="shared" si="17"/>
        <v>0.21762913579014853</v>
      </c>
      <c r="T23" s="21">
        <f t="shared" si="17"/>
        <v>0.19784466890013502</v>
      </c>
      <c r="U23" s="21">
        <f t="shared" si="17"/>
        <v>0.17985878990921364</v>
      </c>
      <c r="V23" s="21">
        <f t="shared" si="17"/>
        <v>0.16350799082655781</v>
      </c>
      <c r="W23" s="21">
        <f t="shared" si="17"/>
        <v>0.14864362802414349</v>
      </c>
      <c r="X23" s="21">
        <f t="shared" si="17"/>
        <v>0.13513057093103953</v>
      </c>
      <c r="Y23" s="21">
        <f t="shared" si="17"/>
        <v>0.12284597357367227</v>
      </c>
      <c r="Z23" s="21">
        <f t="shared" si="17"/>
        <v>0.11167815779424752</v>
      </c>
      <c r="AA23" s="21">
        <f t="shared" si="17"/>
        <v>0.10152559799477048</v>
      </c>
      <c r="AB23" s="21">
        <f t="shared" si="17"/>
        <v>9.2295998177064048E-2</v>
      </c>
      <c r="AC23" s="21">
        <f t="shared" si="17"/>
        <v>8.3905452888240042E-2</v>
      </c>
      <c r="AD23" s="21">
        <f t="shared" si="17"/>
        <v>7.6277684443854576E-2</v>
      </c>
      <c r="AE23" s="21">
        <f t="shared" si="17"/>
        <v>6.9343349494413245E-2</v>
      </c>
      <c r="AF23" s="21">
        <f t="shared" si="17"/>
        <v>6.3039408631284766E-2</v>
      </c>
      <c r="AG23" s="21">
        <f t="shared" si="17"/>
        <v>5.7308553301167964E-2</v>
      </c>
      <c r="AH23" s="21">
        <f t="shared" si="17"/>
        <v>5.2098684819243603E-2</v>
      </c>
      <c r="AI23" s="21">
        <f t="shared" si="18"/>
        <v>4.7362440744766907E-2</v>
      </c>
      <c r="AJ23" s="21">
        <f t="shared" si="18"/>
        <v>4.3056764313424457E-2</v>
      </c>
      <c r="AK23" s="21">
        <f t="shared" si="18"/>
        <v>3.9142513012204054E-2</v>
      </c>
      <c r="AL23" s="21">
        <f t="shared" si="18"/>
        <v>3.5584102738367311E-2</v>
      </c>
      <c r="AM23" s="21">
        <f t="shared" si="18"/>
        <v>3.2349184307606652E-2</v>
      </c>
      <c r="AN23" s="21">
        <f t="shared" si="18"/>
        <v>2.94083493705515E-2</v>
      </c>
      <c r="AO23" s="21">
        <f t="shared" si="18"/>
        <v>2.6734863064137721E-2</v>
      </c>
      <c r="AP23" s="21">
        <f t="shared" si="18"/>
        <v>2.4304420967397926E-2</v>
      </c>
      <c r="AQ23" s="21">
        <f t="shared" si="18"/>
        <v>2.2094928152179935E-2</v>
      </c>
      <c r="AR23" s="21">
        <f t="shared" si="18"/>
        <v>2.0086298320163575E-2</v>
      </c>
      <c r="AS23" s="21">
        <f t="shared" si="18"/>
        <v>1.8260271200148705E-2</v>
      </c>
      <c r="AT23" s="21">
        <f t="shared" si="18"/>
        <v>1.6600246545589729E-2</v>
      </c>
      <c r="AU23" s="21">
        <f t="shared" si="18"/>
        <v>1.5091133223263388E-2</v>
      </c>
      <c r="AV23" s="21">
        <f t="shared" si="18"/>
        <v>1.3719212021148534E-2</v>
      </c>
      <c r="AW23" s="21">
        <f t="shared" si="18"/>
        <v>1.2472010928316847E-2</v>
      </c>
      <c r="AX23" s="21">
        <f t="shared" si="18"/>
        <v>1.1338191753015316E-2</v>
      </c>
      <c r="AY23" s="21">
        <f t="shared" si="19"/>
        <v>1.0307447048195742E-2</v>
      </c>
      <c r="AZ23" s="21">
        <f t="shared" si="19"/>
        <v>9.3704064074506734E-3</v>
      </c>
      <c r="BA23" s="21">
        <f t="shared" si="19"/>
        <v>8.5185512795006111E-3</v>
      </c>
      <c r="BB23" s="21">
        <f t="shared" si="19"/>
        <v>7.744137526818737E-3</v>
      </c>
      <c r="BC23" s="21">
        <f t="shared" si="19"/>
        <v>7.0401250243806697E-3</v>
      </c>
      <c r="BD23" s="21">
        <f t="shared" si="19"/>
        <v>6.4001136585278805E-3</v>
      </c>
      <c r="BE23" s="21">
        <f t="shared" si="19"/>
        <v>5.8182851441162548E-3</v>
      </c>
      <c r="BF23" s="21">
        <f t="shared" si="19"/>
        <v>5.2893501310147762E-3</v>
      </c>
      <c r="BG23" s="21">
        <f t="shared" si="19"/>
        <v>4.808500119104343E-3</v>
      </c>
      <c r="BH23" s="21">
        <f t="shared" si="19"/>
        <v>4.3713637446403109E-3</v>
      </c>
      <c r="BI23" s="21">
        <f t="shared" si="19"/>
        <v>3.9739670405821012E-3</v>
      </c>
      <c r="BJ23" s="21">
        <f t="shared" si="19"/>
        <v>3.6126973096200906E-3</v>
      </c>
      <c r="BK23" s="21">
        <f t="shared" si="19"/>
        <v>3.2842702814728101E-3</v>
      </c>
      <c r="BL23" s="21">
        <f t="shared" si="19"/>
        <v>2.9857002558843723E-3</v>
      </c>
      <c r="BM23" s="21">
        <f t="shared" si="19"/>
        <v>2.7142729598948834E-3</v>
      </c>
      <c r="BN23" s="21">
        <f t="shared" si="19"/>
        <v>2.4675208726317125E-3</v>
      </c>
      <c r="BO23" s="21">
        <f t="shared" si="13"/>
        <v>2.2432007933015567E-3</v>
      </c>
      <c r="BP23" s="21">
        <f t="shared" si="13"/>
        <v>2.0392734484559606E-3</v>
      </c>
      <c r="BQ23" s="21">
        <f t="shared" si="13"/>
        <v>1.8538849531417822E-3</v>
      </c>
      <c r="BR23" s="21">
        <f t="shared" si="13"/>
        <v>1.6853499574016198E-3</v>
      </c>
      <c r="BS23" s="21">
        <f t="shared" si="13"/>
        <v>1.5321363249105634E-3</v>
      </c>
      <c r="BT23" s="21">
        <f t="shared" si="13"/>
        <v>1.3928512044641486E-3</v>
      </c>
      <c r="BU23" s="21">
        <f t="shared" si="13"/>
        <v>1.2662283676946804E-3</v>
      </c>
      <c r="BV23" s="21">
        <f t="shared" si="13"/>
        <v>1.1511166979042548E-3</v>
      </c>
      <c r="BW23" s="21">
        <f t="shared" si="13"/>
        <v>1.0464697253675043E-3</v>
      </c>
      <c r="BX23" s="21">
        <f t="shared" si="13"/>
        <v>9.513361139704584E-4</v>
      </c>
      <c r="BY23" s="21">
        <f t="shared" si="13"/>
        <v>8.648510127004167E-4</v>
      </c>
      <c r="BZ23" s="21">
        <f t="shared" si="13"/>
        <v>7.8622819336401516E-4</v>
      </c>
      <c r="CA23" s="21">
        <f t="shared" si="13"/>
        <v>7.1475290305819553E-4</v>
      </c>
      <c r="CB23" s="21">
        <f t="shared" si="13"/>
        <v>6.4977536641654132E-4</v>
      </c>
      <c r="CC23" s="21">
        <f t="shared" si="13"/>
        <v>5.9070487856049199E-4</v>
      </c>
      <c r="CD23" s="21">
        <f t="shared" si="13"/>
        <v>5.3700443505499279E-4</v>
      </c>
      <c r="CE23" s="21">
        <f t="shared" si="14"/>
        <v>4.8818585004999342E-4</v>
      </c>
      <c r="CF23" s="21">
        <f t="shared" si="14"/>
        <v>4.4380531822726677E-4</v>
      </c>
      <c r="CG23" s="21">
        <f t="shared" si="14"/>
        <v>4.0345938020660611E-4</v>
      </c>
      <c r="CH23" s="21">
        <f t="shared" si="14"/>
        <v>3.6678125473327814E-4</v>
      </c>
      <c r="CI23" s="21">
        <f t="shared" si="14"/>
        <v>3.3343750430298019E-4</v>
      </c>
      <c r="CJ23" s="21">
        <f t="shared" si="14"/>
        <v>3.0312500391180015E-4</v>
      </c>
      <c r="CK23" s="21">
        <f t="shared" si="14"/>
        <v>2.7556818537436372E-4</v>
      </c>
      <c r="CL23" s="21">
        <f t="shared" si="14"/>
        <v>2.5051653215851246E-4</v>
      </c>
      <c r="CM23" s="21">
        <f t="shared" si="14"/>
        <v>2.2774230196228408E-4</v>
      </c>
      <c r="CN23" s="21">
        <f t="shared" si="14"/>
        <v>2.0703845632934911E-4</v>
      </c>
      <c r="CO23" s="21">
        <f t="shared" si="14"/>
        <v>1.8821677848122645E-4</v>
      </c>
      <c r="CP23" s="21">
        <f t="shared" si="14"/>
        <v>1.711061622556604E-4</v>
      </c>
      <c r="CQ23" s="21">
        <f t="shared" si="14"/>
        <v>1.5555105659605491E-4</v>
      </c>
      <c r="CR23" s="21">
        <f t="shared" si="14"/>
        <v>1.4141005145095899E-4</v>
      </c>
      <c r="CS23" s="21">
        <f t="shared" si="14"/>
        <v>1.2855459222814453E-4</v>
      </c>
      <c r="CT23" s="21">
        <f t="shared" si="14"/>
        <v>1.1686781111649502E-4</v>
      </c>
      <c r="CU23" s="21">
        <f t="shared" si="15"/>
        <v>1.062434646513591E-4</v>
      </c>
      <c r="CV23" s="21">
        <f t="shared" si="12"/>
        <v>9.6584967864871916E-5</v>
      </c>
      <c r="CW23" s="21">
        <f t="shared" si="12"/>
        <v>8.7804516240792642E-5</v>
      </c>
      <c r="CX23" s="21">
        <f t="shared" si="12"/>
        <v>7.982228749162966E-5</v>
      </c>
      <c r="CY23" s="21">
        <f t="shared" si="12"/>
        <v>7.2565715901481509E-5</v>
      </c>
      <c r="CZ23" s="21">
        <f t="shared" si="12"/>
        <v>6.5968832637710464E-5</v>
      </c>
      <c r="DA23" s="21">
        <f t="shared" si="12"/>
        <v>5.997166603428223E-5</v>
      </c>
      <c r="DB23" s="21">
        <f t="shared" si="12"/>
        <v>5.4519696394802018E-5</v>
      </c>
      <c r="DC23" s="21">
        <f t="shared" si="12"/>
        <v>4.9563360358910924E-5</v>
      </c>
      <c r="DD23" s="21">
        <f t="shared" si="12"/>
        <v>4.5057600326282662E-5</v>
      </c>
    </row>
    <row r="24" spans="2:108">
      <c r="B24" s="22">
        <f t="shared" si="9"/>
        <v>33</v>
      </c>
      <c r="C24" s="21">
        <f t="shared" si="6"/>
        <v>1</v>
      </c>
      <c r="D24" s="21">
        <f t="shared" si="6"/>
        <v>0.90909090909090906</v>
      </c>
      <c r="E24" s="21">
        <f t="shared" si="16"/>
        <v>0.82644628099173545</v>
      </c>
      <c r="F24" s="21">
        <f t="shared" si="16"/>
        <v>0.75131480090157754</v>
      </c>
      <c r="G24" s="21">
        <f t="shared" si="16"/>
        <v>0.68301345536507052</v>
      </c>
      <c r="H24" s="21">
        <f t="shared" si="16"/>
        <v>0.62092132305915493</v>
      </c>
      <c r="I24" s="21">
        <f t="shared" si="16"/>
        <v>0.56447393005377722</v>
      </c>
      <c r="J24" s="21">
        <f t="shared" si="16"/>
        <v>0.51315811823070645</v>
      </c>
      <c r="K24" s="21">
        <f t="shared" si="16"/>
        <v>0.46650738020973315</v>
      </c>
      <c r="L24" s="21">
        <f t="shared" si="16"/>
        <v>0.42409761837248466</v>
      </c>
      <c r="M24" s="21">
        <f t="shared" si="16"/>
        <v>0.38554328942953148</v>
      </c>
      <c r="N24" s="21">
        <f t="shared" si="16"/>
        <v>0.3504938994813922</v>
      </c>
      <c r="O24" s="21">
        <f t="shared" si="16"/>
        <v>0.31863081771035656</v>
      </c>
      <c r="P24" s="21">
        <f t="shared" si="16"/>
        <v>0.28966437973668779</v>
      </c>
      <c r="Q24" s="21">
        <f t="shared" si="16"/>
        <v>0.26333125430607973</v>
      </c>
      <c r="R24" s="21">
        <f t="shared" si="16"/>
        <v>0.23939204936916339</v>
      </c>
      <c r="S24" s="21">
        <f t="shared" si="17"/>
        <v>0.21762913579014853</v>
      </c>
      <c r="T24" s="21">
        <f t="shared" si="17"/>
        <v>0.19784466890013502</v>
      </c>
      <c r="U24" s="21">
        <f t="shared" si="17"/>
        <v>0.17985878990921364</v>
      </c>
      <c r="V24" s="21">
        <f t="shared" si="17"/>
        <v>0.16350799082655781</v>
      </c>
      <c r="W24" s="21">
        <f t="shared" si="17"/>
        <v>0.14864362802414349</v>
      </c>
      <c r="X24" s="21">
        <f t="shared" si="17"/>
        <v>0.13513057093103953</v>
      </c>
      <c r="Y24" s="21">
        <f t="shared" si="17"/>
        <v>0.12284597357367227</v>
      </c>
      <c r="Z24" s="21">
        <f t="shared" si="17"/>
        <v>0.11167815779424752</v>
      </c>
      <c r="AA24" s="21">
        <f t="shared" si="17"/>
        <v>0.10152559799477048</v>
      </c>
      <c r="AB24" s="21">
        <f t="shared" si="17"/>
        <v>9.2295998177064048E-2</v>
      </c>
      <c r="AC24" s="21">
        <f t="shared" si="17"/>
        <v>8.3905452888240042E-2</v>
      </c>
      <c r="AD24" s="21">
        <f t="shared" si="17"/>
        <v>7.6277684443854576E-2</v>
      </c>
      <c r="AE24" s="21">
        <f t="shared" si="17"/>
        <v>6.9343349494413245E-2</v>
      </c>
      <c r="AF24" s="21">
        <f t="shared" si="17"/>
        <v>6.3039408631284766E-2</v>
      </c>
      <c r="AG24" s="21">
        <f t="shared" si="17"/>
        <v>5.7308553301167964E-2</v>
      </c>
      <c r="AH24" s="21">
        <f t="shared" si="17"/>
        <v>5.2098684819243603E-2</v>
      </c>
      <c r="AI24" s="21">
        <f t="shared" si="18"/>
        <v>4.7362440744766907E-2</v>
      </c>
      <c r="AJ24" s="21">
        <f t="shared" si="18"/>
        <v>4.3056764313424457E-2</v>
      </c>
      <c r="AK24" s="21">
        <f t="shared" si="18"/>
        <v>3.9142513012204054E-2</v>
      </c>
      <c r="AL24" s="21">
        <f t="shared" si="18"/>
        <v>3.5584102738367311E-2</v>
      </c>
      <c r="AM24" s="21">
        <f t="shared" si="18"/>
        <v>3.2349184307606652E-2</v>
      </c>
      <c r="AN24" s="21">
        <f t="shared" si="18"/>
        <v>2.94083493705515E-2</v>
      </c>
      <c r="AO24" s="21">
        <f t="shared" si="18"/>
        <v>2.6734863064137721E-2</v>
      </c>
      <c r="AP24" s="21">
        <f t="shared" si="18"/>
        <v>2.4304420967397926E-2</v>
      </c>
      <c r="AQ24" s="21">
        <f t="shared" si="18"/>
        <v>2.2094928152179935E-2</v>
      </c>
      <c r="AR24" s="21">
        <f t="shared" si="18"/>
        <v>2.0086298320163575E-2</v>
      </c>
      <c r="AS24" s="21">
        <f t="shared" si="18"/>
        <v>1.8260271200148705E-2</v>
      </c>
      <c r="AT24" s="21">
        <f t="shared" si="18"/>
        <v>1.6600246545589729E-2</v>
      </c>
      <c r="AU24" s="21">
        <f t="shared" si="18"/>
        <v>1.5091133223263388E-2</v>
      </c>
      <c r="AV24" s="21">
        <f t="shared" si="18"/>
        <v>1.3719212021148534E-2</v>
      </c>
      <c r="AW24" s="21">
        <f t="shared" si="18"/>
        <v>1.2472010928316847E-2</v>
      </c>
      <c r="AX24" s="21">
        <f t="shared" si="18"/>
        <v>1.1338191753015316E-2</v>
      </c>
      <c r="AY24" s="21">
        <f t="shared" si="19"/>
        <v>1.0307447048195742E-2</v>
      </c>
      <c r="AZ24" s="21">
        <f t="shared" si="19"/>
        <v>9.3704064074506734E-3</v>
      </c>
      <c r="BA24" s="21">
        <f t="shared" si="19"/>
        <v>8.5185512795006111E-3</v>
      </c>
      <c r="BB24" s="21">
        <f t="shared" si="19"/>
        <v>7.744137526818737E-3</v>
      </c>
      <c r="BC24" s="21">
        <f t="shared" si="19"/>
        <v>7.0401250243806697E-3</v>
      </c>
      <c r="BD24" s="21">
        <f t="shared" si="19"/>
        <v>6.4001136585278805E-3</v>
      </c>
      <c r="BE24" s="21">
        <f t="shared" si="19"/>
        <v>5.8182851441162548E-3</v>
      </c>
      <c r="BF24" s="21">
        <f t="shared" si="19"/>
        <v>5.2893501310147762E-3</v>
      </c>
      <c r="BG24" s="21">
        <f t="shared" si="19"/>
        <v>4.808500119104343E-3</v>
      </c>
      <c r="BH24" s="21">
        <f t="shared" si="19"/>
        <v>4.3713637446403109E-3</v>
      </c>
      <c r="BI24" s="21">
        <f t="shared" si="19"/>
        <v>3.9739670405821012E-3</v>
      </c>
      <c r="BJ24" s="21">
        <f t="shared" si="19"/>
        <v>3.6126973096200906E-3</v>
      </c>
      <c r="BK24" s="21">
        <f t="shared" si="19"/>
        <v>3.2842702814728101E-3</v>
      </c>
      <c r="BL24" s="21">
        <f t="shared" si="19"/>
        <v>2.9857002558843723E-3</v>
      </c>
      <c r="BM24" s="21">
        <f t="shared" si="19"/>
        <v>2.7142729598948834E-3</v>
      </c>
      <c r="BN24" s="21">
        <f t="shared" si="19"/>
        <v>2.4675208726317125E-3</v>
      </c>
      <c r="BO24" s="21">
        <f t="shared" si="13"/>
        <v>2.2432007933015567E-3</v>
      </c>
      <c r="BP24" s="21">
        <f t="shared" si="13"/>
        <v>2.0392734484559606E-3</v>
      </c>
      <c r="BQ24" s="21">
        <f t="shared" si="13"/>
        <v>1.8538849531417822E-3</v>
      </c>
      <c r="BR24" s="21">
        <f t="shared" si="13"/>
        <v>1.6853499574016198E-3</v>
      </c>
      <c r="BS24" s="21">
        <f t="shared" si="13"/>
        <v>1.5321363249105634E-3</v>
      </c>
      <c r="BT24" s="21">
        <f t="shared" si="13"/>
        <v>1.3928512044641486E-3</v>
      </c>
      <c r="BU24" s="21">
        <f t="shared" si="13"/>
        <v>1.2662283676946804E-3</v>
      </c>
      <c r="BV24" s="21">
        <f t="shared" si="13"/>
        <v>1.1511166979042548E-3</v>
      </c>
      <c r="BW24" s="21">
        <f t="shared" si="13"/>
        <v>1.0464697253675043E-3</v>
      </c>
      <c r="BX24" s="21">
        <f t="shared" si="13"/>
        <v>9.513361139704584E-4</v>
      </c>
      <c r="BY24" s="21">
        <f t="shared" si="13"/>
        <v>8.648510127004167E-4</v>
      </c>
      <c r="BZ24" s="21">
        <f t="shared" si="13"/>
        <v>7.8622819336401516E-4</v>
      </c>
      <c r="CA24" s="21">
        <f t="shared" si="13"/>
        <v>7.1475290305819553E-4</v>
      </c>
      <c r="CB24" s="21">
        <f t="shared" si="13"/>
        <v>6.4977536641654132E-4</v>
      </c>
      <c r="CC24" s="21">
        <f t="shared" si="13"/>
        <v>5.9070487856049199E-4</v>
      </c>
      <c r="CD24" s="21">
        <f t="shared" si="13"/>
        <v>5.3700443505499279E-4</v>
      </c>
      <c r="CE24" s="21">
        <f t="shared" si="14"/>
        <v>4.8818585004999342E-4</v>
      </c>
      <c r="CF24" s="21">
        <f t="shared" si="14"/>
        <v>4.4380531822726677E-4</v>
      </c>
      <c r="CG24" s="21">
        <f t="shared" si="14"/>
        <v>4.0345938020660611E-4</v>
      </c>
      <c r="CH24" s="21">
        <f t="shared" si="14"/>
        <v>3.6678125473327814E-4</v>
      </c>
      <c r="CI24" s="21">
        <f t="shared" si="14"/>
        <v>3.3343750430298019E-4</v>
      </c>
      <c r="CJ24" s="21">
        <f t="shared" si="14"/>
        <v>3.0312500391180015E-4</v>
      </c>
      <c r="CK24" s="21">
        <f t="shared" si="14"/>
        <v>2.7556818537436372E-4</v>
      </c>
      <c r="CL24" s="21">
        <f t="shared" si="14"/>
        <v>2.5051653215851246E-4</v>
      </c>
      <c r="CM24" s="21">
        <f t="shared" si="14"/>
        <v>2.2774230196228408E-4</v>
      </c>
      <c r="CN24" s="21">
        <f t="shared" si="14"/>
        <v>2.0703845632934911E-4</v>
      </c>
      <c r="CO24" s="21">
        <f t="shared" si="14"/>
        <v>1.8821677848122645E-4</v>
      </c>
      <c r="CP24" s="21">
        <f t="shared" si="14"/>
        <v>1.711061622556604E-4</v>
      </c>
      <c r="CQ24" s="21">
        <f t="shared" si="14"/>
        <v>1.5555105659605491E-4</v>
      </c>
      <c r="CR24" s="21">
        <f t="shared" si="14"/>
        <v>1.4141005145095899E-4</v>
      </c>
      <c r="CS24" s="21">
        <f t="shared" si="14"/>
        <v>1.2855459222814453E-4</v>
      </c>
      <c r="CT24" s="21">
        <f t="shared" si="14"/>
        <v>1.1686781111649502E-4</v>
      </c>
      <c r="CU24" s="21">
        <f t="shared" si="15"/>
        <v>1.062434646513591E-4</v>
      </c>
      <c r="CV24" s="21">
        <f t="shared" si="12"/>
        <v>9.6584967864871916E-5</v>
      </c>
      <c r="CW24" s="21">
        <f t="shared" si="12"/>
        <v>8.7804516240792642E-5</v>
      </c>
      <c r="CX24" s="21">
        <f t="shared" si="12"/>
        <v>7.982228749162966E-5</v>
      </c>
      <c r="CY24" s="21">
        <f t="shared" si="12"/>
        <v>7.2565715901481509E-5</v>
      </c>
      <c r="CZ24" s="21">
        <f t="shared" si="12"/>
        <v>6.5968832637710464E-5</v>
      </c>
      <c r="DA24" s="21">
        <f t="shared" si="12"/>
        <v>5.997166603428223E-5</v>
      </c>
      <c r="DB24" s="21">
        <f t="shared" si="12"/>
        <v>5.4519696394802018E-5</v>
      </c>
      <c r="DC24" s="21">
        <f t="shared" si="12"/>
        <v>4.9563360358910924E-5</v>
      </c>
      <c r="DD24" s="21">
        <f t="shared" si="12"/>
        <v>4.5057600326282662E-5</v>
      </c>
    </row>
    <row r="25" spans="2:108">
      <c r="B25" s="22">
        <f t="shared" si="9"/>
        <v>34</v>
      </c>
      <c r="C25" s="21">
        <f t="shared" si="6"/>
        <v>1</v>
      </c>
      <c r="D25" s="21">
        <f t="shared" si="6"/>
        <v>0.90909090909090906</v>
      </c>
      <c r="E25" s="21">
        <f t="shared" si="16"/>
        <v>0.82644628099173545</v>
      </c>
      <c r="F25" s="21">
        <f t="shared" si="16"/>
        <v>0.75131480090157754</v>
      </c>
      <c r="G25" s="21">
        <f t="shared" si="16"/>
        <v>0.68301345536507052</v>
      </c>
      <c r="H25" s="21">
        <f t="shared" si="16"/>
        <v>0.62092132305915493</v>
      </c>
      <c r="I25" s="21">
        <f t="shared" si="16"/>
        <v>0.56447393005377722</v>
      </c>
      <c r="J25" s="21">
        <f t="shared" si="16"/>
        <v>0.51315811823070645</v>
      </c>
      <c r="K25" s="21">
        <f t="shared" si="16"/>
        <v>0.46650738020973315</v>
      </c>
      <c r="L25" s="21">
        <f t="shared" si="16"/>
        <v>0.42409761837248466</v>
      </c>
      <c r="M25" s="21">
        <f t="shared" si="16"/>
        <v>0.38554328942953148</v>
      </c>
      <c r="N25" s="21">
        <f t="shared" si="16"/>
        <v>0.3504938994813922</v>
      </c>
      <c r="O25" s="21">
        <f t="shared" si="16"/>
        <v>0.31863081771035656</v>
      </c>
      <c r="P25" s="21">
        <f t="shared" si="16"/>
        <v>0.28966437973668779</v>
      </c>
      <c r="Q25" s="21">
        <f t="shared" si="16"/>
        <v>0.26333125430607973</v>
      </c>
      <c r="R25" s="21">
        <f t="shared" si="16"/>
        <v>0.23939204936916339</v>
      </c>
      <c r="S25" s="21">
        <f t="shared" si="17"/>
        <v>0.21762913579014853</v>
      </c>
      <c r="T25" s="21">
        <f t="shared" si="17"/>
        <v>0.19784466890013502</v>
      </c>
      <c r="U25" s="21">
        <f t="shared" si="17"/>
        <v>0.17985878990921364</v>
      </c>
      <c r="V25" s="21">
        <f t="shared" si="17"/>
        <v>0.16350799082655781</v>
      </c>
      <c r="W25" s="21">
        <f t="shared" si="17"/>
        <v>0.14864362802414349</v>
      </c>
      <c r="X25" s="21">
        <f t="shared" si="17"/>
        <v>0.13513057093103953</v>
      </c>
      <c r="Y25" s="21">
        <f t="shared" si="17"/>
        <v>0.12284597357367227</v>
      </c>
      <c r="Z25" s="21">
        <f t="shared" si="17"/>
        <v>0.11167815779424752</v>
      </c>
      <c r="AA25" s="21">
        <f t="shared" si="17"/>
        <v>0.10152559799477048</v>
      </c>
      <c r="AB25" s="21">
        <f t="shared" si="17"/>
        <v>9.2295998177064048E-2</v>
      </c>
      <c r="AC25" s="21">
        <f t="shared" si="17"/>
        <v>8.3905452888240042E-2</v>
      </c>
      <c r="AD25" s="21">
        <f t="shared" si="17"/>
        <v>7.6277684443854576E-2</v>
      </c>
      <c r="AE25" s="21">
        <f t="shared" si="17"/>
        <v>6.9343349494413245E-2</v>
      </c>
      <c r="AF25" s="21">
        <f t="shared" si="17"/>
        <v>6.3039408631284766E-2</v>
      </c>
      <c r="AG25" s="21">
        <f t="shared" si="17"/>
        <v>5.7308553301167964E-2</v>
      </c>
      <c r="AH25" s="21">
        <f t="shared" si="17"/>
        <v>5.2098684819243603E-2</v>
      </c>
      <c r="AI25" s="21">
        <f t="shared" si="18"/>
        <v>4.7362440744766907E-2</v>
      </c>
      <c r="AJ25" s="21">
        <f t="shared" si="18"/>
        <v>4.3056764313424457E-2</v>
      </c>
      <c r="AK25" s="21">
        <f t="shared" si="18"/>
        <v>3.9142513012204054E-2</v>
      </c>
      <c r="AL25" s="21">
        <f t="shared" si="18"/>
        <v>3.5584102738367311E-2</v>
      </c>
      <c r="AM25" s="21">
        <f t="shared" si="18"/>
        <v>3.2349184307606652E-2</v>
      </c>
      <c r="AN25" s="21">
        <f t="shared" si="18"/>
        <v>2.94083493705515E-2</v>
      </c>
      <c r="AO25" s="21">
        <f t="shared" si="18"/>
        <v>2.6734863064137721E-2</v>
      </c>
      <c r="AP25" s="21">
        <f t="shared" si="18"/>
        <v>2.4304420967397926E-2</v>
      </c>
      <c r="AQ25" s="21">
        <f t="shared" si="18"/>
        <v>2.2094928152179935E-2</v>
      </c>
      <c r="AR25" s="21">
        <f t="shared" si="18"/>
        <v>2.0086298320163575E-2</v>
      </c>
      <c r="AS25" s="21">
        <f t="shared" si="18"/>
        <v>1.8260271200148705E-2</v>
      </c>
      <c r="AT25" s="21">
        <f t="shared" si="18"/>
        <v>1.6600246545589729E-2</v>
      </c>
      <c r="AU25" s="21">
        <f t="shared" si="18"/>
        <v>1.5091133223263388E-2</v>
      </c>
      <c r="AV25" s="21">
        <f t="shared" si="18"/>
        <v>1.3719212021148534E-2</v>
      </c>
      <c r="AW25" s="21">
        <f t="shared" si="18"/>
        <v>1.2472010928316847E-2</v>
      </c>
      <c r="AX25" s="21">
        <f t="shared" si="18"/>
        <v>1.1338191753015316E-2</v>
      </c>
      <c r="AY25" s="21">
        <f t="shared" si="19"/>
        <v>1.0307447048195742E-2</v>
      </c>
      <c r="AZ25" s="21">
        <f t="shared" si="19"/>
        <v>9.3704064074506734E-3</v>
      </c>
      <c r="BA25" s="21">
        <f t="shared" si="19"/>
        <v>8.5185512795006111E-3</v>
      </c>
      <c r="BB25" s="21">
        <f t="shared" si="19"/>
        <v>7.744137526818737E-3</v>
      </c>
      <c r="BC25" s="21">
        <f t="shared" si="19"/>
        <v>7.0401250243806697E-3</v>
      </c>
      <c r="BD25" s="21">
        <f t="shared" si="19"/>
        <v>6.4001136585278805E-3</v>
      </c>
      <c r="BE25" s="21">
        <f t="shared" si="19"/>
        <v>5.8182851441162548E-3</v>
      </c>
      <c r="BF25" s="21">
        <f t="shared" si="19"/>
        <v>5.2893501310147762E-3</v>
      </c>
      <c r="BG25" s="21">
        <f t="shared" si="19"/>
        <v>4.808500119104343E-3</v>
      </c>
      <c r="BH25" s="21">
        <f t="shared" si="19"/>
        <v>4.3713637446403109E-3</v>
      </c>
      <c r="BI25" s="21">
        <f t="shared" si="19"/>
        <v>3.9739670405821012E-3</v>
      </c>
      <c r="BJ25" s="21">
        <f t="shared" si="19"/>
        <v>3.6126973096200906E-3</v>
      </c>
      <c r="BK25" s="21">
        <f t="shared" si="19"/>
        <v>3.2842702814728101E-3</v>
      </c>
      <c r="BL25" s="21">
        <f t="shared" si="19"/>
        <v>2.9857002558843723E-3</v>
      </c>
      <c r="BM25" s="21">
        <f t="shared" si="19"/>
        <v>2.7142729598948834E-3</v>
      </c>
      <c r="BN25" s="21">
        <f t="shared" si="19"/>
        <v>2.4675208726317125E-3</v>
      </c>
      <c r="BO25" s="21">
        <f t="shared" si="13"/>
        <v>2.2432007933015567E-3</v>
      </c>
      <c r="BP25" s="21">
        <f t="shared" si="13"/>
        <v>2.0392734484559606E-3</v>
      </c>
      <c r="BQ25" s="21">
        <f t="shared" si="13"/>
        <v>1.8538849531417822E-3</v>
      </c>
      <c r="BR25" s="21">
        <f t="shared" si="13"/>
        <v>1.6853499574016198E-3</v>
      </c>
      <c r="BS25" s="21">
        <f t="shared" si="13"/>
        <v>1.5321363249105634E-3</v>
      </c>
      <c r="BT25" s="21">
        <f t="shared" si="13"/>
        <v>1.3928512044641486E-3</v>
      </c>
      <c r="BU25" s="21">
        <f t="shared" si="13"/>
        <v>1.2662283676946804E-3</v>
      </c>
      <c r="BV25" s="21">
        <f t="shared" si="13"/>
        <v>1.1511166979042548E-3</v>
      </c>
      <c r="BW25" s="21">
        <f t="shared" si="13"/>
        <v>1.0464697253675043E-3</v>
      </c>
      <c r="BX25" s="21">
        <f t="shared" si="13"/>
        <v>9.513361139704584E-4</v>
      </c>
      <c r="BY25" s="21">
        <f t="shared" si="13"/>
        <v>8.648510127004167E-4</v>
      </c>
      <c r="BZ25" s="21">
        <f t="shared" si="13"/>
        <v>7.8622819336401516E-4</v>
      </c>
      <c r="CA25" s="21">
        <f t="shared" si="13"/>
        <v>7.1475290305819553E-4</v>
      </c>
      <c r="CB25" s="21">
        <f t="shared" si="13"/>
        <v>6.4977536641654132E-4</v>
      </c>
      <c r="CC25" s="21">
        <f t="shared" si="13"/>
        <v>5.9070487856049199E-4</v>
      </c>
      <c r="CD25" s="21">
        <f t="shared" si="13"/>
        <v>5.3700443505499279E-4</v>
      </c>
      <c r="CE25" s="21">
        <f t="shared" si="14"/>
        <v>4.8818585004999342E-4</v>
      </c>
      <c r="CF25" s="21">
        <f t="shared" si="14"/>
        <v>4.4380531822726677E-4</v>
      </c>
      <c r="CG25" s="21">
        <f t="shared" si="14"/>
        <v>4.0345938020660611E-4</v>
      </c>
      <c r="CH25" s="21">
        <f t="shared" si="14"/>
        <v>3.6678125473327814E-4</v>
      </c>
      <c r="CI25" s="21">
        <f t="shared" si="14"/>
        <v>3.3343750430298019E-4</v>
      </c>
      <c r="CJ25" s="21">
        <f t="shared" si="14"/>
        <v>3.0312500391180015E-4</v>
      </c>
      <c r="CK25" s="21">
        <f t="shared" si="14"/>
        <v>2.7556818537436372E-4</v>
      </c>
      <c r="CL25" s="21">
        <f t="shared" si="14"/>
        <v>2.5051653215851246E-4</v>
      </c>
      <c r="CM25" s="21">
        <f t="shared" si="14"/>
        <v>2.2774230196228408E-4</v>
      </c>
      <c r="CN25" s="21">
        <f t="shared" si="14"/>
        <v>2.0703845632934911E-4</v>
      </c>
      <c r="CO25" s="21">
        <f t="shared" si="14"/>
        <v>1.8821677848122645E-4</v>
      </c>
      <c r="CP25" s="21">
        <f t="shared" si="14"/>
        <v>1.711061622556604E-4</v>
      </c>
      <c r="CQ25" s="21">
        <f t="shared" si="14"/>
        <v>1.5555105659605491E-4</v>
      </c>
      <c r="CR25" s="21">
        <f t="shared" si="14"/>
        <v>1.4141005145095899E-4</v>
      </c>
      <c r="CS25" s="21">
        <f t="shared" si="14"/>
        <v>1.2855459222814453E-4</v>
      </c>
      <c r="CT25" s="21">
        <f t="shared" si="14"/>
        <v>1.1686781111649502E-4</v>
      </c>
      <c r="CU25" s="21">
        <f t="shared" si="15"/>
        <v>1.062434646513591E-4</v>
      </c>
      <c r="CV25" s="21">
        <f t="shared" si="12"/>
        <v>9.6584967864871916E-5</v>
      </c>
      <c r="CW25" s="21">
        <f t="shared" si="12"/>
        <v>8.7804516240792642E-5</v>
      </c>
      <c r="CX25" s="21">
        <f t="shared" si="12"/>
        <v>7.982228749162966E-5</v>
      </c>
      <c r="CY25" s="21">
        <f t="shared" si="12"/>
        <v>7.2565715901481509E-5</v>
      </c>
      <c r="CZ25" s="21">
        <f t="shared" si="12"/>
        <v>6.5968832637710464E-5</v>
      </c>
      <c r="DA25" s="21">
        <f t="shared" si="12"/>
        <v>5.997166603428223E-5</v>
      </c>
      <c r="DB25" s="21">
        <f t="shared" si="12"/>
        <v>5.4519696394802018E-5</v>
      </c>
      <c r="DC25" s="21">
        <f t="shared" si="12"/>
        <v>4.9563360358910924E-5</v>
      </c>
      <c r="DD25" s="21">
        <f t="shared" si="12"/>
        <v>4.5057600326282662E-5</v>
      </c>
    </row>
    <row r="26" spans="2:108">
      <c r="B26" s="22">
        <f t="shared" si="9"/>
        <v>35</v>
      </c>
      <c r="C26" s="21">
        <f t="shared" si="6"/>
        <v>1</v>
      </c>
      <c r="D26" s="21">
        <f t="shared" si="6"/>
        <v>0.90909090909090906</v>
      </c>
      <c r="E26" s="21">
        <f t="shared" si="16"/>
        <v>0.82644628099173545</v>
      </c>
      <c r="F26" s="21">
        <f t="shared" si="16"/>
        <v>0.75131480090157754</v>
      </c>
      <c r="G26" s="21">
        <f t="shared" si="16"/>
        <v>0.68301345536507052</v>
      </c>
      <c r="H26" s="21">
        <f t="shared" si="16"/>
        <v>0.62092132305915493</v>
      </c>
      <c r="I26" s="21">
        <f t="shared" si="16"/>
        <v>0.56447393005377722</v>
      </c>
      <c r="J26" s="21">
        <f t="shared" si="16"/>
        <v>0.51315811823070645</v>
      </c>
      <c r="K26" s="21">
        <f t="shared" si="16"/>
        <v>0.46650738020973315</v>
      </c>
      <c r="L26" s="21">
        <f t="shared" si="16"/>
        <v>0.42409761837248466</v>
      </c>
      <c r="M26" s="21">
        <f t="shared" si="16"/>
        <v>0.38554328942953148</v>
      </c>
      <c r="N26" s="21">
        <f t="shared" si="16"/>
        <v>0.3504938994813922</v>
      </c>
      <c r="O26" s="21">
        <f t="shared" si="16"/>
        <v>0.31863081771035656</v>
      </c>
      <c r="P26" s="21">
        <f t="shared" si="16"/>
        <v>0.28966437973668779</v>
      </c>
      <c r="Q26" s="21">
        <f t="shared" si="16"/>
        <v>0.26333125430607973</v>
      </c>
      <c r="R26" s="21">
        <f t="shared" si="16"/>
        <v>0.23939204936916339</v>
      </c>
      <c r="S26" s="21">
        <f>(1+$B$2)^(-S$3)</f>
        <v>0.21762913579014853</v>
      </c>
      <c r="T26" s="21">
        <f>(1+$B$2)^(-T$3)</f>
        <v>0.19784466890013502</v>
      </c>
      <c r="U26" s="21">
        <f>(1+$B$2)^(-U$3)</f>
        <v>0.17985878990921364</v>
      </c>
      <c r="V26" s="21">
        <f>(1+$B$2)^(-V$3)</f>
        <v>0.16350799082655781</v>
      </c>
      <c r="W26" s="21">
        <f>(1+$B$2)^(-W$3)</f>
        <v>0.14864362802414349</v>
      </c>
      <c r="X26" s="21">
        <f t="shared" si="17"/>
        <v>0.13513057093103953</v>
      </c>
      <c r="Y26" s="21">
        <f t="shared" si="17"/>
        <v>0.12284597357367227</v>
      </c>
      <c r="Z26" s="21">
        <f t="shared" si="17"/>
        <v>0.11167815779424752</v>
      </c>
      <c r="AA26" s="21">
        <f t="shared" si="17"/>
        <v>0.10152559799477048</v>
      </c>
      <c r="AB26" s="21">
        <f t="shared" si="17"/>
        <v>9.2295998177064048E-2</v>
      </c>
      <c r="AC26" s="21">
        <f t="shared" si="17"/>
        <v>8.3905452888240042E-2</v>
      </c>
      <c r="AD26" s="21">
        <f t="shared" si="17"/>
        <v>7.6277684443854576E-2</v>
      </c>
      <c r="AE26" s="21">
        <f t="shared" si="17"/>
        <v>6.9343349494413245E-2</v>
      </c>
      <c r="AF26" s="21">
        <f t="shared" si="17"/>
        <v>6.3039408631284766E-2</v>
      </c>
      <c r="AG26" s="21">
        <f t="shared" si="17"/>
        <v>5.7308553301167964E-2</v>
      </c>
      <c r="AH26" s="21">
        <f t="shared" si="17"/>
        <v>5.2098684819243603E-2</v>
      </c>
      <c r="AI26" s="21">
        <f t="shared" si="18"/>
        <v>4.7362440744766907E-2</v>
      </c>
      <c r="AJ26" s="21">
        <f t="shared" si="18"/>
        <v>4.3056764313424457E-2</v>
      </c>
      <c r="AK26" s="21">
        <f t="shared" si="18"/>
        <v>3.9142513012204054E-2</v>
      </c>
      <c r="AL26" s="21">
        <f t="shared" si="18"/>
        <v>3.5584102738367311E-2</v>
      </c>
      <c r="AM26" s="21">
        <f t="shared" si="18"/>
        <v>3.2349184307606652E-2</v>
      </c>
      <c r="AN26" s="21">
        <f t="shared" si="18"/>
        <v>2.94083493705515E-2</v>
      </c>
      <c r="AO26" s="21">
        <f t="shared" si="18"/>
        <v>2.6734863064137721E-2</v>
      </c>
      <c r="AP26" s="21">
        <f t="shared" si="18"/>
        <v>2.4304420967397926E-2</v>
      </c>
      <c r="AQ26" s="21">
        <f t="shared" si="18"/>
        <v>2.2094928152179935E-2</v>
      </c>
      <c r="AR26" s="21">
        <f t="shared" si="18"/>
        <v>2.0086298320163575E-2</v>
      </c>
      <c r="AS26" s="21">
        <f t="shared" si="18"/>
        <v>1.8260271200148705E-2</v>
      </c>
      <c r="AT26" s="21">
        <f t="shared" si="18"/>
        <v>1.6600246545589729E-2</v>
      </c>
      <c r="AU26" s="21">
        <f t="shared" si="18"/>
        <v>1.5091133223263388E-2</v>
      </c>
      <c r="AV26" s="21">
        <f t="shared" si="18"/>
        <v>1.3719212021148534E-2</v>
      </c>
      <c r="AW26" s="21">
        <f t="shared" si="18"/>
        <v>1.2472010928316847E-2</v>
      </c>
      <c r="AX26" s="21">
        <f t="shared" si="18"/>
        <v>1.1338191753015316E-2</v>
      </c>
      <c r="AY26" s="21">
        <f t="shared" si="19"/>
        <v>1.0307447048195742E-2</v>
      </c>
      <c r="AZ26" s="21">
        <f t="shared" si="19"/>
        <v>9.3704064074506734E-3</v>
      </c>
      <c r="BA26" s="21">
        <f t="shared" si="19"/>
        <v>8.5185512795006111E-3</v>
      </c>
      <c r="BB26" s="21">
        <f t="shared" si="19"/>
        <v>7.744137526818737E-3</v>
      </c>
      <c r="BC26" s="21">
        <f t="shared" si="19"/>
        <v>7.0401250243806697E-3</v>
      </c>
      <c r="BD26" s="21">
        <f t="shared" si="19"/>
        <v>6.4001136585278805E-3</v>
      </c>
      <c r="BE26" s="21">
        <f t="shared" si="19"/>
        <v>5.8182851441162548E-3</v>
      </c>
      <c r="BF26" s="21">
        <f t="shared" si="19"/>
        <v>5.2893501310147762E-3</v>
      </c>
      <c r="BG26" s="21">
        <f t="shared" si="19"/>
        <v>4.808500119104343E-3</v>
      </c>
      <c r="BH26" s="21">
        <f t="shared" si="19"/>
        <v>4.3713637446403109E-3</v>
      </c>
      <c r="BI26" s="21">
        <f t="shared" si="19"/>
        <v>3.9739670405821012E-3</v>
      </c>
      <c r="BJ26" s="21">
        <f t="shared" si="19"/>
        <v>3.6126973096200906E-3</v>
      </c>
      <c r="BK26" s="21">
        <f t="shared" si="19"/>
        <v>3.2842702814728101E-3</v>
      </c>
      <c r="BL26" s="21">
        <f t="shared" si="19"/>
        <v>2.9857002558843723E-3</v>
      </c>
      <c r="BM26" s="21">
        <f t="shared" si="19"/>
        <v>2.7142729598948834E-3</v>
      </c>
      <c r="BN26" s="21">
        <f t="shared" si="19"/>
        <v>2.4675208726317125E-3</v>
      </c>
      <c r="BO26" s="21">
        <f t="shared" si="13"/>
        <v>2.2432007933015567E-3</v>
      </c>
      <c r="BP26" s="21">
        <f t="shared" si="13"/>
        <v>2.0392734484559606E-3</v>
      </c>
      <c r="BQ26" s="21">
        <f t="shared" si="13"/>
        <v>1.8538849531417822E-3</v>
      </c>
      <c r="BR26" s="21">
        <f t="shared" si="13"/>
        <v>1.6853499574016198E-3</v>
      </c>
      <c r="BS26" s="21">
        <f t="shared" si="13"/>
        <v>1.5321363249105634E-3</v>
      </c>
      <c r="BT26" s="21">
        <f t="shared" si="13"/>
        <v>1.3928512044641486E-3</v>
      </c>
      <c r="BU26" s="21">
        <f t="shared" si="13"/>
        <v>1.2662283676946804E-3</v>
      </c>
      <c r="BV26" s="21">
        <f t="shared" si="13"/>
        <v>1.1511166979042548E-3</v>
      </c>
      <c r="BW26" s="21">
        <f t="shared" si="13"/>
        <v>1.0464697253675043E-3</v>
      </c>
      <c r="BX26" s="21">
        <f t="shared" si="13"/>
        <v>9.513361139704584E-4</v>
      </c>
      <c r="BY26" s="21">
        <f t="shared" si="13"/>
        <v>8.648510127004167E-4</v>
      </c>
      <c r="BZ26" s="21">
        <f t="shared" si="13"/>
        <v>7.8622819336401516E-4</v>
      </c>
      <c r="CA26" s="21">
        <f t="shared" si="13"/>
        <v>7.1475290305819553E-4</v>
      </c>
      <c r="CB26" s="21">
        <f t="shared" si="13"/>
        <v>6.4977536641654132E-4</v>
      </c>
      <c r="CC26" s="21">
        <f t="shared" si="13"/>
        <v>5.9070487856049199E-4</v>
      </c>
      <c r="CD26" s="21">
        <f t="shared" si="13"/>
        <v>5.3700443505499279E-4</v>
      </c>
      <c r="CE26" s="21">
        <f t="shared" si="14"/>
        <v>4.8818585004999342E-4</v>
      </c>
      <c r="CF26" s="21">
        <f t="shared" si="14"/>
        <v>4.4380531822726677E-4</v>
      </c>
      <c r="CG26" s="21">
        <f t="shared" si="14"/>
        <v>4.0345938020660611E-4</v>
      </c>
      <c r="CH26" s="21">
        <f t="shared" si="14"/>
        <v>3.6678125473327814E-4</v>
      </c>
      <c r="CI26" s="21">
        <f t="shared" si="14"/>
        <v>3.3343750430298019E-4</v>
      </c>
      <c r="CJ26" s="21">
        <f t="shared" si="14"/>
        <v>3.0312500391180015E-4</v>
      </c>
      <c r="CK26" s="21">
        <f t="shared" si="14"/>
        <v>2.7556818537436372E-4</v>
      </c>
      <c r="CL26" s="21">
        <f t="shared" si="14"/>
        <v>2.5051653215851246E-4</v>
      </c>
      <c r="CM26" s="21">
        <f t="shared" si="14"/>
        <v>2.2774230196228408E-4</v>
      </c>
      <c r="CN26" s="21">
        <f t="shared" si="14"/>
        <v>2.0703845632934911E-4</v>
      </c>
      <c r="CO26" s="21">
        <f t="shared" si="14"/>
        <v>1.8821677848122645E-4</v>
      </c>
      <c r="CP26" s="21">
        <f t="shared" si="14"/>
        <v>1.711061622556604E-4</v>
      </c>
      <c r="CQ26" s="21">
        <f t="shared" si="14"/>
        <v>1.5555105659605491E-4</v>
      </c>
      <c r="CR26" s="21">
        <f t="shared" si="14"/>
        <v>1.4141005145095899E-4</v>
      </c>
      <c r="CS26" s="21">
        <f t="shared" si="14"/>
        <v>1.2855459222814453E-4</v>
      </c>
      <c r="CT26" s="21">
        <f t="shared" si="14"/>
        <v>1.1686781111649502E-4</v>
      </c>
      <c r="CU26" s="21">
        <f t="shared" si="15"/>
        <v>1.062434646513591E-4</v>
      </c>
      <c r="CV26" s="21">
        <f t="shared" si="12"/>
        <v>9.6584967864871916E-5</v>
      </c>
      <c r="CW26" s="21">
        <f t="shared" si="12"/>
        <v>8.7804516240792642E-5</v>
      </c>
      <c r="CX26" s="21">
        <f t="shared" si="12"/>
        <v>7.982228749162966E-5</v>
      </c>
      <c r="CY26" s="21">
        <f t="shared" si="12"/>
        <v>7.2565715901481509E-5</v>
      </c>
      <c r="CZ26" s="21">
        <f t="shared" si="12"/>
        <v>6.5968832637710464E-5</v>
      </c>
      <c r="DA26" s="21">
        <f t="shared" si="12"/>
        <v>5.997166603428223E-5</v>
      </c>
      <c r="DB26" s="21">
        <f t="shared" si="12"/>
        <v>5.4519696394802018E-5</v>
      </c>
      <c r="DC26" s="21">
        <f t="shared" si="12"/>
        <v>4.9563360358910924E-5</v>
      </c>
      <c r="DD26" s="21">
        <f t="shared" si="12"/>
        <v>4.5057600326282662E-5</v>
      </c>
    </row>
    <row r="27" spans="2:108">
      <c r="B27" s="22">
        <f t="shared" si="9"/>
        <v>36</v>
      </c>
      <c r="C27" s="21">
        <f t="shared" ref="C27:C58" si="20">(1+$B$2)^(-C$3)</f>
        <v>1</v>
      </c>
      <c r="D27" s="21">
        <f t="shared" ref="D27:S42" si="21">(1+$B$2)^(-D$3)</f>
        <v>0.90909090909090906</v>
      </c>
      <c r="E27" s="21">
        <f t="shared" si="21"/>
        <v>0.82644628099173545</v>
      </c>
      <c r="F27" s="21">
        <f t="shared" si="21"/>
        <v>0.75131480090157754</v>
      </c>
      <c r="G27" s="21">
        <f t="shared" si="21"/>
        <v>0.68301345536507052</v>
      </c>
      <c r="H27" s="21">
        <f t="shared" si="21"/>
        <v>0.62092132305915493</v>
      </c>
      <c r="I27" s="21">
        <f t="shared" si="21"/>
        <v>0.56447393005377722</v>
      </c>
      <c r="J27" s="21">
        <f t="shared" si="21"/>
        <v>0.51315811823070645</v>
      </c>
      <c r="K27" s="21">
        <f t="shared" si="21"/>
        <v>0.46650738020973315</v>
      </c>
      <c r="L27" s="21">
        <f t="shared" si="21"/>
        <v>0.42409761837248466</v>
      </c>
      <c r="M27" s="21">
        <f t="shared" si="21"/>
        <v>0.38554328942953148</v>
      </c>
      <c r="N27" s="21">
        <f t="shared" si="21"/>
        <v>0.3504938994813922</v>
      </c>
      <c r="O27" s="21">
        <f t="shared" si="21"/>
        <v>0.31863081771035656</v>
      </c>
      <c r="P27" s="21">
        <f t="shared" si="21"/>
        <v>0.28966437973668779</v>
      </c>
      <c r="Q27" s="21">
        <f t="shared" si="21"/>
        <v>0.26333125430607973</v>
      </c>
      <c r="R27" s="21">
        <f t="shared" si="21"/>
        <v>0.23939204936916339</v>
      </c>
      <c r="S27" s="21">
        <f t="shared" si="21"/>
        <v>0.21762913579014853</v>
      </c>
      <c r="T27" s="21">
        <f t="shared" ref="T27:W41" si="22">(1+$B$2)^(-T$3)</f>
        <v>0.19784466890013502</v>
      </c>
      <c r="U27" s="21">
        <f t="shared" si="22"/>
        <v>0.17985878990921364</v>
      </c>
      <c r="V27" s="21">
        <f t="shared" si="22"/>
        <v>0.16350799082655781</v>
      </c>
      <c r="W27" s="21">
        <f t="shared" si="22"/>
        <v>0.14864362802414349</v>
      </c>
      <c r="X27" s="21">
        <f t="shared" si="17"/>
        <v>0.13513057093103953</v>
      </c>
      <c r="Y27" s="21">
        <f t="shared" si="17"/>
        <v>0.12284597357367227</v>
      </c>
      <c r="Z27" s="21">
        <f t="shared" si="17"/>
        <v>0.11167815779424752</v>
      </c>
      <c r="AA27" s="21">
        <f t="shared" si="17"/>
        <v>0.10152559799477048</v>
      </c>
      <c r="AB27" s="21">
        <f t="shared" si="17"/>
        <v>9.2295998177064048E-2</v>
      </c>
      <c r="AC27" s="21">
        <f t="shared" si="17"/>
        <v>8.3905452888240042E-2</v>
      </c>
      <c r="AD27" s="21">
        <f t="shared" si="17"/>
        <v>7.6277684443854576E-2</v>
      </c>
      <c r="AE27" s="21">
        <f t="shared" si="17"/>
        <v>6.9343349494413245E-2</v>
      </c>
      <c r="AF27" s="21">
        <f t="shared" si="17"/>
        <v>6.3039408631284766E-2</v>
      </c>
      <c r="AG27" s="21">
        <f t="shared" si="17"/>
        <v>5.7308553301167964E-2</v>
      </c>
      <c r="AH27" s="21">
        <f t="shared" si="17"/>
        <v>5.2098684819243603E-2</v>
      </c>
      <c r="AI27" s="21">
        <f t="shared" si="18"/>
        <v>4.7362440744766907E-2</v>
      </c>
      <c r="AJ27" s="21">
        <f t="shared" si="18"/>
        <v>4.3056764313424457E-2</v>
      </c>
      <c r="AK27" s="21">
        <f t="shared" si="18"/>
        <v>3.9142513012204054E-2</v>
      </c>
      <c r="AL27" s="21">
        <f t="shared" si="18"/>
        <v>3.5584102738367311E-2</v>
      </c>
      <c r="AM27" s="21">
        <f t="shared" si="18"/>
        <v>3.2349184307606652E-2</v>
      </c>
      <c r="AN27" s="21">
        <f t="shared" si="18"/>
        <v>2.94083493705515E-2</v>
      </c>
      <c r="AO27" s="21">
        <f t="shared" si="18"/>
        <v>2.6734863064137721E-2</v>
      </c>
      <c r="AP27" s="21">
        <f t="shared" si="18"/>
        <v>2.4304420967397926E-2</v>
      </c>
      <c r="AQ27" s="21">
        <f t="shared" si="18"/>
        <v>2.2094928152179935E-2</v>
      </c>
      <c r="AR27" s="21">
        <f t="shared" si="18"/>
        <v>2.0086298320163575E-2</v>
      </c>
      <c r="AS27" s="21">
        <f t="shared" si="18"/>
        <v>1.8260271200148705E-2</v>
      </c>
      <c r="AT27" s="21">
        <f t="shared" si="18"/>
        <v>1.6600246545589729E-2</v>
      </c>
      <c r="AU27" s="21">
        <f t="shared" si="18"/>
        <v>1.5091133223263388E-2</v>
      </c>
      <c r="AV27" s="21">
        <f t="shared" si="18"/>
        <v>1.3719212021148534E-2</v>
      </c>
      <c r="AW27" s="21">
        <f t="shared" si="18"/>
        <v>1.2472010928316847E-2</v>
      </c>
      <c r="AX27" s="21">
        <f t="shared" si="18"/>
        <v>1.1338191753015316E-2</v>
      </c>
      <c r="AY27" s="21">
        <f t="shared" si="19"/>
        <v>1.0307447048195742E-2</v>
      </c>
      <c r="AZ27" s="21">
        <f t="shared" si="19"/>
        <v>9.3704064074506734E-3</v>
      </c>
      <c r="BA27" s="21">
        <f t="shared" si="19"/>
        <v>8.5185512795006111E-3</v>
      </c>
      <c r="BB27" s="21">
        <f t="shared" si="19"/>
        <v>7.744137526818737E-3</v>
      </c>
      <c r="BC27" s="21">
        <f t="shared" si="19"/>
        <v>7.0401250243806697E-3</v>
      </c>
      <c r="BD27" s="21">
        <f t="shared" si="19"/>
        <v>6.4001136585278805E-3</v>
      </c>
      <c r="BE27" s="21">
        <f t="shared" si="19"/>
        <v>5.8182851441162548E-3</v>
      </c>
      <c r="BF27" s="21">
        <f t="shared" si="19"/>
        <v>5.2893501310147762E-3</v>
      </c>
      <c r="BG27" s="21">
        <f t="shared" si="19"/>
        <v>4.808500119104343E-3</v>
      </c>
      <c r="BH27" s="21">
        <f t="shared" si="19"/>
        <v>4.3713637446403109E-3</v>
      </c>
      <c r="BI27" s="21">
        <f t="shared" si="19"/>
        <v>3.9739670405821012E-3</v>
      </c>
      <c r="BJ27" s="21">
        <f t="shared" si="19"/>
        <v>3.6126973096200906E-3</v>
      </c>
      <c r="BK27" s="21">
        <f t="shared" si="19"/>
        <v>3.2842702814728101E-3</v>
      </c>
      <c r="BL27" s="21">
        <f t="shared" si="19"/>
        <v>2.9857002558843723E-3</v>
      </c>
      <c r="BM27" s="21">
        <f t="shared" si="19"/>
        <v>2.7142729598948834E-3</v>
      </c>
      <c r="BN27" s="21">
        <f t="shared" si="19"/>
        <v>2.4675208726317125E-3</v>
      </c>
      <c r="BO27" s="21">
        <f t="shared" si="13"/>
        <v>2.2432007933015567E-3</v>
      </c>
      <c r="BP27" s="21">
        <f t="shared" si="13"/>
        <v>2.0392734484559606E-3</v>
      </c>
      <c r="BQ27" s="21">
        <f t="shared" si="13"/>
        <v>1.8538849531417822E-3</v>
      </c>
      <c r="BR27" s="21">
        <f t="shared" si="13"/>
        <v>1.6853499574016198E-3</v>
      </c>
      <c r="BS27" s="21">
        <f t="shared" si="13"/>
        <v>1.5321363249105634E-3</v>
      </c>
      <c r="BT27" s="21">
        <f t="shared" si="13"/>
        <v>1.3928512044641486E-3</v>
      </c>
      <c r="BU27" s="21">
        <f t="shared" si="13"/>
        <v>1.2662283676946804E-3</v>
      </c>
      <c r="BV27" s="21">
        <f t="shared" si="13"/>
        <v>1.1511166979042548E-3</v>
      </c>
      <c r="BW27" s="21">
        <f t="shared" si="13"/>
        <v>1.0464697253675043E-3</v>
      </c>
      <c r="BX27" s="21">
        <f t="shared" si="13"/>
        <v>9.513361139704584E-4</v>
      </c>
      <c r="BY27" s="21">
        <f t="shared" si="13"/>
        <v>8.648510127004167E-4</v>
      </c>
      <c r="BZ27" s="21">
        <f t="shared" si="13"/>
        <v>7.8622819336401516E-4</v>
      </c>
      <c r="CA27" s="21">
        <f t="shared" si="13"/>
        <v>7.1475290305819553E-4</v>
      </c>
      <c r="CB27" s="21">
        <f t="shared" si="13"/>
        <v>6.4977536641654132E-4</v>
      </c>
      <c r="CC27" s="21">
        <f t="shared" si="13"/>
        <v>5.9070487856049199E-4</v>
      </c>
      <c r="CD27" s="21">
        <f t="shared" si="13"/>
        <v>5.3700443505499279E-4</v>
      </c>
      <c r="CE27" s="21">
        <f t="shared" si="14"/>
        <v>4.8818585004999342E-4</v>
      </c>
      <c r="CF27" s="21">
        <f t="shared" si="14"/>
        <v>4.4380531822726677E-4</v>
      </c>
      <c r="CG27" s="21">
        <f t="shared" si="14"/>
        <v>4.0345938020660611E-4</v>
      </c>
      <c r="CH27" s="21">
        <f t="shared" si="14"/>
        <v>3.6678125473327814E-4</v>
      </c>
      <c r="CI27" s="21">
        <f t="shared" si="14"/>
        <v>3.3343750430298019E-4</v>
      </c>
      <c r="CJ27" s="21">
        <f t="shared" si="14"/>
        <v>3.0312500391180015E-4</v>
      </c>
      <c r="CK27" s="21">
        <f t="shared" si="14"/>
        <v>2.7556818537436372E-4</v>
      </c>
      <c r="CL27" s="21">
        <f t="shared" si="14"/>
        <v>2.5051653215851246E-4</v>
      </c>
      <c r="CM27" s="21">
        <f t="shared" si="14"/>
        <v>2.2774230196228408E-4</v>
      </c>
      <c r="CN27" s="21">
        <f t="shared" si="14"/>
        <v>2.0703845632934911E-4</v>
      </c>
      <c r="CO27" s="21">
        <f t="shared" si="14"/>
        <v>1.8821677848122645E-4</v>
      </c>
      <c r="CP27" s="21">
        <f t="shared" si="14"/>
        <v>1.711061622556604E-4</v>
      </c>
      <c r="CQ27" s="21">
        <f t="shared" si="14"/>
        <v>1.5555105659605491E-4</v>
      </c>
      <c r="CR27" s="21">
        <f t="shared" si="14"/>
        <v>1.4141005145095899E-4</v>
      </c>
      <c r="CS27" s="21">
        <f t="shared" si="14"/>
        <v>1.2855459222814453E-4</v>
      </c>
      <c r="CT27" s="21">
        <f t="shared" si="14"/>
        <v>1.1686781111649502E-4</v>
      </c>
      <c r="CU27" s="21">
        <f t="shared" si="15"/>
        <v>1.062434646513591E-4</v>
      </c>
      <c r="CV27" s="21">
        <f t="shared" si="12"/>
        <v>9.6584967864871916E-5</v>
      </c>
      <c r="CW27" s="21">
        <f t="shared" si="12"/>
        <v>8.7804516240792642E-5</v>
      </c>
      <c r="CX27" s="21">
        <f t="shared" si="12"/>
        <v>7.982228749162966E-5</v>
      </c>
      <c r="CY27" s="21">
        <f t="shared" si="12"/>
        <v>7.2565715901481509E-5</v>
      </c>
      <c r="CZ27" s="21">
        <f t="shared" si="12"/>
        <v>6.5968832637710464E-5</v>
      </c>
      <c r="DA27" s="21">
        <f t="shared" si="12"/>
        <v>5.997166603428223E-5</v>
      </c>
      <c r="DB27" s="21">
        <f t="shared" si="12"/>
        <v>5.4519696394802018E-5</v>
      </c>
      <c r="DC27" s="21">
        <f t="shared" si="12"/>
        <v>4.9563360358910924E-5</v>
      </c>
      <c r="DD27" s="21">
        <f t="shared" si="12"/>
        <v>4.5057600326282662E-5</v>
      </c>
    </row>
    <row r="28" spans="2:108">
      <c r="B28" s="22">
        <f t="shared" si="9"/>
        <v>37</v>
      </c>
      <c r="C28" s="21">
        <f t="shared" si="20"/>
        <v>1</v>
      </c>
      <c r="D28" s="21">
        <f t="shared" si="21"/>
        <v>0.90909090909090906</v>
      </c>
      <c r="E28" s="21">
        <f t="shared" si="21"/>
        <v>0.82644628099173545</v>
      </c>
      <c r="F28" s="21">
        <f t="shared" si="21"/>
        <v>0.75131480090157754</v>
      </c>
      <c r="G28" s="21">
        <f t="shared" si="21"/>
        <v>0.68301345536507052</v>
      </c>
      <c r="H28" s="21">
        <f t="shared" si="21"/>
        <v>0.62092132305915493</v>
      </c>
      <c r="I28" s="21">
        <f t="shared" si="21"/>
        <v>0.56447393005377722</v>
      </c>
      <c r="J28" s="21">
        <f t="shared" si="21"/>
        <v>0.51315811823070645</v>
      </c>
      <c r="K28" s="21">
        <f t="shared" si="21"/>
        <v>0.46650738020973315</v>
      </c>
      <c r="L28" s="21">
        <f t="shared" si="21"/>
        <v>0.42409761837248466</v>
      </c>
      <c r="M28" s="21">
        <f t="shared" si="21"/>
        <v>0.38554328942953148</v>
      </c>
      <c r="N28" s="21">
        <f t="shared" si="21"/>
        <v>0.3504938994813922</v>
      </c>
      <c r="O28" s="21">
        <f t="shared" si="21"/>
        <v>0.31863081771035656</v>
      </c>
      <c r="P28" s="21">
        <f t="shared" si="21"/>
        <v>0.28966437973668779</v>
      </c>
      <c r="Q28" s="21">
        <f t="shared" si="21"/>
        <v>0.26333125430607973</v>
      </c>
      <c r="R28" s="21">
        <f t="shared" si="21"/>
        <v>0.23939204936916339</v>
      </c>
      <c r="S28" s="21">
        <f t="shared" si="21"/>
        <v>0.21762913579014853</v>
      </c>
      <c r="T28" s="21">
        <f t="shared" si="22"/>
        <v>0.19784466890013502</v>
      </c>
      <c r="U28" s="21">
        <f t="shared" si="22"/>
        <v>0.17985878990921364</v>
      </c>
      <c r="V28" s="21">
        <f t="shared" si="22"/>
        <v>0.16350799082655781</v>
      </c>
      <c r="W28" s="21">
        <f t="shared" si="22"/>
        <v>0.14864362802414349</v>
      </c>
      <c r="X28" s="21">
        <f t="shared" si="17"/>
        <v>0.13513057093103953</v>
      </c>
      <c r="Y28" s="21">
        <f t="shared" si="17"/>
        <v>0.12284597357367227</v>
      </c>
      <c r="Z28" s="21">
        <f t="shared" si="17"/>
        <v>0.11167815779424752</v>
      </c>
      <c r="AA28" s="21">
        <f t="shared" si="17"/>
        <v>0.10152559799477048</v>
      </c>
      <c r="AB28" s="21">
        <f t="shared" si="17"/>
        <v>9.2295998177064048E-2</v>
      </c>
      <c r="AC28" s="21">
        <f t="shared" si="17"/>
        <v>8.3905452888240042E-2</v>
      </c>
      <c r="AD28" s="21">
        <f t="shared" si="17"/>
        <v>7.6277684443854576E-2</v>
      </c>
      <c r="AE28" s="21">
        <f t="shared" si="17"/>
        <v>6.9343349494413245E-2</v>
      </c>
      <c r="AF28" s="21">
        <f t="shared" si="17"/>
        <v>6.3039408631284766E-2</v>
      </c>
      <c r="AG28" s="21">
        <f t="shared" si="17"/>
        <v>5.7308553301167964E-2</v>
      </c>
      <c r="AH28" s="21">
        <f t="shared" si="17"/>
        <v>5.2098684819243603E-2</v>
      </c>
      <c r="AI28" s="21">
        <f t="shared" si="18"/>
        <v>4.7362440744766907E-2</v>
      </c>
      <c r="AJ28" s="21">
        <f t="shared" si="18"/>
        <v>4.3056764313424457E-2</v>
      </c>
      <c r="AK28" s="21">
        <f t="shared" si="18"/>
        <v>3.9142513012204054E-2</v>
      </c>
      <c r="AL28" s="21">
        <f t="shared" si="18"/>
        <v>3.5584102738367311E-2</v>
      </c>
      <c r="AM28" s="21">
        <f t="shared" si="18"/>
        <v>3.2349184307606652E-2</v>
      </c>
      <c r="AN28" s="21">
        <f t="shared" si="18"/>
        <v>2.94083493705515E-2</v>
      </c>
      <c r="AO28" s="21">
        <f t="shared" si="18"/>
        <v>2.6734863064137721E-2</v>
      </c>
      <c r="AP28" s="21">
        <f t="shared" si="18"/>
        <v>2.4304420967397926E-2</v>
      </c>
      <c r="AQ28" s="21">
        <f t="shared" si="18"/>
        <v>2.2094928152179935E-2</v>
      </c>
      <c r="AR28" s="21">
        <f t="shared" si="18"/>
        <v>2.0086298320163575E-2</v>
      </c>
      <c r="AS28" s="21">
        <f t="shared" si="18"/>
        <v>1.8260271200148705E-2</v>
      </c>
      <c r="AT28" s="21">
        <f t="shared" si="18"/>
        <v>1.6600246545589729E-2</v>
      </c>
      <c r="AU28" s="21">
        <f t="shared" si="18"/>
        <v>1.5091133223263388E-2</v>
      </c>
      <c r="AV28" s="21">
        <f t="shared" si="18"/>
        <v>1.3719212021148534E-2</v>
      </c>
      <c r="AW28" s="21">
        <f t="shared" si="18"/>
        <v>1.2472010928316847E-2</v>
      </c>
      <c r="AX28" s="21">
        <f t="shared" si="18"/>
        <v>1.1338191753015316E-2</v>
      </c>
      <c r="AY28" s="21">
        <f t="shared" si="19"/>
        <v>1.0307447048195742E-2</v>
      </c>
      <c r="AZ28" s="21">
        <f t="shared" si="19"/>
        <v>9.3704064074506734E-3</v>
      </c>
      <c r="BA28" s="21">
        <f t="shared" si="19"/>
        <v>8.5185512795006111E-3</v>
      </c>
      <c r="BB28" s="21">
        <f t="shared" si="19"/>
        <v>7.744137526818737E-3</v>
      </c>
      <c r="BC28" s="21">
        <f t="shared" si="19"/>
        <v>7.0401250243806697E-3</v>
      </c>
      <c r="BD28" s="21">
        <f t="shared" si="19"/>
        <v>6.4001136585278805E-3</v>
      </c>
      <c r="BE28" s="21">
        <f t="shared" si="19"/>
        <v>5.8182851441162548E-3</v>
      </c>
      <c r="BF28" s="21">
        <f t="shared" si="19"/>
        <v>5.2893501310147762E-3</v>
      </c>
      <c r="BG28" s="21">
        <f t="shared" si="19"/>
        <v>4.808500119104343E-3</v>
      </c>
      <c r="BH28" s="21">
        <f t="shared" si="19"/>
        <v>4.3713637446403109E-3</v>
      </c>
      <c r="BI28" s="21">
        <f t="shared" si="19"/>
        <v>3.9739670405821012E-3</v>
      </c>
      <c r="BJ28" s="21">
        <f t="shared" si="19"/>
        <v>3.6126973096200906E-3</v>
      </c>
      <c r="BK28" s="21">
        <f t="shared" si="19"/>
        <v>3.2842702814728101E-3</v>
      </c>
      <c r="BL28" s="21">
        <f t="shared" si="19"/>
        <v>2.9857002558843723E-3</v>
      </c>
      <c r="BM28" s="21">
        <f t="shared" si="19"/>
        <v>2.7142729598948834E-3</v>
      </c>
      <c r="BN28" s="21">
        <f t="shared" si="19"/>
        <v>2.4675208726317125E-3</v>
      </c>
      <c r="BO28" s="21">
        <f t="shared" si="13"/>
        <v>2.2432007933015567E-3</v>
      </c>
      <c r="BP28" s="21">
        <f t="shared" si="13"/>
        <v>2.0392734484559606E-3</v>
      </c>
      <c r="BQ28" s="21">
        <f t="shared" si="13"/>
        <v>1.8538849531417822E-3</v>
      </c>
      <c r="BR28" s="21">
        <f t="shared" si="13"/>
        <v>1.6853499574016198E-3</v>
      </c>
      <c r="BS28" s="21">
        <f t="shared" si="13"/>
        <v>1.5321363249105634E-3</v>
      </c>
      <c r="BT28" s="21">
        <f t="shared" si="13"/>
        <v>1.3928512044641486E-3</v>
      </c>
      <c r="BU28" s="21">
        <f t="shared" si="13"/>
        <v>1.2662283676946804E-3</v>
      </c>
      <c r="BV28" s="21">
        <f t="shared" si="13"/>
        <v>1.1511166979042548E-3</v>
      </c>
      <c r="BW28" s="21">
        <f t="shared" si="13"/>
        <v>1.0464697253675043E-3</v>
      </c>
      <c r="BX28" s="21">
        <f t="shared" si="13"/>
        <v>9.513361139704584E-4</v>
      </c>
      <c r="BY28" s="21">
        <f t="shared" si="13"/>
        <v>8.648510127004167E-4</v>
      </c>
      <c r="BZ28" s="21">
        <f t="shared" si="13"/>
        <v>7.8622819336401516E-4</v>
      </c>
      <c r="CA28" s="21">
        <f t="shared" si="13"/>
        <v>7.1475290305819553E-4</v>
      </c>
      <c r="CB28" s="21">
        <f t="shared" si="13"/>
        <v>6.4977536641654132E-4</v>
      </c>
      <c r="CC28" s="21">
        <f t="shared" si="13"/>
        <v>5.9070487856049199E-4</v>
      </c>
      <c r="CD28" s="21">
        <f t="shared" ref="CD28:CS44" si="23">(1+$B$2)^(-CD$3)</f>
        <v>5.3700443505499279E-4</v>
      </c>
      <c r="CE28" s="21">
        <f t="shared" si="23"/>
        <v>4.8818585004999342E-4</v>
      </c>
      <c r="CF28" s="21">
        <f t="shared" si="23"/>
        <v>4.4380531822726677E-4</v>
      </c>
      <c r="CG28" s="21">
        <f t="shared" si="23"/>
        <v>4.0345938020660611E-4</v>
      </c>
      <c r="CH28" s="21">
        <f t="shared" si="23"/>
        <v>3.6678125473327814E-4</v>
      </c>
      <c r="CI28" s="21">
        <f t="shared" si="23"/>
        <v>3.3343750430298019E-4</v>
      </c>
      <c r="CJ28" s="21">
        <f t="shared" si="23"/>
        <v>3.0312500391180015E-4</v>
      </c>
      <c r="CK28" s="21">
        <f t="shared" si="23"/>
        <v>2.7556818537436372E-4</v>
      </c>
      <c r="CL28" s="21">
        <f t="shared" si="23"/>
        <v>2.5051653215851246E-4</v>
      </c>
      <c r="CM28" s="21">
        <f t="shared" si="23"/>
        <v>2.2774230196228408E-4</v>
      </c>
      <c r="CN28" s="21">
        <f t="shared" si="23"/>
        <v>2.0703845632934911E-4</v>
      </c>
      <c r="CO28" s="21">
        <f t="shared" si="23"/>
        <v>1.8821677848122645E-4</v>
      </c>
      <c r="CP28" s="21">
        <f t="shared" si="23"/>
        <v>1.711061622556604E-4</v>
      </c>
      <c r="CQ28" s="21">
        <f t="shared" si="23"/>
        <v>1.5555105659605491E-4</v>
      </c>
      <c r="CR28" s="21">
        <f t="shared" si="23"/>
        <v>1.4141005145095899E-4</v>
      </c>
      <c r="CS28" s="21">
        <f t="shared" si="23"/>
        <v>1.2855459222814453E-4</v>
      </c>
      <c r="CT28" s="21">
        <f t="shared" si="14"/>
        <v>1.1686781111649502E-4</v>
      </c>
      <c r="CU28" s="21">
        <f t="shared" si="15"/>
        <v>1.062434646513591E-4</v>
      </c>
      <c r="CV28" s="21">
        <f t="shared" si="12"/>
        <v>9.6584967864871916E-5</v>
      </c>
      <c r="CW28" s="21">
        <f t="shared" si="12"/>
        <v>8.7804516240792642E-5</v>
      </c>
      <c r="CX28" s="21">
        <f t="shared" si="12"/>
        <v>7.982228749162966E-5</v>
      </c>
      <c r="CY28" s="21">
        <f t="shared" si="12"/>
        <v>7.2565715901481509E-5</v>
      </c>
      <c r="CZ28" s="21">
        <f t="shared" si="12"/>
        <v>6.5968832637710464E-5</v>
      </c>
      <c r="DA28" s="21">
        <f t="shared" si="12"/>
        <v>5.997166603428223E-5</v>
      </c>
      <c r="DB28" s="21">
        <f t="shared" si="12"/>
        <v>5.4519696394802018E-5</v>
      </c>
      <c r="DC28" s="21">
        <f t="shared" si="12"/>
        <v>4.9563360358910924E-5</v>
      </c>
      <c r="DD28" s="21">
        <f t="shared" si="12"/>
        <v>4.5057600326282662E-5</v>
      </c>
    </row>
    <row r="29" spans="2:108">
      <c r="B29" s="22">
        <f t="shared" si="9"/>
        <v>38</v>
      </c>
      <c r="C29" s="21">
        <f t="shared" si="20"/>
        <v>1</v>
      </c>
      <c r="D29" s="21">
        <f t="shared" si="21"/>
        <v>0.90909090909090906</v>
      </c>
      <c r="E29" s="21">
        <f t="shared" si="21"/>
        <v>0.82644628099173545</v>
      </c>
      <c r="F29" s="21">
        <f t="shared" si="21"/>
        <v>0.75131480090157754</v>
      </c>
      <c r="G29" s="21">
        <f t="shared" si="21"/>
        <v>0.68301345536507052</v>
      </c>
      <c r="H29" s="21">
        <f t="shared" si="21"/>
        <v>0.62092132305915493</v>
      </c>
      <c r="I29" s="21">
        <f t="shared" si="21"/>
        <v>0.56447393005377722</v>
      </c>
      <c r="J29" s="21">
        <f t="shared" si="21"/>
        <v>0.51315811823070645</v>
      </c>
      <c r="K29" s="21">
        <f t="shared" si="21"/>
        <v>0.46650738020973315</v>
      </c>
      <c r="L29" s="21">
        <f t="shared" si="21"/>
        <v>0.42409761837248466</v>
      </c>
      <c r="M29" s="21">
        <f t="shared" si="21"/>
        <v>0.38554328942953148</v>
      </c>
      <c r="N29" s="21">
        <f t="shared" si="21"/>
        <v>0.3504938994813922</v>
      </c>
      <c r="O29" s="21">
        <f t="shared" si="21"/>
        <v>0.31863081771035656</v>
      </c>
      <c r="P29" s="21">
        <f t="shared" si="21"/>
        <v>0.28966437973668779</v>
      </c>
      <c r="Q29" s="21">
        <f t="shared" si="21"/>
        <v>0.26333125430607973</v>
      </c>
      <c r="R29" s="21">
        <f t="shared" si="21"/>
        <v>0.23939204936916339</v>
      </c>
      <c r="S29" s="21">
        <f t="shared" si="21"/>
        <v>0.21762913579014853</v>
      </c>
      <c r="T29" s="21">
        <f t="shared" si="22"/>
        <v>0.19784466890013502</v>
      </c>
      <c r="U29" s="21">
        <f t="shared" si="22"/>
        <v>0.17985878990921364</v>
      </c>
      <c r="V29" s="21">
        <f t="shared" si="22"/>
        <v>0.16350799082655781</v>
      </c>
      <c r="W29" s="21">
        <f t="shared" si="22"/>
        <v>0.14864362802414349</v>
      </c>
      <c r="X29" s="21">
        <f t="shared" si="17"/>
        <v>0.13513057093103953</v>
      </c>
      <c r="Y29" s="21">
        <f t="shared" si="17"/>
        <v>0.12284597357367227</v>
      </c>
      <c r="Z29" s="21">
        <f t="shared" si="17"/>
        <v>0.11167815779424752</v>
      </c>
      <c r="AA29" s="21">
        <f t="shared" si="17"/>
        <v>0.10152559799477048</v>
      </c>
      <c r="AB29" s="21">
        <f t="shared" si="17"/>
        <v>9.2295998177064048E-2</v>
      </c>
      <c r="AC29" s="21">
        <f t="shared" si="17"/>
        <v>8.3905452888240042E-2</v>
      </c>
      <c r="AD29" s="21">
        <f t="shared" si="17"/>
        <v>7.6277684443854576E-2</v>
      </c>
      <c r="AE29" s="21">
        <f t="shared" si="17"/>
        <v>6.9343349494413245E-2</v>
      </c>
      <c r="AF29" s="21">
        <f t="shared" si="17"/>
        <v>6.3039408631284766E-2</v>
      </c>
      <c r="AG29" s="21">
        <f t="shared" si="17"/>
        <v>5.7308553301167964E-2</v>
      </c>
      <c r="AH29" s="21">
        <f t="shared" si="17"/>
        <v>5.2098684819243603E-2</v>
      </c>
      <c r="AI29" s="21">
        <f t="shared" si="18"/>
        <v>4.7362440744766907E-2</v>
      </c>
      <c r="AJ29" s="21">
        <f t="shared" si="18"/>
        <v>4.3056764313424457E-2</v>
      </c>
      <c r="AK29" s="21">
        <f t="shared" si="18"/>
        <v>3.9142513012204054E-2</v>
      </c>
      <c r="AL29" s="21">
        <f t="shared" si="18"/>
        <v>3.5584102738367311E-2</v>
      </c>
      <c r="AM29" s="21">
        <f t="shared" si="18"/>
        <v>3.2349184307606652E-2</v>
      </c>
      <c r="AN29" s="21">
        <f t="shared" si="18"/>
        <v>2.94083493705515E-2</v>
      </c>
      <c r="AO29" s="21">
        <f t="shared" si="18"/>
        <v>2.6734863064137721E-2</v>
      </c>
      <c r="AP29" s="21">
        <f t="shared" si="18"/>
        <v>2.4304420967397926E-2</v>
      </c>
      <c r="AQ29" s="21">
        <f t="shared" si="18"/>
        <v>2.2094928152179935E-2</v>
      </c>
      <c r="AR29" s="21">
        <f t="shared" si="18"/>
        <v>2.0086298320163575E-2</v>
      </c>
      <c r="AS29" s="21">
        <f t="shared" si="18"/>
        <v>1.8260271200148705E-2</v>
      </c>
      <c r="AT29" s="21">
        <f t="shared" si="18"/>
        <v>1.6600246545589729E-2</v>
      </c>
      <c r="AU29" s="21">
        <f t="shared" si="18"/>
        <v>1.5091133223263388E-2</v>
      </c>
      <c r="AV29" s="21">
        <f t="shared" si="18"/>
        <v>1.3719212021148534E-2</v>
      </c>
      <c r="AW29" s="21">
        <f t="shared" si="18"/>
        <v>1.2472010928316847E-2</v>
      </c>
      <c r="AX29" s="21">
        <f t="shared" ref="AX29:BM45" si="24">(1+$B$2)^(-AX$3)</f>
        <v>1.1338191753015316E-2</v>
      </c>
      <c r="AY29" s="21">
        <f t="shared" si="24"/>
        <v>1.0307447048195742E-2</v>
      </c>
      <c r="AZ29" s="21">
        <f t="shared" si="24"/>
        <v>9.3704064074506734E-3</v>
      </c>
      <c r="BA29" s="21">
        <f t="shared" si="24"/>
        <v>8.5185512795006111E-3</v>
      </c>
      <c r="BB29" s="21">
        <f t="shared" si="24"/>
        <v>7.744137526818737E-3</v>
      </c>
      <c r="BC29" s="21">
        <f t="shared" si="24"/>
        <v>7.0401250243806697E-3</v>
      </c>
      <c r="BD29" s="21">
        <f t="shared" si="24"/>
        <v>6.4001136585278805E-3</v>
      </c>
      <c r="BE29" s="21">
        <f t="shared" si="24"/>
        <v>5.8182851441162548E-3</v>
      </c>
      <c r="BF29" s="21">
        <f t="shared" si="24"/>
        <v>5.2893501310147762E-3</v>
      </c>
      <c r="BG29" s="21">
        <f t="shared" si="24"/>
        <v>4.808500119104343E-3</v>
      </c>
      <c r="BH29" s="21">
        <f t="shared" si="24"/>
        <v>4.3713637446403109E-3</v>
      </c>
      <c r="BI29" s="21">
        <f t="shared" si="24"/>
        <v>3.9739670405821012E-3</v>
      </c>
      <c r="BJ29" s="21">
        <f t="shared" si="24"/>
        <v>3.6126973096200906E-3</v>
      </c>
      <c r="BK29" s="21">
        <f t="shared" si="24"/>
        <v>3.2842702814728101E-3</v>
      </c>
      <c r="BL29" s="21">
        <f t="shared" si="24"/>
        <v>2.9857002558843723E-3</v>
      </c>
      <c r="BM29" s="21">
        <f t="shared" si="24"/>
        <v>2.7142729598948834E-3</v>
      </c>
      <c r="BN29" s="21">
        <f t="shared" si="19"/>
        <v>2.4675208726317125E-3</v>
      </c>
      <c r="BO29" s="21">
        <f t="shared" ref="BO29:CD45" si="25">(1+$B$2)^(-BO$3)</f>
        <v>2.2432007933015567E-3</v>
      </c>
      <c r="BP29" s="21">
        <f t="shared" si="25"/>
        <v>2.0392734484559606E-3</v>
      </c>
      <c r="BQ29" s="21">
        <f t="shared" si="25"/>
        <v>1.8538849531417822E-3</v>
      </c>
      <c r="BR29" s="21">
        <f t="shared" si="25"/>
        <v>1.6853499574016198E-3</v>
      </c>
      <c r="BS29" s="21">
        <f t="shared" si="25"/>
        <v>1.5321363249105634E-3</v>
      </c>
      <c r="BT29" s="21">
        <f t="shared" si="25"/>
        <v>1.3928512044641486E-3</v>
      </c>
      <c r="BU29" s="21">
        <f t="shared" si="25"/>
        <v>1.2662283676946804E-3</v>
      </c>
      <c r="BV29" s="21">
        <f t="shared" si="25"/>
        <v>1.1511166979042548E-3</v>
      </c>
      <c r="BW29" s="21">
        <f t="shared" si="25"/>
        <v>1.0464697253675043E-3</v>
      </c>
      <c r="BX29" s="21">
        <f t="shared" si="25"/>
        <v>9.513361139704584E-4</v>
      </c>
      <c r="BY29" s="21">
        <f t="shared" si="25"/>
        <v>8.648510127004167E-4</v>
      </c>
      <c r="BZ29" s="21">
        <f t="shared" si="25"/>
        <v>7.8622819336401516E-4</v>
      </c>
      <c r="CA29" s="21">
        <f t="shared" si="25"/>
        <v>7.1475290305819553E-4</v>
      </c>
      <c r="CB29" s="21">
        <f t="shared" si="25"/>
        <v>6.4977536641654132E-4</v>
      </c>
      <c r="CC29" s="21">
        <f t="shared" si="25"/>
        <v>5.9070487856049199E-4</v>
      </c>
      <c r="CD29" s="21">
        <f t="shared" si="25"/>
        <v>5.3700443505499279E-4</v>
      </c>
      <c r="CE29" s="21">
        <f t="shared" si="23"/>
        <v>4.8818585004999342E-4</v>
      </c>
      <c r="CF29" s="21">
        <f t="shared" si="23"/>
        <v>4.4380531822726677E-4</v>
      </c>
      <c r="CG29" s="21">
        <f t="shared" si="23"/>
        <v>4.0345938020660611E-4</v>
      </c>
      <c r="CH29" s="21">
        <f t="shared" si="23"/>
        <v>3.6678125473327814E-4</v>
      </c>
      <c r="CI29" s="21">
        <f t="shared" si="23"/>
        <v>3.3343750430298019E-4</v>
      </c>
      <c r="CJ29" s="21">
        <f t="shared" si="23"/>
        <v>3.0312500391180015E-4</v>
      </c>
      <c r="CK29" s="21">
        <f t="shared" si="23"/>
        <v>2.7556818537436372E-4</v>
      </c>
      <c r="CL29" s="21">
        <f t="shared" si="23"/>
        <v>2.5051653215851246E-4</v>
      </c>
      <c r="CM29" s="21">
        <f t="shared" si="23"/>
        <v>2.2774230196228408E-4</v>
      </c>
      <c r="CN29" s="21">
        <f t="shared" si="23"/>
        <v>2.0703845632934911E-4</v>
      </c>
      <c r="CO29" s="21">
        <f t="shared" si="23"/>
        <v>1.8821677848122645E-4</v>
      </c>
      <c r="CP29" s="21">
        <f t="shared" si="23"/>
        <v>1.711061622556604E-4</v>
      </c>
      <c r="CQ29" s="21">
        <f t="shared" si="23"/>
        <v>1.5555105659605491E-4</v>
      </c>
      <c r="CR29" s="21">
        <f t="shared" si="23"/>
        <v>1.4141005145095899E-4</v>
      </c>
      <c r="CS29" s="21">
        <f t="shared" si="23"/>
        <v>1.2855459222814453E-4</v>
      </c>
      <c r="CT29" s="21">
        <f t="shared" si="14"/>
        <v>1.1686781111649502E-4</v>
      </c>
      <c r="CU29" s="21">
        <f t="shared" si="15"/>
        <v>1.062434646513591E-4</v>
      </c>
      <c r="CV29" s="21">
        <f t="shared" si="12"/>
        <v>9.6584967864871916E-5</v>
      </c>
      <c r="CW29" s="21">
        <f t="shared" si="12"/>
        <v>8.7804516240792642E-5</v>
      </c>
      <c r="CX29" s="21">
        <f t="shared" si="12"/>
        <v>7.982228749162966E-5</v>
      </c>
      <c r="CY29" s="21">
        <f t="shared" si="12"/>
        <v>7.2565715901481509E-5</v>
      </c>
      <c r="CZ29" s="21">
        <f t="shared" si="12"/>
        <v>6.5968832637710464E-5</v>
      </c>
      <c r="DA29" s="21">
        <f t="shared" si="12"/>
        <v>5.997166603428223E-5</v>
      </c>
      <c r="DB29" s="21">
        <f t="shared" si="12"/>
        <v>5.4519696394802018E-5</v>
      </c>
      <c r="DC29" s="21">
        <f t="shared" si="12"/>
        <v>4.9563360358910924E-5</v>
      </c>
      <c r="DD29" s="21">
        <f t="shared" si="12"/>
        <v>4.5057600326282662E-5</v>
      </c>
    </row>
    <row r="30" spans="2:108">
      <c r="B30" s="22">
        <f t="shared" si="9"/>
        <v>39</v>
      </c>
      <c r="C30" s="21">
        <f t="shared" si="20"/>
        <v>1</v>
      </c>
      <c r="D30" s="21">
        <f t="shared" si="21"/>
        <v>0.90909090909090906</v>
      </c>
      <c r="E30" s="21">
        <f t="shared" si="21"/>
        <v>0.82644628099173545</v>
      </c>
      <c r="F30" s="21">
        <f t="shared" si="21"/>
        <v>0.75131480090157754</v>
      </c>
      <c r="G30" s="21">
        <f t="shared" si="21"/>
        <v>0.68301345536507052</v>
      </c>
      <c r="H30" s="21">
        <f t="shared" si="21"/>
        <v>0.62092132305915493</v>
      </c>
      <c r="I30" s="21">
        <f t="shared" si="21"/>
        <v>0.56447393005377722</v>
      </c>
      <c r="J30" s="21">
        <f t="shared" si="21"/>
        <v>0.51315811823070645</v>
      </c>
      <c r="K30" s="21">
        <f t="shared" si="21"/>
        <v>0.46650738020973315</v>
      </c>
      <c r="L30" s="21">
        <f t="shared" si="21"/>
        <v>0.42409761837248466</v>
      </c>
      <c r="M30" s="21">
        <f t="shared" si="21"/>
        <v>0.38554328942953148</v>
      </c>
      <c r="N30" s="21">
        <f t="shared" si="21"/>
        <v>0.3504938994813922</v>
      </c>
      <c r="O30" s="21">
        <f t="shared" si="21"/>
        <v>0.31863081771035656</v>
      </c>
      <c r="P30" s="21">
        <f t="shared" si="21"/>
        <v>0.28966437973668779</v>
      </c>
      <c r="Q30" s="21">
        <f t="shared" si="21"/>
        <v>0.26333125430607973</v>
      </c>
      <c r="R30" s="21">
        <f t="shared" si="21"/>
        <v>0.23939204936916339</v>
      </c>
      <c r="S30" s="21">
        <f t="shared" si="21"/>
        <v>0.21762913579014853</v>
      </c>
      <c r="T30" s="21">
        <f t="shared" si="22"/>
        <v>0.19784466890013502</v>
      </c>
      <c r="U30" s="21">
        <f t="shared" si="22"/>
        <v>0.17985878990921364</v>
      </c>
      <c r="V30" s="21">
        <f t="shared" si="22"/>
        <v>0.16350799082655781</v>
      </c>
      <c r="W30" s="21">
        <f t="shared" si="22"/>
        <v>0.14864362802414349</v>
      </c>
      <c r="X30" s="21">
        <f t="shared" si="17"/>
        <v>0.13513057093103953</v>
      </c>
      <c r="Y30" s="21">
        <f t="shared" si="17"/>
        <v>0.12284597357367227</v>
      </c>
      <c r="Z30" s="21">
        <f t="shared" si="17"/>
        <v>0.11167815779424752</v>
      </c>
      <c r="AA30" s="21">
        <f t="shared" si="17"/>
        <v>0.10152559799477048</v>
      </c>
      <c r="AB30" s="21">
        <f t="shared" si="17"/>
        <v>9.2295998177064048E-2</v>
      </c>
      <c r="AC30" s="21">
        <f t="shared" si="17"/>
        <v>8.3905452888240042E-2</v>
      </c>
      <c r="AD30" s="21">
        <f t="shared" si="17"/>
        <v>7.6277684443854576E-2</v>
      </c>
      <c r="AE30" s="21">
        <f t="shared" si="17"/>
        <v>6.9343349494413245E-2</v>
      </c>
      <c r="AF30" s="21">
        <f t="shared" si="17"/>
        <v>6.3039408631284766E-2</v>
      </c>
      <c r="AG30" s="21">
        <f t="shared" si="17"/>
        <v>5.7308553301167964E-2</v>
      </c>
      <c r="AH30" s="21">
        <f t="shared" si="17"/>
        <v>5.2098684819243603E-2</v>
      </c>
      <c r="AI30" s="21">
        <f t="shared" ref="AI30:AX30" si="26">(1+$B$2)^(-AI$3)</f>
        <v>4.7362440744766907E-2</v>
      </c>
      <c r="AJ30" s="21">
        <f t="shared" si="26"/>
        <v>4.3056764313424457E-2</v>
      </c>
      <c r="AK30" s="21">
        <f t="shared" si="26"/>
        <v>3.9142513012204054E-2</v>
      </c>
      <c r="AL30" s="21">
        <f t="shared" si="26"/>
        <v>3.5584102738367311E-2</v>
      </c>
      <c r="AM30" s="21">
        <f t="shared" si="26"/>
        <v>3.2349184307606652E-2</v>
      </c>
      <c r="AN30" s="21">
        <f t="shared" si="26"/>
        <v>2.94083493705515E-2</v>
      </c>
      <c r="AO30" s="21">
        <f t="shared" si="26"/>
        <v>2.6734863064137721E-2</v>
      </c>
      <c r="AP30" s="21">
        <f t="shared" si="26"/>
        <v>2.4304420967397926E-2</v>
      </c>
      <c r="AQ30" s="21">
        <f t="shared" si="26"/>
        <v>2.2094928152179935E-2</v>
      </c>
      <c r="AR30" s="21">
        <f t="shared" si="26"/>
        <v>2.0086298320163575E-2</v>
      </c>
      <c r="AS30" s="21">
        <f t="shared" si="26"/>
        <v>1.8260271200148705E-2</v>
      </c>
      <c r="AT30" s="21">
        <f t="shared" si="26"/>
        <v>1.6600246545589729E-2</v>
      </c>
      <c r="AU30" s="21">
        <f t="shared" si="26"/>
        <v>1.5091133223263388E-2</v>
      </c>
      <c r="AV30" s="21">
        <f t="shared" si="26"/>
        <v>1.3719212021148534E-2</v>
      </c>
      <c r="AW30" s="21">
        <f t="shared" si="26"/>
        <v>1.2472010928316847E-2</v>
      </c>
      <c r="AX30" s="21">
        <f t="shared" si="26"/>
        <v>1.1338191753015316E-2</v>
      </c>
      <c r="AY30" s="21">
        <f t="shared" si="24"/>
        <v>1.0307447048195742E-2</v>
      </c>
      <c r="AZ30" s="21">
        <f t="shared" si="24"/>
        <v>9.3704064074506734E-3</v>
      </c>
      <c r="BA30" s="21">
        <f t="shared" si="24"/>
        <v>8.5185512795006111E-3</v>
      </c>
      <c r="BB30" s="21">
        <f t="shared" si="24"/>
        <v>7.744137526818737E-3</v>
      </c>
      <c r="BC30" s="21">
        <f t="shared" si="24"/>
        <v>7.0401250243806697E-3</v>
      </c>
      <c r="BD30" s="21">
        <f t="shared" si="24"/>
        <v>6.4001136585278805E-3</v>
      </c>
      <c r="BE30" s="21">
        <f t="shared" si="24"/>
        <v>5.8182851441162548E-3</v>
      </c>
      <c r="BF30" s="21">
        <f t="shared" si="24"/>
        <v>5.2893501310147762E-3</v>
      </c>
      <c r="BG30" s="21">
        <f t="shared" si="24"/>
        <v>4.808500119104343E-3</v>
      </c>
      <c r="BH30" s="21">
        <f t="shared" si="24"/>
        <v>4.3713637446403109E-3</v>
      </c>
      <c r="BI30" s="21">
        <f t="shared" si="24"/>
        <v>3.9739670405821012E-3</v>
      </c>
      <c r="BJ30" s="21">
        <f t="shared" si="24"/>
        <v>3.6126973096200906E-3</v>
      </c>
      <c r="BK30" s="21">
        <f t="shared" si="24"/>
        <v>3.2842702814728101E-3</v>
      </c>
      <c r="BL30" s="21">
        <f t="shared" si="24"/>
        <v>2.9857002558843723E-3</v>
      </c>
      <c r="BM30" s="21">
        <f t="shared" si="24"/>
        <v>2.7142729598948834E-3</v>
      </c>
      <c r="BN30" s="21">
        <f t="shared" si="19"/>
        <v>2.4675208726317125E-3</v>
      </c>
      <c r="BO30" s="21">
        <f t="shared" si="25"/>
        <v>2.2432007933015567E-3</v>
      </c>
      <c r="BP30" s="21">
        <f t="shared" si="25"/>
        <v>2.0392734484559606E-3</v>
      </c>
      <c r="BQ30" s="21">
        <f t="shared" si="25"/>
        <v>1.8538849531417822E-3</v>
      </c>
      <c r="BR30" s="21">
        <f t="shared" si="25"/>
        <v>1.6853499574016198E-3</v>
      </c>
      <c r="BS30" s="21">
        <f t="shared" si="25"/>
        <v>1.5321363249105634E-3</v>
      </c>
      <c r="BT30" s="21">
        <f t="shared" si="25"/>
        <v>1.3928512044641486E-3</v>
      </c>
      <c r="BU30" s="21">
        <f t="shared" si="25"/>
        <v>1.2662283676946804E-3</v>
      </c>
      <c r="BV30" s="21">
        <f t="shared" si="25"/>
        <v>1.1511166979042548E-3</v>
      </c>
      <c r="BW30" s="21">
        <f t="shared" si="25"/>
        <v>1.0464697253675043E-3</v>
      </c>
      <c r="BX30" s="21">
        <f t="shared" si="25"/>
        <v>9.513361139704584E-4</v>
      </c>
      <c r="BY30" s="21">
        <f t="shared" si="25"/>
        <v>8.648510127004167E-4</v>
      </c>
      <c r="BZ30" s="21">
        <f t="shared" si="25"/>
        <v>7.8622819336401516E-4</v>
      </c>
      <c r="CA30" s="21">
        <f t="shared" si="25"/>
        <v>7.1475290305819553E-4</v>
      </c>
      <c r="CB30" s="21">
        <f t="shared" si="25"/>
        <v>6.4977536641654132E-4</v>
      </c>
      <c r="CC30" s="21">
        <f t="shared" si="25"/>
        <v>5.9070487856049199E-4</v>
      </c>
      <c r="CD30" s="21">
        <f t="shared" si="25"/>
        <v>5.3700443505499279E-4</v>
      </c>
      <c r="CE30" s="21">
        <f t="shared" si="23"/>
        <v>4.8818585004999342E-4</v>
      </c>
      <c r="CF30" s="21">
        <f t="shared" si="23"/>
        <v>4.4380531822726677E-4</v>
      </c>
      <c r="CG30" s="21">
        <f t="shared" si="23"/>
        <v>4.0345938020660611E-4</v>
      </c>
      <c r="CH30" s="21">
        <f t="shared" si="23"/>
        <v>3.6678125473327814E-4</v>
      </c>
      <c r="CI30" s="21">
        <f t="shared" si="23"/>
        <v>3.3343750430298019E-4</v>
      </c>
      <c r="CJ30" s="21">
        <f t="shared" si="23"/>
        <v>3.0312500391180015E-4</v>
      </c>
      <c r="CK30" s="21">
        <f t="shared" si="23"/>
        <v>2.7556818537436372E-4</v>
      </c>
      <c r="CL30" s="21">
        <f t="shared" si="23"/>
        <v>2.5051653215851246E-4</v>
      </c>
      <c r="CM30" s="21">
        <f t="shared" si="23"/>
        <v>2.2774230196228408E-4</v>
      </c>
      <c r="CN30" s="21">
        <f t="shared" si="23"/>
        <v>2.0703845632934911E-4</v>
      </c>
      <c r="CO30" s="21">
        <f t="shared" si="23"/>
        <v>1.8821677848122645E-4</v>
      </c>
      <c r="CP30" s="21">
        <f t="shared" si="23"/>
        <v>1.711061622556604E-4</v>
      </c>
      <c r="CQ30" s="21">
        <f t="shared" si="23"/>
        <v>1.5555105659605491E-4</v>
      </c>
      <c r="CR30" s="21">
        <f t="shared" si="23"/>
        <v>1.4141005145095899E-4</v>
      </c>
      <c r="CS30" s="21">
        <f t="shared" si="23"/>
        <v>1.2855459222814453E-4</v>
      </c>
      <c r="CT30" s="21">
        <f t="shared" si="14"/>
        <v>1.1686781111649502E-4</v>
      </c>
      <c r="CU30" s="21">
        <f t="shared" si="15"/>
        <v>1.062434646513591E-4</v>
      </c>
      <c r="CV30" s="21">
        <f t="shared" si="12"/>
        <v>9.6584967864871916E-5</v>
      </c>
      <c r="CW30" s="21">
        <f t="shared" si="12"/>
        <v>8.7804516240792642E-5</v>
      </c>
      <c r="CX30" s="21">
        <f t="shared" si="12"/>
        <v>7.982228749162966E-5</v>
      </c>
      <c r="CY30" s="21">
        <f t="shared" si="12"/>
        <v>7.2565715901481509E-5</v>
      </c>
      <c r="CZ30" s="21">
        <f t="shared" si="12"/>
        <v>6.5968832637710464E-5</v>
      </c>
      <c r="DA30" s="21">
        <f t="shared" si="12"/>
        <v>5.997166603428223E-5</v>
      </c>
      <c r="DB30" s="21">
        <f t="shared" si="12"/>
        <v>5.4519696394802018E-5</v>
      </c>
      <c r="DC30" s="21">
        <f t="shared" si="12"/>
        <v>4.9563360358910924E-5</v>
      </c>
      <c r="DD30" s="21">
        <f t="shared" si="12"/>
        <v>4.5057600326282662E-5</v>
      </c>
    </row>
    <row r="31" spans="2:108">
      <c r="B31" s="22">
        <f t="shared" si="9"/>
        <v>40</v>
      </c>
      <c r="C31" s="21">
        <f t="shared" si="20"/>
        <v>1</v>
      </c>
      <c r="D31" s="21">
        <f t="shared" si="21"/>
        <v>0.90909090909090906</v>
      </c>
      <c r="E31" s="21">
        <f t="shared" si="21"/>
        <v>0.82644628099173545</v>
      </c>
      <c r="F31" s="21">
        <f t="shared" si="21"/>
        <v>0.75131480090157754</v>
      </c>
      <c r="G31" s="21">
        <f t="shared" si="21"/>
        <v>0.68301345536507052</v>
      </c>
      <c r="H31" s="21">
        <f t="shared" si="21"/>
        <v>0.62092132305915493</v>
      </c>
      <c r="I31" s="21">
        <f t="shared" si="21"/>
        <v>0.56447393005377722</v>
      </c>
      <c r="J31" s="21">
        <f t="shared" si="21"/>
        <v>0.51315811823070645</v>
      </c>
      <c r="K31" s="21">
        <f t="shared" si="21"/>
        <v>0.46650738020973315</v>
      </c>
      <c r="L31" s="21">
        <f t="shared" si="21"/>
        <v>0.42409761837248466</v>
      </c>
      <c r="M31" s="21">
        <f t="shared" si="21"/>
        <v>0.38554328942953148</v>
      </c>
      <c r="N31" s="21">
        <f t="shared" si="21"/>
        <v>0.3504938994813922</v>
      </c>
      <c r="O31" s="21">
        <f t="shared" si="21"/>
        <v>0.31863081771035656</v>
      </c>
      <c r="P31" s="21">
        <f t="shared" si="21"/>
        <v>0.28966437973668779</v>
      </c>
      <c r="Q31" s="21">
        <f t="shared" si="21"/>
        <v>0.26333125430607973</v>
      </c>
      <c r="R31" s="21">
        <f t="shared" si="21"/>
        <v>0.23939204936916339</v>
      </c>
      <c r="S31" s="21">
        <f t="shared" si="21"/>
        <v>0.21762913579014853</v>
      </c>
      <c r="T31" s="21">
        <f t="shared" si="22"/>
        <v>0.19784466890013502</v>
      </c>
      <c r="U31" s="21">
        <f t="shared" si="22"/>
        <v>0.17985878990921364</v>
      </c>
      <c r="V31" s="21">
        <f t="shared" si="22"/>
        <v>0.16350799082655781</v>
      </c>
      <c r="W31" s="21">
        <f t="shared" si="22"/>
        <v>0.14864362802414349</v>
      </c>
      <c r="X31" s="21">
        <f t="shared" si="17"/>
        <v>0.13513057093103953</v>
      </c>
      <c r="Y31" s="21">
        <f t="shared" si="17"/>
        <v>0.12284597357367227</v>
      </c>
      <c r="Z31" s="21">
        <f t="shared" si="17"/>
        <v>0.11167815779424752</v>
      </c>
      <c r="AA31" s="21">
        <f t="shared" si="17"/>
        <v>0.10152559799477048</v>
      </c>
      <c r="AB31" s="21">
        <f t="shared" si="17"/>
        <v>9.2295998177064048E-2</v>
      </c>
      <c r="AC31" s="21">
        <f t="shared" si="17"/>
        <v>8.3905452888240042E-2</v>
      </c>
      <c r="AD31" s="21">
        <f t="shared" si="17"/>
        <v>7.6277684443854576E-2</v>
      </c>
      <c r="AE31" s="21">
        <f t="shared" si="17"/>
        <v>6.9343349494413245E-2</v>
      </c>
      <c r="AF31" s="21">
        <f t="shared" ref="AF31:AU60" si="27">(1+$B$2)^(-AF$3)</f>
        <v>6.3039408631284766E-2</v>
      </c>
      <c r="AG31" s="21">
        <f t="shared" si="27"/>
        <v>5.7308553301167964E-2</v>
      </c>
      <c r="AH31" s="21">
        <f t="shared" si="27"/>
        <v>5.2098684819243603E-2</v>
      </c>
      <c r="AI31" s="21">
        <f t="shared" si="27"/>
        <v>4.7362440744766907E-2</v>
      </c>
      <c r="AJ31" s="21">
        <f t="shared" si="27"/>
        <v>4.3056764313424457E-2</v>
      </c>
      <c r="AK31" s="21">
        <f t="shared" si="27"/>
        <v>3.9142513012204054E-2</v>
      </c>
      <c r="AL31" s="21">
        <f t="shared" si="27"/>
        <v>3.5584102738367311E-2</v>
      </c>
      <c r="AM31" s="21">
        <f t="shared" si="27"/>
        <v>3.2349184307606652E-2</v>
      </c>
      <c r="AN31" s="21">
        <f t="shared" si="27"/>
        <v>2.94083493705515E-2</v>
      </c>
      <c r="AO31" s="21">
        <f t="shared" si="27"/>
        <v>2.6734863064137721E-2</v>
      </c>
      <c r="AP31" s="21">
        <f t="shared" si="27"/>
        <v>2.4304420967397926E-2</v>
      </c>
      <c r="AQ31" s="21">
        <f t="shared" si="27"/>
        <v>2.2094928152179935E-2</v>
      </c>
      <c r="AR31" s="21">
        <f t="shared" si="27"/>
        <v>2.0086298320163575E-2</v>
      </c>
      <c r="AS31" s="21">
        <f t="shared" si="27"/>
        <v>1.8260271200148705E-2</v>
      </c>
      <c r="AT31" s="21">
        <f t="shared" si="27"/>
        <v>1.6600246545589729E-2</v>
      </c>
      <c r="AU31" s="21">
        <f t="shared" si="27"/>
        <v>1.5091133223263388E-2</v>
      </c>
      <c r="AV31" s="21">
        <f t="shared" ref="AV31:AX60" si="28">(1+$B$2)^(-AV$3)</f>
        <v>1.3719212021148534E-2</v>
      </c>
      <c r="AW31" s="21">
        <f t="shared" si="28"/>
        <v>1.2472010928316847E-2</v>
      </c>
      <c r="AX31" s="21">
        <f t="shared" si="28"/>
        <v>1.1338191753015316E-2</v>
      </c>
      <c r="AY31" s="21">
        <f t="shared" si="24"/>
        <v>1.0307447048195742E-2</v>
      </c>
      <c r="AZ31" s="21">
        <f t="shared" si="24"/>
        <v>9.3704064074506734E-3</v>
      </c>
      <c r="BA31" s="21">
        <f t="shared" si="24"/>
        <v>8.5185512795006111E-3</v>
      </c>
      <c r="BB31" s="21">
        <f t="shared" si="24"/>
        <v>7.744137526818737E-3</v>
      </c>
      <c r="BC31" s="21">
        <f t="shared" si="24"/>
        <v>7.0401250243806697E-3</v>
      </c>
      <c r="BD31" s="21">
        <f t="shared" si="24"/>
        <v>6.4001136585278805E-3</v>
      </c>
      <c r="BE31" s="21">
        <f t="shared" si="24"/>
        <v>5.8182851441162548E-3</v>
      </c>
      <c r="BF31" s="21">
        <f t="shared" si="24"/>
        <v>5.2893501310147762E-3</v>
      </c>
      <c r="BG31" s="21">
        <f t="shared" si="24"/>
        <v>4.808500119104343E-3</v>
      </c>
      <c r="BH31" s="21">
        <f t="shared" si="24"/>
        <v>4.3713637446403109E-3</v>
      </c>
      <c r="BI31" s="21">
        <f t="shared" si="24"/>
        <v>3.9739670405821012E-3</v>
      </c>
      <c r="BJ31" s="21">
        <f t="shared" si="24"/>
        <v>3.6126973096200906E-3</v>
      </c>
      <c r="BK31" s="21">
        <f t="shared" si="24"/>
        <v>3.2842702814728101E-3</v>
      </c>
      <c r="BL31" s="21">
        <f t="shared" si="24"/>
        <v>2.9857002558843723E-3</v>
      </c>
      <c r="BM31" s="21">
        <f t="shared" si="24"/>
        <v>2.7142729598948834E-3</v>
      </c>
      <c r="BN31" s="21">
        <f t="shared" si="19"/>
        <v>2.4675208726317125E-3</v>
      </c>
      <c r="BO31" s="21">
        <f t="shared" si="25"/>
        <v>2.2432007933015567E-3</v>
      </c>
      <c r="BP31" s="21">
        <f t="shared" si="25"/>
        <v>2.0392734484559606E-3</v>
      </c>
      <c r="BQ31" s="21">
        <f t="shared" si="25"/>
        <v>1.8538849531417822E-3</v>
      </c>
      <c r="BR31" s="21">
        <f t="shared" si="25"/>
        <v>1.6853499574016198E-3</v>
      </c>
      <c r="BS31" s="21">
        <f t="shared" si="25"/>
        <v>1.5321363249105634E-3</v>
      </c>
      <c r="BT31" s="21">
        <f t="shared" si="25"/>
        <v>1.3928512044641486E-3</v>
      </c>
      <c r="BU31" s="21">
        <f t="shared" si="25"/>
        <v>1.2662283676946804E-3</v>
      </c>
      <c r="BV31" s="21">
        <f t="shared" si="25"/>
        <v>1.1511166979042548E-3</v>
      </c>
      <c r="BW31" s="21">
        <f t="shared" si="25"/>
        <v>1.0464697253675043E-3</v>
      </c>
      <c r="BX31" s="21">
        <f t="shared" si="25"/>
        <v>9.513361139704584E-4</v>
      </c>
      <c r="BY31" s="21">
        <f t="shared" si="25"/>
        <v>8.648510127004167E-4</v>
      </c>
      <c r="BZ31" s="21">
        <f t="shared" si="25"/>
        <v>7.8622819336401516E-4</v>
      </c>
      <c r="CA31" s="21">
        <f t="shared" si="25"/>
        <v>7.1475290305819553E-4</v>
      </c>
      <c r="CB31" s="21">
        <f t="shared" si="25"/>
        <v>6.4977536641654132E-4</v>
      </c>
      <c r="CC31" s="21">
        <f t="shared" si="25"/>
        <v>5.9070487856049199E-4</v>
      </c>
      <c r="CD31" s="21">
        <f t="shared" si="25"/>
        <v>5.3700443505499279E-4</v>
      </c>
      <c r="CE31" s="21">
        <f t="shared" si="23"/>
        <v>4.8818585004999342E-4</v>
      </c>
      <c r="CF31" s="21">
        <f t="shared" si="23"/>
        <v>4.4380531822726677E-4</v>
      </c>
      <c r="CG31" s="21">
        <f t="shared" si="23"/>
        <v>4.0345938020660611E-4</v>
      </c>
      <c r="CH31" s="21">
        <f t="shared" si="23"/>
        <v>3.6678125473327814E-4</v>
      </c>
      <c r="CI31" s="21">
        <f t="shared" si="23"/>
        <v>3.3343750430298019E-4</v>
      </c>
      <c r="CJ31" s="21">
        <f t="shared" si="23"/>
        <v>3.0312500391180015E-4</v>
      </c>
      <c r="CK31" s="21">
        <f t="shared" si="23"/>
        <v>2.7556818537436372E-4</v>
      </c>
      <c r="CL31" s="21">
        <f t="shared" si="23"/>
        <v>2.5051653215851246E-4</v>
      </c>
      <c r="CM31" s="21">
        <f t="shared" si="23"/>
        <v>2.2774230196228408E-4</v>
      </c>
      <c r="CN31" s="21">
        <f t="shared" si="23"/>
        <v>2.0703845632934911E-4</v>
      </c>
      <c r="CO31" s="21">
        <f t="shared" si="23"/>
        <v>1.8821677848122645E-4</v>
      </c>
      <c r="CP31" s="21">
        <f t="shared" si="23"/>
        <v>1.711061622556604E-4</v>
      </c>
      <c r="CQ31" s="21">
        <f t="shared" si="23"/>
        <v>1.5555105659605491E-4</v>
      </c>
      <c r="CR31" s="21">
        <f t="shared" si="23"/>
        <v>1.4141005145095899E-4</v>
      </c>
      <c r="CS31" s="21">
        <f t="shared" si="23"/>
        <v>1.2855459222814453E-4</v>
      </c>
      <c r="CT31" s="21">
        <f t="shared" si="14"/>
        <v>1.1686781111649502E-4</v>
      </c>
      <c r="CU31" s="21">
        <f t="shared" si="15"/>
        <v>1.062434646513591E-4</v>
      </c>
      <c r="CV31" s="21">
        <f t="shared" si="12"/>
        <v>9.6584967864871916E-5</v>
      </c>
      <c r="CW31" s="21">
        <f t="shared" si="12"/>
        <v>8.7804516240792642E-5</v>
      </c>
      <c r="CX31" s="21">
        <f t="shared" si="12"/>
        <v>7.982228749162966E-5</v>
      </c>
      <c r="CY31" s="21">
        <f t="shared" si="12"/>
        <v>7.2565715901481509E-5</v>
      </c>
      <c r="CZ31" s="21">
        <f t="shared" si="12"/>
        <v>6.5968832637710464E-5</v>
      </c>
      <c r="DA31" s="21">
        <f t="shared" si="12"/>
        <v>5.997166603428223E-5</v>
      </c>
      <c r="DB31" s="21">
        <f t="shared" si="12"/>
        <v>5.4519696394802018E-5</v>
      </c>
      <c r="DC31" s="21">
        <f t="shared" si="12"/>
        <v>4.9563360358910924E-5</v>
      </c>
      <c r="DD31" s="21">
        <f t="shared" si="12"/>
        <v>4.5057600326282662E-5</v>
      </c>
    </row>
    <row r="32" spans="2:108">
      <c r="B32" s="22">
        <f t="shared" si="9"/>
        <v>41</v>
      </c>
      <c r="C32" s="21">
        <f t="shared" si="20"/>
        <v>1</v>
      </c>
      <c r="D32" s="21">
        <f t="shared" si="21"/>
        <v>0.90909090909090906</v>
      </c>
      <c r="E32" s="21">
        <f t="shared" si="21"/>
        <v>0.82644628099173545</v>
      </c>
      <c r="F32" s="21">
        <f t="shared" si="21"/>
        <v>0.75131480090157754</v>
      </c>
      <c r="G32" s="21">
        <f t="shared" si="21"/>
        <v>0.68301345536507052</v>
      </c>
      <c r="H32" s="21">
        <f t="shared" si="21"/>
        <v>0.62092132305915493</v>
      </c>
      <c r="I32" s="21">
        <f t="shared" si="21"/>
        <v>0.56447393005377722</v>
      </c>
      <c r="J32" s="21">
        <f t="shared" si="21"/>
        <v>0.51315811823070645</v>
      </c>
      <c r="K32" s="21">
        <f t="shared" si="21"/>
        <v>0.46650738020973315</v>
      </c>
      <c r="L32" s="21">
        <f t="shared" si="21"/>
        <v>0.42409761837248466</v>
      </c>
      <c r="M32" s="21">
        <f t="shared" si="21"/>
        <v>0.38554328942953148</v>
      </c>
      <c r="N32" s="21">
        <f t="shared" si="21"/>
        <v>0.3504938994813922</v>
      </c>
      <c r="O32" s="21">
        <f t="shared" si="21"/>
        <v>0.31863081771035656</v>
      </c>
      <c r="P32" s="21">
        <f t="shared" si="21"/>
        <v>0.28966437973668779</v>
      </c>
      <c r="Q32" s="21">
        <f t="shared" si="21"/>
        <v>0.26333125430607973</v>
      </c>
      <c r="R32" s="21">
        <f t="shared" si="21"/>
        <v>0.23939204936916339</v>
      </c>
      <c r="S32" s="21">
        <f t="shared" si="21"/>
        <v>0.21762913579014853</v>
      </c>
      <c r="T32" s="21">
        <f t="shared" si="22"/>
        <v>0.19784466890013502</v>
      </c>
      <c r="U32" s="21">
        <f t="shared" si="22"/>
        <v>0.17985878990921364</v>
      </c>
      <c r="V32" s="21">
        <f t="shared" si="22"/>
        <v>0.16350799082655781</v>
      </c>
      <c r="W32" s="21">
        <f t="shared" si="22"/>
        <v>0.14864362802414349</v>
      </c>
      <c r="X32" s="21">
        <f t="shared" ref="X32:AM60" si="29">(1+$B$2)^(-X$3)</f>
        <v>0.13513057093103953</v>
      </c>
      <c r="Y32" s="21">
        <f t="shared" si="29"/>
        <v>0.12284597357367227</v>
      </c>
      <c r="Z32" s="21">
        <f t="shared" si="29"/>
        <v>0.11167815779424752</v>
      </c>
      <c r="AA32" s="21">
        <f t="shared" si="29"/>
        <v>0.10152559799477048</v>
      </c>
      <c r="AB32" s="21">
        <f t="shared" si="29"/>
        <v>9.2295998177064048E-2</v>
      </c>
      <c r="AC32" s="21">
        <f t="shared" si="29"/>
        <v>8.3905452888240042E-2</v>
      </c>
      <c r="AD32" s="21">
        <f t="shared" si="29"/>
        <v>7.6277684443854576E-2</v>
      </c>
      <c r="AE32" s="21">
        <f t="shared" si="29"/>
        <v>6.9343349494413245E-2</v>
      </c>
      <c r="AF32" s="21">
        <f t="shared" si="29"/>
        <v>6.3039408631284766E-2</v>
      </c>
      <c r="AG32" s="21">
        <f t="shared" si="29"/>
        <v>5.7308553301167964E-2</v>
      </c>
      <c r="AH32" s="21">
        <f t="shared" si="29"/>
        <v>5.2098684819243603E-2</v>
      </c>
      <c r="AI32" s="21">
        <f t="shared" si="29"/>
        <v>4.7362440744766907E-2</v>
      </c>
      <c r="AJ32" s="21">
        <f t="shared" si="29"/>
        <v>4.3056764313424457E-2</v>
      </c>
      <c r="AK32" s="21">
        <f t="shared" si="29"/>
        <v>3.9142513012204054E-2</v>
      </c>
      <c r="AL32" s="21">
        <f t="shared" si="29"/>
        <v>3.5584102738367311E-2</v>
      </c>
      <c r="AM32" s="21">
        <f t="shared" si="29"/>
        <v>3.2349184307606652E-2</v>
      </c>
      <c r="AN32" s="21">
        <f t="shared" si="27"/>
        <v>2.94083493705515E-2</v>
      </c>
      <c r="AO32" s="21">
        <f t="shared" si="27"/>
        <v>2.6734863064137721E-2</v>
      </c>
      <c r="AP32" s="21">
        <f t="shared" si="27"/>
        <v>2.4304420967397926E-2</v>
      </c>
      <c r="AQ32" s="21">
        <f t="shared" si="27"/>
        <v>2.2094928152179935E-2</v>
      </c>
      <c r="AR32" s="21">
        <f t="shared" si="27"/>
        <v>2.0086298320163575E-2</v>
      </c>
      <c r="AS32" s="21">
        <f t="shared" si="27"/>
        <v>1.8260271200148705E-2</v>
      </c>
      <c r="AT32" s="21">
        <f t="shared" si="27"/>
        <v>1.6600246545589729E-2</v>
      </c>
      <c r="AU32" s="21">
        <f t="shared" si="27"/>
        <v>1.5091133223263388E-2</v>
      </c>
      <c r="AV32" s="21">
        <f t="shared" si="28"/>
        <v>1.3719212021148534E-2</v>
      </c>
      <c r="AW32" s="21">
        <f t="shared" si="28"/>
        <v>1.2472010928316847E-2</v>
      </c>
      <c r="AX32" s="21">
        <f t="shared" si="28"/>
        <v>1.1338191753015316E-2</v>
      </c>
      <c r="AY32" s="21">
        <f t="shared" si="24"/>
        <v>1.0307447048195742E-2</v>
      </c>
      <c r="AZ32" s="21">
        <f t="shared" si="24"/>
        <v>9.3704064074506734E-3</v>
      </c>
      <c r="BA32" s="21">
        <f t="shared" si="24"/>
        <v>8.5185512795006111E-3</v>
      </c>
      <c r="BB32" s="21">
        <f t="shared" si="24"/>
        <v>7.744137526818737E-3</v>
      </c>
      <c r="BC32" s="21">
        <f t="shared" si="24"/>
        <v>7.0401250243806697E-3</v>
      </c>
      <c r="BD32" s="21">
        <f t="shared" si="24"/>
        <v>6.4001136585278805E-3</v>
      </c>
      <c r="BE32" s="21">
        <f t="shared" si="24"/>
        <v>5.8182851441162548E-3</v>
      </c>
      <c r="BF32" s="21">
        <f t="shared" si="24"/>
        <v>5.2893501310147762E-3</v>
      </c>
      <c r="BG32" s="21">
        <f t="shared" si="24"/>
        <v>4.808500119104343E-3</v>
      </c>
      <c r="BH32" s="21">
        <f t="shared" si="24"/>
        <v>4.3713637446403109E-3</v>
      </c>
      <c r="BI32" s="21">
        <f t="shared" si="24"/>
        <v>3.9739670405821012E-3</v>
      </c>
      <c r="BJ32" s="21">
        <f t="shared" si="24"/>
        <v>3.6126973096200906E-3</v>
      </c>
      <c r="BK32" s="21">
        <f t="shared" si="24"/>
        <v>3.2842702814728101E-3</v>
      </c>
      <c r="BL32" s="21">
        <f t="shared" si="24"/>
        <v>2.9857002558843723E-3</v>
      </c>
      <c r="BM32" s="21">
        <f t="shared" si="24"/>
        <v>2.7142729598948834E-3</v>
      </c>
      <c r="BN32" s="21">
        <f t="shared" si="19"/>
        <v>2.4675208726317125E-3</v>
      </c>
      <c r="BO32" s="21">
        <f t="shared" si="25"/>
        <v>2.2432007933015567E-3</v>
      </c>
      <c r="BP32" s="21">
        <f t="shared" si="25"/>
        <v>2.0392734484559606E-3</v>
      </c>
      <c r="BQ32" s="21">
        <f t="shared" si="25"/>
        <v>1.8538849531417822E-3</v>
      </c>
      <c r="BR32" s="21">
        <f t="shared" si="25"/>
        <v>1.6853499574016198E-3</v>
      </c>
      <c r="BS32" s="21">
        <f t="shared" si="25"/>
        <v>1.5321363249105634E-3</v>
      </c>
      <c r="BT32" s="21">
        <f t="shared" si="25"/>
        <v>1.3928512044641486E-3</v>
      </c>
      <c r="BU32" s="21">
        <f t="shared" si="25"/>
        <v>1.2662283676946804E-3</v>
      </c>
      <c r="BV32" s="21">
        <f t="shared" si="25"/>
        <v>1.1511166979042548E-3</v>
      </c>
      <c r="BW32" s="21">
        <f t="shared" si="25"/>
        <v>1.0464697253675043E-3</v>
      </c>
      <c r="BX32" s="21">
        <f t="shared" si="25"/>
        <v>9.513361139704584E-4</v>
      </c>
      <c r="BY32" s="21">
        <f t="shared" si="25"/>
        <v>8.648510127004167E-4</v>
      </c>
      <c r="BZ32" s="21">
        <f t="shared" si="25"/>
        <v>7.8622819336401516E-4</v>
      </c>
      <c r="CA32" s="21">
        <f t="shared" si="25"/>
        <v>7.1475290305819553E-4</v>
      </c>
      <c r="CB32" s="21">
        <f t="shared" si="25"/>
        <v>6.4977536641654132E-4</v>
      </c>
      <c r="CC32" s="21">
        <f t="shared" si="25"/>
        <v>5.9070487856049199E-4</v>
      </c>
      <c r="CD32" s="21">
        <f t="shared" si="25"/>
        <v>5.3700443505499279E-4</v>
      </c>
      <c r="CE32" s="21">
        <f t="shared" si="23"/>
        <v>4.8818585004999342E-4</v>
      </c>
      <c r="CF32" s="21">
        <f t="shared" si="23"/>
        <v>4.4380531822726677E-4</v>
      </c>
      <c r="CG32" s="21">
        <f t="shared" si="23"/>
        <v>4.0345938020660611E-4</v>
      </c>
      <c r="CH32" s="21">
        <f t="shared" si="23"/>
        <v>3.6678125473327814E-4</v>
      </c>
      <c r="CI32" s="21">
        <f t="shared" si="23"/>
        <v>3.3343750430298019E-4</v>
      </c>
      <c r="CJ32" s="21">
        <f t="shared" si="23"/>
        <v>3.0312500391180015E-4</v>
      </c>
      <c r="CK32" s="21">
        <f t="shared" si="23"/>
        <v>2.7556818537436372E-4</v>
      </c>
      <c r="CL32" s="21">
        <f t="shared" si="23"/>
        <v>2.5051653215851246E-4</v>
      </c>
      <c r="CM32" s="21">
        <f t="shared" si="23"/>
        <v>2.2774230196228408E-4</v>
      </c>
      <c r="CN32" s="21">
        <f t="shared" si="23"/>
        <v>2.0703845632934911E-4</v>
      </c>
      <c r="CO32" s="21">
        <f t="shared" si="23"/>
        <v>1.8821677848122645E-4</v>
      </c>
      <c r="CP32" s="21">
        <f t="shared" si="23"/>
        <v>1.711061622556604E-4</v>
      </c>
      <c r="CQ32" s="21">
        <f t="shared" si="23"/>
        <v>1.5555105659605491E-4</v>
      </c>
      <c r="CR32" s="21">
        <f t="shared" si="23"/>
        <v>1.4141005145095899E-4</v>
      </c>
      <c r="CS32" s="21">
        <f t="shared" si="23"/>
        <v>1.2855459222814453E-4</v>
      </c>
      <c r="CT32" s="21">
        <f t="shared" si="14"/>
        <v>1.1686781111649502E-4</v>
      </c>
      <c r="CU32" s="21">
        <f t="shared" si="15"/>
        <v>1.062434646513591E-4</v>
      </c>
      <c r="CV32" s="21">
        <f t="shared" si="12"/>
        <v>9.6584967864871916E-5</v>
      </c>
      <c r="CW32" s="21">
        <f t="shared" si="12"/>
        <v>8.7804516240792642E-5</v>
      </c>
      <c r="CX32" s="21">
        <f t="shared" si="12"/>
        <v>7.982228749162966E-5</v>
      </c>
      <c r="CY32" s="21">
        <f t="shared" si="12"/>
        <v>7.2565715901481509E-5</v>
      </c>
      <c r="CZ32" s="21">
        <f t="shared" si="12"/>
        <v>6.5968832637710464E-5</v>
      </c>
      <c r="DA32" s="21">
        <f t="shared" si="12"/>
        <v>5.997166603428223E-5</v>
      </c>
      <c r="DB32" s="21">
        <f t="shared" si="12"/>
        <v>5.4519696394802018E-5</v>
      </c>
      <c r="DC32" s="21">
        <f t="shared" si="12"/>
        <v>4.9563360358910924E-5</v>
      </c>
      <c r="DD32" s="21">
        <f t="shared" si="12"/>
        <v>4.5057600326282662E-5</v>
      </c>
    </row>
    <row r="33" spans="2:108">
      <c r="B33" s="22">
        <f t="shared" si="9"/>
        <v>42</v>
      </c>
      <c r="C33" s="21">
        <f t="shared" si="20"/>
        <v>1</v>
      </c>
      <c r="D33" s="21">
        <f t="shared" si="21"/>
        <v>0.90909090909090906</v>
      </c>
      <c r="E33" s="21">
        <f t="shared" si="21"/>
        <v>0.82644628099173545</v>
      </c>
      <c r="F33" s="21">
        <f t="shared" si="21"/>
        <v>0.75131480090157754</v>
      </c>
      <c r="G33" s="21">
        <f t="shared" si="21"/>
        <v>0.68301345536507052</v>
      </c>
      <c r="H33" s="21">
        <f t="shared" si="21"/>
        <v>0.62092132305915493</v>
      </c>
      <c r="I33" s="21">
        <f t="shared" si="21"/>
        <v>0.56447393005377722</v>
      </c>
      <c r="J33" s="21">
        <f t="shared" si="21"/>
        <v>0.51315811823070645</v>
      </c>
      <c r="K33" s="21">
        <f t="shared" si="21"/>
        <v>0.46650738020973315</v>
      </c>
      <c r="L33" s="21">
        <f t="shared" si="21"/>
        <v>0.42409761837248466</v>
      </c>
      <c r="M33" s="21">
        <f t="shared" si="21"/>
        <v>0.38554328942953148</v>
      </c>
      <c r="N33" s="21">
        <f t="shared" si="21"/>
        <v>0.3504938994813922</v>
      </c>
      <c r="O33" s="21">
        <f t="shared" si="21"/>
        <v>0.31863081771035656</v>
      </c>
      <c r="P33" s="21">
        <f t="shared" si="21"/>
        <v>0.28966437973668779</v>
      </c>
      <c r="Q33" s="21">
        <f t="shared" si="21"/>
        <v>0.26333125430607973</v>
      </c>
      <c r="R33" s="21">
        <f t="shared" si="21"/>
        <v>0.23939204936916339</v>
      </c>
      <c r="S33" s="21">
        <f t="shared" si="21"/>
        <v>0.21762913579014853</v>
      </c>
      <c r="T33" s="21">
        <f t="shared" si="22"/>
        <v>0.19784466890013502</v>
      </c>
      <c r="U33" s="21">
        <f t="shared" si="22"/>
        <v>0.17985878990921364</v>
      </c>
      <c r="V33" s="21">
        <f t="shared" si="22"/>
        <v>0.16350799082655781</v>
      </c>
      <c r="W33" s="21">
        <f t="shared" si="22"/>
        <v>0.14864362802414349</v>
      </c>
      <c r="X33" s="21">
        <f t="shared" si="29"/>
        <v>0.13513057093103953</v>
      </c>
      <c r="Y33" s="21">
        <f t="shared" si="29"/>
        <v>0.12284597357367227</v>
      </c>
      <c r="Z33" s="21">
        <f t="shared" si="29"/>
        <v>0.11167815779424752</v>
      </c>
      <c r="AA33" s="21">
        <f t="shared" si="29"/>
        <v>0.10152559799477048</v>
      </c>
      <c r="AB33" s="21">
        <f t="shared" si="29"/>
        <v>9.2295998177064048E-2</v>
      </c>
      <c r="AC33" s="21">
        <f t="shared" si="29"/>
        <v>8.3905452888240042E-2</v>
      </c>
      <c r="AD33" s="21">
        <f t="shared" si="29"/>
        <v>7.6277684443854576E-2</v>
      </c>
      <c r="AE33" s="21">
        <f t="shared" si="29"/>
        <v>6.9343349494413245E-2</v>
      </c>
      <c r="AF33" s="21">
        <f t="shared" si="29"/>
        <v>6.3039408631284766E-2</v>
      </c>
      <c r="AG33" s="21">
        <f t="shared" si="29"/>
        <v>5.7308553301167964E-2</v>
      </c>
      <c r="AH33" s="21">
        <f t="shared" si="29"/>
        <v>5.2098684819243603E-2</v>
      </c>
      <c r="AI33" s="21">
        <f t="shared" si="29"/>
        <v>4.7362440744766907E-2</v>
      </c>
      <c r="AJ33" s="21">
        <f t="shared" si="29"/>
        <v>4.3056764313424457E-2</v>
      </c>
      <c r="AK33" s="21">
        <f t="shared" si="29"/>
        <v>3.9142513012204054E-2</v>
      </c>
      <c r="AL33" s="21">
        <f t="shared" si="29"/>
        <v>3.5584102738367311E-2</v>
      </c>
      <c r="AM33" s="21">
        <f t="shared" si="29"/>
        <v>3.2349184307606652E-2</v>
      </c>
      <c r="AN33" s="21">
        <f t="shared" si="27"/>
        <v>2.94083493705515E-2</v>
      </c>
      <c r="AO33" s="21">
        <f t="shared" si="27"/>
        <v>2.6734863064137721E-2</v>
      </c>
      <c r="AP33" s="21">
        <f t="shared" si="27"/>
        <v>2.4304420967397926E-2</v>
      </c>
      <c r="AQ33" s="21">
        <f t="shared" si="27"/>
        <v>2.2094928152179935E-2</v>
      </c>
      <c r="AR33" s="21">
        <f t="shared" si="27"/>
        <v>2.0086298320163575E-2</v>
      </c>
      <c r="AS33" s="21">
        <f t="shared" si="27"/>
        <v>1.8260271200148705E-2</v>
      </c>
      <c r="AT33" s="21">
        <f t="shared" si="27"/>
        <v>1.6600246545589729E-2</v>
      </c>
      <c r="AU33" s="21">
        <f t="shared" si="27"/>
        <v>1.5091133223263388E-2</v>
      </c>
      <c r="AV33" s="21">
        <f t="shared" si="28"/>
        <v>1.3719212021148534E-2</v>
      </c>
      <c r="AW33" s="21">
        <f t="shared" si="28"/>
        <v>1.2472010928316847E-2</v>
      </c>
      <c r="AX33" s="21">
        <f t="shared" si="28"/>
        <v>1.1338191753015316E-2</v>
      </c>
      <c r="AY33" s="21">
        <f t="shared" si="24"/>
        <v>1.0307447048195742E-2</v>
      </c>
      <c r="AZ33" s="21">
        <f t="shared" si="24"/>
        <v>9.3704064074506734E-3</v>
      </c>
      <c r="BA33" s="21">
        <f t="shared" si="24"/>
        <v>8.5185512795006111E-3</v>
      </c>
      <c r="BB33" s="21">
        <f t="shared" si="24"/>
        <v>7.744137526818737E-3</v>
      </c>
      <c r="BC33" s="21">
        <f t="shared" si="24"/>
        <v>7.0401250243806697E-3</v>
      </c>
      <c r="BD33" s="21">
        <f t="shared" si="24"/>
        <v>6.4001136585278805E-3</v>
      </c>
      <c r="BE33" s="21">
        <f t="shared" si="24"/>
        <v>5.8182851441162548E-3</v>
      </c>
      <c r="BF33" s="21">
        <f t="shared" si="24"/>
        <v>5.2893501310147762E-3</v>
      </c>
      <c r="BG33" s="21">
        <f t="shared" si="24"/>
        <v>4.808500119104343E-3</v>
      </c>
      <c r="BH33" s="21">
        <f t="shared" si="24"/>
        <v>4.3713637446403109E-3</v>
      </c>
      <c r="BI33" s="21">
        <f t="shared" si="24"/>
        <v>3.9739670405821012E-3</v>
      </c>
      <c r="BJ33" s="21">
        <f t="shared" si="24"/>
        <v>3.6126973096200906E-3</v>
      </c>
      <c r="BK33" s="21">
        <f t="shared" si="24"/>
        <v>3.2842702814728101E-3</v>
      </c>
      <c r="BL33" s="21">
        <f t="shared" si="24"/>
        <v>2.9857002558843723E-3</v>
      </c>
      <c r="BM33" s="21">
        <f t="shared" si="24"/>
        <v>2.7142729598948834E-3</v>
      </c>
      <c r="BN33" s="21">
        <f t="shared" si="19"/>
        <v>2.4675208726317125E-3</v>
      </c>
      <c r="BO33" s="21">
        <f t="shared" si="25"/>
        <v>2.2432007933015567E-3</v>
      </c>
      <c r="BP33" s="21">
        <f t="shared" si="25"/>
        <v>2.0392734484559606E-3</v>
      </c>
      <c r="BQ33" s="21">
        <f t="shared" si="25"/>
        <v>1.8538849531417822E-3</v>
      </c>
      <c r="BR33" s="21">
        <f t="shared" si="25"/>
        <v>1.6853499574016198E-3</v>
      </c>
      <c r="BS33" s="21">
        <f t="shared" si="25"/>
        <v>1.5321363249105634E-3</v>
      </c>
      <c r="BT33" s="21">
        <f t="shared" si="25"/>
        <v>1.3928512044641486E-3</v>
      </c>
      <c r="BU33" s="21">
        <f t="shared" si="25"/>
        <v>1.2662283676946804E-3</v>
      </c>
      <c r="BV33" s="21">
        <f t="shared" si="25"/>
        <v>1.1511166979042548E-3</v>
      </c>
      <c r="BW33" s="21">
        <f t="shared" si="25"/>
        <v>1.0464697253675043E-3</v>
      </c>
      <c r="BX33" s="21">
        <f t="shared" si="25"/>
        <v>9.513361139704584E-4</v>
      </c>
      <c r="BY33" s="21">
        <f t="shared" si="25"/>
        <v>8.648510127004167E-4</v>
      </c>
      <c r="BZ33" s="21">
        <f t="shared" si="25"/>
        <v>7.8622819336401516E-4</v>
      </c>
      <c r="CA33" s="21">
        <f t="shared" si="25"/>
        <v>7.1475290305819553E-4</v>
      </c>
      <c r="CB33" s="21">
        <f t="shared" si="25"/>
        <v>6.4977536641654132E-4</v>
      </c>
      <c r="CC33" s="21">
        <f t="shared" si="25"/>
        <v>5.9070487856049199E-4</v>
      </c>
      <c r="CD33" s="21">
        <f t="shared" si="25"/>
        <v>5.3700443505499279E-4</v>
      </c>
      <c r="CE33" s="21">
        <f t="shared" si="23"/>
        <v>4.8818585004999342E-4</v>
      </c>
      <c r="CF33" s="21">
        <f t="shared" si="23"/>
        <v>4.4380531822726677E-4</v>
      </c>
      <c r="CG33" s="21">
        <f t="shared" si="23"/>
        <v>4.0345938020660611E-4</v>
      </c>
      <c r="CH33" s="21">
        <f t="shared" si="23"/>
        <v>3.6678125473327814E-4</v>
      </c>
      <c r="CI33" s="21">
        <f t="shared" si="23"/>
        <v>3.3343750430298019E-4</v>
      </c>
      <c r="CJ33" s="21">
        <f t="shared" si="23"/>
        <v>3.0312500391180015E-4</v>
      </c>
      <c r="CK33" s="21">
        <f t="shared" si="23"/>
        <v>2.7556818537436372E-4</v>
      </c>
      <c r="CL33" s="21">
        <f t="shared" si="23"/>
        <v>2.5051653215851246E-4</v>
      </c>
      <c r="CM33" s="21">
        <f t="shared" si="23"/>
        <v>2.2774230196228408E-4</v>
      </c>
      <c r="CN33" s="21">
        <f t="shared" si="23"/>
        <v>2.0703845632934911E-4</v>
      </c>
      <c r="CO33" s="21">
        <f t="shared" si="23"/>
        <v>1.8821677848122645E-4</v>
      </c>
      <c r="CP33" s="21">
        <f t="shared" si="23"/>
        <v>1.711061622556604E-4</v>
      </c>
      <c r="CQ33" s="21">
        <f t="shared" si="23"/>
        <v>1.5555105659605491E-4</v>
      </c>
      <c r="CR33" s="21">
        <f t="shared" si="23"/>
        <v>1.4141005145095899E-4</v>
      </c>
      <c r="CS33" s="21">
        <f t="shared" si="23"/>
        <v>1.2855459222814453E-4</v>
      </c>
      <c r="CT33" s="21">
        <f t="shared" si="14"/>
        <v>1.1686781111649502E-4</v>
      </c>
      <c r="CU33" s="21">
        <f t="shared" si="15"/>
        <v>1.062434646513591E-4</v>
      </c>
      <c r="CV33" s="21">
        <f t="shared" si="12"/>
        <v>9.6584967864871916E-5</v>
      </c>
      <c r="CW33" s="21">
        <f t="shared" si="12"/>
        <v>8.7804516240792642E-5</v>
      </c>
      <c r="CX33" s="21">
        <f t="shared" si="12"/>
        <v>7.982228749162966E-5</v>
      </c>
      <c r="CY33" s="21">
        <f t="shared" si="12"/>
        <v>7.2565715901481509E-5</v>
      </c>
      <c r="CZ33" s="21">
        <f t="shared" si="12"/>
        <v>6.5968832637710464E-5</v>
      </c>
      <c r="DA33" s="21">
        <f t="shared" si="12"/>
        <v>5.997166603428223E-5</v>
      </c>
      <c r="DB33" s="21">
        <f t="shared" si="12"/>
        <v>5.4519696394802018E-5</v>
      </c>
      <c r="DC33" s="21">
        <f t="shared" si="12"/>
        <v>4.9563360358910924E-5</v>
      </c>
      <c r="DD33" s="21">
        <f t="shared" si="12"/>
        <v>4.5057600326282662E-5</v>
      </c>
    </row>
    <row r="34" spans="2:108">
      <c r="B34" s="22">
        <f t="shared" si="9"/>
        <v>43</v>
      </c>
      <c r="C34" s="21">
        <f t="shared" si="20"/>
        <v>1</v>
      </c>
      <c r="D34" s="21">
        <f t="shared" si="21"/>
        <v>0.90909090909090906</v>
      </c>
      <c r="E34" s="21">
        <f t="shared" si="21"/>
        <v>0.82644628099173545</v>
      </c>
      <c r="F34" s="21">
        <f t="shared" si="21"/>
        <v>0.75131480090157754</v>
      </c>
      <c r="G34" s="21">
        <f t="shared" si="21"/>
        <v>0.68301345536507052</v>
      </c>
      <c r="H34" s="21">
        <f t="shared" si="21"/>
        <v>0.62092132305915493</v>
      </c>
      <c r="I34" s="21">
        <f t="shared" si="21"/>
        <v>0.56447393005377722</v>
      </c>
      <c r="J34" s="21">
        <f t="shared" si="21"/>
        <v>0.51315811823070645</v>
      </c>
      <c r="K34" s="21">
        <f t="shared" si="21"/>
        <v>0.46650738020973315</v>
      </c>
      <c r="L34" s="21">
        <f t="shared" si="21"/>
        <v>0.42409761837248466</v>
      </c>
      <c r="M34" s="21">
        <f t="shared" si="21"/>
        <v>0.38554328942953148</v>
      </c>
      <c r="N34" s="21">
        <f t="shared" si="21"/>
        <v>0.3504938994813922</v>
      </c>
      <c r="O34" s="21">
        <f t="shared" si="21"/>
        <v>0.31863081771035656</v>
      </c>
      <c r="P34" s="21">
        <f t="shared" si="21"/>
        <v>0.28966437973668779</v>
      </c>
      <c r="Q34" s="21">
        <f t="shared" si="21"/>
        <v>0.26333125430607973</v>
      </c>
      <c r="R34" s="21">
        <f t="shared" si="21"/>
        <v>0.23939204936916339</v>
      </c>
      <c r="S34" s="21">
        <f t="shared" si="21"/>
        <v>0.21762913579014853</v>
      </c>
      <c r="T34" s="21">
        <f t="shared" si="22"/>
        <v>0.19784466890013502</v>
      </c>
      <c r="U34" s="21">
        <f t="shared" si="22"/>
        <v>0.17985878990921364</v>
      </c>
      <c r="V34" s="21">
        <f t="shared" si="22"/>
        <v>0.16350799082655781</v>
      </c>
      <c r="W34" s="21">
        <f t="shared" si="22"/>
        <v>0.14864362802414349</v>
      </c>
      <c r="X34" s="21">
        <f t="shared" si="29"/>
        <v>0.13513057093103953</v>
      </c>
      <c r="Y34" s="21">
        <f t="shared" si="29"/>
        <v>0.12284597357367227</v>
      </c>
      <c r="Z34" s="21">
        <f t="shared" si="29"/>
        <v>0.11167815779424752</v>
      </c>
      <c r="AA34" s="21">
        <f t="shared" si="29"/>
        <v>0.10152559799477048</v>
      </c>
      <c r="AB34" s="21">
        <f t="shared" si="29"/>
        <v>9.2295998177064048E-2</v>
      </c>
      <c r="AC34" s="21">
        <f t="shared" si="29"/>
        <v>8.3905452888240042E-2</v>
      </c>
      <c r="AD34" s="21">
        <f t="shared" si="29"/>
        <v>7.6277684443854576E-2</v>
      </c>
      <c r="AE34" s="21">
        <f t="shared" si="29"/>
        <v>6.9343349494413245E-2</v>
      </c>
      <c r="AF34" s="21">
        <f t="shared" si="29"/>
        <v>6.3039408631284766E-2</v>
      </c>
      <c r="AG34" s="21">
        <f t="shared" si="29"/>
        <v>5.7308553301167964E-2</v>
      </c>
      <c r="AH34" s="21">
        <f t="shared" si="29"/>
        <v>5.2098684819243603E-2</v>
      </c>
      <c r="AI34" s="21">
        <f t="shared" si="29"/>
        <v>4.7362440744766907E-2</v>
      </c>
      <c r="AJ34" s="21">
        <f t="shared" si="29"/>
        <v>4.3056764313424457E-2</v>
      </c>
      <c r="AK34" s="21">
        <f t="shared" si="29"/>
        <v>3.9142513012204054E-2</v>
      </c>
      <c r="AL34" s="21">
        <f t="shared" si="29"/>
        <v>3.5584102738367311E-2</v>
      </c>
      <c r="AM34" s="21">
        <f t="shared" si="29"/>
        <v>3.2349184307606652E-2</v>
      </c>
      <c r="AN34" s="21">
        <f t="shared" si="27"/>
        <v>2.94083493705515E-2</v>
      </c>
      <c r="AO34" s="21">
        <f t="shared" si="27"/>
        <v>2.6734863064137721E-2</v>
      </c>
      <c r="AP34" s="21">
        <f t="shared" si="27"/>
        <v>2.4304420967397926E-2</v>
      </c>
      <c r="AQ34" s="21">
        <f t="shared" si="27"/>
        <v>2.2094928152179935E-2</v>
      </c>
      <c r="AR34" s="21">
        <f t="shared" si="27"/>
        <v>2.0086298320163575E-2</v>
      </c>
      <c r="AS34" s="21">
        <f t="shared" si="27"/>
        <v>1.8260271200148705E-2</v>
      </c>
      <c r="AT34" s="21">
        <f t="shared" si="27"/>
        <v>1.6600246545589729E-2</v>
      </c>
      <c r="AU34" s="21">
        <f t="shared" si="27"/>
        <v>1.5091133223263388E-2</v>
      </c>
      <c r="AV34" s="21">
        <f t="shared" si="28"/>
        <v>1.3719212021148534E-2</v>
      </c>
      <c r="AW34" s="21">
        <f t="shared" si="28"/>
        <v>1.2472010928316847E-2</v>
      </c>
      <c r="AX34" s="21">
        <f t="shared" si="28"/>
        <v>1.1338191753015316E-2</v>
      </c>
      <c r="AY34" s="21">
        <f t="shared" si="24"/>
        <v>1.0307447048195742E-2</v>
      </c>
      <c r="AZ34" s="21">
        <f t="shared" si="24"/>
        <v>9.3704064074506734E-3</v>
      </c>
      <c r="BA34" s="21">
        <f t="shared" si="24"/>
        <v>8.5185512795006111E-3</v>
      </c>
      <c r="BB34" s="21">
        <f t="shared" si="24"/>
        <v>7.744137526818737E-3</v>
      </c>
      <c r="BC34" s="21">
        <f t="shared" si="24"/>
        <v>7.0401250243806697E-3</v>
      </c>
      <c r="BD34" s="21">
        <f t="shared" si="24"/>
        <v>6.4001136585278805E-3</v>
      </c>
      <c r="BE34" s="21">
        <f t="shared" si="24"/>
        <v>5.8182851441162548E-3</v>
      </c>
      <c r="BF34" s="21">
        <f t="shared" si="24"/>
        <v>5.2893501310147762E-3</v>
      </c>
      <c r="BG34" s="21">
        <f t="shared" si="24"/>
        <v>4.808500119104343E-3</v>
      </c>
      <c r="BH34" s="21">
        <f t="shared" si="24"/>
        <v>4.3713637446403109E-3</v>
      </c>
      <c r="BI34" s="21">
        <f t="shared" si="24"/>
        <v>3.9739670405821012E-3</v>
      </c>
      <c r="BJ34" s="21">
        <f t="shared" si="24"/>
        <v>3.6126973096200906E-3</v>
      </c>
      <c r="BK34" s="21">
        <f t="shared" si="24"/>
        <v>3.2842702814728101E-3</v>
      </c>
      <c r="BL34" s="21">
        <f t="shared" si="24"/>
        <v>2.9857002558843723E-3</v>
      </c>
      <c r="BM34" s="21">
        <f t="shared" si="24"/>
        <v>2.7142729598948834E-3</v>
      </c>
      <c r="BN34" s="21">
        <f t="shared" si="19"/>
        <v>2.4675208726317125E-3</v>
      </c>
      <c r="BO34" s="21">
        <f t="shared" si="25"/>
        <v>2.2432007933015567E-3</v>
      </c>
      <c r="BP34" s="21">
        <f t="shared" si="25"/>
        <v>2.0392734484559606E-3</v>
      </c>
      <c r="BQ34" s="21">
        <f t="shared" si="25"/>
        <v>1.8538849531417822E-3</v>
      </c>
      <c r="BR34" s="21">
        <f t="shared" si="25"/>
        <v>1.6853499574016198E-3</v>
      </c>
      <c r="BS34" s="21">
        <f t="shared" si="25"/>
        <v>1.5321363249105634E-3</v>
      </c>
      <c r="BT34" s="21">
        <f t="shared" si="25"/>
        <v>1.3928512044641486E-3</v>
      </c>
      <c r="BU34" s="21">
        <f t="shared" si="25"/>
        <v>1.2662283676946804E-3</v>
      </c>
      <c r="BV34" s="21">
        <f t="shared" si="25"/>
        <v>1.1511166979042548E-3</v>
      </c>
      <c r="BW34" s="21">
        <f t="shared" si="25"/>
        <v>1.0464697253675043E-3</v>
      </c>
      <c r="BX34" s="21">
        <f t="shared" si="25"/>
        <v>9.513361139704584E-4</v>
      </c>
      <c r="BY34" s="21">
        <f t="shared" si="25"/>
        <v>8.648510127004167E-4</v>
      </c>
      <c r="BZ34" s="21">
        <f t="shared" si="25"/>
        <v>7.8622819336401516E-4</v>
      </c>
      <c r="CA34" s="21">
        <f t="shared" si="25"/>
        <v>7.1475290305819553E-4</v>
      </c>
      <c r="CB34" s="21">
        <f t="shared" si="25"/>
        <v>6.4977536641654132E-4</v>
      </c>
      <c r="CC34" s="21">
        <f t="shared" si="25"/>
        <v>5.9070487856049199E-4</v>
      </c>
      <c r="CD34" s="21">
        <f t="shared" si="25"/>
        <v>5.3700443505499279E-4</v>
      </c>
      <c r="CE34" s="21">
        <f t="shared" si="23"/>
        <v>4.8818585004999342E-4</v>
      </c>
      <c r="CF34" s="21">
        <f t="shared" si="23"/>
        <v>4.4380531822726677E-4</v>
      </c>
      <c r="CG34" s="21">
        <f t="shared" si="23"/>
        <v>4.0345938020660611E-4</v>
      </c>
      <c r="CH34" s="21">
        <f t="shared" si="23"/>
        <v>3.6678125473327814E-4</v>
      </c>
      <c r="CI34" s="21">
        <f t="shared" si="23"/>
        <v>3.3343750430298019E-4</v>
      </c>
      <c r="CJ34" s="21">
        <f t="shared" si="23"/>
        <v>3.0312500391180015E-4</v>
      </c>
      <c r="CK34" s="21">
        <f t="shared" si="23"/>
        <v>2.7556818537436372E-4</v>
      </c>
      <c r="CL34" s="21">
        <f t="shared" si="23"/>
        <v>2.5051653215851246E-4</v>
      </c>
      <c r="CM34" s="21">
        <f t="shared" si="23"/>
        <v>2.2774230196228408E-4</v>
      </c>
      <c r="CN34" s="21">
        <f t="shared" si="23"/>
        <v>2.0703845632934911E-4</v>
      </c>
      <c r="CO34" s="21">
        <f t="shared" si="23"/>
        <v>1.8821677848122645E-4</v>
      </c>
      <c r="CP34" s="21">
        <f t="shared" si="23"/>
        <v>1.711061622556604E-4</v>
      </c>
      <c r="CQ34" s="21">
        <f t="shared" si="23"/>
        <v>1.5555105659605491E-4</v>
      </c>
      <c r="CR34" s="21">
        <f t="shared" si="23"/>
        <v>1.4141005145095899E-4</v>
      </c>
      <c r="CS34" s="21">
        <f t="shared" si="23"/>
        <v>1.2855459222814453E-4</v>
      </c>
      <c r="CT34" s="21">
        <f t="shared" si="14"/>
        <v>1.1686781111649502E-4</v>
      </c>
      <c r="CU34" s="21">
        <f t="shared" si="15"/>
        <v>1.062434646513591E-4</v>
      </c>
      <c r="CV34" s="21">
        <f t="shared" si="12"/>
        <v>9.6584967864871916E-5</v>
      </c>
      <c r="CW34" s="21">
        <f t="shared" si="12"/>
        <v>8.7804516240792642E-5</v>
      </c>
      <c r="CX34" s="21">
        <f t="shared" si="12"/>
        <v>7.982228749162966E-5</v>
      </c>
      <c r="CY34" s="21">
        <f t="shared" si="12"/>
        <v>7.2565715901481509E-5</v>
      </c>
      <c r="CZ34" s="21">
        <f t="shared" si="12"/>
        <v>6.5968832637710464E-5</v>
      </c>
      <c r="DA34" s="21">
        <f t="shared" si="12"/>
        <v>5.997166603428223E-5</v>
      </c>
      <c r="DB34" s="21">
        <f t="shared" si="12"/>
        <v>5.4519696394802018E-5</v>
      </c>
      <c r="DC34" s="21">
        <f t="shared" si="12"/>
        <v>4.9563360358910924E-5</v>
      </c>
      <c r="DD34" s="21">
        <f t="shared" si="12"/>
        <v>4.5057600326282662E-5</v>
      </c>
    </row>
    <row r="35" spans="2:108">
      <c r="B35" s="22">
        <f t="shared" si="9"/>
        <v>44</v>
      </c>
      <c r="C35" s="21">
        <f t="shared" si="20"/>
        <v>1</v>
      </c>
      <c r="D35" s="21">
        <f t="shared" si="21"/>
        <v>0.90909090909090906</v>
      </c>
      <c r="E35" s="21">
        <f t="shared" si="21"/>
        <v>0.82644628099173545</v>
      </c>
      <c r="F35" s="21">
        <f t="shared" si="21"/>
        <v>0.75131480090157754</v>
      </c>
      <c r="G35" s="21">
        <f t="shared" si="21"/>
        <v>0.68301345536507052</v>
      </c>
      <c r="H35" s="21">
        <f t="shared" si="21"/>
        <v>0.62092132305915493</v>
      </c>
      <c r="I35" s="21">
        <f t="shared" si="21"/>
        <v>0.56447393005377722</v>
      </c>
      <c r="J35" s="21">
        <f t="shared" si="21"/>
        <v>0.51315811823070645</v>
      </c>
      <c r="K35" s="21">
        <f t="shared" si="21"/>
        <v>0.46650738020973315</v>
      </c>
      <c r="L35" s="21">
        <f t="shared" si="21"/>
        <v>0.42409761837248466</v>
      </c>
      <c r="M35" s="21">
        <f t="shared" si="21"/>
        <v>0.38554328942953148</v>
      </c>
      <c r="N35" s="21">
        <f t="shared" si="21"/>
        <v>0.3504938994813922</v>
      </c>
      <c r="O35" s="21">
        <f t="shared" si="21"/>
        <v>0.31863081771035656</v>
      </c>
      <c r="P35" s="21">
        <f t="shared" si="21"/>
        <v>0.28966437973668779</v>
      </c>
      <c r="Q35" s="21">
        <f t="shared" si="21"/>
        <v>0.26333125430607973</v>
      </c>
      <c r="R35" s="21">
        <f t="shared" si="21"/>
        <v>0.23939204936916339</v>
      </c>
      <c r="S35" s="21">
        <f t="shared" si="21"/>
        <v>0.21762913579014853</v>
      </c>
      <c r="T35" s="21">
        <f t="shared" si="22"/>
        <v>0.19784466890013502</v>
      </c>
      <c r="U35" s="21">
        <f t="shared" si="22"/>
        <v>0.17985878990921364</v>
      </c>
      <c r="V35" s="21">
        <f t="shared" si="22"/>
        <v>0.16350799082655781</v>
      </c>
      <c r="W35" s="21">
        <f t="shared" si="22"/>
        <v>0.14864362802414349</v>
      </c>
      <c r="X35" s="21">
        <f t="shared" si="29"/>
        <v>0.13513057093103953</v>
      </c>
      <c r="Y35" s="21">
        <f t="shared" si="29"/>
        <v>0.12284597357367227</v>
      </c>
      <c r="Z35" s="21">
        <f t="shared" si="29"/>
        <v>0.11167815779424752</v>
      </c>
      <c r="AA35" s="21">
        <f t="shared" si="29"/>
        <v>0.10152559799477048</v>
      </c>
      <c r="AB35" s="21">
        <f t="shared" si="29"/>
        <v>9.2295998177064048E-2</v>
      </c>
      <c r="AC35" s="21">
        <f t="shared" si="29"/>
        <v>8.3905452888240042E-2</v>
      </c>
      <c r="AD35" s="21">
        <f t="shared" si="29"/>
        <v>7.6277684443854576E-2</v>
      </c>
      <c r="AE35" s="21">
        <f t="shared" si="29"/>
        <v>6.9343349494413245E-2</v>
      </c>
      <c r="AF35" s="21">
        <f t="shared" si="29"/>
        <v>6.3039408631284766E-2</v>
      </c>
      <c r="AG35" s="21">
        <f t="shared" si="29"/>
        <v>5.7308553301167964E-2</v>
      </c>
      <c r="AH35" s="21">
        <f t="shared" si="29"/>
        <v>5.2098684819243603E-2</v>
      </c>
      <c r="AI35" s="21">
        <f t="shared" si="29"/>
        <v>4.7362440744766907E-2</v>
      </c>
      <c r="AJ35" s="21">
        <f t="shared" si="29"/>
        <v>4.3056764313424457E-2</v>
      </c>
      <c r="AK35" s="21">
        <f t="shared" si="29"/>
        <v>3.9142513012204054E-2</v>
      </c>
      <c r="AL35" s="21">
        <f t="shared" si="29"/>
        <v>3.5584102738367311E-2</v>
      </c>
      <c r="AM35" s="21">
        <f t="shared" si="29"/>
        <v>3.2349184307606652E-2</v>
      </c>
      <c r="AN35" s="21">
        <f t="shared" si="27"/>
        <v>2.94083493705515E-2</v>
      </c>
      <c r="AO35" s="21">
        <f t="shared" si="27"/>
        <v>2.6734863064137721E-2</v>
      </c>
      <c r="AP35" s="21">
        <f t="shared" si="27"/>
        <v>2.4304420967397926E-2</v>
      </c>
      <c r="AQ35" s="21">
        <f t="shared" si="27"/>
        <v>2.2094928152179935E-2</v>
      </c>
      <c r="AR35" s="21">
        <f t="shared" si="27"/>
        <v>2.0086298320163575E-2</v>
      </c>
      <c r="AS35" s="21">
        <f t="shared" si="27"/>
        <v>1.8260271200148705E-2</v>
      </c>
      <c r="AT35" s="21">
        <f t="shared" si="27"/>
        <v>1.6600246545589729E-2</v>
      </c>
      <c r="AU35" s="21">
        <f t="shared" si="27"/>
        <v>1.5091133223263388E-2</v>
      </c>
      <c r="AV35" s="21">
        <f t="shared" si="28"/>
        <v>1.3719212021148534E-2</v>
      </c>
      <c r="AW35" s="21">
        <f t="shared" si="28"/>
        <v>1.2472010928316847E-2</v>
      </c>
      <c r="AX35" s="21">
        <f t="shared" si="28"/>
        <v>1.1338191753015316E-2</v>
      </c>
      <c r="AY35" s="21">
        <f t="shared" si="24"/>
        <v>1.0307447048195742E-2</v>
      </c>
      <c r="AZ35" s="21">
        <f t="shared" si="24"/>
        <v>9.3704064074506734E-3</v>
      </c>
      <c r="BA35" s="21">
        <f t="shared" si="24"/>
        <v>8.5185512795006111E-3</v>
      </c>
      <c r="BB35" s="21">
        <f t="shared" si="24"/>
        <v>7.744137526818737E-3</v>
      </c>
      <c r="BC35" s="21">
        <f t="shared" si="24"/>
        <v>7.0401250243806697E-3</v>
      </c>
      <c r="BD35" s="21">
        <f t="shared" si="24"/>
        <v>6.4001136585278805E-3</v>
      </c>
      <c r="BE35" s="21">
        <f t="shared" si="24"/>
        <v>5.8182851441162548E-3</v>
      </c>
      <c r="BF35" s="21">
        <f t="shared" si="24"/>
        <v>5.2893501310147762E-3</v>
      </c>
      <c r="BG35" s="21">
        <f t="shared" si="24"/>
        <v>4.808500119104343E-3</v>
      </c>
      <c r="BH35" s="21">
        <f t="shared" si="24"/>
        <v>4.3713637446403109E-3</v>
      </c>
      <c r="BI35" s="21">
        <f t="shared" si="24"/>
        <v>3.9739670405821012E-3</v>
      </c>
      <c r="BJ35" s="21">
        <f t="shared" si="24"/>
        <v>3.6126973096200906E-3</v>
      </c>
      <c r="BK35" s="21">
        <f t="shared" si="24"/>
        <v>3.2842702814728101E-3</v>
      </c>
      <c r="BL35" s="21">
        <f t="shared" si="24"/>
        <v>2.9857002558843723E-3</v>
      </c>
      <c r="BM35" s="21">
        <f t="shared" si="24"/>
        <v>2.7142729598948834E-3</v>
      </c>
      <c r="BN35" s="21">
        <f t="shared" si="19"/>
        <v>2.4675208726317125E-3</v>
      </c>
      <c r="BO35" s="21">
        <f t="shared" si="25"/>
        <v>2.2432007933015567E-3</v>
      </c>
      <c r="BP35" s="21">
        <f t="shared" si="25"/>
        <v>2.0392734484559606E-3</v>
      </c>
      <c r="BQ35" s="21">
        <f t="shared" si="25"/>
        <v>1.8538849531417822E-3</v>
      </c>
      <c r="BR35" s="21">
        <f t="shared" si="25"/>
        <v>1.6853499574016198E-3</v>
      </c>
      <c r="BS35" s="21">
        <f t="shared" si="25"/>
        <v>1.5321363249105634E-3</v>
      </c>
      <c r="BT35" s="21">
        <f t="shared" si="25"/>
        <v>1.3928512044641486E-3</v>
      </c>
      <c r="BU35" s="21">
        <f t="shared" si="25"/>
        <v>1.2662283676946804E-3</v>
      </c>
      <c r="BV35" s="21">
        <f t="shared" si="25"/>
        <v>1.1511166979042548E-3</v>
      </c>
      <c r="BW35" s="21">
        <f t="shared" si="25"/>
        <v>1.0464697253675043E-3</v>
      </c>
      <c r="BX35" s="21">
        <f t="shared" si="25"/>
        <v>9.513361139704584E-4</v>
      </c>
      <c r="BY35" s="21">
        <f t="shared" si="25"/>
        <v>8.648510127004167E-4</v>
      </c>
      <c r="BZ35" s="21">
        <f t="shared" si="25"/>
        <v>7.8622819336401516E-4</v>
      </c>
      <c r="CA35" s="21">
        <f t="shared" si="25"/>
        <v>7.1475290305819553E-4</v>
      </c>
      <c r="CB35" s="21">
        <f t="shared" si="25"/>
        <v>6.4977536641654132E-4</v>
      </c>
      <c r="CC35" s="21">
        <f t="shared" si="25"/>
        <v>5.9070487856049199E-4</v>
      </c>
      <c r="CD35" s="21">
        <f t="shared" si="25"/>
        <v>5.3700443505499279E-4</v>
      </c>
      <c r="CE35" s="21">
        <f t="shared" si="23"/>
        <v>4.8818585004999342E-4</v>
      </c>
      <c r="CF35" s="21">
        <f t="shared" si="23"/>
        <v>4.4380531822726677E-4</v>
      </c>
      <c r="CG35" s="21">
        <f t="shared" si="23"/>
        <v>4.0345938020660611E-4</v>
      </c>
      <c r="CH35" s="21">
        <f t="shared" si="23"/>
        <v>3.6678125473327814E-4</v>
      </c>
      <c r="CI35" s="21">
        <f t="shared" si="23"/>
        <v>3.3343750430298019E-4</v>
      </c>
      <c r="CJ35" s="21">
        <f t="shared" si="23"/>
        <v>3.0312500391180015E-4</v>
      </c>
      <c r="CK35" s="21">
        <f t="shared" si="23"/>
        <v>2.7556818537436372E-4</v>
      </c>
      <c r="CL35" s="21">
        <f t="shared" si="23"/>
        <v>2.5051653215851246E-4</v>
      </c>
      <c r="CM35" s="21">
        <f t="shared" si="23"/>
        <v>2.2774230196228408E-4</v>
      </c>
      <c r="CN35" s="21">
        <f t="shared" si="23"/>
        <v>2.0703845632934911E-4</v>
      </c>
      <c r="CO35" s="21">
        <f t="shared" si="23"/>
        <v>1.8821677848122645E-4</v>
      </c>
      <c r="CP35" s="21">
        <f t="shared" si="23"/>
        <v>1.711061622556604E-4</v>
      </c>
      <c r="CQ35" s="21">
        <f t="shared" si="23"/>
        <v>1.5555105659605491E-4</v>
      </c>
      <c r="CR35" s="21">
        <f t="shared" si="23"/>
        <v>1.4141005145095899E-4</v>
      </c>
      <c r="CS35" s="21">
        <f t="shared" si="23"/>
        <v>1.2855459222814453E-4</v>
      </c>
      <c r="CT35" s="21">
        <f t="shared" si="14"/>
        <v>1.1686781111649502E-4</v>
      </c>
      <c r="CU35" s="21">
        <f t="shared" si="15"/>
        <v>1.062434646513591E-4</v>
      </c>
      <c r="CV35" s="21">
        <f t="shared" si="12"/>
        <v>9.6584967864871916E-5</v>
      </c>
      <c r="CW35" s="21">
        <f t="shared" si="12"/>
        <v>8.7804516240792642E-5</v>
      </c>
      <c r="CX35" s="21">
        <f t="shared" si="12"/>
        <v>7.982228749162966E-5</v>
      </c>
      <c r="CY35" s="21">
        <f t="shared" si="12"/>
        <v>7.2565715901481509E-5</v>
      </c>
      <c r="CZ35" s="21">
        <f t="shared" si="12"/>
        <v>6.5968832637710464E-5</v>
      </c>
      <c r="DA35" s="21">
        <f t="shared" si="12"/>
        <v>5.997166603428223E-5</v>
      </c>
      <c r="DB35" s="21">
        <f t="shared" si="12"/>
        <v>5.4519696394802018E-5</v>
      </c>
      <c r="DC35" s="21">
        <f t="shared" si="12"/>
        <v>4.9563360358910924E-5</v>
      </c>
      <c r="DD35" s="21">
        <f t="shared" si="12"/>
        <v>4.5057600326282662E-5</v>
      </c>
    </row>
    <row r="36" spans="2:108">
      <c r="B36" s="22">
        <f t="shared" si="9"/>
        <v>45</v>
      </c>
      <c r="C36" s="21">
        <f t="shared" si="20"/>
        <v>1</v>
      </c>
      <c r="D36" s="21">
        <f t="shared" si="21"/>
        <v>0.90909090909090906</v>
      </c>
      <c r="E36" s="21">
        <f t="shared" si="21"/>
        <v>0.82644628099173545</v>
      </c>
      <c r="F36" s="21">
        <f t="shared" si="21"/>
        <v>0.75131480090157754</v>
      </c>
      <c r="G36" s="21">
        <f t="shared" si="21"/>
        <v>0.68301345536507052</v>
      </c>
      <c r="H36" s="21">
        <f t="shared" si="21"/>
        <v>0.62092132305915493</v>
      </c>
      <c r="I36" s="21">
        <f t="shared" si="21"/>
        <v>0.56447393005377722</v>
      </c>
      <c r="J36" s="21">
        <f t="shared" si="21"/>
        <v>0.51315811823070645</v>
      </c>
      <c r="K36" s="21">
        <f t="shared" si="21"/>
        <v>0.46650738020973315</v>
      </c>
      <c r="L36" s="21">
        <f t="shared" si="21"/>
        <v>0.42409761837248466</v>
      </c>
      <c r="M36" s="21">
        <f t="shared" si="21"/>
        <v>0.38554328942953148</v>
      </c>
      <c r="N36" s="21">
        <f t="shared" si="21"/>
        <v>0.3504938994813922</v>
      </c>
      <c r="O36" s="21">
        <f t="shared" si="21"/>
        <v>0.31863081771035656</v>
      </c>
      <c r="P36" s="21">
        <f t="shared" si="21"/>
        <v>0.28966437973668779</v>
      </c>
      <c r="Q36" s="21">
        <f t="shared" si="21"/>
        <v>0.26333125430607973</v>
      </c>
      <c r="R36" s="21">
        <f t="shared" si="21"/>
        <v>0.23939204936916339</v>
      </c>
      <c r="S36" s="21">
        <f t="shared" si="21"/>
        <v>0.21762913579014853</v>
      </c>
      <c r="T36" s="21">
        <f t="shared" si="22"/>
        <v>0.19784466890013502</v>
      </c>
      <c r="U36" s="21">
        <f t="shared" si="22"/>
        <v>0.17985878990921364</v>
      </c>
      <c r="V36" s="21">
        <f t="shared" si="22"/>
        <v>0.16350799082655781</v>
      </c>
      <c r="W36" s="21">
        <f t="shared" si="22"/>
        <v>0.14864362802414349</v>
      </c>
      <c r="X36" s="21">
        <f t="shared" si="29"/>
        <v>0.13513057093103953</v>
      </c>
      <c r="Y36" s="21">
        <f t="shared" si="29"/>
        <v>0.12284597357367227</v>
      </c>
      <c r="Z36" s="21">
        <f t="shared" si="29"/>
        <v>0.11167815779424752</v>
      </c>
      <c r="AA36" s="21">
        <f t="shared" si="29"/>
        <v>0.10152559799477048</v>
      </c>
      <c r="AB36" s="21">
        <f t="shared" si="29"/>
        <v>9.2295998177064048E-2</v>
      </c>
      <c r="AC36" s="21">
        <f t="shared" si="29"/>
        <v>8.3905452888240042E-2</v>
      </c>
      <c r="AD36" s="21">
        <f t="shared" si="29"/>
        <v>7.6277684443854576E-2</v>
      </c>
      <c r="AE36" s="21">
        <f t="shared" si="29"/>
        <v>6.9343349494413245E-2</v>
      </c>
      <c r="AF36" s="21">
        <f t="shared" si="29"/>
        <v>6.3039408631284766E-2</v>
      </c>
      <c r="AG36" s="21">
        <f t="shared" si="29"/>
        <v>5.7308553301167964E-2</v>
      </c>
      <c r="AH36" s="21">
        <f t="shared" si="29"/>
        <v>5.2098684819243603E-2</v>
      </c>
      <c r="AI36" s="21">
        <f t="shared" si="29"/>
        <v>4.7362440744766907E-2</v>
      </c>
      <c r="AJ36" s="21">
        <f t="shared" si="29"/>
        <v>4.3056764313424457E-2</v>
      </c>
      <c r="AK36" s="21">
        <f t="shared" si="29"/>
        <v>3.9142513012204054E-2</v>
      </c>
      <c r="AL36" s="21">
        <f t="shared" si="29"/>
        <v>3.5584102738367311E-2</v>
      </c>
      <c r="AM36" s="21">
        <f t="shared" si="29"/>
        <v>3.2349184307606652E-2</v>
      </c>
      <c r="AN36" s="21">
        <f t="shared" si="27"/>
        <v>2.94083493705515E-2</v>
      </c>
      <c r="AO36" s="21">
        <f t="shared" si="27"/>
        <v>2.6734863064137721E-2</v>
      </c>
      <c r="AP36" s="21">
        <f t="shared" si="27"/>
        <v>2.4304420967397926E-2</v>
      </c>
      <c r="AQ36" s="21">
        <f t="shared" si="27"/>
        <v>2.2094928152179935E-2</v>
      </c>
      <c r="AR36" s="21">
        <f t="shared" si="27"/>
        <v>2.0086298320163575E-2</v>
      </c>
      <c r="AS36" s="21">
        <f t="shared" si="27"/>
        <v>1.8260271200148705E-2</v>
      </c>
      <c r="AT36" s="21">
        <f t="shared" si="27"/>
        <v>1.6600246545589729E-2</v>
      </c>
      <c r="AU36" s="21">
        <f t="shared" si="27"/>
        <v>1.5091133223263388E-2</v>
      </c>
      <c r="AV36" s="21">
        <f t="shared" si="28"/>
        <v>1.3719212021148534E-2</v>
      </c>
      <c r="AW36" s="21">
        <f t="shared" si="28"/>
        <v>1.2472010928316847E-2</v>
      </c>
      <c r="AX36" s="21">
        <f t="shared" si="28"/>
        <v>1.1338191753015316E-2</v>
      </c>
      <c r="AY36" s="21">
        <f t="shared" si="24"/>
        <v>1.0307447048195742E-2</v>
      </c>
      <c r="AZ36" s="21">
        <f t="shared" si="24"/>
        <v>9.3704064074506734E-3</v>
      </c>
      <c r="BA36" s="21">
        <f t="shared" si="24"/>
        <v>8.5185512795006111E-3</v>
      </c>
      <c r="BB36" s="21">
        <f t="shared" si="24"/>
        <v>7.744137526818737E-3</v>
      </c>
      <c r="BC36" s="21">
        <f t="shared" si="24"/>
        <v>7.0401250243806697E-3</v>
      </c>
      <c r="BD36" s="21">
        <f t="shared" si="24"/>
        <v>6.4001136585278805E-3</v>
      </c>
      <c r="BE36" s="21">
        <f t="shared" si="24"/>
        <v>5.8182851441162548E-3</v>
      </c>
      <c r="BF36" s="21">
        <f t="shared" si="24"/>
        <v>5.2893501310147762E-3</v>
      </c>
      <c r="BG36" s="21">
        <f t="shared" si="24"/>
        <v>4.808500119104343E-3</v>
      </c>
      <c r="BH36" s="21">
        <f t="shared" si="24"/>
        <v>4.3713637446403109E-3</v>
      </c>
      <c r="BI36" s="21">
        <f t="shared" si="24"/>
        <v>3.9739670405821012E-3</v>
      </c>
      <c r="BJ36" s="21">
        <f t="shared" si="24"/>
        <v>3.6126973096200906E-3</v>
      </c>
      <c r="BK36" s="21">
        <f t="shared" si="24"/>
        <v>3.2842702814728101E-3</v>
      </c>
      <c r="BL36" s="21">
        <f t="shared" si="24"/>
        <v>2.9857002558843723E-3</v>
      </c>
      <c r="BM36" s="21">
        <f t="shared" si="24"/>
        <v>2.7142729598948834E-3</v>
      </c>
      <c r="BN36" s="21">
        <f t="shared" si="19"/>
        <v>2.4675208726317125E-3</v>
      </c>
      <c r="BO36" s="21">
        <f t="shared" si="25"/>
        <v>2.2432007933015567E-3</v>
      </c>
      <c r="BP36" s="21">
        <f t="shared" si="25"/>
        <v>2.0392734484559606E-3</v>
      </c>
      <c r="BQ36" s="21">
        <f t="shared" si="25"/>
        <v>1.8538849531417822E-3</v>
      </c>
      <c r="BR36" s="21">
        <f t="shared" si="25"/>
        <v>1.6853499574016198E-3</v>
      </c>
      <c r="BS36" s="21">
        <f t="shared" si="25"/>
        <v>1.5321363249105634E-3</v>
      </c>
      <c r="BT36" s="21">
        <f t="shared" si="25"/>
        <v>1.3928512044641486E-3</v>
      </c>
      <c r="BU36" s="21">
        <f t="shared" si="25"/>
        <v>1.2662283676946804E-3</v>
      </c>
      <c r="BV36" s="21">
        <f t="shared" si="25"/>
        <v>1.1511166979042548E-3</v>
      </c>
      <c r="BW36" s="21">
        <f t="shared" si="25"/>
        <v>1.0464697253675043E-3</v>
      </c>
      <c r="BX36" s="21">
        <f t="shared" si="25"/>
        <v>9.513361139704584E-4</v>
      </c>
      <c r="BY36" s="21">
        <f t="shared" si="25"/>
        <v>8.648510127004167E-4</v>
      </c>
      <c r="BZ36" s="21">
        <f t="shared" si="25"/>
        <v>7.8622819336401516E-4</v>
      </c>
      <c r="CA36" s="21">
        <f t="shared" si="25"/>
        <v>7.1475290305819553E-4</v>
      </c>
      <c r="CB36" s="21">
        <f t="shared" si="25"/>
        <v>6.4977536641654132E-4</v>
      </c>
      <c r="CC36" s="21">
        <f t="shared" si="25"/>
        <v>5.9070487856049199E-4</v>
      </c>
      <c r="CD36" s="21">
        <f t="shared" si="25"/>
        <v>5.3700443505499279E-4</v>
      </c>
      <c r="CE36" s="21">
        <f t="shared" si="23"/>
        <v>4.8818585004999342E-4</v>
      </c>
      <c r="CF36" s="21">
        <f t="shared" si="23"/>
        <v>4.4380531822726677E-4</v>
      </c>
      <c r="CG36" s="21">
        <f t="shared" si="23"/>
        <v>4.0345938020660611E-4</v>
      </c>
      <c r="CH36" s="21">
        <f t="shared" si="23"/>
        <v>3.6678125473327814E-4</v>
      </c>
      <c r="CI36" s="21">
        <f t="shared" si="23"/>
        <v>3.3343750430298019E-4</v>
      </c>
      <c r="CJ36" s="21">
        <f t="shared" si="23"/>
        <v>3.0312500391180015E-4</v>
      </c>
      <c r="CK36" s="21">
        <f t="shared" si="23"/>
        <v>2.7556818537436372E-4</v>
      </c>
      <c r="CL36" s="21">
        <f t="shared" si="23"/>
        <v>2.5051653215851246E-4</v>
      </c>
      <c r="CM36" s="21">
        <f t="shared" si="23"/>
        <v>2.2774230196228408E-4</v>
      </c>
      <c r="CN36" s="21">
        <f t="shared" si="23"/>
        <v>2.0703845632934911E-4</v>
      </c>
      <c r="CO36" s="21">
        <f t="shared" si="23"/>
        <v>1.8821677848122645E-4</v>
      </c>
      <c r="CP36" s="21">
        <f t="shared" si="23"/>
        <v>1.711061622556604E-4</v>
      </c>
      <c r="CQ36" s="21">
        <f t="shared" si="23"/>
        <v>1.5555105659605491E-4</v>
      </c>
      <c r="CR36" s="21">
        <f t="shared" si="23"/>
        <v>1.4141005145095899E-4</v>
      </c>
      <c r="CS36" s="21">
        <f t="shared" si="23"/>
        <v>1.2855459222814453E-4</v>
      </c>
      <c r="CT36" s="21">
        <f t="shared" si="14"/>
        <v>1.1686781111649502E-4</v>
      </c>
      <c r="CU36" s="21">
        <f t="shared" si="15"/>
        <v>1.062434646513591E-4</v>
      </c>
      <c r="CV36" s="21">
        <f t="shared" si="12"/>
        <v>9.6584967864871916E-5</v>
      </c>
      <c r="CW36" s="21">
        <f t="shared" si="12"/>
        <v>8.7804516240792642E-5</v>
      </c>
      <c r="CX36" s="21">
        <f t="shared" si="12"/>
        <v>7.982228749162966E-5</v>
      </c>
      <c r="CY36" s="21">
        <f t="shared" si="12"/>
        <v>7.2565715901481509E-5</v>
      </c>
      <c r="CZ36" s="21">
        <f t="shared" si="12"/>
        <v>6.5968832637710464E-5</v>
      </c>
      <c r="DA36" s="21">
        <f t="shared" si="12"/>
        <v>5.997166603428223E-5</v>
      </c>
      <c r="DB36" s="21">
        <f t="shared" si="12"/>
        <v>5.4519696394802018E-5</v>
      </c>
      <c r="DC36" s="21">
        <f t="shared" si="12"/>
        <v>4.9563360358910924E-5</v>
      </c>
      <c r="DD36" s="21">
        <f t="shared" si="12"/>
        <v>4.5057600326282662E-5</v>
      </c>
    </row>
    <row r="37" spans="2:108">
      <c r="B37" s="22">
        <f t="shared" si="9"/>
        <v>46</v>
      </c>
      <c r="C37" s="21">
        <f t="shared" si="20"/>
        <v>1</v>
      </c>
      <c r="D37" s="21">
        <f t="shared" si="21"/>
        <v>0.90909090909090906</v>
      </c>
      <c r="E37" s="21">
        <f t="shared" si="21"/>
        <v>0.82644628099173545</v>
      </c>
      <c r="F37" s="21">
        <f t="shared" si="21"/>
        <v>0.75131480090157754</v>
      </c>
      <c r="G37" s="21">
        <f t="shared" si="21"/>
        <v>0.68301345536507052</v>
      </c>
      <c r="H37" s="21">
        <f t="shared" si="21"/>
        <v>0.62092132305915493</v>
      </c>
      <c r="I37" s="21">
        <f t="shared" si="21"/>
        <v>0.56447393005377722</v>
      </c>
      <c r="J37" s="21">
        <f t="shared" si="21"/>
        <v>0.51315811823070645</v>
      </c>
      <c r="K37" s="21">
        <f t="shared" si="21"/>
        <v>0.46650738020973315</v>
      </c>
      <c r="L37" s="21">
        <f t="shared" si="21"/>
        <v>0.42409761837248466</v>
      </c>
      <c r="M37" s="21">
        <f t="shared" si="21"/>
        <v>0.38554328942953148</v>
      </c>
      <c r="N37" s="21">
        <f t="shared" si="21"/>
        <v>0.3504938994813922</v>
      </c>
      <c r="O37" s="21">
        <f t="shared" si="21"/>
        <v>0.31863081771035656</v>
      </c>
      <c r="P37" s="21">
        <f t="shared" si="21"/>
        <v>0.28966437973668779</v>
      </c>
      <c r="Q37" s="21">
        <f t="shared" si="21"/>
        <v>0.26333125430607973</v>
      </c>
      <c r="R37" s="21">
        <f t="shared" si="21"/>
        <v>0.23939204936916339</v>
      </c>
      <c r="S37" s="21">
        <f t="shared" si="21"/>
        <v>0.21762913579014853</v>
      </c>
      <c r="T37" s="21">
        <f t="shared" si="22"/>
        <v>0.19784466890013502</v>
      </c>
      <c r="U37" s="21">
        <f t="shared" si="22"/>
        <v>0.17985878990921364</v>
      </c>
      <c r="V37" s="21">
        <f t="shared" si="22"/>
        <v>0.16350799082655781</v>
      </c>
      <c r="W37" s="21">
        <f t="shared" si="22"/>
        <v>0.14864362802414349</v>
      </c>
      <c r="X37" s="21">
        <f t="shared" si="29"/>
        <v>0.13513057093103953</v>
      </c>
      <c r="Y37" s="21">
        <f t="shared" si="29"/>
        <v>0.12284597357367227</v>
      </c>
      <c r="Z37" s="21">
        <f t="shared" si="29"/>
        <v>0.11167815779424752</v>
      </c>
      <c r="AA37" s="21">
        <f t="shared" si="29"/>
        <v>0.10152559799477048</v>
      </c>
      <c r="AB37" s="21">
        <f t="shared" si="29"/>
        <v>9.2295998177064048E-2</v>
      </c>
      <c r="AC37" s="21">
        <f t="shared" si="29"/>
        <v>8.3905452888240042E-2</v>
      </c>
      <c r="AD37" s="21">
        <f t="shared" si="29"/>
        <v>7.6277684443854576E-2</v>
      </c>
      <c r="AE37" s="21">
        <f t="shared" si="29"/>
        <v>6.9343349494413245E-2</v>
      </c>
      <c r="AF37" s="21">
        <f t="shared" si="29"/>
        <v>6.3039408631284766E-2</v>
      </c>
      <c r="AG37" s="21">
        <f t="shared" si="29"/>
        <v>5.7308553301167964E-2</v>
      </c>
      <c r="AH37" s="21">
        <f t="shared" si="29"/>
        <v>5.2098684819243603E-2</v>
      </c>
      <c r="AI37" s="21">
        <f t="shared" si="29"/>
        <v>4.7362440744766907E-2</v>
      </c>
      <c r="AJ37" s="21">
        <f t="shared" si="29"/>
        <v>4.3056764313424457E-2</v>
      </c>
      <c r="AK37" s="21">
        <f t="shared" si="29"/>
        <v>3.9142513012204054E-2</v>
      </c>
      <c r="AL37" s="21">
        <f t="shared" si="29"/>
        <v>3.5584102738367311E-2</v>
      </c>
      <c r="AM37" s="21">
        <f t="shared" si="29"/>
        <v>3.2349184307606652E-2</v>
      </c>
      <c r="AN37" s="21">
        <f t="shared" si="27"/>
        <v>2.94083493705515E-2</v>
      </c>
      <c r="AO37" s="21">
        <f t="shared" si="27"/>
        <v>2.6734863064137721E-2</v>
      </c>
      <c r="AP37" s="21">
        <f t="shared" si="27"/>
        <v>2.4304420967397926E-2</v>
      </c>
      <c r="AQ37" s="21">
        <f t="shared" si="27"/>
        <v>2.2094928152179935E-2</v>
      </c>
      <c r="AR37" s="21">
        <f t="shared" si="27"/>
        <v>2.0086298320163575E-2</v>
      </c>
      <c r="AS37" s="21">
        <f t="shared" si="27"/>
        <v>1.8260271200148705E-2</v>
      </c>
      <c r="AT37" s="21">
        <f t="shared" si="27"/>
        <v>1.6600246545589729E-2</v>
      </c>
      <c r="AU37" s="21">
        <f t="shared" si="27"/>
        <v>1.5091133223263388E-2</v>
      </c>
      <c r="AV37" s="21">
        <f t="shared" si="28"/>
        <v>1.3719212021148534E-2</v>
      </c>
      <c r="AW37" s="21">
        <f t="shared" si="28"/>
        <v>1.2472010928316847E-2</v>
      </c>
      <c r="AX37" s="21">
        <f t="shared" si="28"/>
        <v>1.1338191753015316E-2</v>
      </c>
      <c r="AY37" s="21">
        <f t="shared" si="24"/>
        <v>1.0307447048195742E-2</v>
      </c>
      <c r="AZ37" s="21">
        <f t="shared" si="24"/>
        <v>9.3704064074506734E-3</v>
      </c>
      <c r="BA37" s="21">
        <f t="shared" si="24"/>
        <v>8.5185512795006111E-3</v>
      </c>
      <c r="BB37" s="21">
        <f t="shared" si="24"/>
        <v>7.744137526818737E-3</v>
      </c>
      <c r="BC37" s="21">
        <f t="shared" si="24"/>
        <v>7.0401250243806697E-3</v>
      </c>
      <c r="BD37" s="21">
        <f t="shared" si="24"/>
        <v>6.4001136585278805E-3</v>
      </c>
      <c r="BE37" s="21">
        <f t="shared" si="24"/>
        <v>5.8182851441162548E-3</v>
      </c>
      <c r="BF37" s="21">
        <f t="shared" si="24"/>
        <v>5.2893501310147762E-3</v>
      </c>
      <c r="BG37" s="21">
        <f t="shared" si="24"/>
        <v>4.808500119104343E-3</v>
      </c>
      <c r="BH37" s="21">
        <f t="shared" si="24"/>
        <v>4.3713637446403109E-3</v>
      </c>
      <c r="BI37" s="21">
        <f t="shared" si="24"/>
        <v>3.9739670405821012E-3</v>
      </c>
      <c r="BJ37" s="21">
        <f t="shared" si="24"/>
        <v>3.6126973096200906E-3</v>
      </c>
      <c r="BK37" s="21">
        <f t="shared" si="24"/>
        <v>3.2842702814728101E-3</v>
      </c>
      <c r="BL37" s="21">
        <f t="shared" si="24"/>
        <v>2.9857002558843723E-3</v>
      </c>
      <c r="BM37" s="21">
        <f t="shared" si="24"/>
        <v>2.7142729598948834E-3</v>
      </c>
      <c r="BN37" s="21">
        <f t="shared" si="19"/>
        <v>2.4675208726317125E-3</v>
      </c>
      <c r="BO37" s="21">
        <f t="shared" si="25"/>
        <v>2.2432007933015567E-3</v>
      </c>
      <c r="BP37" s="21">
        <f t="shared" si="25"/>
        <v>2.0392734484559606E-3</v>
      </c>
      <c r="BQ37" s="21">
        <f t="shared" si="25"/>
        <v>1.8538849531417822E-3</v>
      </c>
      <c r="BR37" s="21">
        <f t="shared" si="25"/>
        <v>1.6853499574016198E-3</v>
      </c>
      <c r="BS37" s="21">
        <f t="shared" si="25"/>
        <v>1.5321363249105634E-3</v>
      </c>
      <c r="BT37" s="21">
        <f t="shared" si="25"/>
        <v>1.3928512044641486E-3</v>
      </c>
      <c r="BU37" s="21">
        <f t="shared" si="25"/>
        <v>1.2662283676946804E-3</v>
      </c>
      <c r="BV37" s="21">
        <f t="shared" si="25"/>
        <v>1.1511166979042548E-3</v>
      </c>
      <c r="BW37" s="21">
        <f t="shared" si="25"/>
        <v>1.0464697253675043E-3</v>
      </c>
      <c r="BX37" s="21">
        <f t="shared" si="25"/>
        <v>9.513361139704584E-4</v>
      </c>
      <c r="BY37" s="21">
        <f t="shared" si="25"/>
        <v>8.648510127004167E-4</v>
      </c>
      <c r="BZ37" s="21">
        <f t="shared" si="25"/>
        <v>7.8622819336401516E-4</v>
      </c>
      <c r="CA37" s="21">
        <f t="shared" si="25"/>
        <v>7.1475290305819553E-4</v>
      </c>
      <c r="CB37" s="21">
        <f t="shared" si="25"/>
        <v>6.4977536641654132E-4</v>
      </c>
      <c r="CC37" s="21">
        <f t="shared" si="25"/>
        <v>5.9070487856049199E-4</v>
      </c>
      <c r="CD37" s="21">
        <f t="shared" si="25"/>
        <v>5.3700443505499279E-4</v>
      </c>
      <c r="CE37" s="21">
        <f t="shared" si="23"/>
        <v>4.8818585004999342E-4</v>
      </c>
      <c r="CF37" s="21">
        <f t="shared" si="23"/>
        <v>4.4380531822726677E-4</v>
      </c>
      <c r="CG37" s="21">
        <f t="shared" si="23"/>
        <v>4.0345938020660611E-4</v>
      </c>
      <c r="CH37" s="21">
        <f t="shared" si="23"/>
        <v>3.6678125473327814E-4</v>
      </c>
      <c r="CI37" s="21">
        <f t="shared" si="23"/>
        <v>3.3343750430298019E-4</v>
      </c>
      <c r="CJ37" s="21">
        <f t="shared" si="23"/>
        <v>3.0312500391180015E-4</v>
      </c>
      <c r="CK37" s="21">
        <f t="shared" si="23"/>
        <v>2.7556818537436372E-4</v>
      </c>
      <c r="CL37" s="21">
        <f t="shared" si="23"/>
        <v>2.5051653215851246E-4</v>
      </c>
      <c r="CM37" s="21">
        <f t="shared" si="23"/>
        <v>2.2774230196228408E-4</v>
      </c>
      <c r="CN37" s="21">
        <f t="shared" si="23"/>
        <v>2.0703845632934911E-4</v>
      </c>
      <c r="CO37" s="21">
        <f t="shared" si="23"/>
        <v>1.8821677848122645E-4</v>
      </c>
      <c r="CP37" s="21">
        <f t="shared" si="23"/>
        <v>1.711061622556604E-4</v>
      </c>
      <c r="CQ37" s="21">
        <f t="shared" si="23"/>
        <v>1.5555105659605491E-4</v>
      </c>
      <c r="CR37" s="21">
        <f t="shared" si="23"/>
        <v>1.4141005145095899E-4</v>
      </c>
      <c r="CS37" s="21">
        <f t="shared" si="23"/>
        <v>1.2855459222814453E-4</v>
      </c>
      <c r="CT37" s="21">
        <f t="shared" si="14"/>
        <v>1.1686781111649502E-4</v>
      </c>
      <c r="CU37" s="21">
        <f t="shared" si="15"/>
        <v>1.062434646513591E-4</v>
      </c>
      <c r="CV37" s="21">
        <f t="shared" si="12"/>
        <v>9.6584967864871916E-5</v>
      </c>
      <c r="CW37" s="21">
        <f t="shared" si="12"/>
        <v>8.7804516240792642E-5</v>
      </c>
      <c r="CX37" s="21">
        <f t="shared" si="12"/>
        <v>7.982228749162966E-5</v>
      </c>
      <c r="CY37" s="21">
        <f t="shared" si="12"/>
        <v>7.2565715901481509E-5</v>
      </c>
      <c r="CZ37" s="21">
        <f t="shared" si="12"/>
        <v>6.5968832637710464E-5</v>
      </c>
      <c r="DA37" s="21">
        <f t="shared" si="12"/>
        <v>5.997166603428223E-5</v>
      </c>
      <c r="DB37" s="21">
        <f t="shared" si="12"/>
        <v>5.4519696394802018E-5</v>
      </c>
      <c r="DC37" s="21">
        <f t="shared" si="12"/>
        <v>4.9563360358910924E-5</v>
      </c>
      <c r="DD37" s="21">
        <f t="shared" si="12"/>
        <v>4.5057600326282662E-5</v>
      </c>
    </row>
    <row r="38" spans="2:108">
      <c r="B38" s="22">
        <f t="shared" si="9"/>
        <v>47</v>
      </c>
      <c r="C38" s="21">
        <f t="shared" si="20"/>
        <v>1</v>
      </c>
      <c r="D38" s="21">
        <f t="shared" si="21"/>
        <v>0.90909090909090906</v>
      </c>
      <c r="E38" s="21">
        <f t="shared" si="21"/>
        <v>0.82644628099173545</v>
      </c>
      <c r="F38" s="21">
        <f t="shared" si="21"/>
        <v>0.75131480090157754</v>
      </c>
      <c r="G38" s="21">
        <f t="shared" si="21"/>
        <v>0.68301345536507052</v>
      </c>
      <c r="H38" s="21">
        <f t="shared" si="21"/>
        <v>0.62092132305915493</v>
      </c>
      <c r="I38" s="21">
        <f t="shared" si="21"/>
        <v>0.56447393005377722</v>
      </c>
      <c r="J38" s="21">
        <f t="shared" si="21"/>
        <v>0.51315811823070645</v>
      </c>
      <c r="K38" s="21">
        <f t="shared" si="21"/>
        <v>0.46650738020973315</v>
      </c>
      <c r="L38" s="21">
        <f t="shared" si="21"/>
        <v>0.42409761837248466</v>
      </c>
      <c r="M38" s="21">
        <f t="shared" si="21"/>
        <v>0.38554328942953148</v>
      </c>
      <c r="N38" s="21">
        <f t="shared" si="21"/>
        <v>0.3504938994813922</v>
      </c>
      <c r="O38" s="21">
        <f t="shared" si="21"/>
        <v>0.31863081771035656</v>
      </c>
      <c r="P38" s="21">
        <f t="shared" si="21"/>
        <v>0.28966437973668779</v>
      </c>
      <c r="Q38" s="21">
        <f t="shared" si="21"/>
        <v>0.26333125430607973</v>
      </c>
      <c r="R38" s="21">
        <f t="shared" si="21"/>
        <v>0.23939204936916339</v>
      </c>
      <c r="S38" s="21">
        <f t="shared" si="21"/>
        <v>0.21762913579014853</v>
      </c>
      <c r="T38" s="21">
        <f t="shared" si="22"/>
        <v>0.19784466890013502</v>
      </c>
      <c r="U38" s="21">
        <f t="shared" si="22"/>
        <v>0.17985878990921364</v>
      </c>
      <c r="V38" s="21">
        <f t="shared" si="22"/>
        <v>0.16350799082655781</v>
      </c>
      <c r="W38" s="21">
        <f t="shared" si="22"/>
        <v>0.14864362802414349</v>
      </c>
      <c r="X38" s="21">
        <f t="shared" si="29"/>
        <v>0.13513057093103953</v>
      </c>
      <c r="Y38" s="21">
        <f t="shared" si="29"/>
        <v>0.12284597357367227</v>
      </c>
      <c r="Z38" s="21">
        <f t="shared" si="29"/>
        <v>0.11167815779424752</v>
      </c>
      <c r="AA38" s="21">
        <f t="shared" si="29"/>
        <v>0.10152559799477048</v>
      </c>
      <c r="AB38" s="21">
        <f t="shared" si="29"/>
        <v>9.2295998177064048E-2</v>
      </c>
      <c r="AC38" s="21">
        <f t="shared" si="29"/>
        <v>8.3905452888240042E-2</v>
      </c>
      <c r="AD38" s="21">
        <f t="shared" si="29"/>
        <v>7.6277684443854576E-2</v>
      </c>
      <c r="AE38" s="21">
        <f t="shared" si="29"/>
        <v>6.9343349494413245E-2</v>
      </c>
      <c r="AF38" s="21">
        <f t="shared" si="29"/>
        <v>6.3039408631284766E-2</v>
      </c>
      <c r="AG38" s="21">
        <f t="shared" si="29"/>
        <v>5.7308553301167964E-2</v>
      </c>
      <c r="AH38" s="21">
        <f t="shared" si="29"/>
        <v>5.2098684819243603E-2</v>
      </c>
      <c r="AI38" s="21">
        <f t="shared" si="29"/>
        <v>4.7362440744766907E-2</v>
      </c>
      <c r="AJ38" s="21">
        <f t="shared" si="29"/>
        <v>4.3056764313424457E-2</v>
      </c>
      <c r="AK38" s="21">
        <f t="shared" si="29"/>
        <v>3.9142513012204054E-2</v>
      </c>
      <c r="AL38" s="21">
        <f t="shared" si="29"/>
        <v>3.5584102738367311E-2</v>
      </c>
      <c r="AM38" s="21">
        <f t="shared" si="29"/>
        <v>3.2349184307606652E-2</v>
      </c>
      <c r="AN38" s="21">
        <f t="shared" si="27"/>
        <v>2.94083493705515E-2</v>
      </c>
      <c r="AO38" s="21">
        <f t="shared" si="27"/>
        <v>2.6734863064137721E-2</v>
      </c>
      <c r="AP38" s="21">
        <f t="shared" si="27"/>
        <v>2.4304420967397926E-2</v>
      </c>
      <c r="AQ38" s="21">
        <f t="shared" si="27"/>
        <v>2.2094928152179935E-2</v>
      </c>
      <c r="AR38" s="21">
        <f t="shared" si="27"/>
        <v>2.0086298320163575E-2</v>
      </c>
      <c r="AS38" s="21">
        <f t="shared" si="27"/>
        <v>1.8260271200148705E-2</v>
      </c>
      <c r="AT38" s="21">
        <f t="shared" si="27"/>
        <v>1.6600246545589729E-2</v>
      </c>
      <c r="AU38" s="21">
        <f t="shared" si="27"/>
        <v>1.5091133223263388E-2</v>
      </c>
      <c r="AV38" s="21">
        <f t="shared" si="28"/>
        <v>1.3719212021148534E-2</v>
      </c>
      <c r="AW38" s="21">
        <f t="shared" si="28"/>
        <v>1.2472010928316847E-2</v>
      </c>
      <c r="AX38" s="21">
        <f t="shared" si="28"/>
        <v>1.1338191753015316E-2</v>
      </c>
      <c r="AY38" s="21">
        <f t="shared" si="24"/>
        <v>1.0307447048195742E-2</v>
      </c>
      <c r="AZ38" s="21">
        <f t="shared" si="24"/>
        <v>9.3704064074506734E-3</v>
      </c>
      <c r="BA38" s="21">
        <f t="shared" si="24"/>
        <v>8.5185512795006111E-3</v>
      </c>
      <c r="BB38" s="21">
        <f t="shared" si="24"/>
        <v>7.744137526818737E-3</v>
      </c>
      <c r="BC38" s="21">
        <f t="shared" si="24"/>
        <v>7.0401250243806697E-3</v>
      </c>
      <c r="BD38" s="21">
        <f t="shared" si="24"/>
        <v>6.4001136585278805E-3</v>
      </c>
      <c r="BE38" s="21">
        <f t="shared" si="24"/>
        <v>5.8182851441162548E-3</v>
      </c>
      <c r="BF38" s="21">
        <f t="shared" si="24"/>
        <v>5.2893501310147762E-3</v>
      </c>
      <c r="BG38" s="21">
        <f t="shared" si="24"/>
        <v>4.808500119104343E-3</v>
      </c>
      <c r="BH38" s="21">
        <f t="shared" si="24"/>
        <v>4.3713637446403109E-3</v>
      </c>
      <c r="BI38" s="21">
        <f t="shared" si="24"/>
        <v>3.9739670405821012E-3</v>
      </c>
      <c r="BJ38" s="21">
        <f t="shared" si="24"/>
        <v>3.6126973096200906E-3</v>
      </c>
      <c r="BK38" s="21">
        <f t="shared" si="24"/>
        <v>3.2842702814728101E-3</v>
      </c>
      <c r="BL38" s="21">
        <f t="shared" si="24"/>
        <v>2.9857002558843723E-3</v>
      </c>
      <c r="BM38" s="21">
        <f t="shared" si="24"/>
        <v>2.7142729598948834E-3</v>
      </c>
      <c r="BN38" s="21">
        <f t="shared" si="19"/>
        <v>2.4675208726317125E-3</v>
      </c>
      <c r="BO38" s="21">
        <f t="shared" si="25"/>
        <v>2.2432007933015567E-3</v>
      </c>
      <c r="BP38" s="21">
        <f t="shared" si="25"/>
        <v>2.0392734484559606E-3</v>
      </c>
      <c r="BQ38" s="21">
        <f t="shared" si="25"/>
        <v>1.8538849531417822E-3</v>
      </c>
      <c r="BR38" s="21">
        <f t="shared" si="25"/>
        <v>1.6853499574016198E-3</v>
      </c>
      <c r="BS38" s="21">
        <f t="shared" si="25"/>
        <v>1.5321363249105634E-3</v>
      </c>
      <c r="BT38" s="21">
        <f t="shared" si="25"/>
        <v>1.3928512044641486E-3</v>
      </c>
      <c r="BU38" s="21">
        <f t="shared" si="25"/>
        <v>1.2662283676946804E-3</v>
      </c>
      <c r="BV38" s="21">
        <f t="shared" si="25"/>
        <v>1.1511166979042548E-3</v>
      </c>
      <c r="BW38" s="21">
        <f t="shared" si="25"/>
        <v>1.0464697253675043E-3</v>
      </c>
      <c r="BX38" s="21">
        <f t="shared" si="25"/>
        <v>9.513361139704584E-4</v>
      </c>
      <c r="BY38" s="21">
        <f t="shared" si="25"/>
        <v>8.648510127004167E-4</v>
      </c>
      <c r="BZ38" s="21">
        <f t="shared" si="25"/>
        <v>7.8622819336401516E-4</v>
      </c>
      <c r="CA38" s="21">
        <f t="shared" si="25"/>
        <v>7.1475290305819553E-4</v>
      </c>
      <c r="CB38" s="21">
        <f t="shared" si="25"/>
        <v>6.4977536641654132E-4</v>
      </c>
      <c r="CC38" s="21">
        <f t="shared" si="25"/>
        <v>5.9070487856049199E-4</v>
      </c>
      <c r="CD38" s="21">
        <f t="shared" si="25"/>
        <v>5.3700443505499279E-4</v>
      </c>
      <c r="CE38" s="21">
        <f t="shared" si="23"/>
        <v>4.8818585004999342E-4</v>
      </c>
      <c r="CF38" s="21">
        <f t="shared" si="23"/>
        <v>4.4380531822726677E-4</v>
      </c>
      <c r="CG38" s="21">
        <f t="shared" si="23"/>
        <v>4.0345938020660611E-4</v>
      </c>
      <c r="CH38" s="21">
        <f t="shared" si="23"/>
        <v>3.6678125473327814E-4</v>
      </c>
      <c r="CI38" s="21">
        <f t="shared" si="23"/>
        <v>3.3343750430298019E-4</v>
      </c>
      <c r="CJ38" s="21">
        <f t="shared" si="23"/>
        <v>3.0312500391180015E-4</v>
      </c>
      <c r="CK38" s="21">
        <f t="shared" si="23"/>
        <v>2.7556818537436372E-4</v>
      </c>
      <c r="CL38" s="21">
        <f t="shared" si="23"/>
        <v>2.5051653215851246E-4</v>
      </c>
      <c r="CM38" s="21">
        <f t="shared" si="23"/>
        <v>2.2774230196228408E-4</v>
      </c>
      <c r="CN38" s="21">
        <f t="shared" si="23"/>
        <v>2.0703845632934911E-4</v>
      </c>
      <c r="CO38" s="21">
        <f t="shared" si="23"/>
        <v>1.8821677848122645E-4</v>
      </c>
      <c r="CP38" s="21">
        <f t="shared" si="23"/>
        <v>1.711061622556604E-4</v>
      </c>
      <c r="CQ38" s="21">
        <f t="shared" si="23"/>
        <v>1.5555105659605491E-4</v>
      </c>
      <c r="CR38" s="21">
        <f t="shared" si="23"/>
        <v>1.4141005145095899E-4</v>
      </c>
      <c r="CS38" s="21">
        <f t="shared" si="23"/>
        <v>1.2855459222814453E-4</v>
      </c>
      <c r="CT38" s="21">
        <f t="shared" si="14"/>
        <v>1.1686781111649502E-4</v>
      </c>
      <c r="CU38" s="21">
        <f t="shared" si="15"/>
        <v>1.062434646513591E-4</v>
      </c>
      <c r="CV38" s="21">
        <f t="shared" si="12"/>
        <v>9.6584967864871916E-5</v>
      </c>
      <c r="CW38" s="21">
        <f t="shared" si="12"/>
        <v>8.7804516240792642E-5</v>
      </c>
      <c r="CX38" s="21">
        <f t="shared" si="12"/>
        <v>7.982228749162966E-5</v>
      </c>
      <c r="CY38" s="21">
        <f t="shared" si="12"/>
        <v>7.2565715901481509E-5</v>
      </c>
      <c r="CZ38" s="21">
        <f t="shared" si="12"/>
        <v>6.5968832637710464E-5</v>
      </c>
      <c r="DA38" s="21">
        <f t="shared" si="12"/>
        <v>5.997166603428223E-5</v>
      </c>
      <c r="DB38" s="21">
        <f t="shared" si="12"/>
        <v>5.4519696394802018E-5</v>
      </c>
      <c r="DC38" s="21">
        <f t="shared" si="12"/>
        <v>4.9563360358910924E-5</v>
      </c>
      <c r="DD38" s="21">
        <f t="shared" si="12"/>
        <v>4.5057600326282662E-5</v>
      </c>
    </row>
    <row r="39" spans="2:108">
      <c r="B39" s="22">
        <f t="shared" si="9"/>
        <v>48</v>
      </c>
      <c r="C39" s="21">
        <f t="shared" si="20"/>
        <v>1</v>
      </c>
      <c r="D39" s="21">
        <f t="shared" si="21"/>
        <v>0.90909090909090906</v>
      </c>
      <c r="E39" s="21">
        <f t="shared" si="21"/>
        <v>0.82644628099173545</v>
      </c>
      <c r="F39" s="21">
        <f t="shared" si="21"/>
        <v>0.75131480090157754</v>
      </c>
      <c r="G39" s="21">
        <f t="shared" si="21"/>
        <v>0.68301345536507052</v>
      </c>
      <c r="H39" s="21">
        <f t="shared" si="21"/>
        <v>0.62092132305915493</v>
      </c>
      <c r="I39" s="21">
        <f t="shared" si="21"/>
        <v>0.56447393005377722</v>
      </c>
      <c r="J39" s="21">
        <f t="shared" si="21"/>
        <v>0.51315811823070645</v>
      </c>
      <c r="K39" s="21">
        <f t="shared" si="21"/>
        <v>0.46650738020973315</v>
      </c>
      <c r="L39" s="21">
        <f t="shared" si="21"/>
        <v>0.42409761837248466</v>
      </c>
      <c r="M39" s="21">
        <f t="shared" si="21"/>
        <v>0.38554328942953148</v>
      </c>
      <c r="N39" s="21">
        <f t="shared" si="21"/>
        <v>0.3504938994813922</v>
      </c>
      <c r="O39" s="21">
        <f t="shared" si="21"/>
        <v>0.31863081771035656</v>
      </c>
      <c r="P39" s="21">
        <f t="shared" si="21"/>
        <v>0.28966437973668779</v>
      </c>
      <c r="Q39" s="21">
        <f t="shared" si="21"/>
        <v>0.26333125430607973</v>
      </c>
      <c r="R39" s="21">
        <f t="shared" si="21"/>
        <v>0.23939204936916339</v>
      </c>
      <c r="S39" s="21">
        <f t="shared" si="21"/>
        <v>0.21762913579014853</v>
      </c>
      <c r="T39" s="21">
        <f t="shared" si="22"/>
        <v>0.19784466890013502</v>
      </c>
      <c r="U39" s="21">
        <f t="shared" si="22"/>
        <v>0.17985878990921364</v>
      </c>
      <c r="V39" s="21">
        <f t="shared" si="22"/>
        <v>0.16350799082655781</v>
      </c>
      <c r="W39" s="21">
        <f t="shared" si="22"/>
        <v>0.14864362802414349</v>
      </c>
      <c r="X39" s="21">
        <f t="shared" si="29"/>
        <v>0.13513057093103953</v>
      </c>
      <c r="Y39" s="21">
        <f t="shared" si="29"/>
        <v>0.12284597357367227</v>
      </c>
      <c r="Z39" s="21">
        <f t="shared" si="29"/>
        <v>0.11167815779424752</v>
      </c>
      <c r="AA39" s="21">
        <f t="shared" si="29"/>
        <v>0.10152559799477048</v>
      </c>
      <c r="AB39" s="21">
        <f t="shared" si="29"/>
        <v>9.2295998177064048E-2</v>
      </c>
      <c r="AC39" s="21">
        <f t="shared" si="29"/>
        <v>8.3905452888240042E-2</v>
      </c>
      <c r="AD39" s="21">
        <f t="shared" si="29"/>
        <v>7.6277684443854576E-2</v>
      </c>
      <c r="AE39" s="21">
        <f t="shared" si="29"/>
        <v>6.9343349494413245E-2</v>
      </c>
      <c r="AF39" s="21">
        <f t="shared" si="29"/>
        <v>6.3039408631284766E-2</v>
      </c>
      <c r="AG39" s="21">
        <f t="shared" si="29"/>
        <v>5.7308553301167964E-2</v>
      </c>
      <c r="AH39" s="21">
        <f t="shared" si="29"/>
        <v>5.2098684819243603E-2</v>
      </c>
      <c r="AI39" s="21">
        <f t="shared" si="29"/>
        <v>4.7362440744766907E-2</v>
      </c>
      <c r="AJ39" s="21">
        <f t="shared" si="29"/>
        <v>4.3056764313424457E-2</v>
      </c>
      <c r="AK39" s="21">
        <f t="shared" si="29"/>
        <v>3.9142513012204054E-2</v>
      </c>
      <c r="AL39" s="21">
        <f t="shared" si="29"/>
        <v>3.5584102738367311E-2</v>
      </c>
      <c r="AM39" s="21">
        <f t="shared" si="29"/>
        <v>3.2349184307606652E-2</v>
      </c>
      <c r="AN39" s="21">
        <f t="shared" si="27"/>
        <v>2.94083493705515E-2</v>
      </c>
      <c r="AO39" s="21">
        <f t="shared" si="27"/>
        <v>2.6734863064137721E-2</v>
      </c>
      <c r="AP39" s="21">
        <f t="shared" si="27"/>
        <v>2.4304420967397926E-2</v>
      </c>
      <c r="AQ39" s="21">
        <f t="shared" si="27"/>
        <v>2.2094928152179935E-2</v>
      </c>
      <c r="AR39" s="21">
        <f t="shared" si="27"/>
        <v>2.0086298320163575E-2</v>
      </c>
      <c r="AS39" s="21">
        <f t="shared" si="27"/>
        <v>1.8260271200148705E-2</v>
      </c>
      <c r="AT39" s="21">
        <f t="shared" si="27"/>
        <v>1.6600246545589729E-2</v>
      </c>
      <c r="AU39" s="21">
        <f t="shared" si="27"/>
        <v>1.5091133223263388E-2</v>
      </c>
      <c r="AV39" s="21">
        <f t="shared" si="28"/>
        <v>1.3719212021148534E-2</v>
      </c>
      <c r="AW39" s="21">
        <f t="shared" si="28"/>
        <v>1.2472010928316847E-2</v>
      </c>
      <c r="AX39" s="21">
        <f t="shared" si="28"/>
        <v>1.1338191753015316E-2</v>
      </c>
      <c r="AY39" s="21">
        <f t="shared" si="24"/>
        <v>1.0307447048195742E-2</v>
      </c>
      <c r="AZ39" s="21">
        <f t="shared" si="24"/>
        <v>9.3704064074506734E-3</v>
      </c>
      <c r="BA39" s="21">
        <f t="shared" si="24"/>
        <v>8.5185512795006111E-3</v>
      </c>
      <c r="BB39" s="21">
        <f t="shared" si="24"/>
        <v>7.744137526818737E-3</v>
      </c>
      <c r="BC39" s="21">
        <f t="shared" si="24"/>
        <v>7.0401250243806697E-3</v>
      </c>
      <c r="BD39" s="21">
        <f t="shared" si="24"/>
        <v>6.4001136585278805E-3</v>
      </c>
      <c r="BE39" s="21">
        <f t="shared" si="24"/>
        <v>5.8182851441162548E-3</v>
      </c>
      <c r="BF39" s="21">
        <f t="shared" si="24"/>
        <v>5.2893501310147762E-3</v>
      </c>
      <c r="BG39" s="21">
        <f t="shared" si="24"/>
        <v>4.808500119104343E-3</v>
      </c>
      <c r="BH39" s="21">
        <f t="shared" si="24"/>
        <v>4.3713637446403109E-3</v>
      </c>
      <c r="BI39" s="21">
        <f t="shared" si="24"/>
        <v>3.9739670405821012E-3</v>
      </c>
      <c r="BJ39" s="21">
        <f t="shared" si="24"/>
        <v>3.6126973096200906E-3</v>
      </c>
      <c r="BK39" s="21">
        <f t="shared" si="24"/>
        <v>3.2842702814728101E-3</v>
      </c>
      <c r="BL39" s="21">
        <f t="shared" si="24"/>
        <v>2.9857002558843723E-3</v>
      </c>
      <c r="BM39" s="21">
        <f t="shared" si="24"/>
        <v>2.7142729598948834E-3</v>
      </c>
      <c r="BN39" s="21">
        <f t="shared" si="19"/>
        <v>2.4675208726317125E-3</v>
      </c>
      <c r="BO39" s="21">
        <f t="shared" si="25"/>
        <v>2.2432007933015567E-3</v>
      </c>
      <c r="BP39" s="21">
        <f t="shared" si="25"/>
        <v>2.0392734484559606E-3</v>
      </c>
      <c r="BQ39" s="21">
        <f t="shared" si="25"/>
        <v>1.8538849531417822E-3</v>
      </c>
      <c r="BR39" s="21">
        <f t="shared" si="25"/>
        <v>1.6853499574016198E-3</v>
      </c>
      <c r="BS39" s="21">
        <f t="shared" si="25"/>
        <v>1.5321363249105634E-3</v>
      </c>
      <c r="BT39" s="21">
        <f t="shared" si="25"/>
        <v>1.3928512044641486E-3</v>
      </c>
      <c r="BU39" s="21">
        <f t="shared" si="25"/>
        <v>1.2662283676946804E-3</v>
      </c>
      <c r="BV39" s="21">
        <f t="shared" si="25"/>
        <v>1.1511166979042548E-3</v>
      </c>
      <c r="BW39" s="21">
        <f t="shared" si="25"/>
        <v>1.0464697253675043E-3</v>
      </c>
      <c r="BX39" s="21">
        <f t="shared" si="25"/>
        <v>9.513361139704584E-4</v>
      </c>
      <c r="BY39" s="21">
        <f t="shared" si="25"/>
        <v>8.648510127004167E-4</v>
      </c>
      <c r="BZ39" s="21">
        <f t="shared" si="25"/>
        <v>7.8622819336401516E-4</v>
      </c>
      <c r="CA39" s="21">
        <f t="shared" si="25"/>
        <v>7.1475290305819553E-4</v>
      </c>
      <c r="CB39" s="21">
        <f t="shared" si="25"/>
        <v>6.4977536641654132E-4</v>
      </c>
      <c r="CC39" s="21">
        <f t="shared" si="25"/>
        <v>5.9070487856049199E-4</v>
      </c>
      <c r="CD39" s="21">
        <f t="shared" si="25"/>
        <v>5.3700443505499279E-4</v>
      </c>
      <c r="CE39" s="21">
        <f t="shared" si="23"/>
        <v>4.8818585004999342E-4</v>
      </c>
      <c r="CF39" s="21">
        <f t="shared" si="23"/>
        <v>4.4380531822726677E-4</v>
      </c>
      <c r="CG39" s="21">
        <f t="shared" si="23"/>
        <v>4.0345938020660611E-4</v>
      </c>
      <c r="CH39" s="21">
        <f t="shared" si="23"/>
        <v>3.6678125473327814E-4</v>
      </c>
      <c r="CI39" s="21">
        <f t="shared" si="23"/>
        <v>3.3343750430298019E-4</v>
      </c>
      <c r="CJ39" s="21">
        <f t="shared" si="23"/>
        <v>3.0312500391180015E-4</v>
      </c>
      <c r="CK39" s="21">
        <f t="shared" si="23"/>
        <v>2.7556818537436372E-4</v>
      </c>
      <c r="CL39" s="21">
        <f t="shared" si="23"/>
        <v>2.5051653215851246E-4</v>
      </c>
      <c r="CM39" s="21">
        <f t="shared" si="23"/>
        <v>2.2774230196228408E-4</v>
      </c>
      <c r="CN39" s="21">
        <f t="shared" si="23"/>
        <v>2.0703845632934911E-4</v>
      </c>
      <c r="CO39" s="21">
        <f t="shared" si="23"/>
        <v>1.8821677848122645E-4</v>
      </c>
      <c r="CP39" s="21">
        <f t="shared" si="23"/>
        <v>1.711061622556604E-4</v>
      </c>
      <c r="CQ39" s="21">
        <f t="shared" si="23"/>
        <v>1.5555105659605491E-4</v>
      </c>
      <c r="CR39" s="21">
        <f t="shared" si="23"/>
        <v>1.4141005145095899E-4</v>
      </c>
      <c r="CS39" s="21">
        <f t="shared" si="23"/>
        <v>1.2855459222814453E-4</v>
      </c>
      <c r="CT39" s="21">
        <f t="shared" si="14"/>
        <v>1.1686781111649502E-4</v>
      </c>
      <c r="CU39" s="21">
        <f t="shared" si="15"/>
        <v>1.062434646513591E-4</v>
      </c>
      <c r="CV39" s="21">
        <f t="shared" si="12"/>
        <v>9.6584967864871916E-5</v>
      </c>
      <c r="CW39" s="21">
        <f t="shared" si="12"/>
        <v>8.7804516240792642E-5</v>
      </c>
      <c r="CX39" s="21">
        <f t="shared" si="12"/>
        <v>7.982228749162966E-5</v>
      </c>
      <c r="CY39" s="21">
        <f t="shared" si="12"/>
        <v>7.2565715901481509E-5</v>
      </c>
      <c r="CZ39" s="21">
        <f t="shared" si="12"/>
        <v>6.5968832637710464E-5</v>
      </c>
      <c r="DA39" s="21">
        <f t="shared" si="12"/>
        <v>5.997166603428223E-5</v>
      </c>
      <c r="DB39" s="21">
        <f t="shared" si="12"/>
        <v>5.4519696394802018E-5</v>
      </c>
      <c r="DC39" s="21">
        <f t="shared" si="12"/>
        <v>4.9563360358910924E-5</v>
      </c>
      <c r="DD39" s="21">
        <f t="shared" si="12"/>
        <v>4.5057600326282662E-5</v>
      </c>
    </row>
    <row r="40" spans="2:108">
      <c r="B40" s="22">
        <f t="shared" si="9"/>
        <v>49</v>
      </c>
      <c r="C40" s="21">
        <f t="shared" si="20"/>
        <v>1</v>
      </c>
      <c r="D40" s="21">
        <f t="shared" si="21"/>
        <v>0.90909090909090906</v>
      </c>
      <c r="E40" s="21">
        <f t="shared" si="21"/>
        <v>0.82644628099173545</v>
      </c>
      <c r="F40" s="21">
        <f t="shared" si="21"/>
        <v>0.75131480090157754</v>
      </c>
      <c r="G40" s="21">
        <f t="shared" si="21"/>
        <v>0.68301345536507052</v>
      </c>
      <c r="H40" s="21">
        <f t="shared" si="21"/>
        <v>0.62092132305915493</v>
      </c>
      <c r="I40" s="21">
        <f t="shared" si="21"/>
        <v>0.56447393005377722</v>
      </c>
      <c r="J40" s="21">
        <f t="shared" si="21"/>
        <v>0.51315811823070645</v>
      </c>
      <c r="K40" s="21">
        <f t="shared" si="21"/>
        <v>0.46650738020973315</v>
      </c>
      <c r="L40" s="21">
        <f t="shared" si="21"/>
        <v>0.42409761837248466</v>
      </c>
      <c r="M40" s="21">
        <f t="shared" si="21"/>
        <v>0.38554328942953148</v>
      </c>
      <c r="N40" s="21">
        <f t="shared" si="21"/>
        <v>0.3504938994813922</v>
      </c>
      <c r="O40" s="21">
        <f t="shared" si="21"/>
        <v>0.31863081771035656</v>
      </c>
      <c r="P40" s="21">
        <f t="shared" si="21"/>
        <v>0.28966437973668779</v>
      </c>
      <c r="Q40" s="21">
        <f t="shared" si="21"/>
        <v>0.26333125430607973</v>
      </c>
      <c r="R40" s="21">
        <f t="shared" si="21"/>
        <v>0.23939204936916339</v>
      </c>
      <c r="S40" s="21">
        <f t="shared" si="21"/>
        <v>0.21762913579014853</v>
      </c>
      <c r="T40" s="21">
        <f t="shared" si="22"/>
        <v>0.19784466890013502</v>
      </c>
      <c r="U40" s="21">
        <f t="shared" si="22"/>
        <v>0.17985878990921364</v>
      </c>
      <c r="V40" s="21">
        <f t="shared" si="22"/>
        <v>0.16350799082655781</v>
      </c>
      <c r="W40" s="21">
        <f t="shared" si="22"/>
        <v>0.14864362802414349</v>
      </c>
      <c r="X40" s="21">
        <f t="shared" si="29"/>
        <v>0.13513057093103953</v>
      </c>
      <c r="Y40" s="21">
        <f t="shared" si="29"/>
        <v>0.12284597357367227</v>
      </c>
      <c r="Z40" s="21">
        <f t="shared" si="29"/>
        <v>0.11167815779424752</v>
      </c>
      <c r="AA40" s="21">
        <f t="shared" si="29"/>
        <v>0.10152559799477048</v>
      </c>
      <c r="AB40" s="21">
        <f t="shared" si="29"/>
        <v>9.2295998177064048E-2</v>
      </c>
      <c r="AC40" s="21">
        <f t="shared" si="29"/>
        <v>8.3905452888240042E-2</v>
      </c>
      <c r="AD40" s="21">
        <f t="shared" si="29"/>
        <v>7.6277684443854576E-2</v>
      </c>
      <c r="AE40" s="21">
        <f t="shared" si="29"/>
        <v>6.9343349494413245E-2</v>
      </c>
      <c r="AF40" s="21">
        <f t="shared" si="29"/>
        <v>6.3039408631284766E-2</v>
      </c>
      <c r="AG40" s="21">
        <f t="shared" si="29"/>
        <v>5.7308553301167964E-2</v>
      </c>
      <c r="AH40" s="21">
        <f t="shared" si="29"/>
        <v>5.2098684819243603E-2</v>
      </c>
      <c r="AI40" s="21">
        <f t="shared" si="29"/>
        <v>4.7362440744766907E-2</v>
      </c>
      <c r="AJ40" s="21">
        <f t="shared" si="29"/>
        <v>4.3056764313424457E-2</v>
      </c>
      <c r="AK40" s="21">
        <f t="shared" si="29"/>
        <v>3.9142513012204054E-2</v>
      </c>
      <c r="AL40" s="21">
        <f t="shared" si="29"/>
        <v>3.5584102738367311E-2</v>
      </c>
      <c r="AM40" s="21">
        <f t="shared" si="29"/>
        <v>3.2349184307606652E-2</v>
      </c>
      <c r="AN40" s="21">
        <f t="shared" si="27"/>
        <v>2.94083493705515E-2</v>
      </c>
      <c r="AO40" s="21">
        <f t="shared" si="27"/>
        <v>2.6734863064137721E-2</v>
      </c>
      <c r="AP40" s="21">
        <f t="shared" si="27"/>
        <v>2.4304420967397926E-2</v>
      </c>
      <c r="AQ40" s="21">
        <f t="shared" si="27"/>
        <v>2.2094928152179935E-2</v>
      </c>
      <c r="AR40" s="21">
        <f t="shared" si="27"/>
        <v>2.0086298320163575E-2</v>
      </c>
      <c r="AS40" s="21">
        <f t="shared" si="27"/>
        <v>1.8260271200148705E-2</v>
      </c>
      <c r="AT40" s="21">
        <f t="shared" si="27"/>
        <v>1.6600246545589729E-2</v>
      </c>
      <c r="AU40" s="21">
        <f t="shared" si="27"/>
        <v>1.5091133223263388E-2</v>
      </c>
      <c r="AV40" s="21">
        <f t="shared" si="28"/>
        <v>1.3719212021148534E-2</v>
      </c>
      <c r="AW40" s="21">
        <f t="shared" si="28"/>
        <v>1.2472010928316847E-2</v>
      </c>
      <c r="AX40" s="21">
        <f t="shared" si="28"/>
        <v>1.1338191753015316E-2</v>
      </c>
      <c r="AY40" s="21">
        <f t="shared" si="24"/>
        <v>1.0307447048195742E-2</v>
      </c>
      <c r="AZ40" s="21">
        <f t="shared" si="24"/>
        <v>9.3704064074506734E-3</v>
      </c>
      <c r="BA40" s="21">
        <f t="shared" si="24"/>
        <v>8.5185512795006111E-3</v>
      </c>
      <c r="BB40" s="21">
        <f t="shared" si="24"/>
        <v>7.744137526818737E-3</v>
      </c>
      <c r="BC40" s="21">
        <f t="shared" si="24"/>
        <v>7.0401250243806697E-3</v>
      </c>
      <c r="BD40" s="21">
        <f t="shared" si="24"/>
        <v>6.4001136585278805E-3</v>
      </c>
      <c r="BE40" s="21">
        <f t="shared" si="24"/>
        <v>5.8182851441162548E-3</v>
      </c>
      <c r="BF40" s="21">
        <f t="shared" si="24"/>
        <v>5.2893501310147762E-3</v>
      </c>
      <c r="BG40" s="21">
        <f t="shared" si="24"/>
        <v>4.808500119104343E-3</v>
      </c>
      <c r="BH40" s="21">
        <f t="shared" si="24"/>
        <v>4.3713637446403109E-3</v>
      </c>
      <c r="BI40" s="21">
        <f t="shared" si="24"/>
        <v>3.9739670405821012E-3</v>
      </c>
      <c r="BJ40" s="21">
        <f t="shared" si="24"/>
        <v>3.6126973096200906E-3</v>
      </c>
      <c r="BK40" s="21">
        <f t="shared" si="24"/>
        <v>3.2842702814728101E-3</v>
      </c>
      <c r="BL40" s="21">
        <f t="shared" si="24"/>
        <v>2.9857002558843723E-3</v>
      </c>
      <c r="BM40" s="21">
        <f t="shared" si="24"/>
        <v>2.7142729598948834E-3</v>
      </c>
      <c r="BN40" s="21">
        <f t="shared" si="19"/>
        <v>2.4675208726317125E-3</v>
      </c>
      <c r="BO40" s="21">
        <f t="shared" si="25"/>
        <v>2.2432007933015567E-3</v>
      </c>
      <c r="BP40" s="21">
        <f t="shared" si="25"/>
        <v>2.0392734484559606E-3</v>
      </c>
      <c r="BQ40" s="21">
        <f t="shared" si="25"/>
        <v>1.8538849531417822E-3</v>
      </c>
      <c r="BR40" s="21">
        <f t="shared" si="25"/>
        <v>1.6853499574016198E-3</v>
      </c>
      <c r="BS40" s="21">
        <f t="shared" si="25"/>
        <v>1.5321363249105634E-3</v>
      </c>
      <c r="BT40" s="21">
        <f t="shared" si="25"/>
        <v>1.3928512044641486E-3</v>
      </c>
      <c r="BU40" s="21">
        <f t="shared" si="25"/>
        <v>1.2662283676946804E-3</v>
      </c>
      <c r="BV40" s="21">
        <f t="shared" si="25"/>
        <v>1.1511166979042548E-3</v>
      </c>
      <c r="BW40" s="21">
        <f t="shared" si="25"/>
        <v>1.0464697253675043E-3</v>
      </c>
      <c r="BX40" s="21">
        <f t="shared" si="25"/>
        <v>9.513361139704584E-4</v>
      </c>
      <c r="BY40" s="21">
        <f t="shared" si="25"/>
        <v>8.648510127004167E-4</v>
      </c>
      <c r="BZ40" s="21">
        <f t="shared" si="25"/>
        <v>7.8622819336401516E-4</v>
      </c>
      <c r="CA40" s="21">
        <f t="shared" si="25"/>
        <v>7.1475290305819553E-4</v>
      </c>
      <c r="CB40" s="21">
        <f t="shared" si="25"/>
        <v>6.4977536641654132E-4</v>
      </c>
      <c r="CC40" s="21">
        <f t="shared" si="25"/>
        <v>5.9070487856049199E-4</v>
      </c>
      <c r="CD40" s="21">
        <f t="shared" si="25"/>
        <v>5.3700443505499279E-4</v>
      </c>
      <c r="CE40" s="21">
        <f t="shared" si="23"/>
        <v>4.8818585004999342E-4</v>
      </c>
      <c r="CF40" s="21">
        <f t="shared" si="23"/>
        <v>4.4380531822726677E-4</v>
      </c>
      <c r="CG40" s="21">
        <f t="shared" si="23"/>
        <v>4.0345938020660611E-4</v>
      </c>
      <c r="CH40" s="21">
        <f t="shared" si="23"/>
        <v>3.6678125473327814E-4</v>
      </c>
      <c r="CI40" s="21">
        <f t="shared" si="23"/>
        <v>3.3343750430298019E-4</v>
      </c>
      <c r="CJ40" s="21">
        <f t="shared" si="23"/>
        <v>3.0312500391180015E-4</v>
      </c>
      <c r="CK40" s="21">
        <f t="shared" si="23"/>
        <v>2.7556818537436372E-4</v>
      </c>
      <c r="CL40" s="21">
        <f t="shared" si="23"/>
        <v>2.5051653215851246E-4</v>
      </c>
      <c r="CM40" s="21">
        <f t="shared" si="23"/>
        <v>2.2774230196228408E-4</v>
      </c>
      <c r="CN40" s="21">
        <f t="shared" si="23"/>
        <v>2.0703845632934911E-4</v>
      </c>
      <c r="CO40" s="21">
        <f t="shared" si="23"/>
        <v>1.8821677848122645E-4</v>
      </c>
      <c r="CP40" s="21">
        <f t="shared" si="23"/>
        <v>1.711061622556604E-4</v>
      </c>
      <c r="CQ40" s="21">
        <f t="shared" si="23"/>
        <v>1.5555105659605491E-4</v>
      </c>
      <c r="CR40" s="21">
        <f t="shared" si="23"/>
        <v>1.4141005145095899E-4</v>
      </c>
      <c r="CS40" s="21">
        <f t="shared" si="23"/>
        <v>1.2855459222814453E-4</v>
      </c>
      <c r="CT40" s="21">
        <f t="shared" si="14"/>
        <v>1.1686781111649502E-4</v>
      </c>
      <c r="CU40" s="21">
        <f t="shared" si="15"/>
        <v>1.062434646513591E-4</v>
      </c>
      <c r="CV40" s="21">
        <f t="shared" si="12"/>
        <v>9.6584967864871916E-5</v>
      </c>
      <c r="CW40" s="21">
        <f t="shared" si="12"/>
        <v>8.7804516240792642E-5</v>
      </c>
      <c r="CX40" s="21">
        <f t="shared" si="12"/>
        <v>7.982228749162966E-5</v>
      </c>
      <c r="CY40" s="21">
        <f t="shared" ref="CY40:DD40" si="30">(1+$B$2)^(-CY$3)</f>
        <v>7.2565715901481509E-5</v>
      </c>
      <c r="CZ40" s="21">
        <f t="shared" si="30"/>
        <v>6.5968832637710464E-5</v>
      </c>
      <c r="DA40" s="21">
        <f t="shared" si="30"/>
        <v>5.997166603428223E-5</v>
      </c>
      <c r="DB40" s="21">
        <f t="shared" si="30"/>
        <v>5.4519696394802018E-5</v>
      </c>
      <c r="DC40" s="21">
        <f t="shared" si="30"/>
        <v>4.9563360358910924E-5</v>
      </c>
      <c r="DD40" s="21">
        <f t="shared" si="30"/>
        <v>4.5057600326282662E-5</v>
      </c>
    </row>
    <row r="41" spans="2:108">
      <c r="B41" s="22">
        <f t="shared" si="9"/>
        <v>50</v>
      </c>
      <c r="C41" s="21">
        <f t="shared" si="20"/>
        <v>1</v>
      </c>
      <c r="D41" s="21">
        <f t="shared" si="21"/>
        <v>0.90909090909090906</v>
      </c>
      <c r="E41" s="21">
        <f t="shared" si="21"/>
        <v>0.82644628099173545</v>
      </c>
      <c r="F41" s="21">
        <f t="shared" si="21"/>
        <v>0.75131480090157754</v>
      </c>
      <c r="G41" s="21">
        <f t="shared" si="21"/>
        <v>0.68301345536507052</v>
      </c>
      <c r="H41" s="21">
        <f t="shared" si="21"/>
        <v>0.62092132305915493</v>
      </c>
      <c r="I41" s="21">
        <f t="shared" si="21"/>
        <v>0.56447393005377722</v>
      </c>
      <c r="J41" s="21">
        <f t="shared" si="21"/>
        <v>0.51315811823070645</v>
      </c>
      <c r="K41" s="21">
        <f t="shared" si="21"/>
        <v>0.46650738020973315</v>
      </c>
      <c r="L41" s="21">
        <f t="shared" si="21"/>
        <v>0.42409761837248466</v>
      </c>
      <c r="M41" s="21">
        <f t="shared" si="21"/>
        <v>0.38554328942953148</v>
      </c>
      <c r="N41" s="21">
        <f t="shared" si="21"/>
        <v>0.3504938994813922</v>
      </c>
      <c r="O41" s="21">
        <f t="shared" si="21"/>
        <v>0.31863081771035656</v>
      </c>
      <c r="P41" s="21">
        <f t="shared" si="21"/>
        <v>0.28966437973668779</v>
      </c>
      <c r="Q41" s="21">
        <f t="shared" si="21"/>
        <v>0.26333125430607973</v>
      </c>
      <c r="R41" s="21">
        <f t="shared" si="21"/>
        <v>0.23939204936916339</v>
      </c>
      <c r="S41" s="21">
        <f t="shared" si="21"/>
        <v>0.21762913579014853</v>
      </c>
      <c r="T41" s="21">
        <f t="shared" si="22"/>
        <v>0.19784466890013502</v>
      </c>
      <c r="U41" s="21">
        <f t="shared" si="22"/>
        <v>0.17985878990921364</v>
      </c>
      <c r="V41" s="21">
        <f t="shared" si="22"/>
        <v>0.16350799082655781</v>
      </c>
      <c r="W41" s="21">
        <f t="shared" si="22"/>
        <v>0.14864362802414349</v>
      </c>
      <c r="X41" s="21">
        <f t="shared" si="29"/>
        <v>0.13513057093103953</v>
      </c>
      <c r="Y41" s="21">
        <f t="shared" si="29"/>
        <v>0.12284597357367227</v>
      </c>
      <c r="Z41" s="21">
        <f t="shared" si="29"/>
        <v>0.11167815779424752</v>
      </c>
      <c r="AA41" s="21">
        <f t="shared" si="29"/>
        <v>0.10152559799477048</v>
      </c>
      <c r="AB41" s="21">
        <f t="shared" si="29"/>
        <v>9.2295998177064048E-2</v>
      </c>
      <c r="AC41" s="21">
        <f t="shared" si="29"/>
        <v>8.3905452888240042E-2</v>
      </c>
      <c r="AD41" s="21">
        <f t="shared" si="29"/>
        <v>7.6277684443854576E-2</v>
      </c>
      <c r="AE41" s="21">
        <f t="shared" si="29"/>
        <v>6.9343349494413245E-2</v>
      </c>
      <c r="AF41" s="21">
        <f t="shared" si="29"/>
        <v>6.3039408631284766E-2</v>
      </c>
      <c r="AG41" s="21">
        <f t="shared" si="29"/>
        <v>5.7308553301167964E-2</v>
      </c>
      <c r="AH41" s="21">
        <f t="shared" si="29"/>
        <v>5.2098684819243603E-2</v>
      </c>
      <c r="AI41" s="21">
        <f t="shared" si="29"/>
        <v>4.7362440744766907E-2</v>
      </c>
      <c r="AJ41" s="21">
        <f t="shared" si="29"/>
        <v>4.3056764313424457E-2</v>
      </c>
      <c r="AK41" s="21">
        <f t="shared" si="29"/>
        <v>3.9142513012204054E-2</v>
      </c>
      <c r="AL41" s="21">
        <f t="shared" si="29"/>
        <v>3.5584102738367311E-2</v>
      </c>
      <c r="AM41" s="21">
        <f t="shared" si="29"/>
        <v>3.2349184307606652E-2</v>
      </c>
      <c r="AN41" s="21">
        <f t="shared" si="27"/>
        <v>2.94083493705515E-2</v>
      </c>
      <c r="AO41" s="21">
        <f t="shared" si="27"/>
        <v>2.6734863064137721E-2</v>
      </c>
      <c r="AP41" s="21">
        <f t="shared" si="27"/>
        <v>2.4304420967397926E-2</v>
      </c>
      <c r="AQ41" s="21">
        <f t="shared" si="27"/>
        <v>2.2094928152179935E-2</v>
      </c>
      <c r="AR41" s="21">
        <f t="shared" si="27"/>
        <v>2.0086298320163575E-2</v>
      </c>
      <c r="AS41" s="21">
        <f t="shared" si="27"/>
        <v>1.8260271200148705E-2</v>
      </c>
      <c r="AT41" s="21">
        <f t="shared" si="27"/>
        <v>1.6600246545589729E-2</v>
      </c>
      <c r="AU41" s="21">
        <f t="shared" si="27"/>
        <v>1.5091133223263388E-2</v>
      </c>
      <c r="AV41" s="21">
        <f t="shared" si="28"/>
        <v>1.3719212021148534E-2</v>
      </c>
      <c r="AW41" s="21">
        <f t="shared" si="28"/>
        <v>1.2472010928316847E-2</v>
      </c>
      <c r="AX41" s="21">
        <f t="shared" si="28"/>
        <v>1.1338191753015316E-2</v>
      </c>
      <c r="AY41" s="21">
        <f t="shared" si="24"/>
        <v>1.0307447048195742E-2</v>
      </c>
      <c r="AZ41" s="21">
        <f t="shared" si="24"/>
        <v>9.3704064074506734E-3</v>
      </c>
      <c r="BA41" s="21">
        <f t="shared" si="24"/>
        <v>8.5185512795006111E-3</v>
      </c>
      <c r="BB41" s="21">
        <f t="shared" si="24"/>
        <v>7.744137526818737E-3</v>
      </c>
      <c r="BC41" s="21">
        <f t="shared" si="24"/>
        <v>7.0401250243806697E-3</v>
      </c>
      <c r="BD41" s="21">
        <f t="shared" si="24"/>
        <v>6.4001136585278805E-3</v>
      </c>
      <c r="BE41" s="21">
        <f t="shared" si="24"/>
        <v>5.8182851441162548E-3</v>
      </c>
      <c r="BF41" s="21">
        <f t="shared" si="24"/>
        <v>5.2893501310147762E-3</v>
      </c>
      <c r="BG41" s="21">
        <f t="shared" si="24"/>
        <v>4.808500119104343E-3</v>
      </c>
      <c r="BH41" s="21">
        <f t="shared" si="24"/>
        <v>4.3713637446403109E-3</v>
      </c>
      <c r="BI41" s="21">
        <f t="shared" si="24"/>
        <v>3.9739670405821012E-3</v>
      </c>
      <c r="BJ41" s="21">
        <f t="shared" si="24"/>
        <v>3.6126973096200906E-3</v>
      </c>
      <c r="BK41" s="21">
        <f t="shared" si="24"/>
        <v>3.2842702814728101E-3</v>
      </c>
      <c r="BL41" s="21">
        <f t="shared" si="24"/>
        <v>2.9857002558843723E-3</v>
      </c>
      <c r="BM41" s="21">
        <f t="shared" si="24"/>
        <v>2.7142729598948834E-3</v>
      </c>
      <c r="BN41" s="21">
        <f t="shared" si="19"/>
        <v>2.4675208726317125E-3</v>
      </c>
      <c r="BO41" s="21">
        <f t="shared" si="25"/>
        <v>2.2432007933015567E-3</v>
      </c>
      <c r="BP41" s="21">
        <f t="shared" si="25"/>
        <v>2.0392734484559606E-3</v>
      </c>
      <c r="BQ41" s="21">
        <f t="shared" si="25"/>
        <v>1.8538849531417822E-3</v>
      </c>
      <c r="BR41" s="21">
        <f t="shared" si="25"/>
        <v>1.6853499574016198E-3</v>
      </c>
      <c r="BS41" s="21">
        <f t="shared" si="25"/>
        <v>1.5321363249105634E-3</v>
      </c>
      <c r="BT41" s="21">
        <f t="shared" si="25"/>
        <v>1.3928512044641486E-3</v>
      </c>
      <c r="BU41" s="21">
        <f t="shared" si="25"/>
        <v>1.2662283676946804E-3</v>
      </c>
      <c r="BV41" s="21">
        <f t="shared" si="25"/>
        <v>1.1511166979042548E-3</v>
      </c>
      <c r="BW41" s="21">
        <f t="shared" si="25"/>
        <v>1.0464697253675043E-3</v>
      </c>
      <c r="BX41" s="21">
        <f t="shared" si="25"/>
        <v>9.513361139704584E-4</v>
      </c>
      <c r="BY41" s="21">
        <f t="shared" si="25"/>
        <v>8.648510127004167E-4</v>
      </c>
      <c r="BZ41" s="21">
        <f t="shared" si="25"/>
        <v>7.8622819336401516E-4</v>
      </c>
      <c r="CA41" s="21">
        <f t="shared" si="25"/>
        <v>7.1475290305819553E-4</v>
      </c>
      <c r="CB41" s="21">
        <f t="shared" si="25"/>
        <v>6.4977536641654132E-4</v>
      </c>
      <c r="CC41" s="21">
        <f t="shared" si="25"/>
        <v>5.9070487856049199E-4</v>
      </c>
      <c r="CD41" s="21">
        <f t="shared" si="25"/>
        <v>5.3700443505499279E-4</v>
      </c>
      <c r="CE41" s="21">
        <f t="shared" si="23"/>
        <v>4.8818585004999342E-4</v>
      </c>
      <c r="CF41" s="21">
        <f t="shared" si="23"/>
        <v>4.4380531822726677E-4</v>
      </c>
      <c r="CG41" s="21">
        <f t="shared" si="23"/>
        <v>4.0345938020660611E-4</v>
      </c>
      <c r="CH41" s="21">
        <f t="shared" si="23"/>
        <v>3.6678125473327814E-4</v>
      </c>
      <c r="CI41" s="21">
        <f t="shared" si="23"/>
        <v>3.3343750430298019E-4</v>
      </c>
      <c r="CJ41" s="21">
        <f t="shared" si="23"/>
        <v>3.0312500391180015E-4</v>
      </c>
      <c r="CK41" s="21">
        <f t="shared" si="23"/>
        <v>2.7556818537436372E-4</v>
      </c>
      <c r="CL41" s="21">
        <f t="shared" si="23"/>
        <v>2.5051653215851246E-4</v>
      </c>
      <c r="CM41" s="21">
        <f t="shared" si="23"/>
        <v>2.2774230196228408E-4</v>
      </c>
      <c r="CN41" s="21">
        <f t="shared" si="23"/>
        <v>2.0703845632934911E-4</v>
      </c>
      <c r="CO41" s="21">
        <f t="shared" si="23"/>
        <v>1.8821677848122645E-4</v>
      </c>
      <c r="CP41" s="21">
        <f t="shared" si="23"/>
        <v>1.711061622556604E-4</v>
      </c>
      <c r="CQ41" s="21">
        <f t="shared" si="23"/>
        <v>1.5555105659605491E-4</v>
      </c>
      <c r="CR41" s="21">
        <f t="shared" si="23"/>
        <v>1.4141005145095899E-4</v>
      </c>
      <c r="CS41" s="21">
        <f t="shared" si="23"/>
        <v>1.2855459222814453E-4</v>
      </c>
      <c r="CT41" s="21">
        <f t="shared" si="14"/>
        <v>1.1686781111649502E-4</v>
      </c>
      <c r="CU41" s="21">
        <f t="shared" si="15"/>
        <v>1.062434646513591E-4</v>
      </c>
      <c r="CV41" s="21">
        <f t="shared" ref="CV41:DD42" si="31">(1+$B$2)^(-CV$3)</f>
        <v>9.6584967864871916E-5</v>
      </c>
      <c r="CW41" s="21">
        <f t="shared" si="31"/>
        <v>8.7804516240792642E-5</v>
      </c>
      <c r="CX41" s="21">
        <f t="shared" si="31"/>
        <v>7.982228749162966E-5</v>
      </c>
      <c r="CY41" s="21">
        <f t="shared" si="31"/>
        <v>7.2565715901481509E-5</v>
      </c>
      <c r="CZ41" s="21">
        <f t="shared" si="31"/>
        <v>6.5968832637710464E-5</v>
      </c>
      <c r="DA41" s="21">
        <f t="shared" si="31"/>
        <v>5.997166603428223E-5</v>
      </c>
      <c r="DB41" s="21">
        <f t="shared" si="31"/>
        <v>5.4519696394802018E-5</v>
      </c>
      <c r="DC41" s="21">
        <f t="shared" si="31"/>
        <v>4.9563360358910924E-5</v>
      </c>
      <c r="DD41" s="21">
        <f t="shared" si="31"/>
        <v>4.5057600326282662E-5</v>
      </c>
    </row>
    <row r="42" spans="2:108">
      <c r="B42" s="22">
        <f t="shared" si="9"/>
        <v>51</v>
      </c>
      <c r="C42" s="21">
        <f t="shared" si="20"/>
        <v>1</v>
      </c>
      <c r="D42" s="21">
        <f t="shared" si="21"/>
        <v>0.90909090909090906</v>
      </c>
      <c r="E42" s="21">
        <f t="shared" si="21"/>
        <v>0.82644628099173545</v>
      </c>
      <c r="F42" s="21">
        <f t="shared" si="21"/>
        <v>0.75131480090157754</v>
      </c>
      <c r="G42" s="21">
        <f t="shared" si="21"/>
        <v>0.68301345536507052</v>
      </c>
      <c r="H42" s="21">
        <f t="shared" si="21"/>
        <v>0.62092132305915493</v>
      </c>
      <c r="I42" s="21">
        <f t="shared" si="21"/>
        <v>0.56447393005377722</v>
      </c>
      <c r="J42" s="21">
        <f t="shared" si="21"/>
        <v>0.51315811823070645</v>
      </c>
      <c r="K42" s="21">
        <f t="shared" si="21"/>
        <v>0.46650738020973315</v>
      </c>
      <c r="L42" s="21">
        <f t="shared" si="21"/>
        <v>0.42409761837248466</v>
      </c>
      <c r="M42" s="21">
        <f t="shared" si="21"/>
        <v>0.38554328942953148</v>
      </c>
      <c r="N42" s="21">
        <f t="shared" si="21"/>
        <v>0.3504938994813922</v>
      </c>
      <c r="O42" s="21">
        <f t="shared" si="21"/>
        <v>0.31863081771035656</v>
      </c>
      <c r="P42" s="21">
        <f t="shared" si="21"/>
        <v>0.28966437973668779</v>
      </c>
      <c r="Q42" s="21">
        <f t="shared" si="21"/>
        <v>0.26333125430607973</v>
      </c>
      <c r="R42" s="21">
        <f t="shared" si="21"/>
        <v>0.23939204936916339</v>
      </c>
      <c r="S42" s="21">
        <f t="shared" ref="S42:AH57" si="32">(1+$B$2)^(-S$3)</f>
        <v>0.21762913579014853</v>
      </c>
      <c r="T42" s="21">
        <f t="shared" si="32"/>
        <v>0.19784466890013502</v>
      </c>
      <c r="U42" s="21">
        <f t="shared" si="32"/>
        <v>0.17985878990921364</v>
      </c>
      <c r="V42" s="21">
        <f t="shared" si="32"/>
        <v>0.16350799082655781</v>
      </c>
      <c r="W42" s="21">
        <f t="shared" si="32"/>
        <v>0.14864362802414349</v>
      </c>
      <c r="X42" s="21">
        <f t="shared" si="32"/>
        <v>0.13513057093103953</v>
      </c>
      <c r="Y42" s="21">
        <f t="shared" si="32"/>
        <v>0.12284597357367227</v>
      </c>
      <c r="Z42" s="21">
        <f t="shared" si="32"/>
        <v>0.11167815779424752</v>
      </c>
      <c r="AA42" s="21">
        <f t="shared" si="32"/>
        <v>0.10152559799477048</v>
      </c>
      <c r="AB42" s="21">
        <f t="shared" si="32"/>
        <v>9.2295998177064048E-2</v>
      </c>
      <c r="AC42" s="21">
        <f t="shared" si="32"/>
        <v>8.3905452888240042E-2</v>
      </c>
      <c r="AD42" s="21">
        <f t="shared" si="32"/>
        <v>7.6277684443854576E-2</v>
      </c>
      <c r="AE42" s="21">
        <f t="shared" si="32"/>
        <v>6.9343349494413245E-2</v>
      </c>
      <c r="AF42" s="21">
        <f t="shared" si="32"/>
        <v>6.3039408631284766E-2</v>
      </c>
      <c r="AG42" s="21">
        <f t="shared" si="32"/>
        <v>5.7308553301167964E-2</v>
      </c>
      <c r="AH42" s="21">
        <f t="shared" si="32"/>
        <v>5.2098684819243603E-2</v>
      </c>
      <c r="AI42" s="21">
        <f t="shared" si="29"/>
        <v>4.7362440744766907E-2</v>
      </c>
      <c r="AJ42" s="21">
        <f t="shared" si="29"/>
        <v>4.3056764313424457E-2</v>
      </c>
      <c r="AK42" s="21">
        <f t="shared" si="29"/>
        <v>3.9142513012204054E-2</v>
      </c>
      <c r="AL42" s="21">
        <f t="shared" si="29"/>
        <v>3.5584102738367311E-2</v>
      </c>
      <c r="AM42" s="21">
        <f t="shared" si="29"/>
        <v>3.2349184307606652E-2</v>
      </c>
      <c r="AN42" s="21">
        <f t="shared" si="27"/>
        <v>2.94083493705515E-2</v>
      </c>
      <c r="AO42" s="21">
        <f t="shared" si="27"/>
        <v>2.6734863064137721E-2</v>
      </c>
      <c r="AP42" s="21">
        <f t="shared" si="27"/>
        <v>2.4304420967397926E-2</v>
      </c>
      <c r="AQ42" s="21">
        <f t="shared" si="27"/>
        <v>2.2094928152179935E-2</v>
      </c>
      <c r="AR42" s="21">
        <f t="shared" si="27"/>
        <v>2.0086298320163575E-2</v>
      </c>
      <c r="AS42" s="21">
        <f t="shared" si="27"/>
        <v>1.8260271200148705E-2</v>
      </c>
      <c r="AT42" s="21">
        <f t="shared" si="27"/>
        <v>1.6600246545589729E-2</v>
      </c>
      <c r="AU42" s="21">
        <f t="shared" si="27"/>
        <v>1.5091133223263388E-2</v>
      </c>
      <c r="AV42" s="21">
        <f t="shared" si="28"/>
        <v>1.3719212021148534E-2</v>
      </c>
      <c r="AW42" s="21">
        <f t="shared" si="28"/>
        <v>1.2472010928316847E-2</v>
      </c>
      <c r="AX42" s="21">
        <f t="shared" si="28"/>
        <v>1.1338191753015316E-2</v>
      </c>
      <c r="AY42" s="21">
        <f t="shared" si="24"/>
        <v>1.0307447048195742E-2</v>
      </c>
      <c r="AZ42" s="21">
        <f t="shared" si="24"/>
        <v>9.3704064074506734E-3</v>
      </c>
      <c r="BA42" s="21">
        <f t="shared" si="24"/>
        <v>8.5185512795006111E-3</v>
      </c>
      <c r="BB42" s="21">
        <f t="shared" si="24"/>
        <v>7.744137526818737E-3</v>
      </c>
      <c r="BC42" s="21">
        <f t="shared" si="24"/>
        <v>7.0401250243806697E-3</v>
      </c>
      <c r="BD42" s="21">
        <f t="shared" si="24"/>
        <v>6.4001136585278805E-3</v>
      </c>
      <c r="BE42" s="21">
        <f t="shared" si="24"/>
        <v>5.8182851441162548E-3</v>
      </c>
      <c r="BF42" s="21">
        <f t="shared" si="24"/>
        <v>5.2893501310147762E-3</v>
      </c>
      <c r="BG42" s="21">
        <f t="shared" si="24"/>
        <v>4.808500119104343E-3</v>
      </c>
      <c r="BH42" s="21">
        <f t="shared" si="24"/>
        <v>4.3713637446403109E-3</v>
      </c>
      <c r="BI42" s="21">
        <f t="shared" si="24"/>
        <v>3.9739670405821012E-3</v>
      </c>
      <c r="BJ42" s="21">
        <f t="shared" si="24"/>
        <v>3.6126973096200906E-3</v>
      </c>
      <c r="BK42" s="21">
        <f t="shared" si="24"/>
        <v>3.2842702814728101E-3</v>
      </c>
      <c r="BL42" s="21">
        <f t="shared" si="24"/>
        <v>2.9857002558843723E-3</v>
      </c>
      <c r="BM42" s="21">
        <f t="shared" si="24"/>
        <v>2.7142729598948834E-3</v>
      </c>
      <c r="BN42" s="21">
        <f t="shared" si="19"/>
        <v>2.4675208726317125E-3</v>
      </c>
      <c r="BO42" s="21">
        <f t="shared" si="25"/>
        <v>2.2432007933015567E-3</v>
      </c>
      <c r="BP42" s="21">
        <f t="shared" si="25"/>
        <v>2.0392734484559606E-3</v>
      </c>
      <c r="BQ42" s="21">
        <f t="shared" si="25"/>
        <v>1.8538849531417822E-3</v>
      </c>
      <c r="BR42" s="21">
        <f t="shared" si="25"/>
        <v>1.6853499574016198E-3</v>
      </c>
      <c r="BS42" s="21">
        <f t="shared" si="25"/>
        <v>1.5321363249105634E-3</v>
      </c>
      <c r="BT42" s="21">
        <f t="shared" si="25"/>
        <v>1.3928512044641486E-3</v>
      </c>
      <c r="BU42" s="21">
        <f t="shared" si="25"/>
        <v>1.2662283676946804E-3</v>
      </c>
      <c r="BV42" s="21">
        <f t="shared" si="25"/>
        <v>1.1511166979042548E-3</v>
      </c>
      <c r="BW42" s="21">
        <f t="shared" si="25"/>
        <v>1.0464697253675043E-3</v>
      </c>
      <c r="BX42" s="21">
        <f t="shared" si="25"/>
        <v>9.513361139704584E-4</v>
      </c>
      <c r="BY42" s="21">
        <f t="shared" si="25"/>
        <v>8.648510127004167E-4</v>
      </c>
      <c r="BZ42" s="21">
        <f t="shared" si="25"/>
        <v>7.8622819336401516E-4</v>
      </c>
      <c r="CA42" s="21">
        <f t="shared" si="25"/>
        <v>7.1475290305819553E-4</v>
      </c>
      <c r="CB42" s="21">
        <f t="shared" si="25"/>
        <v>6.4977536641654132E-4</v>
      </c>
      <c r="CC42" s="21">
        <f t="shared" si="25"/>
        <v>5.9070487856049199E-4</v>
      </c>
      <c r="CD42" s="21">
        <f t="shared" si="25"/>
        <v>5.3700443505499279E-4</v>
      </c>
      <c r="CE42" s="21">
        <f t="shared" si="23"/>
        <v>4.8818585004999342E-4</v>
      </c>
      <c r="CF42" s="21">
        <f t="shared" si="23"/>
        <v>4.4380531822726677E-4</v>
      </c>
      <c r="CG42" s="21">
        <f t="shared" si="23"/>
        <v>4.0345938020660611E-4</v>
      </c>
      <c r="CH42" s="21">
        <f t="shared" si="23"/>
        <v>3.6678125473327814E-4</v>
      </c>
      <c r="CI42" s="21">
        <f t="shared" si="23"/>
        <v>3.3343750430298019E-4</v>
      </c>
      <c r="CJ42" s="21">
        <f t="shared" si="23"/>
        <v>3.0312500391180015E-4</v>
      </c>
      <c r="CK42" s="21">
        <f t="shared" si="23"/>
        <v>2.7556818537436372E-4</v>
      </c>
      <c r="CL42" s="21">
        <f t="shared" si="23"/>
        <v>2.5051653215851246E-4</v>
      </c>
      <c r="CM42" s="21">
        <f t="shared" si="23"/>
        <v>2.2774230196228408E-4</v>
      </c>
      <c r="CN42" s="21">
        <f t="shared" si="23"/>
        <v>2.0703845632934911E-4</v>
      </c>
      <c r="CO42" s="21">
        <f t="shared" si="23"/>
        <v>1.8821677848122645E-4</v>
      </c>
      <c r="CP42" s="21">
        <f t="shared" si="23"/>
        <v>1.711061622556604E-4</v>
      </c>
      <c r="CQ42" s="21">
        <f t="shared" si="23"/>
        <v>1.5555105659605491E-4</v>
      </c>
      <c r="CR42" s="21">
        <f t="shared" si="23"/>
        <v>1.4141005145095899E-4</v>
      </c>
      <c r="CS42" s="21">
        <f t="shared" si="23"/>
        <v>1.2855459222814453E-4</v>
      </c>
      <c r="CT42" s="21">
        <f t="shared" si="14"/>
        <v>1.1686781111649502E-4</v>
      </c>
      <c r="CU42" s="21">
        <f t="shared" si="15"/>
        <v>1.062434646513591E-4</v>
      </c>
      <c r="CV42" s="21">
        <f t="shared" si="31"/>
        <v>9.6584967864871916E-5</v>
      </c>
      <c r="CW42" s="21">
        <f t="shared" si="31"/>
        <v>8.7804516240792642E-5</v>
      </c>
      <c r="CX42" s="21">
        <f t="shared" si="31"/>
        <v>7.982228749162966E-5</v>
      </c>
      <c r="CY42" s="21">
        <f t="shared" si="31"/>
        <v>7.2565715901481509E-5</v>
      </c>
      <c r="CZ42" s="21">
        <f t="shared" si="31"/>
        <v>6.5968832637710464E-5</v>
      </c>
      <c r="DA42" s="21">
        <f t="shared" si="31"/>
        <v>5.997166603428223E-5</v>
      </c>
      <c r="DB42" s="21">
        <f t="shared" si="31"/>
        <v>5.4519696394802018E-5</v>
      </c>
      <c r="DC42" s="21">
        <f t="shared" si="31"/>
        <v>4.9563360358910924E-5</v>
      </c>
      <c r="DD42" s="21">
        <f t="shared" si="31"/>
        <v>4.5057600326282662E-5</v>
      </c>
    </row>
    <row r="43" spans="2:108">
      <c r="B43" s="22">
        <f t="shared" si="9"/>
        <v>52</v>
      </c>
      <c r="C43" s="21">
        <f t="shared" si="20"/>
        <v>1</v>
      </c>
      <c r="D43" s="21">
        <f t="shared" ref="D43:S58" si="33">(1+$B$2)^(-D$3)</f>
        <v>0.90909090909090906</v>
      </c>
      <c r="E43" s="21">
        <f t="shared" si="33"/>
        <v>0.82644628099173545</v>
      </c>
      <c r="F43" s="21">
        <f t="shared" si="33"/>
        <v>0.75131480090157754</v>
      </c>
      <c r="G43" s="21">
        <f t="shared" si="33"/>
        <v>0.68301345536507052</v>
      </c>
      <c r="H43" s="21">
        <f t="shared" si="33"/>
        <v>0.62092132305915493</v>
      </c>
      <c r="I43" s="21">
        <f t="shared" si="33"/>
        <v>0.56447393005377722</v>
      </c>
      <c r="J43" s="21">
        <f t="shared" si="33"/>
        <v>0.51315811823070645</v>
      </c>
      <c r="K43" s="21">
        <f t="shared" si="33"/>
        <v>0.46650738020973315</v>
      </c>
      <c r="L43" s="21">
        <f t="shared" si="33"/>
        <v>0.42409761837248466</v>
      </c>
      <c r="M43" s="21">
        <f t="shared" si="33"/>
        <v>0.38554328942953148</v>
      </c>
      <c r="N43" s="21">
        <f t="shared" si="33"/>
        <v>0.3504938994813922</v>
      </c>
      <c r="O43" s="21">
        <f t="shared" si="33"/>
        <v>0.31863081771035656</v>
      </c>
      <c r="P43" s="21">
        <f t="shared" si="33"/>
        <v>0.28966437973668779</v>
      </c>
      <c r="Q43" s="21">
        <f t="shared" si="33"/>
        <v>0.26333125430607973</v>
      </c>
      <c r="R43" s="21">
        <f t="shared" si="33"/>
        <v>0.23939204936916339</v>
      </c>
      <c r="S43" s="21">
        <f t="shared" si="33"/>
        <v>0.21762913579014853</v>
      </c>
      <c r="T43" s="21">
        <f t="shared" si="32"/>
        <v>0.19784466890013502</v>
      </c>
      <c r="U43" s="21">
        <f t="shared" si="32"/>
        <v>0.17985878990921364</v>
      </c>
      <c r="V43" s="21">
        <f t="shared" si="32"/>
        <v>0.16350799082655781</v>
      </c>
      <c r="W43" s="21">
        <f t="shared" si="32"/>
        <v>0.14864362802414349</v>
      </c>
      <c r="X43" s="21">
        <f t="shared" si="32"/>
        <v>0.13513057093103953</v>
      </c>
      <c r="Y43" s="21">
        <f t="shared" si="32"/>
        <v>0.12284597357367227</v>
      </c>
      <c r="Z43" s="21">
        <f t="shared" si="32"/>
        <v>0.11167815779424752</v>
      </c>
      <c r="AA43" s="21">
        <f t="shared" si="32"/>
        <v>0.10152559799477048</v>
      </c>
      <c r="AB43" s="21">
        <f t="shared" si="32"/>
        <v>9.2295998177064048E-2</v>
      </c>
      <c r="AC43" s="21">
        <f t="shared" si="32"/>
        <v>8.3905452888240042E-2</v>
      </c>
      <c r="AD43" s="21">
        <f t="shared" si="32"/>
        <v>7.6277684443854576E-2</v>
      </c>
      <c r="AE43" s="21">
        <f t="shared" si="32"/>
        <v>6.9343349494413245E-2</v>
      </c>
      <c r="AF43" s="21">
        <f t="shared" si="32"/>
        <v>6.3039408631284766E-2</v>
      </c>
      <c r="AG43" s="21">
        <f t="shared" si="32"/>
        <v>5.7308553301167964E-2</v>
      </c>
      <c r="AH43" s="21">
        <f t="shared" si="32"/>
        <v>5.2098684819243603E-2</v>
      </c>
      <c r="AI43" s="21">
        <f t="shared" si="29"/>
        <v>4.7362440744766907E-2</v>
      </c>
      <c r="AJ43" s="21">
        <f t="shared" si="29"/>
        <v>4.3056764313424457E-2</v>
      </c>
      <c r="AK43" s="21">
        <f t="shared" si="29"/>
        <v>3.9142513012204054E-2</v>
      </c>
      <c r="AL43" s="21">
        <f t="shared" si="29"/>
        <v>3.5584102738367311E-2</v>
      </c>
      <c r="AM43" s="21">
        <f t="shared" si="29"/>
        <v>3.2349184307606652E-2</v>
      </c>
      <c r="AN43" s="21">
        <f t="shared" si="27"/>
        <v>2.94083493705515E-2</v>
      </c>
      <c r="AO43" s="21">
        <f t="shared" si="27"/>
        <v>2.6734863064137721E-2</v>
      </c>
      <c r="AP43" s="21">
        <f t="shared" si="27"/>
        <v>2.4304420967397926E-2</v>
      </c>
      <c r="AQ43" s="21">
        <f t="shared" si="27"/>
        <v>2.2094928152179935E-2</v>
      </c>
      <c r="AR43" s="21">
        <f t="shared" si="27"/>
        <v>2.0086298320163575E-2</v>
      </c>
      <c r="AS43" s="21">
        <f t="shared" si="27"/>
        <v>1.8260271200148705E-2</v>
      </c>
      <c r="AT43" s="21">
        <f t="shared" si="27"/>
        <v>1.6600246545589729E-2</v>
      </c>
      <c r="AU43" s="21">
        <f t="shared" si="27"/>
        <v>1.5091133223263388E-2</v>
      </c>
      <c r="AV43" s="21">
        <f t="shared" si="28"/>
        <v>1.3719212021148534E-2</v>
      </c>
      <c r="AW43" s="21">
        <f t="shared" si="28"/>
        <v>1.2472010928316847E-2</v>
      </c>
      <c r="AX43" s="21">
        <f t="shared" si="28"/>
        <v>1.1338191753015316E-2</v>
      </c>
      <c r="AY43" s="21">
        <f t="shared" si="24"/>
        <v>1.0307447048195742E-2</v>
      </c>
      <c r="AZ43" s="21">
        <f t="shared" si="24"/>
        <v>9.3704064074506734E-3</v>
      </c>
      <c r="BA43" s="21">
        <f t="shared" si="24"/>
        <v>8.5185512795006111E-3</v>
      </c>
      <c r="BB43" s="21">
        <f t="shared" si="24"/>
        <v>7.744137526818737E-3</v>
      </c>
      <c r="BC43" s="21">
        <f t="shared" si="24"/>
        <v>7.0401250243806697E-3</v>
      </c>
      <c r="BD43" s="21">
        <f t="shared" si="24"/>
        <v>6.4001136585278805E-3</v>
      </c>
      <c r="BE43" s="21">
        <f t="shared" si="24"/>
        <v>5.8182851441162548E-3</v>
      </c>
      <c r="BF43" s="21">
        <f t="shared" si="24"/>
        <v>5.2893501310147762E-3</v>
      </c>
      <c r="BG43" s="21">
        <f t="shared" si="24"/>
        <v>4.808500119104343E-3</v>
      </c>
      <c r="BH43" s="21">
        <f t="shared" si="24"/>
        <v>4.3713637446403109E-3</v>
      </c>
      <c r="BI43" s="21">
        <f t="shared" si="24"/>
        <v>3.9739670405821012E-3</v>
      </c>
      <c r="BJ43" s="21">
        <f t="shared" si="24"/>
        <v>3.6126973096200906E-3</v>
      </c>
      <c r="BK43" s="21">
        <f t="shared" si="24"/>
        <v>3.2842702814728101E-3</v>
      </c>
      <c r="BL43" s="21">
        <f t="shared" si="24"/>
        <v>2.9857002558843723E-3</v>
      </c>
      <c r="BM43" s="21">
        <f t="shared" si="24"/>
        <v>2.7142729598948834E-3</v>
      </c>
      <c r="BN43" s="21">
        <f t="shared" si="19"/>
        <v>2.4675208726317125E-3</v>
      </c>
      <c r="BO43" s="21">
        <f t="shared" si="25"/>
        <v>2.2432007933015567E-3</v>
      </c>
      <c r="BP43" s="21">
        <f t="shared" si="25"/>
        <v>2.0392734484559606E-3</v>
      </c>
      <c r="BQ43" s="21">
        <f t="shared" si="25"/>
        <v>1.8538849531417822E-3</v>
      </c>
      <c r="BR43" s="21">
        <f t="shared" si="25"/>
        <v>1.6853499574016198E-3</v>
      </c>
      <c r="BS43" s="21">
        <f t="shared" si="25"/>
        <v>1.5321363249105634E-3</v>
      </c>
      <c r="BT43" s="21">
        <f t="shared" si="25"/>
        <v>1.3928512044641486E-3</v>
      </c>
      <c r="BU43" s="21">
        <f t="shared" si="25"/>
        <v>1.2662283676946804E-3</v>
      </c>
      <c r="BV43" s="21">
        <f t="shared" si="25"/>
        <v>1.1511166979042548E-3</v>
      </c>
      <c r="BW43" s="21">
        <f t="shared" si="25"/>
        <v>1.0464697253675043E-3</v>
      </c>
      <c r="BX43" s="21">
        <f t="shared" si="25"/>
        <v>9.513361139704584E-4</v>
      </c>
      <c r="BY43" s="21">
        <f t="shared" si="25"/>
        <v>8.648510127004167E-4</v>
      </c>
      <c r="BZ43" s="21">
        <f t="shared" si="25"/>
        <v>7.8622819336401516E-4</v>
      </c>
      <c r="CA43" s="21">
        <f t="shared" si="25"/>
        <v>7.1475290305819553E-4</v>
      </c>
      <c r="CB43" s="21">
        <f t="shared" si="25"/>
        <v>6.4977536641654132E-4</v>
      </c>
      <c r="CC43" s="21">
        <f t="shared" si="25"/>
        <v>5.9070487856049199E-4</v>
      </c>
      <c r="CD43" s="21">
        <f t="shared" si="25"/>
        <v>5.3700443505499279E-4</v>
      </c>
      <c r="CE43" s="21">
        <f t="shared" si="23"/>
        <v>4.8818585004999342E-4</v>
      </c>
      <c r="CF43" s="21">
        <f t="shared" si="23"/>
        <v>4.4380531822726677E-4</v>
      </c>
      <c r="CG43" s="21">
        <f t="shared" si="23"/>
        <v>4.0345938020660611E-4</v>
      </c>
      <c r="CH43" s="21">
        <f t="shared" si="23"/>
        <v>3.6678125473327814E-4</v>
      </c>
      <c r="CI43" s="21">
        <f t="shared" si="23"/>
        <v>3.3343750430298019E-4</v>
      </c>
      <c r="CJ43" s="21">
        <f t="shared" si="23"/>
        <v>3.0312500391180015E-4</v>
      </c>
      <c r="CK43" s="21">
        <f t="shared" si="23"/>
        <v>2.7556818537436372E-4</v>
      </c>
      <c r="CL43" s="21">
        <f t="shared" si="23"/>
        <v>2.5051653215851246E-4</v>
      </c>
      <c r="CM43" s="21">
        <f t="shared" si="23"/>
        <v>2.2774230196228408E-4</v>
      </c>
      <c r="CN43" s="21">
        <f t="shared" si="23"/>
        <v>2.0703845632934911E-4</v>
      </c>
      <c r="CO43" s="21">
        <f t="shared" si="23"/>
        <v>1.8821677848122645E-4</v>
      </c>
      <c r="CP43" s="21">
        <f t="shared" si="23"/>
        <v>1.711061622556604E-4</v>
      </c>
      <c r="CQ43" s="21">
        <f t="shared" si="23"/>
        <v>1.5555105659605491E-4</v>
      </c>
      <c r="CR43" s="21">
        <f t="shared" si="23"/>
        <v>1.4141005145095899E-4</v>
      </c>
      <c r="CS43" s="21">
        <f t="shared" si="23"/>
        <v>1.2855459222814453E-4</v>
      </c>
      <c r="CT43" s="21">
        <f t="shared" ref="CT43:DD43" si="34">(1+$B$2)^(-CT$3)</f>
        <v>1.1686781111649502E-4</v>
      </c>
      <c r="CU43" s="21">
        <f t="shared" si="34"/>
        <v>1.062434646513591E-4</v>
      </c>
      <c r="CV43" s="21">
        <f t="shared" si="34"/>
        <v>9.6584967864871916E-5</v>
      </c>
      <c r="CW43" s="21">
        <f t="shared" si="34"/>
        <v>8.7804516240792642E-5</v>
      </c>
      <c r="CX43" s="21">
        <f t="shared" si="34"/>
        <v>7.982228749162966E-5</v>
      </c>
      <c r="CY43" s="21">
        <f t="shared" si="34"/>
        <v>7.2565715901481509E-5</v>
      </c>
      <c r="CZ43" s="21">
        <f t="shared" si="34"/>
        <v>6.5968832637710464E-5</v>
      </c>
      <c r="DA43" s="21">
        <f t="shared" si="34"/>
        <v>5.997166603428223E-5</v>
      </c>
      <c r="DB43" s="21">
        <f t="shared" si="34"/>
        <v>5.4519696394802018E-5</v>
      </c>
      <c r="DC43" s="21">
        <f t="shared" si="34"/>
        <v>4.9563360358910924E-5</v>
      </c>
      <c r="DD43" s="21">
        <f t="shared" si="34"/>
        <v>4.5057600326282662E-5</v>
      </c>
    </row>
    <row r="44" spans="2:108">
      <c r="B44" s="22">
        <f t="shared" si="9"/>
        <v>53</v>
      </c>
      <c r="C44" s="21">
        <f t="shared" si="20"/>
        <v>1</v>
      </c>
      <c r="D44" s="21">
        <f t="shared" si="33"/>
        <v>0.90909090909090906</v>
      </c>
      <c r="E44" s="21">
        <f t="shared" si="33"/>
        <v>0.82644628099173545</v>
      </c>
      <c r="F44" s="21">
        <f t="shared" si="33"/>
        <v>0.75131480090157754</v>
      </c>
      <c r="G44" s="21">
        <f t="shared" si="33"/>
        <v>0.68301345536507052</v>
      </c>
      <c r="H44" s="21">
        <f t="shared" si="33"/>
        <v>0.62092132305915493</v>
      </c>
      <c r="I44" s="21">
        <f t="shared" si="33"/>
        <v>0.56447393005377722</v>
      </c>
      <c r="J44" s="21">
        <f t="shared" si="33"/>
        <v>0.51315811823070645</v>
      </c>
      <c r="K44" s="21">
        <f t="shared" si="33"/>
        <v>0.46650738020973315</v>
      </c>
      <c r="L44" s="21">
        <f t="shared" si="33"/>
        <v>0.42409761837248466</v>
      </c>
      <c r="M44" s="21">
        <f t="shared" si="33"/>
        <v>0.38554328942953148</v>
      </c>
      <c r="N44" s="21">
        <f t="shared" si="33"/>
        <v>0.3504938994813922</v>
      </c>
      <c r="O44" s="21">
        <f t="shared" si="33"/>
        <v>0.31863081771035656</v>
      </c>
      <c r="P44" s="21">
        <f t="shared" si="33"/>
        <v>0.28966437973668779</v>
      </c>
      <c r="Q44" s="21">
        <f t="shared" si="33"/>
        <v>0.26333125430607973</v>
      </c>
      <c r="R44" s="21">
        <f t="shared" si="33"/>
        <v>0.23939204936916339</v>
      </c>
      <c r="S44" s="21">
        <f t="shared" si="33"/>
        <v>0.21762913579014853</v>
      </c>
      <c r="T44" s="21">
        <f t="shared" si="32"/>
        <v>0.19784466890013502</v>
      </c>
      <c r="U44" s="21">
        <f t="shared" si="32"/>
        <v>0.17985878990921364</v>
      </c>
      <c r="V44" s="21">
        <f t="shared" si="32"/>
        <v>0.16350799082655781</v>
      </c>
      <c r="W44" s="21">
        <f t="shared" si="32"/>
        <v>0.14864362802414349</v>
      </c>
      <c r="X44" s="21">
        <f t="shared" si="32"/>
        <v>0.13513057093103953</v>
      </c>
      <c r="Y44" s="21">
        <f t="shared" si="32"/>
        <v>0.12284597357367227</v>
      </c>
      <c r="Z44" s="21">
        <f t="shared" si="32"/>
        <v>0.11167815779424752</v>
      </c>
      <c r="AA44" s="21">
        <f t="shared" si="32"/>
        <v>0.10152559799477048</v>
      </c>
      <c r="AB44" s="21">
        <f t="shared" si="32"/>
        <v>9.2295998177064048E-2</v>
      </c>
      <c r="AC44" s="21">
        <f t="shared" si="32"/>
        <v>8.3905452888240042E-2</v>
      </c>
      <c r="AD44" s="21">
        <f t="shared" si="32"/>
        <v>7.6277684443854576E-2</v>
      </c>
      <c r="AE44" s="21">
        <f t="shared" si="32"/>
        <v>6.9343349494413245E-2</v>
      </c>
      <c r="AF44" s="21">
        <f t="shared" si="32"/>
        <v>6.3039408631284766E-2</v>
      </c>
      <c r="AG44" s="21">
        <f t="shared" si="32"/>
        <v>5.7308553301167964E-2</v>
      </c>
      <c r="AH44" s="21">
        <f t="shared" si="32"/>
        <v>5.2098684819243603E-2</v>
      </c>
      <c r="AI44" s="21">
        <f t="shared" si="29"/>
        <v>4.7362440744766907E-2</v>
      </c>
      <c r="AJ44" s="21">
        <f t="shared" si="29"/>
        <v>4.3056764313424457E-2</v>
      </c>
      <c r="AK44" s="21">
        <f t="shared" si="29"/>
        <v>3.9142513012204054E-2</v>
      </c>
      <c r="AL44" s="21">
        <f t="shared" si="29"/>
        <v>3.5584102738367311E-2</v>
      </c>
      <c r="AM44" s="21">
        <f t="shared" si="29"/>
        <v>3.2349184307606652E-2</v>
      </c>
      <c r="AN44" s="21">
        <f t="shared" si="27"/>
        <v>2.94083493705515E-2</v>
      </c>
      <c r="AO44" s="21">
        <f t="shared" si="27"/>
        <v>2.6734863064137721E-2</v>
      </c>
      <c r="AP44" s="21">
        <f t="shared" si="27"/>
        <v>2.4304420967397926E-2</v>
      </c>
      <c r="AQ44" s="21">
        <f t="shared" si="27"/>
        <v>2.2094928152179935E-2</v>
      </c>
      <c r="AR44" s="21">
        <f t="shared" si="27"/>
        <v>2.0086298320163575E-2</v>
      </c>
      <c r="AS44" s="21">
        <f t="shared" si="27"/>
        <v>1.8260271200148705E-2</v>
      </c>
      <c r="AT44" s="21">
        <f t="shared" si="27"/>
        <v>1.6600246545589729E-2</v>
      </c>
      <c r="AU44" s="21">
        <f t="shared" si="27"/>
        <v>1.5091133223263388E-2</v>
      </c>
      <c r="AV44" s="21">
        <f t="shared" si="28"/>
        <v>1.3719212021148534E-2</v>
      </c>
      <c r="AW44" s="21">
        <f t="shared" si="28"/>
        <v>1.2472010928316847E-2</v>
      </c>
      <c r="AX44" s="21">
        <f t="shared" si="28"/>
        <v>1.1338191753015316E-2</v>
      </c>
      <c r="AY44" s="21">
        <f t="shared" si="24"/>
        <v>1.0307447048195742E-2</v>
      </c>
      <c r="AZ44" s="21">
        <f t="shared" si="24"/>
        <v>9.3704064074506734E-3</v>
      </c>
      <c r="BA44" s="21">
        <f t="shared" si="24"/>
        <v>8.5185512795006111E-3</v>
      </c>
      <c r="BB44" s="21">
        <f t="shared" si="24"/>
        <v>7.744137526818737E-3</v>
      </c>
      <c r="BC44" s="21">
        <f t="shared" si="24"/>
        <v>7.0401250243806697E-3</v>
      </c>
      <c r="BD44" s="21">
        <f t="shared" si="24"/>
        <v>6.4001136585278805E-3</v>
      </c>
      <c r="BE44" s="21">
        <f t="shared" si="24"/>
        <v>5.8182851441162548E-3</v>
      </c>
      <c r="BF44" s="21">
        <f t="shared" si="24"/>
        <v>5.2893501310147762E-3</v>
      </c>
      <c r="BG44" s="21">
        <f t="shared" si="24"/>
        <v>4.808500119104343E-3</v>
      </c>
      <c r="BH44" s="21">
        <f t="shared" si="24"/>
        <v>4.3713637446403109E-3</v>
      </c>
      <c r="BI44" s="21">
        <f t="shared" si="24"/>
        <v>3.9739670405821012E-3</v>
      </c>
      <c r="BJ44" s="21">
        <f t="shared" si="24"/>
        <v>3.6126973096200906E-3</v>
      </c>
      <c r="BK44" s="21">
        <f t="shared" si="24"/>
        <v>3.2842702814728101E-3</v>
      </c>
      <c r="BL44" s="21">
        <f t="shared" si="24"/>
        <v>2.9857002558843723E-3</v>
      </c>
      <c r="BM44" s="21">
        <f t="shared" si="24"/>
        <v>2.7142729598948834E-3</v>
      </c>
      <c r="BN44" s="21">
        <f>(1+$B$2)^(-BN$3)</f>
        <v>2.4675208726317125E-3</v>
      </c>
      <c r="BO44" s="21">
        <f>(1+$B$2)^(-BO$3)</f>
        <v>2.2432007933015567E-3</v>
      </c>
      <c r="BP44" s="21">
        <f>(1+$B$2)^(-BP$3)</f>
        <v>2.0392734484559606E-3</v>
      </c>
      <c r="BQ44" s="21">
        <f t="shared" si="25"/>
        <v>1.8538849531417822E-3</v>
      </c>
      <c r="BR44" s="21">
        <f t="shared" si="25"/>
        <v>1.6853499574016198E-3</v>
      </c>
      <c r="BS44" s="21">
        <f t="shared" si="25"/>
        <v>1.5321363249105634E-3</v>
      </c>
      <c r="BT44" s="21">
        <f t="shared" si="25"/>
        <v>1.3928512044641486E-3</v>
      </c>
      <c r="BU44" s="21">
        <f t="shared" si="25"/>
        <v>1.2662283676946804E-3</v>
      </c>
      <c r="BV44" s="21">
        <f t="shared" si="25"/>
        <v>1.1511166979042548E-3</v>
      </c>
      <c r="BW44" s="21">
        <f t="shared" si="25"/>
        <v>1.0464697253675043E-3</v>
      </c>
      <c r="BX44" s="21">
        <f t="shared" si="25"/>
        <v>9.513361139704584E-4</v>
      </c>
      <c r="BY44" s="21">
        <f t="shared" si="25"/>
        <v>8.648510127004167E-4</v>
      </c>
      <c r="BZ44" s="21">
        <f t="shared" si="25"/>
        <v>7.8622819336401516E-4</v>
      </c>
      <c r="CA44" s="21">
        <f t="shared" si="25"/>
        <v>7.1475290305819553E-4</v>
      </c>
      <c r="CB44" s="21">
        <f t="shared" si="25"/>
        <v>6.4977536641654132E-4</v>
      </c>
      <c r="CC44" s="21">
        <f t="shared" si="25"/>
        <v>5.9070487856049199E-4</v>
      </c>
      <c r="CD44" s="21">
        <f t="shared" si="25"/>
        <v>5.3700443505499279E-4</v>
      </c>
      <c r="CE44" s="21">
        <f t="shared" si="23"/>
        <v>4.8818585004999342E-4</v>
      </c>
      <c r="CF44" s="21">
        <f t="shared" si="23"/>
        <v>4.4380531822726677E-4</v>
      </c>
      <c r="CG44" s="21">
        <f t="shared" si="23"/>
        <v>4.0345938020660611E-4</v>
      </c>
      <c r="CH44" s="21">
        <f t="shared" si="23"/>
        <v>3.6678125473327814E-4</v>
      </c>
      <c r="CI44" s="21">
        <f t="shared" si="23"/>
        <v>3.3343750430298019E-4</v>
      </c>
      <c r="CJ44" s="21">
        <f t="shared" si="23"/>
        <v>3.0312500391180015E-4</v>
      </c>
      <c r="CK44" s="21">
        <f t="shared" si="23"/>
        <v>2.7556818537436372E-4</v>
      </c>
      <c r="CL44" s="21">
        <f t="shared" si="23"/>
        <v>2.5051653215851246E-4</v>
      </c>
      <c r="CM44" s="21">
        <f t="shared" si="23"/>
        <v>2.2774230196228408E-4</v>
      </c>
      <c r="CN44" s="21">
        <f t="shared" si="23"/>
        <v>2.0703845632934911E-4</v>
      </c>
      <c r="CO44" s="21">
        <f t="shared" si="23"/>
        <v>1.8821677848122645E-4</v>
      </c>
      <c r="CP44" s="21">
        <f t="shared" si="23"/>
        <v>1.711061622556604E-4</v>
      </c>
      <c r="CQ44" s="21">
        <f t="shared" si="23"/>
        <v>1.5555105659605491E-4</v>
      </c>
      <c r="CR44" s="21">
        <f t="shared" si="23"/>
        <v>1.4141005145095899E-4</v>
      </c>
      <c r="CS44" s="21">
        <f t="shared" ref="CS44:DD59" si="35">(1+$B$2)^(-CS$3)</f>
        <v>1.2855459222814453E-4</v>
      </c>
      <c r="CT44" s="21">
        <f t="shared" si="35"/>
        <v>1.1686781111649502E-4</v>
      </c>
      <c r="CU44" s="21">
        <f t="shared" si="35"/>
        <v>1.062434646513591E-4</v>
      </c>
      <c r="CV44" s="21">
        <f t="shared" si="35"/>
        <v>9.6584967864871916E-5</v>
      </c>
      <c r="CW44" s="21">
        <f t="shared" si="35"/>
        <v>8.7804516240792642E-5</v>
      </c>
      <c r="CX44" s="21">
        <f t="shared" si="35"/>
        <v>7.982228749162966E-5</v>
      </c>
      <c r="CY44" s="21">
        <f t="shared" si="35"/>
        <v>7.2565715901481509E-5</v>
      </c>
      <c r="CZ44" s="21">
        <f t="shared" si="35"/>
        <v>6.5968832637710464E-5</v>
      </c>
      <c r="DA44" s="21">
        <f t="shared" si="35"/>
        <v>5.997166603428223E-5</v>
      </c>
      <c r="DB44" s="21">
        <f t="shared" si="35"/>
        <v>5.4519696394802018E-5</v>
      </c>
      <c r="DC44" s="21">
        <f t="shared" si="35"/>
        <v>4.9563360358910924E-5</v>
      </c>
      <c r="DD44" s="21">
        <f t="shared" si="35"/>
        <v>4.5057600326282662E-5</v>
      </c>
    </row>
    <row r="45" spans="2:108">
      <c r="B45" s="22">
        <f t="shared" si="9"/>
        <v>54</v>
      </c>
      <c r="C45" s="21">
        <f t="shared" si="20"/>
        <v>1</v>
      </c>
      <c r="D45" s="21">
        <f t="shared" si="33"/>
        <v>0.90909090909090906</v>
      </c>
      <c r="E45" s="21">
        <f t="shared" si="33"/>
        <v>0.82644628099173545</v>
      </c>
      <c r="F45" s="21">
        <f t="shared" si="33"/>
        <v>0.75131480090157754</v>
      </c>
      <c r="G45" s="21">
        <f t="shared" si="33"/>
        <v>0.68301345536507052</v>
      </c>
      <c r="H45" s="21">
        <f t="shared" si="33"/>
        <v>0.62092132305915493</v>
      </c>
      <c r="I45" s="21">
        <f t="shared" si="33"/>
        <v>0.56447393005377722</v>
      </c>
      <c r="J45" s="21">
        <f t="shared" si="33"/>
        <v>0.51315811823070645</v>
      </c>
      <c r="K45" s="21">
        <f t="shared" si="33"/>
        <v>0.46650738020973315</v>
      </c>
      <c r="L45" s="21">
        <f t="shared" si="33"/>
        <v>0.42409761837248466</v>
      </c>
      <c r="M45" s="21">
        <f t="shared" si="33"/>
        <v>0.38554328942953148</v>
      </c>
      <c r="N45" s="21">
        <f t="shared" si="33"/>
        <v>0.3504938994813922</v>
      </c>
      <c r="O45" s="21">
        <f t="shared" si="33"/>
        <v>0.31863081771035656</v>
      </c>
      <c r="P45" s="21">
        <f t="shared" si="33"/>
        <v>0.28966437973668779</v>
      </c>
      <c r="Q45" s="21">
        <f t="shared" si="33"/>
        <v>0.26333125430607973</v>
      </c>
      <c r="R45" s="21">
        <f t="shared" si="33"/>
        <v>0.23939204936916339</v>
      </c>
      <c r="S45" s="21">
        <f t="shared" si="33"/>
        <v>0.21762913579014853</v>
      </c>
      <c r="T45" s="21">
        <f t="shared" si="32"/>
        <v>0.19784466890013502</v>
      </c>
      <c r="U45" s="21">
        <f t="shared" si="32"/>
        <v>0.17985878990921364</v>
      </c>
      <c r="V45" s="21">
        <f t="shared" si="32"/>
        <v>0.16350799082655781</v>
      </c>
      <c r="W45" s="21">
        <f t="shared" si="32"/>
        <v>0.14864362802414349</v>
      </c>
      <c r="X45" s="21">
        <f t="shared" si="32"/>
        <v>0.13513057093103953</v>
      </c>
      <c r="Y45" s="21">
        <f t="shared" si="32"/>
        <v>0.12284597357367227</v>
      </c>
      <c r="Z45" s="21">
        <f t="shared" si="32"/>
        <v>0.11167815779424752</v>
      </c>
      <c r="AA45" s="21">
        <f t="shared" si="32"/>
        <v>0.10152559799477048</v>
      </c>
      <c r="AB45" s="21">
        <f t="shared" si="32"/>
        <v>9.2295998177064048E-2</v>
      </c>
      <c r="AC45" s="21">
        <f t="shared" si="32"/>
        <v>8.3905452888240042E-2</v>
      </c>
      <c r="AD45" s="21">
        <f t="shared" si="32"/>
        <v>7.6277684443854576E-2</v>
      </c>
      <c r="AE45" s="21">
        <f t="shared" si="32"/>
        <v>6.9343349494413245E-2</v>
      </c>
      <c r="AF45" s="21">
        <f t="shared" si="32"/>
        <v>6.3039408631284766E-2</v>
      </c>
      <c r="AG45" s="21">
        <f t="shared" si="32"/>
        <v>5.7308553301167964E-2</v>
      </c>
      <c r="AH45" s="21">
        <f t="shared" si="32"/>
        <v>5.2098684819243603E-2</v>
      </c>
      <c r="AI45" s="21">
        <f t="shared" si="29"/>
        <v>4.7362440744766907E-2</v>
      </c>
      <c r="AJ45" s="21">
        <f t="shared" si="29"/>
        <v>4.3056764313424457E-2</v>
      </c>
      <c r="AK45" s="21">
        <f t="shared" si="29"/>
        <v>3.9142513012204054E-2</v>
      </c>
      <c r="AL45" s="21">
        <f t="shared" si="29"/>
        <v>3.5584102738367311E-2</v>
      </c>
      <c r="AM45" s="21">
        <f t="shared" si="29"/>
        <v>3.2349184307606652E-2</v>
      </c>
      <c r="AN45" s="21">
        <f t="shared" si="27"/>
        <v>2.94083493705515E-2</v>
      </c>
      <c r="AO45" s="21">
        <f t="shared" si="27"/>
        <v>2.6734863064137721E-2</v>
      </c>
      <c r="AP45" s="21">
        <f t="shared" si="27"/>
        <v>2.4304420967397926E-2</v>
      </c>
      <c r="AQ45" s="21">
        <f t="shared" si="27"/>
        <v>2.2094928152179935E-2</v>
      </c>
      <c r="AR45" s="21">
        <f t="shared" si="27"/>
        <v>2.0086298320163575E-2</v>
      </c>
      <c r="AS45" s="21">
        <f t="shared" si="27"/>
        <v>1.8260271200148705E-2</v>
      </c>
      <c r="AT45" s="21">
        <f t="shared" si="27"/>
        <v>1.6600246545589729E-2</v>
      </c>
      <c r="AU45" s="21">
        <f t="shared" si="27"/>
        <v>1.5091133223263388E-2</v>
      </c>
      <c r="AV45" s="21">
        <f t="shared" si="28"/>
        <v>1.3719212021148534E-2</v>
      </c>
      <c r="AW45" s="21">
        <f t="shared" si="28"/>
        <v>1.2472010928316847E-2</v>
      </c>
      <c r="AX45" s="21">
        <f t="shared" si="28"/>
        <v>1.1338191753015316E-2</v>
      </c>
      <c r="AY45" s="21">
        <f t="shared" si="24"/>
        <v>1.0307447048195742E-2</v>
      </c>
      <c r="AZ45" s="21">
        <f t="shared" si="24"/>
        <v>9.3704064074506734E-3</v>
      </c>
      <c r="BA45" s="21">
        <f t="shared" si="24"/>
        <v>8.5185512795006111E-3</v>
      </c>
      <c r="BB45" s="21">
        <f t="shared" si="24"/>
        <v>7.744137526818737E-3</v>
      </c>
      <c r="BC45" s="21">
        <f t="shared" si="24"/>
        <v>7.0401250243806697E-3</v>
      </c>
      <c r="BD45" s="21">
        <f t="shared" si="24"/>
        <v>6.4001136585278805E-3</v>
      </c>
      <c r="BE45" s="21">
        <f t="shared" si="24"/>
        <v>5.8182851441162548E-3</v>
      </c>
      <c r="BF45" s="21">
        <f t="shared" si="24"/>
        <v>5.2893501310147762E-3</v>
      </c>
      <c r="BG45" s="21">
        <f t="shared" si="24"/>
        <v>4.808500119104343E-3</v>
      </c>
      <c r="BH45" s="21">
        <f t="shared" si="24"/>
        <v>4.3713637446403109E-3</v>
      </c>
      <c r="BI45" s="21">
        <f t="shared" si="24"/>
        <v>3.9739670405821012E-3</v>
      </c>
      <c r="BJ45" s="21">
        <f t="shared" si="24"/>
        <v>3.6126973096200906E-3</v>
      </c>
      <c r="BK45" s="21">
        <f t="shared" si="24"/>
        <v>3.2842702814728101E-3</v>
      </c>
      <c r="BL45" s="21">
        <f t="shared" si="24"/>
        <v>2.9857002558843723E-3</v>
      </c>
      <c r="BM45" s="21">
        <f t="shared" ref="BM45:CB64" si="36">(1+$B$2)^(-BM$3)</f>
        <v>2.7142729598948834E-3</v>
      </c>
      <c r="BN45" s="21">
        <f t="shared" si="36"/>
        <v>2.4675208726317125E-3</v>
      </c>
      <c r="BO45" s="21">
        <f t="shared" si="36"/>
        <v>2.2432007933015567E-3</v>
      </c>
      <c r="BP45" s="21">
        <f t="shared" si="36"/>
        <v>2.0392734484559606E-3</v>
      </c>
      <c r="BQ45" s="21">
        <f t="shared" si="25"/>
        <v>1.8538849531417822E-3</v>
      </c>
      <c r="BR45" s="21">
        <f t="shared" ref="BR45:CG45" si="37">(1+$B$2)^(-BR$3)</f>
        <v>1.6853499574016198E-3</v>
      </c>
      <c r="BS45" s="21">
        <f t="shared" si="37"/>
        <v>1.5321363249105634E-3</v>
      </c>
      <c r="BT45" s="21">
        <f t="shared" si="37"/>
        <v>1.3928512044641486E-3</v>
      </c>
      <c r="BU45" s="21">
        <f t="shared" si="37"/>
        <v>1.2662283676946804E-3</v>
      </c>
      <c r="BV45" s="21">
        <f t="shared" si="37"/>
        <v>1.1511166979042548E-3</v>
      </c>
      <c r="BW45" s="21">
        <f t="shared" si="37"/>
        <v>1.0464697253675043E-3</v>
      </c>
      <c r="BX45" s="21">
        <f t="shared" si="37"/>
        <v>9.513361139704584E-4</v>
      </c>
      <c r="BY45" s="21">
        <f t="shared" si="37"/>
        <v>8.648510127004167E-4</v>
      </c>
      <c r="BZ45" s="21">
        <f t="shared" si="37"/>
        <v>7.8622819336401516E-4</v>
      </c>
      <c r="CA45" s="21">
        <f t="shared" si="37"/>
        <v>7.1475290305819553E-4</v>
      </c>
      <c r="CB45" s="21">
        <f t="shared" si="37"/>
        <v>6.4977536641654132E-4</v>
      </c>
      <c r="CC45" s="21">
        <f t="shared" si="37"/>
        <v>5.9070487856049199E-4</v>
      </c>
      <c r="CD45" s="21">
        <f t="shared" si="37"/>
        <v>5.3700443505499279E-4</v>
      </c>
      <c r="CE45" s="21">
        <f t="shared" si="37"/>
        <v>4.8818585004999342E-4</v>
      </c>
      <c r="CF45" s="21">
        <f t="shared" si="37"/>
        <v>4.4380531822726677E-4</v>
      </c>
      <c r="CG45" s="21">
        <f t="shared" si="37"/>
        <v>4.0345938020660611E-4</v>
      </c>
      <c r="CH45" s="21">
        <f t="shared" ref="CH45:CW60" si="38">(1+$B$2)^(-CH$3)</f>
        <v>3.6678125473327814E-4</v>
      </c>
      <c r="CI45" s="21">
        <f t="shared" si="38"/>
        <v>3.3343750430298019E-4</v>
      </c>
      <c r="CJ45" s="21">
        <f t="shared" si="38"/>
        <v>3.0312500391180015E-4</v>
      </c>
      <c r="CK45" s="21">
        <f t="shared" si="38"/>
        <v>2.7556818537436372E-4</v>
      </c>
      <c r="CL45" s="21">
        <f t="shared" si="38"/>
        <v>2.5051653215851246E-4</v>
      </c>
      <c r="CM45" s="21">
        <f t="shared" si="38"/>
        <v>2.2774230196228408E-4</v>
      </c>
      <c r="CN45" s="21">
        <f t="shared" si="38"/>
        <v>2.0703845632934911E-4</v>
      </c>
      <c r="CO45" s="21">
        <f t="shared" si="38"/>
        <v>1.8821677848122645E-4</v>
      </c>
      <c r="CP45" s="21">
        <f t="shared" si="38"/>
        <v>1.711061622556604E-4</v>
      </c>
      <c r="CQ45" s="21">
        <f t="shared" si="38"/>
        <v>1.5555105659605491E-4</v>
      </c>
      <c r="CR45" s="21">
        <f t="shared" si="38"/>
        <v>1.4141005145095899E-4</v>
      </c>
      <c r="CS45" s="21">
        <f t="shared" si="38"/>
        <v>1.2855459222814453E-4</v>
      </c>
      <c r="CT45" s="21">
        <f t="shared" si="38"/>
        <v>1.1686781111649502E-4</v>
      </c>
      <c r="CU45" s="21">
        <f t="shared" si="38"/>
        <v>1.062434646513591E-4</v>
      </c>
      <c r="CV45" s="21">
        <f t="shared" si="38"/>
        <v>9.6584967864871916E-5</v>
      </c>
      <c r="CW45" s="21">
        <f t="shared" si="38"/>
        <v>8.7804516240792642E-5</v>
      </c>
      <c r="CX45" s="21">
        <f t="shared" si="35"/>
        <v>7.982228749162966E-5</v>
      </c>
      <c r="CY45" s="21">
        <f t="shared" si="35"/>
        <v>7.2565715901481509E-5</v>
      </c>
      <c r="CZ45" s="21">
        <f t="shared" si="35"/>
        <v>6.5968832637710464E-5</v>
      </c>
      <c r="DA45" s="21">
        <f t="shared" si="35"/>
        <v>5.997166603428223E-5</v>
      </c>
      <c r="DB45" s="21">
        <f t="shared" si="35"/>
        <v>5.4519696394802018E-5</v>
      </c>
      <c r="DC45" s="21">
        <f t="shared" si="35"/>
        <v>4.9563360358910924E-5</v>
      </c>
      <c r="DD45" s="21">
        <f t="shared" si="35"/>
        <v>4.5057600326282662E-5</v>
      </c>
    </row>
    <row r="46" spans="2:108">
      <c r="B46" s="22">
        <f t="shared" si="9"/>
        <v>55</v>
      </c>
      <c r="C46" s="21">
        <f t="shared" si="20"/>
        <v>1</v>
      </c>
      <c r="D46" s="21">
        <f t="shared" si="33"/>
        <v>0.90909090909090906</v>
      </c>
      <c r="E46" s="21">
        <f t="shared" si="33"/>
        <v>0.82644628099173545</v>
      </c>
      <c r="F46" s="21">
        <f t="shared" si="33"/>
        <v>0.75131480090157754</v>
      </c>
      <c r="G46" s="21">
        <f t="shared" si="33"/>
        <v>0.68301345536507052</v>
      </c>
      <c r="H46" s="21">
        <f t="shared" si="33"/>
        <v>0.62092132305915493</v>
      </c>
      <c r="I46" s="21">
        <f t="shared" si="33"/>
        <v>0.56447393005377722</v>
      </c>
      <c r="J46" s="21">
        <f t="shared" si="33"/>
        <v>0.51315811823070645</v>
      </c>
      <c r="K46" s="21">
        <f t="shared" si="33"/>
        <v>0.46650738020973315</v>
      </c>
      <c r="L46" s="21">
        <f t="shared" si="33"/>
        <v>0.42409761837248466</v>
      </c>
      <c r="M46" s="21">
        <f t="shared" si="33"/>
        <v>0.38554328942953148</v>
      </c>
      <c r="N46" s="21">
        <f t="shared" si="33"/>
        <v>0.3504938994813922</v>
      </c>
      <c r="O46" s="21">
        <f t="shared" si="33"/>
        <v>0.31863081771035656</v>
      </c>
      <c r="P46" s="21">
        <f t="shared" si="33"/>
        <v>0.28966437973668779</v>
      </c>
      <c r="Q46" s="21">
        <f t="shared" si="33"/>
        <v>0.26333125430607973</v>
      </c>
      <c r="R46" s="21">
        <f t="shared" si="33"/>
        <v>0.23939204936916339</v>
      </c>
      <c r="S46" s="21">
        <f t="shared" si="33"/>
        <v>0.21762913579014853</v>
      </c>
      <c r="T46" s="21">
        <f t="shared" si="32"/>
        <v>0.19784466890013502</v>
      </c>
      <c r="U46" s="21">
        <f t="shared" si="32"/>
        <v>0.17985878990921364</v>
      </c>
      <c r="V46" s="21">
        <f t="shared" si="32"/>
        <v>0.16350799082655781</v>
      </c>
      <c r="W46" s="21">
        <f t="shared" si="32"/>
        <v>0.14864362802414349</v>
      </c>
      <c r="X46" s="21">
        <f t="shared" si="32"/>
        <v>0.13513057093103953</v>
      </c>
      <c r="Y46" s="21">
        <f t="shared" si="32"/>
        <v>0.12284597357367227</v>
      </c>
      <c r="Z46" s="21">
        <f t="shared" si="32"/>
        <v>0.11167815779424752</v>
      </c>
      <c r="AA46" s="21">
        <f t="shared" si="32"/>
        <v>0.10152559799477048</v>
      </c>
      <c r="AB46" s="21">
        <f t="shared" si="32"/>
        <v>9.2295998177064048E-2</v>
      </c>
      <c r="AC46" s="21">
        <f t="shared" si="32"/>
        <v>8.3905452888240042E-2</v>
      </c>
      <c r="AD46" s="21">
        <f t="shared" si="32"/>
        <v>7.6277684443854576E-2</v>
      </c>
      <c r="AE46" s="21">
        <f t="shared" si="32"/>
        <v>6.9343349494413245E-2</v>
      </c>
      <c r="AF46" s="21">
        <f t="shared" si="32"/>
        <v>6.3039408631284766E-2</v>
      </c>
      <c r="AG46" s="21">
        <f t="shared" si="32"/>
        <v>5.7308553301167964E-2</v>
      </c>
      <c r="AH46" s="21">
        <f t="shared" si="32"/>
        <v>5.2098684819243603E-2</v>
      </c>
      <c r="AI46" s="21">
        <f t="shared" si="29"/>
        <v>4.7362440744766907E-2</v>
      </c>
      <c r="AJ46" s="21">
        <f t="shared" si="29"/>
        <v>4.3056764313424457E-2</v>
      </c>
      <c r="AK46" s="21">
        <f t="shared" si="29"/>
        <v>3.9142513012204054E-2</v>
      </c>
      <c r="AL46" s="21">
        <f t="shared" si="29"/>
        <v>3.5584102738367311E-2</v>
      </c>
      <c r="AM46" s="21">
        <f t="shared" si="29"/>
        <v>3.2349184307606652E-2</v>
      </c>
      <c r="AN46" s="21">
        <f t="shared" si="27"/>
        <v>2.94083493705515E-2</v>
      </c>
      <c r="AO46" s="21">
        <f t="shared" si="27"/>
        <v>2.6734863064137721E-2</v>
      </c>
      <c r="AP46" s="21">
        <f t="shared" si="27"/>
        <v>2.4304420967397926E-2</v>
      </c>
      <c r="AQ46" s="21">
        <f t="shared" si="27"/>
        <v>2.2094928152179935E-2</v>
      </c>
      <c r="AR46" s="21">
        <f t="shared" si="27"/>
        <v>2.0086298320163575E-2</v>
      </c>
      <c r="AS46" s="21">
        <f t="shared" si="27"/>
        <v>1.8260271200148705E-2</v>
      </c>
      <c r="AT46" s="21">
        <f t="shared" si="27"/>
        <v>1.6600246545589729E-2</v>
      </c>
      <c r="AU46" s="21">
        <f t="shared" si="27"/>
        <v>1.5091133223263388E-2</v>
      </c>
      <c r="AV46" s="21">
        <f t="shared" si="28"/>
        <v>1.3719212021148534E-2</v>
      </c>
      <c r="AW46" s="21">
        <f t="shared" si="28"/>
        <v>1.2472010928316847E-2</v>
      </c>
      <c r="AX46" s="21">
        <f t="shared" si="28"/>
        <v>1.1338191753015316E-2</v>
      </c>
      <c r="AY46" s="21">
        <f t="shared" ref="AY46:BN61" si="39">(1+$B$2)^(-AY$3)</f>
        <v>1.0307447048195742E-2</v>
      </c>
      <c r="AZ46" s="21">
        <f t="shared" si="39"/>
        <v>9.3704064074506734E-3</v>
      </c>
      <c r="BA46" s="21">
        <f t="shared" si="39"/>
        <v>8.5185512795006111E-3</v>
      </c>
      <c r="BB46" s="21">
        <f t="shared" si="39"/>
        <v>7.744137526818737E-3</v>
      </c>
      <c r="BC46" s="21">
        <f t="shared" si="39"/>
        <v>7.0401250243806697E-3</v>
      </c>
      <c r="BD46" s="21">
        <f t="shared" si="39"/>
        <v>6.4001136585278805E-3</v>
      </c>
      <c r="BE46" s="21">
        <f t="shared" si="39"/>
        <v>5.8182851441162548E-3</v>
      </c>
      <c r="BF46" s="21">
        <f t="shared" si="39"/>
        <v>5.2893501310147762E-3</v>
      </c>
      <c r="BG46" s="21">
        <f t="shared" si="39"/>
        <v>4.808500119104343E-3</v>
      </c>
      <c r="BH46" s="21">
        <f t="shared" si="39"/>
        <v>4.3713637446403109E-3</v>
      </c>
      <c r="BI46" s="21">
        <f t="shared" si="39"/>
        <v>3.9739670405821012E-3</v>
      </c>
      <c r="BJ46" s="21">
        <f t="shared" si="39"/>
        <v>3.6126973096200906E-3</v>
      </c>
      <c r="BK46" s="21">
        <f t="shared" si="39"/>
        <v>3.2842702814728101E-3</v>
      </c>
      <c r="BL46" s="21">
        <f t="shared" si="39"/>
        <v>2.9857002558843723E-3</v>
      </c>
      <c r="BM46" s="21">
        <f t="shared" si="39"/>
        <v>2.7142729598948834E-3</v>
      </c>
      <c r="BN46" s="21">
        <f t="shared" si="39"/>
        <v>2.4675208726317125E-3</v>
      </c>
      <c r="BO46" s="21">
        <f t="shared" si="36"/>
        <v>2.2432007933015567E-3</v>
      </c>
      <c r="BP46" s="21">
        <f t="shared" si="36"/>
        <v>2.0392734484559606E-3</v>
      </c>
      <c r="BQ46" s="21">
        <f t="shared" si="36"/>
        <v>1.8538849531417822E-3</v>
      </c>
      <c r="BR46" s="21">
        <f t="shared" si="36"/>
        <v>1.6853499574016198E-3</v>
      </c>
      <c r="BS46" s="21">
        <f t="shared" si="36"/>
        <v>1.5321363249105634E-3</v>
      </c>
      <c r="BT46" s="21">
        <f t="shared" si="36"/>
        <v>1.3928512044641486E-3</v>
      </c>
      <c r="BU46" s="21">
        <f t="shared" si="36"/>
        <v>1.2662283676946804E-3</v>
      </c>
      <c r="BV46" s="21">
        <f t="shared" si="36"/>
        <v>1.1511166979042548E-3</v>
      </c>
      <c r="BW46" s="21">
        <f t="shared" si="36"/>
        <v>1.0464697253675043E-3</v>
      </c>
      <c r="BX46" s="21">
        <f t="shared" si="36"/>
        <v>9.513361139704584E-4</v>
      </c>
      <c r="BY46" s="21">
        <f t="shared" si="36"/>
        <v>8.648510127004167E-4</v>
      </c>
      <c r="BZ46" s="21">
        <f t="shared" si="36"/>
        <v>7.8622819336401516E-4</v>
      </c>
      <c r="CA46" s="21">
        <f t="shared" si="36"/>
        <v>7.1475290305819553E-4</v>
      </c>
      <c r="CB46" s="21">
        <f t="shared" si="36"/>
        <v>6.4977536641654132E-4</v>
      </c>
      <c r="CC46" s="21">
        <f t="shared" ref="CC46:CG55" si="40">(1+$B$2)^(-CC$3)</f>
        <v>5.9070487856049199E-4</v>
      </c>
      <c r="CD46" s="21">
        <f t="shared" si="40"/>
        <v>5.3700443505499279E-4</v>
      </c>
      <c r="CE46" s="21">
        <f t="shared" si="40"/>
        <v>4.8818585004999342E-4</v>
      </c>
      <c r="CF46" s="21">
        <f t="shared" si="40"/>
        <v>4.4380531822726677E-4</v>
      </c>
      <c r="CG46" s="21">
        <f t="shared" si="40"/>
        <v>4.0345938020660611E-4</v>
      </c>
      <c r="CH46" s="21">
        <f t="shared" si="38"/>
        <v>3.6678125473327814E-4</v>
      </c>
      <c r="CI46" s="21">
        <f t="shared" si="38"/>
        <v>3.3343750430298019E-4</v>
      </c>
      <c r="CJ46" s="21">
        <f t="shared" si="38"/>
        <v>3.0312500391180015E-4</v>
      </c>
      <c r="CK46" s="21">
        <f t="shared" si="38"/>
        <v>2.7556818537436372E-4</v>
      </c>
      <c r="CL46" s="21">
        <f t="shared" si="38"/>
        <v>2.5051653215851246E-4</v>
      </c>
      <c r="CM46" s="21">
        <f t="shared" si="38"/>
        <v>2.2774230196228408E-4</v>
      </c>
      <c r="CN46" s="21">
        <f t="shared" si="38"/>
        <v>2.0703845632934911E-4</v>
      </c>
      <c r="CO46" s="21">
        <f t="shared" si="38"/>
        <v>1.8821677848122645E-4</v>
      </c>
      <c r="CP46" s="21">
        <f t="shared" si="38"/>
        <v>1.711061622556604E-4</v>
      </c>
      <c r="CQ46" s="21">
        <f t="shared" si="38"/>
        <v>1.5555105659605491E-4</v>
      </c>
      <c r="CR46" s="21">
        <f t="shared" si="38"/>
        <v>1.4141005145095899E-4</v>
      </c>
      <c r="CS46" s="21">
        <f t="shared" si="38"/>
        <v>1.2855459222814453E-4</v>
      </c>
      <c r="CT46" s="21">
        <f t="shared" si="38"/>
        <v>1.1686781111649502E-4</v>
      </c>
      <c r="CU46" s="21">
        <f t="shared" si="38"/>
        <v>1.062434646513591E-4</v>
      </c>
      <c r="CV46" s="21">
        <f t="shared" si="38"/>
        <v>9.6584967864871916E-5</v>
      </c>
      <c r="CW46" s="21">
        <f t="shared" si="38"/>
        <v>8.7804516240792642E-5</v>
      </c>
      <c r="CX46" s="21">
        <f t="shared" si="35"/>
        <v>7.982228749162966E-5</v>
      </c>
      <c r="CY46" s="21">
        <f t="shared" si="35"/>
        <v>7.2565715901481509E-5</v>
      </c>
      <c r="CZ46" s="21">
        <f t="shared" si="35"/>
        <v>6.5968832637710464E-5</v>
      </c>
      <c r="DA46" s="21">
        <f t="shared" si="35"/>
        <v>5.997166603428223E-5</v>
      </c>
      <c r="DB46" s="21">
        <f t="shared" si="35"/>
        <v>5.4519696394802018E-5</v>
      </c>
      <c r="DC46" s="21">
        <f t="shared" si="35"/>
        <v>4.9563360358910924E-5</v>
      </c>
      <c r="DD46" s="21">
        <f t="shared" si="35"/>
        <v>4.5057600326282662E-5</v>
      </c>
    </row>
    <row r="47" spans="2:108">
      <c r="B47" s="22">
        <f t="shared" si="9"/>
        <v>56</v>
      </c>
      <c r="C47" s="21">
        <f t="shared" si="20"/>
        <v>1</v>
      </c>
      <c r="D47" s="21">
        <f t="shared" si="33"/>
        <v>0.90909090909090906</v>
      </c>
      <c r="E47" s="21">
        <f t="shared" si="33"/>
        <v>0.82644628099173545</v>
      </c>
      <c r="F47" s="21">
        <f t="shared" si="33"/>
        <v>0.75131480090157754</v>
      </c>
      <c r="G47" s="21">
        <f t="shared" si="33"/>
        <v>0.68301345536507052</v>
      </c>
      <c r="H47" s="21">
        <f t="shared" si="33"/>
        <v>0.62092132305915493</v>
      </c>
      <c r="I47" s="21">
        <f t="shared" si="33"/>
        <v>0.56447393005377722</v>
      </c>
      <c r="J47" s="21">
        <f t="shared" si="33"/>
        <v>0.51315811823070645</v>
      </c>
      <c r="K47" s="21">
        <f t="shared" si="33"/>
        <v>0.46650738020973315</v>
      </c>
      <c r="L47" s="21">
        <f t="shared" si="33"/>
        <v>0.42409761837248466</v>
      </c>
      <c r="M47" s="21">
        <f t="shared" si="33"/>
        <v>0.38554328942953148</v>
      </c>
      <c r="N47" s="21">
        <f t="shared" si="33"/>
        <v>0.3504938994813922</v>
      </c>
      <c r="O47" s="21">
        <f t="shared" si="33"/>
        <v>0.31863081771035656</v>
      </c>
      <c r="P47" s="21">
        <f t="shared" si="33"/>
        <v>0.28966437973668779</v>
      </c>
      <c r="Q47" s="21">
        <f t="shared" si="33"/>
        <v>0.26333125430607973</v>
      </c>
      <c r="R47" s="21">
        <f t="shared" si="33"/>
        <v>0.23939204936916339</v>
      </c>
      <c r="S47" s="21">
        <f t="shared" si="33"/>
        <v>0.21762913579014853</v>
      </c>
      <c r="T47" s="21">
        <f t="shared" si="32"/>
        <v>0.19784466890013502</v>
      </c>
      <c r="U47" s="21">
        <f t="shared" si="32"/>
        <v>0.17985878990921364</v>
      </c>
      <c r="V47" s="21">
        <f t="shared" si="32"/>
        <v>0.16350799082655781</v>
      </c>
      <c r="W47" s="21">
        <f t="shared" si="32"/>
        <v>0.14864362802414349</v>
      </c>
      <c r="X47" s="21">
        <f t="shared" si="32"/>
        <v>0.13513057093103953</v>
      </c>
      <c r="Y47" s="21">
        <f t="shared" si="32"/>
        <v>0.12284597357367227</v>
      </c>
      <c r="Z47" s="21">
        <f t="shared" si="32"/>
        <v>0.11167815779424752</v>
      </c>
      <c r="AA47" s="21">
        <f t="shared" si="32"/>
        <v>0.10152559799477048</v>
      </c>
      <c r="AB47" s="21">
        <f t="shared" si="32"/>
        <v>9.2295998177064048E-2</v>
      </c>
      <c r="AC47" s="21">
        <f t="shared" si="32"/>
        <v>8.3905452888240042E-2</v>
      </c>
      <c r="AD47" s="21">
        <f t="shared" si="32"/>
        <v>7.6277684443854576E-2</v>
      </c>
      <c r="AE47" s="21">
        <f t="shared" si="32"/>
        <v>6.9343349494413245E-2</v>
      </c>
      <c r="AF47" s="21">
        <f t="shared" si="32"/>
        <v>6.3039408631284766E-2</v>
      </c>
      <c r="AG47" s="21">
        <f t="shared" si="32"/>
        <v>5.7308553301167964E-2</v>
      </c>
      <c r="AH47" s="21">
        <f t="shared" si="32"/>
        <v>5.2098684819243603E-2</v>
      </c>
      <c r="AI47" s="21">
        <f t="shared" si="29"/>
        <v>4.7362440744766907E-2</v>
      </c>
      <c r="AJ47" s="21">
        <f t="shared" si="29"/>
        <v>4.3056764313424457E-2</v>
      </c>
      <c r="AK47" s="21">
        <f t="shared" si="29"/>
        <v>3.9142513012204054E-2</v>
      </c>
      <c r="AL47" s="21">
        <f t="shared" si="29"/>
        <v>3.5584102738367311E-2</v>
      </c>
      <c r="AM47" s="21">
        <f t="shared" si="29"/>
        <v>3.2349184307606652E-2</v>
      </c>
      <c r="AN47" s="21">
        <f t="shared" si="27"/>
        <v>2.94083493705515E-2</v>
      </c>
      <c r="AO47" s="21">
        <f t="shared" si="27"/>
        <v>2.6734863064137721E-2</v>
      </c>
      <c r="AP47" s="21">
        <f t="shared" si="27"/>
        <v>2.4304420967397926E-2</v>
      </c>
      <c r="AQ47" s="21">
        <f t="shared" si="27"/>
        <v>2.2094928152179935E-2</v>
      </c>
      <c r="AR47" s="21">
        <f t="shared" si="27"/>
        <v>2.0086298320163575E-2</v>
      </c>
      <c r="AS47" s="21">
        <f t="shared" si="27"/>
        <v>1.8260271200148705E-2</v>
      </c>
      <c r="AT47" s="21">
        <f t="shared" si="27"/>
        <v>1.6600246545589729E-2</v>
      </c>
      <c r="AU47" s="21">
        <f t="shared" si="27"/>
        <v>1.5091133223263388E-2</v>
      </c>
      <c r="AV47" s="21">
        <f t="shared" si="28"/>
        <v>1.3719212021148534E-2</v>
      </c>
      <c r="AW47" s="21">
        <f t="shared" si="28"/>
        <v>1.2472010928316847E-2</v>
      </c>
      <c r="AX47" s="21">
        <f t="shared" si="28"/>
        <v>1.1338191753015316E-2</v>
      </c>
      <c r="AY47" s="21">
        <f t="shared" si="39"/>
        <v>1.0307447048195742E-2</v>
      </c>
      <c r="AZ47" s="21">
        <f t="shared" si="39"/>
        <v>9.3704064074506734E-3</v>
      </c>
      <c r="BA47" s="21">
        <f t="shared" si="39"/>
        <v>8.5185512795006111E-3</v>
      </c>
      <c r="BB47" s="21">
        <f t="shared" si="39"/>
        <v>7.744137526818737E-3</v>
      </c>
      <c r="BC47" s="21">
        <f t="shared" si="39"/>
        <v>7.0401250243806697E-3</v>
      </c>
      <c r="BD47" s="21">
        <f t="shared" si="39"/>
        <v>6.4001136585278805E-3</v>
      </c>
      <c r="BE47" s="21">
        <f t="shared" si="39"/>
        <v>5.8182851441162548E-3</v>
      </c>
      <c r="BF47" s="21">
        <f t="shared" si="39"/>
        <v>5.2893501310147762E-3</v>
      </c>
      <c r="BG47" s="21">
        <f t="shared" si="39"/>
        <v>4.808500119104343E-3</v>
      </c>
      <c r="BH47" s="21">
        <f t="shared" si="39"/>
        <v>4.3713637446403109E-3</v>
      </c>
      <c r="BI47" s="21">
        <f t="shared" si="39"/>
        <v>3.9739670405821012E-3</v>
      </c>
      <c r="BJ47" s="21">
        <f t="shared" si="39"/>
        <v>3.6126973096200906E-3</v>
      </c>
      <c r="BK47" s="21">
        <f t="shared" si="39"/>
        <v>3.2842702814728101E-3</v>
      </c>
      <c r="BL47" s="21">
        <f t="shared" si="39"/>
        <v>2.9857002558843723E-3</v>
      </c>
      <c r="BM47" s="21">
        <f t="shared" si="39"/>
        <v>2.7142729598948834E-3</v>
      </c>
      <c r="BN47" s="21">
        <f t="shared" si="39"/>
        <v>2.4675208726317125E-3</v>
      </c>
      <c r="BO47" s="21">
        <f t="shared" si="36"/>
        <v>2.2432007933015567E-3</v>
      </c>
      <c r="BP47" s="21">
        <f t="shared" si="36"/>
        <v>2.0392734484559606E-3</v>
      </c>
      <c r="BQ47" s="21">
        <f t="shared" si="36"/>
        <v>1.8538849531417822E-3</v>
      </c>
      <c r="BR47" s="21">
        <f t="shared" si="36"/>
        <v>1.6853499574016198E-3</v>
      </c>
      <c r="BS47" s="21">
        <f t="shared" si="36"/>
        <v>1.5321363249105634E-3</v>
      </c>
      <c r="BT47" s="21">
        <f t="shared" si="36"/>
        <v>1.3928512044641486E-3</v>
      </c>
      <c r="BU47" s="21">
        <f t="shared" si="36"/>
        <v>1.2662283676946804E-3</v>
      </c>
      <c r="BV47" s="21">
        <f t="shared" si="36"/>
        <v>1.1511166979042548E-3</v>
      </c>
      <c r="BW47" s="21">
        <f t="shared" si="36"/>
        <v>1.0464697253675043E-3</v>
      </c>
      <c r="BX47" s="21">
        <f t="shared" si="36"/>
        <v>9.513361139704584E-4</v>
      </c>
      <c r="BY47" s="21">
        <f t="shared" si="36"/>
        <v>8.648510127004167E-4</v>
      </c>
      <c r="BZ47" s="21">
        <f t="shared" si="36"/>
        <v>7.8622819336401516E-4</v>
      </c>
      <c r="CA47" s="21">
        <f t="shared" si="36"/>
        <v>7.1475290305819553E-4</v>
      </c>
      <c r="CB47" s="21">
        <f t="shared" si="36"/>
        <v>6.4977536641654132E-4</v>
      </c>
      <c r="CC47" s="21">
        <f t="shared" si="40"/>
        <v>5.9070487856049199E-4</v>
      </c>
      <c r="CD47" s="21">
        <f t="shared" si="40"/>
        <v>5.3700443505499279E-4</v>
      </c>
      <c r="CE47" s="21">
        <f t="shared" si="40"/>
        <v>4.8818585004999342E-4</v>
      </c>
      <c r="CF47" s="21">
        <f t="shared" si="40"/>
        <v>4.4380531822726677E-4</v>
      </c>
      <c r="CG47" s="21">
        <f t="shared" si="40"/>
        <v>4.0345938020660611E-4</v>
      </c>
      <c r="CH47" s="21">
        <f t="shared" si="38"/>
        <v>3.6678125473327814E-4</v>
      </c>
      <c r="CI47" s="21">
        <f t="shared" si="38"/>
        <v>3.3343750430298019E-4</v>
      </c>
      <c r="CJ47" s="21">
        <f t="shared" si="38"/>
        <v>3.0312500391180015E-4</v>
      </c>
      <c r="CK47" s="21">
        <f t="shared" si="38"/>
        <v>2.7556818537436372E-4</v>
      </c>
      <c r="CL47" s="21">
        <f t="shared" si="38"/>
        <v>2.5051653215851246E-4</v>
      </c>
      <c r="CM47" s="21">
        <f t="shared" si="38"/>
        <v>2.2774230196228408E-4</v>
      </c>
      <c r="CN47" s="21">
        <f t="shared" si="38"/>
        <v>2.0703845632934911E-4</v>
      </c>
      <c r="CO47" s="21">
        <f t="shared" si="38"/>
        <v>1.8821677848122645E-4</v>
      </c>
      <c r="CP47" s="21">
        <f t="shared" si="38"/>
        <v>1.711061622556604E-4</v>
      </c>
      <c r="CQ47" s="21">
        <f t="shared" si="38"/>
        <v>1.5555105659605491E-4</v>
      </c>
      <c r="CR47" s="21">
        <f t="shared" si="38"/>
        <v>1.4141005145095899E-4</v>
      </c>
      <c r="CS47" s="21">
        <f t="shared" si="38"/>
        <v>1.2855459222814453E-4</v>
      </c>
      <c r="CT47" s="21">
        <f t="shared" si="38"/>
        <v>1.1686781111649502E-4</v>
      </c>
      <c r="CU47" s="21">
        <f t="shared" si="38"/>
        <v>1.062434646513591E-4</v>
      </c>
      <c r="CV47" s="21">
        <f t="shared" si="38"/>
        <v>9.6584967864871916E-5</v>
      </c>
      <c r="CW47" s="21">
        <f t="shared" si="38"/>
        <v>8.7804516240792642E-5</v>
      </c>
      <c r="CX47" s="21">
        <f t="shared" si="35"/>
        <v>7.982228749162966E-5</v>
      </c>
      <c r="CY47" s="21">
        <f t="shared" si="35"/>
        <v>7.2565715901481509E-5</v>
      </c>
      <c r="CZ47" s="21">
        <f t="shared" si="35"/>
        <v>6.5968832637710464E-5</v>
      </c>
      <c r="DA47" s="21">
        <f t="shared" si="35"/>
        <v>5.997166603428223E-5</v>
      </c>
      <c r="DB47" s="21">
        <f t="shared" si="35"/>
        <v>5.4519696394802018E-5</v>
      </c>
      <c r="DC47" s="21">
        <f t="shared" si="35"/>
        <v>4.9563360358910924E-5</v>
      </c>
      <c r="DD47" s="21">
        <f t="shared" si="35"/>
        <v>4.5057600326282662E-5</v>
      </c>
    </row>
    <row r="48" spans="2:108">
      <c r="B48" s="22">
        <f t="shared" si="9"/>
        <v>57</v>
      </c>
      <c r="C48" s="21">
        <f t="shared" si="20"/>
        <v>1</v>
      </c>
      <c r="D48" s="21">
        <f t="shared" si="33"/>
        <v>0.90909090909090906</v>
      </c>
      <c r="E48" s="21">
        <f t="shared" si="33"/>
        <v>0.82644628099173545</v>
      </c>
      <c r="F48" s="21">
        <f t="shared" si="33"/>
        <v>0.75131480090157754</v>
      </c>
      <c r="G48" s="21">
        <f t="shared" si="33"/>
        <v>0.68301345536507052</v>
      </c>
      <c r="H48" s="21">
        <f t="shared" si="33"/>
        <v>0.62092132305915493</v>
      </c>
      <c r="I48" s="21">
        <f t="shared" si="33"/>
        <v>0.56447393005377722</v>
      </c>
      <c r="J48" s="21">
        <f t="shared" si="33"/>
        <v>0.51315811823070645</v>
      </c>
      <c r="K48" s="21">
        <f t="shared" si="33"/>
        <v>0.46650738020973315</v>
      </c>
      <c r="L48" s="21">
        <f t="shared" si="33"/>
        <v>0.42409761837248466</v>
      </c>
      <c r="M48" s="21">
        <f t="shared" si="33"/>
        <v>0.38554328942953148</v>
      </c>
      <c r="N48" s="21">
        <f t="shared" si="33"/>
        <v>0.3504938994813922</v>
      </c>
      <c r="O48" s="21">
        <f t="shared" si="33"/>
        <v>0.31863081771035656</v>
      </c>
      <c r="P48" s="21">
        <f t="shared" si="33"/>
        <v>0.28966437973668779</v>
      </c>
      <c r="Q48" s="21">
        <f t="shared" si="33"/>
        <v>0.26333125430607973</v>
      </c>
      <c r="R48" s="21">
        <f t="shared" si="33"/>
        <v>0.23939204936916339</v>
      </c>
      <c r="S48" s="21">
        <f t="shared" si="33"/>
        <v>0.21762913579014853</v>
      </c>
      <c r="T48" s="21">
        <f t="shared" si="32"/>
        <v>0.19784466890013502</v>
      </c>
      <c r="U48" s="21">
        <f t="shared" si="32"/>
        <v>0.17985878990921364</v>
      </c>
      <c r="V48" s="21">
        <f t="shared" si="32"/>
        <v>0.16350799082655781</v>
      </c>
      <c r="W48" s="21">
        <f t="shared" si="32"/>
        <v>0.14864362802414349</v>
      </c>
      <c r="X48" s="21">
        <f t="shared" si="32"/>
        <v>0.13513057093103953</v>
      </c>
      <c r="Y48" s="21">
        <f t="shared" si="32"/>
        <v>0.12284597357367227</v>
      </c>
      <c r="Z48" s="21">
        <f t="shared" si="32"/>
        <v>0.11167815779424752</v>
      </c>
      <c r="AA48" s="21">
        <f t="shared" si="32"/>
        <v>0.10152559799477048</v>
      </c>
      <c r="AB48" s="21">
        <f t="shared" si="32"/>
        <v>9.2295998177064048E-2</v>
      </c>
      <c r="AC48" s="21">
        <f t="shared" si="32"/>
        <v>8.3905452888240042E-2</v>
      </c>
      <c r="AD48" s="21">
        <f t="shared" si="32"/>
        <v>7.6277684443854576E-2</v>
      </c>
      <c r="AE48" s="21">
        <f t="shared" si="32"/>
        <v>6.9343349494413245E-2</v>
      </c>
      <c r="AF48" s="21">
        <f t="shared" si="32"/>
        <v>6.3039408631284766E-2</v>
      </c>
      <c r="AG48" s="21">
        <f t="shared" si="32"/>
        <v>5.7308553301167964E-2</v>
      </c>
      <c r="AH48" s="21">
        <f t="shared" si="32"/>
        <v>5.2098684819243603E-2</v>
      </c>
      <c r="AI48" s="21">
        <f t="shared" si="29"/>
        <v>4.7362440744766907E-2</v>
      </c>
      <c r="AJ48" s="21">
        <f t="shared" si="29"/>
        <v>4.3056764313424457E-2</v>
      </c>
      <c r="AK48" s="21">
        <f t="shared" si="29"/>
        <v>3.9142513012204054E-2</v>
      </c>
      <c r="AL48" s="21">
        <f t="shared" si="29"/>
        <v>3.5584102738367311E-2</v>
      </c>
      <c r="AM48" s="21">
        <f t="shared" si="29"/>
        <v>3.2349184307606652E-2</v>
      </c>
      <c r="AN48" s="21">
        <f t="shared" si="27"/>
        <v>2.94083493705515E-2</v>
      </c>
      <c r="AO48" s="21">
        <f t="shared" si="27"/>
        <v>2.6734863064137721E-2</v>
      </c>
      <c r="AP48" s="21">
        <f t="shared" si="27"/>
        <v>2.4304420967397926E-2</v>
      </c>
      <c r="AQ48" s="21">
        <f t="shared" si="27"/>
        <v>2.2094928152179935E-2</v>
      </c>
      <c r="AR48" s="21">
        <f t="shared" si="27"/>
        <v>2.0086298320163575E-2</v>
      </c>
      <c r="AS48" s="21">
        <f t="shared" si="27"/>
        <v>1.8260271200148705E-2</v>
      </c>
      <c r="AT48" s="21">
        <f t="shared" si="27"/>
        <v>1.6600246545589729E-2</v>
      </c>
      <c r="AU48" s="21">
        <f t="shared" si="27"/>
        <v>1.5091133223263388E-2</v>
      </c>
      <c r="AV48" s="21">
        <f t="shared" si="28"/>
        <v>1.3719212021148534E-2</v>
      </c>
      <c r="AW48" s="21">
        <f t="shared" si="28"/>
        <v>1.2472010928316847E-2</v>
      </c>
      <c r="AX48" s="21">
        <f t="shared" si="28"/>
        <v>1.1338191753015316E-2</v>
      </c>
      <c r="AY48" s="21">
        <f t="shared" si="39"/>
        <v>1.0307447048195742E-2</v>
      </c>
      <c r="AZ48" s="21">
        <f t="shared" si="39"/>
        <v>9.3704064074506734E-3</v>
      </c>
      <c r="BA48" s="21">
        <f t="shared" si="39"/>
        <v>8.5185512795006111E-3</v>
      </c>
      <c r="BB48" s="21">
        <f t="shared" si="39"/>
        <v>7.744137526818737E-3</v>
      </c>
      <c r="BC48" s="21">
        <f t="shared" si="39"/>
        <v>7.0401250243806697E-3</v>
      </c>
      <c r="BD48" s="21">
        <f t="shared" si="39"/>
        <v>6.4001136585278805E-3</v>
      </c>
      <c r="BE48" s="21">
        <f t="shared" si="39"/>
        <v>5.8182851441162548E-3</v>
      </c>
      <c r="BF48" s="21">
        <f t="shared" si="39"/>
        <v>5.2893501310147762E-3</v>
      </c>
      <c r="BG48" s="21">
        <f t="shared" si="39"/>
        <v>4.808500119104343E-3</v>
      </c>
      <c r="BH48" s="21">
        <f t="shared" si="39"/>
        <v>4.3713637446403109E-3</v>
      </c>
      <c r="BI48" s="21">
        <f t="shared" si="39"/>
        <v>3.9739670405821012E-3</v>
      </c>
      <c r="BJ48" s="21">
        <f t="shared" si="39"/>
        <v>3.6126973096200906E-3</v>
      </c>
      <c r="BK48" s="21">
        <f t="shared" si="39"/>
        <v>3.2842702814728101E-3</v>
      </c>
      <c r="BL48" s="21">
        <f t="shared" si="39"/>
        <v>2.9857002558843723E-3</v>
      </c>
      <c r="BM48" s="21">
        <f t="shared" si="39"/>
        <v>2.7142729598948834E-3</v>
      </c>
      <c r="BN48" s="21">
        <f t="shared" si="39"/>
        <v>2.4675208726317125E-3</v>
      </c>
      <c r="BO48" s="21">
        <f t="shared" si="36"/>
        <v>2.2432007933015567E-3</v>
      </c>
      <c r="BP48" s="21">
        <f t="shared" si="36"/>
        <v>2.0392734484559606E-3</v>
      </c>
      <c r="BQ48" s="21">
        <f t="shared" si="36"/>
        <v>1.8538849531417822E-3</v>
      </c>
      <c r="BR48" s="21">
        <f t="shared" si="36"/>
        <v>1.6853499574016198E-3</v>
      </c>
      <c r="BS48" s="21">
        <f t="shared" si="36"/>
        <v>1.5321363249105634E-3</v>
      </c>
      <c r="BT48" s="21">
        <f t="shared" si="36"/>
        <v>1.3928512044641486E-3</v>
      </c>
      <c r="BU48" s="21">
        <f t="shared" si="36"/>
        <v>1.2662283676946804E-3</v>
      </c>
      <c r="BV48" s="21">
        <f t="shared" si="36"/>
        <v>1.1511166979042548E-3</v>
      </c>
      <c r="BW48" s="21">
        <f t="shared" si="36"/>
        <v>1.0464697253675043E-3</v>
      </c>
      <c r="BX48" s="21">
        <f t="shared" si="36"/>
        <v>9.513361139704584E-4</v>
      </c>
      <c r="BY48" s="21">
        <f t="shared" si="36"/>
        <v>8.648510127004167E-4</v>
      </c>
      <c r="BZ48" s="21">
        <f t="shared" si="36"/>
        <v>7.8622819336401516E-4</v>
      </c>
      <c r="CA48" s="21">
        <f t="shared" si="36"/>
        <v>7.1475290305819553E-4</v>
      </c>
      <c r="CB48" s="21">
        <f t="shared" si="36"/>
        <v>6.4977536641654132E-4</v>
      </c>
      <c r="CC48" s="21">
        <f t="shared" si="40"/>
        <v>5.9070487856049199E-4</v>
      </c>
      <c r="CD48" s="21">
        <f t="shared" si="40"/>
        <v>5.3700443505499279E-4</v>
      </c>
      <c r="CE48" s="21">
        <f t="shared" si="40"/>
        <v>4.8818585004999342E-4</v>
      </c>
      <c r="CF48" s="21">
        <f t="shared" si="40"/>
        <v>4.4380531822726677E-4</v>
      </c>
      <c r="CG48" s="21">
        <f t="shared" si="40"/>
        <v>4.0345938020660611E-4</v>
      </c>
      <c r="CH48" s="21">
        <f t="shared" si="38"/>
        <v>3.6678125473327814E-4</v>
      </c>
      <c r="CI48" s="21">
        <f t="shared" si="38"/>
        <v>3.3343750430298019E-4</v>
      </c>
      <c r="CJ48" s="21">
        <f t="shared" si="38"/>
        <v>3.0312500391180015E-4</v>
      </c>
      <c r="CK48" s="21">
        <f t="shared" si="38"/>
        <v>2.7556818537436372E-4</v>
      </c>
      <c r="CL48" s="21">
        <f t="shared" si="38"/>
        <v>2.5051653215851246E-4</v>
      </c>
      <c r="CM48" s="21">
        <f t="shared" si="38"/>
        <v>2.2774230196228408E-4</v>
      </c>
      <c r="CN48" s="21">
        <f t="shared" si="38"/>
        <v>2.0703845632934911E-4</v>
      </c>
      <c r="CO48" s="21">
        <f t="shared" si="38"/>
        <v>1.8821677848122645E-4</v>
      </c>
      <c r="CP48" s="21">
        <f t="shared" si="38"/>
        <v>1.711061622556604E-4</v>
      </c>
      <c r="CQ48" s="21">
        <f t="shared" si="38"/>
        <v>1.5555105659605491E-4</v>
      </c>
      <c r="CR48" s="21">
        <f t="shared" si="38"/>
        <v>1.4141005145095899E-4</v>
      </c>
      <c r="CS48" s="21">
        <f t="shared" si="38"/>
        <v>1.2855459222814453E-4</v>
      </c>
      <c r="CT48" s="21">
        <f t="shared" si="38"/>
        <v>1.1686781111649502E-4</v>
      </c>
      <c r="CU48" s="21">
        <f t="shared" si="38"/>
        <v>1.062434646513591E-4</v>
      </c>
      <c r="CV48" s="21">
        <f t="shared" si="38"/>
        <v>9.6584967864871916E-5</v>
      </c>
      <c r="CW48" s="21">
        <f t="shared" si="38"/>
        <v>8.7804516240792642E-5</v>
      </c>
      <c r="CX48" s="21">
        <f t="shared" si="35"/>
        <v>7.982228749162966E-5</v>
      </c>
      <c r="CY48" s="21">
        <f t="shared" si="35"/>
        <v>7.2565715901481509E-5</v>
      </c>
      <c r="CZ48" s="21">
        <f t="shared" si="35"/>
        <v>6.5968832637710464E-5</v>
      </c>
      <c r="DA48" s="21">
        <f t="shared" si="35"/>
        <v>5.997166603428223E-5</v>
      </c>
      <c r="DB48" s="21">
        <f t="shared" si="35"/>
        <v>5.4519696394802018E-5</v>
      </c>
      <c r="DC48" s="21">
        <f t="shared" si="35"/>
        <v>4.9563360358910924E-5</v>
      </c>
      <c r="DD48" s="21">
        <f t="shared" si="35"/>
        <v>4.5057600326282662E-5</v>
      </c>
    </row>
    <row r="49" spans="2:108">
      <c r="B49" s="22">
        <f t="shared" si="9"/>
        <v>58</v>
      </c>
      <c r="C49" s="21">
        <f t="shared" si="20"/>
        <v>1</v>
      </c>
      <c r="D49" s="21">
        <f t="shared" si="33"/>
        <v>0.90909090909090906</v>
      </c>
      <c r="E49" s="21">
        <f t="shared" si="33"/>
        <v>0.82644628099173545</v>
      </c>
      <c r="F49" s="21">
        <f t="shared" si="33"/>
        <v>0.75131480090157754</v>
      </c>
      <c r="G49" s="21">
        <f t="shared" si="33"/>
        <v>0.68301345536507052</v>
      </c>
      <c r="H49" s="21">
        <f t="shared" si="33"/>
        <v>0.62092132305915493</v>
      </c>
      <c r="I49" s="21">
        <f t="shared" si="33"/>
        <v>0.56447393005377722</v>
      </c>
      <c r="J49" s="21">
        <f t="shared" si="33"/>
        <v>0.51315811823070645</v>
      </c>
      <c r="K49" s="21">
        <f t="shared" si="33"/>
        <v>0.46650738020973315</v>
      </c>
      <c r="L49" s="21">
        <f t="shared" si="33"/>
        <v>0.42409761837248466</v>
      </c>
      <c r="M49" s="21">
        <f t="shared" si="33"/>
        <v>0.38554328942953148</v>
      </c>
      <c r="N49" s="21">
        <f t="shared" si="33"/>
        <v>0.3504938994813922</v>
      </c>
      <c r="O49" s="21">
        <f t="shared" si="33"/>
        <v>0.31863081771035656</v>
      </c>
      <c r="P49" s="21">
        <f t="shared" si="33"/>
        <v>0.28966437973668779</v>
      </c>
      <c r="Q49" s="21">
        <f t="shared" si="33"/>
        <v>0.26333125430607973</v>
      </c>
      <c r="R49" s="21">
        <f t="shared" si="33"/>
        <v>0.23939204936916339</v>
      </c>
      <c r="S49" s="21">
        <f t="shared" si="33"/>
        <v>0.21762913579014853</v>
      </c>
      <c r="T49" s="21">
        <f t="shared" si="32"/>
        <v>0.19784466890013502</v>
      </c>
      <c r="U49" s="21">
        <f t="shared" si="32"/>
        <v>0.17985878990921364</v>
      </c>
      <c r="V49" s="21">
        <f t="shared" si="32"/>
        <v>0.16350799082655781</v>
      </c>
      <c r="W49" s="21">
        <f t="shared" si="32"/>
        <v>0.14864362802414349</v>
      </c>
      <c r="X49" s="21">
        <f t="shared" si="32"/>
        <v>0.13513057093103953</v>
      </c>
      <c r="Y49" s="21">
        <f t="shared" si="32"/>
        <v>0.12284597357367227</v>
      </c>
      <c r="Z49" s="21">
        <f t="shared" si="32"/>
        <v>0.11167815779424752</v>
      </c>
      <c r="AA49" s="21">
        <f t="shared" si="32"/>
        <v>0.10152559799477048</v>
      </c>
      <c r="AB49" s="21">
        <f t="shared" si="32"/>
        <v>9.2295998177064048E-2</v>
      </c>
      <c r="AC49" s="21">
        <f t="shared" si="32"/>
        <v>8.3905452888240042E-2</v>
      </c>
      <c r="AD49" s="21">
        <f t="shared" si="32"/>
        <v>7.6277684443854576E-2</v>
      </c>
      <c r="AE49" s="21">
        <f t="shared" si="32"/>
        <v>6.9343349494413245E-2</v>
      </c>
      <c r="AF49" s="21">
        <f t="shared" si="32"/>
        <v>6.3039408631284766E-2</v>
      </c>
      <c r="AG49" s="21">
        <f t="shared" si="32"/>
        <v>5.7308553301167964E-2</v>
      </c>
      <c r="AH49" s="21">
        <f t="shared" si="32"/>
        <v>5.2098684819243603E-2</v>
      </c>
      <c r="AI49" s="21">
        <f t="shared" si="29"/>
        <v>4.7362440744766907E-2</v>
      </c>
      <c r="AJ49" s="21">
        <f t="shared" si="29"/>
        <v>4.3056764313424457E-2</v>
      </c>
      <c r="AK49" s="21">
        <f t="shared" si="29"/>
        <v>3.9142513012204054E-2</v>
      </c>
      <c r="AL49" s="21">
        <f t="shared" si="29"/>
        <v>3.5584102738367311E-2</v>
      </c>
      <c r="AM49" s="21">
        <f t="shared" si="29"/>
        <v>3.2349184307606652E-2</v>
      </c>
      <c r="AN49" s="21">
        <f t="shared" si="27"/>
        <v>2.94083493705515E-2</v>
      </c>
      <c r="AO49" s="21">
        <f t="shared" si="27"/>
        <v>2.6734863064137721E-2</v>
      </c>
      <c r="AP49" s="21">
        <f t="shared" si="27"/>
        <v>2.4304420967397926E-2</v>
      </c>
      <c r="AQ49" s="21">
        <f t="shared" si="27"/>
        <v>2.2094928152179935E-2</v>
      </c>
      <c r="AR49" s="21">
        <f t="shared" si="27"/>
        <v>2.0086298320163575E-2</v>
      </c>
      <c r="AS49" s="21">
        <f t="shared" si="27"/>
        <v>1.8260271200148705E-2</v>
      </c>
      <c r="AT49" s="21">
        <f t="shared" si="27"/>
        <v>1.6600246545589729E-2</v>
      </c>
      <c r="AU49" s="21">
        <f t="shared" si="27"/>
        <v>1.5091133223263388E-2</v>
      </c>
      <c r="AV49" s="21">
        <f t="shared" si="28"/>
        <v>1.3719212021148534E-2</v>
      </c>
      <c r="AW49" s="21">
        <f t="shared" si="28"/>
        <v>1.2472010928316847E-2</v>
      </c>
      <c r="AX49" s="21">
        <f t="shared" si="28"/>
        <v>1.1338191753015316E-2</v>
      </c>
      <c r="AY49" s="21">
        <f t="shared" si="39"/>
        <v>1.0307447048195742E-2</v>
      </c>
      <c r="AZ49" s="21">
        <f t="shared" si="39"/>
        <v>9.3704064074506734E-3</v>
      </c>
      <c r="BA49" s="21">
        <f t="shared" si="39"/>
        <v>8.5185512795006111E-3</v>
      </c>
      <c r="BB49" s="21">
        <f t="shared" si="39"/>
        <v>7.744137526818737E-3</v>
      </c>
      <c r="BC49" s="21">
        <f t="shared" si="39"/>
        <v>7.0401250243806697E-3</v>
      </c>
      <c r="BD49" s="21">
        <f t="shared" si="39"/>
        <v>6.4001136585278805E-3</v>
      </c>
      <c r="BE49" s="21">
        <f t="shared" si="39"/>
        <v>5.8182851441162548E-3</v>
      </c>
      <c r="BF49" s="21">
        <f t="shared" si="39"/>
        <v>5.2893501310147762E-3</v>
      </c>
      <c r="BG49" s="21">
        <f t="shared" si="39"/>
        <v>4.808500119104343E-3</v>
      </c>
      <c r="BH49" s="21">
        <f t="shared" si="39"/>
        <v>4.3713637446403109E-3</v>
      </c>
      <c r="BI49" s="21">
        <f t="shared" si="39"/>
        <v>3.9739670405821012E-3</v>
      </c>
      <c r="BJ49" s="21">
        <f t="shared" si="39"/>
        <v>3.6126973096200906E-3</v>
      </c>
      <c r="BK49" s="21">
        <f t="shared" si="39"/>
        <v>3.2842702814728101E-3</v>
      </c>
      <c r="BL49" s="21">
        <f t="shared" si="39"/>
        <v>2.9857002558843723E-3</v>
      </c>
      <c r="BM49" s="21">
        <f t="shared" si="39"/>
        <v>2.7142729598948834E-3</v>
      </c>
      <c r="BN49" s="21">
        <f t="shared" si="39"/>
        <v>2.4675208726317125E-3</v>
      </c>
      <c r="BO49" s="21">
        <f t="shared" si="36"/>
        <v>2.2432007933015567E-3</v>
      </c>
      <c r="BP49" s="21">
        <f t="shared" si="36"/>
        <v>2.0392734484559606E-3</v>
      </c>
      <c r="BQ49" s="21">
        <f t="shared" si="36"/>
        <v>1.8538849531417822E-3</v>
      </c>
      <c r="BR49" s="21">
        <f t="shared" si="36"/>
        <v>1.6853499574016198E-3</v>
      </c>
      <c r="BS49" s="21">
        <f t="shared" si="36"/>
        <v>1.5321363249105634E-3</v>
      </c>
      <c r="BT49" s="21">
        <f t="shared" si="36"/>
        <v>1.3928512044641486E-3</v>
      </c>
      <c r="BU49" s="21">
        <f t="shared" si="36"/>
        <v>1.2662283676946804E-3</v>
      </c>
      <c r="BV49" s="21">
        <f t="shared" si="36"/>
        <v>1.1511166979042548E-3</v>
      </c>
      <c r="BW49" s="21">
        <f t="shared" si="36"/>
        <v>1.0464697253675043E-3</v>
      </c>
      <c r="BX49" s="21">
        <f t="shared" si="36"/>
        <v>9.513361139704584E-4</v>
      </c>
      <c r="BY49" s="21">
        <f t="shared" si="36"/>
        <v>8.648510127004167E-4</v>
      </c>
      <c r="BZ49" s="21">
        <f t="shared" si="36"/>
        <v>7.8622819336401516E-4</v>
      </c>
      <c r="CA49" s="21">
        <f t="shared" si="36"/>
        <v>7.1475290305819553E-4</v>
      </c>
      <c r="CB49" s="21">
        <f t="shared" si="36"/>
        <v>6.4977536641654132E-4</v>
      </c>
      <c r="CC49" s="21">
        <f t="shared" si="40"/>
        <v>5.9070487856049199E-4</v>
      </c>
      <c r="CD49" s="21">
        <f t="shared" si="40"/>
        <v>5.3700443505499279E-4</v>
      </c>
      <c r="CE49" s="21">
        <f t="shared" si="40"/>
        <v>4.8818585004999342E-4</v>
      </c>
      <c r="CF49" s="21">
        <f t="shared" si="40"/>
        <v>4.4380531822726677E-4</v>
      </c>
      <c r="CG49" s="21">
        <f t="shared" si="40"/>
        <v>4.0345938020660611E-4</v>
      </c>
      <c r="CH49" s="21">
        <f t="shared" si="38"/>
        <v>3.6678125473327814E-4</v>
      </c>
      <c r="CI49" s="21">
        <f t="shared" si="38"/>
        <v>3.3343750430298019E-4</v>
      </c>
      <c r="CJ49" s="21">
        <f t="shared" si="38"/>
        <v>3.0312500391180015E-4</v>
      </c>
      <c r="CK49" s="21">
        <f t="shared" si="38"/>
        <v>2.7556818537436372E-4</v>
      </c>
      <c r="CL49" s="21">
        <f t="shared" si="38"/>
        <v>2.5051653215851246E-4</v>
      </c>
      <c r="CM49" s="21">
        <f t="shared" si="38"/>
        <v>2.2774230196228408E-4</v>
      </c>
      <c r="CN49" s="21">
        <f t="shared" si="38"/>
        <v>2.0703845632934911E-4</v>
      </c>
      <c r="CO49" s="21">
        <f t="shared" si="38"/>
        <v>1.8821677848122645E-4</v>
      </c>
      <c r="CP49" s="21">
        <f t="shared" si="38"/>
        <v>1.711061622556604E-4</v>
      </c>
      <c r="CQ49" s="21">
        <f t="shared" si="38"/>
        <v>1.5555105659605491E-4</v>
      </c>
      <c r="CR49" s="21">
        <f t="shared" si="38"/>
        <v>1.4141005145095899E-4</v>
      </c>
      <c r="CS49" s="21">
        <f t="shared" si="38"/>
        <v>1.2855459222814453E-4</v>
      </c>
      <c r="CT49" s="21">
        <f t="shared" si="38"/>
        <v>1.1686781111649502E-4</v>
      </c>
      <c r="CU49" s="21">
        <f t="shared" si="38"/>
        <v>1.062434646513591E-4</v>
      </c>
      <c r="CV49" s="21">
        <f t="shared" si="38"/>
        <v>9.6584967864871916E-5</v>
      </c>
      <c r="CW49" s="21">
        <f t="shared" si="38"/>
        <v>8.7804516240792642E-5</v>
      </c>
      <c r="CX49" s="21">
        <f t="shared" si="35"/>
        <v>7.982228749162966E-5</v>
      </c>
      <c r="CY49" s="21">
        <f t="shared" si="35"/>
        <v>7.2565715901481509E-5</v>
      </c>
      <c r="CZ49" s="21">
        <f t="shared" si="35"/>
        <v>6.5968832637710464E-5</v>
      </c>
      <c r="DA49" s="21">
        <f t="shared" si="35"/>
        <v>5.997166603428223E-5</v>
      </c>
      <c r="DB49" s="21">
        <f t="shared" si="35"/>
        <v>5.4519696394802018E-5</v>
      </c>
      <c r="DC49" s="21">
        <f t="shared" si="35"/>
        <v>4.9563360358910924E-5</v>
      </c>
      <c r="DD49" s="21">
        <f t="shared" si="35"/>
        <v>4.5057600326282662E-5</v>
      </c>
    </row>
    <row r="50" spans="2:108">
      <c r="B50" s="22">
        <f t="shared" si="9"/>
        <v>59</v>
      </c>
      <c r="C50" s="21">
        <f t="shared" si="20"/>
        <v>1</v>
      </c>
      <c r="D50" s="21">
        <f t="shared" si="33"/>
        <v>0.90909090909090906</v>
      </c>
      <c r="E50" s="21">
        <f t="shared" si="33"/>
        <v>0.82644628099173545</v>
      </c>
      <c r="F50" s="21">
        <f t="shared" si="33"/>
        <v>0.75131480090157754</v>
      </c>
      <c r="G50" s="21">
        <f t="shared" si="33"/>
        <v>0.68301345536507052</v>
      </c>
      <c r="H50" s="21">
        <f t="shared" si="33"/>
        <v>0.62092132305915493</v>
      </c>
      <c r="I50" s="21">
        <f t="shared" si="33"/>
        <v>0.56447393005377722</v>
      </c>
      <c r="J50" s="21">
        <f t="shared" si="33"/>
        <v>0.51315811823070645</v>
      </c>
      <c r="K50" s="21">
        <f t="shared" si="33"/>
        <v>0.46650738020973315</v>
      </c>
      <c r="L50" s="21">
        <f t="shared" si="33"/>
        <v>0.42409761837248466</v>
      </c>
      <c r="M50" s="21">
        <f t="shared" si="33"/>
        <v>0.38554328942953148</v>
      </c>
      <c r="N50" s="21">
        <f t="shared" si="33"/>
        <v>0.3504938994813922</v>
      </c>
      <c r="O50" s="21">
        <f t="shared" si="33"/>
        <v>0.31863081771035656</v>
      </c>
      <c r="P50" s="21">
        <f t="shared" si="33"/>
        <v>0.28966437973668779</v>
      </c>
      <c r="Q50" s="21">
        <f t="shared" si="33"/>
        <v>0.26333125430607973</v>
      </c>
      <c r="R50" s="21">
        <f t="shared" si="33"/>
        <v>0.23939204936916339</v>
      </c>
      <c r="S50" s="21">
        <f t="shared" si="33"/>
        <v>0.21762913579014853</v>
      </c>
      <c r="T50" s="21">
        <f t="shared" si="32"/>
        <v>0.19784466890013502</v>
      </c>
      <c r="U50" s="21">
        <f t="shared" si="32"/>
        <v>0.17985878990921364</v>
      </c>
      <c r="V50" s="21">
        <f t="shared" si="32"/>
        <v>0.16350799082655781</v>
      </c>
      <c r="W50" s="21">
        <f t="shared" si="32"/>
        <v>0.14864362802414349</v>
      </c>
      <c r="X50" s="21">
        <f t="shared" si="32"/>
        <v>0.13513057093103953</v>
      </c>
      <c r="Y50" s="21">
        <f t="shared" si="32"/>
        <v>0.12284597357367227</v>
      </c>
      <c r="Z50" s="21">
        <f t="shared" si="32"/>
        <v>0.11167815779424752</v>
      </c>
      <c r="AA50" s="21">
        <f t="shared" si="32"/>
        <v>0.10152559799477048</v>
      </c>
      <c r="AB50" s="21">
        <f t="shared" si="32"/>
        <v>9.2295998177064048E-2</v>
      </c>
      <c r="AC50" s="21">
        <f t="shared" si="32"/>
        <v>8.3905452888240042E-2</v>
      </c>
      <c r="AD50" s="21">
        <f t="shared" si="32"/>
        <v>7.6277684443854576E-2</v>
      </c>
      <c r="AE50" s="21">
        <f t="shared" si="32"/>
        <v>6.9343349494413245E-2</v>
      </c>
      <c r="AF50" s="21">
        <f t="shared" si="32"/>
        <v>6.3039408631284766E-2</v>
      </c>
      <c r="AG50" s="21">
        <f t="shared" si="32"/>
        <v>5.7308553301167964E-2</v>
      </c>
      <c r="AH50" s="21">
        <f t="shared" si="32"/>
        <v>5.2098684819243603E-2</v>
      </c>
      <c r="AI50" s="21">
        <f t="shared" si="29"/>
        <v>4.7362440744766907E-2</v>
      </c>
      <c r="AJ50" s="21">
        <f t="shared" si="29"/>
        <v>4.3056764313424457E-2</v>
      </c>
      <c r="AK50" s="21">
        <f t="shared" si="29"/>
        <v>3.9142513012204054E-2</v>
      </c>
      <c r="AL50" s="21">
        <f t="shared" si="29"/>
        <v>3.5584102738367311E-2</v>
      </c>
      <c r="AM50" s="21">
        <f t="shared" si="29"/>
        <v>3.2349184307606652E-2</v>
      </c>
      <c r="AN50" s="21">
        <f t="shared" si="27"/>
        <v>2.94083493705515E-2</v>
      </c>
      <c r="AO50" s="21">
        <f t="shared" si="27"/>
        <v>2.6734863064137721E-2</v>
      </c>
      <c r="AP50" s="21">
        <f t="shared" si="27"/>
        <v>2.4304420967397926E-2</v>
      </c>
      <c r="AQ50" s="21">
        <f t="shared" si="27"/>
        <v>2.2094928152179935E-2</v>
      </c>
      <c r="AR50" s="21">
        <f t="shared" si="27"/>
        <v>2.0086298320163575E-2</v>
      </c>
      <c r="AS50" s="21">
        <f t="shared" si="27"/>
        <v>1.8260271200148705E-2</v>
      </c>
      <c r="AT50" s="21">
        <f t="shared" si="27"/>
        <v>1.6600246545589729E-2</v>
      </c>
      <c r="AU50" s="21">
        <f t="shared" si="27"/>
        <v>1.5091133223263388E-2</v>
      </c>
      <c r="AV50" s="21">
        <f t="shared" si="28"/>
        <v>1.3719212021148534E-2</v>
      </c>
      <c r="AW50" s="21">
        <f t="shared" si="28"/>
        <v>1.2472010928316847E-2</v>
      </c>
      <c r="AX50" s="21">
        <f t="shared" si="28"/>
        <v>1.1338191753015316E-2</v>
      </c>
      <c r="AY50" s="21">
        <f t="shared" si="39"/>
        <v>1.0307447048195742E-2</v>
      </c>
      <c r="AZ50" s="21">
        <f t="shared" si="39"/>
        <v>9.3704064074506734E-3</v>
      </c>
      <c r="BA50" s="21">
        <f t="shared" si="39"/>
        <v>8.5185512795006111E-3</v>
      </c>
      <c r="BB50" s="21">
        <f t="shared" si="39"/>
        <v>7.744137526818737E-3</v>
      </c>
      <c r="BC50" s="21">
        <f t="shared" si="39"/>
        <v>7.0401250243806697E-3</v>
      </c>
      <c r="BD50" s="21">
        <f t="shared" si="39"/>
        <v>6.4001136585278805E-3</v>
      </c>
      <c r="BE50" s="21">
        <f t="shared" si="39"/>
        <v>5.8182851441162548E-3</v>
      </c>
      <c r="BF50" s="21">
        <f t="shared" si="39"/>
        <v>5.2893501310147762E-3</v>
      </c>
      <c r="BG50" s="21">
        <f t="shared" si="39"/>
        <v>4.808500119104343E-3</v>
      </c>
      <c r="BH50" s="21">
        <f t="shared" si="39"/>
        <v>4.3713637446403109E-3</v>
      </c>
      <c r="BI50" s="21">
        <f t="shared" si="39"/>
        <v>3.9739670405821012E-3</v>
      </c>
      <c r="BJ50" s="21">
        <f t="shared" si="39"/>
        <v>3.6126973096200906E-3</v>
      </c>
      <c r="BK50" s="21">
        <f t="shared" si="39"/>
        <v>3.2842702814728101E-3</v>
      </c>
      <c r="BL50" s="21">
        <f t="shared" si="39"/>
        <v>2.9857002558843723E-3</v>
      </c>
      <c r="BM50" s="21">
        <f t="shared" si="39"/>
        <v>2.7142729598948834E-3</v>
      </c>
      <c r="BN50" s="21">
        <f t="shared" si="39"/>
        <v>2.4675208726317125E-3</v>
      </c>
      <c r="BO50" s="21">
        <f t="shared" si="36"/>
        <v>2.2432007933015567E-3</v>
      </c>
      <c r="BP50" s="21">
        <f t="shared" si="36"/>
        <v>2.0392734484559606E-3</v>
      </c>
      <c r="BQ50" s="21">
        <f t="shared" si="36"/>
        <v>1.8538849531417822E-3</v>
      </c>
      <c r="BR50" s="21">
        <f t="shared" si="36"/>
        <v>1.6853499574016198E-3</v>
      </c>
      <c r="BS50" s="21">
        <f t="shared" si="36"/>
        <v>1.5321363249105634E-3</v>
      </c>
      <c r="BT50" s="21">
        <f t="shared" si="36"/>
        <v>1.3928512044641486E-3</v>
      </c>
      <c r="BU50" s="21">
        <f t="shared" si="36"/>
        <v>1.2662283676946804E-3</v>
      </c>
      <c r="BV50" s="21">
        <f t="shared" si="36"/>
        <v>1.1511166979042548E-3</v>
      </c>
      <c r="BW50" s="21">
        <f t="shared" si="36"/>
        <v>1.0464697253675043E-3</v>
      </c>
      <c r="BX50" s="21">
        <f t="shared" si="36"/>
        <v>9.513361139704584E-4</v>
      </c>
      <c r="BY50" s="21">
        <f t="shared" si="36"/>
        <v>8.648510127004167E-4</v>
      </c>
      <c r="BZ50" s="21">
        <f t="shared" si="36"/>
        <v>7.8622819336401516E-4</v>
      </c>
      <c r="CA50" s="21">
        <f t="shared" si="36"/>
        <v>7.1475290305819553E-4</v>
      </c>
      <c r="CB50" s="21">
        <f t="shared" si="36"/>
        <v>6.4977536641654132E-4</v>
      </c>
      <c r="CC50" s="21">
        <f t="shared" si="40"/>
        <v>5.9070487856049199E-4</v>
      </c>
      <c r="CD50" s="21">
        <f t="shared" si="40"/>
        <v>5.3700443505499279E-4</v>
      </c>
      <c r="CE50" s="21">
        <f t="shared" si="40"/>
        <v>4.8818585004999342E-4</v>
      </c>
      <c r="CF50" s="21">
        <f t="shared" si="40"/>
        <v>4.4380531822726677E-4</v>
      </c>
      <c r="CG50" s="21">
        <f t="shared" si="40"/>
        <v>4.0345938020660611E-4</v>
      </c>
      <c r="CH50" s="21">
        <f t="shared" si="38"/>
        <v>3.6678125473327814E-4</v>
      </c>
      <c r="CI50" s="21">
        <f t="shared" si="38"/>
        <v>3.3343750430298019E-4</v>
      </c>
      <c r="CJ50" s="21">
        <f t="shared" si="38"/>
        <v>3.0312500391180015E-4</v>
      </c>
      <c r="CK50" s="21">
        <f t="shared" si="38"/>
        <v>2.7556818537436372E-4</v>
      </c>
      <c r="CL50" s="21">
        <f t="shared" si="38"/>
        <v>2.5051653215851246E-4</v>
      </c>
      <c r="CM50" s="21">
        <f t="shared" si="38"/>
        <v>2.2774230196228408E-4</v>
      </c>
      <c r="CN50" s="21">
        <f t="shared" si="38"/>
        <v>2.0703845632934911E-4</v>
      </c>
      <c r="CO50" s="21">
        <f t="shared" si="38"/>
        <v>1.8821677848122645E-4</v>
      </c>
      <c r="CP50" s="21">
        <f t="shared" si="38"/>
        <v>1.711061622556604E-4</v>
      </c>
      <c r="CQ50" s="21">
        <f t="shared" si="38"/>
        <v>1.5555105659605491E-4</v>
      </c>
      <c r="CR50" s="21">
        <f t="shared" si="38"/>
        <v>1.4141005145095899E-4</v>
      </c>
      <c r="CS50" s="21">
        <f t="shared" si="38"/>
        <v>1.2855459222814453E-4</v>
      </c>
      <c r="CT50" s="21">
        <f t="shared" si="38"/>
        <v>1.1686781111649502E-4</v>
      </c>
      <c r="CU50" s="21">
        <f t="shared" si="38"/>
        <v>1.062434646513591E-4</v>
      </c>
      <c r="CV50" s="21">
        <f t="shared" si="38"/>
        <v>9.6584967864871916E-5</v>
      </c>
      <c r="CW50" s="21">
        <f t="shared" si="38"/>
        <v>8.7804516240792642E-5</v>
      </c>
      <c r="CX50" s="21">
        <f t="shared" si="35"/>
        <v>7.982228749162966E-5</v>
      </c>
      <c r="CY50" s="21">
        <f t="shared" si="35"/>
        <v>7.2565715901481509E-5</v>
      </c>
      <c r="CZ50" s="21">
        <f t="shared" si="35"/>
        <v>6.5968832637710464E-5</v>
      </c>
      <c r="DA50" s="21">
        <f t="shared" si="35"/>
        <v>5.997166603428223E-5</v>
      </c>
      <c r="DB50" s="21">
        <f t="shared" si="35"/>
        <v>5.4519696394802018E-5</v>
      </c>
      <c r="DC50" s="21">
        <f t="shared" si="35"/>
        <v>4.9563360358910924E-5</v>
      </c>
      <c r="DD50" s="21">
        <f t="shared" si="35"/>
        <v>4.5057600326282662E-5</v>
      </c>
    </row>
    <row r="51" spans="2:108">
      <c r="B51" s="22">
        <f t="shared" si="9"/>
        <v>60</v>
      </c>
      <c r="C51" s="21">
        <f t="shared" si="20"/>
        <v>1</v>
      </c>
      <c r="D51" s="21">
        <f t="shared" si="33"/>
        <v>0.90909090909090906</v>
      </c>
      <c r="E51" s="21">
        <f t="shared" si="33"/>
        <v>0.82644628099173545</v>
      </c>
      <c r="F51" s="21">
        <f t="shared" si="33"/>
        <v>0.75131480090157754</v>
      </c>
      <c r="G51" s="21">
        <f t="shared" si="33"/>
        <v>0.68301345536507052</v>
      </c>
      <c r="H51" s="21">
        <f t="shared" si="33"/>
        <v>0.62092132305915493</v>
      </c>
      <c r="I51" s="21">
        <f t="shared" si="33"/>
        <v>0.56447393005377722</v>
      </c>
      <c r="J51" s="21">
        <f t="shared" si="33"/>
        <v>0.51315811823070645</v>
      </c>
      <c r="K51" s="21">
        <f t="shared" si="33"/>
        <v>0.46650738020973315</v>
      </c>
      <c r="L51" s="21">
        <f t="shared" si="33"/>
        <v>0.42409761837248466</v>
      </c>
      <c r="M51" s="21">
        <f t="shared" si="33"/>
        <v>0.38554328942953148</v>
      </c>
      <c r="N51" s="21">
        <f t="shared" si="33"/>
        <v>0.3504938994813922</v>
      </c>
      <c r="O51" s="21">
        <f t="shared" si="33"/>
        <v>0.31863081771035656</v>
      </c>
      <c r="P51" s="21">
        <f t="shared" si="33"/>
        <v>0.28966437973668779</v>
      </c>
      <c r="Q51" s="21">
        <f t="shared" si="33"/>
        <v>0.26333125430607973</v>
      </c>
      <c r="R51" s="21">
        <f t="shared" si="33"/>
        <v>0.23939204936916339</v>
      </c>
      <c r="S51" s="21">
        <f t="shared" si="33"/>
        <v>0.21762913579014853</v>
      </c>
      <c r="T51" s="21">
        <f t="shared" si="32"/>
        <v>0.19784466890013502</v>
      </c>
      <c r="U51" s="21">
        <f t="shared" si="32"/>
        <v>0.17985878990921364</v>
      </c>
      <c r="V51" s="21">
        <f t="shared" si="32"/>
        <v>0.16350799082655781</v>
      </c>
      <c r="W51" s="21">
        <f t="shared" si="32"/>
        <v>0.14864362802414349</v>
      </c>
      <c r="X51" s="21">
        <f t="shared" si="32"/>
        <v>0.13513057093103953</v>
      </c>
      <c r="Y51" s="21">
        <f t="shared" si="32"/>
        <v>0.12284597357367227</v>
      </c>
      <c r="Z51" s="21">
        <f t="shared" si="32"/>
        <v>0.11167815779424752</v>
      </c>
      <c r="AA51" s="21">
        <f t="shared" si="32"/>
        <v>0.10152559799477048</v>
      </c>
      <c r="AB51" s="21">
        <f t="shared" si="32"/>
        <v>9.2295998177064048E-2</v>
      </c>
      <c r="AC51" s="21">
        <f t="shared" si="32"/>
        <v>8.3905452888240042E-2</v>
      </c>
      <c r="AD51" s="21">
        <f t="shared" si="32"/>
        <v>7.6277684443854576E-2</v>
      </c>
      <c r="AE51" s="21">
        <f t="shared" si="32"/>
        <v>6.9343349494413245E-2</v>
      </c>
      <c r="AF51" s="21">
        <f t="shared" si="32"/>
        <v>6.3039408631284766E-2</v>
      </c>
      <c r="AG51" s="21">
        <f t="shared" si="32"/>
        <v>5.7308553301167964E-2</v>
      </c>
      <c r="AH51" s="21">
        <f t="shared" si="32"/>
        <v>5.2098684819243603E-2</v>
      </c>
      <c r="AI51" s="21">
        <f t="shared" si="29"/>
        <v>4.7362440744766907E-2</v>
      </c>
      <c r="AJ51" s="21">
        <f t="shared" si="29"/>
        <v>4.3056764313424457E-2</v>
      </c>
      <c r="AK51" s="21">
        <f t="shared" si="29"/>
        <v>3.9142513012204054E-2</v>
      </c>
      <c r="AL51" s="21">
        <f t="shared" si="29"/>
        <v>3.5584102738367311E-2</v>
      </c>
      <c r="AM51" s="21">
        <f t="shared" si="29"/>
        <v>3.2349184307606652E-2</v>
      </c>
      <c r="AN51" s="21">
        <f t="shared" si="27"/>
        <v>2.94083493705515E-2</v>
      </c>
      <c r="AO51" s="21">
        <f t="shared" si="27"/>
        <v>2.6734863064137721E-2</v>
      </c>
      <c r="AP51" s="21">
        <f t="shared" si="27"/>
        <v>2.4304420967397926E-2</v>
      </c>
      <c r="AQ51" s="21">
        <f t="shared" si="27"/>
        <v>2.2094928152179935E-2</v>
      </c>
      <c r="AR51" s="21">
        <f t="shared" si="27"/>
        <v>2.0086298320163575E-2</v>
      </c>
      <c r="AS51" s="21">
        <f t="shared" si="27"/>
        <v>1.8260271200148705E-2</v>
      </c>
      <c r="AT51" s="21">
        <f t="shared" si="27"/>
        <v>1.6600246545589729E-2</v>
      </c>
      <c r="AU51" s="21">
        <f t="shared" si="27"/>
        <v>1.5091133223263388E-2</v>
      </c>
      <c r="AV51" s="21">
        <f t="shared" si="28"/>
        <v>1.3719212021148534E-2</v>
      </c>
      <c r="AW51" s="21">
        <f t="shared" si="28"/>
        <v>1.2472010928316847E-2</v>
      </c>
      <c r="AX51" s="21">
        <f t="shared" si="28"/>
        <v>1.1338191753015316E-2</v>
      </c>
      <c r="AY51" s="21">
        <f t="shared" si="39"/>
        <v>1.0307447048195742E-2</v>
      </c>
      <c r="AZ51" s="21">
        <f t="shared" si="39"/>
        <v>9.3704064074506734E-3</v>
      </c>
      <c r="BA51" s="21">
        <f t="shared" si="39"/>
        <v>8.5185512795006111E-3</v>
      </c>
      <c r="BB51" s="21">
        <f t="shared" si="39"/>
        <v>7.744137526818737E-3</v>
      </c>
      <c r="BC51" s="21">
        <f t="shared" si="39"/>
        <v>7.0401250243806697E-3</v>
      </c>
      <c r="BD51" s="21">
        <f t="shared" si="39"/>
        <v>6.4001136585278805E-3</v>
      </c>
      <c r="BE51" s="21">
        <f t="shared" si="39"/>
        <v>5.8182851441162548E-3</v>
      </c>
      <c r="BF51" s="21">
        <f t="shared" si="39"/>
        <v>5.2893501310147762E-3</v>
      </c>
      <c r="BG51" s="21">
        <f t="shared" si="39"/>
        <v>4.808500119104343E-3</v>
      </c>
      <c r="BH51" s="21">
        <f t="shared" si="39"/>
        <v>4.3713637446403109E-3</v>
      </c>
      <c r="BI51" s="21">
        <f t="shared" si="39"/>
        <v>3.9739670405821012E-3</v>
      </c>
      <c r="BJ51" s="21">
        <f t="shared" si="39"/>
        <v>3.6126973096200906E-3</v>
      </c>
      <c r="BK51" s="21">
        <f t="shared" si="39"/>
        <v>3.2842702814728101E-3</v>
      </c>
      <c r="BL51" s="21">
        <f t="shared" si="39"/>
        <v>2.9857002558843723E-3</v>
      </c>
      <c r="BM51" s="21">
        <f t="shared" si="39"/>
        <v>2.7142729598948834E-3</v>
      </c>
      <c r="BN51" s="21">
        <f t="shared" si="39"/>
        <v>2.4675208726317125E-3</v>
      </c>
      <c r="BO51" s="21">
        <f t="shared" si="36"/>
        <v>2.2432007933015567E-3</v>
      </c>
      <c r="BP51" s="21">
        <f t="shared" si="36"/>
        <v>2.0392734484559606E-3</v>
      </c>
      <c r="BQ51" s="21">
        <f t="shared" si="36"/>
        <v>1.8538849531417822E-3</v>
      </c>
      <c r="BR51" s="21">
        <f t="shared" si="36"/>
        <v>1.6853499574016198E-3</v>
      </c>
      <c r="BS51" s="21">
        <f t="shared" si="36"/>
        <v>1.5321363249105634E-3</v>
      </c>
      <c r="BT51" s="21">
        <f t="shared" si="36"/>
        <v>1.3928512044641486E-3</v>
      </c>
      <c r="BU51" s="21">
        <f t="shared" si="36"/>
        <v>1.2662283676946804E-3</v>
      </c>
      <c r="BV51" s="21">
        <f t="shared" si="36"/>
        <v>1.1511166979042548E-3</v>
      </c>
      <c r="BW51" s="21">
        <f t="shared" si="36"/>
        <v>1.0464697253675043E-3</v>
      </c>
      <c r="BX51" s="21">
        <f t="shared" si="36"/>
        <v>9.513361139704584E-4</v>
      </c>
      <c r="BY51" s="21">
        <f t="shared" si="36"/>
        <v>8.648510127004167E-4</v>
      </c>
      <c r="BZ51" s="21">
        <f t="shared" si="36"/>
        <v>7.8622819336401516E-4</v>
      </c>
      <c r="CA51" s="21">
        <f t="shared" si="36"/>
        <v>7.1475290305819553E-4</v>
      </c>
      <c r="CB51" s="21">
        <f t="shared" si="36"/>
        <v>6.4977536641654132E-4</v>
      </c>
      <c r="CC51" s="21">
        <f t="shared" si="40"/>
        <v>5.9070487856049199E-4</v>
      </c>
      <c r="CD51" s="21">
        <f t="shared" si="40"/>
        <v>5.3700443505499279E-4</v>
      </c>
      <c r="CE51" s="21">
        <f t="shared" si="40"/>
        <v>4.8818585004999342E-4</v>
      </c>
      <c r="CF51" s="21">
        <f t="shared" si="40"/>
        <v>4.4380531822726677E-4</v>
      </c>
      <c r="CG51" s="21">
        <f t="shared" si="40"/>
        <v>4.0345938020660611E-4</v>
      </c>
      <c r="CH51" s="21">
        <f t="shared" si="38"/>
        <v>3.6678125473327814E-4</v>
      </c>
      <c r="CI51" s="21">
        <f t="shared" si="38"/>
        <v>3.3343750430298019E-4</v>
      </c>
      <c r="CJ51" s="21">
        <f t="shared" si="38"/>
        <v>3.0312500391180015E-4</v>
      </c>
      <c r="CK51" s="21">
        <f t="shared" si="38"/>
        <v>2.7556818537436372E-4</v>
      </c>
      <c r="CL51" s="21">
        <f t="shared" si="38"/>
        <v>2.5051653215851246E-4</v>
      </c>
      <c r="CM51" s="21">
        <f t="shared" si="38"/>
        <v>2.2774230196228408E-4</v>
      </c>
      <c r="CN51" s="21">
        <f t="shared" si="38"/>
        <v>2.0703845632934911E-4</v>
      </c>
      <c r="CO51" s="21">
        <f t="shared" si="38"/>
        <v>1.8821677848122645E-4</v>
      </c>
      <c r="CP51" s="21">
        <f t="shared" si="38"/>
        <v>1.711061622556604E-4</v>
      </c>
      <c r="CQ51" s="21">
        <f t="shared" si="38"/>
        <v>1.5555105659605491E-4</v>
      </c>
      <c r="CR51" s="21">
        <f t="shared" si="38"/>
        <v>1.4141005145095899E-4</v>
      </c>
      <c r="CS51" s="21">
        <f t="shared" si="38"/>
        <v>1.2855459222814453E-4</v>
      </c>
      <c r="CT51" s="21">
        <f t="shared" si="38"/>
        <v>1.1686781111649502E-4</v>
      </c>
      <c r="CU51" s="21">
        <f t="shared" si="38"/>
        <v>1.062434646513591E-4</v>
      </c>
      <c r="CV51" s="21">
        <f t="shared" si="38"/>
        <v>9.6584967864871916E-5</v>
      </c>
      <c r="CW51" s="21">
        <f t="shared" si="38"/>
        <v>8.7804516240792642E-5</v>
      </c>
      <c r="CX51" s="21">
        <f t="shared" si="35"/>
        <v>7.982228749162966E-5</v>
      </c>
      <c r="CY51" s="21">
        <f t="shared" si="35"/>
        <v>7.2565715901481509E-5</v>
      </c>
      <c r="CZ51" s="21">
        <f t="shared" si="35"/>
        <v>6.5968832637710464E-5</v>
      </c>
      <c r="DA51" s="21">
        <f t="shared" si="35"/>
        <v>5.997166603428223E-5</v>
      </c>
      <c r="DB51" s="21">
        <f t="shared" si="35"/>
        <v>5.4519696394802018E-5</v>
      </c>
      <c r="DC51" s="21">
        <f t="shared" si="35"/>
        <v>4.9563360358910924E-5</v>
      </c>
      <c r="DD51" s="21">
        <f t="shared" si="35"/>
        <v>4.5057600326282662E-5</v>
      </c>
    </row>
    <row r="52" spans="2:108">
      <c r="B52" s="22">
        <f t="shared" si="9"/>
        <v>61</v>
      </c>
      <c r="C52" s="21">
        <f t="shared" si="20"/>
        <v>1</v>
      </c>
      <c r="D52" s="21">
        <f t="shared" si="33"/>
        <v>0.90909090909090906</v>
      </c>
      <c r="E52" s="21">
        <f t="shared" si="33"/>
        <v>0.82644628099173545</v>
      </c>
      <c r="F52" s="21">
        <f t="shared" si="33"/>
        <v>0.75131480090157754</v>
      </c>
      <c r="G52" s="21">
        <f t="shared" si="33"/>
        <v>0.68301345536507052</v>
      </c>
      <c r="H52" s="21">
        <f t="shared" si="33"/>
        <v>0.62092132305915493</v>
      </c>
      <c r="I52" s="21">
        <f t="shared" si="33"/>
        <v>0.56447393005377722</v>
      </c>
      <c r="J52" s="21">
        <f t="shared" si="33"/>
        <v>0.51315811823070645</v>
      </c>
      <c r="K52" s="21">
        <f t="shared" si="33"/>
        <v>0.46650738020973315</v>
      </c>
      <c r="L52" s="21">
        <f t="shared" si="33"/>
        <v>0.42409761837248466</v>
      </c>
      <c r="M52" s="21">
        <f t="shared" si="33"/>
        <v>0.38554328942953148</v>
      </c>
      <c r="N52" s="21">
        <f t="shared" si="33"/>
        <v>0.3504938994813922</v>
      </c>
      <c r="O52" s="21">
        <f t="shared" si="33"/>
        <v>0.31863081771035656</v>
      </c>
      <c r="P52" s="21">
        <f t="shared" si="33"/>
        <v>0.28966437973668779</v>
      </c>
      <c r="Q52" s="21">
        <f t="shared" si="33"/>
        <v>0.26333125430607973</v>
      </c>
      <c r="R52" s="21">
        <f t="shared" si="33"/>
        <v>0.23939204936916339</v>
      </c>
      <c r="S52" s="21">
        <f t="shared" si="33"/>
        <v>0.21762913579014853</v>
      </c>
      <c r="T52" s="21">
        <f t="shared" si="32"/>
        <v>0.19784466890013502</v>
      </c>
      <c r="U52" s="21">
        <f t="shared" si="32"/>
        <v>0.17985878990921364</v>
      </c>
      <c r="V52" s="21">
        <f t="shared" si="32"/>
        <v>0.16350799082655781</v>
      </c>
      <c r="W52" s="21">
        <f t="shared" si="32"/>
        <v>0.14864362802414349</v>
      </c>
      <c r="X52" s="21">
        <f t="shared" si="32"/>
        <v>0.13513057093103953</v>
      </c>
      <c r="Y52" s="21">
        <f t="shared" si="32"/>
        <v>0.12284597357367227</v>
      </c>
      <c r="Z52" s="21">
        <f t="shared" si="32"/>
        <v>0.11167815779424752</v>
      </c>
      <c r="AA52" s="21">
        <f t="shared" si="32"/>
        <v>0.10152559799477048</v>
      </c>
      <c r="AB52" s="21">
        <f t="shared" si="32"/>
        <v>9.2295998177064048E-2</v>
      </c>
      <c r="AC52" s="21">
        <f t="shared" si="32"/>
        <v>8.3905452888240042E-2</v>
      </c>
      <c r="AD52" s="21">
        <f t="shared" si="32"/>
        <v>7.6277684443854576E-2</v>
      </c>
      <c r="AE52" s="21">
        <f t="shared" si="32"/>
        <v>6.9343349494413245E-2</v>
      </c>
      <c r="AF52" s="21">
        <f t="shared" si="32"/>
        <v>6.3039408631284766E-2</v>
      </c>
      <c r="AG52" s="21">
        <f t="shared" si="32"/>
        <v>5.7308553301167964E-2</v>
      </c>
      <c r="AH52" s="21">
        <f t="shared" si="32"/>
        <v>5.2098684819243603E-2</v>
      </c>
      <c r="AI52" s="21">
        <f t="shared" si="29"/>
        <v>4.7362440744766907E-2</v>
      </c>
      <c r="AJ52" s="21">
        <f t="shared" si="29"/>
        <v>4.3056764313424457E-2</v>
      </c>
      <c r="AK52" s="21">
        <f t="shared" si="29"/>
        <v>3.9142513012204054E-2</v>
      </c>
      <c r="AL52" s="21">
        <f t="shared" si="29"/>
        <v>3.5584102738367311E-2</v>
      </c>
      <c r="AM52" s="21">
        <f t="shared" si="29"/>
        <v>3.2349184307606652E-2</v>
      </c>
      <c r="AN52" s="21">
        <f t="shared" si="27"/>
        <v>2.94083493705515E-2</v>
      </c>
      <c r="AO52" s="21">
        <f t="shared" si="27"/>
        <v>2.6734863064137721E-2</v>
      </c>
      <c r="AP52" s="21">
        <f t="shared" si="27"/>
        <v>2.4304420967397926E-2</v>
      </c>
      <c r="AQ52" s="21">
        <f t="shared" si="27"/>
        <v>2.2094928152179935E-2</v>
      </c>
      <c r="AR52" s="21">
        <f t="shared" si="27"/>
        <v>2.0086298320163575E-2</v>
      </c>
      <c r="AS52" s="21">
        <f t="shared" si="27"/>
        <v>1.8260271200148705E-2</v>
      </c>
      <c r="AT52" s="21">
        <f t="shared" si="27"/>
        <v>1.6600246545589729E-2</v>
      </c>
      <c r="AU52" s="21">
        <f t="shared" si="27"/>
        <v>1.5091133223263388E-2</v>
      </c>
      <c r="AV52" s="21">
        <f t="shared" si="28"/>
        <v>1.3719212021148534E-2</v>
      </c>
      <c r="AW52" s="21">
        <f t="shared" si="28"/>
        <v>1.2472010928316847E-2</v>
      </c>
      <c r="AX52" s="21">
        <f t="shared" si="28"/>
        <v>1.1338191753015316E-2</v>
      </c>
      <c r="AY52" s="21">
        <f t="shared" si="39"/>
        <v>1.0307447048195742E-2</v>
      </c>
      <c r="AZ52" s="21">
        <f t="shared" si="39"/>
        <v>9.3704064074506734E-3</v>
      </c>
      <c r="BA52" s="21">
        <f t="shared" si="39"/>
        <v>8.5185512795006111E-3</v>
      </c>
      <c r="BB52" s="21">
        <f t="shared" si="39"/>
        <v>7.744137526818737E-3</v>
      </c>
      <c r="BC52" s="21">
        <f t="shared" si="39"/>
        <v>7.0401250243806697E-3</v>
      </c>
      <c r="BD52" s="21">
        <f t="shared" si="39"/>
        <v>6.4001136585278805E-3</v>
      </c>
      <c r="BE52" s="21">
        <f t="shared" si="39"/>
        <v>5.8182851441162548E-3</v>
      </c>
      <c r="BF52" s="21">
        <f t="shared" si="39"/>
        <v>5.2893501310147762E-3</v>
      </c>
      <c r="BG52" s="21">
        <f t="shared" si="39"/>
        <v>4.808500119104343E-3</v>
      </c>
      <c r="BH52" s="21">
        <f t="shared" si="39"/>
        <v>4.3713637446403109E-3</v>
      </c>
      <c r="BI52" s="21">
        <f t="shared" si="39"/>
        <v>3.9739670405821012E-3</v>
      </c>
      <c r="BJ52" s="21">
        <f t="shared" si="39"/>
        <v>3.6126973096200906E-3</v>
      </c>
      <c r="BK52" s="21">
        <f t="shared" si="39"/>
        <v>3.2842702814728101E-3</v>
      </c>
      <c r="BL52" s="21">
        <f t="shared" si="39"/>
        <v>2.9857002558843723E-3</v>
      </c>
      <c r="BM52" s="21">
        <f t="shared" si="39"/>
        <v>2.7142729598948834E-3</v>
      </c>
      <c r="BN52" s="21">
        <f t="shared" si="39"/>
        <v>2.4675208726317125E-3</v>
      </c>
      <c r="BO52" s="21">
        <f t="shared" si="36"/>
        <v>2.2432007933015567E-3</v>
      </c>
      <c r="BP52" s="21">
        <f t="shared" si="36"/>
        <v>2.0392734484559606E-3</v>
      </c>
      <c r="BQ52" s="21">
        <f t="shared" si="36"/>
        <v>1.8538849531417822E-3</v>
      </c>
      <c r="BR52" s="21">
        <f t="shared" si="36"/>
        <v>1.6853499574016198E-3</v>
      </c>
      <c r="BS52" s="21">
        <f t="shared" si="36"/>
        <v>1.5321363249105634E-3</v>
      </c>
      <c r="BT52" s="21">
        <f t="shared" si="36"/>
        <v>1.3928512044641486E-3</v>
      </c>
      <c r="BU52" s="21">
        <f t="shared" si="36"/>
        <v>1.2662283676946804E-3</v>
      </c>
      <c r="BV52" s="21">
        <f t="shared" si="36"/>
        <v>1.1511166979042548E-3</v>
      </c>
      <c r="BW52" s="21">
        <f t="shared" si="36"/>
        <v>1.0464697253675043E-3</v>
      </c>
      <c r="BX52" s="21">
        <f t="shared" si="36"/>
        <v>9.513361139704584E-4</v>
      </c>
      <c r="BY52" s="21">
        <f t="shared" si="36"/>
        <v>8.648510127004167E-4</v>
      </c>
      <c r="BZ52" s="21">
        <f t="shared" si="36"/>
        <v>7.8622819336401516E-4</v>
      </c>
      <c r="CA52" s="21">
        <f t="shared" si="36"/>
        <v>7.1475290305819553E-4</v>
      </c>
      <c r="CB52" s="21">
        <f t="shared" si="36"/>
        <v>6.4977536641654132E-4</v>
      </c>
      <c r="CC52" s="21">
        <f t="shared" si="40"/>
        <v>5.9070487856049199E-4</v>
      </c>
      <c r="CD52" s="21">
        <f t="shared" si="40"/>
        <v>5.3700443505499279E-4</v>
      </c>
      <c r="CE52" s="21">
        <f t="shared" si="40"/>
        <v>4.8818585004999342E-4</v>
      </c>
      <c r="CF52" s="21">
        <f t="shared" si="40"/>
        <v>4.4380531822726677E-4</v>
      </c>
      <c r="CG52" s="21">
        <f t="shared" si="40"/>
        <v>4.0345938020660611E-4</v>
      </c>
      <c r="CH52" s="21">
        <f t="shared" si="38"/>
        <v>3.6678125473327814E-4</v>
      </c>
      <c r="CI52" s="21">
        <f t="shared" si="38"/>
        <v>3.3343750430298019E-4</v>
      </c>
      <c r="CJ52" s="21">
        <f t="shared" si="38"/>
        <v>3.0312500391180015E-4</v>
      </c>
      <c r="CK52" s="21">
        <f t="shared" si="38"/>
        <v>2.7556818537436372E-4</v>
      </c>
      <c r="CL52" s="21">
        <f t="shared" si="38"/>
        <v>2.5051653215851246E-4</v>
      </c>
      <c r="CM52" s="21">
        <f t="shared" si="38"/>
        <v>2.2774230196228408E-4</v>
      </c>
      <c r="CN52" s="21">
        <f t="shared" si="38"/>
        <v>2.0703845632934911E-4</v>
      </c>
      <c r="CO52" s="21">
        <f t="shared" si="38"/>
        <v>1.8821677848122645E-4</v>
      </c>
      <c r="CP52" s="21">
        <f t="shared" si="38"/>
        <v>1.711061622556604E-4</v>
      </c>
      <c r="CQ52" s="21">
        <f t="shared" si="38"/>
        <v>1.5555105659605491E-4</v>
      </c>
      <c r="CR52" s="21">
        <f t="shared" si="38"/>
        <v>1.4141005145095899E-4</v>
      </c>
      <c r="CS52" s="21">
        <f t="shared" si="38"/>
        <v>1.2855459222814453E-4</v>
      </c>
      <c r="CT52" s="21">
        <f t="shared" si="38"/>
        <v>1.1686781111649502E-4</v>
      </c>
      <c r="CU52" s="21">
        <f t="shared" si="38"/>
        <v>1.062434646513591E-4</v>
      </c>
      <c r="CV52" s="21">
        <f t="shared" si="38"/>
        <v>9.6584967864871916E-5</v>
      </c>
      <c r="CW52" s="21">
        <f t="shared" si="38"/>
        <v>8.7804516240792642E-5</v>
      </c>
      <c r="CX52" s="21">
        <f t="shared" si="35"/>
        <v>7.982228749162966E-5</v>
      </c>
      <c r="CY52" s="21">
        <f t="shared" si="35"/>
        <v>7.2565715901481509E-5</v>
      </c>
      <c r="CZ52" s="21">
        <f t="shared" si="35"/>
        <v>6.5968832637710464E-5</v>
      </c>
      <c r="DA52" s="21">
        <f t="shared" si="35"/>
        <v>5.997166603428223E-5</v>
      </c>
      <c r="DB52" s="21">
        <f t="shared" si="35"/>
        <v>5.4519696394802018E-5</v>
      </c>
      <c r="DC52" s="21">
        <f t="shared" si="35"/>
        <v>4.9563360358910924E-5</v>
      </c>
      <c r="DD52" s="21">
        <f t="shared" si="35"/>
        <v>4.5057600326282662E-5</v>
      </c>
    </row>
    <row r="53" spans="2:108">
      <c r="B53" s="22">
        <f t="shared" si="9"/>
        <v>62</v>
      </c>
      <c r="C53" s="21">
        <f t="shared" si="20"/>
        <v>1</v>
      </c>
      <c r="D53" s="21">
        <f t="shared" si="33"/>
        <v>0.90909090909090906</v>
      </c>
      <c r="E53" s="21">
        <f t="shared" si="33"/>
        <v>0.82644628099173545</v>
      </c>
      <c r="F53" s="21">
        <f t="shared" si="33"/>
        <v>0.75131480090157754</v>
      </c>
      <c r="G53" s="21">
        <f t="shared" si="33"/>
        <v>0.68301345536507052</v>
      </c>
      <c r="H53" s="21">
        <f t="shared" si="33"/>
        <v>0.62092132305915493</v>
      </c>
      <c r="I53" s="21">
        <f t="shared" si="33"/>
        <v>0.56447393005377722</v>
      </c>
      <c r="J53" s="21">
        <f t="shared" si="33"/>
        <v>0.51315811823070645</v>
      </c>
      <c r="K53" s="21">
        <f t="shared" si="33"/>
        <v>0.46650738020973315</v>
      </c>
      <c r="L53" s="21">
        <f t="shared" si="33"/>
        <v>0.42409761837248466</v>
      </c>
      <c r="M53" s="21">
        <f t="shared" si="33"/>
        <v>0.38554328942953148</v>
      </c>
      <c r="N53" s="21">
        <f t="shared" si="33"/>
        <v>0.3504938994813922</v>
      </c>
      <c r="O53" s="21">
        <f t="shared" si="33"/>
        <v>0.31863081771035656</v>
      </c>
      <c r="P53" s="21">
        <f t="shared" si="33"/>
        <v>0.28966437973668779</v>
      </c>
      <c r="Q53" s="21">
        <f t="shared" si="33"/>
        <v>0.26333125430607973</v>
      </c>
      <c r="R53" s="21">
        <f t="shared" si="33"/>
        <v>0.23939204936916339</v>
      </c>
      <c r="S53" s="21">
        <f t="shared" si="33"/>
        <v>0.21762913579014853</v>
      </c>
      <c r="T53" s="21">
        <f t="shared" si="32"/>
        <v>0.19784466890013502</v>
      </c>
      <c r="U53" s="21">
        <f t="shared" si="32"/>
        <v>0.17985878990921364</v>
      </c>
      <c r="V53" s="21">
        <f t="shared" si="32"/>
        <v>0.16350799082655781</v>
      </c>
      <c r="W53" s="21">
        <f t="shared" si="32"/>
        <v>0.14864362802414349</v>
      </c>
      <c r="X53" s="21">
        <f t="shared" si="32"/>
        <v>0.13513057093103953</v>
      </c>
      <c r="Y53" s="21">
        <f t="shared" si="32"/>
        <v>0.12284597357367227</v>
      </c>
      <c r="Z53" s="21">
        <f t="shared" si="32"/>
        <v>0.11167815779424752</v>
      </c>
      <c r="AA53" s="21">
        <f t="shared" si="32"/>
        <v>0.10152559799477048</v>
      </c>
      <c r="AB53" s="21">
        <f t="shared" si="32"/>
        <v>9.2295998177064048E-2</v>
      </c>
      <c r="AC53" s="21">
        <f t="shared" si="32"/>
        <v>8.3905452888240042E-2</v>
      </c>
      <c r="AD53" s="21">
        <f t="shared" si="32"/>
        <v>7.6277684443854576E-2</v>
      </c>
      <c r="AE53" s="21">
        <f t="shared" si="32"/>
        <v>6.9343349494413245E-2</v>
      </c>
      <c r="AF53" s="21">
        <f t="shared" si="32"/>
        <v>6.3039408631284766E-2</v>
      </c>
      <c r="AG53" s="21">
        <f t="shared" si="32"/>
        <v>5.7308553301167964E-2</v>
      </c>
      <c r="AH53" s="21">
        <f t="shared" si="32"/>
        <v>5.2098684819243603E-2</v>
      </c>
      <c r="AI53" s="21">
        <f t="shared" si="29"/>
        <v>4.7362440744766907E-2</v>
      </c>
      <c r="AJ53" s="21">
        <f t="shared" si="29"/>
        <v>4.3056764313424457E-2</v>
      </c>
      <c r="AK53" s="21">
        <f t="shared" si="29"/>
        <v>3.9142513012204054E-2</v>
      </c>
      <c r="AL53" s="21">
        <f t="shared" si="29"/>
        <v>3.5584102738367311E-2</v>
      </c>
      <c r="AM53" s="21">
        <f t="shared" si="29"/>
        <v>3.2349184307606652E-2</v>
      </c>
      <c r="AN53" s="21">
        <f t="shared" si="27"/>
        <v>2.94083493705515E-2</v>
      </c>
      <c r="AO53" s="21">
        <f t="shared" si="27"/>
        <v>2.6734863064137721E-2</v>
      </c>
      <c r="AP53" s="21">
        <f t="shared" si="27"/>
        <v>2.4304420967397926E-2</v>
      </c>
      <c r="AQ53" s="21">
        <f t="shared" si="27"/>
        <v>2.2094928152179935E-2</v>
      </c>
      <c r="AR53" s="21">
        <f t="shared" si="27"/>
        <v>2.0086298320163575E-2</v>
      </c>
      <c r="AS53" s="21">
        <f t="shared" si="27"/>
        <v>1.8260271200148705E-2</v>
      </c>
      <c r="AT53" s="21">
        <f t="shared" si="27"/>
        <v>1.6600246545589729E-2</v>
      </c>
      <c r="AU53" s="21">
        <f t="shared" si="27"/>
        <v>1.5091133223263388E-2</v>
      </c>
      <c r="AV53" s="21">
        <f t="shared" si="28"/>
        <v>1.3719212021148534E-2</v>
      </c>
      <c r="AW53" s="21">
        <f t="shared" si="28"/>
        <v>1.2472010928316847E-2</v>
      </c>
      <c r="AX53" s="21">
        <f t="shared" si="28"/>
        <v>1.1338191753015316E-2</v>
      </c>
      <c r="AY53" s="21">
        <f t="shared" si="39"/>
        <v>1.0307447048195742E-2</v>
      </c>
      <c r="AZ53" s="21">
        <f t="shared" si="39"/>
        <v>9.3704064074506734E-3</v>
      </c>
      <c r="BA53" s="21">
        <f t="shared" si="39"/>
        <v>8.5185512795006111E-3</v>
      </c>
      <c r="BB53" s="21">
        <f t="shared" si="39"/>
        <v>7.744137526818737E-3</v>
      </c>
      <c r="BC53" s="21">
        <f t="shared" si="39"/>
        <v>7.0401250243806697E-3</v>
      </c>
      <c r="BD53" s="21">
        <f t="shared" si="39"/>
        <v>6.4001136585278805E-3</v>
      </c>
      <c r="BE53" s="21">
        <f t="shared" si="39"/>
        <v>5.8182851441162548E-3</v>
      </c>
      <c r="BF53" s="21">
        <f t="shared" si="39"/>
        <v>5.2893501310147762E-3</v>
      </c>
      <c r="BG53" s="21">
        <f t="shared" si="39"/>
        <v>4.808500119104343E-3</v>
      </c>
      <c r="BH53" s="21">
        <f t="shared" si="39"/>
        <v>4.3713637446403109E-3</v>
      </c>
      <c r="BI53" s="21">
        <f t="shared" si="39"/>
        <v>3.9739670405821012E-3</v>
      </c>
      <c r="BJ53" s="21">
        <f t="shared" si="39"/>
        <v>3.6126973096200906E-3</v>
      </c>
      <c r="BK53" s="21">
        <f t="shared" si="39"/>
        <v>3.2842702814728101E-3</v>
      </c>
      <c r="BL53" s="21">
        <f t="shared" si="39"/>
        <v>2.9857002558843723E-3</v>
      </c>
      <c r="BM53" s="21">
        <f t="shared" si="39"/>
        <v>2.7142729598948834E-3</v>
      </c>
      <c r="BN53" s="21">
        <f t="shared" si="39"/>
        <v>2.4675208726317125E-3</v>
      </c>
      <c r="BO53" s="21">
        <f t="shared" si="36"/>
        <v>2.2432007933015567E-3</v>
      </c>
      <c r="BP53" s="21">
        <f t="shared" si="36"/>
        <v>2.0392734484559606E-3</v>
      </c>
      <c r="BQ53" s="21">
        <f t="shared" si="36"/>
        <v>1.8538849531417822E-3</v>
      </c>
      <c r="BR53" s="21">
        <f t="shared" si="36"/>
        <v>1.6853499574016198E-3</v>
      </c>
      <c r="BS53" s="21">
        <f t="shared" si="36"/>
        <v>1.5321363249105634E-3</v>
      </c>
      <c r="BT53" s="21">
        <f t="shared" si="36"/>
        <v>1.3928512044641486E-3</v>
      </c>
      <c r="BU53" s="21">
        <f t="shared" si="36"/>
        <v>1.2662283676946804E-3</v>
      </c>
      <c r="BV53" s="21">
        <f t="shared" si="36"/>
        <v>1.1511166979042548E-3</v>
      </c>
      <c r="BW53" s="21">
        <f t="shared" si="36"/>
        <v>1.0464697253675043E-3</v>
      </c>
      <c r="BX53" s="21">
        <f t="shared" si="36"/>
        <v>9.513361139704584E-4</v>
      </c>
      <c r="BY53" s="21">
        <f t="shared" si="36"/>
        <v>8.648510127004167E-4</v>
      </c>
      <c r="BZ53" s="21">
        <f t="shared" si="36"/>
        <v>7.8622819336401516E-4</v>
      </c>
      <c r="CA53" s="21">
        <f t="shared" si="36"/>
        <v>7.1475290305819553E-4</v>
      </c>
      <c r="CB53" s="21">
        <f t="shared" si="36"/>
        <v>6.4977536641654132E-4</v>
      </c>
      <c r="CC53" s="21">
        <f t="shared" si="40"/>
        <v>5.9070487856049199E-4</v>
      </c>
      <c r="CD53" s="21">
        <f t="shared" si="40"/>
        <v>5.3700443505499279E-4</v>
      </c>
      <c r="CE53" s="21">
        <f t="shared" si="40"/>
        <v>4.8818585004999342E-4</v>
      </c>
      <c r="CF53" s="21">
        <f t="shared" si="40"/>
        <v>4.4380531822726677E-4</v>
      </c>
      <c r="CG53" s="21">
        <f t="shared" si="40"/>
        <v>4.0345938020660611E-4</v>
      </c>
      <c r="CH53" s="21">
        <f t="shared" si="38"/>
        <v>3.6678125473327814E-4</v>
      </c>
      <c r="CI53" s="21">
        <f t="shared" si="38"/>
        <v>3.3343750430298019E-4</v>
      </c>
      <c r="CJ53" s="21">
        <f t="shared" si="38"/>
        <v>3.0312500391180015E-4</v>
      </c>
      <c r="CK53" s="21">
        <f t="shared" si="38"/>
        <v>2.7556818537436372E-4</v>
      </c>
      <c r="CL53" s="21">
        <f t="shared" si="38"/>
        <v>2.5051653215851246E-4</v>
      </c>
      <c r="CM53" s="21">
        <f t="shared" si="38"/>
        <v>2.2774230196228408E-4</v>
      </c>
      <c r="CN53" s="21">
        <f t="shared" si="38"/>
        <v>2.0703845632934911E-4</v>
      </c>
      <c r="CO53" s="21">
        <f t="shared" si="38"/>
        <v>1.8821677848122645E-4</v>
      </c>
      <c r="CP53" s="21">
        <f t="shared" si="38"/>
        <v>1.711061622556604E-4</v>
      </c>
      <c r="CQ53" s="21">
        <f t="shared" si="38"/>
        <v>1.5555105659605491E-4</v>
      </c>
      <c r="CR53" s="21">
        <f t="shared" si="38"/>
        <v>1.4141005145095899E-4</v>
      </c>
      <c r="CS53" s="21">
        <f t="shared" si="38"/>
        <v>1.2855459222814453E-4</v>
      </c>
      <c r="CT53" s="21">
        <f t="shared" si="38"/>
        <v>1.1686781111649502E-4</v>
      </c>
      <c r="CU53" s="21">
        <f t="shared" si="38"/>
        <v>1.062434646513591E-4</v>
      </c>
      <c r="CV53" s="21">
        <f t="shared" si="38"/>
        <v>9.6584967864871916E-5</v>
      </c>
      <c r="CW53" s="21">
        <f t="shared" si="38"/>
        <v>8.7804516240792642E-5</v>
      </c>
      <c r="CX53" s="21">
        <f t="shared" si="35"/>
        <v>7.982228749162966E-5</v>
      </c>
      <c r="CY53" s="21">
        <f t="shared" si="35"/>
        <v>7.2565715901481509E-5</v>
      </c>
      <c r="CZ53" s="21">
        <f t="shared" si="35"/>
        <v>6.5968832637710464E-5</v>
      </c>
      <c r="DA53" s="21">
        <f t="shared" si="35"/>
        <v>5.997166603428223E-5</v>
      </c>
      <c r="DB53" s="21">
        <f t="shared" si="35"/>
        <v>5.4519696394802018E-5</v>
      </c>
      <c r="DC53" s="21">
        <f t="shared" si="35"/>
        <v>4.9563360358910924E-5</v>
      </c>
      <c r="DD53" s="21">
        <f t="shared" si="35"/>
        <v>4.5057600326282662E-5</v>
      </c>
    </row>
    <row r="54" spans="2:108">
      <c r="B54" s="22">
        <f t="shared" si="9"/>
        <v>63</v>
      </c>
      <c r="C54" s="21">
        <f t="shared" si="20"/>
        <v>1</v>
      </c>
      <c r="D54" s="21">
        <f t="shared" si="33"/>
        <v>0.90909090909090906</v>
      </c>
      <c r="E54" s="21">
        <f t="shared" si="33"/>
        <v>0.82644628099173545</v>
      </c>
      <c r="F54" s="21">
        <f t="shared" si="33"/>
        <v>0.75131480090157754</v>
      </c>
      <c r="G54" s="21">
        <f t="shared" si="33"/>
        <v>0.68301345536507052</v>
      </c>
      <c r="H54" s="21">
        <f t="shared" si="33"/>
        <v>0.62092132305915493</v>
      </c>
      <c r="I54" s="21">
        <f t="shared" si="33"/>
        <v>0.56447393005377722</v>
      </c>
      <c r="J54" s="21">
        <f t="shared" si="33"/>
        <v>0.51315811823070645</v>
      </c>
      <c r="K54" s="21">
        <f t="shared" si="33"/>
        <v>0.46650738020973315</v>
      </c>
      <c r="L54" s="21">
        <f t="shared" si="33"/>
        <v>0.42409761837248466</v>
      </c>
      <c r="M54" s="21">
        <f t="shared" si="33"/>
        <v>0.38554328942953148</v>
      </c>
      <c r="N54" s="21">
        <f t="shared" si="33"/>
        <v>0.3504938994813922</v>
      </c>
      <c r="O54" s="21">
        <f t="shared" si="33"/>
        <v>0.31863081771035656</v>
      </c>
      <c r="P54" s="21">
        <f t="shared" si="33"/>
        <v>0.28966437973668779</v>
      </c>
      <c r="Q54" s="21">
        <f t="shared" si="33"/>
        <v>0.26333125430607973</v>
      </c>
      <c r="R54" s="21">
        <f t="shared" si="33"/>
        <v>0.23939204936916339</v>
      </c>
      <c r="S54" s="21">
        <f t="shared" si="33"/>
        <v>0.21762913579014853</v>
      </c>
      <c r="T54" s="21">
        <f t="shared" si="32"/>
        <v>0.19784466890013502</v>
      </c>
      <c r="U54" s="21">
        <f t="shared" si="32"/>
        <v>0.17985878990921364</v>
      </c>
      <c r="V54" s="21">
        <f t="shared" si="32"/>
        <v>0.16350799082655781</v>
      </c>
      <c r="W54" s="21">
        <f t="shared" si="32"/>
        <v>0.14864362802414349</v>
      </c>
      <c r="X54" s="21">
        <f t="shared" si="32"/>
        <v>0.13513057093103953</v>
      </c>
      <c r="Y54" s="21">
        <f t="shared" si="32"/>
        <v>0.12284597357367227</v>
      </c>
      <c r="Z54" s="21">
        <f t="shared" si="32"/>
        <v>0.11167815779424752</v>
      </c>
      <c r="AA54" s="21">
        <f t="shared" si="32"/>
        <v>0.10152559799477048</v>
      </c>
      <c r="AB54" s="21">
        <f t="shared" si="32"/>
        <v>9.2295998177064048E-2</v>
      </c>
      <c r="AC54" s="21">
        <f t="shared" si="32"/>
        <v>8.3905452888240042E-2</v>
      </c>
      <c r="AD54" s="21">
        <f t="shared" si="32"/>
        <v>7.6277684443854576E-2</v>
      </c>
      <c r="AE54" s="21">
        <f t="shared" si="32"/>
        <v>6.9343349494413245E-2</v>
      </c>
      <c r="AF54" s="21">
        <f t="shared" si="32"/>
        <v>6.3039408631284766E-2</v>
      </c>
      <c r="AG54" s="21">
        <f t="shared" si="32"/>
        <v>5.7308553301167964E-2</v>
      </c>
      <c r="AH54" s="21">
        <f t="shared" si="32"/>
        <v>5.2098684819243603E-2</v>
      </c>
      <c r="AI54" s="21">
        <f t="shared" si="29"/>
        <v>4.7362440744766907E-2</v>
      </c>
      <c r="AJ54" s="21">
        <f t="shared" si="29"/>
        <v>4.3056764313424457E-2</v>
      </c>
      <c r="AK54" s="21">
        <f t="shared" si="29"/>
        <v>3.9142513012204054E-2</v>
      </c>
      <c r="AL54" s="21">
        <f t="shared" si="29"/>
        <v>3.5584102738367311E-2</v>
      </c>
      <c r="AM54" s="21">
        <f t="shared" si="29"/>
        <v>3.2349184307606652E-2</v>
      </c>
      <c r="AN54" s="21">
        <f t="shared" si="27"/>
        <v>2.94083493705515E-2</v>
      </c>
      <c r="AO54" s="21">
        <f t="shared" si="27"/>
        <v>2.6734863064137721E-2</v>
      </c>
      <c r="AP54" s="21">
        <f t="shared" si="27"/>
        <v>2.4304420967397926E-2</v>
      </c>
      <c r="AQ54" s="21">
        <f t="shared" si="27"/>
        <v>2.2094928152179935E-2</v>
      </c>
      <c r="AR54" s="21">
        <f t="shared" si="27"/>
        <v>2.0086298320163575E-2</v>
      </c>
      <c r="AS54" s="21">
        <f t="shared" si="27"/>
        <v>1.8260271200148705E-2</v>
      </c>
      <c r="AT54" s="21">
        <f t="shared" si="27"/>
        <v>1.6600246545589729E-2</v>
      </c>
      <c r="AU54" s="21">
        <f t="shared" si="27"/>
        <v>1.5091133223263388E-2</v>
      </c>
      <c r="AV54" s="21">
        <f t="shared" si="28"/>
        <v>1.3719212021148534E-2</v>
      </c>
      <c r="AW54" s="21">
        <f t="shared" si="28"/>
        <v>1.2472010928316847E-2</v>
      </c>
      <c r="AX54" s="21">
        <f t="shared" si="28"/>
        <v>1.1338191753015316E-2</v>
      </c>
      <c r="AY54" s="21">
        <f t="shared" si="39"/>
        <v>1.0307447048195742E-2</v>
      </c>
      <c r="AZ54" s="21">
        <f t="shared" si="39"/>
        <v>9.3704064074506734E-3</v>
      </c>
      <c r="BA54" s="21">
        <f t="shared" si="39"/>
        <v>8.5185512795006111E-3</v>
      </c>
      <c r="BB54" s="21">
        <f t="shared" si="39"/>
        <v>7.744137526818737E-3</v>
      </c>
      <c r="BC54" s="21">
        <f t="shared" si="39"/>
        <v>7.0401250243806697E-3</v>
      </c>
      <c r="BD54" s="21">
        <f t="shared" si="39"/>
        <v>6.4001136585278805E-3</v>
      </c>
      <c r="BE54" s="21">
        <f t="shared" si="39"/>
        <v>5.8182851441162548E-3</v>
      </c>
      <c r="BF54" s="21">
        <f t="shared" si="39"/>
        <v>5.2893501310147762E-3</v>
      </c>
      <c r="BG54" s="21">
        <f t="shared" si="39"/>
        <v>4.808500119104343E-3</v>
      </c>
      <c r="BH54" s="21">
        <f t="shared" si="39"/>
        <v>4.3713637446403109E-3</v>
      </c>
      <c r="BI54" s="21">
        <f t="shared" si="39"/>
        <v>3.9739670405821012E-3</v>
      </c>
      <c r="BJ54" s="21">
        <f t="shared" si="39"/>
        <v>3.6126973096200906E-3</v>
      </c>
      <c r="BK54" s="21">
        <f t="shared" si="39"/>
        <v>3.2842702814728101E-3</v>
      </c>
      <c r="BL54" s="21">
        <f t="shared" si="39"/>
        <v>2.9857002558843723E-3</v>
      </c>
      <c r="BM54" s="21">
        <f t="shared" si="39"/>
        <v>2.7142729598948834E-3</v>
      </c>
      <c r="BN54" s="21">
        <f t="shared" si="39"/>
        <v>2.4675208726317125E-3</v>
      </c>
      <c r="BO54" s="21">
        <f t="shared" si="36"/>
        <v>2.2432007933015567E-3</v>
      </c>
      <c r="BP54" s="21">
        <f t="shared" si="36"/>
        <v>2.0392734484559606E-3</v>
      </c>
      <c r="BQ54" s="21">
        <f t="shared" si="36"/>
        <v>1.8538849531417822E-3</v>
      </c>
      <c r="BR54" s="21">
        <f t="shared" si="36"/>
        <v>1.6853499574016198E-3</v>
      </c>
      <c r="BS54" s="21">
        <f t="shared" si="36"/>
        <v>1.5321363249105634E-3</v>
      </c>
      <c r="BT54" s="21">
        <f t="shared" si="36"/>
        <v>1.3928512044641486E-3</v>
      </c>
      <c r="BU54" s="21">
        <f t="shared" si="36"/>
        <v>1.2662283676946804E-3</v>
      </c>
      <c r="BV54" s="21">
        <f t="shared" si="36"/>
        <v>1.1511166979042548E-3</v>
      </c>
      <c r="BW54" s="21">
        <f t="shared" si="36"/>
        <v>1.0464697253675043E-3</v>
      </c>
      <c r="BX54" s="21">
        <f t="shared" si="36"/>
        <v>9.513361139704584E-4</v>
      </c>
      <c r="BY54" s="21">
        <f t="shared" si="36"/>
        <v>8.648510127004167E-4</v>
      </c>
      <c r="BZ54" s="21">
        <f t="shared" si="36"/>
        <v>7.8622819336401516E-4</v>
      </c>
      <c r="CA54" s="21">
        <f t="shared" si="36"/>
        <v>7.1475290305819553E-4</v>
      </c>
      <c r="CB54" s="21">
        <f t="shared" si="36"/>
        <v>6.4977536641654132E-4</v>
      </c>
      <c r="CC54" s="21">
        <f t="shared" si="40"/>
        <v>5.9070487856049199E-4</v>
      </c>
      <c r="CD54" s="21">
        <f t="shared" si="40"/>
        <v>5.3700443505499279E-4</v>
      </c>
      <c r="CE54" s="21">
        <f t="shared" si="40"/>
        <v>4.8818585004999342E-4</v>
      </c>
      <c r="CF54" s="21">
        <f t="shared" si="40"/>
        <v>4.4380531822726677E-4</v>
      </c>
      <c r="CG54" s="21">
        <f t="shared" si="40"/>
        <v>4.0345938020660611E-4</v>
      </c>
      <c r="CH54" s="21">
        <f t="shared" si="38"/>
        <v>3.6678125473327814E-4</v>
      </c>
      <c r="CI54" s="21">
        <f t="shared" si="38"/>
        <v>3.3343750430298019E-4</v>
      </c>
      <c r="CJ54" s="21">
        <f t="shared" si="38"/>
        <v>3.0312500391180015E-4</v>
      </c>
      <c r="CK54" s="21">
        <f t="shared" si="38"/>
        <v>2.7556818537436372E-4</v>
      </c>
      <c r="CL54" s="21">
        <f t="shared" si="38"/>
        <v>2.5051653215851246E-4</v>
      </c>
      <c r="CM54" s="21">
        <f t="shared" si="38"/>
        <v>2.2774230196228408E-4</v>
      </c>
      <c r="CN54" s="21">
        <f t="shared" si="38"/>
        <v>2.0703845632934911E-4</v>
      </c>
      <c r="CO54" s="21">
        <f t="shared" si="38"/>
        <v>1.8821677848122645E-4</v>
      </c>
      <c r="CP54" s="21">
        <f t="shared" si="38"/>
        <v>1.711061622556604E-4</v>
      </c>
      <c r="CQ54" s="21">
        <f t="shared" si="38"/>
        <v>1.5555105659605491E-4</v>
      </c>
      <c r="CR54" s="21">
        <f t="shared" si="38"/>
        <v>1.4141005145095899E-4</v>
      </c>
      <c r="CS54" s="21">
        <f t="shared" si="38"/>
        <v>1.2855459222814453E-4</v>
      </c>
      <c r="CT54" s="21">
        <f t="shared" si="38"/>
        <v>1.1686781111649502E-4</v>
      </c>
      <c r="CU54" s="21">
        <f t="shared" si="38"/>
        <v>1.062434646513591E-4</v>
      </c>
      <c r="CV54" s="21">
        <f t="shared" si="38"/>
        <v>9.6584967864871916E-5</v>
      </c>
      <c r="CW54" s="21">
        <f t="shared" si="38"/>
        <v>8.7804516240792642E-5</v>
      </c>
      <c r="CX54" s="21">
        <f t="shared" si="35"/>
        <v>7.982228749162966E-5</v>
      </c>
      <c r="CY54" s="21">
        <f t="shared" si="35"/>
        <v>7.2565715901481509E-5</v>
      </c>
      <c r="CZ54" s="21">
        <f t="shared" si="35"/>
        <v>6.5968832637710464E-5</v>
      </c>
      <c r="DA54" s="21">
        <f t="shared" si="35"/>
        <v>5.997166603428223E-5</v>
      </c>
      <c r="DB54" s="21">
        <f t="shared" si="35"/>
        <v>5.4519696394802018E-5</v>
      </c>
      <c r="DC54" s="21">
        <f t="shared" si="35"/>
        <v>4.9563360358910924E-5</v>
      </c>
      <c r="DD54" s="21">
        <f t="shared" si="35"/>
        <v>4.5057600326282662E-5</v>
      </c>
    </row>
    <row r="55" spans="2:108">
      <c r="B55" s="22">
        <f t="shared" si="9"/>
        <v>64</v>
      </c>
      <c r="C55" s="21">
        <f t="shared" si="20"/>
        <v>1</v>
      </c>
      <c r="D55" s="21">
        <f t="shared" si="33"/>
        <v>0.90909090909090906</v>
      </c>
      <c r="E55" s="21">
        <f t="shared" si="33"/>
        <v>0.82644628099173545</v>
      </c>
      <c r="F55" s="21">
        <f t="shared" si="33"/>
        <v>0.75131480090157754</v>
      </c>
      <c r="G55" s="21">
        <f t="shared" si="33"/>
        <v>0.68301345536507052</v>
      </c>
      <c r="H55" s="21">
        <f t="shared" si="33"/>
        <v>0.62092132305915493</v>
      </c>
      <c r="I55" s="21">
        <f t="shared" si="33"/>
        <v>0.56447393005377722</v>
      </c>
      <c r="J55" s="21">
        <f t="shared" si="33"/>
        <v>0.51315811823070645</v>
      </c>
      <c r="K55" s="21">
        <f t="shared" si="33"/>
        <v>0.46650738020973315</v>
      </c>
      <c r="L55" s="21">
        <f t="shared" si="33"/>
        <v>0.42409761837248466</v>
      </c>
      <c r="M55" s="21">
        <f t="shared" si="33"/>
        <v>0.38554328942953148</v>
      </c>
      <c r="N55" s="21">
        <f t="shared" si="33"/>
        <v>0.3504938994813922</v>
      </c>
      <c r="O55" s="21">
        <f t="shared" si="33"/>
        <v>0.31863081771035656</v>
      </c>
      <c r="P55" s="21">
        <f t="shared" si="33"/>
        <v>0.28966437973668779</v>
      </c>
      <c r="Q55" s="21">
        <f t="shared" si="33"/>
        <v>0.26333125430607973</v>
      </c>
      <c r="R55" s="21">
        <f t="shared" si="33"/>
        <v>0.23939204936916339</v>
      </c>
      <c r="S55" s="21">
        <f t="shared" si="33"/>
        <v>0.21762913579014853</v>
      </c>
      <c r="T55" s="21">
        <f t="shared" si="32"/>
        <v>0.19784466890013502</v>
      </c>
      <c r="U55" s="21">
        <f t="shared" si="32"/>
        <v>0.17985878990921364</v>
      </c>
      <c r="V55" s="21">
        <f t="shared" si="32"/>
        <v>0.16350799082655781</v>
      </c>
      <c r="W55" s="21">
        <f t="shared" si="32"/>
        <v>0.14864362802414349</v>
      </c>
      <c r="X55" s="21">
        <f t="shared" si="32"/>
        <v>0.13513057093103953</v>
      </c>
      <c r="Y55" s="21">
        <f t="shared" si="32"/>
        <v>0.12284597357367227</v>
      </c>
      <c r="Z55" s="21">
        <f t="shared" si="32"/>
        <v>0.11167815779424752</v>
      </c>
      <c r="AA55" s="21">
        <f t="shared" si="32"/>
        <v>0.10152559799477048</v>
      </c>
      <c r="AB55" s="21">
        <f t="shared" si="32"/>
        <v>9.2295998177064048E-2</v>
      </c>
      <c r="AC55" s="21">
        <f t="shared" si="32"/>
        <v>8.3905452888240042E-2</v>
      </c>
      <c r="AD55" s="21">
        <f t="shared" si="32"/>
        <v>7.6277684443854576E-2</v>
      </c>
      <c r="AE55" s="21">
        <f t="shared" si="32"/>
        <v>6.9343349494413245E-2</v>
      </c>
      <c r="AF55" s="21">
        <f t="shared" si="32"/>
        <v>6.3039408631284766E-2</v>
      </c>
      <c r="AG55" s="21">
        <f t="shared" si="32"/>
        <v>5.7308553301167964E-2</v>
      </c>
      <c r="AH55" s="21">
        <f t="shared" si="32"/>
        <v>5.2098684819243603E-2</v>
      </c>
      <c r="AI55" s="21">
        <f t="shared" si="29"/>
        <v>4.7362440744766907E-2</v>
      </c>
      <c r="AJ55" s="21">
        <f t="shared" si="29"/>
        <v>4.3056764313424457E-2</v>
      </c>
      <c r="AK55" s="21">
        <f t="shared" si="29"/>
        <v>3.9142513012204054E-2</v>
      </c>
      <c r="AL55" s="21">
        <f t="shared" si="29"/>
        <v>3.5584102738367311E-2</v>
      </c>
      <c r="AM55" s="21">
        <f t="shared" si="29"/>
        <v>3.2349184307606652E-2</v>
      </c>
      <c r="AN55" s="21">
        <f t="shared" si="27"/>
        <v>2.94083493705515E-2</v>
      </c>
      <c r="AO55" s="21">
        <f t="shared" si="27"/>
        <v>2.6734863064137721E-2</v>
      </c>
      <c r="AP55" s="21">
        <f t="shared" si="27"/>
        <v>2.4304420967397926E-2</v>
      </c>
      <c r="AQ55" s="21">
        <f t="shared" si="27"/>
        <v>2.2094928152179935E-2</v>
      </c>
      <c r="AR55" s="21">
        <f t="shared" si="27"/>
        <v>2.0086298320163575E-2</v>
      </c>
      <c r="AS55" s="21">
        <f t="shared" si="27"/>
        <v>1.8260271200148705E-2</v>
      </c>
      <c r="AT55" s="21">
        <f t="shared" si="27"/>
        <v>1.6600246545589729E-2</v>
      </c>
      <c r="AU55" s="21">
        <f t="shared" si="27"/>
        <v>1.5091133223263388E-2</v>
      </c>
      <c r="AV55" s="21">
        <f t="shared" si="28"/>
        <v>1.3719212021148534E-2</v>
      </c>
      <c r="AW55" s="21">
        <f t="shared" si="28"/>
        <v>1.2472010928316847E-2</v>
      </c>
      <c r="AX55" s="21">
        <f t="shared" si="28"/>
        <v>1.1338191753015316E-2</v>
      </c>
      <c r="AY55" s="21">
        <f t="shared" si="39"/>
        <v>1.0307447048195742E-2</v>
      </c>
      <c r="AZ55" s="21">
        <f t="shared" si="39"/>
        <v>9.3704064074506734E-3</v>
      </c>
      <c r="BA55" s="21">
        <f t="shared" si="39"/>
        <v>8.5185512795006111E-3</v>
      </c>
      <c r="BB55" s="21">
        <f t="shared" si="39"/>
        <v>7.744137526818737E-3</v>
      </c>
      <c r="BC55" s="21">
        <f t="shared" si="39"/>
        <v>7.0401250243806697E-3</v>
      </c>
      <c r="BD55" s="21">
        <f t="shared" si="39"/>
        <v>6.4001136585278805E-3</v>
      </c>
      <c r="BE55" s="21">
        <f t="shared" si="39"/>
        <v>5.8182851441162548E-3</v>
      </c>
      <c r="BF55" s="21">
        <f t="shared" si="39"/>
        <v>5.2893501310147762E-3</v>
      </c>
      <c r="BG55" s="21">
        <f t="shared" si="39"/>
        <v>4.808500119104343E-3</v>
      </c>
      <c r="BH55" s="21">
        <f t="shared" si="39"/>
        <v>4.3713637446403109E-3</v>
      </c>
      <c r="BI55" s="21">
        <f t="shared" si="39"/>
        <v>3.9739670405821012E-3</v>
      </c>
      <c r="BJ55" s="21">
        <f t="shared" si="39"/>
        <v>3.6126973096200906E-3</v>
      </c>
      <c r="BK55" s="21">
        <f t="shared" si="39"/>
        <v>3.2842702814728101E-3</v>
      </c>
      <c r="BL55" s="21">
        <f t="shared" si="39"/>
        <v>2.9857002558843723E-3</v>
      </c>
      <c r="BM55" s="21">
        <f t="shared" si="39"/>
        <v>2.7142729598948834E-3</v>
      </c>
      <c r="BN55" s="21">
        <f t="shared" si="39"/>
        <v>2.4675208726317125E-3</v>
      </c>
      <c r="BO55" s="21">
        <f t="shared" si="36"/>
        <v>2.2432007933015567E-3</v>
      </c>
      <c r="BP55" s="21">
        <f t="shared" si="36"/>
        <v>2.0392734484559606E-3</v>
      </c>
      <c r="BQ55" s="21">
        <f t="shared" si="36"/>
        <v>1.8538849531417822E-3</v>
      </c>
      <c r="BR55" s="21">
        <f t="shared" si="36"/>
        <v>1.6853499574016198E-3</v>
      </c>
      <c r="BS55" s="21">
        <f t="shared" si="36"/>
        <v>1.5321363249105634E-3</v>
      </c>
      <c r="BT55" s="21">
        <f t="shared" si="36"/>
        <v>1.3928512044641486E-3</v>
      </c>
      <c r="BU55" s="21">
        <f t="shared" si="36"/>
        <v>1.2662283676946804E-3</v>
      </c>
      <c r="BV55" s="21">
        <f t="shared" si="36"/>
        <v>1.1511166979042548E-3</v>
      </c>
      <c r="BW55" s="21">
        <f t="shared" si="36"/>
        <v>1.0464697253675043E-3</v>
      </c>
      <c r="BX55" s="21">
        <f t="shared" si="36"/>
        <v>9.513361139704584E-4</v>
      </c>
      <c r="BY55" s="21">
        <f t="shared" si="36"/>
        <v>8.648510127004167E-4</v>
      </c>
      <c r="BZ55" s="21">
        <f t="shared" si="36"/>
        <v>7.8622819336401516E-4</v>
      </c>
      <c r="CA55" s="21">
        <f t="shared" si="36"/>
        <v>7.1475290305819553E-4</v>
      </c>
      <c r="CB55" s="21">
        <f t="shared" si="36"/>
        <v>6.4977536641654132E-4</v>
      </c>
      <c r="CC55" s="21">
        <f t="shared" si="40"/>
        <v>5.9070487856049199E-4</v>
      </c>
      <c r="CD55" s="21">
        <f t="shared" si="40"/>
        <v>5.3700443505499279E-4</v>
      </c>
      <c r="CE55" s="21">
        <f t="shared" si="40"/>
        <v>4.8818585004999342E-4</v>
      </c>
      <c r="CF55" s="21">
        <f t="shared" si="40"/>
        <v>4.4380531822726677E-4</v>
      </c>
      <c r="CG55" s="21">
        <f t="shared" si="40"/>
        <v>4.0345938020660611E-4</v>
      </c>
      <c r="CH55" s="21">
        <f t="shared" si="38"/>
        <v>3.6678125473327814E-4</v>
      </c>
      <c r="CI55" s="21">
        <f t="shared" si="38"/>
        <v>3.3343750430298019E-4</v>
      </c>
      <c r="CJ55" s="21">
        <f t="shared" si="38"/>
        <v>3.0312500391180015E-4</v>
      </c>
      <c r="CK55" s="21">
        <f t="shared" si="38"/>
        <v>2.7556818537436372E-4</v>
      </c>
      <c r="CL55" s="21">
        <f t="shared" si="38"/>
        <v>2.5051653215851246E-4</v>
      </c>
      <c r="CM55" s="21">
        <f t="shared" si="38"/>
        <v>2.2774230196228408E-4</v>
      </c>
      <c r="CN55" s="21">
        <f t="shared" si="38"/>
        <v>2.0703845632934911E-4</v>
      </c>
      <c r="CO55" s="21">
        <f t="shared" si="38"/>
        <v>1.8821677848122645E-4</v>
      </c>
      <c r="CP55" s="21">
        <f t="shared" si="38"/>
        <v>1.711061622556604E-4</v>
      </c>
      <c r="CQ55" s="21">
        <f t="shared" si="38"/>
        <v>1.5555105659605491E-4</v>
      </c>
      <c r="CR55" s="21">
        <f t="shared" si="38"/>
        <v>1.4141005145095899E-4</v>
      </c>
      <c r="CS55" s="21">
        <f t="shared" si="38"/>
        <v>1.2855459222814453E-4</v>
      </c>
      <c r="CT55" s="21">
        <f t="shared" si="38"/>
        <v>1.1686781111649502E-4</v>
      </c>
      <c r="CU55" s="21">
        <f t="shared" si="38"/>
        <v>1.062434646513591E-4</v>
      </c>
      <c r="CV55" s="21">
        <f t="shared" si="38"/>
        <v>9.6584967864871916E-5</v>
      </c>
      <c r="CW55" s="21">
        <f t="shared" si="38"/>
        <v>8.7804516240792642E-5</v>
      </c>
      <c r="CX55" s="21">
        <f t="shared" si="35"/>
        <v>7.982228749162966E-5</v>
      </c>
      <c r="CY55" s="21">
        <f t="shared" si="35"/>
        <v>7.2565715901481509E-5</v>
      </c>
      <c r="CZ55" s="21">
        <f t="shared" si="35"/>
        <v>6.5968832637710464E-5</v>
      </c>
      <c r="DA55" s="21">
        <f t="shared" si="35"/>
        <v>5.997166603428223E-5</v>
      </c>
      <c r="DB55" s="21">
        <f t="shared" si="35"/>
        <v>5.4519696394802018E-5</v>
      </c>
      <c r="DC55" s="21">
        <f t="shared" si="35"/>
        <v>4.9563360358910924E-5</v>
      </c>
      <c r="DD55" s="21">
        <f t="shared" si="35"/>
        <v>4.5057600326282662E-5</v>
      </c>
    </row>
    <row r="56" spans="2:108">
      <c r="B56" s="22">
        <f t="shared" si="9"/>
        <v>65</v>
      </c>
      <c r="C56" s="21">
        <f t="shared" si="20"/>
        <v>1</v>
      </c>
      <c r="D56" s="21">
        <f t="shared" si="33"/>
        <v>0.90909090909090906</v>
      </c>
      <c r="E56" s="21">
        <f t="shared" si="33"/>
        <v>0.82644628099173545</v>
      </c>
      <c r="F56" s="21">
        <f t="shared" si="33"/>
        <v>0.75131480090157754</v>
      </c>
      <c r="G56" s="21">
        <f t="shared" si="33"/>
        <v>0.68301345536507052</v>
      </c>
      <c r="H56" s="21">
        <f t="shared" si="33"/>
        <v>0.62092132305915493</v>
      </c>
      <c r="I56" s="21">
        <f t="shared" si="33"/>
        <v>0.56447393005377722</v>
      </c>
      <c r="J56" s="21">
        <f t="shared" si="33"/>
        <v>0.51315811823070645</v>
      </c>
      <c r="K56" s="21">
        <f t="shared" si="33"/>
        <v>0.46650738020973315</v>
      </c>
      <c r="L56" s="21">
        <f t="shared" si="33"/>
        <v>0.42409761837248466</v>
      </c>
      <c r="M56" s="21">
        <f t="shared" si="33"/>
        <v>0.38554328942953148</v>
      </c>
      <c r="N56" s="21">
        <f t="shared" si="33"/>
        <v>0.3504938994813922</v>
      </c>
      <c r="O56" s="21">
        <f t="shared" si="33"/>
        <v>0.31863081771035656</v>
      </c>
      <c r="P56" s="21">
        <f t="shared" si="33"/>
        <v>0.28966437973668779</v>
      </c>
      <c r="Q56" s="21">
        <f t="shared" si="33"/>
        <v>0.26333125430607973</v>
      </c>
      <c r="R56" s="21">
        <f t="shared" si="33"/>
        <v>0.23939204936916339</v>
      </c>
      <c r="S56" s="21">
        <f t="shared" si="33"/>
        <v>0.21762913579014853</v>
      </c>
      <c r="T56" s="21">
        <f t="shared" si="32"/>
        <v>0.19784466890013502</v>
      </c>
      <c r="U56" s="21">
        <f t="shared" si="32"/>
        <v>0.17985878990921364</v>
      </c>
      <c r="V56" s="21">
        <f t="shared" si="32"/>
        <v>0.16350799082655781</v>
      </c>
      <c r="W56" s="21">
        <f t="shared" si="32"/>
        <v>0.14864362802414349</v>
      </c>
      <c r="X56" s="21">
        <f t="shared" si="32"/>
        <v>0.13513057093103953</v>
      </c>
      <c r="Y56" s="21">
        <f t="shared" si="32"/>
        <v>0.12284597357367227</v>
      </c>
      <c r="Z56" s="21">
        <f t="shared" si="32"/>
        <v>0.11167815779424752</v>
      </c>
      <c r="AA56" s="21">
        <f t="shared" si="32"/>
        <v>0.10152559799477048</v>
      </c>
      <c r="AB56" s="21">
        <f t="shared" si="32"/>
        <v>9.2295998177064048E-2</v>
      </c>
      <c r="AC56" s="21">
        <f t="shared" si="32"/>
        <v>8.3905452888240042E-2</v>
      </c>
      <c r="AD56" s="21">
        <f t="shared" si="32"/>
        <v>7.6277684443854576E-2</v>
      </c>
      <c r="AE56" s="21">
        <f t="shared" si="32"/>
        <v>6.9343349494413245E-2</v>
      </c>
      <c r="AF56" s="21">
        <f t="shared" si="32"/>
        <v>6.3039408631284766E-2</v>
      </c>
      <c r="AG56" s="21">
        <f t="shared" si="32"/>
        <v>5.7308553301167964E-2</v>
      </c>
      <c r="AH56" s="21">
        <f t="shared" si="32"/>
        <v>5.2098684819243603E-2</v>
      </c>
      <c r="AI56" s="21">
        <f t="shared" si="29"/>
        <v>4.7362440744766907E-2</v>
      </c>
      <c r="AJ56" s="21">
        <f t="shared" si="29"/>
        <v>4.3056764313424457E-2</v>
      </c>
      <c r="AK56" s="21">
        <f t="shared" si="29"/>
        <v>3.9142513012204054E-2</v>
      </c>
      <c r="AL56" s="21">
        <f t="shared" si="29"/>
        <v>3.5584102738367311E-2</v>
      </c>
      <c r="AM56" s="21">
        <f t="shared" si="29"/>
        <v>3.2349184307606652E-2</v>
      </c>
      <c r="AN56" s="21">
        <f t="shared" si="27"/>
        <v>2.94083493705515E-2</v>
      </c>
      <c r="AO56" s="21">
        <f t="shared" si="27"/>
        <v>2.6734863064137721E-2</v>
      </c>
      <c r="AP56" s="21">
        <f t="shared" si="27"/>
        <v>2.4304420967397926E-2</v>
      </c>
      <c r="AQ56" s="21">
        <f t="shared" si="27"/>
        <v>2.2094928152179935E-2</v>
      </c>
      <c r="AR56" s="21">
        <f t="shared" si="27"/>
        <v>2.0086298320163575E-2</v>
      </c>
      <c r="AS56" s="21">
        <f t="shared" si="27"/>
        <v>1.8260271200148705E-2</v>
      </c>
      <c r="AT56" s="21">
        <f t="shared" si="27"/>
        <v>1.6600246545589729E-2</v>
      </c>
      <c r="AU56" s="21">
        <f t="shared" si="27"/>
        <v>1.5091133223263388E-2</v>
      </c>
      <c r="AV56" s="21">
        <f t="shared" si="28"/>
        <v>1.3719212021148534E-2</v>
      </c>
      <c r="AW56" s="21">
        <f t="shared" si="28"/>
        <v>1.2472010928316847E-2</v>
      </c>
      <c r="AX56" s="21">
        <f t="shared" si="28"/>
        <v>1.1338191753015316E-2</v>
      </c>
      <c r="AY56" s="21">
        <f t="shared" si="39"/>
        <v>1.0307447048195742E-2</v>
      </c>
      <c r="AZ56" s="21">
        <f t="shared" si="39"/>
        <v>9.3704064074506734E-3</v>
      </c>
      <c r="BA56" s="21">
        <f t="shared" si="39"/>
        <v>8.5185512795006111E-3</v>
      </c>
      <c r="BB56" s="21">
        <f t="shared" si="39"/>
        <v>7.744137526818737E-3</v>
      </c>
      <c r="BC56" s="21">
        <f t="shared" si="39"/>
        <v>7.0401250243806697E-3</v>
      </c>
      <c r="BD56" s="21">
        <f t="shared" si="39"/>
        <v>6.4001136585278805E-3</v>
      </c>
      <c r="BE56" s="21">
        <f t="shared" si="39"/>
        <v>5.8182851441162548E-3</v>
      </c>
      <c r="BF56" s="21">
        <f t="shared" si="39"/>
        <v>5.2893501310147762E-3</v>
      </c>
      <c r="BG56" s="21">
        <f t="shared" si="39"/>
        <v>4.808500119104343E-3</v>
      </c>
      <c r="BH56" s="21">
        <f t="shared" si="39"/>
        <v>4.3713637446403109E-3</v>
      </c>
      <c r="BI56" s="21">
        <f t="shared" si="39"/>
        <v>3.9739670405821012E-3</v>
      </c>
      <c r="BJ56" s="21">
        <f t="shared" si="39"/>
        <v>3.6126973096200906E-3</v>
      </c>
      <c r="BK56" s="21">
        <f t="shared" si="39"/>
        <v>3.2842702814728101E-3</v>
      </c>
      <c r="BL56" s="21">
        <f t="shared" si="39"/>
        <v>2.9857002558843723E-3</v>
      </c>
      <c r="BM56" s="21">
        <f t="shared" si="39"/>
        <v>2.7142729598948834E-3</v>
      </c>
      <c r="BN56" s="21">
        <f t="shared" si="39"/>
        <v>2.4675208726317125E-3</v>
      </c>
      <c r="BO56" s="21">
        <f t="shared" si="36"/>
        <v>2.2432007933015567E-3</v>
      </c>
      <c r="BP56" s="21">
        <f t="shared" si="36"/>
        <v>2.0392734484559606E-3</v>
      </c>
      <c r="BQ56" s="21">
        <f t="shared" si="36"/>
        <v>1.8538849531417822E-3</v>
      </c>
      <c r="BR56" s="21">
        <f t="shared" si="36"/>
        <v>1.6853499574016198E-3</v>
      </c>
      <c r="BS56" s="21">
        <f t="shared" si="36"/>
        <v>1.5321363249105634E-3</v>
      </c>
      <c r="BT56" s="21">
        <f t="shared" si="36"/>
        <v>1.3928512044641486E-3</v>
      </c>
      <c r="BU56" s="21">
        <f t="shared" si="36"/>
        <v>1.2662283676946804E-3</v>
      </c>
      <c r="BV56" s="21">
        <f t="shared" si="36"/>
        <v>1.1511166979042548E-3</v>
      </c>
      <c r="BW56" s="21">
        <f t="shared" si="36"/>
        <v>1.0464697253675043E-3</v>
      </c>
      <c r="BX56" s="21">
        <f t="shared" si="36"/>
        <v>9.513361139704584E-4</v>
      </c>
      <c r="BY56" s="21">
        <f t="shared" si="36"/>
        <v>8.648510127004167E-4</v>
      </c>
      <c r="BZ56" s="21">
        <f t="shared" si="36"/>
        <v>7.8622819336401516E-4</v>
      </c>
      <c r="CA56" s="21">
        <f t="shared" si="36"/>
        <v>7.1475290305819553E-4</v>
      </c>
      <c r="CB56" s="21">
        <f t="shared" si="36"/>
        <v>6.4977536641654132E-4</v>
      </c>
      <c r="CC56" s="21">
        <f t="shared" ref="CC56:CG64" si="41">(1+$B$2)^(-CC$3)</f>
        <v>5.9070487856049199E-4</v>
      </c>
      <c r="CD56" s="21">
        <f t="shared" si="41"/>
        <v>5.3700443505499279E-4</v>
      </c>
      <c r="CE56" s="21">
        <f t="shared" si="41"/>
        <v>4.8818585004999342E-4</v>
      </c>
      <c r="CF56" s="21">
        <f t="shared" si="41"/>
        <v>4.4380531822726677E-4</v>
      </c>
      <c r="CG56" s="21">
        <f t="shared" si="41"/>
        <v>4.0345938020660611E-4</v>
      </c>
      <c r="CH56" s="21">
        <f t="shared" si="38"/>
        <v>3.6678125473327814E-4</v>
      </c>
      <c r="CI56" s="21">
        <f t="shared" si="38"/>
        <v>3.3343750430298019E-4</v>
      </c>
      <c r="CJ56" s="21">
        <f t="shared" si="38"/>
        <v>3.0312500391180015E-4</v>
      </c>
      <c r="CK56" s="21">
        <f t="shared" si="38"/>
        <v>2.7556818537436372E-4</v>
      </c>
      <c r="CL56" s="21">
        <f t="shared" si="38"/>
        <v>2.5051653215851246E-4</v>
      </c>
      <c r="CM56" s="21">
        <f t="shared" si="38"/>
        <v>2.2774230196228408E-4</v>
      </c>
      <c r="CN56" s="21">
        <f t="shared" si="38"/>
        <v>2.0703845632934911E-4</v>
      </c>
      <c r="CO56" s="21">
        <f t="shared" si="38"/>
        <v>1.8821677848122645E-4</v>
      </c>
      <c r="CP56" s="21">
        <f t="shared" si="38"/>
        <v>1.711061622556604E-4</v>
      </c>
      <c r="CQ56" s="21">
        <f t="shared" si="38"/>
        <v>1.5555105659605491E-4</v>
      </c>
      <c r="CR56" s="21">
        <f t="shared" si="38"/>
        <v>1.4141005145095899E-4</v>
      </c>
      <c r="CS56" s="21">
        <f t="shared" si="38"/>
        <v>1.2855459222814453E-4</v>
      </c>
      <c r="CT56" s="21">
        <f t="shared" si="38"/>
        <v>1.1686781111649502E-4</v>
      </c>
      <c r="CU56" s="21">
        <f t="shared" si="38"/>
        <v>1.062434646513591E-4</v>
      </c>
      <c r="CV56" s="21">
        <f t="shared" si="38"/>
        <v>9.6584967864871916E-5</v>
      </c>
      <c r="CW56" s="21">
        <f t="shared" si="38"/>
        <v>8.7804516240792642E-5</v>
      </c>
      <c r="CX56" s="21">
        <f t="shared" si="35"/>
        <v>7.982228749162966E-5</v>
      </c>
      <c r="CY56" s="21">
        <f t="shared" si="35"/>
        <v>7.2565715901481509E-5</v>
      </c>
      <c r="CZ56" s="21">
        <f t="shared" si="35"/>
        <v>6.5968832637710464E-5</v>
      </c>
      <c r="DA56" s="21">
        <f t="shared" si="35"/>
        <v>5.997166603428223E-5</v>
      </c>
      <c r="DB56" s="21">
        <f t="shared" si="35"/>
        <v>5.4519696394802018E-5</v>
      </c>
      <c r="DC56" s="21">
        <f t="shared" si="35"/>
        <v>4.9563360358910924E-5</v>
      </c>
      <c r="DD56" s="21">
        <f t="shared" si="35"/>
        <v>4.5057600326282662E-5</v>
      </c>
    </row>
    <row r="57" spans="2:108">
      <c r="B57" s="22">
        <f t="shared" si="9"/>
        <v>66</v>
      </c>
      <c r="C57" s="21">
        <f t="shared" si="20"/>
        <v>1</v>
      </c>
      <c r="D57" s="21">
        <f t="shared" si="33"/>
        <v>0.90909090909090906</v>
      </c>
      <c r="E57" s="21">
        <f t="shared" si="33"/>
        <v>0.82644628099173545</v>
      </c>
      <c r="F57" s="21">
        <f t="shared" si="33"/>
        <v>0.75131480090157754</v>
      </c>
      <c r="G57" s="21">
        <f t="shared" si="33"/>
        <v>0.68301345536507052</v>
      </c>
      <c r="H57" s="21">
        <f t="shared" si="33"/>
        <v>0.62092132305915493</v>
      </c>
      <c r="I57" s="21">
        <f t="shared" si="33"/>
        <v>0.56447393005377722</v>
      </c>
      <c r="J57" s="21">
        <f t="shared" si="33"/>
        <v>0.51315811823070645</v>
      </c>
      <c r="K57" s="21">
        <f t="shared" si="33"/>
        <v>0.46650738020973315</v>
      </c>
      <c r="L57" s="21">
        <f t="shared" si="33"/>
        <v>0.42409761837248466</v>
      </c>
      <c r="M57" s="21">
        <f t="shared" si="33"/>
        <v>0.38554328942953148</v>
      </c>
      <c r="N57" s="21">
        <f t="shared" si="33"/>
        <v>0.3504938994813922</v>
      </c>
      <c r="O57" s="21">
        <f t="shared" si="33"/>
        <v>0.31863081771035656</v>
      </c>
      <c r="P57" s="21">
        <f t="shared" si="33"/>
        <v>0.28966437973668779</v>
      </c>
      <c r="Q57" s="21">
        <f t="shared" si="33"/>
        <v>0.26333125430607973</v>
      </c>
      <c r="R57" s="21">
        <f t="shared" si="33"/>
        <v>0.23939204936916339</v>
      </c>
      <c r="S57" s="21">
        <f t="shared" si="33"/>
        <v>0.21762913579014853</v>
      </c>
      <c r="T57" s="21">
        <f t="shared" si="32"/>
        <v>0.19784466890013502</v>
      </c>
      <c r="U57" s="21">
        <f t="shared" si="32"/>
        <v>0.17985878990921364</v>
      </c>
      <c r="V57" s="21">
        <f t="shared" si="32"/>
        <v>0.16350799082655781</v>
      </c>
      <c r="W57" s="21">
        <f t="shared" si="32"/>
        <v>0.14864362802414349</v>
      </c>
      <c r="X57" s="21">
        <f t="shared" si="32"/>
        <v>0.13513057093103953</v>
      </c>
      <c r="Y57" s="21">
        <f t="shared" si="32"/>
        <v>0.12284597357367227</v>
      </c>
      <c r="Z57" s="21">
        <f t="shared" si="32"/>
        <v>0.11167815779424752</v>
      </c>
      <c r="AA57" s="21">
        <f t="shared" si="32"/>
        <v>0.10152559799477048</v>
      </c>
      <c r="AB57" s="21">
        <f t="shared" si="32"/>
        <v>9.2295998177064048E-2</v>
      </c>
      <c r="AC57" s="21">
        <f t="shared" si="32"/>
        <v>8.3905452888240042E-2</v>
      </c>
      <c r="AD57" s="21">
        <f t="shared" si="32"/>
        <v>7.6277684443854576E-2</v>
      </c>
      <c r="AE57" s="21">
        <f t="shared" si="32"/>
        <v>6.9343349494413245E-2</v>
      </c>
      <c r="AF57" s="21">
        <f t="shared" si="32"/>
        <v>6.3039408631284766E-2</v>
      </c>
      <c r="AG57" s="21">
        <f t="shared" si="32"/>
        <v>5.7308553301167964E-2</v>
      </c>
      <c r="AH57" s="21">
        <f t="shared" si="32"/>
        <v>5.2098684819243603E-2</v>
      </c>
      <c r="AI57" s="21">
        <f t="shared" si="29"/>
        <v>4.7362440744766907E-2</v>
      </c>
      <c r="AJ57" s="21">
        <f t="shared" si="29"/>
        <v>4.3056764313424457E-2</v>
      </c>
      <c r="AK57" s="21">
        <f t="shared" si="29"/>
        <v>3.9142513012204054E-2</v>
      </c>
      <c r="AL57" s="21">
        <f t="shared" si="29"/>
        <v>3.5584102738367311E-2</v>
      </c>
      <c r="AM57" s="21">
        <f t="shared" si="29"/>
        <v>3.2349184307606652E-2</v>
      </c>
      <c r="AN57" s="21">
        <f t="shared" si="27"/>
        <v>2.94083493705515E-2</v>
      </c>
      <c r="AO57" s="21">
        <f t="shared" si="27"/>
        <v>2.6734863064137721E-2</v>
      </c>
      <c r="AP57" s="21">
        <f t="shared" si="27"/>
        <v>2.4304420967397926E-2</v>
      </c>
      <c r="AQ57" s="21">
        <f t="shared" si="27"/>
        <v>2.2094928152179935E-2</v>
      </c>
      <c r="AR57" s="21">
        <f t="shared" si="27"/>
        <v>2.0086298320163575E-2</v>
      </c>
      <c r="AS57" s="21">
        <f t="shared" si="27"/>
        <v>1.8260271200148705E-2</v>
      </c>
      <c r="AT57" s="21">
        <f t="shared" si="27"/>
        <v>1.6600246545589729E-2</v>
      </c>
      <c r="AU57" s="21">
        <f t="shared" si="27"/>
        <v>1.5091133223263388E-2</v>
      </c>
      <c r="AV57" s="21">
        <f t="shared" si="28"/>
        <v>1.3719212021148534E-2</v>
      </c>
      <c r="AW57" s="21">
        <f t="shared" si="28"/>
        <v>1.2472010928316847E-2</v>
      </c>
      <c r="AX57" s="21">
        <f t="shared" si="28"/>
        <v>1.1338191753015316E-2</v>
      </c>
      <c r="AY57" s="21">
        <f t="shared" si="39"/>
        <v>1.0307447048195742E-2</v>
      </c>
      <c r="AZ57" s="21">
        <f t="shared" si="39"/>
        <v>9.3704064074506734E-3</v>
      </c>
      <c r="BA57" s="21">
        <f t="shared" si="39"/>
        <v>8.5185512795006111E-3</v>
      </c>
      <c r="BB57" s="21">
        <f t="shared" si="39"/>
        <v>7.744137526818737E-3</v>
      </c>
      <c r="BC57" s="21">
        <f t="shared" si="39"/>
        <v>7.0401250243806697E-3</v>
      </c>
      <c r="BD57" s="21">
        <f t="shared" si="39"/>
        <v>6.4001136585278805E-3</v>
      </c>
      <c r="BE57" s="21">
        <f t="shared" si="39"/>
        <v>5.8182851441162548E-3</v>
      </c>
      <c r="BF57" s="21">
        <f t="shared" si="39"/>
        <v>5.2893501310147762E-3</v>
      </c>
      <c r="BG57" s="21">
        <f t="shared" si="39"/>
        <v>4.808500119104343E-3</v>
      </c>
      <c r="BH57" s="21">
        <f t="shared" si="39"/>
        <v>4.3713637446403109E-3</v>
      </c>
      <c r="BI57" s="21">
        <f t="shared" si="39"/>
        <v>3.9739670405821012E-3</v>
      </c>
      <c r="BJ57" s="21">
        <f t="shared" si="39"/>
        <v>3.6126973096200906E-3</v>
      </c>
      <c r="BK57" s="21">
        <f t="shared" si="39"/>
        <v>3.2842702814728101E-3</v>
      </c>
      <c r="BL57" s="21">
        <f t="shared" si="39"/>
        <v>2.9857002558843723E-3</v>
      </c>
      <c r="BM57" s="21">
        <f t="shared" si="39"/>
        <v>2.7142729598948834E-3</v>
      </c>
      <c r="BN57" s="21">
        <f t="shared" si="39"/>
        <v>2.4675208726317125E-3</v>
      </c>
      <c r="BO57" s="21">
        <f t="shared" si="36"/>
        <v>2.2432007933015567E-3</v>
      </c>
      <c r="BP57" s="21">
        <f t="shared" si="36"/>
        <v>2.0392734484559606E-3</v>
      </c>
      <c r="BQ57" s="21">
        <f t="shared" si="36"/>
        <v>1.8538849531417822E-3</v>
      </c>
      <c r="BR57" s="21">
        <f t="shared" si="36"/>
        <v>1.6853499574016198E-3</v>
      </c>
      <c r="BS57" s="21">
        <f t="shared" si="36"/>
        <v>1.5321363249105634E-3</v>
      </c>
      <c r="BT57" s="21">
        <f t="shared" si="36"/>
        <v>1.3928512044641486E-3</v>
      </c>
      <c r="BU57" s="21">
        <f t="shared" si="36"/>
        <v>1.2662283676946804E-3</v>
      </c>
      <c r="BV57" s="21">
        <f t="shared" si="36"/>
        <v>1.1511166979042548E-3</v>
      </c>
      <c r="BW57" s="21">
        <f t="shared" si="36"/>
        <v>1.0464697253675043E-3</v>
      </c>
      <c r="BX57" s="21">
        <f t="shared" si="36"/>
        <v>9.513361139704584E-4</v>
      </c>
      <c r="BY57" s="21">
        <f t="shared" si="36"/>
        <v>8.648510127004167E-4</v>
      </c>
      <c r="BZ57" s="21">
        <f t="shared" si="36"/>
        <v>7.8622819336401516E-4</v>
      </c>
      <c r="CA57" s="21">
        <f t="shared" si="36"/>
        <v>7.1475290305819553E-4</v>
      </c>
      <c r="CB57" s="21">
        <f t="shared" si="36"/>
        <v>6.4977536641654132E-4</v>
      </c>
      <c r="CC57" s="21">
        <f t="shared" si="41"/>
        <v>5.9070487856049199E-4</v>
      </c>
      <c r="CD57" s="21">
        <f t="shared" si="41"/>
        <v>5.3700443505499279E-4</v>
      </c>
      <c r="CE57" s="21">
        <f t="shared" si="41"/>
        <v>4.8818585004999342E-4</v>
      </c>
      <c r="CF57" s="21">
        <f t="shared" si="41"/>
        <v>4.4380531822726677E-4</v>
      </c>
      <c r="CG57" s="21">
        <f t="shared" si="41"/>
        <v>4.0345938020660611E-4</v>
      </c>
      <c r="CH57" s="21">
        <f t="shared" si="38"/>
        <v>3.6678125473327814E-4</v>
      </c>
      <c r="CI57" s="21">
        <f t="shared" si="38"/>
        <v>3.3343750430298019E-4</v>
      </c>
      <c r="CJ57" s="21">
        <f t="shared" si="38"/>
        <v>3.0312500391180015E-4</v>
      </c>
      <c r="CK57" s="21">
        <f t="shared" si="38"/>
        <v>2.7556818537436372E-4</v>
      </c>
      <c r="CL57" s="21">
        <f t="shared" si="38"/>
        <v>2.5051653215851246E-4</v>
      </c>
      <c r="CM57" s="21">
        <f t="shared" si="38"/>
        <v>2.2774230196228408E-4</v>
      </c>
      <c r="CN57" s="21">
        <f t="shared" si="38"/>
        <v>2.0703845632934911E-4</v>
      </c>
      <c r="CO57" s="21">
        <f t="shared" si="38"/>
        <v>1.8821677848122645E-4</v>
      </c>
      <c r="CP57" s="21">
        <f t="shared" si="38"/>
        <v>1.711061622556604E-4</v>
      </c>
      <c r="CQ57" s="21">
        <f t="shared" si="38"/>
        <v>1.5555105659605491E-4</v>
      </c>
      <c r="CR57" s="21">
        <f t="shared" si="38"/>
        <v>1.4141005145095899E-4</v>
      </c>
      <c r="CS57" s="21">
        <f t="shared" si="38"/>
        <v>1.2855459222814453E-4</v>
      </c>
      <c r="CT57" s="21">
        <f t="shared" si="38"/>
        <v>1.1686781111649502E-4</v>
      </c>
      <c r="CU57" s="21">
        <f t="shared" si="38"/>
        <v>1.062434646513591E-4</v>
      </c>
      <c r="CV57" s="21">
        <f t="shared" si="38"/>
        <v>9.6584967864871916E-5</v>
      </c>
      <c r="CW57" s="21">
        <f t="shared" si="38"/>
        <v>8.7804516240792642E-5</v>
      </c>
      <c r="CX57" s="21">
        <f t="shared" si="35"/>
        <v>7.982228749162966E-5</v>
      </c>
      <c r="CY57" s="21">
        <f t="shared" si="35"/>
        <v>7.2565715901481509E-5</v>
      </c>
      <c r="CZ57" s="21">
        <f t="shared" si="35"/>
        <v>6.5968832637710464E-5</v>
      </c>
      <c r="DA57" s="21">
        <f t="shared" si="35"/>
        <v>5.997166603428223E-5</v>
      </c>
      <c r="DB57" s="21">
        <f t="shared" si="35"/>
        <v>5.4519696394802018E-5</v>
      </c>
      <c r="DC57" s="21">
        <f t="shared" si="35"/>
        <v>4.9563360358910924E-5</v>
      </c>
      <c r="DD57" s="21">
        <f t="shared" si="35"/>
        <v>4.5057600326282662E-5</v>
      </c>
    </row>
    <row r="58" spans="2:108">
      <c r="B58" s="22">
        <f t="shared" si="9"/>
        <v>67</v>
      </c>
      <c r="C58" s="21">
        <f t="shared" si="20"/>
        <v>1</v>
      </c>
      <c r="D58" s="21">
        <f t="shared" si="33"/>
        <v>0.90909090909090906</v>
      </c>
      <c r="E58" s="21">
        <f t="shared" si="33"/>
        <v>0.82644628099173545</v>
      </c>
      <c r="F58" s="21">
        <f t="shared" si="33"/>
        <v>0.75131480090157754</v>
      </c>
      <c r="G58" s="21">
        <f t="shared" si="33"/>
        <v>0.68301345536507052</v>
      </c>
      <c r="H58" s="21">
        <f t="shared" si="33"/>
        <v>0.62092132305915493</v>
      </c>
      <c r="I58" s="21">
        <f t="shared" si="33"/>
        <v>0.56447393005377722</v>
      </c>
      <c r="J58" s="21">
        <f t="shared" si="33"/>
        <v>0.51315811823070645</v>
      </c>
      <c r="K58" s="21">
        <f t="shared" si="33"/>
        <v>0.46650738020973315</v>
      </c>
      <c r="L58" s="21">
        <f t="shared" si="33"/>
        <v>0.42409761837248466</v>
      </c>
      <c r="M58" s="21">
        <f t="shared" si="33"/>
        <v>0.38554328942953148</v>
      </c>
      <c r="N58" s="21">
        <f t="shared" si="33"/>
        <v>0.3504938994813922</v>
      </c>
      <c r="O58" s="21">
        <f t="shared" si="33"/>
        <v>0.31863081771035656</v>
      </c>
      <c r="P58" s="21">
        <f t="shared" si="33"/>
        <v>0.28966437973668779</v>
      </c>
      <c r="Q58" s="21">
        <f t="shared" si="33"/>
        <v>0.26333125430607973</v>
      </c>
      <c r="R58" s="21">
        <f t="shared" si="33"/>
        <v>0.23939204936916339</v>
      </c>
      <c r="S58" s="21">
        <f t="shared" ref="S58:AH73" si="42">(1+$B$2)^(-S$3)</f>
        <v>0.21762913579014853</v>
      </c>
      <c r="T58" s="21">
        <f t="shared" si="42"/>
        <v>0.19784466890013502</v>
      </c>
      <c r="U58" s="21">
        <f t="shared" si="42"/>
        <v>0.17985878990921364</v>
      </c>
      <c r="V58" s="21">
        <f t="shared" si="42"/>
        <v>0.16350799082655781</v>
      </c>
      <c r="W58" s="21">
        <f t="shared" si="42"/>
        <v>0.14864362802414349</v>
      </c>
      <c r="X58" s="21">
        <f t="shared" si="42"/>
        <v>0.13513057093103953</v>
      </c>
      <c r="Y58" s="21">
        <f t="shared" si="42"/>
        <v>0.12284597357367227</v>
      </c>
      <c r="Z58" s="21">
        <f t="shared" si="42"/>
        <v>0.11167815779424752</v>
      </c>
      <c r="AA58" s="21">
        <f t="shared" si="42"/>
        <v>0.10152559799477048</v>
      </c>
      <c r="AB58" s="21">
        <f t="shared" si="42"/>
        <v>9.2295998177064048E-2</v>
      </c>
      <c r="AC58" s="21">
        <f t="shared" si="42"/>
        <v>8.3905452888240042E-2</v>
      </c>
      <c r="AD58" s="21">
        <f t="shared" si="42"/>
        <v>7.6277684443854576E-2</v>
      </c>
      <c r="AE58" s="21">
        <f t="shared" si="42"/>
        <v>6.9343349494413245E-2</v>
      </c>
      <c r="AF58" s="21">
        <f t="shared" si="42"/>
        <v>6.3039408631284766E-2</v>
      </c>
      <c r="AG58" s="21">
        <f t="shared" si="42"/>
        <v>5.7308553301167964E-2</v>
      </c>
      <c r="AH58" s="21">
        <f t="shared" si="42"/>
        <v>5.2098684819243603E-2</v>
      </c>
      <c r="AI58" s="21">
        <f t="shared" si="29"/>
        <v>4.7362440744766907E-2</v>
      </c>
      <c r="AJ58" s="21">
        <f t="shared" si="29"/>
        <v>4.3056764313424457E-2</v>
      </c>
      <c r="AK58" s="21">
        <f t="shared" si="29"/>
        <v>3.9142513012204054E-2</v>
      </c>
      <c r="AL58" s="21">
        <f t="shared" si="29"/>
        <v>3.5584102738367311E-2</v>
      </c>
      <c r="AM58" s="21">
        <f t="shared" si="29"/>
        <v>3.2349184307606652E-2</v>
      </c>
      <c r="AN58" s="21">
        <f t="shared" si="27"/>
        <v>2.94083493705515E-2</v>
      </c>
      <c r="AO58" s="21">
        <f t="shared" si="27"/>
        <v>2.6734863064137721E-2</v>
      </c>
      <c r="AP58" s="21">
        <f t="shared" si="27"/>
        <v>2.4304420967397926E-2</v>
      </c>
      <c r="AQ58" s="21">
        <f t="shared" si="27"/>
        <v>2.2094928152179935E-2</v>
      </c>
      <c r="AR58" s="21">
        <f t="shared" si="27"/>
        <v>2.0086298320163575E-2</v>
      </c>
      <c r="AS58" s="21">
        <f t="shared" si="27"/>
        <v>1.8260271200148705E-2</v>
      </c>
      <c r="AT58" s="21">
        <f t="shared" si="27"/>
        <v>1.6600246545589729E-2</v>
      </c>
      <c r="AU58" s="21">
        <f t="shared" si="27"/>
        <v>1.5091133223263388E-2</v>
      </c>
      <c r="AV58" s="21">
        <f t="shared" si="28"/>
        <v>1.3719212021148534E-2</v>
      </c>
      <c r="AW58" s="21">
        <f t="shared" si="28"/>
        <v>1.2472010928316847E-2</v>
      </c>
      <c r="AX58" s="21">
        <f t="shared" si="28"/>
        <v>1.1338191753015316E-2</v>
      </c>
      <c r="AY58" s="21">
        <f t="shared" si="39"/>
        <v>1.0307447048195742E-2</v>
      </c>
      <c r="AZ58" s="21">
        <f t="shared" si="39"/>
        <v>9.3704064074506734E-3</v>
      </c>
      <c r="BA58" s="21">
        <f t="shared" si="39"/>
        <v>8.5185512795006111E-3</v>
      </c>
      <c r="BB58" s="21">
        <f t="shared" si="39"/>
        <v>7.744137526818737E-3</v>
      </c>
      <c r="BC58" s="21">
        <f t="shared" si="39"/>
        <v>7.0401250243806697E-3</v>
      </c>
      <c r="BD58" s="21">
        <f t="shared" si="39"/>
        <v>6.4001136585278805E-3</v>
      </c>
      <c r="BE58" s="21">
        <f t="shared" si="39"/>
        <v>5.8182851441162548E-3</v>
      </c>
      <c r="BF58" s="21">
        <f t="shared" si="39"/>
        <v>5.2893501310147762E-3</v>
      </c>
      <c r="BG58" s="21">
        <f t="shared" si="39"/>
        <v>4.808500119104343E-3</v>
      </c>
      <c r="BH58" s="21">
        <f t="shared" si="39"/>
        <v>4.3713637446403109E-3</v>
      </c>
      <c r="BI58" s="21">
        <f t="shared" si="39"/>
        <v>3.9739670405821012E-3</v>
      </c>
      <c r="BJ58" s="21">
        <f t="shared" si="39"/>
        <v>3.6126973096200906E-3</v>
      </c>
      <c r="BK58" s="21">
        <f t="shared" si="39"/>
        <v>3.2842702814728101E-3</v>
      </c>
      <c r="BL58" s="21">
        <f t="shared" si="39"/>
        <v>2.9857002558843723E-3</v>
      </c>
      <c r="BM58" s="21">
        <f t="shared" si="39"/>
        <v>2.7142729598948834E-3</v>
      </c>
      <c r="BN58" s="21">
        <f t="shared" si="39"/>
        <v>2.4675208726317125E-3</v>
      </c>
      <c r="BO58" s="21">
        <f t="shared" si="36"/>
        <v>2.2432007933015567E-3</v>
      </c>
      <c r="BP58" s="21">
        <f t="shared" si="36"/>
        <v>2.0392734484559606E-3</v>
      </c>
      <c r="BQ58" s="21">
        <f t="shared" si="36"/>
        <v>1.8538849531417822E-3</v>
      </c>
      <c r="BR58" s="21">
        <f t="shared" si="36"/>
        <v>1.6853499574016198E-3</v>
      </c>
      <c r="BS58" s="21">
        <f t="shared" si="36"/>
        <v>1.5321363249105634E-3</v>
      </c>
      <c r="BT58" s="21">
        <f t="shared" si="36"/>
        <v>1.3928512044641486E-3</v>
      </c>
      <c r="BU58" s="21">
        <f t="shared" si="36"/>
        <v>1.2662283676946804E-3</v>
      </c>
      <c r="BV58" s="21">
        <f t="shared" si="36"/>
        <v>1.1511166979042548E-3</v>
      </c>
      <c r="BW58" s="21">
        <f t="shared" si="36"/>
        <v>1.0464697253675043E-3</v>
      </c>
      <c r="BX58" s="21">
        <f t="shared" si="36"/>
        <v>9.513361139704584E-4</v>
      </c>
      <c r="BY58" s="21">
        <f t="shared" si="36"/>
        <v>8.648510127004167E-4</v>
      </c>
      <c r="BZ58" s="21">
        <f t="shared" si="36"/>
        <v>7.8622819336401516E-4</v>
      </c>
      <c r="CA58" s="21">
        <f t="shared" si="36"/>
        <v>7.1475290305819553E-4</v>
      </c>
      <c r="CB58" s="21">
        <f t="shared" si="36"/>
        <v>6.4977536641654132E-4</v>
      </c>
      <c r="CC58" s="21">
        <f t="shared" si="41"/>
        <v>5.9070487856049199E-4</v>
      </c>
      <c r="CD58" s="21">
        <f t="shared" si="41"/>
        <v>5.3700443505499279E-4</v>
      </c>
      <c r="CE58" s="21">
        <f t="shared" si="41"/>
        <v>4.8818585004999342E-4</v>
      </c>
      <c r="CF58" s="21">
        <f t="shared" si="41"/>
        <v>4.4380531822726677E-4</v>
      </c>
      <c r="CG58" s="21">
        <f t="shared" si="41"/>
        <v>4.0345938020660611E-4</v>
      </c>
      <c r="CH58" s="21">
        <f t="shared" si="38"/>
        <v>3.6678125473327814E-4</v>
      </c>
      <c r="CI58" s="21">
        <f t="shared" si="38"/>
        <v>3.3343750430298019E-4</v>
      </c>
      <c r="CJ58" s="21">
        <f t="shared" si="38"/>
        <v>3.0312500391180015E-4</v>
      </c>
      <c r="CK58" s="21">
        <f t="shared" si="38"/>
        <v>2.7556818537436372E-4</v>
      </c>
      <c r="CL58" s="21">
        <f t="shared" si="38"/>
        <v>2.5051653215851246E-4</v>
      </c>
      <c r="CM58" s="21">
        <f t="shared" si="38"/>
        <v>2.2774230196228408E-4</v>
      </c>
      <c r="CN58" s="21">
        <f t="shared" si="38"/>
        <v>2.0703845632934911E-4</v>
      </c>
      <c r="CO58" s="21">
        <f t="shared" si="38"/>
        <v>1.8821677848122645E-4</v>
      </c>
      <c r="CP58" s="21">
        <f t="shared" si="38"/>
        <v>1.711061622556604E-4</v>
      </c>
      <c r="CQ58" s="21">
        <f t="shared" si="38"/>
        <v>1.5555105659605491E-4</v>
      </c>
      <c r="CR58" s="21">
        <f t="shared" si="38"/>
        <v>1.4141005145095899E-4</v>
      </c>
      <c r="CS58" s="21">
        <f t="shared" si="38"/>
        <v>1.2855459222814453E-4</v>
      </c>
      <c r="CT58" s="21">
        <f t="shared" si="38"/>
        <v>1.1686781111649502E-4</v>
      </c>
      <c r="CU58" s="21">
        <f t="shared" si="38"/>
        <v>1.062434646513591E-4</v>
      </c>
      <c r="CV58" s="21">
        <f t="shared" si="38"/>
        <v>9.6584967864871916E-5</v>
      </c>
      <c r="CW58" s="21">
        <f t="shared" si="38"/>
        <v>8.7804516240792642E-5</v>
      </c>
      <c r="CX58" s="21">
        <f t="shared" si="35"/>
        <v>7.982228749162966E-5</v>
      </c>
      <c r="CY58" s="21">
        <f t="shared" si="35"/>
        <v>7.2565715901481509E-5</v>
      </c>
      <c r="CZ58" s="21">
        <f t="shared" si="35"/>
        <v>6.5968832637710464E-5</v>
      </c>
      <c r="DA58" s="21">
        <f t="shared" si="35"/>
        <v>5.997166603428223E-5</v>
      </c>
      <c r="DB58" s="21">
        <f t="shared" si="35"/>
        <v>5.4519696394802018E-5</v>
      </c>
      <c r="DC58" s="21">
        <f t="shared" si="35"/>
        <v>4.9563360358910924E-5</v>
      </c>
      <c r="DD58" s="21">
        <f t="shared" si="35"/>
        <v>4.5057600326282662E-5</v>
      </c>
    </row>
    <row r="59" spans="2:108">
      <c r="B59" s="22">
        <f t="shared" si="9"/>
        <v>68</v>
      </c>
      <c r="C59" s="21">
        <f t="shared" ref="C59:C90" si="43">(1+$B$2)^(-C$3)</f>
        <v>1</v>
      </c>
      <c r="D59" s="21">
        <f t="shared" ref="D59:S74" si="44">(1+$B$2)^(-D$3)</f>
        <v>0.90909090909090906</v>
      </c>
      <c r="E59" s="21">
        <f t="shared" si="44"/>
        <v>0.82644628099173545</v>
      </c>
      <c r="F59" s="21">
        <f t="shared" si="44"/>
        <v>0.75131480090157754</v>
      </c>
      <c r="G59" s="21">
        <f t="shared" si="44"/>
        <v>0.68301345536507052</v>
      </c>
      <c r="H59" s="21">
        <f t="shared" si="44"/>
        <v>0.62092132305915493</v>
      </c>
      <c r="I59" s="21">
        <f t="shared" si="44"/>
        <v>0.56447393005377722</v>
      </c>
      <c r="J59" s="21">
        <f t="shared" si="44"/>
        <v>0.51315811823070645</v>
      </c>
      <c r="K59" s="21">
        <f t="shared" si="44"/>
        <v>0.46650738020973315</v>
      </c>
      <c r="L59" s="21">
        <f t="shared" si="44"/>
        <v>0.42409761837248466</v>
      </c>
      <c r="M59" s="21">
        <f t="shared" si="44"/>
        <v>0.38554328942953148</v>
      </c>
      <c r="N59" s="21">
        <f t="shared" si="44"/>
        <v>0.3504938994813922</v>
      </c>
      <c r="O59" s="21">
        <f t="shared" si="44"/>
        <v>0.31863081771035656</v>
      </c>
      <c r="P59" s="21">
        <f t="shared" si="44"/>
        <v>0.28966437973668779</v>
      </c>
      <c r="Q59" s="21">
        <f t="shared" si="44"/>
        <v>0.26333125430607973</v>
      </c>
      <c r="R59" s="21">
        <f t="shared" si="44"/>
        <v>0.23939204936916339</v>
      </c>
      <c r="S59" s="21">
        <f t="shared" si="44"/>
        <v>0.21762913579014853</v>
      </c>
      <c r="T59" s="21">
        <f t="shared" si="42"/>
        <v>0.19784466890013502</v>
      </c>
      <c r="U59" s="21">
        <f t="shared" si="42"/>
        <v>0.17985878990921364</v>
      </c>
      <c r="V59" s="21">
        <f t="shared" si="42"/>
        <v>0.16350799082655781</v>
      </c>
      <c r="W59" s="21">
        <f t="shared" si="42"/>
        <v>0.14864362802414349</v>
      </c>
      <c r="X59" s="21">
        <f t="shared" si="42"/>
        <v>0.13513057093103953</v>
      </c>
      <c r="Y59" s="21">
        <f t="shared" si="42"/>
        <v>0.12284597357367227</v>
      </c>
      <c r="Z59" s="21">
        <f t="shared" si="42"/>
        <v>0.11167815779424752</v>
      </c>
      <c r="AA59" s="21">
        <f t="shared" si="42"/>
        <v>0.10152559799477048</v>
      </c>
      <c r="AB59" s="21">
        <f t="shared" si="42"/>
        <v>9.2295998177064048E-2</v>
      </c>
      <c r="AC59" s="21">
        <f t="shared" si="42"/>
        <v>8.3905452888240042E-2</v>
      </c>
      <c r="AD59" s="21">
        <f t="shared" si="42"/>
        <v>7.6277684443854576E-2</v>
      </c>
      <c r="AE59" s="21">
        <f t="shared" si="42"/>
        <v>6.9343349494413245E-2</v>
      </c>
      <c r="AF59" s="21">
        <f t="shared" si="42"/>
        <v>6.3039408631284766E-2</v>
      </c>
      <c r="AG59" s="21">
        <f t="shared" si="42"/>
        <v>5.7308553301167964E-2</v>
      </c>
      <c r="AH59" s="21">
        <f t="shared" si="42"/>
        <v>5.2098684819243603E-2</v>
      </c>
      <c r="AI59" s="21">
        <f t="shared" si="29"/>
        <v>4.7362440744766907E-2</v>
      </c>
      <c r="AJ59" s="21">
        <f t="shared" si="29"/>
        <v>4.3056764313424457E-2</v>
      </c>
      <c r="AK59" s="21">
        <f t="shared" si="29"/>
        <v>3.9142513012204054E-2</v>
      </c>
      <c r="AL59" s="21">
        <f t="shared" si="29"/>
        <v>3.5584102738367311E-2</v>
      </c>
      <c r="AM59" s="21">
        <f t="shared" si="29"/>
        <v>3.2349184307606652E-2</v>
      </c>
      <c r="AN59" s="21">
        <f t="shared" si="27"/>
        <v>2.94083493705515E-2</v>
      </c>
      <c r="AO59" s="21">
        <f t="shared" si="27"/>
        <v>2.6734863064137721E-2</v>
      </c>
      <c r="AP59" s="21">
        <f t="shared" si="27"/>
        <v>2.4304420967397926E-2</v>
      </c>
      <c r="AQ59" s="21">
        <f t="shared" si="27"/>
        <v>2.2094928152179935E-2</v>
      </c>
      <c r="AR59" s="21">
        <f t="shared" si="27"/>
        <v>2.0086298320163575E-2</v>
      </c>
      <c r="AS59" s="21">
        <f t="shared" si="27"/>
        <v>1.8260271200148705E-2</v>
      </c>
      <c r="AT59" s="21">
        <f t="shared" si="27"/>
        <v>1.6600246545589729E-2</v>
      </c>
      <c r="AU59" s="21">
        <f t="shared" si="27"/>
        <v>1.5091133223263388E-2</v>
      </c>
      <c r="AV59" s="21">
        <f t="shared" si="28"/>
        <v>1.3719212021148534E-2</v>
      </c>
      <c r="AW59" s="21">
        <f t="shared" si="28"/>
        <v>1.2472010928316847E-2</v>
      </c>
      <c r="AX59" s="21">
        <f t="shared" si="28"/>
        <v>1.1338191753015316E-2</v>
      </c>
      <c r="AY59" s="21">
        <f t="shared" si="39"/>
        <v>1.0307447048195742E-2</v>
      </c>
      <c r="AZ59" s="21">
        <f t="shared" si="39"/>
        <v>9.3704064074506734E-3</v>
      </c>
      <c r="BA59" s="21">
        <f t="shared" si="39"/>
        <v>8.5185512795006111E-3</v>
      </c>
      <c r="BB59" s="21">
        <f t="shared" si="39"/>
        <v>7.744137526818737E-3</v>
      </c>
      <c r="BC59" s="21">
        <f t="shared" si="39"/>
        <v>7.0401250243806697E-3</v>
      </c>
      <c r="BD59" s="21">
        <f t="shared" si="39"/>
        <v>6.4001136585278805E-3</v>
      </c>
      <c r="BE59" s="21">
        <f t="shared" si="39"/>
        <v>5.8182851441162548E-3</v>
      </c>
      <c r="BF59" s="21">
        <f t="shared" si="39"/>
        <v>5.2893501310147762E-3</v>
      </c>
      <c r="BG59" s="21">
        <f t="shared" si="39"/>
        <v>4.808500119104343E-3</v>
      </c>
      <c r="BH59" s="21">
        <f t="shared" si="39"/>
        <v>4.3713637446403109E-3</v>
      </c>
      <c r="BI59" s="21">
        <f t="shared" si="39"/>
        <v>3.9739670405821012E-3</v>
      </c>
      <c r="BJ59" s="21">
        <f t="shared" si="39"/>
        <v>3.6126973096200906E-3</v>
      </c>
      <c r="BK59" s="21">
        <f t="shared" si="39"/>
        <v>3.2842702814728101E-3</v>
      </c>
      <c r="BL59" s="21">
        <f t="shared" si="39"/>
        <v>2.9857002558843723E-3</v>
      </c>
      <c r="BM59" s="21">
        <f t="shared" si="39"/>
        <v>2.7142729598948834E-3</v>
      </c>
      <c r="BN59" s="21">
        <f t="shared" si="39"/>
        <v>2.4675208726317125E-3</v>
      </c>
      <c r="BO59" s="21">
        <f t="shared" si="36"/>
        <v>2.2432007933015567E-3</v>
      </c>
      <c r="BP59" s="21">
        <f t="shared" si="36"/>
        <v>2.0392734484559606E-3</v>
      </c>
      <c r="BQ59" s="21">
        <f t="shared" si="36"/>
        <v>1.8538849531417822E-3</v>
      </c>
      <c r="BR59" s="21">
        <f t="shared" si="36"/>
        <v>1.6853499574016198E-3</v>
      </c>
      <c r="BS59" s="21">
        <f t="shared" si="36"/>
        <v>1.5321363249105634E-3</v>
      </c>
      <c r="BT59" s="21">
        <f t="shared" si="36"/>
        <v>1.3928512044641486E-3</v>
      </c>
      <c r="BU59" s="21">
        <f t="shared" si="36"/>
        <v>1.2662283676946804E-3</v>
      </c>
      <c r="BV59" s="21">
        <f t="shared" si="36"/>
        <v>1.1511166979042548E-3</v>
      </c>
      <c r="BW59" s="21">
        <f t="shared" si="36"/>
        <v>1.0464697253675043E-3</v>
      </c>
      <c r="BX59" s="21">
        <f t="shared" si="36"/>
        <v>9.513361139704584E-4</v>
      </c>
      <c r="BY59" s="21">
        <f t="shared" si="36"/>
        <v>8.648510127004167E-4</v>
      </c>
      <c r="BZ59" s="21">
        <f t="shared" si="36"/>
        <v>7.8622819336401516E-4</v>
      </c>
      <c r="CA59" s="21">
        <f t="shared" si="36"/>
        <v>7.1475290305819553E-4</v>
      </c>
      <c r="CB59" s="21">
        <f t="shared" si="36"/>
        <v>6.4977536641654132E-4</v>
      </c>
      <c r="CC59" s="21">
        <f t="shared" si="41"/>
        <v>5.9070487856049199E-4</v>
      </c>
      <c r="CD59" s="21">
        <f t="shared" si="41"/>
        <v>5.3700443505499279E-4</v>
      </c>
      <c r="CE59" s="21">
        <f t="shared" si="41"/>
        <v>4.8818585004999342E-4</v>
      </c>
      <c r="CF59" s="21">
        <f t="shared" si="41"/>
        <v>4.4380531822726677E-4</v>
      </c>
      <c r="CG59" s="21">
        <f t="shared" si="41"/>
        <v>4.0345938020660611E-4</v>
      </c>
      <c r="CH59" s="21">
        <f t="shared" si="38"/>
        <v>3.6678125473327814E-4</v>
      </c>
      <c r="CI59" s="21">
        <f t="shared" si="38"/>
        <v>3.3343750430298019E-4</v>
      </c>
      <c r="CJ59" s="21">
        <f t="shared" si="38"/>
        <v>3.0312500391180015E-4</v>
      </c>
      <c r="CK59" s="21">
        <f t="shared" si="38"/>
        <v>2.7556818537436372E-4</v>
      </c>
      <c r="CL59" s="21">
        <f t="shared" si="38"/>
        <v>2.5051653215851246E-4</v>
      </c>
      <c r="CM59" s="21">
        <f t="shared" si="38"/>
        <v>2.2774230196228408E-4</v>
      </c>
      <c r="CN59" s="21">
        <f t="shared" si="38"/>
        <v>2.0703845632934911E-4</v>
      </c>
      <c r="CO59" s="21">
        <f t="shared" si="38"/>
        <v>1.8821677848122645E-4</v>
      </c>
      <c r="CP59" s="21">
        <f t="shared" si="38"/>
        <v>1.711061622556604E-4</v>
      </c>
      <c r="CQ59" s="21">
        <f t="shared" si="38"/>
        <v>1.5555105659605491E-4</v>
      </c>
      <c r="CR59" s="21">
        <f t="shared" si="38"/>
        <v>1.4141005145095899E-4</v>
      </c>
      <c r="CS59" s="21">
        <f t="shared" si="38"/>
        <v>1.2855459222814453E-4</v>
      </c>
      <c r="CT59" s="21">
        <f t="shared" si="38"/>
        <v>1.1686781111649502E-4</v>
      </c>
      <c r="CU59" s="21">
        <f t="shared" si="38"/>
        <v>1.062434646513591E-4</v>
      </c>
      <c r="CV59" s="21">
        <f t="shared" si="38"/>
        <v>9.6584967864871916E-5</v>
      </c>
      <c r="CW59" s="21">
        <f t="shared" si="38"/>
        <v>8.7804516240792642E-5</v>
      </c>
      <c r="CX59" s="21">
        <f t="shared" si="35"/>
        <v>7.982228749162966E-5</v>
      </c>
      <c r="CY59" s="21">
        <f t="shared" si="35"/>
        <v>7.2565715901481509E-5</v>
      </c>
      <c r="CZ59" s="21">
        <f t="shared" si="35"/>
        <v>6.5968832637710464E-5</v>
      </c>
      <c r="DA59" s="21">
        <f t="shared" si="35"/>
        <v>5.997166603428223E-5</v>
      </c>
      <c r="DB59" s="21">
        <f t="shared" si="35"/>
        <v>5.4519696394802018E-5</v>
      </c>
      <c r="DC59" s="21">
        <f t="shared" si="35"/>
        <v>4.9563360358910924E-5</v>
      </c>
      <c r="DD59" s="21">
        <f t="shared" si="35"/>
        <v>4.5057600326282662E-5</v>
      </c>
    </row>
    <row r="60" spans="2:108">
      <c r="B60" s="22">
        <f t="shared" si="9"/>
        <v>69</v>
      </c>
      <c r="C60" s="21">
        <f t="shared" si="43"/>
        <v>1</v>
      </c>
      <c r="D60" s="21">
        <f t="shared" si="44"/>
        <v>0.90909090909090906</v>
      </c>
      <c r="E60" s="21">
        <f t="shared" si="44"/>
        <v>0.82644628099173545</v>
      </c>
      <c r="F60" s="21">
        <f t="shared" si="44"/>
        <v>0.75131480090157754</v>
      </c>
      <c r="G60" s="21">
        <f t="shared" si="44"/>
        <v>0.68301345536507052</v>
      </c>
      <c r="H60" s="21">
        <f t="shared" si="44"/>
        <v>0.62092132305915493</v>
      </c>
      <c r="I60" s="21">
        <f t="shared" si="44"/>
        <v>0.56447393005377722</v>
      </c>
      <c r="J60" s="21">
        <f t="shared" si="44"/>
        <v>0.51315811823070645</v>
      </c>
      <c r="K60" s="21">
        <f t="shared" si="44"/>
        <v>0.46650738020973315</v>
      </c>
      <c r="L60" s="21">
        <f t="shared" si="44"/>
        <v>0.42409761837248466</v>
      </c>
      <c r="M60" s="21">
        <f t="shared" si="44"/>
        <v>0.38554328942953148</v>
      </c>
      <c r="N60" s="21">
        <f t="shared" si="44"/>
        <v>0.3504938994813922</v>
      </c>
      <c r="O60" s="21">
        <f t="shared" si="44"/>
        <v>0.31863081771035656</v>
      </c>
      <c r="P60" s="21">
        <f t="shared" si="44"/>
        <v>0.28966437973668779</v>
      </c>
      <c r="Q60" s="21">
        <f t="shared" si="44"/>
        <v>0.26333125430607973</v>
      </c>
      <c r="R60" s="21">
        <f t="shared" si="44"/>
        <v>0.23939204936916339</v>
      </c>
      <c r="S60" s="21">
        <f t="shared" si="44"/>
        <v>0.21762913579014853</v>
      </c>
      <c r="T60" s="21">
        <f t="shared" si="42"/>
        <v>0.19784466890013502</v>
      </c>
      <c r="U60" s="21">
        <f t="shared" si="42"/>
        <v>0.17985878990921364</v>
      </c>
      <c r="V60" s="21">
        <f t="shared" si="42"/>
        <v>0.16350799082655781</v>
      </c>
      <c r="W60" s="21">
        <f t="shared" si="42"/>
        <v>0.14864362802414349</v>
      </c>
      <c r="X60" s="21">
        <f t="shared" si="42"/>
        <v>0.13513057093103953</v>
      </c>
      <c r="Y60" s="21">
        <f t="shared" si="42"/>
        <v>0.12284597357367227</v>
      </c>
      <c r="Z60" s="21">
        <f t="shared" si="42"/>
        <v>0.11167815779424752</v>
      </c>
      <c r="AA60" s="21">
        <f t="shared" si="42"/>
        <v>0.10152559799477048</v>
      </c>
      <c r="AB60" s="21">
        <f t="shared" si="42"/>
        <v>9.2295998177064048E-2</v>
      </c>
      <c r="AC60" s="21">
        <f t="shared" si="42"/>
        <v>8.3905452888240042E-2</v>
      </c>
      <c r="AD60" s="21">
        <f t="shared" si="42"/>
        <v>7.6277684443854576E-2</v>
      </c>
      <c r="AE60" s="21">
        <f t="shared" si="42"/>
        <v>6.9343349494413245E-2</v>
      </c>
      <c r="AF60" s="21">
        <f t="shared" si="42"/>
        <v>6.3039408631284766E-2</v>
      </c>
      <c r="AG60" s="21">
        <f t="shared" si="42"/>
        <v>5.7308553301167964E-2</v>
      </c>
      <c r="AH60" s="21">
        <f t="shared" si="42"/>
        <v>5.2098684819243603E-2</v>
      </c>
      <c r="AI60" s="21">
        <f t="shared" si="29"/>
        <v>4.7362440744766907E-2</v>
      </c>
      <c r="AJ60" s="21">
        <f t="shared" si="29"/>
        <v>4.3056764313424457E-2</v>
      </c>
      <c r="AK60" s="21">
        <f t="shared" si="29"/>
        <v>3.9142513012204054E-2</v>
      </c>
      <c r="AL60" s="21">
        <f t="shared" si="29"/>
        <v>3.5584102738367311E-2</v>
      </c>
      <c r="AM60" s="21">
        <f t="shared" si="29"/>
        <v>3.2349184307606652E-2</v>
      </c>
      <c r="AN60" s="21">
        <f t="shared" si="27"/>
        <v>2.94083493705515E-2</v>
      </c>
      <c r="AO60" s="21">
        <f t="shared" si="27"/>
        <v>2.6734863064137721E-2</v>
      </c>
      <c r="AP60" s="21">
        <f t="shared" si="27"/>
        <v>2.4304420967397926E-2</v>
      </c>
      <c r="AQ60" s="21">
        <f t="shared" si="27"/>
        <v>2.2094928152179935E-2</v>
      </c>
      <c r="AR60" s="21">
        <f t="shared" si="27"/>
        <v>2.0086298320163575E-2</v>
      </c>
      <c r="AS60" s="21">
        <f t="shared" si="27"/>
        <v>1.8260271200148705E-2</v>
      </c>
      <c r="AT60" s="21">
        <f t="shared" si="27"/>
        <v>1.6600246545589729E-2</v>
      </c>
      <c r="AU60" s="21">
        <f t="shared" si="27"/>
        <v>1.5091133223263388E-2</v>
      </c>
      <c r="AV60" s="21">
        <f t="shared" si="28"/>
        <v>1.3719212021148534E-2</v>
      </c>
      <c r="AW60" s="21">
        <f t="shared" si="28"/>
        <v>1.2472010928316847E-2</v>
      </c>
      <c r="AX60" s="21">
        <f t="shared" si="28"/>
        <v>1.1338191753015316E-2</v>
      </c>
      <c r="AY60" s="21">
        <f t="shared" si="39"/>
        <v>1.0307447048195742E-2</v>
      </c>
      <c r="AZ60" s="21">
        <f t="shared" si="39"/>
        <v>9.3704064074506734E-3</v>
      </c>
      <c r="BA60" s="21">
        <f t="shared" si="39"/>
        <v>8.5185512795006111E-3</v>
      </c>
      <c r="BB60" s="21">
        <f t="shared" si="39"/>
        <v>7.744137526818737E-3</v>
      </c>
      <c r="BC60" s="21">
        <f t="shared" si="39"/>
        <v>7.0401250243806697E-3</v>
      </c>
      <c r="BD60" s="21">
        <f t="shared" si="39"/>
        <v>6.4001136585278805E-3</v>
      </c>
      <c r="BE60" s="21">
        <f t="shared" si="39"/>
        <v>5.8182851441162548E-3</v>
      </c>
      <c r="BF60" s="21">
        <f t="shared" si="39"/>
        <v>5.2893501310147762E-3</v>
      </c>
      <c r="BG60" s="21">
        <f t="shared" si="39"/>
        <v>4.808500119104343E-3</v>
      </c>
      <c r="BH60" s="21">
        <f t="shared" si="39"/>
        <v>4.3713637446403109E-3</v>
      </c>
      <c r="BI60" s="21">
        <f t="shared" si="39"/>
        <v>3.9739670405821012E-3</v>
      </c>
      <c r="BJ60" s="21">
        <f t="shared" si="39"/>
        <v>3.6126973096200906E-3</v>
      </c>
      <c r="BK60" s="21">
        <f t="shared" si="39"/>
        <v>3.2842702814728101E-3</v>
      </c>
      <c r="BL60" s="21">
        <f t="shared" si="39"/>
        <v>2.9857002558843723E-3</v>
      </c>
      <c r="BM60" s="21">
        <f t="shared" si="39"/>
        <v>2.7142729598948834E-3</v>
      </c>
      <c r="BN60" s="21">
        <f t="shared" si="39"/>
        <v>2.4675208726317125E-3</v>
      </c>
      <c r="BO60" s="21">
        <f t="shared" si="36"/>
        <v>2.2432007933015567E-3</v>
      </c>
      <c r="BP60" s="21">
        <f t="shared" si="36"/>
        <v>2.0392734484559606E-3</v>
      </c>
      <c r="BQ60" s="21">
        <f t="shared" si="36"/>
        <v>1.8538849531417822E-3</v>
      </c>
      <c r="BR60" s="21">
        <f t="shared" si="36"/>
        <v>1.6853499574016198E-3</v>
      </c>
      <c r="BS60" s="21">
        <f t="shared" si="36"/>
        <v>1.5321363249105634E-3</v>
      </c>
      <c r="BT60" s="21">
        <f t="shared" si="36"/>
        <v>1.3928512044641486E-3</v>
      </c>
      <c r="BU60" s="21">
        <f t="shared" si="36"/>
        <v>1.2662283676946804E-3</v>
      </c>
      <c r="BV60" s="21">
        <f t="shared" si="36"/>
        <v>1.1511166979042548E-3</v>
      </c>
      <c r="BW60" s="21">
        <f t="shared" si="36"/>
        <v>1.0464697253675043E-3</v>
      </c>
      <c r="BX60" s="21">
        <f t="shared" si="36"/>
        <v>9.513361139704584E-4</v>
      </c>
      <c r="BY60" s="21">
        <f t="shared" si="36"/>
        <v>8.648510127004167E-4</v>
      </c>
      <c r="BZ60" s="21">
        <f t="shared" si="36"/>
        <v>7.8622819336401516E-4</v>
      </c>
      <c r="CA60" s="21">
        <f t="shared" si="36"/>
        <v>7.1475290305819553E-4</v>
      </c>
      <c r="CB60" s="21">
        <f t="shared" si="36"/>
        <v>6.4977536641654132E-4</v>
      </c>
      <c r="CC60" s="21">
        <f t="shared" si="41"/>
        <v>5.9070487856049199E-4</v>
      </c>
      <c r="CD60" s="21">
        <f t="shared" si="41"/>
        <v>5.3700443505499279E-4</v>
      </c>
      <c r="CE60" s="21">
        <f t="shared" si="41"/>
        <v>4.8818585004999342E-4</v>
      </c>
      <c r="CF60" s="21">
        <f t="shared" si="41"/>
        <v>4.4380531822726677E-4</v>
      </c>
      <c r="CG60" s="21">
        <f t="shared" si="41"/>
        <v>4.0345938020660611E-4</v>
      </c>
      <c r="CH60" s="21">
        <f t="shared" si="38"/>
        <v>3.6678125473327814E-4</v>
      </c>
      <c r="CI60" s="21">
        <f t="shared" si="38"/>
        <v>3.3343750430298019E-4</v>
      </c>
      <c r="CJ60" s="21">
        <f t="shared" si="38"/>
        <v>3.0312500391180015E-4</v>
      </c>
      <c r="CK60" s="21">
        <f t="shared" si="38"/>
        <v>2.7556818537436372E-4</v>
      </c>
      <c r="CL60" s="21">
        <f t="shared" si="38"/>
        <v>2.5051653215851246E-4</v>
      </c>
      <c r="CM60" s="21">
        <f t="shared" si="38"/>
        <v>2.2774230196228408E-4</v>
      </c>
      <c r="CN60" s="21">
        <f t="shared" si="38"/>
        <v>2.0703845632934911E-4</v>
      </c>
      <c r="CO60" s="21">
        <f t="shared" si="38"/>
        <v>1.8821677848122645E-4</v>
      </c>
      <c r="CP60" s="21">
        <f t="shared" si="38"/>
        <v>1.711061622556604E-4</v>
      </c>
      <c r="CQ60" s="21">
        <f t="shared" si="38"/>
        <v>1.5555105659605491E-4</v>
      </c>
      <c r="CR60" s="21">
        <f t="shared" si="38"/>
        <v>1.4141005145095899E-4</v>
      </c>
      <c r="CS60" s="21">
        <f t="shared" si="38"/>
        <v>1.2855459222814453E-4</v>
      </c>
      <c r="CT60" s="21">
        <f t="shared" si="38"/>
        <v>1.1686781111649502E-4</v>
      </c>
      <c r="CU60" s="21">
        <f t="shared" si="38"/>
        <v>1.062434646513591E-4</v>
      </c>
      <c r="CV60" s="21">
        <f t="shared" si="38"/>
        <v>9.6584967864871916E-5</v>
      </c>
      <c r="CW60" s="21">
        <f t="shared" ref="CW60:DD80" si="45">(1+$B$2)^(-CW$3)</f>
        <v>8.7804516240792642E-5</v>
      </c>
      <c r="CX60" s="21">
        <f t="shared" si="45"/>
        <v>7.982228749162966E-5</v>
      </c>
      <c r="CY60" s="21">
        <f t="shared" si="45"/>
        <v>7.2565715901481509E-5</v>
      </c>
      <c r="CZ60" s="21">
        <f t="shared" si="45"/>
        <v>6.5968832637710464E-5</v>
      </c>
      <c r="DA60" s="21">
        <f t="shared" si="45"/>
        <v>5.997166603428223E-5</v>
      </c>
      <c r="DB60" s="21">
        <f t="shared" si="45"/>
        <v>5.4519696394802018E-5</v>
      </c>
      <c r="DC60" s="21">
        <f t="shared" si="45"/>
        <v>4.9563360358910924E-5</v>
      </c>
      <c r="DD60" s="21">
        <f t="shared" si="45"/>
        <v>4.5057600326282662E-5</v>
      </c>
    </row>
    <row r="61" spans="2:108">
      <c r="B61" s="22">
        <f t="shared" si="9"/>
        <v>70</v>
      </c>
      <c r="C61" s="21">
        <f t="shared" si="43"/>
        <v>1</v>
      </c>
      <c r="D61" s="21">
        <f t="shared" si="44"/>
        <v>0.90909090909090906</v>
      </c>
      <c r="E61" s="21">
        <f t="shared" si="44"/>
        <v>0.82644628099173545</v>
      </c>
      <c r="F61" s="21">
        <f t="shared" si="44"/>
        <v>0.75131480090157754</v>
      </c>
      <c r="G61" s="21">
        <f t="shared" si="44"/>
        <v>0.68301345536507052</v>
      </c>
      <c r="H61" s="21">
        <f t="shared" si="44"/>
        <v>0.62092132305915493</v>
      </c>
      <c r="I61" s="21">
        <f t="shared" si="44"/>
        <v>0.56447393005377722</v>
      </c>
      <c r="J61" s="21">
        <f t="shared" si="44"/>
        <v>0.51315811823070645</v>
      </c>
      <c r="K61" s="21">
        <f t="shared" si="44"/>
        <v>0.46650738020973315</v>
      </c>
      <c r="L61" s="21">
        <f t="shared" si="44"/>
        <v>0.42409761837248466</v>
      </c>
      <c r="M61" s="21">
        <f t="shared" si="44"/>
        <v>0.38554328942953148</v>
      </c>
      <c r="N61" s="21">
        <f t="shared" si="44"/>
        <v>0.3504938994813922</v>
      </c>
      <c r="O61" s="21">
        <f t="shared" si="44"/>
        <v>0.31863081771035656</v>
      </c>
      <c r="P61" s="21">
        <f t="shared" si="44"/>
        <v>0.28966437973668779</v>
      </c>
      <c r="Q61" s="21">
        <f t="shared" si="44"/>
        <v>0.26333125430607973</v>
      </c>
      <c r="R61" s="21">
        <f t="shared" si="44"/>
        <v>0.23939204936916339</v>
      </c>
      <c r="S61" s="21">
        <f t="shared" si="44"/>
        <v>0.21762913579014853</v>
      </c>
      <c r="T61" s="21">
        <f t="shared" si="42"/>
        <v>0.19784466890013502</v>
      </c>
      <c r="U61" s="21">
        <f t="shared" si="42"/>
        <v>0.17985878990921364</v>
      </c>
      <c r="V61" s="21">
        <f t="shared" si="42"/>
        <v>0.16350799082655781</v>
      </c>
      <c r="W61" s="21">
        <f t="shared" si="42"/>
        <v>0.14864362802414349</v>
      </c>
      <c r="X61" s="21">
        <f t="shared" si="42"/>
        <v>0.13513057093103953</v>
      </c>
      <c r="Y61" s="21">
        <f t="shared" si="42"/>
        <v>0.12284597357367227</v>
      </c>
      <c r="Z61" s="21">
        <f t="shared" si="42"/>
        <v>0.11167815779424752</v>
      </c>
      <c r="AA61" s="21">
        <f t="shared" si="42"/>
        <v>0.10152559799477048</v>
      </c>
      <c r="AB61" s="21">
        <f t="shared" si="42"/>
        <v>9.2295998177064048E-2</v>
      </c>
      <c r="AC61" s="21">
        <f t="shared" si="42"/>
        <v>8.3905452888240042E-2</v>
      </c>
      <c r="AD61" s="21">
        <f t="shared" si="42"/>
        <v>7.6277684443854576E-2</v>
      </c>
      <c r="AE61" s="21">
        <f t="shared" si="42"/>
        <v>6.9343349494413245E-2</v>
      </c>
      <c r="AF61" s="21">
        <f t="shared" si="42"/>
        <v>6.3039408631284766E-2</v>
      </c>
      <c r="AG61" s="21">
        <f t="shared" si="42"/>
        <v>5.7308553301167964E-2</v>
      </c>
      <c r="AH61" s="21">
        <f t="shared" si="42"/>
        <v>5.2098684819243603E-2</v>
      </c>
      <c r="AI61" s="21">
        <f t="shared" ref="AI61:AX76" si="46">(1+$B$2)^(-AI$3)</f>
        <v>4.7362440744766907E-2</v>
      </c>
      <c r="AJ61" s="21">
        <f t="shared" si="46"/>
        <v>4.3056764313424457E-2</v>
      </c>
      <c r="AK61" s="21">
        <f t="shared" si="46"/>
        <v>3.9142513012204054E-2</v>
      </c>
      <c r="AL61" s="21">
        <f t="shared" si="46"/>
        <v>3.5584102738367311E-2</v>
      </c>
      <c r="AM61" s="21">
        <f t="shared" si="46"/>
        <v>3.2349184307606652E-2</v>
      </c>
      <c r="AN61" s="21">
        <f t="shared" si="46"/>
        <v>2.94083493705515E-2</v>
      </c>
      <c r="AO61" s="21">
        <f t="shared" si="46"/>
        <v>2.6734863064137721E-2</v>
      </c>
      <c r="AP61" s="21">
        <f t="shared" si="46"/>
        <v>2.4304420967397926E-2</v>
      </c>
      <c r="AQ61" s="21">
        <f t="shared" si="46"/>
        <v>2.2094928152179935E-2</v>
      </c>
      <c r="AR61" s="21">
        <f t="shared" si="46"/>
        <v>2.0086298320163575E-2</v>
      </c>
      <c r="AS61" s="21">
        <f t="shared" si="46"/>
        <v>1.8260271200148705E-2</v>
      </c>
      <c r="AT61" s="21">
        <f t="shared" si="46"/>
        <v>1.6600246545589729E-2</v>
      </c>
      <c r="AU61" s="21">
        <f t="shared" si="46"/>
        <v>1.5091133223263388E-2</v>
      </c>
      <c r="AV61" s="21">
        <f t="shared" si="46"/>
        <v>1.3719212021148534E-2</v>
      </c>
      <c r="AW61" s="21">
        <f t="shared" si="46"/>
        <v>1.2472010928316847E-2</v>
      </c>
      <c r="AX61" s="21">
        <f t="shared" si="46"/>
        <v>1.1338191753015316E-2</v>
      </c>
      <c r="AY61" s="21">
        <f t="shared" si="39"/>
        <v>1.0307447048195742E-2</v>
      </c>
      <c r="AZ61" s="21">
        <f t="shared" si="39"/>
        <v>9.3704064074506734E-3</v>
      </c>
      <c r="BA61" s="21">
        <f t="shared" si="39"/>
        <v>8.5185512795006111E-3</v>
      </c>
      <c r="BB61" s="21">
        <f t="shared" si="39"/>
        <v>7.744137526818737E-3</v>
      </c>
      <c r="BC61" s="21">
        <f t="shared" si="39"/>
        <v>7.0401250243806697E-3</v>
      </c>
      <c r="BD61" s="21">
        <f t="shared" si="39"/>
        <v>6.4001136585278805E-3</v>
      </c>
      <c r="BE61" s="21">
        <f t="shared" si="39"/>
        <v>5.8182851441162548E-3</v>
      </c>
      <c r="BF61" s="21">
        <f t="shared" si="39"/>
        <v>5.2893501310147762E-3</v>
      </c>
      <c r="BG61" s="21">
        <f t="shared" si="39"/>
        <v>4.808500119104343E-3</v>
      </c>
      <c r="BH61" s="21">
        <f t="shared" si="39"/>
        <v>4.3713637446403109E-3</v>
      </c>
      <c r="BI61" s="21">
        <f t="shared" si="39"/>
        <v>3.9739670405821012E-3</v>
      </c>
      <c r="BJ61" s="21">
        <f t="shared" si="39"/>
        <v>3.6126973096200906E-3</v>
      </c>
      <c r="BK61" s="21">
        <f t="shared" si="39"/>
        <v>3.2842702814728101E-3</v>
      </c>
      <c r="BL61" s="21">
        <f t="shared" si="39"/>
        <v>2.9857002558843723E-3</v>
      </c>
      <c r="BM61" s="21">
        <f t="shared" si="39"/>
        <v>2.7142729598948834E-3</v>
      </c>
      <c r="BN61" s="21">
        <f t="shared" ref="BN61:CC81" si="47">(1+$B$2)^(-BN$3)</f>
        <v>2.4675208726317125E-3</v>
      </c>
      <c r="BO61" s="21">
        <f t="shared" si="47"/>
        <v>2.2432007933015567E-3</v>
      </c>
      <c r="BP61" s="21">
        <f t="shared" si="47"/>
        <v>2.0392734484559606E-3</v>
      </c>
      <c r="BQ61" s="21">
        <f t="shared" si="36"/>
        <v>1.8538849531417822E-3</v>
      </c>
      <c r="BR61" s="21">
        <f t="shared" si="36"/>
        <v>1.6853499574016198E-3</v>
      </c>
      <c r="BS61" s="21">
        <f t="shared" si="36"/>
        <v>1.5321363249105634E-3</v>
      </c>
      <c r="BT61" s="21">
        <f t="shared" si="36"/>
        <v>1.3928512044641486E-3</v>
      </c>
      <c r="BU61" s="21">
        <f t="shared" si="36"/>
        <v>1.2662283676946804E-3</v>
      </c>
      <c r="BV61" s="21">
        <f t="shared" si="36"/>
        <v>1.1511166979042548E-3</v>
      </c>
      <c r="BW61" s="21">
        <f t="shared" si="36"/>
        <v>1.0464697253675043E-3</v>
      </c>
      <c r="BX61" s="21">
        <f t="shared" si="36"/>
        <v>9.513361139704584E-4</v>
      </c>
      <c r="BY61" s="21">
        <f t="shared" si="36"/>
        <v>8.648510127004167E-4</v>
      </c>
      <c r="BZ61" s="21">
        <f t="shared" si="36"/>
        <v>7.8622819336401516E-4</v>
      </c>
      <c r="CA61" s="21">
        <f t="shared" si="36"/>
        <v>7.1475290305819553E-4</v>
      </c>
      <c r="CB61" s="21">
        <f t="shared" si="36"/>
        <v>6.4977536641654132E-4</v>
      </c>
      <c r="CC61" s="21">
        <f t="shared" si="41"/>
        <v>5.9070487856049199E-4</v>
      </c>
      <c r="CD61" s="21">
        <f t="shared" si="41"/>
        <v>5.3700443505499279E-4</v>
      </c>
      <c r="CE61" s="21">
        <f t="shared" si="41"/>
        <v>4.8818585004999342E-4</v>
      </c>
      <c r="CF61" s="21">
        <f t="shared" si="41"/>
        <v>4.4380531822726677E-4</v>
      </c>
      <c r="CG61" s="21">
        <f t="shared" si="41"/>
        <v>4.0345938020660611E-4</v>
      </c>
      <c r="CH61" s="21">
        <f t="shared" ref="CH61:CW81" si="48">(1+$B$2)^(-CH$3)</f>
        <v>3.6678125473327814E-4</v>
      </c>
      <c r="CI61" s="21">
        <f t="shared" si="48"/>
        <v>3.3343750430298019E-4</v>
      </c>
      <c r="CJ61" s="21">
        <f t="shared" si="48"/>
        <v>3.0312500391180015E-4</v>
      </c>
      <c r="CK61" s="21">
        <f t="shared" si="48"/>
        <v>2.7556818537436372E-4</v>
      </c>
      <c r="CL61" s="21">
        <f t="shared" si="48"/>
        <v>2.5051653215851246E-4</v>
      </c>
      <c r="CM61" s="21">
        <f t="shared" si="48"/>
        <v>2.2774230196228408E-4</v>
      </c>
      <c r="CN61" s="21">
        <f t="shared" si="48"/>
        <v>2.0703845632934911E-4</v>
      </c>
      <c r="CO61" s="21">
        <f t="shared" si="48"/>
        <v>1.8821677848122645E-4</v>
      </c>
      <c r="CP61" s="21">
        <f t="shared" si="48"/>
        <v>1.711061622556604E-4</v>
      </c>
      <c r="CQ61" s="21">
        <f t="shared" si="48"/>
        <v>1.5555105659605491E-4</v>
      </c>
      <c r="CR61" s="21">
        <f t="shared" si="48"/>
        <v>1.4141005145095899E-4</v>
      </c>
      <c r="CS61" s="21">
        <f t="shared" si="48"/>
        <v>1.2855459222814453E-4</v>
      </c>
      <c r="CT61" s="21">
        <f t="shared" si="48"/>
        <v>1.1686781111649502E-4</v>
      </c>
      <c r="CU61" s="21">
        <f t="shared" si="48"/>
        <v>1.062434646513591E-4</v>
      </c>
      <c r="CV61" s="21">
        <f t="shared" si="48"/>
        <v>9.6584967864871916E-5</v>
      </c>
      <c r="CW61" s="21">
        <f t="shared" si="48"/>
        <v>8.7804516240792642E-5</v>
      </c>
      <c r="CX61" s="21">
        <f t="shared" si="45"/>
        <v>7.982228749162966E-5</v>
      </c>
      <c r="CY61" s="21">
        <f t="shared" si="45"/>
        <v>7.2565715901481509E-5</v>
      </c>
      <c r="CZ61" s="21">
        <f t="shared" si="45"/>
        <v>6.5968832637710464E-5</v>
      </c>
      <c r="DA61" s="21">
        <f t="shared" si="45"/>
        <v>5.997166603428223E-5</v>
      </c>
      <c r="DB61" s="21">
        <f t="shared" si="45"/>
        <v>5.4519696394802018E-5</v>
      </c>
      <c r="DC61" s="21">
        <f t="shared" si="45"/>
        <v>4.9563360358910924E-5</v>
      </c>
      <c r="DD61" s="21">
        <f t="shared" si="45"/>
        <v>4.5057600326282662E-5</v>
      </c>
    </row>
    <row r="62" spans="2:108">
      <c r="B62" s="22">
        <f t="shared" si="9"/>
        <v>71</v>
      </c>
      <c r="C62" s="21">
        <f t="shared" si="43"/>
        <v>1</v>
      </c>
      <c r="D62" s="21">
        <f t="shared" si="44"/>
        <v>0.90909090909090906</v>
      </c>
      <c r="E62" s="21">
        <f t="shared" si="44"/>
        <v>0.82644628099173545</v>
      </c>
      <c r="F62" s="21">
        <f t="shared" si="44"/>
        <v>0.75131480090157754</v>
      </c>
      <c r="G62" s="21">
        <f t="shared" si="44"/>
        <v>0.68301345536507052</v>
      </c>
      <c r="H62" s="21">
        <f t="shared" si="44"/>
        <v>0.62092132305915493</v>
      </c>
      <c r="I62" s="21">
        <f t="shared" si="44"/>
        <v>0.56447393005377722</v>
      </c>
      <c r="J62" s="21">
        <f t="shared" si="44"/>
        <v>0.51315811823070645</v>
      </c>
      <c r="K62" s="21">
        <f t="shared" si="44"/>
        <v>0.46650738020973315</v>
      </c>
      <c r="L62" s="21">
        <f t="shared" si="44"/>
        <v>0.42409761837248466</v>
      </c>
      <c r="M62" s="21">
        <f t="shared" si="44"/>
        <v>0.38554328942953148</v>
      </c>
      <c r="N62" s="21">
        <f t="shared" si="44"/>
        <v>0.3504938994813922</v>
      </c>
      <c r="O62" s="21">
        <f t="shared" si="44"/>
        <v>0.31863081771035656</v>
      </c>
      <c r="P62" s="21">
        <f t="shared" si="44"/>
        <v>0.28966437973668779</v>
      </c>
      <c r="Q62" s="21">
        <f t="shared" si="44"/>
        <v>0.26333125430607973</v>
      </c>
      <c r="R62" s="21">
        <f t="shared" si="44"/>
        <v>0.23939204936916339</v>
      </c>
      <c r="S62" s="21">
        <f t="shared" si="44"/>
        <v>0.21762913579014853</v>
      </c>
      <c r="T62" s="21">
        <f t="shared" si="42"/>
        <v>0.19784466890013502</v>
      </c>
      <c r="U62" s="21">
        <f t="shared" si="42"/>
        <v>0.17985878990921364</v>
      </c>
      <c r="V62" s="21">
        <f t="shared" si="42"/>
        <v>0.16350799082655781</v>
      </c>
      <c r="W62" s="21">
        <f t="shared" si="42"/>
        <v>0.14864362802414349</v>
      </c>
      <c r="X62" s="21">
        <f t="shared" si="42"/>
        <v>0.13513057093103953</v>
      </c>
      <c r="Y62" s="21">
        <f t="shared" si="42"/>
        <v>0.12284597357367227</v>
      </c>
      <c r="Z62" s="21">
        <f t="shared" si="42"/>
        <v>0.11167815779424752</v>
      </c>
      <c r="AA62" s="21">
        <f t="shared" si="42"/>
        <v>0.10152559799477048</v>
      </c>
      <c r="AB62" s="21">
        <f t="shared" si="42"/>
        <v>9.2295998177064048E-2</v>
      </c>
      <c r="AC62" s="21">
        <f t="shared" si="42"/>
        <v>8.3905452888240042E-2</v>
      </c>
      <c r="AD62" s="21">
        <f t="shared" si="42"/>
        <v>7.6277684443854576E-2</v>
      </c>
      <c r="AE62" s="21">
        <f t="shared" si="42"/>
        <v>6.9343349494413245E-2</v>
      </c>
      <c r="AF62" s="21">
        <f t="shared" si="42"/>
        <v>6.3039408631284766E-2</v>
      </c>
      <c r="AG62" s="21">
        <f t="shared" si="42"/>
        <v>5.7308553301167964E-2</v>
      </c>
      <c r="AH62" s="21">
        <f t="shared" si="42"/>
        <v>5.2098684819243603E-2</v>
      </c>
      <c r="AI62" s="21">
        <f t="shared" si="46"/>
        <v>4.7362440744766907E-2</v>
      </c>
      <c r="AJ62" s="21">
        <f t="shared" si="46"/>
        <v>4.3056764313424457E-2</v>
      </c>
      <c r="AK62" s="21">
        <f t="shared" si="46"/>
        <v>3.9142513012204054E-2</v>
      </c>
      <c r="AL62" s="21">
        <f t="shared" si="46"/>
        <v>3.5584102738367311E-2</v>
      </c>
      <c r="AM62" s="21">
        <f t="shared" si="46"/>
        <v>3.2349184307606652E-2</v>
      </c>
      <c r="AN62" s="21">
        <f t="shared" si="46"/>
        <v>2.94083493705515E-2</v>
      </c>
      <c r="AO62" s="21">
        <f t="shared" si="46"/>
        <v>2.6734863064137721E-2</v>
      </c>
      <c r="AP62" s="21">
        <f t="shared" si="46"/>
        <v>2.4304420967397926E-2</v>
      </c>
      <c r="AQ62" s="21">
        <f t="shared" si="46"/>
        <v>2.2094928152179935E-2</v>
      </c>
      <c r="AR62" s="21">
        <f t="shared" si="46"/>
        <v>2.0086298320163575E-2</v>
      </c>
      <c r="AS62" s="21">
        <f t="shared" si="46"/>
        <v>1.8260271200148705E-2</v>
      </c>
      <c r="AT62" s="21">
        <f t="shared" si="46"/>
        <v>1.6600246545589729E-2</v>
      </c>
      <c r="AU62" s="21">
        <f t="shared" si="46"/>
        <v>1.5091133223263388E-2</v>
      </c>
      <c r="AV62" s="21">
        <f t="shared" si="46"/>
        <v>1.3719212021148534E-2</v>
      </c>
      <c r="AW62" s="21">
        <f t="shared" si="46"/>
        <v>1.2472010928316847E-2</v>
      </c>
      <c r="AX62" s="21">
        <f t="shared" si="46"/>
        <v>1.1338191753015316E-2</v>
      </c>
      <c r="AY62" s="21">
        <f t="shared" ref="AY62:BN91" si="49">(1+$B$2)^(-AY$3)</f>
        <v>1.0307447048195742E-2</v>
      </c>
      <c r="AZ62" s="21">
        <f t="shared" si="49"/>
        <v>9.3704064074506734E-3</v>
      </c>
      <c r="BA62" s="21">
        <f t="shared" si="49"/>
        <v>8.5185512795006111E-3</v>
      </c>
      <c r="BB62" s="21">
        <f t="shared" si="49"/>
        <v>7.744137526818737E-3</v>
      </c>
      <c r="BC62" s="21">
        <f t="shared" si="49"/>
        <v>7.0401250243806697E-3</v>
      </c>
      <c r="BD62" s="21">
        <f t="shared" si="49"/>
        <v>6.4001136585278805E-3</v>
      </c>
      <c r="BE62" s="21">
        <f t="shared" si="49"/>
        <v>5.8182851441162548E-3</v>
      </c>
      <c r="BF62" s="21">
        <f t="shared" si="49"/>
        <v>5.2893501310147762E-3</v>
      </c>
      <c r="BG62" s="21">
        <f t="shared" si="49"/>
        <v>4.808500119104343E-3</v>
      </c>
      <c r="BH62" s="21">
        <f t="shared" si="49"/>
        <v>4.3713637446403109E-3</v>
      </c>
      <c r="BI62" s="21">
        <f t="shared" si="49"/>
        <v>3.9739670405821012E-3</v>
      </c>
      <c r="BJ62" s="21">
        <f t="shared" si="49"/>
        <v>3.6126973096200906E-3</v>
      </c>
      <c r="BK62" s="21">
        <f t="shared" si="49"/>
        <v>3.2842702814728101E-3</v>
      </c>
      <c r="BL62" s="21">
        <f t="shared" si="49"/>
        <v>2.9857002558843723E-3</v>
      </c>
      <c r="BM62" s="21">
        <f t="shared" si="49"/>
        <v>2.7142729598948834E-3</v>
      </c>
      <c r="BN62" s="21">
        <f t="shared" si="49"/>
        <v>2.4675208726317125E-3</v>
      </c>
      <c r="BO62" s="21">
        <f t="shared" si="47"/>
        <v>2.2432007933015567E-3</v>
      </c>
      <c r="BP62" s="21">
        <f t="shared" si="47"/>
        <v>2.0392734484559606E-3</v>
      </c>
      <c r="BQ62" s="21">
        <f t="shared" si="36"/>
        <v>1.8538849531417822E-3</v>
      </c>
      <c r="BR62" s="21">
        <f t="shared" si="36"/>
        <v>1.6853499574016198E-3</v>
      </c>
      <c r="BS62" s="21">
        <f t="shared" si="36"/>
        <v>1.5321363249105634E-3</v>
      </c>
      <c r="BT62" s="21">
        <f t="shared" si="36"/>
        <v>1.3928512044641486E-3</v>
      </c>
      <c r="BU62" s="21">
        <f t="shared" si="36"/>
        <v>1.2662283676946804E-3</v>
      </c>
      <c r="BV62" s="21">
        <f t="shared" si="36"/>
        <v>1.1511166979042548E-3</v>
      </c>
      <c r="BW62" s="21">
        <f t="shared" si="36"/>
        <v>1.0464697253675043E-3</v>
      </c>
      <c r="BX62" s="21">
        <f t="shared" si="36"/>
        <v>9.513361139704584E-4</v>
      </c>
      <c r="BY62" s="21">
        <f t="shared" si="36"/>
        <v>8.648510127004167E-4</v>
      </c>
      <c r="BZ62" s="21">
        <f t="shared" si="36"/>
        <v>7.8622819336401516E-4</v>
      </c>
      <c r="CA62" s="21">
        <f t="shared" si="36"/>
        <v>7.1475290305819553E-4</v>
      </c>
      <c r="CB62" s="21">
        <f t="shared" si="36"/>
        <v>6.4977536641654132E-4</v>
      </c>
      <c r="CC62" s="21">
        <f t="shared" si="41"/>
        <v>5.9070487856049199E-4</v>
      </c>
      <c r="CD62" s="21">
        <f t="shared" si="41"/>
        <v>5.3700443505499279E-4</v>
      </c>
      <c r="CE62" s="21">
        <f t="shared" si="41"/>
        <v>4.8818585004999342E-4</v>
      </c>
      <c r="CF62" s="21">
        <f t="shared" si="41"/>
        <v>4.4380531822726677E-4</v>
      </c>
      <c r="CG62" s="21">
        <f t="shared" si="41"/>
        <v>4.0345938020660611E-4</v>
      </c>
      <c r="CH62" s="21">
        <f t="shared" si="48"/>
        <v>3.6678125473327814E-4</v>
      </c>
      <c r="CI62" s="21">
        <f t="shared" si="48"/>
        <v>3.3343750430298019E-4</v>
      </c>
      <c r="CJ62" s="21">
        <f t="shared" si="48"/>
        <v>3.0312500391180015E-4</v>
      </c>
      <c r="CK62" s="21">
        <f t="shared" si="48"/>
        <v>2.7556818537436372E-4</v>
      </c>
      <c r="CL62" s="21">
        <f t="shared" si="48"/>
        <v>2.5051653215851246E-4</v>
      </c>
      <c r="CM62" s="21">
        <f t="shared" si="48"/>
        <v>2.2774230196228408E-4</v>
      </c>
      <c r="CN62" s="21">
        <f t="shared" si="48"/>
        <v>2.0703845632934911E-4</v>
      </c>
      <c r="CO62" s="21">
        <f t="shared" si="48"/>
        <v>1.8821677848122645E-4</v>
      </c>
      <c r="CP62" s="21">
        <f t="shared" si="48"/>
        <v>1.711061622556604E-4</v>
      </c>
      <c r="CQ62" s="21">
        <f t="shared" si="48"/>
        <v>1.5555105659605491E-4</v>
      </c>
      <c r="CR62" s="21">
        <f t="shared" si="48"/>
        <v>1.4141005145095899E-4</v>
      </c>
      <c r="CS62" s="21">
        <f t="shared" si="48"/>
        <v>1.2855459222814453E-4</v>
      </c>
      <c r="CT62" s="21">
        <f t="shared" si="48"/>
        <v>1.1686781111649502E-4</v>
      </c>
      <c r="CU62" s="21">
        <f t="shared" si="48"/>
        <v>1.062434646513591E-4</v>
      </c>
      <c r="CV62" s="21">
        <f t="shared" si="48"/>
        <v>9.6584967864871916E-5</v>
      </c>
      <c r="CW62" s="21">
        <f t="shared" si="48"/>
        <v>8.7804516240792642E-5</v>
      </c>
      <c r="CX62" s="21">
        <f t="shared" si="45"/>
        <v>7.982228749162966E-5</v>
      </c>
      <c r="CY62" s="21">
        <f t="shared" si="45"/>
        <v>7.2565715901481509E-5</v>
      </c>
      <c r="CZ62" s="21">
        <f t="shared" si="45"/>
        <v>6.5968832637710464E-5</v>
      </c>
      <c r="DA62" s="21">
        <f t="shared" si="45"/>
        <v>5.997166603428223E-5</v>
      </c>
      <c r="DB62" s="21">
        <f t="shared" si="45"/>
        <v>5.4519696394802018E-5</v>
      </c>
      <c r="DC62" s="21">
        <f t="shared" si="45"/>
        <v>4.9563360358910924E-5</v>
      </c>
      <c r="DD62" s="21">
        <f t="shared" si="45"/>
        <v>4.5057600326282662E-5</v>
      </c>
    </row>
    <row r="63" spans="2:108">
      <c r="B63" s="22">
        <f t="shared" si="9"/>
        <v>72</v>
      </c>
      <c r="C63" s="21">
        <f t="shared" si="43"/>
        <v>1</v>
      </c>
      <c r="D63" s="21">
        <f t="shared" si="44"/>
        <v>0.90909090909090906</v>
      </c>
      <c r="E63" s="21">
        <f t="shared" si="44"/>
        <v>0.82644628099173545</v>
      </c>
      <c r="F63" s="21">
        <f t="shared" si="44"/>
        <v>0.75131480090157754</v>
      </c>
      <c r="G63" s="21">
        <f t="shared" si="44"/>
        <v>0.68301345536507052</v>
      </c>
      <c r="H63" s="21">
        <f t="shared" si="44"/>
        <v>0.62092132305915493</v>
      </c>
      <c r="I63" s="21">
        <f t="shared" si="44"/>
        <v>0.56447393005377722</v>
      </c>
      <c r="J63" s="21">
        <f t="shared" si="44"/>
        <v>0.51315811823070645</v>
      </c>
      <c r="K63" s="21">
        <f t="shared" si="44"/>
        <v>0.46650738020973315</v>
      </c>
      <c r="L63" s="21">
        <f t="shared" si="44"/>
        <v>0.42409761837248466</v>
      </c>
      <c r="M63" s="21">
        <f t="shared" si="44"/>
        <v>0.38554328942953148</v>
      </c>
      <c r="N63" s="21">
        <f t="shared" si="44"/>
        <v>0.3504938994813922</v>
      </c>
      <c r="O63" s="21">
        <f t="shared" si="44"/>
        <v>0.31863081771035656</v>
      </c>
      <c r="P63" s="21">
        <f t="shared" si="44"/>
        <v>0.28966437973668779</v>
      </c>
      <c r="Q63" s="21">
        <f t="shared" si="44"/>
        <v>0.26333125430607973</v>
      </c>
      <c r="R63" s="21">
        <f t="shared" si="44"/>
        <v>0.23939204936916339</v>
      </c>
      <c r="S63" s="21">
        <f t="shared" si="44"/>
        <v>0.21762913579014853</v>
      </c>
      <c r="T63" s="21">
        <f t="shared" si="42"/>
        <v>0.19784466890013502</v>
      </c>
      <c r="U63" s="21">
        <f t="shared" si="42"/>
        <v>0.17985878990921364</v>
      </c>
      <c r="V63" s="21">
        <f t="shared" si="42"/>
        <v>0.16350799082655781</v>
      </c>
      <c r="W63" s="21">
        <f t="shared" si="42"/>
        <v>0.14864362802414349</v>
      </c>
      <c r="X63" s="21">
        <f t="shared" si="42"/>
        <v>0.13513057093103953</v>
      </c>
      <c r="Y63" s="21">
        <f t="shared" si="42"/>
        <v>0.12284597357367227</v>
      </c>
      <c r="Z63" s="21">
        <f t="shared" si="42"/>
        <v>0.11167815779424752</v>
      </c>
      <c r="AA63" s="21">
        <f t="shared" si="42"/>
        <v>0.10152559799477048</v>
      </c>
      <c r="AB63" s="21">
        <f t="shared" si="42"/>
        <v>9.2295998177064048E-2</v>
      </c>
      <c r="AC63" s="21">
        <f t="shared" si="42"/>
        <v>8.3905452888240042E-2</v>
      </c>
      <c r="AD63" s="21">
        <f t="shared" si="42"/>
        <v>7.6277684443854576E-2</v>
      </c>
      <c r="AE63" s="21">
        <f t="shared" si="42"/>
        <v>6.9343349494413245E-2</v>
      </c>
      <c r="AF63" s="21">
        <f t="shared" si="42"/>
        <v>6.3039408631284766E-2</v>
      </c>
      <c r="AG63" s="21">
        <f t="shared" si="42"/>
        <v>5.7308553301167964E-2</v>
      </c>
      <c r="AH63" s="21">
        <f t="shared" si="42"/>
        <v>5.2098684819243603E-2</v>
      </c>
      <c r="AI63" s="21">
        <f t="shared" si="46"/>
        <v>4.7362440744766907E-2</v>
      </c>
      <c r="AJ63" s="21">
        <f t="shared" si="46"/>
        <v>4.3056764313424457E-2</v>
      </c>
      <c r="AK63" s="21">
        <f t="shared" si="46"/>
        <v>3.9142513012204054E-2</v>
      </c>
      <c r="AL63" s="21">
        <f t="shared" si="46"/>
        <v>3.5584102738367311E-2</v>
      </c>
      <c r="AM63" s="21">
        <f t="shared" si="46"/>
        <v>3.2349184307606652E-2</v>
      </c>
      <c r="AN63" s="21">
        <f t="shared" si="46"/>
        <v>2.94083493705515E-2</v>
      </c>
      <c r="AO63" s="21">
        <f t="shared" si="46"/>
        <v>2.6734863064137721E-2</v>
      </c>
      <c r="AP63" s="21">
        <f t="shared" si="46"/>
        <v>2.4304420967397926E-2</v>
      </c>
      <c r="AQ63" s="21">
        <f t="shared" si="46"/>
        <v>2.2094928152179935E-2</v>
      </c>
      <c r="AR63" s="21">
        <f t="shared" si="46"/>
        <v>2.0086298320163575E-2</v>
      </c>
      <c r="AS63" s="21">
        <f t="shared" si="46"/>
        <v>1.8260271200148705E-2</v>
      </c>
      <c r="AT63" s="21">
        <f t="shared" si="46"/>
        <v>1.6600246545589729E-2</v>
      </c>
      <c r="AU63" s="21">
        <f t="shared" si="46"/>
        <v>1.5091133223263388E-2</v>
      </c>
      <c r="AV63" s="21">
        <f t="shared" si="46"/>
        <v>1.3719212021148534E-2</v>
      </c>
      <c r="AW63" s="21">
        <f t="shared" si="46"/>
        <v>1.2472010928316847E-2</v>
      </c>
      <c r="AX63" s="21">
        <f t="shared" si="46"/>
        <v>1.1338191753015316E-2</v>
      </c>
      <c r="AY63" s="21">
        <f t="shared" si="49"/>
        <v>1.0307447048195742E-2</v>
      </c>
      <c r="AZ63" s="21">
        <f t="shared" si="49"/>
        <v>9.3704064074506734E-3</v>
      </c>
      <c r="BA63" s="21">
        <f t="shared" si="49"/>
        <v>8.5185512795006111E-3</v>
      </c>
      <c r="BB63" s="21">
        <f t="shared" si="49"/>
        <v>7.744137526818737E-3</v>
      </c>
      <c r="BC63" s="21">
        <f t="shared" si="49"/>
        <v>7.0401250243806697E-3</v>
      </c>
      <c r="BD63" s="21">
        <f t="shared" si="49"/>
        <v>6.4001136585278805E-3</v>
      </c>
      <c r="BE63" s="21">
        <f t="shared" si="49"/>
        <v>5.8182851441162548E-3</v>
      </c>
      <c r="BF63" s="21">
        <f t="shared" si="49"/>
        <v>5.2893501310147762E-3</v>
      </c>
      <c r="BG63" s="21">
        <f t="shared" si="49"/>
        <v>4.808500119104343E-3</v>
      </c>
      <c r="BH63" s="21">
        <f t="shared" si="49"/>
        <v>4.3713637446403109E-3</v>
      </c>
      <c r="BI63" s="21">
        <f t="shared" si="49"/>
        <v>3.9739670405821012E-3</v>
      </c>
      <c r="BJ63" s="21">
        <f t="shared" si="49"/>
        <v>3.6126973096200906E-3</v>
      </c>
      <c r="BK63" s="21">
        <f t="shared" si="49"/>
        <v>3.2842702814728101E-3</v>
      </c>
      <c r="BL63" s="21">
        <f t="shared" si="49"/>
        <v>2.9857002558843723E-3</v>
      </c>
      <c r="BM63" s="21">
        <f t="shared" si="49"/>
        <v>2.7142729598948834E-3</v>
      </c>
      <c r="BN63" s="21">
        <f t="shared" si="49"/>
        <v>2.4675208726317125E-3</v>
      </c>
      <c r="BO63" s="21">
        <f t="shared" si="47"/>
        <v>2.2432007933015567E-3</v>
      </c>
      <c r="BP63" s="21">
        <f t="shared" si="47"/>
        <v>2.0392734484559606E-3</v>
      </c>
      <c r="BQ63" s="21">
        <f t="shared" si="36"/>
        <v>1.8538849531417822E-3</v>
      </c>
      <c r="BR63" s="21">
        <f t="shared" si="36"/>
        <v>1.6853499574016198E-3</v>
      </c>
      <c r="BS63" s="21">
        <f t="shared" si="36"/>
        <v>1.5321363249105634E-3</v>
      </c>
      <c r="BT63" s="21">
        <f t="shared" si="36"/>
        <v>1.3928512044641486E-3</v>
      </c>
      <c r="BU63" s="21">
        <f t="shared" si="36"/>
        <v>1.2662283676946804E-3</v>
      </c>
      <c r="BV63" s="21">
        <f t="shared" si="36"/>
        <v>1.1511166979042548E-3</v>
      </c>
      <c r="BW63" s="21">
        <f t="shared" si="36"/>
        <v>1.0464697253675043E-3</v>
      </c>
      <c r="BX63" s="21">
        <f t="shared" si="36"/>
        <v>9.513361139704584E-4</v>
      </c>
      <c r="BY63" s="21">
        <f t="shared" si="36"/>
        <v>8.648510127004167E-4</v>
      </c>
      <c r="BZ63" s="21">
        <f t="shared" si="36"/>
        <v>7.8622819336401516E-4</v>
      </c>
      <c r="CA63" s="21">
        <f t="shared" si="36"/>
        <v>7.1475290305819553E-4</v>
      </c>
      <c r="CB63" s="21">
        <f t="shared" si="36"/>
        <v>6.4977536641654132E-4</v>
      </c>
      <c r="CC63" s="21">
        <f t="shared" si="41"/>
        <v>5.9070487856049199E-4</v>
      </c>
      <c r="CD63" s="21">
        <f t="shared" si="41"/>
        <v>5.3700443505499279E-4</v>
      </c>
      <c r="CE63" s="21">
        <f t="shared" si="41"/>
        <v>4.8818585004999342E-4</v>
      </c>
      <c r="CF63" s="21">
        <f t="shared" si="41"/>
        <v>4.4380531822726677E-4</v>
      </c>
      <c r="CG63" s="21">
        <f t="shared" si="41"/>
        <v>4.0345938020660611E-4</v>
      </c>
      <c r="CH63" s="21">
        <f t="shared" si="48"/>
        <v>3.6678125473327814E-4</v>
      </c>
      <c r="CI63" s="21">
        <f t="shared" si="48"/>
        <v>3.3343750430298019E-4</v>
      </c>
      <c r="CJ63" s="21">
        <f t="shared" si="48"/>
        <v>3.0312500391180015E-4</v>
      </c>
      <c r="CK63" s="21">
        <f t="shared" si="48"/>
        <v>2.7556818537436372E-4</v>
      </c>
      <c r="CL63" s="21">
        <f t="shared" si="48"/>
        <v>2.5051653215851246E-4</v>
      </c>
      <c r="CM63" s="21">
        <f t="shared" si="48"/>
        <v>2.2774230196228408E-4</v>
      </c>
      <c r="CN63" s="21">
        <f t="shared" si="48"/>
        <v>2.0703845632934911E-4</v>
      </c>
      <c r="CO63" s="21">
        <f t="shared" si="48"/>
        <v>1.8821677848122645E-4</v>
      </c>
      <c r="CP63" s="21">
        <f t="shared" si="48"/>
        <v>1.711061622556604E-4</v>
      </c>
      <c r="CQ63" s="21">
        <f t="shared" si="48"/>
        <v>1.5555105659605491E-4</v>
      </c>
      <c r="CR63" s="21">
        <f t="shared" si="48"/>
        <v>1.4141005145095899E-4</v>
      </c>
      <c r="CS63" s="21">
        <f t="shared" si="48"/>
        <v>1.2855459222814453E-4</v>
      </c>
      <c r="CT63" s="21">
        <f t="shared" si="48"/>
        <v>1.1686781111649502E-4</v>
      </c>
      <c r="CU63" s="21">
        <f t="shared" si="48"/>
        <v>1.062434646513591E-4</v>
      </c>
      <c r="CV63" s="21">
        <f t="shared" si="48"/>
        <v>9.6584967864871916E-5</v>
      </c>
      <c r="CW63" s="21">
        <f t="shared" si="48"/>
        <v>8.7804516240792642E-5</v>
      </c>
      <c r="CX63" s="21">
        <f t="shared" si="45"/>
        <v>7.982228749162966E-5</v>
      </c>
      <c r="CY63" s="21">
        <f t="shared" si="45"/>
        <v>7.2565715901481509E-5</v>
      </c>
      <c r="CZ63" s="21">
        <f t="shared" si="45"/>
        <v>6.5968832637710464E-5</v>
      </c>
      <c r="DA63" s="21">
        <f t="shared" si="45"/>
        <v>5.997166603428223E-5</v>
      </c>
      <c r="DB63" s="21">
        <f t="shared" si="45"/>
        <v>5.4519696394802018E-5</v>
      </c>
      <c r="DC63" s="21">
        <f t="shared" si="45"/>
        <v>4.9563360358910924E-5</v>
      </c>
      <c r="DD63" s="21">
        <f t="shared" si="45"/>
        <v>4.5057600326282662E-5</v>
      </c>
    </row>
    <row r="64" spans="2:108">
      <c r="B64" s="22">
        <f t="shared" si="9"/>
        <v>73</v>
      </c>
      <c r="C64" s="21">
        <f t="shared" si="43"/>
        <v>1</v>
      </c>
      <c r="D64" s="21">
        <f t="shared" si="44"/>
        <v>0.90909090909090906</v>
      </c>
      <c r="E64" s="21">
        <f t="shared" si="44"/>
        <v>0.82644628099173545</v>
      </c>
      <c r="F64" s="21">
        <f t="shared" si="44"/>
        <v>0.75131480090157754</v>
      </c>
      <c r="G64" s="21">
        <f t="shared" si="44"/>
        <v>0.68301345536507052</v>
      </c>
      <c r="H64" s="21">
        <f t="shared" si="44"/>
        <v>0.62092132305915493</v>
      </c>
      <c r="I64" s="21">
        <f t="shared" si="44"/>
        <v>0.56447393005377722</v>
      </c>
      <c r="J64" s="21">
        <f t="shared" si="44"/>
        <v>0.51315811823070645</v>
      </c>
      <c r="K64" s="21">
        <f t="shared" si="44"/>
        <v>0.46650738020973315</v>
      </c>
      <c r="L64" s="21">
        <f t="shared" si="44"/>
        <v>0.42409761837248466</v>
      </c>
      <c r="M64" s="21">
        <f t="shared" si="44"/>
        <v>0.38554328942953148</v>
      </c>
      <c r="N64" s="21">
        <f t="shared" si="44"/>
        <v>0.3504938994813922</v>
      </c>
      <c r="O64" s="21">
        <f t="shared" si="44"/>
        <v>0.31863081771035656</v>
      </c>
      <c r="P64" s="21">
        <f t="shared" si="44"/>
        <v>0.28966437973668779</v>
      </c>
      <c r="Q64" s="21">
        <f t="shared" si="44"/>
        <v>0.26333125430607973</v>
      </c>
      <c r="R64" s="21">
        <f t="shared" si="44"/>
        <v>0.23939204936916339</v>
      </c>
      <c r="S64" s="21">
        <f t="shared" si="44"/>
        <v>0.21762913579014853</v>
      </c>
      <c r="T64" s="21">
        <f t="shared" si="42"/>
        <v>0.19784466890013502</v>
      </c>
      <c r="U64" s="21">
        <f t="shared" si="42"/>
        <v>0.17985878990921364</v>
      </c>
      <c r="V64" s="21">
        <f t="shared" si="42"/>
        <v>0.16350799082655781</v>
      </c>
      <c r="W64" s="21">
        <f t="shared" si="42"/>
        <v>0.14864362802414349</v>
      </c>
      <c r="X64" s="21">
        <f t="shared" si="42"/>
        <v>0.13513057093103953</v>
      </c>
      <c r="Y64" s="21">
        <f t="shared" si="42"/>
        <v>0.12284597357367227</v>
      </c>
      <c r="Z64" s="21">
        <f t="shared" si="42"/>
        <v>0.11167815779424752</v>
      </c>
      <c r="AA64" s="21">
        <f t="shared" si="42"/>
        <v>0.10152559799477048</v>
      </c>
      <c r="AB64" s="21">
        <f t="shared" si="42"/>
        <v>9.2295998177064048E-2</v>
      </c>
      <c r="AC64" s="21">
        <f t="shared" si="42"/>
        <v>8.3905452888240042E-2</v>
      </c>
      <c r="AD64" s="21">
        <f t="shared" si="42"/>
        <v>7.6277684443854576E-2</v>
      </c>
      <c r="AE64" s="21">
        <f t="shared" si="42"/>
        <v>6.9343349494413245E-2</v>
      </c>
      <c r="AF64" s="21">
        <f t="shared" si="42"/>
        <v>6.3039408631284766E-2</v>
      </c>
      <c r="AG64" s="21">
        <f t="shared" si="42"/>
        <v>5.7308553301167964E-2</v>
      </c>
      <c r="AH64" s="21">
        <f t="shared" si="42"/>
        <v>5.2098684819243603E-2</v>
      </c>
      <c r="AI64" s="21">
        <f t="shared" si="46"/>
        <v>4.7362440744766907E-2</v>
      </c>
      <c r="AJ64" s="21">
        <f t="shared" si="46"/>
        <v>4.3056764313424457E-2</v>
      </c>
      <c r="AK64" s="21">
        <f t="shared" si="46"/>
        <v>3.9142513012204054E-2</v>
      </c>
      <c r="AL64" s="21">
        <f t="shared" si="46"/>
        <v>3.5584102738367311E-2</v>
      </c>
      <c r="AM64" s="21">
        <f t="shared" si="46"/>
        <v>3.2349184307606652E-2</v>
      </c>
      <c r="AN64" s="21">
        <f t="shared" si="46"/>
        <v>2.94083493705515E-2</v>
      </c>
      <c r="AO64" s="21">
        <f t="shared" si="46"/>
        <v>2.6734863064137721E-2</v>
      </c>
      <c r="AP64" s="21">
        <f t="shared" si="46"/>
        <v>2.4304420967397926E-2</v>
      </c>
      <c r="AQ64" s="21">
        <f t="shared" si="46"/>
        <v>2.2094928152179935E-2</v>
      </c>
      <c r="AR64" s="21">
        <f t="shared" si="46"/>
        <v>2.0086298320163575E-2</v>
      </c>
      <c r="AS64" s="21">
        <f t="shared" si="46"/>
        <v>1.8260271200148705E-2</v>
      </c>
      <c r="AT64" s="21">
        <f t="shared" si="46"/>
        <v>1.6600246545589729E-2</v>
      </c>
      <c r="AU64" s="21">
        <f t="shared" si="46"/>
        <v>1.5091133223263388E-2</v>
      </c>
      <c r="AV64" s="21">
        <f t="shared" si="46"/>
        <v>1.3719212021148534E-2</v>
      </c>
      <c r="AW64" s="21">
        <f t="shared" si="46"/>
        <v>1.2472010928316847E-2</v>
      </c>
      <c r="AX64" s="21">
        <f t="shared" si="46"/>
        <v>1.1338191753015316E-2</v>
      </c>
      <c r="AY64" s="21">
        <f t="shared" si="49"/>
        <v>1.0307447048195742E-2</v>
      </c>
      <c r="AZ64" s="21">
        <f t="shared" si="49"/>
        <v>9.3704064074506734E-3</v>
      </c>
      <c r="BA64" s="21">
        <f t="shared" si="49"/>
        <v>8.5185512795006111E-3</v>
      </c>
      <c r="BB64" s="21">
        <f t="shared" si="49"/>
        <v>7.744137526818737E-3</v>
      </c>
      <c r="BC64" s="21">
        <f t="shared" si="49"/>
        <v>7.0401250243806697E-3</v>
      </c>
      <c r="BD64" s="21">
        <f t="shared" si="49"/>
        <v>6.4001136585278805E-3</v>
      </c>
      <c r="BE64" s="21">
        <f t="shared" si="49"/>
        <v>5.8182851441162548E-3</v>
      </c>
      <c r="BF64" s="21">
        <f t="shared" si="49"/>
        <v>5.2893501310147762E-3</v>
      </c>
      <c r="BG64" s="21">
        <f t="shared" si="49"/>
        <v>4.808500119104343E-3</v>
      </c>
      <c r="BH64" s="21">
        <f t="shared" si="49"/>
        <v>4.3713637446403109E-3</v>
      </c>
      <c r="BI64" s="21">
        <f t="shared" si="49"/>
        <v>3.9739670405821012E-3</v>
      </c>
      <c r="BJ64" s="21">
        <f t="shared" si="49"/>
        <v>3.6126973096200906E-3</v>
      </c>
      <c r="BK64" s="21">
        <f t="shared" si="49"/>
        <v>3.2842702814728101E-3</v>
      </c>
      <c r="BL64" s="21">
        <f t="shared" si="49"/>
        <v>2.9857002558843723E-3</v>
      </c>
      <c r="BM64" s="21">
        <f t="shared" si="49"/>
        <v>2.7142729598948834E-3</v>
      </c>
      <c r="BN64" s="21">
        <f t="shared" si="49"/>
        <v>2.4675208726317125E-3</v>
      </c>
      <c r="BO64" s="21">
        <f t="shared" si="47"/>
        <v>2.2432007933015567E-3</v>
      </c>
      <c r="BP64" s="21">
        <f t="shared" si="47"/>
        <v>2.0392734484559606E-3</v>
      </c>
      <c r="BQ64" s="21">
        <f t="shared" si="36"/>
        <v>1.8538849531417822E-3</v>
      </c>
      <c r="BR64" s="21">
        <f t="shared" si="36"/>
        <v>1.6853499574016198E-3</v>
      </c>
      <c r="BS64" s="21">
        <f t="shared" si="36"/>
        <v>1.5321363249105634E-3</v>
      </c>
      <c r="BT64" s="21">
        <f t="shared" si="36"/>
        <v>1.3928512044641486E-3</v>
      </c>
      <c r="BU64" s="21">
        <f t="shared" si="36"/>
        <v>1.2662283676946804E-3</v>
      </c>
      <c r="BV64" s="21">
        <f t="shared" ref="BV64:CB64" si="50">(1+$B$2)^(-BV$3)</f>
        <v>1.1511166979042548E-3</v>
      </c>
      <c r="BW64" s="21">
        <f t="shared" si="50"/>
        <v>1.0464697253675043E-3</v>
      </c>
      <c r="BX64" s="21">
        <f t="shared" si="50"/>
        <v>9.513361139704584E-4</v>
      </c>
      <c r="BY64" s="21">
        <f t="shared" si="50"/>
        <v>8.648510127004167E-4</v>
      </c>
      <c r="BZ64" s="21">
        <f t="shared" si="50"/>
        <v>7.8622819336401516E-4</v>
      </c>
      <c r="CA64" s="21">
        <f t="shared" si="50"/>
        <v>7.1475290305819553E-4</v>
      </c>
      <c r="CB64" s="21">
        <f t="shared" si="50"/>
        <v>6.4977536641654132E-4</v>
      </c>
      <c r="CC64" s="21">
        <f t="shared" si="41"/>
        <v>5.9070487856049199E-4</v>
      </c>
      <c r="CD64" s="21">
        <f t="shared" si="41"/>
        <v>5.3700443505499279E-4</v>
      </c>
      <c r="CE64" s="21">
        <f t="shared" si="41"/>
        <v>4.8818585004999342E-4</v>
      </c>
      <c r="CF64" s="21">
        <f t="shared" si="41"/>
        <v>4.4380531822726677E-4</v>
      </c>
      <c r="CG64" s="21">
        <f t="shared" si="41"/>
        <v>4.0345938020660611E-4</v>
      </c>
      <c r="CH64" s="21">
        <f t="shared" ref="CH64:CK83" si="51">(1+$B$2)^(-CH$3)</f>
        <v>3.6678125473327814E-4</v>
      </c>
      <c r="CI64" s="21">
        <f t="shared" si="51"/>
        <v>3.3343750430298019E-4</v>
      </c>
      <c r="CJ64" s="21">
        <f t="shared" si="51"/>
        <v>3.0312500391180015E-4</v>
      </c>
      <c r="CK64" s="21">
        <f t="shared" si="51"/>
        <v>2.7556818537436372E-4</v>
      </c>
      <c r="CL64" s="21">
        <f t="shared" si="48"/>
        <v>2.5051653215851246E-4</v>
      </c>
      <c r="CM64" s="21">
        <f t="shared" si="48"/>
        <v>2.2774230196228408E-4</v>
      </c>
      <c r="CN64" s="21">
        <f t="shared" si="48"/>
        <v>2.0703845632934911E-4</v>
      </c>
      <c r="CO64" s="21">
        <f t="shared" si="48"/>
        <v>1.8821677848122645E-4</v>
      </c>
      <c r="CP64" s="21">
        <f t="shared" si="48"/>
        <v>1.711061622556604E-4</v>
      </c>
      <c r="CQ64" s="21">
        <f t="shared" si="48"/>
        <v>1.5555105659605491E-4</v>
      </c>
      <c r="CR64" s="21">
        <f t="shared" si="48"/>
        <v>1.4141005145095899E-4</v>
      </c>
      <c r="CS64" s="21">
        <f t="shared" si="48"/>
        <v>1.2855459222814453E-4</v>
      </c>
      <c r="CT64" s="21">
        <f t="shared" si="48"/>
        <v>1.1686781111649502E-4</v>
      </c>
      <c r="CU64" s="21">
        <f t="shared" si="48"/>
        <v>1.062434646513591E-4</v>
      </c>
      <c r="CV64" s="21">
        <f t="shared" si="48"/>
        <v>9.6584967864871916E-5</v>
      </c>
      <c r="CW64" s="21">
        <f t="shared" si="48"/>
        <v>8.7804516240792642E-5</v>
      </c>
      <c r="CX64" s="21">
        <f t="shared" si="45"/>
        <v>7.982228749162966E-5</v>
      </c>
      <c r="CY64" s="21">
        <f t="shared" si="45"/>
        <v>7.2565715901481509E-5</v>
      </c>
      <c r="CZ64" s="21">
        <f t="shared" si="45"/>
        <v>6.5968832637710464E-5</v>
      </c>
      <c r="DA64" s="21">
        <f t="shared" si="45"/>
        <v>5.997166603428223E-5</v>
      </c>
      <c r="DB64" s="21">
        <f t="shared" si="45"/>
        <v>5.4519696394802018E-5</v>
      </c>
      <c r="DC64" s="21">
        <f t="shared" si="45"/>
        <v>4.9563360358910924E-5</v>
      </c>
      <c r="DD64" s="21">
        <f t="shared" si="45"/>
        <v>4.5057600326282662E-5</v>
      </c>
    </row>
    <row r="65" spans="2:108">
      <c r="B65" s="22">
        <f t="shared" si="9"/>
        <v>74</v>
      </c>
      <c r="C65" s="21">
        <f t="shared" si="43"/>
        <v>1</v>
      </c>
      <c r="D65" s="21">
        <f t="shared" si="44"/>
        <v>0.90909090909090906</v>
      </c>
      <c r="E65" s="21">
        <f t="shared" si="44"/>
        <v>0.82644628099173545</v>
      </c>
      <c r="F65" s="21">
        <f t="shared" si="44"/>
        <v>0.75131480090157754</v>
      </c>
      <c r="G65" s="21">
        <f t="shared" si="44"/>
        <v>0.68301345536507052</v>
      </c>
      <c r="H65" s="21">
        <f t="shared" si="44"/>
        <v>0.62092132305915493</v>
      </c>
      <c r="I65" s="21">
        <f t="shared" si="44"/>
        <v>0.56447393005377722</v>
      </c>
      <c r="J65" s="21">
        <f t="shared" si="44"/>
        <v>0.51315811823070645</v>
      </c>
      <c r="K65" s="21">
        <f t="shared" si="44"/>
        <v>0.46650738020973315</v>
      </c>
      <c r="L65" s="21">
        <f t="shared" si="44"/>
        <v>0.42409761837248466</v>
      </c>
      <c r="M65" s="21">
        <f t="shared" si="44"/>
        <v>0.38554328942953148</v>
      </c>
      <c r="N65" s="21">
        <f t="shared" si="44"/>
        <v>0.3504938994813922</v>
      </c>
      <c r="O65" s="21">
        <f t="shared" si="44"/>
        <v>0.31863081771035656</v>
      </c>
      <c r="P65" s="21">
        <f t="shared" si="44"/>
        <v>0.28966437973668779</v>
      </c>
      <c r="Q65" s="21">
        <f t="shared" si="44"/>
        <v>0.26333125430607973</v>
      </c>
      <c r="R65" s="21">
        <f t="shared" si="44"/>
        <v>0.23939204936916339</v>
      </c>
      <c r="S65" s="21">
        <f t="shared" si="44"/>
        <v>0.21762913579014853</v>
      </c>
      <c r="T65" s="21">
        <f t="shared" si="42"/>
        <v>0.19784466890013502</v>
      </c>
      <c r="U65" s="21">
        <f t="shared" si="42"/>
        <v>0.17985878990921364</v>
      </c>
      <c r="V65" s="21">
        <f t="shared" si="42"/>
        <v>0.16350799082655781</v>
      </c>
      <c r="W65" s="21">
        <f t="shared" si="42"/>
        <v>0.14864362802414349</v>
      </c>
      <c r="X65" s="21">
        <f t="shared" si="42"/>
        <v>0.13513057093103953</v>
      </c>
      <c r="Y65" s="21">
        <f t="shared" si="42"/>
        <v>0.12284597357367227</v>
      </c>
      <c r="Z65" s="21">
        <f t="shared" si="42"/>
        <v>0.11167815779424752</v>
      </c>
      <c r="AA65" s="21">
        <f t="shared" si="42"/>
        <v>0.10152559799477048</v>
      </c>
      <c r="AB65" s="21">
        <f t="shared" si="42"/>
        <v>9.2295998177064048E-2</v>
      </c>
      <c r="AC65" s="21">
        <f t="shared" si="42"/>
        <v>8.3905452888240042E-2</v>
      </c>
      <c r="AD65" s="21">
        <f t="shared" si="42"/>
        <v>7.6277684443854576E-2</v>
      </c>
      <c r="AE65" s="21">
        <f t="shared" si="42"/>
        <v>6.9343349494413245E-2</v>
      </c>
      <c r="AF65" s="21">
        <f t="shared" si="42"/>
        <v>6.3039408631284766E-2</v>
      </c>
      <c r="AG65" s="21">
        <f t="shared" si="42"/>
        <v>5.7308553301167964E-2</v>
      </c>
      <c r="AH65" s="21">
        <f t="shared" si="42"/>
        <v>5.2098684819243603E-2</v>
      </c>
      <c r="AI65" s="21">
        <f t="shared" si="46"/>
        <v>4.7362440744766907E-2</v>
      </c>
      <c r="AJ65" s="21">
        <f t="shared" si="46"/>
        <v>4.3056764313424457E-2</v>
      </c>
      <c r="AK65" s="21">
        <f t="shared" si="46"/>
        <v>3.9142513012204054E-2</v>
      </c>
      <c r="AL65" s="21">
        <f t="shared" si="46"/>
        <v>3.5584102738367311E-2</v>
      </c>
      <c r="AM65" s="21">
        <f t="shared" si="46"/>
        <v>3.2349184307606652E-2</v>
      </c>
      <c r="AN65" s="21">
        <f t="shared" si="46"/>
        <v>2.94083493705515E-2</v>
      </c>
      <c r="AO65" s="21">
        <f t="shared" si="46"/>
        <v>2.6734863064137721E-2</v>
      </c>
      <c r="AP65" s="21">
        <f t="shared" si="46"/>
        <v>2.4304420967397926E-2</v>
      </c>
      <c r="AQ65" s="21">
        <f t="shared" si="46"/>
        <v>2.2094928152179935E-2</v>
      </c>
      <c r="AR65" s="21">
        <f t="shared" si="46"/>
        <v>2.0086298320163575E-2</v>
      </c>
      <c r="AS65" s="21">
        <f t="shared" si="46"/>
        <v>1.8260271200148705E-2</v>
      </c>
      <c r="AT65" s="21">
        <f t="shared" si="46"/>
        <v>1.6600246545589729E-2</v>
      </c>
      <c r="AU65" s="21">
        <f t="shared" si="46"/>
        <v>1.5091133223263388E-2</v>
      </c>
      <c r="AV65" s="21">
        <f t="shared" si="46"/>
        <v>1.3719212021148534E-2</v>
      </c>
      <c r="AW65" s="21">
        <f t="shared" si="46"/>
        <v>1.2472010928316847E-2</v>
      </c>
      <c r="AX65" s="21">
        <f t="shared" si="46"/>
        <v>1.1338191753015316E-2</v>
      </c>
      <c r="AY65" s="21">
        <f t="shared" si="49"/>
        <v>1.0307447048195742E-2</v>
      </c>
      <c r="AZ65" s="21">
        <f t="shared" si="49"/>
        <v>9.3704064074506734E-3</v>
      </c>
      <c r="BA65" s="21">
        <f t="shared" si="49"/>
        <v>8.5185512795006111E-3</v>
      </c>
      <c r="BB65" s="21">
        <f t="shared" si="49"/>
        <v>7.744137526818737E-3</v>
      </c>
      <c r="BC65" s="21">
        <f t="shared" si="49"/>
        <v>7.0401250243806697E-3</v>
      </c>
      <c r="BD65" s="21">
        <f t="shared" si="49"/>
        <v>6.4001136585278805E-3</v>
      </c>
      <c r="BE65" s="21">
        <f t="shared" si="49"/>
        <v>5.8182851441162548E-3</v>
      </c>
      <c r="BF65" s="21">
        <f t="shared" si="49"/>
        <v>5.2893501310147762E-3</v>
      </c>
      <c r="BG65" s="21">
        <f t="shared" si="49"/>
        <v>4.808500119104343E-3</v>
      </c>
      <c r="BH65" s="21">
        <f t="shared" si="49"/>
        <v>4.3713637446403109E-3</v>
      </c>
      <c r="BI65" s="21">
        <f t="shared" si="49"/>
        <v>3.9739670405821012E-3</v>
      </c>
      <c r="BJ65" s="21">
        <f t="shared" si="49"/>
        <v>3.6126973096200906E-3</v>
      </c>
      <c r="BK65" s="21">
        <f t="shared" si="49"/>
        <v>3.2842702814728101E-3</v>
      </c>
      <c r="BL65" s="21">
        <f t="shared" si="49"/>
        <v>2.9857002558843723E-3</v>
      </c>
      <c r="BM65" s="21">
        <f t="shared" si="49"/>
        <v>2.7142729598948834E-3</v>
      </c>
      <c r="BN65" s="21">
        <f t="shared" si="49"/>
        <v>2.4675208726317125E-3</v>
      </c>
      <c r="BO65" s="21">
        <f t="shared" si="47"/>
        <v>2.2432007933015567E-3</v>
      </c>
      <c r="BP65" s="21">
        <f t="shared" si="47"/>
        <v>2.0392734484559606E-3</v>
      </c>
      <c r="BQ65" s="21">
        <f t="shared" si="47"/>
        <v>1.8538849531417822E-3</v>
      </c>
      <c r="BR65" s="21">
        <f t="shared" si="47"/>
        <v>1.6853499574016198E-3</v>
      </c>
      <c r="BS65" s="21">
        <f t="shared" si="47"/>
        <v>1.5321363249105634E-3</v>
      </c>
      <c r="BT65" s="21">
        <f t="shared" si="47"/>
        <v>1.3928512044641486E-3</v>
      </c>
      <c r="BU65" s="21">
        <f t="shared" si="47"/>
        <v>1.2662283676946804E-3</v>
      </c>
      <c r="BV65" s="21">
        <f t="shared" si="47"/>
        <v>1.1511166979042548E-3</v>
      </c>
      <c r="BW65" s="21">
        <f t="shared" si="47"/>
        <v>1.0464697253675043E-3</v>
      </c>
      <c r="BX65" s="21">
        <f t="shared" si="47"/>
        <v>9.513361139704584E-4</v>
      </c>
      <c r="BY65" s="21">
        <f t="shared" si="47"/>
        <v>8.648510127004167E-4</v>
      </c>
      <c r="BZ65" s="21">
        <f t="shared" si="47"/>
        <v>7.8622819336401516E-4</v>
      </c>
      <c r="CA65" s="21">
        <f t="shared" si="47"/>
        <v>7.1475290305819553E-4</v>
      </c>
      <c r="CB65" s="21">
        <f t="shared" si="47"/>
        <v>6.4977536641654132E-4</v>
      </c>
      <c r="CC65" s="21">
        <f t="shared" si="47"/>
        <v>5.9070487856049199E-4</v>
      </c>
      <c r="CD65" s="21">
        <f t="shared" ref="CD65:CG81" si="52">(1+$B$2)^(-CD$3)</f>
        <v>5.3700443505499279E-4</v>
      </c>
      <c r="CE65" s="21">
        <f t="shared" si="52"/>
        <v>4.8818585004999342E-4</v>
      </c>
      <c r="CF65" s="21">
        <f t="shared" si="52"/>
        <v>4.4380531822726677E-4</v>
      </c>
      <c r="CG65" s="21">
        <f t="shared" si="52"/>
        <v>4.0345938020660611E-4</v>
      </c>
      <c r="CH65" s="21">
        <f t="shared" si="51"/>
        <v>3.6678125473327814E-4</v>
      </c>
      <c r="CI65" s="21">
        <f t="shared" si="51"/>
        <v>3.3343750430298019E-4</v>
      </c>
      <c r="CJ65" s="21">
        <f t="shared" si="51"/>
        <v>3.0312500391180015E-4</v>
      </c>
      <c r="CK65" s="21">
        <f t="shared" si="51"/>
        <v>2.7556818537436372E-4</v>
      </c>
      <c r="CL65" s="21">
        <f t="shared" si="48"/>
        <v>2.5051653215851246E-4</v>
      </c>
      <c r="CM65" s="21">
        <f t="shared" si="48"/>
        <v>2.2774230196228408E-4</v>
      </c>
      <c r="CN65" s="21">
        <f t="shared" si="48"/>
        <v>2.0703845632934911E-4</v>
      </c>
      <c r="CO65" s="21">
        <f t="shared" si="48"/>
        <v>1.8821677848122645E-4</v>
      </c>
      <c r="CP65" s="21">
        <f t="shared" si="48"/>
        <v>1.711061622556604E-4</v>
      </c>
      <c r="CQ65" s="21">
        <f t="shared" si="48"/>
        <v>1.5555105659605491E-4</v>
      </c>
      <c r="CR65" s="21">
        <f t="shared" si="48"/>
        <v>1.4141005145095899E-4</v>
      </c>
      <c r="CS65" s="21">
        <f t="shared" si="48"/>
        <v>1.2855459222814453E-4</v>
      </c>
      <c r="CT65" s="21">
        <f t="shared" si="48"/>
        <v>1.1686781111649502E-4</v>
      </c>
      <c r="CU65" s="21">
        <f t="shared" si="48"/>
        <v>1.062434646513591E-4</v>
      </c>
      <c r="CV65" s="21">
        <f t="shared" si="48"/>
        <v>9.6584967864871916E-5</v>
      </c>
      <c r="CW65" s="21">
        <f t="shared" si="48"/>
        <v>8.7804516240792642E-5</v>
      </c>
      <c r="CX65" s="21">
        <f t="shared" si="45"/>
        <v>7.982228749162966E-5</v>
      </c>
      <c r="CY65" s="21">
        <f t="shared" si="45"/>
        <v>7.2565715901481509E-5</v>
      </c>
      <c r="CZ65" s="21">
        <f t="shared" si="45"/>
        <v>6.5968832637710464E-5</v>
      </c>
      <c r="DA65" s="21">
        <f t="shared" si="45"/>
        <v>5.997166603428223E-5</v>
      </c>
      <c r="DB65" s="21">
        <f t="shared" si="45"/>
        <v>5.4519696394802018E-5</v>
      </c>
      <c r="DC65" s="21">
        <f t="shared" si="45"/>
        <v>4.9563360358910924E-5</v>
      </c>
      <c r="DD65" s="21">
        <f t="shared" si="45"/>
        <v>4.5057600326282662E-5</v>
      </c>
    </row>
    <row r="66" spans="2:108">
      <c r="B66" s="22">
        <f t="shared" si="9"/>
        <v>75</v>
      </c>
      <c r="C66" s="21">
        <f t="shared" si="43"/>
        <v>1</v>
      </c>
      <c r="D66" s="21">
        <f t="shared" si="44"/>
        <v>0.90909090909090906</v>
      </c>
      <c r="E66" s="21">
        <f t="shared" si="44"/>
        <v>0.82644628099173545</v>
      </c>
      <c r="F66" s="21">
        <f t="shared" si="44"/>
        <v>0.75131480090157754</v>
      </c>
      <c r="G66" s="21">
        <f t="shared" si="44"/>
        <v>0.68301345536507052</v>
      </c>
      <c r="H66" s="21">
        <f t="shared" si="44"/>
        <v>0.62092132305915493</v>
      </c>
      <c r="I66" s="21">
        <f t="shared" si="44"/>
        <v>0.56447393005377722</v>
      </c>
      <c r="J66" s="21">
        <f t="shared" si="44"/>
        <v>0.51315811823070645</v>
      </c>
      <c r="K66" s="21">
        <f t="shared" si="44"/>
        <v>0.46650738020973315</v>
      </c>
      <c r="L66" s="21">
        <f t="shared" si="44"/>
        <v>0.42409761837248466</v>
      </c>
      <c r="M66" s="21">
        <f t="shared" si="44"/>
        <v>0.38554328942953148</v>
      </c>
      <c r="N66" s="21">
        <f t="shared" si="44"/>
        <v>0.3504938994813922</v>
      </c>
      <c r="O66" s="21">
        <f t="shared" si="44"/>
        <v>0.31863081771035656</v>
      </c>
      <c r="P66" s="21">
        <f t="shared" si="44"/>
        <v>0.28966437973668779</v>
      </c>
      <c r="Q66" s="21">
        <f t="shared" si="44"/>
        <v>0.26333125430607973</v>
      </c>
      <c r="R66" s="21">
        <f t="shared" si="44"/>
        <v>0.23939204936916339</v>
      </c>
      <c r="S66" s="21">
        <f t="shared" si="44"/>
        <v>0.21762913579014853</v>
      </c>
      <c r="T66" s="21">
        <f t="shared" si="42"/>
        <v>0.19784466890013502</v>
      </c>
      <c r="U66" s="21">
        <f t="shared" si="42"/>
        <v>0.17985878990921364</v>
      </c>
      <c r="V66" s="21">
        <f t="shared" si="42"/>
        <v>0.16350799082655781</v>
      </c>
      <c r="W66" s="21">
        <f t="shared" si="42"/>
        <v>0.14864362802414349</v>
      </c>
      <c r="X66" s="21">
        <f t="shared" si="42"/>
        <v>0.13513057093103953</v>
      </c>
      <c r="Y66" s="21">
        <f t="shared" si="42"/>
        <v>0.12284597357367227</v>
      </c>
      <c r="Z66" s="21">
        <f t="shared" si="42"/>
        <v>0.11167815779424752</v>
      </c>
      <c r="AA66" s="21">
        <f t="shared" si="42"/>
        <v>0.10152559799477048</v>
      </c>
      <c r="AB66" s="21">
        <f t="shared" si="42"/>
        <v>9.2295998177064048E-2</v>
      </c>
      <c r="AC66" s="21">
        <f t="shared" si="42"/>
        <v>8.3905452888240042E-2</v>
      </c>
      <c r="AD66" s="21">
        <f t="shared" si="42"/>
        <v>7.6277684443854576E-2</v>
      </c>
      <c r="AE66" s="21">
        <f t="shared" si="42"/>
        <v>6.9343349494413245E-2</v>
      </c>
      <c r="AF66" s="21">
        <f t="shared" si="42"/>
        <v>6.3039408631284766E-2</v>
      </c>
      <c r="AG66" s="21">
        <f t="shared" si="42"/>
        <v>5.7308553301167964E-2</v>
      </c>
      <c r="AH66" s="21">
        <f t="shared" si="42"/>
        <v>5.2098684819243603E-2</v>
      </c>
      <c r="AI66" s="21">
        <f t="shared" si="46"/>
        <v>4.7362440744766907E-2</v>
      </c>
      <c r="AJ66" s="21">
        <f t="shared" si="46"/>
        <v>4.3056764313424457E-2</v>
      </c>
      <c r="AK66" s="21">
        <f t="shared" si="46"/>
        <v>3.9142513012204054E-2</v>
      </c>
      <c r="AL66" s="21">
        <f t="shared" si="46"/>
        <v>3.5584102738367311E-2</v>
      </c>
      <c r="AM66" s="21">
        <f t="shared" si="46"/>
        <v>3.2349184307606652E-2</v>
      </c>
      <c r="AN66" s="21">
        <f t="shared" si="46"/>
        <v>2.94083493705515E-2</v>
      </c>
      <c r="AO66" s="21">
        <f t="shared" si="46"/>
        <v>2.6734863064137721E-2</v>
      </c>
      <c r="AP66" s="21">
        <f t="shared" si="46"/>
        <v>2.4304420967397926E-2</v>
      </c>
      <c r="AQ66" s="21">
        <f t="shared" si="46"/>
        <v>2.2094928152179935E-2</v>
      </c>
      <c r="AR66" s="21">
        <f t="shared" si="46"/>
        <v>2.0086298320163575E-2</v>
      </c>
      <c r="AS66" s="21">
        <f t="shared" si="46"/>
        <v>1.8260271200148705E-2</v>
      </c>
      <c r="AT66" s="21">
        <f t="shared" si="46"/>
        <v>1.6600246545589729E-2</v>
      </c>
      <c r="AU66" s="21">
        <f t="shared" si="46"/>
        <v>1.5091133223263388E-2</v>
      </c>
      <c r="AV66" s="21">
        <f t="shared" si="46"/>
        <v>1.3719212021148534E-2</v>
      </c>
      <c r="AW66" s="21">
        <f t="shared" si="46"/>
        <v>1.2472010928316847E-2</v>
      </c>
      <c r="AX66" s="21">
        <f t="shared" si="46"/>
        <v>1.1338191753015316E-2</v>
      </c>
      <c r="AY66" s="21">
        <f t="shared" si="49"/>
        <v>1.0307447048195742E-2</v>
      </c>
      <c r="AZ66" s="21">
        <f t="shared" si="49"/>
        <v>9.3704064074506734E-3</v>
      </c>
      <c r="BA66" s="21">
        <f t="shared" si="49"/>
        <v>8.5185512795006111E-3</v>
      </c>
      <c r="BB66" s="21">
        <f t="shared" si="49"/>
        <v>7.744137526818737E-3</v>
      </c>
      <c r="BC66" s="21">
        <f t="shared" si="49"/>
        <v>7.0401250243806697E-3</v>
      </c>
      <c r="BD66" s="21">
        <f t="shared" si="49"/>
        <v>6.4001136585278805E-3</v>
      </c>
      <c r="BE66" s="21">
        <f t="shared" si="49"/>
        <v>5.8182851441162548E-3</v>
      </c>
      <c r="BF66" s="21">
        <f t="shared" si="49"/>
        <v>5.2893501310147762E-3</v>
      </c>
      <c r="BG66" s="21">
        <f t="shared" si="49"/>
        <v>4.808500119104343E-3</v>
      </c>
      <c r="BH66" s="21">
        <f t="shared" si="49"/>
        <v>4.3713637446403109E-3</v>
      </c>
      <c r="BI66" s="21">
        <f t="shared" si="49"/>
        <v>3.9739670405821012E-3</v>
      </c>
      <c r="BJ66" s="21">
        <f t="shared" si="49"/>
        <v>3.6126973096200906E-3</v>
      </c>
      <c r="BK66" s="21">
        <f t="shared" si="49"/>
        <v>3.2842702814728101E-3</v>
      </c>
      <c r="BL66" s="21">
        <f t="shared" si="49"/>
        <v>2.9857002558843723E-3</v>
      </c>
      <c r="BM66" s="21">
        <f t="shared" si="49"/>
        <v>2.7142729598948834E-3</v>
      </c>
      <c r="BN66" s="21">
        <f t="shared" si="49"/>
        <v>2.4675208726317125E-3</v>
      </c>
      <c r="BO66" s="21">
        <f t="shared" si="47"/>
        <v>2.2432007933015567E-3</v>
      </c>
      <c r="BP66" s="21">
        <f t="shared" si="47"/>
        <v>2.0392734484559606E-3</v>
      </c>
      <c r="BQ66" s="21">
        <f t="shared" si="47"/>
        <v>1.8538849531417822E-3</v>
      </c>
      <c r="BR66" s="21">
        <f t="shared" si="47"/>
        <v>1.6853499574016198E-3</v>
      </c>
      <c r="BS66" s="21">
        <f t="shared" si="47"/>
        <v>1.5321363249105634E-3</v>
      </c>
      <c r="BT66" s="21">
        <f t="shared" si="47"/>
        <v>1.3928512044641486E-3</v>
      </c>
      <c r="BU66" s="21">
        <f t="shared" si="47"/>
        <v>1.2662283676946804E-3</v>
      </c>
      <c r="BV66" s="21">
        <f t="shared" si="47"/>
        <v>1.1511166979042548E-3</v>
      </c>
      <c r="BW66" s="21">
        <f t="shared" si="47"/>
        <v>1.0464697253675043E-3</v>
      </c>
      <c r="BX66" s="21">
        <f t="shared" si="47"/>
        <v>9.513361139704584E-4</v>
      </c>
      <c r="BY66" s="21">
        <f t="shared" si="47"/>
        <v>8.648510127004167E-4</v>
      </c>
      <c r="BZ66" s="21">
        <f t="shared" si="47"/>
        <v>7.8622819336401516E-4</v>
      </c>
      <c r="CA66" s="21">
        <f t="shared" si="47"/>
        <v>7.1475290305819553E-4</v>
      </c>
      <c r="CB66" s="21">
        <f t="shared" si="47"/>
        <v>6.4977536641654132E-4</v>
      </c>
      <c r="CC66" s="21">
        <f t="shared" si="47"/>
        <v>5.9070487856049199E-4</v>
      </c>
      <c r="CD66" s="21">
        <f t="shared" si="52"/>
        <v>5.3700443505499279E-4</v>
      </c>
      <c r="CE66" s="21">
        <f t="shared" si="52"/>
        <v>4.8818585004999342E-4</v>
      </c>
      <c r="CF66" s="21">
        <f t="shared" si="52"/>
        <v>4.4380531822726677E-4</v>
      </c>
      <c r="CG66" s="21">
        <f t="shared" si="52"/>
        <v>4.0345938020660611E-4</v>
      </c>
      <c r="CH66" s="21">
        <f t="shared" si="51"/>
        <v>3.6678125473327814E-4</v>
      </c>
      <c r="CI66" s="21">
        <f t="shared" si="51"/>
        <v>3.3343750430298019E-4</v>
      </c>
      <c r="CJ66" s="21">
        <f t="shared" si="51"/>
        <v>3.0312500391180015E-4</v>
      </c>
      <c r="CK66" s="21">
        <f t="shared" si="51"/>
        <v>2.7556818537436372E-4</v>
      </c>
      <c r="CL66" s="21">
        <f t="shared" si="48"/>
        <v>2.5051653215851246E-4</v>
      </c>
      <c r="CM66" s="21">
        <f t="shared" si="48"/>
        <v>2.2774230196228408E-4</v>
      </c>
      <c r="CN66" s="21">
        <f t="shared" si="48"/>
        <v>2.0703845632934911E-4</v>
      </c>
      <c r="CO66" s="21">
        <f t="shared" si="48"/>
        <v>1.8821677848122645E-4</v>
      </c>
      <c r="CP66" s="21">
        <f t="shared" si="48"/>
        <v>1.711061622556604E-4</v>
      </c>
      <c r="CQ66" s="21">
        <f t="shared" si="48"/>
        <v>1.5555105659605491E-4</v>
      </c>
      <c r="CR66" s="21">
        <f t="shared" si="48"/>
        <v>1.4141005145095899E-4</v>
      </c>
      <c r="CS66" s="21">
        <f t="shared" si="48"/>
        <v>1.2855459222814453E-4</v>
      </c>
      <c r="CT66" s="21">
        <f t="shared" si="48"/>
        <v>1.1686781111649502E-4</v>
      </c>
      <c r="CU66" s="21">
        <f t="shared" si="48"/>
        <v>1.062434646513591E-4</v>
      </c>
      <c r="CV66" s="21">
        <f t="shared" si="48"/>
        <v>9.6584967864871916E-5</v>
      </c>
      <c r="CW66" s="21">
        <f t="shared" si="48"/>
        <v>8.7804516240792642E-5</v>
      </c>
      <c r="CX66" s="21">
        <f t="shared" si="45"/>
        <v>7.982228749162966E-5</v>
      </c>
      <c r="CY66" s="21">
        <f t="shared" si="45"/>
        <v>7.2565715901481509E-5</v>
      </c>
      <c r="CZ66" s="21">
        <f t="shared" si="45"/>
        <v>6.5968832637710464E-5</v>
      </c>
      <c r="DA66" s="21">
        <f t="shared" si="45"/>
        <v>5.997166603428223E-5</v>
      </c>
      <c r="DB66" s="21">
        <f t="shared" si="45"/>
        <v>5.4519696394802018E-5</v>
      </c>
      <c r="DC66" s="21">
        <f t="shared" si="45"/>
        <v>4.9563360358910924E-5</v>
      </c>
      <c r="DD66" s="21">
        <f t="shared" si="45"/>
        <v>4.5057600326282662E-5</v>
      </c>
    </row>
    <row r="67" spans="2:108">
      <c r="B67" s="22">
        <f t="shared" si="9"/>
        <v>76</v>
      </c>
      <c r="C67" s="21">
        <f t="shared" si="43"/>
        <v>1</v>
      </c>
      <c r="D67" s="21">
        <f t="shared" si="44"/>
        <v>0.90909090909090906</v>
      </c>
      <c r="E67" s="21">
        <f t="shared" si="44"/>
        <v>0.82644628099173545</v>
      </c>
      <c r="F67" s="21">
        <f t="shared" si="44"/>
        <v>0.75131480090157754</v>
      </c>
      <c r="G67" s="21">
        <f t="shared" si="44"/>
        <v>0.68301345536507052</v>
      </c>
      <c r="H67" s="21">
        <f t="shared" si="44"/>
        <v>0.62092132305915493</v>
      </c>
      <c r="I67" s="21">
        <f t="shared" si="44"/>
        <v>0.56447393005377722</v>
      </c>
      <c r="J67" s="21">
        <f t="shared" si="44"/>
        <v>0.51315811823070645</v>
      </c>
      <c r="K67" s="21">
        <f t="shared" si="44"/>
        <v>0.46650738020973315</v>
      </c>
      <c r="L67" s="21">
        <f t="shared" si="44"/>
        <v>0.42409761837248466</v>
      </c>
      <c r="M67" s="21">
        <f t="shared" si="44"/>
        <v>0.38554328942953148</v>
      </c>
      <c r="N67" s="21">
        <f t="shared" si="44"/>
        <v>0.3504938994813922</v>
      </c>
      <c r="O67" s="21">
        <f t="shared" si="44"/>
        <v>0.31863081771035656</v>
      </c>
      <c r="P67" s="21">
        <f t="shared" si="44"/>
        <v>0.28966437973668779</v>
      </c>
      <c r="Q67" s="21">
        <f t="shared" si="44"/>
        <v>0.26333125430607973</v>
      </c>
      <c r="R67" s="21">
        <f t="shared" si="44"/>
        <v>0.23939204936916339</v>
      </c>
      <c r="S67" s="21">
        <f t="shared" si="44"/>
        <v>0.21762913579014853</v>
      </c>
      <c r="T67" s="21">
        <f t="shared" si="42"/>
        <v>0.19784466890013502</v>
      </c>
      <c r="U67" s="21">
        <f t="shared" si="42"/>
        <v>0.17985878990921364</v>
      </c>
      <c r="V67" s="21">
        <f t="shared" si="42"/>
        <v>0.16350799082655781</v>
      </c>
      <c r="W67" s="21">
        <f t="shared" si="42"/>
        <v>0.14864362802414349</v>
      </c>
      <c r="X67" s="21">
        <f t="shared" si="42"/>
        <v>0.13513057093103953</v>
      </c>
      <c r="Y67" s="21">
        <f t="shared" si="42"/>
        <v>0.12284597357367227</v>
      </c>
      <c r="Z67" s="21">
        <f t="shared" si="42"/>
        <v>0.11167815779424752</v>
      </c>
      <c r="AA67" s="21">
        <f t="shared" si="42"/>
        <v>0.10152559799477048</v>
      </c>
      <c r="AB67" s="21">
        <f t="shared" si="42"/>
        <v>9.2295998177064048E-2</v>
      </c>
      <c r="AC67" s="21">
        <f t="shared" si="42"/>
        <v>8.3905452888240042E-2</v>
      </c>
      <c r="AD67" s="21">
        <f t="shared" si="42"/>
        <v>7.6277684443854576E-2</v>
      </c>
      <c r="AE67" s="21">
        <f t="shared" si="42"/>
        <v>6.9343349494413245E-2</v>
      </c>
      <c r="AF67" s="21">
        <f t="shared" si="42"/>
        <v>6.3039408631284766E-2</v>
      </c>
      <c r="AG67" s="21">
        <f t="shared" si="42"/>
        <v>5.7308553301167964E-2</v>
      </c>
      <c r="AH67" s="21">
        <f t="shared" si="42"/>
        <v>5.2098684819243603E-2</v>
      </c>
      <c r="AI67" s="21">
        <f t="shared" si="46"/>
        <v>4.7362440744766907E-2</v>
      </c>
      <c r="AJ67" s="21">
        <f t="shared" si="46"/>
        <v>4.3056764313424457E-2</v>
      </c>
      <c r="AK67" s="21">
        <f t="shared" si="46"/>
        <v>3.9142513012204054E-2</v>
      </c>
      <c r="AL67" s="21">
        <f t="shared" si="46"/>
        <v>3.5584102738367311E-2</v>
      </c>
      <c r="AM67" s="21">
        <f t="shared" si="46"/>
        <v>3.2349184307606652E-2</v>
      </c>
      <c r="AN67" s="21">
        <f t="shared" si="46"/>
        <v>2.94083493705515E-2</v>
      </c>
      <c r="AO67" s="21">
        <f t="shared" si="46"/>
        <v>2.6734863064137721E-2</v>
      </c>
      <c r="AP67" s="21">
        <f t="shared" si="46"/>
        <v>2.4304420967397926E-2</v>
      </c>
      <c r="AQ67" s="21">
        <f t="shared" si="46"/>
        <v>2.2094928152179935E-2</v>
      </c>
      <c r="AR67" s="21">
        <f t="shared" si="46"/>
        <v>2.0086298320163575E-2</v>
      </c>
      <c r="AS67" s="21">
        <f t="shared" si="46"/>
        <v>1.8260271200148705E-2</v>
      </c>
      <c r="AT67" s="21">
        <f t="shared" si="46"/>
        <v>1.6600246545589729E-2</v>
      </c>
      <c r="AU67" s="21">
        <f t="shared" si="46"/>
        <v>1.5091133223263388E-2</v>
      </c>
      <c r="AV67" s="21">
        <f t="shared" si="46"/>
        <v>1.3719212021148534E-2</v>
      </c>
      <c r="AW67" s="21">
        <f t="shared" si="46"/>
        <v>1.2472010928316847E-2</v>
      </c>
      <c r="AX67" s="21">
        <f t="shared" si="46"/>
        <v>1.1338191753015316E-2</v>
      </c>
      <c r="AY67" s="21">
        <f t="shared" si="49"/>
        <v>1.0307447048195742E-2</v>
      </c>
      <c r="AZ67" s="21">
        <f t="shared" si="49"/>
        <v>9.3704064074506734E-3</v>
      </c>
      <c r="BA67" s="21">
        <f t="shared" si="49"/>
        <v>8.5185512795006111E-3</v>
      </c>
      <c r="BB67" s="21">
        <f t="shared" si="49"/>
        <v>7.744137526818737E-3</v>
      </c>
      <c r="BC67" s="21">
        <f t="shared" si="49"/>
        <v>7.0401250243806697E-3</v>
      </c>
      <c r="BD67" s="21">
        <f t="shared" si="49"/>
        <v>6.4001136585278805E-3</v>
      </c>
      <c r="BE67" s="21">
        <f t="shared" si="49"/>
        <v>5.8182851441162548E-3</v>
      </c>
      <c r="BF67" s="21">
        <f t="shared" si="49"/>
        <v>5.2893501310147762E-3</v>
      </c>
      <c r="BG67" s="21">
        <f t="shared" si="49"/>
        <v>4.808500119104343E-3</v>
      </c>
      <c r="BH67" s="21">
        <f t="shared" si="49"/>
        <v>4.3713637446403109E-3</v>
      </c>
      <c r="BI67" s="21">
        <f t="shared" si="49"/>
        <v>3.9739670405821012E-3</v>
      </c>
      <c r="BJ67" s="21">
        <f t="shared" si="49"/>
        <v>3.6126973096200906E-3</v>
      </c>
      <c r="BK67" s="21">
        <f t="shared" si="49"/>
        <v>3.2842702814728101E-3</v>
      </c>
      <c r="BL67" s="21">
        <f t="shared" si="49"/>
        <v>2.9857002558843723E-3</v>
      </c>
      <c r="BM67" s="21">
        <f t="shared" si="49"/>
        <v>2.7142729598948834E-3</v>
      </c>
      <c r="BN67" s="21">
        <f t="shared" si="49"/>
        <v>2.4675208726317125E-3</v>
      </c>
      <c r="BO67" s="21">
        <f t="shared" si="47"/>
        <v>2.2432007933015567E-3</v>
      </c>
      <c r="BP67" s="21">
        <f t="shared" si="47"/>
        <v>2.0392734484559606E-3</v>
      </c>
      <c r="BQ67" s="21">
        <f t="shared" si="47"/>
        <v>1.8538849531417822E-3</v>
      </c>
      <c r="BR67" s="21">
        <f t="shared" si="47"/>
        <v>1.6853499574016198E-3</v>
      </c>
      <c r="BS67" s="21">
        <f t="shared" si="47"/>
        <v>1.5321363249105634E-3</v>
      </c>
      <c r="BT67" s="21">
        <f t="shared" si="47"/>
        <v>1.3928512044641486E-3</v>
      </c>
      <c r="BU67" s="21">
        <f t="shared" si="47"/>
        <v>1.2662283676946804E-3</v>
      </c>
      <c r="BV67" s="21">
        <f t="shared" si="47"/>
        <v>1.1511166979042548E-3</v>
      </c>
      <c r="BW67" s="21">
        <f t="shared" si="47"/>
        <v>1.0464697253675043E-3</v>
      </c>
      <c r="BX67" s="21">
        <f t="shared" si="47"/>
        <v>9.513361139704584E-4</v>
      </c>
      <c r="BY67" s="21">
        <f t="shared" si="47"/>
        <v>8.648510127004167E-4</v>
      </c>
      <c r="BZ67" s="21">
        <f t="shared" si="47"/>
        <v>7.8622819336401516E-4</v>
      </c>
      <c r="CA67" s="21">
        <f t="shared" si="47"/>
        <v>7.1475290305819553E-4</v>
      </c>
      <c r="CB67" s="21">
        <f t="shared" si="47"/>
        <v>6.4977536641654132E-4</v>
      </c>
      <c r="CC67" s="21">
        <f t="shared" si="47"/>
        <v>5.9070487856049199E-4</v>
      </c>
      <c r="CD67" s="21">
        <f t="shared" si="52"/>
        <v>5.3700443505499279E-4</v>
      </c>
      <c r="CE67" s="21">
        <f t="shared" si="52"/>
        <v>4.8818585004999342E-4</v>
      </c>
      <c r="CF67" s="21">
        <f t="shared" si="52"/>
        <v>4.4380531822726677E-4</v>
      </c>
      <c r="CG67" s="21">
        <f t="shared" si="52"/>
        <v>4.0345938020660611E-4</v>
      </c>
      <c r="CH67" s="21">
        <f t="shared" si="51"/>
        <v>3.6678125473327814E-4</v>
      </c>
      <c r="CI67" s="21">
        <f t="shared" si="51"/>
        <v>3.3343750430298019E-4</v>
      </c>
      <c r="CJ67" s="21">
        <f t="shared" si="51"/>
        <v>3.0312500391180015E-4</v>
      </c>
      <c r="CK67" s="21">
        <f t="shared" si="51"/>
        <v>2.7556818537436372E-4</v>
      </c>
      <c r="CL67" s="21">
        <f t="shared" si="48"/>
        <v>2.5051653215851246E-4</v>
      </c>
      <c r="CM67" s="21">
        <f t="shared" si="48"/>
        <v>2.2774230196228408E-4</v>
      </c>
      <c r="CN67" s="21">
        <f t="shared" si="48"/>
        <v>2.0703845632934911E-4</v>
      </c>
      <c r="CO67" s="21">
        <f t="shared" si="48"/>
        <v>1.8821677848122645E-4</v>
      </c>
      <c r="CP67" s="21">
        <f t="shared" si="48"/>
        <v>1.711061622556604E-4</v>
      </c>
      <c r="CQ67" s="21">
        <f t="shared" si="48"/>
        <v>1.5555105659605491E-4</v>
      </c>
      <c r="CR67" s="21">
        <f t="shared" si="48"/>
        <v>1.4141005145095899E-4</v>
      </c>
      <c r="CS67" s="21">
        <f t="shared" si="48"/>
        <v>1.2855459222814453E-4</v>
      </c>
      <c r="CT67" s="21">
        <f t="shared" si="48"/>
        <v>1.1686781111649502E-4</v>
      </c>
      <c r="CU67" s="21">
        <f t="shared" si="48"/>
        <v>1.062434646513591E-4</v>
      </c>
      <c r="CV67" s="21">
        <f t="shared" si="48"/>
        <v>9.6584967864871916E-5</v>
      </c>
      <c r="CW67" s="21">
        <f t="shared" si="48"/>
        <v>8.7804516240792642E-5</v>
      </c>
      <c r="CX67" s="21">
        <f t="shared" si="45"/>
        <v>7.982228749162966E-5</v>
      </c>
      <c r="CY67" s="21">
        <f t="shared" si="45"/>
        <v>7.2565715901481509E-5</v>
      </c>
      <c r="CZ67" s="21">
        <f t="shared" si="45"/>
        <v>6.5968832637710464E-5</v>
      </c>
      <c r="DA67" s="21">
        <f t="shared" si="45"/>
        <v>5.997166603428223E-5</v>
      </c>
      <c r="DB67" s="21">
        <f t="shared" si="45"/>
        <v>5.4519696394802018E-5</v>
      </c>
      <c r="DC67" s="21">
        <f t="shared" si="45"/>
        <v>4.9563360358910924E-5</v>
      </c>
      <c r="DD67" s="21">
        <f t="shared" si="45"/>
        <v>4.5057600326282662E-5</v>
      </c>
    </row>
    <row r="68" spans="2:108">
      <c r="B68" s="22">
        <f t="shared" si="9"/>
        <v>77</v>
      </c>
      <c r="C68" s="21">
        <f t="shared" si="43"/>
        <v>1</v>
      </c>
      <c r="D68" s="21">
        <f t="shared" si="44"/>
        <v>0.90909090909090906</v>
      </c>
      <c r="E68" s="21">
        <f t="shared" si="44"/>
        <v>0.82644628099173545</v>
      </c>
      <c r="F68" s="21">
        <f t="shared" si="44"/>
        <v>0.75131480090157754</v>
      </c>
      <c r="G68" s="21">
        <f t="shared" si="44"/>
        <v>0.68301345536507052</v>
      </c>
      <c r="H68" s="21">
        <f t="shared" si="44"/>
        <v>0.62092132305915493</v>
      </c>
      <c r="I68" s="21">
        <f t="shared" si="44"/>
        <v>0.56447393005377722</v>
      </c>
      <c r="J68" s="21">
        <f t="shared" si="44"/>
        <v>0.51315811823070645</v>
      </c>
      <c r="K68" s="21">
        <f t="shared" si="44"/>
        <v>0.46650738020973315</v>
      </c>
      <c r="L68" s="21">
        <f t="shared" si="44"/>
        <v>0.42409761837248466</v>
      </c>
      <c r="M68" s="21">
        <f t="shared" si="44"/>
        <v>0.38554328942953148</v>
      </c>
      <c r="N68" s="21">
        <f t="shared" si="44"/>
        <v>0.3504938994813922</v>
      </c>
      <c r="O68" s="21">
        <f t="shared" si="44"/>
        <v>0.31863081771035656</v>
      </c>
      <c r="P68" s="21">
        <f t="shared" si="44"/>
        <v>0.28966437973668779</v>
      </c>
      <c r="Q68" s="21">
        <f t="shared" si="44"/>
        <v>0.26333125430607973</v>
      </c>
      <c r="R68" s="21">
        <f t="shared" si="44"/>
        <v>0.23939204936916339</v>
      </c>
      <c r="S68" s="21">
        <f t="shared" si="44"/>
        <v>0.21762913579014853</v>
      </c>
      <c r="T68" s="21">
        <f t="shared" si="42"/>
        <v>0.19784466890013502</v>
      </c>
      <c r="U68" s="21">
        <f t="shared" si="42"/>
        <v>0.17985878990921364</v>
      </c>
      <c r="V68" s="21">
        <f t="shared" si="42"/>
        <v>0.16350799082655781</v>
      </c>
      <c r="W68" s="21">
        <f t="shared" si="42"/>
        <v>0.14864362802414349</v>
      </c>
      <c r="X68" s="21">
        <f t="shared" si="42"/>
        <v>0.13513057093103953</v>
      </c>
      <c r="Y68" s="21">
        <f t="shared" si="42"/>
        <v>0.12284597357367227</v>
      </c>
      <c r="Z68" s="21">
        <f t="shared" si="42"/>
        <v>0.11167815779424752</v>
      </c>
      <c r="AA68" s="21">
        <f t="shared" si="42"/>
        <v>0.10152559799477048</v>
      </c>
      <c r="AB68" s="21">
        <f t="shared" si="42"/>
        <v>9.2295998177064048E-2</v>
      </c>
      <c r="AC68" s="21">
        <f t="shared" si="42"/>
        <v>8.3905452888240042E-2</v>
      </c>
      <c r="AD68" s="21">
        <f t="shared" si="42"/>
        <v>7.6277684443854576E-2</v>
      </c>
      <c r="AE68" s="21">
        <f t="shared" si="42"/>
        <v>6.9343349494413245E-2</v>
      </c>
      <c r="AF68" s="21">
        <f t="shared" si="42"/>
        <v>6.3039408631284766E-2</v>
      </c>
      <c r="AG68" s="21">
        <f t="shared" si="42"/>
        <v>5.7308553301167964E-2</v>
      </c>
      <c r="AH68" s="21">
        <f t="shared" si="42"/>
        <v>5.2098684819243603E-2</v>
      </c>
      <c r="AI68" s="21">
        <f t="shared" si="46"/>
        <v>4.7362440744766907E-2</v>
      </c>
      <c r="AJ68" s="21">
        <f t="shared" si="46"/>
        <v>4.3056764313424457E-2</v>
      </c>
      <c r="AK68" s="21">
        <f t="shared" si="46"/>
        <v>3.9142513012204054E-2</v>
      </c>
      <c r="AL68" s="21">
        <f t="shared" si="46"/>
        <v>3.5584102738367311E-2</v>
      </c>
      <c r="AM68" s="21">
        <f t="shared" si="46"/>
        <v>3.2349184307606652E-2</v>
      </c>
      <c r="AN68" s="21">
        <f t="shared" si="46"/>
        <v>2.94083493705515E-2</v>
      </c>
      <c r="AO68" s="21">
        <f t="shared" si="46"/>
        <v>2.6734863064137721E-2</v>
      </c>
      <c r="AP68" s="21">
        <f t="shared" si="46"/>
        <v>2.4304420967397926E-2</v>
      </c>
      <c r="AQ68" s="21">
        <f t="shared" si="46"/>
        <v>2.2094928152179935E-2</v>
      </c>
      <c r="AR68" s="21">
        <f t="shared" si="46"/>
        <v>2.0086298320163575E-2</v>
      </c>
      <c r="AS68" s="21">
        <f t="shared" si="46"/>
        <v>1.8260271200148705E-2</v>
      </c>
      <c r="AT68" s="21">
        <f t="shared" si="46"/>
        <v>1.6600246545589729E-2</v>
      </c>
      <c r="AU68" s="21">
        <f t="shared" si="46"/>
        <v>1.5091133223263388E-2</v>
      </c>
      <c r="AV68" s="21">
        <f t="shared" si="46"/>
        <v>1.3719212021148534E-2</v>
      </c>
      <c r="AW68" s="21">
        <f t="shared" si="46"/>
        <v>1.2472010928316847E-2</v>
      </c>
      <c r="AX68" s="21">
        <f t="shared" si="46"/>
        <v>1.1338191753015316E-2</v>
      </c>
      <c r="AY68" s="21">
        <f t="shared" si="49"/>
        <v>1.0307447048195742E-2</v>
      </c>
      <c r="AZ68" s="21">
        <f t="shared" si="49"/>
        <v>9.3704064074506734E-3</v>
      </c>
      <c r="BA68" s="21">
        <f t="shared" si="49"/>
        <v>8.5185512795006111E-3</v>
      </c>
      <c r="BB68" s="21">
        <f t="shared" si="49"/>
        <v>7.744137526818737E-3</v>
      </c>
      <c r="BC68" s="21">
        <f t="shared" si="49"/>
        <v>7.0401250243806697E-3</v>
      </c>
      <c r="BD68" s="21">
        <f t="shared" si="49"/>
        <v>6.4001136585278805E-3</v>
      </c>
      <c r="BE68" s="21">
        <f t="shared" si="49"/>
        <v>5.8182851441162548E-3</v>
      </c>
      <c r="BF68" s="21">
        <f t="shared" si="49"/>
        <v>5.2893501310147762E-3</v>
      </c>
      <c r="BG68" s="21">
        <f t="shared" si="49"/>
        <v>4.808500119104343E-3</v>
      </c>
      <c r="BH68" s="21">
        <f t="shared" si="49"/>
        <v>4.3713637446403109E-3</v>
      </c>
      <c r="BI68" s="21">
        <f t="shared" si="49"/>
        <v>3.9739670405821012E-3</v>
      </c>
      <c r="BJ68" s="21">
        <f t="shared" si="49"/>
        <v>3.6126973096200906E-3</v>
      </c>
      <c r="BK68" s="21">
        <f t="shared" si="49"/>
        <v>3.2842702814728101E-3</v>
      </c>
      <c r="BL68" s="21">
        <f t="shared" si="49"/>
        <v>2.9857002558843723E-3</v>
      </c>
      <c r="BM68" s="21">
        <f t="shared" si="49"/>
        <v>2.7142729598948834E-3</v>
      </c>
      <c r="BN68" s="21">
        <f t="shared" si="49"/>
        <v>2.4675208726317125E-3</v>
      </c>
      <c r="BO68" s="21">
        <f t="shared" si="47"/>
        <v>2.2432007933015567E-3</v>
      </c>
      <c r="BP68" s="21">
        <f t="shared" si="47"/>
        <v>2.0392734484559606E-3</v>
      </c>
      <c r="BQ68" s="21">
        <f t="shared" si="47"/>
        <v>1.8538849531417822E-3</v>
      </c>
      <c r="BR68" s="21">
        <f t="shared" si="47"/>
        <v>1.6853499574016198E-3</v>
      </c>
      <c r="BS68" s="21">
        <f t="shared" si="47"/>
        <v>1.5321363249105634E-3</v>
      </c>
      <c r="BT68" s="21">
        <f t="shared" si="47"/>
        <v>1.3928512044641486E-3</v>
      </c>
      <c r="BU68" s="21">
        <f t="shared" si="47"/>
        <v>1.2662283676946804E-3</v>
      </c>
      <c r="BV68" s="21">
        <f t="shared" si="47"/>
        <v>1.1511166979042548E-3</v>
      </c>
      <c r="BW68" s="21">
        <f t="shared" si="47"/>
        <v>1.0464697253675043E-3</v>
      </c>
      <c r="BX68" s="21">
        <f t="shared" si="47"/>
        <v>9.513361139704584E-4</v>
      </c>
      <c r="BY68" s="21">
        <f t="shared" si="47"/>
        <v>8.648510127004167E-4</v>
      </c>
      <c r="BZ68" s="21">
        <f t="shared" si="47"/>
        <v>7.8622819336401516E-4</v>
      </c>
      <c r="CA68" s="21">
        <f t="shared" si="47"/>
        <v>7.1475290305819553E-4</v>
      </c>
      <c r="CB68" s="21">
        <f t="shared" si="47"/>
        <v>6.4977536641654132E-4</v>
      </c>
      <c r="CC68" s="21">
        <f t="shared" si="47"/>
        <v>5.9070487856049199E-4</v>
      </c>
      <c r="CD68" s="21">
        <f t="shared" si="52"/>
        <v>5.3700443505499279E-4</v>
      </c>
      <c r="CE68" s="21">
        <f t="shared" si="52"/>
        <v>4.8818585004999342E-4</v>
      </c>
      <c r="CF68" s="21">
        <f t="shared" si="52"/>
        <v>4.4380531822726677E-4</v>
      </c>
      <c r="CG68" s="21">
        <f t="shared" si="52"/>
        <v>4.0345938020660611E-4</v>
      </c>
      <c r="CH68" s="21">
        <f t="shared" si="51"/>
        <v>3.6678125473327814E-4</v>
      </c>
      <c r="CI68" s="21">
        <f t="shared" si="51"/>
        <v>3.3343750430298019E-4</v>
      </c>
      <c r="CJ68" s="21">
        <f t="shared" si="51"/>
        <v>3.0312500391180015E-4</v>
      </c>
      <c r="CK68" s="21">
        <f t="shared" si="51"/>
        <v>2.7556818537436372E-4</v>
      </c>
      <c r="CL68" s="21">
        <f t="shared" si="48"/>
        <v>2.5051653215851246E-4</v>
      </c>
      <c r="CM68" s="21">
        <f t="shared" si="48"/>
        <v>2.2774230196228408E-4</v>
      </c>
      <c r="CN68" s="21">
        <f t="shared" si="48"/>
        <v>2.0703845632934911E-4</v>
      </c>
      <c r="CO68" s="21">
        <f t="shared" si="48"/>
        <v>1.8821677848122645E-4</v>
      </c>
      <c r="CP68" s="21">
        <f t="shared" si="48"/>
        <v>1.711061622556604E-4</v>
      </c>
      <c r="CQ68" s="21">
        <f t="shared" si="48"/>
        <v>1.5555105659605491E-4</v>
      </c>
      <c r="CR68" s="21">
        <f t="shared" si="48"/>
        <v>1.4141005145095899E-4</v>
      </c>
      <c r="CS68" s="21">
        <f t="shared" si="48"/>
        <v>1.2855459222814453E-4</v>
      </c>
      <c r="CT68" s="21">
        <f t="shared" si="48"/>
        <v>1.1686781111649502E-4</v>
      </c>
      <c r="CU68" s="21">
        <f t="shared" si="48"/>
        <v>1.062434646513591E-4</v>
      </c>
      <c r="CV68" s="21">
        <f t="shared" si="48"/>
        <v>9.6584967864871916E-5</v>
      </c>
      <c r="CW68" s="21">
        <f t="shared" si="48"/>
        <v>8.7804516240792642E-5</v>
      </c>
      <c r="CX68" s="21">
        <f t="shared" si="45"/>
        <v>7.982228749162966E-5</v>
      </c>
      <c r="CY68" s="21">
        <f t="shared" si="45"/>
        <v>7.2565715901481509E-5</v>
      </c>
      <c r="CZ68" s="21">
        <f t="shared" si="45"/>
        <v>6.5968832637710464E-5</v>
      </c>
      <c r="DA68" s="21">
        <f t="shared" si="45"/>
        <v>5.997166603428223E-5</v>
      </c>
      <c r="DB68" s="21">
        <f t="shared" si="45"/>
        <v>5.4519696394802018E-5</v>
      </c>
      <c r="DC68" s="21">
        <f t="shared" si="45"/>
        <v>4.9563360358910924E-5</v>
      </c>
      <c r="DD68" s="21">
        <f t="shared" si="45"/>
        <v>4.5057600326282662E-5</v>
      </c>
    </row>
    <row r="69" spans="2:108">
      <c r="B69" s="22">
        <f t="shared" si="9"/>
        <v>78</v>
      </c>
      <c r="C69" s="21">
        <f t="shared" si="43"/>
        <v>1</v>
      </c>
      <c r="D69" s="21">
        <f t="shared" si="44"/>
        <v>0.90909090909090906</v>
      </c>
      <c r="E69" s="21">
        <f t="shared" si="44"/>
        <v>0.82644628099173545</v>
      </c>
      <c r="F69" s="21">
        <f t="shared" si="44"/>
        <v>0.75131480090157754</v>
      </c>
      <c r="G69" s="21">
        <f t="shared" si="44"/>
        <v>0.68301345536507052</v>
      </c>
      <c r="H69" s="21">
        <f t="shared" si="44"/>
        <v>0.62092132305915493</v>
      </c>
      <c r="I69" s="21">
        <f t="shared" si="44"/>
        <v>0.56447393005377722</v>
      </c>
      <c r="J69" s="21">
        <f t="shared" si="44"/>
        <v>0.51315811823070645</v>
      </c>
      <c r="K69" s="21">
        <f t="shared" si="44"/>
        <v>0.46650738020973315</v>
      </c>
      <c r="L69" s="21">
        <f t="shared" si="44"/>
        <v>0.42409761837248466</v>
      </c>
      <c r="M69" s="21">
        <f t="shared" si="44"/>
        <v>0.38554328942953148</v>
      </c>
      <c r="N69" s="21">
        <f t="shared" si="44"/>
        <v>0.3504938994813922</v>
      </c>
      <c r="O69" s="21">
        <f t="shared" si="44"/>
        <v>0.31863081771035656</v>
      </c>
      <c r="P69" s="21">
        <f t="shared" si="44"/>
        <v>0.28966437973668779</v>
      </c>
      <c r="Q69" s="21">
        <f t="shared" si="44"/>
        <v>0.26333125430607973</v>
      </c>
      <c r="R69" s="21">
        <f t="shared" si="44"/>
        <v>0.23939204936916339</v>
      </c>
      <c r="S69" s="21">
        <f t="shared" si="44"/>
        <v>0.21762913579014853</v>
      </c>
      <c r="T69" s="21">
        <f t="shared" si="42"/>
        <v>0.19784466890013502</v>
      </c>
      <c r="U69" s="21">
        <f t="shared" si="42"/>
        <v>0.17985878990921364</v>
      </c>
      <c r="V69" s="21">
        <f t="shared" si="42"/>
        <v>0.16350799082655781</v>
      </c>
      <c r="W69" s="21">
        <f t="shared" si="42"/>
        <v>0.14864362802414349</v>
      </c>
      <c r="X69" s="21">
        <f t="shared" si="42"/>
        <v>0.13513057093103953</v>
      </c>
      <c r="Y69" s="21">
        <f t="shared" si="42"/>
        <v>0.12284597357367227</v>
      </c>
      <c r="Z69" s="21">
        <f t="shared" si="42"/>
        <v>0.11167815779424752</v>
      </c>
      <c r="AA69" s="21">
        <f t="shared" si="42"/>
        <v>0.10152559799477048</v>
      </c>
      <c r="AB69" s="21">
        <f t="shared" si="42"/>
        <v>9.2295998177064048E-2</v>
      </c>
      <c r="AC69" s="21">
        <f t="shared" si="42"/>
        <v>8.3905452888240042E-2</v>
      </c>
      <c r="AD69" s="21">
        <f t="shared" si="42"/>
        <v>7.6277684443854576E-2</v>
      </c>
      <c r="AE69" s="21">
        <f t="shared" si="42"/>
        <v>6.9343349494413245E-2</v>
      </c>
      <c r="AF69" s="21">
        <f t="shared" si="42"/>
        <v>6.3039408631284766E-2</v>
      </c>
      <c r="AG69" s="21">
        <f t="shared" si="42"/>
        <v>5.7308553301167964E-2</v>
      </c>
      <c r="AH69" s="21">
        <f t="shared" si="42"/>
        <v>5.2098684819243603E-2</v>
      </c>
      <c r="AI69" s="21">
        <f t="shared" si="46"/>
        <v>4.7362440744766907E-2</v>
      </c>
      <c r="AJ69" s="21">
        <f t="shared" si="46"/>
        <v>4.3056764313424457E-2</v>
      </c>
      <c r="AK69" s="21">
        <f t="shared" si="46"/>
        <v>3.9142513012204054E-2</v>
      </c>
      <c r="AL69" s="21">
        <f t="shared" si="46"/>
        <v>3.5584102738367311E-2</v>
      </c>
      <c r="AM69" s="21">
        <f t="shared" si="46"/>
        <v>3.2349184307606652E-2</v>
      </c>
      <c r="AN69" s="21">
        <f t="shared" si="46"/>
        <v>2.94083493705515E-2</v>
      </c>
      <c r="AO69" s="21">
        <f t="shared" si="46"/>
        <v>2.6734863064137721E-2</v>
      </c>
      <c r="AP69" s="21">
        <f t="shared" si="46"/>
        <v>2.4304420967397926E-2</v>
      </c>
      <c r="AQ69" s="21">
        <f t="shared" si="46"/>
        <v>2.2094928152179935E-2</v>
      </c>
      <c r="AR69" s="21">
        <f t="shared" si="46"/>
        <v>2.0086298320163575E-2</v>
      </c>
      <c r="AS69" s="21">
        <f t="shared" si="46"/>
        <v>1.8260271200148705E-2</v>
      </c>
      <c r="AT69" s="21">
        <f t="shared" si="46"/>
        <v>1.6600246545589729E-2</v>
      </c>
      <c r="AU69" s="21">
        <f t="shared" si="46"/>
        <v>1.5091133223263388E-2</v>
      </c>
      <c r="AV69" s="21">
        <f t="shared" si="46"/>
        <v>1.3719212021148534E-2</v>
      </c>
      <c r="AW69" s="21">
        <f t="shared" si="46"/>
        <v>1.2472010928316847E-2</v>
      </c>
      <c r="AX69" s="21">
        <f t="shared" si="46"/>
        <v>1.1338191753015316E-2</v>
      </c>
      <c r="AY69" s="21">
        <f t="shared" si="49"/>
        <v>1.0307447048195742E-2</v>
      </c>
      <c r="AZ69" s="21">
        <f t="shared" si="49"/>
        <v>9.3704064074506734E-3</v>
      </c>
      <c r="BA69" s="21">
        <f t="shared" si="49"/>
        <v>8.5185512795006111E-3</v>
      </c>
      <c r="BB69" s="21">
        <f t="shared" si="49"/>
        <v>7.744137526818737E-3</v>
      </c>
      <c r="BC69" s="21">
        <f t="shared" si="49"/>
        <v>7.0401250243806697E-3</v>
      </c>
      <c r="BD69" s="21">
        <f t="shared" si="49"/>
        <v>6.4001136585278805E-3</v>
      </c>
      <c r="BE69" s="21">
        <f t="shared" si="49"/>
        <v>5.8182851441162548E-3</v>
      </c>
      <c r="BF69" s="21">
        <f t="shared" si="49"/>
        <v>5.2893501310147762E-3</v>
      </c>
      <c r="BG69" s="21">
        <f t="shared" si="49"/>
        <v>4.808500119104343E-3</v>
      </c>
      <c r="BH69" s="21">
        <f t="shared" si="49"/>
        <v>4.3713637446403109E-3</v>
      </c>
      <c r="BI69" s="21">
        <f t="shared" si="49"/>
        <v>3.9739670405821012E-3</v>
      </c>
      <c r="BJ69" s="21">
        <f t="shared" si="49"/>
        <v>3.6126973096200906E-3</v>
      </c>
      <c r="BK69" s="21">
        <f t="shared" si="49"/>
        <v>3.2842702814728101E-3</v>
      </c>
      <c r="BL69" s="21">
        <f t="shared" si="49"/>
        <v>2.9857002558843723E-3</v>
      </c>
      <c r="BM69" s="21">
        <f t="shared" si="49"/>
        <v>2.7142729598948834E-3</v>
      </c>
      <c r="BN69" s="21">
        <f t="shared" si="49"/>
        <v>2.4675208726317125E-3</v>
      </c>
      <c r="BO69" s="21">
        <f t="shared" si="47"/>
        <v>2.2432007933015567E-3</v>
      </c>
      <c r="BP69" s="21">
        <f t="shared" si="47"/>
        <v>2.0392734484559606E-3</v>
      </c>
      <c r="BQ69" s="21">
        <f t="shared" si="47"/>
        <v>1.8538849531417822E-3</v>
      </c>
      <c r="BR69" s="21">
        <f t="shared" si="47"/>
        <v>1.6853499574016198E-3</v>
      </c>
      <c r="BS69" s="21">
        <f t="shared" si="47"/>
        <v>1.5321363249105634E-3</v>
      </c>
      <c r="BT69" s="21">
        <f t="shared" si="47"/>
        <v>1.3928512044641486E-3</v>
      </c>
      <c r="BU69" s="21">
        <f t="shared" si="47"/>
        <v>1.2662283676946804E-3</v>
      </c>
      <c r="BV69" s="21">
        <f t="shared" si="47"/>
        <v>1.1511166979042548E-3</v>
      </c>
      <c r="BW69" s="21">
        <f t="shared" si="47"/>
        <v>1.0464697253675043E-3</v>
      </c>
      <c r="BX69" s="21">
        <f t="shared" si="47"/>
        <v>9.513361139704584E-4</v>
      </c>
      <c r="BY69" s="21">
        <f t="shared" si="47"/>
        <v>8.648510127004167E-4</v>
      </c>
      <c r="BZ69" s="21">
        <f t="shared" si="47"/>
        <v>7.8622819336401516E-4</v>
      </c>
      <c r="CA69" s="21">
        <f t="shared" si="47"/>
        <v>7.1475290305819553E-4</v>
      </c>
      <c r="CB69" s="21">
        <f t="shared" si="47"/>
        <v>6.4977536641654132E-4</v>
      </c>
      <c r="CC69" s="21">
        <f t="shared" si="47"/>
        <v>5.9070487856049199E-4</v>
      </c>
      <c r="CD69" s="21">
        <f t="shared" si="52"/>
        <v>5.3700443505499279E-4</v>
      </c>
      <c r="CE69" s="21">
        <f t="shared" si="52"/>
        <v>4.8818585004999342E-4</v>
      </c>
      <c r="CF69" s="21">
        <f t="shared" si="52"/>
        <v>4.4380531822726677E-4</v>
      </c>
      <c r="CG69" s="21">
        <f t="shared" si="52"/>
        <v>4.0345938020660611E-4</v>
      </c>
      <c r="CH69" s="21">
        <f t="shared" si="51"/>
        <v>3.6678125473327814E-4</v>
      </c>
      <c r="CI69" s="21">
        <f t="shared" si="51"/>
        <v>3.3343750430298019E-4</v>
      </c>
      <c r="CJ69" s="21">
        <f t="shared" si="51"/>
        <v>3.0312500391180015E-4</v>
      </c>
      <c r="CK69" s="21">
        <f t="shared" si="51"/>
        <v>2.7556818537436372E-4</v>
      </c>
      <c r="CL69" s="21">
        <f t="shared" si="48"/>
        <v>2.5051653215851246E-4</v>
      </c>
      <c r="CM69" s="21">
        <f t="shared" si="48"/>
        <v>2.2774230196228408E-4</v>
      </c>
      <c r="CN69" s="21">
        <f t="shared" si="48"/>
        <v>2.0703845632934911E-4</v>
      </c>
      <c r="CO69" s="21">
        <f t="shared" si="48"/>
        <v>1.8821677848122645E-4</v>
      </c>
      <c r="CP69" s="21">
        <f t="shared" si="48"/>
        <v>1.711061622556604E-4</v>
      </c>
      <c r="CQ69" s="21">
        <f t="shared" si="48"/>
        <v>1.5555105659605491E-4</v>
      </c>
      <c r="CR69" s="21">
        <f t="shared" si="48"/>
        <v>1.4141005145095899E-4</v>
      </c>
      <c r="CS69" s="21">
        <f t="shared" si="48"/>
        <v>1.2855459222814453E-4</v>
      </c>
      <c r="CT69" s="21">
        <f t="shared" si="48"/>
        <v>1.1686781111649502E-4</v>
      </c>
      <c r="CU69" s="21">
        <f t="shared" si="48"/>
        <v>1.062434646513591E-4</v>
      </c>
      <c r="CV69" s="21">
        <f t="shared" si="48"/>
        <v>9.6584967864871916E-5</v>
      </c>
      <c r="CW69" s="21">
        <f t="shared" si="48"/>
        <v>8.7804516240792642E-5</v>
      </c>
      <c r="CX69" s="21">
        <f t="shared" si="45"/>
        <v>7.982228749162966E-5</v>
      </c>
      <c r="CY69" s="21">
        <f t="shared" si="45"/>
        <v>7.2565715901481509E-5</v>
      </c>
      <c r="CZ69" s="21">
        <f t="shared" si="45"/>
        <v>6.5968832637710464E-5</v>
      </c>
      <c r="DA69" s="21">
        <f t="shared" si="45"/>
        <v>5.997166603428223E-5</v>
      </c>
      <c r="DB69" s="21">
        <f t="shared" si="45"/>
        <v>5.4519696394802018E-5</v>
      </c>
      <c r="DC69" s="21">
        <f t="shared" si="45"/>
        <v>4.9563360358910924E-5</v>
      </c>
      <c r="DD69" s="21">
        <f t="shared" si="45"/>
        <v>4.5057600326282662E-5</v>
      </c>
    </row>
    <row r="70" spans="2:108">
      <c r="B70" s="22">
        <f t="shared" si="9"/>
        <v>79</v>
      </c>
      <c r="C70" s="21">
        <f t="shared" si="43"/>
        <v>1</v>
      </c>
      <c r="D70" s="21">
        <f t="shared" si="44"/>
        <v>0.90909090909090906</v>
      </c>
      <c r="E70" s="21">
        <f t="shared" si="44"/>
        <v>0.82644628099173545</v>
      </c>
      <c r="F70" s="21">
        <f t="shared" si="44"/>
        <v>0.75131480090157754</v>
      </c>
      <c r="G70" s="21">
        <f t="shared" si="44"/>
        <v>0.68301345536507052</v>
      </c>
      <c r="H70" s="21">
        <f t="shared" si="44"/>
        <v>0.62092132305915493</v>
      </c>
      <c r="I70" s="21">
        <f t="shared" si="44"/>
        <v>0.56447393005377722</v>
      </c>
      <c r="J70" s="21">
        <f t="shared" si="44"/>
        <v>0.51315811823070645</v>
      </c>
      <c r="K70" s="21">
        <f t="shared" si="44"/>
        <v>0.46650738020973315</v>
      </c>
      <c r="L70" s="21">
        <f t="shared" si="44"/>
        <v>0.42409761837248466</v>
      </c>
      <c r="M70" s="21">
        <f t="shared" si="44"/>
        <v>0.38554328942953148</v>
      </c>
      <c r="N70" s="21">
        <f t="shared" si="44"/>
        <v>0.3504938994813922</v>
      </c>
      <c r="O70" s="21">
        <f t="shared" si="44"/>
        <v>0.31863081771035656</v>
      </c>
      <c r="P70" s="21">
        <f t="shared" si="44"/>
        <v>0.28966437973668779</v>
      </c>
      <c r="Q70" s="21">
        <f t="shared" si="44"/>
        <v>0.26333125430607973</v>
      </c>
      <c r="R70" s="21">
        <f t="shared" si="44"/>
        <v>0.23939204936916339</v>
      </c>
      <c r="S70" s="21">
        <f t="shared" si="44"/>
        <v>0.21762913579014853</v>
      </c>
      <c r="T70" s="21">
        <f t="shared" si="42"/>
        <v>0.19784466890013502</v>
      </c>
      <c r="U70" s="21">
        <f t="shared" si="42"/>
        <v>0.17985878990921364</v>
      </c>
      <c r="V70" s="21">
        <f t="shared" si="42"/>
        <v>0.16350799082655781</v>
      </c>
      <c r="W70" s="21">
        <f t="shared" si="42"/>
        <v>0.14864362802414349</v>
      </c>
      <c r="X70" s="21">
        <f t="shared" si="42"/>
        <v>0.13513057093103953</v>
      </c>
      <c r="Y70" s="21">
        <f t="shared" si="42"/>
        <v>0.12284597357367227</v>
      </c>
      <c r="Z70" s="21">
        <f t="shared" si="42"/>
        <v>0.11167815779424752</v>
      </c>
      <c r="AA70" s="21">
        <f t="shared" si="42"/>
        <v>0.10152559799477048</v>
      </c>
      <c r="AB70" s="21">
        <f t="shared" si="42"/>
        <v>9.2295998177064048E-2</v>
      </c>
      <c r="AC70" s="21">
        <f t="shared" si="42"/>
        <v>8.3905452888240042E-2</v>
      </c>
      <c r="AD70" s="21">
        <f t="shared" si="42"/>
        <v>7.6277684443854576E-2</v>
      </c>
      <c r="AE70" s="21">
        <f t="shared" si="42"/>
        <v>6.9343349494413245E-2</v>
      </c>
      <c r="AF70" s="21">
        <f t="shared" si="42"/>
        <v>6.3039408631284766E-2</v>
      </c>
      <c r="AG70" s="21">
        <f t="shared" si="42"/>
        <v>5.7308553301167964E-2</v>
      </c>
      <c r="AH70" s="21">
        <f t="shared" si="42"/>
        <v>5.2098684819243603E-2</v>
      </c>
      <c r="AI70" s="21">
        <f t="shared" si="46"/>
        <v>4.7362440744766907E-2</v>
      </c>
      <c r="AJ70" s="21">
        <f t="shared" si="46"/>
        <v>4.3056764313424457E-2</v>
      </c>
      <c r="AK70" s="21">
        <f t="shared" si="46"/>
        <v>3.9142513012204054E-2</v>
      </c>
      <c r="AL70" s="21">
        <f t="shared" si="46"/>
        <v>3.5584102738367311E-2</v>
      </c>
      <c r="AM70" s="21">
        <f t="shared" si="46"/>
        <v>3.2349184307606652E-2</v>
      </c>
      <c r="AN70" s="21">
        <f t="shared" si="46"/>
        <v>2.94083493705515E-2</v>
      </c>
      <c r="AO70" s="21">
        <f t="shared" si="46"/>
        <v>2.6734863064137721E-2</v>
      </c>
      <c r="AP70" s="21">
        <f t="shared" si="46"/>
        <v>2.4304420967397926E-2</v>
      </c>
      <c r="AQ70" s="21">
        <f t="shared" si="46"/>
        <v>2.2094928152179935E-2</v>
      </c>
      <c r="AR70" s="21">
        <f t="shared" si="46"/>
        <v>2.0086298320163575E-2</v>
      </c>
      <c r="AS70" s="21">
        <f t="shared" si="46"/>
        <v>1.8260271200148705E-2</v>
      </c>
      <c r="AT70" s="21">
        <f t="shared" si="46"/>
        <v>1.6600246545589729E-2</v>
      </c>
      <c r="AU70" s="21">
        <f t="shared" si="46"/>
        <v>1.5091133223263388E-2</v>
      </c>
      <c r="AV70" s="21">
        <f t="shared" si="46"/>
        <v>1.3719212021148534E-2</v>
      </c>
      <c r="AW70" s="21">
        <f t="shared" si="46"/>
        <v>1.2472010928316847E-2</v>
      </c>
      <c r="AX70" s="21">
        <f t="shared" si="46"/>
        <v>1.1338191753015316E-2</v>
      </c>
      <c r="AY70" s="21">
        <f t="shared" si="49"/>
        <v>1.0307447048195742E-2</v>
      </c>
      <c r="AZ70" s="21">
        <f t="shared" si="49"/>
        <v>9.3704064074506734E-3</v>
      </c>
      <c r="BA70" s="21">
        <f t="shared" si="49"/>
        <v>8.5185512795006111E-3</v>
      </c>
      <c r="BB70" s="21">
        <f t="shared" si="49"/>
        <v>7.744137526818737E-3</v>
      </c>
      <c r="BC70" s="21">
        <f t="shared" si="49"/>
        <v>7.0401250243806697E-3</v>
      </c>
      <c r="BD70" s="21">
        <f t="shared" si="49"/>
        <v>6.4001136585278805E-3</v>
      </c>
      <c r="BE70" s="21">
        <f t="shared" si="49"/>
        <v>5.8182851441162548E-3</v>
      </c>
      <c r="BF70" s="21">
        <f t="shared" si="49"/>
        <v>5.2893501310147762E-3</v>
      </c>
      <c r="BG70" s="21">
        <f t="shared" si="49"/>
        <v>4.808500119104343E-3</v>
      </c>
      <c r="BH70" s="21">
        <f t="shared" si="49"/>
        <v>4.3713637446403109E-3</v>
      </c>
      <c r="BI70" s="21">
        <f t="shared" si="49"/>
        <v>3.9739670405821012E-3</v>
      </c>
      <c r="BJ70" s="21">
        <f t="shared" si="49"/>
        <v>3.6126973096200906E-3</v>
      </c>
      <c r="BK70" s="21">
        <f t="shared" si="49"/>
        <v>3.2842702814728101E-3</v>
      </c>
      <c r="BL70" s="21">
        <f t="shared" si="49"/>
        <v>2.9857002558843723E-3</v>
      </c>
      <c r="BM70" s="21">
        <f t="shared" si="49"/>
        <v>2.7142729598948834E-3</v>
      </c>
      <c r="BN70" s="21">
        <f t="shared" si="49"/>
        <v>2.4675208726317125E-3</v>
      </c>
      <c r="BO70" s="21">
        <f t="shared" si="47"/>
        <v>2.2432007933015567E-3</v>
      </c>
      <c r="BP70" s="21">
        <f t="shared" si="47"/>
        <v>2.0392734484559606E-3</v>
      </c>
      <c r="BQ70" s="21">
        <f t="shared" si="47"/>
        <v>1.8538849531417822E-3</v>
      </c>
      <c r="BR70" s="21">
        <f t="shared" si="47"/>
        <v>1.6853499574016198E-3</v>
      </c>
      <c r="BS70" s="21">
        <f t="shared" si="47"/>
        <v>1.5321363249105634E-3</v>
      </c>
      <c r="BT70" s="21">
        <f t="shared" si="47"/>
        <v>1.3928512044641486E-3</v>
      </c>
      <c r="BU70" s="21">
        <f t="shared" si="47"/>
        <v>1.2662283676946804E-3</v>
      </c>
      <c r="BV70" s="21">
        <f t="shared" si="47"/>
        <v>1.1511166979042548E-3</v>
      </c>
      <c r="BW70" s="21">
        <f t="shared" si="47"/>
        <v>1.0464697253675043E-3</v>
      </c>
      <c r="BX70" s="21">
        <f t="shared" si="47"/>
        <v>9.513361139704584E-4</v>
      </c>
      <c r="BY70" s="21">
        <f t="shared" si="47"/>
        <v>8.648510127004167E-4</v>
      </c>
      <c r="BZ70" s="21">
        <f t="shared" si="47"/>
        <v>7.8622819336401516E-4</v>
      </c>
      <c r="CA70" s="21">
        <f t="shared" si="47"/>
        <v>7.1475290305819553E-4</v>
      </c>
      <c r="CB70" s="21">
        <f t="shared" si="47"/>
        <v>6.4977536641654132E-4</v>
      </c>
      <c r="CC70" s="21">
        <f t="shared" si="47"/>
        <v>5.9070487856049199E-4</v>
      </c>
      <c r="CD70" s="21">
        <f t="shared" si="52"/>
        <v>5.3700443505499279E-4</v>
      </c>
      <c r="CE70" s="21">
        <f t="shared" si="52"/>
        <v>4.8818585004999342E-4</v>
      </c>
      <c r="CF70" s="21">
        <f t="shared" si="52"/>
        <v>4.4380531822726677E-4</v>
      </c>
      <c r="CG70" s="21">
        <f t="shared" si="52"/>
        <v>4.0345938020660611E-4</v>
      </c>
      <c r="CH70" s="21">
        <f t="shared" si="51"/>
        <v>3.6678125473327814E-4</v>
      </c>
      <c r="CI70" s="21">
        <f t="shared" si="51"/>
        <v>3.3343750430298019E-4</v>
      </c>
      <c r="CJ70" s="21">
        <f t="shared" si="51"/>
        <v>3.0312500391180015E-4</v>
      </c>
      <c r="CK70" s="21">
        <f t="shared" si="51"/>
        <v>2.7556818537436372E-4</v>
      </c>
      <c r="CL70" s="21">
        <f t="shared" si="48"/>
        <v>2.5051653215851246E-4</v>
      </c>
      <c r="CM70" s="21">
        <f t="shared" si="48"/>
        <v>2.2774230196228408E-4</v>
      </c>
      <c r="CN70" s="21">
        <f t="shared" si="48"/>
        <v>2.0703845632934911E-4</v>
      </c>
      <c r="CO70" s="21">
        <f t="shared" si="48"/>
        <v>1.8821677848122645E-4</v>
      </c>
      <c r="CP70" s="21">
        <f t="shared" si="48"/>
        <v>1.711061622556604E-4</v>
      </c>
      <c r="CQ70" s="21">
        <f t="shared" si="48"/>
        <v>1.5555105659605491E-4</v>
      </c>
      <c r="CR70" s="21">
        <f t="shared" si="48"/>
        <v>1.4141005145095899E-4</v>
      </c>
      <c r="CS70" s="21">
        <f t="shared" si="48"/>
        <v>1.2855459222814453E-4</v>
      </c>
      <c r="CT70" s="21">
        <f t="shared" si="48"/>
        <v>1.1686781111649502E-4</v>
      </c>
      <c r="CU70" s="21">
        <f t="shared" si="48"/>
        <v>1.062434646513591E-4</v>
      </c>
      <c r="CV70" s="21">
        <f t="shared" si="48"/>
        <v>9.6584967864871916E-5</v>
      </c>
      <c r="CW70" s="21">
        <f t="shared" si="48"/>
        <v>8.7804516240792642E-5</v>
      </c>
      <c r="CX70" s="21">
        <f t="shared" si="45"/>
        <v>7.982228749162966E-5</v>
      </c>
      <c r="CY70" s="21">
        <f t="shared" si="45"/>
        <v>7.2565715901481509E-5</v>
      </c>
      <c r="CZ70" s="21">
        <f t="shared" si="45"/>
        <v>6.5968832637710464E-5</v>
      </c>
      <c r="DA70" s="21">
        <f t="shared" si="45"/>
        <v>5.997166603428223E-5</v>
      </c>
      <c r="DB70" s="21">
        <f t="shared" si="45"/>
        <v>5.4519696394802018E-5</v>
      </c>
      <c r="DC70" s="21">
        <f t="shared" si="45"/>
        <v>4.9563360358910924E-5</v>
      </c>
      <c r="DD70" s="21">
        <f t="shared" si="45"/>
        <v>4.5057600326282662E-5</v>
      </c>
    </row>
    <row r="71" spans="2:108">
      <c r="B71" s="22">
        <f t="shared" si="9"/>
        <v>80</v>
      </c>
      <c r="C71" s="21">
        <f t="shared" si="43"/>
        <v>1</v>
      </c>
      <c r="D71" s="21">
        <f t="shared" si="44"/>
        <v>0.90909090909090906</v>
      </c>
      <c r="E71" s="21">
        <f t="shared" si="44"/>
        <v>0.82644628099173545</v>
      </c>
      <c r="F71" s="21">
        <f t="shared" si="44"/>
        <v>0.75131480090157754</v>
      </c>
      <c r="G71" s="21">
        <f t="shared" si="44"/>
        <v>0.68301345536507052</v>
      </c>
      <c r="H71" s="21">
        <f t="shared" si="44"/>
        <v>0.62092132305915493</v>
      </c>
      <c r="I71" s="21">
        <f t="shared" si="44"/>
        <v>0.56447393005377722</v>
      </c>
      <c r="J71" s="21">
        <f t="shared" si="44"/>
        <v>0.51315811823070645</v>
      </c>
      <c r="K71" s="21">
        <f t="shared" si="44"/>
        <v>0.46650738020973315</v>
      </c>
      <c r="L71" s="21">
        <f t="shared" si="44"/>
        <v>0.42409761837248466</v>
      </c>
      <c r="M71" s="21">
        <f t="shared" si="44"/>
        <v>0.38554328942953148</v>
      </c>
      <c r="N71" s="21">
        <f t="shared" si="44"/>
        <v>0.3504938994813922</v>
      </c>
      <c r="O71" s="21">
        <f t="shared" si="44"/>
        <v>0.31863081771035656</v>
      </c>
      <c r="P71" s="21">
        <f t="shared" si="44"/>
        <v>0.28966437973668779</v>
      </c>
      <c r="Q71" s="21">
        <f t="shared" si="44"/>
        <v>0.26333125430607973</v>
      </c>
      <c r="R71" s="21">
        <f t="shared" si="44"/>
        <v>0.23939204936916339</v>
      </c>
      <c r="S71" s="21">
        <f t="shared" si="44"/>
        <v>0.21762913579014853</v>
      </c>
      <c r="T71" s="21">
        <f t="shared" si="42"/>
        <v>0.19784466890013502</v>
      </c>
      <c r="U71" s="21">
        <f t="shared" si="42"/>
        <v>0.17985878990921364</v>
      </c>
      <c r="V71" s="21">
        <f t="shared" si="42"/>
        <v>0.16350799082655781</v>
      </c>
      <c r="W71" s="21">
        <f t="shared" si="42"/>
        <v>0.14864362802414349</v>
      </c>
      <c r="X71" s="21">
        <f t="shared" si="42"/>
        <v>0.13513057093103953</v>
      </c>
      <c r="Y71" s="21">
        <f t="shared" si="42"/>
        <v>0.12284597357367227</v>
      </c>
      <c r="Z71" s="21">
        <f t="shared" si="42"/>
        <v>0.11167815779424752</v>
      </c>
      <c r="AA71" s="21">
        <f t="shared" si="42"/>
        <v>0.10152559799477048</v>
      </c>
      <c r="AB71" s="21">
        <f t="shared" si="42"/>
        <v>9.2295998177064048E-2</v>
      </c>
      <c r="AC71" s="21">
        <f t="shared" si="42"/>
        <v>8.3905452888240042E-2</v>
      </c>
      <c r="AD71" s="21">
        <f t="shared" si="42"/>
        <v>7.6277684443854576E-2</v>
      </c>
      <c r="AE71" s="21">
        <f t="shared" si="42"/>
        <v>6.9343349494413245E-2</v>
      </c>
      <c r="AF71" s="21">
        <f t="shared" si="42"/>
        <v>6.3039408631284766E-2</v>
      </c>
      <c r="AG71" s="21">
        <f t="shared" si="42"/>
        <v>5.7308553301167964E-2</v>
      </c>
      <c r="AH71" s="21">
        <f t="shared" si="42"/>
        <v>5.2098684819243603E-2</v>
      </c>
      <c r="AI71" s="21">
        <f t="shared" si="46"/>
        <v>4.7362440744766907E-2</v>
      </c>
      <c r="AJ71" s="21">
        <f t="shared" si="46"/>
        <v>4.3056764313424457E-2</v>
      </c>
      <c r="AK71" s="21">
        <f t="shared" si="46"/>
        <v>3.9142513012204054E-2</v>
      </c>
      <c r="AL71" s="21">
        <f t="shared" si="46"/>
        <v>3.5584102738367311E-2</v>
      </c>
      <c r="AM71" s="21">
        <f t="shared" si="46"/>
        <v>3.2349184307606652E-2</v>
      </c>
      <c r="AN71" s="21">
        <f t="shared" si="46"/>
        <v>2.94083493705515E-2</v>
      </c>
      <c r="AO71" s="21">
        <f t="shared" si="46"/>
        <v>2.6734863064137721E-2</v>
      </c>
      <c r="AP71" s="21">
        <f t="shared" si="46"/>
        <v>2.4304420967397926E-2</v>
      </c>
      <c r="AQ71" s="21">
        <f t="shared" si="46"/>
        <v>2.2094928152179935E-2</v>
      </c>
      <c r="AR71" s="21">
        <f t="shared" si="46"/>
        <v>2.0086298320163575E-2</v>
      </c>
      <c r="AS71" s="21">
        <f t="shared" si="46"/>
        <v>1.8260271200148705E-2</v>
      </c>
      <c r="AT71" s="21">
        <f t="shared" si="46"/>
        <v>1.6600246545589729E-2</v>
      </c>
      <c r="AU71" s="21">
        <f t="shared" si="46"/>
        <v>1.5091133223263388E-2</v>
      </c>
      <c r="AV71" s="21">
        <f t="shared" si="46"/>
        <v>1.3719212021148534E-2</v>
      </c>
      <c r="AW71" s="21">
        <f t="shared" si="46"/>
        <v>1.2472010928316847E-2</v>
      </c>
      <c r="AX71" s="21">
        <f t="shared" si="46"/>
        <v>1.1338191753015316E-2</v>
      </c>
      <c r="AY71" s="21">
        <f t="shared" si="49"/>
        <v>1.0307447048195742E-2</v>
      </c>
      <c r="AZ71" s="21">
        <f t="shared" si="49"/>
        <v>9.3704064074506734E-3</v>
      </c>
      <c r="BA71" s="21">
        <f t="shared" si="49"/>
        <v>8.5185512795006111E-3</v>
      </c>
      <c r="BB71" s="21">
        <f t="shared" si="49"/>
        <v>7.744137526818737E-3</v>
      </c>
      <c r="BC71" s="21">
        <f t="shared" si="49"/>
        <v>7.0401250243806697E-3</v>
      </c>
      <c r="BD71" s="21">
        <f t="shared" si="49"/>
        <v>6.4001136585278805E-3</v>
      </c>
      <c r="BE71" s="21">
        <f t="shared" si="49"/>
        <v>5.8182851441162548E-3</v>
      </c>
      <c r="BF71" s="21">
        <f t="shared" si="49"/>
        <v>5.2893501310147762E-3</v>
      </c>
      <c r="BG71" s="21">
        <f t="shared" si="49"/>
        <v>4.808500119104343E-3</v>
      </c>
      <c r="BH71" s="21">
        <f t="shared" si="49"/>
        <v>4.3713637446403109E-3</v>
      </c>
      <c r="BI71" s="21">
        <f t="shared" si="49"/>
        <v>3.9739670405821012E-3</v>
      </c>
      <c r="BJ71" s="21">
        <f t="shared" si="49"/>
        <v>3.6126973096200906E-3</v>
      </c>
      <c r="BK71" s="21">
        <f t="shared" si="49"/>
        <v>3.2842702814728101E-3</v>
      </c>
      <c r="BL71" s="21">
        <f t="shared" si="49"/>
        <v>2.9857002558843723E-3</v>
      </c>
      <c r="BM71" s="21">
        <f t="shared" si="49"/>
        <v>2.7142729598948834E-3</v>
      </c>
      <c r="BN71" s="21">
        <f t="shared" si="49"/>
        <v>2.4675208726317125E-3</v>
      </c>
      <c r="BO71" s="21">
        <f t="shared" si="47"/>
        <v>2.2432007933015567E-3</v>
      </c>
      <c r="BP71" s="21">
        <f t="shared" si="47"/>
        <v>2.0392734484559606E-3</v>
      </c>
      <c r="BQ71" s="21">
        <f t="shared" si="47"/>
        <v>1.8538849531417822E-3</v>
      </c>
      <c r="BR71" s="21">
        <f t="shared" si="47"/>
        <v>1.6853499574016198E-3</v>
      </c>
      <c r="BS71" s="21">
        <f t="shared" si="47"/>
        <v>1.5321363249105634E-3</v>
      </c>
      <c r="BT71" s="21">
        <f t="shared" si="47"/>
        <v>1.3928512044641486E-3</v>
      </c>
      <c r="BU71" s="21">
        <f t="shared" si="47"/>
        <v>1.2662283676946804E-3</v>
      </c>
      <c r="BV71" s="21">
        <f t="shared" si="47"/>
        <v>1.1511166979042548E-3</v>
      </c>
      <c r="BW71" s="21">
        <f t="shared" si="47"/>
        <v>1.0464697253675043E-3</v>
      </c>
      <c r="BX71" s="21">
        <f t="shared" si="47"/>
        <v>9.513361139704584E-4</v>
      </c>
      <c r="BY71" s="21">
        <f t="shared" si="47"/>
        <v>8.648510127004167E-4</v>
      </c>
      <c r="BZ71" s="21">
        <f t="shared" si="47"/>
        <v>7.8622819336401516E-4</v>
      </c>
      <c r="CA71" s="21">
        <f t="shared" si="47"/>
        <v>7.1475290305819553E-4</v>
      </c>
      <c r="CB71" s="21">
        <f t="shared" si="47"/>
        <v>6.4977536641654132E-4</v>
      </c>
      <c r="CC71" s="21">
        <f t="shared" si="47"/>
        <v>5.9070487856049199E-4</v>
      </c>
      <c r="CD71" s="21">
        <f t="shared" si="52"/>
        <v>5.3700443505499279E-4</v>
      </c>
      <c r="CE71" s="21">
        <f t="shared" si="52"/>
        <v>4.8818585004999342E-4</v>
      </c>
      <c r="CF71" s="21">
        <f t="shared" si="52"/>
        <v>4.4380531822726677E-4</v>
      </c>
      <c r="CG71" s="21">
        <f t="shared" si="52"/>
        <v>4.0345938020660611E-4</v>
      </c>
      <c r="CH71" s="21">
        <f t="shared" si="51"/>
        <v>3.6678125473327814E-4</v>
      </c>
      <c r="CI71" s="21">
        <f t="shared" si="51"/>
        <v>3.3343750430298019E-4</v>
      </c>
      <c r="CJ71" s="21">
        <f t="shared" si="51"/>
        <v>3.0312500391180015E-4</v>
      </c>
      <c r="CK71" s="21">
        <f t="shared" si="51"/>
        <v>2.7556818537436372E-4</v>
      </c>
      <c r="CL71" s="21">
        <f t="shared" si="48"/>
        <v>2.5051653215851246E-4</v>
      </c>
      <c r="CM71" s="21">
        <f t="shared" si="48"/>
        <v>2.2774230196228408E-4</v>
      </c>
      <c r="CN71" s="21">
        <f t="shared" si="48"/>
        <v>2.0703845632934911E-4</v>
      </c>
      <c r="CO71" s="21">
        <f t="shared" si="48"/>
        <v>1.8821677848122645E-4</v>
      </c>
      <c r="CP71" s="21">
        <f t="shared" si="48"/>
        <v>1.711061622556604E-4</v>
      </c>
      <c r="CQ71" s="21">
        <f t="shared" si="48"/>
        <v>1.5555105659605491E-4</v>
      </c>
      <c r="CR71" s="21">
        <f t="shared" si="48"/>
        <v>1.4141005145095899E-4</v>
      </c>
      <c r="CS71" s="21">
        <f t="shared" si="48"/>
        <v>1.2855459222814453E-4</v>
      </c>
      <c r="CT71" s="21">
        <f t="shared" si="48"/>
        <v>1.1686781111649502E-4</v>
      </c>
      <c r="CU71" s="21">
        <f t="shared" si="48"/>
        <v>1.062434646513591E-4</v>
      </c>
      <c r="CV71" s="21">
        <f t="shared" si="48"/>
        <v>9.6584967864871916E-5</v>
      </c>
      <c r="CW71" s="21">
        <f t="shared" si="48"/>
        <v>8.7804516240792642E-5</v>
      </c>
      <c r="CX71" s="21">
        <f t="shared" si="45"/>
        <v>7.982228749162966E-5</v>
      </c>
      <c r="CY71" s="21">
        <f t="shared" si="45"/>
        <v>7.2565715901481509E-5</v>
      </c>
      <c r="CZ71" s="21">
        <f t="shared" si="45"/>
        <v>6.5968832637710464E-5</v>
      </c>
      <c r="DA71" s="21">
        <f t="shared" si="45"/>
        <v>5.997166603428223E-5</v>
      </c>
      <c r="DB71" s="21">
        <f t="shared" si="45"/>
        <v>5.4519696394802018E-5</v>
      </c>
      <c r="DC71" s="21">
        <f t="shared" si="45"/>
        <v>4.9563360358910924E-5</v>
      </c>
      <c r="DD71" s="21">
        <f t="shared" si="45"/>
        <v>4.5057600326282662E-5</v>
      </c>
    </row>
    <row r="72" spans="2:108">
      <c r="B72" s="22">
        <f t="shared" ref="B72:B111" si="53">B71+1</f>
        <v>81</v>
      </c>
      <c r="C72" s="21">
        <f t="shared" si="43"/>
        <v>1</v>
      </c>
      <c r="D72" s="21">
        <f t="shared" si="44"/>
        <v>0.90909090909090906</v>
      </c>
      <c r="E72" s="21">
        <f t="shared" si="44"/>
        <v>0.82644628099173545</v>
      </c>
      <c r="F72" s="21">
        <f t="shared" si="44"/>
        <v>0.75131480090157754</v>
      </c>
      <c r="G72" s="21">
        <f t="shared" si="44"/>
        <v>0.68301345536507052</v>
      </c>
      <c r="H72" s="21">
        <f t="shared" si="44"/>
        <v>0.62092132305915493</v>
      </c>
      <c r="I72" s="21">
        <f t="shared" si="44"/>
        <v>0.56447393005377722</v>
      </c>
      <c r="J72" s="21">
        <f t="shared" si="44"/>
        <v>0.51315811823070645</v>
      </c>
      <c r="K72" s="21">
        <f t="shared" si="44"/>
        <v>0.46650738020973315</v>
      </c>
      <c r="L72" s="21">
        <f t="shared" si="44"/>
        <v>0.42409761837248466</v>
      </c>
      <c r="M72" s="21">
        <f t="shared" si="44"/>
        <v>0.38554328942953148</v>
      </c>
      <c r="N72" s="21">
        <f t="shared" si="44"/>
        <v>0.3504938994813922</v>
      </c>
      <c r="O72" s="21">
        <f t="shared" si="44"/>
        <v>0.31863081771035656</v>
      </c>
      <c r="P72" s="21">
        <f t="shared" si="44"/>
        <v>0.28966437973668779</v>
      </c>
      <c r="Q72" s="21">
        <f t="shared" si="44"/>
        <v>0.26333125430607973</v>
      </c>
      <c r="R72" s="21">
        <f t="shared" si="44"/>
        <v>0.23939204936916339</v>
      </c>
      <c r="S72" s="21">
        <f t="shared" si="44"/>
        <v>0.21762913579014853</v>
      </c>
      <c r="T72" s="21">
        <f t="shared" si="42"/>
        <v>0.19784466890013502</v>
      </c>
      <c r="U72" s="21">
        <f t="shared" si="42"/>
        <v>0.17985878990921364</v>
      </c>
      <c r="V72" s="21">
        <f t="shared" si="42"/>
        <v>0.16350799082655781</v>
      </c>
      <c r="W72" s="21">
        <f t="shared" si="42"/>
        <v>0.14864362802414349</v>
      </c>
      <c r="X72" s="21">
        <f t="shared" si="42"/>
        <v>0.13513057093103953</v>
      </c>
      <c r="Y72" s="21">
        <f t="shared" si="42"/>
        <v>0.12284597357367227</v>
      </c>
      <c r="Z72" s="21">
        <f t="shared" si="42"/>
        <v>0.11167815779424752</v>
      </c>
      <c r="AA72" s="21">
        <f t="shared" si="42"/>
        <v>0.10152559799477048</v>
      </c>
      <c r="AB72" s="21">
        <f t="shared" si="42"/>
        <v>9.2295998177064048E-2</v>
      </c>
      <c r="AC72" s="21">
        <f t="shared" si="42"/>
        <v>8.3905452888240042E-2</v>
      </c>
      <c r="AD72" s="21">
        <f t="shared" si="42"/>
        <v>7.6277684443854576E-2</v>
      </c>
      <c r="AE72" s="21">
        <f t="shared" si="42"/>
        <v>6.9343349494413245E-2</v>
      </c>
      <c r="AF72" s="21">
        <f t="shared" si="42"/>
        <v>6.3039408631284766E-2</v>
      </c>
      <c r="AG72" s="21">
        <f t="shared" si="42"/>
        <v>5.7308553301167964E-2</v>
      </c>
      <c r="AH72" s="21">
        <f t="shared" si="42"/>
        <v>5.2098684819243603E-2</v>
      </c>
      <c r="AI72" s="21">
        <f t="shared" si="46"/>
        <v>4.7362440744766907E-2</v>
      </c>
      <c r="AJ72" s="21">
        <f t="shared" si="46"/>
        <v>4.3056764313424457E-2</v>
      </c>
      <c r="AK72" s="21">
        <f t="shared" si="46"/>
        <v>3.9142513012204054E-2</v>
      </c>
      <c r="AL72" s="21">
        <f t="shared" si="46"/>
        <v>3.5584102738367311E-2</v>
      </c>
      <c r="AM72" s="21">
        <f t="shared" si="46"/>
        <v>3.2349184307606652E-2</v>
      </c>
      <c r="AN72" s="21">
        <f t="shared" si="46"/>
        <v>2.94083493705515E-2</v>
      </c>
      <c r="AO72" s="21">
        <f t="shared" si="46"/>
        <v>2.6734863064137721E-2</v>
      </c>
      <c r="AP72" s="21">
        <f t="shared" si="46"/>
        <v>2.4304420967397926E-2</v>
      </c>
      <c r="AQ72" s="21">
        <f t="shared" si="46"/>
        <v>2.2094928152179935E-2</v>
      </c>
      <c r="AR72" s="21">
        <f t="shared" si="46"/>
        <v>2.0086298320163575E-2</v>
      </c>
      <c r="AS72" s="21">
        <f t="shared" si="46"/>
        <v>1.8260271200148705E-2</v>
      </c>
      <c r="AT72" s="21">
        <f t="shared" si="46"/>
        <v>1.6600246545589729E-2</v>
      </c>
      <c r="AU72" s="21">
        <f t="shared" si="46"/>
        <v>1.5091133223263388E-2</v>
      </c>
      <c r="AV72" s="21">
        <f t="shared" si="46"/>
        <v>1.3719212021148534E-2</v>
      </c>
      <c r="AW72" s="21">
        <f t="shared" si="46"/>
        <v>1.2472010928316847E-2</v>
      </c>
      <c r="AX72" s="21">
        <f t="shared" si="46"/>
        <v>1.1338191753015316E-2</v>
      </c>
      <c r="AY72" s="21">
        <f t="shared" si="49"/>
        <v>1.0307447048195742E-2</v>
      </c>
      <c r="AZ72" s="21">
        <f t="shared" si="49"/>
        <v>9.3704064074506734E-3</v>
      </c>
      <c r="BA72" s="21">
        <f t="shared" si="49"/>
        <v>8.5185512795006111E-3</v>
      </c>
      <c r="BB72" s="21">
        <f t="shared" si="49"/>
        <v>7.744137526818737E-3</v>
      </c>
      <c r="BC72" s="21">
        <f t="shared" si="49"/>
        <v>7.0401250243806697E-3</v>
      </c>
      <c r="BD72" s="21">
        <f t="shared" si="49"/>
        <v>6.4001136585278805E-3</v>
      </c>
      <c r="BE72" s="21">
        <f t="shared" si="49"/>
        <v>5.8182851441162548E-3</v>
      </c>
      <c r="BF72" s="21">
        <f t="shared" si="49"/>
        <v>5.2893501310147762E-3</v>
      </c>
      <c r="BG72" s="21">
        <f t="shared" si="49"/>
        <v>4.808500119104343E-3</v>
      </c>
      <c r="BH72" s="21">
        <f t="shared" si="49"/>
        <v>4.3713637446403109E-3</v>
      </c>
      <c r="BI72" s="21">
        <f t="shared" si="49"/>
        <v>3.9739670405821012E-3</v>
      </c>
      <c r="BJ72" s="21">
        <f t="shared" si="49"/>
        <v>3.6126973096200906E-3</v>
      </c>
      <c r="BK72" s="21">
        <f t="shared" si="49"/>
        <v>3.2842702814728101E-3</v>
      </c>
      <c r="BL72" s="21">
        <f t="shared" si="49"/>
        <v>2.9857002558843723E-3</v>
      </c>
      <c r="BM72" s="21">
        <f t="shared" si="49"/>
        <v>2.7142729598948834E-3</v>
      </c>
      <c r="BN72" s="21">
        <f t="shared" si="49"/>
        <v>2.4675208726317125E-3</v>
      </c>
      <c r="BO72" s="21">
        <f t="shared" si="47"/>
        <v>2.2432007933015567E-3</v>
      </c>
      <c r="BP72" s="21">
        <f t="shared" si="47"/>
        <v>2.0392734484559606E-3</v>
      </c>
      <c r="BQ72" s="21">
        <f t="shared" si="47"/>
        <v>1.8538849531417822E-3</v>
      </c>
      <c r="BR72" s="21">
        <f t="shared" si="47"/>
        <v>1.6853499574016198E-3</v>
      </c>
      <c r="BS72" s="21">
        <f t="shared" si="47"/>
        <v>1.5321363249105634E-3</v>
      </c>
      <c r="BT72" s="21">
        <f t="shared" si="47"/>
        <v>1.3928512044641486E-3</v>
      </c>
      <c r="BU72" s="21">
        <f t="shared" si="47"/>
        <v>1.2662283676946804E-3</v>
      </c>
      <c r="BV72" s="21">
        <f t="shared" si="47"/>
        <v>1.1511166979042548E-3</v>
      </c>
      <c r="BW72" s="21">
        <f t="shared" si="47"/>
        <v>1.0464697253675043E-3</v>
      </c>
      <c r="BX72" s="21">
        <f t="shared" si="47"/>
        <v>9.513361139704584E-4</v>
      </c>
      <c r="BY72" s="21">
        <f t="shared" si="47"/>
        <v>8.648510127004167E-4</v>
      </c>
      <c r="BZ72" s="21">
        <f t="shared" si="47"/>
        <v>7.8622819336401516E-4</v>
      </c>
      <c r="CA72" s="21">
        <f t="shared" si="47"/>
        <v>7.1475290305819553E-4</v>
      </c>
      <c r="CB72" s="21">
        <f t="shared" si="47"/>
        <v>6.4977536641654132E-4</v>
      </c>
      <c r="CC72" s="21">
        <f t="shared" si="47"/>
        <v>5.9070487856049199E-4</v>
      </c>
      <c r="CD72" s="21">
        <f t="shared" si="52"/>
        <v>5.3700443505499279E-4</v>
      </c>
      <c r="CE72" s="21">
        <f t="shared" si="52"/>
        <v>4.8818585004999342E-4</v>
      </c>
      <c r="CF72" s="21">
        <f t="shared" si="52"/>
        <v>4.4380531822726677E-4</v>
      </c>
      <c r="CG72" s="21">
        <f t="shared" si="52"/>
        <v>4.0345938020660611E-4</v>
      </c>
      <c r="CH72" s="21">
        <f t="shared" si="51"/>
        <v>3.6678125473327814E-4</v>
      </c>
      <c r="CI72" s="21">
        <f t="shared" si="51"/>
        <v>3.3343750430298019E-4</v>
      </c>
      <c r="CJ72" s="21">
        <f t="shared" si="51"/>
        <v>3.0312500391180015E-4</v>
      </c>
      <c r="CK72" s="21">
        <f t="shared" si="51"/>
        <v>2.7556818537436372E-4</v>
      </c>
      <c r="CL72" s="21">
        <f t="shared" si="48"/>
        <v>2.5051653215851246E-4</v>
      </c>
      <c r="CM72" s="21">
        <f t="shared" si="48"/>
        <v>2.2774230196228408E-4</v>
      </c>
      <c r="CN72" s="21">
        <f t="shared" si="48"/>
        <v>2.0703845632934911E-4</v>
      </c>
      <c r="CO72" s="21">
        <f t="shared" si="48"/>
        <v>1.8821677848122645E-4</v>
      </c>
      <c r="CP72" s="21">
        <f t="shared" si="48"/>
        <v>1.711061622556604E-4</v>
      </c>
      <c r="CQ72" s="21">
        <f t="shared" si="48"/>
        <v>1.5555105659605491E-4</v>
      </c>
      <c r="CR72" s="21">
        <f t="shared" si="48"/>
        <v>1.4141005145095899E-4</v>
      </c>
      <c r="CS72" s="21">
        <f t="shared" si="48"/>
        <v>1.2855459222814453E-4</v>
      </c>
      <c r="CT72" s="21">
        <f t="shared" si="48"/>
        <v>1.1686781111649502E-4</v>
      </c>
      <c r="CU72" s="21">
        <f t="shared" si="48"/>
        <v>1.062434646513591E-4</v>
      </c>
      <c r="CV72" s="21">
        <f t="shared" si="48"/>
        <v>9.6584967864871916E-5</v>
      </c>
      <c r="CW72" s="21">
        <f t="shared" si="48"/>
        <v>8.7804516240792642E-5</v>
      </c>
      <c r="CX72" s="21">
        <f t="shared" si="45"/>
        <v>7.982228749162966E-5</v>
      </c>
      <c r="CY72" s="21">
        <f t="shared" si="45"/>
        <v>7.2565715901481509E-5</v>
      </c>
      <c r="CZ72" s="21">
        <f t="shared" si="45"/>
        <v>6.5968832637710464E-5</v>
      </c>
      <c r="DA72" s="21">
        <f t="shared" si="45"/>
        <v>5.997166603428223E-5</v>
      </c>
      <c r="DB72" s="21">
        <f t="shared" si="45"/>
        <v>5.4519696394802018E-5</v>
      </c>
      <c r="DC72" s="21">
        <f t="shared" si="45"/>
        <v>4.9563360358910924E-5</v>
      </c>
      <c r="DD72" s="21">
        <f t="shared" si="45"/>
        <v>4.5057600326282662E-5</v>
      </c>
    </row>
    <row r="73" spans="2:108">
      <c r="B73" s="22">
        <f t="shared" si="53"/>
        <v>82</v>
      </c>
      <c r="C73" s="21">
        <f t="shared" si="43"/>
        <v>1</v>
      </c>
      <c r="D73" s="21">
        <f t="shared" si="44"/>
        <v>0.90909090909090906</v>
      </c>
      <c r="E73" s="21">
        <f t="shared" si="44"/>
        <v>0.82644628099173545</v>
      </c>
      <c r="F73" s="21">
        <f t="shared" si="44"/>
        <v>0.75131480090157754</v>
      </c>
      <c r="G73" s="21">
        <f t="shared" si="44"/>
        <v>0.68301345536507052</v>
      </c>
      <c r="H73" s="21">
        <f t="shared" si="44"/>
        <v>0.62092132305915493</v>
      </c>
      <c r="I73" s="21">
        <f t="shared" si="44"/>
        <v>0.56447393005377722</v>
      </c>
      <c r="J73" s="21">
        <f t="shared" si="44"/>
        <v>0.51315811823070645</v>
      </c>
      <c r="K73" s="21">
        <f t="shared" si="44"/>
        <v>0.46650738020973315</v>
      </c>
      <c r="L73" s="21">
        <f t="shared" si="44"/>
        <v>0.42409761837248466</v>
      </c>
      <c r="M73" s="21">
        <f t="shared" si="44"/>
        <v>0.38554328942953148</v>
      </c>
      <c r="N73" s="21">
        <f t="shared" si="44"/>
        <v>0.3504938994813922</v>
      </c>
      <c r="O73" s="21">
        <f t="shared" si="44"/>
        <v>0.31863081771035656</v>
      </c>
      <c r="P73" s="21">
        <f t="shared" si="44"/>
        <v>0.28966437973668779</v>
      </c>
      <c r="Q73" s="21">
        <f t="shared" si="44"/>
        <v>0.26333125430607973</v>
      </c>
      <c r="R73" s="21">
        <f t="shared" si="44"/>
        <v>0.23939204936916339</v>
      </c>
      <c r="S73" s="21">
        <f t="shared" si="44"/>
        <v>0.21762913579014853</v>
      </c>
      <c r="T73" s="21">
        <f t="shared" si="42"/>
        <v>0.19784466890013502</v>
      </c>
      <c r="U73" s="21">
        <f t="shared" si="42"/>
        <v>0.17985878990921364</v>
      </c>
      <c r="V73" s="21">
        <f t="shared" si="42"/>
        <v>0.16350799082655781</v>
      </c>
      <c r="W73" s="21">
        <f t="shared" si="42"/>
        <v>0.14864362802414349</v>
      </c>
      <c r="X73" s="21">
        <f t="shared" si="42"/>
        <v>0.13513057093103953</v>
      </c>
      <c r="Y73" s="21">
        <f t="shared" si="42"/>
        <v>0.12284597357367227</v>
      </c>
      <c r="Z73" s="21">
        <f t="shared" si="42"/>
        <v>0.11167815779424752</v>
      </c>
      <c r="AA73" s="21">
        <f t="shared" si="42"/>
        <v>0.10152559799477048</v>
      </c>
      <c r="AB73" s="21">
        <f t="shared" si="42"/>
        <v>9.2295998177064048E-2</v>
      </c>
      <c r="AC73" s="21">
        <f t="shared" si="42"/>
        <v>8.3905452888240042E-2</v>
      </c>
      <c r="AD73" s="21">
        <f t="shared" si="42"/>
        <v>7.6277684443854576E-2</v>
      </c>
      <c r="AE73" s="21">
        <f t="shared" si="42"/>
        <v>6.9343349494413245E-2</v>
      </c>
      <c r="AF73" s="21">
        <f t="shared" si="42"/>
        <v>6.3039408631284766E-2</v>
      </c>
      <c r="AG73" s="21">
        <f t="shared" si="42"/>
        <v>5.7308553301167964E-2</v>
      </c>
      <c r="AH73" s="21">
        <f t="shared" si="42"/>
        <v>5.2098684819243603E-2</v>
      </c>
      <c r="AI73" s="21">
        <f t="shared" si="46"/>
        <v>4.7362440744766907E-2</v>
      </c>
      <c r="AJ73" s="21">
        <f t="shared" si="46"/>
        <v>4.3056764313424457E-2</v>
      </c>
      <c r="AK73" s="21">
        <f t="shared" si="46"/>
        <v>3.9142513012204054E-2</v>
      </c>
      <c r="AL73" s="21">
        <f t="shared" si="46"/>
        <v>3.5584102738367311E-2</v>
      </c>
      <c r="AM73" s="21">
        <f t="shared" si="46"/>
        <v>3.2349184307606652E-2</v>
      </c>
      <c r="AN73" s="21">
        <f t="shared" si="46"/>
        <v>2.94083493705515E-2</v>
      </c>
      <c r="AO73" s="21">
        <f t="shared" si="46"/>
        <v>2.6734863064137721E-2</v>
      </c>
      <c r="AP73" s="21">
        <f t="shared" si="46"/>
        <v>2.4304420967397926E-2</v>
      </c>
      <c r="AQ73" s="21">
        <f t="shared" si="46"/>
        <v>2.2094928152179935E-2</v>
      </c>
      <c r="AR73" s="21">
        <f t="shared" si="46"/>
        <v>2.0086298320163575E-2</v>
      </c>
      <c r="AS73" s="21">
        <f t="shared" si="46"/>
        <v>1.8260271200148705E-2</v>
      </c>
      <c r="AT73" s="21">
        <f t="shared" si="46"/>
        <v>1.6600246545589729E-2</v>
      </c>
      <c r="AU73" s="21">
        <f t="shared" si="46"/>
        <v>1.5091133223263388E-2</v>
      </c>
      <c r="AV73" s="21">
        <f t="shared" si="46"/>
        <v>1.3719212021148534E-2</v>
      </c>
      <c r="AW73" s="21">
        <f t="shared" si="46"/>
        <v>1.2472010928316847E-2</v>
      </c>
      <c r="AX73" s="21">
        <f t="shared" si="46"/>
        <v>1.1338191753015316E-2</v>
      </c>
      <c r="AY73" s="21">
        <f t="shared" si="49"/>
        <v>1.0307447048195742E-2</v>
      </c>
      <c r="AZ73" s="21">
        <f t="shared" si="49"/>
        <v>9.3704064074506734E-3</v>
      </c>
      <c r="BA73" s="21">
        <f t="shared" si="49"/>
        <v>8.5185512795006111E-3</v>
      </c>
      <c r="BB73" s="21">
        <f t="shared" si="49"/>
        <v>7.744137526818737E-3</v>
      </c>
      <c r="BC73" s="21">
        <f t="shared" si="49"/>
        <v>7.0401250243806697E-3</v>
      </c>
      <c r="BD73" s="21">
        <f t="shared" si="49"/>
        <v>6.4001136585278805E-3</v>
      </c>
      <c r="BE73" s="21">
        <f t="shared" si="49"/>
        <v>5.8182851441162548E-3</v>
      </c>
      <c r="BF73" s="21">
        <f t="shared" si="49"/>
        <v>5.2893501310147762E-3</v>
      </c>
      <c r="BG73" s="21">
        <f t="shared" si="49"/>
        <v>4.808500119104343E-3</v>
      </c>
      <c r="BH73" s="21">
        <f t="shared" si="49"/>
        <v>4.3713637446403109E-3</v>
      </c>
      <c r="BI73" s="21">
        <f t="shared" si="49"/>
        <v>3.9739670405821012E-3</v>
      </c>
      <c r="BJ73" s="21">
        <f t="shared" si="49"/>
        <v>3.6126973096200906E-3</v>
      </c>
      <c r="BK73" s="21">
        <f t="shared" si="49"/>
        <v>3.2842702814728101E-3</v>
      </c>
      <c r="BL73" s="21">
        <f t="shared" si="49"/>
        <v>2.9857002558843723E-3</v>
      </c>
      <c r="BM73" s="21">
        <f t="shared" si="49"/>
        <v>2.7142729598948834E-3</v>
      </c>
      <c r="BN73" s="21">
        <f t="shared" si="49"/>
        <v>2.4675208726317125E-3</v>
      </c>
      <c r="BO73" s="21">
        <f t="shared" si="47"/>
        <v>2.2432007933015567E-3</v>
      </c>
      <c r="BP73" s="21">
        <f t="shared" si="47"/>
        <v>2.0392734484559606E-3</v>
      </c>
      <c r="BQ73" s="21">
        <f t="shared" si="47"/>
        <v>1.8538849531417822E-3</v>
      </c>
      <c r="BR73" s="21">
        <f t="shared" si="47"/>
        <v>1.6853499574016198E-3</v>
      </c>
      <c r="BS73" s="21">
        <f t="shared" si="47"/>
        <v>1.5321363249105634E-3</v>
      </c>
      <c r="BT73" s="21">
        <f t="shared" si="47"/>
        <v>1.3928512044641486E-3</v>
      </c>
      <c r="BU73" s="21">
        <f t="shared" si="47"/>
        <v>1.2662283676946804E-3</v>
      </c>
      <c r="BV73" s="21">
        <f t="shared" si="47"/>
        <v>1.1511166979042548E-3</v>
      </c>
      <c r="BW73" s="21">
        <f t="shared" si="47"/>
        <v>1.0464697253675043E-3</v>
      </c>
      <c r="BX73" s="21">
        <f t="shared" si="47"/>
        <v>9.513361139704584E-4</v>
      </c>
      <c r="BY73" s="21">
        <f t="shared" si="47"/>
        <v>8.648510127004167E-4</v>
      </c>
      <c r="BZ73" s="21">
        <f t="shared" si="47"/>
        <v>7.8622819336401516E-4</v>
      </c>
      <c r="CA73" s="21">
        <f t="shared" si="47"/>
        <v>7.1475290305819553E-4</v>
      </c>
      <c r="CB73" s="21">
        <f t="shared" si="47"/>
        <v>6.4977536641654132E-4</v>
      </c>
      <c r="CC73" s="21">
        <f t="shared" si="47"/>
        <v>5.9070487856049199E-4</v>
      </c>
      <c r="CD73" s="21">
        <f t="shared" si="52"/>
        <v>5.3700443505499279E-4</v>
      </c>
      <c r="CE73" s="21">
        <f t="shared" si="52"/>
        <v>4.8818585004999342E-4</v>
      </c>
      <c r="CF73" s="21">
        <f t="shared" si="52"/>
        <v>4.4380531822726677E-4</v>
      </c>
      <c r="CG73" s="21">
        <f t="shared" si="52"/>
        <v>4.0345938020660611E-4</v>
      </c>
      <c r="CH73" s="21">
        <f t="shared" si="51"/>
        <v>3.6678125473327814E-4</v>
      </c>
      <c r="CI73" s="21">
        <f t="shared" si="51"/>
        <v>3.3343750430298019E-4</v>
      </c>
      <c r="CJ73" s="21">
        <f t="shared" si="51"/>
        <v>3.0312500391180015E-4</v>
      </c>
      <c r="CK73" s="21">
        <f t="shared" si="51"/>
        <v>2.7556818537436372E-4</v>
      </c>
      <c r="CL73" s="21">
        <f t="shared" si="48"/>
        <v>2.5051653215851246E-4</v>
      </c>
      <c r="CM73" s="21">
        <f t="shared" si="48"/>
        <v>2.2774230196228408E-4</v>
      </c>
      <c r="CN73" s="21">
        <f t="shared" si="48"/>
        <v>2.0703845632934911E-4</v>
      </c>
      <c r="CO73" s="21">
        <f t="shared" si="48"/>
        <v>1.8821677848122645E-4</v>
      </c>
      <c r="CP73" s="21">
        <f t="shared" si="48"/>
        <v>1.711061622556604E-4</v>
      </c>
      <c r="CQ73" s="21">
        <f t="shared" si="48"/>
        <v>1.5555105659605491E-4</v>
      </c>
      <c r="CR73" s="21">
        <f t="shared" si="48"/>
        <v>1.4141005145095899E-4</v>
      </c>
      <c r="CS73" s="21">
        <f t="shared" si="48"/>
        <v>1.2855459222814453E-4</v>
      </c>
      <c r="CT73" s="21">
        <f t="shared" si="48"/>
        <v>1.1686781111649502E-4</v>
      </c>
      <c r="CU73" s="21">
        <f t="shared" si="48"/>
        <v>1.062434646513591E-4</v>
      </c>
      <c r="CV73" s="21">
        <f t="shared" si="48"/>
        <v>9.6584967864871916E-5</v>
      </c>
      <c r="CW73" s="21">
        <f t="shared" si="48"/>
        <v>8.7804516240792642E-5</v>
      </c>
      <c r="CX73" s="21">
        <f t="shared" si="45"/>
        <v>7.982228749162966E-5</v>
      </c>
      <c r="CY73" s="21">
        <f t="shared" si="45"/>
        <v>7.2565715901481509E-5</v>
      </c>
      <c r="CZ73" s="21">
        <f t="shared" si="45"/>
        <v>6.5968832637710464E-5</v>
      </c>
      <c r="DA73" s="21">
        <f t="shared" si="45"/>
        <v>5.997166603428223E-5</v>
      </c>
      <c r="DB73" s="21">
        <f t="shared" si="45"/>
        <v>5.4519696394802018E-5</v>
      </c>
      <c r="DC73" s="21">
        <f t="shared" si="45"/>
        <v>4.9563360358910924E-5</v>
      </c>
      <c r="DD73" s="21">
        <f t="shared" si="45"/>
        <v>4.5057600326282662E-5</v>
      </c>
    </row>
    <row r="74" spans="2:108">
      <c r="B74" s="22">
        <f t="shared" si="53"/>
        <v>83</v>
      </c>
      <c r="C74" s="21">
        <f t="shared" si="43"/>
        <v>1</v>
      </c>
      <c r="D74" s="21">
        <f t="shared" si="44"/>
        <v>0.90909090909090906</v>
      </c>
      <c r="E74" s="21">
        <f t="shared" si="44"/>
        <v>0.82644628099173545</v>
      </c>
      <c r="F74" s="21">
        <f t="shared" si="44"/>
        <v>0.75131480090157754</v>
      </c>
      <c r="G74" s="21">
        <f t="shared" si="44"/>
        <v>0.68301345536507052</v>
      </c>
      <c r="H74" s="21">
        <f t="shared" si="44"/>
        <v>0.62092132305915493</v>
      </c>
      <c r="I74" s="21">
        <f t="shared" si="44"/>
        <v>0.56447393005377722</v>
      </c>
      <c r="J74" s="21">
        <f t="shared" si="44"/>
        <v>0.51315811823070645</v>
      </c>
      <c r="K74" s="21">
        <f t="shared" si="44"/>
        <v>0.46650738020973315</v>
      </c>
      <c r="L74" s="21">
        <f t="shared" si="44"/>
        <v>0.42409761837248466</v>
      </c>
      <c r="M74" s="21">
        <f t="shared" si="44"/>
        <v>0.38554328942953148</v>
      </c>
      <c r="N74" s="21">
        <f t="shared" si="44"/>
        <v>0.3504938994813922</v>
      </c>
      <c r="O74" s="21">
        <f t="shared" si="44"/>
        <v>0.31863081771035656</v>
      </c>
      <c r="P74" s="21">
        <f t="shared" si="44"/>
        <v>0.28966437973668779</v>
      </c>
      <c r="Q74" s="21">
        <f t="shared" si="44"/>
        <v>0.26333125430607973</v>
      </c>
      <c r="R74" s="21">
        <f t="shared" si="44"/>
        <v>0.23939204936916339</v>
      </c>
      <c r="S74" s="21">
        <f t="shared" ref="S74:AH90" si="54">(1+$B$2)^(-S$3)</f>
        <v>0.21762913579014853</v>
      </c>
      <c r="T74" s="21">
        <f t="shared" si="54"/>
        <v>0.19784466890013502</v>
      </c>
      <c r="U74" s="21">
        <f t="shared" si="54"/>
        <v>0.17985878990921364</v>
      </c>
      <c r="V74" s="21">
        <f t="shared" si="54"/>
        <v>0.16350799082655781</v>
      </c>
      <c r="W74" s="21">
        <f t="shared" si="54"/>
        <v>0.14864362802414349</v>
      </c>
      <c r="X74" s="21">
        <f t="shared" si="54"/>
        <v>0.13513057093103953</v>
      </c>
      <c r="Y74" s="21">
        <f t="shared" si="54"/>
        <v>0.12284597357367227</v>
      </c>
      <c r="Z74" s="21">
        <f t="shared" si="54"/>
        <v>0.11167815779424752</v>
      </c>
      <c r="AA74" s="21">
        <f t="shared" si="54"/>
        <v>0.10152559799477048</v>
      </c>
      <c r="AB74" s="21">
        <f t="shared" si="54"/>
        <v>9.2295998177064048E-2</v>
      </c>
      <c r="AC74" s="21">
        <f t="shared" si="54"/>
        <v>8.3905452888240042E-2</v>
      </c>
      <c r="AD74" s="21">
        <f t="shared" si="54"/>
        <v>7.6277684443854576E-2</v>
      </c>
      <c r="AE74" s="21">
        <f t="shared" si="54"/>
        <v>6.9343349494413245E-2</v>
      </c>
      <c r="AF74" s="21">
        <f t="shared" si="54"/>
        <v>6.3039408631284766E-2</v>
      </c>
      <c r="AG74" s="21">
        <f t="shared" si="54"/>
        <v>5.7308553301167964E-2</v>
      </c>
      <c r="AH74" s="21">
        <f t="shared" si="54"/>
        <v>5.2098684819243603E-2</v>
      </c>
      <c r="AI74" s="21">
        <f t="shared" si="46"/>
        <v>4.7362440744766907E-2</v>
      </c>
      <c r="AJ74" s="21">
        <f t="shared" si="46"/>
        <v>4.3056764313424457E-2</v>
      </c>
      <c r="AK74" s="21">
        <f t="shared" si="46"/>
        <v>3.9142513012204054E-2</v>
      </c>
      <c r="AL74" s="21">
        <f t="shared" si="46"/>
        <v>3.5584102738367311E-2</v>
      </c>
      <c r="AM74" s="21">
        <f t="shared" si="46"/>
        <v>3.2349184307606652E-2</v>
      </c>
      <c r="AN74" s="21">
        <f t="shared" si="46"/>
        <v>2.94083493705515E-2</v>
      </c>
      <c r="AO74" s="21">
        <f t="shared" si="46"/>
        <v>2.6734863064137721E-2</v>
      </c>
      <c r="AP74" s="21">
        <f t="shared" si="46"/>
        <v>2.4304420967397926E-2</v>
      </c>
      <c r="AQ74" s="21">
        <f t="shared" si="46"/>
        <v>2.2094928152179935E-2</v>
      </c>
      <c r="AR74" s="21">
        <f t="shared" si="46"/>
        <v>2.0086298320163575E-2</v>
      </c>
      <c r="AS74" s="21">
        <f t="shared" si="46"/>
        <v>1.8260271200148705E-2</v>
      </c>
      <c r="AT74" s="21">
        <f t="shared" si="46"/>
        <v>1.6600246545589729E-2</v>
      </c>
      <c r="AU74" s="21">
        <f t="shared" si="46"/>
        <v>1.5091133223263388E-2</v>
      </c>
      <c r="AV74" s="21">
        <f t="shared" si="46"/>
        <v>1.3719212021148534E-2</v>
      </c>
      <c r="AW74" s="21">
        <f t="shared" si="46"/>
        <v>1.2472010928316847E-2</v>
      </c>
      <c r="AX74" s="21">
        <f t="shared" si="46"/>
        <v>1.1338191753015316E-2</v>
      </c>
      <c r="AY74" s="21">
        <f t="shared" si="49"/>
        <v>1.0307447048195742E-2</v>
      </c>
      <c r="AZ74" s="21">
        <f t="shared" si="49"/>
        <v>9.3704064074506734E-3</v>
      </c>
      <c r="BA74" s="21">
        <f t="shared" si="49"/>
        <v>8.5185512795006111E-3</v>
      </c>
      <c r="BB74" s="21">
        <f t="shared" si="49"/>
        <v>7.744137526818737E-3</v>
      </c>
      <c r="BC74" s="21">
        <f t="shared" si="49"/>
        <v>7.0401250243806697E-3</v>
      </c>
      <c r="BD74" s="21">
        <f t="shared" si="49"/>
        <v>6.4001136585278805E-3</v>
      </c>
      <c r="BE74" s="21">
        <f t="shared" si="49"/>
        <v>5.8182851441162548E-3</v>
      </c>
      <c r="BF74" s="21">
        <f t="shared" si="49"/>
        <v>5.2893501310147762E-3</v>
      </c>
      <c r="BG74" s="21">
        <f t="shared" si="49"/>
        <v>4.808500119104343E-3</v>
      </c>
      <c r="BH74" s="21">
        <f t="shared" si="49"/>
        <v>4.3713637446403109E-3</v>
      </c>
      <c r="BI74" s="21">
        <f t="shared" si="49"/>
        <v>3.9739670405821012E-3</v>
      </c>
      <c r="BJ74" s="21">
        <f t="shared" si="49"/>
        <v>3.6126973096200906E-3</v>
      </c>
      <c r="BK74" s="21">
        <f t="shared" si="49"/>
        <v>3.2842702814728101E-3</v>
      </c>
      <c r="BL74" s="21">
        <f t="shared" si="49"/>
        <v>2.9857002558843723E-3</v>
      </c>
      <c r="BM74" s="21">
        <f t="shared" si="49"/>
        <v>2.7142729598948834E-3</v>
      </c>
      <c r="BN74" s="21">
        <f t="shared" si="49"/>
        <v>2.4675208726317125E-3</v>
      </c>
      <c r="BO74" s="21">
        <f t="shared" si="47"/>
        <v>2.2432007933015567E-3</v>
      </c>
      <c r="BP74" s="21">
        <f t="shared" si="47"/>
        <v>2.0392734484559606E-3</v>
      </c>
      <c r="BQ74" s="21">
        <f t="shared" si="47"/>
        <v>1.8538849531417822E-3</v>
      </c>
      <c r="BR74" s="21">
        <f t="shared" si="47"/>
        <v>1.6853499574016198E-3</v>
      </c>
      <c r="BS74" s="21">
        <f t="shared" si="47"/>
        <v>1.5321363249105634E-3</v>
      </c>
      <c r="BT74" s="21">
        <f t="shared" si="47"/>
        <v>1.3928512044641486E-3</v>
      </c>
      <c r="BU74" s="21">
        <f t="shared" si="47"/>
        <v>1.2662283676946804E-3</v>
      </c>
      <c r="BV74" s="21">
        <f t="shared" si="47"/>
        <v>1.1511166979042548E-3</v>
      </c>
      <c r="BW74" s="21">
        <f t="shared" si="47"/>
        <v>1.0464697253675043E-3</v>
      </c>
      <c r="BX74" s="21">
        <f t="shared" si="47"/>
        <v>9.513361139704584E-4</v>
      </c>
      <c r="BY74" s="21">
        <f t="shared" si="47"/>
        <v>8.648510127004167E-4</v>
      </c>
      <c r="BZ74" s="21">
        <f t="shared" si="47"/>
        <v>7.8622819336401516E-4</v>
      </c>
      <c r="CA74" s="21">
        <f t="shared" si="47"/>
        <v>7.1475290305819553E-4</v>
      </c>
      <c r="CB74" s="21">
        <f t="shared" si="47"/>
        <v>6.4977536641654132E-4</v>
      </c>
      <c r="CC74" s="21">
        <f t="shared" si="47"/>
        <v>5.9070487856049199E-4</v>
      </c>
      <c r="CD74" s="21">
        <f t="shared" si="52"/>
        <v>5.3700443505499279E-4</v>
      </c>
      <c r="CE74" s="21">
        <f t="shared" si="52"/>
        <v>4.8818585004999342E-4</v>
      </c>
      <c r="CF74" s="21">
        <f t="shared" si="52"/>
        <v>4.4380531822726677E-4</v>
      </c>
      <c r="CG74" s="21">
        <f t="shared" si="52"/>
        <v>4.0345938020660611E-4</v>
      </c>
      <c r="CH74" s="21">
        <f t="shared" si="51"/>
        <v>3.6678125473327814E-4</v>
      </c>
      <c r="CI74" s="21">
        <f t="shared" si="51"/>
        <v>3.3343750430298019E-4</v>
      </c>
      <c r="CJ74" s="21">
        <f t="shared" si="51"/>
        <v>3.0312500391180015E-4</v>
      </c>
      <c r="CK74" s="21">
        <f t="shared" si="51"/>
        <v>2.7556818537436372E-4</v>
      </c>
      <c r="CL74" s="21">
        <f t="shared" si="48"/>
        <v>2.5051653215851246E-4</v>
      </c>
      <c r="CM74" s="21">
        <f t="shared" si="48"/>
        <v>2.2774230196228408E-4</v>
      </c>
      <c r="CN74" s="21">
        <f t="shared" si="48"/>
        <v>2.0703845632934911E-4</v>
      </c>
      <c r="CO74" s="21">
        <f t="shared" si="48"/>
        <v>1.8821677848122645E-4</v>
      </c>
      <c r="CP74" s="21">
        <f t="shared" si="48"/>
        <v>1.711061622556604E-4</v>
      </c>
      <c r="CQ74" s="21">
        <f t="shared" si="48"/>
        <v>1.5555105659605491E-4</v>
      </c>
      <c r="CR74" s="21">
        <f t="shared" si="48"/>
        <v>1.4141005145095899E-4</v>
      </c>
      <c r="CS74" s="21">
        <f t="shared" si="48"/>
        <v>1.2855459222814453E-4</v>
      </c>
      <c r="CT74" s="21">
        <f t="shared" si="48"/>
        <v>1.1686781111649502E-4</v>
      </c>
      <c r="CU74" s="21">
        <f t="shared" si="48"/>
        <v>1.062434646513591E-4</v>
      </c>
      <c r="CV74" s="21">
        <f t="shared" si="48"/>
        <v>9.6584967864871916E-5</v>
      </c>
      <c r="CW74" s="21">
        <f t="shared" si="48"/>
        <v>8.7804516240792642E-5</v>
      </c>
      <c r="CX74" s="21">
        <f t="shared" si="45"/>
        <v>7.982228749162966E-5</v>
      </c>
      <c r="CY74" s="21">
        <f t="shared" si="45"/>
        <v>7.2565715901481509E-5</v>
      </c>
      <c r="CZ74" s="21">
        <f t="shared" si="45"/>
        <v>6.5968832637710464E-5</v>
      </c>
      <c r="DA74" s="21">
        <f t="shared" si="45"/>
        <v>5.997166603428223E-5</v>
      </c>
      <c r="DB74" s="21">
        <f t="shared" si="45"/>
        <v>5.4519696394802018E-5</v>
      </c>
      <c r="DC74" s="21">
        <f t="shared" si="45"/>
        <v>4.9563360358910924E-5</v>
      </c>
      <c r="DD74" s="21">
        <f t="shared" si="45"/>
        <v>4.5057600326282662E-5</v>
      </c>
    </row>
    <row r="75" spans="2:108">
      <c r="B75" s="22">
        <f t="shared" si="53"/>
        <v>84</v>
      </c>
      <c r="C75" s="21">
        <f t="shared" si="43"/>
        <v>1</v>
      </c>
      <c r="D75" s="21">
        <f t="shared" ref="D75:R89" si="55">(1+$B$2)^(-D$3)</f>
        <v>0.90909090909090906</v>
      </c>
      <c r="E75" s="21">
        <f t="shared" si="55"/>
        <v>0.82644628099173545</v>
      </c>
      <c r="F75" s="21">
        <f t="shared" si="55"/>
        <v>0.75131480090157754</v>
      </c>
      <c r="G75" s="21">
        <f t="shared" si="55"/>
        <v>0.68301345536507052</v>
      </c>
      <c r="H75" s="21">
        <f t="shared" si="55"/>
        <v>0.62092132305915493</v>
      </c>
      <c r="I75" s="21">
        <f t="shared" si="55"/>
        <v>0.56447393005377722</v>
      </c>
      <c r="J75" s="21">
        <f t="shared" si="55"/>
        <v>0.51315811823070645</v>
      </c>
      <c r="K75" s="21">
        <f t="shared" si="55"/>
        <v>0.46650738020973315</v>
      </c>
      <c r="L75" s="21">
        <f t="shared" si="55"/>
        <v>0.42409761837248466</v>
      </c>
      <c r="M75" s="21">
        <f t="shared" si="55"/>
        <v>0.38554328942953148</v>
      </c>
      <c r="N75" s="21">
        <f t="shared" si="55"/>
        <v>0.3504938994813922</v>
      </c>
      <c r="O75" s="21">
        <f t="shared" si="55"/>
        <v>0.31863081771035656</v>
      </c>
      <c r="P75" s="21">
        <f t="shared" si="55"/>
        <v>0.28966437973668779</v>
      </c>
      <c r="Q75" s="21">
        <f t="shared" si="55"/>
        <v>0.26333125430607973</v>
      </c>
      <c r="R75" s="21">
        <f t="shared" si="55"/>
        <v>0.23939204936916339</v>
      </c>
      <c r="S75" s="21">
        <f t="shared" si="54"/>
        <v>0.21762913579014853</v>
      </c>
      <c r="T75" s="21">
        <f t="shared" si="54"/>
        <v>0.19784466890013502</v>
      </c>
      <c r="U75" s="21">
        <f t="shared" si="54"/>
        <v>0.17985878990921364</v>
      </c>
      <c r="V75" s="21">
        <f t="shared" si="54"/>
        <v>0.16350799082655781</v>
      </c>
      <c r="W75" s="21">
        <f t="shared" si="54"/>
        <v>0.14864362802414349</v>
      </c>
      <c r="X75" s="21">
        <f t="shared" si="54"/>
        <v>0.13513057093103953</v>
      </c>
      <c r="Y75" s="21">
        <f t="shared" si="54"/>
        <v>0.12284597357367227</v>
      </c>
      <c r="Z75" s="21">
        <f t="shared" si="54"/>
        <v>0.11167815779424752</v>
      </c>
      <c r="AA75" s="21">
        <f t="shared" si="54"/>
        <v>0.10152559799477048</v>
      </c>
      <c r="AB75" s="21">
        <f t="shared" si="54"/>
        <v>9.2295998177064048E-2</v>
      </c>
      <c r="AC75" s="21">
        <f t="shared" si="54"/>
        <v>8.3905452888240042E-2</v>
      </c>
      <c r="AD75" s="21">
        <f t="shared" si="54"/>
        <v>7.6277684443854576E-2</v>
      </c>
      <c r="AE75" s="21">
        <f t="shared" si="54"/>
        <v>6.9343349494413245E-2</v>
      </c>
      <c r="AF75" s="21">
        <f t="shared" si="54"/>
        <v>6.3039408631284766E-2</v>
      </c>
      <c r="AG75" s="21">
        <f t="shared" si="54"/>
        <v>5.7308553301167964E-2</v>
      </c>
      <c r="AH75" s="21">
        <f t="shared" si="54"/>
        <v>5.2098684819243603E-2</v>
      </c>
      <c r="AI75" s="21">
        <f t="shared" si="46"/>
        <v>4.7362440744766907E-2</v>
      </c>
      <c r="AJ75" s="21">
        <f t="shared" si="46"/>
        <v>4.3056764313424457E-2</v>
      </c>
      <c r="AK75" s="21">
        <f t="shared" si="46"/>
        <v>3.9142513012204054E-2</v>
      </c>
      <c r="AL75" s="21">
        <f t="shared" si="46"/>
        <v>3.5584102738367311E-2</v>
      </c>
      <c r="AM75" s="21">
        <f t="shared" si="46"/>
        <v>3.2349184307606652E-2</v>
      </c>
      <c r="AN75" s="21">
        <f t="shared" si="46"/>
        <v>2.94083493705515E-2</v>
      </c>
      <c r="AO75" s="21">
        <f t="shared" si="46"/>
        <v>2.6734863064137721E-2</v>
      </c>
      <c r="AP75" s="21">
        <f t="shared" si="46"/>
        <v>2.4304420967397926E-2</v>
      </c>
      <c r="AQ75" s="21">
        <f t="shared" si="46"/>
        <v>2.2094928152179935E-2</v>
      </c>
      <c r="AR75" s="21">
        <f t="shared" si="46"/>
        <v>2.0086298320163575E-2</v>
      </c>
      <c r="AS75" s="21">
        <f t="shared" si="46"/>
        <v>1.8260271200148705E-2</v>
      </c>
      <c r="AT75" s="21">
        <f t="shared" si="46"/>
        <v>1.6600246545589729E-2</v>
      </c>
      <c r="AU75" s="21">
        <f t="shared" si="46"/>
        <v>1.5091133223263388E-2</v>
      </c>
      <c r="AV75" s="21">
        <f t="shared" si="46"/>
        <v>1.3719212021148534E-2</v>
      </c>
      <c r="AW75" s="21">
        <f t="shared" si="46"/>
        <v>1.2472010928316847E-2</v>
      </c>
      <c r="AX75" s="21">
        <f t="shared" si="46"/>
        <v>1.1338191753015316E-2</v>
      </c>
      <c r="AY75" s="21">
        <f t="shared" si="49"/>
        <v>1.0307447048195742E-2</v>
      </c>
      <c r="AZ75" s="21">
        <f t="shared" si="49"/>
        <v>9.3704064074506734E-3</v>
      </c>
      <c r="BA75" s="21">
        <f t="shared" si="49"/>
        <v>8.5185512795006111E-3</v>
      </c>
      <c r="BB75" s="21">
        <f t="shared" si="49"/>
        <v>7.744137526818737E-3</v>
      </c>
      <c r="BC75" s="21">
        <f t="shared" si="49"/>
        <v>7.0401250243806697E-3</v>
      </c>
      <c r="BD75" s="21">
        <f t="shared" si="49"/>
        <v>6.4001136585278805E-3</v>
      </c>
      <c r="BE75" s="21">
        <f t="shared" si="49"/>
        <v>5.8182851441162548E-3</v>
      </c>
      <c r="BF75" s="21">
        <f t="shared" si="49"/>
        <v>5.2893501310147762E-3</v>
      </c>
      <c r="BG75" s="21">
        <f t="shared" si="49"/>
        <v>4.808500119104343E-3</v>
      </c>
      <c r="BH75" s="21">
        <f t="shared" si="49"/>
        <v>4.3713637446403109E-3</v>
      </c>
      <c r="BI75" s="21">
        <f t="shared" si="49"/>
        <v>3.9739670405821012E-3</v>
      </c>
      <c r="BJ75" s="21">
        <f t="shared" si="49"/>
        <v>3.6126973096200906E-3</v>
      </c>
      <c r="BK75" s="21">
        <f t="shared" si="49"/>
        <v>3.2842702814728101E-3</v>
      </c>
      <c r="BL75" s="21">
        <f t="shared" si="49"/>
        <v>2.9857002558843723E-3</v>
      </c>
      <c r="BM75" s="21">
        <f t="shared" si="49"/>
        <v>2.7142729598948834E-3</v>
      </c>
      <c r="BN75" s="21">
        <f t="shared" si="49"/>
        <v>2.4675208726317125E-3</v>
      </c>
      <c r="BO75" s="21">
        <f t="shared" si="47"/>
        <v>2.2432007933015567E-3</v>
      </c>
      <c r="BP75" s="21">
        <f t="shared" si="47"/>
        <v>2.0392734484559606E-3</v>
      </c>
      <c r="BQ75" s="21">
        <f t="shared" si="47"/>
        <v>1.8538849531417822E-3</v>
      </c>
      <c r="BR75" s="21">
        <f t="shared" si="47"/>
        <v>1.6853499574016198E-3</v>
      </c>
      <c r="BS75" s="21">
        <f t="shared" si="47"/>
        <v>1.5321363249105634E-3</v>
      </c>
      <c r="BT75" s="21">
        <f t="shared" si="47"/>
        <v>1.3928512044641486E-3</v>
      </c>
      <c r="BU75" s="21">
        <f t="shared" si="47"/>
        <v>1.2662283676946804E-3</v>
      </c>
      <c r="BV75" s="21">
        <f t="shared" si="47"/>
        <v>1.1511166979042548E-3</v>
      </c>
      <c r="BW75" s="21">
        <f t="shared" si="47"/>
        <v>1.0464697253675043E-3</v>
      </c>
      <c r="BX75" s="21">
        <f t="shared" si="47"/>
        <v>9.513361139704584E-4</v>
      </c>
      <c r="BY75" s="21">
        <f t="shared" si="47"/>
        <v>8.648510127004167E-4</v>
      </c>
      <c r="BZ75" s="21">
        <f t="shared" si="47"/>
        <v>7.8622819336401516E-4</v>
      </c>
      <c r="CA75" s="21">
        <f t="shared" si="47"/>
        <v>7.1475290305819553E-4</v>
      </c>
      <c r="CB75" s="21">
        <f t="shared" si="47"/>
        <v>6.4977536641654132E-4</v>
      </c>
      <c r="CC75" s="21">
        <f t="shared" si="47"/>
        <v>5.9070487856049199E-4</v>
      </c>
      <c r="CD75" s="21">
        <f t="shared" si="52"/>
        <v>5.3700443505499279E-4</v>
      </c>
      <c r="CE75" s="21">
        <f t="shared" si="52"/>
        <v>4.8818585004999342E-4</v>
      </c>
      <c r="CF75" s="21">
        <f t="shared" si="52"/>
        <v>4.4380531822726677E-4</v>
      </c>
      <c r="CG75" s="21">
        <f t="shared" si="52"/>
        <v>4.0345938020660611E-4</v>
      </c>
      <c r="CH75" s="21">
        <f t="shared" si="51"/>
        <v>3.6678125473327814E-4</v>
      </c>
      <c r="CI75" s="21">
        <f t="shared" si="51"/>
        <v>3.3343750430298019E-4</v>
      </c>
      <c r="CJ75" s="21">
        <f t="shared" si="51"/>
        <v>3.0312500391180015E-4</v>
      </c>
      <c r="CK75" s="21">
        <f t="shared" si="51"/>
        <v>2.7556818537436372E-4</v>
      </c>
      <c r="CL75" s="21">
        <f t="shared" si="48"/>
        <v>2.5051653215851246E-4</v>
      </c>
      <c r="CM75" s="21">
        <f t="shared" si="48"/>
        <v>2.2774230196228408E-4</v>
      </c>
      <c r="CN75" s="21">
        <f t="shared" si="48"/>
        <v>2.0703845632934911E-4</v>
      </c>
      <c r="CO75" s="21">
        <f t="shared" si="48"/>
        <v>1.8821677848122645E-4</v>
      </c>
      <c r="CP75" s="21">
        <f t="shared" si="48"/>
        <v>1.711061622556604E-4</v>
      </c>
      <c r="CQ75" s="21">
        <f t="shared" si="48"/>
        <v>1.5555105659605491E-4</v>
      </c>
      <c r="CR75" s="21">
        <f t="shared" si="48"/>
        <v>1.4141005145095899E-4</v>
      </c>
      <c r="CS75" s="21">
        <f t="shared" si="48"/>
        <v>1.2855459222814453E-4</v>
      </c>
      <c r="CT75" s="21">
        <f t="shared" si="48"/>
        <v>1.1686781111649502E-4</v>
      </c>
      <c r="CU75" s="21">
        <f t="shared" si="48"/>
        <v>1.062434646513591E-4</v>
      </c>
      <c r="CV75" s="21">
        <f t="shared" si="48"/>
        <v>9.6584967864871916E-5</v>
      </c>
      <c r="CW75" s="21">
        <f t="shared" si="48"/>
        <v>8.7804516240792642E-5</v>
      </c>
      <c r="CX75" s="21">
        <f t="shared" si="45"/>
        <v>7.982228749162966E-5</v>
      </c>
      <c r="CY75" s="21">
        <f t="shared" si="45"/>
        <v>7.2565715901481509E-5</v>
      </c>
      <c r="CZ75" s="21">
        <f t="shared" si="45"/>
        <v>6.5968832637710464E-5</v>
      </c>
      <c r="DA75" s="21">
        <f t="shared" si="45"/>
        <v>5.997166603428223E-5</v>
      </c>
      <c r="DB75" s="21">
        <f t="shared" si="45"/>
        <v>5.4519696394802018E-5</v>
      </c>
      <c r="DC75" s="21">
        <f t="shared" si="45"/>
        <v>4.9563360358910924E-5</v>
      </c>
      <c r="DD75" s="21">
        <f t="shared" si="45"/>
        <v>4.5057600326282662E-5</v>
      </c>
    </row>
    <row r="76" spans="2:108">
      <c r="B76" s="22">
        <f t="shared" si="53"/>
        <v>85</v>
      </c>
      <c r="C76" s="21">
        <f t="shared" si="43"/>
        <v>1</v>
      </c>
      <c r="D76" s="21">
        <f t="shared" si="55"/>
        <v>0.90909090909090906</v>
      </c>
      <c r="E76" s="21">
        <f t="shared" si="55"/>
        <v>0.82644628099173545</v>
      </c>
      <c r="F76" s="21">
        <f t="shared" si="55"/>
        <v>0.75131480090157754</v>
      </c>
      <c r="G76" s="21">
        <f t="shared" si="55"/>
        <v>0.68301345536507052</v>
      </c>
      <c r="H76" s="21">
        <f t="shared" si="55"/>
        <v>0.62092132305915493</v>
      </c>
      <c r="I76" s="21">
        <f t="shared" si="55"/>
        <v>0.56447393005377722</v>
      </c>
      <c r="J76" s="21">
        <f t="shared" si="55"/>
        <v>0.51315811823070645</v>
      </c>
      <c r="K76" s="21">
        <f t="shared" si="55"/>
        <v>0.46650738020973315</v>
      </c>
      <c r="L76" s="21">
        <f t="shared" si="55"/>
        <v>0.42409761837248466</v>
      </c>
      <c r="M76" s="21">
        <f t="shared" si="55"/>
        <v>0.38554328942953148</v>
      </c>
      <c r="N76" s="21">
        <f t="shared" si="55"/>
        <v>0.3504938994813922</v>
      </c>
      <c r="O76" s="21">
        <f t="shared" si="55"/>
        <v>0.31863081771035656</v>
      </c>
      <c r="P76" s="21">
        <f t="shared" si="55"/>
        <v>0.28966437973668779</v>
      </c>
      <c r="Q76" s="21">
        <f t="shared" si="55"/>
        <v>0.26333125430607973</v>
      </c>
      <c r="R76" s="21">
        <f t="shared" si="55"/>
        <v>0.23939204936916339</v>
      </c>
      <c r="S76" s="21">
        <f t="shared" si="54"/>
        <v>0.21762913579014853</v>
      </c>
      <c r="T76" s="21">
        <f t="shared" si="54"/>
        <v>0.19784466890013502</v>
      </c>
      <c r="U76" s="21">
        <f t="shared" si="54"/>
        <v>0.17985878990921364</v>
      </c>
      <c r="V76" s="21">
        <f t="shared" si="54"/>
        <v>0.16350799082655781</v>
      </c>
      <c r="W76" s="21">
        <f t="shared" si="54"/>
        <v>0.14864362802414349</v>
      </c>
      <c r="X76" s="21">
        <f t="shared" si="54"/>
        <v>0.13513057093103953</v>
      </c>
      <c r="Y76" s="21">
        <f t="shared" si="54"/>
        <v>0.12284597357367227</v>
      </c>
      <c r="Z76" s="21">
        <f t="shared" si="54"/>
        <v>0.11167815779424752</v>
      </c>
      <c r="AA76" s="21">
        <f t="shared" si="54"/>
        <v>0.10152559799477048</v>
      </c>
      <c r="AB76" s="21">
        <f t="shared" si="54"/>
        <v>9.2295998177064048E-2</v>
      </c>
      <c r="AC76" s="21">
        <f t="shared" si="54"/>
        <v>8.3905452888240042E-2</v>
      </c>
      <c r="AD76" s="21">
        <f t="shared" si="54"/>
        <v>7.6277684443854576E-2</v>
      </c>
      <c r="AE76" s="21">
        <f t="shared" si="54"/>
        <v>6.9343349494413245E-2</v>
      </c>
      <c r="AF76" s="21">
        <f t="shared" si="54"/>
        <v>6.3039408631284766E-2</v>
      </c>
      <c r="AG76" s="21">
        <f t="shared" si="54"/>
        <v>5.7308553301167964E-2</v>
      </c>
      <c r="AH76" s="21">
        <f t="shared" si="54"/>
        <v>5.2098684819243603E-2</v>
      </c>
      <c r="AI76" s="21">
        <f t="shared" si="46"/>
        <v>4.7362440744766907E-2</v>
      </c>
      <c r="AJ76" s="21">
        <f t="shared" si="46"/>
        <v>4.3056764313424457E-2</v>
      </c>
      <c r="AK76" s="21">
        <f t="shared" si="46"/>
        <v>3.9142513012204054E-2</v>
      </c>
      <c r="AL76" s="21">
        <f t="shared" si="46"/>
        <v>3.5584102738367311E-2</v>
      </c>
      <c r="AM76" s="21">
        <f t="shared" si="46"/>
        <v>3.2349184307606652E-2</v>
      </c>
      <c r="AN76" s="21">
        <f t="shared" si="46"/>
        <v>2.94083493705515E-2</v>
      </c>
      <c r="AO76" s="21">
        <f t="shared" si="46"/>
        <v>2.6734863064137721E-2</v>
      </c>
      <c r="AP76" s="21">
        <f t="shared" si="46"/>
        <v>2.4304420967397926E-2</v>
      </c>
      <c r="AQ76" s="21">
        <f t="shared" si="46"/>
        <v>2.2094928152179935E-2</v>
      </c>
      <c r="AR76" s="21">
        <f t="shared" si="46"/>
        <v>2.0086298320163575E-2</v>
      </c>
      <c r="AS76" s="21">
        <f t="shared" si="46"/>
        <v>1.8260271200148705E-2</v>
      </c>
      <c r="AT76" s="21">
        <f t="shared" si="46"/>
        <v>1.6600246545589729E-2</v>
      </c>
      <c r="AU76" s="21">
        <f t="shared" si="46"/>
        <v>1.5091133223263388E-2</v>
      </c>
      <c r="AV76" s="21">
        <f t="shared" si="46"/>
        <v>1.3719212021148534E-2</v>
      </c>
      <c r="AW76" s="21">
        <f t="shared" si="46"/>
        <v>1.2472010928316847E-2</v>
      </c>
      <c r="AX76" s="21">
        <f t="shared" ref="AX76:BM92" si="56">(1+$B$2)^(-AX$3)</f>
        <v>1.1338191753015316E-2</v>
      </c>
      <c r="AY76" s="21">
        <f t="shared" si="56"/>
        <v>1.0307447048195742E-2</v>
      </c>
      <c r="AZ76" s="21">
        <f t="shared" si="56"/>
        <v>9.3704064074506734E-3</v>
      </c>
      <c r="BA76" s="21">
        <f t="shared" si="56"/>
        <v>8.5185512795006111E-3</v>
      </c>
      <c r="BB76" s="21">
        <f t="shared" si="56"/>
        <v>7.744137526818737E-3</v>
      </c>
      <c r="BC76" s="21">
        <f t="shared" si="56"/>
        <v>7.0401250243806697E-3</v>
      </c>
      <c r="BD76" s="21">
        <f t="shared" si="56"/>
        <v>6.4001136585278805E-3</v>
      </c>
      <c r="BE76" s="21">
        <f t="shared" si="56"/>
        <v>5.8182851441162548E-3</v>
      </c>
      <c r="BF76" s="21">
        <f t="shared" si="56"/>
        <v>5.2893501310147762E-3</v>
      </c>
      <c r="BG76" s="21">
        <f t="shared" si="56"/>
        <v>4.808500119104343E-3</v>
      </c>
      <c r="BH76" s="21">
        <f t="shared" si="56"/>
        <v>4.3713637446403109E-3</v>
      </c>
      <c r="BI76" s="21">
        <f t="shared" si="56"/>
        <v>3.9739670405821012E-3</v>
      </c>
      <c r="BJ76" s="21">
        <f t="shared" si="56"/>
        <v>3.6126973096200906E-3</v>
      </c>
      <c r="BK76" s="21">
        <f t="shared" si="56"/>
        <v>3.2842702814728101E-3</v>
      </c>
      <c r="BL76" s="21">
        <f t="shared" si="56"/>
        <v>2.9857002558843723E-3</v>
      </c>
      <c r="BM76" s="21">
        <f t="shared" si="56"/>
        <v>2.7142729598948834E-3</v>
      </c>
      <c r="BN76" s="21">
        <f t="shared" si="49"/>
        <v>2.4675208726317125E-3</v>
      </c>
      <c r="BO76" s="21">
        <f t="shared" si="47"/>
        <v>2.2432007933015567E-3</v>
      </c>
      <c r="BP76" s="21">
        <f t="shared" si="47"/>
        <v>2.0392734484559606E-3</v>
      </c>
      <c r="BQ76" s="21">
        <f t="shared" si="47"/>
        <v>1.8538849531417822E-3</v>
      </c>
      <c r="BR76" s="21">
        <f t="shared" si="47"/>
        <v>1.6853499574016198E-3</v>
      </c>
      <c r="BS76" s="21">
        <f t="shared" si="47"/>
        <v>1.5321363249105634E-3</v>
      </c>
      <c r="BT76" s="21">
        <f t="shared" si="47"/>
        <v>1.3928512044641486E-3</v>
      </c>
      <c r="BU76" s="21">
        <f t="shared" si="47"/>
        <v>1.2662283676946804E-3</v>
      </c>
      <c r="BV76" s="21">
        <f t="shared" si="47"/>
        <v>1.1511166979042548E-3</v>
      </c>
      <c r="BW76" s="21">
        <f t="shared" si="47"/>
        <v>1.0464697253675043E-3</v>
      </c>
      <c r="BX76" s="21">
        <f t="shared" si="47"/>
        <v>9.513361139704584E-4</v>
      </c>
      <c r="BY76" s="21">
        <f t="shared" si="47"/>
        <v>8.648510127004167E-4</v>
      </c>
      <c r="BZ76" s="21">
        <f t="shared" si="47"/>
        <v>7.8622819336401516E-4</v>
      </c>
      <c r="CA76" s="21">
        <f t="shared" si="47"/>
        <v>7.1475290305819553E-4</v>
      </c>
      <c r="CB76" s="21">
        <f t="shared" si="47"/>
        <v>6.4977536641654132E-4</v>
      </c>
      <c r="CC76" s="21">
        <f t="shared" si="47"/>
        <v>5.9070487856049199E-4</v>
      </c>
      <c r="CD76" s="21">
        <f t="shared" si="52"/>
        <v>5.3700443505499279E-4</v>
      </c>
      <c r="CE76" s="21">
        <f t="shared" si="52"/>
        <v>4.8818585004999342E-4</v>
      </c>
      <c r="CF76" s="21">
        <f t="shared" si="52"/>
        <v>4.4380531822726677E-4</v>
      </c>
      <c r="CG76" s="21">
        <f t="shared" si="52"/>
        <v>4.0345938020660611E-4</v>
      </c>
      <c r="CH76" s="21">
        <f t="shared" si="51"/>
        <v>3.6678125473327814E-4</v>
      </c>
      <c r="CI76" s="21">
        <f t="shared" si="51"/>
        <v>3.3343750430298019E-4</v>
      </c>
      <c r="CJ76" s="21">
        <f t="shared" si="51"/>
        <v>3.0312500391180015E-4</v>
      </c>
      <c r="CK76" s="21">
        <f t="shared" si="51"/>
        <v>2.7556818537436372E-4</v>
      </c>
      <c r="CL76" s="21">
        <f t="shared" si="48"/>
        <v>2.5051653215851246E-4</v>
      </c>
      <c r="CM76" s="21">
        <f t="shared" si="48"/>
        <v>2.2774230196228408E-4</v>
      </c>
      <c r="CN76" s="21">
        <f t="shared" si="48"/>
        <v>2.0703845632934911E-4</v>
      </c>
      <c r="CO76" s="21">
        <f t="shared" si="48"/>
        <v>1.8821677848122645E-4</v>
      </c>
      <c r="CP76" s="21">
        <f t="shared" si="48"/>
        <v>1.711061622556604E-4</v>
      </c>
      <c r="CQ76" s="21">
        <f t="shared" si="48"/>
        <v>1.5555105659605491E-4</v>
      </c>
      <c r="CR76" s="21">
        <f t="shared" si="48"/>
        <v>1.4141005145095899E-4</v>
      </c>
      <c r="CS76" s="21">
        <f t="shared" si="48"/>
        <v>1.2855459222814453E-4</v>
      </c>
      <c r="CT76" s="21">
        <f t="shared" si="48"/>
        <v>1.1686781111649502E-4</v>
      </c>
      <c r="CU76" s="21">
        <f t="shared" si="48"/>
        <v>1.062434646513591E-4</v>
      </c>
      <c r="CV76" s="21">
        <f t="shared" si="48"/>
        <v>9.6584967864871916E-5</v>
      </c>
      <c r="CW76" s="21">
        <f t="shared" si="48"/>
        <v>8.7804516240792642E-5</v>
      </c>
      <c r="CX76" s="21">
        <f t="shared" si="45"/>
        <v>7.982228749162966E-5</v>
      </c>
      <c r="CY76" s="21">
        <f t="shared" si="45"/>
        <v>7.2565715901481509E-5</v>
      </c>
      <c r="CZ76" s="21">
        <f t="shared" si="45"/>
        <v>6.5968832637710464E-5</v>
      </c>
      <c r="DA76" s="21">
        <f t="shared" si="45"/>
        <v>5.997166603428223E-5</v>
      </c>
      <c r="DB76" s="21">
        <f t="shared" si="45"/>
        <v>5.4519696394802018E-5</v>
      </c>
      <c r="DC76" s="21">
        <f t="shared" si="45"/>
        <v>4.9563360358910924E-5</v>
      </c>
      <c r="DD76" s="21">
        <f t="shared" si="45"/>
        <v>4.5057600326282662E-5</v>
      </c>
    </row>
    <row r="77" spans="2:108">
      <c r="B77" s="22">
        <f t="shared" si="53"/>
        <v>86</v>
      </c>
      <c r="C77" s="21">
        <f t="shared" si="43"/>
        <v>1</v>
      </c>
      <c r="D77" s="21">
        <f t="shared" si="55"/>
        <v>0.90909090909090906</v>
      </c>
      <c r="E77" s="21">
        <f t="shared" si="55"/>
        <v>0.82644628099173545</v>
      </c>
      <c r="F77" s="21">
        <f t="shared" si="55"/>
        <v>0.75131480090157754</v>
      </c>
      <c r="G77" s="21">
        <f t="shared" si="55"/>
        <v>0.68301345536507052</v>
      </c>
      <c r="H77" s="21">
        <f t="shared" si="55"/>
        <v>0.62092132305915493</v>
      </c>
      <c r="I77" s="21">
        <f t="shared" si="55"/>
        <v>0.56447393005377722</v>
      </c>
      <c r="J77" s="21">
        <f t="shared" si="55"/>
        <v>0.51315811823070645</v>
      </c>
      <c r="K77" s="21">
        <f t="shared" si="55"/>
        <v>0.46650738020973315</v>
      </c>
      <c r="L77" s="21">
        <f t="shared" si="55"/>
        <v>0.42409761837248466</v>
      </c>
      <c r="M77" s="21">
        <f t="shared" si="55"/>
        <v>0.38554328942953148</v>
      </c>
      <c r="N77" s="21">
        <f t="shared" si="55"/>
        <v>0.3504938994813922</v>
      </c>
      <c r="O77" s="21">
        <f t="shared" si="55"/>
        <v>0.31863081771035656</v>
      </c>
      <c r="P77" s="21">
        <f t="shared" si="55"/>
        <v>0.28966437973668779</v>
      </c>
      <c r="Q77" s="21">
        <f t="shared" si="55"/>
        <v>0.26333125430607973</v>
      </c>
      <c r="R77" s="21">
        <f t="shared" si="55"/>
        <v>0.23939204936916339</v>
      </c>
      <c r="S77" s="21">
        <f t="shared" si="54"/>
        <v>0.21762913579014853</v>
      </c>
      <c r="T77" s="21">
        <f t="shared" si="54"/>
        <v>0.19784466890013502</v>
      </c>
      <c r="U77" s="21">
        <f t="shared" si="54"/>
        <v>0.17985878990921364</v>
      </c>
      <c r="V77" s="21">
        <f t="shared" si="54"/>
        <v>0.16350799082655781</v>
      </c>
      <c r="W77" s="21">
        <f t="shared" si="54"/>
        <v>0.14864362802414349</v>
      </c>
      <c r="X77" s="21">
        <f t="shared" si="54"/>
        <v>0.13513057093103953</v>
      </c>
      <c r="Y77" s="21">
        <f t="shared" si="54"/>
        <v>0.12284597357367227</v>
      </c>
      <c r="Z77" s="21">
        <f t="shared" si="54"/>
        <v>0.11167815779424752</v>
      </c>
      <c r="AA77" s="21">
        <f t="shared" si="54"/>
        <v>0.10152559799477048</v>
      </c>
      <c r="AB77" s="21">
        <f t="shared" si="54"/>
        <v>9.2295998177064048E-2</v>
      </c>
      <c r="AC77" s="21">
        <f t="shared" si="54"/>
        <v>8.3905452888240042E-2</v>
      </c>
      <c r="AD77" s="21">
        <f t="shared" si="54"/>
        <v>7.6277684443854576E-2</v>
      </c>
      <c r="AE77" s="21">
        <f t="shared" si="54"/>
        <v>6.9343349494413245E-2</v>
      </c>
      <c r="AF77" s="21">
        <f t="shared" si="54"/>
        <v>6.3039408631284766E-2</v>
      </c>
      <c r="AG77" s="21">
        <f t="shared" si="54"/>
        <v>5.7308553301167964E-2</v>
      </c>
      <c r="AH77" s="21">
        <f t="shared" si="54"/>
        <v>5.2098684819243603E-2</v>
      </c>
      <c r="AI77" s="21">
        <f t="shared" ref="AI77:AX96" si="57">(1+$B$2)^(-AI$3)</f>
        <v>4.7362440744766907E-2</v>
      </c>
      <c r="AJ77" s="21">
        <f t="shared" si="57"/>
        <v>4.3056764313424457E-2</v>
      </c>
      <c r="AK77" s="21">
        <f t="shared" si="57"/>
        <v>3.9142513012204054E-2</v>
      </c>
      <c r="AL77" s="21">
        <f t="shared" si="57"/>
        <v>3.5584102738367311E-2</v>
      </c>
      <c r="AM77" s="21">
        <f t="shared" si="57"/>
        <v>3.2349184307606652E-2</v>
      </c>
      <c r="AN77" s="21">
        <f t="shared" si="57"/>
        <v>2.94083493705515E-2</v>
      </c>
      <c r="AO77" s="21">
        <f t="shared" si="57"/>
        <v>2.6734863064137721E-2</v>
      </c>
      <c r="AP77" s="21">
        <f t="shared" si="57"/>
        <v>2.4304420967397926E-2</v>
      </c>
      <c r="AQ77" s="21">
        <f t="shared" si="57"/>
        <v>2.2094928152179935E-2</v>
      </c>
      <c r="AR77" s="21">
        <f t="shared" si="57"/>
        <v>2.0086298320163575E-2</v>
      </c>
      <c r="AS77" s="21">
        <f t="shared" si="57"/>
        <v>1.8260271200148705E-2</v>
      </c>
      <c r="AT77" s="21">
        <f t="shared" si="57"/>
        <v>1.6600246545589729E-2</v>
      </c>
      <c r="AU77" s="21">
        <f t="shared" si="57"/>
        <v>1.5091133223263388E-2</v>
      </c>
      <c r="AV77" s="21">
        <f t="shared" si="57"/>
        <v>1.3719212021148534E-2</v>
      </c>
      <c r="AW77" s="21">
        <f t="shared" si="57"/>
        <v>1.2472010928316847E-2</v>
      </c>
      <c r="AX77" s="21">
        <f t="shared" si="57"/>
        <v>1.1338191753015316E-2</v>
      </c>
      <c r="AY77" s="21">
        <f t="shared" si="56"/>
        <v>1.0307447048195742E-2</v>
      </c>
      <c r="AZ77" s="21">
        <f t="shared" si="56"/>
        <v>9.3704064074506734E-3</v>
      </c>
      <c r="BA77" s="21">
        <f t="shared" si="56"/>
        <v>8.5185512795006111E-3</v>
      </c>
      <c r="BB77" s="21">
        <f t="shared" si="56"/>
        <v>7.744137526818737E-3</v>
      </c>
      <c r="BC77" s="21">
        <f t="shared" si="56"/>
        <v>7.0401250243806697E-3</v>
      </c>
      <c r="BD77" s="21">
        <f t="shared" si="56"/>
        <v>6.4001136585278805E-3</v>
      </c>
      <c r="BE77" s="21">
        <f t="shared" si="56"/>
        <v>5.8182851441162548E-3</v>
      </c>
      <c r="BF77" s="21">
        <f t="shared" si="56"/>
        <v>5.2893501310147762E-3</v>
      </c>
      <c r="BG77" s="21">
        <f t="shared" si="56"/>
        <v>4.808500119104343E-3</v>
      </c>
      <c r="BH77" s="21">
        <f t="shared" si="56"/>
        <v>4.3713637446403109E-3</v>
      </c>
      <c r="BI77" s="21">
        <f t="shared" si="56"/>
        <v>3.9739670405821012E-3</v>
      </c>
      <c r="BJ77" s="21">
        <f t="shared" si="56"/>
        <v>3.6126973096200906E-3</v>
      </c>
      <c r="BK77" s="21">
        <f t="shared" si="56"/>
        <v>3.2842702814728101E-3</v>
      </c>
      <c r="BL77" s="21">
        <f t="shared" si="56"/>
        <v>2.9857002558843723E-3</v>
      </c>
      <c r="BM77" s="21">
        <f t="shared" si="56"/>
        <v>2.7142729598948834E-3</v>
      </c>
      <c r="BN77" s="21">
        <f t="shared" si="49"/>
        <v>2.4675208726317125E-3</v>
      </c>
      <c r="BO77" s="21">
        <f t="shared" si="47"/>
        <v>2.2432007933015567E-3</v>
      </c>
      <c r="BP77" s="21">
        <f t="shared" si="47"/>
        <v>2.0392734484559606E-3</v>
      </c>
      <c r="BQ77" s="21">
        <f t="shared" si="47"/>
        <v>1.8538849531417822E-3</v>
      </c>
      <c r="BR77" s="21">
        <f t="shared" si="47"/>
        <v>1.6853499574016198E-3</v>
      </c>
      <c r="BS77" s="21">
        <f t="shared" si="47"/>
        <v>1.5321363249105634E-3</v>
      </c>
      <c r="BT77" s="21">
        <f t="shared" si="47"/>
        <v>1.3928512044641486E-3</v>
      </c>
      <c r="BU77" s="21">
        <f t="shared" si="47"/>
        <v>1.2662283676946804E-3</v>
      </c>
      <c r="BV77" s="21">
        <f t="shared" si="47"/>
        <v>1.1511166979042548E-3</v>
      </c>
      <c r="BW77" s="21">
        <f t="shared" si="47"/>
        <v>1.0464697253675043E-3</v>
      </c>
      <c r="BX77" s="21">
        <f t="shared" si="47"/>
        <v>9.513361139704584E-4</v>
      </c>
      <c r="BY77" s="21">
        <f t="shared" si="47"/>
        <v>8.648510127004167E-4</v>
      </c>
      <c r="BZ77" s="21">
        <f t="shared" si="47"/>
        <v>7.8622819336401516E-4</v>
      </c>
      <c r="CA77" s="21">
        <f t="shared" si="47"/>
        <v>7.1475290305819553E-4</v>
      </c>
      <c r="CB77" s="21">
        <f t="shared" si="47"/>
        <v>6.4977536641654132E-4</v>
      </c>
      <c r="CC77" s="21">
        <f t="shared" si="47"/>
        <v>5.9070487856049199E-4</v>
      </c>
      <c r="CD77" s="21">
        <f t="shared" si="52"/>
        <v>5.3700443505499279E-4</v>
      </c>
      <c r="CE77" s="21">
        <f t="shared" si="52"/>
        <v>4.8818585004999342E-4</v>
      </c>
      <c r="CF77" s="21">
        <f t="shared" si="52"/>
        <v>4.4380531822726677E-4</v>
      </c>
      <c r="CG77" s="21">
        <f t="shared" si="52"/>
        <v>4.0345938020660611E-4</v>
      </c>
      <c r="CH77" s="21">
        <f t="shared" si="51"/>
        <v>3.6678125473327814E-4</v>
      </c>
      <c r="CI77" s="21">
        <f t="shared" si="51"/>
        <v>3.3343750430298019E-4</v>
      </c>
      <c r="CJ77" s="21">
        <f t="shared" si="51"/>
        <v>3.0312500391180015E-4</v>
      </c>
      <c r="CK77" s="21">
        <f t="shared" si="51"/>
        <v>2.7556818537436372E-4</v>
      </c>
      <c r="CL77" s="21">
        <f t="shared" si="48"/>
        <v>2.5051653215851246E-4</v>
      </c>
      <c r="CM77" s="21">
        <f t="shared" si="48"/>
        <v>2.2774230196228408E-4</v>
      </c>
      <c r="CN77" s="21">
        <f t="shared" si="48"/>
        <v>2.0703845632934911E-4</v>
      </c>
      <c r="CO77" s="21">
        <f t="shared" si="48"/>
        <v>1.8821677848122645E-4</v>
      </c>
      <c r="CP77" s="21">
        <f t="shared" si="48"/>
        <v>1.711061622556604E-4</v>
      </c>
      <c r="CQ77" s="21">
        <f t="shared" si="48"/>
        <v>1.5555105659605491E-4</v>
      </c>
      <c r="CR77" s="21">
        <f t="shared" si="48"/>
        <v>1.4141005145095899E-4</v>
      </c>
      <c r="CS77" s="21">
        <f t="shared" si="48"/>
        <v>1.2855459222814453E-4</v>
      </c>
      <c r="CT77" s="21">
        <f t="shared" si="48"/>
        <v>1.1686781111649502E-4</v>
      </c>
      <c r="CU77" s="21">
        <f t="shared" si="48"/>
        <v>1.062434646513591E-4</v>
      </c>
      <c r="CV77" s="21">
        <f t="shared" si="48"/>
        <v>9.6584967864871916E-5</v>
      </c>
      <c r="CW77" s="21">
        <f t="shared" si="48"/>
        <v>8.7804516240792642E-5</v>
      </c>
      <c r="CX77" s="21">
        <f t="shared" si="45"/>
        <v>7.982228749162966E-5</v>
      </c>
      <c r="CY77" s="21">
        <f t="shared" si="45"/>
        <v>7.2565715901481509E-5</v>
      </c>
      <c r="CZ77" s="21">
        <f t="shared" si="45"/>
        <v>6.5968832637710464E-5</v>
      </c>
      <c r="DA77" s="21">
        <f t="shared" si="45"/>
        <v>5.997166603428223E-5</v>
      </c>
      <c r="DB77" s="21">
        <f t="shared" si="45"/>
        <v>5.4519696394802018E-5</v>
      </c>
      <c r="DC77" s="21">
        <f t="shared" si="45"/>
        <v>4.9563360358910924E-5</v>
      </c>
      <c r="DD77" s="21">
        <f t="shared" si="45"/>
        <v>4.5057600326282662E-5</v>
      </c>
    </row>
    <row r="78" spans="2:108">
      <c r="B78" s="22">
        <f t="shared" si="53"/>
        <v>87</v>
      </c>
      <c r="C78" s="21">
        <f t="shared" si="43"/>
        <v>1</v>
      </c>
      <c r="D78" s="21">
        <f t="shared" si="55"/>
        <v>0.90909090909090906</v>
      </c>
      <c r="E78" s="21">
        <f t="shared" si="55"/>
        <v>0.82644628099173545</v>
      </c>
      <c r="F78" s="21">
        <f t="shared" si="55"/>
        <v>0.75131480090157754</v>
      </c>
      <c r="G78" s="21">
        <f t="shared" si="55"/>
        <v>0.68301345536507052</v>
      </c>
      <c r="H78" s="21">
        <f t="shared" si="55"/>
        <v>0.62092132305915493</v>
      </c>
      <c r="I78" s="21">
        <f t="shared" si="55"/>
        <v>0.56447393005377722</v>
      </c>
      <c r="J78" s="21">
        <f t="shared" si="55"/>
        <v>0.51315811823070645</v>
      </c>
      <c r="K78" s="21">
        <f t="shared" si="55"/>
        <v>0.46650738020973315</v>
      </c>
      <c r="L78" s="21">
        <f t="shared" si="55"/>
        <v>0.42409761837248466</v>
      </c>
      <c r="M78" s="21">
        <f t="shared" si="55"/>
        <v>0.38554328942953148</v>
      </c>
      <c r="N78" s="21">
        <f t="shared" si="55"/>
        <v>0.3504938994813922</v>
      </c>
      <c r="O78" s="21">
        <f t="shared" si="55"/>
        <v>0.31863081771035656</v>
      </c>
      <c r="P78" s="21">
        <f t="shared" si="55"/>
        <v>0.28966437973668779</v>
      </c>
      <c r="Q78" s="21">
        <f t="shared" si="55"/>
        <v>0.26333125430607973</v>
      </c>
      <c r="R78" s="21">
        <f t="shared" si="55"/>
        <v>0.23939204936916339</v>
      </c>
      <c r="S78" s="21">
        <f t="shared" si="54"/>
        <v>0.21762913579014853</v>
      </c>
      <c r="T78" s="21">
        <f t="shared" si="54"/>
        <v>0.19784466890013502</v>
      </c>
      <c r="U78" s="21">
        <f t="shared" si="54"/>
        <v>0.17985878990921364</v>
      </c>
      <c r="V78" s="21">
        <f t="shared" si="54"/>
        <v>0.16350799082655781</v>
      </c>
      <c r="W78" s="21">
        <f t="shared" si="54"/>
        <v>0.14864362802414349</v>
      </c>
      <c r="X78" s="21">
        <f t="shared" si="54"/>
        <v>0.13513057093103953</v>
      </c>
      <c r="Y78" s="21">
        <f t="shared" si="54"/>
        <v>0.12284597357367227</v>
      </c>
      <c r="Z78" s="21">
        <f t="shared" si="54"/>
        <v>0.11167815779424752</v>
      </c>
      <c r="AA78" s="21">
        <f t="shared" si="54"/>
        <v>0.10152559799477048</v>
      </c>
      <c r="AB78" s="21">
        <f t="shared" si="54"/>
        <v>9.2295998177064048E-2</v>
      </c>
      <c r="AC78" s="21">
        <f t="shared" si="54"/>
        <v>8.3905452888240042E-2</v>
      </c>
      <c r="AD78" s="21">
        <f t="shared" si="54"/>
        <v>7.6277684443854576E-2</v>
      </c>
      <c r="AE78" s="21">
        <f t="shared" si="54"/>
        <v>6.9343349494413245E-2</v>
      </c>
      <c r="AF78" s="21">
        <f t="shared" si="54"/>
        <v>6.3039408631284766E-2</v>
      </c>
      <c r="AG78" s="21">
        <f t="shared" si="54"/>
        <v>5.7308553301167964E-2</v>
      </c>
      <c r="AH78" s="21">
        <f t="shared" si="54"/>
        <v>5.2098684819243603E-2</v>
      </c>
      <c r="AI78" s="21">
        <f t="shared" si="57"/>
        <v>4.7362440744766907E-2</v>
      </c>
      <c r="AJ78" s="21">
        <f t="shared" si="57"/>
        <v>4.3056764313424457E-2</v>
      </c>
      <c r="AK78" s="21">
        <f t="shared" si="57"/>
        <v>3.9142513012204054E-2</v>
      </c>
      <c r="AL78" s="21">
        <f t="shared" si="57"/>
        <v>3.5584102738367311E-2</v>
      </c>
      <c r="AM78" s="21">
        <f t="shared" si="57"/>
        <v>3.2349184307606652E-2</v>
      </c>
      <c r="AN78" s="21">
        <f t="shared" si="57"/>
        <v>2.94083493705515E-2</v>
      </c>
      <c r="AO78" s="21">
        <f t="shared" si="57"/>
        <v>2.6734863064137721E-2</v>
      </c>
      <c r="AP78" s="21">
        <f t="shared" si="57"/>
        <v>2.4304420967397926E-2</v>
      </c>
      <c r="AQ78" s="21">
        <f t="shared" si="57"/>
        <v>2.2094928152179935E-2</v>
      </c>
      <c r="AR78" s="21">
        <f t="shared" si="57"/>
        <v>2.0086298320163575E-2</v>
      </c>
      <c r="AS78" s="21">
        <f t="shared" si="57"/>
        <v>1.8260271200148705E-2</v>
      </c>
      <c r="AT78" s="21">
        <f t="shared" si="57"/>
        <v>1.6600246545589729E-2</v>
      </c>
      <c r="AU78" s="21">
        <f t="shared" si="57"/>
        <v>1.5091133223263388E-2</v>
      </c>
      <c r="AV78" s="21">
        <f t="shared" si="57"/>
        <v>1.3719212021148534E-2</v>
      </c>
      <c r="AW78" s="21">
        <f t="shared" si="57"/>
        <v>1.2472010928316847E-2</v>
      </c>
      <c r="AX78" s="21">
        <f t="shared" si="57"/>
        <v>1.1338191753015316E-2</v>
      </c>
      <c r="AY78" s="21">
        <f t="shared" si="56"/>
        <v>1.0307447048195742E-2</v>
      </c>
      <c r="AZ78" s="21">
        <f t="shared" si="56"/>
        <v>9.3704064074506734E-3</v>
      </c>
      <c r="BA78" s="21">
        <f t="shared" si="56"/>
        <v>8.5185512795006111E-3</v>
      </c>
      <c r="BB78" s="21">
        <f t="shared" si="56"/>
        <v>7.744137526818737E-3</v>
      </c>
      <c r="BC78" s="21">
        <f t="shared" si="56"/>
        <v>7.0401250243806697E-3</v>
      </c>
      <c r="BD78" s="21">
        <f t="shared" si="56"/>
        <v>6.4001136585278805E-3</v>
      </c>
      <c r="BE78" s="21">
        <f t="shared" si="56"/>
        <v>5.8182851441162548E-3</v>
      </c>
      <c r="BF78" s="21">
        <f t="shared" si="56"/>
        <v>5.2893501310147762E-3</v>
      </c>
      <c r="BG78" s="21">
        <f t="shared" si="56"/>
        <v>4.808500119104343E-3</v>
      </c>
      <c r="BH78" s="21">
        <f t="shared" si="56"/>
        <v>4.3713637446403109E-3</v>
      </c>
      <c r="BI78" s="21">
        <f t="shared" si="56"/>
        <v>3.9739670405821012E-3</v>
      </c>
      <c r="BJ78" s="21">
        <f t="shared" si="56"/>
        <v>3.6126973096200906E-3</v>
      </c>
      <c r="BK78" s="21">
        <f t="shared" si="56"/>
        <v>3.2842702814728101E-3</v>
      </c>
      <c r="BL78" s="21">
        <f t="shared" si="56"/>
        <v>2.9857002558843723E-3</v>
      </c>
      <c r="BM78" s="21">
        <f t="shared" si="56"/>
        <v>2.7142729598948834E-3</v>
      </c>
      <c r="BN78" s="21">
        <f t="shared" si="49"/>
        <v>2.4675208726317125E-3</v>
      </c>
      <c r="BO78" s="21">
        <f t="shared" si="47"/>
        <v>2.2432007933015567E-3</v>
      </c>
      <c r="BP78" s="21">
        <f t="shared" si="47"/>
        <v>2.0392734484559606E-3</v>
      </c>
      <c r="BQ78" s="21">
        <f t="shared" si="47"/>
        <v>1.8538849531417822E-3</v>
      </c>
      <c r="BR78" s="21">
        <f t="shared" si="47"/>
        <v>1.6853499574016198E-3</v>
      </c>
      <c r="BS78" s="21">
        <f t="shared" si="47"/>
        <v>1.5321363249105634E-3</v>
      </c>
      <c r="BT78" s="21">
        <f t="shared" si="47"/>
        <v>1.3928512044641486E-3</v>
      </c>
      <c r="BU78" s="21">
        <f t="shared" si="47"/>
        <v>1.2662283676946804E-3</v>
      </c>
      <c r="BV78" s="21">
        <f t="shared" si="47"/>
        <v>1.1511166979042548E-3</v>
      </c>
      <c r="BW78" s="21">
        <f t="shared" si="47"/>
        <v>1.0464697253675043E-3</v>
      </c>
      <c r="BX78" s="21">
        <f t="shared" si="47"/>
        <v>9.513361139704584E-4</v>
      </c>
      <c r="BY78" s="21">
        <f t="shared" si="47"/>
        <v>8.648510127004167E-4</v>
      </c>
      <c r="BZ78" s="21">
        <f t="shared" si="47"/>
        <v>7.8622819336401516E-4</v>
      </c>
      <c r="CA78" s="21">
        <f t="shared" si="47"/>
        <v>7.1475290305819553E-4</v>
      </c>
      <c r="CB78" s="21">
        <f t="shared" si="47"/>
        <v>6.4977536641654132E-4</v>
      </c>
      <c r="CC78" s="21">
        <f t="shared" si="47"/>
        <v>5.9070487856049199E-4</v>
      </c>
      <c r="CD78" s="21">
        <f t="shared" si="52"/>
        <v>5.3700443505499279E-4</v>
      </c>
      <c r="CE78" s="21">
        <f t="shared" si="52"/>
        <v>4.8818585004999342E-4</v>
      </c>
      <c r="CF78" s="21">
        <f t="shared" si="52"/>
        <v>4.4380531822726677E-4</v>
      </c>
      <c r="CG78" s="21">
        <f t="shared" si="52"/>
        <v>4.0345938020660611E-4</v>
      </c>
      <c r="CH78" s="21">
        <f t="shared" si="51"/>
        <v>3.6678125473327814E-4</v>
      </c>
      <c r="CI78" s="21">
        <f t="shared" si="51"/>
        <v>3.3343750430298019E-4</v>
      </c>
      <c r="CJ78" s="21">
        <f t="shared" si="51"/>
        <v>3.0312500391180015E-4</v>
      </c>
      <c r="CK78" s="21">
        <f t="shared" si="51"/>
        <v>2.7556818537436372E-4</v>
      </c>
      <c r="CL78" s="21">
        <f t="shared" si="48"/>
        <v>2.5051653215851246E-4</v>
      </c>
      <c r="CM78" s="21">
        <f t="shared" si="48"/>
        <v>2.2774230196228408E-4</v>
      </c>
      <c r="CN78" s="21">
        <f t="shared" si="48"/>
        <v>2.0703845632934911E-4</v>
      </c>
      <c r="CO78" s="21">
        <f t="shared" si="48"/>
        <v>1.8821677848122645E-4</v>
      </c>
      <c r="CP78" s="21">
        <f t="shared" si="48"/>
        <v>1.711061622556604E-4</v>
      </c>
      <c r="CQ78" s="21">
        <f t="shared" si="48"/>
        <v>1.5555105659605491E-4</v>
      </c>
      <c r="CR78" s="21">
        <f t="shared" si="48"/>
        <v>1.4141005145095899E-4</v>
      </c>
      <c r="CS78" s="21">
        <f t="shared" si="48"/>
        <v>1.2855459222814453E-4</v>
      </c>
      <c r="CT78" s="21">
        <f t="shared" si="48"/>
        <v>1.1686781111649502E-4</v>
      </c>
      <c r="CU78" s="21">
        <f t="shared" si="48"/>
        <v>1.062434646513591E-4</v>
      </c>
      <c r="CV78" s="21">
        <f t="shared" si="48"/>
        <v>9.6584967864871916E-5</v>
      </c>
      <c r="CW78" s="21">
        <f t="shared" si="48"/>
        <v>8.7804516240792642E-5</v>
      </c>
      <c r="CX78" s="21">
        <f t="shared" si="45"/>
        <v>7.982228749162966E-5</v>
      </c>
      <c r="CY78" s="21">
        <f t="shared" si="45"/>
        <v>7.2565715901481509E-5</v>
      </c>
      <c r="CZ78" s="21">
        <f t="shared" si="45"/>
        <v>6.5968832637710464E-5</v>
      </c>
      <c r="DA78" s="21">
        <f t="shared" si="45"/>
        <v>5.997166603428223E-5</v>
      </c>
      <c r="DB78" s="21">
        <f t="shared" si="45"/>
        <v>5.4519696394802018E-5</v>
      </c>
      <c r="DC78" s="21">
        <f t="shared" si="45"/>
        <v>4.9563360358910924E-5</v>
      </c>
      <c r="DD78" s="21">
        <f t="shared" si="45"/>
        <v>4.5057600326282662E-5</v>
      </c>
    </row>
    <row r="79" spans="2:108">
      <c r="B79" s="22">
        <f t="shared" si="53"/>
        <v>88</v>
      </c>
      <c r="C79" s="21">
        <f t="shared" si="43"/>
        <v>1</v>
      </c>
      <c r="D79" s="21">
        <f t="shared" si="55"/>
        <v>0.90909090909090906</v>
      </c>
      <c r="E79" s="21">
        <f t="shared" si="55"/>
        <v>0.82644628099173545</v>
      </c>
      <c r="F79" s="21">
        <f t="shared" si="55"/>
        <v>0.75131480090157754</v>
      </c>
      <c r="G79" s="21">
        <f t="shared" si="55"/>
        <v>0.68301345536507052</v>
      </c>
      <c r="H79" s="21">
        <f t="shared" si="55"/>
        <v>0.62092132305915493</v>
      </c>
      <c r="I79" s="21">
        <f t="shared" si="55"/>
        <v>0.56447393005377722</v>
      </c>
      <c r="J79" s="21">
        <f t="shared" si="55"/>
        <v>0.51315811823070645</v>
      </c>
      <c r="K79" s="21">
        <f t="shared" si="55"/>
        <v>0.46650738020973315</v>
      </c>
      <c r="L79" s="21">
        <f t="shared" si="55"/>
        <v>0.42409761837248466</v>
      </c>
      <c r="M79" s="21">
        <f t="shared" si="55"/>
        <v>0.38554328942953148</v>
      </c>
      <c r="N79" s="21">
        <f t="shared" si="55"/>
        <v>0.3504938994813922</v>
      </c>
      <c r="O79" s="21">
        <f t="shared" si="55"/>
        <v>0.31863081771035656</v>
      </c>
      <c r="P79" s="21">
        <f t="shared" si="55"/>
        <v>0.28966437973668779</v>
      </c>
      <c r="Q79" s="21">
        <f t="shared" si="55"/>
        <v>0.26333125430607973</v>
      </c>
      <c r="R79" s="21">
        <f t="shared" si="55"/>
        <v>0.23939204936916339</v>
      </c>
      <c r="S79" s="21">
        <f t="shared" si="54"/>
        <v>0.21762913579014853</v>
      </c>
      <c r="T79" s="21">
        <f t="shared" si="54"/>
        <v>0.19784466890013502</v>
      </c>
      <c r="U79" s="21">
        <f t="shared" si="54"/>
        <v>0.17985878990921364</v>
      </c>
      <c r="V79" s="21">
        <f t="shared" si="54"/>
        <v>0.16350799082655781</v>
      </c>
      <c r="W79" s="21">
        <f t="shared" si="54"/>
        <v>0.14864362802414349</v>
      </c>
      <c r="X79" s="21">
        <f t="shared" si="54"/>
        <v>0.13513057093103953</v>
      </c>
      <c r="Y79" s="21">
        <f t="shared" si="54"/>
        <v>0.12284597357367227</v>
      </c>
      <c r="Z79" s="21">
        <f t="shared" si="54"/>
        <v>0.11167815779424752</v>
      </c>
      <c r="AA79" s="21">
        <f t="shared" si="54"/>
        <v>0.10152559799477048</v>
      </c>
      <c r="AB79" s="21">
        <f t="shared" si="54"/>
        <v>9.2295998177064048E-2</v>
      </c>
      <c r="AC79" s="21">
        <f t="shared" si="54"/>
        <v>8.3905452888240042E-2</v>
      </c>
      <c r="AD79" s="21">
        <f t="shared" si="54"/>
        <v>7.6277684443854576E-2</v>
      </c>
      <c r="AE79" s="21">
        <f t="shared" si="54"/>
        <v>6.9343349494413245E-2</v>
      </c>
      <c r="AF79" s="21">
        <f t="shared" si="54"/>
        <v>6.3039408631284766E-2</v>
      </c>
      <c r="AG79" s="21">
        <f t="shared" si="54"/>
        <v>5.7308553301167964E-2</v>
      </c>
      <c r="AH79" s="21">
        <f t="shared" si="54"/>
        <v>5.2098684819243603E-2</v>
      </c>
      <c r="AI79" s="21">
        <f t="shared" si="57"/>
        <v>4.7362440744766907E-2</v>
      </c>
      <c r="AJ79" s="21">
        <f t="shared" si="57"/>
        <v>4.3056764313424457E-2</v>
      </c>
      <c r="AK79" s="21">
        <f t="shared" si="57"/>
        <v>3.9142513012204054E-2</v>
      </c>
      <c r="AL79" s="21">
        <f t="shared" si="57"/>
        <v>3.5584102738367311E-2</v>
      </c>
      <c r="AM79" s="21">
        <f t="shared" si="57"/>
        <v>3.2349184307606652E-2</v>
      </c>
      <c r="AN79" s="21">
        <f t="shared" si="57"/>
        <v>2.94083493705515E-2</v>
      </c>
      <c r="AO79" s="21">
        <f t="shared" si="57"/>
        <v>2.6734863064137721E-2</v>
      </c>
      <c r="AP79" s="21">
        <f t="shared" si="57"/>
        <v>2.4304420967397926E-2</v>
      </c>
      <c r="AQ79" s="21">
        <f t="shared" si="57"/>
        <v>2.2094928152179935E-2</v>
      </c>
      <c r="AR79" s="21">
        <f t="shared" si="57"/>
        <v>2.0086298320163575E-2</v>
      </c>
      <c r="AS79" s="21">
        <f t="shared" si="57"/>
        <v>1.8260271200148705E-2</v>
      </c>
      <c r="AT79" s="21">
        <f t="shared" si="57"/>
        <v>1.6600246545589729E-2</v>
      </c>
      <c r="AU79" s="21">
        <f t="shared" si="57"/>
        <v>1.5091133223263388E-2</v>
      </c>
      <c r="AV79" s="21">
        <f t="shared" si="57"/>
        <v>1.3719212021148534E-2</v>
      </c>
      <c r="AW79" s="21">
        <f t="shared" si="57"/>
        <v>1.2472010928316847E-2</v>
      </c>
      <c r="AX79" s="21">
        <f t="shared" si="57"/>
        <v>1.1338191753015316E-2</v>
      </c>
      <c r="AY79" s="21">
        <f t="shared" si="56"/>
        <v>1.0307447048195742E-2</v>
      </c>
      <c r="AZ79" s="21">
        <f t="shared" si="56"/>
        <v>9.3704064074506734E-3</v>
      </c>
      <c r="BA79" s="21">
        <f t="shared" si="56"/>
        <v>8.5185512795006111E-3</v>
      </c>
      <c r="BB79" s="21">
        <f t="shared" si="56"/>
        <v>7.744137526818737E-3</v>
      </c>
      <c r="BC79" s="21">
        <f t="shared" si="56"/>
        <v>7.0401250243806697E-3</v>
      </c>
      <c r="BD79" s="21">
        <f t="shared" si="56"/>
        <v>6.4001136585278805E-3</v>
      </c>
      <c r="BE79" s="21">
        <f t="shared" si="56"/>
        <v>5.8182851441162548E-3</v>
      </c>
      <c r="BF79" s="21">
        <f t="shared" si="56"/>
        <v>5.2893501310147762E-3</v>
      </c>
      <c r="BG79" s="21">
        <f t="shared" si="56"/>
        <v>4.808500119104343E-3</v>
      </c>
      <c r="BH79" s="21">
        <f t="shared" si="56"/>
        <v>4.3713637446403109E-3</v>
      </c>
      <c r="BI79" s="21">
        <f t="shared" si="56"/>
        <v>3.9739670405821012E-3</v>
      </c>
      <c r="BJ79" s="21">
        <f t="shared" si="56"/>
        <v>3.6126973096200906E-3</v>
      </c>
      <c r="BK79" s="21">
        <f t="shared" si="56"/>
        <v>3.2842702814728101E-3</v>
      </c>
      <c r="BL79" s="21">
        <f t="shared" si="56"/>
        <v>2.9857002558843723E-3</v>
      </c>
      <c r="BM79" s="21">
        <f t="shared" si="56"/>
        <v>2.7142729598948834E-3</v>
      </c>
      <c r="BN79" s="21">
        <f t="shared" si="49"/>
        <v>2.4675208726317125E-3</v>
      </c>
      <c r="BO79" s="21">
        <f t="shared" si="47"/>
        <v>2.2432007933015567E-3</v>
      </c>
      <c r="BP79" s="21">
        <f t="shared" si="47"/>
        <v>2.0392734484559606E-3</v>
      </c>
      <c r="BQ79" s="21">
        <f t="shared" si="47"/>
        <v>1.8538849531417822E-3</v>
      </c>
      <c r="BR79" s="21">
        <f t="shared" si="47"/>
        <v>1.6853499574016198E-3</v>
      </c>
      <c r="BS79" s="21">
        <f t="shared" si="47"/>
        <v>1.5321363249105634E-3</v>
      </c>
      <c r="BT79" s="21">
        <f t="shared" si="47"/>
        <v>1.3928512044641486E-3</v>
      </c>
      <c r="BU79" s="21">
        <f t="shared" si="47"/>
        <v>1.2662283676946804E-3</v>
      </c>
      <c r="BV79" s="21">
        <f t="shared" si="47"/>
        <v>1.1511166979042548E-3</v>
      </c>
      <c r="BW79" s="21">
        <f t="shared" si="47"/>
        <v>1.0464697253675043E-3</v>
      </c>
      <c r="BX79" s="21">
        <f t="shared" si="47"/>
        <v>9.513361139704584E-4</v>
      </c>
      <c r="BY79" s="21">
        <f t="shared" si="47"/>
        <v>8.648510127004167E-4</v>
      </c>
      <c r="BZ79" s="21">
        <f t="shared" si="47"/>
        <v>7.8622819336401516E-4</v>
      </c>
      <c r="CA79" s="21">
        <f t="shared" si="47"/>
        <v>7.1475290305819553E-4</v>
      </c>
      <c r="CB79" s="21">
        <f t="shared" si="47"/>
        <v>6.4977536641654132E-4</v>
      </c>
      <c r="CC79" s="21">
        <f t="shared" si="47"/>
        <v>5.9070487856049199E-4</v>
      </c>
      <c r="CD79" s="21">
        <f t="shared" si="52"/>
        <v>5.3700443505499279E-4</v>
      </c>
      <c r="CE79" s="21">
        <f t="shared" si="52"/>
        <v>4.8818585004999342E-4</v>
      </c>
      <c r="CF79" s="21">
        <f t="shared" si="52"/>
        <v>4.4380531822726677E-4</v>
      </c>
      <c r="CG79" s="21">
        <f t="shared" si="52"/>
        <v>4.0345938020660611E-4</v>
      </c>
      <c r="CH79" s="21">
        <f t="shared" si="51"/>
        <v>3.6678125473327814E-4</v>
      </c>
      <c r="CI79" s="21">
        <f t="shared" si="51"/>
        <v>3.3343750430298019E-4</v>
      </c>
      <c r="CJ79" s="21">
        <f t="shared" si="51"/>
        <v>3.0312500391180015E-4</v>
      </c>
      <c r="CK79" s="21">
        <f t="shared" si="51"/>
        <v>2.7556818537436372E-4</v>
      </c>
      <c r="CL79" s="21">
        <f t="shared" si="48"/>
        <v>2.5051653215851246E-4</v>
      </c>
      <c r="CM79" s="21">
        <f t="shared" si="48"/>
        <v>2.2774230196228408E-4</v>
      </c>
      <c r="CN79" s="21">
        <f t="shared" si="48"/>
        <v>2.0703845632934911E-4</v>
      </c>
      <c r="CO79" s="21">
        <f t="shared" si="48"/>
        <v>1.8821677848122645E-4</v>
      </c>
      <c r="CP79" s="21">
        <f t="shared" si="48"/>
        <v>1.711061622556604E-4</v>
      </c>
      <c r="CQ79" s="21">
        <f t="shared" si="48"/>
        <v>1.5555105659605491E-4</v>
      </c>
      <c r="CR79" s="21">
        <f t="shared" si="48"/>
        <v>1.4141005145095899E-4</v>
      </c>
      <c r="CS79" s="21">
        <f t="shared" si="48"/>
        <v>1.2855459222814453E-4</v>
      </c>
      <c r="CT79" s="21">
        <f t="shared" si="48"/>
        <v>1.1686781111649502E-4</v>
      </c>
      <c r="CU79" s="21">
        <f t="shared" si="48"/>
        <v>1.062434646513591E-4</v>
      </c>
      <c r="CV79" s="21">
        <f t="shared" si="48"/>
        <v>9.6584967864871916E-5</v>
      </c>
      <c r="CW79" s="21">
        <f t="shared" si="48"/>
        <v>8.7804516240792642E-5</v>
      </c>
      <c r="CX79" s="21">
        <f t="shared" si="45"/>
        <v>7.982228749162966E-5</v>
      </c>
      <c r="CY79" s="21">
        <f t="shared" si="45"/>
        <v>7.2565715901481509E-5</v>
      </c>
      <c r="CZ79" s="21">
        <f t="shared" si="45"/>
        <v>6.5968832637710464E-5</v>
      </c>
      <c r="DA79" s="21">
        <f t="shared" si="45"/>
        <v>5.997166603428223E-5</v>
      </c>
      <c r="DB79" s="21">
        <f t="shared" si="45"/>
        <v>5.4519696394802018E-5</v>
      </c>
      <c r="DC79" s="21">
        <f t="shared" si="45"/>
        <v>4.9563360358910924E-5</v>
      </c>
      <c r="DD79" s="21">
        <f t="shared" si="45"/>
        <v>4.5057600326282662E-5</v>
      </c>
    </row>
    <row r="80" spans="2:108">
      <c r="B80" s="22">
        <f t="shared" si="53"/>
        <v>89</v>
      </c>
      <c r="C80" s="21">
        <f t="shared" si="43"/>
        <v>1</v>
      </c>
      <c r="D80" s="21">
        <f t="shared" si="55"/>
        <v>0.90909090909090906</v>
      </c>
      <c r="E80" s="21">
        <f t="shared" si="55"/>
        <v>0.82644628099173545</v>
      </c>
      <c r="F80" s="21">
        <f t="shared" si="55"/>
        <v>0.75131480090157754</v>
      </c>
      <c r="G80" s="21">
        <f t="shared" si="55"/>
        <v>0.68301345536507052</v>
      </c>
      <c r="H80" s="21">
        <f t="shared" si="55"/>
        <v>0.62092132305915493</v>
      </c>
      <c r="I80" s="21">
        <f t="shared" si="55"/>
        <v>0.56447393005377722</v>
      </c>
      <c r="J80" s="21">
        <f t="shared" si="55"/>
        <v>0.51315811823070645</v>
      </c>
      <c r="K80" s="21">
        <f t="shared" si="55"/>
        <v>0.46650738020973315</v>
      </c>
      <c r="L80" s="21">
        <f t="shared" si="55"/>
        <v>0.42409761837248466</v>
      </c>
      <c r="M80" s="21">
        <f t="shared" si="55"/>
        <v>0.38554328942953148</v>
      </c>
      <c r="N80" s="21">
        <f t="shared" si="55"/>
        <v>0.3504938994813922</v>
      </c>
      <c r="O80" s="21">
        <f t="shared" si="55"/>
        <v>0.31863081771035656</v>
      </c>
      <c r="P80" s="21">
        <f t="shared" si="55"/>
        <v>0.28966437973668779</v>
      </c>
      <c r="Q80" s="21">
        <f t="shared" si="55"/>
        <v>0.26333125430607973</v>
      </c>
      <c r="R80" s="21">
        <f t="shared" si="55"/>
        <v>0.23939204936916339</v>
      </c>
      <c r="S80" s="21">
        <f t="shared" si="54"/>
        <v>0.21762913579014853</v>
      </c>
      <c r="T80" s="21">
        <f t="shared" si="54"/>
        <v>0.19784466890013502</v>
      </c>
      <c r="U80" s="21">
        <f t="shared" si="54"/>
        <v>0.17985878990921364</v>
      </c>
      <c r="V80" s="21">
        <f t="shared" si="54"/>
        <v>0.16350799082655781</v>
      </c>
      <c r="W80" s="21">
        <f t="shared" si="54"/>
        <v>0.14864362802414349</v>
      </c>
      <c r="X80" s="21">
        <f t="shared" si="54"/>
        <v>0.13513057093103953</v>
      </c>
      <c r="Y80" s="21">
        <f t="shared" si="54"/>
        <v>0.12284597357367227</v>
      </c>
      <c r="Z80" s="21">
        <f t="shared" si="54"/>
        <v>0.11167815779424752</v>
      </c>
      <c r="AA80" s="21">
        <f t="shared" si="54"/>
        <v>0.10152559799477048</v>
      </c>
      <c r="AB80" s="21">
        <f t="shared" si="54"/>
        <v>9.2295998177064048E-2</v>
      </c>
      <c r="AC80" s="21">
        <f t="shared" si="54"/>
        <v>8.3905452888240042E-2</v>
      </c>
      <c r="AD80" s="21">
        <f t="shared" si="54"/>
        <v>7.6277684443854576E-2</v>
      </c>
      <c r="AE80" s="21">
        <f t="shared" si="54"/>
        <v>6.9343349494413245E-2</v>
      </c>
      <c r="AF80" s="21">
        <f t="shared" si="54"/>
        <v>6.3039408631284766E-2</v>
      </c>
      <c r="AG80" s="21">
        <f t="shared" si="54"/>
        <v>5.7308553301167964E-2</v>
      </c>
      <c r="AH80" s="21">
        <f t="shared" si="54"/>
        <v>5.2098684819243603E-2</v>
      </c>
      <c r="AI80" s="21">
        <f t="shared" si="57"/>
        <v>4.7362440744766907E-2</v>
      </c>
      <c r="AJ80" s="21">
        <f t="shared" si="57"/>
        <v>4.3056764313424457E-2</v>
      </c>
      <c r="AK80" s="21">
        <f t="shared" si="57"/>
        <v>3.9142513012204054E-2</v>
      </c>
      <c r="AL80" s="21">
        <f t="shared" si="57"/>
        <v>3.5584102738367311E-2</v>
      </c>
      <c r="AM80" s="21">
        <f t="shared" si="57"/>
        <v>3.2349184307606652E-2</v>
      </c>
      <c r="AN80" s="21">
        <f t="shared" si="57"/>
        <v>2.94083493705515E-2</v>
      </c>
      <c r="AO80" s="21">
        <f t="shared" si="57"/>
        <v>2.6734863064137721E-2</v>
      </c>
      <c r="AP80" s="21">
        <f t="shared" si="57"/>
        <v>2.4304420967397926E-2</v>
      </c>
      <c r="AQ80" s="21">
        <f t="shared" si="57"/>
        <v>2.2094928152179935E-2</v>
      </c>
      <c r="AR80" s="21">
        <f t="shared" si="57"/>
        <v>2.0086298320163575E-2</v>
      </c>
      <c r="AS80" s="21">
        <f t="shared" si="57"/>
        <v>1.8260271200148705E-2</v>
      </c>
      <c r="AT80" s="21">
        <f t="shared" si="57"/>
        <v>1.6600246545589729E-2</v>
      </c>
      <c r="AU80" s="21">
        <f t="shared" si="57"/>
        <v>1.5091133223263388E-2</v>
      </c>
      <c r="AV80" s="21">
        <f t="shared" si="57"/>
        <v>1.3719212021148534E-2</v>
      </c>
      <c r="AW80" s="21">
        <f t="shared" si="57"/>
        <v>1.2472010928316847E-2</v>
      </c>
      <c r="AX80" s="21">
        <f t="shared" si="57"/>
        <v>1.1338191753015316E-2</v>
      </c>
      <c r="AY80" s="21">
        <f t="shared" si="56"/>
        <v>1.0307447048195742E-2</v>
      </c>
      <c r="AZ80" s="21">
        <f t="shared" si="56"/>
        <v>9.3704064074506734E-3</v>
      </c>
      <c r="BA80" s="21">
        <f t="shared" si="56"/>
        <v>8.5185512795006111E-3</v>
      </c>
      <c r="BB80" s="21">
        <f t="shared" si="56"/>
        <v>7.744137526818737E-3</v>
      </c>
      <c r="BC80" s="21">
        <f t="shared" si="56"/>
        <v>7.0401250243806697E-3</v>
      </c>
      <c r="BD80" s="21">
        <f t="shared" si="56"/>
        <v>6.4001136585278805E-3</v>
      </c>
      <c r="BE80" s="21">
        <f t="shared" si="56"/>
        <v>5.8182851441162548E-3</v>
      </c>
      <c r="BF80" s="21">
        <f t="shared" si="56"/>
        <v>5.2893501310147762E-3</v>
      </c>
      <c r="BG80" s="21">
        <f t="shared" si="56"/>
        <v>4.808500119104343E-3</v>
      </c>
      <c r="BH80" s="21">
        <f t="shared" si="56"/>
        <v>4.3713637446403109E-3</v>
      </c>
      <c r="BI80" s="21">
        <f t="shared" si="56"/>
        <v>3.9739670405821012E-3</v>
      </c>
      <c r="BJ80" s="21">
        <f t="shared" si="56"/>
        <v>3.6126973096200906E-3</v>
      </c>
      <c r="BK80" s="21">
        <f t="shared" si="56"/>
        <v>3.2842702814728101E-3</v>
      </c>
      <c r="BL80" s="21">
        <f t="shared" si="56"/>
        <v>2.9857002558843723E-3</v>
      </c>
      <c r="BM80" s="21">
        <f t="shared" si="56"/>
        <v>2.7142729598948834E-3</v>
      </c>
      <c r="BN80" s="21">
        <f t="shared" si="49"/>
        <v>2.4675208726317125E-3</v>
      </c>
      <c r="BO80" s="21">
        <f t="shared" si="47"/>
        <v>2.2432007933015567E-3</v>
      </c>
      <c r="BP80" s="21">
        <f t="shared" si="47"/>
        <v>2.0392734484559606E-3</v>
      </c>
      <c r="BQ80" s="21">
        <f t="shared" si="47"/>
        <v>1.8538849531417822E-3</v>
      </c>
      <c r="BR80" s="21">
        <f t="shared" si="47"/>
        <v>1.6853499574016198E-3</v>
      </c>
      <c r="BS80" s="21">
        <f t="shared" si="47"/>
        <v>1.5321363249105634E-3</v>
      </c>
      <c r="BT80" s="21">
        <f t="shared" si="47"/>
        <v>1.3928512044641486E-3</v>
      </c>
      <c r="BU80" s="21">
        <f t="shared" si="47"/>
        <v>1.2662283676946804E-3</v>
      </c>
      <c r="BV80" s="21">
        <f t="shared" si="47"/>
        <v>1.1511166979042548E-3</v>
      </c>
      <c r="BW80" s="21">
        <f t="shared" si="47"/>
        <v>1.0464697253675043E-3</v>
      </c>
      <c r="BX80" s="21">
        <f t="shared" si="47"/>
        <v>9.513361139704584E-4</v>
      </c>
      <c r="BY80" s="21">
        <f t="shared" si="47"/>
        <v>8.648510127004167E-4</v>
      </c>
      <c r="BZ80" s="21">
        <f t="shared" si="47"/>
        <v>7.8622819336401516E-4</v>
      </c>
      <c r="CA80" s="21">
        <f t="shared" si="47"/>
        <v>7.1475290305819553E-4</v>
      </c>
      <c r="CB80" s="21">
        <f t="shared" si="47"/>
        <v>6.4977536641654132E-4</v>
      </c>
      <c r="CC80" s="21">
        <f t="shared" si="47"/>
        <v>5.9070487856049199E-4</v>
      </c>
      <c r="CD80" s="21">
        <f t="shared" si="52"/>
        <v>5.3700443505499279E-4</v>
      </c>
      <c r="CE80" s="21">
        <f t="shared" si="52"/>
        <v>4.8818585004999342E-4</v>
      </c>
      <c r="CF80" s="21">
        <f t="shared" si="52"/>
        <v>4.4380531822726677E-4</v>
      </c>
      <c r="CG80" s="21">
        <f t="shared" si="52"/>
        <v>4.0345938020660611E-4</v>
      </c>
      <c r="CH80" s="21">
        <f t="shared" si="51"/>
        <v>3.6678125473327814E-4</v>
      </c>
      <c r="CI80" s="21">
        <f t="shared" si="51"/>
        <v>3.3343750430298019E-4</v>
      </c>
      <c r="CJ80" s="21">
        <f t="shared" si="51"/>
        <v>3.0312500391180015E-4</v>
      </c>
      <c r="CK80" s="21">
        <f t="shared" si="51"/>
        <v>2.7556818537436372E-4</v>
      </c>
      <c r="CL80" s="21">
        <f t="shared" si="48"/>
        <v>2.5051653215851246E-4</v>
      </c>
      <c r="CM80" s="21">
        <f t="shared" si="48"/>
        <v>2.2774230196228408E-4</v>
      </c>
      <c r="CN80" s="21">
        <f t="shared" si="48"/>
        <v>2.0703845632934911E-4</v>
      </c>
      <c r="CO80" s="21">
        <f t="shared" si="48"/>
        <v>1.8821677848122645E-4</v>
      </c>
      <c r="CP80" s="21">
        <f t="shared" si="48"/>
        <v>1.711061622556604E-4</v>
      </c>
      <c r="CQ80" s="21">
        <f t="shared" si="48"/>
        <v>1.5555105659605491E-4</v>
      </c>
      <c r="CR80" s="21">
        <f t="shared" si="48"/>
        <v>1.4141005145095899E-4</v>
      </c>
      <c r="CS80" s="21">
        <f t="shared" si="48"/>
        <v>1.2855459222814453E-4</v>
      </c>
      <c r="CT80" s="21">
        <f t="shared" si="48"/>
        <v>1.1686781111649502E-4</v>
      </c>
      <c r="CU80" s="21">
        <f t="shared" si="48"/>
        <v>1.062434646513591E-4</v>
      </c>
      <c r="CV80" s="21">
        <f t="shared" si="48"/>
        <v>9.6584967864871916E-5</v>
      </c>
      <c r="CW80" s="21">
        <f t="shared" si="48"/>
        <v>8.7804516240792642E-5</v>
      </c>
      <c r="CX80" s="21">
        <f t="shared" si="45"/>
        <v>7.982228749162966E-5</v>
      </c>
      <c r="CY80" s="21">
        <f t="shared" si="45"/>
        <v>7.2565715901481509E-5</v>
      </c>
      <c r="CZ80" s="21">
        <f t="shared" si="45"/>
        <v>6.5968832637710464E-5</v>
      </c>
      <c r="DA80" s="21">
        <f t="shared" si="45"/>
        <v>5.997166603428223E-5</v>
      </c>
      <c r="DB80" s="21">
        <f t="shared" si="45"/>
        <v>5.4519696394802018E-5</v>
      </c>
      <c r="DC80" s="21">
        <f t="shared" si="45"/>
        <v>4.9563360358910924E-5</v>
      </c>
      <c r="DD80" s="21">
        <f t="shared" si="45"/>
        <v>4.5057600326282662E-5</v>
      </c>
    </row>
    <row r="81" spans="2:108">
      <c r="B81" s="22">
        <f t="shared" si="53"/>
        <v>90</v>
      </c>
      <c r="C81" s="21">
        <f t="shared" si="43"/>
        <v>1</v>
      </c>
      <c r="D81" s="21">
        <f t="shared" si="55"/>
        <v>0.90909090909090906</v>
      </c>
      <c r="E81" s="21">
        <f t="shared" si="55"/>
        <v>0.82644628099173545</v>
      </c>
      <c r="F81" s="21">
        <f t="shared" si="55"/>
        <v>0.75131480090157754</v>
      </c>
      <c r="G81" s="21">
        <f t="shared" si="55"/>
        <v>0.68301345536507052</v>
      </c>
      <c r="H81" s="21">
        <f t="shared" si="55"/>
        <v>0.62092132305915493</v>
      </c>
      <c r="I81" s="21">
        <f t="shared" si="55"/>
        <v>0.56447393005377722</v>
      </c>
      <c r="J81" s="21">
        <f t="shared" si="55"/>
        <v>0.51315811823070645</v>
      </c>
      <c r="K81" s="21">
        <f t="shared" si="55"/>
        <v>0.46650738020973315</v>
      </c>
      <c r="L81" s="21">
        <f t="shared" si="55"/>
        <v>0.42409761837248466</v>
      </c>
      <c r="M81" s="21">
        <f t="shared" si="55"/>
        <v>0.38554328942953148</v>
      </c>
      <c r="N81" s="21">
        <f t="shared" si="55"/>
        <v>0.3504938994813922</v>
      </c>
      <c r="O81" s="21">
        <f t="shared" si="55"/>
        <v>0.31863081771035656</v>
      </c>
      <c r="P81" s="21">
        <f t="shared" si="55"/>
        <v>0.28966437973668779</v>
      </c>
      <c r="Q81" s="21">
        <f t="shared" si="55"/>
        <v>0.26333125430607973</v>
      </c>
      <c r="R81" s="21">
        <f t="shared" si="55"/>
        <v>0.23939204936916339</v>
      </c>
      <c r="S81" s="21">
        <f t="shared" si="54"/>
        <v>0.21762913579014853</v>
      </c>
      <c r="T81" s="21">
        <f t="shared" si="54"/>
        <v>0.19784466890013502</v>
      </c>
      <c r="U81" s="21">
        <f t="shared" si="54"/>
        <v>0.17985878990921364</v>
      </c>
      <c r="V81" s="21">
        <f t="shared" si="54"/>
        <v>0.16350799082655781</v>
      </c>
      <c r="W81" s="21">
        <f t="shared" si="54"/>
        <v>0.14864362802414349</v>
      </c>
      <c r="X81" s="21">
        <f t="shared" si="54"/>
        <v>0.13513057093103953</v>
      </c>
      <c r="Y81" s="21">
        <f t="shared" si="54"/>
        <v>0.12284597357367227</v>
      </c>
      <c r="Z81" s="21">
        <f t="shared" si="54"/>
        <v>0.11167815779424752</v>
      </c>
      <c r="AA81" s="21">
        <f t="shared" si="54"/>
        <v>0.10152559799477048</v>
      </c>
      <c r="AB81" s="21">
        <f t="shared" si="54"/>
        <v>9.2295998177064048E-2</v>
      </c>
      <c r="AC81" s="21">
        <f t="shared" si="54"/>
        <v>8.3905452888240042E-2</v>
      </c>
      <c r="AD81" s="21">
        <f t="shared" si="54"/>
        <v>7.6277684443854576E-2</v>
      </c>
      <c r="AE81" s="21">
        <f t="shared" si="54"/>
        <v>6.9343349494413245E-2</v>
      </c>
      <c r="AF81" s="21">
        <f t="shared" si="54"/>
        <v>6.3039408631284766E-2</v>
      </c>
      <c r="AG81" s="21">
        <f t="shared" si="54"/>
        <v>5.7308553301167964E-2</v>
      </c>
      <c r="AH81" s="21">
        <f t="shared" si="54"/>
        <v>5.2098684819243603E-2</v>
      </c>
      <c r="AI81" s="21">
        <f t="shared" si="57"/>
        <v>4.7362440744766907E-2</v>
      </c>
      <c r="AJ81" s="21">
        <f t="shared" si="57"/>
        <v>4.3056764313424457E-2</v>
      </c>
      <c r="AK81" s="21">
        <f t="shared" si="57"/>
        <v>3.9142513012204054E-2</v>
      </c>
      <c r="AL81" s="21">
        <f t="shared" si="57"/>
        <v>3.5584102738367311E-2</v>
      </c>
      <c r="AM81" s="21">
        <f t="shared" si="57"/>
        <v>3.2349184307606652E-2</v>
      </c>
      <c r="AN81" s="21">
        <f t="shared" si="57"/>
        <v>2.94083493705515E-2</v>
      </c>
      <c r="AO81" s="21">
        <f t="shared" si="57"/>
        <v>2.6734863064137721E-2</v>
      </c>
      <c r="AP81" s="21">
        <f t="shared" si="57"/>
        <v>2.4304420967397926E-2</v>
      </c>
      <c r="AQ81" s="21">
        <f t="shared" si="57"/>
        <v>2.2094928152179935E-2</v>
      </c>
      <c r="AR81" s="21">
        <f t="shared" si="57"/>
        <v>2.0086298320163575E-2</v>
      </c>
      <c r="AS81" s="21">
        <f t="shared" si="57"/>
        <v>1.8260271200148705E-2</v>
      </c>
      <c r="AT81" s="21">
        <f t="shared" si="57"/>
        <v>1.6600246545589729E-2</v>
      </c>
      <c r="AU81" s="21">
        <f t="shared" si="57"/>
        <v>1.5091133223263388E-2</v>
      </c>
      <c r="AV81" s="21">
        <f t="shared" si="57"/>
        <v>1.3719212021148534E-2</v>
      </c>
      <c r="AW81" s="21">
        <f t="shared" si="57"/>
        <v>1.2472010928316847E-2</v>
      </c>
      <c r="AX81" s="21">
        <f t="shared" si="57"/>
        <v>1.1338191753015316E-2</v>
      </c>
      <c r="AY81" s="21">
        <f t="shared" si="56"/>
        <v>1.0307447048195742E-2</v>
      </c>
      <c r="AZ81" s="21">
        <f t="shared" si="56"/>
        <v>9.3704064074506734E-3</v>
      </c>
      <c r="BA81" s="21">
        <f t="shared" si="56"/>
        <v>8.5185512795006111E-3</v>
      </c>
      <c r="BB81" s="21">
        <f t="shared" si="56"/>
        <v>7.744137526818737E-3</v>
      </c>
      <c r="BC81" s="21">
        <f t="shared" si="56"/>
        <v>7.0401250243806697E-3</v>
      </c>
      <c r="BD81" s="21">
        <f t="shared" si="56"/>
        <v>6.4001136585278805E-3</v>
      </c>
      <c r="BE81" s="21">
        <f t="shared" si="56"/>
        <v>5.8182851441162548E-3</v>
      </c>
      <c r="BF81" s="21">
        <f t="shared" si="56"/>
        <v>5.2893501310147762E-3</v>
      </c>
      <c r="BG81" s="21">
        <f t="shared" si="56"/>
        <v>4.808500119104343E-3</v>
      </c>
      <c r="BH81" s="21">
        <f t="shared" si="56"/>
        <v>4.3713637446403109E-3</v>
      </c>
      <c r="BI81" s="21">
        <f t="shared" si="56"/>
        <v>3.9739670405821012E-3</v>
      </c>
      <c r="BJ81" s="21">
        <f t="shared" si="56"/>
        <v>3.6126973096200906E-3</v>
      </c>
      <c r="BK81" s="21">
        <f t="shared" si="56"/>
        <v>3.2842702814728101E-3</v>
      </c>
      <c r="BL81" s="21">
        <f t="shared" si="56"/>
        <v>2.9857002558843723E-3</v>
      </c>
      <c r="BM81" s="21">
        <f t="shared" si="56"/>
        <v>2.7142729598948834E-3</v>
      </c>
      <c r="BN81" s="21">
        <f t="shared" si="49"/>
        <v>2.4675208726317125E-3</v>
      </c>
      <c r="BO81" s="21">
        <f t="shared" si="47"/>
        <v>2.2432007933015567E-3</v>
      </c>
      <c r="BP81" s="21">
        <f t="shared" si="47"/>
        <v>2.0392734484559606E-3</v>
      </c>
      <c r="BQ81" s="21">
        <f t="shared" si="47"/>
        <v>1.8538849531417822E-3</v>
      </c>
      <c r="BR81" s="21">
        <f t="shared" si="47"/>
        <v>1.6853499574016198E-3</v>
      </c>
      <c r="BS81" s="21">
        <f t="shared" si="47"/>
        <v>1.5321363249105634E-3</v>
      </c>
      <c r="BT81" s="21">
        <f t="shared" si="47"/>
        <v>1.3928512044641486E-3</v>
      </c>
      <c r="BU81" s="21">
        <f t="shared" ref="BU81:CC81" si="58">(1+$B$2)^(-BU$3)</f>
        <v>1.2662283676946804E-3</v>
      </c>
      <c r="BV81" s="21">
        <f t="shared" si="58"/>
        <v>1.1511166979042548E-3</v>
      </c>
      <c r="BW81" s="21">
        <f t="shared" si="58"/>
        <v>1.0464697253675043E-3</v>
      </c>
      <c r="BX81" s="21">
        <f t="shared" si="58"/>
        <v>9.513361139704584E-4</v>
      </c>
      <c r="BY81" s="21">
        <f t="shared" si="58"/>
        <v>8.648510127004167E-4</v>
      </c>
      <c r="BZ81" s="21">
        <f t="shared" si="58"/>
        <v>7.8622819336401516E-4</v>
      </c>
      <c r="CA81" s="21">
        <f t="shared" si="58"/>
        <v>7.1475290305819553E-4</v>
      </c>
      <c r="CB81" s="21">
        <f t="shared" si="58"/>
        <v>6.4977536641654132E-4</v>
      </c>
      <c r="CC81" s="21">
        <f t="shared" si="58"/>
        <v>5.9070487856049199E-4</v>
      </c>
      <c r="CD81" s="21">
        <f t="shared" si="52"/>
        <v>5.3700443505499279E-4</v>
      </c>
      <c r="CE81" s="21">
        <f t="shared" si="52"/>
        <v>4.8818585004999342E-4</v>
      </c>
      <c r="CF81" s="21">
        <f t="shared" si="52"/>
        <v>4.4380531822726677E-4</v>
      </c>
      <c r="CG81" s="21">
        <f t="shared" si="52"/>
        <v>4.0345938020660611E-4</v>
      </c>
      <c r="CH81" s="21">
        <f t="shared" si="51"/>
        <v>3.6678125473327814E-4</v>
      </c>
      <c r="CI81" s="21">
        <f t="shared" si="51"/>
        <v>3.3343750430298019E-4</v>
      </c>
      <c r="CJ81" s="21">
        <f t="shared" si="51"/>
        <v>3.0312500391180015E-4</v>
      </c>
      <c r="CK81" s="21">
        <f t="shared" si="51"/>
        <v>2.7556818537436372E-4</v>
      </c>
      <c r="CL81" s="21">
        <f t="shared" si="48"/>
        <v>2.5051653215851246E-4</v>
      </c>
      <c r="CM81" s="21">
        <f t="shared" si="48"/>
        <v>2.2774230196228408E-4</v>
      </c>
      <c r="CN81" s="21">
        <f t="shared" si="48"/>
        <v>2.0703845632934911E-4</v>
      </c>
      <c r="CO81" s="21">
        <f t="shared" ref="CO81:DD81" si="59">(1+$B$2)^(-CO$3)</f>
        <v>1.8821677848122645E-4</v>
      </c>
      <c r="CP81" s="21">
        <f t="shared" si="59"/>
        <v>1.711061622556604E-4</v>
      </c>
      <c r="CQ81" s="21">
        <f t="shared" si="59"/>
        <v>1.5555105659605491E-4</v>
      </c>
      <c r="CR81" s="21">
        <f t="shared" si="59"/>
        <v>1.4141005145095899E-4</v>
      </c>
      <c r="CS81" s="21">
        <f t="shared" si="59"/>
        <v>1.2855459222814453E-4</v>
      </c>
      <c r="CT81" s="21">
        <f t="shared" si="59"/>
        <v>1.1686781111649502E-4</v>
      </c>
      <c r="CU81" s="21">
        <f t="shared" si="59"/>
        <v>1.062434646513591E-4</v>
      </c>
      <c r="CV81" s="21">
        <f t="shared" si="59"/>
        <v>9.6584967864871916E-5</v>
      </c>
      <c r="CW81" s="21">
        <f t="shared" si="59"/>
        <v>8.7804516240792642E-5</v>
      </c>
      <c r="CX81" s="21">
        <f t="shared" si="59"/>
        <v>7.982228749162966E-5</v>
      </c>
      <c r="CY81" s="21">
        <f t="shared" si="59"/>
        <v>7.2565715901481509E-5</v>
      </c>
      <c r="CZ81" s="21">
        <f t="shared" si="59"/>
        <v>6.5968832637710464E-5</v>
      </c>
      <c r="DA81" s="21">
        <f t="shared" si="59"/>
        <v>5.997166603428223E-5</v>
      </c>
      <c r="DB81" s="21">
        <f t="shared" si="59"/>
        <v>5.4519696394802018E-5</v>
      </c>
      <c r="DC81" s="21">
        <f t="shared" si="59"/>
        <v>4.9563360358910924E-5</v>
      </c>
      <c r="DD81" s="21">
        <f t="shared" si="59"/>
        <v>4.5057600326282662E-5</v>
      </c>
    </row>
    <row r="82" spans="2:108">
      <c r="B82" s="22">
        <f t="shared" si="53"/>
        <v>91</v>
      </c>
      <c r="C82" s="21">
        <f t="shared" si="43"/>
        <v>1</v>
      </c>
      <c r="D82" s="21">
        <f t="shared" si="55"/>
        <v>0.90909090909090906</v>
      </c>
      <c r="E82" s="21">
        <f t="shared" si="55"/>
        <v>0.82644628099173545</v>
      </c>
      <c r="F82" s="21">
        <f t="shared" si="55"/>
        <v>0.75131480090157754</v>
      </c>
      <c r="G82" s="21">
        <f t="shared" si="55"/>
        <v>0.68301345536507052</v>
      </c>
      <c r="H82" s="21">
        <f t="shared" si="55"/>
        <v>0.62092132305915493</v>
      </c>
      <c r="I82" s="21">
        <f t="shared" si="55"/>
        <v>0.56447393005377722</v>
      </c>
      <c r="J82" s="21">
        <f t="shared" si="55"/>
        <v>0.51315811823070645</v>
      </c>
      <c r="K82" s="21">
        <f t="shared" si="55"/>
        <v>0.46650738020973315</v>
      </c>
      <c r="L82" s="21">
        <f t="shared" si="55"/>
        <v>0.42409761837248466</v>
      </c>
      <c r="M82" s="21">
        <f t="shared" si="55"/>
        <v>0.38554328942953148</v>
      </c>
      <c r="N82" s="21">
        <f t="shared" si="55"/>
        <v>0.3504938994813922</v>
      </c>
      <c r="O82" s="21">
        <f t="shared" si="55"/>
        <v>0.31863081771035656</v>
      </c>
      <c r="P82" s="21">
        <f t="shared" si="55"/>
        <v>0.28966437973668779</v>
      </c>
      <c r="Q82" s="21">
        <f t="shared" si="55"/>
        <v>0.26333125430607973</v>
      </c>
      <c r="R82" s="21">
        <f t="shared" si="55"/>
        <v>0.23939204936916339</v>
      </c>
      <c r="S82" s="21">
        <f t="shared" si="54"/>
        <v>0.21762913579014853</v>
      </c>
      <c r="T82" s="21">
        <f t="shared" si="54"/>
        <v>0.19784466890013502</v>
      </c>
      <c r="U82" s="21">
        <f t="shared" si="54"/>
        <v>0.17985878990921364</v>
      </c>
      <c r="V82" s="21">
        <f t="shared" si="54"/>
        <v>0.16350799082655781</v>
      </c>
      <c r="W82" s="21">
        <f t="shared" si="54"/>
        <v>0.14864362802414349</v>
      </c>
      <c r="X82" s="21">
        <f t="shared" si="54"/>
        <v>0.13513057093103953</v>
      </c>
      <c r="Y82" s="21">
        <f t="shared" si="54"/>
        <v>0.12284597357367227</v>
      </c>
      <c r="Z82" s="21">
        <f t="shared" si="54"/>
        <v>0.11167815779424752</v>
      </c>
      <c r="AA82" s="21">
        <f t="shared" si="54"/>
        <v>0.10152559799477048</v>
      </c>
      <c r="AB82" s="21">
        <f t="shared" si="54"/>
        <v>9.2295998177064048E-2</v>
      </c>
      <c r="AC82" s="21">
        <f t="shared" si="54"/>
        <v>8.3905452888240042E-2</v>
      </c>
      <c r="AD82" s="21">
        <f t="shared" si="54"/>
        <v>7.6277684443854576E-2</v>
      </c>
      <c r="AE82" s="21">
        <f t="shared" si="54"/>
        <v>6.9343349494413245E-2</v>
      </c>
      <c r="AF82" s="21">
        <f t="shared" si="54"/>
        <v>6.3039408631284766E-2</v>
      </c>
      <c r="AG82" s="21">
        <f t="shared" si="54"/>
        <v>5.7308553301167964E-2</v>
      </c>
      <c r="AH82" s="21">
        <f t="shared" si="54"/>
        <v>5.2098684819243603E-2</v>
      </c>
      <c r="AI82" s="21">
        <f t="shared" si="57"/>
        <v>4.7362440744766907E-2</v>
      </c>
      <c r="AJ82" s="21">
        <f t="shared" si="57"/>
        <v>4.3056764313424457E-2</v>
      </c>
      <c r="AK82" s="21">
        <f t="shared" si="57"/>
        <v>3.9142513012204054E-2</v>
      </c>
      <c r="AL82" s="21">
        <f t="shared" si="57"/>
        <v>3.5584102738367311E-2</v>
      </c>
      <c r="AM82" s="21">
        <f t="shared" si="57"/>
        <v>3.2349184307606652E-2</v>
      </c>
      <c r="AN82" s="21">
        <f t="shared" si="57"/>
        <v>2.94083493705515E-2</v>
      </c>
      <c r="AO82" s="21">
        <f t="shared" si="57"/>
        <v>2.6734863064137721E-2</v>
      </c>
      <c r="AP82" s="21">
        <f t="shared" si="57"/>
        <v>2.4304420967397926E-2</v>
      </c>
      <c r="AQ82" s="21">
        <f t="shared" si="57"/>
        <v>2.2094928152179935E-2</v>
      </c>
      <c r="AR82" s="21">
        <f t="shared" si="57"/>
        <v>2.0086298320163575E-2</v>
      </c>
      <c r="AS82" s="21">
        <f t="shared" si="57"/>
        <v>1.8260271200148705E-2</v>
      </c>
      <c r="AT82" s="21">
        <f t="shared" si="57"/>
        <v>1.6600246545589729E-2</v>
      </c>
      <c r="AU82" s="21">
        <f t="shared" si="57"/>
        <v>1.5091133223263388E-2</v>
      </c>
      <c r="AV82" s="21">
        <f t="shared" si="57"/>
        <v>1.3719212021148534E-2</v>
      </c>
      <c r="AW82" s="21">
        <f t="shared" si="57"/>
        <v>1.2472010928316847E-2</v>
      </c>
      <c r="AX82" s="21">
        <f t="shared" si="57"/>
        <v>1.1338191753015316E-2</v>
      </c>
      <c r="AY82" s="21">
        <f t="shared" si="56"/>
        <v>1.0307447048195742E-2</v>
      </c>
      <c r="AZ82" s="21">
        <f t="shared" si="56"/>
        <v>9.3704064074506734E-3</v>
      </c>
      <c r="BA82" s="21">
        <f t="shared" si="56"/>
        <v>8.5185512795006111E-3</v>
      </c>
      <c r="BB82" s="21">
        <f t="shared" si="56"/>
        <v>7.744137526818737E-3</v>
      </c>
      <c r="BC82" s="21">
        <f t="shared" si="56"/>
        <v>7.0401250243806697E-3</v>
      </c>
      <c r="BD82" s="21">
        <f t="shared" si="56"/>
        <v>6.4001136585278805E-3</v>
      </c>
      <c r="BE82" s="21">
        <f t="shared" si="56"/>
        <v>5.8182851441162548E-3</v>
      </c>
      <c r="BF82" s="21">
        <f t="shared" si="56"/>
        <v>5.2893501310147762E-3</v>
      </c>
      <c r="BG82" s="21">
        <f t="shared" si="56"/>
        <v>4.808500119104343E-3</v>
      </c>
      <c r="BH82" s="21">
        <f t="shared" si="56"/>
        <v>4.3713637446403109E-3</v>
      </c>
      <c r="BI82" s="21">
        <f t="shared" si="56"/>
        <v>3.9739670405821012E-3</v>
      </c>
      <c r="BJ82" s="21">
        <f t="shared" si="56"/>
        <v>3.6126973096200906E-3</v>
      </c>
      <c r="BK82" s="21">
        <f t="shared" si="56"/>
        <v>3.2842702814728101E-3</v>
      </c>
      <c r="BL82" s="21">
        <f t="shared" si="56"/>
        <v>2.9857002558843723E-3</v>
      </c>
      <c r="BM82" s="21">
        <f t="shared" si="56"/>
        <v>2.7142729598948834E-3</v>
      </c>
      <c r="BN82" s="21">
        <f t="shared" si="49"/>
        <v>2.4675208726317125E-3</v>
      </c>
      <c r="BO82" s="21">
        <f t="shared" ref="BO82:CD98" si="60">(1+$B$2)^(-BO$3)</f>
        <v>2.2432007933015567E-3</v>
      </c>
      <c r="BP82" s="21">
        <f t="shared" si="60"/>
        <v>2.0392734484559606E-3</v>
      </c>
      <c r="BQ82" s="21">
        <f t="shared" si="60"/>
        <v>1.8538849531417822E-3</v>
      </c>
      <c r="BR82" s="21">
        <f t="shared" si="60"/>
        <v>1.6853499574016198E-3</v>
      </c>
      <c r="BS82" s="21">
        <f t="shared" si="60"/>
        <v>1.5321363249105634E-3</v>
      </c>
      <c r="BT82" s="21">
        <f t="shared" si="60"/>
        <v>1.3928512044641486E-3</v>
      </c>
      <c r="BU82" s="21">
        <f t="shared" si="60"/>
        <v>1.2662283676946804E-3</v>
      </c>
      <c r="BV82" s="21">
        <f t="shared" si="60"/>
        <v>1.1511166979042548E-3</v>
      </c>
      <c r="BW82" s="21">
        <f t="shared" si="60"/>
        <v>1.0464697253675043E-3</v>
      </c>
      <c r="BX82" s="21">
        <f t="shared" si="60"/>
        <v>9.513361139704584E-4</v>
      </c>
      <c r="BY82" s="21">
        <f t="shared" si="60"/>
        <v>8.648510127004167E-4</v>
      </c>
      <c r="BZ82" s="21">
        <f t="shared" si="60"/>
        <v>7.8622819336401516E-4</v>
      </c>
      <c r="CA82" s="21">
        <f t="shared" si="60"/>
        <v>7.1475290305819553E-4</v>
      </c>
      <c r="CB82" s="21">
        <f t="shared" si="60"/>
        <v>6.4977536641654132E-4</v>
      </c>
      <c r="CC82" s="21">
        <f t="shared" si="60"/>
        <v>5.9070487856049199E-4</v>
      </c>
      <c r="CD82" s="21">
        <f t="shared" si="60"/>
        <v>5.3700443505499279E-4</v>
      </c>
      <c r="CE82" s="21">
        <f t="shared" ref="CE82:CG97" si="61">(1+$B$2)^(-CE$3)</f>
        <v>4.8818585004999342E-4</v>
      </c>
      <c r="CF82" s="21">
        <f t="shared" si="61"/>
        <v>4.4380531822726677E-4</v>
      </c>
      <c r="CG82" s="21">
        <f t="shared" si="61"/>
        <v>4.0345938020660611E-4</v>
      </c>
      <c r="CH82" s="21">
        <f t="shared" si="51"/>
        <v>3.6678125473327814E-4</v>
      </c>
      <c r="CI82" s="21">
        <f t="shared" si="51"/>
        <v>3.3343750430298019E-4</v>
      </c>
      <c r="CJ82" s="21">
        <f t="shared" si="51"/>
        <v>3.0312500391180015E-4</v>
      </c>
      <c r="CK82" s="21">
        <f t="shared" si="51"/>
        <v>2.7556818537436372E-4</v>
      </c>
      <c r="CL82" s="21">
        <f t="shared" ref="CL82:DA97" si="62">(1+$B$2)^(-CL$3)</f>
        <v>2.5051653215851246E-4</v>
      </c>
      <c r="CM82" s="21">
        <f t="shared" si="62"/>
        <v>2.2774230196228408E-4</v>
      </c>
      <c r="CN82" s="21">
        <f t="shared" si="62"/>
        <v>2.0703845632934911E-4</v>
      </c>
      <c r="CO82" s="21">
        <f t="shared" si="62"/>
        <v>1.8821677848122645E-4</v>
      </c>
      <c r="CP82" s="21">
        <f t="shared" si="62"/>
        <v>1.711061622556604E-4</v>
      </c>
      <c r="CQ82" s="21">
        <f t="shared" si="62"/>
        <v>1.5555105659605491E-4</v>
      </c>
      <c r="CR82" s="21">
        <f t="shared" si="62"/>
        <v>1.4141005145095899E-4</v>
      </c>
      <c r="CS82" s="21">
        <f t="shared" si="62"/>
        <v>1.2855459222814453E-4</v>
      </c>
      <c r="CT82" s="21">
        <f t="shared" si="62"/>
        <v>1.1686781111649502E-4</v>
      </c>
      <c r="CU82" s="21">
        <f t="shared" si="62"/>
        <v>1.062434646513591E-4</v>
      </c>
      <c r="CV82" s="21">
        <f t="shared" si="62"/>
        <v>9.6584967864871916E-5</v>
      </c>
      <c r="CW82" s="21">
        <f t="shared" si="62"/>
        <v>8.7804516240792642E-5</v>
      </c>
      <c r="CX82" s="21">
        <f t="shared" si="62"/>
        <v>7.982228749162966E-5</v>
      </c>
      <c r="CY82" s="21">
        <f t="shared" si="62"/>
        <v>7.2565715901481509E-5</v>
      </c>
      <c r="CZ82" s="21">
        <f t="shared" si="62"/>
        <v>6.5968832637710464E-5</v>
      </c>
      <c r="DA82" s="21">
        <f t="shared" si="62"/>
        <v>5.997166603428223E-5</v>
      </c>
      <c r="DB82" s="21">
        <f t="shared" ref="DB82:DD97" si="63">(1+$B$2)^(-DB$3)</f>
        <v>5.4519696394802018E-5</v>
      </c>
      <c r="DC82" s="21">
        <f t="shared" si="63"/>
        <v>4.9563360358910924E-5</v>
      </c>
      <c r="DD82" s="21">
        <f t="shared" si="63"/>
        <v>4.5057600326282662E-5</v>
      </c>
    </row>
    <row r="83" spans="2:108">
      <c r="B83" s="22">
        <f t="shared" si="53"/>
        <v>92</v>
      </c>
      <c r="C83" s="21">
        <f t="shared" si="43"/>
        <v>1</v>
      </c>
      <c r="D83" s="21">
        <f t="shared" si="55"/>
        <v>0.90909090909090906</v>
      </c>
      <c r="E83" s="21">
        <f t="shared" si="55"/>
        <v>0.82644628099173545</v>
      </c>
      <c r="F83" s="21">
        <f t="shared" si="55"/>
        <v>0.75131480090157754</v>
      </c>
      <c r="G83" s="21">
        <f t="shared" si="55"/>
        <v>0.68301345536507052</v>
      </c>
      <c r="H83" s="21">
        <f t="shared" si="55"/>
        <v>0.62092132305915493</v>
      </c>
      <c r="I83" s="21">
        <f t="shared" si="55"/>
        <v>0.56447393005377722</v>
      </c>
      <c r="J83" s="21">
        <f t="shared" si="55"/>
        <v>0.51315811823070645</v>
      </c>
      <c r="K83" s="21">
        <f t="shared" si="55"/>
        <v>0.46650738020973315</v>
      </c>
      <c r="L83" s="21">
        <f t="shared" si="55"/>
        <v>0.42409761837248466</v>
      </c>
      <c r="M83" s="21">
        <f t="shared" si="55"/>
        <v>0.38554328942953148</v>
      </c>
      <c r="N83" s="21">
        <f t="shared" si="55"/>
        <v>0.3504938994813922</v>
      </c>
      <c r="O83" s="21">
        <f t="shared" si="55"/>
        <v>0.31863081771035656</v>
      </c>
      <c r="P83" s="21">
        <f t="shared" si="55"/>
        <v>0.28966437973668779</v>
      </c>
      <c r="Q83" s="21">
        <f t="shared" si="55"/>
        <v>0.26333125430607973</v>
      </c>
      <c r="R83" s="21">
        <f t="shared" si="55"/>
        <v>0.23939204936916339</v>
      </c>
      <c r="S83" s="21">
        <f t="shared" si="54"/>
        <v>0.21762913579014853</v>
      </c>
      <c r="T83" s="21">
        <f t="shared" si="54"/>
        <v>0.19784466890013502</v>
      </c>
      <c r="U83" s="21">
        <f t="shared" si="54"/>
        <v>0.17985878990921364</v>
      </c>
      <c r="V83" s="21">
        <f t="shared" si="54"/>
        <v>0.16350799082655781</v>
      </c>
      <c r="W83" s="21">
        <f t="shared" si="54"/>
        <v>0.14864362802414349</v>
      </c>
      <c r="X83" s="21">
        <f t="shared" si="54"/>
        <v>0.13513057093103953</v>
      </c>
      <c r="Y83" s="21">
        <f t="shared" si="54"/>
        <v>0.12284597357367227</v>
      </c>
      <c r="Z83" s="21">
        <f t="shared" si="54"/>
        <v>0.11167815779424752</v>
      </c>
      <c r="AA83" s="21">
        <f t="shared" si="54"/>
        <v>0.10152559799477048</v>
      </c>
      <c r="AB83" s="21">
        <f t="shared" si="54"/>
        <v>9.2295998177064048E-2</v>
      </c>
      <c r="AC83" s="21">
        <f t="shared" si="54"/>
        <v>8.3905452888240042E-2</v>
      </c>
      <c r="AD83" s="21">
        <f t="shared" si="54"/>
        <v>7.6277684443854576E-2</v>
      </c>
      <c r="AE83" s="21">
        <f t="shared" si="54"/>
        <v>6.9343349494413245E-2</v>
      </c>
      <c r="AF83" s="21">
        <f t="shared" si="54"/>
        <v>6.3039408631284766E-2</v>
      </c>
      <c r="AG83" s="21">
        <f t="shared" si="54"/>
        <v>5.7308553301167964E-2</v>
      </c>
      <c r="AH83" s="21">
        <f t="shared" si="54"/>
        <v>5.2098684819243603E-2</v>
      </c>
      <c r="AI83" s="21">
        <f t="shared" si="57"/>
        <v>4.7362440744766907E-2</v>
      </c>
      <c r="AJ83" s="21">
        <f t="shared" si="57"/>
        <v>4.3056764313424457E-2</v>
      </c>
      <c r="AK83" s="21">
        <f t="shared" si="57"/>
        <v>3.9142513012204054E-2</v>
      </c>
      <c r="AL83" s="21">
        <f t="shared" si="57"/>
        <v>3.5584102738367311E-2</v>
      </c>
      <c r="AM83" s="21">
        <f t="shared" si="57"/>
        <v>3.2349184307606652E-2</v>
      </c>
      <c r="AN83" s="21">
        <f t="shared" si="57"/>
        <v>2.94083493705515E-2</v>
      </c>
      <c r="AO83" s="21">
        <f t="shared" si="57"/>
        <v>2.6734863064137721E-2</v>
      </c>
      <c r="AP83" s="21">
        <f t="shared" si="57"/>
        <v>2.4304420967397926E-2</v>
      </c>
      <c r="AQ83" s="21">
        <f t="shared" si="57"/>
        <v>2.2094928152179935E-2</v>
      </c>
      <c r="AR83" s="21">
        <f t="shared" si="57"/>
        <v>2.0086298320163575E-2</v>
      </c>
      <c r="AS83" s="21">
        <f t="shared" si="57"/>
        <v>1.8260271200148705E-2</v>
      </c>
      <c r="AT83" s="21">
        <f t="shared" si="57"/>
        <v>1.6600246545589729E-2</v>
      </c>
      <c r="AU83" s="21">
        <f t="shared" si="57"/>
        <v>1.5091133223263388E-2</v>
      </c>
      <c r="AV83" s="21">
        <f t="shared" si="57"/>
        <v>1.3719212021148534E-2</v>
      </c>
      <c r="AW83" s="21">
        <f t="shared" si="57"/>
        <v>1.2472010928316847E-2</v>
      </c>
      <c r="AX83" s="21">
        <f t="shared" si="57"/>
        <v>1.1338191753015316E-2</v>
      </c>
      <c r="AY83" s="21">
        <f t="shared" si="56"/>
        <v>1.0307447048195742E-2</v>
      </c>
      <c r="AZ83" s="21">
        <f t="shared" si="56"/>
        <v>9.3704064074506734E-3</v>
      </c>
      <c r="BA83" s="21">
        <f t="shared" si="56"/>
        <v>8.5185512795006111E-3</v>
      </c>
      <c r="BB83" s="21">
        <f t="shared" si="56"/>
        <v>7.744137526818737E-3</v>
      </c>
      <c r="BC83" s="21">
        <f t="shared" si="56"/>
        <v>7.0401250243806697E-3</v>
      </c>
      <c r="BD83" s="21">
        <f t="shared" si="56"/>
        <v>6.4001136585278805E-3</v>
      </c>
      <c r="BE83" s="21">
        <f t="shared" si="56"/>
        <v>5.8182851441162548E-3</v>
      </c>
      <c r="BF83" s="21">
        <f t="shared" si="56"/>
        <v>5.2893501310147762E-3</v>
      </c>
      <c r="BG83" s="21">
        <f t="shared" si="56"/>
        <v>4.808500119104343E-3</v>
      </c>
      <c r="BH83" s="21">
        <f t="shared" si="56"/>
        <v>4.3713637446403109E-3</v>
      </c>
      <c r="BI83" s="21">
        <f t="shared" si="56"/>
        <v>3.9739670405821012E-3</v>
      </c>
      <c r="BJ83" s="21">
        <f t="shared" si="56"/>
        <v>3.6126973096200906E-3</v>
      </c>
      <c r="BK83" s="21">
        <f t="shared" si="56"/>
        <v>3.2842702814728101E-3</v>
      </c>
      <c r="BL83" s="21">
        <f t="shared" si="56"/>
        <v>2.9857002558843723E-3</v>
      </c>
      <c r="BM83" s="21">
        <f t="shared" si="56"/>
        <v>2.7142729598948834E-3</v>
      </c>
      <c r="BN83" s="21">
        <f t="shared" si="49"/>
        <v>2.4675208726317125E-3</v>
      </c>
      <c r="BO83" s="21">
        <f t="shared" si="60"/>
        <v>2.2432007933015567E-3</v>
      </c>
      <c r="BP83" s="21">
        <f t="shared" si="60"/>
        <v>2.0392734484559606E-3</v>
      </c>
      <c r="BQ83" s="21">
        <f t="shared" si="60"/>
        <v>1.8538849531417822E-3</v>
      </c>
      <c r="BR83" s="21">
        <f t="shared" si="60"/>
        <v>1.6853499574016198E-3</v>
      </c>
      <c r="BS83" s="21">
        <f t="shared" si="60"/>
        <v>1.5321363249105634E-3</v>
      </c>
      <c r="BT83" s="21">
        <f t="shared" si="60"/>
        <v>1.3928512044641486E-3</v>
      </c>
      <c r="BU83" s="21">
        <f t="shared" si="60"/>
        <v>1.2662283676946804E-3</v>
      </c>
      <c r="BV83" s="21">
        <f t="shared" si="60"/>
        <v>1.1511166979042548E-3</v>
      </c>
      <c r="BW83" s="21">
        <f t="shared" si="60"/>
        <v>1.0464697253675043E-3</v>
      </c>
      <c r="BX83" s="21">
        <f t="shared" si="60"/>
        <v>9.513361139704584E-4</v>
      </c>
      <c r="BY83" s="21">
        <f t="shared" si="60"/>
        <v>8.648510127004167E-4</v>
      </c>
      <c r="BZ83" s="21">
        <f t="shared" si="60"/>
        <v>7.8622819336401516E-4</v>
      </c>
      <c r="CA83" s="21">
        <f t="shared" si="60"/>
        <v>7.1475290305819553E-4</v>
      </c>
      <c r="CB83" s="21">
        <f t="shared" si="60"/>
        <v>6.4977536641654132E-4</v>
      </c>
      <c r="CC83" s="21">
        <f t="shared" si="60"/>
        <v>5.9070487856049199E-4</v>
      </c>
      <c r="CD83" s="21">
        <f t="shared" si="60"/>
        <v>5.3700443505499279E-4</v>
      </c>
      <c r="CE83" s="21">
        <f t="shared" si="61"/>
        <v>4.8818585004999342E-4</v>
      </c>
      <c r="CF83" s="21">
        <f t="shared" si="61"/>
        <v>4.4380531822726677E-4</v>
      </c>
      <c r="CG83" s="21">
        <f t="shared" si="61"/>
        <v>4.0345938020660611E-4</v>
      </c>
      <c r="CH83" s="21">
        <f t="shared" si="51"/>
        <v>3.6678125473327814E-4</v>
      </c>
      <c r="CI83" s="21">
        <f t="shared" si="51"/>
        <v>3.3343750430298019E-4</v>
      </c>
      <c r="CJ83" s="21">
        <f t="shared" si="51"/>
        <v>3.0312500391180015E-4</v>
      </c>
      <c r="CK83" s="21">
        <f t="shared" si="51"/>
        <v>2.7556818537436372E-4</v>
      </c>
      <c r="CL83" s="21">
        <f t="shared" si="62"/>
        <v>2.5051653215851246E-4</v>
      </c>
      <c r="CM83" s="21">
        <f t="shared" si="62"/>
        <v>2.2774230196228408E-4</v>
      </c>
      <c r="CN83" s="21">
        <f t="shared" si="62"/>
        <v>2.0703845632934911E-4</v>
      </c>
      <c r="CO83" s="21">
        <f t="shared" si="62"/>
        <v>1.8821677848122645E-4</v>
      </c>
      <c r="CP83" s="21">
        <f t="shared" si="62"/>
        <v>1.711061622556604E-4</v>
      </c>
      <c r="CQ83" s="21">
        <f t="shared" si="62"/>
        <v>1.5555105659605491E-4</v>
      </c>
      <c r="CR83" s="21">
        <f t="shared" si="62"/>
        <v>1.4141005145095899E-4</v>
      </c>
      <c r="CS83" s="21">
        <f t="shared" si="62"/>
        <v>1.2855459222814453E-4</v>
      </c>
      <c r="CT83" s="21">
        <f t="shared" si="62"/>
        <v>1.1686781111649502E-4</v>
      </c>
      <c r="CU83" s="21">
        <f t="shared" si="62"/>
        <v>1.062434646513591E-4</v>
      </c>
      <c r="CV83" s="21">
        <f t="shared" si="62"/>
        <v>9.6584967864871916E-5</v>
      </c>
      <c r="CW83" s="21">
        <f t="shared" si="62"/>
        <v>8.7804516240792642E-5</v>
      </c>
      <c r="CX83" s="21">
        <f t="shared" si="62"/>
        <v>7.982228749162966E-5</v>
      </c>
      <c r="CY83" s="21">
        <f t="shared" si="62"/>
        <v>7.2565715901481509E-5</v>
      </c>
      <c r="CZ83" s="21">
        <f t="shared" si="62"/>
        <v>6.5968832637710464E-5</v>
      </c>
      <c r="DA83" s="21">
        <f t="shared" si="62"/>
        <v>5.997166603428223E-5</v>
      </c>
      <c r="DB83" s="21">
        <f t="shared" si="63"/>
        <v>5.4519696394802018E-5</v>
      </c>
      <c r="DC83" s="21">
        <f t="shared" si="63"/>
        <v>4.9563360358910924E-5</v>
      </c>
      <c r="DD83" s="21">
        <f t="shared" si="63"/>
        <v>4.5057600326282662E-5</v>
      </c>
    </row>
    <row r="84" spans="2:108">
      <c r="B84" s="22">
        <f t="shared" si="53"/>
        <v>93</v>
      </c>
      <c r="C84" s="21">
        <f t="shared" si="43"/>
        <v>1</v>
      </c>
      <c r="D84" s="21">
        <f t="shared" si="55"/>
        <v>0.90909090909090906</v>
      </c>
      <c r="E84" s="21">
        <f t="shared" si="55"/>
        <v>0.82644628099173545</v>
      </c>
      <c r="F84" s="21">
        <f t="shared" si="55"/>
        <v>0.75131480090157754</v>
      </c>
      <c r="G84" s="21">
        <f t="shared" si="55"/>
        <v>0.68301345536507052</v>
      </c>
      <c r="H84" s="21">
        <f t="shared" si="55"/>
        <v>0.62092132305915493</v>
      </c>
      <c r="I84" s="21">
        <f t="shared" si="55"/>
        <v>0.56447393005377722</v>
      </c>
      <c r="J84" s="21">
        <f t="shared" si="55"/>
        <v>0.51315811823070645</v>
      </c>
      <c r="K84" s="21">
        <f t="shared" si="55"/>
        <v>0.46650738020973315</v>
      </c>
      <c r="L84" s="21">
        <f t="shared" si="55"/>
        <v>0.42409761837248466</v>
      </c>
      <c r="M84" s="21">
        <f t="shared" si="55"/>
        <v>0.38554328942953148</v>
      </c>
      <c r="N84" s="21">
        <f t="shared" si="55"/>
        <v>0.3504938994813922</v>
      </c>
      <c r="O84" s="21">
        <f t="shared" si="55"/>
        <v>0.31863081771035656</v>
      </c>
      <c r="P84" s="21">
        <f t="shared" si="55"/>
        <v>0.28966437973668779</v>
      </c>
      <c r="Q84" s="21">
        <f t="shared" si="55"/>
        <v>0.26333125430607973</v>
      </c>
      <c r="R84" s="21">
        <f t="shared" si="55"/>
        <v>0.23939204936916339</v>
      </c>
      <c r="S84" s="21">
        <f t="shared" si="54"/>
        <v>0.21762913579014853</v>
      </c>
      <c r="T84" s="21">
        <f t="shared" si="54"/>
        <v>0.19784466890013502</v>
      </c>
      <c r="U84" s="21">
        <f t="shared" si="54"/>
        <v>0.17985878990921364</v>
      </c>
      <c r="V84" s="21">
        <f t="shared" si="54"/>
        <v>0.16350799082655781</v>
      </c>
      <c r="W84" s="21">
        <f t="shared" si="54"/>
        <v>0.14864362802414349</v>
      </c>
      <c r="X84" s="21">
        <f t="shared" si="54"/>
        <v>0.13513057093103953</v>
      </c>
      <c r="Y84" s="21">
        <f t="shared" si="54"/>
        <v>0.12284597357367227</v>
      </c>
      <c r="Z84" s="21">
        <f t="shared" si="54"/>
        <v>0.11167815779424752</v>
      </c>
      <c r="AA84" s="21">
        <f t="shared" si="54"/>
        <v>0.10152559799477048</v>
      </c>
      <c r="AB84" s="21">
        <f t="shared" si="54"/>
        <v>9.2295998177064048E-2</v>
      </c>
      <c r="AC84" s="21">
        <f t="shared" si="54"/>
        <v>8.3905452888240042E-2</v>
      </c>
      <c r="AD84" s="21">
        <f t="shared" si="54"/>
        <v>7.6277684443854576E-2</v>
      </c>
      <c r="AE84" s="21">
        <f t="shared" si="54"/>
        <v>6.9343349494413245E-2</v>
      </c>
      <c r="AF84" s="21">
        <f t="shared" si="54"/>
        <v>6.3039408631284766E-2</v>
      </c>
      <c r="AG84" s="21">
        <f t="shared" si="54"/>
        <v>5.7308553301167964E-2</v>
      </c>
      <c r="AH84" s="21">
        <f t="shared" si="54"/>
        <v>5.2098684819243603E-2</v>
      </c>
      <c r="AI84" s="21">
        <f t="shared" si="57"/>
        <v>4.7362440744766907E-2</v>
      </c>
      <c r="AJ84" s="21">
        <f t="shared" si="57"/>
        <v>4.3056764313424457E-2</v>
      </c>
      <c r="AK84" s="21">
        <f t="shared" si="57"/>
        <v>3.9142513012204054E-2</v>
      </c>
      <c r="AL84" s="21">
        <f t="shared" si="57"/>
        <v>3.5584102738367311E-2</v>
      </c>
      <c r="AM84" s="21">
        <f t="shared" si="57"/>
        <v>3.2349184307606652E-2</v>
      </c>
      <c r="AN84" s="21">
        <f t="shared" si="57"/>
        <v>2.94083493705515E-2</v>
      </c>
      <c r="AO84" s="21">
        <f t="shared" si="57"/>
        <v>2.6734863064137721E-2</v>
      </c>
      <c r="AP84" s="21">
        <f t="shared" si="57"/>
        <v>2.4304420967397926E-2</v>
      </c>
      <c r="AQ84" s="21">
        <f t="shared" si="57"/>
        <v>2.2094928152179935E-2</v>
      </c>
      <c r="AR84" s="21">
        <f t="shared" si="57"/>
        <v>2.0086298320163575E-2</v>
      </c>
      <c r="AS84" s="21">
        <f t="shared" si="57"/>
        <v>1.8260271200148705E-2</v>
      </c>
      <c r="AT84" s="21">
        <f t="shared" si="57"/>
        <v>1.6600246545589729E-2</v>
      </c>
      <c r="AU84" s="21">
        <f t="shared" si="57"/>
        <v>1.5091133223263388E-2</v>
      </c>
      <c r="AV84" s="21">
        <f t="shared" si="57"/>
        <v>1.3719212021148534E-2</v>
      </c>
      <c r="AW84" s="21">
        <f t="shared" si="57"/>
        <v>1.2472010928316847E-2</v>
      </c>
      <c r="AX84" s="21">
        <f t="shared" si="57"/>
        <v>1.1338191753015316E-2</v>
      </c>
      <c r="AY84" s="21">
        <f t="shared" si="56"/>
        <v>1.0307447048195742E-2</v>
      </c>
      <c r="AZ84" s="21">
        <f t="shared" si="56"/>
        <v>9.3704064074506734E-3</v>
      </c>
      <c r="BA84" s="21">
        <f t="shared" si="56"/>
        <v>8.5185512795006111E-3</v>
      </c>
      <c r="BB84" s="21">
        <f t="shared" si="56"/>
        <v>7.744137526818737E-3</v>
      </c>
      <c r="BC84" s="21">
        <f t="shared" si="56"/>
        <v>7.0401250243806697E-3</v>
      </c>
      <c r="BD84" s="21">
        <f t="shared" si="56"/>
        <v>6.4001136585278805E-3</v>
      </c>
      <c r="BE84" s="21">
        <f t="shared" si="56"/>
        <v>5.8182851441162548E-3</v>
      </c>
      <c r="BF84" s="21">
        <f t="shared" si="56"/>
        <v>5.2893501310147762E-3</v>
      </c>
      <c r="BG84" s="21">
        <f t="shared" si="56"/>
        <v>4.808500119104343E-3</v>
      </c>
      <c r="BH84" s="21">
        <f t="shared" si="56"/>
        <v>4.3713637446403109E-3</v>
      </c>
      <c r="BI84" s="21">
        <f t="shared" si="56"/>
        <v>3.9739670405821012E-3</v>
      </c>
      <c r="BJ84" s="21">
        <f t="shared" si="56"/>
        <v>3.6126973096200906E-3</v>
      </c>
      <c r="BK84" s="21">
        <f t="shared" si="56"/>
        <v>3.2842702814728101E-3</v>
      </c>
      <c r="BL84" s="21">
        <f t="shared" si="56"/>
        <v>2.9857002558843723E-3</v>
      </c>
      <c r="BM84" s="21">
        <f t="shared" si="56"/>
        <v>2.7142729598948834E-3</v>
      </c>
      <c r="BN84" s="21">
        <f t="shared" si="49"/>
        <v>2.4675208726317125E-3</v>
      </c>
      <c r="BO84" s="21">
        <f t="shared" si="60"/>
        <v>2.2432007933015567E-3</v>
      </c>
      <c r="BP84" s="21">
        <f t="shared" si="60"/>
        <v>2.0392734484559606E-3</v>
      </c>
      <c r="BQ84" s="21">
        <f t="shared" si="60"/>
        <v>1.8538849531417822E-3</v>
      </c>
      <c r="BR84" s="21">
        <f t="shared" si="60"/>
        <v>1.6853499574016198E-3</v>
      </c>
      <c r="BS84" s="21">
        <f t="shared" si="60"/>
        <v>1.5321363249105634E-3</v>
      </c>
      <c r="BT84" s="21">
        <f t="shared" si="60"/>
        <v>1.3928512044641486E-3</v>
      </c>
      <c r="BU84" s="21">
        <f t="shared" si="60"/>
        <v>1.2662283676946804E-3</v>
      </c>
      <c r="BV84" s="21">
        <f t="shared" si="60"/>
        <v>1.1511166979042548E-3</v>
      </c>
      <c r="BW84" s="21">
        <f t="shared" si="60"/>
        <v>1.0464697253675043E-3</v>
      </c>
      <c r="BX84" s="21">
        <f t="shared" si="60"/>
        <v>9.513361139704584E-4</v>
      </c>
      <c r="BY84" s="21">
        <f t="shared" si="60"/>
        <v>8.648510127004167E-4</v>
      </c>
      <c r="BZ84" s="21">
        <f t="shared" si="60"/>
        <v>7.8622819336401516E-4</v>
      </c>
      <c r="CA84" s="21">
        <f t="shared" si="60"/>
        <v>7.1475290305819553E-4</v>
      </c>
      <c r="CB84" s="21">
        <f t="shared" si="60"/>
        <v>6.4977536641654132E-4</v>
      </c>
      <c r="CC84" s="21">
        <f t="shared" si="60"/>
        <v>5.9070487856049199E-4</v>
      </c>
      <c r="CD84" s="21">
        <f t="shared" si="60"/>
        <v>5.3700443505499279E-4</v>
      </c>
      <c r="CE84" s="21">
        <f t="shared" si="61"/>
        <v>4.8818585004999342E-4</v>
      </c>
      <c r="CF84" s="21">
        <f t="shared" si="61"/>
        <v>4.4380531822726677E-4</v>
      </c>
      <c r="CG84" s="21">
        <f t="shared" si="61"/>
        <v>4.0345938020660611E-4</v>
      </c>
      <c r="CH84" s="21">
        <f t="shared" ref="CH84:CK97" si="64">(1+$B$2)^(-CH$3)</f>
        <v>3.6678125473327814E-4</v>
      </c>
      <c r="CI84" s="21">
        <f t="shared" si="64"/>
        <v>3.3343750430298019E-4</v>
      </c>
      <c r="CJ84" s="21">
        <f t="shared" si="64"/>
        <v>3.0312500391180015E-4</v>
      </c>
      <c r="CK84" s="21">
        <f t="shared" si="64"/>
        <v>2.7556818537436372E-4</v>
      </c>
      <c r="CL84" s="21">
        <f t="shared" si="62"/>
        <v>2.5051653215851246E-4</v>
      </c>
      <c r="CM84" s="21">
        <f t="shared" si="62"/>
        <v>2.2774230196228408E-4</v>
      </c>
      <c r="CN84" s="21">
        <f t="shared" si="62"/>
        <v>2.0703845632934911E-4</v>
      </c>
      <c r="CO84" s="21">
        <f t="shared" si="62"/>
        <v>1.8821677848122645E-4</v>
      </c>
      <c r="CP84" s="21">
        <f t="shared" si="62"/>
        <v>1.711061622556604E-4</v>
      </c>
      <c r="CQ84" s="21">
        <f t="shared" si="62"/>
        <v>1.5555105659605491E-4</v>
      </c>
      <c r="CR84" s="21">
        <f t="shared" si="62"/>
        <v>1.4141005145095899E-4</v>
      </c>
      <c r="CS84" s="21">
        <f t="shared" si="62"/>
        <v>1.2855459222814453E-4</v>
      </c>
      <c r="CT84" s="21">
        <f t="shared" si="62"/>
        <v>1.1686781111649502E-4</v>
      </c>
      <c r="CU84" s="21">
        <f t="shared" si="62"/>
        <v>1.062434646513591E-4</v>
      </c>
      <c r="CV84" s="21">
        <f t="shared" si="62"/>
        <v>9.6584967864871916E-5</v>
      </c>
      <c r="CW84" s="21">
        <f t="shared" si="62"/>
        <v>8.7804516240792642E-5</v>
      </c>
      <c r="CX84" s="21">
        <f t="shared" si="62"/>
        <v>7.982228749162966E-5</v>
      </c>
      <c r="CY84" s="21">
        <f t="shared" si="62"/>
        <v>7.2565715901481509E-5</v>
      </c>
      <c r="CZ84" s="21">
        <f t="shared" si="62"/>
        <v>6.5968832637710464E-5</v>
      </c>
      <c r="DA84" s="21">
        <f t="shared" si="62"/>
        <v>5.997166603428223E-5</v>
      </c>
      <c r="DB84" s="21">
        <f t="shared" si="63"/>
        <v>5.4519696394802018E-5</v>
      </c>
      <c r="DC84" s="21">
        <f t="shared" si="63"/>
        <v>4.9563360358910924E-5</v>
      </c>
      <c r="DD84" s="21">
        <f t="shared" si="63"/>
        <v>4.5057600326282662E-5</v>
      </c>
    </row>
    <row r="85" spans="2:108">
      <c r="B85" s="22">
        <f t="shared" si="53"/>
        <v>94</v>
      </c>
      <c r="C85" s="21">
        <f t="shared" si="43"/>
        <v>1</v>
      </c>
      <c r="D85" s="21">
        <f t="shared" si="55"/>
        <v>0.90909090909090906</v>
      </c>
      <c r="E85" s="21">
        <f t="shared" si="55"/>
        <v>0.82644628099173545</v>
      </c>
      <c r="F85" s="21">
        <f t="shared" si="55"/>
        <v>0.75131480090157754</v>
      </c>
      <c r="G85" s="21">
        <f t="shared" si="55"/>
        <v>0.68301345536507052</v>
      </c>
      <c r="H85" s="21">
        <f t="shared" si="55"/>
        <v>0.62092132305915493</v>
      </c>
      <c r="I85" s="21">
        <f t="shared" si="55"/>
        <v>0.56447393005377722</v>
      </c>
      <c r="J85" s="21">
        <f t="shared" si="55"/>
        <v>0.51315811823070645</v>
      </c>
      <c r="K85" s="21">
        <f t="shared" si="55"/>
        <v>0.46650738020973315</v>
      </c>
      <c r="L85" s="21">
        <f t="shared" si="55"/>
        <v>0.42409761837248466</v>
      </c>
      <c r="M85" s="21">
        <f t="shared" si="55"/>
        <v>0.38554328942953148</v>
      </c>
      <c r="N85" s="21">
        <f t="shared" si="55"/>
        <v>0.3504938994813922</v>
      </c>
      <c r="O85" s="21">
        <f t="shared" si="55"/>
        <v>0.31863081771035656</v>
      </c>
      <c r="P85" s="21">
        <f t="shared" si="55"/>
        <v>0.28966437973668779</v>
      </c>
      <c r="Q85" s="21">
        <f t="shared" si="55"/>
        <v>0.26333125430607973</v>
      </c>
      <c r="R85" s="21">
        <f t="shared" si="55"/>
        <v>0.23939204936916339</v>
      </c>
      <c r="S85" s="21">
        <f t="shared" si="54"/>
        <v>0.21762913579014853</v>
      </c>
      <c r="T85" s="21">
        <f t="shared" si="54"/>
        <v>0.19784466890013502</v>
      </c>
      <c r="U85" s="21">
        <f t="shared" si="54"/>
        <v>0.17985878990921364</v>
      </c>
      <c r="V85" s="21">
        <f t="shared" si="54"/>
        <v>0.16350799082655781</v>
      </c>
      <c r="W85" s="21">
        <f t="shared" si="54"/>
        <v>0.14864362802414349</v>
      </c>
      <c r="X85" s="21">
        <f t="shared" si="54"/>
        <v>0.13513057093103953</v>
      </c>
      <c r="Y85" s="21">
        <f t="shared" si="54"/>
        <v>0.12284597357367227</v>
      </c>
      <c r="Z85" s="21">
        <f t="shared" si="54"/>
        <v>0.11167815779424752</v>
      </c>
      <c r="AA85" s="21">
        <f t="shared" si="54"/>
        <v>0.10152559799477048</v>
      </c>
      <c r="AB85" s="21">
        <f t="shared" si="54"/>
        <v>9.2295998177064048E-2</v>
      </c>
      <c r="AC85" s="21">
        <f t="shared" si="54"/>
        <v>8.3905452888240042E-2</v>
      </c>
      <c r="AD85" s="21">
        <f t="shared" si="54"/>
        <v>7.6277684443854576E-2</v>
      </c>
      <c r="AE85" s="21">
        <f t="shared" si="54"/>
        <v>6.9343349494413245E-2</v>
      </c>
      <c r="AF85" s="21">
        <f t="shared" si="54"/>
        <v>6.3039408631284766E-2</v>
      </c>
      <c r="AG85" s="21">
        <f t="shared" si="54"/>
        <v>5.7308553301167964E-2</v>
      </c>
      <c r="AH85" s="21">
        <f t="shared" si="54"/>
        <v>5.2098684819243603E-2</v>
      </c>
      <c r="AI85" s="21">
        <f t="shared" si="57"/>
        <v>4.7362440744766907E-2</v>
      </c>
      <c r="AJ85" s="21">
        <f t="shared" si="57"/>
        <v>4.3056764313424457E-2</v>
      </c>
      <c r="AK85" s="21">
        <f t="shared" si="57"/>
        <v>3.9142513012204054E-2</v>
      </c>
      <c r="AL85" s="21">
        <f t="shared" si="57"/>
        <v>3.5584102738367311E-2</v>
      </c>
      <c r="AM85" s="21">
        <f t="shared" si="57"/>
        <v>3.2349184307606652E-2</v>
      </c>
      <c r="AN85" s="21">
        <f t="shared" si="57"/>
        <v>2.94083493705515E-2</v>
      </c>
      <c r="AO85" s="21">
        <f t="shared" si="57"/>
        <v>2.6734863064137721E-2</v>
      </c>
      <c r="AP85" s="21">
        <f t="shared" si="57"/>
        <v>2.4304420967397926E-2</v>
      </c>
      <c r="AQ85" s="21">
        <f t="shared" si="57"/>
        <v>2.2094928152179935E-2</v>
      </c>
      <c r="AR85" s="21">
        <f t="shared" si="57"/>
        <v>2.0086298320163575E-2</v>
      </c>
      <c r="AS85" s="21">
        <f t="shared" si="57"/>
        <v>1.8260271200148705E-2</v>
      </c>
      <c r="AT85" s="21">
        <f t="shared" si="57"/>
        <v>1.6600246545589729E-2</v>
      </c>
      <c r="AU85" s="21">
        <f t="shared" si="57"/>
        <v>1.5091133223263388E-2</v>
      </c>
      <c r="AV85" s="21">
        <f t="shared" si="57"/>
        <v>1.3719212021148534E-2</v>
      </c>
      <c r="AW85" s="21">
        <f t="shared" si="57"/>
        <v>1.2472010928316847E-2</v>
      </c>
      <c r="AX85" s="21">
        <f t="shared" si="57"/>
        <v>1.1338191753015316E-2</v>
      </c>
      <c r="AY85" s="21">
        <f t="shared" si="56"/>
        <v>1.0307447048195742E-2</v>
      </c>
      <c r="AZ85" s="21">
        <f t="shared" si="56"/>
        <v>9.3704064074506734E-3</v>
      </c>
      <c r="BA85" s="21">
        <f t="shared" si="56"/>
        <v>8.5185512795006111E-3</v>
      </c>
      <c r="BB85" s="21">
        <f t="shared" si="56"/>
        <v>7.744137526818737E-3</v>
      </c>
      <c r="BC85" s="21">
        <f t="shared" si="56"/>
        <v>7.0401250243806697E-3</v>
      </c>
      <c r="BD85" s="21">
        <f t="shared" si="56"/>
        <v>6.4001136585278805E-3</v>
      </c>
      <c r="BE85" s="21">
        <f t="shared" si="56"/>
        <v>5.8182851441162548E-3</v>
      </c>
      <c r="BF85" s="21">
        <f t="shared" si="56"/>
        <v>5.2893501310147762E-3</v>
      </c>
      <c r="BG85" s="21">
        <f t="shared" si="56"/>
        <v>4.808500119104343E-3</v>
      </c>
      <c r="BH85" s="21">
        <f t="shared" si="56"/>
        <v>4.3713637446403109E-3</v>
      </c>
      <c r="BI85" s="21">
        <f t="shared" si="56"/>
        <v>3.9739670405821012E-3</v>
      </c>
      <c r="BJ85" s="21">
        <f t="shared" si="56"/>
        <v>3.6126973096200906E-3</v>
      </c>
      <c r="BK85" s="21">
        <f t="shared" si="56"/>
        <v>3.2842702814728101E-3</v>
      </c>
      <c r="BL85" s="21">
        <f t="shared" si="56"/>
        <v>2.9857002558843723E-3</v>
      </c>
      <c r="BM85" s="21">
        <f t="shared" si="56"/>
        <v>2.7142729598948834E-3</v>
      </c>
      <c r="BN85" s="21">
        <f t="shared" si="49"/>
        <v>2.4675208726317125E-3</v>
      </c>
      <c r="BO85" s="21">
        <f t="shared" si="60"/>
        <v>2.2432007933015567E-3</v>
      </c>
      <c r="BP85" s="21">
        <f t="shared" si="60"/>
        <v>2.0392734484559606E-3</v>
      </c>
      <c r="BQ85" s="21">
        <f t="shared" si="60"/>
        <v>1.8538849531417822E-3</v>
      </c>
      <c r="BR85" s="21">
        <f t="shared" si="60"/>
        <v>1.6853499574016198E-3</v>
      </c>
      <c r="BS85" s="21">
        <f t="shared" si="60"/>
        <v>1.5321363249105634E-3</v>
      </c>
      <c r="BT85" s="21">
        <f t="shared" si="60"/>
        <v>1.3928512044641486E-3</v>
      </c>
      <c r="BU85" s="21">
        <f t="shared" si="60"/>
        <v>1.2662283676946804E-3</v>
      </c>
      <c r="BV85" s="21">
        <f t="shared" si="60"/>
        <v>1.1511166979042548E-3</v>
      </c>
      <c r="BW85" s="21">
        <f t="shared" si="60"/>
        <v>1.0464697253675043E-3</v>
      </c>
      <c r="BX85" s="21">
        <f t="shared" si="60"/>
        <v>9.513361139704584E-4</v>
      </c>
      <c r="BY85" s="21">
        <f t="shared" si="60"/>
        <v>8.648510127004167E-4</v>
      </c>
      <c r="BZ85" s="21">
        <f t="shared" si="60"/>
        <v>7.8622819336401516E-4</v>
      </c>
      <c r="CA85" s="21">
        <f t="shared" si="60"/>
        <v>7.1475290305819553E-4</v>
      </c>
      <c r="CB85" s="21">
        <f t="shared" si="60"/>
        <v>6.4977536641654132E-4</v>
      </c>
      <c r="CC85" s="21">
        <f t="shared" si="60"/>
        <v>5.9070487856049199E-4</v>
      </c>
      <c r="CD85" s="21">
        <f t="shared" si="60"/>
        <v>5.3700443505499279E-4</v>
      </c>
      <c r="CE85" s="21">
        <f t="shared" si="61"/>
        <v>4.8818585004999342E-4</v>
      </c>
      <c r="CF85" s="21">
        <f t="shared" si="61"/>
        <v>4.4380531822726677E-4</v>
      </c>
      <c r="CG85" s="21">
        <f t="shared" si="61"/>
        <v>4.0345938020660611E-4</v>
      </c>
      <c r="CH85" s="21">
        <f t="shared" si="64"/>
        <v>3.6678125473327814E-4</v>
      </c>
      <c r="CI85" s="21">
        <f t="shared" si="64"/>
        <v>3.3343750430298019E-4</v>
      </c>
      <c r="CJ85" s="21">
        <f t="shared" si="64"/>
        <v>3.0312500391180015E-4</v>
      </c>
      <c r="CK85" s="21">
        <f t="shared" si="64"/>
        <v>2.7556818537436372E-4</v>
      </c>
      <c r="CL85" s="21">
        <f t="shared" si="62"/>
        <v>2.5051653215851246E-4</v>
      </c>
      <c r="CM85" s="21">
        <f t="shared" si="62"/>
        <v>2.2774230196228408E-4</v>
      </c>
      <c r="CN85" s="21">
        <f t="shared" si="62"/>
        <v>2.0703845632934911E-4</v>
      </c>
      <c r="CO85" s="21">
        <f t="shared" si="62"/>
        <v>1.8821677848122645E-4</v>
      </c>
      <c r="CP85" s="21">
        <f t="shared" si="62"/>
        <v>1.711061622556604E-4</v>
      </c>
      <c r="CQ85" s="21">
        <f t="shared" si="62"/>
        <v>1.5555105659605491E-4</v>
      </c>
      <c r="CR85" s="21">
        <f t="shared" si="62"/>
        <v>1.4141005145095899E-4</v>
      </c>
      <c r="CS85" s="21">
        <f t="shared" si="62"/>
        <v>1.2855459222814453E-4</v>
      </c>
      <c r="CT85" s="21">
        <f t="shared" si="62"/>
        <v>1.1686781111649502E-4</v>
      </c>
      <c r="CU85" s="21">
        <f t="shared" si="62"/>
        <v>1.062434646513591E-4</v>
      </c>
      <c r="CV85" s="21">
        <f t="shared" si="62"/>
        <v>9.6584967864871916E-5</v>
      </c>
      <c r="CW85" s="21">
        <f t="shared" si="62"/>
        <v>8.7804516240792642E-5</v>
      </c>
      <c r="CX85" s="21">
        <f t="shared" si="62"/>
        <v>7.982228749162966E-5</v>
      </c>
      <c r="CY85" s="21">
        <f t="shared" si="62"/>
        <v>7.2565715901481509E-5</v>
      </c>
      <c r="CZ85" s="21">
        <f t="shared" si="62"/>
        <v>6.5968832637710464E-5</v>
      </c>
      <c r="DA85" s="21">
        <f t="shared" si="62"/>
        <v>5.997166603428223E-5</v>
      </c>
      <c r="DB85" s="21">
        <f t="shared" si="63"/>
        <v>5.4519696394802018E-5</v>
      </c>
      <c r="DC85" s="21">
        <f t="shared" si="63"/>
        <v>4.9563360358910924E-5</v>
      </c>
      <c r="DD85" s="21">
        <f t="shared" si="63"/>
        <v>4.5057600326282662E-5</v>
      </c>
    </row>
    <row r="86" spans="2:108">
      <c r="B86" s="22">
        <f t="shared" si="53"/>
        <v>95</v>
      </c>
      <c r="C86" s="21">
        <f t="shared" si="43"/>
        <v>1</v>
      </c>
      <c r="D86" s="21">
        <f t="shared" si="55"/>
        <v>0.90909090909090906</v>
      </c>
      <c r="E86" s="21">
        <f t="shared" si="55"/>
        <v>0.82644628099173545</v>
      </c>
      <c r="F86" s="21">
        <f t="shared" si="55"/>
        <v>0.75131480090157754</v>
      </c>
      <c r="G86" s="21">
        <f t="shared" si="55"/>
        <v>0.68301345536507052</v>
      </c>
      <c r="H86" s="21">
        <f t="shared" si="55"/>
        <v>0.62092132305915493</v>
      </c>
      <c r="I86" s="21">
        <f t="shared" si="55"/>
        <v>0.56447393005377722</v>
      </c>
      <c r="J86" s="21">
        <f t="shared" si="55"/>
        <v>0.51315811823070645</v>
      </c>
      <c r="K86" s="21">
        <f t="shared" si="55"/>
        <v>0.46650738020973315</v>
      </c>
      <c r="L86" s="21">
        <f t="shared" si="55"/>
        <v>0.42409761837248466</v>
      </c>
      <c r="M86" s="21">
        <f t="shared" si="55"/>
        <v>0.38554328942953148</v>
      </c>
      <c r="N86" s="21">
        <f t="shared" si="55"/>
        <v>0.3504938994813922</v>
      </c>
      <c r="O86" s="21">
        <f t="shared" si="55"/>
        <v>0.31863081771035656</v>
      </c>
      <c r="P86" s="21">
        <f t="shared" si="55"/>
        <v>0.28966437973668779</v>
      </c>
      <c r="Q86" s="21">
        <f t="shared" si="55"/>
        <v>0.26333125430607973</v>
      </c>
      <c r="R86" s="21">
        <f t="shared" si="55"/>
        <v>0.23939204936916339</v>
      </c>
      <c r="S86" s="21">
        <f t="shared" si="54"/>
        <v>0.21762913579014853</v>
      </c>
      <c r="T86" s="21">
        <f t="shared" si="54"/>
        <v>0.19784466890013502</v>
      </c>
      <c r="U86" s="21">
        <f t="shared" si="54"/>
        <v>0.17985878990921364</v>
      </c>
      <c r="V86" s="21">
        <f t="shared" si="54"/>
        <v>0.16350799082655781</v>
      </c>
      <c r="W86" s="21">
        <f t="shared" si="54"/>
        <v>0.14864362802414349</v>
      </c>
      <c r="X86" s="21">
        <f t="shared" si="54"/>
        <v>0.13513057093103953</v>
      </c>
      <c r="Y86" s="21">
        <f t="shared" si="54"/>
        <v>0.12284597357367227</v>
      </c>
      <c r="Z86" s="21">
        <f t="shared" si="54"/>
        <v>0.11167815779424752</v>
      </c>
      <c r="AA86" s="21">
        <f t="shared" si="54"/>
        <v>0.10152559799477048</v>
      </c>
      <c r="AB86" s="21">
        <f t="shared" si="54"/>
        <v>9.2295998177064048E-2</v>
      </c>
      <c r="AC86" s="21">
        <f t="shared" si="54"/>
        <v>8.3905452888240042E-2</v>
      </c>
      <c r="AD86" s="21">
        <f t="shared" si="54"/>
        <v>7.6277684443854576E-2</v>
      </c>
      <c r="AE86" s="21">
        <f t="shared" si="54"/>
        <v>6.9343349494413245E-2</v>
      </c>
      <c r="AF86" s="21">
        <f t="shared" si="54"/>
        <v>6.3039408631284766E-2</v>
      </c>
      <c r="AG86" s="21">
        <f t="shared" si="54"/>
        <v>5.7308553301167964E-2</v>
      </c>
      <c r="AH86" s="21">
        <f t="shared" si="54"/>
        <v>5.2098684819243603E-2</v>
      </c>
      <c r="AI86" s="21">
        <f t="shared" si="57"/>
        <v>4.7362440744766907E-2</v>
      </c>
      <c r="AJ86" s="21">
        <f t="shared" si="57"/>
        <v>4.3056764313424457E-2</v>
      </c>
      <c r="AK86" s="21">
        <f t="shared" si="57"/>
        <v>3.9142513012204054E-2</v>
      </c>
      <c r="AL86" s="21">
        <f t="shared" si="57"/>
        <v>3.5584102738367311E-2</v>
      </c>
      <c r="AM86" s="21">
        <f t="shared" si="57"/>
        <v>3.2349184307606652E-2</v>
      </c>
      <c r="AN86" s="21">
        <f t="shared" si="57"/>
        <v>2.94083493705515E-2</v>
      </c>
      <c r="AO86" s="21">
        <f t="shared" si="57"/>
        <v>2.6734863064137721E-2</v>
      </c>
      <c r="AP86" s="21">
        <f t="shared" si="57"/>
        <v>2.4304420967397926E-2</v>
      </c>
      <c r="AQ86" s="21">
        <f t="shared" si="57"/>
        <v>2.2094928152179935E-2</v>
      </c>
      <c r="AR86" s="21">
        <f t="shared" si="57"/>
        <v>2.0086298320163575E-2</v>
      </c>
      <c r="AS86" s="21">
        <f t="shared" si="57"/>
        <v>1.8260271200148705E-2</v>
      </c>
      <c r="AT86" s="21">
        <f t="shared" si="57"/>
        <v>1.6600246545589729E-2</v>
      </c>
      <c r="AU86" s="21">
        <f t="shared" si="57"/>
        <v>1.5091133223263388E-2</v>
      </c>
      <c r="AV86" s="21">
        <f t="shared" si="57"/>
        <v>1.3719212021148534E-2</v>
      </c>
      <c r="AW86" s="21">
        <f t="shared" si="57"/>
        <v>1.2472010928316847E-2</v>
      </c>
      <c r="AX86" s="21">
        <f t="shared" si="57"/>
        <v>1.1338191753015316E-2</v>
      </c>
      <c r="AY86" s="21">
        <f t="shared" si="56"/>
        <v>1.0307447048195742E-2</v>
      </c>
      <c r="AZ86" s="21">
        <f t="shared" si="56"/>
        <v>9.3704064074506734E-3</v>
      </c>
      <c r="BA86" s="21">
        <f t="shared" si="56"/>
        <v>8.5185512795006111E-3</v>
      </c>
      <c r="BB86" s="21">
        <f t="shared" si="56"/>
        <v>7.744137526818737E-3</v>
      </c>
      <c r="BC86" s="21">
        <f t="shared" si="56"/>
        <v>7.0401250243806697E-3</v>
      </c>
      <c r="BD86" s="21">
        <f t="shared" si="56"/>
        <v>6.4001136585278805E-3</v>
      </c>
      <c r="BE86" s="21">
        <f t="shared" si="56"/>
        <v>5.8182851441162548E-3</v>
      </c>
      <c r="BF86" s="21">
        <f t="shared" si="56"/>
        <v>5.2893501310147762E-3</v>
      </c>
      <c r="BG86" s="21">
        <f t="shared" si="56"/>
        <v>4.808500119104343E-3</v>
      </c>
      <c r="BH86" s="21">
        <f t="shared" si="56"/>
        <v>4.3713637446403109E-3</v>
      </c>
      <c r="BI86" s="21">
        <f t="shared" si="56"/>
        <v>3.9739670405821012E-3</v>
      </c>
      <c r="BJ86" s="21">
        <f t="shared" si="56"/>
        <v>3.6126973096200906E-3</v>
      </c>
      <c r="BK86" s="21">
        <f t="shared" si="56"/>
        <v>3.2842702814728101E-3</v>
      </c>
      <c r="BL86" s="21">
        <f t="shared" si="56"/>
        <v>2.9857002558843723E-3</v>
      </c>
      <c r="BM86" s="21">
        <f t="shared" si="56"/>
        <v>2.7142729598948834E-3</v>
      </c>
      <c r="BN86" s="21">
        <f t="shared" si="49"/>
        <v>2.4675208726317125E-3</v>
      </c>
      <c r="BO86" s="21">
        <f t="shared" si="60"/>
        <v>2.2432007933015567E-3</v>
      </c>
      <c r="BP86" s="21">
        <f t="shared" si="60"/>
        <v>2.0392734484559606E-3</v>
      </c>
      <c r="BQ86" s="21">
        <f t="shared" si="60"/>
        <v>1.8538849531417822E-3</v>
      </c>
      <c r="BR86" s="21">
        <f t="shared" si="60"/>
        <v>1.6853499574016198E-3</v>
      </c>
      <c r="BS86" s="21">
        <f t="shared" si="60"/>
        <v>1.5321363249105634E-3</v>
      </c>
      <c r="BT86" s="21">
        <f t="shared" si="60"/>
        <v>1.3928512044641486E-3</v>
      </c>
      <c r="BU86" s="21">
        <f t="shared" si="60"/>
        <v>1.2662283676946804E-3</v>
      </c>
      <c r="BV86" s="21">
        <f t="shared" si="60"/>
        <v>1.1511166979042548E-3</v>
      </c>
      <c r="BW86" s="21">
        <f t="shared" si="60"/>
        <v>1.0464697253675043E-3</v>
      </c>
      <c r="BX86" s="21">
        <f t="shared" si="60"/>
        <v>9.513361139704584E-4</v>
      </c>
      <c r="BY86" s="21">
        <f t="shared" si="60"/>
        <v>8.648510127004167E-4</v>
      </c>
      <c r="BZ86" s="21">
        <f t="shared" si="60"/>
        <v>7.8622819336401516E-4</v>
      </c>
      <c r="CA86" s="21">
        <f t="shared" si="60"/>
        <v>7.1475290305819553E-4</v>
      </c>
      <c r="CB86" s="21">
        <f t="shared" si="60"/>
        <v>6.4977536641654132E-4</v>
      </c>
      <c r="CC86" s="21">
        <f t="shared" si="60"/>
        <v>5.9070487856049199E-4</v>
      </c>
      <c r="CD86" s="21">
        <f t="shared" si="60"/>
        <v>5.3700443505499279E-4</v>
      </c>
      <c r="CE86" s="21">
        <f t="shared" si="61"/>
        <v>4.8818585004999342E-4</v>
      </c>
      <c r="CF86" s="21">
        <f t="shared" si="61"/>
        <v>4.4380531822726677E-4</v>
      </c>
      <c r="CG86" s="21">
        <f t="shared" si="61"/>
        <v>4.0345938020660611E-4</v>
      </c>
      <c r="CH86" s="21">
        <f t="shared" si="64"/>
        <v>3.6678125473327814E-4</v>
      </c>
      <c r="CI86" s="21">
        <f t="shared" si="64"/>
        <v>3.3343750430298019E-4</v>
      </c>
      <c r="CJ86" s="21">
        <f t="shared" si="64"/>
        <v>3.0312500391180015E-4</v>
      </c>
      <c r="CK86" s="21">
        <f t="shared" si="64"/>
        <v>2.7556818537436372E-4</v>
      </c>
      <c r="CL86" s="21">
        <f t="shared" si="62"/>
        <v>2.5051653215851246E-4</v>
      </c>
      <c r="CM86" s="21">
        <f t="shared" si="62"/>
        <v>2.2774230196228408E-4</v>
      </c>
      <c r="CN86" s="21">
        <f t="shared" si="62"/>
        <v>2.0703845632934911E-4</v>
      </c>
      <c r="CO86" s="21">
        <f t="shared" si="62"/>
        <v>1.8821677848122645E-4</v>
      </c>
      <c r="CP86" s="21">
        <f t="shared" si="62"/>
        <v>1.711061622556604E-4</v>
      </c>
      <c r="CQ86" s="21">
        <f t="shared" si="62"/>
        <v>1.5555105659605491E-4</v>
      </c>
      <c r="CR86" s="21">
        <f t="shared" si="62"/>
        <v>1.4141005145095899E-4</v>
      </c>
      <c r="CS86" s="21">
        <f t="shared" si="62"/>
        <v>1.2855459222814453E-4</v>
      </c>
      <c r="CT86" s="21">
        <f t="shared" si="62"/>
        <v>1.1686781111649502E-4</v>
      </c>
      <c r="CU86" s="21">
        <f t="shared" si="62"/>
        <v>1.062434646513591E-4</v>
      </c>
      <c r="CV86" s="21">
        <f t="shared" si="62"/>
        <v>9.6584967864871916E-5</v>
      </c>
      <c r="CW86" s="21">
        <f t="shared" si="62"/>
        <v>8.7804516240792642E-5</v>
      </c>
      <c r="CX86" s="21">
        <f t="shared" si="62"/>
        <v>7.982228749162966E-5</v>
      </c>
      <c r="CY86" s="21">
        <f t="shared" si="62"/>
        <v>7.2565715901481509E-5</v>
      </c>
      <c r="CZ86" s="21">
        <f t="shared" si="62"/>
        <v>6.5968832637710464E-5</v>
      </c>
      <c r="DA86" s="21">
        <f t="shared" si="62"/>
        <v>5.997166603428223E-5</v>
      </c>
      <c r="DB86" s="21">
        <f t="shared" si="63"/>
        <v>5.4519696394802018E-5</v>
      </c>
      <c r="DC86" s="21">
        <f t="shared" si="63"/>
        <v>4.9563360358910924E-5</v>
      </c>
      <c r="DD86" s="21">
        <f t="shared" si="63"/>
        <v>4.5057600326282662E-5</v>
      </c>
    </row>
    <row r="87" spans="2:108">
      <c r="B87" s="22">
        <f t="shared" si="53"/>
        <v>96</v>
      </c>
      <c r="C87" s="21">
        <f t="shared" si="43"/>
        <v>1</v>
      </c>
      <c r="D87" s="21">
        <f t="shared" si="55"/>
        <v>0.90909090909090906</v>
      </c>
      <c r="E87" s="21">
        <f t="shared" si="55"/>
        <v>0.82644628099173545</v>
      </c>
      <c r="F87" s="21">
        <f t="shared" si="55"/>
        <v>0.75131480090157754</v>
      </c>
      <c r="G87" s="21">
        <f t="shared" si="55"/>
        <v>0.68301345536507052</v>
      </c>
      <c r="H87" s="21">
        <f t="shared" si="55"/>
        <v>0.62092132305915493</v>
      </c>
      <c r="I87" s="21">
        <f t="shared" si="55"/>
        <v>0.56447393005377722</v>
      </c>
      <c r="J87" s="21">
        <f t="shared" si="55"/>
        <v>0.51315811823070645</v>
      </c>
      <c r="K87" s="21">
        <f t="shared" si="55"/>
        <v>0.46650738020973315</v>
      </c>
      <c r="L87" s="21">
        <f t="shared" si="55"/>
        <v>0.42409761837248466</v>
      </c>
      <c r="M87" s="21">
        <f t="shared" si="55"/>
        <v>0.38554328942953148</v>
      </c>
      <c r="N87" s="21">
        <f t="shared" si="55"/>
        <v>0.3504938994813922</v>
      </c>
      <c r="O87" s="21">
        <f t="shared" si="55"/>
        <v>0.31863081771035656</v>
      </c>
      <c r="P87" s="21">
        <f t="shared" si="55"/>
        <v>0.28966437973668779</v>
      </c>
      <c r="Q87" s="21">
        <f t="shared" si="55"/>
        <v>0.26333125430607973</v>
      </c>
      <c r="R87" s="21">
        <f t="shared" si="55"/>
        <v>0.23939204936916339</v>
      </c>
      <c r="S87" s="21">
        <f t="shared" si="54"/>
        <v>0.21762913579014853</v>
      </c>
      <c r="T87" s="21">
        <f t="shared" si="54"/>
        <v>0.19784466890013502</v>
      </c>
      <c r="U87" s="21">
        <f t="shared" si="54"/>
        <v>0.17985878990921364</v>
      </c>
      <c r="V87" s="21">
        <f t="shared" si="54"/>
        <v>0.16350799082655781</v>
      </c>
      <c r="W87" s="21">
        <f t="shared" si="54"/>
        <v>0.14864362802414349</v>
      </c>
      <c r="X87" s="21">
        <f t="shared" si="54"/>
        <v>0.13513057093103953</v>
      </c>
      <c r="Y87" s="21">
        <f t="shared" si="54"/>
        <v>0.12284597357367227</v>
      </c>
      <c r="Z87" s="21">
        <f t="shared" si="54"/>
        <v>0.11167815779424752</v>
      </c>
      <c r="AA87" s="21">
        <f t="shared" si="54"/>
        <v>0.10152559799477048</v>
      </c>
      <c r="AB87" s="21">
        <f t="shared" si="54"/>
        <v>9.2295998177064048E-2</v>
      </c>
      <c r="AC87" s="21">
        <f t="shared" si="54"/>
        <v>8.3905452888240042E-2</v>
      </c>
      <c r="AD87" s="21">
        <f t="shared" si="54"/>
        <v>7.6277684443854576E-2</v>
      </c>
      <c r="AE87" s="21">
        <f t="shared" si="54"/>
        <v>6.9343349494413245E-2</v>
      </c>
      <c r="AF87" s="21">
        <f t="shared" si="54"/>
        <v>6.3039408631284766E-2</v>
      </c>
      <c r="AG87" s="21">
        <f t="shared" si="54"/>
        <v>5.7308553301167964E-2</v>
      </c>
      <c r="AH87" s="21">
        <f t="shared" si="54"/>
        <v>5.2098684819243603E-2</v>
      </c>
      <c r="AI87" s="21">
        <f t="shared" si="57"/>
        <v>4.7362440744766907E-2</v>
      </c>
      <c r="AJ87" s="21">
        <f t="shared" si="57"/>
        <v>4.3056764313424457E-2</v>
      </c>
      <c r="AK87" s="21">
        <f t="shared" si="57"/>
        <v>3.9142513012204054E-2</v>
      </c>
      <c r="AL87" s="21">
        <f t="shared" si="57"/>
        <v>3.5584102738367311E-2</v>
      </c>
      <c r="AM87" s="21">
        <f t="shared" si="57"/>
        <v>3.2349184307606652E-2</v>
      </c>
      <c r="AN87" s="21">
        <f t="shared" si="57"/>
        <v>2.94083493705515E-2</v>
      </c>
      <c r="AO87" s="21">
        <f t="shared" si="57"/>
        <v>2.6734863064137721E-2</v>
      </c>
      <c r="AP87" s="21">
        <f t="shared" si="57"/>
        <v>2.4304420967397926E-2</v>
      </c>
      <c r="AQ87" s="21">
        <f t="shared" si="57"/>
        <v>2.2094928152179935E-2</v>
      </c>
      <c r="AR87" s="21">
        <f t="shared" si="57"/>
        <v>2.0086298320163575E-2</v>
      </c>
      <c r="AS87" s="21">
        <f t="shared" si="57"/>
        <v>1.8260271200148705E-2</v>
      </c>
      <c r="AT87" s="21">
        <f t="shared" si="57"/>
        <v>1.6600246545589729E-2</v>
      </c>
      <c r="AU87" s="21">
        <f t="shared" si="57"/>
        <v>1.5091133223263388E-2</v>
      </c>
      <c r="AV87" s="21">
        <f t="shared" si="57"/>
        <v>1.3719212021148534E-2</v>
      </c>
      <c r="AW87" s="21">
        <f t="shared" si="57"/>
        <v>1.2472010928316847E-2</v>
      </c>
      <c r="AX87" s="21">
        <f t="shared" si="57"/>
        <v>1.1338191753015316E-2</v>
      </c>
      <c r="AY87" s="21">
        <f t="shared" si="56"/>
        <v>1.0307447048195742E-2</v>
      </c>
      <c r="AZ87" s="21">
        <f t="shared" si="56"/>
        <v>9.3704064074506734E-3</v>
      </c>
      <c r="BA87" s="21">
        <f t="shared" si="56"/>
        <v>8.5185512795006111E-3</v>
      </c>
      <c r="BB87" s="21">
        <f t="shared" si="56"/>
        <v>7.744137526818737E-3</v>
      </c>
      <c r="BC87" s="21">
        <f t="shared" si="56"/>
        <v>7.0401250243806697E-3</v>
      </c>
      <c r="BD87" s="21">
        <f t="shared" si="56"/>
        <v>6.4001136585278805E-3</v>
      </c>
      <c r="BE87" s="21">
        <f t="shared" si="56"/>
        <v>5.8182851441162548E-3</v>
      </c>
      <c r="BF87" s="21">
        <f t="shared" si="56"/>
        <v>5.2893501310147762E-3</v>
      </c>
      <c r="BG87" s="21">
        <f t="shared" si="56"/>
        <v>4.808500119104343E-3</v>
      </c>
      <c r="BH87" s="21">
        <f t="shared" si="56"/>
        <v>4.3713637446403109E-3</v>
      </c>
      <c r="BI87" s="21">
        <f t="shared" si="56"/>
        <v>3.9739670405821012E-3</v>
      </c>
      <c r="BJ87" s="21">
        <f t="shared" si="56"/>
        <v>3.6126973096200906E-3</v>
      </c>
      <c r="BK87" s="21">
        <f t="shared" si="56"/>
        <v>3.2842702814728101E-3</v>
      </c>
      <c r="BL87" s="21">
        <f t="shared" si="56"/>
        <v>2.9857002558843723E-3</v>
      </c>
      <c r="BM87" s="21">
        <f t="shared" si="56"/>
        <v>2.7142729598948834E-3</v>
      </c>
      <c r="BN87" s="21">
        <f t="shared" si="49"/>
        <v>2.4675208726317125E-3</v>
      </c>
      <c r="BO87" s="21">
        <f t="shared" si="60"/>
        <v>2.2432007933015567E-3</v>
      </c>
      <c r="BP87" s="21">
        <f t="shared" si="60"/>
        <v>2.0392734484559606E-3</v>
      </c>
      <c r="BQ87" s="21">
        <f t="shared" si="60"/>
        <v>1.8538849531417822E-3</v>
      </c>
      <c r="BR87" s="21">
        <f t="shared" si="60"/>
        <v>1.6853499574016198E-3</v>
      </c>
      <c r="BS87" s="21">
        <f t="shared" si="60"/>
        <v>1.5321363249105634E-3</v>
      </c>
      <c r="BT87" s="21">
        <f t="shared" si="60"/>
        <v>1.3928512044641486E-3</v>
      </c>
      <c r="BU87" s="21">
        <f t="shared" si="60"/>
        <v>1.2662283676946804E-3</v>
      </c>
      <c r="BV87" s="21">
        <f t="shared" si="60"/>
        <v>1.1511166979042548E-3</v>
      </c>
      <c r="BW87" s="21">
        <f t="shared" si="60"/>
        <v>1.0464697253675043E-3</v>
      </c>
      <c r="BX87" s="21">
        <f t="shared" si="60"/>
        <v>9.513361139704584E-4</v>
      </c>
      <c r="BY87" s="21">
        <f t="shared" si="60"/>
        <v>8.648510127004167E-4</v>
      </c>
      <c r="BZ87" s="21">
        <f t="shared" si="60"/>
        <v>7.8622819336401516E-4</v>
      </c>
      <c r="CA87" s="21">
        <f t="shared" si="60"/>
        <v>7.1475290305819553E-4</v>
      </c>
      <c r="CB87" s="21">
        <f t="shared" si="60"/>
        <v>6.4977536641654132E-4</v>
      </c>
      <c r="CC87" s="21">
        <f t="shared" si="60"/>
        <v>5.9070487856049199E-4</v>
      </c>
      <c r="CD87" s="21">
        <f t="shared" si="60"/>
        <v>5.3700443505499279E-4</v>
      </c>
      <c r="CE87" s="21">
        <f t="shared" si="61"/>
        <v>4.8818585004999342E-4</v>
      </c>
      <c r="CF87" s="21">
        <f t="shared" si="61"/>
        <v>4.4380531822726677E-4</v>
      </c>
      <c r="CG87" s="21">
        <f t="shared" si="61"/>
        <v>4.0345938020660611E-4</v>
      </c>
      <c r="CH87" s="21">
        <f t="shared" si="64"/>
        <v>3.6678125473327814E-4</v>
      </c>
      <c r="CI87" s="21">
        <f t="shared" si="64"/>
        <v>3.3343750430298019E-4</v>
      </c>
      <c r="CJ87" s="21">
        <f t="shared" si="64"/>
        <v>3.0312500391180015E-4</v>
      </c>
      <c r="CK87" s="21">
        <f t="shared" si="64"/>
        <v>2.7556818537436372E-4</v>
      </c>
      <c r="CL87" s="21">
        <f t="shared" si="62"/>
        <v>2.5051653215851246E-4</v>
      </c>
      <c r="CM87" s="21">
        <f t="shared" si="62"/>
        <v>2.2774230196228408E-4</v>
      </c>
      <c r="CN87" s="21">
        <f t="shared" si="62"/>
        <v>2.0703845632934911E-4</v>
      </c>
      <c r="CO87" s="21">
        <f t="shared" si="62"/>
        <v>1.8821677848122645E-4</v>
      </c>
      <c r="CP87" s="21">
        <f t="shared" si="62"/>
        <v>1.711061622556604E-4</v>
      </c>
      <c r="CQ87" s="21">
        <f t="shared" si="62"/>
        <v>1.5555105659605491E-4</v>
      </c>
      <c r="CR87" s="21">
        <f t="shared" si="62"/>
        <v>1.4141005145095899E-4</v>
      </c>
      <c r="CS87" s="21">
        <f t="shared" si="62"/>
        <v>1.2855459222814453E-4</v>
      </c>
      <c r="CT87" s="21">
        <f t="shared" si="62"/>
        <v>1.1686781111649502E-4</v>
      </c>
      <c r="CU87" s="21">
        <f t="shared" si="62"/>
        <v>1.062434646513591E-4</v>
      </c>
      <c r="CV87" s="21">
        <f t="shared" si="62"/>
        <v>9.6584967864871916E-5</v>
      </c>
      <c r="CW87" s="21">
        <f t="shared" si="62"/>
        <v>8.7804516240792642E-5</v>
      </c>
      <c r="CX87" s="21">
        <f t="shared" si="62"/>
        <v>7.982228749162966E-5</v>
      </c>
      <c r="CY87" s="21">
        <f t="shared" si="62"/>
        <v>7.2565715901481509E-5</v>
      </c>
      <c r="CZ87" s="21">
        <f t="shared" si="62"/>
        <v>6.5968832637710464E-5</v>
      </c>
      <c r="DA87" s="21">
        <f t="shared" si="62"/>
        <v>5.997166603428223E-5</v>
      </c>
      <c r="DB87" s="21">
        <f t="shared" si="63"/>
        <v>5.4519696394802018E-5</v>
      </c>
      <c r="DC87" s="21">
        <f t="shared" si="63"/>
        <v>4.9563360358910924E-5</v>
      </c>
      <c r="DD87" s="21">
        <f t="shared" si="63"/>
        <v>4.5057600326282662E-5</v>
      </c>
    </row>
    <row r="88" spans="2:108">
      <c r="B88" s="22">
        <f t="shared" si="53"/>
        <v>97</v>
      </c>
      <c r="C88" s="21">
        <f t="shared" si="43"/>
        <v>1</v>
      </c>
      <c r="D88" s="21">
        <f t="shared" si="55"/>
        <v>0.90909090909090906</v>
      </c>
      <c r="E88" s="21">
        <f t="shared" si="55"/>
        <v>0.82644628099173545</v>
      </c>
      <c r="F88" s="21">
        <f t="shared" si="55"/>
        <v>0.75131480090157754</v>
      </c>
      <c r="G88" s="21">
        <f t="shared" si="55"/>
        <v>0.68301345536507052</v>
      </c>
      <c r="H88" s="21">
        <f t="shared" si="55"/>
        <v>0.62092132305915493</v>
      </c>
      <c r="I88" s="21">
        <f t="shared" si="55"/>
        <v>0.56447393005377722</v>
      </c>
      <c r="J88" s="21">
        <f t="shared" si="55"/>
        <v>0.51315811823070645</v>
      </c>
      <c r="K88" s="21">
        <f t="shared" si="55"/>
        <v>0.46650738020973315</v>
      </c>
      <c r="L88" s="21">
        <f t="shared" si="55"/>
        <v>0.42409761837248466</v>
      </c>
      <c r="M88" s="21">
        <f t="shared" si="55"/>
        <v>0.38554328942953148</v>
      </c>
      <c r="N88" s="21">
        <f t="shared" si="55"/>
        <v>0.3504938994813922</v>
      </c>
      <c r="O88" s="21">
        <f t="shared" si="55"/>
        <v>0.31863081771035656</v>
      </c>
      <c r="P88" s="21">
        <f t="shared" si="55"/>
        <v>0.28966437973668779</v>
      </c>
      <c r="Q88" s="21">
        <f t="shared" si="55"/>
        <v>0.26333125430607973</v>
      </c>
      <c r="R88" s="21">
        <f t="shared" si="55"/>
        <v>0.23939204936916339</v>
      </c>
      <c r="S88" s="21">
        <f t="shared" si="54"/>
        <v>0.21762913579014853</v>
      </c>
      <c r="T88" s="21">
        <f t="shared" si="54"/>
        <v>0.19784466890013502</v>
      </c>
      <c r="U88" s="21">
        <f t="shared" si="54"/>
        <v>0.17985878990921364</v>
      </c>
      <c r="V88" s="21">
        <f t="shared" si="54"/>
        <v>0.16350799082655781</v>
      </c>
      <c r="W88" s="21">
        <f t="shared" si="54"/>
        <v>0.14864362802414349</v>
      </c>
      <c r="X88" s="21">
        <f t="shared" si="54"/>
        <v>0.13513057093103953</v>
      </c>
      <c r="Y88" s="21">
        <f t="shared" si="54"/>
        <v>0.12284597357367227</v>
      </c>
      <c r="Z88" s="21">
        <f t="shared" si="54"/>
        <v>0.11167815779424752</v>
      </c>
      <c r="AA88" s="21">
        <f t="shared" si="54"/>
        <v>0.10152559799477048</v>
      </c>
      <c r="AB88" s="21">
        <f t="shared" si="54"/>
        <v>9.2295998177064048E-2</v>
      </c>
      <c r="AC88" s="21">
        <f t="shared" si="54"/>
        <v>8.3905452888240042E-2</v>
      </c>
      <c r="AD88" s="21">
        <f t="shared" si="54"/>
        <v>7.6277684443854576E-2</v>
      </c>
      <c r="AE88" s="21">
        <f t="shared" si="54"/>
        <v>6.9343349494413245E-2</v>
      </c>
      <c r="AF88" s="21">
        <f t="shared" si="54"/>
        <v>6.3039408631284766E-2</v>
      </c>
      <c r="AG88" s="21">
        <f t="shared" si="54"/>
        <v>5.7308553301167964E-2</v>
      </c>
      <c r="AH88" s="21">
        <f t="shared" si="54"/>
        <v>5.2098684819243603E-2</v>
      </c>
      <c r="AI88" s="21">
        <f t="shared" si="57"/>
        <v>4.7362440744766907E-2</v>
      </c>
      <c r="AJ88" s="21">
        <f t="shared" si="57"/>
        <v>4.3056764313424457E-2</v>
      </c>
      <c r="AK88" s="21">
        <f t="shared" si="57"/>
        <v>3.9142513012204054E-2</v>
      </c>
      <c r="AL88" s="21">
        <f t="shared" si="57"/>
        <v>3.5584102738367311E-2</v>
      </c>
      <c r="AM88" s="21">
        <f t="shared" si="57"/>
        <v>3.2349184307606652E-2</v>
      </c>
      <c r="AN88" s="21">
        <f t="shared" si="57"/>
        <v>2.94083493705515E-2</v>
      </c>
      <c r="AO88" s="21">
        <f t="shared" si="57"/>
        <v>2.6734863064137721E-2</v>
      </c>
      <c r="AP88" s="21">
        <f t="shared" si="57"/>
        <v>2.4304420967397926E-2</v>
      </c>
      <c r="AQ88" s="21">
        <f t="shared" si="57"/>
        <v>2.2094928152179935E-2</v>
      </c>
      <c r="AR88" s="21">
        <f t="shared" si="57"/>
        <v>2.0086298320163575E-2</v>
      </c>
      <c r="AS88" s="21">
        <f t="shared" si="57"/>
        <v>1.8260271200148705E-2</v>
      </c>
      <c r="AT88" s="21">
        <f t="shared" si="57"/>
        <v>1.6600246545589729E-2</v>
      </c>
      <c r="AU88" s="21">
        <f t="shared" si="57"/>
        <v>1.5091133223263388E-2</v>
      </c>
      <c r="AV88" s="21">
        <f t="shared" si="57"/>
        <v>1.3719212021148534E-2</v>
      </c>
      <c r="AW88" s="21">
        <f t="shared" si="57"/>
        <v>1.2472010928316847E-2</v>
      </c>
      <c r="AX88" s="21">
        <f t="shared" si="57"/>
        <v>1.1338191753015316E-2</v>
      </c>
      <c r="AY88" s="21">
        <f t="shared" si="56"/>
        <v>1.0307447048195742E-2</v>
      </c>
      <c r="AZ88" s="21">
        <f t="shared" si="56"/>
        <v>9.3704064074506734E-3</v>
      </c>
      <c r="BA88" s="21">
        <f t="shared" si="56"/>
        <v>8.5185512795006111E-3</v>
      </c>
      <c r="BB88" s="21">
        <f t="shared" si="56"/>
        <v>7.744137526818737E-3</v>
      </c>
      <c r="BC88" s="21">
        <f t="shared" si="56"/>
        <v>7.0401250243806697E-3</v>
      </c>
      <c r="BD88" s="21">
        <f t="shared" si="56"/>
        <v>6.4001136585278805E-3</v>
      </c>
      <c r="BE88" s="21">
        <f t="shared" si="56"/>
        <v>5.8182851441162548E-3</v>
      </c>
      <c r="BF88" s="21">
        <f t="shared" si="56"/>
        <v>5.2893501310147762E-3</v>
      </c>
      <c r="BG88" s="21">
        <f t="shared" si="56"/>
        <v>4.808500119104343E-3</v>
      </c>
      <c r="BH88" s="21">
        <f t="shared" si="56"/>
        <v>4.3713637446403109E-3</v>
      </c>
      <c r="BI88" s="21">
        <f t="shared" si="56"/>
        <v>3.9739670405821012E-3</v>
      </c>
      <c r="BJ88" s="21">
        <f t="shared" si="56"/>
        <v>3.6126973096200906E-3</v>
      </c>
      <c r="BK88" s="21">
        <f t="shared" si="56"/>
        <v>3.2842702814728101E-3</v>
      </c>
      <c r="BL88" s="21">
        <f t="shared" si="56"/>
        <v>2.9857002558843723E-3</v>
      </c>
      <c r="BM88" s="21">
        <f t="shared" si="56"/>
        <v>2.7142729598948834E-3</v>
      </c>
      <c r="BN88" s="21">
        <f t="shared" si="49"/>
        <v>2.4675208726317125E-3</v>
      </c>
      <c r="BO88" s="21">
        <f t="shared" si="60"/>
        <v>2.2432007933015567E-3</v>
      </c>
      <c r="BP88" s="21">
        <f t="shared" si="60"/>
        <v>2.0392734484559606E-3</v>
      </c>
      <c r="BQ88" s="21">
        <f t="shared" si="60"/>
        <v>1.8538849531417822E-3</v>
      </c>
      <c r="BR88" s="21">
        <f t="shared" si="60"/>
        <v>1.6853499574016198E-3</v>
      </c>
      <c r="BS88" s="21">
        <f t="shared" si="60"/>
        <v>1.5321363249105634E-3</v>
      </c>
      <c r="BT88" s="21">
        <f t="shared" si="60"/>
        <v>1.3928512044641486E-3</v>
      </c>
      <c r="BU88" s="21">
        <f t="shared" si="60"/>
        <v>1.2662283676946804E-3</v>
      </c>
      <c r="BV88" s="21">
        <f t="shared" si="60"/>
        <v>1.1511166979042548E-3</v>
      </c>
      <c r="BW88" s="21">
        <f t="shared" si="60"/>
        <v>1.0464697253675043E-3</v>
      </c>
      <c r="BX88" s="21">
        <f t="shared" si="60"/>
        <v>9.513361139704584E-4</v>
      </c>
      <c r="BY88" s="21">
        <f t="shared" si="60"/>
        <v>8.648510127004167E-4</v>
      </c>
      <c r="BZ88" s="21">
        <f t="shared" si="60"/>
        <v>7.8622819336401516E-4</v>
      </c>
      <c r="CA88" s="21">
        <f t="shared" si="60"/>
        <v>7.1475290305819553E-4</v>
      </c>
      <c r="CB88" s="21">
        <f t="shared" si="60"/>
        <v>6.4977536641654132E-4</v>
      </c>
      <c r="CC88" s="21">
        <f t="shared" si="60"/>
        <v>5.9070487856049199E-4</v>
      </c>
      <c r="CD88" s="21">
        <f t="shared" si="60"/>
        <v>5.3700443505499279E-4</v>
      </c>
      <c r="CE88" s="21">
        <f t="shared" si="61"/>
        <v>4.8818585004999342E-4</v>
      </c>
      <c r="CF88" s="21">
        <f t="shared" si="61"/>
        <v>4.4380531822726677E-4</v>
      </c>
      <c r="CG88" s="21">
        <f t="shared" si="61"/>
        <v>4.0345938020660611E-4</v>
      </c>
      <c r="CH88" s="21">
        <f t="shared" si="64"/>
        <v>3.6678125473327814E-4</v>
      </c>
      <c r="CI88" s="21">
        <f t="shared" si="64"/>
        <v>3.3343750430298019E-4</v>
      </c>
      <c r="CJ88" s="21">
        <f t="shared" si="64"/>
        <v>3.0312500391180015E-4</v>
      </c>
      <c r="CK88" s="21">
        <f t="shared" si="64"/>
        <v>2.7556818537436372E-4</v>
      </c>
      <c r="CL88" s="21">
        <f t="shared" si="62"/>
        <v>2.5051653215851246E-4</v>
      </c>
      <c r="CM88" s="21">
        <f t="shared" si="62"/>
        <v>2.2774230196228408E-4</v>
      </c>
      <c r="CN88" s="21">
        <f t="shared" si="62"/>
        <v>2.0703845632934911E-4</v>
      </c>
      <c r="CO88" s="21">
        <f t="shared" si="62"/>
        <v>1.8821677848122645E-4</v>
      </c>
      <c r="CP88" s="21">
        <f t="shared" si="62"/>
        <v>1.711061622556604E-4</v>
      </c>
      <c r="CQ88" s="21">
        <f t="shared" si="62"/>
        <v>1.5555105659605491E-4</v>
      </c>
      <c r="CR88" s="21">
        <f t="shared" si="62"/>
        <v>1.4141005145095899E-4</v>
      </c>
      <c r="CS88" s="21">
        <f t="shared" si="62"/>
        <v>1.2855459222814453E-4</v>
      </c>
      <c r="CT88" s="21">
        <f t="shared" si="62"/>
        <v>1.1686781111649502E-4</v>
      </c>
      <c r="CU88" s="21">
        <f t="shared" si="62"/>
        <v>1.062434646513591E-4</v>
      </c>
      <c r="CV88" s="21">
        <f t="shared" si="62"/>
        <v>9.6584967864871916E-5</v>
      </c>
      <c r="CW88" s="21">
        <f t="shared" si="62"/>
        <v>8.7804516240792642E-5</v>
      </c>
      <c r="CX88" s="21">
        <f t="shared" si="62"/>
        <v>7.982228749162966E-5</v>
      </c>
      <c r="CY88" s="21">
        <f t="shared" si="62"/>
        <v>7.2565715901481509E-5</v>
      </c>
      <c r="CZ88" s="21">
        <f t="shared" si="62"/>
        <v>6.5968832637710464E-5</v>
      </c>
      <c r="DA88" s="21">
        <f t="shared" si="62"/>
        <v>5.997166603428223E-5</v>
      </c>
      <c r="DB88" s="21">
        <f t="shared" si="63"/>
        <v>5.4519696394802018E-5</v>
      </c>
      <c r="DC88" s="21">
        <f t="shared" si="63"/>
        <v>4.9563360358910924E-5</v>
      </c>
      <c r="DD88" s="21">
        <f t="shared" si="63"/>
        <v>4.5057600326282662E-5</v>
      </c>
    </row>
    <row r="89" spans="2:108">
      <c r="B89" s="22">
        <f t="shared" si="53"/>
        <v>98</v>
      </c>
      <c r="C89" s="21">
        <f t="shared" si="43"/>
        <v>1</v>
      </c>
      <c r="D89" s="21">
        <f t="shared" si="55"/>
        <v>0.90909090909090906</v>
      </c>
      <c r="E89" s="21">
        <f t="shared" si="55"/>
        <v>0.82644628099173545</v>
      </c>
      <c r="F89" s="21">
        <f t="shared" si="55"/>
        <v>0.75131480090157754</v>
      </c>
      <c r="G89" s="21">
        <f t="shared" si="55"/>
        <v>0.68301345536507052</v>
      </c>
      <c r="H89" s="21">
        <f t="shared" si="55"/>
        <v>0.62092132305915493</v>
      </c>
      <c r="I89" s="21">
        <f t="shared" si="55"/>
        <v>0.56447393005377722</v>
      </c>
      <c r="J89" s="21">
        <f t="shared" si="55"/>
        <v>0.51315811823070645</v>
      </c>
      <c r="K89" s="21">
        <f t="shared" si="55"/>
        <v>0.46650738020973315</v>
      </c>
      <c r="L89" s="21">
        <f t="shared" si="55"/>
        <v>0.42409761837248466</v>
      </c>
      <c r="M89" s="21">
        <f t="shared" si="55"/>
        <v>0.38554328942953148</v>
      </c>
      <c r="N89" s="21">
        <f t="shared" si="55"/>
        <v>0.3504938994813922</v>
      </c>
      <c r="O89" s="21">
        <f t="shared" si="55"/>
        <v>0.31863081771035656</v>
      </c>
      <c r="P89" s="21">
        <f t="shared" si="55"/>
        <v>0.28966437973668779</v>
      </c>
      <c r="Q89" s="21">
        <f t="shared" si="55"/>
        <v>0.26333125430607973</v>
      </c>
      <c r="R89" s="21">
        <f t="shared" si="55"/>
        <v>0.23939204936916339</v>
      </c>
      <c r="S89" s="21">
        <f>(1+$B$2)^(-S$3)</f>
        <v>0.21762913579014853</v>
      </c>
      <c r="T89" s="21">
        <f>(1+$B$2)^(-T$3)</f>
        <v>0.19784466890013502</v>
      </c>
      <c r="U89" s="21">
        <f>(1+$B$2)^(-U$3)</f>
        <v>0.17985878990921364</v>
      </c>
      <c r="V89" s="21">
        <f>(1+$B$2)^(-V$3)</f>
        <v>0.16350799082655781</v>
      </c>
      <c r="W89" s="21">
        <f>(1+$B$2)^(-W$3)</f>
        <v>0.14864362802414349</v>
      </c>
      <c r="X89" s="21">
        <f t="shared" si="54"/>
        <v>0.13513057093103953</v>
      </c>
      <c r="Y89" s="21">
        <f t="shared" si="54"/>
        <v>0.12284597357367227</v>
      </c>
      <c r="Z89" s="21">
        <f t="shared" si="54"/>
        <v>0.11167815779424752</v>
      </c>
      <c r="AA89" s="21">
        <f t="shared" si="54"/>
        <v>0.10152559799477048</v>
      </c>
      <c r="AB89" s="21">
        <f t="shared" si="54"/>
        <v>9.2295998177064048E-2</v>
      </c>
      <c r="AC89" s="21">
        <f t="shared" si="54"/>
        <v>8.3905452888240042E-2</v>
      </c>
      <c r="AD89" s="21">
        <f t="shared" si="54"/>
        <v>7.6277684443854576E-2</v>
      </c>
      <c r="AE89" s="21">
        <f t="shared" si="54"/>
        <v>6.9343349494413245E-2</v>
      </c>
      <c r="AF89" s="21">
        <f t="shared" si="54"/>
        <v>6.3039408631284766E-2</v>
      </c>
      <c r="AG89" s="21">
        <f t="shared" si="54"/>
        <v>5.7308553301167964E-2</v>
      </c>
      <c r="AH89" s="21">
        <f t="shared" si="54"/>
        <v>5.2098684819243603E-2</v>
      </c>
      <c r="AI89" s="21">
        <f t="shared" si="57"/>
        <v>4.7362440744766907E-2</v>
      </c>
      <c r="AJ89" s="21">
        <f t="shared" si="57"/>
        <v>4.3056764313424457E-2</v>
      </c>
      <c r="AK89" s="21">
        <f t="shared" si="57"/>
        <v>3.9142513012204054E-2</v>
      </c>
      <c r="AL89" s="21">
        <f t="shared" si="57"/>
        <v>3.5584102738367311E-2</v>
      </c>
      <c r="AM89" s="21">
        <f t="shared" si="57"/>
        <v>3.2349184307606652E-2</v>
      </c>
      <c r="AN89" s="21">
        <f t="shared" si="57"/>
        <v>2.94083493705515E-2</v>
      </c>
      <c r="AO89" s="21">
        <f t="shared" si="57"/>
        <v>2.6734863064137721E-2</v>
      </c>
      <c r="AP89" s="21">
        <f t="shared" si="57"/>
        <v>2.4304420967397926E-2</v>
      </c>
      <c r="AQ89" s="21">
        <f t="shared" si="57"/>
        <v>2.2094928152179935E-2</v>
      </c>
      <c r="AR89" s="21">
        <f t="shared" si="57"/>
        <v>2.0086298320163575E-2</v>
      </c>
      <c r="AS89" s="21">
        <f t="shared" si="57"/>
        <v>1.8260271200148705E-2</v>
      </c>
      <c r="AT89" s="21">
        <f t="shared" si="57"/>
        <v>1.6600246545589729E-2</v>
      </c>
      <c r="AU89" s="21">
        <f t="shared" si="57"/>
        <v>1.5091133223263388E-2</v>
      </c>
      <c r="AV89" s="21">
        <f t="shared" si="57"/>
        <v>1.3719212021148534E-2</v>
      </c>
      <c r="AW89" s="21">
        <f t="shared" si="57"/>
        <v>1.2472010928316847E-2</v>
      </c>
      <c r="AX89" s="21">
        <f t="shared" si="57"/>
        <v>1.1338191753015316E-2</v>
      </c>
      <c r="AY89" s="21">
        <f t="shared" si="56"/>
        <v>1.0307447048195742E-2</v>
      </c>
      <c r="AZ89" s="21">
        <f t="shared" si="56"/>
        <v>9.3704064074506734E-3</v>
      </c>
      <c r="BA89" s="21">
        <f t="shared" si="56"/>
        <v>8.5185512795006111E-3</v>
      </c>
      <c r="BB89" s="21">
        <f t="shared" si="56"/>
        <v>7.744137526818737E-3</v>
      </c>
      <c r="BC89" s="21">
        <f t="shared" si="56"/>
        <v>7.0401250243806697E-3</v>
      </c>
      <c r="BD89" s="21">
        <f t="shared" si="56"/>
        <v>6.4001136585278805E-3</v>
      </c>
      <c r="BE89" s="21">
        <f t="shared" si="56"/>
        <v>5.8182851441162548E-3</v>
      </c>
      <c r="BF89" s="21">
        <f t="shared" si="56"/>
        <v>5.2893501310147762E-3</v>
      </c>
      <c r="BG89" s="21">
        <f t="shared" si="56"/>
        <v>4.808500119104343E-3</v>
      </c>
      <c r="BH89" s="21">
        <f t="shared" si="56"/>
        <v>4.3713637446403109E-3</v>
      </c>
      <c r="BI89" s="21">
        <f t="shared" si="56"/>
        <v>3.9739670405821012E-3</v>
      </c>
      <c r="BJ89" s="21">
        <f t="shared" si="56"/>
        <v>3.6126973096200906E-3</v>
      </c>
      <c r="BK89" s="21">
        <f t="shared" si="56"/>
        <v>3.2842702814728101E-3</v>
      </c>
      <c r="BL89" s="21">
        <f t="shared" si="56"/>
        <v>2.9857002558843723E-3</v>
      </c>
      <c r="BM89" s="21">
        <f t="shared" si="56"/>
        <v>2.7142729598948834E-3</v>
      </c>
      <c r="BN89" s="21">
        <f t="shared" si="49"/>
        <v>2.4675208726317125E-3</v>
      </c>
      <c r="BO89" s="21">
        <f t="shared" si="60"/>
        <v>2.2432007933015567E-3</v>
      </c>
      <c r="BP89" s="21">
        <f t="shared" si="60"/>
        <v>2.0392734484559606E-3</v>
      </c>
      <c r="BQ89" s="21">
        <f t="shared" si="60"/>
        <v>1.8538849531417822E-3</v>
      </c>
      <c r="BR89" s="21">
        <f t="shared" si="60"/>
        <v>1.6853499574016198E-3</v>
      </c>
      <c r="BS89" s="21">
        <f t="shared" si="60"/>
        <v>1.5321363249105634E-3</v>
      </c>
      <c r="BT89" s="21">
        <f t="shared" si="60"/>
        <v>1.3928512044641486E-3</v>
      </c>
      <c r="BU89" s="21">
        <f t="shared" si="60"/>
        <v>1.2662283676946804E-3</v>
      </c>
      <c r="BV89" s="21">
        <f t="shared" si="60"/>
        <v>1.1511166979042548E-3</v>
      </c>
      <c r="BW89" s="21">
        <f t="shared" si="60"/>
        <v>1.0464697253675043E-3</v>
      </c>
      <c r="BX89" s="21">
        <f t="shared" si="60"/>
        <v>9.513361139704584E-4</v>
      </c>
      <c r="BY89" s="21">
        <f t="shared" si="60"/>
        <v>8.648510127004167E-4</v>
      </c>
      <c r="BZ89" s="21">
        <f t="shared" si="60"/>
        <v>7.8622819336401516E-4</v>
      </c>
      <c r="CA89" s="21">
        <f t="shared" si="60"/>
        <v>7.1475290305819553E-4</v>
      </c>
      <c r="CB89" s="21">
        <f t="shared" si="60"/>
        <v>6.4977536641654132E-4</v>
      </c>
      <c r="CC89" s="21">
        <f t="shared" si="60"/>
        <v>5.9070487856049199E-4</v>
      </c>
      <c r="CD89" s="21">
        <f t="shared" si="60"/>
        <v>5.3700443505499279E-4</v>
      </c>
      <c r="CE89" s="21">
        <f t="shared" si="61"/>
        <v>4.8818585004999342E-4</v>
      </c>
      <c r="CF89" s="21">
        <f t="shared" si="61"/>
        <v>4.4380531822726677E-4</v>
      </c>
      <c r="CG89" s="21">
        <f t="shared" si="61"/>
        <v>4.0345938020660611E-4</v>
      </c>
      <c r="CH89" s="21">
        <f t="shared" si="64"/>
        <v>3.6678125473327814E-4</v>
      </c>
      <c r="CI89" s="21">
        <f t="shared" si="64"/>
        <v>3.3343750430298019E-4</v>
      </c>
      <c r="CJ89" s="21">
        <f t="shared" si="64"/>
        <v>3.0312500391180015E-4</v>
      </c>
      <c r="CK89" s="21">
        <f t="shared" si="64"/>
        <v>2.7556818537436372E-4</v>
      </c>
      <c r="CL89" s="21">
        <f t="shared" si="62"/>
        <v>2.5051653215851246E-4</v>
      </c>
      <c r="CM89" s="21">
        <f t="shared" si="62"/>
        <v>2.2774230196228408E-4</v>
      </c>
      <c r="CN89" s="21">
        <f t="shared" si="62"/>
        <v>2.0703845632934911E-4</v>
      </c>
      <c r="CO89" s="21">
        <f t="shared" si="62"/>
        <v>1.8821677848122645E-4</v>
      </c>
      <c r="CP89" s="21">
        <f t="shared" si="62"/>
        <v>1.711061622556604E-4</v>
      </c>
      <c r="CQ89" s="21">
        <f t="shared" si="62"/>
        <v>1.5555105659605491E-4</v>
      </c>
      <c r="CR89" s="21">
        <f t="shared" si="62"/>
        <v>1.4141005145095899E-4</v>
      </c>
      <c r="CS89" s="21">
        <f t="shared" si="62"/>
        <v>1.2855459222814453E-4</v>
      </c>
      <c r="CT89" s="21">
        <f t="shared" si="62"/>
        <v>1.1686781111649502E-4</v>
      </c>
      <c r="CU89" s="21">
        <f t="shared" si="62"/>
        <v>1.062434646513591E-4</v>
      </c>
      <c r="CV89" s="21">
        <f t="shared" si="62"/>
        <v>9.6584967864871916E-5</v>
      </c>
      <c r="CW89" s="21">
        <f t="shared" si="62"/>
        <v>8.7804516240792642E-5</v>
      </c>
      <c r="CX89" s="21">
        <f t="shared" si="62"/>
        <v>7.982228749162966E-5</v>
      </c>
      <c r="CY89" s="21">
        <f t="shared" si="62"/>
        <v>7.2565715901481509E-5</v>
      </c>
      <c r="CZ89" s="21">
        <f t="shared" si="62"/>
        <v>6.5968832637710464E-5</v>
      </c>
      <c r="DA89" s="21">
        <f t="shared" si="62"/>
        <v>5.997166603428223E-5</v>
      </c>
      <c r="DB89" s="21">
        <f t="shared" si="63"/>
        <v>5.4519696394802018E-5</v>
      </c>
      <c r="DC89" s="21">
        <f t="shared" si="63"/>
        <v>4.9563360358910924E-5</v>
      </c>
      <c r="DD89" s="21">
        <f t="shared" si="63"/>
        <v>4.5057600326282662E-5</v>
      </c>
    </row>
    <row r="90" spans="2:108">
      <c r="B90" s="22">
        <f t="shared" si="53"/>
        <v>99</v>
      </c>
      <c r="C90" s="21">
        <f t="shared" si="43"/>
        <v>1</v>
      </c>
      <c r="D90" s="21">
        <f t="shared" ref="D90:S105" si="65">(1+$B$2)^(-D$3)</f>
        <v>0.90909090909090906</v>
      </c>
      <c r="E90" s="21">
        <f t="shared" si="65"/>
        <v>0.82644628099173545</v>
      </c>
      <c r="F90" s="21">
        <f t="shared" si="65"/>
        <v>0.75131480090157754</v>
      </c>
      <c r="G90" s="21">
        <f t="shared" si="65"/>
        <v>0.68301345536507052</v>
      </c>
      <c r="H90" s="21">
        <f t="shared" si="65"/>
        <v>0.62092132305915493</v>
      </c>
      <c r="I90" s="21">
        <f t="shared" si="65"/>
        <v>0.56447393005377722</v>
      </c>
      <c r="J90" s="21">
        <f t="shared" si="65"/>
        <v>0.51315811823070645</v>
      </c>
      <c r="K90" s="21">
        <f t="shared" si="65"/>
        <v>0.46650738020973315</v>
      </c>
      <c r="L90" s="21">
        <f t="shared" si="65"/>
        <v>0.42409761837248466</v>
      </c>
      <c r="M90" s="21">
        <f t="shared" si="65"/>
        <v>0.38554328942953148</v>
      </c>
      <c r="N90" s="21">
        <f t="shared" si="65"/>
        <v>0.3504938994813922</v>
      </c>
      <c r="O90" s="21">
        <f t="shared" si="65"/>
        <v>0.31863081771035656</v>
      </c>
      <c r="P90" s="21">
        <f t="shared" si="65"/>
        <v>0.28966437973668779</v>
      </c>
      <c r="Q90" s="21">
        <f t="shared" si="65"/>
        <v>0.26333125430607973</v>
      </c>
      <c r="R90" s="21">
        <f t="shared" si="65"/>
        <v>0.23939204936916339</v>
      </c>
      <c r="S90" s="21">
        <f t="shared" si="65"/>
        <v>0.21762913579014853</v>
      </c>
      <c r="T90" s="21">
        <f t="shared" ref="T90:W104" si="66">(1+$B$2)^(-T$3)</f>
        <v>0.19784466890013502</v>
      </c>
      <c r="U90" s="21">
        <f t="shared" si="66"/>
        <v>0.17985878990921364</v>
      </c>
      <c r="V90" s="21">
        <f t="shared" si="66"/>
        <v>0.16350799082655781</v>
      </c>
      <c r="W90" s="21">
        <f t="shared" si="66"/>
        <v>0.14864362802414349</v>
      </c>
      <c r="X90" s="21">
        <f t="shared" si="54"/>
        <v>0.13513057093103953</v>
      </c>
      <c r="Y90" s="21">
        <f t="shared" si="54"/>
        <v>0.12284597357367227</v>
      </c>
      <c r="Z90" s="21">
        <f t="shared" si="54"/>
        <v>0.11167815779424752</v>
      </c>
      <c r="AA90" s="21">
        <f t="shared" si="54"/>
        <v>0.10152559799477048</v>
      </c>
      <c r="AB90" s="21">
        <f t="shared" ref="AB90:AQ90" si="67">(1+$B$2)^(-AB$3)</f>
        <v>9.2295998177064048E-2</v>
      </c>
      <c r="AC90" s="21">
        <f t="shared" si="67"/>
        <v>8.3905452888240042E-2</v>
      </c>
      <c r="AD90" s="21">
        <f t="shared" si="67"/>
        <v>7.6277684443854576E-2</v>
      </c>
      <c r="AE90" s="21">
        <f t="shared" si="67"/>
        <v>6.9343349494413245E-2</v>
      </c>
      <c r="AF90" s="21">
        <f t="shared" si="67"/>
        <v>6.3039408631284766E-2</v>
      </c>
      <c r="AG90" s="21">
        <f t="shared" si="67"/>
        <v>5.7308553301167964E-2</v>
      </c>
      <c r="AH90" s="21">
        <f t="shared" si="67"/>
        <v>5.2098684819243603E-2</v>
      </c>
      <c r="AI90" s="21">
        <f t="shared" si="67"/>
        <v>4.7362440744766907E-2</v>
      </c>
      <c r="AJ90" s="21">
        <f t="shared" si="67"/>
        <v>4.3056764313424457E-2</v>
      </c>
      <c r="AK90" s="21">
        <f t="shared" si="67"/>
        <v>3.9142513012204054E-2</v>
      </c>
      <c r="AL90" s="21">
        <f t="shared" si="67"/>
        <v>3.5584102738367311E-2</v>
      </c>
      <c r="AM90" s="21">
        <f t="shared" si="67"/>
        <v>3.2349184307606652E-2</v>
      </c>
      <c r="AN90" s="21">
        <f t="shared" si="67"/>
        <v>2.94083493705515E-2</v>
      </c>
      <c r="AO90" s="21">
        <f t="shared" si="67"/>
        <v>2.6734863064137721E-2</v>
      </c>
      <c r="AP90" s="21">
        <f t="shared" si="67"/>
        <v>2.4304420967397926E-2</v>
      </c>
      <c r="AQ90" s="21">
        <f t="shared" si="67"/>
        <v>2.2094928152179935E-2</v>
      </c>
      <c r="AR90" s="21">
        <f t="shared" si="57"/>
        <v>2.0086298320163575E-2</v>
      </c>
      <c r="AS90" s="21">
        <f t="shared" si="57"/>
        <v>1.8260271200148705E-2</v>
      </c>
      <c r="AT90" s="21">
        <f t="shared" si="57"/>
        <v>1.6600246545589729E-2</v>
      </c>
      <c r="AU90" s="21">
        <f t="shared" si="57"/>
        <v>1.5091133223263388E-2</v>
      </c>
      <c r="AV90" s="21">
        <f t="shared" si="57"/>
        <v>1.3719212021148534E-2</v>
      </c>
      <c r="AW90" s="21">
        <f t="shared" si="57"/>
        <v>1.2472010928316847E-2</v>
      </c>
      <c r="AX90" s="21">
        <f t="shared" si="57"/>
        <v>1.1338191753015316E-2</v>
      </c>
      <c r="AY90" s="21">
        <f t="shared" si="56"/>
        <v>1.0307447048195742E-2</v>
      </c>
      <c r="AZ90" s="21">
        <f t="shared" si="56"/>
        <v>9.3704064074506734E-3</v>
      </c>
      <c r="BA90" s="21">
        <f t="shared" si="56"/>
        <v>8.5185512795006111E-3</v>
      </c>
      <c r="BB90" s="21">
        <f t="shared" si="56"/>
        <v>7.744137526818737E-3</v>
      </c>
      <c r="BC90" s="21">
        <f t="shared" si="56"/>
        <v>7.0401250243806697E-3</v>
      </c>
      <c r="BD90" s="21">
        <f t="shared" si="56"/>
        <v>6.4001136585278805E-3</v>
      </c>
      <c r="BE90" s="21">
        <f t="shared" si="56"/>
        <v>5.8182851441162548E-3</v>
      </c>
      <c r="BF90" s="21">
        <f t="shared" si="56"/>
        <v>5.2893501310147762E-3</v>
      </c>
      <c r="BG90" s="21">
        <f t="shared" si="56"/>
        <v>4.808500119104343E-3</v>
      </c>
      <c r="BH90" s="21">
        <f t="shared" si="56"/>
        <v>4.3713637446403109E-3</v>
      </c>
      <c r="BI90" s="21">
        <f t="shared" si="56"/>
        <v>3.9739670405821012E-3</v>
      </c>
      <c r="BJ90" s="21">
        <f t="shared" si="56"/>
        <v>3.6126973096200906E-3</v>
      </c>
      <c r="BK90" s="21">
        <f t="shared" si="56"/>
        <v>3.2842702814728101E-3</v>
      </c>
      <c r="BL90" s="21">
        <f t="shared" si="56"/>
        <v>2.9857002558843723E-3</v>
      </c>
      <c r="BM90" s="21">
        <f t="shared" si="56"/>
        <v>2.7142729598948834E-3</v>
      </c>
      <c r="BN90" s="21">
        <f t="shared" si="49"/>
        <v>2.4675208726317125E-3</v>
      </c>
      <c r="BO90" s="21">
        <f t="shared" si="60"/>
        <v>2.2432007933015567E-3</v>
      </c>
      <c r="BP90" s="21">
        <f t="shared" si="60"/>
        <v>2.0392734484559606E-3</v>
      </c>
      <c r="BQ90" s="21">
        <f t="shared" si="60"/>
        <v>1.8538849531417822E-3</v>
      </c>
      <c r="BR90" s="21">
        <f t="shared" si="60"/>
        <v>1.6853499574016198E-3</v>
      </c>
      <c r="BS90" s="21">
        <f t="shared" si="60"/>
        <v>1.5321363249105634E-3</v>
      </c>
      <c r="BT90" s="21">
        <f t="shared" si="60"/>
        <v>1.3928512044641486E-3</v>
      </c>
      <c r="BU90" s="21">
        <f t="shared" si="60"/>
        <v>1.2662283676946804E-3</v>
      </c>
      <c r="BV90" s="21">
        <f t="shared" si="60"/>
        <v>1.1511166979042548E-3</v>
      </c>
      <c r="BW90" s="21">
        <f t="shared" si="60"/>
        <v>1.0464697253675043E-3</v>
      </c>
      <c r="BX90" s="21">
        <f t="shared" si="60"/>
        <v>9.513361139704584E-4</v>
      </c>
      <c r="BY90" s="21">
        <f t="shared" si="60"/>
        <v>8.648510127004167E-4</v>
      </c>
      <c r="BZ90" s="21">
        <f t="shared" si="60"/>
        <v>7.8622819336401516E-4</v>
      </c>
      <c r="CA90" s="21">
        <f t="shared" si="60"/>
        <v>7.1475290305819553E-4</v>
      </c>
      <c r="CB90" s="21">
        <f t="shared" si="60"/>
        <v>6.4977536641654132E-4</v>
      </c>
      <c r="CC90" s="21">
        <f t="shared" si="60"/>
        <v>5.9070487856049199E-4</v>
      </c>
      <c r="CD90" s="21">
        <f t="shared" si="60"/>
        <v>5.3700443505499279E-4</v>
      </c>
      <c r="CE90" s="21">
        <f t="shared" si="61"/>
        <v>4.8818585004999342E-4</v>
      </c>
      <c r="CF90" s="21">
        <f t="shared" si="61"/>
        <v>4.4380531822726677E-4</v>
      </c>
      <c r="CG90" s="21">
        <f t="shared" si="61"/>
        <v>4.0345938020660611E-4</v>
      </c>
      <c r="CH90" s="21">
        <f t="shared" si="64"/>
        <v>3.6678125473327814E-4</v>
      </c>
      <c r="CI90" s="21">
        <f t="shared" si="64"/>
        <v>3.3343750430298019E-4</v>
      </c>
      <c r="CJ90" s="21">
        <f t="shared" si="64"/>
        <v>3.0312500391180015E-4</v>
      </c>
      <c r="CK90" s="21">
        <f t="shared" si="64"/>
        <v>2.7556818537436372E-4</v>
      </c>
      <c r="CL90" s="21">
        <f t="shared" si="62"/>
        <v>2.5051653215851246E-4</v>
      </c>
      <c r="CM90" s="21">
        <f t="shared" si="62"/>
        <v>2.2774230196228408E-4</v>
      </c>
      <c r="CN90" s="21">
        <f t="shared" si="62"/>
        <v>2.0703845632934911E-4</v>
      </c>
      <c r="CO90" s="21">
        <f t="shared" si="62"/>
        <v>1.8821677848122645E-4</v>
      </c>
      <c r="CP90" s="21">
        <f t="shared" si="62"/>
        <v>1.711061622556604E-4</v>
      </c>
      <c r="CQ90" s="21">
        <f t="shared" si="62"/>
        <v>1.5555105659605491E-4</v>
      </c>
      <c r="CR90" s="21">
        <f t="shared" si="62"/>
        <v>1.4141005145095899E-4</v>
      </c>
      <c r="CS90" s="21">
        <f t="shared" si="62"/>
        <v>1.2855459222814453E-4</v>
      </c>
      <c r="CT90" s="21">
        <f t="shared" si="62"/>
        <v>1.1686781111649502E-4</v>
      </c>
      <c r="CU90" s="21">
        <f t="shared" si="62"/>
        <v>1.062434646513591E-4</v>
      </c>
      <c r="CV90" s="21">
        <f t="shared" si="62"/>
        <v>9.6584967864871916E-5</v>
      </c>
      <c r="CW90" s="21">
        <f t="shared" si="62"/>
        <v>8.7804516240792642E-5</v>
      </c>
      <c r="CX90" s="21">
        <f t="shared" si="62"/>
        <v>7.982228749162966E-5</v>
      </c>
      <c r="CY90" s="21">
        <f t="shared" si="62"/>
        <v>7.2565715901481509E-5</v>
      </c>
      <c r="CZ90" s="21">
        <f t="shared" si="62"/>
        <v>6.5968832637710464E-5</v>
      </c>
      <c r="DA90" s="21">
        <f t="shared" si="62"/>
        <v>5.997166603428223E-5</v>
      </c>
      <c r="DB90" s="21">
        <f t="shared" si="63"/>
        <v>5.4519696394802018E-5</v>
      </c>
      <c r="DC90" s="21">
        <f t="shared" si="63"/>
        <v>4.9563360358910924E-5</v>
      </c>
      <c r="DD90" s="21">
        <f t="shared" si="63"/>
        <v>4.5057600326282662E-5</v>
      </c>
    </row>
    <row r="91" spans="2:108">
      <c r="B91" s="22">
        <f t="shared" si="53"/>
        <v>100</v>
      </c>
      <c r="C91" s="21">
        <f t="shared" ref="C91:C111" si="68">(1+$B$2)^(-C$3)</f>
        <v>1</v>
      </c>
      <c r="D91" s="21">
        <f t="shared" si="65"/>
        <v>0.90909090909090906</v>
      </c>
      <c r="E91" s="21">
        <f t="shared" si="65"/>
        <v>0.82644628099173545</v>
      </c>
      <c r="F91" s="21">
        <f t="shared" si="65"/>
        <v>0.75131480090157754</v>
      </c>
      <c r="G91" s="21">
        <f t="shared" si="65"/>
        <v>0.68301345536507052</v>
      </c>
      <c r="H91" s="21">
        <f t="shared" si="65"/>
        <v>0.62092132305915493</v>
      </c>
      <c r="I91" s="21">
        <f t="shared" si="65"/>
        <v>0.56447393005377722</v>
      </c>
      <c r="J91" s="21">
        <f t="shared" si="65"/>
        <v>0.51315811823070645</v>
      </c>
      <c r="K91" s="21">
        <f t="shared" si="65"/>
        <v>0.46650738020973315</v>
      </c>
      <c r="L91" s="21">
        <f t="shared" si="65"/>
        <v>0.42409761837248466</v>
      </c>
      <c r="M91" s="21">
        <f t="shared" si="65"/>
        <v>0.38554328942953148</v>
      </c>
      <c r="N91" s="21">
        <f t="shared" si="65"/>
        <v>0.3504938994813922</v>
      </c>
      <c r="O91" s="21">
        <f t="shared" si="65"/>
        <v>0.31863081771035656</v>
      </c>
      <c r="P91" s="21">
        <f t="shared" si="65"/>
        <v>0.28966437973668779</v>
      </c>
      <c r="Q91" s="21">
        <f t="shared" si="65"/>
        <v>0.26333125430607973</v>
      </c>
      <c r="R91" s="21">
        <f t="shared" si="65"/>
        <v>0.23939204936916339</v>
      </c>
      <c r="S91" s="21">
        <f t="shared" si="65"/>
        <v>0.21762913579014853</v>
      </c>
      <c r="T91" s="21">
        <f t="shared" si="66"/>
        <v>0.19784466890013502</v>
      </c>
      <c r="U91" s="21">
        <f t="shared" si="66"/>
        <v>0.17985878990921364</v>
      </c>
      <c r="V91" s="21">
        <f t="shared" si="66"/>
        <v>0.16350799082655781</v>
      </c>
      <c r="W91" s="21">
        <f t="shared" si="66"/>
        <v>0.14864362802414349</v>
      </c>
      <c r="X91" s="21">
        <f t="shared" ref="X91:AM111" si="69">(1+$B$2)^(-X$3)</f>
        <v>0.13513057093103953</v>
      </c>
      <c r="Y91" s="21">
        <f t="shared" si="69"/>
        <v>0.12284597357367227</v>
      </c>
      <c r="Z91" s="21">
        <f t="shared" si="69"/>
        <v>0.11167815779424752</v>
      </c>
      <c r="AA91" s="21">
        <f t="shared" si="69"/>
        <v>0.10152559799477048</v>
      </c>
      <c r="AB91" s="21">
        <f t="shared" si="69"/>
        <v>9.2295998177064048E-2</v>
      </c>
      <c r="AC91" s="21">
        <f t="shared" si="69"/>
        <v>8.3905452888240042E-2</v>
      </c>
      <c r="AD91" s="21">
        <f t="shared" si="69"/>
        <v>7.6277684443854576E-2</v>
      </c>
      <c r="AE91" s="21">
        <f t="shared" si="69"/>
        <v>6.9343349494413245E-2</v>
      </c>
      <c r="AF91" s="21">
        <f t="shared" si="69"/>
        <v>6.3039408631284766E-2</v>
      </c>
      <c r="AG91" s="21">
        <f t="shared" si="69"/>
        <v>5.7308553301167964E-2</v>
      </c>
      <c r="AH91" s="21">
        <f t="shared" si="69"/>
        <v>5.2098684819243603E-2</v>
      </c>
      <c r="AI91" s="21">
        <f t="shared" si="69"/>
        <v>4.7362440744766907E-2</v>
      </c>
      <c r="AJ91" s="21">
        <f t="shared" si="69"/>
        <v>4.3056764313424457E-2</v>
      </c>
      <c r="AK91" s="21">
        <f t="shared" si="69"/>
        <v>3.9142513012204054E-2</v>
      </c>
      <c r="AL91" s="21">
        <f t="shared" si="69"/>
        <v>3.5584102738367311E-2</v>
      </c>
      <c r="AM91" s="21">
        <f t="shared" si="69"/>
        <v>3.2349184307606652E-2</v>
      </c>
      <c r="AN91" s="21">
        <f t="shared" ref="AN91:AQ110" si="70">(1+$B$2)^(-AN$3)</f>
        <v>2.94083493705515E-2</v>
      </c>
      <c r="AO91" s="21">
        <f t="shared" si="70"/>
        <v>2.6734863064137721E-2</v>
      </c>
      <c r="AP91" s="21">
        <f t="shared" si="70"/>
        <v>2.4304420967397926E-2</v>
      </c>
      <c r="AQ91" s="21">
        <f t="shared" si="70"/>
        <v>2.2094928152179935E-2</v>
      </c>
      <c r="AR91" s="21">
        <f t="shared" si="57"/>
        <v>2.0086298320163575E-2</v>
      </c>
      <c r="AS91" s="21">
        <f t="shared" si="57"/>
        <v>1.8260271200148705E-2</v>
      </c>
      <c r="AT91" s="21">
        <f t="shared" si="57"/>
        <v>1.6600246545589729E-2</v>
      </c>
      <c r="AU91" s="21">
        <f t="shared" si="57"/>
        <v>1.5091133223263388E-2</v>
      </c>
      <c r="AV91" s="21">
        <f t="shared" si="57"/>
        <v>1.3719212021148534E-2</v>
      </c>
      <c r="AW91" s="21">
        <f t="shared" si="57"/>
        <v>1.2472010928316847E-2</v>
      </c>
      <c r="AX91" s="21">
        <f t="shared" si="57"/>
        <v>1.1338191753015316E-2</v>
      </c>
      <c r="AY91" s="21">
        <f t="shared" si="56"/>
        <v>1.0307447048195742E-2</v>
      </c>
      <c r="AZ91" s="21">
        <f t="shared" si="56"/>
        <v>9.3704064074506734E-3</v>
      </c>
      <c r="BA91" s="21">
        <f t="shared" si="56"/>
        <v>8.5185512795006111E-3</v>
      </c>
      <c r="BB91" s="21">
        <f t="shared" si="56"/>
        <v>7.744137526818737E-3</v>
      </c>
      <c r="BC91" s="21">
        <f t="shared" si="56"/>
        <v>7.0401250243806697E-3</v>
      </c>
      <c r="BD91" s="21">
        <f t="shared" si="56"/>
        <v>6.4001136585278805E-3</v>
      </c>
      <c r="BE91" s="21">
        <f t="shared" si="56"/>
        <v>5.8182851441162548E-3</v>
      </c>
      <c r="BF91" s="21">
        <f t="shared" si="56"/>
        <v>5.2893501310147762E-3</v>
      </c>
      <c r="BG91" s="21">
        <f t="shared" si="56"/>
        <v>4.808500119104343E-3</v>
      </c>
      <c r="BH91" s="21">
        <f t="shared" si="56"/>
        <v>4.3713637446403109E-3</v>
      </c>
      <c r="BI91" s="21">
        <f t="shared" si="56"/>
        <v>3.9739670405821012E-3</v>
      </c>
      <c r="BJ91" s="21">
        <f t="shared" si="56"/>
        <v>3.6126973096200906E-3</v>
      </c>
      <c r="BK91" s="21">
        <f t="shared" si="56"/>
        <v>3.2842702814728101E-3</v>
      </c>
      <c r="BL91" s="21">
        <f t="shared" si="56"/>
        <v>2.9857002558843723E-3</v>
      </c>
      <c r="BM91" s="21">
        <f t="shared" si="56"/>
        <v>2.7142729598948834E-3</v>
      </c>
      <c r="BN91" s="21">
        <f t="shared" si="49"/>
        <v>2.4675208726317125E-3</v>
      </c>
      <c r="BO91" s="21">
        <f t="shared" si="60"/>
        <v>2.2432007933015567E-3</v>
      </c>
      <c r="BP91" s="21">
        <f t="shared" si="60"/>
        <v>2.0392734484559606E-3</v>
      </c>
      <c r="BQ91" s="21">
        <f t="shared" si="60"/>
        <v>1.8538849531417822E-3</v>
      </c>
      <c r="BR91" s="21">
        <f t="shared" si="60"/>
        <v>1.6853499574016198E-3</v>
      </c>
      <c r="BS91" s="21">
        <f t="shared" si="60"/>
        <v>1.5321363249105634E-3</v>
      </c>
      <c r="BT91" s="21">
        <f t="shared" si="60"/>
        <v>1.3928512044641486E-3</v>
      </c>
      <c r="BU91" s="21">
        <f t="shared" si="60"/>
        <v>1.2662283676946804E-3</v>
      </c>
      <c r="BV91" s="21">
        <f t="shared" si="60"/>
        <v>1.1511166979042548E-3</v>
      </c>
      <c r="BW91" s="21">
        <f t="shared" si="60"/>
        <v>1.0464697253675043E-3</v>
      </c>
      <c r="BX91" s="21">
        <f t="shared" si="60"/>
        <v>9.513361139704584E-4</v>
      </c>
      <c r="BY91" s="21">
        <f t="shared" si="60"/>
        <v>8.648510127004167E-4</v>
      </c>
      <c r="BZ91" s="21">
        <f t="shared" si="60"/>
        <v>7.8622819336401516E-4</v>
      </c>
      <c r="CA91" s="21">
        <f t="shared" si="60"/>
        <v>7.1475290305819553E-4</v>
      </c>
      <c r="CB91" s="21">
        <f t="shared" si="60"/>
        <v>6.4977536641654132E-4</v>
      </c>
      <c r="CC91" s="21">
        <f t="shared" si="60"/>
        <v>5.9070487856049199E-4</v>
      </c>
      <c r="CD91" s="21">
        <f t="shared" si="60"/>
        <v>5.3700443505499279E-4</v>
      </c>
      <c r="CE91" s="21">
        <f t="shared" si="61"/>
        <v>4.8818585004999342E-4</v>
      </c>
      <c r="CF91" s="21">
        <f t="shared" si="61"/>
        <v>4.4380531822726677E-4</v>
      </c>
      <c r="CG91" s="21">
        <f t="shared" si="61"/>
        <v>4.0345938020660611E-4</v>
      </c>
      <c r="CH91" s="21">
        <f t="shared" si="64"/>
        <v>3.6678125473327814E-4</v>
      </c>
      <c r="CI91" s="21">
        <f t="shared" si="64"/>
        <v>3.3343750430298019E-4</v>
      </c>
      <c r="CJ91" s="21">
        <f t="shared" si="64"/>
        <v>3.0312500391180015E-4</v>
      </c>
      <c r="CK91" s="21">
        <f t="shared" si="64"/>
        <v>2.7556818537436372E-4</v>
      </c>
      <c r="CL91" s="21">
        <f t="shared" si="62"/>
        <v>2.5051653215851246E-4</v>
      </c>
      <c r="CM91" s="21">
        <f t="shared" si="62"/>
        <v>2.2774230196228408E-4</v>
      </c>
      <c r="CN91" s="21">
        <f t="shared" si="62"/>
        <v>2.0703845632934911E-4</v>
      </c>
      <c r="CO91" s="21">
        <f t="shared" si="62"/>
        <v>1.8821677848122645E-4</v>
      </c>
      <c r="CP91" s="21">
        <f t="shared" si="62"/>
        <v>1.711061622556604E-4</v>
      </c>
      <c r="CQ91" s="21">
        <f t="shared" si="62"/>
        <v>1.5555105659605491E-4</v>
      </c>
      <c r="CR91" s="21">
        <f t="shared" si="62"/>
        <v>1.4141005145095899E-4</v>
      </c>
      <c r="CS91" s="21">
        <f t="shared" si="62"/>
        <v>1.2855459222814453E-4</v>
      </c>
      <c r="CT91" s="21">
        <f t="shared" si="62"/>
        <v>1.1686781111649502E-4</v>
      </c>
      <c r="CU91" s="21">
        <f t="shared" si="62"/>
        <v>1.062434646513591E-4</v>
      </c>
      <c r="CV91" s="21">
        <f t="shared" si="62"/>
        <v>9.6584967864871916E-5</v>
      </c>
      <c r="CW91" s="21">
        <f t="shared" si="62"/>
        <v>8.7804516240792642E-5</v>
      </c>
      <c r="CX91" s="21">
        <f t="shared" si="62"/>
        <v>7.982228749162966E-5</v>
      </c>
      <c r="CY91" s="21">
        <f t="shared" si="62"/>
        <v>7.2565715901481509E-5</v>
      </c>
      <c r="CZ91" s="21">
        <f t="shared" si="62"/>
        <v>6.5968832637710464E-5</v>
      </c>
      <c r="DA91" s="21">
        <f t="shared" si="62"/>
        <v>5.997166603428223E-5</v>
      </c>
      <c r="DB91" s="21">
        <f t="shared" si="63"/>
        <v>5.4519696394802018E-5</v>
      </c>
      <c r="DC91" s="21">
        <f t="shared" si="63"/>
        <v>4.9563360358910924E-5</v>
      </c>
      <c r="DD91" s="21">
        <f t="shared" si="63"/>
        <v>4.5057600326282662E-5</v>
      </c>
    </row>
    <row r="92" spans="2:108">
      <c r="B92" s="22">
        <f t="shared" si="53"/>
        <v>101</v>
      </c>
      <c r="C92" s="21">
        <f t="shared" si="68"/>
        <v>1</v>
      </c>
      <c r="D92" s="21">
        <f t="shared" si="65"/>
        <v>0.90909090909090906</v>
      </c>
      <c r="E92" s="21">
        <f t="shared" si="65"/>
        <v>0.82644628099173545</v>
      </c>
      <c r="F92" s="21">
        <f t="shared" si="65"/>
        <v>0.75131480090157754</v>
      </c>
      <c r="G92" s="21">
        <f t="shared" si="65"/>
        <v>0.68301345536507052</v>
      </c>
      <c r="H92" s="21">
        <f t="shared" si="65"/>
        <v>0.62092132305915493</v>
      </c>
      <c r="I92" s="21">
        <f t="shared" si="65"/>
        <v>0.56447393005377722</v>
      </c>
      <c r="J92" s="21">
        <f t="shared" si="65"/>
        <v>0.51315811823070645</v>
      </c>
      <c r="K92" s="21">
        <f t="shared" si="65"/>
        <v>0.46650738020973315</v>
      </c>
      <c r="L92" s="21">
        <f t="shared" si="65"/>
        <v>0.42409761837248466</v>
      </c>
      <c r="M92" s="21">
        <f t="shared" si="65"/>
        <v>0.38554328942953148</v>
      </c>
      <c r="N92" s="21">
        <f t="shared" si="65"/>
        <v>0.3504938994813922</v>
      </c>
      <c r="O92" s="21">
        <f t="shared" si="65"/>
        <v>0.31863081771035656</v>
      </c>
      <c r="P92" s="21">
        <f t="shared" si="65"/>
        <v>0.28966437973668779</v>
      </c>
      <c r="Q92" s="21">
        <f t="shared" si="65"/>
        <v>0.26333125430607973</v>
      </c>
      <c r="R92" s="21">
        <f t="shared" si="65"/>
        <v>0.23939204936916339</v>
      </c>
      <c r="S92" s="21">
        <f t="shared" si="65"/>
        <v>0.21762913579014853</v>
      </c>
      <c r="T92" s="21">
        <f t="shared" si="66"/>
        <v>0.19784466890013502</v>
      </c>
      <c r="U92" s="21">
        <f t="shared" si="66"/>
        <v>0.17985878990921364</v>
      </c>
      <c r="V92" s="21">
        <f t="shared" si="66"/>
        <v>0.16350799082655781</v>
      </c>
      <c r="W92" s="21">
        <f t="shared" si="66"/>
        <v>0.14864362802414349</v>
      </c>
      <c r="X92" s="21">
        <f t="shared" si="69"/>
        <v>0.13513057093103953</v>
      </c>
      <c r="Y92" s="21">
        <f t="shared" si="69"/>
        <v>0.12284597357367227</v>
      </c>
      <c r="Z92" s="21">
        <f t="shared" si="69"/>
        <v>0.11167815779424752</v>
      </c>
      <c r="AA92" s="21">
        <f t="shared" si="69"/>
        <v>0.10152559799477048</v>
      </c>
      <c r="AB92" s="21">
        <f t="shared" si="69"/>
        <v>9.2295998177064048E-2</v>
      </c>
      <c r="AC92" s="21">
        <f t="shared" si="69"/>
        <v>8.3905452888240042E-2</v>
      </c>
      <c r="AD92" s="21">
        <f t="shared" si="69"/>
        <v>7.6277684443854576E-2</v>
      </c>
      <c r="AE92" s="21">
        <f t="shared" si="69"/>
        <v>6.9343349494413245E-2</v>
      </c>
      <c r="AF92" s="21">
        <f t="shared" si="69"/>
        <v>6.3039408631284766E-2</v>
      </c>
      <c r="AG92" s="21">
        <f t="shared" si="69"/>
        <v>5.7308553301167964E-2</v>
      </c>
      <c r="AH92" s="21">
        <f t="shared" si="69"/>
        <v>5.2098684819243603E-2</v>
      </c>
      <c r="AI92" s="21">
        <f t="shared" si="69"/>
        <v>4.7362440744766907E-2</v>
      </c>
      <c r="AJ92" s="21">
        <f t="shared" si="69"/>
        <v>4.3056764313424457E-2</v>
      </c>
      <c r="AK92" s="21">
        <f t="shared" si="69"/>
        <v>3.9142513012204054E-2</v>
      </c>
      <c r="AL92" s="21">
        <f t="shared" si="69"/>
        <v>3.5584102738367311E-2</v>
      </c>
      <c r="AM92" s="21">
        <f t="shared" si="69"/>
        <v>3.2349184307606652E-2</v>
      </c>
      <c r="AN92" s="21">
        <f t="shared" si="70"/>
        <v>2.94083493705515E-2</v>
      </c>
      <c r="AO92" s="21">
        <f t="shared" si="70"/>
        <v>2.6734863064137721E-2</v>
      </c>
      <c r="AP92" s="21">
        <f t="shared" si="70"/>
        <v>2.4304420967397926E-2</v>
      </c>
      <c r="AQ92" s="21">
        <f t="shared" si="70"/>
        <v>2.2094928152179935E-2</v>
      </c>
      <c r="AR92" s="21">
        <f t="shared" si="57"/>
        <v>2.0086298320163575E-2</v>
      </c>
      <c r="AS92" s="21">
        <f t="shared" si="57"/>
        <v>1.8260271200148705E-2</v>
      </c>
      <c r="AT92" s="21">
        <f t="shared" si="57"/>
        <v>1.6600246545589729E-2</v>
      </c>
      <c r="AU92" s="21">
        <f t="shared" si="57"/>
        <v>1.5091133223263388E-2</v>
      </c>
      <c r="AV92" s="21">
        <f t="shared" si="57"/>
        <v>1.3719212021148534E-2</v>
      </c>
      <c r="AW92" s="21">
        <f t="shared" si="57"/>
        <v>1.2472010928316847E-2</v>
      </c>
      <c r="AX92" s="21">
        <f t="shared" si="57"/>
        <v>1.1338191753015316E-2</v>
      </c>
      <c r="AY92" s="21">
        <f t="shared" si="56"/>
        <v>1.0307447048195742E-2</v>
      </c>
      <c r="AZ92" s="21">
        <f t="shared" si="56"/>
        <v>9.3704064074506734E-3</v>
      </c>
      <c r="BA92" s="21">
        <f t="shared" si="56"/>
        <v>8.5185512795006111E-3</v>
      </c>
      <c r="BB92" s="21">
        <f t="shared" si="56"/>
        <v>7.744137526818737E-3</v>
      </c>
      <c r="BC92" s="21">
        <f t="shared" si="56"/>
        <v>7.0401250243806697E-3</v>
      </c>
      <c r="BD92" s="21">
        <f t="shared" si="56"/>
        <v>6.4001136585278805E-3</v>
      </c>
      <c r="BE92" s="21">
        <f t="shared" si="56"/>
        <v>5.8182851441162548E-3</v>
      </c>
      <c r="BF92" s="21">
        <f t="shared" si="56"/>
        <v>5.2893501310147762E-3</v>
      </c>
      <c r="BG92" s="21">
        <f t="shared" si="56"/>
        <v>4.808500119104343E-3</v>
      </c>
      <c r="BH92" s="21">
        <f t="shared" si="56"/>
        <v>4.3713637446403109E-3</v>
      </c>
      <c r="BI92" s="21">
        <f t="shared" si="56"/>
        <v>3.9739670405821012E-3</v>
      </c>
      <c r="BJ92" s="21">
        <f t="shared" si="56"/>
        <v>3.6126973096200906E-3</v>
      </c>
      <c r="BK92" s="21">
        <f t="shared" si="56"/>
        <v>3.2842702814728101E-3</v>
      </c>
      <c r="BL92" s="21">
        <f t="shared" si="56"/>
        <v>2.9857002558843723E-3</v>
      </c>
      <c r="BM92" s="21">
        <f t="shared" ref="BM92:CB111" si="71">(1+$B$2)^(-BM$3)</f>
        <v>2.7142729598948834E-3</v>
      </c>
      <c r="BN92" s="21">
        <f t="shared" si="71"/>
        <v>2.4675208726317125E-3</v>
      </c>
      <c r="BO92" s="21">
        <f t="shared" si="71"/>
        <v>2.2432007933015567E-3</v>
      </c>
      <c r="BP92" s="21">
        <f t="shared" si="71"/>
        <v>2.0392734484559606E-3</v>
      </c>
      <c r="BQ92" s="21">
        <f t="shared" si="60"/>
        <v>1.8538849531417822E-3</v>
      </c>
      <c r="BR92" s="21">
        <f t="shared" si="60"/>
        <v>1.6853499574016198E-3</v>
      </c>
      <c r="BS92" s="21">
        <f t="shared" si="60"/>
        <v>1.5321363249105634E-3</v>
      </c>
      <c r="BT92" s="21">
        <f t="shared" si="60"/>
        <v>1.3928512044641486E-3</v>
      </c>
      <c r="BU92" s="21">
        <f t="shared" si="60"/>
        <v>1.2662283676946804E-3</v>
      </c>
      <c r="BV92" s="21">
        <f t="shared" si="60"/>
        <v>1.1511166979042548E-3</v>
      </c>
      <c r="BW92" s="21">
        <f t="shared" si="60"/>
        <v>1.0464697253675043E-3</v>
      </c>
      <c r="BX92" s="21">
        <f t="shared" si="60"/>
        <v>9.513361139704584E-4</v>
      </c>
      <c r="BY92" s="21">
        <f t="shared" si="60"/>
        <v>8.648510127004167E-4</v>
      </c>
      <c r="BZ92" s="21">
        <f t="shared" si="60"/>
        <v>7.8622819336401516E-4</v>
      </c>
      <c r="CA92" s="21">
        <f t="shared" si="60"/>
        <v>7.1475290305819553E-4</v>
      </c>
      <c r="CB92" s="21">
        <f t="shared" si="60"/>
        <v>6.4977536641654132E-4</v>
      </c>
      <c r="CC92" s="21">
        <f t="shared" si="60"/>
        <v>5.9070487856049199E-4</v>
      </c>
      <c r="CD92" s="21">
        <f t="shared" si="60"/>
        <v>5.3700443505499279E-4</v>
      </c>
      <c r="CE92" s="21">
        <f t="shared" si="61"/>
        <v>4.8818585004999342E-4</v>
      </c>
      <c r="CF92" s="21">
        <f t="shared" si="61"/>
        <v>4.4380531822726677E-4</v>
      </c>
      <c r="CG92" s="21">
        <f t="shared" si="61"/>
        <v>4.0345938020660611E-4</v>
      </c>
      <c r="CH92" s="21">
        <f t="shared" si="64"/>
        <v>3.6678125473327814E-4</v>
      </c>
      <c r="CI92" s="21">
        <f t="shared" si="64"/>
        <v>3.3343750430298019E-4</v>
      </c>
      <c r="CJ92" s="21">
        <f t="shared" si="64"/>
        <v>3.0312500391180015E-4</v>
      </c>
      <c r="CK92" s="21">
        <f t="shared" si="64"/>
        <v>2.7556818537436372E-4</v>
      </c>
      <c r="CL92" s="21">
        <f t="shared" si="62"/>
        <v>2.5051653215851246E-4</v>
      </c>
      <c r="CM92" s="21">
        <f t="shared" si="62"/>
        <v>2.2774230196228408E-4</v>
      </c>
      <c r="CN92" s="21">
        <f t="shared" si="62"/>
        <v>2.0703845632934911E-4</v>
      </c>
      <c r="CO92" s="21">
        <f t="shared" si="62"/>
        <v>1.8821677848122645E-4</v>
      </c>
      <c r="CP92" s="21">
        <f t="shared" si="62"/>
        <v>1.711061622556604E-4</v>
      </c>
      <c r="CQ92" s="21">
        <f t="shared" si="62"/>
        <v>1.5555105659605491E-4</v>
      </c>
      <c r="CR92" s="21">
        <f t="shared" si="62"/>
        <v>1.4141005145095899E-4</v>
      </c>
      <c r="CS92" s="21">
        <f t="shared" si="62"/>
        <v>1.2855459222814453E-4</v>
      </c>
      <c r="CT92" s="21">
        <f t="shared" si="62"/>
        <v>1.1686781111649502E-4</v>
      </c>
      <c r="CU92" s="21">
        <f t="shared" si="62"/>
        <v>1.062434646513591E-4</v>
      </c>
      <c r="CV92" s="21">
        <f t="shared" si="62"/>
        <v>9.6584967864871916E-5</v>
      </c>
      <c r="CW92" s="21">
        <f t="shared" si="62"/>
        <v>8.7804516240792642E-5</v>
      </c>
      <c r="CX92" s="21">
        <f t="shared" si="62"/>
        <v>7.982228749162966E-5</v>
      </c>
      <c r="CY92" s="21">
        <f t="shared" si="62"/>
        <v>7.2565715901481509E-5</v>
      </c>
      <c r="CZ92" s="21">
        <f t="shared" si="62"/>
        <v>6.5968832637710464E-5</v>
      </c>
      <c r="DA92" s="21">
        <f t="shared" si="62"/>
        <v>5.997166603428223E-5</v>
      </c>
      <c r="DB92" s="21">
        <f t="shared" si="63"/>
        <v>5.4519696394802018E-5</v>
      </c>
      <c r="DC92" s="21">
        <f t="shared" si="63"/>
        <v>4.9563360358910924E-5</v>
      </c>
      <c r="DD92" s="21">
        <f t="shared" si="63"/>
        <v>4.5057600326282662E-5</v>
      </c>
    </row>
    <row r="93" spans="2:108">
      <c r="B93" s="22">
        <f t="shared" si="53"/>
        <v>102</v>
      </c>
      <c r="C93" s="21">
        <f t="shared" si="68"/>
        <v>1</v>
      </c>
      <c r="D93" s="21">
        <f t="shared" si="65"/>
        <v>0.90909090909090906</v>
      </c>
      <c r="E93" s="21">
        <f t="shared" si="65"/>
        <v>0.82644628099173545</v>
      </c>
      <c r="F93" s="21">
        <f t="shared" si="65"/>
        <v>0.75131480090157754</v>
      </c>
      <c r="G93" s="21">
        <f t="shared" si="65"/>
        <v>0.68301345536507052</v>
      </c>
      <c r="H93" s="21">
        <f t="shared" si="65"/>
        <v>0.62092132305915493</v>
      </c>
      <c r="I93" s="21">
        <f t="shared" si="65"/>
        <v>0.56447393005377722</v>
      </c>
      <c r="J93" s="21">
        <f t="shared" si="65"/>
        <v>0.51315811823070645</v>
      </c>
      <c r="K93" s="21">
        <f t="shared" si="65"/>
        <v>0.46650738020973315</v>
      </c>
      <c r="L93" s="21">
        <f t="shared" si="65"/>
        <v>0.42409761837248466</v>
      </c>
      <c r="M93" s="21">
        <f t="shared" si="65"/>
        <v>0.38554328942953148</v>
      </c>
      <c r="N93" s="21">
        <f t="shared" si="65"/>
        <v>0.3504938994813922</v>
      </c>
      <c r="O93" s="21">
        <f t="shared" si="65"/>
        <v>0.31863081771035656</v>
      </c>
      <c r="P93" s="21">
        <f t="shared" si="65"/>
        <v>0.28966437973668779</v>
      </c>
      <c r="Q93" s="21">
        <f t="shared" si="65"/>
        <v>0.26333125430607973</v>
      </c>
      <c r="R93" s="21">
        <f t="shared" si="65"/>
        <v>0.23939204936916339</v>
      </c>
      <c r="S93" s="21">
        <f t="shared" si="65"/>
        <v>0.21762913579014853</v>
      </c>
      <c r="T93" s="21">
        <f t="shared" si="66"/>
        <v>0.19784466890013502</v>
      </c>
      <c r="U93" s="21">
        <f t="shared" si="66"/>
        <v>0.17985878990921364</v>
      </c>
      <c r="V93" s="21">
        <f t="shared" si="66"/>
        <v>0.16350799082655781</v>
      </c>
      <c r="W93" s="21">
        <f t="shared" si="66"/>
        <v>0.14864362802414349</v>
      </c>
      <c r="X93" s="21">
        <f t="shared" si="69"/>
        <v>0.13513057093103953</v>
      </c>
      <c r="Y93" s="21">
        <f t="shared" si="69"/>
        <v>0.12284597357367227</v>
      </c>
      <c r="Z93" s="21">
        <f t="shared" si="69"/>
        <v>0.11167815779424752</v>
      </c>
      <c r="AA93" s="21">
        <f t="shared" si="69"/>
        <v>0.10152559799477048</v>
      </c>
      <c r="AB93" s="21">
        <f t="shared" si="69"/>
        <v>9.2295998177064048E-2</v>
      </c>
      <c r="AC93" s="21">
        <f t="shared" si="69"/>
        <v>8.3905452888240042E-2</v>
      </c>
      <c r="AD93" s="21">
        <f t="shared" si="69"/>
        <v>7.6277684443854576E-2</v>
      </c>
      <c r="AE93" s="21">
        <f t="shared" si="69"/>
        <v>6.9343349494413245E-2</v>
      </c>
      <c r="AF93" s="21">
        <f t="shared" si="69"/>
        <v>6.3039408631284766E-2</v>
      </c>
      <c r="AG93" s="21">
        <f t="shared" si="69"/>
        <v>5.7308553301167964E-2</v>
      </c>
      <c r="AH93" s="21">
        <f t="shared" si="69"/>
        <v>5.2098684819243603E-2</v>
      </c>
      <c r="AI93" s="21">
        <f t="shared" si="69"/>
        <v>4.7362440744766907E-2</v>
      </c>
      <c r="AJ93" s="21">
        <f t="shared" si="69"/>
        <v>4.3056764313424457E-2</v>
      </c>
      <c r="AK93" s="21">
        <f t="shared" si="69"/>
        <v>3.9142513012204054E-2</v>
      </c>
      <c r="AL93" s="21">
        <f t="shared" si="69"/>
        <v>3.5584102738367311E-2</v>
      </c>
      <c r="AM93" s="21">
        <f t="shared" si="69"/>
        <v>3.2349184307606652E-2</v>
      </c>
      <c r="AN93" s="21">
        <f t="shared" si="70"/>
        <v>2.94083493705515E-2</v>
      </c>
      <c r="AO93" s="21">
        <f t="shared" si="70"/>
        <v>2.6734863064137721E-2</v>
      </c>
      <c r="AP93" s="21">
        <f t="shared" si="70"/>
        <v>2.4304420967397926E-2</v>
      </c>
      <c r="AQ93" s="21">
        <f t="shared" si="70"/>
        <v>2.2094928152179935E-2</v>
      </c>
      <c r="AR93" s="21">
        <f t="shared" si="57"/>
        <v>2.0086298320163575E-2</v>
      </c>
      <c r="AS93" s="21">
        <f t="shared" si="57"/>
        <v>1.8260271200148705E-2</v>
      </c>
      <c r="AT93" s="21">
        <f t="shared" si="57"/>
        <v>1.6600246545589729E-2</v>
      </c>
      <c r="AU93" s="21">
        <f t="shared" si="57"/>
        <v>1.5091133223263388E-2</v>
      </c>
      <c r="AV93" s="21">
        <f t="shared" si="57"/>
        <v>1.3719212021148534E-2</v>
      </c>
      <c r="AW93" s="21">
        <f t="shared" si="57"/>
        <v>1.2472010928316847E-2</v>
      </c>
      <c r="AX93" s="21">
        <f t="shared" si="57"/>
        <v>1.1338191753015316E-2</v>
      </c>
      <c r="AY93" s="21">
        <f t="shared" ref="AY93:BN96" si="72">(1+$B$2)^(-AY$3)</f>
        <v>1.0307447048195742E-2</v>
      </c>
      <c r="AZ93" s="21">
        <f t="shared" si="72"/>
        <v>9.3704064074506734E-3</v>
      </c>
      <c r="BA93" s="21">
        <f t="shared" si="72"/>
        <v>8.5185512795006111E-3</v>
      </c>
      <c r="BB93" s="21">
        <f t="shared" si="72"/>
        <v>7.744137526818737E-3</v>
      </c>
      <c r="BC93" s="21">
        <f t="shared" si="72"/>
        <v>7.0401250243806697E-3</v>
      </c>
      <c r="BD93" s="21">
        <f t="shared" si="72"/>
        <v>6.4001136585278805E-3</v>
      </c>
      <c r="BE93" s="21">
        <f t="shared" si="72"/>
        <v>5.8182851441162548E-3</v>
      </c>
      <c r="BF93" s="21">
        <f t="shared" si="72"/>
        <v>5.2893501310147762E-3</v>
      </c>
      <c r="BG93" s="21">
        <f t="shared" si="72"/>
        <v>4.808500119104343E-3</v>
      </c>
      <c r="BH93" s="21">
        <f t="shared" si="72"/>
        <v>4.3713637446403109E-3</v>
      </c>
      <c r="BI93" s="21">
        <f t="shared" si="72"/>
        <v>3.9739670405821012E-3</v>
      </c>
      <c r="BJ93" s="21">
        <f t="shared" si="72"/>
        <v>3.6126973096200906E-3</v>
      </c>
      <c r="BK93" s="21">
        <f t="shared" si="72"/>
        <v>3.2842702814728101E-3</v>
      </c>
      <c r="BL93" s="21">
        <f t="shared" si="72"/>
        <v>2.9857002558843723E-3</v>
      </c>
      <c r="BM93" s="21">
        <f t="shared" si="72"/>
        <v>2.7142729598948834E-3</v>
      </c>
      <c r="BN93" s="21">
        <f t="shared" si="72"/>
        <v>2.4675208726317125E-3</v>
      </c>
      <c r="BO93" s="21">
        <f t="shared" si="71"/>
        <v>2.2432007933015567E-3</v>
      </c>
      <c r="BP93" s="21">
        <f t="shared" si="71"/>
        <v>2.0392734484559606E-3</v>
      </c>
      <c r="BQ93" s="21">
        <f t="shared" si="60"/>
        <v>1.8538849531417822E-3</v>
      </c>
      <c r="BR93" s="21">
        <f t="shared" si="60"/>
        <v>1.6853499574016198E-3</v>
      </c>
      <c r="BS93" s="21">
        <f t="shared" si="60"/>
        <v>1.5321363249105634E-3</v>
      </c>
      <c r="BT93" s="21">
        <f t="shared" si="60"/>
        <v>1.3928512044641486E-3</v>
      </c>
      <c r="BU93" s="21">
        <f t="shared" si="60"/>
        <v>1.2662283676946804E-3</v>
      </c>
      <c r="BV93" s="21">
        <f t="shared" si="60"/>
        <v>1.1511166979042548E-3</v>
      </c>
      <c r="BW93" s="21">
        <f t="shared" si="60"/>
        <v>1.0464697253675043E-3</v>
      </c>
      <c r="BX93" s="21">
        <f t="shared" si="60"/>
        <v>9.513361139704584E-4</v>
      </c>
      <c r="BY93" s="21">
        <f t="shared" si="60"/>
        <v>8.648510127004167E-4</v>
      </c>
      <c r="BZ93" s="21">
        <f t="shared" si="60"/>
        <v>7.8622819336401516E-4</v>
      </c>
      <c r="CA93" s="21">
        <f t="shared" si="60"/>
        <v>7.1475290305819553E-4</v>
      </c>
      <c r="CB93" s="21">
        <f t="shared" si="60"/>
        <v>6.4977536641654132E-4</v>
      </c>
      <c r="CC93" s="21">
        <f t="shared" si="60"/>
        <v>5.9070487856049199E-4</v>
      </c>
      <c r="CD93" s="21">
        <f t="shared" si="60"/>
        <v>5.3700443505499279E-4</v>
      </c>
      <c r="CE93" s="21">
        <f t="shared" si="61"/>
        <v>4.8818585004999342E-4</v>
      </c>
      <c r="CF93" s="21">
        <f t="shared" si="61"/>
        <v>4.4380531822726677E-4</v>
      </c>
      <c r="CG93" s="21">
        <f t="shared" si="61"/>
        <v>4.0345938020660611E-4</v>
      </c>
      <c r="CH93" s="21">
        <f t="shared" si="64"/>
        <v>3.6678125473327814E-4</v>
      </c>
      <c r="CI93" s="21">
        <f t="shared" si="64"/>
        <v>3.3343750430298019E-4</v>
      </c>
      <c r="CJ93" s="21">
        <f t="shared" si="64"/>
        <v>3.0312500391180015E-4</v>
      </c>
      <c r="CK93" s="21">
        <f t="shared" si="64"/>
        <v>2.7556818537436372E-4</v>
      </c>
      <c r="CL93" s="21">
        <f t="shared" si="62"/>
        <v>2.5051653215851246E-4</v>
      </c>
      <c r="CM93" s="21">
        <f t="shared" si="62"/>
        <v>2.2774230196228408E-4</v>
      </c>
      <c r="CN93" s="21">
        <f t="shared" si="62"/>
        <v>2.0703845632934911E-4</v>
      </c>
      <c r="CO93" s="21">
        <f t="shared" si="62"/>
        <v>1.8821677848122645E-4</v>
      </c>
      <c r="CP93" s="21">
        <f t="shared" si="62"/>
        <v>1.711061622556604E-4</v>
      </c>
      <c r="CQ93" s="21">
        <f t="shared" si="62"/>
        <v>1.5555105659605491E-4</v>
      </c>
      <c r="CR93" s="21">
        <f t="shared" si="62"/>
        <v>1.4141005145095899E-4</v>
      </c>
      <c r="CS93" s="21">
        <f t="shared" si="62"/>
        <v>1.2855459222814453E-4</v>
      </c>
      <c r="CT93" s="21">
        <f t="shared" si="62"/>
        <v>1.1686781111649502E-4</v>
      </c>
      <c r="CU93" s="21">
        <f t="shared" si="62"/>
        <v>1.062434646513591E-4</v>
      </c>
      <c r="CV93" s="21">
        <f t="shared" si="62"/>
        <v>9.6584967864871916E-5</v>
      </c>
      <c r="CW93" s="21">
        <f t="shared" si="62"/>
        <v>8.7804516240792642E-5</v>
      </c>
      <c r="CX93" s="21">
        <f t="shared" si="62"/>
        <v>7.982228749162966E-5</v>
      </c>
      <c r="CY93" s="21">
        <f t="shared" si="62"/>
        <v>7.2565715901481509E-5</v>
      </c>
      <c r="CZ93" s="21">
        <f t="shared" si="62"/>
        <v>6.5968832637710464E-5</v>
      </c>
      <c r="DA93" s="21">
        <f t="shared" si="62"/>
        <v>5.997166603428223E-5</v>
      </c>
      <c r="DB93" s="21">
        <f t="shared" si="63"/>
        <v>5.4519696394802018E-5</v>
      </c>
      <c r="DC93" s="21">
        <f t="shared" si="63"/>
        <v>4.9563360358910924E-5</v>
      </c>
      <c r="DD93" s="21">
        <f t="shared" si="63"/>
        <v>4.5057600326282662E-5</v>
      </c>
    </row>
    <row r="94" spans="2:108">
      <c r="B94" s="22">
        <f t="shared" si="53"/>
        <v>103</v>
      </c>
      <c r="C94" s="21">
        <f t="shared" si="68"/>
        <v>1</v>
      </c>
      <c r="D94" s="21">
        <f t="shared" si="65"/>
        <v>0.90909090909090906</v>
      </c>
      <c r="E94" s="21">
        <f t="shared" si="65"/>
        <v>0.82644628099173545</v>
      </c>
      <c r="F94" s="21">
        <f t="shared" si="65"/>
        <v>0.75131480090157754</v>
      </c>
      <c r="G94" s="21">
        <f t="shared" si="65"/>
        <v>0.68301345536507052</v>
      </c>
      <c r="H94" s="21">
        <f t="shared" si="65"/>
        <v>0.62092132305915493</v>
      </c>
      <c r="I94" s="21">
        <f t="shared" si="65"/>
        <v>0.56447393005377722</v>
      </c>
      <c r="J94" s="21">
        <f t="shared" si="65"/>
        <v>0.51315811823070645</v>
      </c>
      <c r="K94" s="21">
        <f t="shared" si="65"/>
        <v>0.46650738020973315</v>
      </c>
      <c r="L94" s="21">
        <f t="shared" si="65"/>
        <v>0.42409761837248466</v>
      </c>
      <c r="M94" s="21">
        <f t="shared" si="65"/>
        <v>0.38554328942953148</v>
      </c>
      <c r="N94" s="21">
        <f t="shared" si="65"/>
        <v>0.3504938994813922</v>
      </c>
      <c r="O94" s="21">
        <f t="shared" si="65"/>
        <v>0.31863081771035656</v>
      </c>
      <c r="P94" s="21">
        <f t="shared" si="65"/>
        <v>0.28966437973668779</v>
      </c>
      <c r="Q94" s="21">
        <f t="shared" si="65"/>
        <v>0.26333125430607973</v>
      </c>
      <c r="R94" s="21">
        <f t="shared" si="65"/>
        <v>0.23939204936916339</v>
      </c>
      <c r="S94" s="21">
        <f t="shared" si="65"/>
        <v>0.21762913579014853</v>
      </c>
      <c r="T94" s="21">
        <f t="shared" si="66"/>
        <v>0.19784466890013502</v>
      </c>
      <c r="U94" s="21">
        <f t="shared" si="66"/>
        <v>0.17985878990921364</v>
      </c>
      <c r="V94" s="21">
        <f t="shared" si="66"/>
        <v>0.16350799082655781</v>
      </c>
      <c r="W94" s="21">
        <f t="shared" si="66"/>
        <v>0.14864362802414349</v>
      </c>
      <c r="X94" s="21">
        <f t="shared" si="69"/>
        <v>0.13513057093103953</v>
      </c>
      <c r="Y94" s="21">
        <f t="shared" si="69"/>
        <v>0.12284597357367227</v>
      </c>
      <c r="Z94" s="21">
        <f t="shared" si="69"/>
        <v>0.11167815779424752</v>
      </c>
      <c r="AA94" s="21">
        <f t="shared" si="69"/>
        <v>0.10152559799477048</v>
      </c>
      <c r="AB94" s="21">
        <f t="shared" si="69"/>
        <v>9.2295998177064048E-2</v>
      </c>
      <c r="AC94" s="21">
        <f t="shared" si="69"/>
        <v>8.3905452888240042E-2</v>
      </c>
      <c r="AD94" s="21">
        <f t="shared" si="69"/>
        <v>7.6277684443854576E-2</v>
      </c>
      <c r="AE94" s="21">
        <f t="shared" si="69"/>
        <v>6.9343349494413245E-2</v>
      </c>
      <c r="AF94" s="21">
        <f t="shared" si="69"/>
        <v>6.3039408631284766E-2</v>
      </c>
      <c r="AG94" s="21">
        <f t="shared" si="69"/>
        <v>5.7308553301167964E-2</v>
      </c>
      <c r="AH94" s="21">
        <f t="shared" si="69"/>
        <v>5.2098684819243603E-2</v>
      </c>
      <c r="AI94" s="21">
        <f t="shared" si="69"/>
        <v>4.7362440744766907E-2</v>
      </c>
      <c r="AJ94" s="21">
        <f t="shared" si="69"/>
        <v>4.3056764313424457E-2</v>
      </c>
      <c r="AK94" s="21">
        <f t="shared" si="69"/>
        <v>3.9142513012204054E-2</v>
      </c>
      <c r="AL94" s="21">
        <f t="shared" si="69"/>
        <v>3.5584102738367311E-2</v>
      </c>
      <c r="AM94" s="21">
        <f t="shared" si="69"/>
        <v>3.2349184307606652E-2</v>
      </c>
      <c r="AN94" s="21">
        <f t="shared" si="70"/>
        <v>2.94083493705515E-2</v>
      </c>
      <c r="AO94" s="21">
        <f t="shared" si="70"/>
        <v>2.6734863064137721E-2</v>
      </c>
      <c r="AP94" s="21">
        <f t="shared" si="70"/>
        <v>2.4304420967397926E-2</v>
      </c>
      <c r="AQ94" s="21">
        <f t="shared" si="70"/>
        <v>2.2094928152179935E-2</v>
      </c>
      <c r="AR94" s="21">
        <f t="shared" si="57"/>
        <v>2.0086298320163575E-2</v>
      </c>
      <c r="AS94" s="21">
        <f t="shared" si="57"/>
        <v>1.8260271200148705E-2</v>
      </c>
      <c r="AT94" s="21">
        <f t="shared" si="57"/>
        <v>1.6600246545589729E-2</v>
      </c>
      <c r="AU94" s="21">
        <f t="shared" si="57"/>
        <v>1.5091133223263388E-2</v>
      </c>
      <c r="AV94" s="21">
        <f t="shared" si="57"/>
        <v>1.3719212021148534E-2</v>
      </c>
      <c r="AW94" s="21">
        <f t="shared" si="57"/>
        <v>1.2472010928316847E-2</v>
      </c>
      <c r="AX94" s="21">
        <f t="shared" si="57"/>
        <v>1.1338191753015316E-2</v>
      </c>
      <c r="AY94" s="21">
        <f t="shared" si="72"/>
        <v>1.0307447048195742E-2</v>
      </c>
      <c r="AZ94" s="21">
        <f t="shared" si="72"/>
        <v>9.3704064074506734E-3</v>
      </c>
      <c r="BA94" s="21">
        <f t="shared" si="72"/>
        <v>8.5185512795006111E-3</v>
      </c>
      <c r="BB94" s="21">
        <f t="shared" si="72"/>
        <v>7.744137526818737E-3</v>
      </c>
      <c r="BC94" s="21">
        <f t="shared" si="72"/>
        <v>7.0401250243806697E-3</v>
      </c>
      <c r="BD94" s="21">
        <f t="shared" si="72"/>
        <v>6.4001136585278805E-3</v>
      </c>
      <c r="BE94" s="21">
        <f t="shared" si="72"/>
        <v>5.8182851441162548E-3</v>
      </c>
      <c r="BF94" s="21">
        <f t="shared" si="72"/>
        <v>5.2893501310147762E-3</v>
      </c>
      <c r="BG94" s="21">
        <f t="shared" si="72"/>
        <v>4.808500119104343E-3</v>
      </c>
      <c r="BH94" s="21">
        <f t="shared" si="72"/>
        <v>4.3713637446403109E-3</v>
      </c>
      <c r="BI94" s="21">
        <f t="shared" si="72"/>
        <v>3.9739670405821012E-3</v>
      </c>
      <c r="BJ94" s="21">
        <f t="shared" si="72"/>
        <v>3.6126973096200906E-3</v>
      </c>
      <c r="BK94" s="21">
        <f t="shared" si="72"/>
        <v>3.2842702814728101E-3</v>
      </c>
      <c r="BL94" s="21">
        <f t="shared" si="72"/>
        <v>2.9857002558843723E-3</v>
      </c>
      <c r="BM94" s="21">
        <f t="shared" si="72"/>
        <v>2.7142729598948834E-3</v>
      </c>
      <c r="BN94" s="21">
        <f t="shared" si="72"/>
        <v>2.4675208726317125E-3</v>
      </c>
      <c r="BO94" s="21">
        <f t="shared" si="71"/>
        <v>2.2432007933015567E-3</v>
      </c>
      <c r="BP94" s="21">
        <f t="shared" si="71"/>
        <v>2.0392734484559606E-3</v>
      </c>
      <c r="BQ94" s="21">
        <f t="shared" si="60"/>
        <v>1.8538849531417822E-3</v>
      </c>
      <c r="BR94" s="21">
        <f t="shared" si="60"/>
        <v>1.6853499574016198E-3</v>
      </c>
      <c r="BS94" s="21">
        <f t="shared" si="60"/>
        <v>1.5321363249105634E-3</v>
      </c>
      <c r="BT94" s="21">
        <f t="shared" si="60"/>
        <v>1.3928512044641486E-3</v>
      </c>
      <c r="BU94" s="21">
        <f t="shared" si="60"/>
        <v>1.2662283676946804E-3</v>
      </c>
      <c r="BV94" s="21">
        <f t="shared" si="60"/>
        <v>1.1511166979042548E-3</v>
      </c>
      <c r="BW94" s="21">
        <f t="shared" si="60"/>
        <v>1.0464697253675043E-3</v>
      </c>
      <c r="BX94" s="21">
        <f t="shared" si="60"/>
        <v>9.513361139704584E-4</v>
      </c>
      <c r="BY94" s="21">
        <f t="shared" si="60"/>
        <v>8.648510127004167E-4</v>
      </c>
      <c r="BZ94" s="21">
        <f t="shared" si="60"/>
        <v>7.8622819336401516E-4</v>
      </c>
      <c r="CA94" s="21">
        <f t="shared" si="60"/>
        <v>7.1475290305819553E-4</v>
      </c>
      <c r="CB94" s="21">
        <f t="shared" si="60"/>
        <v>6.4977536641654132E-4</v>
      </c>
      <c r="CC94" s="21">
        <f t="shared" si="60"/>
        <v>5.9070487856049199E-4</v>
      </c>
      <c r="CD94" s="21">
        <f t="shared" si="60"/>
        <v>5.3700443505499279E-4</v>
      </c>
      <c r="CE94" s="21">
        <f t="shared" si="61"/>
        <v>4.8818585004999342E-4</v>
      </c>
      <c r="CF94" s="21">
        <f t="shared" si="61"/>
        <v>4.4380531822726677E-4</v>
      </c>
      <c r="CG94" s="21">
        <f t="shared" si="61"/>
        <v>4.0345938020660611E-4</v>
      </c>
      <c r="CH94" s="21">
        <f t="shared" si="64"/>
        <v>3.6678125473327814E-4</v>
      </c>
      <c r="CI94" s="21">
        <f t="shared" si="64"/>
        <v>3.3343750430298019E-4</v>
      </c>
      <c r="CJ94" s="21">
        <f t="shared" si="64"/>
        <v>3.0312500391180015E-4</v>
      </c>
      <c r="CK94" s="21">
        <f t="shared" si="64"/>
        <v>2.7556818537436372E-4</v>
      </c>
      <c r="CL94" s="21">
        <f t="shared" si="62"/>
        <v>2.5051653215851246E-4</v>
      </c>
      <c r="CM94" s="21">
        <f t="shared" si="62"/>
        <v>2.2774230196228408E-4</v>
      </c>
      <c r="CN94" s="21">
        <f t="shared" si="62"/>
        <v>2.0703845632934911E-4</v>
      </c>
      <c r="CO94" s="21">
        <f t="shared" si="62"/>
        <v>1.8821677848122645E-4</v>
      </c>
      <c r="CP94" s="21">
        <f t="shared" si="62"/>
        <v>1.711061622556604E-4</v>
      </c>
      <c r="CQ94" s="21">
        <f t="shared" si="62"/>
        <v>1.5555105659605491E-4</v>
      </c>
      <c r="CR94" s="21">
        <f t="shared" si="62"/>
        <v>1.4141005145095899E-4</v>
      </c>
      <c r="CS94" s="21">
        <f t="shared" si="62"/>
        <v>1.2855459222814453E-4</v>
      </c>
      <c r="CT94" s="21">
        <f t="shared" si="62"/>
        <v>1.1686781111649502E-4</v>
      </c>
      <c r="CU94" s="21">
        <f t="shared" si="62"/>
        <v>1.062434646513591E-4</v>
      </c>
      <c r="CV94" s="21">
        <f t="shared" si="62"/>
        <v>9.6584967864871916E-5</v>
      </c>
      <c r="CW94" s="21">
        <f t="shared" si="62"/>
        <v>8.7804516240792642E-5</v>
      </c>
      <c r="CX94" s="21">
        <f t="shared" si="62"/>
        <v>7.982228749162966E-5</v>
      </c>
      <c r="CY94" s="21">
        <f t="shared" si="62"/>
        <v>7.2565715901481509E-5</v>
      </c>
      <c r="CZ94" s="21">
        <f t="shared" si="62"/>
        <v>6.5968832637710464E-5</v>
      </c>
      <c r="DA94" s="21">
        <f t="shared" si="62"/>
        <v>5.997166603428223E-5</v>
      </c>
      <c r="DB94" s="21">
        <f t="shared" si="63"/>
        <v>5.4519696394802018E-5</v>
      </c>
      <c r="DC94" s="21">
        <f t="shared" si="63"/>
        <v>4.9563360358910924E-5</v>
      </c>
      <c r="DD94" s="21">
        <f t="shared" si="63"/>
        <v>4.5057600326282662E-5</v>
      </c>
    </row>
    <row r="95" spans="2:108">
      <c r="B95" s="22">
        <f t="shared" si="53"/>
        <v>104</v>
      </c>
      <c r="C95" s="21">
        <f t="shared" si="68"/>
        <v>1</v>
      </c>
      <c r="D95" s="21">
        <f t="shared" si="65"/>
        <v>0.90909090909090906</v>
      </c>
      <c r="E95" s="21">
        <f t="shared" si="65"/>
        <v>0.82644628099173545</v>
      </c>
      <c r="F95" s="21">
        <f t="shared" si="65"/>
        <v>0.75131480090157754</v>
      </c>
      <c r="G95" s="21">
        <f t="shared" si="65"/>
        <v>0.68301345536507052</v>
      </c>
      <c r="H95" s="21">
        <f t="shared" si="65"/>
        <v>0.62092132305915493</v>
      </c>
      <c r="I95" s="21">
        <f t="shared" si="65"/>
        <v>0.56447393005377722</v>
      </c>
      <c r="J95" s="21">
        <f t="shared" si="65"/>
        <v>0.51315811823070645</v>
      </c>
      <c r="K95" s="21">
        <f t="shared" si="65"/>
        <v>0.46650738020973315</v>
      </c>
      <c r="L95" s="21">
        <f t="shared" si="65"/>
        <v>0.42409761837248466</v>
      </c>
      <c r="M95" s="21">
        <f t="shared" si="65"/>
        <v>0.38554328942953148</v>
      </c>
      <c r="N95" s="21">
        <f t="shared" si="65"/>
        <v>0.3504938994813922</v>
      </c>
      <c r="O95" s="21">
        <f t="shared" si="65"/>
        <v>0.31863081771035656</v>
      </c>
      <c r="P95" s="21">
        <f t="shared" si="65"/>
        <v>0.28966437973668779</v>
      </c>
      <c r="Q95" s="21">
        <f t="shared" si="65"/>
        <v>0.26333125430607973</v>
      </c>
      <c r="R95" s="21">
        <f t="shared" si="65"/>
        <v>0.23939204936916339</v>
      </c>
      <c r="S95" s="21">
        <f t="shared" si="65"/>
        <v>0.21762913579014853</v>
      </c>
      <c r="T95" s="21">
        <f t="shared" si="66"/>
        <v>0.19784466890013502</v>
      </c>
      <c r="U95" s="21">
        <f t="shared" si="66"/>
        <v>0.17985878990921364</v>
      </c>
      <c r="V95" s="21">
        <f t="shared" si="66"/>
        <v>0.16350799082655781</v>
      </c>
      <c r="W95" s="21">
        <f t="shared" si="66"/>
        <v>0.14864362802414349</v>
      </c>
      <c r="X95" s="21">
        <f t="shared" si="69"/>
        <v>0.13513057093103953</v>
      </c>
      <c r="Y95" s="21">
        <f t="shared" si="69"/>
        <v>0.12284597357367227</v>
      </c>
      <c r="Z95" s="21">
        <f t="shared" si="69"/>
        <v>0.11167815779424752</v>
      </c>
      <c r="AA95" s="21">
        <f t="shared" si="69"/>
        <v>0.10152559799477048</v>
      </c>
      <c r="AB95" s="21">
        <f t="shared" si="69"/>
        <v>9.2295998177064048E-2</v>
      </c>
      <c r="AC95" s="21">
        <f t="shared" si="69"/>
        <v>8.3905452888240042E-2</v>
      </c>
      <c r="AD95" s="21">
        <f t="shared" si="69"/>
        <v>7.6277684443854576E-2</v>
      </c>
      <c r="AE95" s="21">
        <f t="shared" si="69"/>
        <v>6.9343349494413245E-2</v>
      </c>
      <c r="AF95" s="21">
        <f t="shared" si="69"/>
        <v>6.3039408631284766E-2</v>
      </c>
      <c r="AG95" s="21">
        <f t="shared" si="69"/>
        <v>5.7308553301167964E-2</v>
      </c>
      <c r="AH95" s="21">
        <f t="shared" si="69"/>
        <v>5.2098684819243603E-2</v>
      </c>
      <c r="AI95" s="21">
        <f t="shared" si="69"/>
        <v>4.7362440744766907E-2</v>
      </c>
      <c r="AJ95" s="21">
        <f t="shared" si="69"/>
        <v>4.3056764313424457E-2</v>
      </c>
      <c r="AK95" s="21">
        <f t="shared" si="69"/>
        <v>3.9142513012204054E-2</v>
      </c>
      <c r="AL95" s="21">
        <f t="shared" si="69"/>
        <v>3.5584102738367311E-2</v>
      </c>
      <c r="AM95" s="21">
        <f t="shared" si="69"/>
        <v>3.2349184307606652E-2</v>
      </c>
      <c r="AN95" s="21">
        <f t="shared" si="70"/>
        <v>2.94083493705515E-2</v>
      </c>
      <c r="AO95" s="21">
        <f t="shared" si="70"/>
        <v>2.6734863064137721E-2</v>
      </c>
      <c r="AP95" s="21">
        <f t="shared" si="70"/>
        <v>2.4304420967397926E-2</v>
      </c>
      <c r="AQ95" s="21">
        <f t="shared" si="70"/>
        <v>2.2094928152179935E-2</v>
      </c>
      <c r="AR95" s="21">
        <f t="shared" si="57"/>
        <v>2.0086298320163575E-2</v>
      </c>
      <c r="AS95" s="21">
        <f t="shared" si="57"/>
        <v>1.8260271200148705E-2</v>
      </c>
      <c r="AT95" s="21">
        <f t="shared" si="57"/>
        <v>1.6600246545589729E-2</v>
      </c>
      <c r="AU95" s="21">
        <f t="shared" si="57"/>
        <v>1.5091133223263388E-2</v>
      </c>
      <c r="AV95" s="21">
        <f t="shared" si="57"/>
        <v>1.3719212021148534E-2</v>
      </c>
      <c r="AW95" s="21">
        <f t="shared" si="57"/>
        <v>1.2472010928316847E-2</v>
      </c>
      <c r="AX95" s="21">
        <f t="shared" si="57"/>
        <v>1.1338191753015316E-2</v>
      </c>
      <c r="AY95" s="21">
        <f t="shared" si="72"/>
        <v>1.0307447048195742E-2</v>
      </c>
      <c r="AZ95" s="21">
        <f t="shared" si="72"/>
        <v>9.3704064074506734E-3</v>
      </c>
      <c r="BA95" s="21">
        <f t="shared" si="72"/>
        <v>8.5185512795006111E-3</v>
      </c>
      <c r="BB95" s="21">
        <f t="shared" si="72"/>
        <v>7.744137526818737E-3</v>
      </c>
      <c r="BC95" s="21">
        <f t="shared" si="72"/>
        <v>7.0401250243806697E-3</v>
      </c>
      <c r="BD95" s="21">
        <f t="shared" si="72"/>
        <v>6.4001136585278805E-3</v>
      </c>
      <c r="BE95" s="21">
        <f t="shared" si="72"/>
        <v>5.8182851441162548E-3</v>
      </c>
      <c r="BF95" s="21">
        <f t="shared" si="72"/>
        <v>5.2893501310147762E-3</v>
      </c>
      <c r="BG95" s="21">
        <f t="shared" si="72"/>
        <v>4.808500119104343E-3</v>
      </c>
      <c r="BH95" s="21">
        <f t="shared" si="72"/>
        <v>4.3713637446403109E-3</v>
      </c>
      <c r="BI95" s="21">
        <f t="shared" si="72"/>
        <v>3.9739670405821012E-3</v>
      </c>
      <c r="BJ95" s="21">
        <f t="shared" si="72"/>
        <v>3.6126973096200906E-3</v>
      </c>
      <c r="BK95" s="21">
        <f t="shared" si="72"/>
        <v>3.2842702814728101E-3</v>
      </c>
      <c r="BL95" s="21">
        <f t="shared" si="72"/>
        <v>2.9857002558843723E-3</v>
      </c>
      <c r="BM95" s="21">
        <f t="shared" si="72"/>
        <v>2.7142729598948834E-3</v>
      </c>
      <c r="BN95" s="21">
        <f t="shared" si="72"/>
        <v>2.4675208726317125E-3</v>
      </c>
      <c r="BO95" s="21">
        <f t="shared" si="71"/>
        <v>2.2432007933015567E-3</v>
      </c>
      <c r="BP95" s="21">
        <f t="shared" si="71"/>
        <v>2.0392734484559606E-3</v>
      </c>
      <c r="BQ95" s="21">
        <f t="shared" si="60"/>
        <v>1.8538849531417822E-3</v>
      </c>
      <c r="BR95" s="21">
        <f t="shared" si="60"/>
        <v>1.6853499574016198E-3</v>
      </c>
      <c r="BS95" s="21">
        <f t="shared" si="60"/>
        <v>1.5321363249105634E-3</v>
      </c>
      <c r="BT95" s="21">
        <f t="shared" si="60"/>
        <v>1.3928512044641486E-3</v>
      </c>
      <c r="BU95" s="21">
        <f t="shared" si="60"/>
        <v>1.2662283676946804E-3</v>
      </c>
      <c r="BV95" s="21">
        <f t="shared" si="60"/>
        <v>1.1511166979042548E-3</v>
      </c>
      <c r="BW95" s="21">
        <f t="shared" si="60"/>
        <v>1.0464697253675043E-3</v>
      </c>
      <c r="BX95" s="21">
        <f t="shared" si="60"/>
        <v>9.513361139704584E-4</v>
      </c>
      <c r="BY95" s="21">
        <f t="shared" si="60"/>
        <v>8.648510127004167E-4</v>
      </c>
      <c r="BZ95" s="21">
        <f t="shared" si="60"/>
        <v>7.8622819336401516E-4</v>
      </c>
      <c r="CA95" s="21">
        <f t="shared" si="60"/>
        <v>7.1475290305819553E-4</v>
      </c>
      <c r="CB95" s="21">
        <f t="shared" si="60"/>
        <v>6.4977536641654132E-4</v>
      </c>
      <c r="CC95" s="21">
        <f t="shared" si="60"/>
        <v>5.9070487856049199E-4</v>
      </c>
      <c r="CD95" s="21">
        <f t="shared" si="60"/>
        <v>5.3700443505499279E-4</v>
      </c>
      <c r="CE95" s="21">
        <f t="shared" si="61"/>
        <v>4.8818585004999342E-4</v>
      </c>
      <c r="CF95" s="21">
        <f t="shared" si="61"/>
        <v>4.4380531822726677E-4</v>
      </c>
      <c r="CG95" s="21">
        <f t="shared" si="61"/>
        <v>4.0345938020660611E-4</v>
      </c>
      <c r="CH95" s="21">
        <f t="shared" si="64"/>
        <v>3.6678125473327814E-4</v>
      </c>
      <c r="CI95" s="21">
        <f t="shared" si="64"/>
        <v>3.3343750430298019E-4</v>
      </c>
      <c r="CJ95" s="21">
        <f t="shared" si="64"/>
        <v>3.0312500391180015E-4</v>
      </c>
      <c r="CK95" s="21">
        <f t="shared" si="64"/>
        <v>2.7556818537436372E-4</v>
      </c>
      <c r="CL95" s="21">
        <f t="shared" si="62"/>
        <v>2.5051653215851246E-4</v>
      </c>
      <c r="CM95" s="21">
        <f t="shared" si="62"/>
        <v>2.2774230196228408E-4</v>
      </c>
      <c r="CN95" s="21">
        <f t="shared" si="62"/>
        <v>2.0703845632934911E-4</v>
      </c>
      <c r="CO95" s="21">
        <f t="shared" si="62"/>
        <v>1.8821677848122645E-4</v>
      </c>
      <c r="CP95" s="21">
        <f t="shared" si="62"/>
        <v>1.711061622556604E-4</v>
      </c>
      <c r="CQ95" s="21">
        <f t="shared" si="62"/>
        <v>1.5555105659605491E-4</v>
      </c>
      <c r="CR95" s="21">
        <f t="shared" si="62"/>
        <v>1.4141005145095899E-4</v>
      </c>
      <c r="CS95" s="21">
        <f t="shared" si="62"/>
        <v>1.2855459222814453E-4</v>
      </c>
      <c r="CT95" s="21">
        <f t="shared" si="62"/>
        <v>1.1686781111649502E-4</v>
      </c>
      <c r="CU95" s="21">
        <f t="shared" si="62"/>
        <v>1.062434646513591E-4</v>
      </c>
      <c r="CV95" s="21">
        <f t="shared" si="62"/>
        <v>9.6584967864871916E-5</v>
      </c>
      <c r="CW95" s="21">
        <f t="shared" si="62"/>
        <v>8.7804516240792642E-5</v>
      </c>
      <c r="CX95" s="21">
        <f t="shared" si="62"/>
        <v>7.982228749162966E-5</v>
      </c>
      <c r="CY95" s="21">
        <f t="shared" si="62"/>
        <v>7.2565715901481509E-5</v>
      </c>
      <c r="CZ95" s="21">
        <f t="shared" si="62"/>
        <v>6.5968832637710464E-5</v>
      </c>
      <c r="DA95" s="21">
        <f t="shared" si="62"/>
        <v>5.997166603428223E-5</v>
      </c>
      <c r="DB95" s="21">
        <f t="shared" si="63"/>
        <v>5.4519696394802018E-5</v>
      </c>
      <c r="DC95" s="21">
        <f t="shared" si="63"/>
        <v>4.9563360358910924E-5</v>
      </c>
      <c r="DD95" s="21">
        <f t="shared" si="63"/>
        <v>4.5057600326282662E-5</v>
      </c>
    </row>
    <row r="96" spans="2:108">
      <c r="B96" s="22">
        <f t="shared" si="53"/>
        <v>105</v>
      </c>
      <c r="C96" s="21">
        <f t="shared" si="68"/>
        <v>1</v>
      </c>
      <c r="D96" s="21">
        <f t="shared" si="65"/>
        <v>0.90909090909090906</v>
      </c>
      <c r="E96" s="21">
        <f t="shared" si="65"/>
        <v>0.82644628099173545</v>
      </c>
      <c r="F96" s="21">
        <f t="shared" si="65"/>
        <v>0.75131480090157754</v>
      </c>
      <c r="G96" s="21">
        <f t="shared" si="65"/>
        <v>0.68301345536507052</v>
      </c>
      <c r="H96" s="21">
        <f t="shared" si="65"/>
        <v>0.62092132305915493</v>
      </c>
      <c r="I96" s="21">
        <f t="shared" si="65"/>
        <v>0.56447393005377722</v>
      </c>
      <c r="J96" s="21">
        <f t="shared" si="65"/>
        <v>0.51315811823070645</v>
      </c>
      <c r="K96" s="21">
        <f t="shared" si="65"/>
        <v>0.46650738020973315</v>
      </c>
      <c r="L96" s="21">
        <f t="shared" si="65"/>
        <v>0.42409761837248466</v>
      </c>
      <c r="M96" s="21">
        <f t="shared" si="65"/>
        <v>0.38554328942953148</v>
      </c>
      <c r="N96" s="21">
        <f t="shared" si="65"/>
        <v>0.3504938994813922</v>
      </c>
      <c r="O96" s="21">
        <f t="shared" si="65"/>
        <v>0.31863081771035656</v>
      </c>
      <c r="P96" s="21">
        <f t="shared" si="65"/>
        <v>0.28966437973668779</v>
      </c>
      <c r="Q96" s="21">
        <f t="shared" si="65"/>
        <v>0.26333125430607973</v>
      </c>
      <c r="R96" s="21">
        <f t="shared" si="65"/>
        <v>0.23939204936916339</v>
      </c>
      <c r="S96" s="21">
        <f t="shared" si="65"/>
        <v>0.21762913579014853</v>
      </c>
      <c r="T96" s="21">
        <f t="shared" si="66"/>
        <v>0.19784466890013502</v>
      </c>
      <c r="U96" s="21">
        <f t="shared" si="66"/>
        <v>0.17985878990921364</v>
      </c>
      <c r="V96" s="21">
        <f t="shared" si="66"/>
        <v>0.16350799082655781</v>
      </c>
      <c r="W96" s="21">
        <f t="shared" si="66"/>
        <v>0.14864362802414349</v>
      </c>
      <c r="X96" s="21">
        <f t="shared" si="69"/>
        <v>0.13513057093103953</v>
      </c>
      <c r="Y96" s="21">
        <f t="shared" si="69"/>
        <v>0.12284597357367227</v>
      </c>
      <c r="Z96" s="21">
        <f t="shared" si="69"/>
        <v>0.11167815779424752</v>
      </c>
      <c r="AA96" s="21">
        <f t="shared" si="69"/>
        <v>0.10152559799477048</v>
      </c>
      <c r="AB96" s="21">
        <f t="shared" si="69"/>
        <v>9.2295998177064048E-2</v>
      </c>
      <c r="AC96" s="21">
        <f t="shared" si="69"/>
        <v>8.3905452888240042E-2</v>
      </c>
      <c r="AD96" s="21">
        <f t="shared" si="69"/>
        <v>7.6277684443854576E-2</v>
      </c>
      <c r="AE96" s="21">
        <f t="shared" si="69"/>
        <v>6.9343349494413245E-2</v>
      </c>
      <c r="AF96" s="21">
        <f t="shared" si="69"/>
        <v>6.3039408631284766E-2</v>
      </c>
      <c r="AG96" s="21">
        <f t="shared" si="69"/>
        <v>5.7308553301167964E-2</v>
      </c>
      <c r="AH96" s="21">
        <f t="shared" si="69"/>
        <v>5.2098684819243603E-2</v>
      </c>
      <c r="AI96" s="21">
        <f t="shared" si="69"/>
        <v>4.7362440744766907E-2</v>
      </c>
      <c r="AJ96" s="21">
        <f t="shared" si="69"/>
        <v>4.3056764313424457E-2</v>
      </c>
      <c r="AK96" s="21">
        <f t="shared" si="69"/>
        <v>3.9142513012204054E-2</v>
      </c>
      <c r="AL96" s="21">
        <f t="shared" si="69"/>
        <v>3.5584102738367311E-2</v>
      </c>
      <c r="AM96" s="21">
        <f t="shared" si="69"/>
        <v>3.2349184307606652E-2</v>
      </c>
      <c r="AN96" s="21">
        <f t="shared" si="70"/>
        <v>2.94083493705515E-2</v>
      </c>
      <c r="AO96" s="21">
        <f t="shared" si="70"/>
        <v>2.6734863064137721E-2</v>
      </c>
      <c r="AP96" s="21">
        <f t="shared" si="70"/>
        <v>2.4304420967397926E-2</v>
      </c>
      <c r="AQ96" s="21">
        <f t="shared" si="70"/>
        <v>2.2094928152179935E-2</v>
      </c>
      <c r="AR96" s="21">
        <f t="shared" si="57"/>
        <v>2.0086298320163575E-2</v>
      </c>
      <c r="AS96" s="21">
        <f t="shared" si="57"/>
        <v>1.8260271200148705E-2</v>
      </c>
      <c r="AT96" s="21">
        <f t="shared" si="57"/>
        <v>1.6600246545589729E-2</v>
      </c>
      <c r="AU96" s="21">
        <f t="shared" si="57"/>
        <v>1.5091133223263388E-2</v>
      </c>
      <c r="AV96" s="21">
        <f t="shared" si="57"/>
        <v>1.3719212021148534E-2</v>
      </c>
      <c r="AW96" s="21">
        <f>(1+$B$2)^(-AW$3)</f>
        <v>1.2472010928316847E-2</v>
      </c>
      <c r="AX96" s="21">
        <f>(1+$B$2)^(-AX$3)</f>
        <v>1.1338191753015316E-2</v>
      </c>
      <c r="AY96" s="21">
        <f t="shared" si="72"/>
        <v>1.0307447048195742E-2</v>
      </c>
      <c r="AZ96" s="21">
        <f t="shared" si="72"/>
        <v>9.3704064074506734E-3</v>
      </c>
      <c r="BA96" s="21">
        <f t="shared" si="72"/>
        <v>8.5185512795006111E-3</v>
      </c>
      <c r="BB96" s="21">
        <f t="shared" si="72"/>
        <v>7.744137526818737E-3</v>
      </c>
      <c r="BC96" s="21">
        <f t="shared" si="72"/>
        <v>7.0401250243806697E-3</v>
      </c>
      <c r="BD96" s="21">
        <f t="shared" si="72"/>
        <v>6.4001136585278805E-3</v>
      </c>
      <c r="BE96" s="21">
        <f t="shared" si="72"/>
        <v>5.8182851441162548E-3</v>
      </c>
      <c r="BF96" s="21">
        <f t="shared" si="72"/>
        <v>5.2893501310147762E-3</v>
      </c>
      <c r="BG96" s="21">
        <f t="shared" si="72"/>
        <v>4.808500119104343E-3</v>
      </c>
      <c r="BH96" s="21">
        <f t="shared" si="72"/>
        <v>4.3713637446403109E-3</v>
      </c>
      <c r="BI96" s="21">
        <f t="shared" si="72"/>
        <v>3.9739670405821012E-3</v>
      </c>
      <c r="BJ96" s="21">
        <f t="shared" si="72"/>
        <v>3.6126973096200906E-3</v>
      </c>
      <c r="BK96" s="21">
        <f t="shared" si="72"/>
        <v>3.2842702814728101E-3</v>
      </c>
      <c r="BL96" s="21">
        <f t="shared" si="72"/>
        <v>2.9857002558843723E-3</v>
      </c>
      <c r="BM96" s="21">
        <f t="shared" si="72"/>
        <v>2.7142729598948834E-3</v>
      </c>
      <c r="BN96" s="21">
        <f t="shared" si="72"/>
        <v>2.4675208726317125E-3</v>
      </c>
      <c r="BO96" s="21">
        <f t="shared" si="71"/>
        <v>2.2432007933015567E-3</v>
      </c>
      <c r="BP96" s="21">
        <f t="shared" si="71"/>
        <v>2.0392734484559606E-3</v>
      </c>
      <c r="BQ96" s="21">
        <f t="shared" si="60"/>
        <v>1.8538849531417822E-3</v>
      </c>
      <c r="BR96" s="21">
        <f t="shared" si="60"/>
        <v>1.6853499574016198E-3</v>
      </c>
      <c r="BS96" s="21">
        <f t="shared" si="60"/>
        <v>1.5321363249105634E-3</v>
      </c>
      <c r="BT96" s="21">
        <f t="shared" si="60"/>
        <v>1.3928512044641486E-3</v>
      </c>
      <c r="BU96" s="21">
        <f t="shared" si="60"/>
        <v>1.2662283676946804E-3</v>
      </c>
      <c r="BV96" s="21">
        <f t="shared" si="60"/>
        <v>1.1511166979042548E-3</v>
      </c>
      <c r="BW96" s="21">
        <f t="shared" si="60"/>
        <v>1.0464697253675043E-3</v>
      </c>
      <c r="BX96" s="21">
        <f t="shared" si="60"/>
        <v>9.513361139704584E-4</v>
      </c>
      <c r="BY96" s="21">
        <f t="shared" si="60"/>
        <v>8.648510127004167E-4</v>
      </c>
      <c r="BZ96" s="21">
        <f t="shared" si="60"/>
        <v>7.8622819336401516E-4</v>
      </c>
      <c r="CA96" s="21">
        <f t="shared" si="60"/>
        <v>7.1475290305819553E-4</v>
      </c>
      <c r="CB96" s="21">
        <f t="shared" si="60"/>
        <v>6.4977536641654132E-4</v>
      </c>
      <c r="CC96" s="21">
        <f t="shared" si="60"/>
        <v>5.9070487856049199E-4</v>
      </c>
      <c r="CD96" s="21">
        <f t="shared" si="60"/>
        <v>5.3700443505499279E-4</v>
      </c>
      <c r="CE96" s="21">
        <f t="shared" si="61"/>
        <v>4.8818585004999342E-4</v>
      </c>
      <c r="CF96" s="21">
        <f t="shared" si="61"/>
        <v>4.4380531822726677E-4</v>
      </c>
      <c r="CG96" s="21">
        <f t="shared" si="61"/>
        <v>4.0345938020660611E-4</v>
      </c>
      <c r="CH96" s="21">
        <f t="shared" si="64"/>
        <v>3.6678125473327814E-4</v>
      </c>
      <c r="CI96" s="21">
        <f t="shared" si="64"/>
        <v>3.3343750430298019E-4</v>
      </c>
      <c r="CJ96" s="21">
        <f t="shared" si="64"/>
        <v>3.0312500391180015E-4</v>
      </c>
      <c r="CK96" s="21">
        <f t="shared" si="64"/>
        <v>2.7556818537436372E-4</v>
      </c>
      <c r="CL96" s="21">
        <f t="shared" si="62"/>
        <v>2.5051653215851246E-4</v>
      </c>
      <c r="CM96" s="21">
        <f t="shared" si="62"/>
        <v>2.2774230196228408E-4</v>
      </c>
      <c r="CN96" s="21">
        <f t="shared" si="62"/>
        <v>2.0703845632934911E-4</v>
      </c>
      <c r="CO96" s="21">
        <f t="shared" si="62"/>
        <v>1.8821677848122645E-4</v>
      </c>
      <c r="CP96" s="21">
        <f t="shared" si="62"/>
        <v>1.711061622556604E-4</v>
      </c>
      <c r="CQ96" s="21">
        <f t="shared" si="62"/>
        <v>1.5555105659605491E-4</v>
      </c>
      <c r="CR96" s="21">
        <f t="shared" si="62"/>
        <v>1.4141005145095899E-4</v>
      </c>
      <c r="CS96" s="21">
        <f t="shared" si="62"/>
        <v>1.2855459222814453E-4</v>
      </c>
      <c r="CT96" s="21">
        <f t="shared" si="62"/>
        <v>1.1686781111649502E-4</v>
      </c>
      <c r="CU96" s="21">
        <f t="shared" si="62"/>
        <v>1.062434646513591E-4</v>
      </c>
      <c r="CV96" s="21">
        <f t="shared" si="62"/>
        <v>9.6584967864871916E-5</v>
      </c>
      <c r="CW96" s="21">
        <f t="shared" si="62"/>
        <v>8.7804516240792642E-5</v>
      </c>
      <c r="CX96" s="21">
        <f t="shared" si="62"/>
        <v>7.982228749162966E-5</v>
      </c>
      <c r="CY96" s="21">
        <f t="shared" si="62"/>
        <v>7.2565715901481509E-5</v>
      </c>
      <c r="CZ96" s="21">
        <f t="shared" si="62"/>
        <v>6.5968832637710464E-5</v>
      </c>
      <c r="DA96" s="21">
        <f t="shared" si="62"/>
        <v>5.997166603428223E-5</v>
      </c>
      <c r="DB96" s="21">
        <f t="shared" si="63"/>
        <v>5.4519696394802018E-5</v>
      </c>
      <c r="DC96" s="21">
        <f t="shared" si="63"/>
        <v>4.9563360358910924E-5</v>
      </c>
      <c r="DD96" s="21">
        <f t="shared" si="63"/>
        <v>4.5057600326282662E-5</v>
      </c>
    </row>
    <row r="97" spans="2:108">
      <c r="B97" s="22">
        <f t="shared" si="53"/>
        <v>106</v>
      </c>
      <c r="C97" s="21">
        <f t="shared" si="68"/>
        <v>1</v>
      </c>
      <c r="D97" s="21">
        <f t="shared" si="65"/>
        <v>0.90909090909090906</v>
      </c>
      <c r="E97" s="21">
        <f t="shared" si="65"/>
        <v>0.82644628099173545</v>
      </c>
      <c r="F97" s="21">
        <f t="shared" si="65"/>
        <v>0.75131480090157754</v>
      </c>
      <c r="G97" s="21">
        <f t="shared" si="65"/>
        <v>0.68301345536507052</v>
      </c>
      <c r="H97" s="21">
        <f t="shared" si="65"/>
        <v>0.62092132305915493</v>
      </c>
      <c r="I97" s="21">
        <f t="shared" si="65"/>
        <v>0.56447393005377722</v>
      </c>
      <c r="J97" s="21">
        <f t="shared" si="65"/>
        <v>0.51315811823070645</v>
      </c>
      <c r="K97" s="21">
        <f t="shared" si="65"/>
        <v>0.46650738020973315</v>
      </c>
      <c r="L97" s="21">
        <f t="shared" si="65"/>
        <v>0.42409761837248466</v>
      </c>
      <c r="M97" s="21">
        <f t="shared" si="65"/>
        <v>0.38554328942953148</v>
      </c>
      <c r="N97" s="21">
        <f t="shared" si="65"/>
        <v>0.3504938994813922</v>
      </c>
      <c r="O97" s="21">
        <f t="shared" si="65"/>
        <v>0.31863081771035656</v>
      </c>
      <c r="P97" s="21">
        <f t="shared" si="65"/>
        <v>0.28966437973668779</v>
      </c>
      <c r="Q97" s="21">
        <f t="shared" si="65"/>
        <v>0.26333125430607973</v>
      </c>
      <c r="R97" s="21">
        <f t="shared" si="65"/>
        <v>0.23939204936916339</v>
      </c>
      <c r="S97" s="21">
        <f t="shared" si="65"/>
        <v>0.21762913579014853</v>
      </c>
      <c r="T97" s="21">
        <f t="shared" si="66"/>
        <v>0.19784466890013502</v>
      </c>
      <c r="U97" s="21">
        <f t="shared" si="66"/>
        <v>0.17985878990921364</v>
      </c>
      <c r="V97" s="21">
        <f t="shared" si="66"/>
        <v>0.16350799082655781</v>
      </c>
      <c r="W97" s="21">
        <f t="shared" si="66"/>
        <v>0.14864362802414349</v>
      </c>
      <c r="X97" s="21">
        <f t="shared" si="69"/>
        <v>0.13513057093103953</v>
      </c>
      <c r="Y97" s="21">
        <f t="shared" si="69"/>
        <v>0.12284597357367227</v>
      </c>
      <c r="Z97" s="21">
        <f t="shared" si="69"/>
        <v>0.11167815779424752</v>
      </c>
      <c r="AA97" s="21">
        <f t="shared" si="69"/>
        <v>0.10152559799477048</v>
      </c>
      <c r="AB97" s="21">
        <f t="shared" si="69"/>
        <v>9.2295998177064048E-2</v>
      </c>
      <c r="AC97" s="21">
        <f t="shared" si="69"/>
        <v>8.3905452888240042E-2</v>
      </c>
      <c r="AD97" s="21">
        <f t="shared" si="69"/>
        <v>7.6277684443854576E-2</v>
      </c>
      <c r="AE97" s="21">
        <f t="shared" si="69"/>
        <v>6.9343349494413245E-2</v>
      </c>
      <c r="AF97" s="21">
        <f t="shared" si="69"/>
        <v>6.3039408631284766E-2</v>
      </c>
      <c r="AG97" s="21">
        <f t="shared" si="69"/>
        <v>5.7308553301167964E-2</v>
      </c>
      <c r="AH97" s="21">
        <f t="shared" si="69"/>
        <v>5.2098684819243603E-2</v>
      </c>
      <c r="AI97" s="21">
        <f t="shared" si="69"/>
        <v>4.7362440744766907E-2</v>
      </c>
      <c r="AJ97" s="21">
        <f t="shared" si="69"/>
        <v>4.3056764313424457E-2</v>
      </c>
      <c r="AK97" s="21">
        <f t="shared" si="69"/>
        <v>3.9142513012204054E-2</v>
      </c>
      <c r="AL97" s="21">
        <f t="shared" si="69"/>
        <v>3.5584102738367311E-2</v>
      </c>
      <c r="AM97" s="21">
        <f t="shared" si="69"/>
        <v>3.2349184307606652E-2</v>
      </c>
      <c r="AN97" s="21">
        <f t="shared" si="70"/>
        <v>2.94083493705515E-2</v>
      </c>
      <c r="AO97" s="21">
        <f t="shared" si="70"/>
        <v>2.6734863064137721E-2</v>
      </c>
      <c r="AP97" s="21">
        <f t="shared" si="70"/>
        <v>2.4304420967397926E-2</v>
      </c>
      <c r="AQ97" s="21">
        <f t="shared" si="70"/>
        <v>2.2094928152179935E-2</v>
      </c>
      <c r="AR97" s="21">
        <f t="shared" ref="AR97:BG110" si="73">(1+$B$2)^(-AR$3)</f>
        <v>2.0086298320163575E-2</v>
      </c>
      <c r="AS97" s="21">
        <f t="shared" si="73"/>
        <v>1.8260271200148705E-2</v>
      </c>
      <c r="AT97" s="21">
        <f t="shared" si="73"/>
        <v>1.6600246545589729E-2</v>
      </c>
      <c r="AU97" s="21">
        <f t="shared" si="73"/>
        <v>1.5091133223263388E-2</v>
      </c>
      <c r="AV97" s="21">
        <f t="shared" si="73"/>
        <v>1.3719212021148534E-2</v>
      </c>
      <c r="AW97" s="21">
        <f t="shared" si="73"/>
        <v>1.2472010928316847E-2</v>
      </c>
      <c r="AX97" s="21">
        <f t="shared" si="73"/>
        <v>1.1338191753015316E-2</v>
      </c>
      <c r="AY97" s="21">
        <f t="shared" si="73"/>
        <v>1.0307447048195742E-2</v>
      </c>
      <c r="AZ97" s="21">
        <f t="shared" si="73"/>
        <v>9.3704064074506734E-3</v>
      </c>
      <c r="BA97" s="21">
        <f t="shared" si="73"/>
        <v>8.5185512795006111E-3</v>
      </c>
      <c r="BB97" s="21">
        <f t="shared" si="73"/>
        <v>7.744137526818737E-3</v>
      </c>
      <c r="BC97" s="21">
        <f t="shared" si="73"/>
        <v>7.0401250243806697E-3</v>
      </c>
      <c r="BD97" s="21">
        <f t="shared" si="73"/>
        <v>6.4001136585278805E-3</v>
      </c>
      <c r="BE97" s="21">
        <f t="shared" si="73"/>
        <v>5.8182851441162548E-3</v>
      </c>
      <c r="BF97" s="21">
        <f t="shared" si="73"/>
        <v>5.2893501310147762E-3</v>
      </c>
      <c r="BG97" s="21">
        <f t="shared" si="73"/>
        <v>4.808500119104343E-3</v>
      </c>
      <c r="BH97" s="21">
        <f t="shared" ref="BH97:BN110" si="74">(1+$B$2)^(-BH$3)</f>
        <v>4.3713637446403109E-3</v>
      </c>
      <c r="BI97" s="21">
        <f t="shared" si="74"/>
        <v>3.9739670405821012E-3</v>
      </c>
      <c r="BJ97" s="21">
        <f t="shared" si="74"/>
        <v>3.6126973096200906E-3</v>
      </c>
      <c r="BK97" s="21">
        <f t="shared" si="74"/>
        <v>3.2842702814728101E-3</v>
      </c>
      <c r="BL97" s="21">
        <f t="shared" si="74"/>
        <v>2.9857002558843723E-3</v>
      </c>
      <c r="BM97" s="21">
        <f t="shared" si="74"/>
        <v>2.7142729598948834E-3</v>
      </c>
      <c r="BN97" s="21">
        <f t="shared" si="74"/>
        <v>2.4675208726317125E-3</v>
      </c>
      <c r="BO97" s="21">
        <f t="shared" si="71"/>
        <v>2.2432007933015567E-3</v>
      </c>
      <c r="BP97" s="21">
        <f t="shared" si="71"/>
        <v>2.0392734484559606E-3</v>
      </c>
      <c r="BQ97" s="21">
        <f t="shared" si="60"/>
        <v>1.8538849531417822E-3</v>
      </c>
      <c r="BR97" s="21">
        <f t="shared" si="60"/>
        <v>1.6853499574016198E-3</v>
      </c>
      <c r="BS97" s="21">
        <f t="shared" si="60"/>
        <v>1.5321363249105634E-3</v>
      </c>
      <c r="BT97" s="21">
        <f t="shared" si="60"/>
        <v>1.3928512044641486E-3</v>
      </c>
      <c r="BU97" s="21">
        <f t="shared" si="60"/>
        <v>1.2662283676946804E-3</v>
      </c>
      <c r="BV97" s="21">
        <f t="shared" si="60"/>
        <v>1.1511166979042548E-3</v>
      </c>
      <c r="BW97" s="21">
        <f t="shared" si="60"/>
        <v>1.0464697253675043E-3</v>
      </c>
      <c r="BX97" s="21">
        <f t="shared" si="60"/>
        <v>9.513361139704584E-4</v>
      </c>
      <c r="BY97" s="21">
        <f t="shared" si="60"/>
        <v>8.648510127004167E-4</v>
      </c>
      <c r="BZ97" s="21">
        <f t="shared" si="60"/>
        <v>7.8622819336401516E-4</v>
      </c>
      <c r="CA97" s="21">
        <f t="shared" si="60"/>
        <v>7.1475290305819553E-4</v>
      </c>
      <c r="CB97" s="21">
        <f t="shared" si="60"/>
        <v>6.4977536641654132E-4</v>
      </c>
      <c r="CC97" s="21">
        <f t="shared" si="60"/>
        <v>5.9070487856049199E-4</v>
      </c>
      <c r="CD97" s="21">
        <f t="shared" si="60"/>
        <v>5.3700443505499279E-4</v>
      </c>
      <c r="CE97" s="21">
        <f t="shared" si="61"/>
        <v>4.8818585004999342E-4</v>
      </c>
      <c r="CF97" s="21">
        <f t="shared" si="61"/>
        <v>4.4380531822726677E-4</v>
      </c>
      <c r="CG97" s="21">
        <f t="shared" si="61"/>
        <v>4.0345938020660611E-4</v>
      </c>
      <c r="CH97" s="21">
        <f t="shared" si="64"/>
        <v>3.6678125473327814E-4</v>
      </c>
      <c r="CI97" s="21">
        <f t="shared" si="64"/>
        <v>3.3343750430298019E-4</v>
      </c>
      <c r="CJ97" s="21">
        <f t="shared" si="64"/>
        <v>3.0312500391180015E-4</v>
      </c>
      <c r="CK97" s="21">
        <f t="shared" si="64"/>
        <v>2.7556818537436372E-4</v>
      </c>
      <c r="CL97" s="21">
        <f t="shared" si="62"/>
        <v>2.5051653215851246E-4</v>
      </c>
      <c r="CM97" s="21">
        <f t="shared" si="62"/>
        <v>2.2774230196228408E-4</v>
      </c>
      <c r="CN97" s="21">
        <f t="shared" si="62"/>
        <v>2.0703845632934911E-4</v>
      </c>
      <c r="CO97" s="21">
        <f t="shared" si="62"/>
        <v>1.8821677848122645E-4</v>
      </c>
      <c r="CP97" s="21">
        <f t="shared" si="62"/>
        <v>1.711061622556604E-4</v>
      </c>
      <c r="CQ97" s="21">
        <f t="shared" si="62"/>
        <v>1.5555105659605491E-4</v>
      </c>
      <c r="CR97" s="21">
        <f t="shared" si="62"/>
        <v>1.4141005145095899E-4</v>
      </c>
      <c r="CS97" s="21">
        <f t="shared" si="62"/>
        <v>1.2855459222814453E-4</v>
      </c>
      <c r="CT97" s="21">
        <f t="shared" si="62"/>
        <v>1.1686781111649502E-4</v>
      </c>
      <c r="CU97" s="21">
        <f t="shared" si="62"/>
        <v>1.062434646513591E-4</v>
      </c>
      <c r="CV97" s="21">
        <f t="shared" si="62"/>
        <v>9.6584967864871916E-5</v>
      </c>
      <c r="CW97" s="21">
        <f t="shared" si="62"/>
        <v>8.7804516240792642E-5</v>
      </c>
      <c r="CX97" s="21">
        <f t="shared" si="62"/>
        <v>7.982228749162966E-5</v>
      </c>
      <c r="CY97" s="21">
        <f t="shared" si="62"/>
        <v>7.2565715901481509E-5</v>
      </c>
      <c r="CZ97" s="21">
        <f t="shared" si="62"/>
        <v>6.5968832637710464E-5</v>
      </c>
      <c r="DA97" s="21">
        <f>(1+$B$2)^(-DA$3)</f>
        <v>5.997166603428223E-5</v>
      </c>
      <c r="DB97" s="21">
        <f t="shared" si="63"/>
        <v>5.4519696394802018E-5</v>
      </c>
      <c r="DC97" s="21">
        <f t="shared" si="63"/>
        <v>4.9563360358910924E-5</v>
      </c>
      <c r="DD97" s="21">
        <f t="shared" si="63"/>
        <v>4.5057600326282662E-5</v>
      </c>
    </row>
    <row r="98" spans="2:108">
      <c r="B98" s="22">
        <f t="shared" si="53"/>
        <v>107</v>
      </c>
      <c r="C98" s="21">
        <f t="shared" si="68"/>
        <v>1</v>
      </c>
      <c r="D98" s="21">
        <f t="shared" si="65"/>
        <v>0.90909090909090906</v>
      </c>
      <c r="E98" s="21">
        <f t="shared" si="65"/>
        <v>0.82644628099173545</v>
      </c>
      <c r="F98" s="21">
        <f t="shared" si="65"/>
        <v>0.75131480090157754</v>
      </c>
      <c r="G98" s="21">
        <f t="shared" si="65"/>
        <v>0.68301345536507052</v>
      </c>
      <c r="H98" s="21">
        <f t="shared" si="65"/>
        <v>0.62092132305915493</v>
      </c>
      <c r="I98" s="21">
        <f t="shared" si="65"/>
        <v>0.56447393005377722</v>
      </c>
      <c r="J98" s="21">
        <f t="shared" si="65"/>
        <v>0.51315811823070645</v>
      </c>
      <c r="K98" s="21">
        <f t="shared" si="65"/>
        <v>0.46650738020973315</v>
      </c>
      <c r="L98" s="21">
        <f t="shared" si="65"/>
        <v>0.42409761837248466</v>
      </c>
      <c r="M98" s="21">
        <f t="shared" si="65"/>
        <v>0.38554328942953148</v>
      </c>
      <c r="N98" s="21">
        <f t="shared" si="65"/>
        <v>0.3504938994813922</v>
      </c>
      <c r="O98" s="21">
        <f t="shared" si="65"/>
        <v>0.31863081771035656</v>
      </c>
      <c r="P98" s="21">
        <f t="shared" si="65"/>
        <v>0.28966437973668779</v>
      </c>
      <c r="Q98" s="21">
        <f t="shared" si="65"/>
        <v>0.26333125430607973</v>
      </c>
      <c r="R98" s="21">
        <f t="shared" si="65"/>
        <v>0.23939204936916339</v>
      </c>
      <c r="S98" s="21">
        <f t="shared" si="65"/>
        <v>0.21762913579014853</v>
      </c>
      <c r="T98" s="21">
        <f t="shared" si="66"/>
        <v>0.19784466890013502</v>
      </c>
      <c r="U98" s="21">
        <f t="shared" si="66"/>
        <v>0.17985878990921364</v>
      </c>
      <c r="V98" s="21">
        <f t="shared" si="66"/>
        <v>0.16350799082655781</v>
      </c>
      <c r="W98" s="21">
        <f t="shared" si="66"/>
        <v>0.14864362802414349</v>
      </c>
      <c r="X98" s="21">
        <f t="shared" si="69"/>
        <v>0.13513057093103953</v>
      </c>
      <c r="Y98" s="21">
        <f t="shared" si="69"/>
        <v>0.12284597357367227</v>
      </c>
      <c r="Z98" s="21">
        <f t="shared" si="69"/>
        <v>0.11167815779424752</v>
      </c>
      <c r="AA98" s="21">
        <f t="shared" si="69"/>
        <v>0.10152559799477048</v>
      </c>
      <c r="AB98" s="21">
        <f t="shared" si="69"/>
        <v>9.2295998177064048E-2</v>
      </c>
      <c r="AC98" s="21">
        <f t="shared" si="69"/>
        <v>8.3905452888240042E-2</v>
      </c>
      <c r="AD98" s="21">
        <f t="shared" si="69"/>
        <v>7.6277684443854576E-2</v>
      </c>
      <c r="AE98" s="21">
        <f t="shared" si="69"/>
        <v>6.9343349494413245E-2</v>
      </c>
      <c r="AF98" s="21">
        <f t="shared" si="69"/>
        <v>6.3039408631284766E-2</v>
      </c>
      <c r="AG98" s="21">
        <f t="shared" si="69"/>
        <v>5.7308553301167964E-2</v>
      </c>
      <c r="AH98" s="21">
        <f t="shared" si="69"/>
        <v>5.2098684819243603E-2</v>
      </c>
      <c r="AI98" s="21">
        <f t="shared" si="69"/>
        <v>4.7362440744766907E-2</v>
      </c>
      <c r="AJ98" s="21">
        <f t="shared" si="69"/>
        <v>4.3056764313424457E-2</v>
      </c>
      <c r="AK98" s="21">
        <f t="shared" si="69"/>
        <v>3.9142513012204054E-2</v>
      </c>
      <c r="AL98" s="21">
        <f t="shared" si="69"/>
        <v>3.5584102738367311E-2</v>
      </c>
      <c r="AM98" s="21">
        <f t="shared" si="69"/>
        <v>3.2349184307606652E-2</v>
      </c>
      <c r="AN98" s="21">
        <f t="shared" si="70"/>
        <v>2.94083493705515E-2</v>
      </c>
      <c r="AO98" s="21">
        <f t="shared" si="70"/>
        <v>2.6734863064137721E-2</v>
      </c>
      <c r="AP98" s="21">
        <f t="shared" si="70"/>
        <v>2.4304420967397926E-2</v>
      </c>
      <c r="AQ98" s="21">
        <f t="shared" si="70"/>
        <v>2.2094928152179935E-2</v>
      </c>
      <c r="AR98" s="21">
        <f t="shared" si="73"/>
        <v>2.0086298320163575E-2</v>
      </c>
      <c r="AS98" s="21">
        <f t="shared" si="73"/>
        <v>1.8260271200148705E-2</v>
      </c>
      <c r="AT98" s="21">
        <f t="shared" si="73"/>
        <v>1.6600246545589729E-2</v>
      </c>
      <c r="AU98" s="21">
        <f t="shared" si="73"/>
        <v>1.5091133223263388E-2</v>
      </c>
      <c r="AV98" s="21">
        <f t="shared" si="73"/>
        <v>1.3719212021148534E-2</v>
      </c>
      <c r="AW98" s="21">
        <f t="shared" si="73"/>
        <v>1.2472010928316847E-2</v>
      </c>
      <c r="AX98" s="21">
        <f t="shared" si="73"/>
        <v>1.1338191753015316E-2</v>
      </c>
      <c r="AY98" s="21">
        <f t="shared" si="73"/>
        <v>1.0307447048195742E-2</v>
      </c>
      <c r="AZ98" s="21">
        <f t="shared" si="73"/>
        <v>9.3704064074506734E-3</v>
      </c>
      <c r="BA98" s="21">
        <f t="shared" si="73"/>
        <v>8.5185512795006111E-3</v>
      </c>
      <c r="BB98" s="21">
        <f t="shared" si="73"/>
        <v>7.744137526818737E-3</v>
      </c>
      <c r="BC98" s="21">
        <f t="shared" si="73"/>
        <v>7.0401250243806697E-3</v>
      </c>
      <c r="BD98" s="21">
        <f t="shared" si="73"/>
        <v>6.4001136585278805E-3</v>
      </c>
      <c r="BE98" s="21">
        <f t="shared" si="73"/>
        <v>5.8182851441162548E-3</v>
      </c>
      <c r="BF98" s="21">
        <f t="shared" si="73"/>
        <v>5.2893501310147762E-3</v>
      </c>
      <c r="BG98" s="21">
        <f t="shared" si="73"/>
        <v>4.808500119104343E-3</v>
      </c>
      <c r="BH98" s="21">
        <f t="shared" si="74"/>
        <v>4.3713637446403109E-3</v>
      </c>
      <c r="BI98" s="21">
        <f t="shared" si="74"/>
        <v>3.9739670405821012E-3</v>
      </c>
      <c r="BJ98" s="21">
        <f t="shared" si="74"/>
        <v>3.6126973096200906E-3</v>
      </c>
      <c r="BK98" s="21">
        <f t="shared" si="74"/>
        <v>3.2842702814728101E-3</v>
      </c>
      <c r="BL98" s="21">
        <f t="shared" si="74"/>
        <v>2.9857002558843723E-3</v>
      </c>
      <c r="BM98" s="21">
        <f t="shared" si="74"/>
        <v>2.7142729598948834E-3</v>
      </c>
      <c r="BN98" s="21">
        <f t="shared" si="74"/>
        <v>2.4675208726317125E-3</v>
      </c>
      <c r="BO98" s="21">
        <f t="shared" si="71"/>
        <v>2.2432007933015567E-3</v>
      </c>
      <c r="BP98" s="21">
        <f t="shared" si="71"/>
        <v>2.0392734484559606E-3</v>
      </c>
      <c r="BQ98" s="21">
        <f t="shared" si="60"/>
        <v>1.8538849531417822E-3</v>
      </c>
      <c r="BR98" s="21">
        <f t="shared" si="60"/>
        <v>1.6853499574016198E-3</v>
      </c>
      <c r="BS98" s="21">
        <f t="shared" si="60"/>
        <v>1.5321363249105634E-3</v>
      </c>
      <c r="BT98" s="21">
        <f t="shared" si="60"/>
        <v>1.3928512044641486E-3</v>
      </c>
      <c r="BU98" s="21">
        <f t="shared" si="60"/>
        <v>1.2662283676946804E-3</v>
      </c>
      <c r="BV98" s="21">
        <f t="shared" si="60"/>
        <v>1.1511166979042548E-3</v>
      </c>
      <c r="BW98" s="21">
        <f t="shared" si="60"/>
        <v>1.0464697253675043E-3</v>
      </c>
      <c r="BX98" s="21">
        <f t="shared" si="60"/>
        <v>9.513361139704584E-4</v>
      </c>
      <c r="BY98" s="21">
        <f t="shared" si="60"/>
        <v>8.648510127004167E-4</v>
      </c>
      <c r="BZ98" s="21">
        <f t="shared" si="60"/>
        <v>7.8622819336401516E-4</v>
      </c>
      <c r="CA98" s="21">
        <f t="shared" si="60"/>
        <v>7.1475290305819553E-4</v>
      </c>
      <c r="CB98" s="21">
        <f t="shared" ref="CB98:CQ111" si="75">(1+$B$2)^(-CB$3)</f>
        <v>6.4977536641654132E-4</v>
      </c>
      <c r="CC98" s="21">
        <f t="shared" si="75"/>
        <v>5.9070487856049199E-4</v>
      </c>
      <c r="CD98" s="21">
        <f t="shared" si="75"/>
        <v>5.3700443505499279E-4</v>
      </c>
      <c r="CE98" s="21">
        <f t="shared" si="75"/>
        <v>4.8818585004999342E-4</v>
      </c>
      <c r="CF98" s="21">
        <f t="shared" si="75"/>
        <v>4.4380531822726677E-4</v>
      </c>
      <c r="CG98" s="21">
        <f t="shared" si="75"/>
        <v>4.0345938020660611E-4</v>
      </c>
      <c r="CH98" s="21">
        <f t="shared" si="75"/>
        <v>3.6678125473327814E-4</v>
      </c>
      <c r="CI98" s="21">
        <f t="shared" si="75"/>
        <v>3.3343750430298019E-4</v>
      </c>
      <c r="CJ98" s="21">
        <f t="shared" si="75"/>
        <v>3.0312500391180015E-4</v>
      </c>
      <c r="CK98" s="21">
        <f t="shared" si="75"/>
        <v>2.7556818537436372E-4</v>
      </c>
      <c r="CL98" s="21">
        <f t="shared" si="75"/>
        <v>2.5051653215851246E-4</v>
      </c>
      <c r="CM98" s="21">
        <f t="shared" si="75"/>
        <v>2.2774230196228408E-4</v>
      </c>
      <c r="CN98" s="21">
        <f t="shared" si="75"/>
        <v>2.0703845632934911E-4</v>
      </c>
      <c r="CO98" s="21">
        <f t="shared" si="75"/>
        <v>1.8821677848122645E-4</v>
      </c>
      <c r="CP98" s="21">
        <f t="shared" si="75"/>
        <v>1.711061622556604E-4</v>
      </c>
      <c r="CQ98" s="21">
        <f t="shared" si="75"/>
        <v>1.5555105659605491E-4</v>
      </c>
      <c r="CR98" s="21">
        <f t="shared" ref="CR98:DD111" si="76">(1+$B$2)^(-CR$3)</f>
        <v>1.4141005145095899E-4</v>
      </c>
      <c r="CS98" s="21">
        <f t="shared" si="76"/>
        <v>1.2855459222814453E-4</v>
      </c>
      <c r="CT98" s="21">
        <f t="shared" si="76"/>
        <v>1.1686781111649502E-4</v>
      </c>
      <c r="CU98" s="21">
        <f t="shared" si="76"/>
        <v>1.062434646513591E-4</v>
      </c>
      <c r="CV98" s="21">
        <f t="shared" si="76"/>
        <v>9.6584967864871916E-5</v>
      </c>
      <c r="CW98" s="21">
        <f t="shared" si="76"/>
        <v>8.7804516240792642E-5</v>
      </c>
      <c r="CX98" s="21">
        <f t="shared" si="76"/>
        <v>7.982228749162966E-5</v>
      </c>
      <c r="CY98" s="21">
        <f t="shared" si="76"/>
        <v>7.2565715901481509E-5</v>
      </c>
      <c r="CZ98" s="21">
        <f t="shared" si="76"/>
        <v>6.5968832637710464E-5</v>
      </c>
      <c r="DA98" s="21">
        <f t="shared" si="76"/>
        <v>5.997166603428223E-5</v>
      </c>
      <c r="DB98" s="21">
        <f t="shared" si="76"/>
        <v>5.4519696394802018E-5</v>
      </c>
      <c r="DC98" s="21">
        <f t="shared" si="76"/>
        <v>4.9563360358910924E-5</v>
      </c>
      <c r="DD98" s="21">
        <f t="shared" si="76"/>
        <v>4.5057600326282662E-5</v>
      </c>
    </row>
    <row r="99" spans="2:108">
      <c r="B99" s="22">
        <f t="shared" si="53"/>
        <v>108</v>
      </c>
      <c r="C99" s="21">
        <f t="shared" si="68"/>
        <v>1</v>
      </c>
      <c r="D99" s="21">
        <f t="shared" si="65"/>
        <v>0.90909090909090906</v>
      </c>
      <c r="E99" s="21">
        <f t="shared" si="65"/>
        <v>0.82644628099173545</v>
      </c>
      <c r="F99" s="21">
        <f t="shared" si="65"/>
        <v>0.75131480090157754</v>
      </c>
      <c r="G99" s="21">
        <f t="shared" si="65"/>
        <v>0.68301345536507052</v>
      </c>
      <c r="H99" s="21">
        <f t="shared" si="65"/>
        <v>0.62092132305915493</v>
      </c>
      <c r="I99" s="21">
        <f t="shared" si="65"/>
        <v>0.56447393005377722</v>
      </c>
      <c r="J99" s="21">
        <f t="shared" si="65"/>
        <v>0.51315811823070645</v>
      </c>
      <c r="K99" s="21">
        <f t="shared" si="65"/>
        <v>0.46650738020973315</v>
      </c>
      <c r="L99" s="21">
        <f t="shared" si="65"/>
        <v>0.42409761837248466</v>
      </c>
      <c r="M99" s="21">
        <f t="shared" si="65"/>
        <v>0.38554328942953148</v>
      </c>
      <c r="N99" s="21">
        <f t="shared" si="65"/>
        <v>0.3504938994813922</v>
      </c>
      <c r="O99" s="21">
        <f t="shared" si="65"/>
        <v>0.31863081771035656</v>
      </c>
      <c r="P99" s="21">
        <f t="shared" si="65"/>
        <v>0.28966437973668779</v>
      </c>
      <c r="Q99" s="21">
        <f t="shared" si="65"/>
        <v>0.26333125430607973</v>
      </c>
      <c r="R99" s="21">
        <f t="shared" si="65"/>
        <v>0.23939204936916339</v>
      </c>
      <c r="S99" s="21">
        <f t="shared" si="65"/>
        <v>0.21762913579014853</v>
      </c>
      <c r="T99" s="21">
        <f t="shared" si="66"/>
        <v>0.19784466890013502</v>
      </c>
      <c r="U99" s="21">
        <f t="shared" si="66"/>
        <v>0.17985878990921364</v>
      </c>
      <c r="V99" s="21">
        <f t="shared" si="66"/>
        <v>0.16350799082655781</v>
      </c>
      <c r="W99" s="21">
        <f t="shared" si="66"/>
        <v>0.14864362802414349</v>
      </c>
      <c r="X99" s="21">
        <f t="shared" si="69"/>
        <v>0.13513057093103953</v>
      </c>
      <c r="Y99" s="21">
        <f t="shared" si="69"/>
        <v>0.12284597357367227</v>
      </c>
      <c r="Z99" s="21">
        <f t="shared" si="69"/>
        <v>0.11167815779424752</v>
      </c>
      <c r="AA99" s="21">
        <f t="shared" si="69"/>
        <v>0.10152559799477048</v>
      </c>
      <c r="AB99" s="21">
        <f t="shared" si="69"/>
        <v>9.2295998177064048E-2</v>
      </c>
      <c r="AC99" s="21">
        <f t="shared" si="69"/>
        <v>8.3905452888240042E-2</v>
      </c>
      <c r="AD99" s="21">
        <f t="shared" si="69"/>
        <v>7.6277684443854576E-2</v>
      </c>
      <c r="AE99" s="21">
        <f t="shared" si="69"/>
        <v>6.9343349494413245E-2</v>
      </c>
      <c r="AF99" s="21">
        <f t="shared" si="69"/>
        <v>6.3039408631284766E-2</v>
      </c>
      <c r="AG99" s="21">
        <f t="shared" si="69"/>
        <v>5.7308553301167964E-2</v>
      </c>
      <c r="AH99" s="21">
        <f t="shared" si="69"/>
        <v>5.2098684819243603E-2</v>
      </c>
      <c r="AI99" s="21">
        <f t="shared" si="69"/>
        <v>4.7362440744766907E-2</v>
      </c>
      <c r="AJ99" s="21">
        <f t="shared" si="69"/>
        <v>4.3056764313424457E-2</v>
      </c>
      <c r="AK99" s="21">
        <f t="shared" si="69"/>
        <v>3.9142513012204054E-2</v>
      </c>
      <c r="AL99" s="21">
        <f t="shared" si="69"/>
        <v>3.5584102738367311E-2</v>
      </c>
      <c r="AM99" s="21">
        <f t="shared" si="69"/>
        <v>3.2349184307606652E-2</v>
      </c>
      <c r="AN99" s="21">
        <f t="shared" si="70"/>
        <v>2.94083493705515E-2</v>
      </c>
      <c r="AO99" s="21">
        <f t="shared" si="70"/>
        <v>2.6734863064137721E-2</v>
      </c>
      <c r="AP99" s="21">
        <f t="shared" si="70"/>
        <v>2.4304420967397926E-2</v>
      </c>
      <c r="AQ99" s="21">
        <f t="shared" si="70"/>
        <v>2.2094928152179935E-2</v>
      </c>
      <c r="AR99" s="21">
        <f t="shared" si="73"/>
        <v>2.0086298320163575E-2</v>
      </c>
      <c r="AS99" s="21">
        <f t="shared" si="73"/>
        <v>1.8260271200148705E-2</v>
      </c>
      <c r="AT99" s="21">
        <f t="shared" si="73"/>
        <v>1.6600246545589729E-2</v>
      </c>
      <c r="AU99" s="21">
        <f t="shared" si="73"/>
        <v>1.5091133223263388E-2</v>
      </c>
      <c r="AV99" s="21">
        <f t="shared" si="73"/>
        <v>1.3719212021148534E-2</v>
      </c>
      <c r="AW99" s="21">
        <f t="shared" si="73"/>
        <v>1.2472010928316847E-2</v>
      </c>
      <c r="AX99" s="21">
        <f t="shared" si="73"/>
        <v>1.1338191753015316E-2</v>
      </c>
      <c r="AY99" s="21">
        <f t="shared" si="73"/>
        <v>1.0307447048195742E-2</v>
      </c>
      <c r="AZ99" s="21">
        <f t="shared" si="73"/>
        <v>9.3704064074506734E-3</v>
      </c>
      <c r="BA99" s="21">
        <f t="shared" si="73"/>
        <v>8.5185512795006111E-3</v>
      </c>
      <c r="BB99" s="21">
        <f t="shared" si="73"/>
        <v>7.744137526818737E-3</v>
      </c>
      <c r="BC99" s="21">
        <f t="shared" si="73"/>
        <v>7.0401250243806697E-3</v>
      </c>
      <c r="BD99" s="21">
        <f t="shared" si="73"/>
        <v>6.4001136585278805E-3</v>
      </c>
      <c r="BE99" s="21">
        <f t="shared" si="73"/>
        <v>5.8182851441162548E-3</v>
      </c>
      <c r="BF99" s="21">
        <f t="shared" si="73"/>
        <v>5.2893501310147762E-3</v>
      </c>
      <c r="BG99" s="21">
        <f t="shared" si="73"/>
        <v>4.808500119104343E-3</v>
      </c>
      <c r="BH99" s="21">
        <f t="shared" si="74"/>
        <v>4.3713637446403109E-3</v>
      </c>
      <c r="BI99" s="21">
        <f t="shared" si="74"/>
        <v>3.9739670405821012E-3</v>
      </c>
      <c r="BJ99" s="21">
        <f t="shared" si="74"/>
        <v>3.6126973096200906E-3</v>
      </c>
      <c r="BK99" s="21">
        <f t="shared" si="74"/>
        <v>3.2842702814728101E-3</v>
      </c>
      <c r="BL99" s="21">
        <f t="shared" si="74"/>
        <v>2.9857002558843723E-3</v>
      </c>
      <c r="BM99" s="21">
        <f t="shared" si="74"/>
        <v>2.7142729598948834E-3</v>
      </c>
      <c r="BN99" s="21">
        <f t="shared" si="74"/>
        <v>2.4675208726317125E-3</v>
      </c>
      <c r="BO99" s="21">
        <f t="shared" si="71"/>
        <v>2.2432007933015567E-3</v>
      </c>
      <c r="BP99" s="21">
        <f t="shared" si="71"/>
        <v>2.0392734484559606E-3</v>
      </c>
      <c r="BQ99" s="21">
        <f t="shared" si="71"/>
        <v>1.8538849531417822E-3</v>
      </c>
      <c r="BR99" s="21">
        <f t="shared" si="71"/>
        <v>1.6853499574016198E-3</v>
      </c>
      <c r="BS99" s="21">
        <f t="shared" si="71"/>
        <v>1.5321363249105634E-3</v>
      </c>
      <c r="BT99" s="21">
        <f t="shared" si="71"/>
        <v>1.3928512044641486E-3</v>
      </c>
      <c r="BU99" s="21">
        <f t="shared" si="71"/>
        <v>1.2662283676946804E-3</v>
      </c>
      <c r="BV99" s="21">
        <f t="shared" si="71"/>
        <v>1.1511166979042548E-3</v>
      </c>
      <c r="BW99" s="21">
        <f t="shared" si="71"/>
        <v>1.0464697253675043E-3</v>
      </c>
      <c r="BX99" s="21">
        <f t="shared" si="71"/>
        <v>9.513361139704584E-4</v>
      </c>
      <c r="BY99" s="21">
        <f t="shared" si="71"/>
        <v>8.648510127004167E-4</v>
      </c>
      <c r="BZ99" s="21">
        <f t="shared" si="71"/>
        <v>7.8622819336401516E-4</v>
      </c>
      <c r="CA99" s="21">
        <f t="shared" si="71"/>
        <v>7.1475290305819553E-4</v>
      </c>
      <c r="CB99" s="21">
        <f t="shared" si="71"/>
        <v>6.4977536641654132E-4</v>
      </c>
      <c r="CC99" s="21">
        <f t="shared" si="75"/>
        <v>5.9070487856049199E-4</v>
      </c>
      <c r="CD99" s="21">
        <f t="shared" si="75"/>
        <v>5.3700443505499279E-4</v>
      </c>
      <c r="CE99" s="21">
        <f t="shared" si="75"/>
        <v>4.8818585004999342E-4</v>
      </c>
      <c r="CF99" s="21">
        <f t="shared" si="75"/>
        <v>4.4380531822726677E-4</v>
      </c>
      <c r="CG99" s="21">
        <f t="shared" si="75"/>
        <v>4.0345938020660611E-4</v>
      </c>
      <c r="CH99" s="21">
        <f t="shared" si="75"/>
        <v>3.6678125473327814E-4</v>
      </c>
      <c r="CI99" s="21">
        <f t="shared" si="75"/>
        <v>3.3343750430298019E-4</v>
      </c>
      <c r="CJ99" s="21">
        <f t="shared" si="75"/>
        <v>3.0312500391180015E-4</v>
      </c>
      <c r="CK99" s="21">
        <f t="shared" si="75"/>
        <v>2.7556818537436372E-4</v>
      </c>
      <c r="CL99" s="21">
        <f t="shared" si="75"/>
        <v>2.5051653215851246E-4</v>
      </c>
      <c r="CM99" s="21">
        <f t="shared" si="75"/>
        <v>2.2774230196228408E-4</v>
      </c>
      <c r="CN99" s="21">
        <f t="shared" si="75"/>
        <v>2.0703845632934911E-4</v>
      </c>
      <c r="CO99" s="21">
        <f t="shared" si="75"/>
        <v>1.8821677848122645E-4</v>
      </c>
      <c r="CP99" s="21">
        <f t="shared" si="75"/>
        <v>1.711061622556604E-4</v>
      </c>
      <c r="CQ99" s="21">
        <f t="shared" si="75"/>
        <v>1.5555105659605491E-4</v>
      </c>
      <c r="CR99" s="21">
        <f t="shared" si="76"/>
        <v>1.4141005145095899E-4</v>
      </c>
      <c r="CS99" s="21">
        <f t="shared" si="76"/>
        <v>1.2855459222814453E-4</v>
      </c>
      <c r="CT99" s="21">
        <f t="shared" si="76"/>
        <v>1.1686781111649502E-4</v>
      </c>
      <c r="CU99" s="21">
        <f t="shared" si="76"/>
        <v>1.062434646513591E-4</v>
      </c>
      <c r="CV99" s="21">
        <f t="shared" si="76"/>
        <v>9.6584967864871916E-5</v>
      </c>
      <c r="CW99" s="21">
        <f t="shared" si="76"/>
        <v>8.7804516240792642E-5</v>
      </c>
      <c r="CX99" s="21">
        <f t="shared" si="76"/>
        <v>7.982228749162966E-5</v>
      </c>
      <c r="CY99" s="21">
        <f t="shared" si="76"/>
        <v>7.2565715901481509E-5</v>
      </c>
      <c r="CZ99" s="21">
        <f t="shared" si="76"/>
        <v>6.5968832637710464E-5</v>
      </c>
      <c r="DA99" s="21">
        <f t="shared" si="76"/>
        <v>5.997166603428223E-5</v>
      </c>
      <c r="DB99" s="21">
        <f t="shared" si="76"/>
        <v>5.4519696394802018E-5</v>
      </c>
      <c r="DC99" s="21">
        <f t="shared" si="76"/>
        <v>4.9563360358910924E-5</v>
      </c>
      <c r="DD99" s="21">
        <f t="shared" si="76"/>
        <v>4.5057600326282662E-5</v>
      </c>
    </row>
    <row r="100" spans="2:108">
      <c r="B100" s="22">
        <f t="shared" si="53"/>
        <v>109</v>
      </c>
      <c r="C100" s="21">
        <f t="shared" si="68"/>
        <v>1</v>
      </c>
      <c r="D100" s="21">
        <f t="shared" si="65"/>
        <v>0.90909090909090906</v>
      </c>
      <c r="E100" s="21">
        <f t="shared" si="65"/>
        <v>0.82644628099173545</v>
      </c>
      <c r="F100" s="21">
        <f t="shared" si="65"/>
        <v>0.75131480090157754</v>
      </c>
      <c r="G100" s="21">
        <f t="shared" si="65"/>
        <v>0.68301345536507052</v>
      </c>
      <c r="H100" s="21">
        <f t="shared" si="65"/>
        <v>0.62092132305915493</v>
      </c>
      <c r="I100" s="21">
        <f t="shared" si="65"/>
        <v>0.56447393005377722</v>
      </c>
      <c r="J100" s="21">
        <f t="shared" si="65"/>
        <v>0.51315811823070645</v>
      </c>
      <c r="K100" s="21">
        <f t="shared" si="65"/>
        <v>0.46650738020973315</v>
      </c>
      <c r="L100" s="21">
        <f t="shared" si="65"/>
        <v>0.42409761837248466</v>
      </c>
      <c r="M100" s="21">
        <f t="shared" si="65"/>
        <v>0.38554328942953148</v>
      </c>
      <c r="N100" s="21">
        <f t="shared" si="65"/>
        <v>0.3504938994813922</v>
      </c>
      <c r="O100" s="21">
        <f t="shared" si="65"/>
        <v>0.31863081771035656</v>
      </c>
      <c r="P100" s="21">
        <f t="shared" si="65"/>
        <v>0.28966437973668779</v>
      </c>
      <c r="Q100" s="21">
        <f t="shared" si="65"/>
        <v>0.26333125430607973</v>
      </c>
      <c r="R100" s="21">
        <f t="shared" si="65"/>
        <v>0.23939204936916339</v>
      </c>
      <c r="S100" s="21">
        <f t="shared" si="65"/>
        <v>0.21762913579014853</v>
      </c>
      <c r="T100" s="21">
        <f t="shared" si="66"/>
        <v>0.19784466890013502</v>
      </c>
      <c r="U100" s="21">
        <f t="shared" si="66"/>
        <v>0.17985878990921364</v>
      </c>
      <c r="V100" s="21">
        <f t="shared" si="66"/>
        <v>0.16350799082655781</v>
      </c>
      <c r="W100" s="21">
        <f t="shared" si="66"/>
        <v>0.14864362802414349</v>
      </c>
      <c r="X100" s="21">
        <f t="shared" si="69"/>
        <v>0.13513057093103953</v>
      </c>
      <c r="Y100" s="21">
        <f t="shared" si="69"/>
        <v>0.12284597357367227</v>
      </c>
      <c r="Z100" s="21">
        <f t="shared" si="69"/>
        <v>0.11167815779424752</v>
      </c>
      <c r="AA100" s="21">
        <f t="shared" si="69"/>
        <v>0.10152559799477048</v>
      </c>
      <c r="AB100" s="21">
        <f t="shared" si="69"/>
        <v>9.2295998177064048E-2</v>
      </c>
      <c r="AC100" s="21">
        <f t="shared" si="69"/>
        <v>8.3905452888240042E-2</v>
      </c>
      <c r="AD100" s="21">
        <f t="shared" si="69"/>
        <v>7.6277684443854576E-2</v>
      </c>
      <c r="AE100" s="21">
        <f t="shared" si="69"/>
        <v>6.9343349494413245E-2</v>
      </c>
      <c r="AF100" s="21">
        <f t="shared" si="69"/>
        <v>6.3039408631284766E-2</v>
      </c>
      <c r="AG100" s="21">
        <f t="shared" si="69"/>
        <v>5.7308553301167964E-2</v>
      </c>
      <c r="AH100" s="21">
        <f t="shared" si="69"/>
        <v>5.2098684819243603E-2</v>
      </c>
      <c r="AI100" s="21">
        <f t="shared" si="69"/>
        <v>4.7362440744766907E-2</v>
      </c>
      <c r="AJ100" s="21">
        <f t="shared" si="69"/>
        <v>4.3056764313424457E-2</v>
      </c>
      <c r="AK100" s="21">
        <f t="shared" si="69"/>
        <v>3.9142513012204054E-2</v>
      </c>
      <c r="AL100" s="21">
        <f t="shared" si="69"/>
        <v>3.5584102738367311E-2</v>
      </c>
      <c r="AM100" s="21">
        <f t="shared" si="69"/>
        <v>3.2349184307606652E-2</v>
      </c>
      <c r="AN100" s="21">
        <f t="shared" si="70"/>
        <v>2.94083493705515E-2</v>
      </c>
      <c r="AO100" s="21">
        <f t="shared" si="70"/>
        <v>2.6734863064137721E-2</v>
      </c>
      <c r="AP100" s="21">
        <f t="shared" si="70"/>
        <v>2.4304420967397926E-2</v>
      </c>
      <c r="AQ100" s="21">
        <f t="shared" si="70"/>
        <v>2.2094928152179935E-2</v>
      </c>
      <c r="AR100" s="21">
        <f t="shared" si="73"/>
        <v>2.0086298320163575E-2</v>
      </c>
      <c r="AS100" s="21">
        <f t="shared" si="73"/>
        <v>1.8260271200148705E-2</v>
      </c>
      <c r="AT100" s="21">
        <f t="shared" si="73"/>
        <v>1.6600246545589729E-2</v>
      </c>
      <c r="AU100" s="21">
        <f t="shared" si="73"/>
        <v>1.5091133223263388E-2</v>
      </c>
      <c r="AV100" s="21">
        <f t="shared" si="73"/>
        <v>1.3719212021148534E-2</v>
      </c>
      <c r="AW100" s="21">
        <f t="shared" si="73"/>
        <v>1.2472010928316847E-2</v>
      </c>
      <c r="AX100" s="21">
        <f t="shared" si="73"/>
        <v>1.1338191753015316E-2</v>
      </c>
      <c r="AY100" s="21">
        <f t="shared" si="73"/>
        <v>1.0307447048195742E-2</v>
      </c>
      <c r="AZ100" s="21">
        <f t="shared" si="73"/>
        <v>9.3704064074506734E-3</v>
      </c>
      <c r="BA100" s="21">
        <f t="shared" si="73"/>
        <v>8.5185512795006111E-3</v>
      </c>
      <c r="BB100" s="21">
        <f t="shared" si="73"/>
        <v>7.744137526818737E-3</v>
      </c>
      <c r="BC100" s="21">
        <f t="shared" si="73"/>
        <v>7.0401250243806697E-3</v>
      </c>
      <c r="BD100" s="21">
        <f t="shared" si="73"/>
        <v>6.4001136585278805E-3</v>
      </c>
      <c r="BE100" s="21">
        <f t="shared" si="73"/>
        <v>5.8182851441162548E-3</v>
      </c>
      <c r="BF100" s="21">
        <f t="shared" si="73"/>
        <v>5.2893501310147762E-3</v>
      </c>
      <c r="BG100" s="21">
        <f t="shared" si="73"/>
        <v>4.808500119104343E-3</v>
      </c>
      <c r="BH100" s="21">
        <f t="shared" si="74"/>
        <v>4.3713637446403109E-3</v>
      </c>
      <c r="BI100" s="21">
        <f t="shared" si="74"/>
        <v>3.9739670405821012E-3</v>
      </c>
      <c r="BJ100" s="21">
        <f t="shared" si="74"/>
        <v>3.6126973096200906E-3</v>
      </c>
      <c r="BK100" s="21">
        <f t="shared" si="74"/>
        <v>3.2842702814728101E-3</v>
      </c>
      <c r="BL100" s="21">
        <f t="shared" si="74"/>
        <v>2.9857002558843723E-3</v>
      </c>
      <c r="BM100" s="21">
        <f t="shared" si="74"/>
        <v>2.7142729598948834E-3</v>
      </c>
      <c r="BN100" s="21">
        <f t="shared" si="74"/>
        <v>2.4675208726317125E-3</v>
      </c>
      <c r="BO100" s="21">
        <f t="shared" si="71"/>
        <v>2.2432007933015567E-3</v>
      </c>
      <c r="BP100" s="21">
        <f t="shared" si="71"/>
        <v>2.0392734484559606E-3</v>
      </c>
      <c r="BQ100" s="21">
        <f t="shared" si="71"/>
        <v>1.8538849531417822E-3</v>
      </c>
      <c r="BR100" s="21">
        <f t="shared" si="71"/>
        <v>1.6853499574016198E-3</v>
      </c>
      <c r="BS100" s="21">
        <f t="shared" si="71"/>
        <v>1.5321363249105634E-3</v>
      </c>
      <c r="BT100" s="21">
        <f t="shared" si="71"/>
        <v>1.3928512044641486E-3</v>
      </c>
      <c r="BU100" s="21">
        <f t="shared" si="71"/>
        <v>1.2662283676946804E-3</v>
      </c>
      <c r="BV100" s="21">
        <f t="shared" si="71"/>
        <v>1.1511166979042548E-3</v>
      </c>
      <c r="BW100" s="21">
        <f t="shared" si="71"/>
        <v>1.0464697253675043E-3</v>
      </c>
      <c r="BX100" s="21">
        <f t="shared" si="71"/>
        <v>9.513361139704584E-4</v>
      </c>
      <c r="BY100" s="21">
        <f t="shared" si="71"/>
        <v>8.648510127004167E-4</v>
      </c>
      <c r="BZ100" s="21">
        <f t="shared" si="71"/>
        <v>7.8622819336401516E-4</v>
      </c>
      <c r="CA100" s="21">
        <f t="shared" si="71"/>
        <v>7.1475290305819553E-4</v>
      </c>
      <c r="CB100" s="21">
        <f t="shared" si="71"/>
        <v>6.4977536641654132E-4</v>
      </c>
      <c r="CC100" s="21">
        <f t="shared" si="75"/>
        <v>5.9070487856049199E-4</v>
      </c>
      <c r="CD100" s="21">
        <f t="shared" si="75"/>
        <v>5.3700443505499279E-4</v>
      </c>
      <c r="CE100" s="21">
        <f t="shared" si="75"/>
        <v>4.8818585004999342E-4</v>
      </c>
      <c r="CF100" s="21">
        <f t="shared" si="75"/>
        <v>4.4380531822726677E-4</v>
      </c>
      <c r="CG100" s="21">
        <f t="shared" si="75"/>
        <v>4.0345938020660611E-4</v>
      </c>
      <c r="CH100" s="21">
        <f t="shared" si="75"/>
        <v>3.6678125473327814E-4</v>
      </c>
      <c r="CI100" s="21">
        <f t="shared" si="75"/>
        <v>3.3343750430298019E-4</v>
      </c>
      <c r="CJ100" s="21">
        <f t="shared" si="75"/>
        <v>3.0312500391180015E-4</v>
      </c>
      <c r="CK100" s="21">
        <f t="shared" si="75"/>
        <v>2.7556818537436372E-4</v>
      </c>
      <c r="CL100" s="21">
        <f t="shared" si="75"/>
        <v>2.5051653215851246E-4</v>
      </c>
      <c r="CM100" s="21">
        <f t="shared" si="75"/>
        <v>2.2774230196228408E-4</v>
      </c>
      <c r="CN100" s="21">
        <f t="shared" si="75"/>
        <v>2.0703845632934911E-4</v>
      </c>
      <c r="CO100" s="21">
        <f t="shared" si="75"/>
        <v>1.8821677848122645E-4</v>
      </c>
      <c r="CP100" s="21">
        <f t="shared" si="75"/>
        <v>1.711061622556604E-4</v>
      </c>
      <c r="CQ100" s="21">
        <f t="shared" si="75"/>
        <v>1.5555105659605491E-4</v>
      </c>
      <c r="CR100" s="21">
        <f t="shared" si="76"/>
        <v>1.4141005145095899E-4</v>
      </c>
      <c r="CS100" s="21">
        <f t="shared" si="76"/>
        <v>1.2855459222814453E-4</v>
      </c>
      <c r="CT100" s="21">
        <f t="shared" si="76"/>
        <v>1.1686781111649502E-4</v>
      </c>
      <c r="CU100" s="21">
        <f t="shared" si="76"/>
        <v>1.062434646513591E-4</v>
      </c>
      <c r="CV100" s="21">
        <f t="shared" si="76"/>
        <v>9.6584967864871916E-5</v>
      </c>
      <c r="CW100" s="21">
        <f t="shared" si="76"/>
        <v>8.7804516240792642E-5</v>
      </c>
      <c r="CX100" s="21">
        <f t="shared" si="76"/>
        <v>7.982228749162966E-5</v>
      </c>
      <c r="CY100" s="21">
        <f t="shared" si="76"/>
        <v>7.2565715901481509E-5</v>
      </c>
      <c r="CZ100" s="21">
        <f t="shared" si="76"/>
        <v>6.5968832637710464E-5</v>
      </c>
      <c r="DA100" s="21">
        <f t="shared" si="76"/>
        <v>5.997166603428223E-5</v>
      </c>
      <c r="DB100" s="21">
        <f t="shared" si="76"/>
        <v>5.4519696394802018E-5</v>
      </c>
      <c r="DC100" s="21">
        <f t="shared" si="76"/>
        <v>4.9563360358910924E-5</v>
      </c>
      <c r="DD100" s="21">
        <f t="shared" si="76"/>
        <v>4.5057600326282662E-5</v>
      </c>
    </row>
    <row r="101" spans="2:108">
      <c r="B101" s="22">
        <f t="shared" si="53"/>
        <v>110</v>
      </c>
      <c r="C101" s="21">
        <f t="shared" si="68"/>
        <v>1</v>
      </c>
      <c r="D101" s="21">
        <f t="shared" si="65"/>
        <v>0.90909090909090906</v>
      </c>
      <c r="E101" s="21">
        <f t="shared" si="65"/>
        <v>0.82644628099173545</v>
      </c>
      <c r="F101" s="21">
        <f t="shared" si="65"/>
        <v>0.75131480090157754</v>
      </c>
      <c r="G101" s="21">
        <f t="shared" si="65"/>
        <v>0.68301345536507052</v>
      </c>
      <c r="H101" s="21">
        <f t="shared" si="65"/>
        <v>0.62092132305915493</v>
      </c>
      <c r="I101" s="21">
        <f t="shared" si="65"/>
        <v>0.56447393005377722</v>
      </c>
      <c r="J101" s="21">
        <f t="shared" si="65"/>
        <v>0.51315811823070645</v>
      </c>
      <c r="K101" s="21">
        <f t="shared" si="65"/>
        <v>0.46650738020973315</v>
      </c>
      <c r="L101" s="21">
        <f t="shared" si="65"/>
        <v>0.42409761837248466</v>
      </c>
      <c r="M101" s="21">
        <f t="shared" si="65"/>
        <v>0.38554328942953148</v>
      </c>
      <c r="N101" s="21">
        <f t="shared" si="65"/>
        <v>0.3504938994813922</v>
      </c>
      <c r="O101" s="21">
        <f t="shared" si="65"/>
        <v>0.31863081771035656</v>
      </c>
      <c r="P101" s="21">
        <f t="shared" si="65"/>
        <v>0.28966437973668779</v>
      </c>
      <c r="Q101" s="21">
        <f t="shared" si="65"/>
        <v>0.26333125430607973</v>
      </c>
      <c r="R101" s="21">
        <f t="shared" si="65"/>
        <v>0.23939204936916339</v>
      </c>
      <c r="S101" s="21">
        <f t="shared" si="65"/>
        <v>0.21762913579014853</v>
      </c>
      <c r="T101" s="21">
        <f t="shared" si="66"/>
        <v>0.19784466890013502</v>
      </c>
      <c r="U101" s="21">
        <f t="shared" si="66"/>
        <v>0.17985878990921364</v>
      </c>
      <c r="V101" s="21">
        <f t="shared" si="66"/>
        <v>0.16350799082655781</v>
      </c>
      <c r="W101" s="21">
        <f t="shared" si="66"/>
        <v>0.14864362802414349</v>
      </c>
      <c r="X101" s="21">
        <f t="shared" si="69"/>
        <v>0.13513057093103953</v>
      </c>
      <c r="Y101" s="21">
        <f t="shared" si="69"/>
        <v>0.12284597357367227</v>
      </c>
      <c r="Z101" s="21">
        <f t="shared" si="69"/>
        <v>0.11167815779424752</v>
      </c>
      <c r="AA101" s="21">
        <f t="shared" si="69"/>
        <v>0.10152559799477048</v>
      </c>
      <c r="AB101" s="21">
        <f t="shared" si="69"/>
        <v>9.2295998177064048E-2</v>
      </c>
      <c r="AC101" s="21">
        <f t="shared" si="69"/>
        <v>8.3905452888240042E-2</v>
      </c>
      <c r="AD101" s="21">
        <f t="shared" si="69"/>
        <v>7.6277684443854576E-2</v>
      </c>
      <c r="AE101" s="21">
        <f t="shared" si="69"/>
        <v>6.9343349494413245E-2</v>
      </c>
      <c r="AF101" s="21">
        <f t="shared" si="69"/>
        <v>6.3039408631284766E-2</v>
      </c>
      <c r="AG101" s="21">
        <f t="shared" si="69"/>
        <v>5.7308553301167964E-2</v>
      </c>
      <c r="AH101" s="21">
        <f t="shared" si="69"/>
        <v>5.2098684819243603E-2</v>
      </c>
      <c r="AI101" s="21">
        <f t="shared" si="69"/>
        <v>4.7362440744766907E-2</v>
      </c>
      <c r="AJ101" s="21">
        <f t="shared" si="69"/>
        <v>4.3056764313424457E-2</v>
      </c>
      <c r="AK101" s="21">
        <f t="shared" si="69"/>
        <v>3.9142513012204054E-2</v>
      </c>
      <c r="AL101" s="21">
        <f t="shared" si="69"/>
        <v>3.5584102738367311E-2</v>
      </c>
      <c r="AM101" s="21">
        <f t="shared" si="69"/>
        <v>3.2349184307606652E-2</v>
      </c>
      <c r="AN101" s="21">
        <f t="shared" si="70"/>
        <v>2.94083493705515E-2</v>
      </c>
      <c r="AO101" s="21">
        <f t="shared" si="70"/>
        <v>2.6734863064137721E-2</v>
      </c>
      <c r="AP101" s="21">
        <f t="shared" si="70"/>
        <v>2.4304420967397926E-2</v>
      </c>
      <c r="AQ101" s="21">
        <f t="shared" si="70"/>
        <v>2.2094928152179935E-2</v>
      </c>
      <c r="AR101" s="21">
        <f t="shared" si="73"/>
        <v>2.0086298320163575E-2</v>
      </c>
      <c r="AS101" s="21">
        <f t="shared" si="73"/>
        <v>1.8260271200148705E-2</v>
      </c>
      <c r="AT101" s="21">
        <f t="shared" si="73"/>
        <v>1.6600246545589729E-2</v>
      </c>
      <c r="AU101" s="21">
        <f t="shared" si="73"/>
        <v>1.5091133223263388E-2</v>
      </c>
      <c r="AV101" s="21">
        <f t="shared" si="73"/>
        <v>1.3719212021148534E-2</v>
      </c>
      <c r="AW101" s="21">
        <f t="shared" si="73"/>
        <v>1.2472010928316847E-2</v>
      </c>
      <c r="AX101" s="21">
        <f t="shared" si="73"/>
        <v>1.1338191753015316E-2</v>
      </c>
      <c r="AY101" s="21">
        <f t="shared" si="73"/>
        <v>1.0307447048195742E-2</v>
      </c>
      <c r="AZ101" s="21">
        <f t="shared" si="73"/>
        <v>9.3704064074506734E-3</v>
      </c>
      <c r="BA101" s="21">
        <f t="shared" si="73"/>
        <v>8.5185512795006111E-3</v>
      </c>
      <c r="BB101" s="21">
        <f t="shared" si="73"/>
        <v>7.744137526818737E-3</v>
      </c>
      <c r="BC101" s="21">
        <f t="shared" si="73"/>
        <v>7.0401250243806697E-3</v>
      </c>
      <c r="BD101" s="21">
        <f t="shared" si="73"/>
        <v>6.4001136585278805E-3</v>
      </c>
      <c r="BE101" s="21">
        <f t="shared" si="73"/>
        <v>5.8182851441162548E-3</v>
      </c>
      <c r="BF101" s="21">
        <f t="shared" si="73"/>
        <v>5.2893501310147762E-3</v>
      </c>
      <c r="BG101" s="21">
        <f t="shared" si="73"/>
        <v>4.808500119104343E-3</v>
      </c>
      <c r="BH101" s="21">
        <f t="shared" si="74"/>
        <v>4.3713637446403109E-3</v>
      </c>
      <c r="BI101" s="21">
        <f t="shared" si="74"/>
        <v>3.9739670405821012E-3</v>
      </c>
      <c r="BJ101" s="21">
        <f t="shared" si="74"/>
        <v>3.6126973096200906E-3</v>
      </c>
      <c r="BK101" s="21">
        <f t="shared" si="74"/>
        <v>3.2842702814728101E-3</v>
      </c>
      <c r="BL101" s="21">
        <f t="shared" si="74"/>
        <v>2.9857002558843723E-3</v>
      </c>
      <c r="BM101" s="21">
        <f t="shared" si="74"/>
        <v>2.7142729598948834E-3</v>
      </c>
      <c r="BN101" s="21">
        <f t="shared" si="74"/>
        <v>2.4675208726317125E-3</v>
      </c>
      <c r="BO101" s="21">
        <f t="shared" si="71"/>
        <v>2.2432007933015567E-3</v>
      </c>
      <c r="BP101" s="21">
        <f t="shared" si="71"/>
        <v>2.0392734484559606E-3</v>
      </c>
      <c r="BQ101" s="21">
        <f t="shared" si="71"/>
        <v>1.8538849531417822E-3</v>
      </c>
      <c r="BR101" s="21">
        <f t="shared" si="71"/>
        <v>1.6853499574016198E-3</v>
      </c>
      <c r="BS101" s="21">
        <f t="shared" si="71"/>
        <v>1.5321363249105634E-3</v>
      </c>
      <c r="BT101" s="21">
        <f t="shared" si="71"/>
        <v>1.3928512044641486E-3</v>
      </c>
      <c r="BU101" s="21">
        <f t="shared" si="71"/>
        <v>1.2662283676946804E-3</v>
      </c>
      <c r="BV101" s="21">
        <f t="shared" si="71"/>
        <v>1.1511166979042548E-3</v>
      </c>
      <c r="BW101" s="21">
        <f t="shared" si="71"/>
        <v>1.0464697253675043E-3</v>
      </c>
      <c r="BX101" s="21">
        <f t="shared" si="71"/>
        <v>9.513361139704584E-4</v>
      </c>
      <c r="BY101" s="21">
        <f t="shared" si="71"/>
        <v>8.648510127004167E-4</v>
      </c>
      <c r="BZ101" s="21">
        <f t="shared" si="71"/>
        <v>7.8622819336401516E-4</v>
      </c>
      <c r="CA101" s="21">
        <f t="shared" si="71"/>
        <v>7.1475290305819553E-4</v>
      </c>
      <c r="CB101" s="21">
        <f t="shared" si="71"/>
        <v>6.4977536641654132E-4</v>
      </c>
      <c r="CC101" s="21">
        <f t="shared" si="75"/>
        <v>5.9070487856049199E-4</v>
      </c>
      <c r="CD101" s="21">
        <f t="shared" si="75"/>
        <v>5.3700443505499279E-4</v>
      </c>
      <c r="CE101" s="21">
        <f t="shared" si="75"/>
        <v>4.8818585004999342E-4</v>
      </c>
      <c r="CF101" s="21">
        <f t="shared" si="75"/>
        <v>4.4380531822726677E-4</v>
      </c>
      <c r="CG101" s="21">
        <f t="shared" si="75"/>
        <v>4.0345938020660611E-4</v>
      </c>
      <c r="CH101" s="21">
        <f t="shared" si="75"/>
        <v>3.6678125473327814E-4</v>
      </c>
      <c r="CI101" s="21">
        <f t="shared" si="75"/>
        <v>3.3343750430298019E-4</v>
      </c>
      <c r="CJ101" s="21">
        <f t="shared" si="75"/>
        <v>3.0312500391180015E-4</v>
      </c>
      <c r="CK101" s="21">
        <f t="shared" si="75"/>
        <v>2.7556818537436372E-4</v>
      </c>
      <c r="CL101" s="21">
        <f t="shared" si="75"/>
        <v>2.5051653215851246E-4</v>
      </c>
      <c r="CM101" s="21">
        <f t="shared" si="75"/>
        <v>2.2774230196228408E-4</v>
      </c>
      <c r="CN101" s="21">
        <f t="shared" si="75"/>
        <v>2.0703845632934911E-4</v>
      </c>
      <c r="CO101" s="21">
        <f t="shared" si="75"/>
        <v>1.8821677848122645E-4</v>
      </c>
      <c r="CP101" s="21">
        <f t="shared" si="75"/>
        <v>1.711061622556604E-4</v>
      </c>
      <c r="CQ101" s="21">
        <f t="shared" si="75"/>
        <v>1.5555105659605491E-4</v>
      </c>
      <c r="CR101" s="21">
        <f t="shared" si="76"/>
        <v>1.4141005145095899E-4</v>
      </c>
      <c r="CS101" s="21">
        <f t="shared" si="76"/>
        <v>1.2855459222814453E-4</v>
      </c>
      <c r="CT101" s="21">
        <f t="shared" si="76"/>
        <v>1.1686781111649502E-4</v>
      </c>
      <c r="CU101" s="21">
        <f t="shared" si="76"/>
        <v>1.062434646513591E-4</v>
      </c>
      <c r="CV101" s="21">
        <f t="shared" si="76"/>
        <v>9.6584967864871916E-5</v>
      </c>
      <c r="CW101" s="21">
        <f t="shared" si="76"/>
        <v>8.7804516240792642E-5</v>
      </c>
      <c r="CX101" s="21">
        <f t="shared" si="76"/>
        <v>7.982228749162966E-5</v>
      </c>
      <c r="CY101" s="21">
        <f t="shared" si="76"/>
        <v>7.2565715901481509E-5</v>
      </c>
      <c r="CZ101" s="21">
        <f t="shared" si="76"/>
        <v>6.5968832637710464E-5</v>
      </c>
      <c r="DA101" s="21">
        <f t="shared" si="76"/>
        <v>5.997166603428223E-5</v>
      </c>
      <c r="DB101" s="21">
        <f t="shared" si="76"/>
        <v>5.4519696394802018E-5</v>
      </c>
      <c r="DC101" s="21">
        <f t="shared" si="76"/>
        <v>4.9563360358910924E-5</v>
      </c>
      <c r="DD101" s="21">
        <f t="shared" si="76"/>
        <v>4.5057600326282662E-5</v>
      </c>
    </row>
    <row r="102" spans="2:108">
      <c r="B102" s="22">
        <f t="shared" si="53"/>
        <v>111</v>
      </c>
      <c r="C102" s="21">
        <f t="shared" si="68"/>
        <v>1</v>
      </c>
      <c r="D102" s="21">
        <f t="shared" si="65"/>
        <v>0.90909090909090906</v>
      </c>
      <c r="E102" s="21">
        <f t="shared" si="65"/>
        <v>0.82644628099173545</v>
      </c>
      <c r="F102" s="21">
        <f t="shared" si="65"/>
        <v>0.75131480090157754</v>
      </c>
      <c r="G102" s="21">
        <f t="shared" si="65"/>
        <v>0.68301345536507052</v>
      </c>
      <c r="H102" s="21">
        <f t="shared" si="65"/>
        <v>0.62092132305915493</v>
      </c>
      <c r="I102" s="21">
        <f t="shared" si="65"/>
        <v>0.56447393005377722</v>
      </c>
      <c r="J102" s="21">
        <f t="shared" si="65"/>
        <v>0.51315811823070645</v>
      </c>
      <c r="K102" s="21">
        <f t="shared" si="65"/>
        <v>0.46650738020973315</v>
      </c>
      <c r="L102" s="21">
        <f t="shared" si="65"/>
        <v>0.42409761837248466</v>
      </c>
      <c r="M102" s="21">
        <f t="shared" si="65"/>
        <v>0.38554328942953148</v>
      </c>
      <c r="N102" s="21">
        <f t="shared" si="65"/>
        <v>0.3504938994813922</v>
      </c>
      <c r="O102" s="21">
        <f t="shared" si="65"/>
        <v>0.31863081771035656</v>
      </c>
      <c r="P102" s="21">
        <f t="shared" si="65"/>
        <v>0.28966437973668779</v>
      </c>
      <c r="Q102" s="21">
        <f t="shared" si="65"/>
        <v>0.26333125430607973</v>
      </c>
      <c r="R102" s="21">
        <f t="shared" si="65"/>
        <v>0.23939204936916339</v>
      </c>
      <c r="S102" s="21">
        <f t="shared" si="65"/>
        <v>0.21762913579014853</v>
      </c>
      <c r="T102" s="21">
        <f t="shared" si="66"/>
        <v>0.19784466890013502</v>
      </c>
      <c r="U102" s="21">
        <f t="shared" si="66"/>
        <v>0.17985878990921364</v>
      </c>
      <c r="V102" s="21">
        <f t="shared" si="66"/>
        <v>0.16350799082655781</v>
      </c>
      <c r="W102" s="21">
        <f t="shared" si="66"/>
        <v>0.14864362802414349</v>
      </c>
      <c r="X102" s="21">
        <f t="shared" si="69"/>
        <v>0.13513057093103953</v>
      </c>
      <c r="Y102" s="21">
        <f t="shared" si="69"/>
        <v>0.12284597357367227</v>
      </c>
      <c r="Z102" s="21">
        <f t="shared" si="69"/>
        <v>0.11167815779424752</v>
      </c>
      <c r="AA102" s="21">
        <f t="shared" si="69"/>
        <v>0.10152559799477048</v>
      </c>
      <c r="AB102" s="21">
        <f t="shared" si="69"/>
        <v>9.2295998177064048E-2</v>
      </c>
      <c r="AC102" s="21">
        <f t="shared" si="69"/>
        <v>8.3905452888240042E-2</v>
      </c>
      <c r="AD102" s="21">
        <f t="shared" si="69"/>
        <v>7.6277684443854576E-2</v>
      </c>
      <c r="AE102" s="21">
        <f t="shared" si="69"/>
        <v>6.9343349494413245E-2</v>
      </c>
      <c r="AF102" s="21">
        <f t="shared" si="69"/>
        <v>6.3039408631284766E-2</v>
      </c>
      <c r="AG102" s="21">
        <f t="shared" si="69"/>
        <v>5.7308553301167964E-2</v>
      </c>
      <c r="AH102" s="21">
        <f t="shared" si="69"/>
        <v>5.2098684819243603E-2</v>
      </c>
      <c r="AI102" s="21">
        <f t="shared" si="69"/>
        <v>4.7362440744766907E-2</v>
      </c>
      <c r="AJ102" s="21">
        <f t="shared" si="69"/>
        <v>4.3056764313424457E-2</v>
      </c>
      <c r="AK102" s="21">
        <f t="shared" si="69"/>
        <v>3.9142513012204054E-2</v>
      </c>
      <c r="AL102" s="21">
        <f t="shared" si="69"/>
        <v>3.5584102738367311E-2</v>
      </c>
      <c r="AM102" s="21">
        <f t="shared" si="69"/>
        <v>3.2349184307606652E-2</v>
      </c>
      <c r="AN102" s="21">
        <f t="shared" si="70"/>
        <v>2.94083493705515E-2</v>
      </c>
      <c r="AO102" s="21">
        <f t="shared" si="70"/>
        <v>2.6734863064137721E-2</v>
      </c>
      <c r="AP102" s="21">
        <f t="shared" si="70"/>
        <v>2.4304420967397926E-2</v>
      </c>
      <c r="AQ102" s="21">
        <f t="shared" si="70"/>
        <v>2.2094928152179935E-2</v>
      </c>
      <c r="AR102" s="21">
        <f t="shared" si="73"/>
        <v>2.0086298320163575E-2</v>
      </c>
      <c r="AS102" s="21">
        <f t="shared" si="73"/>
        <v>1.8260271200148705E-2</v>
      </c>
      <c r="AT102" s="21">
        <f t="shared" si="73"/>
        <v>1.6600246545589729E-2</v>
      </c>
      <c r="AU102" s="21">
        <f t="shared" si="73"/>
        <v>1.5091133223263388E-2</v>
      </c>
      <c r="AV102" s="21">
        <f t="shared" si="73"/>
        <v>1.3719212021148534E-2</v>
      </c>
      <c r="AW102" s="21">
        <f t="shared" si="73"/>
        <v>1.2472010928316847E-2</v>
      </c>
      <c r="AX102" s="21">
        <f t="shared" si="73"/>
        <v>1.1338191753015316E-2</v>
      </c>
      <c r="AY102" s="21">
        <f t="shared" si="73"/>
        <v>1.0307447048195742E-2</v>
      </c>
      <c r="AZ102" s="21">
        <f t="shared" si="73"/>
        <v>9.3704064074506734E-3</v>
      </c>
      <c r="BA102" s="21">
        <f t="shared" si="73"/>
        <v>8.5185512795006111E-3</v>
      </c>
      <c r="BB102" s="21">
        <f t="shared" si="73"/>
        <v>7.744137526818737E-3</v>
      </c>
      <c r="BC102" s="21">
        <f t="shared" si="73"/>
        <v>7.0401250243806697E-3</v>
      </c>
      <c r="BD102" s="21">
        <f t="shared" si="73"/>
        <v>6.4001136585278805E-3</v>
      </c>
      <c r="BE102" s="21">
        <f t="shared" si="73"/>
        <v>5.8182851441162548E-3</v>
      </c>
      <c r="BF102" s="21">
        <f t="shared" si="73"/>
        <v>5.2893501310147762E-3</v>
      </c>
      <c r="BG102" s="21">
        <f t="shared" si="73"/>
        <v>4.808500119104343E-3</v>
      </c>
      <c r="BH102" s="21">
        <f t="shared" si="74"/>
        <v>4.3713637446403109E-3</v>
      </c>
      <c r="BI102" s="21">
        <f t="shared" si="74"/>
        <v>3.9739670405821012E-3</v>
      </c>
      <c r="BJ102" s="21">
        <f t="shared" si="74"/>
        <v>3.6126973096200906E-3</v>
      </c>
      <c r="BK102" s="21">
        <f t="shared" si="74"/>
        <v>3.2842702814728101E-3</v>
      </c>
      <c r="BL102" s="21">
        <f t="shared" si="74"/>
        <v>2.9857002558843723E-3</v>
      </c>
      <c r="BM102" s="21">
        <f t="shared" si="74"/>
        <v>2.7142729598948834E-3</v>
      </c>
      <c r="BN102" s="21">
        <f t="shared" si="74"/>
        <v>2.4675208726317125E-3</v>
      </c>
      <c r="BO102" s="21">
        <f t="shared" si="71"/>
        <v>2.2432007933015567E-3</v>
      </c>
      <c r="BP102" s="21">
        <f t="shared" si="71"/>
        <v>2.0392734484559606E-3</v>
      </c>
      <c r="BQ102" s="21">
        <f t="shared" si="71"/>
        <v>1.8538849531417822E-3</v>
      </c>
      <c r="BR102" s="21">
        <f t="shared" si="71"/>
        <v>1.6853499574016198E-3</v>
      </c>
      <c r="BS102" s="21">
        <f t="shared" si="71"/>
        <v>1.5321363249105634E-3</v>
      </c>
      <c r="BT102" s="21">
        <f t="shared" si="71"/>
        <v>1.3928512044641486E-3</v>
      </c>
      <c r="BU102" s="21">
        <f t="shared" si="71"/>
        <v>1.2662283676946804E-3</v>
      </c>
      <c r="BV102" s="21">
        <f t="shared" si="71"/>
        <v>1.1511166979042548E-3</v>
      </c>
      <c r="BW102" s="21">
        <f t="shared" si="71"/>
        <v>1.0464697253675043E-3</v>
      </c>
      <c r="BX102" s="21">
        <f t="shared" si="71"/>
        <v>9.513361139704584E-4</v>
      </c>
      <c r="BY102" s="21">
        <f t="shared" si="71"/>
        <v>8.648510127004167E-4</v>
      </c>
      <c r="BZ102" s="21">
        <f t="shared" si="71"/>
        <v>7.8622819336401516E-4</v>
      </c>
      <c r="CA102" s="21">
        <f t="shared" si="71"/>
        <v>7.1475290305819553E-4</v>
      </c>
      <c r="CB102" s="21">
        <f t="shared" si="71"/>
        <v>6.4977536641654132E-4</v>
      </c>
      <c r="CC102" s="21">
        <f t="shared" si="75"/>
        <v>5.9070487856049199E-4</v>
      </c>
      <c r="CD102" s="21">
        <f t="shared" si="75"/>
        <v>5.3700443505499279E-4</v>
      </c>
      <c r="CE102" s="21">
        <f t="shared" si="75"/>
        <v>4.8818585004999342E-4</v>
      </c>
      <c r="CF102" s="21">
        <f t="shared" si="75"/>
        <v>4.4380531822726677E-4</v>
      </c>
      <c r="CG102" s="21">
        <f t="shared" si="75"/>
        <v>4.0345938020660611E-4</v>
      </c>
      <c r="CH102" s="21">
        <f t="shared" si="75"/>
        <v>3.6678125473327814E-4</v>
      </c>
      <c r="CI102" s="21">
        <f t="shared" si="75"/>
        <v>3.3343750430298019E-4</v>
      </c>
      <c r="CJ102" s="21">
        <f t="shared" si="75"/>
        <v>3.0312500391180015E-4</v>
      </c>
      <c r="CK102" s="21">
        <f t="shared" si="75"/>
        <v>2.7556818537436372E-4</v>
      </c>
      <c r="CL102" s="21">
        <f t="shared" si="75"/>
        <v>2.5051653215851246E-4</v>
      </c>
      <c r="CM102" s="21">
        <f t="shared" si="75"/>
        <v>2.2774230196228408E-4</v>
      </c>
      <c r="CN102" s="21">
        <f t="shared" si="75"/>
        <v>2.0703845632934911E-4</v>
      </c>
      <c r="CO102" s="21">
        <f t="shared" si="75"/>
        <v>1.8821677848122645E-4</v>
      </c>
      <c r="CP102" s="21">
        <f t="shared" si="75"/>
        <v>1.711061622556604E-4</v>
      </c>
      <c r="CQ102" s="21">
        <f t="shared" si="75"/>
        <v>1.5555105659605491E-4</v>
      </c>
      <c r="CR102" s="21">
        <f t="shared" si="76"/>
        <v>1.4141005145095899E-4</v>
      </c>
      <c r="CS102" s="21">
        <f t="shared" si="76"/>
        <v>1.2855459222814453E-4</v>
      </c>
      <c r="CT102" s="21">
        <f t="shared" si="76"/>
        <v>1.1686781111649502E-4</v>
      </c>
      <c r="CU102" s="21">
        <f t="shared" si="76"/>
        <v>1.062434646513591E-4</v>
      </c>
      <c r="CV102" s="21">
        <f t="shared" si="76"/>
        <v>9.6584967864871916E-5</v>
      </c>
      <c r="CW102" s="21">
        <f t="shared" si="76"/>
        <v>8.7804516240792642E-5</v>
      </c>
      <c r="CX102" s="21">
        <f t="shared" si="76"/>
        <v>7.982228749162966E-5</v>
      </c>
      <c r="CY102" s="21">
        <f t="shared" si="76"/>
        <v>7.2565715901481509E-5</v>
      </c>
      <c r="CZ102" s="21">
        <f t="shared" si="76"/>
        <v>6.5968832637710464E-5</v>
      </c>
      <c r="DA102" s="21">
        <f t="shared" si="76"/>
        <v>5.997166603428223E-5</v>
      </c>
      <c r="DB102" s="21">
        <f t="shared" si="76"/>
        <v>5.4519696394802018E-5</v>
      </c>
      <c r="DC102" s="21">
        <f t="shared" si="76"/>
        <v>4.9563360358910924E-5</v>
      </c>
      <c r="DD102" s="21">
        <f t="shared" si="76"/>
        <v>4.5057600326282662E-5</v>
      </c>
    </row>
    <row r="103" spans="2:108">
      <c r="B103" s="22">
        <f t="shared" si="53"/>
        <v>112</v>
      </c>
      <c r="C103" s="21">
        <f t="shared" si="68"/>
        <v>1</v>
      </c>
      <c r="D103" s="21">
        <f t="shared" si="65"/>
        <v>0.90909090909090906</v>
      </c>
      <c r="E103" s="21">
        <f t="shared" si="65"/>
        <v>0.82644628099173545</v>
      </c>
      <c r="F103" s="21">
        <f t="shared" si="65"/>
        <v>0.75131480090157754</v>
      </c>
      <c r="G103" s="21">
        <f t="shared" si="65"/>
        <v>0.68301345536507052</v>
      </c>
      <c r="H103" s="21">
        <f t="shared" si="65"/>
        <v>0.62092132305915493</v>
      </c>
      <c r="I103" s="21">
        <f t="shared" si="65"/>
        <v>0.56447393005377722</v>
      </c>
      <c r="J103" s="21">
        <f t="shared" si="65"/>
        <v>0.51315811823070645</v>
      </c>
      <c r="K103" s="21">
        <f t="shared" si="65"/>
        <v>0.46650738020973315</v>
      </c>
      <c r="L103" s="21">
        <f t="shared" si="65"/>
        <v>0.42409761837248466</v>
      </c>
      <c r="M103" s="21">
        <f t="shared" si="65"/>
        <v>0.38554328942953148</v>
      </c>
      <c r="N103" s="21">
        <f t="shared" si="65"/>
        <v>0.3504938994813922</v>
      </c>
      <c r="O103" s="21">
        <f t="shared" si="65"/>
        <v>0.31863081771035656</v>
      </c>
      <c r="P103" s="21">
        <f t="shared" si="65"/>
        <v>0.28966437973668779</v>
      </c>
      <c r="Q103" s="21">
        <f t="shared" si="65"/>
        <v>0.26333125430607973</v>
      </c>
      <c r="R103" s="21">
        <f t="shared" si="65"/>
        <v>0.23939204936916339</v>
      </c>
      <c r="S103" s="21">
        <f t="shared" si="65"/>
        <v>0.21762913579014853</v>
      </c>
      <c r="T103" s="21">
        <f t="shared" si="66"/>
        <v>0.19784466890013502</v>
      </c>
      <c r="U103" s="21">
        <f t="shared" si="66"/>
        <v>0.17985878990921364</v>
      </c>
      <c r="V103" s="21">
        <f t="shared" si="66"/>
        <v>0.16350799082655781</v>
      </c>
      <c r="W103" s="21">
        <f t="shared" si="66"/>
        <v>0.14864362802414349</v>
      </c>
      <c r="X103" s="21">
        <f t="shared" si="69"/>
        <v>0.13513057093103953</v>
      </c>
      <c r="Y103" s="21">
        <f t="shared" si="69"/>
        <v>0.12284597357367227</v>
      </c>
      <c r="Z103" s="21">
        <f t="shared" si="69"/>
        <v>0.11167815779424752</v>
      </c>
      <c r="AA103" s="21">
        <f t="shared" si="69"/>
        <v>0.10152559799477048</v>
      </c>
      <c r="AB103" s="21">
        <f t="shared" si="69"/>
        <v>9.2295998177064048E-2</v>
      </c>
      <c r="AC103" s="21">
        <f t="shared" si="69"/>
        <v>8.3905452888240042E-2</v>
      </c>
      <c r="AD103" s="21">
        <f t="shared" si="69"/>
        <v>7.6277684443854576E-2</v>
      </c>
      <c r="AE103" s="21">
        <f t="shared" si="69"/>
        <v>6.9343349494413245E-2</v>
      </c>
      <c r="AF103" s="21">
        <f t="shared" si="69"/>
        <v>6.3039408631284766E-2</v>
      </c>
      <c r="AG103" s="21">
        <f t="shared" si="69"/>
        <v>5.7308553301167964E-2</v>
      </c>
      <c r="AH103" s="21">
        <f t="shared" si="69"/>
        <v>5.2098684819243603E-2</v>
      </c>
      <c r="AI103" s="21">
        <f t="shared" si="69"/>
        <v>4.7362440744766907E-2</v>
      </c>
      <c r="AJ103" s="21">
        <f t="shared" si="69"/>
        <v>4.3056764313424457E-2</v>
      </c>
      <c r="AK103" s="21">
        <f t="shared" si="69"/>
        <v>3.9142513012204054E-2</v>
      </c>
      <c r="AL103" s="21">
        <f t="shared" si="69"/>
        <v>3.5584102738367311E-2</v>
      </c>
      <c r="AM103" s="21">
        <f t="shared" si="69"/>
        <v>3.2349184307606652E-2</v>
      </c>
      <c r="AN103" s="21">
        <f t="shared" si="70"/>
        <v>2.94083493705515E-2</v>
      </c>
      <c r="AO103" s="21">
        <f t="shared" si="70"/>
        <v>2.6734863064137721E-2</v>
      </c>
      <c r="AP103" s="21">
        <f t="shared" si="70"/>
        <v>2.4304420967397926E-2</v>
      </c>
      <c r="AQ103" s="21">
        <f t="shared" si="70"/>
        <v>2.2094928152179935E-2</v>
      </c>
      <c r="AR103" s="21">
        <f t="shared" si="73"/>
        <v>2.0086298320163575E-2</v>
      </c>
      <c r="AS103" s="21">
        <f t="shared" si="73"/>
        <v>1.8260271200148705E-2</v>
      </c>
      <c r="AT103" s="21">
        <f t="shared" si="73"/>
        <v>1.6600246545589729E-2</v>
      </c>
      <c r="AU103" s="21">
        <f t="shared" si="73"/>
        <v>1.5091133223263388E-2</v>
      </c>
      <c r="AV103" s="21">
        <f t="shared" si="73"/>
        <v>1.3719212021148534E-2</v>
      </c>
      <c r="AW103" s="21">
        <f t="shared" si="73"/>
        <v>1.2472010928316847E-2</v>
      </c>
      <c r="AX103" s="21">
        <f t="shared" si="73"/>
        <v>1.1338191753015316E-2</v>
      </c>
      <c r="AY103" s="21">
        <f t="shared" si="73"/>
        <v>1.0307447048195742E-2</v>
      </c>
      <c r="AZ103" s="21">
        <f t="shared" si="73"/>
        <v>9.3704064074506734E-3</v>
      </c>
      <c r="BA103" s="21">
        <f t="shared" si="73"/>
        <v>8.5185512795006111E-3</v>
      </c>
      <c r="BB103" s="21">
        <f t="shared" si="73"/>
        <v>7.744137526818737E-3</v>
      </c>
      <c r="BC103" s="21">
        <f t="shared" si="73"/>
        <v>7.0401250243806697E-3</v>
      </c>
      <c r="BD103" s="21">
        <f t="shared" si="73"/>
        <v>6.4001136585278805E-3</v>
      </c>
      <c r="BE103" s="21">
        <f t="shared" si="73"/>
        <v>5.8182851441162548E-3</v>
      </c>
      <c r="BF103" s="21">
        <f t="shared" si="73"/>
        <v>5.2893501310147762E-3</v>
      </c>
      <c r="BG103" s="21">
        <f t="shared" si="73"/>
        <v>4.808500119104343E-3</v>
      </c>
      <c r="BH103" s="21">
        <f t="shared" si="74"/>
        <v>4.3713637446403109E-3</v>
      </c>
      <c r="BI103" s="21">
        <f t="shared" si="74"/>
        <v>3.9739670405821012E-3</v>
      </c>
      <c r="BJ103" s="21">
        <f t="shared" si="74"/>
        <v>3.6126973096200906E-3</v>
      </c>
      <c r="BK103" s="21">
        <f t="shared" si="74"/>
        <v>3.2842702814728101E-3</v>
      </c>
      <c r="BL103" s="21">
        <f t="shared" si="74"/>
        <v>2.9857002558843723E-3</v>
      </c>
      <c r="BM103" s="21">
        <f t="shared" si="74"/>
        <v>2.7142729598948834E-3</v>
      </c>
      <c r="BN103" s="21">
        <f t="shared" si="74"/>
        <v>2.4675208726317125E-3</v>
      </c>
      <c r="BO103" s="21">
        <f t="shared" si="71"/>
        <v>2.2432007933015567E-3</v>
      </c>
      <c r="BP103" s="21">
        <f t="shared" si="71"/>
        <v>2.0392734484559606E-3</v>
      </c>
      <c r="BQ103" s="21">
        <f t="shared" si="71"/>
        <v>1.8538849531417822E-3</v>
      </c>
      <c r="BR103" s="21">
        <f t="shared" si="71"/>
        <v>1.6853499574016198E-3</v>
      </c>
      <c r="BS103" s="21">
        <f t="shared" si="71"/>
        <v>1.5321363249105634E-3</v>
      </c>
      <c r="BT103" s="21">
        <f t="shared" si="71"/>
        <v>1.3928512044641486E-3</v>
      </c>
      <c r="BU103" s="21">
        <f t="shared" si="71"/>
        <v>1.2662283676946804E-3</v>
      </c>
      <c r="BV103" s="21">
        <f t="shared" si="71"/>
        <v>1.1511166979042548E-3</v>
      </c>
      <c r="BW103" s="21">
        <f t="shared" si="71"/>
        <v>1.0464697253675043E-3</v>
      </c>
      <c r="BX103" s="21">
        <f t="shared" si="71"/>
        <v>9.513361139704584E-4</v>
      </c>
      <c r="BY103" s="21">
        <f t="shared" si="71"/>
        <v>8.648510127004167E-4</v>
      </c>
      <c r="BZ103" s="21">
        <f t="shared" si="71"/>
        <v>7.8622819336401516E-4</v>
      </c>
      <c r="CA103" s="21">
        <f t="shared" si="71"/>
        <v>7.1475290305819553E-4</v>
      </c>
      <c r="CB103" s="21">
        <f t="shared" si="71"/>
        <v>6.4977536641654132E-4</v>
      </c>
      <c r="CC103" s="21">
        <f t="shared" si="75"/>
        <v>5.9070487856049199E-4</v>
      </c>
      <c r="CD103" s="21">
        <f t="shared" si="75"/>
        <v>5.3700443505499279E-4</v>
      </c>
      <c r="CE103" s="21">
        <f t="shared" si="75"/>
        <v>4.8818585004999342E-4</v>
      </c>
      <c r="CF103" s="21">
        <f t="shared" si="75"/>
        <v>4.4380531822726677E-4</v>
      </c>
      <c r="CG103" s="21">
        <f t="shared" si="75"/>
        <v>4.0345938020660611E-4</v>
      </c>
      <c r="CH103" s="21">
        <f t="shared" si="75"/>
        <v>3.6678125473327814E-4</v>
      </c>
      <c r="CI103" s="21">
        <f t="shared" si="75"/>
        <v>3.3343750430298019E-4</v>
      </c>
      <c r="CJ103" s="21">
        <f t="shared" si="75"/>
        <v>3.0312500391180015E-4</v>
      </c>
      <c r="CK103" s="21">
        <f t="shared" si="75"/>
        <v>2.7556818537436372E-4</v>
      </c>
      <c r="CL103" s="21">
        <f t="shared" si="75"/>
        <v>2.5051653215851246E-4</v>
      </c>
      <c r="CM103" s="21">
        <f t="shared" si="75"/>
        <v>2.2774230196228408E-4</v>
      </c>
      <c r="CN103" s="21">
        <f t="shared" si="75"/>
        <v>2.0703845632934911E-4</v>
      </c>
      <c r="CO103" s="21">
        <f t="shared" si="75"/>
        <v>1.8821677848122645E-4</v>
      </c>
      <c r="CP103" s="21">
        <f t="shared" si="75"/>
        <v>1.711061622556604E-4</v>
      </c>
      <c r="CQ103" s="21">
        <f t="shared" si="75"/>
        <v>1.5555105659605491E-4</v>
      </c>
      <c r="CR103" s="21">
        <f t="shared" si="76"/>
        <v>1.4141005145095899E-4</v>
      </c>
      <c r="CS103" s="21">
        <f t="shared" si="76"/>
        <v>1.2855459222814453E-4</v>
      </c>
      <c r="CT103" s="21">
        <f t="shared" si="76"/>
        <v>1.1686781111649502E-4</v>
      </c>
      <c r="CU103" s="21">
        <f t="shared" si="76"/>
        <v>1.062434646513591E-4</v>
      </c>
      <c r="CV103" s="21">
        <f t="shared" si="76"/>
        <v>9.6584967864871916E-5</v>
      </c>
      <c r="CW103" s="21">
        <f t="shared" si="76"/>
        <v>8.7804516240792642E-5</v>
      </c>
      <c r="CX103" s="21">
        <f t="shared" si="76"/>
        <v>7.982228749162966E-5</v>
      </c>
      <c r="CY103" s="21">
        <f t="shared" si="76"/>
        <v>7.2565715901481509E-5</v>
      </c>
      <c r="CZ103" s="21">
        <f t="shared" si="76"/>
        <v>6.5968832637710464E-5</v>
      </c>
      <c r="DA103" s="21">
        <f t="shared" si="76"/>
        <v>5.997166603428223E-5</v>
      </c>
      <c r="DB103" s="21">
        <f t="shared" si="76"/>
        <v>5.4519696394802018E-5</v>
      </c>
      <c r="DC103" s="21">
        <f t="shared" si="76"/>
        <v>4.9563360358910924E-5</v>
      </c>
      <c r="DD103" s="21">
        <f t="shared" si="76"/>
        <v>4.5057600326282662E-5</v>
      </c>
    </row>
    <row r="104" spans="2:108">
      <c r="B104" s="22">
        <f t="shared" si="53"/>
        <v>113</v>
      </c>
      <c r="C104" s="21">
        <f t="shared" si="68"/>
        <v>1</v>
      </c>
      <c r="D104" s="21">
        <f t="shared" si="65"/>
        <v>0.90909090909090906</v>
      </c>
      <c r="E104" s="21">
        <f t="shared" si="65"/>
        <v>0.82644628099173545</v>
      </c>
      <c r="F104" s="21">
        <f t="shared" si="65"/>
        <v>0.75131480090157754</v>
      </c>
      <c r="G104" s="21">
        <f t="shared" si="65"/>
        <v>0.68301345536507052</v>
      </c>
      <c r="H104" s="21">
        <f t="shared" si="65"/>
        <v>0.62092132305915493</v>
      </c>
      <c r="I104" s="21">
        <f t="shared" si="65"/>
        <v>0.56447393005377722</v>
      </c>
      <c r="J104" s="21">
        <f t="shared" si="65"/>
        <v>0.51315811823070645</v>
      </c>
      <c r="K104" s="21">
        <f t="shared" si="65"/>
        <v>0.46650738020973315</v>
      </c>
      <c r="L104" s="21">
        <f t="shared" si="65"/>
        <v>0.42409761837248466</v>
      </c>
      <c r="M104" s="21">
        <f t="shared" si="65"/>
        <v>0.38554328942953148</v>
      </c>
      <c r="N104" s="21">
        <f t="shared" si="65"/>
        <v>0.3504938994813922</v>
      </c>
      <c r="O104" s="21">
        <f t="shared" si="65"/>
        <v>0.31863081771035656</v>
      </c>
      <c r="P104" s="21">
        <f t="shared" si="65"/>
        <v>0.28966437973668779</v>
      </c>
      <c r="Q104" s="21">
        <f t="shared" si="65"/>
        <v>0.26333125430607973</v>
      </c>
      <c r="R104" s="21">
        <f t="shared" si="65"/>
        <v>0.23939204936916339</v>
      </c>
      <c r="S104" s="21">
        <f t="shared" si="65"/>
        <v>0.21762913579014853</v>
      </c>
      <c r="T104" s="21">
        <f t="shared" si="66"/>
        <v>0.19784466890013502</v>
      </c>
      <c r="U104" s="21">
        <f t="shared" si="66"/>
        <v>0.17985878990921364</v>
      </c>
      <c r="V104" s="21">
        <f t="shared" si="66"/>
        <v>0.16350799082655781</v>
      </c>
      <c r="W104" s="21">
        <f t="shared" si="66"/>
        <v>0.14864362802414349</v>
      </c>
      <c r="X104" s="21">
        <f t="shared" si="69"/>
        <v>0.13513057093103953</v>
      </c>
      <c r="Y104" s="21">
        <f t="shared" si="69"/>
        <v>0.12284597357367227</v>
      </c>
      <c r="Z104" s="21">
        <f t="shared" si="69"/>
        <v>0.11167815779424752</v>
      </c>
      <c r="AA104" s="21">
        <f t="shared" si="69"/>
        <v>0.10152559799477048</v>
      </c>
      <c r="AB104" s="21">
        <f t="shared" si="69"/>
        <v>9.2295998177064048E-2</v>
      </c>
      <c r="AC104" s="21">
        <f t="shared" si="69"/>
        <v>8.3905452888240042E-2</v>
      </c>
      <c r="AD104" s="21">
        <f t="shared" si="69"/>
        <v>7.6277684443854576E-2</v>
      </c>
      <c r="AE104" s="21">
        <f t="shared" si="69"/>
        <v>6.9343349494413245E-2</v>
      </c>
      <c r="AF104" s="21">
        <f t="shared" si="69"/>
        <v>6.3039408631284766E-2</v>
      </c>
      <c r="AG104" s="21">
        <f t="shared" si="69"/>
        <v>5.7308553301167964E-2</v>
      </c>
      <c r="AH104" s="21">
        <f t="shared" si="69"/>
        <v>5.2098684819243603E-2</v>
      </c>
      <c r="AI104" s="21">
        <f t="shared" si="69"/>
        <v>4.7362440744766907E-2</v>
      </c>
      <c r="AJ104" s="21">
        <f t="shared" si="69"/>
        <v>4.3056764313424457E-2</v>
      </c>
      <c r="AK104" s="21">
        <f t="shared" si="69"/>
        <v>3.9142513012204054E-2</v>
      </c>
      <c r="AL104" s="21">
        <f t="shared" si="69"/>
        <v>3.5584102738367311E-2</v>
      </c>
      <c r="AM104" s="21">
        <f t="shared" si="69"/>
        <v>3.2349184307606652E-2</v>
      </c>
      <c r="AN104" s="21">
        <f t="shared" si="70"/>
        <v>2.94083493705515E-2</v>
      </c>
      <c r="AO104" s="21">
        <f t="shared" si="70"/>
        <v>2.6734863064137721E-2</v>
      </c>
      <c r="AP104" s="21">
        <f t="shared" si="70"/>
        <v>2.4304420967397926E-2</v>
      </c>
      <c r="AQ104" s="21">
        <f t="shared" si="70"/>
        <v>2.2094928152179935E-2</v>
      </c>
      <c r="AR104" s="21">
        <f t="shared" si="73"/>
        <v>2.0086298320163575E-2</v>
      </c>
      <c r="AS104" s="21">
        <f t="shared" si="73"/>
        <v>1.8260271200148705E-2</v>
      </c>
      <c r="AT104" s="21">
        <f t="shared" si="73"/>
        <v>1.6600246545589729E-2</v>
      </c>
      <c r="AU104" s="21">
        <f t="shared" si="73"/>
        <v>1.5091133223263388E-2</v>
      </c>
      <c r="AV104" s="21">
        <f t="shared" si="73"/>
        <v>1.3719212021148534E-2</v>
      </c>
      <c r="AW104" s="21">
        <f t="shared" si="73"/>
        <v>1.2472010928316847E-2</v>
      </c>
      <c r="AX104" s="21">
        <f t="shared" si="73"/>
        <v>1.1338191753015316E-2</v>
      </c>
      <c r="AY104" s="21">
        <f t="shared" si="73"/>
        <v>1.0307447048195742E-2</v>
      </c>
      <c r="AZ104" s="21">
        <f t="shared" si="73"/>
        <v>9.3704064074506734E-3</v>
      </c>
      <c r="BA104" s="21">
        <f t="shared" si="73"/>
        <v>8.5185512795006111E-3</v>
      </c>
      <c r="BB104" s="21">
        <f t="shared" si="73"/>
        <v>7.744137526818737E-3</v>
      </c>
      <c r="BC104" s="21">
        <f t="shared" si="73"/>
        <v>7.0401250243806697E-3</v>
      </c>
      <c r="BD104" s="21">
        <f t="shared" si="73"/>
        <v>6.4001136585278805E-3</v>
      </c>
      <c r="BE104" s="21">
        <f t="shared" si="73"/>
        <v>5.8182851441162548E-3</v>
      </c>
      <c r="BF104" s="21">
        <f t="shared" si="73"/>
        <v>5.2893501310147762E-3</v>
      </c>
      <c r="BG104" s="21">
        <f t="shared" si="73"/>
        <v>4.808500119104343E-3</v>
      </c>
      <c r="BH104" s="21">
        <f t="shared" si="74"/>
        <v>4.3713637446403109E-3</v>
      </c>
      <c r="BI104" s="21">
        <f t="shared" si="74"/>
        <v>3.9739670405821012E-3</v>
      </c>
      <c r="BJ104" s="21">
        <f t="shared" si="74"/>
        <v>3.6126973096200906E-3</v>
      </c>
      <c r="BK104" s="21">
        <f t="shared" si="74"/>
        <v>3.2842702814728101E-3</v>
      </c>
      <c r="BL104" s="21">
        <f t="shared" si="74"/>
        <v>2.9857002558843723E-3</v>
      </c>
      <c r="BM104" s="21">
        <f t="shared" si="74"/>
        <v>2.7142729598948834E-3</v>
      </c>
      <c r="BN104" s="21">
        <f t="shared" si="74"/>
        <v>2.4675208726317125E-3</v>
      </c>
      <c r="BO104" s="21">
        <f t="shared" si="71"/>
        <v>2.2432007933015567E-3</v>
      </c>
      <c r="BP104" s="21">
        <f t="shared" si="71"/>
        <v>2.0392734484559606E-3</v>
      </c>
      <c r="BQ104" s="21">
        <f t="shared" si="71"/>
        <v>1.8538849531417822E-3</v>
      </c>
      <c r="BR104" s="21">
        <f t="shared" si="71"/>
        <v>1.6853499574016198E-3</v>
      </c>
      <c r="BS104" s="21">
        <f t="shared" si="71"/>
        <v>1.5321363249105634E-3</v>
      </c>
      <c r="BT104" s="21">
        <f t="shared" si="71"/>
        <v>1.3928512044641486E-3</v>
      </c>
      <c r="BU104" s="21">
        <f t="shared" si="71"/>
        <v>1.2662283676946804E-3</v>
      </c>
      <c r="BV104" s="21">
        <f t="shared" si="71"/>
        <v>1.1511166979042548E-3</v>
      </c>
      <c r="BW104" s="21">
        <f t="shared" si="71"/>
        <v>1.0464697253675043E-3</v>
      </c>
      <c r="BX104" s="21">
        <f t="shared" si="71"/>
        <v>9.513361139704584E-4</v>
      </c>
      <c r="BY104" s="21">
        <f t="shared" si="71"/>
        <v>8.648510127004167E-4</v>
      </c>
      <c r="BZ104" s="21">
        <f t="shared" si="71"/>
        <v>7.8622819336401516E-4</v>
      </c>
      <c r="CA104" s="21">
        <f t="shared" si="71"/>
        <v>7.1475290305819553E-4</v>
      </c>
      <c r="CB104" s="21">
        <f t="shared" si="71"/>
        <v>6.4977536641654132E-4</v>
      </c>
      <c r="CC104" s="21">
        <f t="shared" si="75"/>
        <v>5.9070487856049199E-4</v>
      </c>
      <c r="CD104" s="21">
        <f t="shared" si="75"/>
        <v>5.3700443505499279E-4</v>
      </c>
      <c r="CE104" s="21">
        <f t="shared" si="75"/>
        <v>4.8818585004999342E-4</v>
      </c>
      <c r="CF104" s="21">
        <f t="shared" si="75"/>
        <v>4.4380531822726677E-4</v>
      </c>
      <c r="CG104" s="21">
        <f t="shared" si="75"/>
        <v>4.0345938020660611E-4</v>
      </c>
      <c r="CH104" s="21">
        <f t="shared" si="75"/>
        <v>3.6678125473327814E-4</v>
      </c>
      <c r="CI104" s="21">
        <f t="shared" si="75"/>
        <v>3.3343750430298019E-4</v>
      </c>
      <c r="CJ104" s="21">
        <f t="shared" si="75"/>
        <v>3.0312500391180015E-4</v>
      </c>
      <c r="CK104" s="21">
        <f t="shared" si="75"/>
        <v>2.7556818537436372E-4</v>
      </c>
      <c r="CL104" s="21">
        <f t="shared" si="75"/>
        <v>2.5051653215851246E-4</v>
      </c>
      <c r="CM104" s="21">
        <f t="shared" si="75"/>
        <v>2.2774230196228408E-4</v>
      </c>
      <c r="CN104" s="21">
        <f t="shared" si="75"/>
        <v>2.0703845632934911E-4</v>
      </c>
      <c r="CO104" s="21">
        <f t="shared" si="75"/>
        <v>1.8821677848122645E-4</v>
      </c>
      <c r="CP104" s="21">
        <f t="shared" si="75"/>
        <v>1.711061622556604E-4</v>
      </c>
      <c r="CQ104" s="21">
        <f t="shared" si="75"/>
        <v>1.5555105659605491E-4</v>
      </c>
      <c r="CR104" s="21">
        <f t="shared" si="76"/>
        <v>1.4141005145095899E-4</v>
      </c>
      <c r="CS104" s="21">
        <f t="shared" si="76"/>
        <v>1.2855459222814453E-4</v>
      </c>
      <c r="CT104" s="21">
        <f t="shared" si="76"/>
        <v>1.1686781111649502E-4</v>
      </c>
      <c r="CU104" s="21">
        <f t="shared" si="76"/>
        <v>1.062434646513591E-4</v>
      </c>
      <c r="CV104" s="21">
        <f t="shared" si="76"/>
        <v>9.6584967864871916E-5</v>
      </c>
      <c r="CW104" s="21">
        <f t="shared" si="76"/>
        <v>8.7804516240792642E-5</v>
      </c>
      <c r="CX104" s="21">
        <f t="shared" si="76"/>
        <v>7.982228749162966E-5</v>
      </c>
      <c r="CY104" s="21">
        <f t="shared" si="76"/>
        <v>7.2565715901481509E-5</v>
      </c>
      <c r="CZ104" s="21">
        <f t="shared" si="76"/>
        <v>6.5968832637710464E-5</v>
      </c>
      <c r="DA104" s="21">
        <f t="shared" si="76"/>
        <v>5.997166603428223E-5</v>
      </c>
      <c r="DB104" s="21">
        <f t="shared" si="76"/>
        <v>5.4519696394802018E-5</v>
      </c>
      <c r="DC104" s="21">
        <f t="shared" si="76"/>
        <v>4.9563360358910924E-5</v>
      </c>
      <c r="DD104" s="21">
        <f t="shared" si="76"/>
        <v>4.5057600326282662E-5</v>
      </c>
    </row>
    <row r="105" spans="2:108">
      <c r="B105" s="22">
        <f t="shared" si="53"/>
        <v>114</v>
      </c>
      <c r="C105" s="21">
        <f t="shared" si="68"/>
        <v>1</v>
      </c>
      <c r="D105" s="21">
        <f t="shared" si="65"/>
        <v>0.90909090909090906</v>
      </c>
      <c r="E105" s="21">
        <f t="shared" si="65"/>
        <v>0.82644628099173545</v>
      </c>
      <c r="F105" s="21">
        <f t="shared" si="65"/>
        <v>0.75131480090157754</v>
      </c>
      <c r="G105" s="21">
        <f t="shared" si="65"/>
        <v>0.68301345536507052</v>
      </c>
      <c r="H105" s="21">
        <f t="shared" si="65"/>
        <v>0.62092132305915493</v>
      </c>
      <c r="I105" s="21">
        <f t="shared" si="65"/>
        <v>0.56447393005377722</v>
      </c>
      <c r="J105" s="21">
        <f t="shared" si="65"/>
        <v>0.51315811823070645</v>
      </c>
      <c r="K105" s="21">
        <f t="shared" si="65"/>
        <v>0.46650738020973315</v>
      </c>
      <c r="L105" s="21">
        <f t="shared" si="65"/>
        <v>0.42409761837248466</v>
      </c>
      <c r="M105" s="21">
        <f t="shared" si="65"/>
        <v>0.38554328942953148</v>
      </c>
      <c r="N105" s="21">
        <f t="shared" si="65"/>
        <v>0.3504938994813922</v>
      </c>
      <c r="O105" s="21">
        <f t="shared" si="65"/>
        <v>0.31863081771035656</v>
      </c>
      <c r="P105" s="21">
        <f t="shared" si="65"/>
        <v>0.28966437973668779</v>
      </c>
      <c r="Q105" s="21">
        <f t="shared" si="65"/>
        <v>0.26333125430607973</v>
      </c>
      <c r="R105" s="21">
        <f t="shared" si="65"/>
        <v>0.23939204936916339</v>
      </c>
      <c r="S105" s="21">
        <f t="shared" ref="S105:AH111" si="77">(1+$B$2)^(-S$3)</f>
        <v>0.21762913579014853</v>
      </c>
      <c r="T105" s="21">
        <f t="shared" si="77"/>
        <v>0.19784466890013502</v>
      </c>
      <c r="U105" s="21">
        <f t="shared" si="77"/>
        <v>0.17985878990921364</v>
      </c>
      <c r="V105" s="21">
        <f t="shared" si="77"/>
        <v>0.16350799082655781</v>
      </c>
      <c r="W105" s="21">
        <f t="shared" si="77"/>
        <v>0.14864362802414349</v>
      </c>
      <c r="X105" s="21">
        <f t="shared" si="77"/>
        <v>0.13513057093103953</v>
      </c>
      <c r="Y105" s="21">
        <f t="shared" si="77"/>
        <v>0.12284597357367227</v>
      </c>
      <c r="Z105" s="21">
        <f t="shared" si="77"/>
        <v>0.11167815779424752</v>
      </c>
      <c r="AA105" s="21">
        <f t="shared" si="77"/>
        <v>0.10152559799477048</v>
      </c>
      <c r="AB105" s="21">
        <f t="shared" si="77"/>
        <v>9.2295998177064048E-2</v>
      </c>
      <c r="AC105" s="21">
        <f t="shared" si="77"/>
        <v>8.3905452888240042E-2</v>
      </c>
      <c r="AD105" s="21">
        <f t="shared" si="77"/>
        <v>7.6277684443854576E-2</v>
      </c>
      <c r="AE105" s="21">
        <f t="shared" si="77"/>
        <v>6.9343349494413245E-2</v>
      </c>
      <c r="AF105" s="21">
        <f t="shared" si="77"/>
        <v>6.3039408631284766E-2</v>
      </c>
      <c r="AG105" s="21">
        <f t="shared" si="77"/>
        <v>5.7308553301167964E-2</v>
      </c>
      <c r="AH105" s="21">
        <f t="shared" si="77"/>
        <v>5.2098684819243603E-2</v>
      </c>
      <c r="AI105" s="21">
        <f t="shared" si="69"/>
        <v>4.7362440744766907E-2</v>
      </c>
      <c r="AJ105" s="21">
        <f t="shared" si="69"/>
        <v>4.3056764313424457E-2</v>
      </c>
      <c r="AK105" s="21">
        <f t="shared" si="69"/>
        <v>3.9142513012204054E-2</v>
      </c>
      <c r="AL105" s="21">
        <f t="shared" si="69"/>
        <v>3.5584102738367311E-2</v>
      </c>
      <c r="AM105" s="21">
        <f t="shared" si="69"/>
        <v>3.2349184307606652E-2</v>
      </c>
      <c r="AN105" s="21">
        <f t="shared" si="70"/>
        <v>2.94083493705515E-2</v>
      </c>
      <c r="AO105" s="21">
        <f t="shared" si="70"/>
        <v>2.6734863064137721E-2</v>
      </c>
      <c r="AP105" s="21">
        <f t="shared" si="70"/>
        <v>2.4304420967397926E-2</v>
      </c>
      <c r="AQ105" s="21">
        <f t="shared" si="70"/>
        <v>2.2094928152179935E-2</v>
      </c>
      <c r="AR105" s="21">
        <f t="shared" si="73"/>
        <v>2.0086298320163575E-2</v>
      </c>
      <c r="AS105" s="21">
        <f t="shared" si="73"/>
        <v>1.8260271200148705E-2</v>
      </c>
      <c r="AT105" s="21">
        <f t="shared" si="73"/>
        <v>1.6600246545589729E-2</v>
      </c>
      <c r="AU105" s="21">
        <f t="shared" si="73"/>
        <v>1.5091133223263388E-2</v>
      </c>
      <c r="AV105" s="21">
        <f t="shared" si="73"/>
        <v>1.3719212021148534E-2</v>
      </c>
      <c r="AW105" s="21">
        <f t="shared" si="73"/>
        <v>1.2472010928316847E-2</v>
      </c>
      <c r="AX105" s="21">
        <f t="shared" si="73"/>
        <v>1.1338191753015316E-2</v>
      </c>
      <c r="AY105" s="21">
        <f t="shared" si="73"/>
        <v>1.0307447048195742E-2</v>
      </c>
      <c r="AZ105" s="21">
        <f t="shared" si="73"/>
        <v>9.3704064074506734E-3</v>
      </c>
      <c r="BA105" s="21">
        <f t="shared" si="73"/>
        <v>8.5185512795006111E-3</v>
      </c>
      <c r="BB105" s="21">
        <f t="shared" si="73"/>
        <v>7.744137526818737E-3</v>
      </c>
      <c r="BC105" s="21">
        <f t="shared" si="73"/>
        <v>7.0401250243806697E-3</v>
      </c>
      <c r="BD105" s="21">
        <f t="shared" si="73"/>
        <v>6.4001136585278805E-3</v>
      </c>
      <c r="BE105" s="21">
        <f t="shared" si="73"/>
        <v>5.8182851441162548E-3</v>
      </c>
      <c r="BF105" s="21">
        <f t="shared" si="73"/>
        <v>5.2893501310147762E-3</v>
      </c>
      <c r="BG105" s="21">
        <f t="shared" si="73"/>
        <v>4.808500119104343E-3</v>
      </c>
      <c r="BH105" s="21">
        <f t="shared" si="74"/>
        <v>4.3713637446403109E-3</v>
      </c>
      <c r="BI105" s="21">
        <f t="shared" si="74"/>
        <v>3.9739670405821012E-3</v>
      </c>
      <c r="BJ105" s="21">
        <f t="shared" si="74"/>
        <v>3.6126973096200906E-3</v>
      </c>
      <c r="BK105" s="21">
        <f t="shared" si="74"/>
        <v>3.2842702814728101E-3</v>
      </c>
      <c r="BL105" s="21">
        <f t="shared" si="74"/>
        <v>2.9857002558843723E-3</v>
      </c>
      <c r="BM105" s="21">
        <f t="shared" si="74"/>
        <v>2.7142729598948834E-3</v>
      </c>
      <c r="BN105" s="21">
        <f t="shared" si="74"/>
        <v>2.4675208726317125E-3</v>
      </c>
      <c r="BO105" s="21">
        <f t="shared" si="71"/>
        <v>2.2432007933015567E-3</v>
      </c>
      <c r="BP105" s="21">
        <f t="shared" si="71"/>
        <v>2.0392734484559606E-3</v>
      </c>
      <c r="BQ105" s="21">
        <f t="shared" si="71"/>
        <v>1.8538849531417822E-3</v>
      </c>
      <c r="BR105" s="21">
        <f t="shared" si="71"/>
        <v>1.6853499574016198E-3</v>
      </c>
      <c r="BS105" s="21">
        <f t="shared" si="71"/>
        <v>1.5321363249105634E-3</v>
      </c>
      <c r="BT105" s="21">
        <f t="shared" si="71"/>
        <v>1.3928512044641486E-3</v>
      </c>
      <c r="BU105" s="21">
        <f t="shared" si="71"/>
        <v>1.2662283676946804E-3</v>
      </c>
      <c r="BV105" s="21">
        <f t="shared" si="71"/>
        <v>1.1511166979042548E-3</v>
      </c>
      <c r="BW105" s="21">
        <f t="shared" si="71"/>
        <v>1.0464697253675043E-3</v>
      </c>
      <c r="BX105" s="21">
        <f t="shared" si="71"/>
        <v>9.513361139704584E-4</v>
      </c>
      <c r="BY105" s="21">
        <f t="shared" si="71"/>
        <v>8.648510127004167E-4</v>
      </c>
      <c r="BZ105" s="21">
        <f t="shared" si="71"/>
        <v>7.8622819336401516E-4</v>
      </c>
      <c r="CA105" s="21">
        <f t="shared" si="71"/>
        <v>7.1475290305819553E-4</v>
      </c>
      <c r="CB105" s="21">
        <f t="shared" si="71"/>
        <v>6.4977536641654132E-4</v>
      </c>
      <c r="CC105" s="21">
        <f t="shared" si="75"/>
        <v>5.9070487856049199E-4</v>
      </c>
      <c r="CD105" s="21">
        <f t="shared" si="75"/>
        <v>5.3700443505499279E-4</v>
      </c>
      <c r="CE105" s="21">
        <f t="shared" si="75"/>
        <v>4.8818585004999342E-4</v>
      </c>
      <c r="CF105" s="21">
        <f t="shared" si="75"/>
        <v>4.4380531822726677E-4</v>
      </c>
      <c r="CG105" s="21">
        <f t="shared" si="75"/>
        <v>4.0345938020660611E-4</v>
      </c>
      <c r="CH105" s="21">
        <f t="shared" si="75"/>
        <v>3.6678125473327814E-4</v>
      </c>
      <c r="CI105" s="21">
        <f t="shared" si="75"/>
        <v>3.3343750430298019E-4</v>
      </c>
      <c r="CJ105" s="21">
        <f t="shared" si="75"/>
        <v>3.0312500391180015E-4</v>
      </c>
      <c r="CK105" s="21">
        <f t="shared" si="75"/>
        <v>2.7556818537436372E-4</v>
      </c>
      <c r="CL105" s="21">
        <f t="shared" si="75"/>
        <v>2.5051653215851246E-4</v>
      </c>
      <c r="CM105" s="21">
        <f t="shared" si="75"/>
        <v>2.2774230196228408E-4</v>
      </c>
      <c r="CN105" s="21">
        <f t="shared" si="75"/>
        <v>2.0703845632934911E-4</v>
      </c>
      <c r="CO105" s="21">
        <f t="shared" si="75"/>
        <v>1.8821677848122645E-4</v>
      </c>
      <c r="CP105" s="21">
        <f t="shared" si="75"/>
        <v>1.711061622556604E-4</v>
      </c>
      <c r="CQ105" s="21">
        <f t="shared" si="75"/>
        <v>1.5555105659605491E-4</v>
      </c>
      <c r="CR105" s="21">
        <f t="shared" si="76"/>
        <v>1.4141005145095899E-4</v>
      </c>
      <c r="CS105" s="21">
        <f t="shared" si="76"/>
        <v>1.2855459222814453E-4</v>
      </c>
      <c r="CT105" s="21">
        <f t="shared" si="76"/>
        <v>1.1686781111649502E-4</v>
      </c>
      <c r="CU105" s="21">
        <f t="shared" si="76"/>
        <v>1.062434646513591E-4</v>
      </c>
      <c r="CV105" s="21">
        <f t="shared" si="76"/>
        <v>9.6584967864871916E-5</v>
      </c>
      <c r="CW105" s="21">
        <f t="shared" si="76"/>
        <v>8.7804516240792642E-5</v>
      </c>
      <c r="CX105" s="21">
        <f t="shared" si="76"/>
        <v>7.982228749162966E-5</v>
      </c>
      <c r="CY105" s="21">
        <f t="shared" si="76"/>
        <v>7.2565715901481509E-5</v>
      </c>
      <c r="CZ105" s="21">
        <f t="shared" si="76"/>
        <v>6.5968832637710464E-5</v>
      </c>
      <c r="DA105" s="21">
        <f t="shared" si="76"/>
        <v>5.997166603428223E-5</v>
      </c>
      <c r="DB105" s="21">
        <f t="shared" si="76"/>
        <v>5.4519696394802018E-5</v>
      </c>
      <c r="DC105" s="21">
        <f t="shared" si="76"/>
        <v>4.9563360358910924E-5</v>
      </c>
      <c r="DD105" s="21">
        <f t="shared" si="76"/>
        <v>4.5057600326282662E-5</v>
      </c>
    </row>
    <row r="106" spans="2:108">
      <c r="B106" s="22">
        <f t="shared" si="53"/>
        <v>115</v>
      </c>
      <c r="C106" s="21">
        <f t="shared" si="68"/>
        <v>1</v>
      </c>
      <c r="D106" s="21">
        <f t="shared" ref="D106:S111" si="78">(1+$B$2)^(-D$3)</f>
        <v>0.90909090909090906</v>
      </c>
      <c r="E106" s="21">
        <f t="shared" si="78"/>
        <v>0.82644628099173545</v>
      </c>
      <c r="F106" s="21">
        <f t="shared" si="78"/>
        <v>0.75131480090157754</v>
      </c>
      <c r="G106" s="21">
        <f t="shared" si="78"/>
        <v>0.68301345536507052</v>
      </c>
      <c r="H106" s="21">
        <f t="shared" si="78"/>
        <v>0.62092132305915493</v>
      </c>
      <c r="I106" s="21">
        <f t="shared" si="78"/>
        <v>0.56447393005377722</v>
      </c>
      <c r="J106" s="21">
        <f t="shared" si="78"/>
        <v>0.51315811823070645</v>
      </c>
      <c r="K106" s="21">
        <f t="shared" si="78"/>
        <v>0.46650738020973315</v>
      </c>
      <c r="L106" s="21">
        <f t="shared" si="78"/>
        <v>0.42409761837248466</v>
      </c>
      <c r="M106" s="21">
        <f t="shared" si="78"/>
        <v>0.38554328942953148</v>
      </c>
      <c r="N106" s="21">
        <f t="shared" si="78"/>
        <v>0.3504938994813922</v>
      </c>
      <c r="O106" s="21">
        <f t="shared" si="78"/>
        <v>0.31863081771035656</v>
      </c>
      <c r="P106" s="21">
        <f t="shared" si="78"/>
        <v>0.28966437973668779</v>
      </c>
      <c r="Q106" s="21">
        <f t="shared" si="78"/>
        <v>0.26333125430607973</v>
      </c>
      <c r="R106" s="21">
        <f t="shared" si="78"/>
        <v>0.23939204936916339</v>
      </c>
      <c r="S106" s="21">
        <f t="shared" si="78"/>
        <v>0.21762913579014853</v>
      </c>
      <c r="T106" s="21">
        <f t="shared" si="77"/>
        <v>0.19784466890013502</v>
      </c>
      <c r="U106" s="21">
        <f t="shared" si="77"/>
        <v>0.17985878990921364</v>
      </c>
      <c r="V106" s="21">
        <f t="shared" si="77"/>
        <v>0.16350799082655781</v>
      </c>
      <c r="W106" s="21">
        <f t="shared" si="77"/>
        <v>0.14864362802414349</v>
      </c>
      <c r="X106" s="21">
        <f t="shared" si="77"/>
        <v>0.13513057093103953</v>
      </c>
      <c r="Y106" s="21">
        <f t="shared" si="77"/>
        <v>0.12284597357367227</v>
      </c>
      <c r="Z106" s="21">
        <f t="shared" si="77"/>
        <v>0.11167815779424752</v>
      </c>
      <c r="AA106" s="21">
        <f t="shared" si="77"/>
        <v>0.10152559799477048</v>
      </c>
      <c r="AB106" s="21">
        <f t="shared" si="77"/>
        <v>9.2295998177064048E-2</v>
      </c>
      <c r="AC106" s="21">
        <f t="shared" si="77"/>
        <v>8.3905452888240042E-2</v>
      </c>
      <c r="AD106" s="21">
        <f t="shared" si="77"/>
        <v>7.6277684443854576E-2</v>
      </c>
      <c r="AE106" s="21">
        <f t="shared" si="77"/>
        <v>6.9343349494413245E-2</v>
      </c>
      <c r="AF106" s="21">
        <f t="shared" si="77"/>
        <v>6.3039408631284766E-2</v>
      </c>
      <c r="AG106" s="21">
        <f t="shared" si="77"/>
        <v>5.7308553301167964E-2</v>
      </c>
      <c r="AH106" s="21">
        <f t="shared" si="77"/>
        <v>5.2098684819243603E-2</v>
      </c>
      <c r="AI106" s="21">
        <f t="shared" si="69"/>
        <v>4.7362440744766907E-2</v>
      </c>
      <c r="AJ106" s="21">
        <f t="shared" si="69"/>
        <v>4.3056764313424457E-2</v>
      </c>
      <c r="AK106" s="21">
        <f t="shared" si="69"/>
        <v>3.9142513012204054E-2</v>
      </c>
      <c r="AL106" s="21">
        <f t="shared" si="69"/>
        <v>3.5584102738367311E-2</v>
      </c>
      <c r="AM106" s="21">
        <f t="shared" si="69"/>
        <v>3.2349184307606652E-2</v>
      </c>
      <c r="AN106" s="21">
        <f t="shared" si="70"/>
        <v>2.94083493705515E-2</v>
      </c>
      <c r="AO106" s="21">
        <f t="shared" si="70"/>
        <v>2.6734863064137721E-2</v>
      </c>
      <c r="AP106" s="21">
        <f t="shared" si="70"/>
        <v>2.4304420967397926E-2</v>
      </c>
      <c r="AQ106" s="21">
        <f t="shared" si="70"/>
        <v>2.2094928152179935E-2</v>
      </c>
      <c r="AR106" s="21">
        <f t="shared" si="73"/>
        <v>2.0086298320163575E-2</v>
      </c>
      <c r="AS106" s="21">
        <f t="shared" si="73"/>
        <v>1.8260271200148705E-2</v>
      </c>
      <c r="AT106" s="21">
        <f t="shared" si="73"/>
        <v>1.6600246545589729E-2</v>
      </c>
      <c r="AU106" s="21">
        <f t="shared" si="73"/>
        <v>1.5091133223263388E-2</v>
      </c>
      <c r="AV106" s="21">
        <f t="shared" si="73"/>
        <v>1.3719212021148534E-2</v>
      </c>
      <c r="AW106" s="21">
        <f t="shared" si="73"/>
        <v>1.2472010928316847E-2</v>
      </c>
      <c r="AX106" s="21">
        <f t="shared" si="73"/>
        <v>1.1338191753015316E-2</v>
      </c>
      <c r="AY106" s="21">
        <f t="shared" si="73"/>
        <v>1.0307447048195742E-2</v>
      </c>
      <c r="AZ106" s="21">
        <f t="shared" si="73"/>
        <v>9.3704064074506734E-3</v>
      </c>
      <c r="BA106" s="21">
        <f t="shared" si="73"/>
        <v>8.5185512795006111E-3</v>
      </c>
      <c r="BB106" s="21">
        <f t="shared" si="73"/>
        <v>7.744137526818737E-3</v>
      </c>
      <c r="BC106" s="21">
        <f t="shared" si="73"/>
        <v>7.0401250243806697E-3</v>
      </c>
      <c r="BD106" s="21">
        <f t="shared" si="73"/>
        <v>6.4001136585278805E-3</v>
      </c>
      <c r="BE106" s="21">
        <f t="shared" si="73"/>
        <v>5.8182851441162548E-3</v>
      </c>
      <c r="BF106" s="21">
        <f t="shared" si="73"/>
        <v>5.2893501310147762E-3</v>
      </c>
      <c r="BG106" s="21">
        <f t="shared" si="73"/>
        <v>4.808500119104343E-3</v>
      </c>
      <c r="BH106" s="21">
        <f t="shared" si="74"/>
        <v>4.3713637446403109E-3</v>
      </c>
      <c r="BI106" s="21">
        <f t="shared" si="74"/>
        <v>3.9739670405821012E-3</v>
      </c>
      <c r="BJ106" s="21">
        <f t="shared" si="74"/>
        <v>3.6126973096200906E-3</v>
      </c>
      <c r="BK106" s="21">
        <f t="shared" si="74"/>
        <v>3.2842702814728101E-3</v>
      </c>
      <c r="BL106" s="21">
        <f t="shared" si="74"/>
        <v>2.9857002558843723E-3</v>
      </c>
      <c r="BM106" s="21">
        <f t="shared" si="74"/>
        <v>2.7142729598948834E-3</v>
      </c>
      <c r="BN106" s="21">
        <f t="shared" si="74"/>
        <v>2.4675208726317125E-3</v>
      </c>
      <c r="BO106" s="21">
        <f t="shared" si="71"/>
        <v>2.2432007933015567E-3</v>
      </c>
      <c r="BP106" s="21">
        <f t="shared" si="71"/>
        <v>2.0392734484559606E-3</v>
      </c>
      <c r="BQ106" s="21">
        <f t="shared" si="71"/>
        <v>1.8538849531417822E-3</v>
      </c>
      <c r="BR106" s="21">
        <f t="shared" si="71"/>
        <v>1.6853499574016198E-3</v>
      </c>
      <c r="BS106" s="21">
        <f t="shared" si="71"/>
        <v>1.5321363249105634E-3</v>
      </c>
      <c r="BT106" s="21">
        <f t="shared" si="71"/>
        <v>1.3928512044641486E-3</v>
      </c>
      <c r="BU106" s="21">
        <f t="shared" si="71"/>
        <v>1.2662283676946804E-3</v>
      </c>
      <c r="BV106" s="21">
        <f t="shared" si="71"/>
        <v>1.1511166979042548E-3</v>
      </c>
      <c r="BW106" s="21">
        <f t="shared" si="71"/>
        <v>1.0464697253675043E-3</v>
      </c>
      <c r="BX106" s="21">
        <f t="shared" si="71"/>
        <v>9.513361139704584E-4</v>
      </c>
      <c r="BY106" s="21">
        <f t="shared" si="71"/>
        <v>8.648510127004167E-4</v>
      </c>
      <c r="BZ106" s="21">
        <f t="shared" si="71"/>
        <v>7.8622819336401516E-4</v>
      </c>
      <c r="CA106" s="21">
        <f t="shared" si="71"/>
        <v>7.1475290305819553E-4</v>
      </c>
      <c r="CB106" s="21">
        <f t="shared" si="71"/>
        <v>6.4977536641654132E-4</v>
      </c>
      <c r="CC106" s="21">
        <f t="shared" si="75"/>
        <v>5.9070487856049199E-4</v>
      </c>
      <c r="CD106" s="21">
        <f t="shared" si="75"/>
        <v>5.3700443505499279E-4</v>
      </c>
      <c r="CE106" s="21">
        <f t="shared" si="75"/>
        <v>4.8818585004999342E-4</v>
      </c>
      <c r="CF106" s="21">
        <f t="shared" si="75"/>
        <v>4.4380531822726677E-4</v>
      </c>
      <c r="CG106" s="21">
        <f t="shared" si="75"/>
        <v>4.0345938020660611E-4</v>
      </c>
      <c r="CH106" s="21">
        <f t="shared" si="75"/>
        <v>3.6678125473327814E-4</v>
      </c>
      <c r="CI106" s="21">
        <f t="shared" si="75"/>
        <v>3.3343750430298019E-4</v>
      </c>
      <c r="CJ106" s="21">
        <f t="shared" si="75"/>
        <v>3.0312500391180015E-4</v>
      </c>
      <c r="CK106" s="21">
        <f t="shared" si="75"/>
        <v>2.7556818537436372E-4</v>
      </c>
      <c r="CL106" s="21">
        <f t="shared" si="75"/>
        <v>2.5051653215851246E-4</v>
      </c>
      <c r="CM106" s="21">
        <f t="shared" si="75"/>
        <v>2.2774230196228408E-4</v>
      </c>
      <c r="CN106" s="21">
        <f t="shared" si="75"/>
        <v>2.0703845632934911E-4</v>
      </c>
      <c r="CO106" s="21">
        <f t="shared" si="75"/>
        <v>1.8821677848122645E-4</v>
      </c>
      <c r="CP106" s="21">
        <f t="shared" si="75"/>
        <v>1.711061622556604E-4</v>
      </c>
      <c r="CQ106" s="21">
        <f t="shared" si="75"/>
        <v>1.5555105659605491E-4</v>
      </c>
      <c r="CR106" s="21">
        <f t="shared" si="76"/>
        <v>1.4141005145095899E-4</v>
      </c>
      <c r="CS106" s="21">
        <f t="shared" si="76"/>
        <v>1.2855459222814453E-4</v>
      </c>
      <c r="CT106" s="21">
        <f t="shared" si="76"/>
        <v>1.1686781111649502E-4</v>
      </c>
      <c r="CU106" s="21">
        <f t="shared" si="76"/>
        <v>1.062434646513591E-4</v>
      </c>
      <c r="CV106" s="21">
        <f t="shared" si="76"/>
        <v>9.6584967864871916E-5</v>
      </c>
      <c r="CW106" s="21">
        <f t="shared" si="76"/>
        <v>8.7804516240792642E-5</v>
      </c>
      <c r="CX106" s="21">
        <f t="shared" si="76"/>
        <v>7.982228749162966E-5</v>
      </c>
      <c r="CY106" s="21">
        <f t="shared" si="76"/>
        <v>7.2565715901481509E-5</v>
      </c>
      <c r="CZ106" s="21">
        <f t="shared" si="76"/>
        <v>6.5968832637710464E-5</v>
      </c>
      <c r="DA106" s="21">
        <f t="shared" si="76"/>
        <v>5.997166603428223E-5</v>
      </c>
      <c r="DB106" s="21">
        <f t="shared" si="76"/>
        <v>5.4519696394802018E-5</v>
      </c>
      <c r="DC106" s="21">
        <f t="shared" si="76"/>
        <v>4.9563360358910924E-5</v>
      </c>
      <c r="DD106" s="21">
        <f t="shared" si="76"/>
        <v>4.5057600326282662E-5</v>
      </c>
    </row>
    <row r="107" spans="2:108">
      <c r="B107" s="22">
        <f t="shared" si="53"/>
        <v>116</v>
      </c>
      <c r="C107" s="21">
        <f t="shared" si="68"/>
        <v>1</v>
      </c>
      <c r="D107" s="21">
        <f t="shared" si="78"/>
        <v>0.90909090909090906</v>
      </c>
      <c r="E107" s="21">
        <f t="shared" si="78"/>
        <v>0.82644628099173545</v>
      </c>
      <c r="F107" s="21">
        <f t="shared" si="78"/>
        <v>0.75131480090157754</v>
      </c>
      <c r="G107" s="21">
        <f t="shared" si="78"/>
        <v>0.68301345536507052</v>
      </c>
      <c r="H107" s="21">
        <f t="shared" si="78"/>
        <v>0.62092132305915493</v>
      </c>
      <c r="I107" s="21">
        <f t="shared" si="78"/>
        <v>0.56447393005377722</v>
      </c>
      <c r="J107" s="21">
        <f t="shared" si="78"/>
        <v>0.51315811823070645</v>
      </c>
      <c r="K107" s="21">
        <f t="shared" si="78"/>
        <v>0.46650738020973315</v>
      </c>
      <c r="L107" s="21">
        <f t="shared" si="78"/>
        <v>0.42409761837248466</v>
      </c>
      <c r="M107" s="21">
        <f t="shared" si="78"/>
        <v>0.38554328942953148</v>
      </c>
      <c r="N107" s="21">
        <f t="shared" si="78"/>
        <v>0.3504938994813922</v>
      </c>
      <c r="O107" s="21">
        <f t="shared" si="78"/>
        <v>0.31863081771035656</v>
      </c>
      <c r="P107" s="21">
        <f t="shared" si="78"/>
        <v>0.28966437973668779</v>
      </c>
      <c r="Q107" s="21">
        <f t="shared" si="78"/>
        <v>0.26333125430607973</v>
      </c>
      <c r="R107" s="21">
        <f t="shared" si="78"/>
        <v>0.23939204936916339</v>
      </c>
      <c r="S107" s="21">
        <f t="shared" si="78"/>
        <v>0.21762913579014853</v>
      </c>
      <c r="T107" s="21">
        <f t="shared" si="77"/>
        <v>0.19784466890013502</v>
      </c>
      <c r="U107" s="21">
        <f t="shared" si="77"/>
        <v>0.17985878990921364</v>
      </c>
      <c r="V107" s="21">
        <f t="shared" si="77"/>
        <v>0.16350799082655781</v>
      </c>
      <c r="W107" s="21">
        <f t="shared" si="77"/>
        <v>0.14864362802414349</v>
      </c>
      <c r="X107" s="21">
        <f t="shared" si="77"/>
        <v>0.13513057093103953</v>
      </c>
      <c r="Y107" s="21">
        <f t="shared" si="77"/>
        <v>0.12284597357367227</v>
      </c>
      <c r="Z107" s="21">
        <f t="shared" si="77"/>
        <v>0.11167815779424752</v>
      </c>
      <c r="AA107" s="21">
        <f t="shared" si="77"/>
        <v>0.10152559799477048</v>
      </c>
      <c r="AB107" s="21">
        <f t="shared" si="77"/>
        <v>9.2295998177064048E-2</v>
      </c>
      <c r="AC107" s="21">
        <f t="shared" si="77"/>
        <v>8.3905452888240042E-2</v>
      </c>
      <c r="AD107" s="21">
        <f t="shared" si="77"/>
        <v>7.6277684443854576E-2</v>
      </c>
      <c r="AE107" s="21">
        <f t="shared" si="77"/>
        <v>6.9343349494413245E-2</v>
      </c>
      <c r="AF107" s="21">
        <f t="shared" si="77"/>
        <v>6.3039408631284766E-2</v>
      </c>
      <c r="AG107" s="21">
        <f t="shared" si="77"/>
        <v>5.7308553301167964E-2</v>
      </c>
      <c r="AH107" s="21">
        <f t="shared" si="77"/>
        <v>5.2098684819243603E-2</v>
      </c>
      <c r="AI107" s="21">
        <f t="shared" si="69"/>
        <v>4.7362440744766907E-2</v>
      </c>
      <c r="AJ107" s="21">
        <f t="shared" si="69"/>
        <v>4.3056764313424457E-2</v>
      </c>
      <c r="AK107" s="21">
        <f t="shared" si="69"/>
        <v>3.9142513012204054E-2</v>
      </c>
      <c r="AL107" s="21">
        <f t="shared" si="69"/>
        <v>3.5584102738367311E-2</v>
      </c>
      <c r="AM107" s="21">
        <f t="shared" si="69"/>
        <v>3.2349184307606652E-2</v>
      </c>
      <c r="AN107" s="21">
        <f t="shared" si="70"/>
        <v>2.94083493705515E-2</v>
      </c>
      <c r="AO107" s="21">
        <f t="shared" si="70"/>
        <v>2.6734863064137721E-2</v>
      </c>
      <c r="AP107" s="21">
        <f t="shared" si="70"/>
        <v>2.4304420967397926E-2</v>
      </c>
      <c r="AQ107" s="21">
        <f t="shared" si="70"/>
        <v>2.2094928152179935E-2</v>
      </c>
      <c r="AR107" s="21">
        <f t="shared" si="73"/>
        <v>2.0086298320163575E-2</v>
      </c>
      <c r="AS107" s="21">
        <f t="shared" si="73"/>
        <v>1.8260271200148705E-2</v>
      </c>
      <c r="AT107" s="21">
        <f t="shared" si="73"/>
        <v>1.6600246545589729E-2</v>
      </c>
      <c r="AU107" s="21">
        <f t="shared" si="73"/>
        <v>1.5091133223263388E-2</v>
      </c>
      <c r="AV107" s="21">
        <f t="shared" si="73"/>
        <v>1.3719212021148534E-2</v>
      </c>
      <c r="AW107" s="21">
        <f t="shared" si="73"/>
        <v>1.2472010928316847E-2</v>
      </c>
      <c r="AX107" s="21">
        <f t="shared" si="73"/>
        <v>1.1338191753015316E-2</v>
      </c>
      <c r="AY107" s="21">
        <f t="shared" si="73"/>
        <v>1.0307447048195742E-2</v>
      </c>
      <c r="AZ107" s="21">
        <f t="shared" si="73"/>
        <v>9.3704064074506734E-3</v>
      </c>
      <c r="BA107" s="21">
        <f t="shared" si="73"/>
        <v>8.5185512795006111E-3</v>
      </c>
      <c r="BB107" s="21">
        <f t="shared" si="73"/>
        <v>7.744137526818737E-3</v>
      </c>
      <c r="BC107" s="21">
        <f t="shared" si="73"/>
        <v>7.0401250243806697E-3</v>
      </c>
      <c r="BD107" s="21">
        <f t="shared" si="73"/>
        <v>6.4001136585278805E-3</v>
      </c>
      <c r="BE107" s="21">
        <f t="shared" si="73"/>
        <v>5.8182851441162548E-3</v>
      </c>
      <c r="BF107" s="21">
        <f t="shared" si="73"/>
        <v>5.2893501310147762E-3</v>
      </c>
      <c r="BG107" s="21">
        <f t="shared" si="73"/>
        <v>4.808500119104343E-3</v>
      </c>
      <c r="BH107" s="21">
        <f t="shared" si="74"/>
        <v>4.3713637446403109E-3</v>
      </c>
      <c r="BI107" s="21">
        <f t="shared" si="74"/>
        <v>3.9739670405821012E-3</v>
      </c>
      <c r="BJ107" s="21">
        <f t="shared" si="74"/>
        <v>3.6126973096200906E-3</v>
      </c>
      <c r="BK107" s="21">
        <f t="shared" si="74"/>
        <v>3.2842702814728101E-3</v>
      </c>
      <c r="BL107" s="21">
        <f t="shared" si="74"/>
        <v>2.9857002558843723E-3</v>
      </c>
      <c r="BM107" s="21">
        <f t="shared" si="74"/>
        <v>2.7142729598948834E-3</v>
      </c>
      <c r="BN107" s="21">
        <f t="shared" si="74"/>
        <v>2.4675208726317125E-3</v>
      </c>
      <c r="BO107" s="21">
        <f t="shared" si="71"/>
        <v>2.2432007933015567E-3</v>
      </c>
      <c r="BP107" s="21">
        <f t="shared" si="71"/>
        <v>2.0392734484559606E-3</v>
      </c>
      <c r="BQ107" s="21">
        <f t="shared" si="71"/>
        <v>1.8538849531417822E-3</v>
      </c>
      <c r="BR107" s="21">
        <f t="shared" si="71"/>
        <v>1.6853499574016198E-3</v>
      </c>
      <c r="BS107" s="21">
        <f t="shared" si="71"/>
        <v>1.5321363249105634E-3</v>
      </c>
      <c r="BT107" s="21">
        <f t="shared" si="71"/>
        <v>1.3928512044641486E-3</v>
      </c>
      <c r="BU107" s="21">
        <f t="shared" si="71"/>
        <v>1.2662283676946804E-3</v>
      </c>
      <c r="BV107" s="21">
        <f t="shared" si="71"/>
        <v>1.1511166979042548E-3</v>
      </c>
      <c r="BW107" s="21">
        <f t="shared" si="71"/>
        <v>1.0464697253675043E-3</v>
      </c>
      <c r="BX107" s="21">
        <f t="shared" si="71"/>
        <v>9.513361139704584E-4</v>
      </c>
      <c r="BY107" s="21">
        <f t="shared" si="71"/>
        <v>8.648510127004167E-4</v>
      </c>
      <c r="BZ107" s="21">
        <f t="shared" si="71"/>
        <v>7.8622819336401516E-4</v>
      </c>
      <c r="CA107" s="21">
        <f t="shared" si="71"/>
        <v>7.1475290305819553E-4</v>
      </c>
      <c r="CB107" s="21">
        <f t="shared" si="71"/>
        <v>6.4977536641654132E-4</v>
      </c>
      <c r="CC107" s="21">
        <f t="shared" si="75"/>
        <v>5.9070487856049199E-4</v>
      </c>
      <c r="CD107" s="21">
        <f t="shared" si="75"/>
        <v>5.3700443505499279E-4</v>
      </c>
      <c r="CE107" s="21">
        <f t="shared" si="75"/>
        <v>4.8818585004999342E-4</v>
      </c>
      <c r="CF107" s="21">
        <f t="shared" si="75"/>
        <v>4.4380531822726677E-4</v>
      </c>
      <c r="CG107" s="21">
        <f t="shared" si="75"/>
        <v>4.0345938020660611E-4</v>
      </c>
      <c r="CH107" s="21">
        <f t="shared" si="75"/>
        <v>3.6678125473327814E-4</v>
      </c>
      <c r="CI107" s="21">
        <f t="shared" si="75"/>
        <v>3.3343750430298019E-4</v>
      </c>
      <c r="CJ107" s="21">
        <f t="shared" si="75"/>
        <v>3.0312500391180015E-4</v>
      </c>
      <c r="CK107" s="21">
        <f t="shared" si="75"/>
        <v>2.7556818537436372E-4</v>
      </c>
      <c r="CL107" s="21">
        <f t="shared" si="75"/>
        <v>2.5051653215851246E-4</v>
      </c>
      <c r="CM107" s="21">
        <f t="shared" si="75"/>
        <v>2.2774230196228408E-4</v>
      </c>
      <c r="CN107" s="21">
        <f t="shared" si="75"/>
        <v>2.0703845632934911E-4</v>
      </c>
      <c r="CO107" s="21">
        <f t="shared" si="75"/>
        <v>1.8821677848122645E-4</v>
      </c>
      <c r="CP107" s="21">
        <f t="shared" si="75"/>
        <v>1.711061622556604E-4</v>
      </c>
      <c r="CQ107" s="21">
        <f t="shared" si="75"/>
        <v>1.5555105659605491E-4</v>
      </c>
      <c r="CR107" s="21">
        <f t="shared" si="76"/>
        <v>1.4141005145095899E-4</v>
      </c>
      <c r="CS107" s="21">
        <f t="shared" si="76"/>
        <v>1.2855459222814453E-4</v>
      </c>
      <c r="CT107" s="21">
        <f t="shared" si="76"/>
        <v>1.1686781111649502E-4</v>
      </c>
      <c r="CU107" s="21">
        <f t="shared" si="76"/>
        <v>1.062434646513591E-4</v>
      </c>
      <c r="CV107" s="21">
        <f t="shared" si="76"/>
        <v>9.6584967864871916E-5</v>
      </c>
      <c r="CW107" s="21">
        <f t="shared" si="76"/>
        <v>8.7804516240792642E-5</v>
      </c>
      <c r="CX107" s="21">
        <f t="shared" si="76"/>
        <v>7.982228749162966E-5</v>
      </c>
      <c r="CY107" s="21">
        <f t="shared" si="76"/>
        <v>7.2565715901481509E-5</v>
      </c>
      <c r="CZ107" s="21">
        <f t="shared" si="76"/>
        <v>6.5968832637710464E-5</v>
      </c>
      <c r="DA107" s="21">
        <f t="shared" si="76"/>
        <v>5.997166603428223E-5</v>
      </c>
      <c r="DB107" s="21">
        <f t="shared" si="76"/>
        <v>5.4519696394802018E-5</v>
      </c>
      <c r="DC107" s="21">
        <f t="shared" si="76"/>
        <v>4.9563360358910924E-5</v>
      </c>
      <c r="DD107" s="21">
        <f t="shared" si="76"/>
        <v>4.5057600326282662E-5</v>
      </c>
    </row>
    <row r="108" spans="2:108">
      <c r="B108" s="22">
        <f t="shared" si="53"/>
        <v>117</v>
      </c>
      <c r="C108" s="21">
        <f t="shared" si="68"/>
        <v>1</v>
      </c>
      <c r="D108" s="21">
        <f t="shared" si="78"/>
        <v>0.90909090909090906</v>
      </c>
      <c r="E108" s="21">
        <f t="shared" si="78"/>
        <v>0.82644628099173545</v>
      </c>
      <c r="F108" s="21">
        <f t="shared" si="78"/>
        <v>0.75131480090157754</v>
      </c>
      <c r="G108" s="21">
        <f t="shared" si="78"/>
        <v>0.68301345536507052</v>
      </c>
      <c r="H108" s="21">
        <f t="shared" si="78"/>
        <v>0.62092132305915493</v>
      </c>
      <c r="I108" s="21">
        <f t="shared" si="78"/>
        <v>0.56447393005377722</v>
      </c>
      <c r="J108" s="21">
        <f t="shared" si="78"/>
        <v>0.51315811823070645</v>
      </c>
      <c r="K108" s="21">
        <f t="shared" si="78"/>
        <v>0.46650738020973315</v>
      </c>
      <c r="L108" s="21">
        <f t="shared" si="78"/>
        <v>0.42409761837248466</v>
      </c>
      <c r="M108" s="21">
        <f t="shared" si="78"/>
        <v>0.38554328942953148</v>
      </c>
      <c r="N108" s="21">
        <f t="shared" si="78"/>
        <v>0.3504938994813922</v>
      </c>
      <c r="O108" s="21">
        <f t="shared" si="78"/>
        <v>0.31863081771035656</v>
      </c>
      <c r="P108" s="21">
        <f t="shared" si="78"/>
        <v>0.28966437973668779</v>
      </c>
      <c r="Q108" s="21">
        <f t="shared" si="78"/>
        <v>0.26333125430607973</v>
      </c>
      <c r="R108" s="21">
        <f t="shared" si="78"/>
        <v>0.23939204936916339</v>
      </c>
      <c r="S108" s="21">
        <f t="shared" si="78"/>
        <v>0.21762913579014853</v>
      </c>
      <c r="T108" s="21">
        <f t="shared" si="77"/>
        <v>0.19784466890013502</v>
      </c>
      <c r="U108" s="21">
        <f t="shared" si="77"/>
        <v>0.17985878990921364</v>
      </c>
      <c r="V108" s="21">
        <f t="shared" si="77"/>
        <v>0.16350799082655781</v>
      </c>
      <c r="W108" s="21">
        <f t="shared" si="77"/>
        <v>0.14864362802414349</v>
      </c>
      <c r="X108" s="21">
        <f t="shared" si="77"/>
        <v>0.13513057093103953</v>
      </c>
      <c r="Y108" s="21">
        <f t="shared" si="77"/>
        <v>0.12284597357367227</v>
      </c>
      <c r="Z108" s="21">
        <f t="shared" si="77"/>
        <v>0.11167815779424752</v>
      </c>
      <c r="AA108" s="21">
        <f t="shared" si="77"/>
        <v>0.10152559799477048</v>
      </c>
      <c r="AB108" s="21">
        <f t="shared" si="77"/>
        <v>9.2295998177064048E-2</v>
      </c>
      <c r="AC108" s="21">
        <f t="shared" si="77"/>
        <v>8.3905452888240042E-2</v>
      </c>
      <c r="AD108" s="21">
        <f t="shared" si="77"/>
        <v>7.6277684443854576E-2</v>
      </c>
      <c r="AE108" s="21">
        <f t="shared" si="77"/>
        <v>6.9343349494413245E-2</v>
      </c>
      <c r="AF108" s="21">
        <f t="shared" si="77"/>
        <v>6.3039408631284766E-2</v>
      </c>
      <c r="AG108" s="21">
        <f t="shared" si="77"/>
        <v>5.7308553301167964E-2</v>
      </c>
      <c r="AH108" s="21">
        <f t="shared" si="77"/>
        <v>5.2098684819243603E-2</v>
      </c>
      <c r="AI108" s="21">
        <f t="shared" si="69"/>
        <v>4.7362440744766907E-2</v>
      </c>
      <c r="AJ108" s="21">
        <f t="shared" si="69"/>
        <v>4.3056764313424457E-2</v>
      </c>
      <c r="AK108" s="21">
        <f t="shared" si="69"/>
        <v>3.9142513012204054E-2</v>
      </c>
      <c r="AL108" s="21">
        <f t="shared" si="69"/>
        <v>3.5584102738367311E-2</v>
      </c>
      <c r="AM108" s="21">
        <f t="shared" si="69"/>
        <v>3.2349184307606652E-2</v>
      </c>
      <c r="AN108" s="21">
        <f t="shared" si="70"/>
        <v>2.94083493705515E-2</v>
      </c>
      <c r="AO108" s="21">
        <f t="shared" si="70"/>
        <v>2.6734863064137721E-2</v>
      </c>
      <c r="AP108" s="21">
        <f t="shared" si="70"/>
        <v>2.4304420967397926E-2</v>
      </c>
      <c r="AQ108" s="21">
        <f t="shared" si="70"/>
        <v>2.2094928152179935E-2</v>
      </c>
      <c r="AR108" s="21">
        <f t="shared" si="73"/>
        <v>2.0086298320163575E-2</v>
      </c>
      <c r="AS108" s="21">
        <f t="shared" si="73"/>
        <v>1.8260271200148705E-2</v>
      </c>
      <c r="AT108" s="21">
        <f t="shared" si="73"/>
        <v>1.6600246545589729E-2</v>
      </c>
      <c r="AU108" s="21">
        <f t="shared" si="73"/>
        <v>1.5091133223263388E-2</v>
      </c>
      <c r="AV108" s="21">
        <f t="shared" si="73"/>
        <v>1.3719212021148534E-2</v>
      </c>
      <c r="AW108" s="21">
        <f t="shared" si="73"/>
        <v>1.2472010928316847E-2</v>
      </c>
      <c r="AX108" s="21">
        <f t="shared" si="73"/>
        <v>1.1338191753015316E-2</v>
      </c>
      <c r="AY108" s="21">
        <f t="shared" si="73"/>
        <v>1.0307447048195742E-2</v>
      </c>
      <c r="AZ108" s="21">
        <f t="shared" si="73"/>
        <v>9.3704064074506734E-3</v>
      </c>
      <c r="BA108" s="21">
        <f t="shared" si="73"/>
        <v>8.5185512795006111E-3</v>
      </c>
      <c r="BB108" s="21">
        <f t="shared" si="73"/>
        <v>7.744137526818737E-3</v>
      </c>
      <c r="BC108" s="21">
        <f t="shared" si="73"/>
        <v>7.0401250243806697E-3</v>
      </c>
      <c r="BD108" s="21">
        <f t="shared" si="73"/>
        <v>6.4001136585278805E-3</v>
      </c>
      <c r="BE108" s="21">
        <f t="shared" si="73"/>
        <v>5.8182851441162548E-3</v>
      </c>
      <c r="BF108" s="21">
        <f t="shared" si="73"/>
        <v>5.2893501310147762E-3</v>
      </c>
      <c r="BG108" s="21">
        <f t="shared" si="73"/>
        <v>4.808500119104343E-3</v>
      </c>
      <c r="BH108" s="21">
        <f t="shared" si="74"/>
        <v>4.3713637446403109E-3</v>
      </c>
      <c r="BI108" s="21">
        <f t="shared" si="74"/>
        <v>3.9739670405821012E-3</v>
      </c>
      <c r="BJ108" s="21">
        <f t="shared" si="74"/>
        <v>3.6126973096200906E-3</v>
      </c>
      <c r="BK108" s="21">
        <f t="shared" si="74"/>
        <v>3.2842702814728101E-3</v>
      </c>
      <c r="BL108" s="21">
        <f t="shared" si="74"/>
        <v>2.9857002558843723E-3</v>
      </c>
      <c r="BM108" s="21">
        <f t="shared" si="74"/>
        <v>2.7142729598948834E-3</v>
      </c>
      <c r="BN108" s="21">
        <f t="shared" si="74"/>
        <v>2.4675208726317125E-3</v>
      </c>
      <c r="BO108" s="21">
        <f t="shared" si="71"/>
        <v>2.2432007933015567E-3</v>
      </c>
      <c r="BP108" s="21">
        <f t="shared" si="71"/>
        <v>2.0392734484559606E-3</v>
      </c>
      <c r="BQ108" s="21">
        <f t="shared" si="71"/>
        <v>1.8538849531417822E-3</v>
      </c>
      <c r="BR108" s="21">
        <f t="shared" si="71"/>
        <v>1.6853499574016198E-3</v>
      </c>
      <c r="BS108" s="21">
        <f t="shared" si="71"/>
        <v>1.5321363249105634E-3</v>
      </c>
      <c r="BT108" s="21">
        <f t="shared" si="71"/>
        <v>1.3928512044641486E-3</v>
      </c>
      <c r="BU108" s="21">
        <f t="shared" si="71"/>
        <v>1.2662283676946804E-3</v>
      </c>
      <c r="BV108" s="21">
        <f t="shared" si="71"/>
        <v>1.1511166979042548E-3</v>
      </c>
      <c r="BW108" s="21">
        <f t="shared" si="71"/>
        <v>1.0464697253675043E-3</v>
      </c>
      <c r="BX108" s="21">
        <f t="shared" si="71"/>
        <v>9.513361139704584E-4</v>
      </c>
      <c r="BY108" s="21">
        <f t="shared" si="71"/>
        <v>8.648510127004167E-4</v>
      </c>
      <c r="BZ108" s="21">
        <f t="shared" si="71"/>
        <v>7.8622819336401516E-4</v>
      </c>
      <c r="CA108" s="21">
        <f t="shared" si="71"/>
        <v>7.1475290305819553E-4</v>
      </c>
      <c r="CB108" s="21">
        <f t="shared" si="71"/>
        <v>6.4977536641654132E-4</v>
      </c>
      <c r="CC108" s="21">
        <f t="shared" si="75"/>
        <v>5.9070487856049199E-4</v>
      </c>
      <c r="CD108" s="21">
        <f t="shared" si="75"/>
        <v>5.3700443505499279E-4</v>
      </c>
      <c r="CE108" s="21">
        <f t="shared" si="75"/>
        <v>4.8818585004999342E-4</v>
      </c>
      <c r="CF108" s="21">
        <f t="shared" si="75"/>
        <v>4.4380531822726677E-4</v>
      </c>
      <c r="CG108" s="21">
        <f t="shared" si="75"/>
        <v>4.0345938020660611E-4</v>
      </c>
      <c r="CH108" s="21">
        <f t="shared" si="75"/>
        <v>3.6678125473327814E-4</v>
      </c>
      <c r="CI108" s="21">
        <f t="shared" si="75"/>
        <v>3.3343750430298019E-4</v>
      </c>
      <c r="CJ108" s="21">
        <f t="shared" si="75"/>
        <v>3.0312500391180015E-4</v>
      </c>
      <c r="CK108" s="21">
        <f t="shared" si="75"/>
        <v>2.7556818537436372E-4</v>
      </c>
      <c r="CL108" s="21">
        <f t="shared" si="75"/>
        <v>2.5051653215851246E-4</v>
      </c>
      <c r="CM108" s="21">
        <f t="shared" si="75"/>
        <v>2.2774230196228408E-4</v>
      </c>
      <c r="CN108" s="21">
        <f t="shared" si="75"/>
        <v>2.0703845632934911E-4</v>
      </c>
      <c r="CO108" s="21">
        <f t="shared" si="75"/>
        <v>1.8821677848122645E-4</v>
      </c>
      <c r="CP108" s="21">
        <f t="shared" si="75"/>
        <v>1.711061622556604E-4</v>
      </c>
      <c r="CQ108" s="21">
        <f t="shared" si="75"/>
        <v>1.5555105659605491E-4</v>
      </c>
      <c r="CR108" s="21">
        <f t="shared" si="76"/>
        <v>1.4141005145095899E-4</v>
      </c>
      <c r="CS108" s="21">
        <f t="shared" si="76"/>
        <v>1.2855459222814453E-4</v>
      </c>
      <c r="CT108" s="21">
        <f t="shared" si="76"/>
        <v>1.1686781111649502E-4</v>
      </c>
      <c r="CU108" s="21">
        <f t="shared" si="76"/>
        <v>1.062434646513591E-4</v>
      </c>
      <c r="CV108" s="21">
        <f t="shared" si="76"/>
        <v>9.6584967864871916E-5</v>
      </c>
      <c r="CW108" s="21">
        <f t="shared" si="76"/>
        <v>8.7804516240792642E-5</v>
      </c>
      <c r="CX108" s="21">
        <f t="shared" si="76"/>
        <v>7.982228749162966E-5</v>
      </c>
      <c r="CY108" s="21">
        <f t="shared" si="76"/>
        <v>7.2565715901481509E-5</v>
      </c>
      <c r="CZ108" s="21">
        <f t="shared" si="76"/>
        <v>6.5968832637710464E-5</v>
      </c>
      <c r="DA108" s="21">
        <f t="shared" si="76"/>
        <v>5.997166603428223E-5</v>
      </c>
      <c r="DB108" s="21">
        <f t="shared" si="76"/>
        <v>5.4519696394802018E-5</v>
      </c>
      <c r="DC108" s="21">
        <f t="shared" si="76"/>
        <v>4.9563360358910924E-5</v>
      </c>
      <c r="DD108" s="21">
        <f t="shared" si="76"/>
        <v>4.5057600326282662E-5</v>
      </c>
    </row>
    <row r="109" spans="2:108">
      <c r="B109" s="22">
        <f t="shared" si="53"/>
        <v>118</v>
      </c>
      <c r="C109" s="21">
        <f t="shared" si="68"/>
        <v>1</v>
      </c>
      <c r="D109" s="21">
        <f t="shared" si="78"/>
        <v>0.90909090909090906</v>
      </c>
      <c r="E109" s="21">
        <f t="shared" si="78"/>
        <v>0.82644628099173545</v>
      </c>
      <c r="F109" s="21">
        <f t="shared" si="78"/>
        <v>0.75131480090157754</v>
      </c>
      <c r="G109" s="21">
        <f t="shared" si="78"/>
        <v>0.68301345536507052</v>
      </c>
      <c r="H109" s="21">
        <f t="shared" si="78"/>
        <v>0.62092132305915493</v>
      </c>
      <c r="I109" s="21">
        <f t="shared" si="78"/>
        <v>0.56447393005377722</v>
      </c>
      <c r="J109" s="21">
        <f t="shared" si="78"/>
        <v>0.51315811823070645</v>
      </c>
      <c r="K109" s="21">
        <f t="shared" si="78"/>
        <v>0.46650738020973315</v>
      </c>
      <c r="L109" s="21">
        <f t="shared" si="78"/>
        <v>0.42409761837248466</v>
      </c>
      <c r="M109" s="21">
        <f t="shared" si="78"/>
        <v>0.38554328942953148</v>
      </c>
      <c r="N109" s="21">
        <f t="shared" si="78"/>
        <v>0.3504938994813922</v>
      </c>
      <c r="O109" s="21">
        <f t="shared" si="78"/>
        <v>0.31863081771035656</v>
      </c>
      <c r="P109" s="21">
        <f t="shared" si="78"/>
        <v>0.28966437973668779</v>
      </c>
      <c r="Q109" s="21">
        <f t="shared" si="78"/>
        <v>0.26333125430607973</v>
      </c>
      <c r="R109" s="21">
        <f t="shared" si="78"/>
        <v>0.23939204936916339</v>
      </c>
      <c r="S109" s="21">
        <f t="shared" si="78"/>
        <v>0.21762913579014853</v>
      </c>
      <c r="T109" s="21">
        <f t="shared" si="77"/>
        <v>0.19784466890013502</v>
      </c>
      <c r="U109" s="21">
        <f t="shared" si="77"/>
        <v>0.17985878990921364</v>
      </c>
      <c r="V109" s="21">
        <f t="shared" si="77"/>
        <v>0.16350799082655781</v>
      </c>
      <c r="W109" s="21">
        <f t="shared" si="77"/>
        <v>0.14864362802414349</v>
      </c>
      <c r="X109" s="21">
        <f t="shared" si="77"/>
        <v>0.13513057093103953</v>
      </c>
      <c r="Y109" s="21">
        <f t="shared" si="77"/>
        <v>0.12284597357367227</v>
      </c>
      <c r="Z109" s="21">
        <f t="shared" si="77"/>
        <v>0.11167815779424752</v>
      </c>
      <c r="AA109" s="21">
        <f t="shared" si="77"/>
        <v>0.10152559799477048</v>
      </c>
      <c r="AB109" s="21">
        <f t="shared" si="77"/>
        <v>9.2295998177064048E-2</v>
      </c>
      <c r="AC109" s="21">
        <f t="shared" si="77"/>
        <v>8.3905452888240042E-2</v>
      </c>
      <c r="AD109" s="21">
        <f t="shared" si="77"/>
        <v>7.6277684443854576E-2</v>
      </c>
      <c r="AE109" s="21">
        <f t="shared" si="77"/>
        <v>6.9343349494413245E-2</v>
      </c>
      <c r="AF109" s="21">
        <f t="shared" si="77"/>
        <v>6.3039408631284766E-2</v>
      </c>
      <c r="AG109" s="21">
        <f t="shared" si="77"/>
        <v>5.7308553301167964E-2</v>
      </c>
      <c r="AH109" s="21">
        <f t="shared" si="77"/>
        <v>5.2098684819243603E-2</v>
      </c>
      <c r="AI109" s="21">
        <f t="shared" si="69"/>
        <v>4.7362440744766907E-2</v>
      </c>
      <c r="AJ109" s="21">
        <f t="shared" si="69"/>
        <v>4.3056764313424457E-2</v>
      </c>
      <c r="AK109" s="21">
        <f t="shared" si="69"/>
        <v>3.9142513012204054E-2</v>
      </c>
      <c r="AL109" s="21">
        <f t="shared" si="69"/>
        <v>3.5584102738367311E-2</v>
      </c>
      <c r="AM109" s="21">
        <f t="shared" si="69"/>
        <v>3.2349184307606652E-2</v>
      </c>
      <c r="AN109" s="21">
        <f t="shared" si="70"/>
        <v>2.94083493705515E-2</v>
      </c>
      <c r="AO109" s="21">
        <f t="shared" si="70"/>
        <v>2.6734863064137721E-2</v>
      </c>
      <c r="AP109" s="21">
        <f t="shared" si="70"/>
        <v>2.4304420967397926E-2</v>
      </c>
      <c r="AQ109" s="21">
        <f t="shared" si="70"/>
        <v>2.2094928152179935E-2</v>
      </c>
      <c r="AR109" s="21">
        <f t="shared" si="73"/>
        <v>2.0086298320163575E-2</v>
      </c>
      <c r="AS109" s="21">
        <f t="shared" si="73"/>
        <v>1.8260271200148705E-2</v>
      </c>
      <c r="AT109" s="21">
        <f t="shared" si="73"/>
        <v>1.6600246545589729E-2</v>
      </c>
      <c r="AU109" s="21">
        <f t="shared" si="73"/>
        <v>1.5091133223263388E-2</v>
      </c>
      <c r="AV109" s="21">
        <f t="shared" si="73"/>
        <v>1.3719212021148534E-2</v>
      </c>
      <c r="AW109" s="21">
        <f t="shared" si="73"/>
        <v>1.2472010928316847E-2</v>
      </c>
      <c r="AX109" s="21">
        <f t="shared" si="73"/>
        <v>1.1338191753015316E-2</v>
      </c>
      <c r="AY109" s="21">
        <f t="shared" si="73"/>
        <v>1.0307447048195742E-2</v>
      </c>
      <c r="AZ109" s="21">
        <f t="shared" si="73"/>
        <v>9.3704064074506734E-3</v>
      </c>
      <c r="BA109" s="21">
        <f t="shared" si="73"/>
        <v>8.5185512795006111E-3</v>
      </c>
      <c r="BB109" s="21">
        <f t="shared" si="73"/>
        <v>7.744137526818737E-3</v>
      </c>
      <c r="BC109" s="21">
        <f t="shared" si="73"/>
        <v>7.0401250243806697E-3</v>
      </c>
      <c r="BD109" s="21">
        <f t="shared" si="73"/>
        <v>6.4001136585278805E-3</v>
      </c>
      <c r="BE109" s="21">
        <f t="shared" si="73"/>
        <v>5.8182851441162548E-3</v>
      </c>
      <c r="BF109" s="21">
        <f t="shared" si="73"/>
        <v>5.2893501310147762E-3</v>
      </c>
      <c r="BG109" s="21">
        <f t="shared" si="73"/>
        <v>4.808500119104343E-3</v>
      </c>
      <c r="BH109" s="21">
        <f t="shared" si="74"/>
        <v>4.3713637446403109E-3</v>
      </c>
      <c r="BI109" s="21">
        <f t="shared" si="74"/>
        <v>3.9739670405821012E-3</v>
      </c>
      <c r="BJ109" s="21">
        <f t="shared" si="74"/>
        <v>3.6126973096200906E-3</v>
      </c>
      <c r="BK109" s="21">
        <f t="shared" si="74"/>
        <v>3.2842702814728101E-3</v>
      </c>
      <c r="BL109" s="21">
        <f t="shared" si="74"/>
        <v>2.9857002558843723E-3</v>
      </c>
      <c r="BM109" s="21">
        <f t="shared" si="74"/>
        <v>2.7142729598948834E-3</v>
      </c>
      <c r="BN109" s="21">
        <f t="shared" si="74"/>
        <v>2.4675208726317125E-3</v>
      </c>
      <c r="BO109" s="21">
        <f t="shared" si="71"/>
        <v>2.2432007933015567E-3</v>
      </c>
      <c r="BP109" s="21">
        <f t="shared" si="71"/>
        <v>2.0392734484559606E-3</v>
      </c>
      <c r="BQ109" s="21">
        <f t="shared" si="71"/>
        <v>1.8538849531417822E-3</v>
      </c>
      <c r="BR109" s="21">
        <f t="shared" si="71"/>
        <v>1.6853499574016198E-3</v>
      </c>
      <c r="BS109" s="21">
        <f t="shared" si="71"/>
        <v>1.5321363249105634E-3</v>
      </c>
      <c r="BT109" s="21">
        <f t="shared" si="71"/>
        <v>1.3928512044641486E-3</v>
      </c>
      <c r="BU109" s="21">
        <f t="shared" si="71"/>
        <v>1.2662283676946804E-3</v>
      </c>
      <c r="BV109" s="21">
        <f t="shared" si="71"/>
        <v>1.1511166979042548E-3</v>
      </c>
      <c r="BW109" s="21">
        <f t="shared" si="71"/>
        <v>1.0464697253675043E-3</v>
      </c>
      <c r="BX109" s="21">
        <f t="shared" si="71"/>
        <v>9.513361139704584E-4</v>
      </c>
      <c r="BY109" s="21">
        <f t="shared" si="71"/>
        <v>8.648510127004167E-4</v>
      </c>
      <c r="BZ109" s="21">
        <f t="shared" si="71"/>
        <v>7.8622819336401516E-4</v>
      </c>
      <c r="CA109" s="21">
        <f t="shared" si="71"/>
        <v>7.1475290305819553E-4</v>
      </c>
      <c r="CB109" s="21">
        <f t="shared" si="71"/>
        <v>6.4977536641654132E-4</v>
      </c>
      <c r="CC109" s="21">
        <f t="shared" si="75"/>
        <v>5.9070487856049199E-4</v>
      </c>
      <c r="CD109" s="21">
        <f t="shared" si="75"/>
        <v>5.3700443505499279E-4</v>
      </c>
      <c r="CE109" s="21">
        <f t="shared" si="75"/>
        <v>4.8818585004999342E-4</v>
      </c>
      <c r="CF109" s="21">
        <f t="shared" si="75"/>
        <v>4.4380531822726677E-4</v>
      </c>
      <c r="CG109" s="21">
        <f t="shared" si="75"/>
        <v>4.0345938020660611E-4</v>
      </c>
      <c r="CH109" s="21">
        <f t="shared" si="75"/>
        <v>3.6678125473327814E-4</v>
      </c>
      <c r="CI109" s="21">
        <f t="shared" si="75"/>
        <v>3.3343750430298019E-4</v>
      </c>
      <c r="CJ109" s="21">
        <f t="shared" si="75"/>
        <v>3.0312500391180015E-4</v>
      </c>
      <c r="CK109" s="21">
        <f t="shared" si="75"/>
        <v>2.7556818537436372E-4</v>
      </c>
      <c r="CL109" s="21">
        <f t="shared" si="75"/>
        <v>2.5051653215851246E-4</v>
      </c>
      <c r="CM109" s="21">
        <f t="shared" si="75"/>
        <v>2.2774230196228408E-4</v>
      </c>
      <c r="CN109" s="21">
        <f t="shared" si="75"/>
        <v>2.0703845632934911E-4</v>
      </c>
      <c r="CO109" s="21">
        <f t="shared" si="75"/>
        <v>1.8821677848122645E-4</v>
      </c>
      <c r="CP109" s="21">
        <f t="shared" si="75"/>
        <v>1.711061622556604E-4</v>
      </c>
      <c r="CQ109" s="21">
        <f t="shared" si="75"/>
        <v>1.5555105659605491E-4</v>
      </c>
      <c r="CR109" s="21">
        <f t="shared" si="76"/>
        <v>1.4141005145095899E-4</v>
      </c>
      <c r="CS109" s="21">
        <f t="shared" si="76"/>
        <v>1.2855459222814453E-4</v>
      </c>
      <c r="CT109" s="21">
        <f t="shared" si="76"/>
        <v>1.1686781111649502E-4</v>
      </c>
      <c r="CU109" s="21">
        <f t="shared" si="76"/>
        <v>1.062434646513591E-4</v>
      </c>
      <c r="CV109" s="21">
        <f t="shared" si="76"/>
        <v>9.6584967864871916E-5</v>
      </c>
      <c r="CW109" s="21">
        <f t="shared" si="76"/>
        <v>8.7804516240792642E-5</v>
      </c>
      <c r="CX109" s="21">
        <f t="shared" si="76"/>
        <v>7.982228749162966E-5</v>
      </c>
      <c r="CY109" s="21">
        <f t="shared" si="76"/>
        <v>7.2565715901481509E-5</v>
      </c>
      <c r="CZ109" s="21">
        <f t="shared" si="76"/>
        <v>6.5968832637710464E-5</v>
      </c>
      <c r="DA109" s="21">
        <f t="shared" si="76"/>
        <v>5.997166603428223E-5</v>
      </c>
      <c r="DB109" s="21">
        <f t="shared" si="76"/>
        <v>5.4519696394802018E-5</v>
      </c>
      <c r="DC109" s="21">
        <f t="shared" si="76"/>
        <v>4.9563360358910924E-5</v>
      </c>
      <c r="DD109" s="21">
        <f t="shared" si="76"/>
        <v>4.5057600326282662E-5</v>
      </c>
    </row>
    <row r="110" spans="2:108">
      <c r="B110" s="22">
        <f t="shared" si="53"/>
        <v>119</v>
      </c>
      <c r="C110" s="21">
        <f t="shared" si="68"/>
        <v>1</v>
      </c>
      <c r="D110" s="21">
        <f t="shared" si="78"/>
        <v>0.90909090909090906</v>
      </c>
      <c r="E110" s="21">
        <f t="shared" si="78"/>
        <v>0.82644628099173545</v>
      </c>
      <c r="F110" s="21">
        <f t="shared" si="78"/>
        <v>0.75131480090157754</v>
      </c>
      <c r="G110" s="21">
        <f t="shared" si="78"/>
        <v>0.68301345536507052</v>
      </c>
      <c r="H110" s="21">
        <f t="shared" si="78"/>
        <v>0.62092132305915493</v>
      </c>
      <c r="I110" s="21">
        <f t="shared" si="78"/>
        <v>0.56447393005377722</v>
      </c>
      <c r="J110" s="21">
        <f t="shared" si="78"/>
        <v>0.51315811823070645</v>
      </c>
      <c r="K110" s="21">
        <f t="shared" si="78"/>
        <v>0.46650738020973315</v>
      </c>
      <c r="L110" s="21">
        <f t="shared" si="78"/>
        <v>0.42409761837248466</v>
      </c>
      <c r="M110" s="21">
        <f t="shared" si="78"/>
        <v>0.38554328942953148</v>
      </c>
      <c r="N110" s="21">
        <f t="shared" si="78"/>
        <v>0.3504938994813922</v>
      </c>
      <c r="O110" s="21">
        <f t="shared" si="78"/>
        <v>0.31863081771035656</v>
      </c>
      <c r="P110" s="21">
        <f t="shared" si="78"/>
        <v>0.28966437973668779</v>
      </c>
      <c r="Q110" s="21">
        <f t="shared" si="78"/>
        <v>0.26333125430607973</v>
      </c>
      <c r="R110" s="21">
        <f t="shared" si="78"/>
        <v>0.23939204936916339</v>
      </c>
      <c r="S110" s="21">
        <f t="shared" si="78"/>
        <v>0.21762913579014853</v>
      </c>
      <c r="T110" s="21">
        <f t="shared" si="77"/>
        <v>0.19784466890013502</v>
      </c>
      <c r="U110" s="21">
        <f t="shared" si="77"/>
        <v>0.17985878990921364</v>
      </c>
      <c r="V110" s="21">
        <f t="shared" si="77"/>
        <v>0.16350799082655781</v>
      </c>
      <c r="W110" s="21">
        <f t="shared" si="77"/>
        <v>0.14864362802414349</v>
      </c>
      <c r="X110" s="21">
        <f t="shared" si="77"/>
        <v>0.13513057093103953</v>
      </c>
      <c r="Y110" s="21">
        <f t="shared" si="77"/>
        <v>0.12284597357367227</v>
      </c>
      <c r="Z110" s="21">
        <f t="shared" si="77"/>
        <v>0.11167815779424752</v>
      </c>
      <c r="AA110" s="21">
        <f t="shared" si="77"/>
        <v>0.10152559799477048</v>
      </c>
      <c r="AB110" s="21">
        <f t="shared" si="77"/>
        <v>9.2295998177064048E-2</v>
      </c>
      <c r="AC110" s="21">
        <f t="shared" si="77"/>
        <v>8.3905452888240042E-2</v>
      </c>
      <c r="AD110" s="21">
        <f t="shared" si="77"/>
        <v>7.6277684443854576E-2</v>
      </c>
      <c r="AE110" s="21">
        <f t="shared" si="77"/>
        <v>6.9343349494413245E-2</v>
      </c>
      <c r="AF110" s="21">
        <f t="shared" si="77"/>
        <v>6.3039408631284766E-2</v>
      </c>
      <c r="AG110" s="21">
        <f t="shared" si="77"/>
        <v>5.7308553301167964E-2</v>
      </c>
      <c r="AH110" s="21">
        <f t="shared" si="77"/>
        <v>5.2098684819243603E-2</v>
      </c>
      <c r="AI110" s="21">
        <f t="shared" si="69"/>
        <v>4.7362440744766907E-2</v>
      </c>
      <c r="AJ110" s="21">
        <f t="shared" si="69"/>
        <v>4.3056764313424457E-2</v>
      </c>
      <c r="AK110" s="21">
        <f t="shared" si="69"/>
        <v>3.9142513012204054E-2</v>
      </c>
      <c r="AL110" s="21">
        <f t="shared" si="69"/>
        <v>3.5584102738367311E-2</v>
      </c>
      <c r="AM110" s="21">
        <f t="shared" si="69"/>
        <v>3.2349184307606652E-2</v>
      </c>
      <c r="AN110" s="21">
        <f t="shared" si="70"/>
        <v>2.94083493705515E-2</v>
      </c>
      <c r="AO110" s="21">
        <f t="shared" si="70"/>
        <v>2.6734863064137721E-2</v>
      </c>
      <c r="AP110" s="21">
        <f t="shared" si="70"/>
        <v>2.4304420967397926E-2</v>
      </c>
      <c r="AQ110" s="21">
        <f t="shared" si="70"/>
        <v>2.2094928152179935E-2</v>
      </c>
      <c r="AR110" s="21">
        <f t="shared" si="73"/>
        <v>2.0086298320163575E-2</v>
      </c>
      <c r="AS110" s="21">
        <f t="shared" si="73"/>
        <v>1.8260271200148705E-2</v>
      </c>
      <c r="AT110" s="21">
        <f t="shared" si="73"/>
        <v>1.6600246545589729E-2</v>
      </c>
      <c r="AU110" s="21">
        <f t="shared" si="73"/>
        <v>1.5091133223263388E-2</v>
      </c>
      <c r="AV110" s="21">
        <f t="shared" si="73"/>
        <v>1.3719212021148534E-2</v>
      </c>
      <c r="AW110" s="21">
        <f t="shared" si="73"/>
        <v>1.2472010928316847E-2</v>
      </c>
      <c r="AX110" s="21">
        <f t="shared" si="73"/>
        <v>1.1338191753015316E-2</v>
      </c>
      <c r="AY110" s="21">
        <f t="shared" si="73"/>
        <v>1.0307447048195742E-2</v>
      </c>
      <c r="AZ110" s="21">
        <f t="shared" si="73"/>
        <v>9.3704064074506734E-3</v>
      </c>
      <c r="BA110" s="21">
        <f t="shared" si="73"/>
        <v>8.5185512795006111E-3</v>
      </c>
      <c r="BB110" s="21">
        <f t="shared" si="73"/>
        <v>7.744137526818737E-3</v>
      </c>
      <c r="BC110" s="21">
        <f t="shared" si="73"/>
        <v>7.0401250243806697E-3</v>
      </c>
      <c r="BD110" s="21">
        <f t="shared" si="73"/>
        <v>6.4001136585278805E-3</v>
      </c>
      <c r="BE110" s="21">
        <f t="shared" si="73"/>
        <v>5.8182851441162548E-3</v>
      </c>
      <c r="BF110" s="21">
        <f t="shared" si="73"/>
        <v>5.2893501310147762E-3</v>
      </c>
      <c r="BG110" s="21">
        <f t="shared" si="73"/>
        <v>4.808500119104343E-3</v>
      </c>
      <c r="BH110" s="21">
        <f t="shared" si="74"/>
        <v>4.3713637446403109E-3</v>
      </c>
      <c r="BI110" s="21">
        <f t="shared" si="74"/>
        <v>3.9739670405821012E-3</v>
      </c>
      <c r="BJ110" s="21">
        <f t="shared" si="74"/>
        <v>3.6126973096200906E-3</v>
      </c>
      <c r="BK110" s="21">
        <f t="shared" si="74"/>
        <v>3.2842702814728101E-3</v>
      </c>
      <c r="BL110" s="21">
        <f t="shared" si="74"/>
        <v>2.9857002558843723E-3</v>
      </c>
      <c r="BM110" s="21">
        <f t="shared" si="74"/>
        <v>2.7142729598948834E-3</v>
      </c>
      <c r="BN110" s="21">
        <f t="shared" si="74"/>
        <v>2.4675208726317125E-3</v>
      </c>
      <c r="BO110" s="21">
        <f t="shared" si="71"/>
        <v>2.2432007933015567E-3</v>
      </c>
      <c r="BP110" s="21">
        <f t="shared" si="71"/>
        <v>2.0392734484559606E-3</v>
      </c>
      <c r="BQ110" s="21">
        <f t="shared" si="71"/>
        <v>1.8538849531417822E-3</v>
      </c>
      <c r="BR110" s="21">
        <f t="shared" si="71"/>
        <v>1.6853499574016198E-3</v>
      </c>
      <c r="BS110" s="21">
        <f t="shared" si="71"/>
        <v>1.5321363249105634E-3</v>
      </c>
      <c r="BT110" s="21">
        <f t="shared" si="71"/>
        <v>1.3928512044641486E-3</v>
      </c>
      <c r="BU110" s="21">
        <f t="shared" si="71"/>
        <v>1.2662283676946804E-3</v>
      </c>
      <c r="BV110" s="21">
        <f t="shared" si="71"/>
        <v>1.1511166979042548E-3</v>
      </c>
      <c r="BW110" s="21">
        <f t="shared" si="71"/>
        <v>1.0464697253675043E-3</v>
      </c>
      <c r="BX110" s="21">
        <f t="shared" si="71"/>
        <v>9.513361139704584E-4</v>
      </c>
      <c r="BY110" s="21">
        <f t="shared" si="71"/>
        <v>8.648510127004167E-4</v>
      </c>
      <c r="BZ110" s="21">
        <f t="shared" si="71"/>
        <v>7.8622819336401516E-4</v>
      </c>
      <c r="CA110" s="21">
        <f t="shared" si="71"/>
        <v>7.1475290305819553E-4</v>
      </c>
      <c r="CB110" s="21">
        <f t="shared" si="71"/>
        <v>6.4977536641654132E-4</v>
      </c>
      <c r="CC110" s="21">
        <f t="shared" si="75"/>
        <v>5.9070487856049199E-4</v>
      </c>
      <c r="CD110" s="21">
        <f t="shared" si="75"/>
        <v>5.3700443505499279E-4</v>
      </c>
      <c r="CE110" s="21">
        <f t="shared" si="75"/>
        <v>4.8818585004999342E-4</v>
      </c>
      <c r="CF110" s="21">
        <f t="shared" si="75"/>
        <v>4.4380531822726677E-4</v>
      </c>
      <c r="CG110" s="21">
        <f t="shared" si="75"/>
        <v>4.0345938020660611E-4</v>
      </c>
      <c r="CH110" s="21">
        <f t="shared" si="75"/>
        <v>3.6678125473327814E-4</v>
      </c>
      <c r="CI110" s="21">
        <f t="shared" si="75"/>
        <v>3.3343750430298019E-4</v>
      </c>
      <c r="CJ110" s="21">
        <f t="shared" si="75"/>
        <v>3.0312500391180015E-4</v>
      </c>
      <c r="CK110" s="21">
        <f t="shared" si="75"/>
        <v>2.7556818537436372E-4</v>
      </c>
      <c r="CL110" s="21">
        <f t="shared" si="75"/>
        <v>2.5051653215851246E-4</v>
      </c>
      <c r="CM110" s="21">
        <f t="shared" si="75"/>
        <v>2.2774230196228408E-4</v>
      </c>
      <c r="CN110" s="21">
        <f t="shared" si="75"/>
        <v>2.0703845632934911E-4</v>
      </c>
      <c r="CO110" s="21">
        <f t="shared" si="75"/>
        <v>1.8821677848122645E-4</v>
      </c>
      <c r="CP110" s="21">
        <f t="shared" si="75"/>
        <v>1.711061622556604E-4</v>
      </c>
      <c r="CQ110" s="21">
        <f t="shared" si="75"/>
        <v>1.5555105659605491E-4</v>
      </c>
      <c r="CR110" s="21">
        <f t="shared" si="76"/>
        <v>1.4141005145095899E-4</v>
      </c>
      <c r="CS110" s="21">
        <f t="shared" si="76"/>
        <v>1.2855459222814453E-4</v>
      </c>
      <c r="CT110" s="21">
        <f t="shared" si="76"/>
        <v>1.1686781111649502E-4</v>
      </c>
      <c r="CU110" s="21">
        <f t="shared" si="76"/>
        <v>1.062434646513591E-4</v>
      </c>
      <c r="CV110" s="21">
        <f t="shared" si="76"/>
        <v>9.6584967864871916E-5</v>
      </c>
      <c r="CW110" s="21">
        <f t="shared" si="76"/>
        <v>8.7804516240792642E-5</v>
      </c>
      <c r="CX110" s="21">
        <f t="shared" si="76"/>
        <v>7.982228749162966E-5</v>
      </c>
      <c r="CY110" s="21">
        <f t="shared" si="76"/>
        <v>7.2565715901481509E-5</v>
      </c>
      <c r="CZ110" s="21">
        <f t="shared" si="76"/>
        <v>6.5968832637710464E-5</v>
      </c>
      <c r="DA110" s="21">
        <f t="shared" si="76"/>
        <v>5.997166603428223E-5</v>
      </c>
      <c r="DB110" s="21">
        <f t="shared" si="76"/>
        <v>5.4519696394802018E-5</v>
      </c>
      <c r="DC110" s="21">
        <f t="shared" si="76"/>
        <v>4.9563360358910924E-5</v>
      </c>
      <c r="DD110" s="21">
        <f t="shared" si="76"/>
        <v>4.5057600326282662E-5</v>
      </c>
    </row>
    <row r="111" spans="2:108" ht="12" thickBot="1">
      <c r="B111" s="23">
        <f t="shared" si="53"/>
        <v>120</v>
      </c>
      <c r="C111" s="21">
        <f t="shared" si="68"/>
        <v>1</v>
      </c>
      <c r="D111" s="21">
        <f t="shared" si="78"/>
        <v>0.90909090909090906</v>
      </c>
      <c r="E111" s="21">
        <f t="shared" si="78"/>
        <v>0.82644628099173545</v>
      </c>
      <c r="F111" s="21">
        <f t="shared" si="78"/>
        <v>0.75131480090157754</v>
      </c>
      <c r="G111" s="21">
        <f t="shared" si="78"/>
        <v>0.68301345536507052</v>
      </c>
      <c r="H111" s="21">
        <f t="shared" si="78"/>
        <v>0.62092132305915493</v>
      </c>
      <c r="I111" s="21">
        <f t="shared" si="78"/>
        <v>0.56447393005377722</v>
      </c>
      <c r="J111" s="21">
        <f t="shared" si="78"/>
        <v>0.51315811823070645</v>
      </c>
      <c r="K111" s="21">
        <f t="shared" si="78"/>
        <v>0.46650738020973315</v>
      </c>
      <c r="L111" s="21">
        <f t="shared" si="78"/>
        <v>0.42409761837248466</v>
      </c>
      <c r="M111" s="21">
        <f t="shared" si="78"/>
        <v>0.38554328942953148</v>
      </c>
      <c r="N111" s="21">
        <f t="shared" si="78"/>
        <v>0.3504938994813922</v>
      </c>
      <c r="O111" s="21">
        <f t="shared" si="78"/>
        <v>0.31863081771035656</v>
      </c>
      <c r="P111" s="21">
        <f t="shared" si="78"/>
        <v>0.28966437973668779</v>
      </c>
      <c r="Q111" s="21">
        <f t="shared" si="78"/>
        <v>0.26333125430607973</v>
      </c>
      <c r="R111" s="21">
        <f t="shared" si="78"/>
        <v>0.23939204936916339</v>
      </c>
      <c r="S111" s="21">
        <f t="shared" si="78"/>
        <v>0.21762913579014853</v>
      </c>
      <c r="T111" s="21">
        <f t="shared" si="77"/>
        <v>0.19784466890013502</v>
      </c>
      <c r="U111" s="21">
        <f t="shared" si="77"/>
        <v>0.17985878990921364</v>
      </c>
      <c r="V111" s="21">
        <f t="shared" si="77"/>
        <v>0.16350799082655781</v>
      </c>
      <c r="W111" s="21">
        <f t="shared" si="77"/>
        <v>0.14864362802414349</v>
      </c>
      <c r="X111" s="21">
        <f t="shared" si="77"/>
        <v>0.13513057093103953</v>
      </c>
      <c r="Y111" s="21">
        <f t="shared" si="77"/>
        <v>0.12284597357367227</v>
      </c>
      <c r="Z111" s="21">
        <f t="shared" si="77"/>
        <v>0.11167815779424752</v>
      </c>
      <c r="AA111" s="21">
        <f t="shared" si="77"/>
        <v>0.10152559799477048</v>
      </c>
      <c r="AB111" s="21">
        <f t="shared" si="77"/>
        <v>9.2295998177064048E-2</v>
      </c>
      <c r="AC111" s="21">
        <f t="shared" si="77"/>
        <v>8.3905452888240042E-2</v>
      </c>
      <c r="AD111" s="21">
        <f t="shared" si="77"/>
        <v>7.6277684443854576E-2</v>
      </c>
      <c r="AE111" s="21">
        <f t="shared" si="77"/>
        <v>6.9343349494413245E-2</v>
      </c>
      <c r="AF111" s="21">
        <f t="shared" si="77"/>
        <v>6.3039408631284766E-2</v>
      </c>
      <c r="AG111" s="21">
        <f t="shared" si="77"/>
        <v>5.7308553301167964E-2</v>
      </c>
      <c r="AH111" s="21">
        <f t="shared" si="77"/>
        <v>5.2098684819243603E-2</v>
      </c>
      <c r="AI111" s="21">
        <f t="shared" si="69"/>
        <v>4.7362440744766907E-2</v>
      </c>
      <c r="AJ111" s="21">
        <f t="shared" ref="AJ111:BP111" si="79">(1+$B$2)^(-AJ$3)</f>
        <v>4.3056764313424457E-2</v>
      </c>
      <c r="AK111" s="21">
        <f t="shared" si="79"/>
        <v>3.9142513012204054E-2</v>
      </c>
      <c r="AL111" s="21">
        <f t="shared" si="79"/>
        <v>3.5584102738367311E-2</v>
      </c>
      <c r="AM111" s="21">
        <f t="shared" si="79"/>
        <v>3.2349184307606652E-2</v>
      </c>
      <c r="AN111" s="21">
        <f t="shared" si="79"/>
        <v>2.94083493705515E-2</v>
      </c>
      <c r="AO111" s="21">
        <f t="shared" si="79"/>
        <v>2.6734863064137721E-2</v>
      </c>
      <c r="AP111" s="21">
        <f t="shared" si="79"/>
        <v>2.4304420967397926E-2</v>
      </c>
      <c r="AQ111" s="21">
        <f t="shared" si="79"/>
        <v>2.2094928152179935E-2</v>
      </c>
      <c r="AR111" s="21">
        <f t="shared" si="79"/>
        <v>2.0086298320163575E-2</v>
      </c>
      <c r="AS111" s="21">
        <f t="shared" si="79"/>
        <v>1.8260271200148705E-2</v>
      </c>
      <c r="AT111" s="21">
        <f t="shared" si="79"/>
        <v>1.6600246545589729E-2</v>
      </c>
      <c r="AU111" s="21">
        <f t="shared" si="79"/>
        <v>1.5091133223263388E-2</v>
      </c>
      <c r="AV111" s="21">
        <f t="shared" si="79"/>
        <v>1.3719212021148534E-2</v>
      </c>
      <c r="AW111" s="21">
        <f t="shared" si="79"/>
        <v>1.2472010928316847E-2</v>
      </c>
      <c r="AX111" s="21">
        <f t="shared" si="79"/>
        <v>1.1338191753015316E-2</v>
      </c>
      <c r="AY111" s="21">
        <f t="shared" si="79"/>
        <v>1.0307447048195742E-2</v>
      </c>
      <c r="AZ111" s="21">
        <f t="shared" si="79"/>
        <v>9.3704064074506734E-3</v>
      </c>
      <c r="BA111" s="21">
        <f t="shared" si="79"/>
        <v>8.5185512795006111E-3</v>
      </c>
      <c r="BB111" s="21">
        <f t="shared" si="79"/>
        <v>7.744137526818737E-3</v>
      </c>
      <c r="BC111" s="21">
        <f t="shared" si="79"/>
        <v>7.0401250243806697E-3</v>
      </c>
      <c r="BD111" s="21">
        <f t="shared" si="79"/>
        <v>6.4001136585278805E-3</v>
      </c>
      <c r="BE111" s="21">
        <f t="shared" si="79"/>
        <v>5.8182851441162548E-3</v>
      </c>
      <c r="BF111" s="21">
        <f t="shared" si="79"/>
        <v>5.2893501310147762E-3</v>
      </c>
      <c r="BG111" s="21">
        <f t="shared" si="79"/>
        <v>4.808500119104343E-3</v>
      </c>
      <c r="BH111" s="21">
        <f t="shared" si="79"/>
        <v>4.3713637446403109E-3</v>
      </c>
      <c r="BI111" s="21">
        <f t="shared" si="79"/>
        <v>3.9739670405821012E-3</v>
      </c>
      <c r="BJ111" s="21">
        <f t="shared" si="79"/>
        <v>3.6126973096200906E-3</v>
      </c>
      <c r="BK111" s="21">
        <f t="shared" si="79"/>
        <v>3.2842702814728101E-3</v>
      </c>
      <c r="BL111" s="21">
        <f t="shared" si="79"/>
        <v>2.9857002558843723E-3</v>
      </c>
      <c r="BM111" s="21">
        <f t="shared" si="79"/>
        <v>2.7142729598948834E-3</v>
      </c>
      <c r="BN111" s="21">
        <f t="shared" si="79"/>
        <v>2.4675208726317125E-3</v>
      </c>
      <c r="BO111" s="21">
        <f t="shared" si="79"/>
        <v>2.2432007933015567E-3</v>
      </c>
      <c r="BP111" s="21">
        <f t="shared" si="79"/>
        <v>2.0392734484559606E-3</v>
      </c>
      <c r="BQ111" s="21">
        <f t="shared" si="71"/>
        <v>1.8538849531417822E-3</v>
      </c>
      <c r="BR111" s="21">
        <f t="shared" si="71"/>
        <v>1.6853499574016198E-3</v>
      </c>
      <c r="BS111" s="21">
        <f t="shared" si="71"/>
        <v>1.5321363249105634E-3</v>
      </c>
      <c r="BT111" s="21">
        <f t="shared" si="71"/>
        <v>1.3928512044641486E-3</v>
      </c>
      <c r="BU111" s="21">
        <f t="shared" si="71"/>
        <v>1.2662283676946804E-3</v>
      </c>
      <c r="BV111" s="21">
        <f t="shared" si="71"/>
        <v>1.1511166979042548E-3</v>
      </c>
      <c r="BW111" s="21">
        <f t="shared" si="71"/>
        <v>1.0464697253675043E-3</v>
      </c>
      <c r="BX111" s="21">
        <f t="shared" si="71"/>
        <v>9.513361139704584E-4</v>
      </c>
      <c r="BY111" s="21">
        <f t="shared" si="71"/>
        <v>8.648510127004167E-4</v>
      </c>
      <c r="BZ111" s="21">
        <f t="shared" si="71"/>
        <v>7.8622819336401516E-4</v>
      </c>
      <c r="CA111" s="21">
        <f t="shared" si="71"/>
        <v>7.1475290305819553E-4</v>
      </c>
      <c r="CB111" s="21">
        <f t="shared" si="71"/>
        <v>6.4977536641654132E-4</v>
      </c>
      <c r="CC111" s="21">
        <f t="shared" si="75"/>
        <v>5.9070487856049199E-4</v>
      </c>
      <c r="CD111" s="21">
        <f t="shared" si="75"/>
        <v>5.3700443505499279E-4</v>
      </c>
      <c r="CE111" s="21">
        <f t="shared" si="75"/>
        <v>4.8818585004999342E-4</v>
      </c>
      <c r="CF111" s="21">
        <f t="shared" si="75"/>
        <v>4.4380531822726677E-4</v>
      </c>
      <c r="CG111" s="21">
        <f t="shared" si="75"/>
        <v>4.0345938020660611E-4</v>
      </c>
      <c r="CH111" s="21">
        <f t="shared" si="75"/>
        <v>3.6678125473327814E-4</v>
      </c>
      <c r="CI111" s="21">
        <f t="shared" si="75"/>
        <v>3.3343750430298019E-4</v>
      </c>
      <c r="CJ111" s="21">
        <f t="shared" si="75"/>
        <v>3.0312500391180015E-4</v>
      </c>
      <c r="CK111" s="21">
        <f t="shared" si="75"/>
        <v>2.7556818537436372E-4</v>
      </c>
      <c r="CL111" s="21">
        <f t="shared" si="75"/>
        <v>2.5051653215851246E-4</v>
      </c>
      <c r="CM111" s="21">
        <f t="shared" si="75"/>
        <v>2.2774230196228408E-4</v>
      </c>
      <c r="CN111" s="21">
        <f t="shared" si="75"/>
        <v>2.0703845632934911E-4</v>
      </c>
      <c r="CO111" s="21">
        <f t="shared" si="75"/>
        <v>1.8821677848122645E-4</v>
      </c>
      <c r="CP111" s="21">
        <f t="shared" si="75"/>
        <v>1.711061622556604E-4</v>
      </c>
      <c r="CQ111" s="21">
        <f t="shared" si="75"/>
        <v>1.5555105659605491E-4</v>
      </c>
      <c r="CR111" s="21">
        <f t="shared" si="76"/>
        <v>1.4141005145095899E-4</v>
      </c>
      <c r="CS111" s="21">
        <f t="shared" si="76"/>
        <v>1.2855459222814453E-4</v>
      </c>
      <c r="CT111" s="21">
        <f t="shared" si="76"/>
        <v>1.1686781111649502E-4</v>
      </c>
      <c r="CU111" s="21">
        <f t="shared" si="76"/>
        <v>1.062434646513591E-4</v>
      </c>
      <c r="CV111" s="21">
        <f t="shared" si="76"/>
        <v>9.6584967864871916E-5</v>
      </c>
      <c r="CW111" s="21">
        <f t="shared" si="76"/>
        <v>8.7804516240792642E-5</v>
      </c>
      <c r="CX111" s="21">
        <f t="shared" si="76"/>
        <v>7.982228749162966E-5</v>
      </c>
      <c r="CY111" s="21">
        <f t="shared" si="76"/>
        <v>7.2565715901481509E-5</v>
      </c>
      <c r="CZ111" s="21">
        <f t="shared" si="76"/>
        <v>6.5968832637710464E-5</v>
      </c>
      <c r="DA111" s="21">
        <f t="shared" si="76"/>
        <v>5.997166603428223E-5</v>
      </c>
      <c r="DB111" s="21">
        <f t="shared" si="76"/>
        <v>5.4519696394802018E-5</v>
      </c>
      <c r="DC111" s="21">
        <f t="shared" si="76"/>
        <v>4.9563360358910924E-5</v>
      </c>
      <c r="DD111" s="21">
        <f t="shared" si="76"/>
        <v>4.5057600326282662E-5</v>
      </c>
    </row>
  </sheetData>
  <conditionalFormatting sqref="C6:DD111">
    <cfRule type="cellIs" dxfId="7" priority="1" operator="equal">
      <formula>0</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FD673-778B-496D-B4C4-2A8906F4FC45}">
  <sheetPr codeName="Sheet6">
    <tabColor theme="5" tint="-0.249977111117893"/>
  </sheetPr>
  <dimension ref="A1:HT100"/>
  <sheetViews>
    <sheetView showGridLines="0" zoomScaleNormal="100" workbookViewId="0">
      <pane xSplit="3" ySplit="3" topLeftCell="D4" activePane="bottomRight" state="frozen"/>
      <selection pane="topRight" activeCell="E28" sqref="E28"/>
      <selection pane="bottomLeft" activeCell="E28" sqref="E28"/>
      <selection pane="bottomRight" activeCell="H32" sqref="H32"/>
    </sheetView>
  </sheetViews>
  <sheetFormatPr defaultColWidth="9.453125" defaultRowHeight="11.5"/>
  <cols>
    <col min="1" max="1" width="6" style="9" bestFit="1" customWidth="1"/>
    <col min="2" max="2" width="8.453125" style="9" bestFit="1" customWidth="1"/>
    <col min="3" max="3" width="9.453125" style="9" bestFit="1" customWidth="1"/>
    <col min="4" max="5" width="9.453125" style="9"/>
    <col min="6" max="8" width="9.453125" style="9" bestFit="1" customWidth="1"/>
    <col min="9" max="10" width="9.453125" style="9"/>
    <col min="11" max="11" width="7.453125" style="9" bestFit="1" customWidth="1"/>
    <col min="12" max="12" width="8.453125" style="9" bestFit="1" customWidth="1"/>
    <col min="13" max="13" width="5.54296875" style="67" customWidth="1"/>
    <col min="14" max="14" width="8.453125" style="9" bestFit="1" customWidth="1"/>
    <col min="15" max="17" width="7.453125" style="24" bestFit="1" customWidth="1"/>
    <col min="18" max="21" width="7.453125" style="25" bestFit="1" customWidth="1"/>
    <col min="22" max="22" width="7.453125" style="24" bestFit="1" customWidth="1"/>
    <col min="23" max="33" width="7.453125" style="11" bestFit="1" customWidth="1"/>
    <col min="34" max="45" width="7.453125" style="24" bestFit="1" customWidth="1"/>
    <col min="46" max="46" width="7.54296875" style="24" bestFit="1" customWidth="1"/>
    <col min="47" max="118" width="7.453125" style="24" bestFit="1" customWidth="1"/>
    <col min="119" max="120" width="9.453125" style="9"/>
    <col min="121" max="121" width="7.453125" style="9" bestFit="1" customWidth="1"/>
    <col min="122" max="122" width="8.453125" style="9" bestFit="1" customWidth="1"/>
    <col min="123" max="123" width="3.54296875" style="67" bestFit="1" customWidth="1"/>
    <col min="124" max="124" width="8.453125" style="9" bestFit="1" customWidth="1"/>
    <col min="125" max="127" width="7.453125" style="24" bestFit="1" customWidth="1"/>
    <col min="128" max="131" width="7.453125" style="25" bestFit="1" customWidth="1"/>
    <col min="132" max="132" width="7.453125" style="24" bestFit="1" customWidth="1"/>
    <col min="133" max="143" width="7.453125" style="11" bestFit="1" customWidth="1"/>
    <col min="144" max="228" width="7.453125" style="24" bestFit="1" customWidth="1"/>
    <col min="229" max="16384" width="9.453125" style="9"/>
  </cols>
  <sheetData>
    <row r="1" spans="1:228">
      <c r="A1" s="722" t="s">
        <v>43</v>
      </c>
      <c r="B1" s="723"/>
      <c r="C1" s="723"/>
      <c r="F1" s="9" t="s">
        <v>55</v>
      </c>
      <c r="G1" s="26">
        <v>0.1</v>
      </c>
      <c r="K1" s="10"/>
      <c r="L1" s="27"/>
      <c r="M1" s="28">
        <v>0</v>
      </c>
      <c r="N1" s="29">
        <v>1</v>
      </c>
      <c r="O1" s="30">
        <v>2</v>
      </c>
      <c r="P1" s="30">
        <f>O1+1</f>
        <v>3</v>
      </c>
      <c r="Q1" s="30">
        <f t="shared" ref="Q1:CB1" si="0">P1+1</f>
        <v>4</v>
      </c>
      <c r="R1" s="30">
        <f t="shared" si="0"/>
        <v>5</v>
      </c>
      <c r="S1" s="30">
        <f t="shared" si="0"/>
        <v>6</v>
      </c>
      <c r="T1" s="30">
        <f t="shared" si="0"/>
        <v>7</v>
      </c>
      <c r="U1" s="30">
        <f t="shared" si="0"/>
        <v>8</v>
      </c>
      <c r="V1" s="30">
        <f t="shared" si="0"/>
        <v>9</v>
      </c>
      <c r="W1" s="30">
        <f t="shared" si="0"/>
        <v>10</v>
      </c>
      <c r="X1" s="30">
        <f t="shared" si="0"/>
        <v>11</v>
      </c>
      <c r="Y1" s="30">
        <f t="shared" si="0"/>
        <v>12</v>
      </c>
      <c r="Z1" s="30">
        <f t="shared" si="0"/>
        <v>13</v>
      </c>
      <c r="AA1" s="30">
        <f t="shared" si="0"/>
        <v>14</v>
      </c>
      <c r="AB1" s="30">
        <f t="shared" si="0"/>
        <v>15</v>
      </c>
      <c r="AC1" s="30">
        <f t="shared" si="0"/>
        <v>16</v>
      </c>
      <c r="AD1" s="30">
        <f t="shared" si="0"/>
        <v>17</v>
      </c>
      <c r="AE1" s="30">
        <f t="shared" si="0"/>
        <v>18</v>
      </c>
      <c r="AF1" s="30">
        <f t="shared" si="0"/>
        <v>19</v>
      </c>
      <c r="AG1" s="30">
        <f t="shared" si="0"/>
        <v>20</v>
      </c>
      <c r="AH1" s="30">
        <f t="shared" si="0"/>
        <v>21</v>
      </c>
      <c r="AI1" s="30">
        <f t="shared" si="0"/>
        <v>22</v>
      </c>
      <c r="AJ1" s="30">
        <f t="shared" si="0"/>
        <v>23</v>
      </c>
      <c r="AK1" s="30">
        <f t="shared" si="0"/>
        <v>24</v>
      </c>
      <c r="AL1" s="30">
        <f t="shared" si="0"/>
        <v>25</v>
      </c>
      <c r="AM1" s="30">
        <f t="shared" si="0"/>
        <v>26</v>
      </c>
      <c r="AN1" s="30">
        <f t="shared" si="0"/>
        <v>27</v>
      </c>
      <c r="AO1" s="30">
        <f t="shared" si="0"/>
        <v>28</v>
      </c>
      <c r="AP1" s="30">
        <f t="shared" si="0"/>
        <v>29</v>
      </c>
      <c r="AQ1" s="30">
        <f t="shared" si="0"/>
        <v>30</v>
      </c>
      <c r="AR1" s="30">
        <f t="shared" si="0"/>
        <v>31</v>
      </c>
      <c r="AS1" s="30">
        <f t="shared" si="0"/>
        <v>32</v>
      </c>
      <c r="AT1" s="30">
        <f t="shared" si="0"/>
        <v>33</v>
      </c>
      <c r="AU1" s="30">
        <f t="shared" si="0"/>
        <v>34</v>
      </c>
      <c r="AV1" s="30">
        <f t="shared" si="0"/>
        <v>35</v>
      </c>
      <c r="AW1" s="30">
        <f t="shared" si="0"/>
        <v>36</v>
      </c>
      <c r="AX1" s="30">
        <f t="shared" si="0"/>
        <v>37</v>
      </c>
      <c r="AY1" s="30">
        <f t="shared" si="0"/>
        <v>38</v>
      </c>
      <c r="AZ1" s="30">
        <f t="shared" si="0"/>
        <v>39</v>
      </c>
      <c r="BA1" s="30">
        <f t="shared" si="0"/>
        <v>40</v>
      </c>
      <c r="BB1" s="30">
        <f t="shared" si="0"/>
        <v>41</v>
      </c>
      <c r="BC1" s="30">
        <f t="shared" si="0"/>
        <v>42</v>
      </c>
      <c r="BD1" s="30">
        <f t="shared" si="0"/>
        <v>43</v>
      </c>
      <c r="BE1" s="30">
        <f t="shared" si="0"/>
        <v>44</v>
      </c>
      <c r="BF1" s="30">
        <f t="shared" si="0"/>
        <v>45</v>
      </c>
      <c r="BG1" s="30">
        <f t="shared" si="0"/>
        <v>46</v>
      </c>
      <c r="BH1" s="30">
        <f t="shared" si="0"/>
        <v>47</v>
      </c>
      <c r="BI1" s="30">
        <f t="shared" si="0"/>
        <v>48</v>
      </c>
      <c r="BJ1" s="30">
        <f t="shared" si="0"/>
        <v>49</v>
      </c>
      <c r="BK1" s="30">
        <f t="shared" si="0"/>
        <v>50</v>
      </c>
      <c r="BL1" s="30">
        <f t="shared" si="0"/>
        <v>51</v>
      </c>
      <c r="BM1" s="30">
        <f t="shared" si="0"/>
        <v>52</v>
      </c>
      <c r="BN1" s="30">
        <f t="shared" si="0"/>
        <v>53</v>
      </c>
      <c r="BO1" s="30">
        <f t="shared" si="0"/>
        <v>54</v>
      </c>
      <c r="BP1" s="30">
        <f t="shared" si="0"/>
        <v>55</v>
      </c>
      <c r="BQ1" s="30">
        <f t="shared" si="0"/>
        <v>56</v>
      </c>
      <c r="BR1" s="30">
        <f t="shared" si="0"/>
        <v>57</v>
      </c>
      <c r="BS1" s="30">
        <f t="shared" si="0"/>
        <v>58</v>
      </c>
      <c r="BT1" s="30">
        <f t="shared" si="0"/>
        <v>59</v>
      </c>
      <c r="BU1" s="30">
        <f t="shared" si="0"/>
        <v>60</v>
      </c>
      <c r="BV1" s="30">
        <f t="shared" si="0"/>
        <v>61</v>
      </c>
      <c r="BW1" s="30">
        <f t="shared" si="0"/>
        <v>62</v>
      </c>
      <c r="BX1" s="30">
        <f t="shared" si="0"/>
        <v>63</v>
      </c>
      <c r="BY1" s="30">
        <f t="shared" si="0"/>
        <v>64</v>
      </c>
      <c r="BZ1" s="30">
        <f t="shared" si="0"/>
        <v>65</v>
      </c>
      <c r="CA1" s="30">
        <f t="shared" si="0"/>
        <v>66</v>
      </c>
      <c r="CB1" s="30">
        <f t="shared" si="0"/>
        <v>67</v>
      </c>
      <c r="CC1" s="30">
        <f t="shared" ref="CC1:DN1" si="1">CB1+1</f>
        <v>68</v>
      </c>
      <c r="CD1" s="30">
        <f t="shared" si="1"/>
        <v>69</v>
      </c>
      <c r="CE1" s="30">
        <f t="shared" si="1"/>
        <v>70</v>
      </c>
      <c r="CF1" s="30">
        <f t="shared" si="1"/>
        <v>71</v>
      </c>
      <c r="CG1" s="30">
        <f t="shared" si="1"/>
        <v>72</v>
      </c>
      <c r="CH1" s="30">
        <f t="shared" si="1"/>
        <v>73</v>
      </c>
      <c r="CI1" s="30">
        <f t="shared" si="1"/>
        <v>74</v>
      </c>
      <c r="CJ1" s="30">
        <f t="shared" si="1"/>
        <v>75</v>
      </c>
      <c r="CK1" s="30">
        <f t="shared" si="1"/>
        <v>76</v>
      </c>
      <c r="CL1" s="30">
        <f t="shared" si="1"/>
        <v>77</v>
      </c>
      <c r="CM1" s="30">
        <f t="shared" si="1"/>
        <v>78</v>
      </c>
      <c r="CN1" s="30">
        <f t="shared" si="1"/>
        <v>79</v>
      </c>
      <c r="CO1" s="30">
        <f t="shared" si="1"/>
        <v>80</v>
      </c>
      <c r="CP1" s="30">
        <f t="shared" si="1"/>
        <v>81</v>
      </c>
      <c r="CQ1" s="30">
        <f t="shared" si="1"/>
        <v>82</v>
      </c>
      <c r="CR1" s="30">
        <f t="shared" si="1"/>
        <v>83</v>
      </c>
      <c r="CS1" s="30">
        <f t="shared" si="1"/>
        <v>84</v>
      </c>
      <c r="CT1" s="30">
        <f t="shared" si="1"/>
        <v>85</v>
      </c>
      <c r="CU1" s="30">
        <f t="shared" si="1"/>
        <v>86</v>
      </c>
      <c r="CV1" s="30">
        <f t="shared" si="1"/>
        <v>87</v>
      </c>
      <c r="CW1" s="30">
        <f t="shared" si="1"/>
        <v>88</v>
      </c>
      <c r="CX1" s="30">
        <f t="shared" si="1"/>
        <v>89</v>
      </c>
      <c r="CY1" s="30">
        <f t="shared" si="1"/>
        <v>90</v>
      </c>
      <c r="CZ1" s="30">
        <f t="shared" si="1"/>
        <v>91</v>
      </c>
      <c r="DA1" s="30">
        <f t="shared" si="1"/>
        <v>92</v>
      </c>
      <c r="DB1" s="30">
        <f t="shared" si="1"/>
        <v>93</v>
      </c>
      <c r="DC1" s="30">
        <f t="shared" si="1"/>
        <v>94</v>
      </c>
      <c r="DD1" s="30">
        <f t="shared" si="1"/>
        <v>95</v>
      </c>
      <c r="DE1" s="30">
        <f t="shared" si="1"/>
        <v>96</v>
      </c>
      <c r="DF1" s="30">
        <f t="shared" si="1"/>
        <v>97</v>
      </c>
      <c r="DG1" s="30">
        <f t="shared" si="1"/>
        <v>98</v>
      </c>
      <c r="DH1" s="30">
        <f t="shared" si="1"/>
        <v>99</v>
      </c>
      <c r="DI1" s="30">
        <f t="shared" si="1"/>
        <v>100</v>
      </c>
      <c r="DJ1" s="30">
        <f t="shared" si="1"/>
        <v>101</v>
      </c>
      <c r="DK1" s="30">
        <f t="shared" si="1"/>
        <v>102</v>
      </c>
      <c r="DL1" s="30">
        <f t="shared" si="1"/>
        <v>103</v>
      </c>
      <c r="DM1" s="30">
        <f t="shared" si="1"/>
        <v>104</v>
      </c>
      <c r="DN1" s="30">
        <f t="shared" si="1"/>
        <v>105</v>
      </c>
      <c r="DQ1" s="10"/>
      <c r="DR1" s="27"/>
      <c r="DS1" s="28">
        <v>0</v>
      </c>
      <c r="DT1" s="29">
        <v>1</v>
      </c>
      <c r="DU1" s="30">
        <v>2</v>
      </c>
      <c r="DV1" s="30">
        <f t="shared" ref="DV1:FA1" si="2">DU1+1</f>
        <v>3</v>
      </c>
      <c r="DW1" s="30">
        <f t="shared" si="2"/>
        <v>4</v>
      </c>
      <c r="DX1" s="30">
        <f t="shared" si="2"/>
        <v>5</v>
      </c>
      <c r="DY1" s="30">
        <f t="shared" si="2"/>
        <v>6</v>
      </c>
      <c r="DZ1" s="30">
        <f t="shared" si="2"/>
        <v>7</v>
      </c>
      <c r="EA1" s="30">
        <f t="shared" si="2"/>
        <v>8</v>
      </c>
      <c r="EB1" s="30">
        <f t="shared" si="2"/>
        <v>9</v>
      </c>
      <c r="EC1" s="30">
        <f t="shared" si="2"/>
        <v>10</v>
      </c>
      <c r="ED1" s="30">
        <f t="shared" si="2"/>
        <v>11</v>
      </c>
      <c r="EE1" s="30">
        <f t="shared" si="2"/>
        <v>12</v>
      </c>
      <c r="EF1" s="30">
        <f t="shared" si="2"/>
        <v>13</v>
      </c>
      <c r="EG1" s="30">
        <f t="shared" si="2"/>
        <v>14</v>
      </c>
      <c r="EH1" s="30">
        <f t="shared" si="2"/>
        <v>15</v>
      </c>
      <c r="EI1" s="30">
        <f t="shared" si="2"/>
        <v>16</v>
      </c>
      <c r="EJ1" s="30">
        <f t="shared" si="2"/>
        <v>17</v>
      </c>
      <c r="EK1" s="30">
        <f t="shared" si="2"/>
        <v>18</v>
      </c>
      <c r="EL1" s="30">
        <f t="shared" si="2"/>
        <v>19</v>
      </c>
      <c r="EM1" s="30">
        <f t="shared" si="2"/>
        <v>20</v>
      </c>
      <c r="EN1" s="30">
        <f t="shared" si="2"/>
        <v>21</v>
      </c>
      <c r="EO1" s="30">
        <f t="shared" si="2"/>
        <v>22</v>
      </c>
      <c r="EP1" s="30">
        <f t="shared" si="2"/>
        <v>23</v>
      </c>
      <c r="EQ1" s="30">
        <f t="shared" si="2"/>
        <v>24</v>
      </c>
      <c r="ER1" s="30">
        <f t="shared" si="2"/>
        <v>25</v>
      </c>
      <c r="ES1" s="30">
        <f t="shared" si="2"/>
        <v>26</v>
      </c>
      <c r="ET1" s="30">
        <f t="shared" si="2"/>
        <v>27</v>
      </c>
      <c r="EU1" s="30">
        <f t="shared" si="2"/>
        <v>28</v>
      </c>
      <c r="EV1" s="30">
        <f t="shared" si="2"/>
        <v>29</v>
      </c>
      <c r="EW1" s="30">
        <f t="shared" si="2"/>
        <v>30</v>
      </c>
      <c r="EX1" s="30">
        <f t="shared" si="2"/>
        <v>31</v>
      </c>
      <c r="EY1" s="30">
        <f t="shared" si="2"/>
        <v>32</v>
      </c>
      <c r="EZ1" s="30">
        <f t="shared" si="2"/>
        <v>33</v>
      </c>
      <c r="FA1" s="30">
        <f t="shared" si="2"/>
        <v>34</v>
      </c>
      <c r="FB1" s="30">
        <f t="shared" ref="FB1:GG1" si="3">FA1+1</f>
        <v>35</v>
      </c>
      <c r="FC1" s="30">
        <f t="shared" si="3"/>
        <v>36</v>
      </c>
      <c r="FD1" s="30">
        <f t="shared" si="3"/>
        <v>37</v>
      </c>
      <c r="FE1" s="30">
        <f t="shared" si="3"/>
        <v>38</v>
      </c>
      <c r="FF1" s="30">
        <f t="shared" si="3"/>
        <v>39</v>
      </c>
      <c r="FG1" s="30">
        <f t="shared" si="3"/>
        <v>40</v>
      </c>
      <c r="FH1" s="30">
        <f t="shared" si="3"/>
        <v>41</v>
      </c>
      <c r="FI1" s="30">
        <f t="shared" si="3"/>
        <v>42</v>
      </c>
      <c r="FJ1" s="30">
        <f t="shared" si="3"/>
        <v>43</v>
      </c>
      <c r="FK1" s="30">
        <f t="shared" si="3"/>
        <v>44</v>
      </c>
      <c r="FL1" s="30">
        <f t="shared" si="3"/>
        <v>45</v>
      </c>
      <c r="FM1" s="30">
        <f t="shared" si="3"/>
        <v>46</v>
      </c>
      <c r="FN1" s="30">
        <f t="shared" si="3"/>
        <v>47</v>
      </c>
      <c r="FO1" s="30">
        <f t="shared" si="3"/>
        <v>48</v>
      </c>
      <c r="FP1" s="30">
        <f t="shared" si="3"/>
        <v>49</v>
      </c>
      <c r="FQ1" s="30">
        <f t="shared" si="3"/>
        <v>50</v>
      </c>
      <c r="FR1" s="30">
        <f t="shared" si="3"/>
        <v>51</v>
      </c>
      <c r="FS1" s="30">
        <f t="shared" si="3"/>
        <v>52</v>
      </c>
      <c r="FT1" s="30">
        <f t="shared" si="3"/>
        <v>53</v>
      </c>
      <c r="FU1" s="30">
        <f t="shared" si="3"/>
        <v>54</v>
      </c>
      <c r="FV1" s="30">
        <f t="shared" si="3"/>
        <v>55</v>
      </c>
      <c r="FW1" s="30">
        <f t="shared" si="3"/>
        <v>56</v>
      </c>
      <c r="FX1" s="30">
        <f t="shared" si="3"/>
        <v>57</v>
      </c>
      <c r="FY1" s="30">
        <f t="shared" si="3"/>
        <v>58</v>
      </c>
      <c r="FZ1" s="30">
        <f t="shared" si="3"/>
        <v>59</v>
      </c>
      <c r="GA1" s="30">
        <f t="shared" si="3"/>
        <v>60</v>
      </c>
      <c r="GB1" s="30">
        <f t="shared" si="3"/>
        <v>61</v>
      </c>
      <c r="GC1" s="30">
        <f t="shared" si="3"/>
        <v>62</v>
      </c>
      <c r="GD1" s="30">
        <f t="shared" si="3"/>
        <v>63</v>
      </c>
      <c r="GE1" s="30">
        <f t="shared" si="3"/>
        <v>64</v>
      </c>
      <c r="GF1" s="30">
        <f t="shared" si="3"/>
        <v>65</v>
      </c>
      <c r="GG1" s="30">
        <f t="shared" si="3"/>
        <v>66</v>
      </c>
      <c r="GH1" s="30">
        <f t="shared" ref="GH1:HM1" si="4">GG1+1</f>
        <v>67</v>
      </c>
      <c r="GI1" s="30">
        <f t="shared" si="4"/>
        <v>68</v>
      </c>
      <c r="GJ1" s="30">
        <f t="shared" si="4"/>
        <v>69</v>
      </c>
      <c r="GK1" s="30">
        <f t="shared" si="4"/>
        <v>70</v>
      </c>
      <c r="GL1" s="30">
        <f t="shared" si="4"/>
        <v>71</v>
      </c>
      <c r="GM1" s="30">
        <f t="shared" si="4"/>
        <v>72</v>
      </c>
      <c r="GN1" s="30">
        <f t="shared" si="4"/>
        <v>73</v>
      </c>
      <c r="GO1" s="30">
        <f t="shared" si="4"/>
        <v>74</v>
      </c>
      <c r="GP1" s="30">
        <f t="shared" si="4"/>
        <v>75</v>
      </c>
      <c r="GQ1" s="30">
        <f t="shared" si="4"/>
        <v>76</v>
      </c>
      <c r="GR1" s="30">
        <f t="shared" si="4"/>
        <v>77</v>
      </c>
      <c r="GS1" s="30">
        <f t="shared" si="4"/>
        <v>78</v>
      </c>
      <c r="GT1" s="30">
        <f t="shared" si="4"/>
        <v>79</v>
      </c>
      <c r="GU1" s="30">
        <f t="shared" si="4"/>
        <v>80</v>
      </c>
      <c r="GV1" s="30">
        <f t="shared" si="4"/>
        <v>81</v>
      </c>
      <c r="GW1" s="30">
        <f t="shared" si="4"/>
        <v>82</v>
      </c>
      <c r="GX1" s="30">
        <f t="shared" si="4"/>
        <v>83</v>
      </c>
      <c r="GY1" s="30">
        <f t="shared" si="4"/>
        <v>84</v>
      </c>
      <c r="GZ1" s="30">
        <f t="shared" si="4"/>
        <v>85</v>
      </c>
      <c r="HA1" s="30">
        <f t="shared" si="4"/>
        <v>86</v>
      </c>
      <c r="HB1" s="30">
        <f t="shared" si="4"/>
        <v>87</v>
      </c>
      <c r="HC1" s="30">
        <f t="shared" si="4"/>
        <v>88</v>
      </c>
      <c r="HD1" s="30">
        <f t="shared" si="4"/>
        <v>89</v>
      </c>
      <c r="HE1" s="30">
        <f t="shared" si="4"/>
        <v>90</v>
      </c>
      <c r="HF1" s="30">
        <f t="shared" si="4"/>
        <v>91</v>
      </c>
      <c r="HG1" s="30">
        <f t="shared" si="4"/>
        <v>92</v>
      </c>
      <c r="HH1" s="30">
        <f t="shared" si="4"/>
        <v>93</v>
      </c>
      <c r="HI1" s="30">
        <f t="shared" si="4"/>
        <v>94</v>
      </c>
      <c r="HJ1" s="30">
        <f t="shared" si="4"/>
        <v>95</v>
      </c>
      <c r="HK1" s="30">
        <f t="shared" si="4"/>
        <v>96</v>
      </c>
      <c r="HL1" s="30">
        <f t="shared" si="4"/>
        <v>97</v>
      </c>
      <c r="HM1" s="30">
        <f t="shared" si="4"/>
        <v>98</v>
      </c>
      <c r="HN1" s="30">
        <f t="shared" ref="HN1:HT1" si="5">HM1+1</f>
        <v>99</v>
      </c>
      <c r="HO1" s="30">
        <f t="shared" si="5"/>
        <v>100</v>
      </c>
      <c r="HP1" s="30">
        <f t="shared" si="5"/>
        <v>101</v>
      </c>
      <c r="HQ1" s="30">
        <f t="shared" si="5"/>
        <v>102</v>
      </c>
      <c r="HR1" s="30">
        <f t="shared" si="5"/>
        <v>103</v>
      </c>
      <c r="HS1" s="30">
        <f t="shared" si="5"/>
        <v>104</v>
      </c>
      <c r="HT1" s="30">
        <f t="shared" si="5"/>
        <v>105</v>
      </c>
    </row>
    <row r="2" spans="1:228" ht="12" thickBot="1">
      <c r="A2" s="31"/>
      <c r="B2" s="32"/>
      <c r="C2" s="33"/>
      <c r="F2" s="724" t="s">
        <v>56</v>
      </c>
      <c r="G2" s="724"/>
      <c r="H2" s="724"/>
      <c r="K2" s="34" t="s">
        <v>57</v>
      </c>
      <c r="L2" s="16"/>
      <c r="M2" s="35"/>
      <c r="N2" s="16"/>
      <c r="O2" s="36" t="s">
        <v>53</v>
      </c>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c r="CY2" s="36"/>
      <c r="CZ2" s="36"/>
      <c r="DA2" s="36"/>
      <c r="DB2" s="36"/>
      <c r="DC2" s="36"/>
      <c r="DD2" s="36"/>
      <c r="DE2" s="36"/>
      <c r="DF2" s="36"/>
      <c r="DG2" s="36"/>
      <c r="DH2" s="36"/>
      <c r="DI2" s="36"/>
      <c r="DJ2" s="36"/>
      <c r="DK2" s="36"/>
      <c r="DL2" s="36"/>
      <c r="DM2" s="36"/>
      <c r="DN2" s="36"/>
      <c r="DQ2" s="34" t="s">
        <v>58</v>
      </c>
      <c r="DR2" s="16"/>
      <c r="DS2" s="35"/>
      <c r="DT2" s="16"/>
      <c r="DU2" s="36" t="s">
        <v>53</v>
      </c>
      <c r="DV2" s="36"/>
      <c r="DW2" s="36"/>
      <c r="DX2" s="36"/>
      <c r="DY2" s="36"/>
      <c r="DZ2" s="36"/>
      <c r="EA2" s="36"/>
      <c r="EB2" s="36"/>
      <c r="EC2" s="36"/>
      <c r="ED2" s="36"/>
      <c r="EE2" s="36"/>
      <c r="EF2" s="36"/>
      <c r="EG2" s="36"/>
      <c r="EH2" s="36"/>
      <c r="EI2" s="36"/>
      <c r="EJ2" s="36"/>
      <c r="EK2" s="36"/>
      <c r="EL2" s="36"/>
      <c r="EM2" s="36"/>
      <c r="EN2" s="36"/>
      <c r="EO2" s="36"/>
      <c r="EP2" s="36"/>
      <c r="EQ2" s="36"/>
      <c r="ER2" s="36"/>
      <c r="ES2" s="36"/>
      <c r="ET2" s="36"/>
      <c r="EU2" s="36"/>
      <c r="EV2" s="36"/>
      <c r="EW2" s="36"/>
      <c r="EX2" s="36"/>
      <c r="EY2" s="36"/>
      <c r="EZ2" s="36"/>
      <c r="FA2" s="36"/>
      <c r="FB2" s="36"/>
      <c r="FC2" s="36"/>
      <c r="FD2" s="36"/>
      <c r="FE2" s="36"/>
      <c r="FF2" s="36"/>
      <c r="FG2" s="36"/>
      <c r="FH2" s="36"/>
      <c r="FI2" s="36"/>
      <c r="FJ2" s="36"/>
      <c r="FK2" s="36"/>
      <c r="FL2" s="36"/>
      <c r="FM2" s="36"/>
      <c r="FN2" s="36"/>
      <c r="FO2" s="36"/>
      <c r="FP2" s="36"/>
      <c r="FQ2" s="36"/>
      <c r="FR2" s="36"/>
      <c r="FS2" s="36"/>
      <c r="FT2" s="36"/>
      <c r="FU2" s="36"/>
      <c r="FV2" s="36"/>
      <c r="FW2" s="36"/>
      <c r="FX2" s="36"/>
      <c r="FY2" s="36"/>
      <c r="FZ2" s="36"/>
      <c r="GA2" s="36"/>
      <c r="GB2" s="36"/>
      <c r="GC2" s="36"/>
      <c r="GD2" s="36"/>
      <c r="GE2" s="36"/>
      <c r="GF2" s="36"/>
      <c r="GG2" s="36"/>
      <c r="GH2" s="36"/>
      <c r="GI2" s="36"/>
      <c r="GJ2" s="36"/>
      <c r="GK2" s="36"/>
      <c r="GL2" s="36"/>
      <c r="GM2" s="36"/>
      <c r="GN2" s="36"/>
      <c r="GO2" s="36"/>
      <c r="GP2" s="36"/>
      <c r="GQ2" s="36"/>
      <c r="GR2" s="36"/>
      <c r="GS2" s="36"/>
      <c r="GT2" s="36"/>
      <c r="GU2" s="36"/>
      <c r="GV2" s="36"/>
      <c r="GW2" s="36"/>
      <c r="GX2" s="36"/>
      <c r="GY2" s="36"/>
      <c r="GZ2" s="36"/>
      <c r="HA2" s="36"/>
      <c r="HB2" s="36"/>
      <c r="HC2" s="36"/>
      <c r="HD2" s="36"/>
      <c r="HE2" s="36"/>
      <c r="HF2" s="36"/>
      <c r="HG2" s="36"/>
      <c r="HH2" s="36"/>
      <c r="HI2" s="36"/>
      <c r="HJ2" s="36"/>
      <c r="HK2" s="36"/>
      <c r="HL2" s="36"/>
      <c r="HM2" s="36"/>
      <c r="HN2" s="36"/>
      <c r="HO2" s="36"/>
      <c r="HP2" s="36"/>
      <c r="HQ2" s="36"/>
      <c r="HR2" s="36"/>
      <c r="HS2" s="36"/>
      <c r="HT2" s="36"/>
    </row>
    <row r="3" spans="1:228" ht="12.5" thickBot="1">
      <c r="A3" s="37" t="s">
        <v>59</v>
      </c>
      <c r="B3" s="38" t="s">
        <v>60</v>
      </c>
      <c r="C3" s="39" t="s">
        <v>61</v>
      </c>
      <c r="F3" s="40" t="s">
        <v>62</v>
      </c>
      <c r="G3" s="41" t="s">
        <v>60</v>
      </c>
      <c r="H3" s="40" t="s">
        <v>61</v>
      </c>
      <c r="K3" s="42" t="s">
        <v>63</v>
      </c>
      <c r="L3" s="43" t="s">
        <v>64</v>
      </c>
      <c r="M3" s="44" t="str">
        <f>M1&amp;"(ap)x"</f>
        <v>0(ap)x</v>
      </c>
      <c r="N3" s="44" t="str">
        <f t="shared" ref="N3:BY3" si="6">N1&amp;"(ap)x"</f>
        <v>1(ap)x</v>
      </c>
      <c r="O3" s="44" t="str">
        <f t="shared" si="6"/>
        <v>2(ap)x</v>
      </c>
      <c r="P3" s="44" t="str">
        <f>P1&amp;"(ap)x"</f>
        <v>3(ap)x</v>
      </c>
      <c r="Q3" s="44" t="str">
        <f t="shared" si="6"/>
        <v>4(ap)x</v>
      </c>
      <c r="R3" s="44" t="str">
        <f t="shared" si="6"/>
        <v>5(ap)x</v>
      </c>
      <c r="S3" s="44" t="str">
        <f t="shared" si="6"/>
        <v>6(ap)x</v>
      </c>
      <c r="T3" s="44" t="str">
        <f t="shared" si="6"/>
        <v>7(ap)x</v>
      </c>
      <c r="U3" s="44" t="str">
        <f t="shared" si="6"/>
        <v>8(ap)x</v>
      </c>
      <c r="V3" s="44" t="str">
        <f t="shared" si="6"/>
        <v>9(ap)x</v>
      </c>
      <c r="W3" s="44" t="str">
        <f t="shared" si="6"/>
        <v>10(ap)x</v>
      </c>
      <c r="X3" s="44" t="str">
        <f t="shared" si="6"/>
        <v>11(ap)x</v>
      </c>
      <c r="Y3" s="44" t="str">
        <f t="shared" si="6"/>
        <v>12(ap)x</v>
      </c>
      <c r="Z3" s="44" t="str">
        <f t="shared" si="6"/>
        <v>13(ap)x</v>
      </c>
      <c r="AA3" s="44" t="str">
        <f t="shared" si="6"/>
        <v>14(ap)x</v>
      </c>
      <c r="AB3" s="44" t="str">
        <f t="shared" si="6"/>
        <v>15(ap)x</v>
      </c>
      <c r="AC3" s="44" t="str">
        <f t="shared" si="6"/>
        <v>16(ap)x</v>
      </c>
      <c r="AD3" s="44" t="str">
        <f t="shared" si="6"/>
        <v>17(ap)x</v>
      </c>
      <c r="AE3" s="44" t="str">
        <f t="shared" si="6"/>
        <v>18(ap)x</v>
      </c>
      <c r="AF3" s="44" t="str">
        <f t="shared" si="6"/>
        <v>19(ap)x</v>
      </c>
      <c r="AG3" s="44" t="str">
        <f t="shared" si="6"/>
        <v>20(ap)x</v>
      </c>
      <c r="AH3" s="44" t="str">
        <f t="shared" si="6"/>
        <v>21(ap)x</v>
      </c>
      <c r="AI3" s="44" t="str">
        <f t="shared" si="6"/>
        <v>22(ap)x</v>
      </c>
      <c r="AJ3" s="44" t="str">
        <f t="shared" si="6"/>
        <v>23(ap)x</v>
      </c>
      <c r="AK3" s="44" t="str">
        <f t="shared" si="6"/>
        <v>24(ap)x</v>
      </c>
      <c r="AL3" s="44" t="str">
        <f t="shared" si="6"/>
        <v>25(ap)x</v>
      </c>
      <c r="AM3" s="44" t="str">
        <f t="shared" si="6"/>
        <v>26(ap)x</v>
      </c>
      <c r="AN3" s="44" t="str">
        <f t="shared" si="6"/>
        <v>27(ap)x</v>
      </c>
      <c r="AO3" s="44" t="str">
        <f t="shared" si="6"/>
        <v>28(ap)x</v>
      </c>
      <c r="AP3" s="44" t="str">
        <f t="shared" si="6"/>
        <v>29(ap)x</v>
      </c>
      <c r="AQ3" s="44" t="str">
        <f t="shared" si="6"/>
        <v>30(ap)x</v>
      </c>
      <c r="AR3" s="44" t="str">
        <f t="shared" si="6"/>
        <v>31(ap)x</v>
      </c>
      <c r="AS3" s="44" t="str">
        <f t="shared" si="6"/>
        <v>32(ap)x</v>
      </c>
      <c r="AT3" s="44" t="str">
        <f t="shared" si="6"/>
        <v>33(ap)x</v>
      </c>
      <c r="AU3" s="44" t="str">
        <f t="shared" si="6"/>
        <v>34(ap)x</v>
      </c>
      <c r="AV3" s="44" t="str">
        <f t="shared" si="6"/>
        <v>35(ap)x</v>
      </c>
      <c r="AW3" s="44" t="str">
        <f t="shared" si="6"/>
        <v>36(ap)x</v>
      </c>
      <c r="AX3" s="44" t="str">
        <f t="shared" si="6"/>
        <v>37(ap)x</v>
      </c>
      <c r="AY3" s="44" t="str">
        <f t="shared" si="6"/>
        <v>38(ap)x</v>
      </c>
      <c r="AZ3" s="44" t="str">
        <f t="shared" si="6"/>
        <v>39(ap)x</v>
      </c>
      <c r="BA3" s="44" t="str">
        <f t="shared" si="6"/>
        <v>40(ap)x</v>
      </c>
      <c r="BB3" s="44" t="str">
        <f t="shared" si="6"/>
        <v>41(ap)x</v>
      </c>
      <c r="BC3" s="44" t="str">
        <f t="shared" si="6"/>
        <v>42(ap)x</v>
      </c>
      <c r="BD3" s="44" t="str">
        <f t="shared" si="6"/>
        <v>43(ap)x</v>
      </c>
      <c r="BE3" s="44" t="str">
        <f t="shared" si="6"/>
        <v>44(ap)x</v>
      </c>
      <c r="BF3" s="44" t="str">
        <f t="shared" si="6"/>
        <v>45(ap)x</v>
      </c>
      <c r="BG3" s="44" t="str">
        <f t="shared" si="6"/>
        <v>46(ap)x</v>
      </c>
      <c r="BH3" s="44" t="str">
        <f t="shared" si="6"/>
        <v>47(ap)x</v>
      </c>
      <c r="BI3" s="44" t="str">
        <f t="shared" si="6"/>
        <v>48(ap)x</v>
      </c>
      <c r="BJ3" s="44" t="str">
        <f t="shared" si="6"/>
        <v>49(ap)x</v>
      </c>
      <c r="BK3" s="44" t="str">
        <f t="shared" si="6"/>
        <v>50(ap)x</v>
      </c>
      <c r="BL3" s="44" t="str">
        <f t="shared" si="6"/>
        <v>51(ap)x</v>
      </c>
      <c r="BM3" s="44" t="str">
        <f t="shared" si="6"/>
        <v>52(ap)x</v>
      </c>
      <c r="BN3" s="44" t="str">
        <f t="shared" si="6"/>
        <v>53(ap)x</v>
      </c>
      <c r="BO3" s="44" t="str">
        <f t="shared" si="6"/>
        <v>54(ap)x</v>
      </c>
      <c r="BP3" s="44" t="str">
        <f t="shared" si="6"/>
        <v>55(ap)x</v>
      </c>
      <c r="BQ3" s="44" t="str">
        <f t="shared" si="6"/>
        <v>56(ap)x</v>
      </c>
      <c r="BR3" s="44" t="str">
        <f t="shared" si="6"/>
        <v>57(ap)x</v>
      </c>
      <c r="BS3" s="44" t="str">
        <f t="shared" si="6"/>
        <v>58(ap)x</v>
      </c>
      <c r="BT3" s="44" t="str">
        <f t="shared" si="6"/>
        <v>59(ap)x</v>
      </c>
      <c r="BU3" s="44" t="str">
        <f t="shared" si="6"/>
        <v>60(ap)x</v>
      </c>
      <c r="BV3" s="44" t="str">
        <f t="shared" si="6"/>
        <v>61(ap)x</v>
      </c>
      <c r="BW3" s="44" t="str">
        <f t="shared" si="6"/>
        <v>62(ap)x</v>
      </c>
      <c r="BX3" s="44" t="str">
        <f t="shared" si="6"/>
        <v>63(ap)x</v>
      </c>
      <c r="BY3" s="44" t="str">
        <f t="shared" si="6"/>
        <v>64(ap)x</v>
      </c>
      <c r="BZ3" s="44" t="str">
        <f t="shared" ref="BZ3:DN3" si="7">BZ1&amp;"(ap)x"</f>
        <v>65(ap)x</v>
      </c>
      <c r="CA3" s="44" t="str">
        <f t="shared" si="7"/>
        <v>66(ap)x</v>
      </c>
      <c r="CB3" s="44" t="str">
        <f t="shared" si="7"/>
        <v>67(ap)x</v>
      </c>
      <c r="CC3" s="44" t="str">
        <f t="shared" si="7"/>
        <v>68(ap)x</v>
      </c>
      <c r="CD3" s="44" t="str">
        <f t="shared" si="7"/>
        <v>69(ap)x</v>
      </c>
      <c r="CE3" s="44" t="str">
        <f t="shared" si="7"/>
        <v>70(ap)x</v>
      </c>
      <c r="CF3" s="44" t="str">
        <f t="shared" si="7"/>
        <v>71(ap)x</v>
      </c>
      <c r="CG3" s="44" t="str">
        <f t="shared" si="7"/>
        <v>72(ap)x</v>
      </c>
      <c r="CH3" s="44" t="str">
        <f t="shared" si="7"/>
        <v>73(ap)x</v>
      </c>
      <c r="CI3" s="44" t="str">
        <f t="shared" si="7"/>
        <v>74(ap)x</v>
      </c>
      <c r="CJ3" s="44" t="str">
        <f t="shared" si="7"/>
        <v>75(ap)x</v>
      </c>
      <c r="CK3" s="44" t="str">
        <f t="shared" si="7"/>
        <v>76(ap)x</v>
      </c>
      <c r="CL3" s="44" t="str">
        <f t="shared" si="7"/>
        <v>77(ap)x</v>
      </c>
      <c r="CM3" s="44" t="str">
        <f t="shared" si="7"/>
        <v>78(ap)x</v>
      </c>
      <c r="CN3" s="44" t="str">
        <f t="shared" si="7"/>
        <v>79(ap)x</v>
      </c>
      <c r="CO3" s="44" t="str">
        <f t="shared" si="7"/>
        <v>80(ap)x</v>
      </c>
      <c r="CP3" s="44" t="str">
        <f t="shared" si="7"/>
        <v>81(ap)x</v>
      </c>
      <c r="CQ3" s="44" t="str">
        <f t="shared" si="7"/>
        <v>82(ap)x</v>
      </c>
      <c r="CR3" s="44" t="str">
        <f t="shared" si="7"/>
        <v>83(ap)x</v>
      </c>
      <c r="CS3" s="44" t="str">
        <f t="shared" si="7"/>
        <v>84(ap)x</v>
      </c>
      <c r="CT3" s="44" t="str">
        <f t="shared" si="7"/>
        <v>85(ap)x</v>
      </c>
      <c r="CU3" s="44" t="str">
        <f t="shared" si="7"/>
        <v>86(ap)x</v>
      </c>
      <c r="CV3" s="44" t="str">
        <f t="shared" si="7"/>
        <v>87(ap)x</v>
      </c>
      <c r="CW3" s="44" t="str">
        <f t="shared" si="7"/>
        <v>88(ap)x</v>
      </c>
      <c r="CX3" s="44" t="str">
        <f t="shared" si="7"/>
        <v>89(ap)x</v>
      </c>
      <c r="CY3" s="44" t="str">
        <f t="shared" si="7"/>
        <v>90(ap)x</v>
      </c>
      <c r="CZ3" s="44" t="str">
        <f t="shared" si="7"/>
        <v>91(ap)x</v>
      </c>
      <c r="DA3" s="44" t="str">
        <f t="shared" si="7"/>
        <v>92(ap)x</v>
      </c>
      <c r="DB3" s="44" t="str">
        <f t="shared" si="7"/>
        <v>93(ap)x</v>
      </c>
      <c r="DC3" s="44" t="str">
        <f t="shared" si="7"/>
        <v>94(ap)x</v>
      </c>
      <c r="DD3" s="44" t="str">
        <f t="shared" si="7"/>
        <v>95(ap)x</v>
      </c>
      <c r="DE3" s="44" t="str">
        <f t="shared" si="7"/>
        <v>96(ap)x</v>
      </c>
      <c r="DF3" s="44" t="str">
        <f t="shared" si="7"/>
        <v>97(ap)x</v>
      </c>
      <c r="DG3" s="44" t="str">
        <f t="shared" si="7"/>
        <v>98(ap)x</v>
      </c>
      <c r="DH3" s="44" t="str">
        <f t="shared" si="7"/>
        <v>99(ap)x</v>
      </c>
      <c r="DI3" s="44" t="str">
        <f t="shared" si="7"/>
        <v>100(ap)x</v>
      </c>
      <c r="DJ3" s="44" t="str">
        <f t="shared" si="7"/>
        <v>101(ap)x</v>
      </c>
      <c r="DK3" s="44" t="str">
        <f t="shared" si="7"/>
        <v>102(ap)x</v>
      </c>
      <c r="DL3" s="44" t="str">
        <f t="shared" si="7"/>
        <v>103(ap)x</v>
      </c>
      <c r="DM3" s="44" t="str">
        <f t="shared" si="7"/>
        <v>104(ap)x</v>
      </c>
      <c r="DN3" s="44" t="str">
        <f t="shared" si="7"/>
        <v>105(ap)x</v>
      </c>
      <c r="DQ3" s="42" t="s">
        <v>63</v>
      </c>
      <c r="DR3" s="43" t="s">
        <v>64</v>
      </c>
      <c r="DS3" s="44" t="str">
        <f>DS1&amp;"(ap)x"</f>
        <v>0(ap)x</v>
      </c>
      <c r="DT3" s="45" t="str">
        <f t="shared" ref="DT3:GE3" si="8">DT1&amp;"(ap)x"</f>
        <v>1(ap)x</v>
      </c>
      <c r="DU3" s="46" t="str">
        <f t="shared" si="8"/>
        <v>2(ap)x</v>
      </c>
      <c r="DV3" s="46" t="str">
        <f t="shared" si="8"/>
        <v>3(ap)x</v>
      </c>
      <c r="DW3" s="46" t="str">
        <f t="shared" si="8"/>
        <v>4(ap)x</v>
      </c>
      <c r="DX3" s="46" t="str">
        <f t="shared" si="8"/>
        <v>5(ap)x</v>
      </c>
      <c r="DY3" s="46" t="str">
        <f t="shared" si="8"/>
        <v>6(ap)x</v>
      </c>
      <c r="DZ3" s="46" t="str">
        <f t="shared" si="8"/>
        <v>7(ap)x</v>
      </c>
      <c r="EA3" s="46" t="str">
        <f t="shared" si="8"/>
        <v>8(ap)x</v>
      </c>
      <c r="EB3" s="46" t="str">
        <f t="shared" si="8"/>
        <v>9(ap)x</v>
      </c>
      <c r="EC3" s="46" t="str">
        <f t="shared" si="8"/>
        <v>10(ap)x</v>
      </c>
      <c r="ED3" s="46" t="str">
        <f t="shared" si="8"/>
        <v>11(ap)x</v>
      </c>
      <c r="EE3" s="46" t="str">
        <f t="shared" si="8"/>
        <v>12(ap)x</v>
      </c>
      <c r="EF3" s="46" t="str">
        <f t="shared" si="8"/>
        <v>13(ap)x</v>
      </c>
      <c r="EG3" s="46" t="str">
        <f t="shared" si="8"/>
        <v>14(ap)x</v>
      </c>
      <c r="EH3" s="46" t="str">
        <f t="shared" si="8"/>
        <v>15(ap)x</v>
      </c>
      <c r="EI3" s="46" t="str">
        <f t="shared" si="8"/>
        <v>16(ap)x</v>
      </c>
      <c r="EJ3" s="46" t="str">
        <f t="shared" si="8"/>
        <v>17(ap)x</v>
      </c>
      <c r="EK3" s="46" t="str">
        <f t="shared" si="8"/>
        <v>18(ap)x</v>
      </c>
      <c r="EL3" s="46" t="str">
        <f t="shared" si="8"/>
        <v>19(ap)x</v>
      </c>
      <c r="EM3" s="46" t="str">
        <f t="shared" si="8"/>
        <v>20(ap)x</v>
      </c>
      <c r="EN3" s="46" t="str">
        <f t="shared" si="8"/>
        <v>21(ap)x</v>
      </c>
      <c r="EO3" s="46" t="str">
        <f t="shared" si="8"/>
        <v>22(ap)x</v>
      </c>
      <c r="EP3" s="46" t="str">
        <f t="shared" si="8"/>
        <v>23(ap)x</v>
      </c>
      <c r="EQ3" s="46" t="str">
        <f t="shared" si="8"/>
        <v>24(ap)x</v>
      </c>
      <c r="ER3" s="46" t="str">
        <f t="shared" si="8"/>
        <v>25(ap)x</v>
      </c>
      <c r="ES3" s="46" t="str">
        <f t="shared" si="8"/>
        <v>26(ap)x</v>
      </c>
      <c r="ET3" s="46" t="str">
        <f t="shared" si="8"/>
        <v>27(ap)x</v>
      </c>
      <c r="EU3" s="46" t="str">
        <f t="shared" si="8"/>
        <v>28(ap)x</v>
      </c>
      <c r="EV3" s="46" t="str">
        <f t="shared" si="8"/>
        <v>29(ap)x</v>
      </c>
      <c r="EW3" s="46" t="str">
        <f t="shared" si="8"/>
        <v>30(ap)x</v>
      </c>
      <c r="EX3" s="47" t="str">
        <f t="shared" si="8"/>
        <v>31(ap)x</v>
      </c>
      <c r="EY3" s="47" t="str">
        <f t="shared" si="8"/>
        <v>32(ap)x</v>
      </c>
      <c r="EZ3" s="47" t="str">
        <f t="shared" si="8"/>
        <v>33(ap)x</v>
      </c>
      <c r="FA3" s="47" t="str">
        <f t="shared" si="8"/>
        <v>34(ap)x</v>
      </c>
      <c r="FB3" s="47" t="str">
        <f t="shared" si="8"/>
        <v>35(ap)x</v>
      </c>
      <c r="FC3" s="47" t="str">
        <f t="shared" si="8"/>
        <v>36(ap)x</v>
      </c>
      <c r="FD3" s="47" t="str">
        <f t="shared" si="8"/>
        <v>37(ap)x</v>
      </c>
      <c r="FE3" s="47" t="str">
        <f t="shared" si="8"/>
        <v>38(ap)x</v>
      </c>
      <c r="FF3" s="47" t="str">
        <f t="shared" si="8"/>
        <v>39(ap)x</v>
      </c>
      <c r="FG3" s="47" t="str">
        <f t="shared" si="8"/>
        <v>40(ap)x</v>
      </c>
      <c r="FH3" s="47" t="str">
        <f t="shared" si="8"/>
        <v>41(ap)x</v>
      </c>
      <c r="FI3" s="47" t="str">
        <f t="shared" si="8"/>
        <v>42(ap)x</v>
      </c>
      <c r="FJ3" s="47" t="str">
        <f t="shared" si="8"/>
        <v>43(ap)x</v>
      </c>
      <c r="FK3" s="47" t="str">
        <f t="shared" si="8"/>
        <v>44(ap)x</v>
      </c>
      <c r="FL3" s="47" t="str">
        <f t="shared" si="8"/>
        <v>45(ap)x</v>
      </c>
      <c r="FM3" s="47" t="str">
        <f t="shared" si="8"/>
        <v>46(ap)x</v>
      </c>
      <c r="FN3" s="47" t="str">
        <f t="shared" si="8"/>
        <v>47(ap)x</v>
      </c>
      <c r="FO3" s="47" t="str">
        <f t="shared" si="8"/>
        <v>48(ap)x</v>
      </c>
      <c r="FP3" s="47" t="str">
        <f t="shared" si="8"/>
        <v>49(ap)x</v>
      </c>
      <c r="FQ3" s="47" t="str">
        <f t="shared" si="8"/>
        <v>50(ap)x</v>
      </c>
      <c r="FR3" s="47" t="str">
        <f t="shared" si="8"/>
        <v>51(ap)x</v>
      </c>
      <c r="FS3" s="47" t="str">
        <f t="shared" si="8"/>
        <v>52(ap)x</v>
      </c>
      <c r="FT3" s="47" t="str">
        <f t="shared" si="8"/>
        <v>53(ap)x</v>
      </c>
      <c r="FU3" s="47" t="str">
        <f t="shared" si="8"/>
        <v>54(ap)x</v>
      </c>
      <c r="FV3" s="47" t="str">
        <f t="shared" si="8"/>
        <v>55(ap)x</v>
      </c>
      <c r="FW3" s="47" t="str">
        <f t="shared" si="8"/>
        <v>56(ap)x</v>
      </c>
      <c r="FX3" s="47" t="str">
        <f t="shared" si="8"/>
        <v>57(ap)x</v>
      </c>
      <c r="FY3" s="47" t="str">
        <f t="shared" si="8"/>
        <v>58(ap)x</v>
      </c>
      <c r="FZ3" s="47" t="str">
        <f t="shared" si="8"/>
        <v>59(ap)x</v>
      </c>
      <c r="GA3" s="47" t="str">
        <f t="shared" si="8"/>
        <v>60(ap)x</v>
      </c>
      <c r="GB3" s="47" t="str">
        <f t="shared" si="8"/>
        <v>61(ap)x</v>
      </c>
      <c r="GC3" s="47" t="str">
        <f t="shared" si="8"/>
        <v>62(ap)x</v>
      </c>
      <c r="GD3" s="47" t="str">
        <f t="shared" si="8"/>
        <v>63(ap)x</v>
      </c>
      <c r="GE3" s="47" t="str">
        <f t="shared" si="8"/>
        <v>64(ap)x</v>
      </c>
      <c r="GF3" s="47" t="str">
        <f t="shared" ref="GF3:HT3" si="9">GF1&amp;"(ap)x"</f>
        <v>65(ap)x</v>
      </c>
      <c r="GG3" s="47" t="str">
        <f t="shared" si="9"/>
        <v>66(ap)x</v>
      </c>
      <c r="GH3" s="47" t="str">
        <f t="shared" si="9"/>
        <v>67(ap)x</v>
      </c>
      <c r="GI3" s="47" t="str">
        <f t="shared" si="9"/>
        <v>68(ap)x</v>
      </c>
      <c r="GJ3" s="47" t="str">
        <f t="shared" si="9"/>
        <v>69(ap)x</v>
      </c>
      <c r="GK3" s="47" t="str">
        <f t="shared" si="9"/>
        <v>70(ap)x</v>
      </c>
      <c r="GL3" s="47" t="str">
        <f t="shared" si="9"/>
        <v>71(ap)x</v>
      </c>
      <c r="GM3" s="47" t="str">
        <f t="shared" si="9"/>
        <v>72(ap)x</v>
      </c>
      <c r="GN3" s="47" t="str">
        <f t="shared" si="9"/>
        <v>73(ap)x</v>
      </c>
      <c r="GO3" s="47" t="str">
        <f t="shared" si="9"/>
        <v>74(ap)x</v>
      </c>
      <c r="GP3" s="47" t="str">
        <f t="shared" si="9"/>
        <v>75(ap)x</v>
      </c>
      <c r="GQ3" s="47" t="str">
        <f t="shared" si="9"/>
        <v>76(ap)x</v>
      </c>
      <c r="GR3" s="47" t="str">
        <f t="shared" si="9"/>
        <v>77(ap)x</v>
      </c>
      <c r="GS3" s="47" t="str">
        <f t="shared" si="9"/>
        <v>78(ap)x</v>
      </c>
      <c r="GT3" s="47" t="str">
        <f t="shared" si="9"/>
        <v>79(ap)x</v>
      </c>
      <c r="GU3" s="47" t="str">
        <f t="shared" si="9"/>
        <v>80(ap)x</v>
      </c>
      <c r="GV3" s="47" t="str">
        <f t="shared" si="9"/>
        <v>81(ap)x</v>
      </c>
      <c r="GW3" s="47" t="str">
        <f t="shared" si="9"/>
        <v>82(ap)x</v>
      </c>
      <c r="GX3" s="47" t="str">
        <f t="shared" si="9"/>
        <v>83(ap)x</v>
      </c>
      <c r="GY3" s="47" t="str">
        <f t="shared" si="9"/>
        <v>84(ap)x</v>
      </c>
      <c r="GZ3" s="47" t="str">
        <f t="shared" si="9"/>
        <v>85(ap)x</v>
      </c>
      <c r="HA3" s="47" t="str">
        <f t="shared" si="9"/>
        <v>86(ap)x</v>
      </c>
      <c r="HB3" s="47" t="str">
        <f t="shared" si="9"/>
        <v>87(ap)x</v>
      </c>
      <c r="HC3" s="47" t="str">
        <f t="shared" si="9"/>
        <v>88(ap)x</v>
      </c>
      <c r="HD3" s="47" t="str">
        <f t="shared" si="9"/>
        <v>89(ap)x</v>
      </c>
      <c r="HE3" s="47" t="str">
        <f t="shared" si="9"/>
        <v>90(ap)x</v>
      </c>
      <c r="HF3" s="47" t="str">
        <f t="shared" si="9"/>
        <v>91(ap)x</v>
      </c>
      <c r="HG3" s="47" t="str">
        <f t="shared" si="9"/>
        <v>92(ap)x</v>
      </c>
      <c r="HH3" s="47" t="str">
        <f t="shared" si="9"/>
        <v>93(ap)x</v>
      </c>
      <c r="HI3" s="47" t="str">
        <f t="shared" si="9"/>
        <v>94(ap)x</v>
      </c>
      <c r="HJ3" s="47" t="str">
        <f t="shared" si="9"/>
        <v>95(ap)x</v>
      </c>
      <c r="HK3" s="47" t="str">
        <f t="shared" si="9"/>
        <v>96(ap)x</v>
      </c>
      <c r="HL3" s="47" t="str">
        <f t="shared" si="9"/>
        <v>97(ap)x</v>
      </c>
      <c r="HM3" s="47" t="str">
        <f t="shared" si="9"/>
        <v>98(ap)x</v>
      </c>
      <c r="HN3" s="47" t="str">
        <f t="shared" si="9"/>
        <v>99(ap)x</v>
      </c>
      <c r="HO3" s="47" t="str">
        <f t="shared" si="9"/>
        <v>100(ap)x</v>
      </c>
      <c r="HP3" s="47" t="str">
        <f t="shared" si="9"/>
        <v>101(ap)x</v>
      </c>
      <c r="HQ3" s="47" t="str">
        <f t="shared" si="9"/>
        <v>102(ap)x</v>
      </c>
      <c r="HR3" s="47" t="str">
        <f t="shared" si="9"/>
        <v>103(ap)x</v>
      </c>
      <c r="HS3" s="47" t="str">
        <f t="shared" si="9"/>
        <v>104(ap)x</v>
      </c>
      <c r="HT3" s="48" t="str">
        <f t="shared" si="9"/>
        <v>105(ap)x</v>
      </c>
    </row>
    <row r="4" spans="1:228">
      <c r="A4" s="49">
        <v>20</v>
      </c>
      <c r="B4" s="50">
        <v>1.17E-3</v>
      </c>
      <c r="C4" s="51">
        <v>1.1800000000000001E-3</v>
      </c>
      <c r="F4" s="52">
        <f>NRA</f>
        <v>60</v>
      </c>
      <c r="G4" s="53">
        <f>SUMPRODUCT($N$44:$DN$44,'v(t)'!$D$51:$DD$51)*(1+Ann_Loading)</f>
        <v>8.8017766057058875</v>
      </c>
      <c r="H4" s="53">
        <f>SUMPRODUCT($DT$44:$HT$44,'v(t)'!$D$51:$DD$51)*(1+Ann_Loading)</f>
        <v>8.0909277508679907</v>
      </c>
      <c r="K4" s="22">
        <f>A4</f>
        <v>20</v>
      </c>
      <c r="L4" s="54">
        <f t="shared" ref="L4:L35" si="10">VLOOKUP(K4,Fe_MDT,6,0)</f>
        <v>0.20093600000000003</v>
      </c>
      <c r="M4" s="55">
        <v>1</v>
      </c>
      <c r="N4" s="56">
        <f t="shared" ref="N4:N63" si="11">1-L4</f>
        <v>0.799064</v>
      </c>
      <c r="O4" s="21">
        <f>N4*IFERROR(VLOOKUP($K4+N$1,$K$3:$DN$98,4,0),0)</f>
        <v>0.63849688358400003</v>
      </c>
      <c r="P4" s="21">
        <f t="shared" ref="P4:CA4" si="12">O4*IFERROR(VLOOKUP($K4+O$1,$K$3:$DN$98,4,0),0)</f>
        <v>0.51018965783402803</v>
      </c>
      <c r="Q4" s="21">
        <f t="shared" si="12"/>
        <v>0.40766194419570173</v>
      </c>
      <c r="R4" s="21">
        <f t="shared" si="12"/>
        <v>0.32573493859457991</v>
      </c>
      <c r="S4" s="21">
        <f t="shared" si="12"/>
        <v>0.26026742769608685</v>
      </c>
      <c r="T4" s="21">
        <f t="shared" si="12"/>
        <v>0.20795575686859494</v>
      </c>
      <c r="U4" s="21">
        <f t="shared" si="12"/>
        <v>0.16615498609195242</v>
      </c>
      <c r="V4" s="21">
        <f t="shared" si="12"/>
        <v>0.13275384616780378</v>
      </c>
      <c r="W4" s="21">
        <f t="shared" si="12"/>
        <v>0.10606501293422851</v>
      </c>
      <c r="X4" s="21">
        <f t="shared" si="12"/>
        <v>8.4740005693724266E-2</v>
      </c>
      <c r="Y4" s="21">
        <f t="shared" si="12"/>
        <v>6.7700485348830192E-2</v>
      </c>
      <c r="Z4" s="21">
        <f t="shared" si="12"/>
        <v>5.408564694323905E-2</v>
      </c>
      <c r="AA4" s="21">
        <f t="shared" si="12"/>
        <v>4.3207076259663725E-2</v>
      </c>
      <c r="AB4" s="21">
        <f t="shared" si="12"/>
        <v>3.4514849486049617E-2</v>
      </c>
      <c r="AC4" s="21">
        <f t="shared" si="12"/>
        <v>2.756963341306877E-2</v>
      </c>
      <c r="AD4" s="21">
        <f t="shared" si="12"/>
        <v>2.2020858713820896E-2</v>
      </c>
      <c r="AE4" s="21">
        <f t="shared" si="12"/>
        <v>1.7587619437554474E-2</v>
      </c>
      <c r="AF4" s="21">
        <f t="shared" si="12"/>
        <v>1.4045754284742003E-2</v>
      </c>
      <c r="AG4" s="21">
        <f t="shared" si="12"/>
        <v>1.1216152809555017E-2</v>
      </c>
      <c r="AH4" s="21">
        <f t="shared" si="12"/>
        <v>9.515520464035452E-3</v>
      </c>
      <c r="AI4" s="21">
        <f t="shared" si="12"/>
        <v>8.0717733638694406E-3</v>
      </c>
      <c r="AJ4" s="21">
        <f t="shared" si="12"/>
        <v>6.8461875833929608E-3</v>
      </c>
      <c r="AK4" s="21">
        <f t="shared" si="12"/>
        <v>5.805933341752942E-3</v>
      </c>
      <c r="AL4" s="21">
        <f t="shared" si="12"/>
        <v>4.9229524843057999E-3</v>
      </c>
      <c r="AM4" s="21">
        <f t="shared" si="12"/>
        <v>4.173588041573497E-3</v>
      </c>
      <c r="AN4" s="21">
        <f t="shared" si="12"/>
        <v>3.5376166957985277E-3</v>
      </c>
      <c r="AO4" s="21">
        <f t="shared" si="12"/>
        <v>2.9978931293706337E-3</v>
      </c>
      <c r="AP4" s="21">
        <f t="shared" si="12"/>
        <v>2.5399529622867519E-3</v>
      </c>
      <c r="AQ4" s="57">
        <f t="shared" si="12"/>
        <v>2.1514468370812949E-3</v>
      </c>
      <c r="AR4" s="21">
        <f t="shared" si="12"/>
        <v>1.9290216572764823E-3</v>
      </c>
      <c r="AS4" s="21">
        <f t="shared" si="12"/>
        <v>1.7290882076080613E-3</v>
      </c>
      <c r="AT4" s="21">
        <f t="shared" si="12"/>
        <v>1.5493788829267325E-3</v>
      </c>
      <c r="AU4" s="21">
        <f t="shared" si="12"/>
        <v>1.3878592331393865E-3</v>
      </c>
      <c r="AV4" s="21">
        <f t="shared" si="12"/>
        <v>1.242703035945338E-3</v>
      </c>
      <c r="AW4" s="21">
        <f t="shared" si="12"/>
        <v>1.1740393437487324E-3</v>
      </c>
      <c r="AX4" s="21">
        <f t="shared" si="12"/>
        <v>1.108645352301928E-3</v>
      </c>
      <c r="AY4" s="21">
        <f t="shared" si="12"/>
        <v>1.0463356032438267E-3</v>
      </c>
      <c r="AZ4" s="21">
        <f t="shared" si="12"/>
        <v>9.8693146887306312E-4</v>
      </c>
      <c r="BA4" s="21">
        <f t="shared" si="12"/>
        <v>9.3028110909401489E-4</v>
      </c>
      <c r="BB4" s="21">
        <f t="shared" si="12"/>
        <v>9.2232720561126111E-4</v>
      </c>
      <c r="BC4" s="21">
        <f t="shared" si="12"/>
        <v>9.136665531505714E-4</v>
      </c>
      <c r="BD4" s="21">
        <f t="shared" si="12"/>
        <v>9.042375143220575E-4</v>
      </c>
      <c r="BE4" s="21">
        <f t="shared" si="12"/>
        <v>8.9395633378421577E-4</v>
      </c>
      <c r="BF4" s="21">
        <f t="shared" si="12"/>
        <v>8.8274612135856166E-4</v>
      </c>
      <c r="BG4" s="21">
        <f t="shared" si="12"/>
        <v>8.7052008757774557E-4</v>
      </c>
      <c r="BH4" s="21">
        <f t="shared" si="12"/>
        <v>8.5719242503693024E-4</v>
      </c>
      <c r="BI4" s="21">
        <f t="shared" si="12"/>
        <v>8.4266301343255423E-4</v>
      </c>
      <c r="BJ4" s="21">
        <f t="shared" si="12"/>
        <v>8.2684622867042526E-4</v>
      </c>
      <c r="BK4" s="21">
        <f t="shared" si="12"/>
        <v>8.0964782711408039E-4</v>
      </c>
      <c r="BL4" s="21">
        <f t="shared" si="12"/>
        <v>7.9096925174255853E-4</v>
      </c>
      <c r="BM4" s="21">
        <f t="shared" si="12"/>
        <v>7.7072834859046643E-4</v>
      </c>
      <c r="BN4" s="21">
        <f t="shared" si="12"/>
        <v>7.488473707739831E-4</v>
      </c>
      <c r="BO4" s="21">
        <f t="shared" si="12"/>
        <v>7.2525119012089483E-4</v>
      </c>
      <c r="BP4" s="21">
        <f t="shared" si="12"/>
        <v>6.9988190349046589E-4</v>
      </c>
      <c r="BQ4" s="21">
        <f t="shared" si="12"/>
        <v>6.7271948681600093E-4</v>
      </c>
      <c r="BR4" s="21">
        <f t="shared" si="12"/>
        <v>6.4375218571370389E-4</v>
      </c>
      <c r="BS4" s="21">
        <f>BR4*IFERROR(VLOOKUP($K4+BR$1,$K$3:$DN$98,4,0),0)</f>
        <v>6.1300658132401739E-4</v>
      </c>
      <c r="BT4" s="21">
        <f t="shared" si="12"/>
        <v>5.8054788284291059E-4</v>
      </c>
      <c r="BU4" s="21">
        <f t="shared" si="12"/>
        <v>5.4649294403534543E-4</v>
      </c>
      <c r="BV4" s="21">
        <f t="shared" si="12"/>
        <v>5.1099822732024978E-4</v>
      </c>
      <c r="BW4" s="21">
        <f t="shared" si="12"/>
        <v>4.7428811466956303E-4</v>
      </c>
      <c r="BX4" s="21">
        <f t="shared" si="12"/>
        <v>4.366391241270931E-4</v>
      </c>
      <c r="BY4" s="21">
        <f t="shared" si="12"/>
        <v>3.9838953685355973E-4</v>
      </c>
      <c r="BZ4" s="21">
        <f t="shared" si="12"/>
        <v>3.5992104317498E-4</v>
      </c>
      <c r="CA4" s="21">
        <f t="shared" si="12"/>
        <v>3.2166863470634309E-4</v>
      </c>
      <c r="CB4" s="21">
        <f t="shared" ref="CB4:DN4" si="13">CA4*IFERROR(VLOOKUP($K4+CA$1,$K$3:$DN$98,4,0),0)</f>
        <v>2.8410417154533634E-4</v>
      </c>
      <c r="CC4" s="21">
        <f t="shared" si="13"/>
        <v>2.4771610925380965E-4</v>
      </c>
      <c r="CD4" s="21">
        <f t="shared" si="13"/>
        <v>2.12983833575333E-4</v>
      </c>
      <c r="CE4" s="21">
        <f t="shared" si="13"/>
        <v>1.8036322962493501E-4</v>
      </c>
      <c r="CF4" s="21">
        <f t="shared" si="13"/>
        <v>1.5025339207134836E-4</v>
      </c>
      <c r="CG4" s="21">
        <f t="shared" si="13"/>
        <v>1.2298089887647791E-4</v>
      </c>
      <c r="CH4" s="21">
        <f t="shared" si="13"/>
        <v>9.8773338741631992E-5</v>
      </c>
      <c r="CI4" s="21">
        <f t="shared" si="13"/>
        <v>7.774548265692595E-5</v>
      </c>
      <c r="CJ4" s="21">
        <f t="shared" si="13"/>
        <v>5.9895119838895753E-5</v>
      </c>
      <c r="CK4" s="21">
        <f t="shared" si="13"/>
        <v>4.5108212653069167E-5</v>
      </c>
      <c r="CL4" s="21">
        <f t="shared" si="13"/>
        <v>3.317032417443441E-5</v>
      </c>
      <c r="CM4" s="21">
        <f t="shared" si="13"/>
        <v>2.3789756497904361E-5</v>
      </c>
      <c r="CN4" s="21">
        <f t="shared" si="13"/>
        <v>1.6623330250475651E-5</v>
      </c>
      <c r="CO4" s="21">
        <f t="shared" si="13"/>
        <v>1.1306690536466022E-5</v>
      </c>
      <c r="CP4" s="21">
        <f t="shared" si="13"/>
        <v>7.4798280574937325E-6</v>
      </c>
      <c r="CQ4" s="21">
        <f t="shared" si="13"/>
        <v>4.8095294409684699E-6</v>
      </c>
      <c r="CR4" s="21">
        <f t="shared" si="13"/>
        <v>3.0011463711643254E-6</v>
      </c>
      <c r="CS4" s="21">
        <f t="shared" si="13"/>
        <v>1.8126924081832524E-6</v>
      </c>
      <c r="CT4" s="21">
        <f t="shared" si="13"/>
        <v>1.0567996739708361E-6</v>
      </c>
      <c r="CU4" s="21">
        <f t="shared" si="13"/>
        <v>5.9180781742366828E-7</v>
      </c>
      <c r="CV4" s="21">
        <f t="shared" si="13"/>
        <v>3.1661718232166249E-7</v>
      </c>
      <c r="CW4" s="21">
        <f t="shared" si="13"/>
        <v>1.6052491143708288E-7</v>
      </c>
      <c r="CX4" s="21">
        <f t="shared" si="13"/>
        <v>7.6409857844051449E-8</v>
      </c>
      <c r="CY4" s="21">
        <f t="shared" si="13"/>
        <v>3.3696747309226685E-8</v>
      </c>
      <c r="CZ4" s="21">
        <f t="shared" si="13"/>
        <v>1.3512395670999901E-8</v>
      </c>
      <c r="DA4" s="21">
        <f t="shared" si="13"/>
        <v>4.7969004632049645E-9</v>
      </c>
      <c r="DB4" s="21">
        <f t="shared" si="13"/>
        <v>1.4486639398878995E-9</v>
      </c>
      <c r="DC4" s="21">
        <f t="shared" si="13"/>
        <v>3.4912800951298375E-10</v>
      </c>
      <c r="DD4" s="21">
        <f t="shared" si="13"/>
        <v>5.9700889626720242E-11</v>
      </c>
      <c r="DE4" s="21">
        <f t="shared" si="13"/>
        <v>0</v>
      </c>
      <c r="DF4" s="21">
        <f t="shared" si="13"/>
        <v>0</v>
      </c>
      <c r="DG4" s="21">
        <f t="shared" si="13"/>
        <v>0</v>
      </c>
      <c r="DH4" s="21">
        <f t="shared" si="13"/>
        <v>0</v>
      </c>
      <c r="DI4" s="21">
        <f t="shared" si="13"/>
        <v>0</v>
      </c>
      <c r="DJ4" s="21">
        <f t="shared" si="13"/>
        <v>0</v>
      </c>
      <c r="DK4" s="21">
        <f t="shared" si="13"/>
        <v>0</v>
      </c>
      <c r="DL4" s="21">
        <f t="shared" si="13"/>
        <v>0</v>
      </c>
      <c r="DM4" s="21">
        <f t="shared" si="13"/>
        <v>0</v>
      </c>
      <c r="DN4" s="57">
        <f t="shared" si="13"/>
        <v>0</v>
      </c>
      <c r="DQ4" s="22">
        <f>$A4</f>
        <v>20</v>
      </c>
      <c r="DR4" s="54">
        <f t="shared" ref="DR4:DR35" si="14">VLOOKUP(DQ4,Male_MDT,6,0)</f>
        <v>0.20094400000000001</v>
      </c>
      <c r="DS4" s="55">
        <v>1</v>
      </c>
      <c r="DT4" s="56">
        <f>1-DR4</f>
        <v>0.79905599999999999</v>
      </c>
      <c r="DU4" s="21">
        <f>DT4*IFERROR(VLOOKUP($DQ4+DT$1,$DQ$3:$HT$98,4,0),0)</f>
        <v>0.63847770624</v>
      </c>
      <c r="DV4" s="21">
        <f t="shared" ref="DV4:GG4" si="15">DU4*IFERROR(VLOOKUP($DQ4+DU$1,$DQ$3:$HT$98,4,0),0)</f>
        <v>0.51015390292905982</v>
      </c>
      <c r="DW4" s="21">
        <f t="shared" si="15"/>
        <v>0.40761704967154222</v>
      </c>
      <c r="DX4" s="21">
        <f t="shared" si="15"/>
        <v>0.3256827617511649</v>
      </c>
      <c r="DY4" s="21">
        <f t="shared" si="15"/>
        <v>0.26021271025289872</v>
      </c>
      <c r="DZ4" s="21">
        <f t="shared" si="15"/>
        <v>0.20790162868533799</v>
      </c>
      <c r="EA4" s="21">
        <f t="shared" si="15"/>
        <v>0.16610342204140816</v>
      </c>
      <c r="EB4" s="21">
        <f t="shared" si="15"/>
        <v>0.13270600359207446</v>
      </c>
      <c r="EC4" s="21">
        <f t="shared" si="15"/>
        <v>0.10602041874175139</v>
      </c>
      <c r="ED4" s="21">
        <f t="shared" si="15"/>
        <v>8.4698440287760288E-2</v>
      </c>
      <c r="EE4" s="21">
        <f t="shared" si="15"/>
        <v>6.7661857214519033E-2</v>
      </c>
      <c r="EF4" s="21">
        <f t="shared" si="15"/>
        <v>5.4049374132673231E-2</v>
      </c>
      <c r="EG4" s="21">
        <f t="shared" si="15"/>
        <v>4.3173342872200197E-2</v>
      </c>
      <c r="EH4" s="21">
        <f t="shared" si="15"/>
        <v>3.4483412418883738E-2</v>
      </c>
      <c r="EI4" s="21">
        <f t="shared" si="15"/>
        <v>2.7540384228816012E-2</v>
      </c>
      <c r="EJ4" s="21">
        <f t="shared" si="15"/>
        <v>2.1993310198984806E-2</v>
      </c>
      <c r="EK4" s="21">
        <f t="shared" si="15"/>
        <v>1.7561746167130163E-2</v>
      </c>
      <c r="EL4" s="21">
        <f t="shared" si="15"/>
        <v>1.4021298139836722E-2</v>
      </c>
      <c r="EM4" s="21">
        <f t="shared" si="15"/>
        <v>1.1193034049453977E-2</v>
      </c>
      <c r="EN4" s="21">
        <f t="shared" si="15"/>
        <v>9.4921965604691967E-3</v>
      </c>
      <c r="EO4" s="21">
        <f t="shared" si="15"/>
        <v>8.0482768423785836E-3</v>
      </c>
      <c r="EP4" s="21">
        <f t="shared" si="15"/>
        <v>6.8226329310216976E-3</v>
      </c>
      <c r="EQ4" s="21">
        <f t="shared" si="15"/>
        <v>5.7823042164336473E-3</v>
      </c>
      <c r="ER4" s="21">
        <f t="shared" si="15"/>
        <v>4.8992798660857408E-3</v>
      </c>
      <c r="ES4" s="21">
        <f t="shared" si="15"/>
        <v>4.1498541724501363E-3</v>
      </c>
      <c r="ET4" s="21">
        <f t="shared" si="15"/>
        <v>3.5139367438451357E-3</v>
      </c>
      <c r="EU4" s="21">
        <f t="shared" si="15"/>
        <v>2.9743910834798062E-3</v>
      </c>
      <c r="EV4" s="21">
        <f t="shared" si="15"/>
        <v>2.516728963442477E-3</v>
      </c>
      <c r="EW4" s="57">
        <f t="shared" si="15"/>
        <v>2.128523520831475E-3</v>
      </c>
      <c r="EX4" s="21">
        <f t="shared" si="15"/>
        <v>1.9051924474552742E-3</v>
      </c>
      <c r="EY4" s="21">
        <f t="shared" si="15"/>
        <v>1.7043851634934882E-3</v>
      </c>
      <c r="EZ4" s="21">
        <f t="shared" si="15"/>
        <v>1.5238379387394595E-3</v>
      </c>
      <c r="FA4" s="21">
        <f t="shared" si="15"/>
        <v>1.3615248168566871E-3</v>
      </c>
      <c r="FB4" s="21">
        <f t="shared" si="15"/>
        <v>1.2156551325531121E-3</v>
      </c>
      <c r="FC4" s="21">
        <f t="shared" si="15"/>
        <v>1.144824986254905E-3</v>
      </c>
      <c r="FD4" s="21">
        <f t="shared" si="15"/>
        <v>1.0771973122543621E-3</v>
      </c>
      <c r="FE4" s="21">
        <f t="shared" si="15"/>
        <v>1.0125924034519067E-3</v>
      </c>
      <c r="FF4" s="21">
        <f t="shared" si="15"/>
        <v>9.5085211313243535E-4</v>
      </c>
      <c r="FG4" s="21">
        <f t="shared" si="15"/>
        <v>8.9181941054072118E-4</v>
      </c>
      <c r="FH4" s="21">
        <f t="shared" si="15"/>
        <v>8.7931610240494021E-4</v>
      </c>
      <c r="FI4" s="21">
        <f t="shared" si="15"/>
        <v>8.657218754617598E-4</v>
      </c>
      <c r="FJ4" s="21">
        <f t="shared" si="15"/>
        <v>8.5095266026638224E-4</v>
      </c>
      <c r="FK4" s="21">
        <f t="shared" si="15"/>
        <v>8.3492922167356621E-4</v>
      </c>
      <c r="FL4" s="21">
        <f t="shared" si="15"/>
        <v>8.1756269386275596E-4</v>
      </c>
      <c r="FM4" s="21">
        <f t="shared" si="15"/>
        <v>7.9878327878472844E-4</v>
      </c>
      <c r="FN4" s="21">
        <f t="shared" si="15"/>
        <v>7.7851015916917204E-4</v>
      </c>
      <c r="FO4" s="21">
        <f t="shared" si="15"/>
        <v>7.5668851940766016E-4</v>
      </c>
      <c r="FP4" s="21">
        <f t="shared" si="15"/>
        <v>7.3326144284679897E-4</v>
      </c>
      <c r="FQ4" s="21">
        <f t="shared" si="15"/>
        <v>7.0818390150143842E-4</v>
      </c>
      <c r="FR4" s="21">
        <f t="shared" si="15"/>
        <v>6.8144287738074411E-4</v>
      </c>
      <c r="FS4" s="21">
        <f t="shared" si="15"/>
        <v>6.5302670939396709E-4</v>
      </c>
      <c r="FT4" s="21">
        <f t="shared" si="15"/>
        <v>6.2297442022765681E-4</v>
      </c>
      <c r="FU4" s="21">
        <f t="shared" si="15"/>
        <v>5.9135846840110322E-4</v>
      </c>
      <c r="FV4" s="21">
        <f t="shared" si="15"/>
        <v>5.5827196209406148E-4</v>
      </c>
      <c r="FW4" s="21">
        <f t="shared" si="15"/>
        <v>5.2386007835058352E-4</v>
      </c>
      <c r="FX4" s="21">
        <f t="shared" si="15"/>
        <v>4.8831093343371286E-4</v>
      </c>
      <c r="FY4" s="21">
        <f t="shared" si="15"/>
        <v>4.5186828847155488E-4</v>
      </c>
      <c r="FZ4" s="21">
        <f t="shared" si="15"/>
        <v>4.1481960749977209E-4</v>
      </c>
      <c r="GA4" s="21">
        <f t="shared" si="15"/>
        <v>3.7749413921694264E-4</v>
      </c>
      <c r="GB4" s="21">
        <f t="shared" si="15"/>
        <v>3.4026944214875991E-4</v>
      </c>
      <c r="GC4" s="21">
        <f t="shared" si="15"/>
        <v>3.0353735586880127E-4</v>
      </c>
      <c r="GD4" s="21">
        <f t="shared" si="15"/>
        <v>2.6772601862340011E-4</v>
      </c>
      <c r="GE4" s="21">
        <f t="shared" si="15"/>
        <v>2.3325897098582359E-4</v>
      </c>
      <c r="GF4" s="21">
        <f t="shared" si="15"/>
        <v>2.0054906548448156E-4</v>
      </c>
      <c r="GG4" s="21">
        <f t="shared" si="15"/>
        <v>1.699733549607175E-4</v>
      </c>
      <c r="GH4" s="21">
        <f t="shared" ref="GH4:HT4" si="16">GG4*IFERROR(VLOOKUP($DQ4+GG$1,$DQ$3:$HT$98,4,0),0)</f>
        <v>1.418580623166652E-4</v>
      </c>
      <c r="GI4" s="21">
        <f t="shared" si="16"/>
        <v>1.1645128335575046E-4</v>
      </c>
      <c r="GJ4" s="21">
        <f t="shared" si="16"/>
        <v>9.3922618077746983E-5</v>
      </c>
      <c r="GK4" s="21">
        <f t="shared" si="16"/>
        <v>7.4340691434717502E-5</v>
      </c>
      <c r="GL4" s="21">
        <f t="shared" si="16"/>
        <v>5.767871226345427E-5</v>
      </c>
      <c r="GM4" s="21">
        <f t="shared" si="16"/>
        <v>4.3817364132300942E-5</v>
      </c>
      <c r="GN4" s="21">
        <f t="shared" si="16"/>
        <v>3.2556739723940919E-5</v>
      </c>
      <c r="GO4" s="21">
        <f t="shared" si="16"/>
        <v>2.3634565202594909E-5</v>
      </c>
      <c r="GP4" s="21">
        <f t="shared" si="16"/>
        <v>1.6746743865602672E-5</v>
      </c>
      <c r="GQ4" s="21">
        <f t="shared" si="16"/>
        <v>1.1571497608815477E-5</v>
      </c>
      <c r="GR4" s="21">
        <f t="shared" si="16"/>
        <v>7.7907421950871966E-6</v>
      </c>
      <c r="GS4" s="21">
        <f t="shared" si="16"/>
        <v>5.1072210459894124E-6</v>
      </c>
      <c r="GT4" s="21">
        <f t="shared" si="16"/>
        <v>3.2579473774471059E-6</v>
      </c>
      <c r="GU4" s="21">
        <f t="shared" si="16"/>
        <v>2.0214911887583802E-6</v>
      </c>
      <c r="GV4" s="21">
        <f t="shared" si="16"/>
        <v>1.219606064001706E-6</v>
      </c>
      <c r="GW4" s="21">
        <f t="shared" si="16"/>
        <v>7.1468915350499983E-7</v>
      </c>
      <c r="GX4" s="21">
        <f t="shared" si="16"/>
        <v>4.0594343919083994E-7</v>
      </c>
      <c r="GY4" s="21">
        <f t="shared" si="16"/>
        <v>2.2326889155496197E-7</v>
      </c>
      <c r="GZ4" s="21">
        <f t="shared" si="16"/>
        <v>1.1855578141568481E-7</v>
      </c>
      <c r="HA4" s="21">
        <f t="shared" si="16"/>
        <v>6.0463448521999261E-8</v>
      </c>
      <c r="HB4" s="21">
        <f t="shared" si="16"/>
        <v>2.9385235981691641E-8</v>
      </c>
      <c r="HC4" s="21">
        <f t="shared" si="16"/>
        <v>1.345843807961477E-8</v>
      </c>
      <c r="HD4" s="21">
        <f t="shared" si="16"/>
        <v>5.7063777457566631E-9</v>
      </c>
      <c r="HE4" s="21">
        <f t="shared" si="16"/>
        <v>2.1798362988790452E-9</v>
      </c>
      <c r="HF4" s="21">
        <f t="shared" si="16"/>
        <v>7.1934597863008487E-10</v>
      </c>
      <c r="HG4" s="21">
        <f t="shared" si="16"/>
        <v>1.9206537629423268E-10</v>
      </c>
      <c r="HH4" s="21">
        <f t="shared" si="16"/>
        <v>3.6876552248492662E-11</v>
      </c>
      <c r="HI4" s="21">
        <f t="shared" si="16"/>
        <v>3.8351614338432361E-12</v>
      </c>
      <c r="HJ4" s="21">
        <f t="shared" si="16"/>
        <v>0</v>
      </c>
      <c r="HK4" s="21">
        <f t="shared" si="16"/>
        <v>0</v>
      </c>
      <c r="HL4" s="21">
        <f t="shared" si="16"/>
        <v>0</v>
      </c>
      <c r="HM4" s="21">
        <f t="shared" si="16"/>
        <v>0</v>
      </c>
      <c r="HN4" s="21">
        <f t="shared" si="16"/>
        <v>0</v>
      </c>
      <c r="HO4" s="21">
        <f t="shared" si="16"/>
        <v>0</v>
      </c>
      <c r="HP4" s="21">
        <f t="shared" si="16"/>
        <v>0</v>
      </c>
      <c r="HQ4" s="21">
        <f t="shared" si="16"/>
        <v>0</v>
      </c>
      <c r="HR4" s="21">
        <f t="shared" si="16"/>
        <v>0</v>
      </c>
      <c r="HS4" s="21">
        <f t="shared" si="16"/>
        <v>0</v>
      </c>
      <c r="HT4" s="57">
        <f t="shared" si="16"/>
        <v>0</v>
      </c>
    </row>
    <row r="5" spans="1:228">
      <c r="A5" s="49">
        <v>21</v>
      </c>
      <c r="B5" s="50">
        <v>1.1800000000000001E-3</v>
      </c>
      <c r="C5" s="51">
        <v>1.1999999999999999E-3</v>
      </c>
      <c r="K5" s="22">
        <f t="shared" ref="K5:K64" si="17">K4+1</f>
        <v>21</v>
      </c>
      <c r="L5" s="54">
        <f t="shared" si="10"/>
        <v>0.20094400000000001</v>
      </c>
      <c r="M5" s="55">
        <v>1</v>
      </c>
      <c r="N5" s="56">
        <f t="shared" si="11"/>
        <v>0.79905599999999999</v>
      </c>
      <c r="O5" s="21">
        <f t="shared" ref="O5:BZ5" si="18">N5*IFERROR(VLOOKUP($K5+N$1,$K$3:$DN$98,4,0),0)</f>
        <v>0.63848409868799993</v>
      </c>
      <c r="P5" s="21">
        <f t="shared" si="18"/>
        <v>0.5101743342156595</v>
      </c>
      <c r="Q5" s="21">
        <f t="shared" si="18"/>
        <v>0.40764561861700682</v>
      </c>
      <c r="R5" s="21">
        <f t="shared" si="18"/>
        <v>0.32571537160488628</v>
      </c>
      <c r="S5" s="21">
        <f t="shared" si="18"/>
        <v>0.26024918763527694</v>
      </c>
      <c r="T5" s="21">
        <f t="shared" si="18"/>
        <v>0.20793701892708519</v>
      </c>
      <c r="U5" s="21">
        <f t="shared" si="18"/>
        <v>0.16613668763428682</v>
      </c>
      <c r="V5" s="21">
        <f t="shared" si="18"/>
        <v>0.1327365679522898</v>
      </c>
      <c r="W5" s="21">
        <f t="shared" si="18"/>
        <v>0.10604908454607422</v>
      </c>
      <c r="X5" s="21">
        <f t="shared" si="18"/>
        <v>8.4724734625549608E-2</v>
      </c>
      <c r="Y5" s="21">
        <f t="shared" si="18"/>
        <v>6.7686251593413085E-2</v>
      </c>
      <c r="Z5" s="21">
        <f t="shared" si="18"/>
        <v>5.4072109692920353E-2</v>
      </c>
      <c r="AA5" s="21">
        <f t="shared" si="18"/>
        <v>4.3194098953337409E-2</v>
      </c>
      <c r="AB5" s="21">
        <f t="shared" si="18"/>
        <v>3.4502409585551043E-2</v>
      </c>
      <c r="AC5" s="21">
        <f t="shared" si="18"/>
        <v>2.7558316622724698E-2</v>
      </c>
      <c r="AD5" s="21">
        <f t="shared" si="18"/>
        <v>2.2010276320237762E-2</v>
      </c>
      <c r="AE5" s="21">
        <f t="shared" si="18"/>
        <v>1.7577758833763002E-2</v>
      </c>
      <c r="AF5" s="21">
        <f t="shared" si="18"/>
        <v>1.4036613850148441E-2</v>
      </c>
      <c r="AG5" s="21">
        <f t="shared" si="18"/>
        <v>1.1908333330040459E-2</v>
      </c>
      <c r="AH5" s="21">
        <f t="shared" si="18"/>
        <v>1.0101535501373406E-2</v>
      </c>
      <c r="AI5" s="21">
        <f t="shared" si="18"/>
        <v>8.5677587569868742E-3</v>
      </c>
      <c r="AJ5" s="21">
        <f t="shared" si="18"/>
        <v>7.2659178010183682E-3</v>
      </c>
      <c r="AK5" s="21">
        <f t="shared" si="18"/>
        <v>6.160898857044992E-3</v>
      </c>
      <c r="AL5" s="21">
        <f t="shared" si="18"/>
        <v>5.223096074373889E-3</v>
      </c>
      <c r="AM5" s="21">
        <f t="shared" si="18"/>
        <v>4.4272006945607961E-3</v>
      </c>
      <c r="AN5" s="21">
        <f t="shared" si="18"/>
        <v>3.751755966193739E-3</v>
      </c>
      <c r="AO5" s="21">
        <f t="shared" si="18"/>
        <v>3.1786602353337805E-3</v>
      </c>
      <c r="AP5" s="21">
        <f t="shared" si="18"/>
        <v>2.692458723057596E-3</v>
      </c>
      <c r="AQ5" s="57">
        <f t="shared" si="18"/>
        <v>2.4141015704330095E-3</v>
      </c>
      <c r="AR5" s="21">
        <f t="shared" si="18"/>
        <v>2.1638920131654801E-3</v>
      </c>
      <c r="AS5" s="21">
        <f t="shared" si="18"/>
        <v>1.9389922245611523E-3</v>
      </c>
      <c r="AT5" s="21">
        <f t="shared" si="18"/>
        <v>1.7368561631351013E-3</v>
      </c>
      <c r="AU5" s="21">
        <f t="shared" si="18"/>
        <v>1.5551983770328011E-3</v>
      </c>
      <c r="AV5" s="21">
        <f t="shared" si="18"/>
        <v>1.4692682235074193E-3</v>
      </c>
      <c r="AW5" s="21">
        <f t="shared" si="18"/>
        <v>1.387429983458056E-3</v>
      </c>
      <c r="AX5" s="21">
        <f t="shared" si="18"/>
        <v>1.3094515623827713E-3</v>
      </c>
      <c r="AY5" s="21">
        <f t="shared" si="18"/>
        <v>1.235109414105833E-3</v>
      </c>
      <c r="AZ5" s="21">
        <f t="shared" si="18"/>
        <v>1.1642135161814512E-3</v>
      </c>
      <c r="BA5" s="21">
        <f t="shared" si="18"/>
        <v>1.1542594906180999E-3</v>
      </c>
      <c r="BB5" s="21">
        <f t="shared" si="18"/>
        <v>1.1434209940011958E-3</v>
      </c>
      <c r="BC5" s="21">
        <f t="shared" si="18"/>
        <v>1.1316208893431036E-3</v>
      </c>
      <c r="BD5" s="21">
        <f t="shared" si="18"/>
        <v>1.1187543598312724E-3</v>
      </c>
      <c r="BE5" s="21">
        <f t="shared" si="18"/>
        <v>1.1047251801589882E-3</v>
      </c>
      <c r="BF5" s="21">
        <f t="shared" si="18"/>
        <v>1.0894247364137861E-3</v>
      </c>
      <c r="BG5" s="21">
        <f t="shared" si="18"/>
        <v>1.0727456436992911E-3</v>
      </c>
      <c r="BH5" s="21">
        <f t="shared" si="18"/>
        <v>1.054562605038588E-3</v>
      </c>
      <c r="BI5" s="21">
        <f t="shared" si="18"/>
        <v>1.0347684649420139E-3</v>
      </c>
      <c r="BJ5" s="21">
        <f t="shared" si="18"/>
        <v>1.01324528087122E-3</v>
      </c>
      <c r="BK5" s="21">
        <f t="shared" si="18"/>
        <v>9.8986971224152096E-4</v>
      </c>
      <c r="BL5" s="21">
        <f t="shared" si="18"/>
        <v>9.6453894630526042E-4</v>
      </c>
      <c r="BM5" s="21">
        <f t="shared" si="18"/>
        <v>9.37155685619654E-4</v>
      </c>
      <c r="BN5" s="21">
        <f t="shared" si="18"/>
        <v>9.0762590996577863E-4</v>
      </c>
      <c r="BO5" s="21">
        <f t="shared" si="18"/>
        <v>8.758771556351757E-4</v>
      </c>
      <c r="BP5" s="21">
        <f t="shared" si="18"/>
        <v>8.418843632249745E-4</v>
      </c>
      <c r="BQ5" s="21">
        <f t="shared" si="18"/>
        <v>8.0563282254450714E-4</v>
      </c>
      <c r="BR5" s="21">
        <f t="shared" si="18"/>
        <v>7.6715579893978146E-4</v>
      </c>
      <c r="BS5" s="21">
        <f t="shared" si="18"/>
        <v>7.2653489938591994E-4</v>
      </c>
      <c r="BT5" s="21">
        <f t="shared" si="18"/>
        <v>6.8391636218794187E-4</v>
      </c>
      <c r="BU5" s="21">
        <f t="shared" si="18"/>
        <v>6.3949599446383508E-4</v>
      </c>
      <c r="BV5" s="21">
        <f t="shared" si="18"/>
        <v>5.9355460222155316E-4</v>
      </c>
      <c r="BW5" s="21">
        <f t="shared" si="18"/>
        <v>5.4643823789720628E-4</v>
      </c>
      <c r="BX5" s="21">
        <f t="shared" si="18"/>
        <v>4.9857024825741099E-4</v>
      </c>
      <c r="BY5" s="21">
        <f t="shared" si="18"/>
        <v>4.5042830508567537E-4</v>
      </c>
      <c r="BZ5" s="21">
        <f t="shared" si="18"/>
        <v>4.0255678482116979E-4</v>
      </c>
      <c r="CA5" s="21">
        <f t="shared" ref="CA5:DN5" si="19">BZ5*IFERROR(VLOOKUP($K5+BZ$1,$K$3:$DN$98,4,0),0)</f>
        <v>3.5554620348975357E-4</v>
      </c>
      <c r="CB5" s="21">
        <f t="shared" si="19"/>
        <v>3.1000784574678592E-4</v>
      </c>
      <c r="CC5" s="21">
        <f t="shared" si="19"/>
        <v>2.6654164569462908E-4</v>
      </c>
      <c r="CD5" s="21">
        <f t="shared" si="19"/>
        <v>2.2571812724003971E-4</v>
      </c>
      <c r="CE5" s="21">
        <f t="shared" si="19"/>
        <v>1.8803674307858747E-4</v>
      </c>
      <c r="CF5" s="21">
        <f t="shared" si="19"/>
        <v>1.5390619384239305E-4</v>
      </c>
      <c r="CG5" s="21">
        <f t="shared" si="19"/>
        <v>1.2361129864645639E-4</v>
      </c>
      <c r="CH5" s="21">
        <f t="shared" si="19"/>
        <v>9.7295689277612291E-5</v>
      </c>
      <c r="CI5" s="21">
        <f t="shared" si="19"/>
        <v>7.4956599019472512E-5</v>
      </c>
      <c r="CJ5" s="21">
        <f t="shared" si="19"/>
        <v>5.6451313853545142E-5</v>
      </c>
      <c r="CK5" s="21">
        <f t="shared" si="19"/>
        <v>4.1511473642204419E-5</v>
      </c>
      <c r="CL5" s="21">
        <f t="shared" si="19"/>
        <v>2.9772028896189012E-5</v>
      </c>
      <c r="CM5" s="21">
        <f t="shared" si="19"/>
        <v>2.0803502911501035E-5</v>
      </c>
      <c r="CN5" s="21">
        <f t="shared" si="19"/>
        <v>1.4149918575315658E-5</v>
      </c>
      <c r="CO5" s="21">
        <f t="shared" si="19"/>
        <v>9.3607371343143206E-6</v>
      </c>
      <c r="CP5" s="21">
        <f t="shared" si="19"/>
        <v>6.0189539773641087E-6</v>
      </c>
      <c r="CQ5" s="21">
        <f t="shared" si="19"/>
        <v>3.7558272818752039E-6</v>
      </c>
      <c r="CR5" s="21">
        <f t="shared" si="19"/>
        <v>2.2685196782526229E-6</v>
      </c>
      <c r="CS5" s="21">
        <f t="shared" si="19"/>
        <v>1.322546972421279E-6</v>
      </c>
      <c r="CT5" s="21">
        <f t="shared" si="19"/>
        <v>7.4062630455591627E-7</v>
      </c>
      <c r="CU5" s="21">
        <f t="shared" si="19"/>
        <v>3.9623507293741515E-7</v>
      </c>
      <c r="CV5" s="21">
        <f t="shared" si="19"/>
        <v>2.0089118197926947E-7</v>
      </c>
      <c r="CW5" s="21">
        <f t="shared" si="19"/>
        <v>9.5624202622132268E-8</v>
      </c>
      <c r="CX5" s="21">
        <f t="shared" si="19"/>
        <v>4.2170273356360324E-8</v>
      </c>
      <c r="CY5" s="21">
        <f t="shared" si="19"/>
        <v>1.691027961590049E-8</v>
      </c>
      <c r="CZ5" s="21">
        <f t="shared" si="19"/>
        <v>6.0031492636446739E-9</v>
      </c>
      <c r="DA5" s="21">
        <f t="shared" si="19"/>
        <v>1.8129510776206918E-9</v>
      </c>
      <c r="DB5" s="21">
        <f t="shared" si="19"/>
        <v>4.3692120970658672E-10</v>
      </c>
      <c r="DC5" s="21">
        <f t="shared" si="19"/>
        <v>7.4713526859826342E-11</v>
      </c>
      <c r="DD5" s="21">
        <f t="shared" si="19"/>
        <v>0</v>
      </c>
      <c r="DE5" s="21">
        <f t="shared" si="19"/>
        <v>0</v>
      </c>
      <c r="DF5" s="21">
        <f t="shared" si="19"/>
        <v>0</v>
      </c>
      <c r="DG5" s="21">
        <f t="shared" si="19"/>
        <v>0</v>
      </c>
      <c r="DH5" s="21">
        <f t="shared" si="19"/>
        <v>0</v>
      </c>
      <c r="DI5" s="21">
        <f t="shared" si="19"/>
        <v>0</v>
      </c>
      <c r="DJ5" s="21">
        <f t="shared" si="19"/>
        <v>0</v>
      </c>
      <c r="DK5" s="21">
        <f t="shared" si="19"/>
        <v>0</v>
      </c>
      <c r="DL5" s="21">
        <f t="shared" si="19"/>
        <v>0</v>
      </c>
      <c r="DM5" s="21">
        <f t="shared" si="19"/>
        <v>0</v>
      </c>
      <c r="DN5" s="57">
        <f t="shared" si="19"/>
        <v>0</v>
      </c>
      <c r="DQ5" s="22">
        <f t="shared" ref="DQ5:DQ68" si="20">DQ4+1</f>
        <v>21</v>
      </c>
      <c r="DR5" s="54">
        <f t="shared" si="14"/>
        <v>0.20096</v>
      </c>
      <c r="DS5" s="55">
        <v>1</v>
      </c>
      <c r="DT5" s="56">
        <f t="shared" ref="DT5:DT67" si="21">1-DR5</f>
        <v>0.79903999999999997</v>
      </c>
      <c r="DU5" s="21">
        <f t="shared" ref="DU5:GF5" si="22">DT5*IFERROR(VLOOKUP($DQ5+DT$1,$DQ$3:$HT$98,4,0),0)</f>
        <v>0.63844574463999992</v>
      </c>
      <c r="DV5" s="21">
        <f t="shared" si="22"/>
        <v>0.510123257533317</v>
      </c>
      <c r="DW5" s="21">
        <f t="shared" si="22"/>
        <v>0.40758440178306005</v>
      </c>
      <c r="DX5" s="21">
        <f t="shared" si="22"/>
        <v>0.32565015499902217</v>
      </c>
      <c r="DY5" s="21">
        <f t="shared" si="22"/>
        <v>0.26018405303925873</v>
      </c>
      <c r="DZ5" s="21">
        <f t="shared" si="22"/>
        <v>0.20787456954382183</v>
      </c>
      <c r="EA5" s="21">
        <f t="shared" si="22"/>
        <v>0.16607847709306284</v>
      </c>
      <c r="EB5" s="21">
        <f t="shared" si="22"/>
        <v>0.13268208829137301</v>
      </c>
      <c r="EC5" s="21">
        <f t="shared" si="22"/>
        <v>0.10599812815091841</v>
      </c>
      <c r="ED5" s="21">
        <f t="shared" si="22"/>
        <v>8.4677240662130088E-2</v>
      </c>
      <c r="EE5" s="21">
        <f t="shared" si="22"/>
        <v>6.7641534676760109E-2</v>
      </c>
      <c r="EF5" s="21">
        <f t="shared" si="22"/>
        <v>5.4030434502963735E-2</v>
      </c>
      <c r="EG5" s="21">
        <f t="shared" si="22"/>
        <v>4.3155188646207196E-2</v>
      </c>
      <c r="EH5" s="21">
        <f t="shared" si="22"/>
        <v>3.4466150343425254E-2</v>
      </c>
      <c r="EI5" s="21">
        <f t="shared" si="22"/>
        <v>2.7524116205853912E-2</v>
      </c>
      <c r="EJ5" s="21">
        <f t="shared" si="22"/>
        <v>2.197811688683917E-2</v>
      </c>
      <c r="EK5" s="21">
        <f t="shared" si="22"/>
        <v>1.7547328522452395E-2</v>
      </c>
      <c r="EL5" s="21">
        <f t="shared" si="22"/>
        <v>1.4007821791531478E-2</v>
      </c>
      <c r="EM5" s="21">
        <f t="shared" si="22"/>
        <v>1.1879263231199311E-2</v>
      </c>
      <c r="EN5" s="21">
        <f t="shared" si="22"/>
        <v>1.0072231285890581E-2</v>
      </c>
      <c r="EO5" s="21">
        <f t="shared" si="22"/>
        <v>8.5383664361718056E-3</v>
      </c>
      <c r="EP5" s="21">
        <f t="shared" si="22"/>
        <v>7.2364192452514563E-3</v>
      </c>
      <c r="EQ5" s="21">
        <f t="shared" si="22"/>
        <v>6.1313348076802382E-3</v>
      </c>
      <c r="ER5" s="21">
        <f t="shared" si="22"/>
        <v>5.1934459818212195E-3</v>
      </c>
      <c r="ES5" s="21">
        <f t="shared" si="22"/>
        <v>4.3976101097359084E-3</v>
      </c>
      <c r="ET5" s="21">
        <f t="shared" si="22"/>
        <v>3.7223812642415634E-3</v>
      </c>
      <c r="EU5" s="21">
        <f t="shared" si="22"/>
        <v>3.1496277650658743E-3</v>
      </c>
      <c r="EV5" s="21">
        <f t="shared" si="22"/>
        <v>2.6637976823044632E-3</v>
      </c>
      <c r="EW5" s="57">
        <f t="shared" si="22"/>
        <v>2.3843040380840319E-3</v>
      </c>
      <c r="EX5" s="21">
        <f t="shared" si="22"/>
        <v>2.1329983924699746E-3</v>
      </c>
      <c r="EY5" s="21">
        <f t="shared" si="22"/>
        <v>1.9070477397572377E-3</v>
      </c>
      <c r="EZ5" s="21">
        <f t="shared" si="22"/>
        <v>1.7039166427092556E-3</v>
      </c>
      <c r="FA5" s="21">
        <f t="shared" si="22"/>
        <v>1.521364125359314E-3</v>
      </c>
      <c r="FB5" s="21">
        <f t="shared" si="22"/>
        <v>1.4327218445952534E-3</v>
      </c>
      <c r="FC5" s="21">
        <f t="shared" si="22"/>
        <v>1.3480873834304003E-3</v>
      </c>
      <c r="FD5" s="21">
        <f t="shared" si="22"/>
        <v>1.2672358426091619E-3</v>
      </c>
      <c r="FE5" s="21">
        <f t="shared" si="22"/>
        <v>1.1899693051956749E-3</v>
      </c>
      <c r="FF5" s="21">
        <f t="shared" si="22"/>
        <v>1.1160912508519066E-3</v>
      </c>
      <c r="FG5" s="21">
        <f t="shared" si="22"/>
        <v>1.1004436515149629E-3</v>
      </c>
      <c r="FH5" s="21">
        <f t="shared" si="22"/>
        <v>1.0834307926625415E-3</v>
      </c>
      <c r="FI5" s="21">
        <f t="shared" si="22"/>
        <v>1.0649474633397187E-3</v>
      </c>
      <c r="FJ5" s="21">
        <f t="shared" si="22"/>
        <v>1.0448945026050318E-3</v>
      </c>
      <c r="FK5" s="21">
        <f t="shared" si="22"/>
        <v>1.023160696950847E-3</v>
      </c>
      <c r="FL5" s="21">
        <f t="shared" si="22"/>
        <v>9.9965869574188604E-4</v>
      </c>
      <c r="FM5" s="21">
        <f t="shared" si="22"/>
        <v>9.7428735804395701E-4</v>
      </c>
      <c r="FN5" s="21">
        <f t="shared" si="22"/>
        <v>9.4697808339798493E-4</v>
      </c>
      <c r="FO5" s="21">
        <f t="shared" si="22"/>
        <v>9.1765964193598335E-4</v>
      </c>
      <c r="FP5" s="21">
        <f t="shared" si="22"/>
        <v>8.8627568218177272E-4</v>
      </c>
      <c r="FQ5" s="21">
        <f t="shared" si="22"/>
        <v>8.5280991242258893E-4</v>
      </c>
      <c r="FR5" s="21">
        <f t="shared" si="22"/>
        <v>8.1724773907456696E-4</v>
      </c>
      <c r="FS5" s="21">
        <f t="shared" si="22"/>
        <v>7.796379981223554E-4</v>
      </c>
      <c r="FT5" s="21">
        <f t="shared" si="22"/>
        <v>7.4007136971764584E-4</v>
      </c>
      <c r="FU5" s="21">
        <f t="shared" si="22"/>
        <v>6.9866437658194357E-4</v>
      </c>
      <c r="FV5" s="21">
        <f t="shared" si="22"/>
        <v>6.5559870440943255E-4</v>
      </c>
      <c r="FW5" s="21">
        <f t="shared" si="22"/>
        <v>6.111097763282084E-4</v>
      </c>
      <c r="FX5" s="21">
        <f t="shared" si="22"/>
        <v>5.6550265372083425E-4</v>
      </c>
      <c r="FY5" s="21">
        <f t="shared" si="22"/>
        <v>5.1913709114226303E-4</v>
      </c>
      <c r="FZ5" s="21">
        <f t="shared" si="22"/>
        <v>4.7242513568128224E-4</v>
      </c>
      <c r="GA5" s="21">
        <f t="shared" si="22"/>
        <v>4.2583929305175101E-4</v>
      </c>
      <c r="GB5" s="21">
        <f t="shared" si="22"/>
        <v>3.7986994136681449E-4</v>
      </c>
      <c r="GC5" s="21">
        <f t="shared" si="22"/>
        <v>3.3505288568435774E-4</v>
      </c>
      <c r="GD5" s="21">
        <f t="shared" si="22"/>
        <v>2.9191817718135353E-4</v>
      </c>
      <c r="GE5" s="21">
        <f t="shared" si="22"/>
        <v>2.5098249119521234E-4</v>
      </c>
      <c r="GF5" s="21">
        <f t="shared" si="22"/>
        <v>2.1271770058759026E-4</v>
      </c>
      <c r="GG5" s="21">
        <f t="shared" ref="GG5:HT5" si="23">GF5*IFERROR(VLOOKUP($DQ5+GF$1,$DQ$3:$HT$98,4,0),0)</f>
        <v>1.7753206573339694E-4</v>
      </c>
      <c r="GH5" s="21">
        <f t="shared" si="23"/>
        <v>1.4573607276054554E-4</v>
      </c>
      <c r="GI5" s="21">
        <f t="shared" si="23"/>
        <v>1.1754197212429041E-4</v>
      </c>
      <c r="GJ5" s="21">
        <f t="shared" si="23"/>
        <v>9.3035646356097096E-5</v>
      </c>
      <c r="GK5" s="21">
        <f t="shared" si="23"/>
        <v>7.2183566938305055E-5</v>
      </c>
      <c r="GL5" s="21">
        <f t="shared" si="23"/>
        <v>5.4836412131691589E-5</v>
      </c>
      <c r="GM5" s="21">
        <f t="shared" si="23"/>
        <v>4.0744002577968161E-5</v>
      </c>
      <c r="GN5" s="21">
        <f t="shared" si="23"/>
        <v>2.9578108671475986E-5</v>
      </c>
      <c r="GO5" s="21">
        <f t="shared" si="23"/>
        <v>2.0958160461347736E-5</v>
      </c>
      <c r="GP5" s="21">
        <f t="shared" si="23"/>
        <v>1.4481460133977445E-5</v>
      </c>
      <c r="GQ5" s="21">
        <f t="shared" si="23"/>
        <v>9.7499326644029949E-6</v>
      </c>
      <c r="GR5" s="21">
        <f t="shared" si="23"/>
        <v>6.3915683581493841E-6</v>
      </c>
      <c r="GS5" s="21">
        <f t="shared" si="23"/>
        <v>4.0772453713470735E-6</v>
      </c>
      <c r="GT5" s="21">
        <f t="shared" si="23"/>
        <v>2.5298492080134319E-6</v>
      </c>
      <c r="GU5" s="21">
        <f t="shared" si="23"/>
        <v>1.5263086241786639E-6</v>
      </c>
      <c r="GV5" s="21">
        <f t="shared" si="23"/>
        <v>8.9441685376869712E-7</v>
      </c>
      <c r="GW5" s="21">
        <f t="shared" si="23"/>
        <v>5.0802877294062005E-7</v>
      </c>
      <c r="GX5" s="21">
        <f t="shared" si="23"/>
        <v>2.7941582511734105E-7</v>
      </c>
      <c r="GY5" s="21">
        <f t="shared" si="23"/>
        <v>1.4836980313730811E-7</v>
      </c>
      <c r="GZ5" s="21">
        <f t="shared" si="23"/>
        <v>7.5668599600027144E-8</v>
      </c>
      <c r="HA5" s="21">
        <f t="shared" si="23"/>
        <v>3.6774939405613189E-8</v>
      </c>
      <c r="HB5" s="21">
        <f t="shared" si="23"/>
        <v>1.6842922247770837E-8</v>
      </c>
      <c r="HC5" s="21">
        <f t="shared" si="23"/>
        <v>7.1413990330548361E-9</v>
      </c>
      <c r="HD5" s="21">
        <f t="shared" si="23"/>
        <v>2.7280144306269475E-9</v>
      </c>
      <c r="HE5" s="21">
        <f t="shared" si="23"/>
        <v>9.002447621068926E-10</v>
      </c>
      <c r="HF5" s="21">
        <f t="shared" si="23"/>
        <v>2.4036535148254034E-10</v>
      </c>
      <c r="HG5" s="21">
        <f t="shared" si="23"/>
        <v>4.615014748464773E-11</v>
      </c>
      <c r="HH5" s="21">
        <f t="shared" si="23"/>
        <v>4.7996153384033631E-12</v>
      </c>
      <c r="HI5" s="21">
        <f t="shared" si="23"/>
        <v>0</v>
      </c>
      <c r="HJ5" s="21">
        <f t="shared" si="23"/>
        <v>0</v>
      </c>
      <c r="HK5" s="21">
        <f t="shared" si="23"/>
        <v>0</v>
      </c>
      <c r="HL5" s="21">
        <f t="shared" si="23"/>
        <v>0</v>
      </c>
      <c r="HM5" s="21">
        <f t="shared" si="23"/>
        <v>0</v>
      </c>
      <c r="HN5" s="21">
        <f t="shared" si="23"/>
        <v>0</v>
      </c>
      <c r="HO5" s="21">
        <f t="shared" si="23"/>
        <v>0</v>
      </c>
      <c r="HP5" s="21">
        <f t="shared" si="23"/>
        <v>0</v>
      </c>
      <c r="HQ5" s="21">
        <f t="shared" si="23"/>
        <v>0</v>
      </c>
      <c r="HR5" s="21">
        <f t="shared" si="23"/>
        <v>0</v>
      </c>
      <c r="HS5" s="21">
        <f t="shared" si="23"/>
        <v>0</v>
      </c>
      <c r="HT5" s="57">
        <f t="shared" si="23"/>
        <v>0</v>
      </c>
    </row>
    <row r="6" spans="1:228">
      <c r="A6" s="49">
        <v>22</v>
      </c>
      <c r="B6" s="50">
        <v>1.1900000000000001E-3</v>
      </c>
      <c r="C6" s="51">
        <v>1.23E-3</v>
      </c>
      <c r="K6" s="22">
        <f t="shared" si="17"/>
        <v>22</v>
      </c>
      <c r="L6" s="54">
        <f t="shared" si="10"/>
        <v>0.20095199999999999</v>
      </c>
      <c r="M6" s="55">
        <v>1</v>
      </c>
      <c r="N6" s="56">
        <f t="shared" si="11"/>
        <v>0.79904799999999998</v>
      </c>
      <c r="O6" s="21">
        <f t="shared" ref="O6:BZ6" si="24">N6*IFERROR(VLOOKUP($K6+N$1,$K$3:$DN$98,4,0),0)</f>
        <v>0.63847131392000001</v>
      </c>
      <c r="P6" s="21">
        <f t="shared" si="24"/>
        <v>0.51015901090412541</v>
      </c>
      <c r="Q6" s="21">
        <f t="shared" si="24"/>
        <v>0.40762521225657067</v>
      </c>
      <c r="R6" s="21">
        <f t="shared" si="24"/>
        <v>0.32569580559469802</v>
      </c>
      <c r="S6" s="21">
        <f t="shared" si="24"/>
        <v>0.26022834310371895</v>
      </c>
      <c r="T6" s="21">
        <f t="shared" si="24"/>
        <v>0.20791620065963695</v>
      </c>
      <c r="U6" s="21">
        <f t="shared" si="24"/>
        <v>0.16611672767902355</v>
      </c>
      <c r="V6" s="21">
        <f t="shared" si="24"/>
        <v>0.13271796287878979</v>
      </c>
      <c r="W6" s="21">
        <f t="shared" si="24"/>
        <v>0.10603103490312273</v>
      </c>
      <c r="X6" s="21">
        <f t="shared" si="24"/>
        <v>8.470776965996514E-2</v>
      </c>
      <c r="Y6" s="21">
        <f t="shared" si="24"/>
        <v>6.7669987701638387E-2</v>
      </c>
      <c r="Z6" s="21">
        <f t="shared" si="24"/>
        <v>5.4056410255773582E-2</v>
      </c>
      <c r="AA6" s="21">
        <f t="shared" si="24"/>
        <v>4.3178963158465804E-2</v>
      </c>
      <c r="AB6" s="21">
        <f t="shared" si="24"/>
        <v>3.448859231734034E-2</v>
      </c>
      <c r="AC6" s="21">
        <f t="shared" si="24"/>
        <v>2.7545348912013386E-2</v>
      </c>
      <c r="AD6" s="21">
        <f t="shared" si="24"/>
        <v>2.1998156366716481E-2</v>
      </c>
      <c r="AE6" s="21">
        <f t="shared" si="24"/>
        <v>1.7566495777703243E-2</v>
      </c>
      <c r="AF6" s="21">
        <f t="shared" si="24"/>
        <v>1.4903002205152656E-2</v>
      </c>
      <c r="AG6" s="21">
        <f t="shared" si="24"/>
        <v>1.2641836744074767E-2</v>
      </c>
      <c r="AH6" s="21">
        <f t="shared" si="24"/>
        <v>1.0722350820201431E-2</v>
      </c>
      <c r="AI6" s="21">
        <f t="shared" si="24"/>
        <v>9.0931271412996954E-3</v>
      </c>
      <c r="AJ6" s="21">
        <f t="shared" si="24"/>
        <v>7.7102216328329845E-3</v>
      </c>
      <c r="AK6" s="21">
        <f t="shared" si="24"/>
        <v>6.5365832612155964E-3</v>
      </c>
      <c r="AL6" s="21">
        <f t="shared" si="24"/>
        <v>5.5405387038715637E-3</v>
      </c>
      <c r="AM6" s="21">
        <f t="shared" si="24"/>
        <v>4.6952353354379906E-3</v>
      </c>
      <c r="AN6" s="21">
        <f t="shared" si="24"/>
        <v>3.9780193570084959E-3</v>
      </c>
      <c r="AO6" s="21">
        <f t="shared" si="24"/>
        <v>3.3695494721991902E-3</v>
      </c>
      <c r="AP6" s="21">
        <f t="shared" si="24"/>
        <v>3.0211919695653489E-3</v>
      </c>
      <c r="AQ6" s="57">
        <f t="shared" si="24"/>
        <v>2.7080605278797486E-3</v>
      </c>
      <c r="AR6" s="21">
        <f t="shared" si="24"/>
        <v>2.4266036730356227E-3</v>
      </c>
      <c r="AS6" s="21">
        <f t="shared" si="24"/>
        <v>2.1736350933290053E-3</v>
      </c>
      <c r="AT6" s="21">
        <f t="shared" si="24"/>
        <v>1.9462945989177248E-3</v>
      </c>
      <c r="AU6" s="21">
        <f t="shared" si="24"/>
        <v>1.8387550102964244E-3</v>
      </c>
      <c r="AV6" s="21">
        <f t="shared" si="24"/>
        <v>1.7363363562229136E-3</v>
      </c>
      <c r="AW6" s="21">
        <f t="shared" si="24"/>
        <v>1.6387481758259391E-3</v>
      </c>
      <c r="AX6" s="21">
        <f t="shared" si="24"/>
        <v>1.5457107062656851E-3</v>
      </c>
      <c r="AY6" s="21">
        <f t="shared" si="24"/>
        <v>1.4569861388706816E-3</v>
      </c>
      <c r="AZ6" s="21">
        <f t="shared" si="24"/>
        <v>1.4445289073833373E-3</v>
      </c>
      <c r="BA6" s="21">
        <f t="shared" si="24"/>
        <v>1.4309647809430078E-3</v>
      </c>
      <c r="BB6" s="21">
        <f t="shared" si="24"/>
        <v>1.4161972244036759E-3</v>
      </c>
      <c r="BC6" s="21">
        <f t="shared" si="24"/>
        <v>1.4000950619622061E-3</v>
      </c>
      <c r="BD6" s="21">
        <f t="shared" si="24"/>
        <v>1.3825378698852E-3</v>
      </c>
      <c r="BE6" s="21">
        <f t="shared" si="24"/>
        <v>1.36338972038729E-3</v>
      </c>
      <c r="BF6" s="21">
        <f t="shared" si="24"/>
        <v>1.3425162237681604E-3</v>
      </c>
      <c r="BG6" s="21">
        <f t="shared" si="24"/>
        <v>1.3197605737752902E-3</v>
      </c>
      <c r="BH6" s="21">
        <f t="shared" si="24"/>
        <v>1.2949886678055281E-3</v>
      </c>
      <c r="BI6" s="21">
        <f t="shared" si="24"/>
        <v>1.268052903515173E-3</v>
      </c>
      <c r="BJ6" s="21">
        <f t="shared" si="24"/>
        <v>1.2387989230310779E-3</v>
      </c>
      <c r="BK6" s="21">
        <f t="shared" si="24"/>
        <v>1.2070980585907126E-3</v>
      </c>
      <c r="BL6" s="21">
        <f t="shared" si="24"/>
        <v>1.1728285447073221E-3</v>
      </c>
      <c r="BM6" s="21">
        <f t="shared" si="24"/>
        <v>1.1358727172635944E-3</v>
      </c>
      <c r="BN6" s="21">
        <f t="shared" si="24"/>
        <v>1.096139889613714E-3</v>
      </c>
      <c r="BO6" s="21">
        <f t="shared" si="24"/>
        <v>1.0535987004978058E-3</v>
      </c>
      <c r="BP6" s="21">
        <f t="shared" si="24"/>
        <v>1.0082307404543703E-3</v>
      </c>
      <c r="BQ6" s="21">
        <f t="shared" si="24"/>
        <v>9.6007764029026952E-4</v>
      </c>
      <c r="BR6" s="21">
        <f t="shared" si="24"/>
        <v>9.0924152923689972E-4</v>
      </c>
      <c r="BS6" s="21">
        <f t="shared" si="24"/>
        <v>8.5590542113186312E-4</v>
      </c>
      <c r="BT6" s="21">
        <f t="shared" si="24"/>
        <v>8.0031436402934865E-4</v>
      </c>
      <c r="BU6" s="21">
        <f t="shared" si="24"/>
        <v>7.4281978011748019E-4</v>
      </c>
      <c r="BV6" s="21">
        <f t="shared" si="24"/>
        <v>6.8385474597175465E-4</v>
      </c>
      <c r="BW6" s="21">
        <f t="shared" si="24"/>
        <v>6.239490702246289E-4</v>
      </c>
      <c r="BX6" s="21">
        <f t="shared" si="24"/>
        <v>5.6370054800373873E-4</v>
      </c>
      <c r="BY6" s="21">
        <f t="shared" si="24"/>
        <v>5.0379045376190137E-4</v>
      </c>
      <c r="BZ6" s="21">
        <f t="shared" si="24"/>
        <v>4.4495780457158655E-4</v>
      </c>
      <c r="CA6" s="21">
        <f t="shared" ref="CA6:DN6" si="25">BZ6*IFERROR(VLOOKUP($K6+BZ$1,$K$3:$DN$98,4,0),0)</f>
        <v>3.8796760896205778E-4</v>
      </c>
      <c r="CB6" s="21">
        <f t="shared" si="25"/>
        <v>3.3357067050948766E-4</v>
      </c>
      <c r="CC6" s="21">
        <f t="shared" si="25"/>
        <v>2.8248098661425453E-4</v>
      </c>
      <c r="CD6" s="21">
        <f t="shared" si="25"/>
        <v>2.3532361070887088E-4</v>
      </c>
      <c r="CE6" s="21">
        <f t="shared" si="25"/>
        <v>1.9261002212910371E-4</v>
      </c>
      <c r="CF6" s="21">
        <f t="shared" si="25"/>
        <v>1.5469666537321094E-4</v>
      </c>
      <c r="CG6" s="21">
        <f t="shared" si="25"/>
        <v>1.2176329228190806E-4</v>
      </c>
      <c r="CH6" s="21">
        <f t="shared" si="25"/>
        <v>9.3806440373981966E-5</v>
      </c>
      <c r="CI6" s="21">
        <f t="shared" si="25"/>
        <v>7.0647506374453304E-5</v>
      </c>
      <c r="CJ6" s="21">
        <f t="shared" si="25"/>
        <v>5.1950643812454231E-5</v>
      </c>
      <c r="CK6" s="21">
        <f t="shared" si="25"/>
        <v>3.725900174229218E-5</v>
      </c>
      <c r="CL6" s="21">
        <f t="shared" si="25"/>
        <v>2.6035100057444085E-5</v>
      </c>
      <c r="CM6" s="21">
        <f t="shared" si="25"/>
        <v>1.770829400607174E-5</v>
      </c>
      <c r="CN6" s="21">
        <f t="shared" si="25"/>
        <v>1.17147448167767E-5</v>
      </c>
      <c r="CO6" s="21">
        <f t="shared" si="25"/>
        <v>7.5325809171874185E-6</v>
      </c>
      <c r="CP6" s="21">
        <f t="shared" si="25"/>
        <v>4.7003304923249496E-6</v>
      </c>
      <c r="CQ6" s="21">
        <f t="shared" si="25"/>
        <v>2.8389996173642695E-6</v>
      </c>
      <c r="CR6" s="21">
        <f t="shared" si="25"/>
        <v>1.6551367769233691E-6</v>
      </c>
      <c r="CS6" s="21">
        <f t="shared" si="25"/>
        <v>9.2687659507708676E-7</v>
      </c>
      <c r="CT6" s="21">
        <f t="shared" si="25"/>
        <v>4.9587897836624134E-7</v>
      </c>
      <c r="CU6" s="21">
        <f t="shared" si="25"/>
        <v>2.5141064203168438E-7</v>
      </c>
      <c r="CV6" s="21">
        <f t="shared" si="25"/>
        <v>1.1967146560708175E-7</v>
      </c>
      <c r="CW6" s="21">
        <f t="shared" si="25"/>
        <v>5.277511633272305E-8</v>
      </c>
      <c r="CX6" s="21">
        <f t="shared" si="25"/>
        <v>2.1162821649421946E-8</v>
      </c>
      <c r="CY6" s="21">
        <f t="shared" si="25"/>
        <v>7.512801685544791E-9</v>
      </c>
      <c r="CZ6" s="21">
        <f t="shared" si="25"/>
        <v>2.2688661090345273E-9</v>
      </c>
      <c r="DA6" s="21">
        <f t="shared" si="25"/>
        <v>5.467967322773211E-10</v>
      </c>
      <c r="DB6" s="21">
        <f t="shared" si="25"/>
        <v>9.3502241219421931E-11</v>
      </c>
      <c r="DC6" s="21">
        <f t="shared" si="25"/>
        <v>0</v>
      </c>
      <c r="DD6" s="21">
        <f t="shared" si="25"/>
        <v>0</v>
      </c>
      <c r="DE6" s="21">
        <f t="shared" si="25"/>
        <v>0</v>
      </c>
      <c r="DF6" s="21">
        <f t="shared" si="25"/>
        <v>0</v>
      </c>
      <c r="DG6" s="21">
        <f t="shared" si="25"/>
        <v>0</v>
      </c>
      <c r="DH6" s="21">
        <f t="shared" si="25"/>
        <v>0</v>
      </c>
      <c r="DI6" s="21">
        <f t="shared" si="25"/>
        <v>0</v>
      </c>
      <c r="DJ6" s="21">
        <f t="shared" si="25"/>
        <v>0</v>
      </c>
      <c r="DK6" s="21">
        <f t="shared" si="25"/>
        <v>0</v>
      </c>
      <c r="DL6" s="21">
        <f t="shared" si="25"/>
        <v>0</v>
      </c>
      <c r="DM6" s="21">
        <f t="shared" si="25"/>
        <v>0</v>
      </c>
      <c r="DN6" s="57">
        <f t="shared" si="25"/>
        <v>0</v>
      </c>
      <c r="DQ6" s="22">
        <f t="shared" si="20"/>
        <v>22</v>
      </c>
      <c r="DR6" s="54">
        <f t="shared" si="14"/>
        <v>0.200984</v>
      </c>
      <c r="DS6" s="55">
        <v>1</v>
      </c>
      <c r="DT6" s="56">
        <f t="shared" si="21"/>
        <v>0.79901599999999995</v>
      </c>
      <c r="DU6" s="21">
        <f t="shared" ref="DU6:GF6" si="26">DT6*IFERROR(VLOOKUP($DQ6+DT$1,$DQ$3:$HT$98,4,0),0)</f>
        <v>0.63842017612799995</v>
      </c>
      <c r="DV6" s="21">
        <f t="shared" si="26"/>
        <v>0.510092613364863</v>
      </c>
      <c r="DW6" s="21">
        <f t="shared" si="26"/>
        <v>0.40755175585580478</v>
      </c>
      <c r="DX6" s="21">
        <f t="shared" si="26"/>
        <v>0.32562081127260062</v>
      </c>
      <c r="DY6" s="21">
        <f t="shared" si="26"/>
        <v>0.26015539840786683</v>
      </c>
      <c r="DZ6" s="21">
        <f t="shared" si="26"/>
        <v>0.20784751338238749</v>
      </c>
      <c r="EA6" s="21">
        <f t="shared" si="26"/>
        <v>0.16605187261134996</v>
      </c>
      <c r="EB6" s="21">
        <f t="shared" si="26"/>
        <v>0.13265684840673617</v>
      </c>
      <c r="EC6" s="21">
        <f t="shared" si="26"/>
        <v>0.10597371929081163</v>
      </c>
      <c r="ED6" s="21">
        <f t="shared" si="26"/>
        <v>8.4653502549008983E-2</v>
      </c>
      <c r="EE6" s="21">
        <f t="shared" si="26"/>
        <v>6.7619186152087202E-2</v>
      </c>
      <c r="EF6" s="21">
        <f t="shared" si="26"/>
        <v>5.400879636339509E-2</v>
      </c>
      <c r="EG6" s="21">
        <f t="shared" si="26"/>
        <v>4.3134449268403673E-2</v>
      </c>
      <c r="EH6" s="21">
        <f t="shared" si="26"/>
        <v>3.4446481034558878E-2</v>
      </c>
      <c r="EI6" s="21">
        <f t="shared" si="26"/>
        <v>2.7505652892019401E-2</v>
      </c>
      <c r="EJ6" s="21">
        <f t="shared" si="26"/>
        <v>2.1960513268988291E-2</v>
      </c>
      <c r="EK6" s="21">
        <f t="shared" si="26"/>
        <v>1.7530814216474126E-2</v>
      </c>
      <c r="EL6" s="21">
        <f t="shared" si="26"/>
        <v>1.4866919342209798E-2</v>
      </c>
      <c r="EM6" s="21">
        <f t="shared" si="26"/>
        <v>1.2605415606090541E-2</v>
      </c>
      <c r="EN6" s="21">
        <f t="shared" si="26"/>
        <v>1.0685780982393634E-2</v>
      </c>
      <c r="EO6" s="21">
        <f t="shared" si="26"/>
        <v>9.056391726636288E-3</v>
      </c>
      <c r="EP6" s="21">
        <f t="shared" si="26"/>
        <v>7.6733765614740703E-3</v>
      </c>
      <c r="EQ6" s="21">
        <f t="shared" si="26"/>
        <v>6.4996070056833471E-3</v>
      </c>
      <c r="ER6" s="21">
        <f t="shared" si="26"/>
        <v>5.5036169775429392E-3</v>
      </c>
      <c r="ES6" s="21">
        <f t="shared" si="26"/>
        <v>4.6585668605345978E-3</v>
      </c>
      <c r="ET6" s="21">
        <f t="shared" si="26"/>
        <v>3.9417648241212907E-3</v>
      </c>
      <c r="EU6" s="21">
        <f t="shared" si="26"/>
        <v>3.3337476000005815E-3</v>
      </c>
      <c r="EV6" s="21">
        <f t="shared" si="26"/>
        <v>2.9839608005657204E-3</v>
      </c>
      <c r="EW6" s="57">
        <f t="shared" si="26"/>
        <v>2.6694513321860935E-3</v>
      </c>
      <c r="EX6" s="21">
        <f t="shared" si="26"/>
        <v>2.3866736831162885E-3</v>
      </c>
      <c r="EY6" s="21">
        <f t="shared" si="26"/>
        <v>2.132454749085474E-3</v>
      </c>
      <c r="EZ6" s="21">
        <f t="shared" si="26"/>
        <v>1.9039899446327035E-3</v>
      </c>
      <c r="FA6" s="21">
        <f t="shared" si="26"/>
        <v>1.793053970508679E-3</v>
      </c>
      <c r="FB6" s="21">
        <f t="shared" si="26"/>
        <v>1.6871337898358052E-3</v>
      </c>
      <c r="FC6" s="21">
        <f t="shared" si="26"/>
        <v>1.5859479407904027E-3</v>
      </c>
      <c r="FD6" s="21">
        <f t="shared" si="26"/>
        <v>1.48924872997056E-3</v>
      </c>
      <c r="FE6" s="21">
        <f t="shared" si="26"/>
        <v>1.3967902118190677E-3</v>
      </c>
      <c r="FF6" s="21">
        <f t="shared" si="26"/>
        <v>1.3772072130493643E-3</v>
      </c>
      <c r="FG6" s="21">
        <f t="shared" si="26"/>
        <v>1.3559155895356211E-3</v>
      </c>
      <c r="FH6" s="21">
        <f t="shared" si="26"/>
        <v>1.3327836695781435E-3</v>
      </c>
      <c r="FI6" s="21">
        <f t="shared" si="26"/>
        <v>1.307687353079987E-3</v>
      </c>
      <c r="FJ6" s="21">
        <f t="shared" si="26"/>
        <v>1.2804874561359232E-3</v>
      </c>
      <c r="FK6" s="21">
        <f t="shared" si="26"/>
        <v>1.251074659268481E-3</v>
      </c>
      <c r="FL6" s="21">
        <f t="shared" si="26"/>
        <v>1.219322384416247E-3</v>
      </c>
      <c r="FM6" s="21">
        <f t="shared" si="26"/>
        <v>1.1851447779810595E-3</v>
      </c>
      <c r="FN6" s="21">
        <f t="shared" si="26"/>
        <v>1.1484526956547659E-3</v>
      </c>
      <c r="FO6" s="21">
        <f t="shared" si="26"/>
        <v>1.109175613463373E-3</v>
      </c>
      <c r="FP6" s="21">
        <f t="shared" si="26"/>
        <v>1.0672931422989959E-3</v>
      </c>
      <c r="FQ6" s="21">
        <f t="shared" si="26"/>
        <v>1.0227870182651277E-3</v>
      </c>
      <c r="FR6" s="21">
        <f t="shared" si="26"/>
        <v>9.7571835968456662E-4</v>
      </c>
      <c r="FS6" s="21">
        <f t="shared" si="26"/>
        <v>9.2620065293057491E-4</v>
      </c>
      <c r="FT6" s="21">
        <f t="shared" si="26"/>
        <v>8.7437972639910926E-4</v>
      </c>
      <c r="FU6" s="21">
        <f t="shared" si="26"/>
        <v>8.2048296006386812E-4</v>
      </c>
      <c r="FV6" s="21">
        <f t="shared" si="26"/>
        <v>7.6480498639393399E-4</v>
      </c>
      <c r="FW6" s="21">
        <f t="shared" si="26"/>
        <v>7.0772759025935475E-4</v>
      </c>
      <c r="FX6" s="21">
        <f t="shared" si="26"/>
        <v>6.4970100513399027E-4</v>
      </c>
      <c r="FY6" s="21">
        <f t="shared" si="26"/>
        <v>5.9124090869203387E-4</v>
      </c>
      <c r="FZ6" s="21">
        <f t="shared" si="26"/>
        <v>5.3293864268591246E-4</v>
      </c>
      <c r="GA6" s="21">
        <f t="shared" si="26"/>
        <v>4.7540791620796823E-4</v>
      </c>
      <c r="GB6" s="21">
        <f t="shared" si="26"/>
        <v>4.1931929025375216E-4</v>
      </c>
      <c r="GC6" s="21">
        <f t="shared" si="26"/>
        <v>3.6533612482648412E-4</v>
      </c>
      <c r="GD6" s="21">
        <f t="shared" si="26"/>
        <v>3.1410504004206625E-4</v>
      </c>
      <c r="GE6" s="21">
        <f t="shared" si="26"/>
        <v>2.6621658563725283E-4</v>
      </c>
      <c r="GF6" s="21">
        <f t="shared" si="26"/>
        <v>2.2218170020699482E-4</v>
      </c>
      <c r="GG6" s="21">
        <f t="shared" ref="GG6:HT6" si="27">GF6*IFERROR(VLOOKUP($DQ6+GF$1,$DQ$3:$HT$98,4,0),0)</f>
        <v>1.8238895769992204E-4</v>
      </c>
      <c r="GH6" s="21">
        <f t="shared" si="27"/>
        <v>1.4710398994329513E-4</v>
      </c>
      <c r="GI6" s="21">
        <f t="shared" si="27"/>
        <v>1.1643427908001752E-4</v>
      </c>
      <c r="GJ6" s="21">
        <f t="shared" si="27"/>
        <v>9.0337864109813203E-5</v>
      </c>
      <c r="GK6" s="21">
        <f t="shared" si="27"/>
        <v>6.8627868606942902E-5</v>
      </c>
      <c r="GL6" s="21">
        <f t="shared" si="27"/>
        <v>5.0991192653644645E-5</v>
      </c>
      <c r="GM6" s="21">
        <f t="shared" si="27"/>
        <v>3.701705630691333E-5</v>
      </c>
      <c r="GN6" s="21">
        <f t="shared" si="27"/>
        <v>2.6229175587389574E-5</v>
      </c>
      <c r="GO6" s="21">
        <f t="shared" si="27"/>
        <v>1.8123573455618575E-5</v>
      </c>
      <c r="GP6" s="21">
        <f t="shared" si="27"/>
        <v>1.2202058300464319E-5</v>
      </c>
      <c r="GQ6" s="21">
        <f t="shared" si="27"/>
        <v>7.9990593188693855E-6</v>
      </c>
      <c r="GR6" s="21">
        <f t="shared" si="27"/>
        <v>5.1026799300999695E-6</v>
      </c>
      <c r="GS6" s="21">
        <f t="shared" si="27"/>
        <v>3.1661108430284287E-6</v>
      </c>
      <c r="GT6" s="21">
        <f t="shared" si="27"/>
        <v>1.9101779938159117E-6</v>
      </c>
      <c r="GU6" s="21">
        <f t="shared" si="27"/>
        <v>1.1193643043761245E-6</v>
      </c>
      <c r="GV6" s="21">
        <f t="shared" si="27"/>
        <v>6.3579892488563873E-7</v>
      </c>
      <c r="GW6" s="21">
        <f t="shared" si="27"/>
        <v>3.4968940868710135E-7</v>
      </c>
      <c r="GX6" s="21">
        <f t="shared" si="27"/>
        <v>1.8568507601285084E-7</v>
      </c>
      <c r="GY6" s="21">
        <f t="shared" si="27"/>
        <v>9.4699388766553923E-8</v>
      </c>
      <c r="GZ6" s="21">
        <f t="shared" si="27"/>
        <v>4.6023902940545204E-8</v>
      </c>
      <c r="HA6" s="21">
        <f t="shared" si="27"/>
        <v>2.1078947546769703E-8</v>
      </c>
      <c r="HB6" s="21">
        <f t="shared" si="27"/>
        <v>8.9374737598303555E-9</v>
      </c>
      <c r="HC6" s="21">
        <f t="shared" si="27"/>
        <v>3.414114976255196E-9</v>
      </c>
      <c r="HD6" s="21">
        <f t="shared" si="27"/>
        <v>1.1266579421642145E-9</v>
      </c>
      <c r="HE6" s="21">
        <f t="shared" si="27"/>
        <v>3.0081767055784529E-10</v>
      </c>
      <c r="HF6" s="21">
        <f t="shared" si="27"/>
        <v>5.7756992747106283E-11</v>
      </c>
      <c r="HG6" s="21">
        <f t="shared" si="27"/>
        <v>6.0067272456990524E-12</v>
      </c>
      <c r="HH6" s="21">
        <f t="shared" si="27"/>
        <v>0</v>
      </c>
      <c r="HI6" s="21">
        <f t="shared" si="27"/>
        <v>0</v>
      </c>
      <c r="HJ6" s="21">
        <f t="shared" si="27"/>
        <v>0</v>
      </c>
      <c r="HK6" s="21">
        <f t="shared" si="27"/>
        <v>0</v>
      </c>
      <c r="HL6" s="21">
        <f t="shared" si="27"/>
        <v>0</v>
      </c>
      <c r="HM6" s="21">
        <f t="shared" si="27"/>
        <v>0</v>
      </c>
      <c r="HN6" s="21">
        <f t="shared" si="27"/>
        <v>0</v>
      </c>
      <c r="HO6" s="21">
        <f t="shared" si="27"/>
        <v>0</v>
      </c>
      <c r="HP6" s="21">
        <f t="shared" si="27"/>
        <v>0</v>
      </c>
      <c r="HQ6" s="21">
        <f t="shared" si="27"/>
        <v>0</v>
      </c>
      <c r="HR6" s="21">
        <f t="shared" si="27"/>
        <v>0</v>
      </c>
      <c r="HS6" s="21">
        <f t="shared" si="27"/>
        <v>0</v>
      </c>
      <c r="HT6" s="57">
        <f t="shared" si="27"/>
        <v>0</v>
      </c>
    </row>
    <row r="7" spans="1:228">
      <c r="A7" s="49">
        <v>23</v>
      </c>
      <c r="B7" s="50">
        <v>1.1999999999999999E-3</v>
      </c>
      <c r="C7" s="51">
        <v>1.24E-3</v>
      </c>
      <c r="K7" s="22">
        <f t="shared" si="17"/>
        <v>23</v>
      </c>
      <c r="L7" s="54">
        <f t="shared" si="10"/>
        <v>0.20096</v>
      </c>
      <c r="M7" s="55">
        <v>1</v>
      </c>
      <c r="N7" s="56">
        <f t="shared" si="11"/>
        <v>0.79903999999999997</v>
      </c>
      <c r="O7" s="21">
        <f t="shared" ref="O7:BZ7" si="28">N7*IFERROR(VLOOKUP($K7+N$1,$K$3:$DN$98,4,0),0)</f>
        <v>0.63845852927999991</v>
      </c>
      <c r="P7" s="21">
        <f t="shared" si="28"/>
        <v>0.51013858023118841</v>
      </c>
      <c r="Q7" s="21">
        <f t="shared" si="28"/>
        <v>0.40760480671336136</v>
      </c>
      <c r="R7" s="21">
        <f t="shared" si="28"/>
        <v>0.325672979725522</v>
      </c>
      <c r="S7" s="21">
        <f t="shared" si="28"/>
        <v>0.26020489464917868</v>
      </c>
      <c r="T7" s="21">
        <f t="shared" si="28"/>
        <v>0.20789330262890779</v>
      </c>
      <c r="U7" s="21">
        <f t="shared" si="28"/>
        <v>0.16609510677555009</v>
      </c>
      <c r="V7" s="21">
        <f t="shared" si="28"/>
        <v>0.13269670270512246</v>
      </c>
      <c r="W7" s="21">
        <f t="shared" si="28"/>
        <v>0.10601086500431152</v>
      </c>
      <c r="X7" s="21">
        <f t="shared" si="28"/>
        <v>8.4688263660804314E-2</v>
      </c>
      <c r="Y7" s="21">
        <f t="shared" si="28"/>
        <v>6.7651017530578339E-2</v>
      </c>
      <c r="Z7" s="21">
        <f t="shared" si="28"/>
        <v>5.4038009179005246E-2</v>
      </c>
      <c r="AA7" s="21">
        <f t="shared" si="28"/>
        <v>4.3162103299601934E-2</v>
      </c>
      <c r="AB7" s="21">
        <f t="shared" si="28"/>
        <v>3.4472708663326072E-2</v>
      </c>
      <c r="AC7" s="21">
        <f t="shared" si="28"/>
        <v>2.7530456701870813E-2</v>
      </c>
      <c r="AD7" s="21">
        <f t="shared" si="28"/>
        <v>2.1984281016538723E-2</v>
      </c>
      <c r="AE7" s="21">
        <f t="shared" si="28"/>
        <v>1.8650947383827565E-2</v>
      </c>
      <c r="AF7" s="21">
        <f t="shared" si="28"/>
        <v>1.5821123066542635E-2</v>
      </c>
      <c r="AG7" s="21">
        <f t="shared" si="28"/>
        <v>1.3418907024611069E-2</v>
      </c>
      <c r="AH7" s="21">
        <f t="shared" si="28"/>
        <v>1.1379951068396003E-2</v>
      </c>
      <c r="AI7" s="21">
        <f t="shared" si="28"/>
        <v>9.649259660036668E-3</v>
      </c>
      <c r="AJ7" s="21">
        <f t="shared" si="28"/>
        <v>8.1804638284753758E-3</v>
      </c>
      <c r="AK7" s="21">
        <f t="shared" si="28"/>
        <v>6.9339247502922981E-3</v>
      </c>
      <c r="AL7" s="21">
        <f t="shared" si="28"/>
        <v>5.8760366529144528E-3</v>
      </c>
      <c r="AM7" s="21">
        <f t="shared" si="28"/>
        <v>4.9784485500351579E-3</v>
      </c>
      <c r="AN7" s="21">
        <f t="shared" si="28"/>
        <v>4.2169550167188803E-3</v>
      </c>
      <c r="AO7" s="21">
        <f t="shared" si="28"/>
        <v>3.7809893392704154E-3</v>
      </c>
      <c r="AP7" s="21">
        <f t="shared" si="28"/>
        <v>3.389108699201733E-3</v>
      </c>
      <c r="AQ7" s="57">
        <f t="shared" si="28"/>
        <v>3.0368684647675993E-3</v>
      </c>
      <c r="AR7" s="21">
        <f t="shared" si="28"/>
        <v>2.7202810010525063E-3</v>
      </c>
      <c r="AS7" s="21">
        <f t="shared" si="28"/>
        <v>2.435766811152425E-3</v>
      </c>
      <c r="AT7" s="21">
        <f t="shared" si="28"/>
        <v>2.3011821696524147E-3</v>
      </c>
      <c r="AU7" s="21">
        <f t="shared" si="28"/>
        <v>2.1730063228027753E-3</v>
      </c>
      <c r="AV7" s="21">
        <f t="shared" si="28"/>
        <v>2.0508757619391296E-3</v>
      </c>
      <c r="AW7" s="21">
        <f t="shared" si="28"/>
        <v>1.9344403668686784E-3</v>
      </c>
      <c r="AX7" s="21">
        <f t="shared" si="28"/>
        <v>1.8234025225902328E-3</v>
      </c>
      <c r="AY7" s="21">
        <f t="shared" si="28"/>
        <v>1.8078124310220865E-3</v>
      </c>
      <c r="AZ7" s="21">
        <f t="shared" si="28"/>
        <v>1.7908370722947891E-3</v>
      </c>
      <c r="BA7" s="21">
        <f t="shared" si="28"/>
        <v>1.7723556337087068E-3</v>
      </c>
      <c r="BB7" s="21">
        <f t="shared" si="28"/>
        <v>1.7522039501534389E-3</v>
      </c>
      <c r="BC7" s="21">
        <f t="shared" si="28"/>
        <v>1.7302313126185149E-3</v>
      </c>
      <c r="BD7" s="21">
        <f t="shared" si="28"/>
        <v>1.7062676089387484E-3</v>
      </c>
      <c r="BE7" s="21">
        <f t="shared" si="28"/>
        <v>1.680144651845896E-3</v>
      </c>
      <c r="BF7" s="21">
        <f t="shared" si="28"/>
        <v>1.6516661999971081E-3</v>
      </c>
      <c r="BG7" s="21">
        <f t="shared" si="28"/>
        <v>1.6206644254231624E-3</v>
      </c>
      <c r="BH7" s="21">
        <f t="shared" si="28"/>
        <v>1.5869546053743605E-3</v>
      </c>
      <c r="BI7" s="21">
        <f t="shared" si="28"/>
        <v>1.5503435626283738E-3</v>
      </c>
      <c r="BJ7" s="21">
        <f t="shared" si="28"/>
        <v>1.5106702708607138E-3</v>
      </c>
      <c r="BK7" s="21">
        <f t="shared" si="28"/>
        <v>1.4677823418709781E-3</v>
      </c>
      <c r="BL7" s="21">
        <f t="shared" si="28"/>
        <v>1.4215325202786234E-3</v>
      </c>
      <c r="BM7" s="21">
        <f t="shared" si="28"/>
        <v>1.3718073127192772E-3</v>
      </c>
      <c r="BN7" s="21">
        <f t="shared" si="28"/>
        <v>1.3185674709126421E-3</v>
      </c>
      <c r="BO7" s="21">
        <f t="shared" si="28"/>
        <v>1.2617899556151438E-3</v>
      </c>
      <c r="BP7" s="21">
        <f t="shared" si="28"/>
        <v>1.2015268673349646E-3</v>
      </c>
      <c r="BQ7" s="21">
        <f t="shared" si="28"/>
        <v>1.1379060197095781E-3</v>
      </c>
      <c r="BR7" s="21">
        <f t="shared" si="28"/>
        <v>1.0711564525934141E-3</v>
      </c>
      <c r="BS7" s="21">
        <f t="shared" si="28"/>
        <v>1.001584840997472E-3</v>
      </c>
      <c r="BT7" s="21">
        <f t="shared" si="28"/>
        <v>9.2963098602021359E-4</v>
      </c>
      <c r="BU7" s="21">
        <f t="shared" si="28"/>
        <v>8.5583687834992904E-4</v>
      </c>
      <c r="BV7" s="21">
        <f t="shared" si="28"/>
        <v>7.8086556780647528E-4</v>
      </c>
      <c r="BW7" s="21">
        <f t="shared" si="28"/>
        <v>7.054651885790821E-4</v>
      </c>
      <c r="BX7" s="21">
        <f t="shared" si="28"/>
        <v>6.3048834833689721E-4</v>
      </c>
      <c r="BY7" s="21">
        <f t="shared" si="28"/>
        <v>5.5685991901811437E-4</v>
      </c>
      <c r="BZ7" s="21">
        <f t="shared" si="28"/>
        <v>4.8553730059027427E-4</v>
      </c>
      <c r="CA7" s="21">
        <f t="shared" ref="CA7:DN7" si="29">BZ7*IFERROR(VLOOKUP($K7+BZ$1,$K$3:$DN$98,4,0),0)</f>
        <v>4.1746011567451194E-4</v>
      </c>
      <c r="CB7" s="21">
        <f t="shared" si="29"/>
        <v>3.5352192435780371E-4</v>
      </c>
      <c r="CC7" s="21">
        <f t="shared" si="29"/>
        <v>2.9450497430551199E-4</v>
      </c>
      <c r="CD7" s="21">
        <f t="shared" si="29"/>
        <v>2.410493764193185E-4</v>
      </c>
      <c r="CE7" s="21">
        <f t="shared" si="29"/>
        <v>1.9360121716493984E-4</v>
      </c>
      <c r="CF7" s="21">
        <f t="shared" si="29"/>
        <v>1.523854540426958E-4</v>
      </c>
      <c r="CG7" s="21">
        <f t="shared" si="29"/>
        <v>1.1739775379449284E-4</v>
      </c>
      <c r="CH7" s="21">
        <f t="shared" si="29"/>
        <v>8.8414596337708446E-5</v>
      </c>
      <c r="CI7" s="21">
        <f t="shared" si="29"/>
        <v>6.5015673416933897E-5</v>
      </c>
      <c r="CJ7" s="21">
        <f t="shared" si="29"/>
        <v>4.6629240974624996E-5</v>
      </c>
      <c r="CK7" s="21">
        <f t="shared" si="29"/>
        <v>3.2582648423428965E-5</v>
      </c>
      <c r="CL7" s="21">
        <f t="shared" si="29"/>
        <v>2.2161739978163678E-5</v>
      </c>
      <c r="CM7" s="21">
        <f t="shared" si="29"/>
        <v>1.46608774651544E-5</v>
      </c>
      <c r="CN7" s="21">
        <f t="shared" si="29"/>
        <v>9.4269442100942794E-6</v>
      </c>
      <c r="CO7" s="21">
        <f t="shared" si="29"/>
        <v>5.8824131870988304E-6</v>
      </c>
      <c r="CP7" s="21">
        <f t="shared" si="29"/>
        <v>3.5529775650076935E-6</v>
      </c>
      <c r="CQ7" s="21">
        <f t="shared" si="29"/>
        <v>2.0713859203994852E-6</v>
      </c>
      <c r="CR7" s="21">
        <f t="shared" si="29"/>
        <v>1.1599761154237119E-6</v>
      </c>
      <c r="CS7" s="21">
        <f t="shared" si="29"/>
        <v>6.2058722175168579E-7</v>
      </c>
      <c r="CT7" s="21">
        <f t="shared" si="29"/>
        <v>3.146377214281047E-7</v>
      </c>
      <c r="CU7" s="21">
        <f t="shared" si="29"/>
        <v>1.4976755539977784E-7</v>
      </c>
      <c r="CV7" s="21">
        <f t="shared" si="29"/>
        <v>6.6047491931302022E-8</v>
      </c>
      <c r="CW7" s="21">
        <f t="shared" si="29"/>
        <v>2.6485044264452113E-8</v>
      </c>
      <c r="CX7" s="21">
        <f t="shared" si="29"/>
        <v>9.4021907138804993E-9</v>
      </c>
      <c r="CY7" s="21">
        <f t="shared" si="29"/>
        <v>2.8394615955919112E-9</v>
      </c>
      <c r="CZ7" s="21">
        <f t="shared" si="29"/>
        <v>6.8431024453765054E-10</v>
      </c>
      <c r="DA7" s="21">
        <f t="shared" si="29"/>
        <v>1.1701705181593828E-10</v>
      </c>
      <c r="DB7" s="21">
        <f t="shared" si="29"/>
        <v>0</v>
      </c>
      <c r="DC7" s="21">
        <f t="shared" si="29"/>
        <v>0</v>
      </c>
      <c r="DD7" s="21">
        <f t="shared" si="29"/>
        <v>0</v>
      </c>
      <c r="DE7" s="21">
        <f t="shared" si="29"/>
        <v>0</v>
      </c>
      <c r="DF7" s="21">
        <f t="shared" si="29"/>
        <v>0</v>
      </c>
      <c r="DG7" s="21">
        <f t="shared" si="29"/>
        <v>0</v>
      </c>
      <c r="DH7" s="21">
        <f t="shared" si="29"/>
        <v>0</v>
      </c>
      <c r="DI7" s="21">
        <f t="shared" si="29"/>
        <v>0</v>
      </c>
      <c r="DJ7" s="21">
        <f t="shared" si="29"/>
        <v>0</v>
      </c>
      <c r="DK7" s="21">
        <f t="shared" si="29"/>
        <v>0</v>
      </c>
      <c r="DL7" s="21">
        <f t="shared" si="29"/>
        <v>0</v>
      </c>
      <c r="DM7" s="21">
        <f t="shared" si="29"/>
        <v>0</v>
      </c>
      <c r="DN7" s="57">
        <f t="shared" si="29"/>
        <v>0</v>
      </c>
      <c r="DQ7" s="22">
        <f t="shared" si="20"/>
        <v>23</v>
      </c>
      <c r="DR7" s="54">
        <f t="shared" si="14"/>
        <v>0.20099200000000003</v>
      </c>
      <c r="DS7" s="55">
        <v>1</v>
      </c>
      <c r="DT7" s="56">
        <f t="shared" si="21"/>
        <v>0.79900799999999994</v>
      </c>
      <c r="DU7" s="21">
        <f t="shared" ref="DU7:GF7" si="30">DT7*IFERROR(VLOOKUP($DQ7+DT$1,$DQ$3:$HT$98,4,0),0)</f>
        <v>0.63840099993599997</v>
      </c>
      <c r="DV7" s="21">
        <f t="shared" si="30"/>
        <v>0.51006707732486556</v>
      </c>
      <c r="DW7" s="21">
        <f t="shared" si="30"/>
        <v>0.40752727263609317</v>
      </c>
      <c r="DX7" s="21">
        <f t="shared" si="30"/>
        <v>0.3255947295271519</v>
      </c>
      <c r="DY7" s="21">
        <f t="shared" si="30"/>
        <v>0.26012935082950461</v>
      </c>
      <c r="DZ7" s="21">
        <f t="shared" si="30"/>
        <v>0.20782045992990117</v>
      </c>
      <c r="EA7" s="21">
        <f t="shared" si="30"/>
        <v>0.1660252715924789</v>
      </c>
      <c r="EB7" s="21">
        <f t="shared" si="30"/>
        <v>0.13263028436328134</v>
      </c>
      <c r="EC7" s="21">
        <f t="shared" si="30"/>
        <v>0.10594719323393895</v>
      </c>
      <c r="ED7" s="21">
        <f t="shared" si="30"/>
        <v>8.4628075222632826E-2</v>
      </c>
      <c r="EE7" s="21">
        <f t="shared" si="30"/>
        <v>6.7594136241821284E-2</v>
      </c>
      <c r="EF7" s="21">
        <f t="shared" si="30"/>
        <v>5.3984462474348023E-2</v>
      </c>
      <c r="EG7" s="21">
        <f t="shared" si="30"/>
        <v>4.3111127980614741E-2</v>
      </c>
      <c r="EH7" s="21">
        <f t="shared" si="30"/>
        <v>3.4424408137032791E-2</v>
      </c>
      <c r="EI7" s="21">
        <f t="shared" si="30"/>
        <v>2.748444745660698E-2</v>
      </c>
      <c r="EJ7" s="21">
        <f t="shared" si="30"/>
        <v>2.1940504591239873E-2</v>
      </c>
      <c r="EK7" s="21">
        <f t="shared" si="30"/>
        <v>1.8606535216078017E-2</v>
      </c>
      <c r="EL7" s="21">
        <f t="shared" si="30"/>
        <v>1.5776174201881484E-2</v>
      </c>
      <c r="EM7" s="21">
        <f t="shared" si="30"/>
        <v>1.337367584928666E-2</v>
      </c>
      <c r="EN7" s="21">
        <f t="shared" si="30"/>
        <v>1.1334431008435732E-2</v>
      </c>
      <c r="EO7" s="21">
        <f t="shared" si="30"/>
        <v>9.6035330474909981E-3</v>
      </c>
      <c r="EP7" s="21">
        <f t="shared" si="30"/>
        <v>8.134514209581967E-3</v>
      </c>
      <c r="EQ7" s="21">
        <f t="shared" si="30"/>
        <v>6.8879934538769406E-3</v>
      </c>
      <c r="ER7" s="21">
        <f t="shared" si="30"/>
        <v>5.8303799429981328E-3</v>
      </c>
      <c r="ES7" s="21">
        <f t="shared" si="30"/>
        <v>4.933273957118867E-3</v>
      </c>
      <c r="ET7" s="21">
        <f t="shared" si="30"/>
        <v>4.1723164492332813E-3</v>
      </c>
      <c r="EU7" s="21">
        <f t="shared" si="30"/>
        <v>3.734544490430378E-3</v>
      </c>
      <c r="EV7" s="21">
        <f t="shared" si="30"/>
        <v>3.3409235011390161E-3</v>
      </c>
      <c r="EW7" s="57">
        <f t="shared" si="30"/>
        <v>2.9870161337398589E-3</v>
      </c>
      <c r="EX7" s="21">
        <f t="shared" si="30"/>
        <v>2.6688511232384241E-3</v>
      </c>
      <c r="EY7" s="21">
        <f t="shared" si="30"/>
        <v>2.3829184204480288E-3</v>
      </c>
      <c r="EZ7" s="21">
        <f t="shared" si="30"/>
        <v>2.2440776786806244E-3</v>
      </c>
      <c r="FA7" s="21">
        <f t="shared" si="30"/>
        <v>2.1115144000067635E-3</v>
      </c>
      <c r="FB7" s="21">
        <f t="shared" si="30"/>
        <v>1.9848763238663578E-3</v>
      </c>
      <c r="FC7" s="21">
        <f t="shared" si="30"/>
        <v>1.8638534522094163E-3</v>
      </c>
      <c r="FD7" s="21">
        <f t="shared" si="30"/>
        <v>1.7481379744824469E-3</v>
      </c>
      <c r="FE7" s="21">
        <f t="shared" si="30"/>
        <v>1.7236290800802028E-3</v>
      </c>
      <c r="FF7" s="21">
        <f t="shared" si="30"/>
        <v>1.6969817745021629E-3</v>
      </c>
      <c r="FG7" s="21">
        <f t="shared" si="30"/>
        <v>1.668031265429156E-3</v>
      </c>
      <c r="FH7" s="21">
        <f t="shared" si="30"/>
        <v>1.636622236701125E-3</v>
      </c>
      <c r="FI7" s="21">
        <f t="shared" si="30"/>
        <v>1.6025804941777414E-3</v>
      </c>
      <c r="FJ7" s="21">
        <f t="shared" si="30"/>
        <v>1.5657692202264786E-3</v>
      </c>
      <c r="FK7" s="21">
        <f t="shared" si="30"/>
        <v>1.5260299974171306E-3</v>
      </c>
      <c r="FL7" s="21">
        <f t="shared" si="30"/>
        <v>1.4832553765895284E-3</v>
      </c>
      <c r="FM7" s="21">
        <f t="shared" si="30"/>
        <v>1.4373337901303167E-3</v>
      </c>
      <c r="FN7" s="21">
        <f t="shared" si="30"/>
        <v>1.3881769745078599E-3</v>
      </c>
      <c r="FO7" s="21">
        <f t="shared" si="30"/>
        <v>1.3357594119504431E-3</v>
      </c>
      <c r="FP7" s="21">
        <f t="shared" si="30"/>
        <v>1.2800582444721096E-3</v>
      </c>
      <c r="FQ7" s="21">
        <f t="shared" si="30"/>
        <v>1.2211499640615031E-3</v>
      </c>
      <c r="FR7" s="21">
        <f t="shared" si="30"/>
        <v>1.1591766033853818E-3</v>
      </c>
      <c r="FS7" s="21">
        <f t="shared" si="30"/>
        <v>1.0943206724259697E-3</v>
      </c>
      <c r="FT7" s="21">
        <f t="shared" si="30"/>
        <v>1.0268667461776329E-3</v>
      </c>
      <c r="FU7" s="21">
        <f t="shared" si="30"/>
        <v>9.5718356878201868E-4</v>
      </c>
      <c r="FV7" s="21">
        <f t="shared" si="30"/>
        <v>8.857489590438167E-4</v>
      </c>
      <c r="FW7" s="21">
        <f t="shared" si="30"/>
        <v>8.1312640189181416E-4</v>
      </c>
      <c r="FX7" s="21">
        <f t="shared" si="30"/>
        <v>7.3996128824958872E-4</v>
      </c>
      <c r="FY7" s="21">
        <f t="shared" si="30"/>
        <v>6.6699370561529683E-4</v>
      </c>
      <c r="FZ7" s="21">
        <f t="shared" si="30"/>
        <v>5.9499173509412555E-4</v>
      </c>
      <c r="GA7" s="21">
        <f t="shared" si="30"/>
        <v>5.2479461018772064E-4</v>
      </c>
      <c r="GB7" s="21">
        <f t="shared" si="30"/>
        <v>4.5723255207215352E-4</v>
      </c>
      <c r="GC7" s="21">
        <f t="shared" si="30"/>
        <v>3.9311483129507544E-4</v>
      </c>
      <c r="GD7" s="21">
        <f t="shared" si="30"/>
        <v>3.3318054411582822E-4</v>
      </c>
      <c r="GE7" s="21">
        <f t="shared" si="30"/>
        <v>2.7806915031362904E-4</v>
      </c>
      <c r="GF7" s="21">
        <f t="shared" si="30"/>
        <v>2.2826696549245806E-4</v>
      </c>
      <c r="GG7" s="21">
        <f t="shared" ref="GG7:HT7" si="31">GF7*IFERROR(VLOOKUP($DQ7+GF$1,$DQ$3:$HT$98,4,0),0)</f>
        <v>1.8410643834828713E-4</v>
      </c>
      <c r="GH7" s="21">
        <f t="shared" si="31"/>
        <v>1.4572208701705273E-4</v>
      </c>
      <c r="GI7" s="21">
        <f t="shared" si="31"/>
        <v>1.1306139565392071E-4</v>
      </c>
      <c r="GJ7" s="21">
        <f t="shared" si="31"/>
        <v>8.5890481050370483E-5</v>
      </c>
      <c r="GK7" s="21">
        <f t="shared" si="31"/>
        <v>6.3817486325235768E-5</v>
      </c>
      <c r="GL7" s="21">
        <f t="shared" si="31"/>
        <v>4.6328304197804906E-5</v>
      </c>
      <c r="GM7" s="21">
        <f t="shared" si="31"/>
        <v>3.2826846505438622E-5</v>
      </c>
      <c r="GN7" s="21">
        <f t="shared" si="31"/>
        <v>2.2682366129862923E-5</v>
      </c>
      <c r="GO7" s="21">
        <f t="shared" si="31"/>
        <v>1.527135664425281E-5</v>
      </c>
      <c r="GP7" s="21">
        <f t="shared" si="31"/>
        <v>1.0011137848139931E-5</v>
      </c>
      <c r="GQ7" s="21">
        <f t="shared" si="31"/>
        <v>6.3862049447069431E-6</v>
      </c>
      <c r="GR7" s="21">
        <f t="shared" si="31"/>
        <v>3.9625124440917637E-6</v>
      </c>
      <c r="GS7" s="21">
        <f t="shared" si="31"/>
        <v>2.390663007769443E-6</v>
      </c>
      <c r="GT7" s="21">
        <f t="shared" si="31"/>
        <v>1.4009285225528939E-6</v>
      </c>
      <c r="GU7" s="21">
        <f t="shared" si="31"/>
        <v>7.957274008100438E-7</v>
      </c>
      <c r="GV7" s="21">
        <f t="shared" si="31"/>
        <v>4.3765007044552413E-7</v>
      </c>
      <c r="GW7" s="21">
        <f t="shared" si="31"/>
        <v>2.3239218740657332E-7</v>
      </c>
      <c r="GX7" s="21">
        <f t="shared" si="31"/>
        <v>1.1852001557735239E-7</v>
      </c>
      <c r="GY7" s="21">
        <f t="shared" si="31"/>
        <v>5.7600727570593259E-8</v>
      </c>
      <c r="GZ7" s="21">
        <f t="shared" si="31"/>
        <v>2.6381133227331711E-8</v>
      </c>
      <c r="HA7" s="21">
        <f t="shared" si="31"/>
        <v>1.1185600488388646E-8</v>
      </c>
      <c r="HB7" s="21">
        <f t="shared" si="31"/>
        <v>4.2728993865644625E-9</v>
      </c>
      <c r="HC7" s="21">
        <f t="shared" si="31"/>
        <v>1.4100567975662725E-9</v>
      </c>
      <c r="HD7" s="21">
        <f t="shared" si="31"/>
        <v>3.7648516495019476E-10</v>
      </c>
      <c r="HE7" s="21">
        <f t="shared" si="31"/>
        <v>7.2285151670437372E-11</v>
      </c>
      <c r="HF7" s="21">
        <f t="shared" si="31"/>
        <v>7.517655773725486E-12</v>
      </c>
      <c r="HG7" s="21">
        <f t="shared" si="31"/>
        <v>0</v>
      </c>
      <c r="HH7" s="21">
        <f t="shared" si="31"/>
        <v>0</v>
      </c>
      <c r="HI7" s="21">
        <f t="shared" si="31"/>
        <v>0</v>
      </c>
      <c r="HJ7" s="21">
        <f t="shared" si="31"/>
        <v>0</v>
      </c>
      <c r="HK7" s="21">
        <f t="shared" si="31"/>
        <v>0</v>
      </c>
      <c r="HL7" s="21">
        <f t="shared" si="31"/>
        <v>0</v>
      </c>
      <c r="HM7" s="21">
        <f t="shared" si="31"/>
        <v>0</v>
      </c>
      <c r="HN7" s="21">
        <f t="shared" si="31"/>
        <v>0</v>
      </c>
      <c r="HO7" s="21">
        <f t="shared" si="31"/>
        <v>0</v>
      </c>
      <c r="HP7" s="21">
        <f t="shared" si="31"/>
        <v>0</v>
      </c>
      <c r="HQ7" s="21">
        <f t="shared" si="31"/>
        <v>0</v>
      </c>
      <c r="HR7" s="21">
        <f t="shared" si="31"/>
        <v>0</v>
      </c>
      <c r="HS7" s="21">
        <f t="shared" si="31"/>
        <v>0</v>
      </c>
      <c r="HT7" s="57">
        <f t="shared" si="31"/>
        <v>0</v>
      </c>
    </row>
    <row r="8" spans="1:228">
      <c r="A8" s="49">
        <v>24</v>
      </c>
      <c r="B8" s="50">
        <v>1.2099999999999999E-3</v>
      </c>
      <c r="C8" s="51">
        <v>1.2600000000000001E-3</v>
      </c>
      <c r="K8" s="22">
        <f t="shared" si="17"/>
        <v>24</v>
      </c>
      <c r="L8" s="54">
        <f t="shared" si="10"/>
        <v>0.20096800000000004</v>
      </c>
      <c r="M8" s="55">
        <v>1</v>
      </c>
      <c r="N8" s="56">
        <f t="shared" si="11"/>
        <v>0.79903199999999996</v>
      </c>
      <c r="O8" s="21">
        <f t="shared" ref="O8:BZ8" si="32">N8*IFERROR(VLOOKUP($K8+N$1,$K$3:$DN$98,4,0),0)</f>
        <v>0.6384393525119999</v>
      </c>
      <c r="P8" s="21">
        <f t="shared" si="32"/>
        <v>0.51011815017190798</v>
      </c>
      <c r="Q8" s="21">
        <f t="shared" si="32"/>
        <v>0.40758032104215314</v>
      </c>
      <c r="R8" s="21">
        <f t="shared" si="32"/>
        <v>0.32564689458497537</v>
      </c>
      <c r="S8" s="21">
        <f t="shared" si="32"/>
        <v>0.26017884289761189</v>
      </c>
      <c r="T8" s="21">
        <f t="shared" si="32"/>
        <v>0.20786832545998962</v>
      </c>
      <c r="U8" s="21">
        <f t="shared" si="32"/>
        <v>0.1660701625764949</v>
      </c>
      <c r="V8" s="21">
        <f t="shared" si="32"/>
        <v>0.13267278860171147</v>
      </c>
      <c r="W8" s="21">
        <f t="shared" si="32"/>
        <v>0.10598751459351764</v>
      </c>
      <c r="X8" s="21">
        <f t="shared" si="32"/>
        <v>8.4665370357652134E-2</v>
      </c>
      <c r="Y8" s="21">
        <f t="shared" si="32"/>
        <v>6.7628665872803945E-2</v>
      </c>
      <c r="Z8" s="21">
        <f t="shared" si="32"/>
        <v>5.4017450064579933E-2</v>
      </c>
      <c r="AA8" s="21">
        <f t="shared" si="32"/>
        <v>4.3142657017578703E-2</v>
      </c>
      <c r="AB8" s="21">
        <f t="shared" si="32"/>
        <v>3.4454416176750637E-2</v>
      </c>
      <c r="AC8" s="21">
        <f t="shared" si="32"/>
        <v>2.7513367311447157E-2</v>
      </c>
      <c r="AD8" s="21">
        <f t="shared" si="32"/>
        <v>2.3341694262899948E-2</v>
      </c>
      <c r="AE8" s="21">
        <f t="shared" si="32"/>
        <v>1.9800164030014323E-2</v>
      </c>
      <c r="AF8" s="21">
        <f t="shared" si="32"/>
        <v>1.679378632435307E-2</v>
      </c>
      <c r="AG8" s="21">
        <f t="shared" si="32"/>
        <v>1.4242029270619757E-2</v>
      </c>
      <c r="AH8" s="21">
        <f t="shared" si="32"/>
        <v>1.2076065854070728E-2</v>
      </c>
      <c r="AI8" s="21">
        <f t="shared" si="32"/>
        <v>1.0237865223862863E-2</v>
      </c>
      <c r="AJ8" s="21">
        <f t="shared" si="32"/>
        <v>8.6778193210506407E-3</v>
      </c>
      <c r="AK8" s="21">
        <f t="shared" si="32"/>
        <v>7.3538704606959078E-3</v>
      </c>
      <c r="AL8" s="21">
        <f t="shared" si="32"/>
        <v>6.2305373323427648E-3</v>
      </c>
      <c r="AM8" s="21">
        <f t="shared" si="32"/>
        <v>5.2775268030622801E-3</v>
      </c>
      <c r="AN8" s="21">
        <f t="shared" si="32"/>
        <v>4.7319149720544892E-3</v>
      </c>
      <c r="AO8" s="21">
        <f t="shared" si="32"/>
        <v>4.2414756447759017E-3</v>
      </c>
      <c r="AP8" s="21">
        <f t="shared" si="32"/>
        <v>3.8006463565874076E-3</v>
      </c>
      <c r="AQ8" s="57">
        <f t="shared" si="32"/>
        <v>3.4044365752058836E-3</v>
      </c>
      <c r="AR8" s="21">
        <f t="shared" si="32"/>
        <v>3.0483665538051006E-3</v>
      </c>
      <c r="AS8" s="21">
        <f t="shared" si="32"/>
        <v>2.8799336324244304E-3</v>
      </c>
      <c r="AT8" s="21">
        <f t="shared" si="32"/>
        <v>2.7195213290983895E-3</v>
      </c>
      <c r="AU8" s="21">
        <f t="shared" si="32"/>
        <v>2.5666747120784081E-3</v>
      </c>
      <c r="AV8" s="21">
        <f t="shared" si="32"/>
        <v>2.4209556053122246E-3</v>
      </c>
      <c r="AW8" s="21">
        <f t="shared" si="32"/>
        <v>2.2819915430895002E-3</v>
      </c>
      <c r="AX8" s="21">
        <f t="shared" si="32"/>
        <v>2.2624805153960851E-3</v>
      </c>
      <c r="AY8" s="21">
        <f t="shared" si="32"/>
        <v>2.2412358233565156E-3</v>
      </c>
      <c r="AZ8" s="21">
        <f t="shared" si="32"/>
        <v>2.2181062696594762E-3</v>
      </c>
      <c r="BA8" s="21">
        <f t="shared" si="32"/>
        <v>2.1928864013734482E-3</v>
      </c>
      <c r="BB8" s="21">
        <f t="shared" si="32"/>
        <v>2.1653876059002253E-3</v>
      </c>
      <c r="BC8" s="21">
        <f t="shared" si="32"/>
        <v>2.1353969875585071E-3</v>
      </c>
      <c r="BD8" s="21">
        <f t="shared" si="32"/>
        <v>2.1027040596789861E-3</v>
      </c>
      <c r="BE8" s="21">
        <f t="shared" si="32"/>
        <v>2.0670632258674273E-3</v>
      </c>
      <c r="BF8" s="21">
        <f t="shared" si="32"/>
        <v>2.0282644491178958E-3</v>
      </c>
      <c r="BG8" s="21">
        <f t="shared" si="32"/>
        <v>1.9860765485762433E-3</v>
      </c>
      <c r="BH8" s="21">
        <f t="shared" si="32"/>
        <v>1.9402577626005894E-3</v>
      </c>
      <c r="BI8" s="21">
        <f t="shared" si="32"/>
        <v>1.8906065664556402E-3</v>
      </c>
      <c r="BJ8" s="21">
        <f t="shared" si="32"/>
        <v>1.8369322460339646E-3</v>
      </c>
      <c r="BK8" s="21">
        <f t="shared" si="32"/>
        <v>1.7790505109614343E-3</v>
      </c>
      <c r="BL8" s="21">
        <f t="shared" si="32"/>
        <v>1.7168193240880032E-3</v>
      </c>
      <c r="BM8" s="21">
        <f t="shared" si="32"/>
        <v>1.6501895661201478E-3</v>
      </c>
      <c r="BN8" s="21">
        <f t="shared" si="32"/>
        <v>1.5791324034030141E-3</v>
      </c>
      <c r="BO8" s="21">
        <f t="shared" si="32"/>
        <v>1.5037130398164861E-3</v>
      </c>
      <c r="BP8" s="21">
        <f t="shared" si="32"/>
        <v>1.424091434358203E-3</v>
      </c>
      <c r="BQ8" s="21">
        <f t="shared" si="32"/>
        <v>1.3405542308187507E-3</v>
      </c>
      <c r="BR8" s="21">
        <f t="shared" si="32"/>
        <v>1.2534852335270728E-3</v>
      </c>
      <c r="BS8" s="21">
        <f t="shared" si="32"/>
        <v>1.1634348543504878E-3</v>
      </c>
      <c r="BT8" s="21">
        <f t="shared" si="32"/>
        <v>1.0710813956121461E-3</v>
      </c>
      <c r="BU8" s="21">
        <f t="shared" si="32"/>
        <v>9.7725466535652215E-4</v>
      </c>
      <c r="BV8" s="21">
        <f t="shared" si="32"/>
        <v>8.8289095486969644E-4</v>
      </c>
      <c r="BW8" s="21">
        <f t="shared" si="32"/>
        <v>7.8905730418614504E-4</v>
      </c>
      <c r="BX8" s="21">
        <f t="shared" si="32"/>
        <v>6.9691119220328707E-4</v>
      </c>
      <c r="BY8" s="21">
        <f t="shared" si="32"/>
        <v>6.0765080670589007E-4</v>
      </c>
      <c r="BZ8" s="21">
        <f t="shared" si="32"/>
        <v>5.2245208709765728E-4</v>
      </c>
      <c r="CA8" s="21">
        <f t="shared" ref="CA8:DN8" si="33">BZ8*IFERROR(VLOOKUP($K8+BZ$1,$K$3:$DN$98,4,0),0)</f>
        <v>4.4243332543778013E-4</v>
      </c>
      <c r="CB8" s="21">
        <f t="shared" si="33"/>
        <v>3.685735060891971E-4</v>
      </c>
      <c r="CC8" s="21">
        <f t="shared" si="33"/>
        <v>3.016737289989469E-4</v>
      </c>
      <c r="CD8" s="21">
        <f t="shared" si="33"/>
        <v>2.422922721827942E-4</v>
      </c>
      <c r="CE8" s="21">
        <f t="shared" si="33"/>
        <v>1.9071067035779913E-4</v>
      </c>
      <c r="CF8" s="21">
        <f t="shared" si="33"/>
        <v>1.4692350044364844E-4</v>
      </c>
      <c r="CG8" s="21">
        <f t="shared" si="33"/>
        <v>1.1065102665412052E-4</v>
      </c>
      <c r="CH8" s="21">
        <f t="shared" si="33"/>
        <v>8.1367232450107511E-5</v>
      </c>
      <c r="CI8" s="21">
        <f t="shared" si="33"/>
        <v>5.8356579113217113E-5</v>
      </c>
      <c r="CJ8" s="21">
        <f t="shared" si="33"/>
        <v>4.0777243221151592E-5</v>
      </c>
      <c r="CK8" s="21">
        <f t="shared" si="33"/>
        <v>2.7735457521730677E-5</v>
      </c>
      <c r="CL8" s="21">
        <f t="shared" si="33"/>
        <v>1.8348114568925711E-5</v>
      </c>
      <c r="CM8" s="21">
        <f t="shared" si="33"/>
        <v>1.1797837667819233E-5</v>
      </c>
      <c r="CN8" s="21">
        <f t="shared" si="33"/>
        <v>7.3618507047192009E-6</v>
      </c>
      <c r="CO8" s="21">
        <f t="shared" si="33"/>
        <v>4.4465578256503973E-6</v>
      </c>
      <c r="CP8" s="21">
        <f t="shared" si="33"/>
        <v>2.5923432123541815E-6</v>
      </c>
      <c r="CQ8" s="21">
        <f t="shared" si="33"/>
        <v>1.4517121989183417E-6</v>
      </c>
      <c r="CR8" s="21">
        <f t="shared" si="33"/>
        <v>7.7666602642131272E-7</v>
      </c>
      <c r="CS8" s="21">
        <f t="shared" si="33"/>
        <v>3.9376967539560557E-7</v>
      </c>
      <c r="CT8" s="21">
        <f t="shared" si="33"/>
        <v>1.8743436548830823E-7</v>
      </c>
      <c r="CU8" s="21">
        <f t="shared" si="33"/>
        <v>8.2658555180343915E-8</v>
      </c>
      <c r="CV8" s="21">
        <f t="shared" si="33"/>
        <v>3.3146080627317911E-8</v>
      </c>
      <c r="CW8" s="21">
        <f t="shared" si="33"/>
        <v>1.1766858622697858E-8</v>
      </c>
      <c r="CX8" s="21">
        <f t="shared" si="33"/>
        <v>3.5535913040547537E-9</v>
      </c>
      <c r="CY8" s="21">
        <f t="shared" si="33"/>
        <v>8.5641550427719558E-10</v>
      </c>
      <c r="CZ8" s="21">
        <f t="shared" si="33"/>
        <v>1.4644705123140047E-10</v>
      </c>
      <c r="DA8" s="21">
        <f t="shared" si="33"/>
        <v>0</v>
      </c>
      <c r="DB8" s="21">
        <f t="shared" si="33"/>
        <v>0</v>
      </c>
      <c r="DC8" s="21">
        <f t="shared" si="33"/>
        <v>0</v>
      </c>
      <c r="DD8" s="21">
        <f t="shared" si="33"/>
        <v>0</v>
      </c>
      <c r="DE8" s="21">
        <f t="shared" si="33"/>
        <v>0</v>
      </c>
      <c r="DF8" s="21">
        <f t="shared" si="33"/>
        <v>0</v>
      </c>
      <c r="DG8" s="21">
        <f t="shared" si="33"/>
        <v>0</v>
      </c>
      <c r="DH8" s="21">
        <f t="shared" si="33"/>
        <v>0</v>
      </c>
      <c r="DI8" s="21">
        <f t="shared" si="33"/>
        <v>0</v>
      </c>
      <c r="DJ8" s="21">
        <f t="shared" si="33"/>
        <v>0</v>
      </c>
      <c r="DK8" s="21">
        <f t="shared" si="33"/>
        <v>0</v>
      </c>
      <c r="DL8" s="21">
        <f t="shared" si="33"/>
        <v>0</v>
      </c>
      <c r="DM8" s="21">
        <f t="shared" si="33"/>
        <v>0</v>
      </c>
      <c r="DN8" s="57">
        <f t="shared" si="33"/>
        <v>0</v>
      </c>
      <c r="DQ8" s="22">
        <f t="shared" si="20"/>
        <v>24</v>
      </c>
      <c r="DR8" s="54">
        <f t="shared" si="14"/>
        <v>0.20100799999999999</v>
      </c>
      <c r="DS8" s="55">
        <v>1</v>
      </c>
      <c r="DT8" s="56">
        <f t="shared" si="21"/>
        <v>0.79899200000000004</v>
      </c>
      <c r="DU8" s="21">
        <f t="shared" ref="DU8:GF8" si="34">DT8*IFERROR(VLOOKUP($DQ8+DT$1,$DQ$3:$HT$98,4,0),0)</f>
        <v>0.63837543219199999</v>
      </c>
      <c r="DV8" s="21">
        <f t="shared" si="34"/>
        <v>0.51004154230757781</v>
      </c>
      <c r="DW8" s="21">
        <f t="shared" si="34"/>
        <v>0.4074987103097239</v>
      </c>
      <c r="DX8" s="21">
        <f t="shared" si="34"/>
        <v>0.32556538962000958</v>
      </c>
      <c r="DY8" s="21">
        <f t="shared" si="34"/>
        <v>0.26009809655210109</v>
      </c>
      <c r="DZ8" s="21">
        <f t="shared" si="34"/>
        <v>0.20778924815831495</v>
      </c>
      <c r="EA8" s="21">
        <f t="shared" si="34"/>
        <v>0.16599368762675884</v>
      </c>
      <c r="EB8" s="21">
        <f t="shared" si="34"/>
        <v>0.13259841357525698</v>
      </c>
      <c r="EC8" s="21">
        <f t="shared" si="34"/>
        <v>0.10591643040198948</v>
      </c>
      <c r="ED8" s="21">
        <f t="shared" si="34"/>
        <v>8.4597571290677034E-2</v>
      </c>
      <c r="EE8" s="21">
        <f t="shared" si="34"/>
        <v>6.7564357896726962E-2</v>
      </c>
      <c r="EF8" s="21">
        <f t="shared" si="34"/>
        <v>5.3955815186599802E-2</v>
      </c>
      <c r="EG8" s="21">
        <f t="shared" si="34"/>
        <v>4.3083934249760689E-2</v>
      </c>
      <c r="EH8" s="21">
        <f t="shared" si="34"/>
        <v>3.4398213105008936E-2</v>
      </c>
      <c r="EI8" s="21">
        <f t="shared" si="34"/>
        <v>2.7459680743171372E-2</v>
      </c>
      <c r="EJ8" s="21">
        <f t="shared" si="34"/>
        <v>2.3287044955842766E-2</v>
      </c>
      <c r="EK8" s="21">
        <f t="shared" si="34"/>
        <v>1.9744701181817311E-2</v>
      </c>
      <c r="EL8" s="21">
        <f t="shared" si="34"/>
        <v>1.673784974529249E-2</v>
      </c>
      <c r="EM8" s="21">
        <f t="shared" si="34"/>
        <v>1.41856289404308E-2</v>
      </c>
      <c r="EN8" s="21">
        <f t="shared" si="34"/>
        <v>1.2019320266494202E-2</v>
      </c>
      <c r="EO8" s="21">
        <f t="shared" si="34"/>
        <v>1.0180766912949517E-2</v>
      </c>
      <c r="EP8" s="21">
        <f t="shared" si="34"/>
        <v>8.6206814623595012E-3</v>
      </c>
      <c r="EQ8" s="21">
        <f t="shared" si="34"/>
        <v>7.297023237562243E-3</v>
      </c>
      <c r="ER8" s="21">
        <f t="shared" si="34"/>
        <v>6.1742485145566345E-3</v>
      </c>
      <c r="ES8" s="21">
        <f t="shared" si="34"/>
        <v>5.221870681186274E-3</v>
      </c>
      <c r="ET8" s="21">
        <f t="shared" si="34"/>
        <v>4.6739763437041665E-3</v>
      </c>
      <c r="EU8" s="21">
        <f t="shared" si="34"/>
        <v>4.1813392370777473E-3</v>
      </c>
      <c r="EV8" s="21">
        <f t="shared" si="34"/>
        <v>3.7384057903548642E-3</v>
      </c>
      <c r="EW8" s="57">
        <f t="shared" si="34"/>
        <v>3.3402057591894255E-3</v>
      </c>
      <c r="EX8" s="21">
        <f t="shared" si="34"/>
        <v>2.9823461347671478E-3</v>
      </c>
      <c r="EY8" s="21">
        <f t="shared" si="34"/>
        <v>2.8085797372249398E-3</v>
      </c>
      <c r="EZ8" s="21">
        <f t="shared" si="34"/>
        <v>2.6426699106977198E-3</v>
      </c>
      <c r="FA8" s="21">
        <f t="shared" si="34"/>
        <v>2.4841757828036239E-3</v>
      </c>
      <c r="FB8" s="21">
        <f t="shared" si="34"/>
        <v>2.3327093748866301E-3</v>
      </c>
      <c r="FC8" s="21">
        <f t="shared" si="34"/>
        <v>2.1878854460561687E-3</v>
      </c>
      <c r="FD8" s="21">
        <f t="shared" si="34"/>
        <v>2.1572112921024612E-3</v>
      </c>
      <c r="FE8" s="21">
        <f t="shared" si="34"/>
        <v>2.1238608055265569E-3</v>
      </c>
      <c r="FF8" s="21">
        <f t="shared" si="34"/>
        <v>2.087627740184274E-3</v>
      </c>
      <c r="FG8" s="21">
        <f t="shared" si="34"/>
        <v>2.048317709836604E-3</v>
      </c>
      <c r="FH8" s="21">
        <f t="shared" si="34"/>
        <v>2.0057127014720027E-3</v>
      </c>
      <c r="FI8" s="21">
        <f t="shared" si="34"/>
        <v>1.9596414807191908E-3</v>
      </c>
      <c r="FJ8" s="21">
        <f t="shared" si="34"/>
        <v>1.909905779938538E-3</v>
      </c>
      <c r="FK8" s="21">
        <f t="shared" si="34"/>
        <v>1.8563711209268606E-3</v>
      </c>
      <c r="FL8" s="21">
        <f t="shared" si="34"/>
        <v>1.7988978710229652E-3</v>
      </c>
      <c r="FM8" s="21">
        <f t="shared" si="34"/>
        <v>1.7373755638339797E-3</v>
      </c>
      <c r="FN8" s="21">
        <f t="shared" si="34"/>
        <v>1.6717722625436086E-3</v>
      </c>
      <c r="FO8" s="21">
        <f t="shared" si="34"/>
        <v>1.6020593591955401E-3</v>
      </c>
      <c r="FP8" s="21">
        <f t="shared" si="34"/>
        <v>1.5283325874853614E-3</v>
      </c>
      <c r="FQ8" s="21">
        <f t="shared" si="34"/>
        <v>1.4507697086704795E-3</v>
      </c>
      <c r="FR8" s="21">
        <f t="shared" si="34"/>
        <v>1.3695991434703662E-3</v>
      </c>
      <c r="FS8" s="21">
        <f t="shared" si="34"/>
        <v>1.2851770522668527E-3</v>
      </c>
      <c r="FT8" s="21">
        <f t="shared" si="34"/>
        <v>1.1979649375000242E-3</v>
      </c>
      <c r="FU8" s="21">
        <f t="shared" si="34"/>
        <v>1.1085608142143975E-3</v>
      </c>
      <c r="FV8" s="21">
        <f t="shared" si="34"/>
        <v>1.0176699130569589E-3</v>
      </c>
      <c r="FW8" s="21">
        <f t="shared" si="34"/>
        <v>9.2609997428009377E-4</v>
      </c>
      <c r="FX8" s="21">
        <f t="shared" si="34"/>
        <v>8.347772558163337E-4</v>
      </c>
      <c r="FY8" s="21">
        <f t="shared" si="34"/>
        <v>7.4466305105096045E-4</v>
      </c>
      <c r="FZ8" s="21">
        <f t="shared" si="34"/>
        <v>6.5680770428796814E-4</v>
      </c>
      <c r="GA8" s="21">
        <f t="shared" si="34"/>
        <v>5.7225028043793519E-4</v>
      </c>
      <c r="GB8" s="21">
        <f t="shared" si="34"/>
        <v>4.9200362361212361E-4</v>
      </c>
      <c r="GC8" s="21">
        <f t="shared" si="34"/>
        <v>4.1699275115621924E-4</v>
      </c>
      <c r="GD8" s="21">
        <f t="shared" si="34"/>
        <v>3.48017980187469E-4</v>
      </c>
      <c r="GE8" s="21">
        <f t="shared" si="34"/>
        <v>2.8568795993589327E-4</v>
      </c>
      <c r="GF8" s="21">
        <f t="shared" si="34"/>
        <v>2.3041876720669537E-4</v>
      </c>
      <c r="GG8" s="21">
        <f t="shared" ref="GG8:HT8" si="35">GF8*IFERROR(VLOOKUP($DQ8+GF$1,$DQ$3:$HT$98,4,0),0)</f>
        <v>1.8237875843177143E-4</v>
      </c>
      <c r="GH8" s="21">
        <f t="shared" si="35"/>
        <v>1.4150220730445851E-4</v>
      </c>
      <c r="GI8" s="21">
        <f t="shared" si="35"/>
        <v>1.0749639684505104E-4</v>
      </c>
      <c r="GJ8" s="21">
        <f t="shared" si="35"/>
        <v>7.9870897819841373E-5</v>
      </c>
      <c r="GK8" s="21">
        <f t="shared" si="35"/>
        <v>5.7982278272313844E-5</v>
      </c>
      <c r="GL8" s="21">
        <f t="shared" si="35"/>
        <v>4.1084502915413417E-5</v>
      </c>
      <c r="GM8" s="21">
        <f t="shared" si="35"/>
        <v>2.8388158979463207E-5</v>
      </c>
      <c r="GN8" s="21">
        <f t="shared" si="35"/>
        <v>1.9112895796103195E-5</v>
      </c>
      <c r="GO8" s="21">
        <f t="shared" si="35"/>
        <v>1.252945883913545E-5</v>
      </c>
      <c r="GP8" s="21">
        <f t="shared" si="35"/>
        <v>7.9926670880728954E-6</v>
      </c>
      <c r="GQ8" s="21">
        <f t="shared" si="35"/>
        <v>4.9592900748074692E-6</v>
      </c>
      <c r="GR8" s="21">
        <f t="shared" si="35"/>
        <v>2.9920388879328425E-6</v>
      </c>
      <c r="GS8" s="21">
        <f t="shared" si="35"/>
        <v>1.753334788328646E-6</v>
      </c>
      <c r="GT8" s="21">
        <f t="shared" si="35"/>
        <v>9.9589415977067097E-7</v>
      </c>
      <c r="GU8" s="21">
        <f t="shared" si="35"/>
        <v>5.477417878738691E-7</v>
      </c>
      <c r="GV8" s="21">
        <f t="shared" si="35"/>
        <v>2.9085088936102448E-7</v>
      </c>
      <c r="GW8" s="21">
        <f t="shared" si="35"/>
        <v>1.4833395357412248E-7</v>
      </c>
      <c r="GX8" s="21">
        <f t="shared" si="35"/>
        <v>7.2090301437023525E-8</v>
      </c>
      <c r="GY8" s="21">
        <f t="shared" si="35"/>
        <v>3.3017358058156771E-8</v>
      </c>
      <c r="GZ8" s="21">
        <f t="shared" si="35"/>
        <v>1.3999359816658472E-8</v>
      </c>
      <c r="HA8" s="21">
        <f t="shared" si="35"/>
        <v>5.3477554499635362E-9</v>
      </c>
      <c r="HB8" s="21">
        <f t="shared" si="35"/>
        <v>1.7647592984879668E-9</v>
      </c>
      <c r="HC8" s="21">
        <f t="shared" si="35"/>
        <v>4.7119073269628718E-10</v>
      </c>
      <c r="HD8" s="21">
        <f t="shared" si="35"/>
        <v>9.0468620677687107E-11</v>
      </c>
      <c r="HE8" s="21">
        <f t="shared" si="35"/>
        <v>9.4087365504794568E-12</v>
      </c>
      <c r="HF8" s="21">
        <f t="shared" si="35"/>
        <v>0</v>
      </c>
      <c r="HG8" s="21">
        <f t="shared" si="35"/>
        <v>0</v>
      </c>
      <c r="HH8" s="21">
        <f t="shared" si="35"/>
        <v>0</v>
      </c>
      <c r="HI8" s="21">
        <f t="shared" si="35"/>
        <v>0</v>
      </c>
      <c r="HJ8" s="21">
        <f t="shared" si="35"/>
        <v>0</v>
      </c>
      <c r="HK8" s="21">
        <f t="shared" si="35"/>
        <v>0</v>
      </c>
      <c r="HL8" s="21">
        <f t="shared" si="35"/>
        <v>0</v>
      </c>
      <c r="HM8" s="21">
        <f t="shared" si="35"/>
        <v>0</v>
      </c>
      <c r="HN8" s="21">
        <f t="shared" si="35"/>
        <v>0</v>
      </c>
      <c r="HO8" s="21">
        <f t="shared" si="35"/>
        <v>0</v>
      </c>
      <c r="HP8" s="21">
        <f t="shared" si="35"/>
        <v>0</v>
      </c>
      <c r="HQ8" s="21">
        <f t="shared" si="35"/>
        <v>0</v>
      </c>
      <c r="HR8" s="21">
        <f t="shared" si="35"/>
        <v>0</v>
      </c>
      <c r="HS8" s="21">
        <f t="shared" si="35"/>
        <v>0</v>
      </c>
      <c r="HT8" s="57">
        <f t="shared" si="35"/>
        <v>0</v>
      </c>
    </row>
    <row r="9" spans="1:228">
      <c r="A9" s="49">
        <v>25</v>
      </c>
      <c r="B9" s="50">
        <v>1.23E-3</v>
      </c>
      <c r="C9" s="51">
        <v>1.2800000000000001E-3</v>
      </c>
      <c r="K9" s="22">
        <f t="shared" si="17"/>
        <v>25</v>
      </c>
      <c r="L9" s="54">
        <f t="shared" si="10"/>
        <v>0.200984</v>
      </c>
      <c r="M9" s="55">
        <v>1</v>
      </c>
      <c r="N9" s="56">
        <f t="shared" si="11"/>
        <v>0.79901599999999995</v>
      </c>
      <c r="O9" s="21">
        <f t="shared" ref="O9:BZ9" si="36">N9*IFERROR(VLOOKUP($K9+N$1,$K$3:$DN$98,4,0),0)</f>
        <v>0.63842017612799995</v>
      </c>
      <c r="P9" s="21">
        <f t="shared" si="36"/>
        <v>0.510092613364863</v>
      </c>
      <c r="Q9" s="21">
        <f t="shared" si="36"/>
        <v>0.40755175585580478</v>
      </c>
      <c r="R9" s="21">
        <f t="shared" si="36"/>
        <v>0.32561755085855376</v>
      </c>
      <c r="S9" s="21">
        <f t="shared" si="36"/>
        <v>0.26015018855313637</v>
      </c>
      <c r="T9" s="21">
        <f t="shared" si="36"/>
        <v>0.20783918863887171</v>
      </c>
      <c r="U9" s="21">
        <f t="shared" si="36"/>
        <v>0.16604189644684006</v>
      </c>
      <c r="V9" s="21">
        <f t="shared" si="36"/>
        <v>0.13264489356310843</v>
      </c>
      <c r="W9" s="21">
        <f t="shared" si="36"/>
        <v>0.10595992445565652</v>
      </c>
      <c r="X9" s="21">
        <f t="shared" si="36"/>
        <v>8.4638244616991501E-2</v>
      </c>
      <c r="Y9" s="21">
        <f t="shared" si="36"/>
        <v>6.7603612952397321E-2</v>
      </c>
      <c r="Z9" s="21">
        <f t="shared" si="36"/>
        <v>5.3993653592820698E-2</v>
      </c>
      <c r="AA9" s="21">
        <f t="shared" si="36"/>
        <v>4.3120195657684095E-2</v>
      </c>
      <c r="AB9" s="21">
        <f t="shared" si="36"/>
        <v>3.4433373521269683E-2</v>
      </c>
      <c r="AC9" s="21">
        <f t="shared" si="36"/>
        <v>2.9212464911167448E-2</v>
      </c>
      <c r="AD9" s="21">
        <f t="shared" si="36"/>
        <v>2.4780189066288111E-2</v>
      </c>
      <c r="AE9" s="21">
        <f t="shared" si="36"/>
        <v>2.1017664279219191E-2</v>
      </c>
      <c r="AF9" s="21">
        <f t="shared" si="36"/>
        <v>1.7824103753816812E-2</v>
      </c>
      <c r="AG9" s="21">
        <f t="shared" si="36"/>
        <v>1.5113369494676966E-2</v>
      </c>
      <c r="AH9" s="21">
        <f t="shared" si="36"/>
        <v>1.2812835060251479E-2</v>
      </c>
      <c r="AI9" s="21">
        <f t="shared" si="36"/>
        <v>1.0860415253770359E-2</v>
      </c>
      <c r="AJ9" s="21">
        <f t="shared" si="36"/>
        <v>9.2034742797483769E-3</v>
      </c>
      <c r="AK9" s="21">
        <f t="shared" si="36"/>
        <v>7.797606769619693E-3</v>
      </c>
      <c r="AL9" s="21">
        <f t="shared" si="36"/>
        <v>6.6049004333522034E-3</v>
      </c>
      <c r="AM9" s="21">
        <f t="shared" si="36"/>
        <v>5.9220594069505188E-3</v>
      </c>
      <c r="AN9" s="21">
        <f t="shared" si="36"/>
        <v>5.3082675597171322E-3</v>
      </c>
      <c r="AO9" s="21">
        <f t="shared" si="36"/>
        <v>4.756563387433051E-3</v>
      </c>
      <c r="AP9" s="21">
        <f t="shared" si="36"/>
        <v>4.2607011674199299E-3</v>
      </c>
      <c r="AQ9" s="57">
        <f t="shared" si="36"/>
        <v>3.8150744323194796E-3</v>
      </c>
      <c r="AR9" s="21">
        <f t="shared" si="36"/>
        <v>3.6042782171733156E-3</v>
      </c>
      <c r="AS9" s="21">
        <f t="shared" si="36"/>
        <v>3.4035199204767619E-3</v>
      </c>
      <c r="AT9" s="21">
        <f t="shared" si="36"/>
        <v>3.2122301886262465E-3</v>
      </c>
      <c r="AU9" s="21">
        <f t="shared" si="36"/>
        <v>3.0298606380122742E-3</v>
      </c>
      <c r="AV9" s="21">
        <f t="shared" si="36"/>
        <v>2.8559451224600507E-3</v>
      </c>
      <c r="AW9" s="21">
        <f t="shared" si="36"/>
        <v>2.8315267916630173E-3</v>
      </c>
      <c r="AX9" s="21">
        <f t="shared" si="36"/>
        <v>2.8049387550893017E-3</v>
      </c>
      <c r="AY9" s="21">
        <f t="shared" si="36"/>
        <v>2.77599178713678E-3</v>
      </c>
      <c r="AZ9" s="21">
        <f t="shared" si="36"/>
        <v>2.7444287605170349E-3</v>
      </c>
      <c r="BA9" s="21">
        <f t="shared" si="36"/>
        <v>2.7100136238601513E-3</v>
      </c>
      <c r="BB9" s="21">
        <f t="shared" si="36"/>
        <v>2.672479935169688E-3</v>
      </c>
      <c r="BC9" s="21">
        <f t="shared" si="36"/>
        <v>2.6315642673622399E-3</v>
      </c>
      <c r="BD9" s="21">
        <f t="shared" si="36"/>
        <v>2.5869592530304497E-3</v>
      </c>
      <c r="BE9" s="21">
        <f t="shared" si="36"/>
        <v>2.5384020278510682E-3</v>
      </c>
      <c r="BF9" s="21">
        <f t="shared" si="36"/>
        <v>2.4856032656717657E-3</v>
      </c>
      <c r="BG9" s="21">
        <f t="shared" si="36"/>
        <v>2.4282603983327182E-3</v>
      </c>
      <c r="BH9" s="21">
        <f t="shared" si="36"/>
        <v>2.3661212147393839E-3</v>
      </c>
      <c r="BI9" s="21">
        <f t="shared" si="36"/>
        <v>2.2989470334529327E-3</v>
      </c>
      <c r="BJ9" s="21">
        <f t="shared" si="36"/>
        <v>2.2265072124288306E-3</v>
      </c>
      <c r="BK9" s="21">
        <f t="shared" si="36"/>
        <v>2.1486239901380702E-3</v>
      </c>
      <c r="BL9" s="21">
        <f t="shared" si="36"/>
        <v>2.0652358930808115E-3</v>
      </c>
      <c r="BM9" s="21">
        <f t="shared" si="36"/>
        <v>1.9763068355247515E-3</v>
      </c>
      <c r="BN9" s="21">
        <f t="shared" si="36"/>
        <v>1.8819184210600894E-3</v>
      </c>
      <c r="BO9" s="21">
        <f t="shared" si="36"/>
        <v>1.7822708406649574E-3</v>
      </c>
      <c r="BP9" s="21">
        <f t="shared" si="36"/>
        <v>1.677722833151551E-3</v>
      </c>
      <c r="BQ9" s="21">
        <f t="shared" si="36"/>
        <v>1.5687547351383579E-3</v>
      </c>
      <c r="BR9" s="21">
        <f t="shared" si="36"/>
        <v>1.4560553949660182E-3</v>
      </c>
      <c r="BS9" s="21">
        <f t="shared" si="36"/>
        <v>1.3404737177136155E-3</v>
      </c>
      <c r="BT9" s="21">
        <f t="shared" si="36"/>
        <v>1.2230482200419029E-3</v>
      </c>
      <c r="BU9" s="21">
        <f t="shared" si="36"/>
        <v>1.1049506839146568E-3</v>
      </c>
      <c r="BV9" s="21">
        <f t="shared" si="36"/>
        <v>9.8751652522820698E-4</v>
      </c>
      <c r="BW9" s="21">
        <f t="shared" si="36"/>
        <v>8.7219434541205699E-4</v>
      </c>
      <c r="BX9" s="21">
        <f t="shared" si="36"/>
        <v>7.6048369365168075E-4</v>
      </c>
      <c r="BY9" s="21">
        <f t="shared" si="36"/>
        <v>6.5385627496477867E-4</v>
      </c>
      <c r="BZ9" s="21">
        <f t="shared" si="36"/>
        <v>5.5371164789117324E-4</v>
      </c>
      <c r="CA9" s="21">
        <f t="shared" ref="CA9:DN9" si="37">BZ9*IFERROR(VLOOKUP($K9+BZ$1,$K$3:$DN$98,4,0),0)</f>
        <v>4.612750253922208E-4</v>
      </c>
      <c r="CB9" s="21">
        <f t="shared" si="37"/>
        <v>3.7754899553327876E-4</v>
      </c>
      <c r="CC9" s="21">
        <f t="shared" si="37"/>
        <v>3.0323225125250818E-4</v>
      </c>
      <c r="CD9" s="21">
        <f t="shared" si="37"/>
        <v>2.386771372833617E-4</v>
      </c>
      <c r="CE9" s="21">
        <f t="shared" si="37"/>
        <v>1.8387686656310185E-4</v>
      </c>
      <c r="CF9" s="21">
        <f t="shared" si="37"/>
        <v>1.3848134574600326E-4</v>
      </c>
      <c r="CG9" s="21">
        <f t="shared" si="37"/>
        <v>1.0183225759432349E-4</v>
      </c>
      <c r="CH9" s="21">
        <f t="shared" si="37"/>
        <v>7.3034095146648812E-5</v>
      </c>
      <c r="CI9" s="21">
        <f t="shared" si="37"/>
        <v>5.1033304324672325E-5</v>
      </c>
      <c r="CJ9" s="21">
        <f t="shared" si="37"/>
        <v>3.4711322602512372E-5</v>
      </c>
      <c r="CK9" s="21">
        <f t="shared" si="37"/>
        <v>2.2962928354466036E-5</v>
      </c>
      <c r="CL9" s="21">
        <f t="shared" si="37"/>
        <v>1.4765162931921661E-5</v>
      </c>
      <c r="CM9" s="21">
        <f t="shared" si="37"/>
        <v>9.2134616695191166E-6</v>
      </c>
      <c r="CN9" s="21">
        <f t="shared" si="37"/>
        <v>5.5649308483895462E-6</v>
      </c>
      <c r="CO9" s="21">
        <f t="shared" si="37"/>
        <v>3.2443546846111052E-6</v>
      </c>
      <c r="CP9" s="21">
        <f t="shared" si="37"/>
        <v>1.8168386233822191E-6</v>
      </c>
      <c r="CQ9" s="21">
        <f t="shared" si="37"/>
        <v>9.7200866350948709E-7</v>
      </c>
      <c r="CR9" s="21">
        <f t="shared" si="37"/>
        <v>4.9280839239930999E-7</v>
      </c>
      <c r="CS9" s="21">
        <f t="shared" si="37"/>
        <v>2.3457679478207155E-7</v>
      </c>
      <c r="CT9" s="21">
        <f t="shared" si="37"/>
        <v>1.0344836649889354E-7</v>
      </c>
      <c r="CU9" s="21">
        <f t="shared" si="37"/>
        <v>4.1482794966056312E-8</v>
      </c>
      <c r="CV9" s="21">
        <f t="shared" si="37"/>
        <v>1.4726392212949991E-8</v>
      </c>
      <c r="CW9" s="21">
        <f t="shared" si="37"/>
        <v>4.4473704483108979E-9</v>
      </c>
      <c r="CX9" s="21">
        <f t="shared" si="37"/>
        <v>1.0718162780429263E-9</v>
      </c>
      <c r="CY9" s="21">
        <f t="shared" si="37"/>
        <v>1.8328058354534045E-10</v>
      </c>
      <c r="CZ9" s="21">
        <f t="shared" si="37"/>
        <v>0</v>
      </c>
      <c r="DA9" s="21">
        <f t="shared" si="37"/>
        <v>0</v>
      </c>
      <c r="DB9" s="21">
        <f t="shared" si="37"/>
        <v>0</v>
      </c>
      <c r="DC9" s="21">
        <f t="shared" si="37"/>
        <v>0</v>
      </c>
      <c r="DD9" s="21">
        <f t="shared" si="37"/>
        <v>0</v>
      </c>
      <c r="DE9" s="21">
        <f t="shared" si="37"/>
        <v>0</v>
      </c>
      <c r="DF9" s="21">
        <f t="shared" si="37"/>
        <v>0</v>
      </c>
      <c r="DG9" s="21">
        <f t="shared" si="37"/>
        <v>0</v>
      </c>
      <c r="DH9" s="21">
        <f t="shared" si="37"/>
        <v>0</v>
      </c>
      <c r="DI9" s="21">
        <f t="shared" si="37"/>
        <v>0</v>
      </c>
      <c r="DJ9" s="21">
        <f t="shared" si="37"/>
        <v>0</v>
      </c>
      <c r="DK9" s="21">
        <f t="shared" si="37"/>
        <v>0</v>
      </c>
      <c r="DL9" s="21">
        <f t="shared" si="37"/>
        <v>0</v>
      </c>
      <c r="DM9" s="21">
        <f t="shared" si="37"/>
        <v>0</v>
      </c>
      <c r="DN9" s="57">
        <f t="shared" si="37"/>
        <v>0</v>
      </c>
      <c r="DQ9" s="22">
        <f t="shared" si="20"/>
        <v>25</v>
      </c>
      <c r="DR9" s="54">
        <f t="shared" si="14"/>
        <v>0.20102400000000001</v>
      </c>
      <c r="DS9" s="55">
        <v>1</v>
      </c>
      <c r="DT9" s="56">
        <f t="shared" si="21"/>
        <v>0.79897600000000002</v>
      </c>
      <c r="DU9" s="21">
        <f t="shared" ref="DU9:GF9" si="38">DT9*IFERROR(VLOOKUP($DQ9+DT$1,$DQ$3:$HT$98,4,0),0)</f>
        <v>0.63835625676800001</v>
      </c>
      <c r="DV9" s="21">
        <f t="shared" si="38"/>
        <v>0.51001600805730718</v>
      </c>
      <c r="DW9" s="21">
        <f t="shared" si="38"/>
        <v>0.40747014941327275</v>
      </c>
      <c r="DX9" s="21">
        <f t="shared" si="38"/>
        <v>0.32553279200805657</v>
      </c>
      <c r="DY9" s="21">
        <f t="shared" si="38"/>
        <v>0.26006424114173232</v>
      </c>
      <c r="DZ9" s="21">
        <f t="shared" si="38"/>
        <v>0.20775387942151971</v>
      </c>
      <c r="EA9" s="21">
        <f t="shared" si="38"/>
        <v>0.16595712294398068</v>
      </c>
      <c r="EB9" s="21">
        <f t="shared" si="38"/>
        <v>0.13256256683670112</v>
      </c>
      <c r="EC9" s="21">
        <f t="shared" si="38"/>
        <v>0.10588037338380991</v>
      </c>
      <c r="ED9" s="21">
        <f t="shared" si="38"/>
        <v>8.4561995485220101E-2</v>
      </c>
      <c r="EE9" s="21">
        <f t="shared" si="38"/>
        <v>6.7529856602569008E-2</v>
      </c>
      <c r="EF9" s="21">
        <f t="shared" si="38"/>
        <v>5.3922860616577764E-2</v>
      </c>
      <c r="EG9" s="21">
        <f t="shared" si="38"/>
        <v>4.3052011916275688E-2</v>
      </c>
      <c r="EH9" s="21">
        <f t="shared" si="38"/>
        <v>3.4367904488619885E-2</v>
      </c>
      <c r="EI9" s="21">
        <f t="shared" si="38"/>
        <v>2.9145529562051648E-2</v>
      </c>
      <c r="EJ9" s="21">
        <f t="shared" si="38"/>
        <v>2.4712013614425821E-2</v>
      </c>
      <c r="EK9" s="21">
        <f t="shared" si="38"/>
        <v>2.0948707553132564E-2</v>
      </c>
      <c r="EL9" s="21">
        <f t="shared" si="38"/>
        <v>1.7754406728015804E-2</v>
      </c>
      <c r="EM9" s="21">
        <f t="shared" si="38"/>
        <v>1.5043104644970419E-2</v>
      </c>
      <c r="EN9" s="21">
        <f t="shared" si="38"/>
        <v>1.2742013578295552E-2</v>
      </c>
      <c r="EO9" s="21">
        <f t="shared" si="38"/>
        <v>1.0789446530577909E-2</v>
      </c>
      <c r="EP9" s="21">
        <f t="shared" si="38"/>
        <v>9.13278635776359E-3</v>
      </c>
      <c r="EQ9" s="21">
        <f t="shared" si="38"/>
        <v>7.7275473528604002E-3</v>
      </c>
      <c r="ER9" s="21">
        <f t="shared" si="38"/>
        <v>6.5355731736816839E-3</v>
      </c>
      <c r="ES9" s="21">
        <f t="shared" si="38"/>
        <v>5.849841229579481E-3</v>
      </c>
      <c r="ET9" s="21">
        <f t="shared" si="38"/>
        <v>5.233267963981803E-3</v>
      </c>
      <c r="EU9" s="21">
        <f t="shared" si="38"/>
        <v>4.6789026552892469E-3</v>
      </c>
      <c r="EV9" s="21">
        <f t="shared" si="38"/>
        <v>4.1805246600584572E-3</v>
      </c>
      <c r="EW9" s="57">
        <f t="shared" si="38"/>
        <v>3.7326357895537741E-3</v>
      </c>
      <c r="EX9" s="21">
        <f t="shared" si="38"/>
        <v>3.5151537652754234E-3</v>
      </c>
      <c r="EY9" s="21">
        <f t="shared" si="38"/>
        <v>3.307504844476191E-3</v>
      </c>
      <c r="EZ9" s="21">
        <f t="shared" si="38"/>
        <v>3.1091372414287313E-3</v>
      </c>
      <c r="FA9" s="21">
        <f t="shared" si="38"/>
        <v>2.9195653709757179E-3</v>
      </c>
      <c r="FB9" s="21">
        <f t="shared" si="38"/>
        <v>2.7383070744840614E-3</v>
      </c>
      <c r="FC9" s="21">
        <f t="shared" si="38"/>
        <v>2.699916009299795E-3</v>
      </c>
      <c r="FD9" s="21">
        <f t="shared" si="38"/>
        <v>2.65817530779602E-3</v>
      </c>
      <c r="FE9" s="21">
        <f t="shared" si="38"/>
        <v>2.6128268370450201E-3</v>
      </c>
      <c r="FF9" s="21">
        <f t="shared" si="38"/>
        <v>2.5636273077034623E-3</v>
      </c>
      <c r="FG9" s="21">
        <f t="shared" si="38"/>
        <v>2.5103038597032302E-3</v>
      </c>
      <c r="FH9" s="21">
        <f t="shared" si="38"/>
        <v>2.4526421800458468E-3</v>
      </c>
      <c r="FI9" s="21">
        <f t="shared" si="38"/>
        <v>2.3903941215162833E-3</v>
      </c>
      <c r="FJ9" s="21">
        <f t="shared" si="38"/>
        <v>2.3233913742901819E-3</v>
      </c>
      <c r="FK9" s="21">
        <f t="shared" si="38"/>
        <v>2.2514591773421578E-3</v>
      </c>
      <c r="FL9" s="21">
        <f t="shared" si="38"/>
        <v>2.1744592734770558E-3</v>
      </c>
      <c r="FM9" s="21">
        <f t="shared" si="38"/>
        <v>2.0923516913105623E-3</v>
      </c>
      <c r="FN9" s="21">
        <f t="shared" si="38"/>
        <v>2.0051006257829117E-3</v>
      </c>
      <c r="FO9" s="21">
        <f t="shared" si="38"/>
        <v>1.9128258949843821E-3</v>
      </c>
      <c r="FP9" s="21">
        <f t="shared" si="38"/>
        <v>1.8157499808139248E-3</v>
      </c>
      <c r="FQ9" s="21">
        <f t="shared" si="38"/>
        <v>1.7141587693873857E-3</v>
      </c>
      <c r="FR9" s="21">
        <f t="shared" si="38"/>
        <v>1.6084980228423472E-3</v>
      </c>
      <c r="FS9" s="21">
        <f t="shared" si="38"/>
        <v>1.4993453470122655E-3</v>
      </c>
      <c r="FT9" s="21">
        <f t="shared" si="38"/>
        <v>1.3874492037647401E-3</v>
      </c>
      <c r="FU9" s="21">
        <f t="shared" si="38"/>
        <v>1.2736922435480692E-3</v>
      </c>
      <c r="FV9" s="21">
        <f t="shared" si="38"/>
        <v>1.1590854154736141E-3</v>
      </c>
      <c r="FW9" s="21">
        <f t="shared" si="38"/>
        <v>1.0447880026537609E-3</v>
      </c>
      <c r="FX9" s="21">
        <f t="shared" si="38"/>
        <v>9.3200313776728742E-4</v>
      </c>
      <c r="FY9" s="21">
        <f t="shared" si="38"/>
        <v>8.2204540757350292E-4</v>
      </c>
      <c r="FZ9" s="21">
        <f t="shared" si="38"/>
        <v>7.1621528180249017E-4</v>
      </c>
      <c r="GA9" s="21">
        <f t="shared" si="38"/>
        <v>6.1578041283532703E-4</v>
      </c>
      <c r="GB9" s="21">
        <f t="shared" si="38"/>
        <v>5.2189853109445305E-4</v>
      </c>
      <c r="GC9" s="21">
        <f t="shared" si="38"/>
        <v>4.3557129506611954E-4</v>
      </c>
      <c r="GD9" s="21">
        <f t="shared" si="38"/>
        <v>3.5756047611977749E-4</v>
      </c>
      <c r="GE9" s="21">
        <f t="shared" si="38"/>
        <v>2.8838682640964537E-4</v>
      </c>
      <c r="GF9" s="21">
        <f t="shared" si="38"/>
        <v>2.282610569714984E-4</v>
      </c>
      <c r="GG9" s="21">
        <f t="shared" ref="GG9:HT9" si="39">GF9*IFERROR(VLOOKUP($DQ9+GF$1,$DQ$3:$HT$98,4,0),0)</f>
        <v>1.7710090627247649E-4</v>
      </c>
      <c r="GH9" s="21">
        <f t="shared" si="39"/>
        <v>1.3454001647707494E-4</v>
      </c>
      <c r="GI9" s="21">
        <f t="shared" si="39"/>
        <v>9.9964577642631448E-5</v>
      </c>
      <c r="GJ9" s="21">
        <f t="shared" si="39"/>
        <v>7.2569285139668295E-5</v>
      </c>
      <c r="GK9" s="21">
        <f t="shared" si="39"/>
        <v>5.1420418371414761E-5</v>
      </c>
      <c r="GL9" s="21">
        <f t="shared" si="39"/>
        <v>3.5529966482096453E-5</v>
      </c>
      <c r="GM9" s="21">
        <f t="shared" si="39"/>
        <v>2.392126053340108E-5</v>
      </c>
      <c r="GN9" s="21">
        <f t="shared" si="39"/>
        <v>1.5681582342671078E-5</v>
      </c>
      <c r="GO9" s="21">
        <f t="shared" si="39"/>
        <v>1.0003438192213308E-5</v>
      </c>
      <c r="GP9" s="21">
        <f t="shared" si="39"/>
        <v>6.2069333295045122E-6</v>
      </c>
      <c r="GQ9" s="21">
        <f t="shared" si="39"/>
        <v>3.7447670163566626E-6</v>
      </c>
      <c r="GR9" s="21">
        <f t="shared" si="39"/>
        <v>2.1944334715850047E-6</v>
      </c>
      <c r="GS9" s="21">
        <f t="shared" si="39"/>
        <v>1.2464382118602827E-6</v>
      </c>
      <c r="GT9" s="21">
        <f t="shared" si="39"/>
        <v>6.8554101652315557E-7</v>
      </c>
      <c r="GU9" s="21">
        <f t="shared" si="39"/>
        <v>3.6402227977379563E-7</v>
      </c>
      <c r="GV9" s="21">
        <f t="shared" si="39"/>
        <v>1.8565136268463578E-7</v>
      </c>
      <c r="GW9" s="21">
        <f t="shared" si="39"/>
        <v>9.0226562264732991E-8</v>
      </c>
      <c r="GX9" s="21">
        <f t="shared" si="39"/>
        <v>4.1323765517247705E-8</v>
      </c>
      <c r="GY9" s="21">
        <f t="shared" si="39"/>
        <v>1.7521276579313028E-8</v>
      </c>
      <c r="GZ9" s="21">
        <f t="shared" si="39"/>
        <v>6.6931276532975763E-9</v>
      </c>
      <c r="HA9" s="21">
        <f t="shared" si="39"/>
        <v>2.2087321255881998E-9</v>
      </c>
      <c r="HB9" s="21">
        <f t="shared" si="39"/>
        <v>5.8973147753204943E-10</v>
      </c>
      <c r="HC9" s="21">
        <f t="shared" si="39"/>
        <v>1.1322844368615346E-10</v>
      </c>
      <c r="HD9" s="21">
        <f t="shared" si="39"/>
        <v>1.1775758143359957E-11</v>
      </c>
      <c r="HE9" s="21">
        <f t="shared" si="39"/>
        <v>0</v>
      </c>
      <c r="HF9" s="21">
        <f t="shared" si="39"/>
        <v>0</v>
      </c>
      <c r="HG9" s="21">
        <f t="shared" si="39"/>
        <v>0</v>
      </c>
      <c r="HH9" s="21">
        <f t="shared" si="39"/>
        <v>0</v>
      </c>
      <c r="HI9" s="21">
        <f t="shared" si="39"/>
        <v>0</v>
      </c>
      <c r="HJ9" s="21">
        <f t="shared" si="39"/>
        <v>0</v>
      </c>
      <c r="HK9" s="21">
        <f t="shared" si="39"/>
        <v>0</v>
      </c>
      <c r="HL9" s="21">
        <f t="shared" si="39"/>
        <v>0</v>
      </c>
      <c r="HM9" s="21">
        <f t="shared" si="39"/>
        <v>0</v>
      </c>
      <c r="HN9" s="21">
        <f t="shared" si="39"/>
        <v>0</v>
      </c>
      <c r="HO9" s="21">
        <f t="shared" si="39"/>
        <v>0</v>
      </c>
      <c r="HP9" s="21">
        <f t="shared" si="39"/>
        <v>0</v>
      </c>
      <c r="HQ9" s="21">
        <f t="shared" si="39"/>
        <v>0</v>
      </c>
      <c r="HR9" s="21">
        <f t="shared" si="39"/>
        <v>0</v>
      </c>
      <c r="HS9" s="21">
        <f t="shared" si="39"/>
        <v>0</v>
      </c>
      <c r="HT9" s="57">
        <f t="shared" si="39"/>
        <v>0</v>
      </c>
    </row>
    <row r="10" spans="1:228">
      <c r="A10" s="49">
        <v>26</v>
      </c>
      <c r="B10" s="50">
        <v>1.24E-3</v>
      </c>
      <c r="C10" s="51">
        <v>1.2899999999999999E-3</v>
      </c>
      <c r="G10" s="58"/>
      <c r="K10" s="22">
        <f t="shared" si="17"/>
        <v>26</v>
      </c>
      <c r="L10" s="54">
        <f t="shared" si="10"/>
        <v>0.20099200000000003</v>
      </c>
      <c r="M10" s="55">
        <v>1</v>
      </c>
      <c r="N10" s="56">
        <f t="shared" si="11"/>
        <v>0.79900799999999994</v>
      </c>
      <c r="O10" s="21">
        <f t="shared" ref="O10:BZ10" si="40">N10*IFERROR(VLOOKUP($K10+N$1,$K$3:$DN$98,4,0),0)</f>
        <v>0.63840099993599997</v>
      </c>
      <c r="P10" s="21">
        <f t="shared" si="40"/>
        <v>0.51006707732486556</v>
      </c>
      <c r="Q10" s="21">
        <f t="shared" si="40"/>
        <v>0.40752319209947457</v>
      </c>
      <c r="R10" s="21">
        <f t="shared" si="40"/>
        <v>0.32558820918872261</v>
      </c>
      <c r="S10" s="21">
        <f t="shared" si="40"/>
        <v>0.26011893208505427</v>
      </c>
      <c r="T10" s="21">
        <f t="shared" si="40"/>
        <v>0.20780797436702153</v>
      </c>
      <c r="U10" s="21">
        <f t="shared" si="40"/>
        <v>0.16601030963473629</v>
      </c>
      <c r="V10" s="21">
        <f t="shared" si="40"/>
        <v>0.13261301958365856</v>
      </c>
      <c r="W10" s="21">
        <f t="shared" si="40"/>
        <v>0.10592809733095646</v>
      </c>
      <c r="X10" s="21">
        <f t="shared" si="40"/>
        <v>8.4608584749738841E-2</v>
      </c>
      <c r="Y10" s="21">
        <f t="shared" si="40"/>
        <v>6.757518446792142E-2</v>
      </c>
      <c r="Z10" s="21">
        <f t="shared" si="40"/>
        <v>5.396662351903353E-2</v>
      </c>
      <c r="AA10" s="21">
        <f t="shared" si="40"/>
        <v>4.309472341138311E-2</v>
      </c>
      <c r="AB10" s="21">
        <f t="shared" si="40"/>
        <v>3.6560550616217262E-2</v>
      </c>
      <c r="AC10" s="21">
        <f t="shared" si="40"/>
        <v>3.1013382793696392E-2</v>
      </c>
      <c r="AD10" s="21">
        <f t="shared" si="40"/>
        <v>2.6304434803832707E-2</v>
      </c>
      <c r="AE10" s="21">
        <f t="shared" si="40"/>
        <v>2.2307568000912142E-2</v>
      </c>
      <c r="AF10" s="21">
        <f t="shared" si="40"/>
        <v>1.8914977290413422E-2</v>
      </c>
      <c r="AG10" s="21">
        <f t="shared" si="40"/>
        <v>1.6035767819732625E-2</v>
      </c>
      <c r="AH10" s="21">
        <f t="shared" si="40"/>
        <v>1.3592237519361769E-2</v>
      </c>
      <c r="AI10" s="21">
        <f t="shared" si="40"/>
        <v>1.1518510617745302E-2</v>
      </c>
      <c r="AJ10" s="21">
        <f t="shared" si="40"/>
        <v>9.7590120468422359E-3</v>
      </c>
      <c r="AK10" s="21">
        <f t="shared" si="40"/>
        <v>8.2662930821813408E-3</v>
      </c>
      <c r="AL10" s="21">
        <f t="shared" si="40"/>
        <v>7.4116906381731049E-3</v>
      </c>
      <c r="AM10" s="21">
        <f t="shared" si="40"/>
        <v>6.643505961979654E-3</v>
      </c>
      <c r="AN10" s="21">
        <f t="shared" si="40"/>
        <v>5.9530264568332224E-3</v>
      </c>
      <c r="AO10" s="21">
        <f t="shared" si="40"/>
        <v>5.3324353547612724E-3</v>
      </c>
      <c r="AP10" s="21">
        <f t="shared" si="40"/>
        <v>4.7747159410067913E-3</v>
      </c>
      <c r="AQ10" s="57">
        <f t="shared" si="40"/>
        <v>4.5108961737603728E-3</v>
      </c>
      <c r="AR10" s="21">
        <f t="shared" si="40"/>
        <v>4.2596392568819202E-3</v>
      </c>
      <c r="AS10" s="21">
        <f t="shared" si="40"/>
        <v>4.0202326219077574E-3</v>
      </c>
      <c r="AT10" s="21">
        <f t="shared" si="40"/>
        <v>3.791989945147877E-3</v>
      </c>
      <c r="AU10" s="21">
        <f t="shared" si="40"/>
        <v>3.5743278263014166E-3</v>
      </c>
      <c r="AV10" s="21">
        <f t="shared" si="40"/>
        <v>3.5437673233865395E-3</v>
      </c>
      <c r="AW10" s="21">
        <f t="shared" si="40"/>
        <v>3.51049134821994E-3</v>
      </c>
      <c r="AX10" s="21">
        <f t="shared" si="40"/>
        <v>3.4742630775063104E-3</v>
      </c>
      <c r="AY10" s="21">
        <f t="shared" si="40"/>
        <v>3.4347607063150635E-3</v>
      </c>
      <c r="AZ10" s="21">
        <f t="shared" si="40"/>
        <v>3.3916888070578727E-3</v>
      </c>
      <c r="BA10" s="21">
        <f t="shared" si="40"/>
        <v>3.3447139170801211E-3</v>
      </c>
      <c r="BB10" s="21">
        <f t="shared" si="40"/>
        <v>3.2935063470096245E-3</v>
      </c>
      <c r="BC10" s="21">
        <f t="shared" si="40"/>
        <v>3.2376814144278111E-3</v>
      </c>
      <c r="BD10" s="21">
        <f t="shared" si="40"/>
        <v>3.1769101342790013E-3</v>
      </c>
      <c r="BE10" s="21">
        <f t="shared" si="40"/>
        <v>3.1108304034859978E-3</v>
      </c>
      <c r="BF10" s="21">
        <f t="shared" si="40"/>
        <v>3.0390635460775758E-3</v>
      </c>
      <c r="BG10" s="21">
        <f t="shared" si="40"/>
        <v>2.9612939099334505E-3</v>
      </c>
      <c r="BH10" s="21">
        <f t="shared" si="40"/>
        <v>2.8772227758304398E-3</v>
      </c>
      <c r="BI10" s="21">
        <f t="shared" si="40"/>
        <v>2.7865614861640226E-3</v>
      </c>
      <c r="BJ10" s="21">
        <f t="shared" si="40"/>
        <v>2.689087565378005E-3</v>
      </c>
      <c r="BK10" s="21">
        <f t="shared" si="40"/>
        <v>2.5847240769656847E-3</v>
      </c>
      <c r="BL10" s="21">
        <f t="shared" si="40"/>
        <v>2.4734258582115422E-3</v>
      </c>
      <c r="BM10" s="21">
        <f t="shared" si="40"/>
        <v>2.3552950392233588E-3</v>
      </c>
      <c r="BN10" s="21">
        <f t="shared" si="40"/>
        <v>2.2305821668964819E-3</v>
      </c>
      <c r="BO10" s="21">
        <f t="shared" si="40"/>
        <v>2.0997362169863343E-3</v>
      </c>
      <c r="BP10" s="21">
        <f t="shared" si="40"/>
        <v>1.9633583496930719E-3</v>
      </c>
      <c r="BQ10" s="21">
        <f t="shared" si="40"/>
        <v>1.8223106858511215E-3</v>
      </c>
      <c r="BR10" s="21">
        <f t="shared" si="40"/>
        <v>1.6776556636082594E-3</v>
      </c>
      <c r="BS10" s="21">
        <f t="shared" si="40"/>
        <v>1.5306930274761759E-3</v>
      </c>
      <c r="BT10" s="21">
        <f t="shared" si="40"/>
        <v>1.3828893087430765E-3</v>
      </c>
      <c r="BU10" s="21">
        <f t="shared" si="40"/>
        <v>1.2359158330098622E-3</v>
      </c>
      <c r="BV10" s="21">
        <f t="shared" si="40"/>
        <v>1.0915855820309705E-3</v>
      </c>
      <c r="BW10" s="21">
        <f t="shared" si="40"/>
        <v>9.5177530068444379E-4</v>
      </c>
      <c r="BX10" s="21">
        <f t="shared" si="40"/>
        <v>8.18326885775478E-4</v>
      </c>
      <c r="BY10" s="21">
        <f t="shared" si="40"/>
        <v>6.9299193995010582E-4</v>
      </c>
      <c r="BZ10" s="21">
        <f t="shared" si="40"/>
        <v>5.7730386549483513E-4</v>
      </c>
      <c r="CA10" s="21">
        <f t="shared" ref="CA10:DN10" si="41">BZ10*IFERROR(VLOOKUP($K10+BZ$1,$K$3:$DN$98,4,0),0)</f>
        <v>4.7251744086886755E-4</v>
      </c>
      <c r="CB10" s="21">
        <f t="shared" si="41"/>
        <v>3.7950710780823967E-4</v>
      </c>
      <c r="CC10" s="21">
        <f t="shared" si="41"/>
        <v>2.9871383962694353E-4</v>
      </c>
      <c r="CD10" s="21">
        <f t="shared" si="41"/>
        <v>2.3012914204859728E-4</v>
      </c>
      <c r="CE10" s="21">
        <f t="shared" si="41"/>
        <v>1.7331485945963959E-4</v>
      </c>
      <c r="CF10" s="21">
        <f t="shared" si="41"/>
        <v>1.2744708190364596E-4</v>
      </c>
      <c r="CG10" s="21">
        <f t="shared" si="41"/>
        <v>9.1405047141294892E-5</v>
      </c>
      <c r="CH10" s="21">
        <f t="shared" si="41"/>
        <v>6.3870190740451222E-5</v>
      </c>
      <c r="CI10" s="21">
        <f t="shared" si="41"/>
        <v>4.3442587635932707E-5</v>
      </c>
      <c r="CJ10" s="21">
        <f t="shared" si="41"/>
        <v>2.8739009424674925E-5</v>
      </c>
      <c r="CK10" s="21">
        <f t="shared" si="41"/>
        <v>1.8479183060065977E-5</v>
      </c>
      <c r="CL10" s="21">
        <f t="shared" si="41"/>
        <v>1.1531010229481169E-5</v>
      </c>
      <c r="CM10" s="21">
        <f t="shared" si="41"/>
        <v>6.9647301786066259E-6</v>
      </c>
      <c r="CN10" s="21">
        <f t="shared" si="41"/>
        <v>4.060437694127663E-6</v>
      </c>
      <c r="CO10" s="21">
        <f t="shared" si="41"/>
        <v>2.2738451087114915E-6</v>
      </c>
      <c r="CP10" s="21">
        <f t="shared" si="41"/>
        <v>1.2165071331606477E-6</v>
      </c>
      <c r="CQ10" s="21">
        <f t="shared" si="41"/>
        <v>6.1676911651244843E-7</v>
      </c>
      <c r="CR10" s="21">
        <f t="shared" si="41"/>
        <v>2.9358209945992545E-7</v>
      </c>
      <c r="CS10" s="21">
        <f t="shared" si="41"/>
        <v>1.2946970586182711E-7</v>
      </c>
      <c r="CT10" s="21">
        <f t="shared" si="41"/>
        <v>5.1917352050592676E-8</v>
      </c>
      <c r="CU10" s="21">
        <f t="shared" si="41"/>
        <v>1.84306599779604E-8</v>
      </c>
      <c r="CV10" s="21">
        <f t="shared" si="41"/>
        <v>5.566059313344042E-9</v>
      </c>
      <c r="CW10" s="21">
        <f t="shared" si="41"/>
        <v>1.3414202945159141E-9</v>
      </c>
      <c r="CX10" s="21">
        <f t="shared" si="41"/>
        <v>2.2938287036222136E-10</v>
      </c>
      <c r="CY10" s="21">
        <f t="shared" si="41"/>
        <v>0</v>
      </c>
      <c r="CZ10" s="21">
        <f t="shared" si="41"/>
        <v>0</v>
      </c>
      <c r="DA10" s="21">
        <f t="shared" si="41"/>
        <v>0</v>
      </c>
      <c r="DB10" s="21">
        <f t="shared" si="41"/>
        <v>0</v>
      </c>
      <c r="DC10" s="21">
        <f t="shared" si="41"/>
        <v>0</v>
      </c>
      <c r="DD10" s="21">
        <f t="shared" si="41"/>
        <v>0</v>
      </c>
      <c r="DE10" s="21">
        <f t="shared" si="41"/>
        <v>0</v>
      </c>
      <c r="DF10" s="21">
        <f t="shared" si="41"/>
        <v>0</v>
      </c>
      <c r="DG10" s="21">
        <f t="shared" si="41"/>
        <v>0</v>
      </c>
      <c r="DH10" s="21">
        <f t="shared" si="41"/>
        <v>0</v>
      </c>
      <c r="DI10" s="21">
        <f t="shared" si="41"/>
        <v>0</v>
      </c>
      <c r="DJ10" s="21">
        <f t="shared" si="41"/>
        <v>0</v>
      </c>
      <c r="DK10" s="21">
        <f t="shared" si="41"/>
        <v>0</v>
      </c>
      <c r="DL10" s="21">
        <f t="shared" si="41"/>
        <v>0</v>
      </c>
      <c r="DM10" s="21">
        <f t="shared" si="41"/>
        <v>0</v>
      </c>
      <c r="DN10" s="57">
        <f t="shared" si="41"/>
        <v>0</v>
      </c>
      <c r="DQ10" s="22">
        <f t="shared" si="20"/>
        <v>26</v>
      </c>
      <c r="DR10" s="54">
        <f t="shared" si="14"/>
        <v>0.20103200000000002</v>
      </c>
      <c r="DS10" s="55">
        <v>1</v>
      </c>
      <c r="DT10" s="56">
        <f t="shared" si="21"/>
        <v>0.79896800000000001</v>
      </c>
      <c r="DU10" s="21">
        <f t="shared" ref="DU10:GF10" si="42">DT10*IFERROR(VLOOKUP($DQ10+DT$1,$DQ$3:$HT$98,4,0),0)</f>
        <v>0.638337081536</v>
      </c>
      <c r="DV10" s="21">
        <f t="shared" si="42"/>
        <v>0.50999047457404567</v>
      </c>
      <c r="DW10" s="21">
        <f t="shared" si="42"/>
        <v>0.40743751002289996</v>
      </c>
      <c r="DX10" s="21">
        <f t="shared" si="42"/>
        <v>0.32549693750717451</v>
      </c>
      <c r="DY10" s="21">
        <f t="shared" si="42"/>
        <v>0.26002518150923143</v>
      </c>
      <c r="DZ10" s="21">
        <f t="shared" si="42"/>
        <v>0.20771227539247822</v>
      </c>
      <c r="EA10" s="21">
        <f t="shared" si="42"/>
        <v>0.1659155804889022</v>
      </c>
      <c r="EB10" s="21">
        <f t="shared" si="42"/>
        <v>0.13252009244809596</v>
      </c>
      <c r="EC10" s="21">
        <f t="shared" si="42"/>
        <v>0.10583796695422652</v>
      </c>
      <c r="ED10" s="21">
        <f t="shared" si="42"/>
        <v>8.4520507002174033E-2</v>
      </c>
      <c r="EE10" s="21">
        <f t="shared" si="42"/>
        <v>6.748996292326398E-2</v>
      </c>
      <c r="EF10" s="21">
        <f t="shared" si="42"/>
        <v>5.3883986397933958E-2</v>
      </c>
      <c r="EG10" s="21">
        <f t="shared" si="42"/>
        <v>4.3014939733633906E-2</v>
      </c>
      <c r="EH10" s="21">
        <f t="shared" si="42"/>
        <v>3.6478604566409563E-2</v>
      </c>
      <c r="EI10" s="21">
        <f t="shared" si="42"/>
        <v>3.0929606914883324E-2</v>
      </c>
      <c r="EJ10" s="21">
        <f t="shared" si="42"/>
        <v>2.6219445331439946E-2</v>
      </c>
      <c r="EK10" s="21">
        <f t="shared" si="42"/>
        <v>2.2221451868411318E-2</v>
      </c>
      <c r="EL10" s="21">
        <f t="shared" si="42"/>
        <v>1.8827980621408422E-2</v>
      </c>
      <c r="EM10" s="21">
        <f t="shared" si="42"/>
        <v>1.5947930323683752E-2</v>
      </c>
      <c r="EN10" s="21">
        <f t="shared" si="42"/>
        <v>1.3504093402777939E-2</v>
      </c>
      <c r="EO10" s="21">
        <f t="shared" si="42"/>
        <v>1.1430614133295103E-2</v>
      </c>
      <c r="EP10" s="21">
        <f t="shared" si="42"/>
        <v>9.6718141131403174E-3</v>
      </c>
      <c r="EQ10" s="21">
        <f t="shared" si="42"/>
        <v>8.1799367861884239E-3</v>
      </c>
      <c r="ER10" s="21">
        <f t="shared" si="42"/>
        <v>7.3216732787711762E-3</v>
      </c>
      <c r="ES10" s="21">
        <f t="shared" si="42"/>
        <v>6.5499689151886937E-3</v>
      </c>
      <c r="ET10" s="21">
        <f t="shared" si="42"/>
        <v>5.8561241580338402E-3</v>
      </c>
      <c r="EU10" s="21">
        <f t="shared" si="42"/>
        <v>5.2323532372167076E-3</v>
      </c>
      <c r="EV10" s="21">
        <f t="shared" si="42"/>
        <v>4.6717746084410207E-3</v>
      </c>
      <c r="EW10" s="57">
        <f t="shared" si="42"/>
        <v>4.3995736608802042E-3</v>
      </c>
      <c r="EX10" s="21">
        <f t="shared" si="42"/>
        <v>4.1396798457978582E-3</v>
      </c>
      <c r="EY10" s="21">
        <f t="shared" si="42"/>
        <v>3.8914025470461319E-3</v>
      </c>
      <c r="EZ10" s="21">
        <f t="shared" si="42"/>
        <v>3.6541340052463618E-3</v>
      </c>
      <c r="FA10" s="21">
        <f t="shared" si="42"/>
        <v>3.4272707496646464E-3</v>
      </c>
      <c r="FB10" s="21">
        <f t="shared" si="42"/>
        <v>3.3792204137543481E-3</v>
      </c>
      <c r="FC10" s="21">
        <f t="shared" si="42"/>
        <v>3.3269776661577059E-3</v>
      </c>
      <c r="FD10" s="21">
        <f t="shared" si="42"/>
        <v>3.2702194271730556E-3</v>
      </c>
      <c r="FE10" s="21">
        <f t="shared" si="42"/>
        <v>3.208641195359387E-3</v>
      </c>
      <c r="FF10" s="21">
        <f t="shared" si="42"/>
        <v>3.1419014584959117E-3</v>
      </c>
      <c r="FG10" s="21">
        <f t="shared" si="42"/>
        <v>3.0697319819942607E-3</v>
      </c>
      <c r="FH10" s="21">
        <f t="shared" si="42"/>
        <v>2.9918221842912466E-3</v>
      </c>
      <c r="FI10" s="21">
        <f t="shared" si="42"/>
        <v>2.9079614084655632E-3</v>
      </c>
      <c r="FJ10" s="21">
        <f t="shared" si="42"/>
        <v>2.8179309232594695E-3</v>
      </c>
      <c r="FK10" s="21">
        <f t="shared" si="42"/>
        <v>2.7215576856839956E-3</v>
      </c>
      <c r="FL10" s="21">
        <f t="shared" si="42"/>
        <v>2.6187916674725678E-3</v>
      </c>
      <c r="FM10" s="21">
        <f t="shared" si="42"/>
        <v>2.5095880549389619E-3</v>
      </c>
      <c r="FN10" s="21">
        <f t="shared" si="42"/>
        <v>2.3940968126506708E-3</v>
      </c>
      <c r="FO10" s="21">
        <f t="shared" si="42"/>
        <v>2.2725963994086494E-3</v>
      </c>
      <c r="FP10" s="21">
        <f t="shared" si="42"/>
        <v>2.1454446308617355E-3</v>
      </c>
      <c r="FQ10" s="21">
        <f t="shared" si="42"/>
        <v>2.0131994238154179E-3</v>
      </c>
      <c r="FR10" s="21">
        <f t="shared" si="42"/>
        <v>1.8765837109153036E-3</v>
      </c>
      <c r="FS10" s="21">
        <f t="shared" si="42"/>
        <v>1.7365342685696946E-3</v>
      </c>
      <c r="FT10" s="21">
        <f t="shared" si="42"/>
        <v>1.5941558238896654E-3</v>
      </c>
      <c r="FU10" s="21">
        <f t="shared" si="42"/>
        <v>1.4507136828560733E-3</v>
      </c>
      <c r="FV10" s="21">
        <f t="shared" si="42"/>
        <v>1.307658806589636E-3</v>
      </c>
      <c r="FW10" s="21">
        <f t="shared" si="42"/>
        <v>1.1664970384182847E-3</v>
      </c>
      <c r="FX10" s="21">
        <f t="shared" si="42"/>
        <v>1.0288737178256954E-3</v>
      </c>
      <c r="FY10" s="21">
        <f t="shared" si="42"/>
        <v>8.9641651539281537E-4</v>
      </c>
      <c r="FZ10" s="21">
        <f t="shared" si="42"/>
        <v>7.7071202743928089E-4</v>
      </c>
      <c r="GA10" s="21">
        <f t="shared" si="42"/>
        <v>6.532092717358881E-4</v>
      </c>
      <c r="GB10" s="21">
        <f t="shared" si="42"/>
        <v>5.4516192609805486E-4</v>
      </c>
      <c r="GC10" s="21">
        <f t="shared" si="42"/>
        <v>4.4752342513389322E-4</v>
      </c>
      <c r="GD10" s="21">
        <f t="shared" si="42"/>
        <v>3.6094554330749025E-4</v>
      </c>
      <c r="GE10" s="21">
        <f t="shared" si="42"/>
        <v>2.8569200698331159E-4</v>
      </c>
      <c r="GF10" s="21">
        <f t="shared" si="42"/>
        <v>2.2165985745814198E-4</v>
      </c>
      <c r="GG10" s="21">
        <f t="shared" ref="GG10:HT10" si="43">GF10*IFERROR(VLOOKUP($DQ10+GF$1,$DQ$3:$HT$98,4,0),0)</f>
        <v>1.6839056051380131E-4</v>
      </c>
      <c r="GH10" s="21">
        <f t="shared" si="43"/>
        <v>1.2511587036735951E-4</v>
      </c>
      <c r="GI10" s="21">
        <f t="shared" si="43"/>
        <v>9.0827866093184627E-5</v>
      </c>
      <c r="GJ10" s="21">
        <f t="shared" si="43"/>
        <v>6.4357901077647821E-5</v>
      </c>
      <c r="GK10" s="21">
        <f t="shared" si="43"/>
        <v>4.446937890762231E-5</v>
      </c>
      <c r="GL10" s="21">
        <f t="shared" si="43"/>
        <v>2.9939898737134873E-5</v>
      </c>
      <c r="GM10" s="21">
        <f t="shared" si="43"/>
        <v>1.9627100617128768E-5</v>
      </c>
      <c r="GN10" s="21">
        <f t="shared" si="43"/>
        <v>1.2520323754672613E-5</v>
      </c>
      <c r="GO10" s="21">
        <f t="shared" si="43"/>
        <v>7.7686104832992623E-6</v>
      </c>
      <c r="GP10" s="21">
        <f t="shared" si="43"/>
        <v>4.6869580767841113E-6</v>
      </c>
      <c r="GQ10" s="21">
        <f t="shared" si="43"/>
        <v>2.7465574329954897E-6</v>
      </c>
      <c r="GR10" s="21">
        <f t="shared" si="43"/>
        <v>1.5600446219414382E-6</v>
      </c>
      <c r="GS10" s="21">
        <f t="shared" si="43"/>
        <v>8.5802454206779108E-7</v>
      </c>
      <c r="GT10" s="21">
        <f t="shared" si="43"/>
        <v>4.5561103183799709E-7</v>
      </c>
      <c r="GU10" s="21">
        <f t="shared" si="43"/>
        <v>2.3236162623737851E-7</v>
      </c>
      <c r="GV10" s="21">
        <f t="shared" si="43"/>
        <v>1.1292775035136595E-7</v>
      </c>
      <c r="GW10" s="21">
        <f t="shared" si="43"/>
        <v>5.1720909660925599E-8</v>
      </c>
      <c r="GX10" s="21">
        <f t="shared" si="43"/>
        <v>2.1929665696232456E-8</v>
      </c>
      <c r="GY10" s="21">
        <f t="shared" si="43"/>
        <v>8.377132295960798E-9</v>
      </c>
      <c r="GZ10" s="21">
        <f t="shared" si="43"/>
        <v>2.7644536576670629E-9</v>
      </c>
      <c r="HA10" s="21">
        <f t="shared" si="43"/>
        <v>7.3810912659710583E-10</v>
      </c>
      <c r="HB10" s="21">
        <f t="shared" si="43"/>
        <v>1.4171695230664428E-10</v>
      </c>
      <c r="HC10" s="21">
        <f t="shared" si="43"/>
        <v>1.4738563039891001E-11</v>
      </c>
      <c r="HD10" s="21">
        <f t="shared" si="43"/>
        <v>0</v>
      </c>
      <c r="HE10" s="21">
        <f t="shared" si="43"/>
        <v>0</v>
      </c>
      <c r="HF10" s="21">
        <f t="shared" si="43"/>
        <v>0</v>
      </c>
      <c r="HG10" s="21">
        <f t="shared" si="43"/>
        <v>0</v>
      </c>
      <c r="HH10" s="21">
        <f t="shared" si="43"/>
        <v>0</v>
      </c>
      <c r="HI10" s="21">
        <f t="shared" si="43"/>
        <v>0</v>
      </c>
      <c r="HJ10" s="21">
        <f t="shared" si="43"/>
        <v>0</v>
      </c>
      <c r="HK10" s="21">
        <f t="shared" si="43"/>
        <v>0</v>
      </c>
      <c r="HL10" s="21">
        <f t="shared" si="43"/>
        <v>0</v>
      </c>
      <c r="HM10" s="21">
        <f t="shared" si="43"/>
        <v>0</v>
      </c>
      <c r="HN10" s="21">
        <f t="shared" si="43"/>
        <v>0</v>
      </c>
      <c r="HO10" s="21">
        <f t="shared" si="43"/>
        <v>0</v>
      </c>
      <c r="HP10" s="21">
        <f t="shared" si="43"/>
        <v>0</v>
      </c>
      <c r="HQ10" s="21">
        <f t="shared" si="43"/>
        <v>0</v>
      </c>
      <c r="HR10" s="21">
        <f t="shared" si="43"/>
        <v>0</v>
      </c>
      <c r="HS10" s="21">
        <f t="shared" si="43"/>
        <v>0</v>
      </c>
      <c r="HT10" s="57">
        <f t="shared" si="43"/>
        <v>0</v>
      </c>
    </row>
    <row r="11" spans="1:228">
      <c r="A11" s="49">
        <v>27</v>
      </c>
      <c r="B11" s="50">
        <v>1.2600000000000001E-3</v>
      </c>
      <c r="C11" s="51">
        <v>1.31E-3</v>
      </c>
      <c r="G11" s="59"/>
      <c r="K11" s="22">
        <f t="shared" si="17"/>
        <v>27</v>
      </c>
      <c r="L11" s="54">
        <f t="shared" si="10"/>
        <v>0.20100799999999999</v>
      </c>
      <c r="M11" s="55">
        <v>1</v>
      </c>
      <c r="N11" s="56">
        <f t="shared" si="11"/>
        <v>0.79899200000000004</v>
      </c>
      <c r="O11" s="21">
        <f t="shared" ref="O11:BZ11" si="44">N11*IFERROR(VLOOKUP($K11+N$1,$K$3:$DN$98,4,0),0)</f>
        <v>0.63837543219199999</v>
      </c>
      <c r="P11" s="21">
        <f t="shared" si="44"/>
        <v>0.51003643530412035</v>
      </c>
      <c r="Q11" s="21">
        <f t="shared" si="44"/>
        <v>0.40749054976761512</v>
      </c>
      <c r="R11" s="21">
        <f t="shared" si="44"/>
        <v>0.32555235002034305</v>
      </c>
      <c r="S11" s="21">
        <f t="shared" si="44"/>
        <v>0.26008247022185199</v>
      </c>
      <c r="T11" s="21">
        <f t="shared" si="44"/>
        <v>0.20777052249130956</v>
      </c>
      <c r="U11" s="21">
        <f t="shared" si="44"/>
        <v>0.16597207985859785</v>
      </c>
      <c r="V11" s="21">
        <f t="shared" si="44"/>
        <v>0.13257451406113135</v>
      </c>
      <c r="W11" s="21">
        <f t="shared" si="44"/>
        <v>0.10589203706313181</v>
      </c>
      <c r="X11" s="21">
        <f t="shared" si="44"/>
        <v>8.4573852161582128E-2</v>
      </c>
      <c r="Y11" s="21">
        <f t="shared" si="44"/>
        <v>6.7542031517874065E-2</v>
      </c>
      <c r="Z11" s="21">
        <f t="shared" si="44"/>
        <v>5.3935284016409221E-2</v>
      </c>
      <c r="AA11" s="21">
        <f t="shared" si="44"/>
        <v>4.5757427480347196E-2</v>
      </c>
      <c r="AB11" s="21">
        <f t="shared" si="44"/>
        <v>3.8814858917177779E-2</v>
      </c>
      <c r="AC11" s="21">
        <f t="shared" si="44"/>
        <v>3.2921365998629173E-2</v>
      </c>
      <c r="AD11" s="21">
        <f t="shared" si="44"/>
        <v>2.7919079659918467E-2</v>
      </c>
      <c r="AE11" s="21">
        <f t="shared" si="44"/>
        <v>2.3673076227538916E-2</v>
      </c>
      <c r="AF11" s="21">
        <f t="shared" si="44"/>
        <v>2.0069596073797283E-2</v>
      </c>
      <c r="AG11" s="21">
        <f t="shared" si="44"/>
        <v>1.7011391024072054E-2</v>
      </c>
      <c r="AH11" s="21">
        <f t="shared" si="44"/>
        <v>1.4416014129702453E-2</v>
      </c>
      <c r="AI11" s="21">
        <f t="shared" si="44"/>
        <v>1.2213910307333884E-2</v>
      </c>
      <c r="AJ11" s="21">
        <f t="shared" si="44"/>
        <v>1.0345695014544708E-2</v>
      </c>
      <c r="AK11" s="21">
        <f t="shared" si="44"/>
        <v>9.2761156811610179E-3</v>
      </c>
      <c r="AL11" s="21">
        <f t="shared" si="44"/>
        <v>8.3146926713870851E-3</v>
      </c>
      <c r="AM11" s="21">
        <f t="shared" si="44"/>
        <v>7.4505217179718104E-3</v>
      </c>
      <c r="AN11" s="21">
        <f t="shared" si="44"/>
        <v>6.6738197299166854E-3</v>
      </c>
      <c r="AO11" s="21">
        <f t="shared" si="44"/>
        <v>5.9758049243646997E-3</v>
      </c>
      <c r="AP11" s="21">
        <f t="shared" si="44"/>
        <v>5.6456207869763153E-3</v>
      </c>
      <c r="AQ11" s="57">
        <f t="shared" si="44"/>
        <v>5.3311597091417352E-3</v>
      </c>
      <c r="AR11" s="21">
        <f t="shared" si="44"/>
        <v>5.0315298744289883E-3</v>
      </c>
      <c r="AS11" s="21">
        <f t="shared" si="44"/>
        <v>4.7458723131030937E-3</v>
      </c>
      <c r="AT11" s="60">
        <f t="shared" si="44"/>
        <v>4.4734568693948198E-3</v>
      </c>
      <c r="AU11" s="21">
        <f t="shared" si="44"/>
        <v>4.4352088131614942E-3</v>
      </c>
      <c r="AV11" s="21">
        <f t="shared" si="44"/>
        <v>4.3935622024059082E-3</v>
      </c>
      <c r="AW11" s="21">
        <f t="shared" si="44"/>
        <v>4.3482206404770792E-3</v>
      </c>
      <c r="AX11" s="21">
        <f t="shared" si="44"/>
        <v>4.2987813717948551E-3</v>
      </c>
      <c r="AY11" s="21">
        <f t="shared" si="44"/>
        <v>4.2448746533925476E-3</v>
      </c>
      <c r="AZ11" s="21">
        <f t="shared" si="44"/>
        <v>4.1860831394430606E-3</v>
      </c>
      <c r="BA11" s="21">
        <f t="shared" si="44"/>
        <v>4.1219942065781872E-3</v>
      </c>
      <c r="BB11" s="21">
        <f t="shared" si="44"/>
        <v>4.0521264047766866E-3</v>
      </c>
      <c r="BC11" s="21">
        <f t="shared" si="44"/>
        <v>3.9760679921590283E-3</v>
      </c>
      <c r="BD11" s="21">
        <f t="shared" si="44"/>
        <v>3.8933657779221206E-3</v>
      </c>
      <c r="BE11" s="21">
        <f t="shared" si="44"/>
        <v>3.8035458294254573E-3</v>
      </c>
      <c r="BF11" s="21">
        <f t="shared" si="44"/>
        <v>3.7062130916504597E-3</v>
      </c>
      <c r="BG11" s="21">
        <f t="shared" si="44"/>
        <v>3.6009937019785029E-3</v>
      </c>
      <c r="BH11" s="21">
        <f t="shared" si="44"/>
        <v>3.4875263904291603E-3</v>
      </c>
      <c r="BI11" s="21">
        <f t="shared" si="44"/>
        <v>3.3655327172919481E-3</v>
      </c>
      <c r="BJ11" s="21">
        <f t="shared" si="44"/>
        <v>3.2349163925338474E-3</v>
      </c>
      <c r="BK11" s="21">
        <f t="shared" si="44"/>
        <v>3.0956208926713399E-3</v>
      </c>
      <c r="BL11" s="21">
        <f t="shared" si="44"/>
        <v>2.9477740388373567E-3</v>
      </c>
      <c r="BM11" s="21">
        <f t="shared" si="44"/>
        <v>2.7916894034809184E-3</v>
      </c>
      <c r="BN11" s="21">
        <f t="shared" si="44"/>
        <v>2.6279289030727276E-3</v>
      </c>
      <c r="BO11" s="21">
        <f t="shared" si="44"/>
        <v>2.4572449208181539E-3</v>
      </c>
      <c r="BP11" s="21">
        <f t="shared" si="44"/>
        <v>2.2807164457065775E-3</v>
      </c>
      <c r="BQ11" s="21">
        <f t="shared" si="44"/>
        <v>2.0996731742463893E-3</v>
      </c>
      <c r="BR11" s="21">
        <f t="shared" si="44"/>
        <v>1.9157418041824054E-3</v>
      </c>
      <c r="BS11" s="21">
        <f t="shared" si="44"/>
        <v>1.7307577755705523E-3</v>
      </c>
      <c r="BT11" s="21">
        <f t="shared" si="44"/>
        <v>1.546812839182914E-3</v>
      </c>
      <c r="BU11" s="21">
        <f t="shared" si="44"/>
        <v>1.3661760358231333E-3</v>
      </c>
      <c r="BV11" s="21">
        <f t="shared" si="44"/>
        <v>1.1911962091549063E-3</v>
      </c>
      <c r="BW11" s="21">
        <f t="shared" si="44"/>
        <v>1.0241785886692971E-3</v>
      </c>
      <c r="BX11" s="21">
        <f t="shared" si="44"/>
        <v>8.6731539602870756E-4</v>
      </c>
      <c r="BY11" s="21">
        <f t="shared" si="44"/>
        <v>7.2252576381567511E-4</v>
      </c>
      <c r="BZ11" s="21">
        <f t="shared" si="44"/>
        <v>5.9138011242549184E-4</v>
      </c>
      <c r="CA11" s="21">
        <f t="shared" ref="CA11:DN11" si="45">BZ11*IFERROR(VLOOKUP($K11+BZ$1,$K$3:$DN$98,4,0),0)</f>
        <v>4.7497285109565803E-4</v>
      </c>
      <c r="CB11" s="21">
        <f t="shared" si="45"/>
        <v>3.738558808259034E-4</v>
      </c>
      <c r="CC11" s="21">
        <f t="shared" si="45"/>
        <v>2.8801857058827597E-4</v>
      </c>
      <c r="CD11" s="21">
        <f t="shared" si="45"/>
        <v>2.1691254588144241E-4</v>
      </c>
      <c r="CE11" s="21">
        <f t="shared" si="45"/>
        <v>1.5950664061391867E-4</v>
      </c>
      <c r="CF11" s="21">
        <f t="shared" si="45"/>
        <v>1.1439816264830249E-4</v>
      </c>
      <c r="CG11" s="21">
        <f t="shared" si="45"/>
        <v>7.993686013212785E-5</v>
      </c>
      <c r="CH11" s="21">
        <f t="shared" si="45"/>
        <v>5.4370654156069397E-5</v>
      </c>
      <c r="CI11" s="21">
        <f t="shared" si="45"/>
        <v>3.5968362550406152E-5</v>
      </c>
      <c r="CJ11" s="21">
        <f t="shared" si="45"/>
        <v>2.3127657119911156E-5</v>
      </c>
      <c r="CK11" s="21">
        <f t="shared" si="45"/>
        <v>1.4431658042824561E-5</v>
      </c>
      <c r="CL11" s="21">
        <f t="shared" si="45"/>
        <v>8.7167214578660346E-6</v>
      </c>
      <c r="CM11" s="21">
        <f t="shared" si="45"/>
        <v>5.0818486099358975E-6</v>
      </c>
      <c r="CN11" s="21">
        <f t="shared" si="45"/>
        <v>2.8458352215641029E-6</v>
      </c>
      <c r="CO11" s="21">
        <f t="shared" si="45"/>
        <v>1.5225218435367948E-6</v>
      </c>
      <c r="CP11" s="21">
        <f t="shared" si="45"/>
        <v>7.7191857467315498E-7</v>
      </c>
      <c r="CQ11" s="21">
        <f t="shared" si="45"/>
        <v>3.6743324154442175E-7</v>
      </c>
      <c r="CR11" s="21">
        <f t="shared" si="45"/>
        <v>1.6203805952108997E-7</v>
      </c>
      <c r="CS11" s="21">
        <f t="shared" si="45"/>
        <v>6.4977261867957077E-8</v>
      </c>
      <c r="CT11" s="21">
        <f t="shared" si="45"/>
        <v>2.3066927963124762E-8</v>
      </c>
      <c r="CU11" s="21">
        <f t="shared" si="45"/>
        <v>6.966212244863679E-9</v>
      </c>
      <c r="CV11" s="21">
        <f t="shared" si="45"/>
        <v>1.6788571510121465E-9</v>
      </c>
      <c r="CW11" s="21">
        <f t="shared" si="45"/>
        <v>2.8708457282307711E-10</v>
      </c>
      <c r="CX11" s="21">
        <f t="shared" si="45"/>
        <v>0</v>
      </c>
      <c r="CY11" s="21">
        <f t="shared" si="45"/>
        <v>0</v>
      </c>
      <c r="CZ11" s="21">
        <f t="shared" si="45"/>
        <v>0</v>
      </c>
      <c r="DA11" s="21">
        <f t="shared" si="45"/>
        <v>0</v>
      </c>
      <c r="DB11" s="21">
        <f t="shared" si="45"/>
        <v>0</v>
      </c>
      <c r="DC11" s="21">
        <f t="shared" si="45"/>
        <v>0</v>
      </c>
      <c r="DD11" s="21">
        <f t="shared" si="45"/>
        <v>0</v>
      </c>
      <c r="DE11" s="21">
        <f t="shared" si="45"/>
        <v>0</v>
      </c>
      <c r="DF11" s="21">
        <f t="shared" si="45"/>
        <v>0</v>
      </c>
      <c r="DG11" s="21">
        <f t="shared" si="45"/>
        <v>0</v>
      </c>
      <c r="DH11" s="21">
        <f t="shared" si="45"/>
        <v>0</v>
      </c>
      <c r="DI11" s="21">
        <f t="shared" si="45"/>
        <v>0</v>
      </c>
      <c r="DJ11" s="21">
        <f t="shared" si="45"/>
        <v>0</v>
      </c>
      <c r="DK11" s="21">
        <f t="shared" si="45"/>
        <v>0</v>
      </c>
      <c r="DL11" s="21">
        <f t="shared" si="45"/>
        <v>0</v>
      </c>
      <c r="DM11" s="21">
        <f t="shared" si="45"/>
        <v>0</v>
      </c>
      <c r="DN11" s="57">
        <f t="shared" si="45"/>
        <v>0</v>
      </c>
      <c r="DQ11" s="22">
        <f t="shared" si="20"/>
        <v>27</v>
      </c>
      <c r="DR11" s="54">
        <f t="shared" si="14"/>
        <v>0.20104800000000003</v>
      </c>
      <c r="DS11" s="55">
        <v>1</v>
      </c>
      <c r="DT11" s="56">
        <f t="shared" si="21"/>
        <v>0.798952</v>
      </c>
      <c r="DU11" s="21">
        <f t="shared" ref="DU11:GF11" si="46">DT11*IFERROR(VLOOKUP($DQ11+DT$1,$DQ$3:$HT$98,4,0),0)</f>
        <v>0.63831151507200001</v>
      </c>
      <c r="DV11" s="21">
        <f t="shared" si="46"/>
        <v>0.5099547291292017</v>
      </c>
      <c r="DW11" s="21">
        <f t="shared" si="46"/>
        <v>0.4073967136445697</v>
      </c>
      <c r="DX11" s="21">
        <f t="shared" si="46"/>
        <v>0.32545130907524639</v>
      </c>
      <c r="DY11" s="21">
        <f t="shared" si="46"/>
        <v>0.25997571291025201</v>
      </c>
      <c r="DZ11" s="21">
        <f t="shared" si="46"/>
        <v>0.20766236005559946</v>
      </c>
      <c r="EA11" s="21">
        <f t="shared" si="46"/>
        <v>0.16586408022360841</v>
      </c>
      <c r="EB11" s="21">
        <f t="shared" si="46"/>
        <v>0.1324683428550662</v>
      </c>
      <c r="EC11" s="21">
        <f t="shared" si="46"/>
        <v>0.10578709911057019</v>
      </c>
      <c r="ED11" s="21">
        <f t="shared" si="46"/>
        <v>8.4471421788186743E-2</v>
      </c>
      <c r="EE11" s="21">
        <f t="shared" si="46"/>
        <v>6.7441983155688293E-2</v>
      </c>
      <c r="EF11" s="21">
        <f t="shared" si="46"/>
        <v>5.3838125849388095E-2</v>
      </c>
      <c r="EG11" s="21">
        <f t="shared" si="46"/>
        <v>4.5657153435944321E-2</v>
      </c>
      <c r="EH11" s="21">
        <f t="shared" si="46"/>
        <v>3.87119470553055E-2</v>
      </c>
      <c r="EI11" s="21">
        <f t="shared" si="46"/>
        <v>3.2816640130067722E-2</v>
      </c>
      <c r="EJ11" s="21">
        <f t="shared" si="46"/>
        <v>2.7812693209754734E-2</v>
      </c>
      <c r="EK11" s="21">
        <f t="shared" si="46"/>
        <v>2.3565375110653274E-2</v>
      </c>
      <c r="EL11" s="21">
        <f t="shared" si="46"/>
        <v>1.9960662158789531E-2</v>
      </c>
      <c r="EM11" s="21">
        <f t="shared" si="46"/>
        <v>1.6901920230569859E-2</v>
      </c>
      <c r="EN11" s="21">
        <f t="shared" si="46"/>
        <v>1.4306723339727125E-2</v>
      </c>
      <c r="EO11" s="21">
        <f t="shared" si="46"/>
        <v>1.2105383586251661E-2</v>
      </c>
      <c r="EP11" s="21">
        <f t="shared" si="46"/>
        <v>1.0238128168072342E-2</v>
      </c>
      <c r="EQ11" s="21">
        <f t="shared" si="46"/>
        <v>9.1639130462936869E-3</v>
      </c>
      <c r="ER11" s="21">
        <f t="shared" si="46"/>
        <v>8.1980366112143314E-3</v>
      </c>
      <c r="ES11" s="21">
        <f t="shared" si="46"/>
        <v>7.329610394951786E-3</v>
      </c>
      <c r="ET11" s="21">
        <f t="shared" si="46"/>
        <v>6.5488896141231009E-3</v>
      </c>
      <c r="EU11" s="21">
        <f t="shared" si="46"/>
        <v>5.8472612275347943E-3</v>
      </c>
      <c r="EV11" s="21">
        <f t="shared" si="46"/>
        <v>5.5065705521124796E-3</v>
      </c>
      <c r="EW11" s="57">
        <f t="shared" si="46"/>
        <v>5.1812836631728153E-3</v>
      </c>
      <c r="EX11" s="21">
        <f t="shared" si="46"/>
        <v>4.8705361754740259E-3</v>
      </c>
      <c r="EY11" s="21">
        <f t="shared" si="46"/>
        <v>4.573567408514936E-3</v>
      </c>
      <c r="EZ11" s="21">
        <f t="shared" si="46"/>
        <v>4.289622049524695E-3</v>
      </c>
      <c r="FA11" s="21">
        <f t="shared" si="46"/>
        <v>4.2294815483903585E-3</v>
      </c>
      <c r="FB11" s="21">
        <f t="shared" si="46"/>
        <v>4.1640937636522437E-3</v>
      </c>
      <c r="FC11" s="21">
        <f t="shared" si="46"/>
        <v>4.0930543240443361E-3</v>
      </c>
      <c r="FD11" s="21">
        <f t="shared" si="46"/>
        <v>4.0159821111225812E-3</v>
      </c>
      <c r="FE11" s="21">
        <f t="shared" si="46"/>
        <v>3.9324496832112317E-3</v>
      </c>
      <c r="FF11" s="21">
        <f t="shared" si="46"/>
        <v>3.8421213139878695E-3</v>
      </c>
      <c r="FG11" s="21">
        <f t="shared" si="46"/>
        <v>3.7446082750388575E-3</v>
      </c>
      <c r="FH11" s="21">
        <f t="shared" si="46"/>
        <v>3.6396469050895184E-3</v>
      </c>
      <c r="FI11" s="21">
        <f t="shared" si="46"/>
        <v>3.526963436907947E-3</v>
      </c>
      <c r="FJ11" s="21">
        <f t="shared" si="46"/>
        <v>3.4063412873656953E-3</v>
      </c>
      <c r="FK11" s="21">
        <f t="shared" si="46"/>
        <v>3.2777178403547665E-3</v>
      </c>
      <c r="FL11" s="21">
        <f t="shared" si="46"/>
        <v>3.1410370064119731E-3</v>
      </c>
      <c r="FM11" s="21">
        <f t="shared" si="46"/>
        <v>2.9964864833768941E-3</v>
      </c>
      <c r="FN11" s="21">
        <f t="shared" si="46"/>
        <v>2.8444147943455169E-3</v>
      </c>
      <c r="FO11" s="21">
        <f t="shared" si="46"/>
        <v>2.6852697866018853E-3</v>
      </c>
      <c r="FP11" s="21">
        <f t="shared" si="46"/>
        <v>2.519749756955745E-3</v>
      </c>
      <c r="FQ11" s="21">
        <f t="shared" si="46"/>
        <v>2.3487595384487281E-3</v>
      </c>
      <c r="FR11" s="21">
        <f t="shared" si="46"/>
        <v>2.1734716140942995E-3</v>
      </c>
      <c r="FS11" s="21">
        <f t="shared" si="46"/>
        <v>1.9952686764547079E-3</v>
      </c>
      <c r="FT11" s="21">
        <f t="shared" si="46"/>
        <v>1.8157344009473134E-3</v>
      </c>
      <c r="FU11" s="21">
        <f t="shared" si="46"/>
        <v>1.6366848316698988E-3</v>
      </c>
      <c r="FV11" s="21">
        <f t="shared" si="46"/>
        <v>1.4600047040911333E-3</v>
      </c>
      <c r="FW11" s="21">
        <f t="shared" si="46"/>
        <v>1.2877533491024613E-3</v>
      </c>
      <c r="FX11" s="21">
        <f t="shared" si="46"/>
        <v>1.1219679829390105E-3</v>
      </c>
      <c r="FY11" s="21">
        <f t="shared" si="46"/>
        <v>9.6463441269147314E-4</v>
      </c>
      <c r="FZ11" s="21">
        <f t="shared" si="46"/>
        <v>8.1756625013253115E-4</v>
      </c>
      <c r="GA11" s="21">
        <f t="shared" si="46"/>
        <v>6.8233261669810915E-4</v>
      </c>
      <c r="GB11" s="21">
        <f t="shared" si="46"/>
        <v>5.6012684504747772E-4</v>
      </c>
      <c r="GC11" s="21">
        <f t="shared" si="46"/>
        <v>4.5176470560459272E-4</v>
      </c>
      <c r="GD11" s="21">
        <f t="shared" si="46"/>
        <v>3.5757628213309116E-4</v>
      </c>
      <c r="GE11" s="21">
        <f t="shared" si="46"/>
        <v>2.7743271001860146E-4</v>
      </c>
      <c r="GF11" s="21">
        <f t="shared" si="46"/>
        <v>2.1076008114693116E-4</v>
      </c>
      <c r="GG11" s="21">
        <f t="shared" ref="GG11:HT11" si="47">GF11*IFERROR(VLOOKUP($DQ11+GF$1,$DQ$3:$HT$98,4,0),0)</f>
        <v>1.5659684789298131E-4</v>
      </c>
      <c r="GH11" s="21">
        <f t="shared" si="47"/>
        <v>1.1368148172790977E-4</v>
      </c>
      <c r="GI11" s="21">
        <f t="shared" si="47"/>
        <v>8.0551287507945018E-5</v>
      </c>
      <c r="GJ11" s="21">
        <f t="shared" si="47"/>
        <v>5.5658523129364766E-5</v>
      </c>
      <c r="GK11" s="21">
        <f t="shared" si="47"/>
        <v>3.7473213867307421E-5</v>
      </c>
      <c r="GL11" s="21">
        <f t="shared" si="47"/>
        <v>2.4565565350713384E-5</v>
      </c>
      <c r="GM11" s="21">
        <f t="shared" si="47"/>
        <v>1.5670619792873573E-5</v>
      </c>
      <c r="GN11" s="21">
        <f t="shared" si="47"/>
        <v>9.7233061690821931E-6</v>
      </c>
      <c r="GO11" s="21">
        <f t="shared" si="47"/>
        <v>5.8662650779306693E-6</v>
      </c>
      <c r="GP11" s="21">
        <f t="shared" si="47"/>
        <v>3.4376313356673728E-6</v>
      </c>
      <c r="GQ11" s="21">
        <f t="shared" si="47"/>
        <v>1.952574598659068E-6</v>
      </c>
      <c r="GR11" s="21">
        <f t="shared" si="47"/>
        <v>1.0739160292624875E-6</v>
      </c>
      <c r="GS11" s="21">
        <f t="shared" si="47"/>
        <v>5.7024941153838086E-7</v>
      </c>
      <c r="GT11" s="21">
        <f t="shared" si="47"/>
        <v>2.9082719988457426E-7</v>
      </c>
      <c r="GU11" s="21">
        <f t="shared" si="47"/>
        <v>1.413420191439031E-7</v>
      </c>
      <c r="GV11" s="21">
        <f t="shared" si="47"/>
        <v>6.4734644767907612E-8</v>
      </c>
      <c r="GW11" s="21">
        <f t="shared" si="47"/>
        <v>2.7447489381592831E-8</v>
      </c>
      <c r="GX11" s="21">
        <f t="shared" si="47"/>
        <v>1.0484940943768461E-8</v>
      </c>
      <c r="GY11" s="21">
        <f t="shared" si="47"/>
        <v>3.4600305114435916E-9</v>
      </c>
      <c r="GZ11" s="21">
        <f t="shared" si="47"/>
        <v>9.2382814655543902E-10</v>
      </c>
      <c r="HA11" s="21">
        <f t="shared" si="47"/>
        <v>1.7737500413864426E-10</v>
      </c>
      <c r="HB11" s="21">
        <f t="shared" si="47"/>
        <v>1.8447000430419E-11</v>
      </c>
      <c r="HC11" s="21">
        <f t="shared" si="47"/>
        <v>0</v>
      </c>
      <c r="HD11" s="21">
        <f t="shared" si="47"/>
        <v>0</v>
      </c>
      <c r="HE11" s="21">
        <f t="shared" si="47"/>
        <v>0</v>
      </c>
      <c r="HF11" s="21">
        <f t="shared" si="47"/>
        <v>0</v>
      </c>
      <c r="HG11" s="21">
        <f t="shared" si="47"/>
        <v>0</v>
      </c>
      <c r="HH11" s="21">
        <f t="shared" si="47"/>
        <v>0</v>
      </c>
      <c r="HI11" s="21">
        <f t="shared" si="47"/>
        <v>0</v>
      </c>
      <c r="HJ11" s="21">
        <f t="shared" si="47"/>
        <v>0</v>
      </c>
      <c r="HK11" s="21">
        <f t="shared" si="47"/>
        <v>0</v>
      </c>
      <c r="HL11" s="21">
        <f t="shared" si="47"/>
        <v>0</v>
      </c>
      <c r="HM11" s="21">
        <f t="shared" si="47"/>
        <v>0</v>
      </c>
      <c r="HN11" s="21">
        <f t="shared" si="47"/>
        <v>0</v>
      </c>
      <c r="HO11" s="21">
        <f t="shared" si="47"/>
        <v>0</v>
      </c>
      <c r="HP11" s="21">
        <f t="shared" si="47"/>
        <v>0</v>
      </c>
      <c r="HQ11" s="21">
        <f t="shared" si="47"/>
        <v>0</v>
      </c>
      <c r="HR11" s="21">
        <f t="shared" si="47"/>
        <v>0</v>
      </c>
      <c r="HS11" s="21">
        <f t="shared" si="47"/>
        <v>0</v>
      </c>
      <c r="HT11" s="57">
        <f t="shared" si="47"/>
        <v>0</v>
      </c>
    </row>
    <row r="12" spans="1:228">
      <c r="A12" s="49">
        <v>28</v>
      </c>
      <c r="B12" s="50">
        <v>1.2800000000000001E-3</v>
      </c>
      <c r="C12" s="51">
        <v>1.33E-3</v>
      </c>
      <c r="G12" s="61"/>
      <c r="K12" s="22">
        <f t="shared" si="17"/>
        <v>28</v>
      </c>
      <c r="L12" s="54">
        <f t="shared" si="10"/>
        <v>0.20102400000000001</v>
      </c>
      <c r="M12" s="55">
        <v>1</v>
      </c>
      <c r="N12" s="56">
        <f t="shared" si="11"/>
        <v>0.79897600000000002</v>
      </c>
      <c r="O12" s="21">
        <f t="shared" ref="O12:BZ12" si="48">N12*IFERROR(VLOOKUP($K12+N$1,$K$3:$DN$98,4,0),0)</f>
        <v>0.63834986496000001</v>
      </c>
      <c r="P12" s="21">
        <f t="shared" si="48"/>
        <v>0.51000579451060224</v>
      </c>
      <c r="Q12" s="21">
        <f t="shared" si="48"/>
        <v>0.4074538293504103</v>
      </c>
      <c r="R12" s="21">
        <f t="shared" si="48"/>
        <v>0.3255132344527254</v>
      </c>
      <c r="S12" s="21">
        <f t="shared" si="48"/>
        <v>0.26004080452784201</v>
      </c>
      <c r="T12" s="21">
        <f t="shared" si="48"/>
        <v>0.20772683563614885</v>
      </c>
      <c r="U12" s="21">
        <f t="shared" si="48"/>
        <v>0.16592721086210044</v>
      </c>
      <c r="V12" s="21">
        <f t="shared" si="48"/>
        <v>0.13253203669515065</v>
      </c>
      <c r="W12" s="21">
        <f t="shared" si="48"/>
        <v>0.10585068706768293</v>
      </c>
      <c r="X12" s="21">
        <f t="shared" si="48"/>
        <v>8.4534052303244664E-2</v>
      </c>
      <c r="Y12" s="21">
        <f t="shared" si="48"/>
        <v>6.75041602624422E-2</v>
      </c>
      <c r="Z12" s="21">
        <f t="shared" si="48"/>
        <v>5.7268943218889791E-2</v>
      </c>
      <c r="AA12" s="21">
        <f t="shared" si="48"/>
        <v>4.8579784174532133E-2</v>
      </c>
      <c r="AB12" s="21">
        <f t="shared" si="48"/>
        <v>4.1203624064607876E-2</v>
      </c>
      <c r="AC12" s="21">
        <f t="shared" si="48"/>
        <v>3.4942877600674938E-2</v>
      </c>
      <c r="AD12" s="21">
        <f t="shared" si="48"/>
        <v>2.9628677417970289E-2</v>
      </c>
      <c r="AE12" s="21">
        <f t="shared" si="48"/>
        <v>2.5118644584422978E-2</v>
      </c>
      <c r="AF12" s="21">
        <f t="shared" si="48"/>
        <v>2.1291065522648606E-2</v>
      </c>
      <c r="AG12" s="21">
        <f t="shared" si="48"/>
        <v>1.8042751529054678E-2</v>
      </c>
      <c r="AH12" s="21">
        <f t="shared" si="48"/>
        <v>1.5286649061985458E-2</v>
      </c>
      <c r="AI12" s="21">
        <f t="shared" si="48"/>
        <v>1.2948433794762286E-2</v>
      </c>
      <c r="AJ12" s="21">
        <f t="shared" si="48"/>
        <v>1.1609772915324581E-2</v>
      </c>
      <c r="AK12" s="21">
        <f t="shared" si="48"/>
        <v>1.0406478001515765E-2</v>
      </c>
      <c r="AL12" s="21">
        <f t="shared" si="48"/>
        <v>9.3249015233842266E-3</v>
      </c>
      <c r="AM12" s="21">
        <f t="shared" si="48"/>
        <v>8.3527991893744685E-3</v>
      </c>
      <c r="AN12" s="21">
        <f t="shared" si="48"/>
        <v>7.4791799221577936E-3</v>
      </c>
      <c r="AO12" s="21">
        <f t="shared" si="48"/>
        <v>7.0659290543288482E-3</v>
      </c>
      <c r="AP12" s="21">
        <f t="shared" si="48"/>
        <v>6.6723568060027315E-3</v>
      </c>
      <c r="AQ12" s="57">
        <f t="shared" si="48"/>
        <v>6.2973470002565569E-3</v>
      </c>
      <c r="AR12" s="21">
        <f t="shared" si="48"/>
        <v>5.9398245703374914E-3</v>
      </c>
      <c r="AS12" s="21">
        <f t="shared" si="48"/>
        <v>5.5988756700878347E-3</v>
      </c>
      <c r="AT12" s="21">
        <f t="shared" si="48"/>
        <v>5.5510052831085838E-3</v>
      </c>
      <c r="AU12" s="21">
        <f t="shared" si="48"/>
        <v>5.4988813435001942E-3</v>
      </c>
      <c r="AV12" s="21">
        <f t="shared" si="48"/>
        <v>5.4421328880352726E-3</v>
      </c>
      <c r="AW12" s="21">
        <f t="shared" si="48"/>
        <v>5.3802558370983113E-3</v>
      </c>
      <c r="AX12" s="21">
        <f t="shared" si="48"/>
        <v>5.312787428901098E-3</v>
      </c>
      <c r="AY12" s="21">
        <f t="shared" si="48"/>
        <v>5.239205323010818E-3</v>
      </c>
      <c r="AZ12" s="21">
        <f t="shared" si="48"/>
        <v>5.1589930895155223E-3</v>
      </c>
      <c r="BA12" s="21">
        <f t="shared" si="48"/>
        <v>5.0715481566482338E-3</v>
      </c>
      <c r="BB12" s="21">
        <f t="shared" si="48"/>
        <v>4.9763551977479465E-3</v>
      </c>
      <c r="BC12" s="21">
        <f t="shared" si="48"/>
        <v>4.8728470096347891E-3</v>
      </c>
      <c r="BD12" s="21">
        <f t="shared" si="48"/>
        <v>4.760430429122514E-3</v>
      </c>
      <c r="BE12" s="21">
        <f t="shared" si="48"/>
        <v>4.6386110144412684E-3</v>
      </c>
      <c r="BF12" s="21">
        <f t="shared" si="48"/>
        <v>4.506920847741281E-3</v>
      </c>
      <c r="BG12" s="21">
        <f t="shared" si="48"/>
        <v>4.3649077718289526E-3</v>
      </c>
      <c r="BH12" s="21">
        <f t="shared" si="48"/>
        <v>4.212223297970376E-3</v>
      </c>
      <c r="BI12" s="21">
        <f t="shared" si="48"/>
        <v>4.0487469117761457E-3</v>
      </c>
      <c r="BJ12" s="21">
        <f t="shared" si="48"/>
        <v>3.8744078697550647E-3</v>
      </c>
      <c r="BK12" s="21">
        <f t="shared" si="48"/>
        <v>3.6893661498955629E-3</v>
      </c>
      <c r="BL12" s="21">
        <f t="shared" si="48"/>
        <v>3.4940142122585928E-3</v>
      </c>
      <c r="BM12" s="21">
        <f t="shared" si="48"/>
        <v>3.2890553385675034E-3</v>
      </c>
      <c r="BN12" s="21">
        <f t="shared" si="48"/>
        <v>3.0754311943275441E-3</v>
      </c>
      <c r="BO12" s="21">
        <f t="shared" si="48"/>
        <v>2.8544922173270532E-3</v>
      </c>
      <c r="BP12" s="21">
        <f t="shared" si="48"/>
        <v>2.6279026251156317E-3</v>
      </c>
      <c r="BQ12" s="21">
        <f t="shared" si="48"/>
        <v>2.3976983551555024E-3</v>
      </c>
      <c r="BR12" s="21">
        <f t="shared" si="48"/>
        <v>2.1661766019816873E-3</v>
      </c>
      <c r="BS12" s="21">
        <f t="shared" si="48"/>
        <v>1.9359553527230735E-3</v>
      </c>
      <c r="BT12" s="21">
        <f t="shared" si="48"/>
        <v>1.7098744866320729E-3</v>
      </c>
      <c r="BU12" s="21">
        <f t="shared" si="48"/>
        <v>1.4908737623842371E-3</v>
      </c>
      <c r="BV12" s="21">
        <f t="shared" si="48"/>
        <v>1.2818383521603432E-3</v>
      </c>
      <c r="BW12" s="21">
        <f t="shared" si="48"/>
        <v>1.085511990143465E-3</v>
      </c>
      <c r="BX12" s="21">
        <f t="shared" si="48"/>
        <v>9.0429661850891495E-4</v>
      </c>
      <c r="BY12" s="21">
        <f t="shared" si="48"/>
        <v>7.4015773928336171E-4</v>
      </c>
      <c r="BZ12" s="21">
        <f t="shared" si="48"/>
        <v>5.9446508988282478E-4</v>
      </c>
      <c r="CA12" s="21">
        <f t="shared" ref="CA12:DN12" si="49">BZ12*IFERROR(VLOOKUP($K12+BZ$1,$K$3:$DN$98,4,0),0)</f>
        <v>4.6790941689767022E-4</v>
      </c>
      <c r="CB12" s="21">
        <f t="shared" si="49"/>
        <v>3.6047741477796512E-4</v>
      </c>
      <c r="CC12" s="21">
        <f t="shared" si="49"/>
        <v>2.7148275061758109E-4</v>
      </c>
      <c r="CD12" s="21">
        <f t="shared" si="49"/>
        <v>1.9963484066663824E-4</v>
      </c>
      <c r="CE12" s="21">
        <f t="shared" si="49"/>
        <v>1.4317810772611296E-4</v>
      </c>
      <c r="CF12" s="21">
        <f t="shared" si="49"/>
        <v>1.0004713455469869E-4</v>
      </c>
      <c r="CG12" s="21">
        <f t="shared" si="49"/>
        <v>6.804905951006941E-5</v>
      </c>
      <c r="CH12" s="21">
        <f t="shared" si="49"/>
        <v>4.5017174828291322E-5</v>
      </c>
      <c r="CI12" s="21">
        <f t="shared" si="49"/>
        <v>2.8946043414591319E-5</v>
      </c>
      <c r="CJ12" s="21">
        <f t="shared" si="49"/>
        <v>1.8062331090704984E-5</v>
      </c>
      <c r="CK12" s="21">
        <f t="shared" si="49"/>
        <v>1.090964797878581E-5</v>
      </c>
      <c r="CL12" s="21">
        <f t="shared" si="49"/>
        <v>6.3603247716321272E-6</v>
      </c>
      <c r="CM12" s="21">
        <f t="shared" si="49"/>
        <v>3.5617818721139914E-6</v>
      </c>
      <c r="CN12" s="21">
        <f t="shared" si="49"/>
        <v>1.9055533015809851E-6</v>
      </c>
      <c r="CO12" s="21">
        <f t="shared" si="49"/>
        <v>9.6611552390155946E-7</v>
      </c>
      <c r="CP12" s="21">
        <f t="shared" si="49"/>
        <v>4.5987098937714226E-7</v>
      </c>
      <c r="CQ12" s="21">
        <f t="shared" si="49"/>
        <v>2.0280310631531972E-7</v>
      </c>
      <c r="CR12" s="21">
        <f t="shared" si="49"/>
        <v>8.132404563244321E-8</v>
      </c>
      <c r="CS12" s="21">
        <f t="shared" si="49"/>
        <v>2.8870036199517338E-8</v>
      </c>
      <c r="CT12" s="21">
        <f t="shared" si="49"/>
        <v>8.7187509322542373E-9</v>
      </c>
      <c r="CU12" s="21">
        <f t="shared" si="49"/>
        <v>2.1012189746732711E-9</v>
      </c>
      <c r="CV12" s="21">
        <f t="shared" si="49"/>
        <v>3.5930844466912943E-10</v>
      </c>
      <c r="CW12" s="21">
        <f t="shared" si="49"/>
        <v>0</v>
      </c>
      <c r="CX12" s="21">
        <f t="shared" si="49"/>
        <v>0</v>
      </c>
      <c r="CY12" s="21">
        <f t="shared" si="49"/>
        <v>0</v>
      </c>
      <c r="CZ12" s="21">
        <f t="shared" si="49"/>
        <v>0</v>
      </c>
      <c r="DA12" s="21">
        <f t="shared" si="49"/>
        <v>0</v>
      </c>
      <c r="DB12" s="21">
        <f t="shared" si="49"/>
        <v>0</v>
      </c>
      <c r="DC12" s="21">
        <f t="shared" si="49"/>
        <v>0</v>
      </c>
      <c r="DD12" s="21">
        <f t="shared" si="49"/>
        <v>0</v>
      </c>
      <c r="DE12" s="21">
        <f t="shared" si="49"/>
        <v>0</v>
      </c>
      <c r="DF12" s="21">
        <f t="shared" si="49"/>
        <v>0</v>
      </c>
      <c r="DG12" s="21">
        <f t="shared" si="49"/>
        <v>0</v>
      </c>
      <c r="DH12" s="21">
        <f t="shared" si="49"/>
        <v>0</v>
      </c>
      <c r="DI12" s="21">
        <f t="shared" si="49"/>
        <v>0</v>
      </c>
      <c r="DJ12" s="21">
        <f t="shared" si="49"/>
        <v>0</v>
      </c>
      <c r="DK12" s="21">
        <f t="shared" si="49"/>
        <v>0</v>
      </c>
      <c r="DL12" s="21">
        <f t="shared" si="49"/>
        <v>0</v>
      </c>
      <c r="DM12" s="21">
        <f t="shared" si="49"/>
        <v>0</v>
      </c>
      <c r="DN12" s="57">
        <f t="shared" si="49"/>
        <v>0</v>
      </c>
      <c r="DQ12" s="22">
        <f t="shared" si="20"/>
        <v>28</v>
      </c>
      <c r="DR12" s="54">
        <f t="shared" si="14"/>
        <v>0.20106400000000002</v>
      </c>
      <c r="DS12" s="55">
        <v>1</v>
      </c>
      <c r="DT12" s="56">
        <f t="shared" si="21"/>
        <v>0.79893599999999998</v>
      </c>
      <c r="DU12" s="21">
        <f t="shared" ref="DU12:GF12" si="50">DT12*IFERROR(VLOOKUP($DQ12+DT$1,$DQ$3:$HT$98,4,0),0)</f>
        <v>0.63827955763199995</v>
      </c>
      <c r="DV12" s="21">
        <f t="shared" si="50"/>
        <v>0.50991387923751319</v>
      </c>
      <c r="DW12" s="21">
        <f t="shared" si="50"/>
        <v>0.40734776191216282</v>
      </c>
      <c r="DX12" s="21">
        <f t="shared" si="50"/>
        <v>0.32539590977962624</v>
      </c>
      <c r="DY12" s="21">
        <f t="shared" si="50"/>
        <v>0.25991844323013075</v>
      </c>
      <c r="DZ12" s="21">
        <f t="shared" si="50"/>
        <v>0.20760205897677003</v>
      </c>
      <c r="EA12" s="21">
        <f t="shared" si="50"/>
        <v>0.16580263001415124</v>
      </c>
      <c r="EB12" s="21">
        <f t="shared" si="50"/>
        <v>0.13240732748722095</v>
      </c>
      <c r="EC12" s="21">
        <f t="shared" si="50"/>
        <v>0.10572778062785587</v>
      </c>
      <c r="ED12" s="21">
        <f t="shared" si="50"/>
        <v>8.4413060053280128E-2</v>
      </c>
      <c r="EE12" s="21">
        <f t="shared" si="50"/>
        <v>6.7385932883812893E-2</v>
      </c>
      <c r="EF12" s="21">
        <f t="shared" si="50"/>
        <v>5.7146303452453098E-2</v>
      </c>
      <c r="EG12" s="21">
        <f t="shared" si="50"/>
        <v>4.8453407783328017E-2</v>
      </c>
      <c r="EH12" s="21">
        <f t="shared" si="50"/>
        <v>4.1074607898932233E-2</v>
      </c>
      <c r="EI12" s="21">
        <f t="shared" si="50"/>
        <v>3.4811469537287247E-2</v>
      </c>
      <c r="EJ12" s="21">
        <f t="shared" si="50"/>
        <v>2.9495357807043807E-2</v>
      </c>
      <c r="EK12" s="21">
        <f t="shared" si="50"/>
        <v>2.4983556157052639E-2</v>
      </c>
      <c r="EL12" s="21">
        <f t="shared" si="50"/>
        <v>2.1155113486880126E-2</v>
      </c>
      <c r="EM12" s="21">
        <f t="shared" si="50"/>
        <v>1.7906862164093863E-2</v>
      </c>
      <c r="EN12" s="21">
        <f t="shared" si="50"/>
        <v>1.5151578050060149E-2</v>
      </c>
      <c r="EO12" s="21">
        <f t="shared" si="50"/>
        <v>1.2814447135838371E-2</v>
      </c>
      <c r="EP12" s="21">
        <f t="shared" si="50"/>
        <v>1.1469916899004801E-2</v>
      </c>
      <c r="EQ12" s="21">
        <f t="shared" si="50"/>
        <v>1.0260987657849694E-2</v>
      </c>
      <c r="ER12" s="21">
        <f t="shared" si="50"/>
        <v>9.1740309742660182E-3</v>
      </c>
      <c r="ES12" s="21">
        <f t="shared" si="50"/>
        <v>8.1968498910110991E-3</v>
      </c>
      <c r="ET12" s="21">
        <f t="shared" si="50"/>
        <v>7.3186639842378427E-3</v>
      </c>
      <c r="EU12" s="21">
        <f t="shared" si="50"/>
        <v>6.8922420271962251E-3</v>
      </c>
      <c r="EV12" s="21">
        <f t="shared" si="50"/>
        <v>6.4851000600446764E-3</v>
      </c>
      <c r="EW12" s="57">
        <f t="shared" si="50"/>
        <v>6.0961561839434969E-3</v>
      </c>
      <c r="EX12" s="21">
        <f t="shared" si="50"/>
        <v>5.7244583010180022E-3</v>
      </c>
      <c r="EY12" s="21">
        <f t="shared" si="50"/>
        <v>5.3690610318576004E-3</v>
      </c>
      <c r="EZ12" s="21">
        <f t="shared" si="50"/>
        <v>5.2937867961909569E-3</v>
      </c>
      <c r="FA12" s="21">
        <f t="shared" si="50"/>
        <v>5.2119448523218447E-3</v>
      </c>
      <c r="FB12" s="21">
        <f t="shared" si="50"/>
        <v>5.1230290731412338E-3</v>
      </c>
      <c r="FC12" s="21">
        <f t="shared" si="50"/>
        <v>5.0265624356939844E-3</v>
      </c>
      <c r="FD12" s="21">
        <f t="shared" si="50"/>
        <v>4.9220099370315493E-3</v>
      </c>
      <c r="FE12" s="21">
        <f t="shared" si="50"/>
        <v>4.8089513687779341E-3</v>
      </c>
      <c r="FF12" s="21">
        <f t="shared" si="50"/>
        <v>4.68690018303835E-3</v>
      </c>
      <c r="FG12" s="21">
        <f t="shared" si="50"/>
        <v>4.5555263709077852E-3</v>
      </c>
      <c r="FH12" s="21">
        <f t="shared" si="50"/>
        <v>4.4144872744644806E-3</v>
      </c>
      <c r="FI12" s="21">
        <f t="shared" si="50"/>
        <v>4.2635118096777955E-3</v>
      </c>
      <c r="FJ12" s="21">
        <f t="shared" si="50"/>
        <v>4.1025216037443623E-3</v>
      </c>
      <c r="FK12" s="21">
        <f t="shared" si="50"/>
        <v>3.9314464528682229E-3</v>
      </c>
      <c r="FL12" s="21">
        <f t="shared" si="50"/>
        <v>3.7505212871072275E-3</v>
      </c>
      <c r="FM12" s="21">
        <f t="shared" si="50"/>
        <v>3.560182331786536E-3</v>
      </c>
      <c r="FN12" s="21">
        <f t="shared" si="50"/>
        <v>3.3609901303230795E-3</v>
      </c>
      <c r="FO12" s="21">
        <f t="shared" si="50"/>
        <v>3.1538186986899649E-3</v>
      </c>
      <c r="FP12" s="21">
        <f t="shared" si="50"/>
        <v>2.9398005617968636E-3</v>
      </c>
      <c r="FQ12" s="21">
        <f t="shared" si="50"/>
        <v>2.7204032458699639E-3</v>
      </c>
      <c r="FR12" s="21">
        <f t="shared" si="50"/>
        <v>2.4973573837410853E-3</v>
      </c>
      <c r="FS12" s="21">
        <f t="shared" si="50"/>
        <v>2.2726451663520626E-3</v>
      </c>
      <c r="FT12" s="21">
        <f t="shared" si="50"/>
        <v>2.0485396264980859E-3</v>
      </c>
      <c r="FU12" s="21">
        <f t="shared" si="50"/>
        <v>1.8273997738176176E-3</v>
      </c>
      <c r="FV12" s="21">
        <f t="shared" si="50"/>
        <v>1.6118031485026151E-3</v>
      </c>
      <c r="FW12" s="21">
        <f t="shared" si="50"/>
        <v>1.4042996111643885E-3</v>
      </c>
      <c r="FX12" s="21">
        <f t="shared" si="50"/>
        <v>1.2073746766908065E-3</v>
      </c>
      <c r="FY12" s="21">
        <f t="shared" si="50"/>
        <v>1.0232983334825261E-3</v>
      </c>
      <c r="FZ12" s="21">
        <f t="shared" si="50"/>
        <v>8.5403455614118133E-4</v>
      </c>
      <c r="GA12" s="21">
        <f t="shared" si="50"/>
        <v>7.0107696713629577E-4</v>
      </c>
      <c r="GB12" s="21">
        <f t="shared" si="50"/>
        <v>5.65446617074108E-4</v>
      </c>
      <c r="GC12" s="21">
        <f t="shared" si="50"/>
        <v>4.4755665188032717E-4</v>
      </c>
      <c r="GD12" s="21">
        <f t="shared" si="50"/>
        <v>3.4724577949438949E-4</v>
      </c>
      <c r="GE12" s="21">
        <f t="shared" si="50"/>
        <v>2.6379567376629779E-4</v>
      </c>
      <c r="GF12" s="21">
        <f t="shared" si="50"/>
        <v>1.960028235650969E-4</v>
      </c>
      <c r="GG12" s="21">
        <f t="shared" ref="GG12:HT12" si="51">GF12*IFERROR(VLOOKUP($DQ12+GF$1,$DQ$3:$HT$98,4,0),0)</f>
        <v>1.4228824976708209E-4</v>
      </c>
      <c r="GH12" s="21">
        <f t="shared" si="51"/>
        <v>1.0082118513746134E-4</v>
      </c>
      <c r="GI12" s="21">
        <f t="shared" si="51"/>
        <v>6.9664414294431663E-5</v>
      </c>
      <c r="GJ12" s="21">
        <f t="shared" si="51"/>
        <v>4.6902960212012006E-5</v>
      </c>
      <c r="GK12" s="21">
        <f t="shared" si="51"/>
        <v>3.0747235566984473E-5</v>
      </c>
      <c r="GL12" s="21">
        <f t="shared" si="51"/>
        <v>1.9613969040535064E-5</v>
      </c>
      <c r="GM12" s="21">
        <f t="shared" si="51"/>
        <v>1.2170075510271195E-5</v>
      </c>
      <c r="GN12" s="21">
        <f t="shared" si="51"/>
        <v>7.3424499568568185E-6</v>
      </c>
      <c r="GO12" s="21">
        <f t="shared" si="51"/>
        <v>4.3026756747180959E-6</v>
      </c>
      <c r="GP12" s="21">
        <f t="shared" si="51"/>
        <v>2.4439197832398788E-6</v>
      </c>
      <c r="GQ12" s="21">
        <f t="shared" si="51"/>
        <v>1.3441558807819334E-6</v>
      </c>
      <c r="GR12" s="21">
        <f t="shared" si="51"/>
        <v>7.1374677269520672E-7</v>
      </c>
      <c r="GS12" s="21">
        <f t="shared" si="51"/>
        <v>3.6401085407455543E-7</v>
      </c>
      <c r="GT12" s="21">
        <f t="shared" si="51"/>
        <v>1.7690927508023393E-7</v>
      </c>
      <c r="GU12" s="21">
        <f t="shared" si="51"/>
        <v>8.1024447986747133E-8</v>
      </c>
      <c r="GV12" s="21">
        <f t="shared" si="51"/>
        <v>3.4354365946380785E-8</v>
      </c>
      <c r="GW12" s="21">
        <f t="shared" si="51"/>
        <v>1.3123367791517461E-8</v>
      </c>
      <c r="GX12" s="21">
        <f t="shared" si="51"/>
        <v>4.3307113712007614E-9</v>
      </c>
      <c r="GY12" s="21">
        <f t="shared" si="51"/>
        <v>1.1562999361106033E-9</v>
      </c>
      <c r="GZ12" s="21">
        <f t="shared" si="51"/>
        <v>2.2200958773323579E-10</v>
      </c>
      <c r="HA12" s="21">
        <f t="shared" si="51"/>
        <v>2.308899712425652E-11</v>
      </c>
      <c r="HB12" s="21">
        <f t="shared" si="51"/>
        <v>0</v>
      </c>
      <c r="HC12" s="21">
        <f t="shared" si="51"/>
        <v>0</v>
      </c>
      <c r="HD12" s="21">
        <f t="shared" si="51"/>
        <v>0</v>
      </c>
      <c r="HE12" s="21">
        <f t="shared" si="51"/>
        <v>0</v>
      </c>
      <c r="HF12" s="21">
        <f t="shared" si="51"/>
        <v>0</v>
      </c>
      <c r="HG12" s="21">
        <f t="shared" si="51"/>
        <v>0</v>
      </c>
      <c r="HH12" s="21">
        <f t="shared" si="51"/>
        <v>0</v>
      </c>
      <c r="HI12" s="21">
        <f t="shared" si="51"/>
        <v>0</v>
      </c>
      <c r="HJ12" s="21">
        <f t="shared" si="51"/>
        <v>0</v>
      </c>
      <c r="HK12" s="21">
        <f t="shared" si="51"/>
        <v>0</v>
      </c>
      <c r="HL12" s="21">
        <f t="shared" si="51"/>
        <v>0</v>
      </c>
      <c r="HM12" s="21">
        <f t="shared" si="51"/>
        <v>0</v>
      </c>
      <c r="HN12" s="21">
        <f t="shared" si="51"/>
        <v>0</v>
      </c>
      <c r="HO12" s="21">
        <f t="shared" si="51"/>
        <v>0</v>
      </c>
      <c r="HP12" s="21">
        <f t="shared" si="51"/>
        <v>0</v>
      </c>
      <c r="HQ12" s="21">
        <f t="shared" si="51"/>
        <v>0</v>
      </c>
      <c r="HR12" s="21">
        <f t="shared" si="51"/>
        <v>0</v>
      </c>
      <c r="HS12" s="21">
        <f t="shared" si="51"/>
        <v>0</v>
      </c>
      <c r="HT12" s="57">
        <f t="shared" si="51"/>
        <v>0</v>
      </c>
    </row>
    <row r="13" spans="1:228">
      <c r="A13" s="49">
        <v>29</v>
      </c>
      <c r="B13" s="50">
        <v>1.2999999999999999E-3</v>
      </c>
      <c r="C13" s="51">
        <v>1.3600000000000001E-3</v>
      </c>
      <c r="K13" s="22">
        <f t="shared" si="17"/>
        <v>29</v>
      </c>
      <c r="L13" s="54">
        <f t="shared" si="10"/>
        <v>0.20104</v>
      </c>
      <c r="M13" s="55">
        <v>1</v>
      </c>
      <c r="N13" s="56">
        <f t="shared" si="11"/>
        <v>0.79896</v>
      </c>
      <c r="O13" s="21">
        <f t="shared" ref="O13:BZ13" si="52">N13*IFERROR(VLOOKUP($K13+N$1,$K$3:$DN$98,4,0),0)</f>
        <v>0.63832429824000003</v>
      </c>
      <c r="P13" s="21">
        <f t="shared" si="52"/>
        <v>0.50997004834990078</v>
      </c>
      <c r="Q13" s="21">
        <f t="shared" si="52"/>
        <v>0.40741303174654236</v>
      </c>
      <c r="R13" s="21">
        <f t="shared" si="52"/>
        <v>0.32546760419316983</v>
      </c>
      <c r="S13" s="21">
        <f t="shared" si="52"/>
        <v>0.2599913334520047</v>
      </c>
      <c r="T13" s="21">
        <f t="shared" si="52"/>
        <v>0.20767483736945852</v>
      </c>
      <c r="U13" s="21">
        <f t="shared" si="52"/>
        <v>0.16587736890113183</v>
      </c>
      <c r="V13" s="21">
        <f t="shared" si="52"/>
        <v>0.13248293699395597</v>
      </c>
      <c r="W13" s="21">
        <f t="shared" si="52"/>
        <v>0.10580299321036514</v>
      </c>
      <c r="X13" s="21">
        <f t="shared" si="52"/>
        <v>8.4488345410177815E-2</v>
      </c>
      <c r="Y13" s="21">
        <f t="shared" si="52"/>
        <v>7.167792676987772E-2</v>
      </c>
      <c r="Z13" s="21">
        <f t="shared" si="52"/>
        <v>6.0802557491754644E-2</v>
      </c>
      <c r="AA13" s="21">
        <f t="shared" si="52"/>
        <v>5.1570540372436587E-2</v>
      </c>
      <c r="AB13" s="21">
        <f t="shared" si="52"/>
        <v>4.3734577259736153E-2</v>
      </c>
      <c r="AC13" s="21">
        <f t="shared" si="52"/>
        <v>3.7083313413632329E-2</v>
      </c>
      <c r="AD13" s="21">
        <f t="shared" si="52"/>
        <v>3.1438547070779338E-2</v>
      </c>
      <c r="AE13" s="21">
        <f t="shared" si="52"/>
        <v>2.6647941268133985E-2</v>
      </c>
      <c r="AF13" s="21">
        <f t="shared" si="52"/>
        <v>2.2582344812678588E-2</v>
      </c>
      <c r="AG13" s="21">
        <f t="shared" si="52"/>
        <v>1.9132801313162681E-2</v>
      </c>
      <c r="AH13" s="21">
        <f t="shared" si="52"/>
        <v>1.6206286289903941E-2</v>
      </c>
      <c r="AI13" s="21">
        <f t="shared" si="52"/>
        <v>1.4530815588108512E-2</v>
      </c>
      <c r="AJ13" s="21">
        <f t="shared" si="52"/>
        <v>1.3024769206479006E-2</v>
      </c>
      <c r="AK13" s="21">
        <f t="shared" si="52"/>
        <v>1.1671065868542023E-2</v>
      </c>
      <c r="AL13" s="21">
        <f t="shared" si="52"/>
        <v>1.0454380593878253E-2</v>
      </c>
      <c r="AM13" s="21">
        <f t="shared" si="52"/>
        <v>9.3609569275645271E-3</v>
      </c>
      <c r="AN13" s="21">
        <f t="shared" si="52"/>
        <v>8.8437312939673406E-3</v>
      </c>
      <c r="AO13" s="21">
        <f t="shared" si="52"/>
        <v>8.3511354608933608E-3</v>
      </c>
      <c r="AP13" s="21">
        <f t="shared" si="52"/>
        <v>7.8817724190170402E-3</v>
      </c>
      <c r="AQ13" s="57">
        <f t="shared" si="52"/>
        <v>7.4342966125859758E-3</v>
      </c>
      <c r="AR13" s="21">
        <f t="shared" si="52"/>
        <v>7.007564269875235E-3</v>
      </c>
      <c r="AS13" s="21">
        <f t="shared" si="52"/>
        <v>6.9476495953678021E-3</v>
      </c>
      <c r="AT13" s="21">
        <f t="shared" si="52"/>
        <v>6.8824111656672982E-3</v>
      </c>
      <c r="AU13" s="21">
        <f t="shared" si="52"/>
        <v>6.8113846824376118E-3</v>
      </c>
      <c r="AV13" s="21">
        <f t="shared" si="52"/>
        <v>6.7339392385982961E-3</v>
      </c>
      <c r="AW13" s="21">
        <f t="shared" si="52"/>
        <v>6.6494956405462732E-3</v>
      </c>
      <c r="AX13" s="21">
        <f t="shared" si="52"/>
        <v>6.557400125924707E-3</v>
      </c>
      <c r="AY13" s="21">
        <f t="shared" si="52"/>
        <v>6.4570063299967994E-3</v>
      </c>
      <c r="AZ13" s="21">
        <f t="shared" si="52"/>
        <v>6.3475600727033532E-3</v>
      </c>
      <c r="BA13" s="21">
        <f t="shared" si="52"/>
        <v>6.2284163701387119E-3</v>
      </c>
      <c r="BB13" s="21">
        <f t="shared" si="52"/>
        <v>6.0988653096398261E-3</v>
      </c>
      <c r="BC13" s="21">
        <f t="shared" si="52"/>
        <v>5.9581644869464347E-3</v>
      </c>
      <c r="BD13" s="21">
        <f t="shared" si="52"/>
        <v>5.805695057725475E-3</v>
      </c>
      <c r="BE13" s="21">
        <f t="shared" si="52"/>
        <v>5.6408713750366489E-3</v>
      </c>
      <c r="BF13" s="21">
        <f t="shared" si="52"/>
        <v>5.4631275180092439E-3</v>
      </c>
      <c r="BG13" s="21">
        <f t="shared" si="52"/>
        <v>5.2720273174292802E-3</v>
      </c>
      <c r="BH13" s="21">
        <f t="shared" si="52"/>
        <v>5.0674199372398501E-3</v>
      </c>
      <c r="BI13" s="21">
        <f t="shared" si="52"/>
        <v>4.8492168347423021E-3</v>
      </c>
      <c r="BJ13" s="21">
        <f t="shared" si="52"/>
        <v>4.61761823871501E-3</v>
      </c>
      <c r="BK13" s="21">
        <f t="shared" si="52"/>
        <v>4.3731153529750497E-3</v>
      </c>
      <c r="BL13" s="21">
        <f t="shared" si="52"/>
        <v>4.1165884063695327E-3</v>
      </c>
      <c r="BM13" s="21">
        <f t="shared" si="52"/>
        <v>3.8492159893758317E-3</v>
      </c>
      <c r="BN13" s="21">
        <f t="shared" si="52"/>
        <v>3.572688312699072E-3</v>
      </c>
      <c r="BO13" s="21">
        <f t="shared" si="52"/>
        <v>3.2890883144370197E-3</v>
      </c>
      <c r="BP13" s="21">
        <f t="shared" si="52"/>
        <v>3.0009641780923369E-3</v>
      </c>
      <c r="BQ13" s="21">
        <f t="shared" si="52"/>
        <v>2.7111910770557411E-3</v>
      </c>
      <c r="BR13" s="21">
        <f t="shared" si="52"/>
        <v>2.4230456893862568E-3</v>
      </c>
      <c r="BS13" s="21">
        <f t="shared" si="52"/>
        <v>2.1400824137797298E-3</v>
      </c>
      <c r="BT13" s="21">
        <f t="shared" si="52"/>
        <v>1.8659806582228221E-3</v>
      </c>
      <c r="BU13" s="21">
        <f t="shared" si="52"/>
        <v>1.6043515101334003E-3</v>
      </c>
      <c r="BV13" s="21">
        <f t="shared" si="52"/>
        <v>1.3586290328413688E-3</v>
      </c>
      <c r="BW13" s="21">
        <f t="shared" si="52"/>
        <v>1.1318195020988307E-3</v>
      </c>
      <c r="BX13" s="21">
        <f t="shared" si="52"/>
        <v>9.2638294427287182E-4</v>
      </c>
      <c r="BY13" s="21">
        <f t="shared" si="52"/>
        <v>7.4403372552219967E-4</v>
      </c>
      <c r="BZ13" s="21">
        <f t="shared" si="52"/>
        <v>5.8563638569577854E-4</v>
      </c>
      <c r="CA13" s="21">
        <f t="shared" ref="CA13:DN13" si="53">BZ13*IFERROR(VLOOKUP($K13+BZ$1,$K$3:$DN$98,4,0),0)</f>
        <v>4.5117427154002775E-4</v>
      </c>
      <c r="CB13" s="21">
        <f t="shared" si="53"/>
        <v>3.3978836738222571E-4</v>
      </c>
      <c r="CC13" s="21">
        <f t="shared" si="53"/>
        <v>2.4986337595451965E-4</v>
      </c>
      <c r="CD13" s="21">
        <f t="shared" si="53"/>
        <v>1.792020132345815E-4</v>
      </c>
      <c r="CE13" s="21">
        <f t="shared" si="53"/>
        <v>1.2521919876779618E-4</v>
      </c>
      <c r="CF13" s="21">
        <f t="shared" si="53"/>
        <v>8.5170342425891922E-5</v>
      </c>
      <c r="CG13" s="21">
        <f t="shared" si="53"/>
        <v>5.6343588328424544E-5</v>
      </c>
      <c r="CH13" s="21">
        <f t="shared" si="53"/>
        <v>3.6228927295176984E-5</v>
      </c>
      <c r="CI13" s="21">
        <f t="shared" si="53"/>
        <v>2.2606850632190438E-5</v>
      </c>
      <c r="CJ13" s="21">
        <f t="shared" si="53"/>
        <v>1.3654537781843024E-5</v>
      </c>
      <c r="CK13" s="21">
        <f t="shared" si="53"/>
        <v>7.960595526814482E-6</v>
      </c>
      <c r="CL13" s="21">
        <f t="shared" si="53"/>
        <v>4.4579334950161108E-6</v>
      </c>
      <c r="CM13" s="21">
        <f t="shared" si="53"/>
        <v>2.3849944198336187E-6</v>
      </c>
      <c r="CN13" s="21">
        <f t="shared" si="53"/>
        <v>1.2091921708556447E-6</v>
      </c>
      <c r="CO13" s="21">
        <f t="shared" si="53"/>
        <v>5.7557547332728687E-7</v>
      </c>
      <c r="CP13" s="21">
        <f t="shared" si="53"/>
        <v>2.5382878373733347E-7</v>
      </c>
      <c r="CQ13" s="21">
        <f t="shared" si="53"/>
        <v>1.0178534227867072E-7</v>
      </c>
      <c r="CR13" s="21">
        <f t="shared" si="53"/>
        <v>3.6133796508928105E-8</v>
      </c>
      <c r="CS13" s="21">
        <f t="shared" si="53"/>
        <v>1.091240654569629E-8</v>
      </c>
      <c r="CT13" s="21">
        <f t="shared" si="53"/>
        <v>2.6298899775128058E-9</v>
      </c>
      <c r="CU13" s="21">
        <f t="shared" si="53"/>
        <v>4.497111861546899E-10</v>
      </c>
      <c r="CV13" s="21">
        <f t="shared" si="53"/>
        <v>0</v>
      </c>
      <c r="CW13" s="21">
        <f t="shared" si="53"/>
        <v>0</v>
      </c>
      <c r="CX13" s="21">
        <f t="shared" si="53"/>
        <v>0</v>
      </c>
      <c r="CY13" s="21">
        <f t="shared" si="53"/>
        <v>0</v>
      </c>
      <c r="CZ13" s="21">
        <f t="shared" si="53"/>
        <v>0</v>
      </c>
      <c r="DA13" s="21">
        <f t="shared" si="53"/>
        <v>0</v>
      </c>
      <c r="DB13" s="21">
        <f t="shared" si="53"/>
        <v>0</v>
      </c>
      <c r="DC13" s="21">
        <f t="shared" si="53"/>
        <v>0</v>
      </c>
      <c r="DD13" s="21">
        <f t="shared" si="53"/>
        <v>0</v>
      </c>
      <c r="DE13" s="21">
        <f t="shared" si="53"/>
        <v>0</v>
      </c>
      <c r="DF13" s="21">
        <f t="shared" si="53"/>
        <v>0</v>
      </c>
      <c r="DG13" s="21">
        <f t="shared" si="53"/>
        <v>0</v>
      </c>
      <c r="DH13" s="21">
        <f t="shared" si="53"/>
        <v>0</v>
      </c>
      <c r="DI13" s="21">
        <f t="shared" si="53"/>
        <v>0</v>
      </c>
      <c r="DJ13" s="21">
        <f t="shared" si="53"/>
        <v>0</v>
      </c>
      <c r="DK13" s="21">
        <f t="shared" si="53"/>
        <v>0</v>
      </c>
      <c r="DL13" s="21">
        <f t="shared" si="53"/>
        <v>0</v>
      </c>
      <c r="DM13" s="21">
        <f t="shared" si="53"/>
        <v>0</v>
      </c>
      <c r="DN13" s="57">
        <f t="shared" si="53"/>
        <v>0</v>
      </c>
      <c r="DQ13" s="22">
        <f t="shared" si="20"/>
        <v>29</v>
      </c>
      <c r="DR13" s="54">
        <f t="shared" si="14"/>
        <v>0.20108800000000002</v>
      </c>
      <c r="DS13" s="55">
        <v>1</v>
      </c>
      <c r="DT13" s="56">
        <f t="shared" si="21"/>
        <v>0.79891199999999996</v>
      </c>
      <c r="DU13" s="21">
        <f t="shared" ref="DU13:GF13" si="54">DT13*IFERROR(VLOOKUP($DQ13+DT$1,$DQ$3:$HT$98,4,0),0)</f>
        <v>0.63824120985599997</v>
      </c>
      <c r="DV13" s="21">
        <f t="shared" si="54"/>
        <v>0.50986281994072469</v>
      </c>
      <c r="DW13" s="21">
        <f t="shared" si="54"/>
        <v>0.40728657837376991</v>
      </c>
      <c r="DX13" s="21">
        <f t="shared" si="54"/>
        <v>0.32533074392708644</v>
      </c>
      <c r="DY13" s="21">
        <f t="shared" si="54"/>
        <v>0.25984817178944247</v>
      </c>
      <c r="DZ13" s="21">
        <f t="shared" si="54"/>
        <v>0.20752930148866897</v>
      </c>
      <c r="EA13" s="21">
        <f t="shared" si="54"/>
        <v>0.16572957970002722</v>
      </c>
      <c r="EB13" s="21">
        <f t="shared" si="54"/>
        <v>0.13233573230879053</v>
      </c>
      <c r="EC13" s="21">
        <f t="shared" si="54"/>
        <v>0.10565684867533837</v>
      </c>
      <c r="ED13" s="21">
        <f t="shared" si="54"/>
        <v>8.4344594415338509E-2</v>
      </c>
      <c r="EE13" s="21">
        <f t="shared" si="54"/>
        <v>7.1528011570955743E-2</v>
      </c>
      <c r="EF13" s="21">
        <f t="shared" si="54"/>
        <v>6.0647420798822453E-2</v>
      </c>
      <c r="EG13" s="21">
        <f t="shared" si="54"/>
        <v>5.1411637351342576E-2</v>
      </c>
      <c r="EH13" s="21">
        <f t="shared" si="54"/>
        <v>4.3572288064735155E-2</v>
      </c>
      <c r="EI13" s="21">
        <f t="shared" si="54"/>
        <v>3.691829859593735E-2</v>
      </c>
      <c r="EJ13" s="21">
        <f t="shared" si="54"/>
        <v>3.1271035673761896E-2</v>
      </c>
      <c r="EK13" s="21">
        <f t="shared" si="54"/>
        <v>2.6479109073668131E-2</v>
      </c>
      <c r="EL13" s="21">
        <f t="shared" si="54"/>
        <v>2.2413387510506297E-2</v>
      </c>
      <c r="EM13" s="21">
        <f t="shared" si="54"/>
        <v>1.8964695607733468E-2</v>
      </c>
      <c r="EN13" s="21">
        <f t="shared" si="54"/>
        <v>1.603939131024058E-2</v>
      </c>
      <c r="EO13" s="21">
        <f t="shared" si="54"/>
        <v>1.4356490255796208E-2</v>
      </c>
      <c r="EP13" s="21">
        <f t="shared" si="54"/>
        <v>1.2843316182835287E-2</v>
      </c>
      <c r="EQ13" s="21">
        <f t="shared" si="54"/>
        <v>1.1482810856271362E-2</v>
      </c>
      <c r="ER13" s="21">
        <f t="shared" si="54"/>
        <v>1.0259707775104761E-2</v>
      </c>
      <c r="ES13" s="21">
        <f t="shared" si="54"/>
        <v>9.1605134632033614E-3</v>
      </c>
      <c r="ET13" s="21">
        <f t="shared" si="54"/>
        <v>8.6267761462698166E-3</v>
      </c>
      <c r="EU13" s="21">
        <f t="shared" si="54"/>
        <v>8.1171709123692929E-3</v>
      </c>
      <c r="EV13" s="21">
        <f t="shared" si="54"/>
        <v>7.6303435868999448E-3</v>
      </c>
      <c r="EW13" s="57">
        <f t="shared" si="54"/>
        <v>7.1651024625476881E-3</v>
      </c>
      <c r="EX13" s="21">
        <f t="shared" si="54"/>
        <v>6.720264241262877E-3</v>
      </c>
      <c r="EY13" s="21">
        <f t="shared" si="54"/>
        <v>6.6260461366003708E-3</v>
      </c>
      <c r="EZ13" s="21">
        <f t="shared" si="54"/>
        <v>6.523607463328529E-3</v>
      </c>
      <c r="FA13" s="21">
        <f t="shared" si="54"/>
        <v>6.4123147200041445E-3</v>
      </c>
      <c r="FB13" s="21">
        <f t="shared" si="54"/>
        <v>6.291570833826466E-3</v>
      </c>
      <c r="FC13" s="21">
        <f t="shared" si="54"/>
        <v>6.1607061604828754E-3</v>
      </c>
      <c r="FD13" s="21">
        <f t="shared" si="54"/>
        <v>6.0191947399765838E-3</v>
      </c>
      <c r="FE13" s="21">
        <f t="shared" si="54"/>
        <v>5.8664275774759781E-3</v>
      </c>
      <c r="FF13" s="21">
        <f t="shared" si="54"/>
        <v>5.7019916124793268E-3</v>
      </c>
      <c r="FG13" s="21">
        <f t="shared" si="54"/>
        <v>5.5254579521569671E-3</v>
      </c>
      <c r="FH13" s="21">
        <f t="shared" si="54"/>
        <v>5.3364872901931985E-3</v>
      </c>
      <c r="FI13" s="21">
        <f t="shared" si="54"/>
        <v>5.134981530115503E-3</v>
      </c>
      <c r="FJ13" s="21">
        <f t="shared" si="54"/>
        <v>4.9208528003096864E-3</v>
      </c>
      <c r="FK13" s="21">
        <f t="shared" si="54"/>
        <v>4.6943951544394348E-3</v>
      </c>
      <c r="FL13" s="21">
        <f t="shared" si="54"/>
        <v>4.4561546003516334E-3</v>
      </c>
      <c r="FM13" s="21">
        <f t="shared" si="54"/>
        <v>4.2068327504619597E-3</v>
      </c>
      <c r="FN13" s="21">
        <f t="shared" si="54"/>
        <v>3.9475235797234842E-3</v>
      </c>
      <c r="FO13" s="21">
        <f t="shared" si="54"/>
        <v>3.6796446296034485E-3</v>
      </c>
      <c r="FP13" s="21">
        <f t="shared" si="54"/>
        <v>3.4050327508961431E-3</v>
      </c>
      <c r="FQ13" s="21">
        <f t="shared" si="54"/>
        <v>3.1258541156501682E-3</v>
      </c>
      <c r="FR13" s="21">
        <f t="shared" si="54"/>
        <v>2.8445897623239663E-3</v>
      </c>
      <c r="FS13" s="21">
        <f t="shared" si="54"/>
        <v>2.5640847658611999E-3</v>
      </c>
      <c r="FT13" s="21">
        <f t="shared" si="54"/>
        <v>2.2872918153864835E-3</v>
      </c>
      <c r="FU13" s="21">
        <f t="shared" si="54"/>
        <v>2.0174371270071864E-3</v>
      </c>
      <c r="FV13" s="21">
        <f t="shared" si="54"/>
        <v>1.7577122712762812E-3</v>
      </c>
      <c r="FW13" s="21">
        <f t="shared" si="54"/>
        <v>1.5112282794752083E-3</v>
      </c>
      <c r="FX13" s="21">
        <f t="shared" si="54"/>
        <v>1.2808264159864179E-3</v>
      </c>
      <c r="FY13" s="21">
        <f t="shared" si="54"/>
        <v>1.0689649185181044E-3</v>
      </c>
      <c r="FZ13" s="21">
        <f t="shared" si="54"/>
        <v>8.7751330161151182E-4</v>
      </c>
      <c r="GA13" s="21">
        <f t="shared" si="54"/>
        <v>7.077495782817488E-4</v>
      </c>
      <c r="GB13" s="21">
        <f t="shared" si="54"/>
        <v>5.601908687057869E-4</v>
      </c>
      <c r="GC13" s="21">
        <f t="shared" si="54"/>
        <v>4.3463528930275889E-4</v>
      </c>
      <c r="GD13" s="21">
        <f t="shared" si="54"/>
        <v>3.301837365775199E-4</v>
      </c>
      <c r="GE13" s="21">
        <f t="shared" si="54"/>
        <v>2.4532981811446302E-4</v>
      </c>
      <c r="GF13" s="21">
        <f t="shared" si="54"/>
        <v>1.7809718146019442E-4</v>
      </c>
      <c r="GG13" s="21">
        <f t="shared" ref="GG13:HT13" si="55">GF13*IFERROR(VLOOKUP($DQ13+GF$1,$DQ$3:$HT$98,4,0),0)</f>
        <v>1.2619431986724995E-4</v>
      </c>
      <c r="GH13" s="21">
        <f t="shared" si="55"/>
        <v>8.7196489198673686E-5</v>
      </c>
      <c r="GI13" s="21">
        <f t="shared" si="55"/>
        <v>5.8706780282791033E-5</v>
      </c>
      <c r="GJ13" s="21">
        <f t="shared" si="55"/>
        <v>3.8485229814383664E-5</v>
      </c>
      <c r="GK13" s="21">
        <f t="shared" si="55"/>
        <v>2.4550112950893481E-5</v>
      </c>
      <c r="GL13" s="21">
        <f t="shared" si="55"/>
        <v>1.5232854083770385E-5</v>
      </c>
      <c r="GM13" s="21">
        <f t="shared" si="55"/>
        <v>9.1902855258203504E-6</v>
      </c>
      <c r="GN13" s="21">
        <f t="shared" si="55"/>
        <v>5.385507318130726E-6</v>
      </c>
      <c r="GO13" s="21">
        <f t="shared" si="55"/>
        <v>3.0589681566982528E-6</v>
      </c>
      <c r="GP13" s="21">
        <f t="shared" si="55"/>
        <v>1.6824324861840392E-6</v>
      </c>
      <c r="GQ13" s="21">
        <f t="shared" si="55"/>
        <v>8.9337165016372487E-7</v>
      </c>
      <c r="GR13" s="21">
        <f t="shared" si="55"/>
        <v>4.5561954158349969E-7</v>
      </c>
      <c r="GS13" s="21">
        <f t="shared" si="55"/>
        <v>2.2143109720958083E-7</v>
      </c>
      <c r="GT13" s="21">
        <f t="shared" si="55"/>
        <v>1.0141544252198801E-7</v>
      </c>
      <c r="GU13" s="21">
        <f t="shared" si="55"/>
        <v>4.3000147629322919E-8</v>
      </c>
      <c r="GV13" s="21">
        <f t="shared" si="55"/>
        <v>1.6426056394401356E-8</v>
      </c>
      <c r="GW13" s="21">
        <f t="shared" si="55"/>
        <v>5.4205986101524472E-9</v>
      </c>
      <c r="GX13" s="21">
        <f t="shared" si="55"/>
        <v>1.4472998289107035E-9</v>
      </c>
      <c r="GY13" s="21">
        <f t="shared" si="55"/>
        <v>2.77881567150855E-10</v>
      </c>
      <c r="GZ13" s="21">
        <f t="shared" si="55"/>
        <v>2.8899682983688916E-11</v>
      </c>
      <c r="HA13" s="21">
        <f t="shared" si="55"/>
        <v>0</v>
      </c>
      <c r="HB13" s="21">
        <f t="shared" si="55"/>
        <v>0</v>
      </c>
      <c r="HC13" s="21">
        <f t="shared" si="55"/>
        <v>0</v>
      </c>
      <c r="HD13" s="21">
        <f t="shared" si="55"/>
        <v>0</v>
      </c>
      <c r="HE13" s="21">
        <f t="shared" si="55"/>
        <v>0</v>
      </c>
      <c r="HF13" s="21">
        <f t="shared" si="55"/>
        <v>0</v>
      </c>
      <c r="HG13" s="21">
        <f t="shared" si="55"/>
        <v>0</v>
      </c>
      <c r="HH13" s="21">
        <f t="shared" si="55"/>
        <v>0</v>
      </c>
      <c r="HI13" s="21">
        <f t="shared" si="55"/>
        <v>0</v>
      </c>
      <c r="HJ13" s="21">
        <f t="shared" si="55"/>
        <v>0</v>
      </c>
      <c r="HK13" s="21">
        <f t="shared" si="55"/>
        <v>0</v>
      </c>
      <c r="HL13" s="21">
        <f t="shared" si="55"/>
        <v>0</v>
      </c>
      <c r="HM13" s="21">
        <f t="shared" si="55"/>
        <v>0</v>
      </c>
      <c r="HN13" s="21">
        <f t="shared" si="55"/>
        <v>0</v>
      </c>
      <c r="HO13" s="21">
        <f t="shared" si="55"/>
        <v>0</v>
      </c>
      <c r="HP13" s="21">
        <f t="shared" si="55"/>
        <v>0</v>
      </c>
      <c r="HQ13" s="21">
        <f t="shared" si="55"/>
        <v>0</v>
      </c>
      <c r="HR13" s="21">
        <f t="shared" si="55"/>
        <v>0</v>
      </c>
      <c r="HS13" s="21">
        <f t="shared" si="55"/>
        <v>0</v>
      </c>
      <c r="HT13" s="57">
        <f t="shared" si="55"/>
        <v>0</v>
      </c>
    </row>
    <row r="14" spans="1:228">
      <c r="A14" s="49">
        <v>30</v>
      </c>
      <c r="B14" s="50">
        <v>1.32E-3</v>
      </c>
      <c r="C14" s="51">
        <v>1.39E-3</v>
      </c>
      <c r="K14" s="22">
        <f t="shared" si="17"/>
        <v>30</v>
      </c>
      <c r="L14" s="54">
        <f t="shared" si="10"/>
        <v>0.20105600000000001</v>
      </c>
      <c r="M14" s="55">
        <v>1</v>
      </c>
      <c r="N14" s="56">
        <f t="shared" si="11"/>
        <v>0.79894399999999999</v>
      </c>
      <c r="O14" s="21">
        <f t="shared" ref="O14:BZ14" si="56">N14*IFERROR(VLOOKUP($K14+N$1,$K$3:$DN$98,4,0),0)</f>
        <v>0.63829234047999994</v>
      </c>
      <c r="P14" s="21">
        <f t="shared" si="56"/>
        <v>0.50992919764011002</v>
      </c>
      <c r="Q14" s="21">
        <f t="shared" si="56"/>
        <v>0.40736407854356887</v>
      </c>
      <c r="R14" s="21">
        <f t="shared" si="56"/>
        <v>0.32541220267848786</v>
      </c>
      <c r="S14" s="21">
        <f t="shared" si="56"/>
        <v>0.25993145760671182</v>
      </c>
      <c r="T14" s="21">
        <f t="shared" si="56"/>
        <v>0.20761661272295456</v>
      </c>
      <c r="U14" s="21">
        <f t="shared" si="56"/>
        <v>0.16581923624956937</v>
      </c>
      <c r="V14" s="21">
        <f t="shared" si="56"/>
        <v>0.1324258951766861</v>
      </c>
      <c r="W14" s="21">
        <f t="shared" si="56"/>
        <v>0.10574790403797162</v>
      </c>
      <c r="X14" s="21">
        <f t="shared" si="56"/>
        <v>8.9714036710070222E-2</v>
      </c>
      <c r="Y14" s="21">
        <f t="shared" si="56"/>
        <v>7.610212963321647E-2</v>
      </c>
      <c r="Z14" s="21">
        <f t="shared" si="56"/>
        <v>6.4547086678227422E-2</v>
      </c>
      <c r="AA14" s="21">
        <f t="shared" si="56"/>
        <v>5.4739382772274144E-2</v>
      </c>
      <c r="AB14" s="21">
        <f t="shared" si="56"/>
        <v>4.6414480591809762E-2</v>
      </c>
      <c r="AC14" s="21">
        <f t="shared" si="56"/>
        <v>3.9349337977845365E-2</v>
      </c>
      <c r="AD14" s="21">
        <f t="shared" si="56"/>
        <v>3.3353285856781288E-2</v>
      </c>
      <c r="AE14" s="21">
        <f t="shared" si="56"/>
        <v>2.8264675093469738E-2</v>
      </c>
      <c r="AF14" s="21">
        <f t="shared" si="56"/>
        <v>2.3947132914241859E-2</v>
      </c>
      <c r="AG14" s="21">
        <f t="shared" si="56"/>
        <v>2.0284227357945252E-2</v>
      </c>
      <c r="AH14" s="21">
        <f t="shared" si="56"/>
        <v>1.818716279677144E-2</v>
      </c>
      <c r="AI14" s="21">
        <f t="shared" si="56"/>
        <v>1.6302154308700065E-2</v>
      </c>
      <c r="AJ14" s="21">
        <f t="shared" si="56"/>
        <v>1.460782250493394E-2</v>
      </c>
      <c r="AK14" s="21">
        <f t="shared" si="56"/>
        <v>1.3084986224439587E-2</v>
      </c>
      <c r="AL14" s="21">
        <f t="shared" si="56"/>
        <v>1.1716427515225451E-2</v>
      </c>
      <c r="AM14" s="21">
        <f t="shared" si="56"/>
        <v>1.1069053887512942E-2</v>
      </c>
      <c r="AN14" s="21">
        <f t="shared" si="56"/>
        <v>1.0452507585978472E-2</v>
      </c>
      <c r="AO14" s="21">
        <f t="shared" si="56"/>
        <v>9.8650400758699321E-3</v>
      </c>
      <c r="AP14" s="21">
        <f t="shared" si="56"/>
        <v>9.3049672231225299E-3</v>
      </c>
      <c r="AQ14" s="57">
        <f t="shared" si="56"/>
        <v>8.7708574520316846E-3</v>
      </c>
      <c r="AR14" s="21">
        <f t="shared" si="56"/>
        <v>8.6958666208168146E-3</v>
      </c>
      <c r="AS14" s="21">
        <f t="shared" si="56"/>
        <v>8.6142124332473438E-3</v>
      </c>
      <c r="AT14" s="21">
        <f t="shared" si="56"/>
        <v>8.5253137609362321E-3</v>
      </c>
      <c r="AU14" s="21">
        <f t="shared" si="56"/>
        <v>8.4283809434743864E-3</v>
      </c>
      <c r="AV14" s="21">
        <f t="shared" si="56"/>
        <v>8.3226890464432168E-3</v>
      </c>
      <c r="AW14" s="21">
        <f t="shared" si="56"/>
        <v>8.2074198031499776E-3</v>
      </c>
      <c r="AX14" s="21">
        <f t="shared" si="56"/>
        <v>8.0817642059637512E-3</v>
      </c>
      <c r="AY14" s="21">
        <f t="shared" si="56"/>
        <v>7.944778302672666E-3</v>
      </c>
      <c r="AZ14" s="21">
        <f t="shared" si="56"/>
        <v>7.7956548139315003E-3</v>
      </c>
      <c r="BA14" s="21">
        <f t="shared" si="56"/>
        <v>7.6335051938017252E-3</v>
      </c>
      <c r="BB14" s="21">
        <f t="shared" si="56"/>
        <v>7.4574002289807192E-3</v>
      </c>
      <c r="BC14" s="21">
        <f t="shared" si="56"/>
        <v>7.2665653571211027E-3</v>
      </c>
      <c r="BD14" s="21">
        <f t="shared" si="56"/>
        <v>7.060267566632434E-3</v>
      </c>
      <c r="BE14" s="21">
        <f t="shared" si="56"/>
        <v>6.8377985356078454E-3</v>
      </c>
      <c r="BF14" s="21">
        <f t="shared" si="56"/>
        <v>6.5986123428322828E-3</v>
      </c>
      <c r="BG14" s="21">
        <f t="shared" si="56"/>
        <v>6.3425201978069617E-3</v>
      </c>
      <c r="BH14" s="21">
        <f t="shared" si="56"/>
        <v>6.0694112780893938E-3</v>
      </c>
      <c r="BI14" s="21">
        <f t="shared" si="56"/>
        <v>5.7795361954478446E-3</v>
      </c>
      <c r="BJ14" s="21">
        <f t="shared" si="56"/>
        <v>5.4735097538988805E-3</v>
      </c>
      <c r="BK14" s="21">
        <f t="shared" si="56"/>
        <v>5.1524336717351715E-3</v>
      </c>
      <c r="BL14" s="21">
        <f t="shared" si="56"/>
        <v>4.8177831047559721E-3</v>
      </c>
      <c r="BM14" s="21">
        <f t="shared" si="56"/>
        <v>4.4716735665103029E-3</v>
      </c>
      <c r="BN14" s="21">
        <f t="shared" si="56"/>
        <v>4.1167121188007147E-3</v>
      </c>
      <c r="BO14" s="21">
        <f t="shared" si="56"/>
        <v>3.7560881371937723E-3</v>
      </c>
      <c r="BP14" s="21">
        <f t="shared" si="56"/>
        <v>3.3934002666663418E-3</v>
      </c>
      <c r="BQ14" s="21">
        <f t="shared" si="56"/>
        <v>3.0327496863250428E-3</v>
      </c>
      <c r="BR14" s="21">
        <f t="shared" si="56"/>
        <v>2.6785851779560044E-3</v>
      </c>
      <c r="BS14" s="21">
        <f t="shared" si="56"/>
        <v>2.3355119883633996E-3</v>
      </c>
      <c r="BT14" s="21">
        <f t="shared" si="56"/>
        <v>2.0080498524749674E-3</v>
      </c>
      <c r="BU14" s="21">
        <f t="shared" si="56"/>
        <v>1.7004969370699014E-3</v>
      </c>
      <c r="BV14" s="21">
        <f t="shared" si="56"/>
        <v>1.4166159783954521E-3</v>
      </c>
      <c r="BW14" s="21">
        <f t="shared" si="56"/>
        <v>1.1594860121568935E-3</v>
      </c>
      <c r="BX14" s="21">
        <f t="shared" si="56"/>
        <v>9.3125278552393055E-4</v>
      </c>
      <c r="BY14" s="21">
        <f t="shared" si="56"/>
        <v>7.3299838001374097E-4</v>
      </c>
      <c r="BZ14" s="21">
        <f t="shared" si="56"/>
        <v>5.6470195196258604E-4</v>
      </c>
      <c r="CA14" s="21">
        <f t="shared" ref="CA14:DN14" si="57">BZ14*IFERROR(VLOOKUP($K14+BZ$1,$K$3:$DN$98,4,0),0)</f>
        <v>4.252883340620628E-4</v>
      </c>
      <c r="CB14" s="21">
        <f t="shared" si="57"/>
        <v>3.1273577645253786E-4</v>
      </c>
      <c r="CC14" s="21">
        <f t="shared" si="57"/>
        <v>2.2429409887176016E-4</v>
      </c>
      <c r="CD14" s="21">
        <f t="shared" si="57"/>
        <v>1.5672774452763115E-4</v>
      </c>
      <c r="CE14" s="21">
        <f t="shared" si="57"/>
        <v>1.0660150999535887E-4</v>
      </c>
      <c r="CF14" s="21">
        <f t="shared" si="57"/>
        <v>7.0521162922329705E-5</v>
      </c>
      <c r="CG14" s="21">
        <f t="shared" si="57"/>
        <v>4.5345107759058004E-5</v>
      </c>
      <c r="CH14" s="21">
        <f t="shared" si="57"/>
        <v>2.8295347241652193E-5</v>
      </c>
      <c r="CI14" s="21">
        <f t="shared" si="57"/>
        <v>1.7090389733957923E-5</v>
      </c>
      <c r="CJ14" s="21">
        <f t="shared" si="57"/>
        <v>9.9636972148974689E-6</v>
      </c>
      <c r="CK14" s="21">
        <f t="shared" si="57"/>
        <v>5.5796704403425829E-6</v>
      </c>
      <c r="CL14" s="21">
        <f t="shared" si="57"/>
        <v>2.9851236855832816E-6</v>
      </c>
      <c r="CM14" s="21">
        <f t="shared" si="57"/>
        <v>1.5134577085907238E-6</v>
      </c>
      <c r="CN14" s="21">
        <f t="shared" si="57"/>
        <v>7.2040586928918449E-7</v>
      </c>
      <c r="CO14" s="21">
        <f t="shared" si="57"/>
        <v>3.1769898835653033E-7</v>
      </c>
      <c r="CP14" s="21">
        <f t="shared" si="57"/>
        <v>1.2739729433096867E-7</v>
      </c>
      <c r="CQ14" s="21">
        <f t="shared" si="57"/>
        <v>4.5226039487493878E-8</v>
      </c>
      <c r="CR14" s="21">
        <f t="shared" si="57"/>
        <v>1.3658263925223153E-8</v>
      </c>
      <c r="CS14" s="21">
        <f t="shared" si="57"/>
        <v>3.2916416059787797E-9</v>
      </c>
      <c r="CT14" s="21">
        <f t="shared" si="57"/>
        <v>5.628707146223715E-10</v>
      </c>
      <c r="CU14" s="21">
        <f t="shared" si="57"/>
        <v>0</v>
      </c>
      <c r="CV14" s="21">
        <f t="shared" si="57"/>
        <v>0</v>
      </c>
      <c r="CW14" s="21">
        <f t="shared" si="57"/>
        <v>0</v>
      </c>
      <c r="CX14" s="21">
        <f t="shared" si="57"/>
        <v>0</v>
      </c>
      <c r="CY14" s="21">
        <f t="shared" si="57"/>
        <v>0</v>
      </c>
      <c r="CZ14" s="21">
        <f t="shared" si="57"/>
        <v>0</v>
      </c>
      <c r="DA14" s="21">
        <f t="shared" si="57"/>
        <v>0</v>
      </c>
      <c r="DB14" s="21">
        <f t="shared" si="57"/>
        <v>0</v>
      </c>
      <c r="DC14" s="21">
        <f t="shared" si="57"/>
        <v>0</v>
      </c>
      <c r="DD14" s="21">
        <f t="shared" si="57"/>
        <v>0</v>
      </c>
      <c r="DE14" s="21">
        <f t="shared" si="57"/>
        <v>0</v>
      </c>
      <c r="DF14" s="21">
        <f t="shared" si="57"/>
        <v>0</v>
      </c>
      <c r="DG14" s="21">
        <f t="shared" si="57"/>
        <v>0</v>
      </c>
      <c r="DH14" s="21">
        <f t="shared" si="57"/>
        <v>0</v>
      </c>
      <c r="DI14" s="21">
        <f t="shared" si="57"/>
        <v>0</v>
      </c>
      <c r="DJ14" s="21">
        <f t="shared" si="57"/>
        <v>0</v>
      </c>
      <c r="DK14" s="21">
        <f t="shared" si="57"/>
        <v>0</v>
      </c>
      <c r="DL14" s="21">
        <f t="shared" si="57"/>
        <v>0</v>
      </c>
      <c r="DM14" s="21">
        <f t="shared" si="57"/>
        <v>0</v>
      </c>
      <c r="DN14" s="57">
        <f t="shared" si="57"/>
        <v>0</v>
      </c>
      <c r="DQ14" s="22">
        <f t="shared" si="20"/>
        <v>30</v>
      </c>
      <c r="DR14" s="54">
        <f t="shared" si="14"/>
        <v>0.20111200000000001</v>
      </c>
      <c r="DS14" s="55">
        <v>1</v>
      </c>
      <c r="DT14" s="56">
        <f t="shared" si="21"/>
        <v>0.79888800000000004</v>
      </c>
      <c r="DU14" s="21">
        <f t="shared" ref="DU14:GF14" si="58">DT14*IFERROR(VLOOKUP($DQ14+DT$1,$DQ$3:$HT$98,4,0),0)</f>
        <v>0.63819647212800001</v>
      </c>
      <c r="DV14" s="21">
        <f t="shared" si="58"/>
        <v>0.50980155307940045</v>
      </c>
      <c r="DW14" s="21">
        <f t="shared" si="58"/>
        <v>0.40721724536255122</v>
      </c>
      <c r="DX14" s="21">
        <f t="shared" si="58"/>
        <v>0.32525255821597693</v>
      </c>
      <c r="DY14" s="21">
        <f t="shared" si="58"/>
        <v>0.25976490713453926</v>
      </c>
      <c r="DZ14" s="21">
        <f t="shared" si="58"/>
        <v>0.20744409859912888</v>
      </c>
      <c r="EA14" s="21">
        <f t="shared" si="58"/>
        <v>0.16564494250779879</v>
      </c>
      <c r="EB14" s="21">
        <f t="shared" si="58"/>
        <v>0.13225092209822656</v>
      </c>
      <c r="EC14" s="21">
        <f t="shared" si="58"/>
        <v>0.10557432409994909</v>
      </c>
      <c r="ED14" s="21">
        <f t="shared" si="58"/>
        <v>8.9531777681341324E-2</v>
      </c>
      <c r="EE14" s="21">
        <f t="shared" si="58"/>
        <v>7.5912517021677561E-2</v>
      </c>
      <c r="EF14" s="21">
        <f t="shared" si="58"/>
        <v>6.4352065498255867E-2</v>
      </c>
      <c r="EG14" s="21">
        <f t="shared" si="58"/>
        <v>5.4539533846950816E-2</v>
      </c>
      <c r="EH14" s="21">
        <f t="shared" si="58"/>
        <v>4.6210719823882189E-2</v>
      </c>
      <c r="EI14" s="21">
        <f t="shared" si="58"/>
        <v>3.9142027749942312E-2</v>
      </c>
      <c r="EJ14" s="21">
        <f t="shared" si="58"/>
        <v>3.3143962130582773E-2</v>
      </c>
      <c r="EK14" s="21">
        <f t="shared" si="58"/>
        <v>2.8054889037223509E-2</v>
      </c>
      <c r="EL14" s="21">
        <f t="shared" si="58"/>
        <v>2.3738153398288518E-2</v>
      </c>
      <c r="EM14" s="21">
        <f t="shared" si="58"/>
        <v>2.0076543236602514E-2</v>
      </c>
      <c r="EN14" s="21">
        <f t="shared" si="58"/>
        <v>1.7970052090588468E-2</v>
      </c>
      <c r="EO14" s="21">
        <f t="shared" si="58"/>
        <v>1.6076008600240443E-2</v>
      </c>
      <c r="EP14" s="21">
        <f t="shared" si="58"/>
        <v>1.4373060933208373E-2</v>
      </c>
      <c r="EQ14" s="21">
        <f t="shared" si="58"/>
        <v>1.2842099974846749E-2</v>
      </c>
      <c r="ER14" s="21">
        <f t="shared" si="58"/>
        <v>1.1466235909841593E-2</v>
      </c>
      <c r="ES14" s="21">
        <f t="shared" si="58"/>
        <v>1.0798155674554673E-2</v>
      </c>
      <c r="ET14" s="21">
        <f t="shared" si="58"/>
        <v>1.0160281623469542E-2</v>
      </c>
      <c r="EU14" s="21">
        <f t="shared" si="58"/>
        <v>9.5509187331019561E-3</v>
      </c>
      <c r="EV14" s="21">
        <f t="shared" si="58"/>
        <v>8.9685753406478965E-3</v>
      </c>
      <c r="EW14" s="57">
        <f t="shared" si="58"/>
        <v>8.4117703091991115E-3</v>
      </c>
      <c r="EX14" s="21">
        <f t="shared" si="58"/>
        <v>8.2938372894641402E-3</v>
      </c>
      <c r="EY14" s="21">
        <f t="shared" si="58"/>
        <v>8.1656145649690245E-3</v>
      </c>
      <c r="EZ14" s="21">
        <f t="shared" si="58"/>
        <v>8.0263091804906525E-3</v>
      </c>
      <c r="FA14" s="21">
        <f t="shared" si="58"/>
        <v>7.8751737786220133E-3</v>
      </c>
      <c r="FB14" s="21">
        <f t="shared" si="58"/>
        <v>7.7113701640266754E-3</v>
      </c>
      <c r="FC14" s="21">
        <f t="shared" si="58"/>
        <v>7.5342399913589826E-3</v>
      </c>
      <c r="FD14" s="21">
        <f t="shared" si="58"/>
        <v>7.343020980378292E-3</v>
      </c>
      <c r="FE14" s="21">
        <f t="shared" si="58"/>
        <v>7.1371961022982889E-3</v>
      </c>
      <c r="FF14" s="21">
        <f t="shared" si="58"/>
        <v>6.9162285109711343E-3</v>
      </c>
      <c r="FG14" s="21">
        <f t="shared" si="58"/>
        <v>6.6796934958959211E-3</v>
      </c>
      <c r="FH14" s="21">
        <f t="shared" si="58"/>
        <v>6.427468269490891E-3</v>
      </c>
      <c r="FI14" s="21">
        <f t="shared" si="58"/>
        <v>6.1594428426531211E-3</v>
      </c>
      <c r="FJ14" s="21">
        <f t="shared" si="58"/>
        <v>5.8759852830342248E-3</v>
      </c>
      <c r="FK14" s="21">
        <f t="shared" si="58"/>
        <v>5.5777790299202379E-3</v>
      </c>
      <c r="FL14" s="21">
        <f t="shared" si="58"/>
        <v>5.2657022931962005E-3</v>
      </c>
      <c r="FM14" s="21">
        <f t="shared" si="58"/>
        <v>4.9411244038435869E-3</v>
      </c>
      <c r="FN14" s="21">
        <f t="shared" si="58"/>
        <v>4.6058197017987612E-3</v>
      </c>
      <c r="FO14" s="21">
        <f t="shared" si="58"/>
        <v>4.2620873774535202E-3</v>
      </c>
      <c r="FP14" s="21">
        <f t="shared" si="58"/>
        <v>3.9126388333761064E-3</v>
      </c>
      <c r="FQ14" s="21">
        <f t="shared" si="58"/>
        <v>3.5605795911489244E-3</v>
      </c>
      <c r="FR14" s="21">
        <f t="shared" si="58"/>
        <v>3.2094708376657292E-3</v>
      </c>
      <c r="FS14" s="21">
        <f t="shared" si="58"/>
        <v>2.8630084607397135E-3</v>
      </c>
      <c r="FT14" s="21">
        <f t="shared" si="58"/>
        <v>2.5252307225416422E-3</v>
      </c>
      <c r="FU14" s="21">
        <f t="shared" si="58"/>
        <v>2.2001325193216313E-3</v>
      </c>
      <c r="FV14" s="21">
        <f t="shared" si="58"/>
        <v>1.8916079361371591E-3</v>
      </c>
      <c r="FW14" s="21">
        <f t="shared" si="58"/>
        <v>1.6032133901936877E-3</v>
      </c>
      <c r="FX14" s="21">
        <f t="shared" si="58"/>
        <v>1.3380258633217497E-3</v>
      </c>
      <c r="FY14" s="21">
        <f t="shared" si="58"/>
        <v>1.0983854312008243E-3</v>
      </c>
      <c r="FZ14" s="21">
        <f t="shared" si="58"/>
        <v>8.8589178568071285E-4</v>
      </c>
      <c r="GA14" s="21">
        <f t="shared" si="58"/>
        <v>7.0119220728414092E-4</v>
      </c>
      <c r="GB14" s="21">
        <f t="shared" si="58"/>
        <v>5.4403399786554646E-4</v>
      </c>
      <c r="GC14" s="21">
        <f t="shared" si="58"/>
        <v>4.1329174749849836E-4</v>
      </c>
      <c r="GD14" s="21">
        <f t="shared" si="58"/>
        <v>3.0707990130885923E-4</v>
      </c>
      <c r="GE14" s="21">
        <f t="shared" si="58"/>
        <v>2.2292465435516635E-4</v>
      </c>
      <c r="GF14" s="21">
        <f t="shared" si="58"/>
        <v>1.5795772233644019E-4</v>
      </c>
      <c r="GG14" s="21">
        <f t="shared" ref="GG14:HT14" si="59">GF14*IFERROR(VLOOKUP($DQ14+GF$1,$DQ$3:$HT$98,4,0),0)</f>
        <v>1.0914404740281008E-4</v>
      </c>
      <c r="GH14" s="21">
        <f t="shared" si="59"/>
        <v>7.3483412794889946E-5</v>
      </c>
      <c r="GI14" s="21">
        <f t="shared" si="59"/>
        <v>4.8172051257690108E-5</v>
      </c>
      <c r="GJ14" s="21">
        <f t="shared" si="59"/>
        <v>3.0729433217793097E-5</v>
      </c>
      <c r="GK14" s="21">
        <f t="shared" si="59"/>
        <v>1.9066998722976258E-5</v>
      </c>
      <c r="GL14" s="21">
        <f t="shared" si="59"/>
        <v>1.1503501669546038E-5</v>
      </c>
      <c r="GM14" s="21">
        <f t="shared" si="59"/>
        <v>6.7410519783539791E-6</v>
      </c>
      <c r="GN14" s="21">
        <f t="shared" si="59"/>
        <v>3.8289175237050609E-6</v>
      </c>
      <c r="GO14" s="21">
        <f t="shared" si="59"/>
        <v>2.1059046380377837E-6</v>
      </c>
      <c r="GP14" s="21">
        <f t="shared" si="59"/>
        <v>1.1182353627980631E-6</v>
      </c>
      <c r="GQ14" s="21">
        <f t="shared" si="59"/>
        <v>5.7030003502701218E-7</v>
      </c>
      <c r="GR14" s="21">
        <f t="shared" si="59"/>
        <v>2.7716581702312792E-7</v>
      </c>
      <c r="GS14" s="21">
        <f t="shared" si="59"/>
        <v>1.2694194419659257E-7</v>
      </c>
      <c r="GT14" s="21">
        <f t="shared" si="59"/>
        <v>5.3823384339355255E-8</v>
      </c>
      <c r="GU14" s="21">
        <f t="shared" si="59"/>
        <v>2.0560532817633708E-8</v>
      </c>
      <c r="GV14" s="21">
        <f t="shared" si="59"/>
        <v>6.784975829819123E-9</v>
      </c>
      <c r="GW14" s="21">
        <f t="shared" si="59"/>
        <v>1.811588546561706E-9</v>
      </c>
      <c r="GX14" s="21">
        <f t="shared" si="59"/>
        <v>3.4782500093984746E-10</v>
      </c>
      <c r="GY14" s="21">
        <f t="shared" si="59"/>
        <v>3.6173800097744126E-11</v>
      </c>
      <c r="GZ14" s="21">
        <f t="shared" si="59"/>
        <v>0</v>
      </c>
      <c r="HA14" s="21">
        <f t="shared" si="59"/>
        <v>0</v>
      </c>
      <c r="HB14" s="21">
        <f t="shared" si="59"/>
        <v>0</v>
      </c>
      <c r="HC14" s="21">
        <f t="shared" si="59"/>
        <v>0</v>
      </c>
      <c r="HD14" s="21">
        <f t="shared" si="59"/>
        <v>0</v>
      </c>
      <c r="HE14" s="21">
        <f t="shared" si="59"/>
        <v>0</v>
      </c>
      <c r="HF14" s="21">
        <f t="shared" si="59"/>
        <v>0</v>
      </c>
      <c r="HG14" s="21">
        <f t="shared" si="59"/>
        <v>0</v>
      </c>
      <c r="HH14" s="21">
        <f t="shared" si="59"/>
        <v>0</v>
      </c>
      <c r="HI14" s="21">
        <f t="shared" si="59"/>
        <v>0</v>
      </c>
      <c r="HJ14" s="21">
        <f t="shared" si="59"/>
        <v>0</v>
      </c>
      <c r="HK14" s="21">
        <f t="shared" si="59"/>
        <v>0</v>
      </c>
      <c r="HL14" s="21">
        <f t="shared" si="59"/>
        <v>0</v>
      </c>
      <c r="HM14" s="21">
        <f t="shared" si="59"/>
        <v>0</v>
      </c>
      <c r="HN14" s="21">
        <f t="shared" si="59"/>
        <v>0</v>
      </c>
      <c r="HO14" s="21">
        <f t="shared" si="59"/>
        <v>0</v>
      </c>
      <c r="HP14" s="21">
        <f t="shared" si="59"/>
        <v>0</v>
      </c>
      <c r="HQ14" s="21">
        <f t="shared" si="59"/>
        <v>0</v>
      </c>
      <c r="HR14" s="21">
        <f t="shared" si="59"/>
        <v>0</v>
      </c>
      <c r="HS14" s="21">
        <f t="shared" si="59"/>
        <v>0</v>
      </c>
      <c r="HT14" s="57">
        <f t="shared" si="59"/>
        <v>0</v>
      </c>
    </row>
    <row r="15" spans="1:228">
      <c r="A15" s="49">
        <v>31</v>
      </c>
      <c r="B15" s="50">
        <v>1.3500000000000001E-3</v>
      </c>
      <c r="C15" s="51">
        <v>1.4300000000000001E-3</v>
      </c>
      <c r="K15" s="22">
        <f t="shared" si="17"/>
        <v>31</v>
      </c>
      <c r="L15" s="54">
        <f t="shared" si="10"/>
        <v>0.20108000000000001</v>
      </c>
      <c r="M15" s="55">
        <v>1</v>
      </c>
      <c r="N15" s="56">
        <f t="shared" si="11"/>
        <v>0.79891999999999996</v>
      </c>
      <c r="O15" s="21">
        <f t="shared" ref="O15:BZ15" si="60">N15*IFERROR(VLOOKUP($K15+N$1,$K$3:$DN$98,4,0),0)</f>
        <v>0.63825399232000002</v>
      </c>
      <c r="P15" s="21">
        <f t="shared" si="60"/>
        <v>0.50987813732072451</v>
      </c>
      <c r="Q15" s="21">
        <f t="shared" si="60"/>
        <v>0.40730289316709045</v>
      </c>
      <c r="R15" s="21">
        <f t="shared" si="60"/>
        <v>0.32534377579243584</v>
      </c>
      <c r="S15" s="21">
        <f t="shared" si="60"/>
        <v>0.25986378610134703</v>
      </c>
      <c r="T15" s="21">
        <f t="shared" si="60"/>
        <v>0.20754800868342385</v>
      </c>
      <c r="U15" s="21">
        <f t="shared" si="60"/>
        <v>0.16575116050272123</v>
      </c>
      <c r="V15" s="21">
        <f t="shared" si="60"/>
        <v>0.13235959471248501</v>
      </c>
      <c r="W15" s="21">
        <f t="shared" si="60"/>
        <v>0.11229076970359654</v>
      </c>
      <c r="X15" s="21">
        <f t="shared" si="60"/>
        <v>9.5253396524933504E-2</v>
      </c>
      <c r="Y15" s="21">
        <f t="shared" si="60"/>
        <v>8.0790501810173707E-2</v>
      </c>
      <c r="Z15" s="21">
        <f t="shared" si="60"/>
        <v>6.8514667826874154E-2</v>
      </c>
      <c r="AA15" s="21">
        <f t="shared" si="60"/>
        <v>5.8094785857093566E-2</v>
      </c>
      <c r="AB15" s="21">
        <f t="shared" si="60"/>
        <v>4.9251684696105566E-2</v>
      </c>
      <c r="AC15" s="21">
        <f t="shared" si="60"/>
        <v>4.1746712982113E-2</v>
      </c>
      <c r="AD15" s="21">
        <f t="shared" si="60"/>
        <v>3.5377542222570967E-2</v>
      </c>
      <c r="AE15" s="21">
        <f t="shared" si="60"/>
        <v>2.9973481137904358E-2</v>
      </c>
      <c r="AF15" s="21">
        <f t="shared" si="60"/>
        <v>2.5388797410012782E-2</v>
      </c>
      <c r="AG15" s="21">
        <f t="shared" si="60"/>
        <v>2.2764001978576021E-2</v>
      </c>
      <c r="AH15" s="21">
        <f t="shared" si="60"/>
        <v>2.0404626993506508E-2</v>
      </c>
      <c r="AI15" s="21">
        <f t="shared" si="60"/>
        <v>1.8283912896190396E-2</v>
      </c>
      <c r="AJ15" s="21">
        <f t="shared" si="60"/>
        <v>1.6377851544588339E-2</v>
      </c>
      <c r="AK15" s="21">
        <f t="shared" si="60"/>
        <v>1.4664892051539844E-2</v>
      </c>
      <c r="AL15" s="21">
        <f t="shared" si="60"/>
        <v>1.3854605438570087E-2</v>
      </c>
      <c r="AM15" s="21">
        <f t="shared" si="60"/>
        <v>1.3082903915641734E-2</v>
      </c>
      <c r="AN15" s="21">
        <f t="shared" si="60"/>
        <v>1.2347598925418965E-2</v>
      </c>
      <c r="AO15" s="21">
        <f t="shared" si="60"/>
        <v>1.164658251782669E-2</v>
      </c>
      <c r="AP15" s="21">
        <f t="shared" si="60"/>
        <v>1.0978062858012181E-2</v>
      </c>
      <c r="AQ15" s="57">
        <f t="shared" si="60"/>
        <v>1.0884200420576176E-2</v>
      </c>
      <c r="AR15" s="21">
        <f t="shared" si="60"/>
        <v>1.0781997778626966E-2</v>
      </c>
      <c r="AS15" s="21">
        <f t="shared" si="60"/>
        <v>1.0670727561551536E-2</v>
      </c>
      <c r="AT15" s="21">
        <f t="shared" si="60"/>
        <v>1.0549401389176694E-2</v>
      </c>
      <c r="AU15" s="21">
        <f t="shared" si="60"/>
        <v>1.0417111895756418E-2</v>
      </c>
      <c r="AV15" s="21">
        <f t="shared" si="60"/>
        <v>1.0272834896000192E-2</v>
      </c>
      <c r="AW15" s="21">
        <f t="shared" si="60"/>
        <v>1.0115557793742428E-2</v>
      </c>
      <c r="AX15" s="21">
        <f t="shared" si="60"/>
        <v>9.9440990891384948E-3</v>
      </c>
      <c r="AY15" s="21">
        <f t="shared" si="60"/>
        <v>9.7574483492353665E-3</v>
      </c>
      <c r="AZ15" s="21">
        <f t="shared" si="60"/>
        <v>9.5544934235712708E-3</v>
      </c>
      <c r="BA15" s="21">
        <f t="shared" si="60"/>
        <v>9.334071260289482E-3</v>
      </c>
      <c r="BB15" s="21">
        <f t="shared" si="60"/>
        <v>9.0952123767386733E-3</v>
      </c>
      <c r="BC15" s="21">
        <f t="shared" si="60"/>
        <v>8.8369992973630629E-3</v>
      </c>
      <c r="BD15" s="21">
        <f t="shared" si="60"/>
        <v>8.5585454495031524E-3</v>
      </c>
      <c r="BE15" s="21">
        <f t="shared" si="60"/>
        <v>8.2591675296795324E-3</v>
      </c>
      <c r="BF15" s="21">
        <f t="shared" si="60"/>
        <v>7.938629237852669E-3</v>
      </c>
      <c r="BG15" s="21">
        <f t="shared" si="60"/>
        <v>7.5967918628707335E-3</v>
      </c>
      <c r="BH15" s="21">
        <f t="shared" si="60"/>
        <v>7.233969083500027E-3</v>
      </c>
      <c r="BI15" s="21">
        <f t="shared" si="60"/>
        <v>6.8509304205287003E-3</v>
      </c>
      <c r="BJ15" s="21">
        <f t="shared" si="60"/>
        <v>6.4490548420604865E-3</v>
      </c>
      <c r="BK15" s="21">
        <f t="shared" si="60"/>
        <v>6.030188730068658E-3</v>
      </c>
      <c r="BL15" s="21">
        <f t="shared" si="60"/>
        <v>5.5969799717005258E-3</v>
      </c>
      <c r="BM15" s="21">
        <f t="shared" si="60"/>
        <v>5.1526917015469378E-3</v>
      </c>
      <c r="BN15" s="21">
        <f t="shared" si="60"/>
        <v>4.7013159084914264E-3</v>
      </c>
      <c r="BO15" s="21">
        <f t="shared" si="60"/>
        <v>4.2473568443674942E-3</v>
      </c>
      <c r="BP15" s="21">
        <f t="shared" si="60"/>
        <v>3.7959477589481166E-3</v>
      </c>
      <c r="BQ15" s="21">
        <f t="shared" si="60"/>
        <v>3.3526569796581557E-3</v>
      </c>
      <c r="BR15" s="21">
        <f t="shared" si="60"/>
        <v>2.9232486737035394E-3</v>
      </c>
      <c r="BS15" s="21">
        <f t="shared" si="60"/>
        <v>2.5133799771635663E-3</v>
      </c>
      <c r="BT15" s="21">
        <f t="shared" si="60"/>
        <v>2.1284306998611943E-3</v>
      </c>
      <c r="BU15" s="21">
        <f t="shared" si="60"/>
        <v>1.7731104788263666E-3</v>
      </c>
      <c r="BV15" s="21">
        <f t="shared" si="60"/>
        <v>1.4512731958145927E-3</v>
      </c>
      <c r="BW15" s="21">
        <f t="shared" si="60"/>
        <v>1.1656045799504483E-3</v>
      </c>
      <c r="BX15" s="21">
        <f t="shared" si="60"/>
        <v>9.174590209247974E-4</v>
      </c>
      <c r="BY15" s="21">
        <f t="shared" si="60"/>
        <v>7.0681042972046385E-4</v>
      </c>
      <c r="BZ15" s="21">
        <f t="shared" si="60"/>
        <v>5.3231307083107578E-4</v>
      </c>
      <c r="CA15" s="21">
        <f t="shared" ref="CA15:DN15" si="61">BZ15*IFERROR(VLOOKUP($K15+BZ$1,$K$3:$DN$98,4,0),0)</f>
        <v>3.9143641663563154E-4</v>
      </c>
      <c r="CB15" s="21">
        <f t="shared" si="61"/>
        <v>2.8073819801107498E-4</v>
      </c>
      <c r="CC15" s="21">
        <f t="shared" si="61"/>
        <v>1.9616862324221878E-4</v>
      </c>
      <c r="CD15" s="21">
        <f t="shared" si="61"/>
        <v>1.3342801247065995E-4</v>
      </c>
      <c r="CE15" s="21">
        <f t="shared" si="61"/>
        <v>8.8267967369840388E-5</v>
      </c>
      <c r="CF15" s="21">
        <f t="shared" si="61"/>
        <v>5.6756303018807369E-5</v>
      </c>
      <c r="CG15" s="21">
        <f t="shared" si="61"/>
        <v>3.5415933083735798E-5</v>
      </c>
      <c r="CH15" s="21">
        <f t="shared" si="61"/>
        <v>2.1391223582576422E-5</v>
      </c>
      <c r="CI15" s="21">
        <f t="shared" si="61"/>
        <v>1.2471083348642053E-5</v>
      </c>
      <c r="CJ15" s="21">
        <f t="shared" si="61"/>
        <v>6.9838066752395499E-6</v>
      </c>
      <c r="CK15" s="21">
        <f t="shared" si="61"/>
        <v>3.7363365712531586E-6</v>
      </c>
      <c r="CL15" s="21">
        <f t="shared" si="61"/>
        <v>1.8943226416253514E-6</v>
      </c>
      <c r="CM15" s="21">
        <f t="shared" si="61"/>
        <v>9.0169757741366726E-7</v>
      </c>
      <c r="CN15" s="21">
        <f t="shared" si="61"/>
        <v>3.9764863163942721E-7</v>
      </c>
      <c r="CO15" s="21">
        <f t="shared" si="61"/>
        <v>1.5945710128741031E-7</v>
      </c>
      <c r="CP15" s="21">
        <f t="shared" si="61"/>
        <v>5.6607270957030656E-8</v>
      </c>
      <c r="CQ15" s="21">
        <f t="shared" si="61"/>
        <v>1.7095395829023262E-8</v>
      </c>
      <c r="CR15" s="21">
        <f t="shared" si="61"/>
        <v>4.1199903947946063E-9</v>
      </c>
      <c r="CS15" s="21">
        <f t="shared" si="61"/>
        <v>7.0451835750987782E-10</v>
      </c>
      <c r="CT15" s="21">
        <f t="shared" si="61"/>
        <v>0</v>
      </c>
      <c r="CU15" s="21">
        <f t="shared" si="61"/>
        <v>0</v>
      </c>
      <c r="CV15" s="21">
        <f t="shared" si="61"/>
        <v>0</v>
      </c>
      <c r="CW15" s="21">
        <f t="shared" si="61"/>
        <v>0</v>
      </c>
      <c r="CX15" s="21">
        <f t="shared" si="61"/>
        <v>0</v>
      </c>
      <c r="CY15" s="21">
        <f t="shared" si="61"/>
        <v>0</v>
      </c>
      <c r="CZ15" s="21">
        <f t="shared" si="61"/>
        <v>0</v>
      </c>
      <c r="DA15" s="21">
        <f t="shared" si="61"/>
        <v>0</v>
      </c>
      <c r="DB15" s="21">
        <f t="shared" si="61"/>
        <v>0</v>
      </c>
      <c r="DC15" s="21">
        <f t="shared" si="61"/>
        <v>0</v>
      </c>
      <c r="DD15" s="21">
        <f t="shared" si="61"/>
        <v>0</v>
      </c>
      <c r="DE15" s="21">
        <f t="shared" si="61"/>
        <v>0</v>
      </c>
      <c r="DF15" s="21">
        <f t="shared" si="61"/>
        <v>0</v>
      </c>
      <c r="DG15" s="21">
        <f t="shared" si="61"/>
        <v>0</v>
      </c>
      <c r="DH15" s="21">
        <f t="shared" si="61"/>
        <v>0</v>
      </c>
      <c r="DI15" s="21">
        <f t="shared" si="61"/>
        <v>0</v>
      </c>
      <c r="DJ15" s="21">
        <f t="shared" si="61"/>
        <v>0</v>
      </c>
      <c r="DK15" s="21">
        <f t="shared" si="61"/>
        <v>0</v>
      </c>
      <c r="DL15" s="21">
        <f t="shared" si="61"/>
        <v>0</v>
      </c>
      <c r="DM15" s="21">
        <f t="shared" si="61"/>
        <v>0</v>
      </c>
      <c r="DN15" s="57">
        <f t="shared" si="61"/>
        <v>0</v>
      </c>
      <c r="DQ15" s="22">
        <f t="shared" si="20"/>
        <v>31</v>
      </c>
      <c r="DR15" s="54">
        <f t="shared" si="14"/>
        <v>0.20114400000000002</v>
      </c>
      <c r="DS15" s="55">
        <v>1</v>
      </c>
      <c r="DT15" s="56">
        <f t="shared" si="21"/>
        <v>0.79885600000000001</v>
      </c>
      <c r="DU15" s="21">
        <f t="shared" ref="DU15:GF15" si="62">DT15*IFERROR(VLOOKUP($DQ15+DT$1,$DQ$3:$HT$98,4,0),0)</f>
        <v>0.638138954496</v>
      </c>
      <c r="DV15" s="21">
        <f t="shared" si="62"/>
        <v>0.5097300815164969</v>
      </c>
      <c r="DW15" s="21">
        <f t="shared" si="62"/>
        <v>0.4071316107088564</v>
      </c>
      <c r="DX15" s="21">
        <f t="shared" si="62"/>
        <v>0.32515810368229242</v>
      </c>
      <c r="DY15" s="21">
        <f t="shared" si="62"/>
        <v>0.25966605907101981</v>
      </c>
      <c r="DZ15" s="21">
        <f t="shared" si="62"/>
        <v>0.2073443868324456</v>
      </c>
      <c r="EA15" s="21">
        <f t="shared" si="62"/>
        <v>0.16554375844702457</v>
      </c>
      <c r="EB15" s="21">
        <f t="shared" si="62"/>
        <v>0.13215159584315836</v>
      </c>
      <c r="EC15" s="21">
        <f t="shared" si="62"/>
        <v>0.11207050009681123</v>
      </c>
      <c r="ED15" s="21">
        <f t="shared" si="62"/>
        <v>9.5022727868834644E-2</v>
      </c>
      <c r="EE15" s="21">
        <f t="shared" si="62"/>
        <v>8.0552049221237362E-2</v>
      </c>
      <c r="EF15" s="21">
        <f t="shared" si="62"/>
        <v>6.8269311651884643E-2</v>
      </c>
      <c r="EG15" s="21">
        <f t="shared" si="62"/>
        <v>5.7843802665557859E-2</v>
      </c>
      <c r="EH15" s="21">
        <f t="shared" si="62"/>
        <v>4.89956386251168E-2</v>
      </c>
      <c r="EI15" s="21">
        <f t="shared" si="62"/>
        <v>4.1487620455661837E-2</v>
      </c>
      <c r="EJ15" s="21">
        <f t="shared" si="62"/>
        <v>3.5117424516607466E-2</v>
      </c>
      <c r="EK15" s="21">
        <f t="shared" si="62"/>
        <v>2.9713994199798366E-2</v>
      </c>
      <c r="EL15" s="21">
        <f t="shared" si="62"/>
        <v>2.5130610594479467E-2</v>
      </c>
      <c r="EM15" s="21">
        <f t="shared" si="62"/>
        <v>2.2493831539074898E-2</v>
      </c>
      <c r="EN15" s="21">
        <f t="shared" si="62"/>
        <v>2.0122981694856403E-2</v>
      </c>
      <c r="EO15" s="21">
        <f t="shared" si="62"/>
        <v>1.7991334120938569E-2</v>
      </c>
      <c r="EP15" s="21">
        <f t="shared" si="62"/>
        <v>1.6074969175712675E-2</v>
      </c>
      <c r="EQ15" s="21">
        <f t="shared" si="62"/>
        <v>1.4352745203134346E-2</v>
      </c>
      <c r="ER15" s="21">
        <f t="shared" si="62"/>
        <v>1.3516482503873724E-2</v>
      </c>
      <c r="ES15" s="21">
        <f t="shared" si="62"/>
        <v>1.2718030091163644E-2</v>
      </c>
      <c r="ET15" s="21">
        <f t="shared" si="62"/>
        <v>1.1955266236446105E-2</v>
      </c>
      <c r="EU15" s="21">
        <f t="shared" si="62"/>
        <v>1.1226323765844395E-2</v>
      </c>
      <c r="EV15" s="21">
        <f t="shared" si="62"/>
        <v>1.0529348681165712E-2</v>
      </c>
      <c r="EW15" s="57">
        <f t="shared" si="62"/>
        <v>1.0381727212655768E-2</v>
      </c>
      <c r="EX15" s="21">
        <f t="shared" si="62"/>
        <v>1.0221225709948109E-2</v>
      </c>
      <c r="EY15" s="21">
        <f t="shared" si="62"/>
        <v>1.0046851599336395E-2</v>
      </c>
      <c r="EZ15" s="21">
        <f t="shared" si="62"/>
        <v>9.8576693837208913E-3</v>
      </c>
      <c r="FA15" s="21">
        <f t="shared" si="62"/>
        <v>9.6526298605394967E-3</v>
      </c>
      <c r="FB15" s="21">
        <f t="shared" si="62"/>
        <v>9.4309089526429038E-3</v>
      </c>
      <c r="FC15" s="21">
        <f t="shared" si="62"/>
        <v>9.1915524834248266E-3</v>
      </c>
      <c r="FD15" s="21">
        <f t="shared" si="62"/>
        <v>8.9339132673144292E-3</v>
      </c>
      <c r="FE15" s="21">
        <f t="shared" si="62"/>
        <v>8.6573193125583751E-3</v>
      </c>
      <c r="FF15" s="21">
        <f t="shared" si="62"/>
        <v>8.3612389920688784E-3</v>
      </c>
      <c r="FG15" s="21">
        <f t="shared" si="62"/>
        <v>8.045518607728357E-3</v>
      </c>
      <c r="FH15" s="21">
        <f t="shared" si="62"/>
        <v>7.7100204817860847E-3</v>
      </c>
      <c r="FI15" s="21">
        <f t="shared" si="62"/>
        <v>7.3552053392142895E-3</v>
      </c>
      <c r="FJ15" s="21">
        <f t="shared" si="62"/>
        <v>6.9819286682491644E-3</v>
      </c>
      <c r="FK15" s="21">
        <f t="shared" si="62"/>
        <v>6.5912897592606242E-3</v>
      </c>
      <c r="FL15" s="21">
        <f t="shared" si="62"/>
        <v>6.1850026584997992E-3</v>
      </c>
      <c r="FM15" s="21">
        <f t="shared" si="62"/>
        <v>5.7652883780940026E-3</v>
      </c>
      <c r="FN15" s="21">
        <f t="shared" si="62"/>
        <v>5.3350249064368473E-3</v>
      </c>
      <c r="FO15" s="21">
        <f t="shared" si="62"/>
        <v>4.89760621435809E-3</v>
      </c>
      <c r="FP15" s="21">
        <f t="shared" si="62"/>
        <v>4.456919607190149E-3</v>
      </c>
      <c r="FQ15" s="21">
        <f t="shared" si="62"/>
        <v>4.0174227647251284E-3</v>
      </c>
      <c r="FR15" s="21">
        <f t="shared" si="62"/>
        <v>3.5837419772730508E-3</v>
      </c>
      <c r="FS15" s="21">
        <f t="shared" si="62"/>
        <v>3.1609320987943763E-3</v>
      </c>
      <c r="FT15" s="21">
        <f t="shared" si="62"/>
        <v>2.7539937003955885E-3</v>
      </c>
      <c r="FU15" s="21">
        <f t="shared" si="62"/>
        <v>2.3678011637891152E-3</v>
      </c>
      <c r="FV15" s="21">
        <f t="shared" si="62"/>
        <v>2.0068061983578266E-3</v>
      </c>
      <c r="FW15" s="21">
        <f t="shared" si="62"/>
        <v>1.6748603850874583E-3</v>
      </c>
      <c r="FX15" s="21">
        <f t="shared" si="62"/>
        <v>1.3748928901182943E-3</v>
      </c>
      <c r="FY15" s="21">
        <f t="shared" si="62"/>
        <v>1.1089061115960091E-3</v>
      </c>
      <c r="FZ15" s="21">
        <f t="shared" si="62"/>
        <v>8.7771027638935712E-4</v>
      </c>
      <c r="GA15" s="21">
        <f t="shared" si="62"/>
        <v>6.8098907214221051E-4</v>
      </c>
      <c r="GB15" s="21">
        <f t="shared" si="62"/>
        <v>5.1733377832499454E-4</v>
      </c>
      <c r="GC15" s="21">
        <f t="shared" si="62"/>
        <v>3.8438417063325415E-4</v>
      </c>
      <c r="GD15" s="21">
        <f t="shared" si="62"/>
        <v>2.7904368867121086E-4</v>
      </c>
      <c r="GE15" s="21">
        <f t="shared" si="62"/>
        <v>1.9772198648175985E-4</v>
      </c>
      <c r="GF15" s="21">
        <f t="shared" si="62"/>
        <v>1.3661996099930161E-4</v>
      </c>
      <c r="GG15" s="21">
        <f t="shared" ref="GG15:HT15" si="63">GF15*IFERROR(VLOOKUP($DQ15+GF$1,$DQ$3:$HT$98,4,0),0)</f>
        <v>9.1982121141999794E-5</v>
      </c>
      <c r="GH15" s="21">
        <f t="shared" si="63"/>
        <v>6.029887951463797E-5</v>
      </c>
      <c r="GI15" s="21">
        <f t="shared" si="63"/>
        <v>3.8465258231182706E-5</v>
      </c>
      <c r="GJ15" s="21">
        <f t="shared" si="63"/>
        <v>2.3866923427284242E-5</v>
      </c>
      <c r="GK15" s="21">
        <f t="shared" si="63"/>
        <v>1.4399392242149131E-5</v>
      </c>
      <c r="GL15" s="21">
        <f t="shared" si="63"/>
        <v>8.4380438538993915E-6</v>
      </c>
      <c r="GM15" s="21">
        <f t="shared" si="63"/>
        <v>4.7928089090148545E-6</v>
      </c>
      <c r="GN15" s="21">
        <f t="shared" si="63"/>
        <v>2.6360448999581702E-6</v>
      </c>
      <c r="GO15" s="21">
        <f t="shared" si="63"/>
        <v>1.3997398418777884E-6</v>
      </c>
      <c r="GP15" s="21">
        <f t="shared" si="63"/>
        <v>7.1386731935767214E-7</v>
      </c>
      <c r="GQ15" s="21">
        <f t="shared" si="63"/>
        <v>3.4693951720782864E-7</v>
      </c>
      <c r="GR15" s="21">
        <f t="shared" si="63"/>
        <v>1.5889829888118549E-7</v>
      </c>
      <c r="GS15" s="21">
        <f t="shared" si="63"/>
        <v>6.7372878725622657E-8</v>
      </c>
      <c r="GT15" s="21">
        <f t="shared" si="63"/>
        <v>2.5736439673187856E-8</v>
      </c>
      <c r="GU15" s="21">
        <f t="shared" si="63"/>
        <v>8.4930250921519917E-9</v>
      </c>
      <c r="GV15" s="21">
        <f t="shared" si="63"/>
        <v>2.267637699604582E-9</v>
      </c>
      <c r="GW15" s="21">
        <f t="shared" si="63"/>
        <v>4.353864383240796E-10</v>
      </c>
      <c r="GX15" s="21">
        <f t="shared" si="63"/>
        <v>4.5280189585704268E-11</v>
      </c>
      <c r="GY15" s="21">
        <f t="shared" si="63"/>
        <v>0</v>
      </c>
      <c r="GZ15" s="21">
        <f t="shared" si="63"/>
        <v>0</v>
      </c>
      <c r="HA15" s="21">
        <f t="shared" si="63"/>
        <v>0</v>
      </c>
      <c r="HB15" s="21">
        <f t="shared" si="63"/>
        <v>0</v>
      </c>
      <c r="HC15" s="21">
        <f t="shared" si="63"/>
        <v>0</v>
      </c>
      <c r="HD15" s="21">
        <f t="shared" si="63"/>
        <v>0</v>
      </c>
      <c r="HE15" s="21">
        <f t="shared" si="63"/>
        <v>0</v>
      </c>
      <c r="HF15" s="21">
        <f t="shared" si="63"/>
        <v>0</v>
      </c>
      <c r="HG15" s="21">
        <f t="shared" si="63"/>
        <v>0</v>
      </c>
      <c r="HH15" s="21">
        <f t="shared" si="63"/>
        <v>0</v>
      </c>
      <c r="HI15" s="21">
        <f t="shared" si="63"/>
        <v>0</v>
      </c>
      <c r="HJ15" s="21">
        <f t="shared" si="63"/>
        <v>0</v>
      </c>
      <c r="HK15" s="21">
        <f t="shared" si="63"/>
        <v>0</v>
      </c>
      <c r="HL15" s="21">
        <f t="shared" si="63"/>
        <v>0</v>
      </c>
      <c r="HM15" s="21">
        <f t="shared" si="63"/>
        <v>0</v>
      </c>
      <c r="HN15" s="21">
        <f t="shared" si="63"/>
        <v>0</v>
      </c>
      <c r="HO15" s="21">
        <f t="shared" si="63"/>
        <v>0</v>
      </c>
      <c r="HP15" s="21">
        <f t="shared" si="63"/>
        <v>0</v>
      </c>
      <c r="HQ15" s="21">
        <f t="shared" si="63"/>
        <v>0</v>
      </c>
      <c r="HR15" s="21">
        <f t="shared" si="63"/>
        <v>0</v>
      </c>
      <c r="HS15" s="21">
        <f t="shared" si="63"/>
        <v>0</v>
      </c>
      <c r="HT15" s="57">
        <f t="shared" si="63"/>
        <v>0</v>
      </c>
    </row>
    <row r="16" spans="1:228">
      <c r="A16" s="49">
        <v>32</v>
      </c>
      <c r="B16" s="50">
        <v>1.3799999999999999E-3</v>
      </c>
      <c r="C16" s="51">
        <v>1.48E-3</v>
      </c>
      <c r="K16" s="22">
        <f t="shared" si="17"/>
        <v>32</v>
      </c>
      <c r="L16" s="54">
        <f t="shared" si="10"/>
        <v>0.201104</v>
      </c>
      <c r="M16" s="55">
        <v>1</v>
      </c>
      <c r="N16" s="56">
        <f t="shared" si="11"/>
        <v>0.79889600000000005</v>
      </c>
      <c r="O16" s="21">
        <f t="shared" ref="O16:BZ16" si="64">N16*IFERROR(VLOOKUP($K16+N$1,$K$3:$DN$98,4,0),0)</f>
        <v>0.63820925414400009</v>
      </c>
      <c r="P16" s="21">
        <f t="shared" si="64"/>
        <v>0.50981686923232672</v>
      </c>
      <c r="Q16" s="21">
        <f t="shared" si="64"/>
        <v>0.40722947953792105</v>
      </c>
      <c r="R16" s="21">
        <f t="shared" si="64"/>
        <v>0.3252688455682009</v>
      </c>
      <c r="S16" s="21">
        <f t="shared" si="64"/>
        <v>0.25978572157841073</v>
      </c>
      <c r="T16" s="21">
        <f t="shared" si="64"/>
        <v>0.20746903382406406</v>
      </c>
      <c r="U16" s="21">
        <f t="shared" si="64"/>
        <v>0.16567315214600339</v>
      </c>
      <c r="V16" s="21">
        <f t="shared" si="64"/>
        <v>0.14055320896159385</v>
      </c>
      <c r="W16" s="21">
        <f t="shared" si="64"/>
        <v>0.11922770305529154</v>
      </c>
      <c r="X16" s="21">
        <f t="shared" si="64"/>
        <v>0.10112464553418829</v>
      </c>
      <c r="Y16" s="21">
        <f t="shared" si="64"/>
        <v>8.5759109581527757E-2</v>
      </c>
      <c r="Z16" s="21">
        <f t="shared" si="64"/>
        <v>7.2716649798595059E-2</v>
      </c>
      <c r="AA16" s="21">
        <f t="shared" si="64"/>
        <v>6.1647830441227618E-2</v>
      </c>
      <c r="AB16" s="21">
        <f t="shared" si="64"/>
        <v>5.2253934038593353E-2</v>
      </c>
      <c r="AC16" s="21">
        <f t="shared" si="64"/>
        <v>4.4281708084127278E-2</v>
      </c>
      <c r="AD16" s="21">
        <f t="shared" si="64"/>
        <v>3.7517500047444495E-2</v>
      </c>
      <c r="AE16" s="21">
        <f t="shared" si="64"/>
        <v>3.1778898275187477E-2</v>
      </c>
      <c r="AF16" s="21">
        <f t="shared" si="64"/>
        <v>2.8493468655905494E-2</v>
      </c>
      <c r="AG16" s="21">
        <f t="shared" si="64"/>
        <v>2.554026309706417E-2</v>
      </c>
      <c r="AH16" s="21">
        <f t="shared" si="64"/>
        <v>2.2885786932596998E-2</v>
      </c>
      <c r="AI16" s="21">
        <f t="shared" si="64"/>
        <v>2.0499989416447626E-2</v>
      </c>
      <c r="AJ16" s="21">
        <f t="shared" si="64"/>
        <v>1.835589552338137E-2</v>
      </c>
      <c r="AK16" s="21">
        <f t="shared" si="64"/>
        <v>1.7341668050080219E-2</v>
      </c>
      <c r="AL16" s="21">
        <f t="shared" si="64"/>
        <v>1.637573713969075E-2</v>
      </c>
      <c r="AM16" s="21">
        <f t="shared" si="64"/>
        <v>1.5455363397360141E-2</v>
      </c>
      <c r="AN16" s="21">
        <f t="shared" si="64"/>
        <v>1.4577908323520114E-2</v>
      </c>
      <c r="AO16" s="21">
        <f t="shared" si="64"/>
        <v>1.3741129096795899E-2</v>
      </c>
      <c r="AP16" s="21">
        <f t="shared" si="64"/>
        <v>1.3623642443018294E-2</v>
      </c>
      <c r="AQ16" s="57">
        <f t="shared" si="64"/>
        <v>1.3495716440478351E-2</v>
      </c>
      <c r="AR16" s="21">
        <f t="shared" si="64"/>
        <v>1.3356440646812615E-2</v>
      </c>
      <c r="AS16" s="21">
        <f t="shared" si="64"/>
        <v>1.3204577916658355E-2</v>
      </c>
      <c r="AT16" s="21">
        <f t="shared" si="64"/>
        <v>1.303899250958346E-2</v>
      </c>
      <c r="AU16" s="21">
        <f t="shared" si="64"/>
        <v>1.2858402463325728E-2</v>
      </c>
      <c r="AV16" s="21">
        <f t="shared" si="64"/>
        <v>1.2661540321612211E-2</v>
      </c>
      <c r="AW16" s="21">
        <f t="shared" si="64"/>
        <v>1.2446927213160885E-2</v>
      </c>
      <c r="AX16" s="21">
        <f t="shared" si="64"/>
        <v>1.2213298389369855E-2</v>
      </c>
      <c r="AY16" s="21">
        <f t="shared" si="64"/>
        <v>1.1959261782870961E-2</v>
      </c>
      <c r="AZ16" s="21">
        <f t="shared" si="64"/>
        <v>1.1683361613540128E-2</v>
      </c>
      <c r="BA16" s="21">
        <f t="shared" si="64"/>
        <v>1.1384384389849636E-2</v>
      </c>
      <c r="BB16" s="21">
        <f t="shared" si="64"/>
        <v>1.1061181717021805E-2</v>
      </c>
      <c r="BC16" s="21">
        <f t="shared" si="64"/>
        <v>1.0712643881118446E-2</v>
      </c>
      <c r="BD16" s="21">
        <f t="shared" si="64"/>
        <v>1.0337915598156923E-2</v>
      </c>
      <c r="BE16" s="21">
        <f t="shared" si="64"/>
        <v>9.9367010937924521E-3</v>
      </c>
      <c r="BF16" s="21">
        <f t="shared" si="64"/>
        <v>9.5088267446937491E-3</v>
      </c>
      <c r="BG16" s="21">
        <f t="shared" si="64"/>
        <v>9.0546851793671754E-3</v>
      </c>
      <c r="BH16" s="21">
        <f t="shared" si="64"/>
        <v>8.5752395991196828E-3</v>
      </c>
      <c r="BI16" s="21">
        <f t="shared" si="64"/>
        <v>8.0722160442353221E-3</v>
      </c>
      <c r="BJ16" s="21">
        <f t="shared" si="64"/>
        <v>7.547925612162238E-3</v>
      </c>
      <c r="BK16" s="21">
        <f t="shared" si="64"/>
        <v>7.0056826361845027E-3</v>
      </c>
      <c r="BL16" s="21">
        <f t="shared" si="64"/>
        <v>6.4495715485241769E-3</v>
      </c>
      <c r="BM16" s="21">
        <f t="shared" si="64"/>
        <v>5.8845890808734589E-3</v>
      </c>
      <c r="BN16" s="21">
        <f t="shared" si="64"/>
        <v>5.3163731592243179E-3</v>
      </c>
      <c r="BO16" s="21">
        <f t="shared" si="64"/>
        <v>4.7513490198619569E-3</v>
      </c>
      <c r="BP16" s="21">
        <f t="shared" si="64"/>
        <v>4.1964864813224777E-3</v>
      </c>
      <c r="BQ16" s="21">
        <f t="shared" si="64"/>
        <v>3.6590004927946947E-3</v>
      </c>
      <c r="BR16" s="21">
        <f t="shared" si="64"/>
        <v>3.1459720336999507E-3</v>
      </c>
      <c r="BS16" s="21">
        <f t="shared" si="64"/>
        <v>2.6641349570184665E-3</v>
      </c>
      <c r="BT16" s="21">
        <f t="shared" si="64"/>
        <v>2.2193842672938039E-3</v>
      </c>
      <c r="BU16" s="21">
        <f t="shared" si="64"/>
        <v>1.8165438289373054E-3</v>
      </c>
      <c r="BV16" s="21">
        <f t="shared" si="64"/>
        <v>1.4589753416492863E-3</v>
      </c>
      <c r="BW16" s="21">
        <f t="shared" si="64"/>
        <v>1.1483740811655697E-3</v>
      </c>
      <c r="BX16" s="21">
        <f t="shared" si="64"/>
        <v>8.8470739212995479E-4</v>
      </c>
      <c r="BY16" s="21">
        <f t="shared" si="64"/>
        <v>6.6629083116091152E-4</v>
      </c>
      <c r="BZ16" s="21">
        <f t="shared" si="64"/>
        <v>4.8995696269417627E-4</v>
      </c>
      <c r="CA16" s="21">
        <f t="shared" ref="CA16:DN16" si="65">BZ16*IFERROR(VLOOKUP($K16+BZ$1,$K$3:$DN$98,4,0),0)</f>
        <v>3.5139713364426323E-4</v>
      </c>
      <c r="CB16" s="21">
        <f t="shared" si="65"/>
        <v>2.4554226110526541E-4</v>
      </c>
      <c r="CC16" s="21">
        <f t="shared" si="65"/>
        <v>1.6701047973596836E-4</v>
      </c>
      <c r="CD16" s="21">
        <f t="shared" si="65"/>
        <v>1.1048411276453252E-4</v>
      </c>
      <c r="CE16" s="21">
        <f t="shared" si="65"/>
        <v>7.1041284507594404E-5</v>
      </c>
      <c r="CF16" s="21">
        <f t="shared" si="65"/>
        <v>4.4329761532738909E-5</v>
      </c>
      <c r="CG16" s="21">
        <f t="shared" si="65"/>
        <v>2.6775175965774301E-5</v>
      </c>
      <c r="CH16" s="21">
        <f t="shared" si="65"/>
        <v>1.5609927588046415E-5</v>
      </c>
      <c r="CI16" s="21">
        <f t="shared" si="65"/>
        <v>8.7415594493059932E-6</v>
      </c>
      <c r="CJ16" s="21">
        <f t="shared" si="65"/>
        <v>4.6767343053787058E-6</v>
      </c>
      <c r="CK16" s="21">
        <f t="shared" si="65"/>
        <v>2.371104292827004E-6</v>
      </c>
      <c r="CL16" s="21">
        <f t="shared" si="65"/>
        <v>1.1286456433856538E-6</v>
      </c>
      <c r="CM16" s="21">
        <f t="shared" si="65"/>
        <v>4.9773272873307329E-7</v>
      </c>
      <c r="CN16" s="21">
        <f t="shared" si="65"/>
        <v>1.9959082422196239E-7</v>
      </c>
      <c r="CO16" s="21">
        <f t="shared" si="65"/>
        <v>7.085474259879664E-8</v>
      </c>
      <c r="CP16" s="21">
        <f t="shared" si="65"/>
        <v>2.1398132264836587E-8</v>
      </c>
      <c r="CQ16" s="21">
        <f t="shared" si="65"/>
        <v>5.1569498758256169E-9</v>
      </c>
      <c r="CR16" s="21">
        <f t="shared" si="65"/>
        <v>8.8183842876618067E-10</v>
      </c>
      <c r="CS16" s="21">
        <f t="shared" si="65"/>
        <v>0</v>
      </c>
      <c r="CT16" s="21">
        <f t="shared" si="65"/>
        <v>0</v>
      </c>
      <c r="CU16" s="21">
        <f t="shared" si="65"/>
        <v>0</v>
      </c>
      <c r="CV16" s="21">
        <f t="shared" si="65"/>
        <v>0</v>
      </c>
      <c r="CW16" s="21">
        <f t="shared" si="65"/>
        <v>0</v>
      </c>
      <c r="CX16" s="21">
        <f t="shared" si="65"/>
        <v>0</v>
      </c>
      <c r="CY16" s="21">
        <f t="shared" si="65"/>
        <v>0</v>
      </c>
      <c r="CZ16" s="21">
        <f t="shared" si="65"/>
        <v>0</v>
      </c>
      <c r="DA16" s="21">
        <f t="shared" si="65"/>
        <v>0</v>
      </c>
      <c r="DB16" s="21">
        <f t="shared" si="65"/>
        <v>0</v>
      </c>
      <c r="DC16" s="21">
        <f t="shared" si="65"/>
        <v>0</v>
      </c>
      <c r="DD16" s="21">
        <f t="shared" si="65"/>
        <v>0</v>
      </c>
      <c r="DE16" s="21">
        <f t="shared" si="65"/>
        <v>0</v>
      </c>
      <c r="DF16" s="21">
        <f t="shared" si="65"/>
        <v>0</v>
      </c>
      <c r="DG16" s="21">
        <f t="shared" si="65"/>
        <v>0</v>
      </c>
      <c r="DH16" s="21">
        <f t="shared" si="65"/>
        <v>0</v>
      </c>
      <c r="DI16" s="21">
        <f t="shared" si="65"/>
        <v>0</v>
      </c>
      <c r="DJ16" s="21">
        <f t="shared" si="65"/>
        <v>0</v>
      </c>
      <c r="DK16" s="21">
        <f t="shared" si="65"/>
        <v>0</v>
      </c>
      <c r="DL16" s="21">
        <f t="shared" si="65"/>
        <v>0</v>
      </c>
      <c r="DM16" s="21">
        <f t="shared" si="65"/>
        <v>0</v>
      </c>
      <c r="DN16" s="57">
        <f t="shared" si="65"/>
        <v>0</v>
      </c>
      <c r="DQ16" s="22">
        <f t="shared" si="20"/>
        <v>32</v>
      </c>
      <c r="DR16" s="54">
        <f t="shared" si="14"/>
        <v>0.20118400000000003</v>
      </c>
      <c r="DS16" s="55">
        <v>1</v>
      </c>
      <c r="DT16" s="56">
        <f t="shared" si="21"/>
        <v>0.79881599999999997</v>
      </c>
      <c r="DU16" s="21">
        <f t="shared" ref="DU16:GF16" si="66">DT16*IFERROR(VLOOKUP($DQ16+DT$1,$DQ$3:$HT$98,4,0),0)</f>
        <v>0.638075049216</v>
      </c>
      <c r="DV16" s="21">
        <f t="shared" si="66"/>
        <v>0.50964330330980356</v>
      </c>
      <c r="DW16" s="21">
        <f t="shared" si="66"/>
        <v>0.40702968204819451</v>
      </c>
      <c r="DX16" s="21">
        <f t="shared" si="66"/>
        <v>0.32504739160877533</v>
      </c>
      <c r="DY16" s="21">
        <f t="shared" si="66"/>
        <v>0.25955164238917355</v>
      </c>
      <c r="DZ16" s="21">
        <f t="shared" si="66"/>
        <v>0.20722603128351616</v>
      </c>
      <c r="EA16" s="21">
        <f t="shared" si="66"/>
        <v>0.16542605406125555</v>
      </c>
      <c r="EB16" s="21">
        <f t="shared" si="66"/>
        <v>0.14028873801637745</v>
      </c>
      <c r="EC16" s="21">
        <f t="shared" si="66"/>
        <v>0.11894850619990917</v>
      </c>
      <c r="ED16" s="21">
        <f t="shared" si="66"/>
        <v>0.1008342545104967</v>
      </c>
      <c r="EE16" s="21">
        <f t="shared" si="66"/>
        <v>8.5458845714227141E-2</v>
      </c>
      <c r="EF16" s="21">
        <f t="shared" si="66"/>
        <v>7.2408297196938948E-2</v>
      </c>
      <c r="EG16" s="21">
        <f t="shared" si="66"/>
        <v>6.1332253403763387E-2</v>
      </c>
      <c r="EH16" s="21">
        <f t="shared" si="66"/>
        <v>5.1933790890550786E-2</v>
      </c>
      <c r="EI16" s="21">
        <f t="shared" si="66"/>
        <v>4.3959642935156612E-2</v>
      </c>
      <c r="EJ16" s="21">
        <f t="shared" si="66"/>
        <v>3.7195682575831397E-2</v>
      </c>
      <c r="EK16" s="21">
        <f t="shared" si="66"/>
        <v>3.1458248538509405E-2</v>
      </c>
      <c r="EL16" s="21">
        <f t="shared" si="66"/>
        <v>2.8157554727103382E-2</v>
      </c>
      <c r="EM16" s="21">
        <f t="shared" si="66"/>
        <v>2.5189748458866686E-2</v>
      </c>
      <c r="EN16" s="21">
        <f t="shared" si="66"/>
        <v>2.252137321487048E-2</v>
      </c>
      <c r="EO16" s="21">
        <f t="shared" si="66"/>
        <v>2.0122486625515336E-2</v>
      </c>
      <c r="EP16" s="21">
        <f t="shared" si="66"/>
        <v>1.7966623775917498E-2</v>
      </c>
      <c r="EQ16" s="21">
        <f t="shared" si="66"/>
        <v>1.6919798441613666E-2</v>
      </c>
      <c r="ER16" s="21">
        <f t="shared" si="66"/>
        <v>1.5920303648171444E-2</v>
      </c>
      <c r="ES16" s="21">
        <f t="shared" si="66"/>
        <v>1.4965483436872361E-2</v>
      </c>
      <c r="ET16" s="21">
        <f t="shared" si="66"/>
        <v>1.4053000498017661E-2</v>
      </c>
      <c r="EU16" s="21">
        <f t="shared" si="66"/>
        <v>1.3180534015098732E-2</v>
      </c>
      <c r="EV16" s="21">
        <f t="shared" si="66"/>
        <v>1.2995742928207047E-2</v>
      </c>
      <c r="EW16" s="57">
        <f t="shared" si="66"/>
        <v>1.2794828742536965E-2</v>
      </c>
      <c r="EX16" s="21">
        <f t="shared" si="66"/>
        <v>1.2576548964189286E-2</v>
      </c>
      <c r="EY16" s="21">
        <f t="shared" si="66"/>
        <v>1.2339732547193602E-2</v>
      </c>
      <c r="EZ16" s="21">
        <f t="shared" si="66"/>
        <v>1.2083066110211975E-2</v>
      </c>
      <c r="FA16" s="21">
        <f t="shared" si="66"/>
        <v>1.1805518081660405E-2</v>
      </c>
      <c r="FB16" s="21">
        <f t="shared" si="66"/>
        <v>1.1505894032747864E-2</v>
      </c>
      <c r="FC16" s="21">
        <f t="shared" si="66"/>
        <v>1.1183383823009941E-2</v>
      </c>
      <c r="FD16" s="21">
        <f t="shared" si="66"/>
        <v>1.0837146259849554E-2</v>
      </c>
      <c r="FE16" s="21">
        <f t="shared" si="66"/>
        <v>1.0466515857762699E-2</v>
      </c>
      <c r="FF16" s="21">
        <f t="shared" si="66"/>
        <v>1.0071300218973579E-2</v>
      </c>
      <c r="FG16" s="21">
        <f t="shared" si="66"/>
        <v>9.6513269998423808E-3</v>
      </c>
      <c r="FH16" s="21">
        <f t="shared" si="66"/>
        <v>9.2071729313096349E-3</v>
      </c>
      <c r="FI16" s="21">
        <f t="shared" si="66"/>
        <v>8.7399089050456714E-3</v>
      </c>
      <c r="FJ16" s="21">
        <f t="shared" si="66"/>
        <v>8.2509110018083674E-3</v>
      </c>
      <c r="FK16" s="21">
        <f t="shared" si="66"/>
        <v>7.7423248476568996E-3</v>
      </c>
      <c r="FL16" s="21">
        <f t="shared" si="66"/>
        <v>7.216930683494902E-3</v>
      </c>
      <c r="FM16" s="21">
        <f t="shared" si="66"/>
        <v>6.6783311465856776E-3</v>
      </c>
      <c r="FN16" s="21">
        <f t="shared" si="66"/>
        <v>6.1307747758771181E-3</v>
      </c>
      <c r="FO16" s="21">
        <f t="shared" si="66"/>
        <v>5.5791276615436954E-3</v>
      </c>
      <c r="FP16" s="21">
        <f t="shared" si="66"/>
        <v>5.0289698828388718E-3</v>
      </c>
      <c r="FQ16" s="21">
        <f t="shared" si="66"/>
        <v>4.4860925839864153E-3</v>
      </c>
      <c r="FR16" s="21">
        <f t="shared" si="66"/>
        <v>3.9568233809276982E-3</v>
      </c>
      <c r="FS16" s="21">
        <f t="shared" si="66"/>
        <v>3.4474219388670665E-3</v>
      </c>
      <c r="FT16" s="21">
        <f t="shared" si="66"/>
        <v>2.9639899603797377E-3</v>
      </c>
      <c r="FU16" s="21">
        <f t="shared" si="66"/>
        <v>2.5121000510202429E-3</v>
      </c>
      <c r="FV16" s="21">
        <f t="shared" si="66"/>
        <v>2.0965735815809843E-3</v>
      </c>
      <c r="FW16" s="21">
        <f t="shared" si="66"/>
        <v>1.7210772531198299E-3</v>
      </c>
      <c r="FX16" s="21">
        <f t="shared" si="66"/>
        <v>1.3881176477312676E-3</v>
      </c>
      <c r="FY16" s="21">
        <f t="shared" si="66"/>
        <v>1.0987089993557755E-3</v>
      </c>
      <c r="FZ16" s="21">
        <f t="shared" si="66"/>
        <v>8.524553513301656E-4</v>
      </c>
      <c r="GA16" s="21">
        <f t="shared" si="66"/>
        <v>6.4759328129850025E-4</v>
      </c>
      <c r="GB16" s="21">
        <f t="shared" si="66"/>
        <v>4.8116828393759861E-4</v>
      </c>
      <c r="GC16" s="21">
        <f t="shared" si="66"/>
        <v>3.4930411572449969E-4</v>
      </c>
      <c r="GD16" s="21">
        <f t="shared" si="66"/>
        <v>2.4750641727890873E-4</v>
      </c>
      <c r="GE16" s="21">
        <f t="shared" si="66"/>
        <v>1.7101950914720756E-4</v>
      </c>
      <c r="GF16" s="21">
        <f t="shared" si="66"/>
        <v>1.1514230492354044E-4</v>
      </c>
      <c r="GG16" s="21">
        <f t="shared" ref="GG16:HT16" si="67">GF16*IFERROR(VLOOKUP($DQ16+GF$1,$DQ$3:$HT$98,4,0),0)</f>
        <v>7.5481537992626947E-5</v>
      </c>
      <c r="GH16" s="21">
        <f t="shared" si="67"/>
        <v>4.8150427900876656E-5</v>
      </c>
      <c r="GI16" s="21">
        <f t="shared" si="67"/>
        <v>2.9876377503935944E-5</v>
      </c>
      <c r="GJ16" s="21">
        <f t="shared" si="67"/>
        <v>1.8025016075674637E-5</v>
      </c>
      <c r="GK16" s="21">
        <f t="shared" si="67"/>
        <v>1.0562659420345339E-5</v>
      </c>
      <c r="GL16" s="21">
        <f t="shared" si="67"/>
        <v>5.999590550756153E-6</v>
      </c>
      <c r="GM16" s="21">
        <f t="shared" si="67"/>
        <v>3.2997748029158845E-6</v>
      </c>
      <c r="GN16" s="21">
        <f t="shared" si="67"/>
        <v>1.7521804203483347E-6</v>
      </c>
      <c r="GO16" s="21">
        <f t="shared" si="67"/>
        <v>8.9361201437765077E-7</v>
      </c>
      <c r="GP16" s="21">
        <f t="shared" si="67"/>
        <v>4.3429543898753828E-7</v>
      </c>
      <c r="GQ16" s="21">
        <f t="shared" si="67"/>
        <v>1.9890731105629252E-7</v>
      </c>
      <c r="GR16" s="21">
        <f t="shared" si="67"/>
        <v>8.4336699887868038E-8</v>
      </c>
      <c r="GS16" s="21">
        <f t="shared" si="67"/>
        <v>3.2216619357165588E-8</v>
      </c>
      <c r="GT16" s="21">
        <f t="shared" si="67"/>
        <v>1.0631484387864643E-8</v>
      </c>
      <c r="GU16" s="21">
        <f t="shared" si="67"/>
        <v>2.8386063315598599E-9</v>
      </c>
      <c r="GV16" s="21">
        <f t="shared" si="67"/>
        <v>5.4501241565949297E-10</v>
      </c>
      <c r="GW16" s="21">
        <f t="shared" si="67"/>
        <v>5.6681291228587259E-11</v>
      </c>
      <c r="GX16" s="21">
        <f t="shared" si="67"/>
        <v>0</v>
      </c>
      <c r="GY16" s="21">
        <f t="shared" si="67"/>
        <v>0</v>
      </c>
      <c r="GZ16" s="21">
        <f t="shared" si="67"/>
        <v>0</v>
      </c>
      <c r="HA16" s="21">
        <f t="shared" si="67"/>
        <v>0</v>
      </c>
      <c r="HB16" s="21">
        <f t="shared" si="67"/>
        <v>0</v>
      </c>
      <c r="HC16" s="21">
        <f t="shared" si="67"/>
        <v>0</v>
      </c>
      <c r="HD16" s="21">
        <f t="shared" si="67"/>
        <v>0</v>
      </c>
      <c r="HE16" s="21">
        <f t="shared" si="67"/>
        <v>0</v>
      </c>
      <c r="HF16" s="21">
        <f t="shared" si="67"/>
        <v>0</v>
      </c>
      <c r="HG16" s="21">
        <f t="shared" si="67"/>
        <v>0</v>
      </c>
      <c r="HH16" s="21">
        <f t="shared" si="67"/>
        <v>0</v>
      </c>
      <c r="HI16" s="21">
        <f t="shared" si="67"/>
        <v>0</v>
      </c>
      <c r="HJ16" s="21">
        <f t="shared" si="67"/>
        <v>0</v>
      </c>
      <c r="HK16" s="21">
        <f t="shared" si="67"/>
        <v>0</v>
      </c>
      <c r="HL16" s="21">
        <f t="shared" si="67"/>
        <v>0</v>
      </c>
      <c r="HM16" s="21">
        <f t="shared" si="67"/>
        <v>0</v>
      </c>
      <c r="HN16" s="21">
        <f t="shared" si="67"/>
        <v>0</v>
      </c>
      <c r="HO16" s="21">
        <f t="shared" si="67"/>
        <v>0</v>
      </c>
      <c r="HP16" s="21">
        <f t="shared" si="67"/>
        <v>0</v>
      </c>
      <c r="HQ16" s="21">
        <f t="shared" si="67"/>
        <v>0</v>
      </c>
      <c r="HR16" s="21">
        <f t="shared" si="67"/>
        <v>0</v>
      </c>
      <c r="HS16" s="21">
        <f t="shared" si="67"/>
        <v>0</v>
      </c>
      <c r="HT16" s="57">
        <f t="shared" si="67"/>
        <v>0</v>
      </c>
    </row>
    <row r="17" spans="1:228">
      <c r="A17" s="49">
        <v>33</v>
      </c>
      <c r="B17" s="50">
        <v>1.42E-3</v>
      </c>
      <c r="C17" s="51">
        <v>1.5299999999999999E-3</v>
      </c>
      <c r="K17" s="22">
        <f t="shared" si="17"/>
        <v>33</v>
      </c>
      <c r="L17" s="54">
        <f t="shared" si="10"/>
        <v>0.20113600000000001</v>
      </c>
      <c r="M17" s="55">
        <v>1</v>
      </c>
      <c r="N17" s="56">
        <f t="shared" si="11"/>
        <v>0.79886400000000002</v>
      </c>
      <c r="O17" s="21">
        <f t="shared" ref="O17:BZ17" si="68">N17*IFERROR(VLOOKUP($K17+N$1,$K$3:$DN$98,4,0),0)</f>
        <v>0.63815173593600005</v>
      </c>
      <c r="P17" s="21">
        <f t="shared" si="68"/>
        <v>0.50974029102401441</v>
      </c>
      <c r="Q17" s="21">
        <f t="shared" si="68"/>
        <v>0.40714792109135717</v>
      </c>
      <c r="R17" s="21">
        <f t="shared" si="68"/>
        <v>0.32518090161724517</v>
      </c>
      <c r="S17" s="21">
        <f t="shared" si="68"/>
        <v>0.25969467092595788</v>
      </c>
      <c r="T17" s="21">
        <f t="shared" si="68"/>
        <v>0.20737762129989809</v>
      </c>
      <c r="U17" s="21">
        <f t="shared" si="68"/>
        <v>0.17593430053673298</v>
      </c>
      <c r="V17" s="21">
        <f t="shared" si="68"/>
        <v>0.1492405808206469</v>
      </c>
      <c r="W17" s="21">
        <f t="shared" si="68"/>
        <v>0.12658048799116317</v>
      </c>
      <c r="X17" s="21">
        <f t="shared" si="68"/>
        <v>0.1073470258726139</v>
      </c>
      <c r="Y17" s="21">
        <f t="shared" si="68"/>
        <v>9.102142181034209E-2</v>
      </c>
      <c r="Z17" s="21">
        <f t="shared" si="68"/>
        <v>7.7166277514504528E-2</v>
      </c>
      <c r="AA17" s="21">
        <f t="shared" si="68"/>
        <v>6.5407680146844324E-2</v>
      </c>
      <c r="AB17" s="21">
        <f t="shared" si="68"/>
        <v>5.5428626609880724E-2</v>
      </c>
      <c r="AC17" s="21">
        <f t="shared" si="68"/>
        <v>4.6961682180715003E-2</v>
      </c>
      <c r="AD17" s="21">
        <f t="shared" si="68"/>
        <v>3.9778517197717196E-2</v>
      </c>
      <c r="AE17" s="21">
        <f t="shared" si="68"/>
        <v>3.5666054975748401E-2</v>
      </c>
      <c r="AF17" s="21">
        <f t="shared" si="68"/>
        <v>3.196944670778696E-2</v>
      </c>
      <c r="AG17" s="21">
        <f t="shared" si="68"/>
        <v>2.8646766203106536E-2</v>
      </c>
      <c r="AH17" s="21">
        <f t="shared" si="68"/>
        <v>2.5660398119965084E-2</v>
      </c>
      <c r="AI17" s="21">
        <f t="shared" si="68"/>
        <v>2.2976577080597936E-2</v>
      </c>
      <c r="AJ17" s="21">
        <f t="shared" si="68"/>
        <v>2.1707040778875118E-2</v>
      </c>
      <c r="AK17" s="21">
        <f t="shared" si="68"/>
        <v>2.0497958607491776E-2</v>
      </c>
      <c r="AL17" s="21">
        <f t="shared" si="68"/>
        <v>1.9345901590895612E-2</v>
      </c>
      <c r="AM17" s="21">
        <f t="shared" si="68"/>
        <v>1.8247567046924901E-2</v>
      </c>
      <c r="AN17" s="21">
        <f t="shared" si="68"/>
        <v>1.7200147574647887E-2</v>
      </c>
      <c r="AO17" s="21">
        <f t="shared" si="68"/>
        <v>1.7053086312884647E-2</v>
      </c>
      <c r="AP17" s="21">
        <f t="shared" si="68"/>
        <v>1.6892957832406661E-2</v>
      </c>
      <c r="AQ17" s="57">
        <f t="shared" si="68"/>
        <v>1.6718622507576223E-2</v>
      </c>
      <c r="AR17" s="21">
        <f t="shared" si="68"/>
        <v>1.6528531769665081E-2</v>
      </c>
      <c r="AS17" s="21">
        <f t="shared" si="68"/>
        <v>1.6321263981273482E-2</v>
      </c>
      <c r="AT17" s="21">
        <f t="shared" si="68"/>
        <v>1.6095214475132843E-2</v>
      </c>
      <c r="AU17" s="21">
        <f t="shared" si="68"/>
        <v>1.5848796741518557E-2</v>
      </c>
      <c r="AV17" s="21">
        <f t="shared" si="68"/>
        <v>1.5580159636749817E-2</v>
      </c>
      <c r="AW17" s="21">
        <f t="shared" si="68"/>
        <v>1.5287720040368024E-2</v>
      </c>
      <c r="AX17" s="21">
        <f t="shared" si="68"/>
        <v>1.4969735463528368E-2</v>
      </c>
      <c r="AY17" s="21">
        <f t="shared" si="68"/>
        <v>1.4624383666384768E-2</v>
      </c>
      <c r="AZ17" s="21">
        <f t="shared" si="68"/>
        <v>1.4250145688361983E-2</v>
      </c>
      <c r="BA17" s="21">
        <f t="shared" si="68"/>
        <v>1.3845584052269386E-2</v>
      </c>
      <c r="BB17" s="21">
        <f t="shared" si="68"/>
        <v>1.3409309698782377E-2</v>
      </c>
      <c r="BC17" s="21">
        <f t="shared" si="68"/>
        <v>1.294025204551897E-2</v>
      </c>
      <c r="BD17" s="21">
        <f t="shared" si="68"/>
        <v>1.2438040863632378E-2</v>
      </c>
      <c r="BE17" s="21">
        <f t="shared" si="68"/>
        <v>1.1902458824044369E-2</v>
      </c>
      <c r="BF17" s="21">
        <f t="shared" si="68"/>
        <v>1.133399739060801E-2</v>
      </c>
      <c r="BG17" s="21">
        <f t="shared" si="68"/>
        <v>1.0733862228775315E-2</v>
      </c>
      <c r="BH17" s="21">
        <f t="shared" si="68"/>
        <v>1.0104213870435355E-2</v>
      </c>
      <c r="BI17" s="21">
        <f t="shared" si="68"/>
        <v>9.4479451795505785E-3</v>
      </c>
      <c r="BJ17" s="21">
        <f t="shared" si="68"/>
        <v>8.7692047978516641E-3</v>
      </c>
      <c r="BK17" s="21">
        <f t="shared" si="68"/>
        <v>8.0731053209981991E-3</v>
      </c>
      <c r="BL17" s="21">
        <f t="shared" si="68"/>
        <v>7.365901294878757E-3</v>
      </c>
      <c r="BM17" s="21">
        <f t="shared" si="68"/>
        <v>6.6546498658452647E-3</v>
      </c>
      <c r="BN17" s="21">
        <f t="shared" si="68"/>
        <v>5.9473936781032294E-3</v>
      </c>
      <c r="BO17" s="21">
        <f t="shared" si="68"/>
        <v>5.2528570443743346E-3</v>
      </c>
      <c r="BP17" s="21">
        <f t="shared" si="68"/>
        <v>4.5800711141308703E-3</v>
      </c>
      <c r="BQ17" s="21">
        <f t="shared" si="68"/>
        <v>3.9378993432185811E-3</v>
      </c>
      <c r="BR17" s="21">
        <f t="shared" si="68"/>
        <v>3.3347706798112233E-3</v>
      </c>
      <c r="BS17" s="21">
        <f t="shared" si="68"/>
        <v>2.7780640625235378E-3</v>
      </c>
      <c r="BT17" s="21">
        <f t="shared" si="68"/>
        <v>2.2738176545348903E-3</v>
      </c>
      <c r="BU17" s="21">
        <f t="shared" si="68"/>
        <v>1.8262393874162424E-3</v>
      </c>
      <c r="BV17" s="21">
        <f t="shared" si="68"/>
        <v>1.4374512842291985E-3</v>
      </c>
      <c r="BW17" s="21">
        <f t="shared" si="68"/>
        <v>1.1074124693701746E-3</v>
      </c>
      <c r="BX17" s="21">
        <f t="shared" si="68"/>
        <v>8.3401447893206588E-4</v>
      </c>
      <c r="BY17" s="21">
        <f t="shared" si="68"/>
        <v>6.1329254708269456E-4</v>
      </c>
      <c r="BZ17" s="21">
        <f t="shared" si="68"/>
        <v>4.398534147677086E-4</v>
      </c>
      <c r="CA17" s="21">
        <f t="shared" ref="CA17:DN17" si="69">BZ17*IFERROR(VLOOKUP($K17+BZ$1,$K$3:$DN$98,4,0),0)</f>
        <v>3.073519721030841E-4</v>
      </c>
      <c r="CB17" s="21">
        <f t="shared" si="69"/>
        <v>2.0905159086535469E-4</v>
      </c>
      <c r="CC17" s="21">
        <f t="shared" si="69"/>
        <v>1.3829598942106675E-4</v>
      </c>
      <c r="CD17" s="21">
        <f t="shared" si="69"/>
        <v>8.8924321197745922E-5</v>
      </c>
      <c r="CE17" s="21">
        <f t="shared" si="69"/>
        <v>5.5488776427393456E-5</v>
      </c>
      <c r="CF17" s="21">
        <f t="shared" si="69"/>
        <v>3.3515220962145648E-5</v>
      </c>
      <c r="CG17" s="21">
        <f t="shared" si="69"/>
        <v>1.9539373820930913E-5</v>
      </c>
      <c r="CH17" s="21">
        <f t="shared" si="69"/>
        <v>1.0942049339721312E-5</v>
      </c>
      <c r="CI17" s="21">
        <f t="shared" si="69"/>
        <v>5.8539963967509009E-6</v>
      </c>
      <c r="CJ17" s="21">
        <f t="shared" si="69"/>
        <v>2.967976173152707E-6</v>
      </c>
      <c r="CK17" s="21">
        <f t="shared" si="69"/>
        <v>1.4127566584206884E-6</v>
      </c>
      <c r="CL17" s="21">
        <f t="shared" si="69"/>
        <v>6.2302568636352347E-7</v>
      </c>
      <c r="CM17" s="21">
        <f t="shared" si="69"/>
        <v>2.4983330023177295E-7</v>
      </c>
      <c r="CN17" s="21">
        <f t="shared" si="69"/>
        <v>8.8690821582279388E-8</v>
      </c>
      <c r="CO17" s="21">
        <f t="shared" si="69"/>
        <v>2.6784628117848381E-8</v>
      </c>
      <c r="CP17" s="21">
        <f t="shared" si="69"/>
        <v>6.4550953764014598E-9</v>
      </c>
      <c r="CQ17" s="21">
        <f t="shared" si="69"/>
        <v>1.1038213093646499E-9</v>
      </c>
      <c r="CR17" s="21">
        <f t="shared" si="69"/>
        <v>0</v>
      </c>
      <c r="CS17" s="21">
        <f t="shared" si="69"/>
        <v>0</v>
      </c>
      <c r="CT17" s="21">
        <f t="shared" si="69"/>
        <v>0</v>
      </c>
      <c r="CU17" s="21">
        <f t="shared" si="69"/>
        <v>0</v>
      </c>
      <c r="CV17" s="21">
        <f t="shared" si="69"/>
        <v>0</v>
      </c>
      <c r="CW17" s="21">
        <f t="shared" si="69"/>
        <v>0</v>
      </c>
      <c r="CX17" s="21">
        <f t="shared" si="69"/>
        <v>0</v>
      </c>
      <c r="CY17" s="21">
        <f t="shared" si="69"/>
        <v>0</v>
      </c>
      <c r="CZ17" s="21">
        <f t="shared" si="69"/>
        <v>0</v>
      </c>
      <c r="DA17" s="21">
        <f t="shared" si="69"/>
        <v>0</v>
      </c>
      <c r="DB17" s="21">
        <f t="shared" si="69"/>
        <v>0</v>
      </c>
      <c r="DC17" s="21">
        <f t="shared" si="69"/>
        <v>0</v>
      </c>
      <c r="DD17" s="21">
        <f t="shared" si="69"/>
        <v>0</v>
      </c>
      <c r="DE17" s="21">
        <f t="shared" si="69"/>
        <v>0</v>
      </c>
      <c r="DF17" s="21">
        <f t="shared" si="69"/>
        <v>0</v>
      </c>
      <c r="DG17" s="21">
        <f t="shared" si="69"/>
        <v>0</v>
      </c>
      <c r="DH17" s="21">
        <f t="shared" si="69"/>
        <v>0</v>
      </c>
      <c r="DI17" s="21">
        <f t="shared" si="69"/>
        <v>0</v>
      </c>
      <c r="DJ17" s="21">
        <f t="shared" si="69"/>
        <v>0</v>
      </c>
      <c r="DK17" s="21">
        <f t="shared" si="69"/>
        <v>0</v>
      </c>
      <c r="DL17" s="21">
        <f t="shared" si="69"/>
        <v>0</v>
      </c>
      <c r="DM17" s="21">
        <f t="shared" si="69"/>
        <v>0</v>
      </c>
      <c r="DN17" s="57">
        <f t="shared" si="69"/>
        <v>0</v>
      </c>
      <c r="DQ17" s="22">
        <f t="shared" si="20"/>
        <v>33</v>
      </c>
      <c r="DR17" s="54">
        <f t="shared" si="14"/>
        <v>0.20122399999999999</v>
      </c>
      <c r="DS17" s="55">
        <v>1</v>
      </c>
      <c r="DT17" s="56">
        <f t="shared" si="21"/>
        <v>0.79877600000000004</v>
      </c>
      <c r="DU17" s="21">
        <f t="shared" ref="DU17:GF17" si="70">DT17*IFERROR(VLOOKUP($DQ17+DT$1,$DQ$3:$HT$98,4,0),0)</f>
        <v>0.63799836671999999</v>
      </c>
      <c r="DV17" s="21">
        <f t="shared" si="70"/>
        <v>0.5095412235711283</v>
      </c>
      <c r="DW17" s="21">
        <f t="shared" si="70"/>
        <v>0.40691146848432591</v>
      </c>
      <c r="DX17" s="21">
        <f t="shared" si="70"/>
        <v>0.32492043523060815</v>
      </c>
      <c r="DY17" s="21">
        <f t="shared" si="70"/>
        <v>0.25941647548811753</v>
      </c>
      <c r="DZ17" s="21">
        <f t="shared" si="70"/>
        <v>0.20708905938445837</v>
      </c>
      <c r="EA17" s="21">
        <f t="shared" si="70"/>
        <v>0.17562084136569298</v>
      </c>
      <c r="EB17" s="21">
        <f t="shared" si="70"/>
        <v>0.14890601365008854</v>
      </c>
      <c r="EC17" s="21">
        <f t="shared" si="70"/>
        <v>0.12622963800236434</v>
      </c>
      <c r="ED17" s="21">
        <f t="shared" si="70"/>
        <v>0.10698189034048781</v>
      </c>
      <c r="EE17" s="21">
        <f t="shared" si="70"/>
        <v>9.0644525393756406E-2</v>
      </c>
      <c r="EF17" s="21">
        <f t="shared" si="70"/>
        <v>7.6778949600112362E-2</v>
      </c>
      <c r="EG17" s="21">
        <f t="shared" si="70"/>
        <v>6.5013458531815546E-2</v>
      </c>
      <c r="EH17" s="21">
        <f t="shared" si="70"/>
        <v>5.5030999548277199E-2</v>
      </c>
      <c r="EI17" s="21">
        <f t="shared" si="70"/>
        <v>4.6563517225282652E-2</v>
      </c>
      <c r="EJ17" s="21">
        <f t="shared" si="70"/>
        <v>3.9381094693282805E-2</v>
      </c>
      <c r="EK17" s="21">
        <f t="shared" si="70"/>
        <v>3.5249112094779496E-2</v>
      </c>
      <c r="EL17" s="21">
        <f t="shared" si="70"/>
        <v>3.1533855679989738E-2</v>
      </c>
      <c r="EM17" s="21">
        <f t="shared" si="70"/>
        <v>2.8193442813952745E-2</v>
      </c>
      <c r="EN17" s="21">
        <f t="shared" si="70"/>
        <v>2.5190390059181753E-2</v>
      </c>
      <c r="EO17" s="21">
        <f t="shared" si="70"/>
        <v>2.2491567239411196E-2</v>
      </c>
      <c r="EP17" s="21">
        <f t="shared" si="70"/>
        <v>2.1181096074206901E-2</v>
      </c>
      <c r="EQ17" s="21">
        <f t="shared" si="70"/>
        <v>1.9929875776363314E-2</v>
      </c>
      <c r="ER17" s="21">
        <f t="shared" si="70"/>
        <v>1.8734581476675925E-2</v>
      </c>
      <c r="ES17" s="21">
        <f t="shared" si="70"/>
        <v>1.7592287207589302E-2</v>
      </c>
      <c r="ET17" s="21">
        <f t="shared" si="70"/>
        <v>1.6500087648593328E-2</v>
      </c>
      <c r="EU17" s="21">
        <f t="shared" si="70"/>
        <v>1.6268756419760048E-2</v>
      </c>
      <c r="EV17" s="21">
        <f t="shared" si="70"/>
        <v>1.6017241445510557E-2</v>
      </c>
      <c r="EW17" s="57">
        <f t="shared" si="70"/>
        <v>1.5743987306450147E-2</v>
      </c>
      <c r="EX17" s="21">
        <f t="shared" si="70"/>
        <v>1.5447528025469691E-2</v>
      </c>
      <c r="EY17" s="21">
        <f t="shared" si="70"/>
        <v>1.5126219442539921E-2</v>
      </c>
      <c r="EZ17" s="21">
        <f t="shared" si="70"/>
        <v>1.4778770181944779E-2</v>
      </c>
      <c r="FA17" s="21">
        <f t="shared" si="70"/>
        <v>1.4403684994727021E-2</v>
      </c>
      <c r="FB17" s="21">
        <f t="shared" si="70"/>
        <v>1.3999949704324824E-2</v>
      </c>
      <c r="FC17" s="21">
        <f t="shared" si="70"/>
        <v>1.3566511261478927E-2</v>
      </c>
      <c r="FD17" s="21">
        <f t="shared" si="70"/>
        <v>1.3102536576336348E-2</v>
      </c>
      <c r="FE17" s="21">
        <f t="shared" si="70"/>
        <v>1.2607784795213888E-2</v>
      </c>
      <c r="FF17" s="21">
        <f t="shared" si="70"/>
        <v>1.2082040169253469E-2</v>
      </c>
      <c r="FG17" s="21">
        <f t="shared" si="70"/>
        <v>1.1526024680664425E-2</v>
      </c>
      <c r="FH17" s="21">
        <f t="shared" si="70"/>
        <v>1.0941078928120705E-2</v>
      </c>
      <c r="FI17" s="21">
        <f t="shared" si="70"/>
        <v>1.0328925562092353E-2</v>
      </c>
      <c r="FJ17" s="21">
        <f t="shared" si="70"/>
        <v>9.6922505904449806E-3</v>
      </c>
      <c r="FK17" s="21">
        <f t="shared" si="70"/>
        <v>9.0345344653773845E-3</v>
      </c>
      <c r="FL17" s="21">
        <f t="shared" si="70"/>
        <v>8.3602871582262699E-3</v>
      </c>
      <c r="FM17" s="21">
        <f t="shared" si="70"/>
        <v>7.6748272141232976E-3</v>
      </c>
      <c r="FN17" s="21">
        <f t="shared" si="70"/>
        <v>6.9842462613964838E-3</v>
      </c>
      <c r="FO17" s="21">
        <f t="shared" si="70"/>
        <v>6.2955297375601764E-3</v>
      </c>
      <c r="FP17" s="21">
        <f t="shared" si="70"/>
        <v>5.615927302390555E-3</v>
      </c>
      <c r="FQ17" s="21">
        <f t="shared" si="70"/>
        <v>4.9533601992545178E-3</v>
      </c>
      <c r="FR17" s="21">
        <f t="shared" si="70"/>
        <v>4.3156646072024917E-3</v>
      </c>
      <c r="FS17" s="21">
        <f t="shared" si="70"/>
        <v>3.7104789593344865E-3</v>
      </c>
      <c r="FT17" s="21">
        <f t="shared" si="70"/>
        <v>3.1447793371943505E-3</v>
      </c>
      <c r="FU17" s="21">
        <f t="shared" si="70"/>
        <v>2.6246013870290328E-3</v>
      </c>
      <c r="FV17" s="21">
        <f t="shared" si="70"/>
        <v>2.1545352786121329E-3</v>
      </c>
      <c r="FW17" s="21">
        <f t="shared" si="70"/>
        <v>1.7377188836118298E-3</v>
      </c>
      <c r="FX17" s="21">
        <f t="shared" si="70"/>
        <v>1.3754218735675993E-3</v>
      </c>
      <c r="FY17" s="21">
        <f t="shared" si="70"/>
        <v>1.0671485690448934E-3</v>
      </c>
      <c r="FZ17" s="21">
        <f t="shared" si="70"/>
        <v>8.1069142493202467E-4</v>
      </c>
      <c r="GA17" s="21">
        <f t="shared" si="70"/>
        <v>6.0235183563874363E-4</v>
      </c>
      <c r="GB17" s="21">
        <f t="shared" si="70"/>
        <v>4.3727731508194591E-4</v>
      </c>
      <c r="GC17" s="21">
        <f t="shared" si="70"/>
        <v>3.0984158714761437E-4</v>
      </c>
      <c r="GD17" s="21">
        <f t="shared" si="70"/>
        <v>2.140912414713871E-4</v>
      </c>
      <c r="GE17" s="21">
        <f t="shared" si="70"/>
        <v>1.4414121014544079E-4</v>
      </c>
      <c r="GF17" s="21">
        <f t="shared" si="70"/>
        <v>9.4491770310843717E-5</v>
      </c>
      <c r="GG17" s="21">
        <f t="shared" ref="GG17:HT17" si="71">GF17*IFERROR(VLOOKUP($DQ17+GF$1,$DQ$3:$HT$98,4,0),0)</f>
        <v>6.0277245198990316E-5</v>
      </c>
      <c r="GH17" s="21">
        <f t="shared" si="71"/>
        <v>3.7400825101069507E-5</v>
      </c>
      <c r="GI17" s="21">
        <f t="shared" si="71"/>
        <v>2.2564665799977257E-5</v>
      </c>
      <c r="GJ17" s="21">
        <f t="shared" si="71"/>
        <v>1.3222894158786674E-5</v>
      </c>
      <c r="GK17" s="21">
        <f t="shared" si="71"/>
        <v>7.5106038821908315E-6</v>
      </c>
      <c r="GL17" s="21">
        <f t="shared" si="71"/>
        <v>4.1308321352049579E-6</v>
      </c>
      <c r="GM17" s="21">
        <f t="shared" si="71"/>
        <v>2.1934718637938329E-6</v>
      </c>
      <c r="GN17" s="21">
        <f t="shared" si="71"/>
        <v>1.1186706505348547E-6</v>
      </c>
      <c r="GO17" s="21">
        <f t="shared" si="71"/>
        <v>5.4367393615993939E-7</v>
      </c>
      <c r="GP17" s="21">
        <f t="shared" si="71"/>
        <v>2.4900266276125221E-7</v>
      </c>
      <c r="GQ17" s="21">
        <f t="shared" si="71"/>
        <v>1.0557712901077095E-7</v>
      </c>
      <c r="GR17" s="21">
        <f t="shared" si="71"/>
        <v>4.0330463282114504E-8</v>
      </c>
      <c r="GS17" s="21">
        <f t="shared" si="71"/>
        <v>1.3309052883097784E-8</v>
      </c>
      <c r="GT17" s="21">
        <f t="shared" si="71"/>
        <v>3.5535171197871085E-9</v>
      </c>
      <c r="GU17" s="21">
        <f t="shared" si="71"/>
        <v>6.8227528699912466E-10</v>
      </c>
      <c r="GV17" s="21">
        <f t="shared" si="71"/>
        <v>7.095662984790895E-11</v>
      </c>
      <c r="GW17" s="21">
        <f t="shared" si="71"/>
        <v>0</v>
      </c>
      <c r="GX17" s="21">
        <f t="shared" si="71"/>
        <v>0</v>
      </c>
      <c r="GY17" s="21">
        <f t="shared" si="71"/>
        <v>0</v>
      </c>
      <c r="GZ17" s="21">
        <f t="shared" si="71"/>
        <v>0</v>
      </c>
      <c r="HA17" s="21">
        <f t="shared" si="71"/>
        <v>0</v>
      </c>
      <c r="HB17" s="21">
        <f t="shared" si="71"/>
        <v>0</v>
      </c>
      <c r="HC17" s="21">
        <f t="shared" si="71"/>
        <v>0</v>
      </c>
      <c r="HD17" s="21">
        <f t="shared" si="71"/>
        <v>0</v>
      </c>
      <c r="HE17" s="21">
        <f t="shared" si="71"/>
        <v>0</v>
      </c>
      <c r="HF17" s="21">
        <f t="shared" si="71"/>
        <v>0</v>
      </c>
      <c r="HG17" s="21">
        <f t="shared" si="71"/>
        <v>0</v>
      </c>
      <c r="HH17" s="21">
        <f t="shared" si="71"/>
        <v>0</v>
      </c>
      <c r="HI17" s="21">
        <f t="shared" si="71"/>
        <v>0</v>
      </c>
      <c r="HJ17" s="21">
        <f t="shared" si="71"/>
        <v>0</v>
      </c>
      <c r="HK17" s="21">
        <f t="shared" si="71"/>
        <v>0</v>
      </c>
      <c r="HL17" s="21">
        <f t="shared" si="71"/>
        <v>0</v>
      </c>
      <c r="HM17" s="21">
        <f t="shared" si="71"/>
        <v>0</v>
      </c>
      <c r="HN17" s="21">
        <f t="shared" si="71"/>
        <v>0</v>
      </c>
      <c r="HO17" s="21">
        <f t="shared" si="71"/>
        <v>0</v>
      </c>
      <c r="HP17" s="21">
        <f t="shared" si="71"/>
        <v>0</v>
      </c>
      <c r="HQ17" s="21">
        <f t="shared" si="71"/>
        <v>0</v>
      </c>
      <c r="HR17" s="21">
        <f t="shared" si="71"/>
        <v>0</v>
      </c>
      <c r="HS17" s="21">
        <f t="shared" si="71"/>
        <v>0</v>
      </c>
      <c r="HT17" s="57">
        <f t="shared" si="71"/>
        <v>0</v>
      </c>
    </row>
    <row r="18" spans="1:228">
      <c r="A18" s="49">
        <v>34</v>
      </c>
      <c r="B18" s="50">
        <v>1.47E-3</v>
      </c>
      <c r="C18" s="51">
        <v>1.6000000000000001E-3</v>
      </c>
      <c r="K18" s="22">
        <f t="shared" si="17"/>
        <v>34</v>
      </c>
      <c r="L18" s="54">
        <f t="shared" si="10"/>
        <v>0.20117599999999999</v>
      </c>
      <c r="M18" s="55">
        <v>1</v>
      </c>
      <c r="N18" s="56">
        <f t="shared" si="11"/>
        <v>0.79882399999999998</v>
      </c>
      <c r="O18" s="21">
        <f t="shared" ref="O18:BZ18" si="72">N18*IFERROR(VLOOKUP($K18+N$1,$K$3:$DN$98,4,0),0)</f>
        <v>0.63808143942399997</v>
      </c>
      <c r="P18" s="21">
        <f t="shared" si="72"/>
        <v>0.50965861659976808</v>
      </c>
      <c r="Q18" s="21">
        <f t="shared" si="72"/>
        <v>0.40705414390590278</v>
      </c>
      <c r="R18" s="21">
        <f t="shared" si="72"/>
        <v>0.32507995218955643</v>
      </c>
      <c r="S18" s="21">
        <f t="shared" si="72"/>
        <v>0.25959064534125714</v>
      </c>
      <c r="T18" s="21">
        <f t="shared" si="72"/>
        <v>0.22023060312735704</v>
      </c>
      <c r="U18" s="21">
        <f t="shared" si="72"/>
        <v>0.18681600475255725</v>
      </c>
      <c r="V18" s="21">
        <f t="shared" si="72"/>
        <v>0.15845060985494797</v>
      </c>
      <c r="W18" s="21">
        <f t="shared" si="72"/>
        <v>0.13437459426462312</v>
      </c>
      <c r="X18" s="21">
        <f t="shared" si="72"/>
        <v>0.11393857003237357</v>
      </c>
      <c r="Y18" s="21">
        <f t="shared" si="72"/>
        <v>9.659501180990071E-2</v>
      </c>
      <c r="Z18" s="21">
        <f t="shared" si="72"/>
        <v>8.1875863910308044E-2</v>
      </c>
      <c r="AA18" s="21">
        <f t="shared" si="72"/>
        <v>6.9384308981104079E-2</v>
      </c>
      <c r="AB18" s="21">
        <f t="shared" si="72"/>
        <v>5.8785578247004505E-2</v>
      </c>
      <c r="AC18" s="21">
        <f t="shared" si="72"/>
        <v>4.9793853769499186E-2</v>
      </c>
      <c r="AD18" s="21">
        <f t="shared" si="72"/>
        <v>4.4645965991393283E-2</v>
      </c>
      <c r="AE18" s="21">
        <f t="shared" si="72"/>
        <v>4.0018634846215324E-2</v>
      </c>
      <c r="AF18" s="21">
        <f t="shared" si="72"/>
        <v>3.5859378070743624E-2</v>
      </c>
      <c r="AG18" s="21">
        <f t="shared" si="72"/>
        <v>3.2121109625624741E-2</v>
      </c>
      <c r="AH18" s="21">
        <f t="shared" si="72"/>
        <v>2.876156276988065E-2</v>
      </c>
      <c r="AI18" s="21">
        <f t="shared" si="72"/>
        <v>2.717238576137505E-2</v>
      </c>
      <c r="AJ18" s="21">
        <f t="shared" si="72"/>
        <v>2.5658883874466461E-2</v>
      </c>
      <c r="AK18" s="21">
        <f t="shared" si="72"/>
        <v>2.4216764794627886E-2</v>
      </c>
      <c r="AL18" s="21">
        <f t="shared" si="72"/>
        <v>2.2841894298560077E-2</v>
      </c>
      <c r="AM18" s="21">
        <f t="shared" si="72"/>
        <v>2.1530758144875581E-2</v>
      </c>
      <c r="AN18" s="21">
        <f t="shared" si="72"/>
        <v>2.1346670162736895E-2</v>
      </c>
      <c r="AO18" s="21">
        <f t="shared" si="72"/>
        <v>2.1146224929908794E-2</v>
      </c>
      <c r="AP18" s="21">
        <f t="shared" si="72"/>
        <v>2.0927995888632134E-2</v>
      </c>
      <c r="AQ18" s="57">
        <f t="shared" si="72"/>
        <v>2.0690044575378388E-2</v>
      </c>
      <c r="AR18" s="21">
        <f t="shared" si="72"/>
        <v>2.0430591416403143E-2</v>
      </c>
      <c r="AS18" s="21">
        <f t="shared" si="72"/>
        <v>2.0147627725285958E-2</v>
      </c>
      <c r="AT18" s="21">
        <f t="shared" si="72"/>
        <v>1.9839167544811829E-2</v>
      </c>
      <c r="AU18" s="21">
        <f t="shared" si="72"/>
        <v>1.9502893654927269E-2</v>
      </c>
      <c r="AV18" s="21">
        <f t="shared" si="72"/>
        <v>1.9136824341024285E-2</v>
      </c>
      <c r="AW18" s="21">
        <f t="shared" si="72"/>
        <v>1.8738778394730978E-2</v>
      </c>
      <c r="AX18" s="21">
        <f t="shared" si="72"/>
        <v>1.8306474777164534E-2</v>
      </c>
      <c r="AY18" s="21">
        <f t="shared" si="72"/>
        <v>1.7838012087616893E-2</v>
      </c>
      <c r="AZ18" s="21">
        <f t="shared" si="72"/>
        <v>1.7331590924449448E-2</v>
      </c>
      <c r="BA18" s="21">
        <f t="shared" si="72"/>
        <v>1.6785472494420046E-2</v>
      </c>
      <c r="BB18" s="21">
        <f t="shared" si="72"/>
        <v>1.6198316666565231E-2</v>
      </c>
      <c r="BC18" s="21">
        <f t="shared" si="72"/>
        <v>1.5569659996735834E-2</v>
      </c>
      <c r="BD18" s="21">
        <f t="shared" si="72"/>
        <v>1.489923043727639E-2</v>
      </c>
      <c r="BE18" s="21">
        <f t="shared" si="72"/>
        <v>1.4187643191592068E-2</v>
      </c>
      <c r="BF18" s="21">
        <f t="shared" si="72"/>
        <v>1.3436407484597268E-2</v>
      </c>
      <c r="BG18" s="21">
        <f t="shared" si="72"/>
        <v>1.2648227821550791E-2</v>
      </c>
      <c r="BH18" s="21">
        <f t="shared" si="72"/>
        <v>1.1826725424541067E-2</v>
      </c>
      <c r="BI18" s="21">
        <f t="shared" si="72"/>
        <v>1.0977093470042037E-2</v>
      </c>
      <c r="BJ18" s="21">
        <f t="shared" si="72"/>
        <v>1.01057317903901E-2</v>
      </c>
      <c r="BK18" s="21">
        <f t="shared" si="72"/>
        <v>9.220469685551928E-3</v>
      </c>
      <c r="BL18" s="21">
        <f t="shared" si="72"/>
        <v>8.3301411327150344E-3</v>
      </c>
      <c r="BM18" s="21">
        <f t="shared" si="72"/>
        <v>7.4448137331300799E-3</v>
      </c>
      <c r="BN18" s="21">
        <f t="shared" si="72"/>
        <v>6.5754083853751489E-3</v>
      </c>
      <c r="BO18" s="21">
        <f t="shared" si="72"/>
        <v>5.7332300793763004E-3</v>
      </c>
      <c r="BP18" s="21">
        <f t="shared" si="72"/>
        <v>4.9293738899469494E-3</v>
      </c>
      <c r="BQ18" s="21">
        <f t="shared" si="72"/>
        <v>4.1743909849626748E-3</v>
      </c>
      <c r="BR18" s="21">
        <f t="shared" si="72"/>
        <v>3.4775181539330059E-3</v>
      </c>
      <c r="BS18" s="21">
        <f t="shared" si="72"/>
        <v>2.8463138338126258E-3</v>
      </c>
      <c r="BT18" s="21">
        <f t="shared" si="72"/>
        <v>2.2860454187649485E-3</v>
      </c>
      <c r="BU18" s="21">
        <f t="shared" si="72"/>
        <v>1.7993692095640786E-3</v>
      </c>
      <c r="BV18" s="21">
        <f t="shared" si="72"/>
        <v>1.386234039048166E-3</v>
      </c>
      <c r="BW18" s="21">
        <f t="shared" si="72"/>
        <v>1.0440005794879548E-3</v>
      </c>
      <c r="BX18" s="21">
        <f t="shared" si="72"/>
        <v>7.6770582612646751E-4</v>
      </c>
      <c r="BY18" s="21">
        <f t="shared" si="72"/>
        <v>5.5059861849790254E-4</v>
      </c>
      <c r="BZ18" s="21">
        <f t="shared" si="72"/>
        <v>3.847362906615944E-4</v>
      </c>
      <c r="CA18" s="21">
        <f t="shared" ref="CA18:DN18" si="73">BZ18*IFERROR(VLOOKUP($K18+BZ$1,$K$3:$DN$98,4,0),0)</f>
        <v>2.6168608281929663E-4</v>
      </c>
      <c r="CB18" s="21">
        <f t="shared" si="73"/>
        <v>1.731158112282775E-4</v>
      </c>
      <c r="CC18" s="21">
        <f t="shared" si="73"/>
        <v>1.1131346661978244E-4</v>
      </c>
      <c r="CD18" s="21">
        <f t="shared" si="73"/>
        <v>6.9459603170744241E-5</v>
      </c>
      <c r="CE18" s="21">
        <f t="shared" si="73"/>
        <v>4.1953600315129519E-5</v>
      </c>
      <c r="CF18" s="21">
        <f t="shared" si="73"/>
        <v>2.4458948983720509E-5</v>
      </c>
      <c r="CG18" s="21">
        <f t="shared" si="73"/>
        <v>1.3697011430883486E-5</v>
      </c>
      <c r="CH18" s="21">
        <f t="shared" si="73"/>
        <v>7.3279011155226639E-6</v>
      </c>
      <c r="CI18" s="21">
        <f t="shared" si="73"/>
        <v>3.7152458655699908E-6</v>
      </c>
      <c r="CJ18" s="21">
        <f t="shared" si="73"/>
        <v>1.7684570320113156E-6</v>
      </c>
      <c r="CK18" s="21">
        <f t="shared" si="73"/>
        <v>7.7988955111699012E-7</v>
      </c>
      <c r="CL18" s="21">
        <f t="shared" si="73"/>
        <v>3.1273570999791305E-7</v>
      </c>
      <c r="CM18" s="21">
        <f t="shared" si="73"/>
        <v>1.1102117704925913E-7</v>
      </c>
      <c r="CN18" s="21">
        <f t="shared" si="73"/>
        <v>3.3528395468876264E-8</v>
      </c>
      <c r="CO18" s="21">
        <f t="shared" si="73"/>
        <v>8.0803433079991794E-9</v>
      </c>
      <c r="CP18" s="21">
        <f t="shared" si="73"/>
        <v>1.38173870566786E-9</v>
      </c>
      <c r="CQ18" s="21">
        <f t="shared" si="73"/>
        <v>0</v>
      </c>
      <c r="CR18" s="21">
        <f t="shared" si="73"/>
        <v>0</v>
      </c>
      <c r="CS18" s="21">
        <f t="shared" si="73"/>
        <v>0</v>
      </c>
      <c r="CT18" s="21">
        <f t="shared" si="73"/>
        <v>0</v>
      </c>
      <c r="CU18" s="21">
        <f t="shared" si="73"/>
        <v>0</v>
      </c>
      <c r="CV18" s="21">
        <f t="shared" si="73"/>
        <v>0</v>
      </c>
      <c r="CW18" s="21">
        <f t="shared" si="73"/>
        <v>0</v>
      </c>
      <c r="CX18" s="21">
        <f t="shared" si="73"/>
        <v>0</v>
      </c>
      <c r="CY18" s="21">
        <f t="shared" si="73"/>
        <v>0</v>
      </c>
      <c r="CZ18" s="21">
        <f t="shared" si="73"/>
        <v>0</v>
      </c>
      <c r="DA18" s="21">
        <f t="shared" si="73"/>
        <v>0</v>
      </c>
      <c r="DB18" s="21">
        <f t="shared" si="73"/>
        <v>0</v>
      </c>
      <c r="DC18" s="21">
        <f t="shared" si="73"/>
        <v>0</v>
      </c>
      <c r="DD18" s="21">
        <f t="shared" si="73"/>
        <v>0</v>
      </c>
      <c r="DE18" s="21">
        <f t="shared" si="73"/>
        <v>0</v>
      </c>
      <c r="DF18" s="21">
        <f t="shared" si="73"/>
        <v>0</v>
      </c>
      <c r="DG18" s="21">
        <f t="shared" si="73"/>
        <v>0</v>
      </c>
      <c r="DH18" s="21">
        <f t="shared" si="73"/>
        <v>0</v>
      </c>
      <c r="DI18" s="21">
        <f t="shared" si="73"/>
        <v>0</v>
      </c>
      <c r="DJ18" s="21">
        <f t="shared" si="73"/>
        <v>0</v>
      </c>
      <c r="DK18" s="21">
        <f t="shared" si="73"/>
        <v>0</v>
      </c>
      <c r="DL18" s="21">
        <f t="shared" si="73"/>
        <v>0</v>
      </c>
      <c r="DM18" s="21">
        <f t="shared" si="73"/>
        <v>0</v>
      </c>
      <c r="DN18" s="57">
        <f t="shared" si="73"/>
        <v>0</v>
      </c>
      <c r="DQ18" s="22">
        <f t="shared" si="20"/>
        <v>34</v>
      </c>
      <c r="DR18" s="54">
        <f t="shared" si="14"/>
        <v>0.20128000000000001</v>
      </c>
      <c r="DS18" s="55">
        <v>1</v>
      </c>
      <c r="DT18" s="56">
        <f t="shared" si="21"/>
        <v>0.79871999999999999</v>
      </c>
      <c r="DU18" s="21">
        <f t="shared" ref="DU18:GF18" si="74">DT18*IFERROR(VLOOKUP($DQ18+DT$1,$DQ$3:$HT$98,4,0),0)</f>
        <v>0.63790252032000005</v>
      </c>
      <c r="DV18" s="21">
        <f t="shared" si="74"/>
        <v>0.50941874628722694</v>
      </c>
      <c r="DW18" s="21">
        <f t="shared" si="74"/>
        <v>0.40677290658533588</v>
      </c>
      <c r="DX18" s="21">
        <f t="shared" si="74"/>
        <v>0.32476748861773219</v>
      </c>
      <c r="DY18" s="21">
        <f t="shared" si="74"/>
        <v>0.25925798895367219</v>
      </c>
      <c r="DZ18" s="21">
        <f t="shared" si="74"/>
        <v>0.2198624412422169</v>
      </c>
      <c r="EA18" s="21">
        <f t="shared" si="74"/>
        <v>0.18641773619899521</v>
      </c>
      <c r="EB18" s="21">
        <f t="shared" si="74"/>
        <v>0.15802883161532694</v>
      </c>
      <c r="EC18" s="21">
        <f t="shared" si="74"/>
        <v>0.13393227931295865</v>
      </c>
      <c r="ED18" s="21">
        <f t="shared" si="74"/>
        <v>0.11347928004065776</v>
      </c>
      <c r="EE18" s="21">
        <f t="shared" si="74"/>
        <v>9.6120751750318478E-2</v>
      </c>
      <c r="EF18" s="21">
        <f t="shared" si="74"/>
        <v>8.1391351933227302E-2</v>
      </c>
      <c r="EG18" s="21">
        <f t="shared" si="74"/>
        <v>6.8894157496315889E-2</v>
      </c>
      <c r="EH18" s="21">
        <f t="shared" si="74"/>
        <v>5.8293585717751499E-2</v>
      </c>
      <c r="EI18" s="21">
        <f t="shared" si="74"/>
        <v>4.9301800120788331E-2</v>
      </c>
      <c r="EJ18" s="21">
        <f t="shared" si="74"/>
        <v>4.412890734671486E-2</v>
      </c>
      <c r="EK18" s="21">
        <f t="shared" si="74"/>
        <v>3.9477720512371112E-2</v>
      </c>
      <c r="EL18" s="21">
        <f t="shared" si="74"/>
        <v>3.529580610077513E-2</v>
      </c>
      <c r="EM18" s="21">
        <f t="shared" si="74"/>
        <v>3.1536238018144966E-2</v>
      </c>
      <c r="EN18" s="21">
        <f t="shared" si="74"/>
        <v>2.8157540085594967E-2</v>
      </c>
      <c r="EO18" s="21">
        <f t="shared" si="74"/>
        <v>2.6516941012507775E-2</v>
      </c>
      <c r="EP18" s="21">
        <f t="shared" si="74"/>
        <v>2.495051901454641E-2</v>
      </c>
      <c r="EQ18" s="21">
        <f t="shared" si="74"/>
        <v>2.345411163664899E-2</v>
      </c>
      <c r="ER18" s="21">
        <f t="shared" si="74"/>
        <v>2.2024055814883411E-2</v>
      </c>
      <c r="ES18" s="21">
        <f t="shared" si="74"/>
        <v>2.065671433367219E-2</v>
      </c>
      <c r="ET18" s="21">
        <f t="shared" si="74"/>
        <v>2.0367107198714107E-2</v>
      </c>
      <c r="EU18" s="21">
        <f t="shared" si="74"/>
        <v>2.0052231721421985E-2</v>
      </c>
      <c r="EV18" s="21">
        <f t="shared" si="74"/>
        <v>1.9710140648254527E-2</v>
      </c>
      <c r="EW18" s="57">
        <f t="shared" si="74"/>
        <v>1.9338998699847895E-2</v>
      </c>
      <c r="EX18" s="21">
        <f t="shared" si="74"/>
        <v>1.8936747526891059E-2</v>
      </c>
      <c r="EY18" s="21">
        <f t="shared" si="74"/>
        <v>1.850177043619837E-2</v>
      </c>
      <c r="EZ18" s="21">
        <f t="shared" si="74"/>
        <v>1.8032195502527656E-2</v>
      </c>
      <c r="FA18" s="21">
        <f t="shared" si="74"/>
        <v>1.7526753062591806E-2</v>
      </c>
      <c r="FB18" s="21">
        <f t="shared" si="74"/>
        <v>1.6984124787773964E-2</v>
      </c>
      <c r="FC18" s="21">
        <f t="shared" si="74"/>
        <v>1.6403267720032096E-2</v>
      </c>
      <c r="FD18" s="21">
        <f t="shared" si="74"/>
        <v>1.5783880330923684E-2</v>
      </c>
      <c r="FE18" s="21">
        <f t="shared" si="74"/>
        <v>1.5125692521124168E-2</v>
      </c>
      <c r="FF18" s="21">
        <f t="shared" si="74"/>
        <v>1.4429608151302035E-2</v>
      </c>
      <c r="FG18" s="21">
        <f t="shared" si="74"/>
        <v>1.3697305537623458E-2</v>
      </c>
      <c r="FH18" s="21">
        <f t="shared" si="74"/>
        <v>1.2930941292793426E-2</v>
      </c>
      <c r="FI18" s="21">
        <f t="shared" si="74"/>
        <v>1.2133878071505639E-2</v>
      </c>
      <c r="FJ18" s="21">
        <f t="shared" si="74"/>
        <v>1.1310473105573265E-2</v>
      </c>
      <c r="FK18" s="21">
        <f t="shared" si="74"/>
        <v>1.0466372497704332E-2</v>
      </c>
      <c r="FL18" s="21">
        <f t="shared" si="74"/>
        <v>9.6082346166175541E-3</v>
      </c>
      <c r="FM18" s="21">
        <f t="shared" si="74"/>
        <v>8.7436856658143075E-3</v>
      </c>
      <c r="FN18" s="21">
        <f t="shared" si="74"/>
        <v>7.8814708223083584E-3</v>
      </c>
      <c r="FO18" s="21">
        <f t="shared" si="74"/>
        <v>7.0306660470401709E-3</v>
      </c>
      <c r="FP18" s="21">
        <f t="shared" si="74"/>
        <v>6.2011880668103713E-3</v>
      </c>
      <c r="FQ18" s="21">
        <f t="shared" si="74"/>
        <v>5.4028471150892043E-3</v>
      </c>
      <c r="FR18" s="21">
        <f t="shared" si="74"/>
        <v>4.6452058641402458E-3</v>
      </c>
      <c r="FS18" s="21">
        <f t="shared" si="74"/>
        <v>3.9369977780934241E-3</v>
      </c>
      <c r="FT18" s="21">
        <f t="shared" si="74"/>
        <v>3.2857789756189906E-3</v>
      </c>
      <c r="FU18" s="21">
        <f t="shared" si="74"/>
        <v>2.6972959610856292E-3</v>
      </c>
      <c r="FV18" s="21">
        <f t="shared" si="74"/>
        <v>2.1754770844540036E-3</v>
      </c>
      <c r="FW18" s="21">
        <f t="shared" si="74"/>
        <v>1.7219118671161883E-3</v>
      </c>
      <c r="FX18" s="21">
        <f t="shared" si="74"/>
        <v>1.3359797603394372E-3</v>
      </c>
      <c r="FY18" s="21">
        <f t="shared" si="74"/>
        <v>1.0149171043346637E-3</v>
      </c>
      <c r="FZ18" s="21">
        <f t="shared" si="74"/>
        <v>7.5409355769169844E-4</v>
      </c>
      <c r="GA18" s="21">
        <f t="shared" si="74"/>
        <v>5.474342182062885E-4</v>
      </c>
      <c r="GB18" s="21">
        <f t="shared" si="74"/>
        <v>3.8789546399442982E-4</v>
      </c>
      <c r="GC18" s="21">
        <f t="shared" si="74"/>
        <v>2.6802412875623116E-4</v>
      </c>
      <c r="GD18" s="21">
        <f t="shared" si="74"/>
        <v>1.8045260516770777E-4</v>
      </c>
      <c r="GE18" s="21">
        <f t="shared" si="74"/>
        <v>1.1829570531769084E-4</v>
      </c>
      <c r="GF18" s="21">
        <f t="shared" si="74"/>
        <v>7.5462013379208159E-5</v>
      </c>
      <c r="GG18" s="21">
        <f t="shared" ref="GG18:HT18" si="75">GF18*IFERROR(VLOOKUP($DQ18+GF$1,$DQ$3:$HT$98,4,0),0)</f>
        <v>4.6822670061531075E-5</v>
      </c>
      <c r="GH18" s="21">
        <f t="shared" si="75"/>
        <v>2.8249053301522931E-5</v>
      </c>
      <c r="GI18" s="21">
        <f t="shared" si="75"/>
        <v>1.6553945234692441E-5</v>
      </c>
      <c r="GJ18" s="21">
        <f t="shared" si="75"/>
        <v>9.4026408933053067E-6</v>
      </c>
      <c r="GK18" s="21">
        <f t="shared" si="75"/>
        <v>5.1714524913179187E-6</v>
      </c>
      <c r="GL18" s="21">
        <f t="shared" si="75"/>
        <v>2.7460412728898152E-6</v>
      </c>
      <c r="GM18" s="21">
        <f t="shared" si="75"/>
        <v>1.4004810491738058E-6</v>
      </c>
      <c r="GN18" s="21">
        <f t="shared" si="75"/>
        <v>6.8063378989846961E-7</v>
      </c>
      <c r="GO18" s="21">
        <f t="shared" si="75"/>
        <v>3.1173027577349904E-7</v>
      </c>
      <c r="GP18" s="21">
        <f t="shared" si="75"/>
        <v>1.3217363692796362E-7</v>
      </c>
      <c r="GQ18" s="21">
        <f t="shared" si="75"/>
        <v>5.0490329306482103E-8</v>
      </c>
      <c r="GR18" s="21">
        <f t="shared" si="75"/>
        <v>1.6661808671139094E-8</v>
      </c>
      <c r="GS18" s="21">
        <f t="shared" si="75"/>
        <v>4.4487029151941385E-9</v>
      </c>
      <c r="GT18" s="21">
        <f t="shared" si="75"/>
        <v>8.5415095971727435E-10</v>
      </c>
      <c r="GU18" s="21">
        <f t="shared" si="75"/>
        <v>8.8831699810596517E-11</v>
      </c>
      <c r="GV18" s="21">
        <f t="shared" si="75"/>
        <v>0</v>
      </c>
      <c r="GW18" s="21">
        <f t="shared" si="75"/>
        <v>0</v>
      </c>
      <c r="GX18" s="21">
        <f t="shared" si="75"/>
        <v>0</v>
      </c>
      <c r="GY18" s="21">
        <f t="shared" si="75"/>
        <v>0</v>
      </c>
      <c r="GZ18" s="21">
        <f t="shared" si="75"/>
        <v>0</v>
      </c>
      <c r="HA18" s="21">
        <f t="shared" si="75"/>
        <v>0</v>
      </c>
      <c r="HB18" s="21">
        <f t="shared" si="75"/>
        <v>0</v>
      </c>
      <c r="HC18" s="21">
        <f t="shared" si="75"/>
        <v>0</v>
      </c>
      <c r="HD18" s="21">
        <f t="shared" si="75"/>
        <v>0</v>
      </c>
      <c r="HE18" s="21">
        <f t="shared" si="75"/>
        <v>0</v>
      </c>
      <c r="HF18" s="21">
        <f t="shared" si="75"/>
        <v>0</v>
      </c>
      <c r="HG18" s="21">
        <f t="shared" si="75"/>
        <v>0</v>
      </c>
      <c r="HH18" s="21">
        <f t="shared" si="75"/>
        <v>0</v>
      </c>
      <c r="HI18" s="21">
        <f t="shared" si="75"/>
        <v>0</v>
      </c>
      <c r="HJ18" s="21">
        <f t="shared" si="75"/>
        <v>0</v>
      </c>
      <c r="HK18" s="21">
        <f t="shared" si="75"/>
        <v>0</v>
      </c>
      <c r="HL18" s="21">
        <f t="shared" si="75"/>
        <v>0</v>
      </c>
      <c r="HM18" s="21">
        <f t="shared" si="75"/>
        <v>0</v>
      </c>
      <c r="HN18" s="21">
        <f t="shared" si="75"/>
        <v>0</v>
      </c>
      <c r="HO18" s="21">
        <f t="shared" si="75"/>
        <v>0</v>
      </c>
      <c r="HP18" s="21">
        <f t="shared" si="75"/>
        <v>0</v>
      </c>
      <c r="HQ18" s="21">
        <f t="shared" si="75"/>
        <v>0</v>
      </c>
      <c r="HR18" s="21">
        <f t="shared" si="75"/>
        <v>0</v>
      </c>
      <c r="HS18" s="21">
        <f t="shared" si="75"/>
        <v>0</v>
      </c>
      <c r="HT18" s="57">
        <f t="shared" si="75"/>
        <v>0</v>
      </c>
    </row>
    <row r="19" spans="1:228">
      <c r="A19" s="49">
        <v>35</v>
      </c>
      <c r="B19" s="50">
        <v>1.5299999999999999E-3</v>
      </c>
      <c r="C19" s="51">
        <v>1.6800000000000001E-3</v>
      </c>
      <c r="K19" s="22">
        <f t="shared" si="17"/>
        <v>35</v>
      </c>
      <c r="L19" s="54">
        <f t="shared" si="10"/>
        <v>0.20122399999999999</v>
      </c>
      <c r="M19" s="55">
        <v>1</v>
      </c>
      <c r="N19" s="56">
        <f t="shared" si="11"/>
        <v>0.79877600000000004</v>
      </c>
      <c r="O19" s="21">
        <f>N19*IFERROR(VLOOKUP($K19+N$1,$K$3:$DN$98,4,0),0)</f>
        <v>0.63801114713600005</v>
      </c>
      <c r="P19" s="21">
        <f t="shared" ref="P19:BZ19" si="76">O19*IFERROR(VLOOKUP($K19+O$1,$K$3:$DN$98,4,0),0)</f>
        <v>0.5095667429945806</v>
      </c>
      <c r="Q19" s="21">
        <f t="shared" si="76"/>
        <v>0.40694815402335999</v>
      </c>
      <c r="R19" s="21">
        <f t="shared" si="76"/>
        <v>0.32496600670642994</v>
      </c>
      <c r="S19" s="21">
        <f t="shared" si="76"/>
        <v>0.27569352338857755</v>
      </c>
      <c r="T19" s="21">
        <f t="shared" si="76"/>
        <v>0.23386378570568395</v>
      </c>
      <c r="U19" s="21">
        <f t="shared" si="76"/>
        <v>0.19835484393927572</v>
      </c>
      <c r="V19" s="21">
        <f t="shared" si="76"/>
        <v>0.16821551964465656</v>
      </c>
      <c r="W19" s="21">
        <f t="shared" si="76"/>
        <v>0.14263288287829806</v>
      </c>
      <c r="X19" s="21">
        <f t="shared" si="76"/>
        <v>0.12092151939588784</v>
      </c>
      <c r="Y19" s="21">
        <f t="shared" si="76"/>
        <v>0.10249549827034246</v>
      </c>
      <c r="Z19" s="21">
        <f t="shared" si="76"/>
        <v>8.6858067585731127E-2</v>
      </c>
      <c r="AA19" s="21">
        <f t="shared" si="76"/>
        <v>7.3590150329740353E-2</v>
      </c>
      <c r="AB19" s="21">
        <f t="shared" si="76"/>
        <v>6.2333948115603922E-2</v>
      </c>
      <c r="AC19" s="21">
        <f t="shared" si="76"/>
        <v>5.5889615223620327E-2</v>
      </c>
      <c r="AD19" s="21">
        <f t="shared" si="76"/>
        <v>5.00969360537682E-2</v>
      </c>
      <c r="AE19" s="21">
        <f t="shared" si="76"/>
        <v>4.4890211198891909E-2</v>
      </c>
      <c r="AF19" s="21">
        <f t="shared" si="76"/>
        <v>4.0210496461829823E-2</v>
      </c>
      <c r="AG19" s="21">
        <f t="shared" si="76"/>
        <v>3.6004880636887046E-2</v>
      </c>
      <c r="AH19" s="21">
        <f t="shared" si="76"/>
        <v>3.4015484964616809E-2</v>
      </c>
      <c r="AI19" s="21">
        <f t="shared" si="76"/>
        <v>3.2120822452087652E-2</v>
      </c>
      <c r="AJ19" s="21">
        <f t="shared" si="76"/>
        <v>3.0315519807401745E-2</v>
      </c>
      <c r="AK19" s="21">
        <f t="shared" si="76"/>
        <v>2.8594401643616221E-2</v>
      </c>
      <c r="AL19" s="21">
        <f t="shared" si="76"/>
        <v>2.6953068692071831E-2</v>
      </c>
      <c r="AM19" s="21">
        <f t="shared" si="76"/>
        <v>2.6722619954754619E-2</v>
      </c>
      <c r="AN19" s="21">
        <f t="shared" si="76"/>
        <v>2.6471694553379471E-2</v>
      </c>
      <c r="AO19" s="21">
        <f t="shared" si="76"/>
        <v>2.6198506665588595E-2</v>
      </c>
      <c r="AP19" s="21">
        <f t="shared" si="76"/>
        <v>2.5900629644800853E-2</v>
      </c>
      <c r="AQ19" s="57">
        <f t="shared" si="76"/>
        <v>2.5575835749055049E-2</v>
      </c>
      <c r="AR19" s="21">
        <f t="shared" si="76"/>
        <v>2.5221610423930636E-2</v>
      </c>
      <c r="AS19" s="21">
        <f t="shared" si="76"/>
        <v>2.4835467568340257E-2</v>
      </c>
      <c r="AT19" s="21">
        <f t="shared" si="76"/>
        <v>2.4414506393056888E-2</v>
      </c>
      <c r="AU19" s="21">
        <f t="shared" si="76"/>
        <v>2.3956246108059211E-2</v>
      </c>
      <c r="AV19" s="21">
        <f t="shared" si="76"/>
        <v>2.3457956189011579E-2</v>
      </c>
      <c r="AW19" s="21">
        <f t="shared" si="76"/>
        <v>2.2916781139731082E-2</v>
      </c>
      <c r="AX19" s="21">
        <f t="shared" si="76"/>
        <v>2.2330340710365364E-2</v>
      </c>
      <c r="AY19" s="21">
        <f t="shared" si="76"/>
        <v>2.1696382337598092E-2</v>
      </c>
      <c r="AZ19" s="21">
        <f t="shared" si="76"/>
        <v>2.1012729330140374E-2</v>
      </c>
      <c r="BA19" s="21">
        <f t="shared" si="76"/>
        <v>2.0277704058172065E-2</v>
      </c>
      <c r="BB19" s="21">
        <f t="shared" si="76"/>
        <v>1.9490726363674406E-2</v>
      </c>
      <c r="BC19" s="21">
        <f t="shared" si="76"/>
        <v>1.8651455686454588E-2</v>
      </c>
      <c r="BD19" s="21">
        <f t="shared" si="76"/>
        <v>1.7760662162869516E-2</v>
      </c>
      <c r="BE19" s="21">
        <f t="shared" si="76"/>
        <v>1.6820235101345574E-2</v>
      </c>
      <c r="BF19" s="21">
        <f t="shared" si="76"/>
        <v>1.583356011030064E-2</v>
      </c>
      <c r="BG19" s="21">
        <f t="shared" si="76"/>
        <v>1.4805170381136615E-2</v>
      </c>
      <c r="BH19" s="21">
        <f t="shared" si="76"/>
        <v>1.374156694095576E-2</v>
      </c>
      <c r="BI19" s="21">
        <f t="shared" si="76"/>
        <v>1.2650761357182691E-2</v>
      </c>
      <c r="BJ19" s="21">
        <f t="shared" si="76"/>
        <v>1.1542554662293487E-2</v>
      </c>
      <c r="BK19" s="21">
        <f t="shared" si="76"/>
        <v>1.0428005584102428E-2</v>
      </c>
      <c r="BL19" s="21">
        <f t="shared" si="76"/>
        <v>9.3197171506240219E-3</v>
      </c>
      <c r="BM19" s="21">
        <f t="shared" si="76"/>
        <v>8.231360581774148E-3</v>
      </c>
      <c r="BN19" s="21">
        <f t="shared" si="76"/>
        <v>7.1770879184605155E-3</v>
      </c>
      <c r="BO19" s="21">
        <f t="shared" si="76"/>
        <v>6.1707884214131674E-3</v>
      </c>
      <c r="BP19" s="21">
        <f t="shared" si="76"/>
        <v>5.2256704667895271E-3</v>
      </c>
      <c r="BQ19" s="21">
        <f t="shared" si="76"/>
        <v>4.3532970390636836E-3</v>
      </c>
      <c r="BR19" s="21">
        <f t="shared" si="76"/>
        <v>3.5631300935032341E-3</v>
      </c>
      <c r="BS19" s="21">
        <f t="shared" si="76"/>
        <v>2.8617635658980574E-3</v>
      </c>
      <c r="BT19" s="21">
        <f t="shared" si="76"/>
        <v>2.2525227203540198E-3</v>
      </c>
      <c r="BU19" s="21">
        <f t="shared" si="76"/>
        <v>1.7353435037607368E-3</v>
      </c>
      <c r="BV19" s="21">
        <f t="shared" si="76"/>
        <v>1.3069218995522861E-3</v>
      </c>
      <c r="BW19" s="21">
        <f t="shared" si="76"/>
        <v>9.6104501883577354E-4</v>
      </c>
      <c r="BX19" s="21">
        <f t="shared" si="76"/>
        <v>6.8926148750901681E-4</v>
      </c>
      <c r="BY19" s="21">
        <f t="shared" si="76"/>
        <v>4.8162835701180061E-4</v>
      </c>
      <c r="BZ19" s="21">
        <f t="shared" si="76"/>
        <v>3.2758915958871641E-4</v>
      </c>
      <c r="CA19" s="21">
        <f t="shared" ref="CA19:DN19" si="77">BZ19*IFERROR(VLOOKUP($K19+BZ$1,$K$3:$DN$98,4,0),0)</f>
        <v>2.1671333263431947E-4</v>
      </c>
      <c r="CB19" s="21">
        <f t="shared" si="77"/>
        <v>1.3934667288386743E-4</v>
      </c>
      <c r="CC19" s="21">
        <f t="shared" si="77"/>
        <v>8.6952323879533277E-5</v>
      </c>
      <c r="CD19" s="21">
        <f t="shared" si="77"/>
        <v>5.25192036232381E-5</v>
      </c>
      <c r="CE19" s="21">
        <f t="shared" si="77"/>
        <v>3.0618695712347809E-5</v>
      </c>
      <c r="CF19" s="21">
        <f t="shared" si="77"/>
        <v>1.7146469598914775E-5</v>
      </c>
      <c r="CG19" s="21">
        <f t="shared" si="77"/>
        <v>9.1733612354194035E-6</v>
      </c>
      <c r="CH19" s="21">
        <f t="shared" si="77"/>
        <v>4.650894146357638E-6</v>
      </c>
      <c r="CI19" s="21">
        <f t="shared" si="77"/>
        <v>2.2138256136662354E-6</v>
      </c>
      <c r="CJ19" s="21">
        <f t="shared" si="77"/>
        <v>9.762970956268097E-7</v>
      </c>
      <c r="CK19" s="21">
        <f t="shared" si="77"/>
        <v>3.9149513534635073E-7</v>
      </c>
      <c r="CL19" s="21">
        <f t="shared" si="77"/>
        <v>1.389807730479545E-7</v>
      </c>
      <c r="CM19" s="21">
        <f t="shared" si="77"/>
        <v>4.1972193460482261E-8</v>
      </c>
      <c r="CN19" s="21">
        <f t="shared" si="77"/>
        <v>1.0115298623976225E-8</v>
      </c>
      <c r="CO19" s="21">
        <f t="shared" si="77"/>
        <v>1.7297160646999349E-9</v>
      </c>
      <c r="CP19" s="21">
        <f t="shared" si="77"/>
        <v>0</v>
      </c>
      <c r="CQ19" s="21">
        <f t="shared" si="77"/>
        <v>0</v>
      </c>
      <c r="CR19" s="21">
        <f t="shared" si="77"/>
        <v>0</v>
      </c>
      <c r="CS19" s="21">
        <f t="shared" si="77"/>
        <v>0</v>
      </c>
      <c r="CT19" s="21">
        <f t="shared" si="77"/>
        <v>0</v>
      </c>
      <c r="CU19" s="21">
        <f t="shared" si="77"/>
        <v>0</v>
      </c>
      <c r="CV19" s="21">
        <f t="shared" si="77"/>
        <v>0</v>
      </c>
      <c r="CW19" s="21">
        <f t="shared" si="77"/>
        <v>0</v>
      </c>
      <c r="CX19" s="21">
        <f t="shared" si="77"/>
        <v>0</v>
      </c>
      <c r="CY19" s="21">
        <f t="shared" si="77"/>
        <v>0</v>
      </c>
      <c r="CZ19" s="21">
        <f t="shared" si="77"/>
        <v>0</v>
      </c>
      <c r="DA19" s="21">
        <f t="shared" si="77"/>
        <v>0</v>
      </c>
      <c r="DB19" s="21">
        <f t="shared" si="77"/>
        <v>0</v>
      </c>
      <c r="DC19" s="21">
        <f t="shared" si="77"/>
        <v>0</v>
      </c>
      <c r="DD19" s="21">
        <f t="shared" si="77"/>
        <v>0</v>
      </c>
      <c r="DE19" s="21">
        <f t="shared" si="77"/>
        <v>0</v>
      </c>
      <c r="DF19" s="21">
        <f t="shared" si="77"/>
        <v>0</v>
      </c>
      <c r="DG19" s="21">
        <f t="shared" si="77"/>
        <v>0</v>
      </c>
      <c r="DH19" s="21">
        <f t="shared" si="77"/>
        <v>0</v>
      </c>
      <c r="DI19" s="21">
        <f t="shared" si="77"/>
        <v>0</v>
      </c>
      <c r="DJ19" s="21">
        <f t="shared" si="77"/>
        <v>0</v>
      </c>
      <c r="DK19" s="21">
        <f t="shared" si="77"/>
        <v>0</v>
      </c>
      <c r="DL19" s="21">
        <f t="shared" si="77"/>
        <v>0</v>
      </c>
      <c r="DM19" s="21">
        <f t="shared" si="77"/>
        <v>0</v>
      </c>
      <c r="DN19" s="57">
        <f t="shared" si="77"/>
        <v>0</v>
      </c>
      <c r="DQ19" s="22">
        <f t="shared" si="20"/>
        <v>35</v>
      </c>
      <c r="DR19" s="54">
        <f t="shared" si="14"/>
        <v>0.20134400000000002</v>
      </c>
      <c r="DS19" s="55">
        <v>1</v>
      </c>
      <c r="DT19" s="56">
        <f t="shared" si="21"/>
        <v>0.79865600000000003</v>
      </c>
      <c r="DU19" s="21">
        <f t="shared" ref="DU19:GF19" si="78">DT19*IFERROR(VLOOKUP($DQ19+DT$1,$DQ$3:$HT$98,4,0),0)</f>
        <v>0.63779390310399997</v>
      </c>
      <c r="DV19" s="21">
        <f t="shared" si="78"/>
        <v>0.50928098280415635</v>
      </c>
      <c r="DW19" s="21">
        <f t="shared" si="78"/>
        <v>0.40660993667083845</v>
      </c>
      <c r="DX19" s="21">
        <f t="shared" si="78"/>
        <v>0.32459183312509027</v>
      </c>
      <c r="DY19" s="21">
        <f t="shared" si="78"/>
        <v>0.27526848112256713</v>
      </c>
      <c r="DZ19" s="21">
        <f t="shared" si="78"/>
        <v>0.23339560321388617</v>
      </c>
      <c r="EA19" s="21">
        <f t="shared" si="78"/>
        <v>0.1978526036850547</v>
      </c>
      <c r="EB19" s="21">
        <f t="shared" si="78"/>
        <v>0.1676836429699502</v>
      </c>
      <c r="EC19" s="21">
        <f t="shared" si="78"/>
        <v>0.14207642232654466</v>
      </c>
      <c r="ED19" s="21">
        <f t="shared" si="78"/>
        <v>0.12034348927073127</v>
      </c>
      <c r="EE19" s="21">
        <f t="shared" si="78"/>
        <v>0.1019022334901183</v>
      </c>
      <c r="EF19" s="21">
        <f t="shared" si="78"/>
        <v>8.6255705999994839E-2</v>
      </c>
      <c r="EG19" s="21">
        <f t="shared" si="78"/>
        <v>7.2983756157040627E-2</v>
      </c>
      <c r="EH19" s="21">
        <f t="shared" si="78"/>
        <v>6.172601176981711E-2</v>
      </c>
      <c r="EI19" s="21">
        <f t="shared" si="78"/>
        <v>5.5249533436892588E-2</v>
      </c>
      <c r="EJ19" s="21">
        <f t="shared" si="78"/>
        <v>4.942623261264411E-2</v>
      </c>
      <c r="EK19" s="21">
        <f t="shared" si="78"/>
        <v>4.4190462365754107E-2</v>
      </c>
      <c r="EL19" s="21">
        <f t="shared" si="78"/>
        <v>3.9483471076403438E-2</v>
      </c>
      <c r="EM19" s="21">
        <f t="shared" si="78"/>
        <v>3.5253330435690802E-2</v>
      </c>
      <c r="EN19" s="21">
        <f t="shared" si="78"/>
        <v>3.3199295137855279E-2</v>
      </c>
      <c r="EO19" s="21">
        <f t="shared" si="78"/>
        <v>3.1238129775824325E-2</v>
      </c>
      <c r="EP19" s="21">
        <f t="shared" si="78"/>
        <v>2.9364622942519261E-2</v>
      </c>
      <c r="EQ19" s="21">
        <f t="shared" si="78"/>
        <v>2.7574188470156507E-2</v>
      </c>
      <c r="ER19" s="21">
        <f t="shared" si="78"/>
        <v>2.586227255317531E-2</v>
      </c>
      <c r="ES19" s="21">
        <f t="shared" si="78"/>
        <v>2.5499683491979792E-2</v>
      </c>
      <c r="ET19" s="21">
        <f t="shared" si="78"/>
        <v>2.5105458385193784E-2</v>
      </c>
      <c r="EU19" s="21">
        <f t="shared" si="78"/>
        <v>2.4677159265142377E-2</v>
      </c>
      <c r="EV19" s="21">
        <f t="shared" si="78"/>
        <v>2.4212488356179746E-2</v>
      </c>
      <c r="EW19" s="57">
        <f t="shared" si="78"/>
        <v>2.3708868598371208E-2</v>
      </c>
      <c r="EX19" s="21">
        <f t="shared" si="78"/>
        <v>2.316427588666662E-2</v>
      </c>
      <c r="EY19" s="21">
        <f t="shared" si="78"/>
        <v>2.2576366564663022E-2</v>
      </c>
      <c r="EZ19" s="21">
        <f t="shared" si="78"/>
        <v>2.1943551009855518E-2</v>
      </c>
      <c r="FA19" s="21">
        <f t="shared" si="78"/>
        <v>2.126417867059039E-2</v>
      </c>
      <c r="FB19" s="21">
        <f t="shared" si="78"/>
        <v>2.05369437600562E-2</v>
      </c>
      <c r="FC19" s="21">
        <f t="shared" si="78"/>
        <v>1.9761468763676477E-2</v>
      </c>
      <c r="FD19" s="21">
        <f t="shared" si="78"/>
        <v>1.8937415516231168E-2</v>
      </c>
      <c r="FE19" s="21">
        <f t="shared" si="78"/>
        <v>1.806591565417421E-2</v>
      </c>
      <c r="FF19" s="21">
        <f t="shared" si="78"/>
        <v>1.714907043472487E-2</v>
      </c>
      <c r="FG19" s="21">
        <f t="shared" si="78"/>
        <v>1.6189579943902015E-2</v>
      </c>
      <c r="FH19" s="21">
        <f t="shared" si="78"/>
        <v>1.5191654236159894E-2</v>
      </c>
      <c r="FI19" s="21">
        <f t="shared" si="78"/>
        <v>1.4160748579694083E-2</v>
      </c>
      <c r="FJ19" s="21">
        <f t="shared" si="78"/>
        <v>1.3103931913191515E-2</v>
      </c>
      <c r="FK19" s="21">
        <f t="shared" si="78"/>
        <v>1.2029540535628942E-2</v>
      </c>
      <c r="FL19" s="21">
        <f t="shared" si="78"/>
        <v>1.094712247823305E-2</v>
      </c>
      <c r="FM19" s="21">
        <f t="shared" si="78"/>
        <v>9.8676267306544892E-3</v>
      </c>
      <c r="FN19" s="21">
        <f t="shared" si="78"/>
        <v>8.8024164250803377E-3</v>
      </c>
      <c r="FO19" s="21">
        <f t="shared" si="78"/>
        <v>7.76390733524936E-3</v>
      </c>
      <c r="FP19" s="21">
        <f t="shared" si="78"/>
        <v>6.7643819049093574E-3</v>
      </c>
      <c r="FQ19" s="21">
        <f t="shared" si="78"/>
        <v>5.8158126303839187E-3</v>
      </c>
      <c r="FR19" s="21">
        <f t="shared" si="78"/>
        <v>4.9291338367555863E-3</v>
      </c>
      <c r="FS19" s="21">
        <f t="shared" si="78"/>
        <v>4.1138058088178442E-3</v>
      </c>
      <c r="FT19" s="21">
        <f t="shared" si="78"/>
        <v>3.377023188458568E-3</v>
      </c>
      <c r="FU19" s="21">
        <f t="shared" si="78"/>
        <v>2.7237042824193734E-3</v>
      </c>
      <c r="FV19" s="21">
        <f t="shared" si="78"/>
        <v>2.1558391765777582E-3</v>
      </c>
      <c r="FW19" s="21">
        <f t="shared" si="78"/>
        <v>1.6726509419313855E-3</v>
      </c>
      <c r="FX19" s="21">
        <f t="shared" si="78"/>
        <v>1.270679467566435E-3</v>
      </c>
      <c r="FY19" s="21">
        <f t="shared" si="78"/>
        <v>9.4412755119653688E-4</v>
      </c>
      <c r="FZ19" s="21">
        <f t="shared" si="78"/>
        <v>6.853893957911259E-4</v>
      </c>
      <c r="GA19" s="21">
        <f t="shared" si="78"/>
        <v>4.8564636417571802E-4</v>
      </c>
      <c r="GB19" s="21">
        <f t="shared" si="78"/>
        <v>3.3556706825449585E-4</v>
      </c>
      <c r="GC19" s="21">
        <f t="shared" si="78"/>
        <v>2.2592724004370443E-4</v>
      </c>
      <c r="GD19" s="21">
        <f t="shared" si="78"/>
        <v>1.4810660221065047E-4</v>
      </c>
      <c r="GE19" s="21">
        <f t="shared" si="78"/>
        <v>9.4478682616196043E-5</v>
      </c>
      <c r="GF19" s="21">
        <f t="shared" si="78"/>
        <v>5.8622132989697314E-5</v>
      </c>
      <c r="GG19" s="21">
        <f t="shared" ref="GG19:HT19" si="79">GF19*IFERROR(VLOOKUP($DQ19+GF$1,$DQ$3:$HT$98,4,0),0)</f>
        <v>3.5367905275344191E-5</v>
      </c>
      <c r="GH19" s="21">
        <f t="shared" si="79"/>
        <v>2.0725592491351698E-5</v>
      </c>
      <c r="GI19" s="21">
        <f t="shared" si="79"/>
        <v>1.1772136535087766E-5</v>
      </c>
      <c r="GJ19" s="21">
        <f t="shared" si="79"/>
        <v>6.4746750942982713E-6</v>
      </c>
      <c r="GK19" s="21">
        <f t="shared" si="79"/>
        <v>3.4380524750723822E-6</v>
      </c>
      <c r="GL19" s="21">
        <f t="shared" si="79"/>
        <v>1.753406762286915E-6</v>
      </c>
      <c r="GM19" s="21">
        <f t="shared" si="79"/>
        <v>8.5215568647144069E-7</v>
      </c>
      <c r="GN19" s="21">
        <f t="shared" si="79"/>
        <v>3.9028730440391978E-7</v>
      </c>
      <c r="GO19" s="21">
        <f t="shared" si="79"/>
        <v>1.6548181706726201E-7</v>
      </c>
      <c r="GP19" s="21">
        <f t="shared" si="79"/>
        <v>6.321405411969409E-8</v>
      </c>
      <c r="GQ19" s="21">
        <f t="shared" si="79"/>
        <v>2.0860637859499046E-8</v>
      </c>
      <c r="GR19" s="21">
        <f t="shared" si="79"/>
        <v>5.5697903084862458E-9</v>
      </c>
      <c r="GS19" s="21">
        <f t="shared" si="79"/>
        <v>1.069399739229359E-9</v>
      </c>
      <c r="GT19" s="21">
        <f t="shared" si="79"/>
        <v>1.1121757287985331E-10</v>
      </c>
      <c r="GU19" s="21">
        <f t="shared" si="79"/>
        <v>0</v>
      </c>
      <c r="GV19" s="21">
        <f t="shared" si="79"/>
        <v>0</v>
      </c>
      <c r="GW19" s="21">
        <f t="shared" si="79"/>
        <v>0</v>
      </c>
      <c r="GX19" s="21">
        <f t="shared" si="79"/>
        <v>0</v>
      </c>
      <c r="GY19" s="21">
        <f t="shared" si="79"/>
        <v>0</v>
      </c>
      <c r="GZ19" s="21">
        <f t="shared" si="79"/>
        <v>0</v>
      </c>
      <c r="HA19" s="21">
        <f t="shared" si="79"/>
        <v>0</v>
      </c>
      <c r="HB19" s="21">
        <f t="shared" si="79"/>
        <v>0</v>
      </c>
      <c r="HC19" s="21">
        <f t="shared" si="79"/>
        <v>0</v>
      </c>
      <c r="HD19" s="21">
        <f t="shared" si="79"/>
        <v>0</v>
      </c>
      <c r="HE19" s="21">
        <f t="shared" si="79"/>
        <v>0</v>
      </c>
      <c r="HF19" s="21">
        <f t="shared" si="79"/>
        <v>0</v>
      </c>
      <c r="HG19" s="21">
        <f t="shared" si="79"/>
        <v>0</v>
      </c>
      <c r="HH19" s="21">
        <f t="shared" si="79"/>
        <v>0</v>
      </c>
      <c r="HI19" s="21">
        <f t="shared" si="79"/>
        <v>0</v>
      </c>
      <c r="HJ19" s="21">
        <f t="shared" si="79"/>
        <v>0</v>
      </c>
      <c r="HK19" s="21">
        <f t="shared" si="79"/>
        <v>0</v>
      </c>
      <c r="HL19" s="21">
        <f t="shared" si="79"/>
        <v>0</v>
      </c>
      <c r="HM19" s="21">
        <f t="shared" si="79"/>
        <v>0</v>
      </c>
      <c r="HN19" s="21">
        <f t="shared" si="79"/>
        <v>0</v>
      </c>
      <c r="HO19" s="21">
        <f t="shared" si="79"/>
        <v>0</v>
      </c>
      <c r="HP19" s="21">
        <f t="shared" si="79"/>
        <v>0</v>
      </c>
      <c r="HQ19" s="21">
        <f t="shared" si="79"/>
        <v>0</v>
      </c>
      <c r="HR19" s="21">
        <f t="shared" si="79"/>
        <v>0</v>
      </c>
      <c r="HS19" s="21">
        <f t="shared" si="79"/>
        <v>0</v>
      </c>
      <c r="HT19" s="57">
        <f t="shared" si="79"/>
        <v>0</v>
      </c>
    </row>
    <row r="20" spans="1:228">
      <c r="A20" s="49">
        <v>36</v>
      </c>
      <c r="B20" s="50">
        <v>1.58E-3</v>
      </c>
      <c r="C20" s="51">
        <v>1.7700000000000001E-3</v>
      </c>
      <c r="K20" s="22">
        <f t="shared" si="17"/>
        <v>36</v>
      </c>
      <c r="L20" s="54">
        <f t="shared" si="10"/>
        <v>0.20126400000000003</v>
      </c>
      <c r="M20" s="55">
        <v>1</v>
      </c>
      <c r="N20" s="56">
        <f t="shared" si="11"/>
        <v>0.798736</v>
      </c>
      <c r="O20" s="21">
        <f t="shared" ref="O20:BZ20" si="80">N20*IFERROR(VLOOKUP($K20+N$1,$K$3:$DN$98,4,0),0)</f>
        <v>0.63793446848000002</v>
      </c>
      <c r="P20" s="21">
        <f t="shared" si="80"/>
        <v>0.50946467347962365</v>
      </c>
      <c r="Q20" s="21">
        <f t="shared" si="80"/>
        <v>0.40682995821911255</v>
      </c>
      <c r="R20" s="21">
        <f t="shared" si="80"/>
        <v>0.34514497604907696</v>
      </c>
      <c r="S20" s="21">
        <f t="shared" si="80"/>
        <v>0.29277768198554277</v>
      </c>
      <c r="T20" s="21">
        <f t="shared" si="80"/>
        <v>0.24832348986358591</v>
      </c>
      <c r="U20" s="21">
        <f t="shared" si="80"/>
        <v>0.21059160471102856</v>
      </c>
      <c r="V20" s="21">
        <f t="shared" si="80"/>
        <v>0.17856430698756356</v>
      </c>
      <c r="W20" s="21">
        <f t="shared" si="80"/>
        <v>0.15138351602437711</v>
      </c>
      <c r="X20" s="21">
        <f t="shared" si="80"/>
        <v>0.12831569585258254</v>
      </c>
      <c r="Y20" s="21">
        <f t="shared" si="80"/>
        <v>0.10873895508344159</v>
      </c>
      <c r="Z20" s="21">
        <f t="shared" si="80"/>
        <v>9.2128644738625545E-2</v>
      </c>
      <c r="AA20" s="21">
        <f t="shared" si="80"/>
        <v>7.8036831496694853E-2</v>
      </c>
      <c r="AB20" s="21">
        <f t="shared" si="80"/>
        <v>6.9969071709240549E-2</v>
      </c>
      <c r="AC20" s="21">
        <f t="shared" si="80"/>
        <v>6.2717127271936318E-2</v>
      </c>
      <c r="AD20" s="21">
        <f t="shared" si="80"/>
        <v>5.6198748083182155E-2</v>
      </c>
      <c r="AE20" s="21">
        <f t="shared" si="80"/>
        <v>5.0340140993006578E-2</v>
      </c>
      <c r="AF20" s="21">
        <f t="shared" si="80"/>
        <v>4.5075065646548021E-2</v>
      </c>
      <c r="AG20" s="21">
        <f t="shared" si="80"/>
        <v>4.258451050684648E-2</v>
      </c>
      <c r="AH20" s="21">
        <f t="shared" si="80"/>
        <v>4.0212553271615131E-2</v>
      </c>
      <c r="AI20" s="21">
        <f t="shared" si="80"/>
        <v>3.7952467033813914E-2</v>
      </c>
      <c r="AJ20" s="21">
        <f t="shared" si="80"/>
        <v>3.5797772646669682E-2</v>
      </c>
      <c r="AK20" s="21">
        <f t="shared" si="80"/>
        <v>3.3742962597864523E-2</v>
      </c>
      <c r="AL20" s="21">
        <f t="shared" si="80"/>
        <v>3.345446026765278E-2</v>
      </c>
      <c r="AM20" s="21">
        <f t="shared" si="80"/>
        <v>3.3140322885739523E-2</v>
      </c>
      <c r="AN20" s="21">
        <f t="shared" si="80"/>
        <v>3.279831475355869E-2</v>
      </c>
      <c r="AO20" s="21">
        <f t="shared" si="80"/>
        <v>3.2425397914810729E-2</v>
      </c>
      <c r="AP20" s="21">
        <f t="shared" si="80"/>
        <v>3.2018783424959001E-2</v>
      </c>
      <c r="AQ20" s="57">
        <f t="shared" si="80"/>
        <v>3.1575323274523316E-2</v>
      </c>
      <c r="AR20" s="21">
        <f t="shared" si="80"/>
        <v>3.1091905075190364E-2</v>
      </c>
      <c r="AS20" s="21">
        <f t="shared" si="80"/>
        <v>3.0564897284165886E-2</v>
      </c>
      <c r="AT20" s="21">
        <f t="shared" si="80"/>
        <v>2.9991194162142094E-2</v>
      </c>
      <c r="AU20" s="21">
        <f t="shared" si="80"/>
        <v>2.9367377323569536E-2</v>
      </c>
      <c r="AV20" s="21">
        <f t="shared" si="80"/>
        <v>2.8689871928714784E-2</v>
      </c>
      <c r="AW20" s="21">
        <f t="shared" si="80"/>
        <v>2.7955698106058972E-2</v>
      </c>
      <c r="AX20" s="21">
        <f t="shared" si="80"/>
        <v>2.7162035836827955E-2</v>
      </c>
      <c r="AY20" s="21">
        <f t="shared" si="80"/>
        <v>2.6306160087609505E-2</v>
      </c>
      <c r="AZ20" s="21">
        <f t="shared" si="80"/>
        <v>2.5385970607744925E-2</v>
      </c>
      <c r="BA20" s="21">
        <f t="shared" si="80"/>
        <v>2.4400741088458345E-2</v>
      </c>
      <c r="BB20" s="21">
        <f t="shared" si="80"/>
        <v>2.3350045177189329E-2</v>
      </c>
      <c r="BC20" s="21">
        <f t="shared" si="80"/>
        <v>2.2234847019526768E-2</v>
      </c>
      <c r="BD20" s="21">
        <f t="shared" si="80"/>
        <v>2.1057511869842824E-2</v>
      </c>
      <c r="BE20" s="21">
        <f t="shared" si="80"/>
        <v>1.9822278223557841E-2</v>
      </c>
      <c r="BF20" s="21">
        <f t="shared" si="80"/>
        <v>1.8534821252937761E-2</v>
      </c>
      <c r="BG20" s="21">
        <f t="shared" si="80"/>
        <v>1.7203279694126713E-2</v>
      </c>
      <c r="BH20" s="21">
        <f t="shared" si="80"/>
        <v>1.5837683352006936E-2</v>
      </c>
      <c r="BI20" s="21">
        <f t="shared" si="80"/>
        <v>1.4450302290371128E-2</v>
      </c>
      <c r="BJ20" s="21">
        <f t="shared" si="80"/>
        <v>1.3054981101212892E-2</v>
      </c>
      <c r="BK20" s="21">
        <f t="shared" si="80"/>
        <v>1.1667497709775985E-2</v>
      </c>
      <c r="BL20" s="21">
        <f t="shared" si="80"/>
        <v>1.0304967327228345E-2</v>
      </c>
      <c r="BM20" s="21">
        <f t="shared" si="80"/>
        <v>8.9851071119569394E-3</v>
      </c>
      <c r="BN20" s="21">
        <f t="shared" si="80"/>
        <v>7.7253052437894574E-3</v>
      </c>
      <c r="BO20" s="21">
        <f t="shared" si="80"/>
        <v>6.5420974926506644E-3</v>
      </c>
      <c r="BP20" s="21">
        <f t="shared" si="80"/>
        <v>5.4499597372275627E-3</v>
      </c>
      <c r="BQ20" s="21">
        <f t="shared" si="80"/>
        <v>4.4607375453233873E-3</v>
      </c>
      <c r="BR20" s="21">
        <f t="shared" si="80"/>
        <v>3.5826859669019317E-3</v>
      </c>
      <c r="BS20" s="21">
        <f t="shared" si="80"/>
        <v>2.8199679514081793E-3</v>
      </c>
      <c r="BT20" s="21">
        <f t="shared" si="80"/>
        <v>2.1725033097648614E-3</v>
      </c>
      <c r="BU20" s="21">
        <f t="shared" si="80"/>
        <v>1.6361556926501124E-3</v>
      </c>
      <c r="BV20" s="21">
        <f t="shared" si="80"/>
        <v>1.20314708859026E-3</v>
      </c>
      <c r="BW20" s="21">
        <f t="shared" si="80"/>
        <v>8.6289709193693458E-4</v>
      </c>
      <c r="BX20" s="21">
        <f t="shared" si="80"/>
        <v>6.0295797196185247E-4</v>
      </c>
      <c r="BY20" s="21">
        <f t="shared" si="80"/>
        <v>4.1011392378929314E-4</v>
      </c>
      <c r="BZ20" s="21">
        <f t="shared" si="80"/>
        <v>2.7130676514356897E-4</v>
      </c>
      <c r="CA20" s="21">
        <f t="shared" ref="CA20:DN20" si="81">BZ20*IFERROR(VLOOKUP($K20+BZ$1,$K$3:$DN$98,4,0),0)</f>
        <v>1.7445024998731485E-4</v>
      </c>
      <c r="CB20" s="21">
        <f t="shared" si="81"/>
        <v>1.0885695599208446E-4</v>
      </c>
      <c r="CC20" s="21">
        <f t="shared" si="81"/>
        <v>6.5749601419219016E-5</v>
      </c>
      <c r="CD20" s="21">
        <f t="shared" si="81"/>
        <v>3.8332017627404681E-5</v>
      </c>
      <c r="CE20" s="21">
        <f t="shared" si="81"/>
        <v>2.1465929871346625E-5</v>
      </c>
      <c r="CF20" s="21">
        <f t="shared" si="81"/>
        <v>1.1484272481170443E-5</v>
      </c>
      <c r="CG20" s="21">
        <f t="shared" si="81"/>
        <v>5.822526147953415E-6</v>
      </c>
      <c r="CH20" s="21">
        <f t="shared" si="81"/>
        <v>2.7715224464258254E-6</v>
      </c>
      <c r="CI20" s="21">
        <f t="shared" si="81"/>
        <v>1.222241398873789E-6</v>
      </c>
      <c r="CJ20" s="21">
        <f t="shared" si="81"/>
        <v>4.9011880094838942E-7</v>
      </c>
      <c r="CK20" s="21">
        <f t="shared" si="81"/>
        <v>1.7399217433667824E-7</v>
      </c>
      <c r="CL20" s="21">
        <f t="shared" si="81"/>
        <v>5.2545636649676834E-8</v>
      </c>
      <c r="CM20" s="21">
        <f t="shared" si="81"/>
        <v>1.2663498432572117E-8</v>
      </c>
      <c r="CN20" s="21">
        <f t="shared" si="81"/>
        <v>2.1654582319698325E-9</v>
      </c>
      <c r="CO20" s="21">
        <f t="shared" si="81"/>
        <v>0</v>
      </c>
      <c r="CP20" s="21">
        <f t="shared" si="81"/>
        <v>0</v>
      </c>
      <c r="CQ20" s="21">
        <f t="shared" si="81"/>
        <v>0</v>
      </c>
      <c r="CR20" s="21">
        <f t="shared" si="81"/>
        <v>0</v>
      </c>
      <c r="CS20" s="21">
        <f t="shared" si="81"/>
        <v>0</v>
      </c>
      <c r="CT20" s="21">
        <f t="shared" si="81"/>
        <v>0</v>
      </c>
      <c r="CU20" s="21">
        <f t="shared" si="81"/>
        <v>0</v>
      </c>
      <c r="CV20" s="21">
        <f t="shared" si="81"/>
        <v>0</v>
      </c>
      <c r="CW20" s="21">
        <f t="shared" si="81"/>
        <v>0</v>
      </c>
      <c r="CX20" s="21">
        <f t="shared" si="81"/>
        <v>0</v>
      </c>
      <c r="CY20" s="21">
        <f t="shared" si="81"/>
        <v>0</v>
      </c>
      <c r="CZ20" s="21">
        <f t="shared" si="81"/>
        <v>0</v>
      </c>
      <c r="DA20" s="21">
        <f t="shared" si="81"/>
        <v>0</v>
      </c>
      <c r="DB20" s="21">
        <f t="shared" si="81"/>
        <v>0</v>
      </c>
      <c r="DC20" s="21">
        <f t="shared" si="81"/>
        <v>0</v>
      </c>
      <c r="DD20" s="21">
        <f t="shared" si="81"/>
        <v>0</v>
      </c>
      <c r="DE20" s="21">
        <f t="shared" si="81"/>
        <v>0</v>
      </c>
      <c r="DF20" s="21">
        <f t="shared" si="81"/>
        <v>0</v>
      </c>
      <c r="DG20" s="21">
        <f t="shared" si="81"/>
        <v>0</v>
      </c>
      <c r="DH20" s="21">
        <f t="shared" si="81"/>
        <v>0</v>
      </c>
      <c r="DI20" s="21">
        <f t="shared" si="81"/>
        <v>0</v>
      </c>
      <c r="DJ20" s="21">
        <f t="shared" si="81"/>
        <v>0</v>
      </c>
      <c r="DK20" s="21">
        <f t="shared" si="81"/>
        <v>0</v>
      </c>
      <c r="DL20" s="21">
        <f t="shared" si="81"/>
        <v>0</v>
      </c>
      <c r="DM20" s="21">
        <f t="shared" si="81"/>
        <v>0</v>
      </c>
      <c r="DN20" s="57">
        <f t="shared" si="81"/>
        <v>0</v>
      </c>
      <c r="DQ20" s="22">
        <f t="shared" si="20"/>
        <v>36</v>
      </c>
      <c r="DR20" s="54">
        <f t="shared" si="14"/>
        <v>0.20141600000000001</v>
      </c>
      <c r="DS20" s="55">
        <v>1</v>
      </c>
      <c r="DT20" s="56">
        <f t="shared" si="21"/>
        <v>0.79858399999999996</v>
      </c>
      <c r="DU20" s="21">
        <f t="shared" ref="DU20:GF20" si="82">DT20*IFERROR(VLOOKUP($DQ20+DT$1,$DQ$3:$HT$98,4,0),0)</f>
        <v>0.63767251833599992</v>
      </c>
      <c r="DV20" s="21">
        <f t="shared" si="82"/>
        <v>0.5091177386394623</v>
      </c>
      <c r="DW20" s="21">
        <f t="shared" si="82"/>
        <v>0.40642258134301906</v>
      </c>
      <c r="DX20" s="21">
        <f t="shared" si="82"/>
        <v>0.3446646379950406</v>
      </c>
      <c r="DY20" s="21">
        <f t="shared" si="82"/>
        <v>0.29223545958946801</v>
      </c>
      <c r="DZ20" s="21">
        <f t="shared" si="82"/>
        <v>0.24773194427269649</v>
      </c>
      <c r="EA20" s="21">
        <f t="shared" si="82"/>
        <v>0.20995728194610719</v>
      </c>
      <c r="EB20" s="21">
        <f t="shared" si="82"/>
        <v>0.17789439048419425</v>
      </c>
      <c r="EC20" s="21">
        <f t="shared" si="82"/>
        <v>0.15068250820219375</v>
      </c>
      <c r="ED20" s="21">
        <f t="shared" si="82"/>
        <v>0.12759214666905189</v>
      </c>
      <c r="EE20" s="21">
        <f t="shared" si="82"/>
        <v>0.10800107430482565</v>
      </c>
      <c r="EF20" s="21">
        <f t="shared" si="82"/>
        <v>9.1383219004227884E-2</v>
      </c>
      <c r="EG20" s="21">
        <f t="shared" si="82"/>
        <v>7.7287357472825738E-2</v>
      </c>
      <c r="EH20" s="21">
        <f t="shared" si="82"/>
        <v>6.9178136064704437E-2</v>
      </c>
      <c r="EI20" s="21">
        <f t="shared" si="82"/>
        <v>6.1886760523484588E-2</v>
      </c>
      <c r="EJ20" s="21">
        <f t="shared" si="82"/>
        <v>5.5331034094471342E-2</v>
      </c>
      <c r="EK20" s="21">
        <f t="shared" si="82"/>
        <v>4.9437393666864629E-2</v>
      </c>
      <c r="EL20" s="21">
        <f t="shared" si="82"/>
        <v>4.4140819621577752E-2</v>
      </c>
      <c r="EM20" s="21">
        <f t="shared" si="82"/>
        <v>4.1568954766326521E-2</v>
      </c>
      <c r="EN20" s="21">
        <f t="shared" si="82"/>
        <v>3.9113372685892697E-2</v>
      </c>
      <c r="EO20" s="21">
        <f t="shared" si="82"/>
        <v>3.6767548159056286E-2</v>
      </c>
      <c r="EP20" s="21">
        <f t="shared" si="82"/>
        <v>3.4525738828928225E-2</v>
      </c>
      <c r="EQ20" s="21">
        <f t="shared" si="82"/>
        <v>3.2382242859473047E-2</v>
      </c>
      <c r="ER20" s="21">
        <f t="shared" si="82"/>
        <v>3.1928243814583236E-2</v>
      </c>
      <c r="ES20" s="21">
        <f t="shared" si="82"/>
        <v>3.143463316520978E-2</v>
      </c>
      <c r="ET20" s="21">
        <f t="shared" si="82"/>
        <v>3.0898358323411302E-2</v>
      </c>
      <c r="EU20" s="21">
        <f t="shared" si="82"/>
        <v>3.0316542236181465E-2</v>
      </c>
      <c r="EV20" s="21">
        <f t="shared" si="82"/>
        <v>2.968595815766889E-2</v>
      </c>
      <c r="EW20" s="57">
        <f t="shared" si="82"/>
        <v>2.9004071698787236E-2</v>
      </c>
      <c r="EX20" s="21">
        <f t="shared" si="82"/>
        <v>2.8267948359072016E-2</v>
      </c>
      <c r="EY20" s="21">
        <f t="shared" si="82"/>
        <v>2.7475597766567227E-2</v>
      </c>
      <c r="EZ20" s="21">
        <f t="shared" si="82"/>
        <v>2.6624953259714305E-2</v>
      </c>
      <c r="FA20" s="21">
        <f t="shared" si="82"/>
        <v>2.5714379858232075E-2</v>
      </c>
      <c r="FB20" s="21">
        <f t="shared" si="82"/>
        <v>2.474340487478523E-2</v>
      </c>
      <c r="FC20" s="21">
        <f t="shared" si="82"/>
        <v>2.3711604891506689E-2</v>
      </c>
      <c r="FD20" s="21">
        <f t="shared" si="82"/>
        <v>2.262039683439955E-2</v>
      </c>
      <c r="FE20" s="21">
        <f t="shared" si="82"/>
        <v>2.1472411695053775E-2</v>
      </c>
      <c r="FF20" s="21">
        <f t="shared" si="82"/>
        <v>2.0271030260715518E-2</v>
      </c>
      <c r="FG20" s="21">
        <f t="shared" si="82"/>
        <v>1.9021523955445013E-2</v>
      </c>
      <c r="FH20" s="21">
        <f t="shared" si="82"/>
        <v>1.7730723339828513E-2</v>
      </c>
      <c r="FI20" s="21">
        <f t="shared" si="82"/>
        <v>1.6407479456977112E-2</v>
      </c>
      <c r="FJ20" s="21">
        <f t="shared" si="82"/>
        <v>1.5062230216299557E-2</v>
      </c>
      <c r="FK20" s="21">
        <f t="shared" si="82"/>
        <v>1.3706930741436925E-2</v>
      </c>
      <c r="FL20" s="21">
        <f t="shared" si="82"/>
        <v>1.2355290301023831E-2</v>
      </c>
      <c r="FM20" s="21">
        <f t="shared" si="82"/>
        <v>1.1021536713028308E-2</v>
      </c>
      <c r="FN20" s="21">
        <f t="shared" si="82"/>
        <v>9.7212158116252289E-3</v>
      </c>
      <c r="FO20" s="21">
        <f t="shared" si="82"/>
        <v>8.4697064880365977E-3</v>
      </c>
      <c r="FP20" s="21">
        <f t="shared" si="82"/>
        <v>7.2819995472192256E-3</v>
      </c>
      <c r="FQ20" s="21">
        <f t="shared" si="82"/>
        <v>6.1717858962501825E-3</v>
      </c>
      <c r="FR20" s="21">
        <f t="shared" si="82"/>
        <v>5.1509107911514394E-3</v>
      </c>
      <c r="FS20" s="21">
        <f t="shared" si="82"/>
        <v>4.2283826684562167E-3</v>
      </c>
      <c r="FT20" s="21">
        <f t="shared" si="82"/>
        <v>3.4103597574166771E-3</v>
      </c>
      <c r="FU20" s="21">
        <f t="shared" si="82"/>
        <v>2.6993338515928739E-3</v>
      </c>
      <c r="FV20" s="21">
        <f t="shared" si="82"/>
        <v>2.0943321554353633E-3</v>
      </c>
      <c r="FW20" s="21">
        <f t="shared" si="82"/>
        <v>1.5910222518411368E-3</v>
      </c>
      <c r="FX20" s="21">
        <f t="shared" si="82"/>
        <v>1.1821454433404829E-3</v>
      </c>
      <c r="FY20" s="21">
        <f t="shared" si="82"/>
        <v>8.5817848459302361E-4</v>
      </c>
      <c r="FZ20" s="21">
        <f t="shared" si="82"/>
        <v>6.0807952882807863E-4</v>
      </c>
      <c r="GA20" s="21">
        <f t="shared" si="82"/>
        <v>4.2016471203433747E-4</v>
      </c>
      <c r="GB20" s="21">
        <f t="shared" si="82"/>
        <v>2.8288429567135839E-4</v>
      </c>
      <c r="GC20" s="21">
        <f t="shared" si="82"/>
        <v>1.8544480002735903E-4</v>
      </c>
      <c r="GD20" s="21">
        <f t="shared" si="82"/>
        <v>1.182970923854526E-4</v>
      </c>
      <c r="GE20" s="21">
        <f t="shared" si="82"/>
        <v>7.3400979883325612E-5</v>
      </c>
      <c r="GF20" s="21">
        <f t="shared" si="82"/>
        <v>4.4284279183208017E-5</v>
      </c>
      <c r="GG20" s="21">
        <f t="shared" ref="GG20:HT20" si="83">GF20*IFERROR(VLOOKUP($DQ20+GF$1,$DQ$3:$HT$98,4,0),0)</f>
        <v>2.59505876013599E-5</v>
      </c>
      <c r="GH20" s="21">
        <f t="shared" si="83"/>
        <v>1.4739933757572425E-5</v>
      </c>
      <c r="GI20" s="21">
        <f t="shared" si="83"/>
        <v>8.1069635666648343E-6</v>
      </c>
      <c r="GJ20" s="21">
        <f t="shared" si="83"/>
        <v>4.3047976538990269E-6</v>
      </c>
      <c r="GK20" s="21">
        <f t="shared" si="83"/>
        <v>2.1954468034885036E-6</v>
      </c>
      <c r="GL20" s="21">
        <f t="shared" si="83"/>
        <v>1.0669871464954127E-6</v>
      </c>
      <c r="GM20" s="21">
        <f t="shared" si="83"/>
        <v>4.8868011309489897E-7</v>
      </c>
      <c r="GN20" s="21">
        <f t="shared" si="83"/>
        <v>2.0720036795223718E-7</v>
      </c>
      <c r="GO20" s="21">
        <f t="shared" si="83"/>
        <v>7.9150540557754603E-8</v>
      </c>
      <c r="GP20" s="21">
        <f t="shared" si="83"/>
        <v>2.6119678384059017E-8</v>
      </c>
      <c r="GQ20" s="21">
        <f t="shared" si="83"/>
        <v>6.9739541285437575E-9</v>
      </c>
      <c r="GR20" s="21">
        <f t="shared" si="83"/>
        <v>1.3389991926804012E-9</v>
      </c>
      <c r="GS20" s="21">
        <f t="shared" si="83"/>
        <v>1.392559160387617E-10</v>
      </c>
      <c r="GT20" s="21">
        <f t="shared" si="83"/>
        <v>0</v>
      </c>
      <c r="GU20" s="21">
        <f t="shared" si="83"/>
        <v>0</v>
      </c>
      <c r="GV20" s="21">
        <f t="shared" si="83"/>
        <v>0</v>
      </c>
      <c r="GW20" s="21">
        <f t="shared" si="83"/>
        <v>0</v>
      </c>
      <c r="GX20" s="21">
        <f t="shared" si="83"/>
        <v>0</v>
      </c>
      <c r="GY20" s="21">
        <f t="shared" si="83"/>
        <v>0</v>
      </c>
      <c r="GZ20" s="21">
        <f t="shared" si="83"/>
        <v>0</v>
      </c>
      <c r="HA20" s="21">
        <f t="shared" si="83"/>
        <v>0</v>
      </c>
      <c r="HB20" s="21">
        <f t="shared" si="83"/>
        <v>0</v>
      </c>
      <c r="HC20" s="21">
        <f t="shared" si="83"/>
        <v>0</v>
      </c>
      <c r="HD20" s="21">
        <f t="shared" si="83"/>
        <v>0</v>
      </c>
      <c r="HE20" s="21">
        <f t="shared" si="83"/>
        <v>0</v>
      </c>
      <c r="HF20" s="21">
        <f t="shared" si="83"/>
        <v>0</v>
      </c>
      <c r="HG20" s="21">
        <f t="shared" si="83"/>
        <v>0</v>
      </c>
      <c r="HH20" s="21">
        <f t="shared" si="83"/>
        <v>0</v>
      </c>
      <c r="HI20" s="21">
        <f t="shared" si="83"/>
        <v>0</v>
      </c>
      <c r="HJ20" s="21">
        <f t="shared" si="83"/>
        <v>0</v>
      </c>
      <c r="HK20" s="21">
        <f t="shared" si="83"/>
        <v>0</v>
      </c>
      <c r="HL20" s="21">
        <f t="shared" si="83"/>
        <v>0</v>
      </c>
      <c r="HM20" s="21">
        <f t="shared" si="83"/>
        <v>0</v>
      </c>
      <c r="HN20" s="21">
        <f t="shared" si="83"/>
        <v>0</v>
      </c>
      <c r="HO20" s="21">
        <f t="shared" si="83"/>
        <v>0</v>
      </c>
      <c r="HP20" s="21">
        <f t="shared" si="83"/>
        <v>0</v>
      </c>
      <c r="HQ20" s="21">
        <f t="shared" si="83"/>
        <v>0</v>
      </c>
      <c r="HR20" s="21">
        <f t="shared" si="83"/>
        <v>0</v>
      </c>
      <c r="HS20" s="21">
        <f t="shared" si="83"/>
        <v>0</v>
      </c>
      <c r="HT20" s="57">
        <f t="shared" si="83"/>
        <v>0</v>
      </c>
    </row>
    <row r="21" spans="1:228">
      <c r="A21" s="49">
        <v>37</v>
      </c>
      <c r="B21" s="50">
        <v>1.65E-3</v>
      </c>
      <c r="C21" s="51">
        <v>1.8699999999999999E-3</v>
      </c>
      <c r="K21" s="22">
        <f t="shared" si="17"/>
        <v>37</v>
      </c>
      <c r="L21" s="54">
        <f t="shared" si="10"/>
        <v>0.20132</v>
      </c>
      <c r="M21" s="55">
        <v>1</v>
      </c>
      <c r="N21" s="56">
        <f t="shared" si="11"/>
        <v>0.79868000000000006</v>
      </c>
      <c r="O21" s="21">
        <f t="shared" ref="O21:BZ21" si="84">N21*IFERROR(VLOOKUP($K21+N$1,$K$3:$DN$98,4,0),0)</f>
        <v>0.63783862688000004</v>
      </c>
      <c r="P21" s="21">
        <f t="shared" si="84"/>
        <v>0.50934220846326272</v>
      </c>
      <c r="Q21" s="21">
        <f t="shared" si="84"/>
        <v>0.4321139601183332</v>
      </c>
      <c r="R21" s="21">
        <f t="shared" si="84"/>
        <v>0.36655125346239903</v>
      </c>
      <c r="S21" s="21">
        <f t="shared" si="84"/>
        <v>0.31089557734168222</v>
      </c>
      <c r="T21" s="21">
        <f t="shared" si="84"/>
        <v>0.2636560824991343</v>
      </c>
      <c r="U21" s="21">
        <f t="shared" si="84"/>
        <v>0.22355860633245972</v>
      </c>
      <c r="V21" s="21">
        <f t="shared" si="84"/>
        <v>0.18952885061444219</v>
      </c>
      <c r="W21" s="21">
        <f t="shared" si="84"/>
        <v>0.1606484443578135</v>
      </c>
      <c r="X21" s="21">
        <f t="shared" si="84"/>
        <v>0.13613879314747496</v>
      </c>
      <c r="Y21" s="21">
        <f t="shared" si="84"/>
        <v>0.11534304793902556</v>
      </c>
      <c r="Z21" s="21">
        <f t="shared" si="84"/>
        <v>9.7700406012368082E-2</v>
      </c>
      <c r="AA21" s="21">
        <f t="shared" si="84"/>
        <v>8.7599747237185416E-2</v>
      </c>
      <c r="AB21" s="21">
        <f t="shared" si="84"/>
        <v>7.8520471434787339E-2</v>
      </c>
      <c r="AC21" s="21">
        <f t="shared" si="84"/>
        <v>7.0359603277155583E-2</v>
      </c>
      <c r="AD21" s="21">
        <f t="shared" si="84"/>
        <v>6.3024755354718673E-2</v>
      </c>
      <c r="AE21" s="21">
        <f t="shared" si="84"/>
        <v>5.6432996192168648E-2</v>
      </c>
      <c r="AF21" s="21">
        <f t="shared" si="84"/>
        <v>5.3314875637064663E-2</v>
      </c>
      <c r="AG21" s="21">
        <f t="shared" si="84"/>
        <v>5.0345237064080166E-2</v>
      </c>
      <c r="AH21" s="21">
        <f t="shared" si="84"/>
        <v>4.7515658532749139E-2</v>
      </c>
      <c r="AI21" s="21">
        <f t="shared" si="84"/>
        <v>4.4818028293040102E-2</v>
      </c>
      <c r="AJ21" s="21">
        <f t="shared" si="84"/>
        <v>4.2245451060005455E-2</v>
      </c>
      <c r="AK21" s="21">
        <f t="shared" si="84"/>
        <v>4.1884252453442412E-2</v>
      </c>
      <c r="AL21" s="21">
        <f t="shared" si="84"/>
        <v>4.1490959322904586E-2</v>
      </c>
      <c r="AM21" s="21">
        <f t="shared" si="84"/>
        <v>4.1062772622692208E-2</v>
      </c>
      <c r="AN21" s="21">
        <f t="shared" si="84"/>
        <v>4.05958888979722E-2</v>
      </c>
      <c r="AO21" s="21">
        <f t="shared" si="84"/>
        <v>4.008681645119163E-2</v>
      </c>
      <c r="AP21" s="21">
        <f t="shared" si="84"/>
        <v>3.9531614043342628E-2</v>
      </c>
      <c r="AQ21" s="57">
        <f t="shared" si="84"/>
        <v>3.8926385032339049E-2</v>
      </c>
      <c r="AR21" s="21">
        <f t="shared" si="84"/>
        <v>3.8266582806040901E-2</v>
      </c>
      <c r="AS21" s="21">
        <f t="shared" si="84"/>
        <v>3.7548319046771514E-2</v>
      </c>
      <c r="AT21" s="21">
        <f t="shared" si="84"/>
        <v>3.6767314010598663E-2</v>
      </c>
      <c r="AU21" s="21">
        <f t="shared" si="84"/>
        <v>3.591909207637415E-2</v>
      </c>
      <c r="AV21" s="21">
        <f t="shared" si="84"/>
        <v>3.4999922510139732E-2</v>
      </c>
      <c r="AW21" s="21">
        <f t="shared" si="84"/>
        <v>3.4006274710076861E-2</v>
      </c>
      <c r="AX21" s="21">
        <f t="shared" si="84"/>
        <v>3.2934736993962335E-2</v>
      </c>
      <c r="AY21" s="21">
        <f t="shared" si="84"/>
        <v>3.1782679893913535E-2</v>
      </c>
      <c r="AZ21" s="21">
        <f t="shared" si="84"/>
        <v>3.0549194087230749E-2</v>
      </c>
      <c r="BA21" s="21">
        <f t="shared" si="84"/>
        <v>2.9233745789834592E-2</v>
      </c>
      <c r="BB21" s="21">
        <f t="shared" si="84"/>
        <v>2.783754209091209E-2</v>
      </c>
      <c r="BC21" s="21">
        <f t="shared" si="84"/>
        <v>2.6363544237198295E-2</v>
      </c>
      <c r="BD21" s="21">
        <f t="shared" si="84"/>
        <v>2.481705873224424E-2</v>
      </c>
      <c r="BE21" s="21">
        <f t="shared" si="84"/>
        <v>2.3205190767584979E-2</v>
      </c>
      <c r="BF21" s="21">
        <f t="shared" si="84"/>
        <v>2.1538129862841673E-2</v>
      </c>
      <c r="BG21" s="21">
        <f t="shared" si="84"/>
        <v>1.9828433114329299E-2</v>
      </c>
      <c r="BH21" s="21">
        <f t="shared" si="84"/>
        <v>1.8091462373514052E-2</v>
      </c>
      <c r="BI21" s="21">
        <f t="shared" si="84"/>
        <v>1.6344550766727535E-2</v>
      </c>
      <c r="BJ21" s="21">
        <f t="shared" si="84"/>
        <v>1.4607451911239732E-2</v>
      </c>
      <c r="BK21" s="21">
        <f t="shared" si="84"/>
        <v>1.2901593677045155E-2</v>
      </c>
      <c r="BL21" s="21">
        <f t="shared" si="84"/>
        <v>1.1249157558889212E-2</v>
      </c>
      <c r="BM21" s="21">
        <f t="shared" si="84"/>
        <v>9.6719131775573567E-3</v>
      </c>
      <c r="BN21" s="21">
        <f t="shared" si="84"/>
        <v>8.1905629552826726E-3</v>
      </c>
      <c r="BO21" s="21">
        <f t="shared" si="84"/>
        <v>6.8232303755277838E-3</v>
      </c>
      <c r="BP21" s="21">
        <f t="shared" si="84"/>
        <v>5.5847458300657352E-3</v>
      </c>
      <c r="BQ21" s="21">
        <f t="shared" si="84"/>
        <v>4.4854444608755963E-3</v>
      </c>
      <c r="BR21" s="21">
        <f t="shared" si="84"/>
        <v>3.5305381895997905E-3</v>
      </c>
      <c r="BS21" s="21">
        <f t="shared" si="84"/>
        <v>2.7199266212676785E-3</v>
      </c>
      <c r="BT21" s="21">
        <f t="shared" si="84"/>
        <v>2.048431137009114E-3</v>
      </c>
      <c r="BU21" s="21">
        <f t="shared" si="84"/>
        <v>1.5063138365996518E-3</v>
      </c>
      <c r="BV21" s="21">
        <f t="shared" si="84"/>
        <v>1.0803282836092704E-3</v>
      </c>
      <c r="BW21" s="21">
        <f t="shared" si="84"/>
        <v>7.5489019145481384E-4</v>
      </c>
      <c r="BX21" s="21">
        <f t="shared" si="84"/>
        <v>5.134536615218207E-4</v>
      </c>
      <c r="BY21" s="21">
        <f t="shared" si="84"/>
        <v>3.3967013524314527E-4</v>
      </c>
      <c r="BZ21" s="21">
        <f t="shared" si="84"/>
        <v>2.1840789696134241E-4</v>
      </c>
      <c r="CA21" s="21">
        <f t="shared" ref="CA21:DN21" si="85">BZ21*IFERROR(VLOOKUP($K21+BZ$1,$K$3:$DN$98,4,0),0)</f>
        <v>1.3628652770387767E-4</v>
      </c>
      <c r="CB21" s="21">
        <f t="shared" si="85"/>
        <v>8.2317062733142104E-5</v>
      </c>
      <c r="CC21" s="21">
        <f t="shared" si="85"/>
        <v>4.7990847573421847E-5</v>
      </c>
      <c r="CD21" s="21">
        <f t="shared" si="85"/>
        <v>2.6874874641116237E-5</v>
      </c>
      <c r="CE21" s="21">
        <f t="shared" si="85"/>
        <v>1.4378057932997186E-5</v>
      </c>
      <c r="CF21" s="21">
        <f t="shared" si="85"/>
        <v>7.2896753720295732E-6</v>
      </c>
      <c r="CG21" s="21">
        <f t="shared" si="85"/>
        <v>3.4698854770860765E-6</v>
      </c>
      <c r="CH21" s="21">
        <f t="shared" si="85"/>
        <v>1.5302194953949595E-6</v>
      </c>
      <c r="CI21" s="21">
        <f t="shared" si="85"/>
        <v>6.1361801765337873E-7</v>
      </c>
      <c r="CJ21" s="21">
        <f t="shared" si="85"/>
        <v>2.1783439626694945E-7</v>
      </c>
      <c r="CK21" s="21">
        <f t="shared" si="85"/>
        <v>6.5785987672618749E-8</v>
      </c>
      <c r="CL21" s="21">
        <f t="shared" si="85"/>
        <v>1.5854423029101117E-8</v>
      </c>
      <c r="CM21" s="21">
        <f t="shared" si="85"/>
        <v>2.7111063379762919E-9</v>
      </c>
      <c r="CN21" s="21">
        <f t="shared" si="85"/>
        <v>0</v>
      </c>
      <c r="CO21" s="21">
        <f t="shared" si="85"/>
        <v>0</v>
      </c>
      <c r="CP21" s="21">
        <f t="shared" si="85"/>
        <v>0</v>
      </c>
      <c r="CQ21" s="21">
        <f t="shared" si="85"/>
        <v>0</v>
      </c>
      <c r="CR21" s="21">
        <f t="shared" si="85"/>
        <v>0</v>
      </c>
      <c r="CS21" s="21">
        <f t="shared" si="85"/>
        <v>0</v>
      </c>
      <c r="CT21" s="21">
        <f t="shared" si="85"/>
        <v>0</v>
      </c>
      <c r="CU21" s="21">
        <f t="shared" si="85"/>
        <v>0</v>
      </c>
      <c r="CV21" s="21">
        <f t="shared" si="85"/>
        <v>0</v>
      </c>
      <c r="CW21" s="21">
        <f t="shared" si="85"/>
        <v>0</v>
      </c>
      <c r="CX21" s="21">
        <f t="shared" si="85"/>
        <v>0</v>
      </c>
      <c r="CY21" s="21">
        <f t="shared" si="85"/>
        <v>0</v>
      </c>
      <c r="CZ21" s="21">
        <f t="shared" si="85"/>
        <v>0</v>
      </c>
      <c r="DA21" s="21">
        <f t="shared" si="85"/>
        <v>0</v>
      </c>
      <c r="DB21" s="21">
        <f t="shared" si="85"/>
        <v>0</v>
      </c>
      <c r="DC21" s="21">
        <f t="shared" si="85"/>
        <v>0</v>
      </c>
      <c r="DD21" s="21">
        <f t="shared" si="85"/>
        <v>0</v>
      </c>
      <c r="DE21" s="21">
        <f t="shared" si="85"/>
        <v>0</v>
      </c>
      <c r="DF21" s="21">
        <f t="shared" si="85"/>
        <v>0</v>
      </c>
      <c r="DG21" s="21">
        <f t="shared" si="85"/>
        <v>0</v>
      </c>
      <c r="DH21" s="21">
        <f t="shared" si="85"/>
        <v>0</v>
      </c>
      <c r="DI21" s="21">
        <f t="shared" si="85"/>
        <v>0</v>
      </c>
      <c r="DJ21" s="21">
        <f t="shared" si="85"/>
        <v>0</v>
      </c>
      <c r="DK21" s="21">
        <f t="shared" si="85"/>
        <v>0</v>
      </c>
      <c r="DL21" s="21">
        <f t="shared" si="85"/>
        <v>0</v>
      </c>
      <c r="DM21" s="21">
        <f t="shared" si="85"/>
        <v>0</v>
      </c>
      <c r="DN21" s="57">
        <f t="shared" si="85"/>
        <v>0</v>
      </c>
      <c r="DQ21" s="22">
        <f t="shared" si="20"/>
        <v>37</v>
      </c>
      <c r="DR21" s="54">
        <f t="shared" si="14"/>
        <v>0.20149600000000001</v>
      </c>
      <c r="DS21" s="55">
        <v>1</v>
      </c>
      <c r="DT21" s="56">
        <f t="shared" si="21"/>
        <v>0.79850399999999999</v>
      </c>
      <c r="DU21" s="21">
        <f t="shared" ref="DU21:GF21" si="86">DT21*IFERROR(VLOOKUP($DQ21+DT$1,$DQ$3:$HT$98,4,0),0)</f>
        <v>0.63752559359999994</v>
      </c>
      <c r="DV21" s="21">
        <f t="shared" si="86"/>
        <v>0.50892903106375675</v>
      </c>
      <c r="DW21" s="21">
        <f t="shared" si="86"/>
        <v>0.43159472014846356</v>
      </c>
      <c r="DX21" s="21">
        <f t="shared" si="86"/>
        <v>0.36594204190099983</v>
      </c>
      <c r="DY21" s="21">
        <f t="shared" si="86"/>
        <v>0.31021400913704322</v>
      </c>
      <c r="DZ21" s="21">
        <f t="shared" si="86"/>
        <v>0.26291195659580857</v>
      </c>
      <c r="EA21" s="21">
        <f t="shared" si="86"/>
        <v>0.22276227733612775</v>
      </c>
      <c r="EB21" s="21">
        <f t="shared" si="86"/>
        <v>0.18868711143999095</v>
      </c>
      <c r="EC21" s="21">
        <f t="shared" si="86"/>
        <v>0.1597729815135939</v>
      </c>
      <c r="ED21" s="21">
        <f t="shared" si="86"/>
        <v>0.13524071895357989</v>
      </c>
      <c r="EE21" s="21">
        <f t="shared" si="86"/>
        <v>0.11443156762998993</v>
      </c>
      <c r="EF21" s="21">
        <f t="shared" si="86"/>
        <v>9.6780498323063985E-2</v>
      </c>
      <c r="EG21" s="21">
        <f t="shared" si="86"/>
        <v>8.6625998097513146E-2</v>
      </c>
      <c r="EH21" s="21">
        <f t="shared" si="86"/>
        <v>7.749561789803526E-2</v>
      </c>
      <c r="EI21" s="21">
        <f t="shared" si="86"/>
        <v>6.9286429598478486E-2</v>
      </c>
      <c r="EJ21" s="21">
        <f t="shared" si="86"/>
        <v>6.1906316263366949E-2</v>
      </c>
      <c r="EK21" s="21">
        <f t="shared" si="86"/>
        <v>5.5273859257858604E-2</v>
      </c>
      <c r="EL21" s="21">
        <f t="shared" si="86"/>
        <v>5.2053327848199472E-2</v>
      </c>
      <c r="EM21" s="21">
        <f t="shared" si="86"/>
        <v>4.8978407638886709E-2</v>
      </c>
      <c r="EN21" s="21">
        <f t="shared" si="86"/>
        <v>4.6040927640744481E-2</v>
      </c>
      <c r="EO21" s="21">
        <f t="shared" si="86"/>
        <v>4.3233697180169187E-2</v>
      </c>
      <c r="EP21" s="21">
        <f t="shared" si="86"/>
        <v>4.0549576324435559E-2</v>
      </c>
      <c r="EQ21" s="21">
        <f t="shared" si="86"/>
        <v>3.9981071264366973E-2</v>
      </c>
      <c r="ER21" s="21">
        <f t="shared" si="86"/>
        <v>3.9362963902619862E-2</v>
      </c>
      <c r="ES21" s="21">
        <f t="shared" si="86"/>
        <v>3.8691431738441168E-2</v>
      </c>
      <c r="ET21" s="21">
        <f t="shared" si="86"/>
        <v>3.7962872078806317E-2</v>
      </c>
      <c r="EU21" s="21">
        <f t="shared" si="86"/>
        <v>3.7173244339567146E-2</v>
      </c>
      <c r="EV21" s="21">
        <f t="shared" si="86"/>
        <v>3.631937491708729E-2</v>
      </c>
      <c r="EW21" s="57">
        <f t="shared" si="86"/>
        <v>3.5397589181691613E-2</v>
      </c>
      <c r="EX21" s="21">
        <f t="shared" si="86"/>
        <v>3.4405394756928796E-2</v>
      </c>
      <c r="EY21" s="21">
        <f t="shared" si="86"/>
        <v>3.334020373525428E-2</v>
      </c>
      <c r="EZ21" s="21">
        <f t="shared" si="86"/>
        <v>3.219996876750858E-2</v>
      </c>
      <c r="FA21" s="21">
        <f t="shared" si="86"/>
        <v>3.0984097946847457E-2</v>
      </c>
      <c r="FB21" s="21">
        <f t="shared" si="86"/>
        <v>2.9692061062463918E-2</v>
      </c>
      <c r="FC21" s="21">
        <f t="shared" si="86"/>
        <v>2.832563241236933E-2</v>
      </c>
      <c r="FD21" s="21">
        <f t="shared" si="86"/>
        <v>2.6888106567441589E-2</v>
      </c>
      <c r="FE21" s="21">
        <f t="shared" si="86"/>
        <v>2.5383717004993232E-2</v>
      </c>
      <c r="FF21" s="21">
        <f t="shared" si="86"/>
        <v>2.3819064688805448E-2</v>
      </c>
      <c r="FG21" s="21">
        <f t="shared" si="86"/>
        <v>2.2202702959023109E-2</v>
      </c>
      <c r="FH21" s="21">
        <f t="shared" si="86"/>
        <v>2.0545715237191214E-2</v>
      </c>
      <c r="FI21" s="21">
        <f t="shared" si="86"/>
        <v>1.8861172044893907E-2</v>
      </c>
      <c r="FJ21" s="21">
        <f t="shared" si="86"/>
        <v>1.7164043784294356E-2</v>
      </c>
      <c r="FK21" s="21">
        <f t="shared" si="86"/>
        <v>1.547149742672509E-2</v>
      </c>
      <c r="FL21" s="21">
        <f t="shared" si="86"/>
        <v>1.3801349279510117E-2</v>
      </c>
      <c r="FM21" s="21">
        <f t="shared" si="86"/>
        <v>1.2173066091513514E-2</v>
      </c>
      <c r="FN21" s="21">
        <f t="shared" si="86"/>
        <v>1.0605905562892063E-2</v>
      </c>
      <c r="FO21" s="21">
        <f t="shared" si="86"/>
        <v>9.1186394258077098E-3</v>
      </c>
      <c r="FP21" s="21">
        <f t="shared" si="86"/>
        <v>7.7284116589490665E-3</v>
      </c>
      <c r="FQ21" s="21">
        <f t="shared" si="86"/>
        <v>6.4500550864423009E-3</v>
      </c>
      <c r="FR21" s="21">
        <f t="shared" si="86"/>
        <v>5.2948502204604843E-3</v>
      </c>
      <c r="FS21" s="21">
        <f t="shared" si="86"/>
        <v>4.270508496810199E-3</v>
      </c>
      <c r="FT21" s="21">
        <f t="shared" si="86"/>
        <v>3.3801501803102404E-3</v>
      </c>
      <c r="FU21" s="21">
        <f t="shared" si="86"/>
        <v>2.6225571203973065E-3</v>
      </c>
      <c r="FV21" s="21">
        <f t="shared" si="86"/>
        <v>1.9923041932234258E-3</v>
      </c>
      <c r="FW21" s="21">
        <f t="shared" si="86"/>
        <v>1.4803019386069375E-3</v>
      </c>
      <c r="FX21" s="21">
        <f t="shared" si="86"/>
        <v>1.0746251923317062E-3</v>
      </c>
      <c r="FY21" s="21">
        <f t="shared" si="86"/>
        <v>7.6144717253047694E-4</v>
      </c>
      <c r="FZ21" s="21">
        <f t="shared" si="86"/>
        <v>5.2613715280338364E-4</v>
      </c>
      <c r="GA21" s="21">
        <f t="shared" si="86"/>
        <v>3.5423236086793412E-4</v>
      </c>
      <c r="GB21" s="21">
        <f t="shared" si="86"/>
        <v>2.3221702416697425E-4</v>
      </c>
      <c r="GC21" s="21">
        <f t="shared" si="86"/>
        <v>1.4813356188635453E-4</v>
      </c>
      <c r="GD21" s="21">
        <f t="shared" si="86"/>
        <v>9.1913912479245252E-5</v>
      </c>
      <c r="GE21" s="21">
        <f t="shared" si="86"/>
        <v>5.5453501676978252E-5</v>
      </c>
      <c r="GF21" s="21">
        <f t="shared" si="86"/>
        <v>3.2495751982709263E-5</v>
      </c>
      <c r="GG21" s="21">
        <f t="shared" ref="GG21:HT21" si="87">GF21*IFERROR(VLOOKUP($DQ21+GF$1,$DQ$3:$HT$98,4,0),0)</f>
        <v>1.8457587126178861E-5</v>
      </c>
      <c r="GH21" s="21">
        <f t="shared" si="87"/>
        <v>1.0151672919398375E-5</v>
      </c>
      <c r="GI21" s="21">
        <f t="shared" si="87"/>
        <v>5.3905383202005371E-6</v>
      </c>
      <c r="GJ21" s="21">
        <f t="shared" si="87"/>
        <v>2.7491745433022738E-6</v>
      </c>
      <c r="GK21" s="21">
        <f t="shared" si="87"/>
        <v>1.336098828044905E-6</v>
      </c>
      <c r="GL21" s="21">
        <f t="shared" si="87"/>
        <v>6.1193326324456645E-7</v>
      </c>
      <c r="GM21" s="21">
        <f t="shared" si="87"/>
        <v>2.5945970361569618E-7</v>
      </c>
      <c r="GN21" s="21">
        <f t="shared" si="87"/>
        <v>9.9113606781195945E-8</v>
      </c>
      <c r="GO21" s="21">
        <f t="shared" si="87"/>
        <v>3.270749023779466E-8</v>
      </c>
      <c r="GP21" s="21">
        <f t="shared" si="87"/>
        <v>8.7328998934911745E-9</v>
      </c>
      <c r="GQ21" s="21">
        <f t="shared" si="87"/>
        <v>1.676716779550305E-9</v>
      </c>
      <c r="GR21" s="21">
        <f t="shared" si="87"/>
        <v>1.743785450732317E-10</v>
      </c>
      <c r="GS21" s="21">
        <f t="shared" si="87"/>
        <v>0</v>
      </c>
      <c r="GT21" s="21">
        <f t="shared" si="87"/>
        <v>0</v>
      </c>
      <c r="GU21" s="21">
        <f t="shared" si="87"/>
        <v>0</v>
      </c>
      <c r="GV21" s="21">
        <f t="shared" si="87"/>
        <v>0</v>
      </c>
      <c r="GW21" s="21">
        <f t="shared" si="87"/>
        <v>0</v>
      </c>
      <c r="GX21" s="21">
        <f t="shared" si="87"/>
        <v>0</v>
      </c>
      <c r="GY21" s="21">
        <f t="shared" si="87"/>
        <v>0</v>
      </c>
      <c r="GZ21" s="21">
        <f t="shared" si="87"/>
        <v>0</v>
      </c>
      <c r="HA21" s="21">
        <f t="shared" si="87"/>
        <v>0</v>
      </c>
      <c r="HB21" s="21">
        <f t="shared" si="87"/>
        <v>0</v>
      </c>
      <c r="HC21" s="21">
        <f t="shared" si="87"/>
        <v>0</v>
      </c>
      <c r="HD21" s="21">
        <f t="shared" si="87"/>
        <v>0</v>
      </c>
      <c r="HE21" s="21">
        <f t="shared" si="87"/>
        <v>0</v>
      </c>
      <c r="HF21" s="21">
        <f t="shared" si="87"/>
        <v>0</v>
      </c>
      <c r="HG21" s="21">
        <f t="shared" si="87"/>
        <v>0</v>
      </c>
      <c r="HH21" s="21">
        <f t="shared" si="87"/>
        <v>0</v>
      </c>
      <c r="HI21" s="21">
        <f t="shared" si="87"/>
        <v>0</v>
      </c>
      <c r="HJ21" s="21">
        <f t="shared" si="87"/>
        <v>0</v>
      </c>
      <c r="HK21" s="21">
        <f t="shared" si="87"/>
        <v>0</v>
      </c>
      <c r="HL21" s="21">
        <f t="shared" si="87"/>
        <v>0</v>
      </c>
      <c r="HM21" s="21">
        <f t="shared" si="87"/>
        <v>0</v>
      </c>
      <c r="HN21" s="21">
        <f t="shared" si="87"/>
        <v>0</v>
      </c>
      <c r="HO21" s="21">
        <f t="shared" si="87"/>
        <v>0</v>
      </c>
      <c r="HP21" s="21">
        <f t="shared" si="87"/>
        <v>0</v>
      </c>
      <c r="HQ21" s="21">
        <f t="shared" si="87"/>
        <v>0</v>
      </c>
      <c r="HR21" s="21">
        <f t="shared" si="87"/>
        <v>0</v>
      </c>
      <c r="HS21" s="21">
        <f t="shared" si="87"/>
        <v>0</v>
      </c>
      <c r="HT21" s="57">
        <f t="shared" si="87"/>
        <v>0</v>
      </c>
    </row>
    <row r="22" spans="1:228">
      <c r="A22" s="49">
        <v>38</v>
      </c>
      <c r="B22" s="50">
        <v>1.73E-3</v>
      </c>
      <c r="C22" s="51">
        <v>2E-3</v>
      </c>
      <c r="K22" s="22">
        <f t="shared" si="17"/>
        <v>38</v>
      </c>
      <c r="L22" s="54">
        <f t="shared" si="10"/>
        <v>0.20138400000000001</v>
      </c>
      <c r="M22" s="55">
        <v>1</v>
      </c>
      <c r="N22" s="56">
        <f t="shared" si="11"/>
        <v>0.79861599999999999</v>
      </c>
      <c r="O22" s="21">
        <f t="shared" ref="O22:BZ22" si="88">N22*IFERROR(VLOOKUP($K22+N$1,$K$3:$DN$98,4,0),0)</f>
        <v>0.63773001510399996</v>
      </c>
      <c r="P22" s="21">
        <f t="shared" si="88"/>
        <v>0.54103515815887859</v>
      </c>
      <c r="Q22" s="21">
        <f t="shared" si="88"/>
        <v>0.45894632826964366</v>
      </c>
      <c r="R22" s="21">
        <f t="shared" si="88"/>
        <v>0.38926175357049403</v>
      </c>
      <c r="S22" s="21">
        <f t="shared" si="88"/>
        <v>0.33011479253159498</v>
      </c>
      <c r="T22" s="21">
        <f t="shared" si="88"/>
        <v>0.27991010959640866</v>
      </c>
      <c r="U22" s="21">
        <f t="shared" si="88"/>
        <v>0.23730261257880772</v>
      </c>
      <c r="V22" s="21">
        <f t="shared" si="88"/>
        <v>0.201142440474049</v>
      </c>
      <c r="W22" s="21">
        <f t="shared" si="88"/>
        <v>0.17045474175824477</v>
      </c>
      <c r="X22" s="21">
        <f t="shared" si="88"/>
        <v>0.14441709813570583</v>
      </c>
      <c r="Y22" s="21">
        <f t="shared" si="88"/>
        <v>0.12232734763906453</v>
      </c>
      <c r="Z22" s="21">
        <f t="shared" si="88"/>
        <v>0.10968065713074747</v>
      </c>
      <c r="AA22" s="21">
        <f t="shared" si="88"/>
        <v>9.8312805422431149E-2</v>
      </c>
      <c r="AB22" s="21">
        <f t="shared" si="88"/>
        <v>8.8094860616461601E-2</v>
      </c>
      <c r="AC22" s="21">
        <f t="shared" si="88"/>
        <v>7.8911147586916711E-2</v>
      </c>
      <c r="AD22" s="21">
        <f t="shared" si="88"/>
        <v>7.0657830660801099E-2</v>
      </c>
      <c r="AE22" s="21">
        <f t="shared" si="88"/>
        <v>6.6753738214384531E-2</v>
      </c>
      <c r="AF22" s="21">
        <f t="shared" si="88"/>
        <v>6.3035554995843318E-2</v>
      </c>
      <c r="AG22" s="21">
        <f t="shared" si="88"/>
        <v>5.9492736180634442E-2</v>
      </c>
      <c r="AH22" s="21">
        <f t="shared" si="88"/>
        <v>5.6115125323083194E-2</v>
      </c>
      <c r="AI22" s="21">
        <f t="shared" si="88"/>
        <v>5.2894089071975556E-2</v>
      </c>
      <c r="AJ22" s="21">
        <f t="shared" si="88"/>
        <v>5.2441844610410168E-2</v>
      </c>
      <c r="AK22" s="21">
        <f t="shared" si="88"/>
        <v>5.1949415689518413E-2</v>
      </c>
      <c r="AL22" s="21">
        <f t="shared" si="88"/>
        <v>5.1413297719602583E-2</v>
      </c>
      <c r="AM22" s="21">
        <f t="shared" si="88"/>
        <v>5.08287285245307E-2</v>
      </c>
      <c r="AN22" s="21">
        <f t="shared" si="88"/>
        <v>5.0191336268833084E-2</v>
      </c>
      <c r="AO22" s="21">
        <f t="shared" si="88"/>
        <v>4.9496186261509742E-2</v>
      </c>
      <c r="AP22" s="21">
        <f t="shared" si="88"/>
        <v>4.8738399649846026E-2</v>
      </c>
      <c r="AQ22" s="57">
        <f t="shared" si="88"/>
        <v>4.7912283775781134E-2</v>
      </c>
      <c r="AR22" s="21">
        <f t="shared" si="88"/>
        <v>4.7012970209309723E-2</v>
      </c>
      <c r="AS22" s="21">
        <f t="shared" si="88"/>
        <v>4.6035100428956081E-2</v>
      </c>
      <c r="AT22" s="21">
        <f t="shared" si="88"/>
        <v>4.4973070662060063E-2</v>
      </c>
      <c r="AU22" s="21">
        <f t="shared" si="88"/>
        <v>4.3822209783817949E-2</v>
      </c>
      <c r="AV22" s="21">
        <f t="shared" si="88"/>
        <v>4.2578097248055356E-2</v>
      </c>
      <c r="AW22" s="21">
        <f t="shared" si="88"/>
        <v>4.1236461403769131E-2</v>
      </c>
      <c r="AX22" s="21">
        <f t="shared" si="88"/>
        <v>3.9794009983865286E-2</v>
      </c>
      <c r="AY22" s="21">
        <f t="shared" si="88"/>
        <v>3.8249604456391473E-2</v>
      </c>
      <c r="AZ22" s="21">
        <f t="shared" si="88"/>
        <v>3.660257648849926E-2</v>
      </c>
      <c r="BA22" s="21">
        <f t="shared" si="88"/>
        <v>3.4854437435408531E-2</v>
      </c>
      <c r="BB22" s="21">
        <f t="shared" si="88"/>
        <v>3.3008894973203647E-2</v>
      </c>
      <c r="BC22" s="21">
        <f t="shared" si="88"/>
        <v>3.1072593194075519E-2</v>
      </c>
      <c r="BD22" s="21">
        <f t="shared" si="88"/>
        <v>2.9054428266120313E-2</v>
      </c>
      <c r="BE22" s="21">
        <f t="shared" si="88"/>
        <v>2.6967158139482229E-2</v>
      </c>
      <c r="BF22" s="21">
        <f t="shared" si="88"/>
        <v>2.4826505126370128E-2</v>
      </c>
      <c r="BG22" s="21">
        <f t="shared" si="88"/>
        <v>2.2651703277300105E-2</v>
      </c>
      <c r="BH22" s="21">
        <f t="shared" si="88"/>
        <v>2.0464454808844009E-2</v>
      </c>
      <c r="BI22" s="21">
        <f t="shared" si="88"/>
        <v>1.8289492551760066E-2</v>
      </c>
      <c r="BJ22" s="21">
        <f t="shared" si="88"/>
        <v>1.6153645611565525E-2</v>
      </c>
      <c r="BK22" s="21">
        <f t="shared" si="88"/>
        <v>1.4084686681636214E-2</v>
      </c>
      <c r="BL22" s="21">
        <f t="shared" si="88"/>
        <v>1.2109872762004001E-2</v>
      </c>
      <c r="BM22" s="21">
        <f t="shared" si="88"/>
        <v>1.0255124649775469E-2</v>
      </c>
      <c r="BN22" s="21">
        <f t="shared" si="88"/>
        <v>8.5431341407419519E-3</v>
      </c>
      <c r="BO22" s="21">
        <f t="shared" si="88"/>
        <v>6.9924698628558799E-3</v>
      </c>
      <c r="BP22" s="21">
        <f t="shared" si="88"/>
        <v>5.6160720950513285E-3</v>
      </c>
      <c r="BQ22" s="21">
        <f t="shared" si="88"/>
        <v>4.4204665067358508E-3</v>
      </c>
      <c r="BR22" s="21">
        <f t="shared" si="88"/>
        <v>3.4055273967892995E-3</v>
      </c>
      <c r="BS22" s="21">
        <f t="shared" si="88"/>
        <v>2.5647707930699574E-3</v>
      </c>
      <c r="BT22" s="21">
        <f t="shared" si="88"/>
        <v>1.886004202683993E-3</v>
      </c>
      <c r="BU22" s="21">
        <f t="shared" si="88"/>
        <v>1.3526422141649599E-3</v>
      </c>
      <c r="BV22" s="21">
        <f t="shared" si="88"/>
        <v>9.4517227356990749E-4</v>
      </c>
      <c r="BW22" s="21">
        <f t="shared" si="88"/>
        <v>6.4287782531404392E-4</v>
      </c>
      <c r="BX22" s="21">
        <f t="shared" si="88"/>
        <v>4.2528939655825263E-4</v>
      </c>
      <c r="BY22" s="21">
        <f t="shared" si="88"/>
        <v>2.7346108198695647E-4</v>
      </c>
      <c r="BZ22" s="21">
        <f t="shared" si="88"/>
        <v>1.7063971515986085E-4</v>
      </c>
      <c r="CA22" s="21">
        <f t="shared" ref="CA22:DN22" si="89">BZ22*IFERROR(VLOOKUP($K22+BZ$1,$K$3:$DN$98,4,0),0)</f>
        <v>1.0306638795655595E-4</v>
      </c>
      <c r="CB22" s="21">
        <f t="shared" si="89"/>
        <v>6.0087704178672115E-5</v>
      </c>
      <c r="CC22" s="21">
        <f t="shared" si="89"/>
        <v>3.3649114340056387E-5</v>
      </c>
      <c r="CD22" s="21">
        <f t="shared" si="89"/>
        <v>1.8002276171930165E-5</v>
      </c>
      <c r="CE22" s="21">
        <f t="shared" si="89"/>
        <v>9.1271540191685932E-6</v>
      </c>
      <c r="CF22" s="21">
        <f t="shared" si="89"/>
        <v>4.3445253131242499E-6</v>
      </c>
      <c r="CG22" s="21">
        <f t="shared" si="89"/>
        <v>1.9159356630877942E-6</v>
      </c>
      <c r="CH22" s="21">
        <f t="shared" si="89"/>
        <v>7.6829020089820553E-7</v>
      </c>
      <c r="CI22" s="21">
        <f t="shared" si="89"/>
        <v>2.7274302131886295E-7</v>
      </c>
      <c r="CJ22" s="21">
        <f t="shared" si="89"/>
        <v>8.2368392438296622E-8</v>
      </c>
      <c r="CK22" s="21">
        <f t="shared" si="89"/>
        <v>1.9850782577629486E-8</v>
      </c>
      <c r="CL22" s="21">
        <f t="shared" si="89"/>
        <v>3.3944838207746432E-9</v>
      </c>
      <c r="CM22" s="21">
        <f t="shared" si="89"/>
        <v>0</v>
      </c>
      <c r="CN22" s="21">
        <f t="shared" si="89"/>
        <v>0</v>
      </c>
      <c r="CO22" s="21">
        <f t="shared" si="89"/>
        <v>0</v>
      </c>
      <c r="CP22" s="21">
        <f t="shared" si="89"/>
        <v>0</v>
      </c>
      <c r="CQ22" s="21">
        <f t="shared" si="89"/>
        <v>0</v>
      </c>
      <c r="CR22" s="21">
        <f t="shared" si="89"/>
        <v>0</v>
      </c>
      <c r="CS22" s="21">
        <f t="shared" si="89"/>
        <v>0</v>
      </c>
      <c r="CT22" s="21">
        <f t="shared" si="89"/>
        <v>0</v>
      </c>
      <c r="CU22" s="21">
        <f t="shared" si="89"/>
        <v>0</v>
      </c>
      <c r="CV22" s="21">
        <f t="shared" si="89"/>
        <v>0</v>
      </c>
      <c r="CW22" s="21">
        <f t="shared" si="89"/>
        <v>0</v>
      </c>
      <c r="CX22" s="21">
        <f t="shared" si="89"/>
        <v>0</v>
      </c>
      <c r="CY22" s="21">
        <f t="shared" si="89"/>
        <v>0</v>
      </c>
      <c r="CZ22" s="21">
        <f t="shared" si="89"/>
        <v>0</v>
      </c>
      <c r="DA22" s="21">
        <f t="shared" si="89"/>
        <v>0</v>
      </c>
      <c r="DB22" s="21">
        <f t="shared" si="89"/>
        <v>0</v>
      </c>
      <c r="DC22" s="21">
        <f t="shared" si="89"/>
        <v>0</v>
      </c>
      <c r="DD22" s="21">
        <f t="shared" si="89"/>
        <v>0</v>
      </c>
      <c r="DE22" s="21">
        <f t="shared" si="89"/>
        <v>0</v>
      </c>
      <c r="DF22" s="21">
        <f t="shared" si="89"/>
        <v>0</v>
      </c>
      <c r="DG22" s="21">
        <f t="shared" si="89"/>
        <v>0</v>
      </c>
      <c r="DH22" s="21">
        <f t="shared" si="89"/>
        <v>0</v>
      </c>
      <c r="DI22" s="21">
        <f t="shared" si="89"/>
        <v>0</v>
      </c>
      <c r="DJ22" s="21">
        <f t="shared" si="89"/>
        <v>0</v>
      </c>
      <c r="DK22" s="21">
        <f t="shared" si="89"/>
        <v>0</v>
      </c>
      <c r="DL22" s="21">
        <f t="shared" si="89"/>
        <v>0</v>
      </c>
      <c r="DM22" s="21">
        <f t="shared" si="89"/>
        <v>0</v>
      </c>
      <c r="DN22" s="57">
        <f t="shared" si="89"/>
        <v>0</v>
      </c>
      <c r="DQ22" s="22">
        <f t="shared" si="20"/>
        <v>38</v>
      </c>
      <c r="DR22" s="54">
        <f t="shared" si="14"/>
        <v>0.2016</v>
      </c>
      <c r="DS22" s="55">
        <v>1</v>
      </c>
      <c r="DT22" s="56">
        <f t="shared" si="21"/>
        <v>0.7984</v>
      </c>
      <c r="DU22" s="21">
        <f t="shared" ref="DU22:GF22" si="90">DT22*IFERROR(VLOOKUP($DQ22+DT$1,$DQ$3:$HT$98,4,0),0)</f>
        <v>0.63735313920000003</v>
      </c>
      <c r="DV22" s="21">
        <f t="shared" si="90"/>
        <v>0.54050414293286397</v>
      </c>
      <c r="DW22" s="21">
        <f t="shared" si="90"/>
        <v>0.45828454447441697</v>
      </c>
      <c r="DX22" s="21">
        <f t="shared" si="90"/>
        <v>0.38849399519231365</v>
      </c>
      <c r="DY22" s="21">
        <f t="shared" si="90"/>
        <v>0.3292556538173993</v>
      </c>
      <c r="DZ22" s="21">
        <f t="shared" si="90"/>
        <v>0.27897452903946351</v>
      </c>
      <c r="EA22" s="21">
        <f t="shared" si="90"/>
        <v>0.23630077174314842</v>
      </c>
      <c r="EB22" s="21">
        <f t="shared" si="90"/>
        <v>0.20009039593238595</v>
      </c>
      <c r="EC22" s="21">
        <f t="shared" si="90"/>
        <v>0.16936761613414572</v>
      </c>
      <c r="ED22" s="21">
        <f t="shared" si="90"/>
        <v>0.14330744445862503</v>
      </c>
      <c r="EE22" s="21">
        <f t="shared" si="90"/>
        <v>0.12120227115088213</v>
      </c>
      <c r="EF22" s="21">
        <f t="shared" si="90"/>
        <v>0.10848536525491813</v>
      </c>
      <c r="EG22" s="21">
        <f t="shared" si="90"/>
        <v>9.7051007757049751E-2</v>
      </c>
      <c r="EH22" s="21">
        <f t="shared" si="90"/>
        <v>8.6770297454337716E-2</v>
      </c>
      <c r="EI22" s="21">
        <f t="shared" si="90"/>
        <v>7.7527872450691482E-2</v>
      </c>
      <c r="EJ22" s="21">
        <f t="shared" si="90"/>
        <v>6.9221768779941739E-2</v>
      </c>
      <c r="EK22" s="21">
        <f t="shared" si="90"/>
        <v>6.518856242197843E-2</v>
      </c>
      <c r="EL22" s="21">
        <f t="shared" si="90"/>
        <v>6.1337711068306114E-2</v>
      </c>
      <c r="EM22" s="21">
        <f t="shared" si="90"/>
        <v>5.7658981846984453E-2</v>
      </c>
      <c r="EN22" s="21">
        <f t="shared" si="90"/>
        <v>5.4143369576319197E-2</v>
      </c>
      <c r="EO22" s="21">
        <f t="shared" si="90"/>
        <v>5.0781932619542995E-2</v>
      </c>
      <c r="EP22" s="21">
        <f t="shared" si="90"/>
        <v>5.0069969924217E-2</v>
      </c>
      <c r="EQ22" s="21">
        <f t="shared" si="90"/>
        <v>4.9295888189188605E-2</v>
      </c>
      <c r="ER22" s="21">
        <f t="shared" si="90"/>
        <v>4.8454900336681046E-2</v>
      </c>
      <c r="ES22" s="21">
        <f t="shared" si="90"/>
        <v>4.7542494563341343E-2</v>
      </c>
      <c r="ET22" s="21">
        <f t="shared" si="90"/>
        <v>4.6553610676423843E-2</v>
      </c>
      <c r="EU22" s="21">
        <f t="shared" si="90"/>
        <v>4.5484274239186384E-2</v>
      </c>
      <c r="EV22" s="21">
        <f t="shared" si="90"/>
        <v>4.4329883358995834E-2</v>
      </c>
      <c r="EW22" s="57">
        <f t="shared" si="90"/>
        <v>4.3087316728443181E-2</v>
      </c>
      <c r="EX22" s="21">
        <f t="shared" si="90"/>
        <v>4.1753333402530582E-2</v>
      </c>
      <c r="EY22" s="21">
        <f t="shared" si="90"/>
        <v>4.0325369400164034E-2</v>
      </c>
      <c r="EZ22" s="21">
        <f t="shared" si="90"/>
        <v>3.8802683451613841E-2</v>
      </c>
      <c r="FA22" s="21">
        <f t="shared" si="90"/>
        <v>3.7184611551681547E-2</v>
      </c>
      <c r="FB22" s="21">
        <f t="shared" si="90"/>
        <v>3.5473375728073166E-2</v>
      </c>
      <c r="FC22" s="21">
        <f t="shared" si="90"/>
        <v>3.3673101909873451E-2</v>
      </c>
      <c r="FD22" s="21">
        <f t="shared" si="90"/>
        <v>3.1789091858016032E-2</v>
      </c>
      <c r="FE22" s="21">
        <f t="shared" si="90"/>
        <v>2.9829612235887922E-2</v>
      </c>
      <c r="FF22" s="21">
        <f t="shared" si="90"/>
        <v>2.7805374749560567E-2</v>
      </c>
      <c r="FG22" s="21">
        <f t="shared" si="90"/>
        <v>2.5730259632000863E-2</v>
      </c>
      <c r="FH22" s="21">
        <f t="shared" si="90"/>
        <v>2.3620635644773111E-2</v>
      </c>
      <c r="FI22" s="21">
        <f t="shared" si="90"/>
        <v>2.1495250849456426E-2</v>
      </c>
      <c r="FJ22" s="21">
        <f t="shared" si="90"/>
        <v>1.9375604163191527E-2</v>
      </c>
      <c r="FK22" s="21">
        <f t="shared" si="90"/>
        <v>1.7284007693775003E-2</v>
      </c>
      <c r="FL22" s="21">
        <f t="shared" si="90"/>
        <v>1.5244840466063428E-2</v>
      </c>
      <c r="FM22" s="21">
        <f t="shared" si="90"/>
        <v>1.3282219704462424E-2</v>
      </c>
      <c r="FN22" s="21">
        <f t="shared" si="90"/>
        <v>1.1419654035305659E-2</v>
      </c>
      <c r="FO22" s="21">
        <f t="shared" si="90"/>
        <v>9.6786135810829586E-3</v>
      </c>
      <c r="FP22" s="21">
        <f t="shared" si="90"/>
        <v>8.0776741086360255E-3</v>
      </c>
      <c r="FQ22" s="21">
        <f t="shared" si="90"/>
        <v>6.6309626757793134E-3</v>
      </c>
      <c r="FR22" s="21">
        <f t="shared" si="90"/>
        <v>5.3481366365230477E-3</v>
      </c>
      <c r="FS22" s="21">
        <f t="shared" si="90"/>
        <v>4.2331036291743569E-3</v>
      </c>
      <c r="FT22" s="21">
        <f t="shared" si="90"/>
        <v>3.2843381127675084E-3</v>
      </c>
      <c r="FU22" s="21">
        <f t="shared" si="90"/>
        <v>2.495045977507221E-3</v>
      </c>
      <c r="FV22" s="21">
        <f t="shared" si="90"/>
        <v>1.8538441117476401E-3</v>
      </c>
      <c r="FW22" s="21">
        <f t="shared" si="90"/>
        <v>1.3457981329231994E-3</v>
      </c>
      <c r="FX22" s="21">
        <f t="shared" si="90"/>
        <v>9.535921830453913E-4</v>
      </c>
      <c r="FY22" s="21">
        <f t="shared" si="90"/>
        <v>6.5890359071887395E-4</v>
      </c>
      <c r="FZ22" s="21">
        <f t="shared" si="90"/>
        <v>4.4362002052329626E-4</v>
      </c>
      <c r="GA22" s="21">
        <f t="shared" si="90"/>
        <v>2.9081510445404691E-4</v>
      </c>
      <c r="GB22" s="21">
        <f t="shared" si="90"/>
        <v>1.8551386328228105E-4</v>
      </c>
      <c r="GC22" s="21">
        <f t="shared" si="90"/>
        <v>1.1510764188938974E-4</v>
      </c>
      <c r="GD22" s="21">
        <f t="shared" si="90"/>
        <v>6.944674250470663E-5</v>
      </c>
      <c r="GE22" s="21">
        <f t="shared" si="90"/>
        <v>4.0695791107758088E-5</v>
      </c>
      <c r="GF22" s="21">
        <f t="shared" si="90"/>
        <v>2.3115209349206595E-5</v>
      </c>
      <c r="GG22" s="21">
        <f t="shared" ref="GG22:HT22" si="91">GF22*IFERROR(VLOOKUP($DQ22+GF$1,$DQ$3:$HT$98,4,0),0)</f>
        <v>1.2713365142063628E-5</v>
      </c>
      <c r="GH22" s="21">
        <f t="shared" si="91"/>
        <v>6.7507968904357868E-6</v>
      </c>
      <c r="GI22" s="21">
        <f t="shared" si="91"/>
        <v>3.4429064141222513E-6</v>
      </c>
      <c r="GJ22" s="21">
        <f t="shared" si="91"/>
        <v>1.6732525172634141E-6</v>
      </c>
      <c r="GK22" s="21">
        <f t="shared" si="91"/>
        <v>7.6634965290664362E-7</v>
      </c>
      <c r="GL22" s="21">
        <f t="shared" si="91"/>
        <v>3.2493225283241692E-7</v>
      </c>
      <c r="GM22" s="21">
        <f t="shared" si="91"/>
        <v>1.2412412058198325E-7</v>
      </c>
      <c r="GN22" s="21">
        <f t="shared" si="91"/>
        <v>4.0960959792054469E-8</v>
      </c>
      <c r="GO22" s="21">
        <f t="shared" si="91"/>
        <v>1.0936576264478545E-8</v>
      </c>
      <c r="GP22" s="21">
        <f t="shared" si="91"/>
        <v>2.0998226427798799E-9</v>
      </c>
      <c r="GQ22" s="21">
        <f t="shared" si="91"/>
        <v>2.1838155484910747E-10</v>
      </c>
      <c r="GR22" s="21">
        <f t="shared" si="91"/>
        <v>0</v>
      </c>
      <c r="GS22" s="21">
        <f t="shared" si="91"/>
        <v>0</v>
      </c>
      <c r="GT22" s="21">
        <f t="shared" si="91"/>
        <v>0</v>
      </c>
      <c r="GU22" s="21">
        <f t="shared" si="91"/>
        <v>0</v>
      </c>
      <c r="GV22" s="21">
        <f t="shared" si="91"/>
        <v>0</v>
      </c>
      <c r="GW22" s="21">
        <f t="shared" si="91"/>
        <v>0</v>
      </c>
      <c r="GX22" s="21">
        <f t="shared" si="91"/>
        <v>0</v>
      </c>
      <c r="GY22" s="21">
        <f t="shared" si="91"/>
        <v>0</v>
      </c>
      <c r="GZ22" s="21">
        <f t="shared" si="91"/>
        <v>0</v>
      </c>
      <c r="HA22" s="21">
        <f t="shared" si="91"/>
        <v>0</v>
      </c>
      <c r="HB22" s="21">
        <f t="shared" si="91"/>
        <v>0</v>
      </c>
      <c r="HC22" s="21">
        <f t="shared" si="91"/>
        <v>0</v>
      </c>
      <c r="HD22" s="21">
        <f t="shared" si="91"/>
        <v>0</v>
      </c>
      <c r="HE22" s="21">
        <f t="shared" si="91"/>
        <v>0</v>
      </c>
      <c r="HF22" s="21">
        <f t="shared" si="91"/>
        <v>0</v>
      </c>
      <c r="HG22" s="21">
        <f t="shared" si="91"/>
        <v>0</v>
      </c>
      <c r="HH22" s="21">
        <f t="shared" si="91"/>
        <v>0</v>
      </c>
      <c r="HI22" s="21">
        <f t="shared" si="91"/>
        <v>0</v>
      </c>
      <c r="HJ22" s="21">
        <f t="shared" si="91"/>
        <v>0</v>
      </c>
      <c r="HK22" s="21">
        <f t="shared" si="91"/>
        <v>0</v>
      </c>
      <c r="HL22" s="21">
        <f t="shared" si="91"/>
        <v>0</v>
      </c>
      <c r="HM22" s="21">
        <f t="shared" si="91"/>
        <v>0</v>
      </c>
      <c r="HN22" s="21">
        <f t="shared" si="91"/>
        <v>0</v>
      </c>
      <c r="HO22" s="21">
        <f t="shared" si="91"/>
        <v>0</v>
      </c>
      <c r="HP22" s="21">
        <f t="shared" si="91"/>
        <v>0</v>
      </c>
      <c r="HQ22" s="21">
        <f t="shared" si="91"/>
        <v>0</v>
      </c>
      <c r="HR22" s="21">
        <f t="shared" si="91"/>
        <v>0</v>
      </c>
      <c r="HS22" s="21">
        <f t="shared" si="91"/>
        <v>0</v>
      </c>
      <c r="HT22" s="57">
        <f t="shared" si="91"/>
        <v>0</v>
      </c>
    </row>
    <row r="23" spans="1:228">
      <c r="A23" s="49">
        <v>39</v>
      </c>
      <c r="B23" s="50">
        <v>1.82E-3</v>
      </c>
      <c r="C23" s="51">
        <v>2.14E-3</v>
      </c>
      <c r="K23" s="22">
        <f t="shared" si="17"/>
        <v>39</v>
      </c>
      <c r="L23" s="54">
        <f t="shared" si="10"/>
        <v>0.20145600000000002</v>
      </c>
      <c r="M23" s="55">
        <v>1</v>
      </c>
      <c r="N23" s="56">
        <f t="shared" si="11"/>
        <v>0.79854399999999992</v>
      </c>
      <c r="O23" s="21">
        <f t="shared" ref="O23:BZ23" si="92">N23*IFERROR(VLOOKUP($K23+N$1,$K$3:$DN$98,4,0),0)</f>
        <v>0.67746596381599988</v>
      </c>
      <c r="P23" s="21">
        <f t="shared" si="92"/>
        <v>0.57467710172303543</v>
      </c>
      <c r="Q23" s="21">
        <f t="shared" si="92"/>
        <v>0.48742042930581664</v>
      </c>
      <c r="R23" s="21">
        <f t="shared" si="92"/>
        <v>0.41335860104430039</v>
      </c>
      <c r="S23" s="21">
        <f t="shared" si="92"/>
        <v>0.35049399160098055</v>
      </c>
      <c r="T23" s="21">
        <f t="shared" si="92"/>
        <v>0.29714232194046669</v>
      </c>
      <c r="U23" s="21">
        <f t="shared" si="92"/>
        <v>0.25186377492317841</v>
      </c>
      <c r="V23" s="21">
        <f t="shared" si="92"/>
        <v>0.21343767437447383</v>
      </c>
      <c r="W23" s="21">
        <f t="shared" si="92"/>
        <v>0.18083421586307544</v>
      </c>
      <c r="X23" s="21">
        <f t="shared" si="92"/>
        <v>0.15317417587309115</v>
      </c>
      <c r="Y23" s="21">
        <f t="shared" si="92"/>
        <v>0.1373384168746275</v>
      </c>
      <c r="Z23" s="21">
        <f t="shared" si="92"/>
        <v>0.12310397665765674</v>
      </c>
      <c r="AA23" s="21">
        <f t="shared" si="92"/>
        <v>0.11030941105169649</v>
      </c>
      <c r="AB23" s="21">
        <f t="shared" si="92"/>
        <v>9.8809875568379238E-2</v>
      </c>
      <c r="AC23" s="21">
        <f t="shared" si="92"/>
        <v>8.847535068268246E-2</v>
      </c>
      <c r="AD23" s="21">
        <f t="shared" si="92"/>
        <v>8.3586777893736863E-2</v>
      </c>
      <c r="AE23" s="21">
        <f t="shared" si="92"/>
        <v>7.8930994365055726E-2</v>
      </c>
      <c r="AF23" s="21">
        <f t="shared" si="92"/>
        <v>7.4494796223259316E-2</v>
      </c>
      <c r="AG23" s="21">
        <f t="shared" si="92"/>
        <v>7.0265465909878103E-2</v>
      </c>
      <c r="AH23" s="21">
        <f t="shared" si="92"/>
        <v>6.6232193033918141E-2</v>
      </c>
      <c r="AI23" s="21">
        <f t="shared" si="92"/>
        <v>6.5665907783478139E-2</v>
      </c>
      <c r="AJ23" s="21">
        <f t="shared" si="92"/>
        <v>6.5049304909391273E-2</v>
      </c>
      <c r="AK23" s="21">
        <f t="shared" si="92"/>
        <v>6.437799608272636E-2</v>
      </c>
      <c r="AL23" s="21">
        <f t="shared" si="92"/>
        <v>6.3646018267265764E-2</v>
      </c>
      <c r="AM23" s="21">
        <f t="shared" si="92"/>
        <v>6.2847897198194252E-2</v>
      </c>
      <c r="AN23" s="21">
        <f t="shared" si="92"/>
        <v>6.1977453821999262E-2</v>
      </c>
      <c r="AO23" s="21">
        <f t="shared" si="92"/>
        <v>6.1028579003984451E-2</v>
      </c>
      <c r="AP23" s="21">
        <f t="shared" si="92"/>
        <v>5.9994144589866912E-2</v>
      </c>
      <c r="AQ23" s="57">
        <f t="shared" si="92"/>
        <v>5.8868054495915111E-2</v>
      </c>
      <c r="AR23" s="21">
        <f t="shared" si="92"/>
        <v>5.7643598962400074E-2</v>
      </c>
      <c r="AS23" s="21">
        <f t="shared" si="92"/>
        <v>5.6313761134337503E-2</v>
      </c>
      <c r="AT23" s="21">
        <f t="shared" si="92"/>
        <v>5.4872691986909805E-2</v>
      </c>
      <c r="AU23" s="21">
        <f t="shared" si="92"/>
        <v>5.3314856261401436E-2</v>
      </c>
      <c r="AV23" s="21">
        <f t="shared" si="92"/>
        <v>5.1634905140604676E-2</v>
      </c>
      <c r="AW23" s="21">
        <f t="shared" si="92"/>
        <v>4.9828716158786326E-2</v>
      </c>
      <c r="AX23" s="21">
        <f t="shared" si="92"/>
        <v>4.7894863684663828E-2</v>
      </c>
      <c r="AY23" s="21">
        <f t="shared" si="92"/>
        <v>4.5832510854402202E-2</v>
      </c>
      <c r="AZ23" s="21">
        <f t="shared" si="92"/>
        <v>4.3643550135995954E-2</v>
      </c>
      <c r="BA23" s="21">
        <f t="shared" si="92"/>
        <v>4.1332624156294968E-2</v>
      </c>
      <c r="BB23" s="21">
        <f t="shared" si="92"/>
        <v>3.8908052423286703E-2</v>
      </c>
      <c r="BC23" s="21">
        <f t="shared" si="92"/>
        <v>3.6380974418394232E-2</v>
      </c>
      <c r="BD23" s="21">
        <f t="shared" si="92"/>
        <v>3.3767365216176792E-2</v>
      </c>
      <c r="BE23" s="21">
        <f t="shared" si="92"/>
        <v>3.108691176531668E-2</v>
      </c>
      <c r="BF23" s="21">
        <f t="shared" si="92"/>
        <v>2.8363698294674937E-2</v>
      </c>
      <c r="BG23" s="21">
        <f t="shared" si="92"/>
        <v>2.5624899587341127E-2</v>
      </c>
      <c r="BH23" s="21">
        <f t="shared" si="92"/>
        <v>2.2901485259198509E-2</v>
      </c>
      <c r="BI23" s="21">
        <f t="shared" si="92"/>
        <v>2.0227049810629307E-2</v>
      </c>
      <c r="BJ23" s="21">
        <f t="shared" si="92"/>
        <v>1.7636369270883905E-2</v>
      </c>
      <c r="BK23" s="21">
        <f t="shared" si="92"/>
        <v>1.5163573935413273E-2</v>
      </c>
      <c r="BL23" s="21">
        <f t="shared" si="92"/>
        <v>1.2841120951465376E-2</v>
      </c>
      <c r="BM23" s="21">
        <f t="shared" si="92"/>
        <v>1.0697424219827747E-2</v>
      </c>
      <c r="BN23" s="21">
        <f t="shared" si="92"/>
        <v>8.755734749686812E-3</v>
      </c>
      <c r="BO23" s="21">
        <f t="shared" si="92"/>
        <v>7.03225592155846E-3</v>
      </c>
      <c r="BP23" s="21">
        <f t="shared" si="92"/>
        <v>5.535158958417879E-3</v>
      </c>
      <c r="BQ23" s="21">
        <f t="shared" si="92"/>
        <v>4.2642864615651341E-3</v>
      </c>
      <c r="BR23" s="21">
        <f t="shared" si="92"/>
        <v>3.2115194199339339E-3</v>
      </c>
      <c r="BS23" s="21">
        <f t="shared" si="92"/>
        <v>2.3615908054484182E-3</v>
      </c>
      <c r="BT23" s="21">
        <f t="shared" si="92"/>
        <v>1.6937329256676058E-3</v>
      </c>
      <c r="BU23" s="21">
        <f t="shared" si="92"/>
        <v>1.1835128191394963E-3</v>
      </c>
      <c r="BV23" s="21">
        <f t="shared" si="92"/>
        <v>8.0498991419411113E-4</v>
      </c>
      <c r="BW23" s="21">
        <f t="shared" si="92"/>
        <v>5.3253302783597232E-4</v>
      </c>
      <c r="BX23" s="21">
        <f t="shared" si="92"/>
        <v>3.4241873689853019E-4</v>
      </c>
      <c r="BY23" s="21">
        <f t="shared" si="92"/>
        <v>2.1366929182468284E-4</v>
      </c>
      <c r="BZ23" s="21">
        <f t="shared" si="92"/>
        <v>1.2905625226210842E-4</v>
      </c>
      <c r="CA23" s="21">
        <f t="shared" ref="CA23:DN23" si="93">BZ23*IFERROR(VLOOKUP($K23+BZ$1,$K$3:$DN$98,4,0),0)</f>
        <v>7.5239795068809213E-5</v>
      </c>
      <c r="CB23" s="21">
        <f t="shared" si="93"/>
        <v>4.2134285238533165E-5</v>
      </c>
      <c r="CC23" s="21">
        <f t="shared" si="93"/>
        <v>2.2541842602615241E-5</v>
      </c>
      <c r="CD23" s="21">
        <f t="shared" si="93"/>
        <v>1.1428714199525927E-5</v>
      </c>
      <c r="CE23" s="21">
        <f t="shared" si="93"/>
        <v>5.440067958974341E-6</v>
      </c>
      <c r="CF23" s="21">
        <f t="shared" si="93"/>
        <v>2.3990699699076842E-6</v>
      </c>
      <c r="CG23" s="21">
        <f t="shared" si="93"/>
        <v>9.6202705793298144E-7</v>
      </c>
      <c r="CH23" s="21">
        <f t="shared" si="93"/>
        <v>3.4151960556620839E-7</v>
      </c>
      <c r="CI23" s="21">
        <f t="shared" si="93"/>
        <v>1.0313892088099495E-7</v>
      </c>
      <c r="CJ23" s="21">
        <f t="shared" si="93"/>
        <v>2.4856479932319783E-8</v>
      </c>
      <c r="CK23" s="21">
        <f t="shared" si="93"/>
        <v>4.2504580684266836E-9</v>
      </c>
      <c r="CL23" s="21">
        <f t="shared" si="93"/>
        <v>0</v>
      </c>
      <c r="CM23" s="21">
        <f t="shared" si="93"/>
        <v>0</v>
      </c>
      <c r="CN23" s="21">
        <f t="shared" si="93"/>
        <v>0</v>
      </c>
      <c r="CO23" s="21">
        <f t="shared" si="93"/>
        <v>0</v>
      </c>
      <c r="CP23" s="21">
        <f t="shared" si="93"/>
        <v>0</v>
      </c>
      <c r="CQ23" s="21">
        <f t="shared" si="93"/>
        <v>0</v>
      </c>
      <c r="CR23" s="21">
        <f t="shared" si="93"/>
        <v>0</v>
      </c>
      <c r="CS23" s="21">
        <f t="shared" si="93"/>
        <v>0</v>
      </c>
      <c r="CT23" s="21">
        <f t="shared" si="93"/>
        <v>0</v>
      </c>
      <c r="CU23" s="21">
        <f t="shared" si="93"/>
        <v>0</v>
      </c>
      <c r="CV23" s="21">
        <f t="shared" si="93"/>
        <v>0</v>
      </c>
      <c r="CW23" s="21">
        <f t="shared" si="93"/>
        <v>0</v>
      </c>
      <c r="CX23" s="21">
        <f t="shared" si="93"/>
        <v>0</v>
      </c>
      <c r="CY23" s="21">
        <f t="shared" si="93"/>
        <v>0</v>
      </c>
      <c r="CZ23" s="21">
        <f t="shared" si="93"/>
        <v>0</v>
      </c>
      <c r="DA23" s="21">
        <f t="shared" si="93"/>
        <v>0</v>
      </c>
      <c r="DB23" s="21">
        <f t="shared" si="93"/>
        <v>0</v>
      </c>
      <c r="DC23" s="21">
        <f t="shared" si="93"/>
        <v>0</v>
      </c>
      <c r="DD23" s="21">
        <f t="shared" si="93"/>
        <v>0</v>
      </c>
      <c r="DE23" s="21">
        <f t="shared" si="93"/>
        <v>0</v>
      </c>
      <c r="DF23" s="21">
        <f t="shared" si="93"/>
        <v>0</v>
      </c>
      <c r="DG23" s="21">
        <f t="shared" si="93"/>
        <v>0</v>
      </c>
      <c r="DH23" s="21">
        <f t="shared" si="93"/>
        <v>0</v>
      </c>
      <c r="DI23" s="21">
        <f t="shared" si="93"/>
        <v>0</v>
      </c>
      <c r="DJ23" s="21">
        <f t="shared" si="93"/>
        <v>0</v>
      </c>
      <c r="DK23" s="21">
        <f t="shared" si="93"/>
        <v>0</v>
      </c>
      <c r="DL23" s="21">
        <f t="shared" si="93"/>
        <v>0</v>
      </c>
      <c r="DM23" s="21">
        <f t="shared" si="93"/>
        <v>0</v>
      </c>
      <c r="DN23" s="57">
        <f t="shared" si="93"/>
        <v>0</v>
      </c>
      <c r="DQ23" s="22">
        <f t="shared" si="20"/>
        <v>39</v>
      </c>
      <c r="DR23" s="54">
        <f t="shared" si="14"/>
        <v>0.20171200000000003</v>
      </c>
      <c r="DS23" s="55">
        <v>1</v>
      </c>
      <c r="DT23" s="56">
        <f t="shared" si="21"/>
        <v>0.798288</v>
      </c>
      <c r="DU23" s="21">
        <f t="shared" ref="DU23:GF23" si="94">DT23*IFERROR(VLOOKUP($DQ23+DT$1,$DQ$3:$HT$98,4,0),0)</f>
        <v>0.67698414695999998</v>
      </c>
      <c r="DV23" s="21">
        <f t="shared" si="94"/>
        <v>0.57400368796895918</v>
      </c>
      <c r="DW23" s="21">
        <f t="shared" si="94"/>
        <v>0.48659067534107425</v>
      </c>
      <c r="DX23" s="21">
        <f t="shared" si="94"/>
        <v>0.41239435598371654</v>
      </c>
      <c r="DY23" s="21">
        <f t="shared" si="94"/>
        <v>0.34941699528990922</v>
      </c>
      <c r="DZ23" s="21">
        <f t="shared" si="94"/>
        <v>0.2959679004798953</v>
      </c>
      <c r="EA23" s="21">
        <f t="shared" si="94"/>
        <v>0.25061422336220684</v>
      </c>
      <c r="EB23" s="21">
        <f t="shared" si="94"/>
        <v>0.21213378774316849</v>
      </c>
      <c r="EC23" s="21">
        <f t="shared" si="94"/>
        <v>0.17949329215759649</v>
      </c>
      <c r="ED23" s="21">
        <f t="shared" si="94"/>
        <v>0.15180645184228722</v>
      </c>
      <c r="EE23" s="21">
        <f t="shared" si="94"/>
        <v>0.13587846349563892</v>
      </c>
      <c r="EF23" s="21">
        <f t="shared" si="94"/>
        <v>0.12155687344319857</v>
      </c>
      <c r="EG23" s="21">
        <f t="shared" si="94"/>
        <v>0.1086802322824871</v>
      </c>
      <c r="EH23" s="21">
        <f t="shared" si="94"/>
        <v>9.7104048660685699E-2</v>
      </c>
      <c r="EI23" s="21">
        <f t="shared" si="94"/>
        <v>8.6700612199325816E-2</v>
      </c>
      <c r="EJ23" s="21">
        <f t="shared" si="94"/>
        <v>8.1649001029532098E-2</v>
      </c>
      <c r="EK23" s="21">
        <f t="shared" si="94"/>
        <v>7.6825790416215067E-2</v>
      </c>
      <c r="EL23" s="21">
        <f t="shared" si="94"/>
        <v>7.2218163636002572E-2</v>
      </c>
      <c r="EM23" s="21">
        <f t="shared" si="94"/>
        <v>6.7814841653706409E-2</v>
      </c>
      <c r="EN23" s="21">
        <f t="shared" si="94"/>
        <v>6.3604625024477696E-2</v>
      </c>
      <c r="EO23" s="21">
        <f t="shared" si="94"/>
        <v>6.2712888181634521E-2</v>
      </c>
      <c r="EP23" s="21">
        <f t="shared" si="94"/>
        <v>6.174334693034645E-2</v>
      </c>
      <c r="EQ23" s="21">
        <f t="shared" si="94"/>
        <v>6.0690005431714739E-2</v>
      </c>
      <c r="ER23" s="21">
        <f t="shared" si="94"/>
        <v>5.9547212629435547E-2</v>
      </c>
      <c r="ES23" s="21">
        <f t="shared" si="94"/>
        <v>5.8308630606743288E-2</v>
      </c>
      <c r="ET23" s="21">
        <f t="shared" si="94"/>
        <v>5.6969281361706391E-2</v>
      </c>
      <c r="EU23" s="21">
        <f t="shared" si="94"/>
        <v>5.5523401000746285E-2</v>
      </c>
      <c r="EV23" s="21">
        <f t="shared" si="94"/>
        <v>5.3967080070695367E-2</v>
      </c>
      <c r="EW23" s="57">
        <f t="shared" si="94"/>
        <v>5.2296259271706641E-2</v>
      </c>
      <c r="EX23" s="21">
        <f t="shared" si="94"/>
        <v>5.0507727204614272E-2</v>
      </c>
      <c r="EY23" s="21">
        <f t="shared" si="94"/>
        <v>4.8600555425368036E-2</v>
      </c>
      <c r="EZ23" s="21">
        <f t="shared" si="94"/>
        <v>4.6573912264130192E-2</v>
      </c>
      <c r="FA23" s="21">
        <f t="shared" si="94"/>
        <v>4.443058082173492E-2</v>
      </c>
      <c r="FB23" s="21">
        <f t="shared" si="94"/>
        <v>4.2175728845031873E-2</v>
      </c>
      <c r="FC23" s="21">
        <f t="shared" si="94"/>
        <v>3.9815996816152339E-2</v>
      </c>
      <c r="FD23" s="21">
        <f t="shared" si="94"/>
        <v>3.7361738772404708E-2</v>
      </c>
      <c r="FE23" s="21">
        <f t="shared" si="94"/>
        <v>3.4826371179309326E-2</v>
      </c>
      <c r="FF23" s="21">
        <f t="shared" si="94"/>
        <v>3.2227279098197475E-2</v>
      </c>
      <c r="FG23" s="21">
        <f t="shared" si="94"/>
        <v>2.9584964484936263E-2</v>
      </c>
      <c r="FH23" s="21">
        <f t="shared" si="94"/>
        <v>2.69229093805817E-2</v>
      </c>
      <c r="FI23" s="21">
        <f t="shared" si="94"/>
        <v>2.4268041286562538E-2</v>
      </c>
      <c r="FJ23" s="21">
        <f t="shared" si="94"/>
        <v>2.1648306229678112E-2</v>
      </c>
      <c r="FK23" s="21">
        <f t="shared" si="94"/>
        <v>1.909423906070069E-2</v>
      </c>
      <c r="FL23" s="21">
        <f t="shared" si="94"/>
        <v>1.6636046724026084E-2</v>
      </c>
      <c r="FM23" s="21">
        <f t="shared" si="94"/>
        <v>1.4303173891915906E-2</v>
      </c>
      <c r="FN23" s="21">
        <f t="shared" si="94"/>
        <v>1.2122512000354406E-2</v>
      </c>
      <c r="FO23" s="21">
        <f t="shared" si="94"/>
        <v>1.0117327290375783E-2</v>
      </c>
      <c r="FP23" s="21">
        <f t="shared" si="94"/>
        <v>8.3053139726694796E-3</v>
      </c>
      <c r="FQ23" s="21">
        <f t="shared" si="94"/>
        <v>6.6985679315168427E-3</v>
      </c>
      <c r="FR23" s="21">
        <f t="shared" si="94"/>
        <v>5.301983503474896E-3</v>
      </c>
      <c r="FS23" s="21">
        <f t="shared" si="94"/>
        <v>4.1136499408410679E-3</v>
      </c>
      <c r="FT23" s="21">
        <f t="shared" si="94"/>
        <v>3.1250575870581426E-3</v>
      </c>
      <c r="FU23" s="21">
        <f t="shared" si="94"/>
        <v>2.3219490377600705E-3</v>
      </c>
      <c r="FV23" s="21">
        <f t="shared" si="94"/>
        <v>1.6856189039619232E-3</v>
      </c>
      <c r="FW23" s="21">
        <f t="shared" si="94"/>
        <v>1.1943789867802997E-3</v>
      </c>
      <c r="FX23" s="21">
        <f t="shared" si="94"/>
        <v>8.2528004849558359E-4</v>
      </c>
      <c r="FY23" s="21">
        <f t="shared" si="94"/>
        <v>5.5563629825062155E-4</v>
      </c>
      <c r="FZ23" s="21">
        <f t="shared" si="94"/>
        <v>3.6424737531819498E-4</v>
      </c>
      <c r="GA23" s="21">
        <f t="shared" si="94"/>
        <v>2.3235704318922974E-4</v>
      </c>
      <c r="GB23" s="21">
        <f t="shared" si="94"/>
        <v>1.4417289815805325E-4</v>
      </c>
      <c r="GC23" s="21">
        <f t="shared" si="94"/>
        <v>8.6982392916716702E-5</v>
      </c>
      <c r="GD23" s="21">
        <f t="shared" si="94"/>
        <v>5.0971682249195991E-5</v>
      </c>
      <c r="GE23" s="21">
        <f t="shared" si="94"/>
        <v>2.8951915517543325E-5</v>
      </c>
      <c r="GF23" s="21">
        <f t="shared" si="94"/>
        <v>1.5923553534648829E-5</v>
      </c>
      <c r="GG23" s="21">
        <f t="shared" ref="GG23:HT23" si="95">GF23*IFERROR(VLOOKUP($DQ23+GF$1,$DQ$3:$HT$98,4,0),0)</f>
        <v>8.4554069268985286E-6</v>
      </c>
      <c r="GH23" s="21">
        <f t="shared" si="95"/>
        <v>4.3122575327182499E-6</v>
      </c>
      <c r="GI23" s="21">
        <f t="shared" si="95"/>
        <v>2.0957571609010693E-6</v>
      </c>
      <c r="GJ23" s="21">
        <f t="shared" si="95"/>
        <v>9.5985677969268971E-7</v>
      </c>
      <c r="GK23" s="21">
        <f t="shared" si="95"/>
        <v>4.069792745897005E-7</v>
      </c>
      <c r="GL23" s="21">
        <f t="shared" si="95"/>
        <v>1.554660828932656E-7</v>
      </c>
      <c r="GM23" s="21">
        <f t="shared" si="95"/>
        <v>5.1303807354777641E-8</v>
      </c>
      <c r="GN23" s="21">
        <f t="shared" si="95"/>
        <v>1.3698116563725631E-8</v>
      </c>
      <c r="GO23" s="21">
        <f t="shared" si="95"/>
        <v>2.6300383802353204E-9</v>
      </c>
      <c r="GP23" s="21">
        <f t="shared" si="95"/>
        <v>2.7352399154447327E-10</v>
      </c>
      <c r="GQ23" s="21">
        <f t="shared" si="95"/>
        <v>0</v>
      </c>
      <c r="GR23" s="21">
        <f t="shared" si="95"/>
        <v>0</v>
      </c>
      <c r="GS23" s="21">
        <f t="shared" si="95"/>
        <v>0</v>
      </c>
      <c r="GT23" s="21">
        <f t="shared" si="95"/>
        <v>0</v>
      </c>
      <c r="GU23" s="21">
        <f t="shared" si="95"/>
        <v>0</v>
      </c>
      <c r="GV23" s="21">
        <f t="shared" si="95"/>
        <v>0</v>
      </c>
      <c r="GW23" s="21">
        <f t="shared" si="95"/>
        <v>0</v>
      </c>
      <c r="GX23" s="21">
        <f t="shared" si="95"/>
        <v>0</v>
      </c>
      <c r="GY23" s="21">
        <f t="shared" si="95"/>
        <v>0</v>
      </c>
      <c r="GZ23" s="21">
        <f t="shared" si="95"/>
        <v>0</v>
      </c>
      <c r="HA23" s="21">
        <f t="shared" si="95"/>
        <v>0</v>
      </c>
      <c r="HB23" s="21">
        <f t="shared" si="95"/>
        <v>0</v>
      </c>
      <c r="HC23" s="21">
        <f t="shared" si="95"/>
        <v>0</v>
      </c>
      <c r="HD23" s="21">
        <f t="shared" si="95"/>
        <v>0</v>
      </c>
      <c r="HE23" s="21">
        <f t="shared" si="95"/>
        <v>0</v>
      </c>
      <c r="HF23" s="21">
        <f t="shared" si="95"/>
        <v>0</v>
      </c>
      <c r="HG23" s="21">
        <f t="shared" si="95"/>
        <v>0</v>
      </c>
      <c r="HH23" s="21">
        <f t="shared" si="95"/>
        <v>0</v>
      </c>
      <c r="HI23" s="21">
        <f t="shared" si="95"/>
        <v>0</v>
      </c>
      <c r="HJ23" s="21">
        <f t="shared" si="95"/>
        <v>0</v>
      </c>
      <c r="HK23" s="21">
        <f t="shared" si="95"/>
        <v>0</v>
      </c>
      <c r="HL23" s="21">
        <f t="shared" si="95"/>
        <v>0</v>
      </c>
      <c r="HM23" s="21">
        <f t="shared" si="95"/>
        <v>0</v>
      </c>
      <c r="HN23" s="21">
        <f t="shared" si="95"/>
        <v>0</v>
      </c>
      <c r="HO23" s="21">
        <f t="shared" si="95"/>
        <v>0</v>
      </c>
      <c r="HP23" s="21">
        <f t="shared" si="95"/>
        <v>0</v>
      </c>
      <c r="HQ23" s="21">
        <f t="shared" si="95"/>
        <v>0</v>
      </c>
      <c r="HR23" s="21">
        <f t="shared" si="95"/>
        <v>0</v>
      </c>
      <c r="HS23" s="21">
        <f t="shared" si="95"/>
        <v>0</v>
      </c>
      <c r="HT23" s="57">
        <f t="shared" si="95"/>
        <v>0</v>
      </c>
    </row>
    <row r="24" spans="1:228">
      <c r="A24" s="49">
        <v>40</v>
      </c>
      <c r="B24" s="50">
        <v>1.91E-3</v>
      </c>
      <c r="C24" s="51">
        <v>2.3E-3</v>
      </c>
      <c r="K24" s="22">
        <f t="shared" si="17"/>
        <v>40</v>
      </c>
      <c r="L24" s="54">
        <f t="shared" si="10"/>
        <v>0.15162349999999999</v>
      </c>
      <c r="M24" s="55">
        <v>1</v>
      </c>
      <c r="N24" s="56">
        <f t="shared" si="11"/>
        <v>0.84837649999999998</v>
      </c>
      <c r="O24" s="21">
        <f t="shared" ref="O24:BZ24" si="96">N24*IFERROR(VLOOKUP($K24+N$1,$K$3:$DN$98,4,0),0)</f>
        <v>0.71965615134924998</v>
      </c>
      <c r="P24" s="21">
        <f t="shared" si="96"/>
        <v>0.61038643995298525</v>
      </c>
      <c r="Q24" s="21">
        <f t="shared" si="96"/>
        <v>0.51764035675466902</v>
      </c>
      <c r="R24" s="21">
        <f t="shared" si="96"/>
        <v>0.43891631719852708</v>
      </c>
      <c r="S24" s="21">
        <f t="shared" si="96"/>
        <v>0.37210513376904308</v>
      </c>
      <c r="T24" s="21">
        <f t="shared" si="96"/>
        <v>0.3154037534853163</v>
      </c>
      <c r="U24" s="21">
        <f t="shared" si="96"/>
        <v>0.26728354902732204</v>
      </c>
      <c r="V24" s="21">
        <f t="shared" si="96"/>
        <v>0.22645491777920249</v>
      </c>
      <c r="W24" s="21">
        <f t="shared" si="96"/>
        <v>0.19181682646553122</v>
      </c>
      <c r="X24" s="21">
        <f t="shared" si="96"/>
        <v>0.17198603567821874</v>
      </c>
      <c r="Y24" s="21">
        <f t="shared" si="96"/>
        <v>0.15416054301034976</v>
      </c>
      <c r="Z24" s="21">
        <f t="shared" si="96"/>
        <v>0.13813817529365507</v>
      </c>
      <c r="AA24" s="21">
        <f t="shared" si="96"/>
        <v>0.12373754679564213</v>
      </c>
      <c r="AB24" s="21">
        <f t="shared" si="96"/>
        <v>0.11079583677628592</v>
      </c>
      <c r="AC24" s="21">
        <f t="shared" si="96"/>
        <v>0.10467397900896741</v>
      </c>
      <c r="AD24" s="21">
        <f t="shared" si="96"/>
        <v>9.8843638378167925E-2</v>
      </c>
      <c r="AE24" s="21">
        <f t="shared" si="96"/>
        <v>9.3288279948580563E-2</v>
      </c>
      <c r="AF24" s="21">
        <f t="shared" si="96"/>
        <v>8.799197778691982E-2</v>
      </c>
      <c r="AG24" s="21">
        <f t="shared" si="96"/>
        <v>8.2941194265961735E-2</v>
      </c>
      <c r="AH24" s="21">
        <f t="shared" si="96"/>
        <v>8.2232047054987767E-2</v>
      </c>
      <c r="AI24" s="21">
        <f t="shared" si="96"/>
        <v>8.1459888133141437E-2</v>
      </c>
      <c r="AJ24" s="21">
        <f t="shared" si="96"/>
        <v>8.0619222087607412E-2</v>
      </c>
      <c r="AK24" s="21">
        <f t="shared" si="96"/>
        <v>7.9702581532471312E-2</v>
      </c>
      <c r="AL24" s="21">
        <f t="shared" si="96"/>
        <v>7.8703111160054115E-2</v>
      </c>
      <c r="AM24" s="21">
        <f t="shared" si="96"/>
        <v>7.7613073070487357E-2</v>
      </c>
      <c r="AN24" s="21">
        <f t="shared" si="96"/>
        <v>7.6424816921778188E-2</v>
      </c>
      <c r="AO24" s="21">
        <f t="shared" si="96"/>
        <v>7.512941627495405E-2</v>
      </c>
      <c r="AP24" s="21">
        <f t="shared" si="96"/>
        <v>7.3719237131473173E-2</v>
      </c>
      <c r="AQ24" s="57">
        <f t="shared" si="96"/>
        <v>7.2185876999138532E-2</v>
      </c>
      <c r="AR24" s="21">
        <f t="shared" si="96"/>
        <v>7.0520548816768405E-2</v>
      </c>
      <c r="AS24" s="21">
        <f t="shared" si="96"/>
        <v>6.8715927972547303E-2</v>
      </c>
      <c r="AT24" s="21">
        <f t="shared" si="96"/>
        <v>6.6765082777406684E-2</v>
      </c>
      <c r="AU24" s="21">
        <f t="shared" si="96"/>
        <v>6.4661315019090601E-2</v>
      </c>
      <c r="AV24" s="21">
        <f t="shared" si="96"/>
        <v>6.2399462219722812E-2</v>
      </c>
      <c r="AW24" s="21">
        <f t="shared" si="96"/>
        <v>5.9977739090975368E-2</v>
      </c>
      <c r="AX24" s="21">
        <f t="shared" si="96"/>
        <v>5.7395097645717971E-2</v>
      </c>
      <c r="AY24" s="21">
        <f t="shared" si="96"/>
        <v>5.4653907782158478E-2</v>
      </c>
      <c r="AZ24" s="21">
        <f t="shared" si="96"/>
        <v>5.1759983365093187E-2</v>
      </c>
      <c r="BA24" s="21">
        <f t="shared" si="96"/>
        <v>4.8723742740896817E-2</v>
      </c>
      <c r="BB24" s="21">
        <f t="shared" si="96"/>
        <v>4.5559135649875571E-2</v>
      </c>
      <c r="BC24" s="21">
        <f t="shared" si="96"/>
        <v>4.228616734478851E-2</v>
      </c>
      <c r="BD24" s="21">
        <f t="shared" si="96"/>
        <v>3.8929491380959198E-2</v>
      </c>
      <c r="BE24" s="21">
        <f t="shared" si="96"/>
        <v>3.551926793598717E-2</v>
      </c>
      <c r="BF24" s="21">
        <f t="shared" si="96"/>
        <v>3.208952742408825E-2</v>
      </c>
      <c r="BG24" s="21">
        <f t="shared" si="96"/>
        <v>2.8679052449456149E-2</v>
      </c>
      <c r="BH24" s="21">
        <f t="shared" si="96"/>
        <v>2.5329912704408659E-2</v>
      </c>
      <c r="BI24" s="21">
        <f t="shared" si="96"/>
        <v>2.2085657485227998E-2</v>
      </c>
      <c r="BJ24" s="21">
        <f t="shared" si="96"/>
        <v>1.8989027449224181E-2</v>
      </c>
      <c r="BK24" s="21">
        <f t="shared" si="96"/>
        <v>1.6080668005101006E-2</v>
      </c>
      <c r="BL24" s="21">
        <f t="shared" si="96"/>
        <v>1.3396161288329444E-2</v>
      </c>
      <c r="BM24" s="21">
        <f t="shared" si="96"/>
        <v>1.0964624052884765E-2</v>
      </c>
      <c r="BN24" s="21">
        <f t="shared" si="96"/>
        <v>8.8063474543149285E-3</v>
      </c>
      <c r="BO24" s="21">
        <f t="shared" si="96"/>
        <v>6.9315641447658229E-3</v>
      </c>
      <c r="BP24" s="21">
        <f t="shared" si="96"/>
        <v>5.3400770171275896E-3</v>
      </c>
      <c r="BQ24" s="21">
        <f t="shared" si="96"/>
        <v>4.0217188031391304E-3</v>
      </c>
      <c r="BR24" s="21">
        <f t="shared" si="96"/>
        <v>2.9573709218883595E-3</v>
      </c>
      <c r="BS24" s="21">
        <f t="shared" si="96"/>
        <v>2.1210264251783316E-3</v>
      </c>
      <c r="BT24" s="21">
        <f t="shared" si="96"/>
        <v>1.482088424857611E-3</v>
      </c>
      <c r="BU24" s="21">
        <f t="shared" si="96"/>
        <v>1.0080720839354012E-3</v>
      </c>
      <c r="BV24" s="21">
        <f t="shared" si="96"/>
        <v>6.6688000640662535E-4</v>
      </c>
      <c r="BW24" s="21">
        <f t="shared" si="96"/>
        <v>4.288038441194601E-4</v>
      </c>
      <c r="BX24" s="21">
        <f t="shared" si="96"/>
        <v>2.6757359873054313E-4</v>
      </c>
      <c r="BY24" s="21">
        <f t="shared" si="96"/>
        <v>1.6161445363324805E-4</v>
      </c>
      <c r="BZ24" s="21">
        <f t="shared" si="96"/>
        <v>9.4221226468183607E-5</v>
      </c>
      <c r="CA24" s="21">
        <f t="shared" ref="CA24:DN24" si="97">BZ24*IFERROR(VLOOKUP($K24+BZ$1,$K$3:$DN$98,4,0),0)</f>
        <v>5.2763886822182823E-5</v>
      </c>
      <c r="CB24" s="21">
        <f t="shared" si="97"/>
        <v>2.8228679449867806E-5</v>
      </c>
      <c r="CC24" s="21">
        <f t="shared" si="97"/>
        <v>1.4311940481082978E-5</v>
      </c>
      <c r="CD24" s="21">
        <f t="shared" si="97"/>
        <v>6.8124836689954975E-6</v>
      </c>
      <c r="CE24" s="21">
        <f t="shared" si="97"/>
        <v>3.0043052980270141E-6</v>
      </c>
      <c r="CF24" s="21">
        <f t="shared" si="97"/>
        <v>1.2047264245088328E-6</v>
      </c>
      <c r="CG24" s="21">
        <f t="shared" si="97"/>
        <v>4.2767788070063565E-7</v>
      </c>
      <c r="CH24" s="21">
        <f t="shared" si="97"/>
        <v>1.2915871997159199E-7</v>
      </c>
      <c r="CI24" s="21">
        <f t="shared" si="97"/>
        <v>3.1127251513153664E-8</v>
      </c>
      <c r="CJ24" s="21">
        <f t="shared" si="97"/>
        <v>5.3227600087492783E-9</v>
      </c>
      <c r="CK24" s="21">
        <f t="shared" si="97"/>
        <v>0</v>
      </c>
      <c r="CL24" s="21">
        <f t="shared" si="97"/>
        <v>0</v>
      </c>
      <c r="CM24" s="21">
        <f t="shared" si="97"/>
        <v>0</v>
      </c>
      <c r="CN24" s="21">
        <f t="shared" si="97"/>
        <v>0</v>
      </c>
      <c r="CO24" s="21">
        <f t="shared" si="97"/>
        <v>0</v>
      </c>
      <c r="CP24" s="21">
        <f t="shared" si="97"/>
        <v>0</v>
      </c>
      <c r="CQ24" s="21">
        <f t="shared" si="97"/>
        <v>0</v>
      </c>
      <c r="CR24" s="21">
        <f t="shared" si="97"/>
        <v>0</v>
      </c>
      <c r="CS24" s="21">
        <f t="shared" si="97"/>
        <v>0</v>
      </c>
      <c r="CT24" s="21">
        <f t="shared" si="97"/>
        <v>0</v>
      </c>
      <c r="CU24" s="21">
        <f t="shared" si="97"/>
        <v>0</v>
      </c>
      <c r="CV24" s="21">
        <f t="shared" si="97"/>
        <v>0</v>
      </c>
      <c r="CW24" s="21">
        <f t="shared" si="97"/>
        <v>0</v>
      </c>
      <c r="CX24" s="21">
        <f t="shared" si="97"/>
        <v>0</v>
      </c>
      <c r="CY24" s="21">
        <f t="shared" si="97"/>
        <v>0</v>
      </c>
      <c r="CZ24" s="21">
        <f t="shared" si="97"/>
        <v>0</v>
      </c>
      <c r="DA24" s="21">
        <f t="shared" si="97"/>
        <v>0</v>
      </c>
      <c r="DB24" s="21">
        <f t="shared" si="97"/>
        <v>0</v>
      </c>
      <c r="DC24" s="21">
        <f t="shared" si="97"/>
        <v>0</v>
      </c>
      <c r="DD24" s="21">
        <f t="shared" si="97"/>
        <v>0</v>
      </c>
      <c r="DE24" s="21">
        <f t="shared" si="97"/>
        <v>0</v>
      </c>
      <c r="DF24" s="21">
        <f t="shared" si="97"/>
        <v>0</v>
      </c>
      <c r="DG24" s="21">
        <f t="shared" si="97"/>
        <v>0</v>
      </c>
      <c r="DH24" s="21">
        <f t="shared" si="97"/>
        <v>0</v>
      </c>
      <c r="DI24" s="21">
        <f t="shared" si="97"/>
        <v>0</v>
      </c>
      <c r="DJ24" s="21">
        <f t="shared" si="97"/>
        <v>0</v>
      </c>
      <c r="DK24" s="21">
        <f t="shared" si="97"/>
        <v>0</v>
      </c>
      <c r="DL24" s="21">
        <f t="shared" si="97"/>
        <v>0</v>
      </c>
      <c r="DM24" s="21">
        <f t="shared" si="97"/>
        <v>0</v>
      </c>
      <c r="DN24" s="57">
        <f t="shared" si="97"/>
        <v>0</v>
      </c>
      <c r="DQ24" s="22">
        <f t="shared" si="20"/>
        <v>40</v>
      </c>
      <c r="DR24" s="54">
        <f t="shared" si="14"/>
        <v>0.15195500000000001</v>
      </c>
      <c r="DS24" s="55">
        <v>1</v>
      </c>
      <c r="DT24" s="56">
        <f t="shared" si="21"/>
        <v>0.84804499999999994</v>
      </c>
      <c r="DU24" s="21">
        <f t="shared" ref="DU24:GF24" si="98">DT24*IFERROR(VLOOKUP($DQ24+DT$1,$DQ$3:$HT$98,4,0),0)</f>
        <v>0.71904336275749992</v>
      </c>
      <c r="DV24" s="21">
        <f t="shared" si="98"/>
        <v>0.60954276569492993</v>
      </c>
      <c r="DW24" s="21">
        <f t="shared" si="98"/>
        <v>0.51659846569623558</v>
      </c>
      <c r="DX24" s="21">
        <f t="shared" si="98"/>
        <v>0.4377079391020649</v>
      </c>
      <c r="DY24" s="21">
        <f t="shared" si="98"/>
        <v>0.37075328763540888</v>
      </c>
      <c r="DZ24" s="21">
        <f t="shared" si="98"/>
        <v>0.31393960996809023</v>
      </c>
      <c r="EA24" s="21">
        <f t="shared" si="98"/>
        <v>0.26573590952534482</v>
      </c>
      <c r="EB24" s="21">
        <f t="shared" si="98"/>
        <v>0.22484778946645381</v>
      </c>
      <c r="EC24" s="21">
        <f t="shared" si="98"/>
        <v>0.19016501794125332</v>
      </c>
      <c r="ED24" s="21">
        <f t="shared" si="98"/>
        <v>0.17021233376380321</v>
      </c>
      <c r="EE24" s="21">
        <f t="shared" si="98"/>
        <v>0.15227195378509834</v>
      </c>
      <c r="EF24" s="21">
        <f t="shared" si="98"/>
        <v>0.13614163344868907</v>
      </c>
      <c r="EG24" s="21">
        <f t="shared" si="98"/>
        <v>0.1216403712202685</v>
      </c>
      <c r="EH24" s="21">
        <f t="shared" si="98"/>
        <v>0.10860818676884258</v>
      </c>
      <c r="EI24" s="21">
        <f t="shared" si="98"/>
        <v>0.10228013076675596</v>
      </c>
      <c r="EJ24" s="21">
        <f t="shared" si="98"/>
        <v>9.6238187742036768E-2</v>
      </c>
      <c r="EK24" s="21">
        <f t="shared" si="98"/>
        <v>9.0466302432208115E-2</v>
      </c>
      <c r="EL24" s="21">
        <f t="shared" si="98"/>
        <v>8.4950345807160307E-2</v>
      </c>
      <c r="EM24" s="21">
        <f t="shared" si="98"/>
        <v>7.967628853806856E-2</v>
      </c>
      <c r="EN24" s="21">
        <f t="shared" si="98"/>
        <v>7.8559226972764837E-2</v>
      </c>
      <c r="EO24" s="21">
        <f t="shared" si="98"/>
        <v>7.7344701323765891E-2</v>
      </c>
      <c r="EP24" s="21">
        <f t="shared" si="98"/>
        <v>7.6025200719182451E-2</v>
      </c>
      <c r="EQ24" s="21">
        <f t="shared" si="98"/>
        <v>7.4593646189640248E-2</v>
      </c>
      <c r="ER24" s="21">
        <f t="shared" si="98"/>
        <v>7.3042098348895731E-2</v>
      </c>
      <c r="ES24" s="21">
        <f t="shared" si="98"/>
        <v>7.1364321349821597E-2</v>
      </c>
      <c r="ET24" s="21">
        <f t="shared" si="98"/>
        <v>6.9553094873963134E-2</v>
      </c>
      <c r="EU24" s="21">
        <f t="shared" si="98"/>
        <v>6.7603521624645946E-2</v>
      </c>
      <c r="EV24" s="21">
        <f t="shared" si="98"/>
        <v>6.5510516595146909E-2</v>
      </c>
      <c r="EW24" s="57">
        <f t="shared" si="98"/>
        <v>6.3270056927592883E-2</v>
      </c>
      <c r="EX24" s="21">
        <f t="shared" si="98"/>
        <v>6.0880979578006977E-2</v>
      </c>
      <c r="EY24" s="21">
        <f t="shared" si="98"/>
        <v>5.8342242729604088E-2</v>
      </c>
      <c r="EZ24" s="21">
        <f t="shared" si="98"/>
        <v>5.5657332719187713E-2</v>
      </c>
      <c r="FA24" s="21">
        <f t="shared" si="98"/>
        <v>5.2832723083688936E-2</v>
      </c>
      <c r="FB24" s="21">
        <f t="shared" si="98"/>
        <v>4.9876732227156544E-2</v>
      </c>
      <c r="FC24" s="21">
        <f t="shared" si="98"/>
        <v>4.6802330452674616E-2</v>
      </c>
      <c r="FD24" s="21">
        <f t="shared" si="98"/>
        <v>4.3626324308156113E-2</v>
      </c>
      <c r="FE24" s="21">
        <f t="shared" si="98"/>
        <v>4.0370491725038427E-2</v>
      </c>
      <c r="FF24" s="21">
        <f t="shared" si="98"/>
        <v>3.7060515108502529E-2</v>
      </c>
      <c r="FG24" s="21">
        <f t="shared" si="98"/>
        <v>3.3725809959039475E-2</v>
      </c>
      <c r="FH24" s="21">
        <f t="shared" si="98"/>
        <v>3.0400107838978594E-2</v>
      </c>
      <c r="FI24" s="21">
        <f t="shared" si="98"/>
        <v>2.7118416197760856E-2</v>
      </c>
      <c r="FJ24" s="21">
        <f t="shared" si="98"/>
        <v>2.391898545474903E-2</v>
      </c>
      <c r="FK24" s="21">
        <f t="shared" si="98"/>
        <v>2.0839655267304642E-2</v>
      </c>
      <c r="FL24" s="21">
        <f t="shared" si="98"/>
        <v>1.7917310409170512E-2</v>
      </c>
      <c r="FM24" s="21">
        <f t="shared" si="98"/>
        <v>1.5185637264188374E-2</v>
      </c>
      <c r="FN24" s="21">
        <f t="shared" si="98"/>
        <v>1.2673781004318974E-2</v>
      </c>
      <c r="FO24" s="21">
        <f t="shared" si="98"/>
        <v>1.0403906826445446E-2</v>
      </c>
      <c r="FP24" s="21">
        <f t="shared" si="98"/>
        <v>8.3911670118013097E-3</v>
      </c>
      <c r="FQ24" s="21">
        <f t="shared" si="98"/>
        <v>6.6416926015108544E-3</v>
      </c>
      <c r="FR24" s="21">
        <f t="shared" si="98"/>
        <v>5.1530900387342267E-3</v>
      </c>
      <c r="FS24" s="21">
        <f t="shared" si="98"/>
        <v>3.9146994406256174E-3</v>
      </c>
      <c r="FT24" s="21">
        <f t="shared" si="98"/>
        <v>2.9086608313792397E-3</v>
      </c>
      <c r="FU24" s="21">
        <f t="shared" si="98"/>
        <v>2.1115423305397589E-3</v>
      </c>
      <c r="FV24" s="21">
        <f t="shared" si="98"/>
        <v>1.4961755491505568E-3</v>
      </c>
      <c r="FW24" s="21">
        <f t="shared" si="98"/>
        <v>1.0338124191965601E-3</v>
      </c>
      <c r="FX24" s="21">
        <f t="shared" si="98"/>
        <v>6.9603488747246802E-4</v>
      </c>
      <c r="FY24" s="21">
        <f t="shared" si="98"/>
        <v>4.5628567048257648E-4</v>
      </c>
      <c r="FZ24" s="21">
        <f t="shared" si="98"/>
        <v>2.9106919205754036E-4</v>
      </c>
      <c r="GA24" s="21">
        <f t="shared" si="98"/>
        <v>1.8060261228786261E-4</v>
      </c>
      <c r="GB24" s="21">
        <f t="shared" si="98"/>
        <v>1.0896116804551328E-4</v>
      </c>
      <c r="GC24" s="21">
        <f t="shared" si="98"/>
        <v>6.3851244474670796E-5</v>
      </c>
      <c r="GD24" s="21">
        <f t="shared" si="98"/>
        <v>3.6267506861613015E-5</v>
      </c>
      <c r="GE24" s="21">
        <f t="shared" si="98"/>
        <v>1.994712877388716E-5</v>
      </c>
      <c r="GF24" s="21">
        <f t="shared" si="98"/>
        <v>1.0591925378934083E-5</v>
      </c>
      <c r="GG24" s="21">
        <f t="shared" ref="GG24:HT24" si="99">GF24*IFERROR(VLOOKUP($DQ24+GF$1,$DQ$3:$HT$98,4,0),0)</f>
        <v>5.4018819432563826E-6</v>
      </c>
      <c r="GH24" s="21">
        <f t="shared" si="99"/>
        <v>2.6253146244226019E-6</v>
      </c>
      <c r="GI24" s="21">
        <f t="shared" si="99"/>
        <v>1.2023940979855516E-6</v>
      </c>
      <c r="GJ24" s="21">
        <f t="shared" si="99"/>
        <v>5.0981509754587398E-7</v>
      </c>
      <c r="GK24" s="21">
        <f t="shared" si="99"/>
        <v>1.9474936726252386E-7</v>
      </c>
      <c r="GL24" s="21">
        <f t="shared" si="99"/>
        <v>6.4267291196632861E-8</v>
      </c>
      <c r="GM24" s="21">
        <f t="shared" si="99"/>
        <v>1.7159366749500974E-8</v>
      </c>
      <c r="GN24" s="21">
        <f t="shared" si="99"/>
        <v>3.294598415904186E-9</v>
      </c>
      <c r="GO24" s="21">
        <f t="shared" si="99"/>
        <v>3.426382352540353E-10</v>
      </c>
      <c r="GP24" s="21">
        <f t="shared" si="99"/>
        <v>0</v>
      </c>
      <c r="GQ24" s="21">
        <f t="shared" si="99"/>
        <v>0</v>
      </c>
      <c r="GR24" s="21">
        <f t="shared" si="99"/>
        <v>0</v>
      </c>
      <c r="GS24" s="21">
        <f t="shared" si="99"/>
        <v>0</v>
      </c>
      <c r="GT24" s="21">
        <f t="shared" si="99"/>
        <v>0</v>
      </c>
      <c r="GU24" s="21">
        <f t="shared" si="99"/>
        <v>0</v>
      </c>
      <c r="GV24" s="21">
        <f t="shared" si="99"/>
        <v>0</v>
      </c>
      <c r="GW24" s="21">
        <f t="shared" si="99"/>
        <v>0</v>
      </c>
      <c r="GX24" s="21">
        <f t="shared" si="99"/>
        <v>0</v>
      </c>
      <c r="GY24" s="21">
        <f t="shared" si="99"/>
        <v>0</v>
      </c>
      <c r="GZ24" s="21">
        <f t="shared" si="99"/>
        <v>0</v>
      </c>
      <c r="HA24" s="21">
        <f t="shared" si="99"/>
        <v>0</v>
      </c>
      <c r="HB24" s="21">
        <f t="shared" si="99"/>
        <v>0</v>
      </c>
      <c r="HC24" s="21">
        <f t="shared" si="99"/>
        <v>0</v>
      </c>
      <c r="HD24" s="21">
        <f t="shared" si="99"/>
        <v>0</v>
      </c>
      <c r="HE24" s="21">
        <f t="shared" si="99"/>
        <v>0</v>
      </c>
      <c r="HF24" s="21">
        <f t="shared" si="99"/>
        <v>0</v>
      </c>
      <c r="HG24" s="21">
        <f t="shared" si="99"/>
        <v>0</v>
      </c>
      <c r="HH24" s="21">
        <f t="shared" si="99"/>
        <v>0</v>
      </c>
      <c r="HI24" s="21">
        <f t="shared" si="99"/>
        <v>0</v>
      </c>
      <c r="HJ24" s="21">
        <f t="shared" si="99"/>
        <v>0</v>
      </c>
      <c r="HK24" s="21">
        <f t="shared" si="99"/>
        <v>0</v>
      </c>
      <c r="HL24" s="21">
        <f t="shared" si="99"/>
        <v>0</v>
      </c>
      <c r="HM24" s="21">
        <f t="shared" si="99"/>
        <v>0</v>
      </c>
      <c r="HN24" s="21">
        <f t="shared" si="99"/>
        <v>0</v>
      </c>
      <c r="HO24" s="21">
        <f t="shared" si="99"/>
        <v>0</v>
      </c>
      <c r="HP24" s="21">
        <f t="shared" si="99"/>
        <v>0</v>
      </c>
      <c r="HQ24" s="21">
        <f t="shared" si="99"/>
        <v>0</v>
      </c>
      <c r="HR24" s="21">
        <f t="shared" si="99"/>
        <v>0</v>
      </c>
      <c r="HS24" s="21">
        <f t="shared" si="99"/>
        <v>0</v>
      </c>
      <c r="HT24" s="57">
        <f t="shared" si="99"/>
        <v>0</v>
      </c>
    </row>
    <row r="25" spans="1:228">
      <c r="A25" s="49">
        <v>41</v>
      </c>
      <c r="B25" s="50">
        <v>2.0300000000000001E-3</v>
      </c>
      <c r="C25" s="51">
        <v>2.49E-3</v>
      </c>
      <c r="K25" s="22">
        <f t="shared" si="17"/>
        <v>41</v>
      </c>
      <c r="L25" s="54">
        <f t="shared" si="10"/>
        <v>0.15172550000000001</v>
      </c>
      <c r="M25" s="55">
        <v>1</v>
      </c>
      <c r="N25" s="56">
        <f t="shared" si="11"/>
        <v>0.84827450000000004</v>
      </c>
      <c r="O25" s="21">
        <f t="shared" ref="O25:BZ25" si="100">N25*IFERROR(VLOOKUP($K25+N$1,$K$3:$DN$98,4,0),0)</f>
        <v>0.71947589301800008</v>
      </c>
      <c r="P25" s="21">
        <f t="shared" si="100"/>
        <v>0.61015404923954053</v>
      </c>
      <c r="Q25" s="21">
        <f t="shared" si="100"/>
        <v>0.51736029604606815</v>
      </c>
      <c r="R25" s="21">
        <f t="shared" si="100"/>
        <v>0.43860848782237971</v>
      </c>
      <c r="S25" s="21">
        <f t="shared" si="100"/>
        <v>0.37177332644800548</v>
      </c>
      <c r="T25" s="21">
        <f t="shared" si="100"/>
        <v>0.31505298535181264</v>
      </c>
      <c r="U25" s="21">
        <f t="shared" si="100"/>
        <v>0.26692738162738183</v>
      </c>
      <c r="V25" s="21">
        <f t="shared" si="100"/>
        <v>0.22609870318842076</v>
      </c>
      <c r="W25" s="21">
        <f t="shared" si="100"/>
        <v>0.20272371485798907</v>
      </c>
      <c r="X25" s="21">
        <f t="shared" si="100"/>
        <v>0.1817124154315328</v>
      </c>
      <c r="Y25" s="21">
        <f t="shared" si="100"/>
        <v>0.1628264989584873</v>
      </c>
      <c r="Z25" s="21">
        <f t="shared" si="100"/>
        <v>0.14585216209506291</v>
      </c>
      <c r="AA25" s="21">
        <f t="shared" si="100"/>
        <v>0.13059748446154029</v>
      </c>
      <c r="AB25" s="21">
        <f t="shared" si="100"/>
        <v>0.12338151635384458</v>
      </c>
      <c r="AC25" s="21">
        <f t="shared" si="100"/>
        <v>0.11650916589293543</v>
      </c>
      <c r="AD25" s="21">
        <f t="shared" si="100"/>
        <v>0.10996094298767184</v>
      </c>
      <c r="AE25" s="21">
        <f t="shared" si="100"/>
        <v>0.10371807539096124</v>
      </c>
      <c r="AF25" s="21">
        <f t="shared" si="100"/>
        <v>9.7764606004482377E-2</v>
      </c>
      <c r="AG25" s="21">
        <f t="shared" si="100"/>
        <v>9.6928718623144061E-2</v>
      </c>
      <c r="AH25" s="21">
        <f t="shared" si="100"/>
        <v>9.601855795527274E-2</v>
      </c>
      <c r="AI25" s="21">
        <f t="shared" si="100"/>
        <v>9.5027646437174332E-2</v>
      </c>
      <c r="AJ25" s="21">
        <f t="shared" si="100"/>
        <v>9.3947182097183654E-2</v>
      </c>
      <c r="AK25" s="21">
        <f t="shared" si="100"/>
        <v>9.2769084433684965E-2</v>
      </c>
      <c r="AL25" s="21">
        <f t="shared" si="100"/>
        <v>9.1484232614278418E-2</v>
      </c>
      <c r="AM25" s="21">
        <f t="shared" si="100"/>
        <v>9.0083609012953814E-2</v>
      </c>
      <c r="AN25" s="21">
        <f t="shared" si="100"/>
        <v>8.8556691840184248E-2</v>
      </c>
      <c r="AO25" s="21">
        <f t="shared" si="100"/>
        <v>8.6894482734343997E-2</v>
      </c>
      <c r="AP25" s="21">
        <f t="shared" si="100"/>
        <v>8.5087077493469637E-2</v>
      </c>
      <c r="AQ25" s="57">
        <f t="shared" si="100"/>
        <v>8.3124118615695283E-2</v>
      </c>
      <c r="AR25" s="21">
        <f t="shared" si="100"/>
        <v>8.0996972420319641E-2</v>
      </c>
      <c r="AS25" s="21">
        <f t="shared" si="100"/>
        <v>7.8697468373306767E-2</v>
      </c>
      <c r="AT25" s="21">
        <f t="shared" si="100"/>
        <v>7.6217711144863864E-2</v>
      </c>
      <c r="AU25" s="21">
        <f t="shared" si="100"/>
        <v>7.3551615609016532E-2</v>
      </c>
      <c r="AV25" s="21">
        <f t="shared" si="100"/>
        <v>7.0697077407230594E-2</v>
      </c>
      <c r="AW25" s="21">
        <f t="shared" si="100"/>
        <v>6.7652861254075242E-2</v>
      </c>
      <c r="AX25" s="21">
        <f t="shared" si="100"/>
        <v>6.4421760600580608E-2</v>
      </c>
      <c r="AY25" s="21">
        <f t="shared" si="100"/>
        <v>6.1010628376779862E-2</v>
      </c>
      <c r="AZ25" s="21">
        <f t="shared" si="100"/>
        <v>5.7431744916197951E-2</v>
      </c>
      <c r="BA25" s="21">
        <f t="shared" si="100"/>
        <v>5.3701553083890893E-2</v>
      </c>
      <c r="BB25" s="21">
        <f t="shared" si="100"/>
        <v>4.9843633510344168E-2</v>
      </c>
      <c r="BC25" s="21">
        <f t="shared" si="100"/>
        <v>4.5887045882293045E-2</v>
      </c>
      <c r="BD25" s="21">
        <f t="shared" si="100"/>
        <v>4.1867340663004175E-2</v>
      </c>
      <c r="BE25" s="21">
        <f t="shared" si="100"/>
        <v>3.7824630248584491E-2</v>
      </c>
      <c r="BF25" s="21">
        <f t="shared" si="100"/>
        <v>3.380462854576493E-2</v>
      </c>
      <c r="BG25" s="21">
        <f t="shared" si="100"/>
        <v>2.98569240241905E-2</v>
      </c>
      <c r="BH25" s="21">
        <f t="shared" si="100"/>
        <v>2.6032849195172181E-2</v>
      </c>
      <c r="BI25" s="21">
        <f t="shared" si="100"/>
        <v>2.238278340951709E-2</v>
      </c>
      <c r="BJ25" s="21">
        <f t="shared" si="100"/>
        <v>1.8954636302515454E-2</v>
      </c>
      <c r="BK25" s="21">
        <f t="shared" si="100"/>
        <v>1.5790349318173524E-2</v>
      </c>
      <c r="BL25" s="21">
        <f t="shared" si="100"/>
        <v>1.2924243013431848E-2</v>
      </c>
      <c r="BM25" s="21">
        <f t="shared" si="100"/>
        <v>1.0380235018667923E-2</v>
      </c>
      <c r="BN25" s="21">
        <f t="shared" si="100"/>
        <v>8.1703867855437082E-3</v>
      </c>
      <c r="BO25" s="21">
        <f t="shared" si="100"/>
        <v>6.2944659795828722E-3</v>
      </c>
      <c r="BP25" s="21">
        <f t="shared" si="100"/>
        <v>4.7404882185434526E-3</v>
      </c>
      <c r="BQ25" s="21">
        <f t="shared" si="100"/>
        <v>3.4859180115059275E-3</v>
      </c>
      <c r="BR25" s="21">
        <f t="shared" si="100"/>
        <v>2.5001003978520515E-3</v>
      </c>
      <c r="BS25" s="21">
        <f t="shared" si="100"/>
        <v>1.7469701540030996E-3</v>
      </c>
      <c r="BT25" s="21">
        <f t="shared" si="100"/>
        <v>1.1882366896482882E-3</v>
      </c>
      <c r="BU25" s="21">
        <f t="shared" si="100"/>
        <v>7.8606609966992865E-4</v>
      </c>
      <c r="BV25" s="21">
        <f t="shared" si="100"/>
        <v>5.0544050208776417E-4</v>
      </c>
      <c r="BW25" s="21">
        <f t="shared" si="100"/>
        <v>3.1539487330276483E-4</v>
      </c>
      <c r="BX25" s="21">
        <f t="shared" si="100"/>
        <v>1.9049850347486994E-4</v>
      </c>
      <c r="BY25" s="21">
        <f t="shared" si="100"/>
        <v>1.1106062752584917E-4</v>
      </c>
      <c r="BZ25" s="21">
        <f t="shared" si="100"/>
        <v>6.2193951414475543E-5</v>
      </c>
      <c r="CA25" s="21">
        <f t="shared" ref="CA25:DN25" si="101">BZ25*IFERROR(VLOOKUP($K25+BZ$1,$K$3:$DN$98,4,0),0)</f>
        <v>3.327376400674441E-5</v>
      </c>
      <c r="CB25" s="21">
        <f t="shared" si="101"/>
        <v>1.6869798351419415E-5</v>
      </c>
      <c r="CC25" s="21">
        <f t="shared" si="101"/>
        <v>8.0300240152756412E-6</v>
      </c>
      <c r="CD25" s="21">
        <f t="shared" si="101"/>
        <v>3.5412405907365576E-6</v>
      </c>
      <c r="CE25" s="21">
        <f t="shared" si="101"/>
        <v>1.4200374768853597E-6</v>
      </c>
      <c r="CF25" s="21">
        <f t="shared" si="101"/>
        <v>5.041133042943026E-7</v>
      </c>
      <c r="CG25" s="21">
        <f t="shared" si="101"/>
        <v>1.5224221789687942E-7</v>
      </c>
      <c r="CH25" s="21">
        <f t="shared" si="101"/>
        <v>3.6690374513147938E-8</v>
      </c>
      <c r="CI25" s="21">
        <f t="shared" si="101"/>
        <v>6.2740540417482988E-9</v>
      </c>
      <c r="CJ25" s="21">
        <f t="shared" si="101"/>
        <v>0</v>
      </c>
      <c r="CK25" s="21">
        <f t="shared" si="101"/>
        <v>0</v>
      </c>
      <c r="CL25" s="21">
        <f t="shared" si="101"/>
        <v>0</v>
      </c>
      <c r="CM25" s="21">
        <f t="shared" si="101"/>
        <v>0</v>
      </c>
      <c r="CN25" s="21">
        <f t="shared" si="101"/>
        <v>0</v>
      </c>
      <c r="CO25" s="21">
        <f t="shared" si="101"/>
        <v>0</v>
      </c>
      <c r="CP25" s="21">
        <f t="shared" si="101"/>
        <v>0</v>
      </c>
      <c r="CQ25" s="21">
        <f t="shared" si="101"/>
        <v>0</v>
      </c>
      <c r="CR25" s="21">
        <f t="shared" si="101"/>
        <v>0</v>
      </c>
      <c r="CS25" s="21">
        <f t="shared" si="101"/>
        <v>0</v>
      </c>
      <c r="CT25" s="21">
        <f t="shared" si="101"/>
        <v>0</v>
      </c>
      <c r="CU25" s="21">
        <f t="shared" si="101"/>
        <v>0</v>
      </c>
      <c r="CV25" s="21">
        <f t="shared" si="101"/>
        <v>0</v>
      </c>
      <c r="CW25" s="21">
        <f t="shared" si="101"/>
        <v>0</v>
      </c>
      <c r="CX25" s="21">
        <f t="shared" si="101"/>
        <v>0</v>
      </c>
      <c r="CY25" s="21">
        <f t="shared" si="101"/>
        <v>0</v>
      </c>
      <c r="CZ25" s="21">
        <f t="shared" si="101"/>
        <v>0</v>
      </c>
      <c r="DA25" s="21">
        <f t="shared" si="101"/>
        <v>0</v>
      </c>
      <c r="DB25" s="21">
        <f t="shared" si="101"/>
        <v>0</v>
      </c>
      <c r="DC25" s="21">
        <f t="shared" si="101"/>
        <v>0</v>
      </c>
      <c r="DD25" s="21">
        <f t="shared" si="101"/>
        <v>0</v>
      </c>
      <c r="DE25" s="21">
        <f t="shared" si="101"/>
        <v>0</v>
      </c>
      <c r="DF25" s="21">
        <f t="shared" si="101"/>
        <v>0</v>
      </c>
      <c r="DG25" s="21">
        <f t="shared" si="101"/>
        <v>0</v>
      </c>
      <c r="DH25" s="21">
        <f t="shared" si="101"/>
        <v>0</v>
      </c>
      <c r="DI25" s="21">
        <f t="shared" si="101"/>
        <v>0</v>
      </c>
      <c r="DJ25" s="21">
        <f t="shared" si="101"/>
        <v>0</v>
      </c>
      <c r="DK25" s="21">
        <f t="shared" si="101"/>
        <v>0</v>
      </c>
      <c r="DL25" s="21">
        <f t="shared" si="101"/>
        <v>0</v>
      </c>
      <c r="DM25" s="21">
        <f t="shared" si="101"/>
        <v>0</v>
      </c>
      <c r="DN25" s="57">
        <f t="shared" si="101"/>
        <v>0</v>
      </c>
      <c r="DQ25" s="22">
        <f t="shared" si="20"/>
        <v>41</v>
      </c>
      <c r="DR25" s="54">
        <f t="shared" si="14"/>
        <v>0.15211649999999999</v>
      </c>
      <c r="DS25" s="55">
        <v>1</v>
      </c>
      <c r="DT25" s="56">
        <f t="shared" si="21"/>
        <v>0.84788350000000001</v>
      </c>
      <c r="DU25" s="21">
        <f t="shared" ref="DU25:GF25" si="102">DT25*IFERROR(VLOOKUP($DQ25+DT$1,$DQ$3:$HT$98,4,0),0)</f>
        <v>0.71876228937725006</v>
      </c>
      <c r="DV25" s="21">
        <f t="shared" si="102"/>
        <v>0.60916397796842825</v>
      </c>
      <c r="DW25" s="21">
        <f t="shared" si="102"/>
        <v>0.51613763314690264</v>
      </c>
      <c r="DX25" s="21">
        <f t="shared" si="102"/>
        <v>0.43718586588613695</v>
      </c>
      <c r="DY25" s="21">
        <f t="shared" si="102"/>
        <v>0.37019215957654411</v>
      </c>
      <c r="DZ25" s="21">
        <f t="shared" si="102"/>
        <v>0.31335118953044344</v>
      </c>
      <c r="EA25" s="21">
        <f t="shared" si="102"/>
        <v>0.26513662537536792</v>
      </c>
      <c r="EB25" s="21">
        <f t="shared" si="102"/>
        <v>0.22423930091121741</v>
      </c>
      <c r="EC25" s="21">
        <f t="shared" si="102"/>
        <v>0.20071144074170974</v>
      </c>
      <c r="ED25" s="21">
        <f t="shared" si="102"/>
        <v>0.17955645488753352</v>
      </c>
      <c r="EE25" s="21">
        <f t="shared" si="102"/>
        <v>0.16053586006484222</v>
      </c>
      <c r="EF25" s="21">
        <f t="shared" si="102"/>
        <v>0.14343622239417547</v>
      </c>
      <c r="EG25" s="21">
        <f t="shared" si="102"/>
        <v>0.12806889583553069</v>
      </c>
      <c r="EH25" s="21">
        <f t="shared" si="102"/>
        <v>0.12060696161967349</v>
      </c>
      <c r="EI25" s="21">
        <f t="shared" si="102"/>
        <v>0.11348240687939533</v>
      </c>
      <c r="EJ25" s="21">
        <f t="shared" si="102"/>
        <v>0.10667629952680359</v>
      </c>
      <c r="EK25" s="21">
        <f t="shared" si="102"/>
        <v>0.10017197885390555</v>
      </c>
      <c r="EL25" s="21">
        <f t="shared" si="102"/>
        <v>9.395290171873967E-2</v>
      </c>
      <c r="EM25" s="21">
        <f t="shared" si="102"/>
        <v>9.2635682036642936E-2</v>
      </c>
      <c r="EN25" s="21">
        <f t="shared" si="102"/>
        <v>9.1203534392356428E-2</v>
      </c>
      <c r="EO25" s="21">
        <f t="shared" si="102"/>
        <v>8.9647602095622836E-2</v>
      </c>
      <c r="EP25" s="21">
        <f t="shared" si="102"/>
        <v>8.7959537748162259E-2</v>
      </c>
      <c r="EQ25" s="21">
        <f t="shared" si="102"/>
        <v>8.6129979363000486E-2</v>
      </c>
      <c r="ER25" s="21">
        <f t="shared" si="102"/>
        <v>8.4151573737032359E-2</v>
      </c>
      <c r="ES25" s="21">
        <f t="shared" si="102"/>
        <v>8.2015806795586482E-2</v>
      </c>
      <c r="ET25" s="21">
        <f t="shared" si="102"/>
        <v>7.9716903731106195E-2</v>
      </c>
      <c r="EU25" s="21">
        <f t="shared" si="102"/>
        <v>7.7248868391591147E-2</v>
      </c>
      <c r="EV25" s="21">
        <f t="shared" si="102"/>
        <v>7.4606957092598736E-2</v>
      </c>
      <c r="EW25" s="57">
        <f t="shared" si="102"/>
        <v>7.1789798392782211E-2</v>
      </c>
      <c r="EX25" s="21">
        <f t="shared" si="102"/>
        <v>6.8796163799803189E-2</v>
      </c>
      <c r="EY25" s="21">
        <f t="shared" si="102"/>
        <v>6.5630164341736255E-2</v>
      </c>
      <c r="EZ25" s="21">
        <f t="shared" si="102"/>
        <v>6.2299433501393144E-2</v>
      </c>
      <c r="FA25" s="21">
        <f t="shared" si="102"/>
        <v>5.8813780196990198E-2</v>
      </c>
      <c r="FB25" s="21">
        <f t="shared" si="102"/>
        <v>5.5188498785647723E-2</v>
      </c>
      <c r="FC25" s="21">
        <f t="shared" si="102"/>
        <v>5.1443407258053665E-2</v>
      </c>
      <c r="FD25" s="21">
        <f t="shared" si="102"/>
        <v>4.7604185774385119E-2</v>
      </c>
      <c r="FE25" s="21">
        <f t="shared" si="102"/>
        <v>4.3701118582743281E-2</v>
      </c>
      <c r="FF25" s="21">
        <f t="shared" si="102"/>
        <v>3.9768891932668041E-2</v>
      </c>
      <c r="FG25" s="21">
        <f t="shared" si="102"/>
        <v>3.5847281499187644E-2</v>
      </c>
      <c r="FH25" s="21">
        <f t="shared" si="102"/>
        <v>3.1977567461350338E-2</v>
      </c>
      <c r="FI25" s="21">
        <f t="shared" si="102"/>
        <v>2.8204854052260225E-2</v>
      </c>
      <c r="FJ25" s="21">
        <f t="shared" si="102"/>
        <v>2.4573761141572247E-2</v>
      </c>
      <c r="FK25" s="21">
        <f t="shared" si="102"/>
        <v>2.1127782616689572E-2</v>
      </c>
      <c r="FL25" s="21">
        <f t="shared" si="102"/>
        <v>1.7906640878949078E-2</v>
      </c>
      <c r="FM25" s="21">
        <f t="shared" si="102"/>
        <v>1.494470341116211E-2</v>
      </c>
      <c r="FN25" s="21">
        <f t="shared" si="102"/>
        <v>1.2268107030222975E-2</v>
      </c>
      <c r="FO25" s="21">
        <f t="shared" si="102"/>
        <v>9.8947190441560397E-3</v>
      </c>
      <c r="FP25" s="21">
        <f t="shared" si="102"/>
        <v>7.8317690706399459E-3</v>
      </c>
      <c r="FQ25" s="21">
        <f t="shared" si="102"/>
        <v>6.0764346688374155E-3</v>
      </c>
      <c r="FR25" s="21">
        <f t="shared" si="102"/>
        <v>4.6161458892224078E-3</v>
      </c>
      <c r="FS25" s="21">
        <f t="shared" si="102"/>
        <v>3.429842557151141E-3</v>
      </c>
      <c r="FT25" s="21">
        <f t="shared" si="102"/>
        <v>2.4898942043638708E-3</v>
      </c>
      <c r="FU25" s="21">
        <f t="shared" si="102"/>
        <v>1.7642643363861078E-3</v>
      </c>
      <c r="FV25" s="21">
        <f t="shared" si="102"/>
        <v>1.2190537285127088E-3</v>
      </c>
      <c r="FW25" s="21">
        <f t="shared" si="102"/>
        <v>8.2075230379575147E-4</v>
      </c>
      <c r="FX25" s="21">
        <f t="shared" si="102"/>
        <v>5.3804417275330493E-4</v>
      </c>
      <c r="FY25" s="21">
        <f t="shared" si="102"/>
        <v>3.4322375824106074E-4</v>
      </c>
      <c r="FZ25" s="21">
        <f t="shared" si="102"/>
        <v>2.1296347751341335E-4</v>
      </c>
      <c r="GA25" s="21">
        <f t="shared" si="102"/>
        <v>1.2848512525339255E-4</v>
      </c>
      <c r="GB25" s="21">
        <f t="shared" si="102"/>
        <v>7.529228339848805E-5</v>
      </c>
      <c r="GC25" s="21">
        <f t="shared" si="102"/>
        <v>4.2766016970341219E-5</v>
      </c>
      <c r="GD25" s="21">
        <f t="shared" si="102"/>
        <v>2.3521309333687673E-5</v>
      </c>
      <c r="GE25" s="21">
        <f t="shared" si="102"/>
        <v>1.2489815256188155E-5</v>
      </c>
      <c r="GF25" s="21">
        <f t="shared" si="102"/>
        <v>6.369805780655959E-6</v>
      </c>
      <c r="GG25" s="21">
        <f t="shared" ref="GG25:HT25" si="103">GF25*IFERROR(VLOOKUP($DQ25+GF$1,$DQ$3:$HT$98,4,0),0)</f>
        <v>3.0957256093987961E-6</v>
      </c>
      <c r="GH25" s="21">
        <f t="shared" si="103"/>
        <v>1.4178423291046485E-6</v>
      </c>
      <c r="GI25" s="21">
        <f t="shared" si="103"/>
        <v>6.0116514754037108E-7</v>
      </c>
      <c r="GJ25" s="21">
        <f t="shared" si="103"/>
        <v>2.2964508636042177E-7</v>
      </c>
      <c r="GK25" s="21">
        <f t="shared" si="103"/>
        <v>7.5782878498939178E-8</v>
      </c>
      <c r="GL25" s="21">
        <f t="shared" si="103"/>
        <v>2.023402855921676E-8</v>
      </c>
      <c r="GM25" s="21">
        <f t="shared" si="103"/>
        <v>3.8849334833696165E-9</v>
      </c>
      <c r="GN25" s="21">
        <f t="shared" si="103"/>
        <v>4.0403308227044004E-10</v>
      </c>
      <c r="GO25" s="21">
        <f t="shared" si="103"/>
        <v>0</v>
      </c>
      <c r="GP25" s="21">
        <f t="shared" si="103"/>
        <v>0</v>
      </c>
      <c r="GQ25" s="21">
        <f t="shared" si="103"/>
        <v>0</v>
      </c>
      <c r="GR25" s="21">
        <f t="shared" si="103"/>
        <v>0</v>
      </c>
      <c r="GS25" s="21">
        <f t="shared" si="103"/>
        <v>0</v>
      </c>
      <c r="GT25" s="21">
        <f t="shared" si="103"/>
        <v>0</v>
      </c>
      <c r="GU25" s="21">
        <f t="shared" si="103"/>
        <v>0</v>
      </c>
      <c r="GV25" s="21">
        <f t="shared" si="103"/>
        <v>0</v>
      </c>
      <c r="GW25" s="21">
        <f t="shared" si="103"/>
        <v>0</v>
      </c>
      <c r="GX25" s="21">
        <f t="shared" si="103"/>
        <v>0</v>
      </c>
      <c r="GY25" s="21">
        <f t="shared" si="103"/>
        <v>0</v>
      </c>
      <c r="GZ25" s="21">
        <f t="shared" si="103"/>
        <v>0</v>
      </c>
      <c r="HA25" s="21">
        <f t="shared" si="103"/>
        <v>0</v>
      </c>
      <c r="HB25" s="21">
        <f t="shared" si="103"/>
        <v>0</v>
      </c>
      <c r="HC25" s="21">
        <f t="shared" si="103"/>
        <v>0</v>
      </c>
      <c r="HD25" s="21">
        <f t="shared" si="103"/>
        <v>0</v>
      </c>
      <c r="HE25" s="21">
        <f t="shared" si="103"/>
        <v>0</v>
      </c>
      <c r="HF25" s="21">
        <f t="shared" si="103"/>
        <v>0</v>
      </c>
      <c r="HG25" s="21">
        <f t="shared" si="103"/>
        <v>0</v>
      </c>
      <c r="HH25" s="21">
        <f t="shared" si="103"/>
        <v>0</v>
      </c>
      <c r="HI25" s="21">
        <f t="shared" si="103"/>
        <v>0</v>
      </c>
      <c r="HJ25" s="21">
        <f t="shared" si="103"/>
        <v>0</v>
      </c>
      <c r="HK25" s="21">
        <f t="shared" si="103"/>
        <v>0</v>
      </c>
      <c r="HL25" s="21">
        <f t="shared" si="103"/>
        <v>0</v>
      </c>
      <c r="HM25" s="21">
        <f t="shared" si="103"/>
        <v>0</v>
      </c>
      <c r="HN25" s="21">
        <f t="shared" si="103"/>
        <v>0</v>
      </c>
      <c r="HO25" s="21">
        <f t="shared" si="103"/>
        <v>0</v>
      </c>
      <c r="HP25" s="21">
        <f t="shared" si="103"/>
        <v>0</v>
      </c>
      <c r="HQ25" s="21">
        <f t="shared" si="103"/>
        <v>0</v>
      </c>
      <c r="HR25" s="21">
        <f t="shared" si="103"/>
        <v>0</v>
      </c>
      <c r="HS25" s="21">
        <f t="shared" si="103"/>
        <v>0</v>
      </c>
      <c r="HT25" s="57">
        <f t="shared" si="103"/>
        <v>0</v>
      </c>
    </row>
    <row r="26" spans="1:228">
      <c r="A26" s="49">
        <v>42</v>
      </c>
      <c r="B26" s="50">
        <v>2.16E-3</v>
      </c>
      <c r="C26" s="51">
        <v>2.6900000000000001E-3</v>
      </c>
      <c r="K26" s="22">
        <f t="shared" si="17"/>
        <v>42</v>
      </c>
      <c r="L26" s="54">
        <f t="shared" si="10"/>
        <v>0.151836</v>
      </c>
      <c r="M26" s="55">
        <v>1</v>
      </c>
      <c r="N26" s="56">
        <f t="shared" si="11"/>
        <v>0.84816400000000003</v>
      </c>
      <c r="O26" s="21">
        <f t="shared" ref="O26:BZ26" si="104">N26*IFERROR(VLOOKUP($K26+N$1,$K$3:$DN$98,4,0),0)</f>
        <v>0.719288448774</v>
      </c>
      <c r="P26" s="21">
        <f t="shared" si="104"/>
        <v>0.60989726326332816</v>
      </c>
      <c r="Q26" s="21">
        <f t="shared" si="104"/>
        <v>0.51705961669527922</v>
      </c>
      <c r="R26" s="21">
        <f t="shared" si="104"/>
        <v>0.4382700723032526</v>
      </c>
      <c r="S26" s="21">
        <f t="shared" si="104"/>
        <v>0.37140452218216224</v>
      </c>
      <c r="T26" s="21">
        <f t="shared" si="104"/>
        <v>0.3146709958007482</v>
      </c>
      <c r="U26" s="21">
        <f t="shared" si="104"/>
        <v>0.26653954962505733</v>
      </c>
      <c r="V26" s="21">
        <f t="shared" si="104"/>
        <v>0.23898362482662039</v>
      </c>
      <c r="W26" s="21">
        <f t="shared" si="104"/>
        <v>0.21421416703146531</v>
      </c>
      <c r="X26" s="21">
        <f t="shared" si="104"/>
        <v>0.19195024600938401</v>
      </c>
      <c r="Y26" s="21">
        <f t="shared" si="104"/>
        <v>0.17193981676339776</v>
      </c>
      <c r="Z26" s="21">
        <f t="shared" si="104"/>
        <v>0.15395663132811399</v>
      </c>
      <c r="AA26" s="21">
        <f t="shared" si="104"/>
        <v>0.14544998859902605</v>
      </c>
      <c r="AB26" s="21">
        <f t="shared" si="104"/>
        <v>0.1373484242340603</v>
      </c>
      <c r="AC26" s="21">
        <f t="shared" si="104"/>
        <v>0.12962896207262128</v>
      </c>
      <c r="AD26" s="21">
        <f t="shared" si="104"/>
        <v>0.12226947219439131</v>
      </c>
      <c r="AE26" s="21">
        <f t="shared" si="104"/>
        <v>0.11525114335569715</v>
      </c>
      <c r="AF26" s="21">
        <f t="shared" si="104"/>
        <v>0.11426574608000595</v>
      </c>
      <c r="AG26" s="21">
        <f t="shared" si="104"/>
        <v>0.11319279072431469</v>
      </c>
      <c r="AH26" s="21">
        <f t="shared" si="104"/>
        <v>0.11202464112403977</v>
      </c>
      <c r="AI26" s="21">
        <f t="shared" si="104"/>
        <v>0.11075092095445944</v>
      </c>
      <c r="AJ26" s="21">
        <f t="shared" si="104"/>
        <v>0.10936210440569052</v>
      </c>
      <c r="AK26" s="21">
        <f t="shared" si="104"/>
        <v>0.1078474392596717</v>
      </c>
      <c r="AL26" s="21">
        <f t="shared" si="104"/>
        <v>0.10619629496460613</v>
      </c>
      <c r="AM26" s="21">
        <f t="shared" si="104"/>
        <v>0.10439626776495606</v>
      </c>
      <c r="AN26" s="21">
        <f t="shared" si="104"/>
        <v>0.10243674981900784</v>
      </c>
      <c r="AO26" s="21">
        <f t="shared" si="104"/>
        <v>0.10030606542277247</v>
      </c>
      <c r="AP26" s="21">
        <f t="shared" si="104"/>
        <v>9.7992004493469106E-2</v>
      </c>
      <c r="AQ26" s="57">
        <f t="shared" si="104"/>
        <v>9.5484389098481226E-2</v>
      </c>
      <c r="AR26" s="21">
        <f t="shared" si="104"/>
        <v>9.2773587291975337E-2</v>
      </c>
      <c r="AS26" s="21">
        <f t="shared" si="104"/>
        <v>8.9850291556405185E-2</v>
      </c>
      <c r="AT26" s="21">
        <f t="shared" si="104"/>
        <v>8.6707328357762126E-2</v>
      </c>
      <c r="AU26" s="21">
        <f t="shared" si="104"/>
        <v>8.334221694419737E-2</v>
      </c>
      <c r="AV26" s="21">
        <f t="shared" si="104"/>
        <v>7.9753501082580239E-2</v>
      </c>
      <c r="AW26" s="21">
        <f t="shared" si="104"/>
        <v>7.5944473870876203E-2</v>
      </c>
      <c r="AX26" s="21">
        <f t="shared" si="104"/>
        <v>7.19232139794133E-2</v>
      </c>
      <c r="AY26" s="21">
        <f t="shared" si="104"/>
        <v>6.7704198247380915E-2</v>
      </c>
      <c r="AZ26" s="21">
        <f t="shared" si="104"/>
        <v>6.3306810571213526E-2</v>
      </c>
      <c r="BA26" s="21">
        <f t="shared" si="104"/>
        <v>5.8758849299777545E-2</v>
      </c>
      <c r="BB26" s="21">
        <f t="shared" si="104"/>
        <v>5.4094571842361203E-2</v>
      </c>
      <c r="BC26" s="21">
        <f t="shared" si="104"/>
        <v>4.9355887348970361E-2</v>
      </c>
      <c r="BD26" s="21">
        <f t="shared" si="104"/>
        <v>4.4590082866553783E-2</v>
      </c>
      <c r="BE26" s="21">
        <f t="shared" si="104"/>
        <v>3.9851048859496446E-2</v>
      </c>
      <c r="BF26" s="21">
        <f t="shared" si="104"/>
        <v>3.5197243373684454E-2</v>
      </c>
      <c r="BG26" s="21">
        <f t="shared" si="104"/>
        <v>3.068918044238295E-2</v>
      </c>
      <c r="BH26" s="21">
        <f t="shared" si="104"/>
        <v>2.6386250452556437E-2</v>
      </c>
      <c r="BI26" s="21">
        <f t="shared" si="104"/>
        <v>2.2344932333242893E-2</v>
      </c>
      <c r="BJ26" s="21">
        <f t="shared" si="104"/>
        <v>1.8614669329531326E-2</v>
      </c>
      <c r="BK26" s="21">
        <f t="shared" si="104"/>
        <v>1.5235920699528093E-2</v>
      </c>
      <c r="BL26" s="21">
        <f t="shared" si="104"/>
        <v>1.2236882069032983E-2</v>
      </c>
      <c r="BM26" s="21">
        <f t="shared" si="104"/>
        <v>9.6317722453565513E-3</v>
      </c>
      <c r="BN26" s="21">
        <f t="shared" si="104"/>
        <v>7.4203173378226866E-3</v>
      </c>
      <c r="BO26" s="21">
        <f t="shared" si="104"/>
        <v>5.5883893934610216E-3</v>
      </c>
      <c r="BP26" s="21">
        <f t="shared" si="104"/>
        <v>4.1094221404815619E-3</v>
      </c>
      <c r="BQ26" s="21">
        <f t="shared" si="104"/>
        <v>2.9472775591533763E-3</v>
      </c>
      <c r="BR26" s="21">
        <f t="shared" si="104"/>
        <v>2.0594396672340134E-3</v>
      </c>
      <c r="BS26" s="21">
        <f t="shared" si="104"/>
        <v>1.4007690784625588E-3</v>
      </c>
      <c r="BT26" s="21">
        <f t="shared" si="104"/>
        <v>9.2666477616612118E-4</v>
      </c>
      <c r="BU26" s="21">
        <f t="shared" si="104"/>
        <v>5.9584545107481597E-4</v>
      </c>
      <c r="BV26" s="21">
        <f t="shared" si="104"/>
        <v>3.7180756147068514E-4</v>
      </c>
      <c r="BW26" s="21">
        <f t="shared" si="104"/>
        <v>2.2457176712829382E-4</v>
      </c>
      <c r="BX26" s="21">
        <f t="shared" si="104"/>
        <v>1.3092534023579529E-4</v>
      </c>
      <c r="BY26" s="21">
        <f t="shared" si="104"/>
        <v>7.3318190532045373E-5</v>
      </c>
      <c r="BZ26" s="21">
        <f t="shared" si="104"/>
        <v>3.9225231934644272E-5</v>
      </c>
      <c r="CA26" s="21">
        <f t="shared" ref="CA26:DN26" si="105">BZ26*IFERROR(VLOOKUP($K26+BZ$1,$K$3:$DN$98,4,0),0)</f>
        <v>1.9887192590864647E-5</v>
      </c>
      <c r="CB26" s="21">
        <f t="shared" si="105"/>
        <v>9.4663036732515709E-6</v>
      </c>
      <c r="CC26" s="21">
        <f t="shared" si="105"/>
        <v>4.174639919903942E-6</v>
      </c>
      <c r="CD26" s="21">
        <f t="shared" si="105"/>
        <v>1.6740306078814809E-6</v>
      </c>
      <c r="CE26" s="21">
        <f t="shared" si="105"/>
        <v>5.942808657979257E-7</v>
      </c>
      <c r="CF26" s="21">
        <f t="shared" si="105"/>
        <v>1.7947282147097358E-7</v>
      </c>
      <c r="CG26" s="21">
        <f t="shared" si="105"/>
        <v>4.3252949974504633E-8</v>
      </c>
      <c r="CH26" s="21">
        <f t="shared" si="105"/>
        <v>7.3962544456402939E-9</v>
      </c>
      <c r="CI26" s="21">
        <f t="shared" si="105"/>
        <v>0</v>
      </c>
      <c r="CJ26" s="21">
        <f t="shared" si="105"/>
        <v>0</v>
      </c>
      <c r="CK26" s="21">
        <f t="shared" si="105"/>
        <v>0</v>
      </c>
      <c r="CL26" s="21">
        <f t="shared" si="105"/>
        <v>0</v>
      </c>
      <c r="CM26" s="21">
        <f t="shared" si="105"/>
        <v>0</v>
      </c>
      <c r="CN26" s="21">
        <f t="shared" si="105"/>
        <v>0</v>
      </c>
      <c r="CO26" s="21">
        <f t="shared" si="105"/>
        <v>0</v>
      </c>
      <c r="CP26" s="21">
        <f t="shared" si="105"/>
        <v>0</v>
      </c>
      <c r="CQ26" s="21">
        <f t="shared" si="105"/>
        <v>0</v>
      </c>
      <c r="CR26" s="21">
        <f t="shared" si="105"/>
        <v>0</v>
      </c>
      <c r="CS26" s="21">
        <f t="shared" si="105"/>
        <v>0</v>
      </c>
      <c r="CT26" s="21">
        <f t="shared" si="105"/>
        <v>0</v>
      </c>
      <c r="CU26" s="21">
        <f t="shared" si="105"/>
        <v>0</v>
      </c>
      <c r="CV26" s="21">
        <f t="shared" si="105"/>
        <v>0</v>
      </c>
      <c r="CW26" s="21">
        <f t="shared" si="105"/>
        <v>0</v>
      </c>
      <c r="CX26" s="21">
        <f t="shared" si="105"/>
        <v>0</v>
      </c>
      <c r="CY26" s="21">
        <f t="shared" si="105"/>
        <v>0</v>
      </c>
      <c r="CZ26" s="21">
        <f t="shared" si="105"/>
        <v>0</v>
      </c>
      <c r="DA26" s="21">
        <f t="shared" si="105"/>
        <v>0</v>
      </c>
      <c r="DB26" s="21">
        <f t="shared" si="105"/>
        <v>0</v>
      </c>
      <c r="DC26" s="21">
        <f t="shared" si="105"/>
        <v>0</v>
      </c>
      <c r="DD26" s="21">
        <f t="shared" si="105"/>
        <v>0</v>
      </c>
      <c r="DE26" s="21">
        <f t="shared" si="105"/>
        <v>0</v>
      </c>
      <c r="DF26" s="21">
        <f t="shared" si="105"/>
        <v>0</v>
      </c>
      <c r="DG26" s="21">
        <f t="shared" si="105"/>
        <v>0</v>
      </c>
      <c r="DH26" s="21">
        <f t="shared" si="105"/>
        <v>0</v>
      </c>
      <c r="DI26" s="21">
        <f t="shared" si="105"/>
        <v>0</v>
      </c>
      <c r="DJ26" s="21">
        <f t="shared" si="105"/>
        <v>0</v>
      </c>
      <c r="DK26" s="21">
        <f t="shared" si="105"/>
        <v>0</v>
      </c>
      <c r="DL26" s="21">
        <f t="shared" si="105"/>
        <v>0</v>
      </c>
      <c r="DM26" s="21">
        <f t="shared" si="105"/>
        <v>0</v>
      </c>
      <c r="DN26" s="57">
        <f t="shared" si="105"/>
        <v>0</v>
      </c>
      <c r="DQ26" s="22">
        <f t="shared" si="20"/>
        <v>42</v>
      </c>
      <c r="DR26" s="54">
        <f t="shared" si="14"/>
        <v>0.15228649999999999</v>
      </c>
      <c r="DS26" s="55">
        <v>1</v>
      </c>
      <c r="DT26" s="56">
        <f t="shared" si="21"/>
        <v>0.84771350000000001</v>
      </c>
      <c r="DU26" s="21">
        <f t="shared" ref="DU26:GF26" si="106">DT26*IFERROR(VLOOKUP($DQ26+DT$1,$DQ$3:$HT$98,4,0),0)</f>
        <v>0.71845245009299996</v>
      </c>
      <c r="DV26" s="21">
        <f t="shared" si="106"/>
        <v>0.60873649876062275</v>
      </c>
      <c r="DW26" s="21">
        <f t="shared" si="106"/>
        <v>0.51562020712295598</v>
      </c>
      <c r="DX26" s="21">
        <f t="shared" si="106"/>
        <v>0.43660734001374485</v>
      </c>
      <c r="DY26" s="21">
        <f t="shared" si="106"/>
        <v>0.36956868429500439</v>
      </c>
      <c r="DZ26" s="21">
        <f t="shared" si="106"/>
        <v>0.31270407476424278</v>
      </c>
      <c r="EA26" s="21">
        <f t="shared" si="106"/>
        <v>0.26446947123185832</v>
      </c>
      <c r="EB26" s="21">
        <f t="shared" si="106"/>
        <v>0.23672054090179806</v>
      </c>
      <c r="EC26" s="21">
        <f t="shared" si="106"/>
        <v>0.21177019589074852</v>
      </c>
      <c r="ED26" s="21">
        <f t="shared" si="106"/>
        <v>0.18933716726984565</v>
      </c>
      <c r="EE26" s="21">
        <f t="shared" si="106"/>
        <v>0.16916972956093076</v>
      </c>
      <c r="EF26" s="21">
        <f t="shared" si="106"/>
        <v>0.15104539224496133</v>
      </c>
      <c r="EG26" s="21">
        <f t="shared" si="106"/>
        <v>0.14224473246580865</v>
      </c>
      <c r="EH26" s="21">
        <f t="shared" si="106"/>
        <v>0.13384198050722218</v>
      </c>
      <c r="EI26" s="21">
        <f t="shared" si="106"/>
        <v>0.12581480772630152</v>
      </c>
      <c r="EJ26" s="21">
        <f t="shared" si="106"/>
        <v>0.1181435643622096</v>
      </c>
      <c r="EK26" s="21">
        <f t="shared" si="106"/>
        <v>0.11080873931234618</v>
      </c>
      <c r="EL26" s="21">
        <f t="shared" si="106"/>
        <v>0.10925520078718708</v>
      </c>
      <c r="EM26" s="21">
        <f t="shared" si="106"/>
        <v>0.10756611538301716</v>
      </c>
      <c r="EN26" s="21">
        <f t="shared" si="106"/>
        <v>0.1057310374545829</v>
      </c>
      <c r="EO26" s="21">
        <f t="shared" si="106"/>
        <v>0.1037401220193131</v>
      </c>
      <c r="EP26" s="21">
        <f t="shared" si="106"/>
        <v>0.10158232748131138</v>
      </c>
      <c r="EQ26" s="21">
        <f t="shared" si="106"/>
        <v>9.9248981419065657E-2</v>
      </c>
      <c r="ER26" s="21">
        <f t="shared" si="106"/>
        <v>9.6730042270649769E-2</v>
      </c>
      <c r="ES26" s="21">
        <f t="shared" si="106"/>
        <v>9.4018699185803453E-2</v>
      </c>
      <c r="ET26" s="21">
        <f t="shared" si="106"/>
        <v>9.1107880259010982E-2</v>
      </c>
      <c r="EU26" s="21">
        <f t="shared" si="106"/>
        <v>8.7991990754152802E-2</v>
      </c>
      <c r="EV26" s="21">
        <f t="shared" si="106"/>
        <v>8.4669413183275991E-2</v>
      </c>
      <c r="EW26" s="57">
        <f t="shared" si="106"/>
        <v>8.1138698653533389E-2</v>
      </c>
      <c r="EX26" s="21">
        <f t="shared" si="106"/>
        <v>7.7404695741497789E-2</v>
      </c>
      <c r="EY26" s="21">
        <f t="shared" si="106"/>
        <v>7.3476407432616783E-2</v>
      </c>
      <c r="EZ26" s="21">
        <f t="shared" si="106"/>
        <v>6.9365402436761883E-2</v>
      </c>
      <c r="FA26" s="21">
        <f t="shared" si="106"/>
        <v>6.5089719030559878E-2</v>
      </c>
      <c r="FB26" s="21">
        <f t="shared" si="106"/>
        <v>6.0672730697146085E-2</v>
      </c>
      <c r="FC26" s="21">
        <f t="shared" si="106"/>
        <v>5.6144724805218073E-2</v>
      </c>
      <c r="FD26" s="21">
        <f t="shared" si="106"/>
        <v>5.1541418818438239E-2</v>
      </c>
      <c r="FE26" s="21">
        <f t="shared" si="106"/>
        <v>4.6903721953155168E-2</v>
      </c>
      <c r="FF26" s="21">
        <f t="shared" si="106"/>
        <v>4.2278545931354536E-2</v>
      </c>
      <c r="FG26" s="21">
        <f t="shared" si="106"/>
        <v>3.7714576898064817E-2</v>
      </c>
      <c r="FH26" s="21">
        <f t="shared" si="106"/>
        <v>3.3265011115631134E-2</v>
      </c>
      <c r="FI26" s="21">
        <f t="shared" si="106"/>
        <v>2.8982473584604783E-2</v>
      </c>
      <c r="FJ26" s="21">
        <f t="shared" si="106"/>
        <v>2.4918261313835656E-2</v>
      </c>
      <c r="FK26" s="21">
        <f t="shared" si="106"/>
        <v>2.1119223193928272E-2</v>
      </c>
      <c r="FL26" s="21">
        <f t="shared" si="106"/>
        <v>1.7625892485420597E-2</v>
      </c>
      <c r="FM26" s="21">
        <f t="shared" si="106"/>
        <v>1.4469095141281767E-2</v>
      </c>
      <c r="FN26" s="21">
        <f t="shared" si="106"/>
        <v>1.1669903995249397E-2</v>
      </c>
      <c r="FO26" s="21">
        <f t="shared" si="106"/>
        <v>9.2368457112798497E-3</v>
      </c>
      <c r="FP26" s="21">
        <f t="shared" si="106"/>
        <v>7.1665914820106978E-3</v>
      </c>
      <c r="FQ26" s="21">
        <f t="shared" si="106"/>
        <v>5.4443162170538873E-3</v>
      </c>
      <c r="FR26" s="21">
        <f t="shared" si="106"/>
        <v>4.0451813924332084E-3</v>
      </c>
      <c r="FS26" s="21">
        <f t="shared" si="106"/>
        <v>2.9365994318368877E-3</v>
      </c>
      <c r="FT26" s="21">
        <f t="shared" si="106"/>
        <v>2.0807862594166633E-3</v>
      </c>
      <c r="FU26" s="21">
        <f t="shared" si="106"/>
        <v>1.4377608816691317E-3</v>
      </c>
      <c r="FV26" s="21">
        <f t="shared" si="106"/>
        <v>9.6800126880137636E-4</v>
      </c>
      <c r="FW26" s="21">
        <f t="shared" si="106"/>
        <v>6.3457323176274239E-4</v>
      </c>
      <c r="FX26" s="21">
        <f t="shared" si="106"/>
        <v>4.04800610273771E-4</v>
      </c>
      <c r="FY26" s="21">
        <f t="shared" si="106"/>
        <v>2.5117068266266939E-4</v>
      </c>
      <c r="FZ26" s="21">
        <f t="shared" si="106"/>
        <v>1.5153629626404172E-4</v>
      </c>
      <c r="GA26" s="21">
        <f t="shared" si="106"/>
        <v>8.8800269610728454E-5</v>
      </c>
      <c r="GB26" s="21">
        <f t="shared" si="106"/>
        <v>5.0438553138893766E-5</v>
      </c>
      <c r="GC26" s="21">
        <f t="shared" si="106"/>
        <v>2.7741204226391574E-5</v>
      </c>
      <c r="GD26" s="21">
        <f t="shared" si="106"/>
        <v>1.4730579444213927E-5</v>
      </c>
      <c r="GE26" s="21">
        <f t="shared" si="106"/>
        <v>7.5125955165491028E-6</v>
      </c>
      <c r="GF26" s="21">
        <f t="shared" si="106"/>
        <v>3.6511214210428639E-6</v>
      </c>
      <c r="GG26" s="21">
        <f t="shared" ref="GG26:HT26" si="107">GF26*IFERROR(VLOOKUP($DQ26+GF$1,$DQ$3:$HT$98,4,0),0)</f>
        <v>1.6722136108376316E-6</v>
      </c>
      <c r="GH26" s="21">
        <f t="shared" si="107"/>
        <v>7.0901857099515585E-7</v>
      </c>
      <c r="GI26" s="21">
        <f t="shared" si="107"/>
        <v>2.7084509412014952E-7</v>
      </c>
      <c r="GJ26" s="21">
        <f t="shared" si="107"/>
        <v>8.9378881059649332E-8</v>
      </c>
      <c r="GK26" s="21">
        <f t="shared" si="107"/>
        <v>2.3864161242926372E-8</v>
      </c>
      <c r="GL26" s="21">
        <f t="shared" si="107"/>
        <v>4.5819189586418618E-9</v>
      </c>
      <c r="GM26" s="21">
        <f t="shared" si="107"/>
        <v>4.765195716987535E-10</v>
      </c>
      <c r="GN26" s="21">
        <f t="shared" si="107"/>
        <v>0</v>
      </c>
      <c r="GO26" s="21">
        <f t="shared" si="107"/>
        <v>0</v>
      </c>
      <c r="GP26" s="21">
        <f t="shared" si="107"/>
        <v>0</v>
      </c>
      <c r="GQ26" s="21">
        <f t="shared" si="107"/>
        <v>0</v>
      </c>
      <c r="GR26" s="21">
        <f t="shared" si="107"/>
        <v>0</v>
      </c>
      <c r="GS26" s="21">
        <f t="shared" si="107"/>
        <v>0</v>
      </c>
      <c r="GT26" s="21">
        <f t="shared" si="107"/>
        <v>0</v>
      </c>
      <c r="GU26" s="21">
        <f t="shared" si="107"/>
        <v>0</v>
      </c>
      <c r="GV26" s="21">
        <f t="shared" si="107"/>
        <v>0</v>
      </c>
      <c r="GW26" s="21">
        <f t="shared" si="107"/>
        <v>0</v>
      </c>
      <c r="GX26" s="21">
        <f t="shared" si="107"/>
        <v>0</v>
      </c>
      <c r="GY26" s="21">
        <f t="shared" si="107"/>
        <v>0</v>
      </c>
      <c r="GZ26" s="21">
        <f t="shared" si="107"/>
        <v>0</v>
      </c>
      <c r="HA26" s="21">
        <f t="shared" si="107"/>
        <v>0</v>
      </c>
      <c r="HB26" s="21">
        <f t="shared" si="107"/>
        <v>0</v>
      </c>
      <c r="HC26" s="21">
        <f t="shared" si="107"/>
        <v>0</v>
      </c>
      <c r="HD26" s="21">
        <f t="shared" si="107"/>
        <v>0</v>
      </c>
      <c r="HE26" s="21">
        <f t="shared" si="107"/>
        <v>0</v>
      </c>
      <c r="HF26" s="21">
        <f t="shared" si="107"/>
        <v>0</v>
      </c>
      <c r="HG26" s="21">
        <f t="shared" si="107"/>
        <v>0</v>
      </c>
      <c r="HH26" s="21">
        <f t="shared" si="107"/>
        <v>0</v>
      </c>
      <c r="HI26" s="21">
        <f t="shared" si="107"/>
        <v>0</v>
      </c>
      <c r="HJ26" s="21">
        <f t="shared" si="107"/>
        <v>0</v>
      </c>
      <c r="HK26" s="21">
        <f t="shared" si="107"/>
        <v>0</v>
      </c>
      <c r="HL26" s="21">
        <f t="shared" si="107"/>
        <v>0</v>
      </c>
      <c r="HM26" s="21">
        <f t="shared" si="107"/>
        <v>0</v>
      </c>
      <c r="HN26" s="21">
        <f t="shared" si="107"/>
        <v>0</v>
      </c>
      <c r="HO26" s="21">
        <f t="shared" si="107"/>
        <v>0</v>
      </c>
      <c r="HP26" s="21">
        <f t="shared" si="107"/>
        <v>0</v>
      </c>
      <c r="HQ26" s="21">
        <f t="shared" si="107"/>
        <v>0</v>
      </c>
      <c r="HR26" s="21">
        <f t="shared" si="107"/>
        <v>0</v>
      </c>
      <c r="HS26" s="21">
        <f t="shared" si="107"/>
        <v>0</v>
      </c>
      <c r="HT26" s="57">
        <f t="shared" si="107"/>
        <v>0</v>
      </c>
    </row>
    <row r="27" spans="1:228">
      <c r="A27" s="49">
        <v>43</v>
      </c>
      <c r="B27" s="50">
        <v>2.2899999999999999E-3</v>
      </c>
      <c r="C27" s="51">
        <v>2.9199999999999999E-3</v>
      </c>
      <c r="K27" s="22">
        <f t="shared" si="17"/>
        <v>43</v>
      </c>
      <c r="L27" s="54">
        <f t="shared" si="10"/>
        <v>0.15194649999999998</v>
      </c>
      <c r="M27" s="55">
        <v>1</v>
      </c>
      <c r="N27" s="56">
        <f t="shared" si="11"/>
        <v>0.84805350000000002</v>
      </c>
      <c r="O27" s="21">
        <f t="shared" ref="O27:BZ27" si="108">N27*IFERROR(VLOOKUP($K27+N$1,$K$3:$DN$98,4,0),0)</f>
        <v>0.71907940358625</v>
      </c>
      <c r="P27" s="21">
        <f t="shared" si="108"/>
        <v>0.60962221539145633</v>
      </c>
      <c r="Q27" s="21">
        <f t="shared" si="108"/>
        <v>0.5167279822101063</v>
      </c>
      <c r="R27" s="21">
        <f t="shared" si="108"/>
        <v>0.43789234414825701</v>
      </c>
      <c r="S27" s="21">
        <f t="shared" si="108"/>
        <v>0.37100253701023411</v>
      </c>
      <c r="T27" s="21">
        <f t="shared" si="108"/>
        <v>0.31425473095422268</v>
      </c>
      <c r="U27" s="21">
        <f t="shared" si="108"/>
        <v>0.28176581984925131</v>
      </c>
      <c r="V27" s="21">
        <f t="shared" si="108"/>
        <v>0.25256220145097569</v>
      </c>
      <c r="W27" s="21">
        <f t="shared" si="108"/>
        <v>0.22631265416757143</v>
      </c>
      <c r="X27" s="21">
        <f t="shared" si="108"/>
        <v>0.20272001259591044</v>
      </c>
      <c r="Y27" s="21">
        <f t="shared" si="108"/>
        <v>0.18151752647850417</v>
      </c>
      <c r="Z27" s="21">
        <f t="shared" si="108"/>
        <v>0.17148804782922414</v>
      </c>
      <c r="AA27" s="21">
        <f t="shared" si="108"/>
        <v>0.16193616356513635</v>
      </c>
      <c r="AB27" s="21">
        <f t="shared" si="108"/>
        <v>0.15283478439620321</v>
      </c>
      <c r="AC27" s="21">
        <f t="shared" si="108"/>
        <v>0.14415781876428535</v>
      </c>
      <c r="AD27" s="21">
        <f t="shared" si="108"/>
        <v>0.135883087888306</v>
      </c>
      <c r="AE27" s="21">
        <f t="shared" si="108"/>
        <v>0.13472128748686099</v>
      </c>
      <c r="AF27" s="21">
        <f t="shared" si="108"/>
        <v>0.13345625459735935</v>
      </c>
      <c r="AG27" s="21">
        <f t="shared" si="108"/>
        <v>0.13207898604991461</v>
      </c>
      <c r="AH27" s="21">
        <f t="shared" si="108"/>
        <v>0.13057724797852707</v>
      </c>
      <c r="AI27" s="21">
        <f t="shared" si="108"/>
        <v>0.12893980928887636</v>
      </c>
      <c r="AJ27" s="21">
        <f t="shared" si="108"/>
        <v>0.12715399293022542</v>
      </c>
      <c r="AK27" s="21">
        <f t="shared" si="108"/>
        <v>0.12520726529846365</v>
      </c>
      <c r="AL27" s="21">
        <f t="shared" si="108"/>
        <v>0.12308500215165469</v>
      </c>
      <c r="AM27" s="21">
        <f t="shared" si="108"/>
        <v>0.12077469666126814</v>
      </c>
      <c r="AN27" s="21">
        <f t="shared" si="108"/>
        <v>0.11826258297071375</v>
      </c>
      <c r="AO27" s="21">
        <f t="shared" si="108"/>
        <v>0.11553426518157937</v>
      </c>
      <c r="AP27" s="21">
        <f t="shared" si="108"/>
        <v>0.11257774333558276</v>
      </c>
      <c r="AQ27" s="57">
        <f t="shared" si="108"/>
        <v>0.10938166120228557</v>
      </c>
      <c r="AR27" s="21">
        <f t="shared" si="108"/>
        <v>0.10593504505780155</v>
      </c>
      <c r="AS27" s="21">
        <f t="shared" si="108"/>
        <v>0.10222943718167965</v>
      </c>
      <c r="AT27" s="21">
        <f t="shared" si="108"/>
        <v>9.8261912724658659E-2</v>
      </c>
      <c r="AU27" s="21">
        <f t="shared" si="108"/>
        <v>9.4030754762734856E-2</v>
      </c>
      <c r="AV27" s="21">
        <f t="shared" si="108"/>
        <v>8.9539845915266633E-2</v>
      </c>
      <c r="AW27" s="21">
        <f t="shared" si="108"/>
        <v>8.4798711074053262E-2</v>
      </c>
      <c r="AX27" s="21">
        <f t="shared" si="108"/>
        <v>7.98244186824493E-2</v>
      </c>
      <c r="AY27" s="21">
        <f t="shared" si="108"/>
        <v>7.4639822689024221E-2</v>
      </c>
      <c r="AZ27" s="21">
        <f t="shared" si="108"/>
        <v>6.9277697827044724E-2</v>
      </c>
      <c r="BA27" s="21">
        <f t="shared" si="108"/>
        <v>6.3778434173533918E-2</v>
      </c>
      <c r="BB27" s="21">
        <f t="shared" si="108"/>
        <v>5.8191443339932349E-2</v>
      </c>
      <c r="BC27" s="21">
        <f t="shared" si="108"/>
        <v>5.2572477571028481E-2</v>
      </c>
      <c r="BD27" s="21">
        <f t="shared" si="108"/>
        <v>4.6985074654779573E-2</v>
      </c>
      <c r="BE27" s="21">
        <f t="shared" si="108"/>
        <v>4.1498157636594417E-2</v>
      </c>
      <c r="BF27" s="21">
        <f t="shared" si="108"/>
        <v>3.6183073606499402E-2</v>
      </c>
      <c r="BG27" s="21">
        <f t="shared" si="108"/>
        <v>3.1109844856132125E-2</v>
      </c>
      <c r="BH27" s="21">
        <f t="shared" si="108"/>
        <v>2.634506101796693E-2</v>
      </c>
      <c r="BI27" s="21">
        <f t="shared" si="108"/>
        <v>2.194701653162753E-2</v>
      </c>
      <c r="BJ27" s="21">
        <f t="shared" si="108"/>
        <v>1.7963413560971815E-2</v>
      </c>
      <c r="BK27" s="21">
        <f t="shared" si="108"/>
        <v>1.4427495235630123E-2</v>
      </c>
      <c r="BL27" s="21">
        <f t="shared" si="108"/>
        <v>1.1356025774916826E-2</v>
      </c>
      <c r="BM27" s="21">
        <f t="shared" si="108"/>
        <v>8.7486822569959218E-3</v>
      </c>
      <c r="BN27" s="21">
        <f t="shared" si="108"/>
        <v>6.5888075813887691E-3</v>
      </c>
      <c r="BO27" s="21">
        <f t="shared" si="108"/>
        <v>4.8450796549742306E-3</v>
      </c>
      <c r="BP27" s="21">
        <f t="shared" si="108"/>
        <v>3.4748911285475185E-3</v>
      </c>
      <c r="BQ27" s="21">
        <f t="shared" si="108"/>
        <v>2.4281149249838641E-3</v>
      </c>
      <c r="BR27" s="21">
        <f t="shared" si="108"/>
        <v>1.6515309285262748E-3</v>
      </c>
      <c r="BS27" s="21">
        <f t="shared" si="108"/>
        <v>1.0925537704572718E-3</v>
      </c>
      <c r="BT27" s="21">
        <f t="shared" si="108"/>
        <v>7.0251207440402577E-4</v>
      </c>
      <c r="BU27" s="21">
        <f t="shared" si="108"/>
        <v>4.3836753442811206E-4</v>
      </c>
      <c r="BV27" s="21">
        <f t="shared" si="108"/>
        <v>2.6477399079457968E-4</v>
      </c>
      <c r="BW27" s="21">
        <f t="shared" si="108"/>
        <v>1.5436323663323994E-4</v>
      </c>
      <c r="BX27" s="21">
        <f t="shared" si="108"/>
        <v>8.6443412514614372E-5</v>
      </c>
      <c r="BY27" s="21">
        <f t="shared" si="108"/>
        <v>4.6247225695318682E-5</v>
      </c>
      <c r="BZ27" s="21">
        <f t="shared" si="108"/>
        <v>2.3447343427526571E-5</v>
      </c>
      <c r="CA27" s="21">
        <f t="shared" ref="CA27:DN27" si="109">BZ27*IFERROR(VLOOKUP($K27+BZ$1,$K$3:$DN$98,4,0),0)</f>
        <v>1.1160935471502648E-5</v>
      </c>
      <c r="CB27" s="21">
        <f t="shared" si="109"/>
        <v>4.9219725429326673E-6</v>
      </c>
      <c r="CC27" s="21">
        <f t="shared" si="109"/>
        <v>1.9737109897159997E-6</v>
      </c>
      <c r="CD27" s="21">
        <f t="shared" si="109"/>
        <v>7.0066740134917984E-7</v>
      </c>
      <c r="CE27" s="21">
        <f t="shared" si="109"/>
        <v>2.1160155520745234E-7</v>
      </c>
      <c r="CF27" s="21">
        <f t="shared" si="109"/>
        <v>5.0995974804996013E-8</v>
      </c>
      <c r="CG27" s="21">
        <f t="shared" si="109"/>
        <v>8.7203116916543198E-9</v>
      </c>
      <c r="CH27" s="21">
        <f t="shared" si="109"/>
        <v>0</v>
      </c>
      <c r="CI27" s="21">
        <f t="shared" si="109"/>
        <v>0</v>
      </c>
      <c r="CJ27" s="21">
        <f t="shared" si="109"/>
        <v>0</v>
      </c>
      <c r="CK27" s="21">
        <f t="shared" si="109"/>
        <v>0</v>
      </c>
      <c r="CL27" s="21">
        <f t="shared" si="109"/>
        <v>0</v>
      </c>
      <c r="CM27" s="21">
        <f t="shared" si="109"/>
        <v>0</v>
      </c>
      <c r="CN27" s="21">
        <f t="shared" si="109"/>
        <v>0</v>
      </c>
      <c r="CO27" s="21">
        <f t="shared" si="109"/>
        <v>0</v>
      </c>
      <c r="CP27" s="21">
        <f t="shared" si="109"/>
        <v>0</v>
      </c>
      <c r="CQ27" s="21">
        <f t="shared" si="109"/>
        <v>0</v>
      </c>
      <c r="CR27" s="21">
        <f t="shared" si="109"/>
        <v>0</v>
      </c>
      <c r="CS27" s="21">
        <f t="shared" si="109"/>
        <v>0</v>
      </c>
      <c r="CT27" s="21">
        <f t="shared" si="109"/>
        <v>0</v>
      </c>
      <c r="CU27" s="21">
        <f t="shared" si="109"/>
        <v>0</v>
      </c>
      <c r="CV27" s="21">
        <f t="shared" si="109"/>
        <v>0</v>
      </c>
      <c r="CW27" s="21">
        <f t="shared" si="109"/>
        <v>0</v>
      </c>
      <c r="CX27" s="21">
        <f t="shared" si="109"/>
        <v>0</v>
      </c>
      <c r="CY27" s="21">
        <f t="shared" si="109"/>
        <v>0</v>
      </c>
      <c r="CZ27" s="21">
        <f t="shared" si="109"/>
        <v>0</v>
      </c>
      <c r="DA27" s="21">
        <f t="shared" si="109"/>
        <v>0</v>
      </c>
      <c r="DB27" s="21">
        <f t="shared" si="109"/>
        <v>0</v>
      </c>
      <c r="DC27" s="21">
        <f t="shared" si="109"/>
        <v>0</v>
      </c>
      <c r="DD27" s="21">
        <f t="shared" si="109"/>
        <v>0</v>
      </c>
      <c r="DE27" s="21">
        <f t="shared" si="109"/>
        <v>0</v>
      </c>
      <c r="DF27" s="21">
        <f t="shared" si="109"/>
        <v>0</v>
      </c>
      <c r="DG27" s="21">
        <f t="shared" si="109"/>
        <v>0</v>
      </c>
      <c r="DH27" s="21">
        <f t="shared" si="109"/>
        <v>0</v>
      </c>
      <c r="DI27" s="21">
        <f t="shared" si="109"/>
        <v>0</v>
      </c>
      <c r="DJ27" s="21">
        <f t="shared" si="109"/>
        <v>0</v>
      </c>
      <c r="DK27" s="21">
        <f t="shared" si="109"/>
        <v>0</v>
      </c>
      <c r="DL27" s="21">
        <f t="shared" si="109"/>
        <v>0</v>
      </c>
      <c r="DM27" s="21">
        <f t="shared" si="109"/>
        <v>0</v>
      </c>
      <c r="DN27" s="57">
        <f t="shared" si="109"/>
        <v>0</v>
      </c>
      <c r="DQ27" s="22">
        <f t="shared" si="20"/>
        <v>43</v>
      </c>
      <c r="DR27" s="54">
        <f t="shared" si="14"/>
        <v>0.15248200000000001</v>
      </c>
      <c r="DS27" s="55">
        <v>1</v>
      </c>
      <c r="DT27" s="56">
        <f t="shared" si="21"/>
        <v>0.84751799999999999</v>
      </c>
      <c r="DU27" s="21">
        <f t="shared" ref="DU27:GF27" si="110">DT27*IFERROR(VLOOKUP($DQ27+DT$1,$DQ$3:$HT$98,4,0),0)</f>
        <v>0.718092254943</v>
      </c>
      <c r="DV27" s="21">
        <f t="shared" si="110"/>
        <v>0.60824819602726155</v>
      </c>
      <c r="DW27" s="21">
        <f t="shared" si="110"/>
        <v>0.51504115484033797</v>
      </c>
      <c r="DX27" s="21">
        <f t="shared" si="110"/>
        <v>0.43595941824095569</v>
      </c>
      <c r="DY27" s="21">
        <f t="shared" si="110"/>
        <v>0.3688794324547654</v>
      </c>
      <c r="DZ27" s="21">
        <f t="shared" si="110"/>
        <v>0.31197977999861781</v>
      </c>
      <c r="EA27" s="21">
        <f t="shared" si="110"/>
        <v>0.27924592554182281</v>
      </c>
      <c r="EB27" s="21">
        <f t="shared" si="110"/>
        <v>0.24981340498971469</v>
      </c>
      <c r="EC27" s="21">
        <f t="shared" si="110"/>
        <v>0.22335042118574921</v>
      </c>
      <c r="ED27" s="21">
        <f t="shared" si="110"/>
        <v>0.19956002772272793</v>
      </c>
      <c r="EE27" s="21">
        <f t="shared" si="110"/>
        <v>0.17817976503259803</v>
      </c>
      <c r="EF27" s="21">
        <f t="shared" si="110"/>
        <v>0.1677981210229737</v>
      </c>
      <c r="EG27" s="21">
        <f t="shared" si="110"/>
        <v>0.15788586651884409</v>
      </c>
      <c r="EH27" s="21">
        <f t="shared" si="110"/>
        <v>0.14841666167437642</v>
      </c>
      <c r="EI27" s="21">
        <f t="shared" si="110"/>
        <v>0.13936732677043551</v>
      </c>
      <c r="EJ27" s="21">
        <f t="shared" si="110"/>
        <v>0.13071484565521979</v>
      </c>
      <c r="EK27" s="21">
        <f t="shared" si="110"/>
        <v>0.12888222351913362</v>
      </c>
      <c r="EL27" s="21">
        <f t="shared" si="110"/>
        <v>0.12688970434352781</v>
      </c>
      <c r="EM27" s="21">
        <f t="shared" si="110"/>
        <v>0.12472496598742723</v>
      </c>
      <c r="EN27" s="21">
        <f t="shared" si="110"/>
        <v>0.12237639487788397</v>
      </c>
      <c r="EO27" s="21">
        <f t="shared" si="110"/>
        <v>0.11983096586442399</v>
      </c>
      <c r="EP27" s="21">
        <f t="shared" si="110"/>
        <v>0.11707844857851817</v>
      </c>
      <c r="EQ27" s="21">
        <f t="shared" si="110"/>
        <v>0.11410699755359538</v>
      </c>
      <c r="ER27" s="21">
        <f t="shared" si="110"/>
        <v>0.1109085784121681</v>
      </c>
      <c r="ES27" s="21">
        <f t="shared" si="110"/>
        <v>0.10747484882452737</v>
      </c>
      <c r="ET27" s="21">
        <f t="shared" si="110"/>
        <v>0.10379920899472854</v>
      </c>
      <c r="EU27" s="21">
        <f t="shared" si="110"/>
        <v>9.9879750863087591E-2</v>
      </c>
      <c r="EV27" s="21">
        <f t="shared" si="110"/>
        <v>9.5714765252096837E-2</v>
      </c>
      <c r="EW27" s="57">
        <f t="shared" si="110"/>
        <v>9.130997175519534E-2</v>
      </c>
      <c r="EX27" s="21">
        <f t="shared" si="110"/>
        <v>8.6675990688619184E-2</v>
      </c>
      <c r="EY27" s="21">
        <f t="shared" si="110"/>
        <v>8.1826469009590952E-2</v>
      </c>
      <c r="EZ27" s="21">
        <f t="shared" si="110"/>
        <v>7.6782685459839767E-2</v>
      </c>
      <c r="FA27" s="21">
        <f t="shared" si="110"/>
        <v>7.1572212424535042E-2</v>
      </c>
      <c r="FB27" s="21">
        <f t="shared" si="110"/>
        <v>6.6230778211291988E-2</v>
      </c>
      <c r="FC27" s="21">
        <f t="shared" si="110"/>
        <v>6.080051670574816E-2</v>
      </c>
      <c r="FD27" s="21">
        <f t="shared" si="110"/>
        <v>5.5329686212564941E-2</v>
      </c>
      <c r="FE27" s="21">
        <f t="shared" si="110"/>
        <v>4.9873625855143912E-2</v>
      </c>
      <c r="FF27" s="21">
        <f t="shared" si="110"/>
        <v>4.4489767944081125E-2</v>
      </c>
      <c r="FG27" s="21">
        <f t="shared" si="110"/>
        <v>3.9240865122038435E-2</v>
      </c>
      <c r="FH27" s="21">
        <f t="shared" si="110"/>
        <v>3.418899614622721E-2</v>
      </c>
      <c r="FI27" s="21">
        <f t="shared" si="110"/>
        <v>2.939467321664177E-2</v>
      </c>
      <c r="FJ27" s="21">
        <f t="shared" si="110"/>
        <v>2.4913161338032563E-2</v>
      </c>
      <c r="FK27" s="21">
        <f t="shared" si="110"/>
        <v>2.0792275321108597E-2</v>
      </c>
      <c r="FL27" s="21">
        <f t="shared" si="110"/>
        <v>1.7068378811098045E-2</v>
      </c>
      <c r="FM27" s="21">
        <f t="shared" si="110"/>
        <v>1.3766330246303018E-2</v>
      </c>
      <c r="FN27" s="21">
        <f t="shared" si="110"/>
        <v>1.08961880532513E-2</v>
      </c>
      <c r="FO27" s="21">
        <f t="shared" si="110"/>
        <v>8.4540254248760879E-3</v>
      </c>
      <c r="FP27" s="21">
        <f t="shared" si="110"/>
        <v>6.4223540347698666E-3</v>
      </c>
      <c r="FQ27" s="21">
        <f t="shared" si="110"/>
        <v>4.7718732713743581E-3</v>
      </c>
      <c r="FR27" s="21">
        <f t="shared" si="110"/>
        <v>3.4641414013542151E-3</v>
      </c>
      <c r="FS27" s="21">
        <f t="shared" si="110"/>
        <v>2.4545866727575557E-3</v>
      </c>
      <c r="FT27" s="21">
        <f t="shared" si="110"/>
        <v>1.6960457532752883E-3</v>
      </c>
      <c r="FU27" s="21">
        <f t="shared" si="110"/>
        <v>1.1418967243076535E-3</v>
      </c>
      <c r="FV27" s="21">
        <f t="shared" si="110"/>
        <v>7.4857039761988228E-4</v>
      </c>
      <c r="FW27" s="21">
        <f t="shared" si="110"/>
        <v>4.7752054234569911E-4</v>
      </c>
      <c r="FX27" s="21">
        <f t="shared" si="110"/>
        <v>2.9629194611465934E-4</v>
      </c>
      <c r="FY27" s="21">
        <f t="shared" si="110"/>
        <v>1.7875885692989629E-4</v>
      </c>
      <c r="FZ27" s="21">
        <f t="shared" si="110"/>
        <v>1.0475269016091923E-4</v>
      </c>
      <c r="GA27" s="21">
        <f t="shared" si="110"/>
        <v>5.9499528011402132E-5</v>
      </c>
      <c r="GB27" s="21">
        <f t="shared" si="110"/>
        <v>3.2724740406271172E-5</v>
      </c>
      <c r="GC27" s="21">
        <f t="shared" si="110"/>
        <v>1.7376837155729993E-5</v>
      </c>
      <c r="GD27" s="21">
        <f t="shared" si="110"/>
        <v>8.8621869494222963E-6</v>
      </c>
      <c r="GE27" s="21">
        <f t="shared" si="110"/>
        <v>4.3070228574192362E-6</v>
      </c>
      <c r="GF27" s="21">
        <f t="shared" si="110"/>
        <v>1.9726164686980102E-6</v>
      </c>
      <c r="GG27" s="21">
        <f t="shared" ref="GG27:HT27" si="111">GF27*IFERROR(VLOOKUP($DQ27+GF$1,$DQ$3:$HT$98,4,0),0)</f>
        <v>8.3638938272795639E-7</v>
      </c>
      <c r="GH27" s="21">
        <f t="shared" si="111"/>
        <v>3.1950074420207937E-7</v>
      </c>
      <c r="GI27" s="21">
        <f t="shared" si="111"/>
        <v>1.0543524558668618E-7</v>
      </c>
      <c r="GJ27" s="21">
        <f t="shared" si="111"/>
        <v>2.8151210571645211E-8</v>
      </c>
      <c r="GK27" s="21">
        <f t="shared" si="111"/>
        <v>5.4050324297558793E-9</v>
      </c>
      <c r="GL27" s="21">
        <f t="shared" si="111"/>
        <v>5.621233726946113E-10</v>
      </c>
      <c r="GM27" s="21">
        <f t="shared" si="111"/>
        <v>0</v>
      </c>
      <c r="GN27" s="21">
        <f t="shared" si="111"/>
        <v>0</v>
      </c>
      <c r="GO27" s="21">
        <f t="shared" si="111"/>
        <v>0</v>
      </c>
      <c r="GP27" s="21">
        <f t="shared" si="111"/>
        <v>0</v>
      </c>
      <c r="GQ27" s="21">
        <f t="shared" si="111"/>
        <v>0</v>
      </c>
      <c r="GR27" s="21">
        <f t="shared" si="111"/>
        <v>0</v>
      </c>
      <c r="GS27" s="21">
        <f t="shared" si="111"/>
        <v>0</v>
      </c>
      <c r="GT27" s="21">
        <f t="shared" si="111"/>
        <v>0</v>
      </c>
      <c r="GU27" s="21">
        <f t="shared" si="111"/>
        <v>0</v>
      </c>
      <c r="GV27" s="21">
        <f t="shared" si="111"/>
        <v>0</v>
      </c>
      <c r="GW27" s="21">
        <f t="shared" si="111"/>
        <v>0</v>
      </c>
      <c r="GX27" s="21">
        <f t="shared" si="111"/>
        <v>0</v>
      </c>
      <c r="GY27" s="21">
        <f t="shared" si="111"/>
        <v>0</v>
      </c>
      <c r="GZ27" s="21">
        <f t="shared" si="111"/>
        <v>0</v>
      </c>
      <c r="HA27" s="21">
        <f t="shared" si="111"/>
        <v>0</v>
      </c>
      <c r="HB27" s="21">
        <f t="shared" si="111"/>
        <v>0</v>
      </c>
      <c r="HC27" s="21">
        <f t="shared" si="111"/>
        <v>0</v>
      </c>
      <c r="HD27" s="21">
        <f t="shared" si="111"/>
        <v>0</v>
      </c>
      <c r="HE27" s="21">
        <f t="shared" si="111"/>
        <v>0</v>
      </c>
      <c r="HF27" s="21">
        <f t="shared" si="111"/>
        <v>0</v>
      </c>
      <c r="HG27" s="21">
        <f t="shared" si="111"/>
        <v>0</v>
      </c>
      <c r="HH27" s="21">
        <f t="shared" si="111"/>
        <v>0</v>
      </c>
      <c r="HI27" s="21">
        <f t="shared" si="111"/>
        <v>0</v>
      </c>
      <c r="HJ27" s="21">
        <f t="shared" si="111"/>
        <v>0</v>
      </c>
      <c r="HK27" s="21">
        <f t="shared" si="111"/>
        <v>0</v>
      </c>
      <c r="HL27" s="21">
        <f t="shared" si="111"/>
        <v>0</v>
      </c>
      <c r="HM27" s="21">
        <f t="shared" si="111"/>
        <v>0</v>
      </c>
      <c r="HN27" s="21">
        <f t="shared" si="111"/>
        <v>0</v>
      </c>
      <c r="HO27" s="21">
        <f t="shared" si="111"/>
        <v>0</v>
      </c>
      <c r="HP27" s="21">
        <f t="shared" si="111"/>
        <v>0</v>
      </c>
      <c r="HQ27" s="21">
        <f t="shared" si="111"/>
        <v>0</v>
      </c>
      <c r="HR27" s="21">
        <f t="shared" si="111"/>
        <v>0</v>
      </c>
      <c r="HS27" s="21">
        <f t="shared" si="111"/>
        <v>0</v>
      </c>
      <c r="HT27" s="57">
        <f t="shared" si="111"/>
        <v>0</v>
      </c>
    </row>
    <row r="28" spans="1:228">
      <c r="A28" s="49">
        <v>44</v>
      </c>
      <c r="B28" s="50">
        <v>2.4499999999999999E-3</v>
      </c>
      <c r="C28" s="51">
        <v>3.1900000000000001E-3</v>
      </c>
      <c r="K28" s="22">
        <f t="shared" si="17"/>
        <v>44</v>
      </c>
      <c r="L28" s="54">
        <f t="shared" si="10"/>
        <v>0.15208249999999998</v>
      </c>
      <c r="M28" s="55">
        <v>1</v>
      </c>
      <c r="N28" s="56">
        <f t="shared" si="11"/>
        <v>0.84791749999999999</v>
      </c>
      <c r="O28" s="21">
        <f t="shared" ref="O28:BZ28" si="112">N28*IFERROR(VLOOKUP($K28+N$1,$K$3:$DN$98,4,0),0)</f>
        <v>0.71884877002624992</v>
      </c>
      <c r="P28" s="21">
        <f t="shared" si="112"/>
        <v>0.60931059444964997</v>
      </c>
      <c r="Q28" s="21">
        <f t="shared" si="112"/>
        <v>0.51634990498625022</v>
      </c>
      <c r="R28" s="21">
        <f t="shared" si="112"/>
        <v>0.4374753915999805</v>
      </c>
      <c r="S28" s="21">
        <f t="shared" si="112"/>
        <v>0.37056003065163068</v>
      </c>
      <c r="T28" s="21">
        <f t="shared" si="112"/>
        <v>0.33225005244274247</v>
      </c>
      <c r="U28" s="21">
        <f t="shared" si="112"/>
        <v>0.29781399575731443</v>
      </c>
      <c r="V28" s="21">
        <f t="shared" si="112"/>
        <v>0.26686129373626943</v>
      </c>
      <c r="W28" s="21">
        <f t="shared" si="112"/>
        <v>0.23904153758685082</v>
      </c>
      <c r="X28" s="21">
        <f t="shared" si="112"/>
        <v>0.21404018317064211</v>
      </c>
      <c r="Y28" s="21">
        <f t="shared" si="112"/>
        <v>0.20221371390982304</v>
      </c>
      <c r="Z28" s="21">
        <f t="shared" si="112"/>
        <v>0.1909504100450459</v>
      </c>
      <c r="AA28" s="21">
        <f t="shared" si="112"/>
        <v>0.18021832867407916</v>
      </c>
      <c r="AB28" s="21">
        <f t="shared" si="112"/>
        <v>0.16998670339110133</v>
      </c>
      <c r="AC28" s="21">
        <f t="shared" si="112"/>
        <v>0.16022938162310044</v>
      </c>
      <c r="AD28" s="21">
        <f t="shared" si="112"/>
        <v>0.15885942041022294</v>
      </c>
      <c r="AE28" s="21">
        <f t="shared" si="112"/>
        <v>0.15736773045257094</v>
      </c>
      <c r="AF28" s="21">
        <f t="shared" si="112"/>
        <v>0.15574369547430039</v>
      </c>
      <c r="AG28" s="21">
        <f t="shared" si="112"/>
        <v>0.15397288965675759</v>
      </c>
      <c r="AH28" s="21">
        <f t="shared" si="112"/>
        <v>0.15204206962046185</v>
      </c>
      <c r="AI28" s="21">
        <f t="shared" si="112"/>
        <v>0.14993628695621844</v>
      </c>
      <c r="AJ28" s="21">
        <f t="shared" si="112"/>
        <v>0.14764076240291873</v>
      </c>
      <c r="AK28" s="21">
        <f t="shared" si="112"/>
        <v>0.14513825148018927</v>
      </c>
      <c r="AL28" s="21">
        <f t="shared" si="112"/>
        <v>0.14241400649990613</v>
      </c>
      <c r="AM28" s="21">
        <f t="shared" si="112"/>
        <v>0.13945179516470807</v>
      </c>
      <c r="AN28" s="21">
        <f t="shared" si="112"/>
        <v>0.13623464225025825</v>
      </c>
      <c r="AO28" s="21">
        <f t="shared" si="112"/>
        <v>0.13274839775507413</v>
      </c>
      <c r="AP28" s="21">
        <f t="shared" si="112"/>
        <v>0.12897967074280758</v>
      </c>
      <c r="AQ28" s="57">
        <f t="shared" si="112"/>
        <v>0.12491552131770171</v>
      </c>
      <c r="AR28" s="21">
        <f t="shared" si="112"/>
        <v>0.12054597638200851</v>
      </c>
      <c r="AS28" s="21">
        <f t="shared" si="112"/>
        <v>0.11586758703862275</v>
      </c>
      <c r="AT28" s="21">
        <f t="shared" si="112"/>
        <v>0.11087832874073966</v>
      </c>
      <c r="AU28" s="21">
        <f t="shared" si="112"/>
        <v>0.10558277976008193</v>
      </c>
      <c r="AV28" s="21">
        <f t="shared" si="112"/>
        <v>9.9992171571785582E-2</v>
      </c>
      <c r="AW28" s="21">
        <f t="shared" si="112"/>
        <v>9.4126630787384633E-2</v>
      </c>
      <c r="AX28" s="21">
        <f t="shared" si="112"/>
        <v>8.8013106117744003E-2</v>
      </c>
      <c r="AY28" s="21">
        <f t="shared" si="112"/>
        <v>8.1690244574245272E-2</v>
      </c>
      <c r="AZ28" s="21">
        <f t="shared" si="112"/>
        <v>7.5205672959941683E-2</v>
      </c>
      <c r="BA28" s="21">
        <f t="shared" si="112"/>
        <v>6.8617656008650788E-2</v>
      </c>
      <c r="BB28" s="21">
        <f t="shared" si="112"/>
        <v>6.1991935144455466E-2</v>
      </c>
      <c r="BC28" s="21">
        <f t="shared" si="112"/>
        <v>5.5403432277302739E-2</v>
      </c>
      <c r="BD28" s="21">
        <f t="shared" si="112"/>
        <v>4.8933419455959325E-2</v>
      </c>
      <c r="BE28" s="21">
        <f t="shared" si="112"/>
        <v>4.2666027092040058E-2</v>
      </c>
      <c r="BF28" s="21">
        <f t="shared" si="112"/>
        <v>3.6683823433465122E-2</v>
      </c>
      <c r="BG28" s="21">
        <f t="shared" si="112"/>
        <v>3.1065329036395604E-2</v>
      </c>
      <c r="BH28" s="21">
        <f t="shared" si="112"/>
        <v>2.5879283007059724E-2</v>
      </c>
      <c r="BI28" s="21">
        <f t="shared" si="112"/>
        <v>2.1181934348448311E-2</v>
      </c>
      <c r="BJ28" s="21">
        <f t="shared" si="112"/>
        <v>1.7012482391299745E-2</v>
      </c>
      <c r="BK28" s="21">
        <f t="shared" si="112"/>
        <v>1.3390695015015943E-2</v>
      </c>
      <c r="BL28" s="21">
        <f t="shared" si="112"/>
        <v>1.0316191439568282E-2</v>
      </c>
      <c r="BM28" s="21">
        <f t="shared" si="112"/>
        <v>7.7693300969676644E-3</v>
      </c>
      <c r="BN28" s="21">
        <f t="shared" si="112"/>
        <v>5.7131768868051713E-3</v>
      </c>
      <c r="BO28" s="21">
        <f t="shared" si="112"/>
        <v>4.0974904632166695E-3</v>
      </c>
      <c r="BP28" s="21">
        <f t="shared" si="112"/>
        <v>2.86316243607728E-3</v>
      </c>
      <c r="BQ28" s="21">
        <f t="shared" si="112"/>
        <v>1.9474371941466833E-3</v>
      </c>
      <c r="BR28" s="21">
        <f t="shared" si="112"/>
        <v>1.288307601415797E-3</v>
      </c>
      <c r="BS28" s="21">
        <f t="shared" si="112"/>
        <v>8.2838178771035744E-4</v>
      </c>
      <c r="BT28" s="21">
        <f t="shared" si="112"/>
        <v>5.169102355312631E-4</v>
      </c>
      <c r="BU28" s="21">
        <f t="shared" si="112"/>
        <v>3.122137822608829E-4</v>
      </c>
      <c r="BV28" s="21">
        <f t="shared" si="112"/>
        <v>1.8202063505809473E-4</v>
      </c>
      <c r="BW28" s="21">
        <f t="shared" si="112"/>
        <v>1.0193155563253306E-4</v>
      </c>
      <c r="BX28" s="21">
        <f t="shared" si="112"/>
        <v>5.4533382263405183E-5</v>
      </c>
      <c r="BY28" s="21">
        <f t="shared" si="112"/>
        <v>2.7648424807546426E-5</v>
      </c>
      <c r="BZ28" s="21">
        <f t="shared" si="112"/>
        <v>1.3160650208392098E-5</v>
      </c>
      <c r="CA28" s="21">
        <f t="shared" ref="CA28:DN28" si="113">BZ28*IFERROR(VLOOKUP($K28+BZ$1,$K$3:$DN$98,4,0),0)</f>
        <v>5.8038467419009147E-6</v>
      </c>
      <c r="CB28" s="21">
        <f t="shared" si="113"/>
        <v>2.3273425435022668E-6</v>
      </c>
      <c r="CC28" s="21">
        <f t="shared" si="113"/>
        <v>8.2620660294330464E-7</v>
      </c>
      <c r="CD28" s="21">
        <f t="shared" si="113"/>
        <v>2.4951439408887802E-7</v>
      </c>
      <c r="CE28" s="21">
        <f t="shared" si="113"/>
        <v>6.01329689754196E-8</v>
      </c>
      <c r="CF28" s="21">
        <f t="shared" si="113"/>
        <v>1.0282737694796754E-8</v>
      </c>
      <c r="CG28" s="21">
        <f t="shared" si="113"/>
        <v>0</v>
      </c>
      <c r="CH28" s="21">
        <f t="shared" si="113"/>
        <v>0</v>
      </c>
      <c r="CI28" s="21">
        <f t="shared" si="113"/>
        <v>0</v>
      </c>
      <c r="CJ28" s="21">
        <f t="shared" si="113"/>
        <v>0</v>
      </c>
      <c r="CK28" s="21">
        <f t="shared" si="113"/>
        <v>0</v>
      </c>
      <c r="CL28" s="21">
        <f t="shared" si="113"/>
        <v>0</v>
      </c>
      <c r="CM28" s="21">
        <f t="shared" si="113"/>
        <v>0</v>
      </c>
      <c r="CN28" s="21">
        <f t="shared" si="113"/>
        <v>0</v>
      </c>
      <c r="CO28" s="21">
        <f t="shared" si="113"/>
        <v>0</v>
      </c>
      <c r="CP28" s="21">
        <f t="shared" si="113"/>
        <v>0</v>
      </c>
      <c r="CQ28" s="21">
        <f t="shared" si="113"/>
        <v>0</v>
      </c>
      <c r="CR28" s="21">
        <f t="shared" si="113"/>
        <v>0</v>
      </c>
      <c r="CS28" s="21">
        <f t="shared" si="113"/>
        <v>0</v>
      </c>
      <c r="CT28" s="21">
        <f t="shared" si="113"/>
        <v>0</v>
      </c>
      <c r="CU28" s="21">
        <f t="shared" si="113"/>
        <v>0</v>
      </c>
      <c r="CV28" s="21">
        <f t="shared" si="113"/>
        <v>0</v>
      </c>
      <c r="CW28" s="21">
        <f t="shared" si="113"/>
        <v>0</v>
      </c>
      <c r="CX28" s="21">
        <f t="shared" si="113"/>
        <v>0</v>
      </c>
      <c r="CY28" s="21">
        <f t="shared" si="113"/>
        <v>0</v>
      </c>
      <c r="CZ28" s="21">
        <f t="shared" si="113"/>
        <v>0</v>
      </c>
      <c r="DA28" s="21">
        <f t="shared" si="113"/>
        <v>0</v>
      </c>
      <c r="DB28" s="21">
        <f t="shared" si="113"/>
        <v>0</v>
      </c>
      <c r="DC28" s="21">
        <f t="shared" si="113"/>
        <v>0</v>
      </c>
      <c r="DD28" s="21">
        <f t="shared" si="113"/>
        <v>0</v>
      </c>
      <c r="DE28" s="21">
        <f t="shared" si="113"/>
        <v>0</v>
      </c>
      <c r="DF28" s="21">
        <f t="shared" si="113"/>
        <v>0</v>
      </c>
      <c r="DG28" s="21">
        <f t="shared" si="113"/>
        <v>0</v>
      </c>
      <c r="DH28" s="21">
        <f t="shared" si="113"/>
        <v>0</v>
      </c>
      <c r="DI28" s="21">
        <f t="shared" si="113"/>
        <v>0</v>
      </c>
      <c r="DJ28" s="21">
        <f t="shared" si="113"/>
        <v>0</v>
      </c>
      <c r="DK28" s="21">
        <f t="shared" si="113"/>
        <v>0</v>
      </c>
      <c r="DL28" s="21">
        <f t="shared" si="113"/>
        <v>0</v>
      </c>
      <c r="DM28" s="21">
        <f t="shared" si="113"/>
        <v>0</v>
      </c>
      <c r="DN28" s="57">
        <f t="shared" si="113"/>
        <v>0</v>
      </c>
      <c r="DQ28" s="22">
        <f t="shared" si="20"/>
        <v>44</v>
      </c>
      <c r="DR28" s="54">
        <f t="shared" si="14"/>
        <v>0.1527115</v>
      </c>
      <c r="DS28" s="55">
        <v>1</v>
      </c>
      <c r="DT28" s="56">
        <f t="shared" si="21"/>
        <v>0.8472885</v>
      </c>
      <c r="DU28" s="21">
        <f t="shared" ref="DU28:GF28" si="114">DT28*IFERROR(VLOOKUP($DQ28+DT$1,$DQ$3:$HT$98,4,0),0)</f>
        <v>0.71768174366475002</v>
      </c>
      <c r="DV28" s="21">
        <f t="shared" si="114"/>
        <v>0.60770526978817918</v>
      </c>
      <c r="DW28" s="21">
        <f t="shared" si="114"/>
        <v>0.51439546799118807</v>
      </c>
      <c r="DX28" s="21">
        <f t="shared" si="114"/>
        <v>0.43524672332005393</v>
      </c>
      <c r="DY28" s="21">
        <f t="shared" si="114"/>
        <v>0.3681099162479356</v>
      </c>
      <c r="DZ28" s="21">
        <f t="shared" si="114"/>
        <v>0.32948671950545344</v>
      </c>
      <c r="EA28" s="21">
        <f t="shared" si="114"/>
        <v>0.29475881926957864</v>
      </c>
      <c r="EB28" s="21">
        <f t="shared" si="114"/>
        <v>0.26353472278553292</v>
      </c>
      <c r="EC28" s="21">
        <f t="shared" si="114"/>
        <v>0.23546405825330907</v>
      </c>
      <c r="ED28" s="21">
        <f t="shared" si="114"/>
        <v>0.21023714544422428</v>
      </c>
      <c r="EE28" s="21">
        <f t="shared" si="114"/>
        <v>0.19798767816491655</v>
      </c>
      <c r="EF28" s="21">
        <f t="shared" si="114"/>
        <v>0.18629205104651952</v>
      </c>
      <c r="EG28" s="21">
        <f t="shared" si="114"/>
        <v>0.1751191852850045</v>
      </c>
      <c r="EH28" s="21">
        <f t="shared" si="114"/>
        <v>0.16444173076021457</v>
      </c>
      <c r="EI28" s="21">
        <f t="shared" si="114"/>
        <v>0.15423253034769741</v>
      </c>
      <c r="EJ28" s="21">
        <f t="shared" si="114"/>
        <v>0.15207019027222268</v>
      </c>
      <c r="EK28" s="21">
        <f t="shared" si="114"/>
        <v>0.14971918513061411</v>
      </c>
      <c r="EL28" s="21">
        <f t="shared" si="114"/>
        <v>0.14716497583228583</v>
      </c>
      <c r="EM28" s="21">
        <f t="shared" si="114"/>
        <v>0.14439385933736387</v>
      </c>
      <c r="EN28" s="21">
        <f t="shared" si="114"/>
        <v>0.1413904670631467</v>
      </c>
      <c r="EO28" s="21">
        <f t="shared" si="114"/>
        <v>0.1381427280347062</v>
      </c>
      <c r="EP28" s="21">
        <f t="shared" si="114"/>
        <v>0.13463666559718537</v>
      </c>
      <c r="EQ28" s="21">
        <f t="shared" si="114"/>
        <v>0.13086279986049626</v>
      </c>
      <c r="ER28" s="21">
        <f t="shared" si="114"/>
        <v>0.12681128757681528</v>
      </c>
      <c r="ES28" s="21">
        <f t="shared" si="114"/>
        <v>0.12247434154168819</v>
      </c>
      <c r="ET28" s="21">
        <f t="shared" si="114"/>
        <v>0.11784971040507404</v>
      </c>
      <c r="EU28" s="21">
        <f t="shared" si="114"/>
        <v>0.11293537748118246</v>
      </c>
      <c r="EV28" s="21">
        <f t="shared" si="114"/>
        <v>0.10773809140949844</v>
      </c>
      <c r="EW28" s="57">
        <f t="shared" si="114"/>
        <v>0.10227038327046641</v>
      </c>
      <c r="EX28" s="21">
        <f t="shared" si="114"/>
        <v>9.6548355326483815E-2</v>
      </c>
      <c r="EY28" s="21">
        <f t="shared" si="114"/>
        <v>9.0597114704159348E-2</v>
      </c>
      <c r="EZ28" s="21">
        <f t="shared" si="114"/>
        <v>8.4449194500335098E-2</v>
      </c>
      <c r="FA28" s="21">
        <f t="shared" si="114"/>
        <v>7.8146751114775093E-2</v>
      </c>
      <c r="FB28" s="21">
        <f t="shared" si="114"/>
        <v>7.1739498990874687E-2</v>
      </c>
      <c r="FC28" s="21">
        <f t="shared" si="114"/>
        <v>6.5284378871675791E-2</v>
      </c>
      <c r="FD28" s="21">
        <f t="shared" si="114"/>
        <v>5.8846686271139842E-2</v>
      </c>
      <c r="FE28" s="21">
        <f t="shared" si="114"/>
        <v>5.2494186488170294E-2</v>
      </c>
      <c r="FF28" s="21">
        <f t="shared" si="114"/>
        <v>4.6300922366295967E-2</v>
      </c>
      <c r="FG28" s="21">
        <f t="shared" si="114"/>
        <v>4.0340141620859027E-2</v>
      </c>
      <c r="FH28" s="21">
        <f t="shared" si="114"/>
        <v>3.468324356136597E-2</v>
      </c>
      <c r="FI28" s="21">
        <f t="shared" si="114"/>
        <v>2.9395436248000114E-2</v>
      </c>
      <c r="FJ28" s="21">
        <f t="shared" si="114"/>
        <v>2.4533137138218412E-2</v>
      </c>
      <c r="FK28" s="21">
        <f t="shared" si="114"/>
        <v>2.0139252276763494E-2</v>
      </c>
      <c r="FL28" s="21">
        <f t="shared" si="114"/>
        <v>1.624311253130083E-2</v>
      </c>
      <c r="FM28" s="21">
        <f t="shared" si="114"/>
        <v>1.2856585999649919E-2</v>
      </c>
      <c r="FN28" s="21">
        <f t="shared" si="114"/>
        <v>9.9750393795483838E-3</v>
      </c>
      <c r="FO28" s="21">
        <f t="shared" si="114"/>
        <v>7.5778379158553165E-3</v>
      </c>
      <c r="FP28" s="21">
        <f t="shared" si="114"/>
        <v>5.630409349859658E-3</v>
      </c>
      <c r="FQ28" s="21">
        <f t="shared" si="114"/>
        <v>4.0873956675306191E-3</v>
      </c>
      <c r="FR28" s="21">
        <f t="shared" si="114"/>
        <v>2.8962059481421705E-3</v>
      </c>
      <c r="FS28" s="21">
        <f t="shared" si="114"/>
        <v>2.0011914239877956E-3</v>
      </c>
      <c r="FT28" s="21">
        <f t="shared" si="114"/>
        <v>1.3473421500282633E-3</v>
      </c>
      <c r="FU28" s="21">
        <f t="shared" si="114"/>
        <v>8.8325014645102809E-4</v>
      </c>
      <c r="FV28" s="21">
        <f t="shared" si="114"/>
        <v>5.6343410092257534E-4</v>
      </c>
      <c r="FW28" s="21">
        <f t="shared" si="114"/>
        <v>3.4959959094043951E-4</v>
      </c>
      <c r="FX28" s="21">
        <f t="shared" si="114"/>
        <v>2.1092042520618598E-4</v>
      </c>
      <c r="FY28" s="21">
        <f t="shared" si="114"/>
        <v>1.2359936917082499E-4</v>
      </c>
      <c r="FZ28" s="21">
        <f t="shared" si="114"/>
        <v>7.0204441689028608E-5</v>
      </c>
      <c r="GA28" s="21">
        <f t="shared" si="114"/>
        <v>3.8612442928965738E-5</v>
      </c>
      <c r="GB28" s="21">
        <f t="shared" si="114"/>
        <v>2.0503207195280806E-5</v>
      </c>
      <c r="GC28" s="21">
        <f t="shared" si="114"/>
        <v>1.0456635669593211E-5</v>
      </c>
      <c r="GD28" s="21">
        <f t="shared" si="114"/>
        <v>5.0819249354223001E-6</v>
      </c>
      <c r="GE28" s="21">
        <f t="shared" si="114"/>
        <v>2.3275216204234134E-6</v>
      </c>
      <c r="GF28" s="21">
        <f t="shared" si="114"/>
        <v>9.8686916705952746E-7</v>
      </c>
      <c r="GG28" s="21">
        <f t="shared" ref="GG28:HT28" si="115">GF28*IFERROR(VLOOKUP($DQ28+GF$1,$DQ$3:$HT$98,4,0),0)</f>
        <v>3.7698402181673951E-7</v>
      </c>
      <c r="GH28" s="21">
        <f t="shared" si="115"/>
        <v>1.2440472719952403E-7</v>
      </c>
      <c r="GI28" s="21">
        <f t="shared" si="115"/>
        <v>3.3216062162272922E-8</v>
      </c>
      <c r="GJ28" s="21">
        <f t="shared" si="115"/>
        <v>6.3774839351563996E-9</v>
      </c>
      <c r="GK28" s="21">
        <f t="shared" si="115"/>
        <v>6.6325832925626542E-10</v>
      </c>
      <c r="GL28" s="21">
        <f t="shared" si="115"/>
        <v>0</v>
      </c>
      <c r="GM28" s="21">
        <f t="shared" si="115"/>
        <v>0</v>
      </c>
      <c r="GN28" s="21">
        <f t="shared" si="115"/>
        <v>0</v>
      </c>
      <c r="GO28" s="21">
        <f t="shared" si="115"/>
        <v>0</v>
      </c>
      <c r="GP28" s="21">
        <f t="shared" si="115"/>
        <v>0</v>
      </c>
      <c r="GQ28" s="21">
        <f t="shared" si="115"/>
        <v>0</v>
      </c>
      <c r="GR28" s="21">
        <f t="shared" si="115"/>
        <v>0</v>
      </c>
      <c r="GS28" s="21">
        <f t="shared" si="115"/>
        <v>0</v>
      </c>
      <c r="GT28" s="21">
        <f t="shared" si="115"/>
        <v>0</v>
      </c>
      <c r="GU28" s="21">
        <f t="shared" si="115"/>
        <v>0</v>
      </c>
      <c r="GV28" s="21">
        <f t="shared" si="115"/>
        <v>0</v>
      </c>
      <c r="GW28" s="21">
        <f t="shared" si="115"/>
        <v>0</v>
      </c>
      <c r="GX28" s="21">
        <f t="shared" si="115"/>
        <v>0</v>
      </c>
      <c r="GY28" s="21">
        <f t="shared" si="115"/>
        <v>0</v>
      </c>
      <c r="GZ28" s="21">
        <f t="shared" si="115"/>
        <v>0</v>
      </c>
      <c r="HA28" s="21">
        <f t="shared" si="115"/>
        <v>0</v>
      </c>
      <c r="HB28" s="21">
        <f t="shared" si="115"/>
        <v>0</v>
      </c>
      <c r="HC28" s="21">
        <f t="shared" si="115"/>
        <v>0</v>
      </c>
      <c r="HD28" s="21">
        <f t="shared" si="115"/>
        <v>0</v>
      </c>
      <c r="HE28" s="21">
        <f t="shared" si="115"/>
        <v>0</v>
      </c>
      <c r="HF28" s="21">
        <f t="shared" si="115"/>
        <v>0</v>
      </c>
      <c r="HG28" s="21">
        <f t="shared" si="115"/>
        <v>0</v>
      </c>
      <c r="HH28" s="21">
        <f t="shared" si="115"/>
        <v>0</v>
      </c>
      <c r="HI28" s="21">
        <f t="shared" si="115"/>
        <v>0</v>
      </c>
      <c r="HJ28" s="21">
        <f t="shared" si="115"/>
        <v>0</v>
      </c>
      <c r="HK28" s="21">
        <f t="shared" si="115"/>
        <v>0</v>
      </c>
      <c r="HL28" s="21">
        <f t="shared" si="115"/>
        <v>0</v>
      </c>
      <c r="HM28" s="21">
        <f t="shared" si="115"/>
        <v>0</v>
      </c>
      <c r="HN28" s="21">
        <f t="shared" si="115"/>
        <v>0</v>
      </c>
      <c r="HO28" s="21">
        <f t="shared" si="115"/>
        <v>0</v>
      </c>
      <c r="HP28" s="21">
        <f t="shared" si="115"/>
        <v>0</v>
      </c>
      <c r="HQ28" s="21">
        <f t="shared" si="115"/>
        <v>0</v>
      </c>
      <c r="HR28" s="21">
        <f t="shared" si="115"/>
        <v>0</v>
      </c>
      <c r="HS28" s="21">
        <f t="shared" si="115"/>
        <v>0</v>
      </c>
      <c r="HT28" s="57">
        <f t="shared" si="115"/>
        <v>0</v>
      </c>
    </row>
    <row r="29" spans="1:228">
      <c r="A29" s="49">
        <v>45</v>
      </c>
      <c r="B29" s="50">
        <v>2.6099999999999999E-3</v>
      </c>
      <c r="C29" s="51">
        <v>3.49E-3</v>
      </c>
      <c r="K29" s="22">
        <f t="shared" si="17"/>
        <v>45</v>
      </c>
      <c r="L29" s="54">
        <f t="shared" si="10"/>
        <v>0.15221850000000001</v>
      </c>
      <c r="M29" s="55">
        <v>1</v>
      </c>
      <c r="N29" s="56">
        <f t="shared" si="11"/>
        <v>0.84778149999999997</v>
      </c>
      <c r="O29" s="21">
        <f t="shared" ref="O29:BZ29" si="116">N29*IFERROR(VLOOKUP($K29+N$1,$K$3:$DN$98,4,0),0)</f>
        <v>0.71859655502999997</v>
      </c>
      <c r="P29" s="21">
        <f t="shared" si="116"/>
        <v>0.60896243441873799</v>
      </c>
      <c r="Q29" s="21">
        <f t="shared" si="116"/>
        <v>0.5159409867115381</v>
      </c>
      <c r="R29" s="21">
        <f t="shared" si="116"/>
        <v>0.43702368526611463</v>
      </c>
      <c r="S29" s="21">
        <f t="shared" si="116"/>
        <v>0.39184242858856261</v>
      </c>
      <c r="T29" s="21">
        <f t="shared" si="116"/>
        <v>0.35122992007750103</v>
      </c>
      <c r="U29" s="21">
        <f t="shared" si="116"/>
        <v>0.3147255407940861</v>
      </c>
      <c r="V29" s="21">
        <f t="shared" si="116"/>
        <v>0.28191603261738424</v>
      </c>
      <c r="W29" s="21">
        <f t="shared" si="116"/>
        <v>0.25243043476593202</v>
      </c>
      <c r="X29" s="21">
        <f t="shared" si="116"/>
        <v>0.23848276973859261</v>
      </c>
      <c r="Y29" s="21">
        <f t="shared" si="116"/>
        <v>0.22519927946415302</v>
      </c>
      <c r="Z29" s="21">
        <f t="shared" si="116"/>
        <v>0.21254229176078951</v>
      </c>
      <c r="AA29" s="21">
        <f t="shared" si="116"/>
        <v>0.20047552195950832</v>
      </c>
      <c r="AB29" s="21">
        <f t="shared" si="116"/>
        <v>0.18896812676127156</v>
      </c>
      <c r="AC29" s="21">
        <f t="shared" si="116"/>
        <v>0.1873524492774627</v>
      </c>
      <c r="AD29" s="21">
        <f t="shared" si="116"/>
        <v>0.18559320977874733</v>
      </c>
      <c r="AE29" s="21">
        <f t="shared" si="116"/>
        <v>0.18367788785383066</v>
      </c>
      <c r="AF29" s="21">
        <f t="shared" si="116"/>
        <v>0.1815894702689326</v>
      </c>
      <c r="AG29" s="21">
        <f t="shared" si="116"/>
        <v>0.17931233831176019</v>
      </c>
      <c r="AH29" s="21">
        <f t="shared" si="116"/>
        <v>0.17682886242614229</v>
      </c>
      <c r="AI29" s="21">
        <f t="shared" si="116"/>
        <v>0.17412161254239805</v>
      </c>
      <c r="AJ29" s="21">
        <f t="shared" si="116"/>
        <v>0.17117025120980439</v>
      </c>
      <c r="AK29" s="21">
        <f t="shared" si="116"/>
        <v>0.16795738559459636</v>
      </c>
      <c r="AL29" s="21">
        <f t="shared" si="116"/>
        <v>0.16446387197422874</v>
      </c>
      <c r="AM29" s="21">
        <f t="shared" si="116"/>
        <v>0.16066969044778329</v>
      </c>
      <c r="AN29" s="21">
        <f t="shared" si="116"/>
        <v>0.15655815306922452</v>
      </c>
      <c r="AO29" s="21">
        <f t="shared" si="116"/>
        <v>0.15211346710358922</v>
      </c>
      <c r="AP29" s="21">
        <f t="shared" si="116"/>
        <v>0.14732037175515511</v>
      </c>
      <c r="AQ29" s="57">
        <f t="shared" si="116"/>
        <v>0.14216710515115979</v>
      </c>
      <c r="AR29" s="21">
        <f t="shared" si="116"/>
        <v>0.13664959980024327</v>
      </c>
      <c r="AS29" s="21">
        <f t="shared" si="116"/>
        <v>0.13076546803284481</v>
      </c>
      <c r="AT29" s="21">
        <f t="shared" si="116"/>
        <v>0.12452010927959614</v>
      </c>
      <c r="AU29" s="21">
        <f t="shared" si="116"/>
        <v>0.11792676949324152</v>
      </c>
      <c r="AV29" s="21">
        <f t="shared" si="116"/>
        <v>0.11100918519476796</v>
      </c>
      <c r="AW29" s="21">
        <f t="shared" si="116"/>
        <v>0.10379913861636779</v>
      </c>
      <c r="AX29" s="21">
        <f t="shared" si="116"/>
        <v>9.6342208498167922E-2</v>
      </c>
      <c r="AY29" s="21">
        <f t="shared" si="116"/>
        <v>8.8694563987583352E-2</v>
      </c>
      <c r="AZ29" s="21">
        <f t="shared" si="116"/>
        <v>8.0924920182271043E-2</v>
      </c>
      <c r="BA29" s="21">
        <f t="shared" si="116"/>
        <v>7.3110809889470954E-2</v>
      </c>
      <c r="BB29" s="21">
        <f t="shared" si="116"/>
        <v>6.5340593014417983E-2</v>
      </c>
      <c r="BC29" s="21">
        <f t="shared" si="116"/>
        <v>5.7710118562194254E-2</v>
      </c>
      <c r="BD29" s="21">
        <f t="shared" si="116"/>
        <v>5.0318606576748415E-2</v>
      </c>
      <c r="BE29" s="21">
        <f t="shared" si="116"/>
        <v>4.3263434748622522E-2</v>
      </c>
      <c r="BF29" s="21">
        <f t="shared" si="116"/>
        <v>3.66372070825235E-2</v>
      </c>
      <c r="BG29" s="21">
        <f t="shared" si="116"/>
        <v>3.0520991732167029E-2</v>
      </c>
      <c r="BH29" s="21">
        <f t="shared" si="116"/>
        <v>2.4981126522861389E-2</v>
      </c>
      <c r="BI29" s="21">
        <f t="shared" si="116"/>
        <v>2.0063841578101354E-2</v>
      </c>
      <c r="BJ29" s="21">
        <f t="shared" si="116"/>
        <v>1.5792450344539355E-2</v>
      </c>
      <c r="BK29" s="21">
        <f t="shared" si="116"/>
        <v>1.2166503745433118E-2</v>
      </c>
      <c r="BL29" s="21">
        <f t="shared" si="116"/>
        <v>9.1628373007605901E-3</v>
      </c>
      <c r="BM29" s="21">
        <f t="shared" si="116"/>
        <v>6.7378924091142994E-3</v>
      </c>
      <c r="BN29" s="21">
        <f t="shared" si="116"/>
        <v>4.8324164358167759E-3</v>
      </c>
      <c r="BO29" s="21">
        <f t="shared" si="116"/>
        <v>3.3766993086913307E-3</v>
      </c>
      <c r="BP29" s="21">
        <f t="shared" si="116"/>
        <v>2.296729568792582E-3</v>
      </c>
      <c r="BQ29" s="21">
        <f t="shared" si="116"/>
        <v>1.5193784789390447E-3</v>
      </c>
      <c r="BR29" s="21">
        <f t="shared" si="116"/>
        <v>9.7696036195780577E-4</v>
      </c>
      <c r="BS29" s="21">
        <f t="shared" si="116"/>
        <v>6.0962326586167079E-4</v>
      </c>
      <c r="BT29" s="21">
        <f t="shared" si="116"/>
        <v>3.6821245258044917E-4</v>
      </c>
      <c r="BU29" s="21">
        <f t="shared" si="116"/>
        <v>2.1466785985440186E-4</v>
      </c>
      <c r="BV29" s="21">
        <f t="shared" si="116"/>
        <v>1.2021400151846505E-4</v>
      </c>
      <c r="BW29" s="21">
        <f t="shared" si="116"/>
        <v>6.4314490812378798E-5</v>
      </c>
      <c r="BX29" s="21">
        <f t="shared" si="116"/>
        <v>3.2607446841876049E-5</v>
      </c>
      <c r="BY29" s="21">
        <f t="shared" si="116"/>
        <v>1.5521144696732998E-5</v>
      </c>
      <c r="BZ29" s="21">
        <f t="shared" si="116"/>
        <v>6.8448248112592518E-6</v>
      </c>
      <c r="CA29" s="21">
        <f t="shared" ref="CA29:DN29" si="117">BZ29*IFERROR(VLOOKUP($K29+BZ$1,$K$3:$DN$98,4,0),0)</f>
        <v>2.74477474931496E-6</v>
      </c>
      <c r="CB29" s="21">
        <f t="shared" si="117"/>
        <v>9.7439503600681071E-7</v>
      </c>
      <c r="CC29" s="21">
        <f t="shared" si="117"/>
        <v>2.942673008740569E-7</v>
      </c>
      <c r="CD29" s="21">
        <f t="shared" si="117"/>
        <v>7.0918419510647707E-8</v>
      </c>
      <c r="CE29" s="21">
        <f t="shared" si="117"/>
        <v>1.212704973632076E-8</v>
      </c>
      <c r="CF29" s="21">
        <f t="shared" si="117"/>
        <v>0</v>
      </c>
      <c r="CG29" s="21">
        <f t="shared" si="117"/>
        <v>0</v>
      </c>
      <c r="CH29" s="21">
        <f t="shared" si="117"/>
        <v>0</v>
      </c>
      <c r="CI29" s="21">
        <f t="shared" si="117"/>
        <v>0</v>
      </c>
      <c r="CJ29" s="21">
        <f t="shared" si="117"/>
        <v>0</v>
      </c>
      <c r="CK29" s="21">
        <f t="shared" si="117"/>
        <v>0</v>
      </c>
      <c r="CL29" s="21">
        <f t="shared" si="117"/>
        <v>0</v>
      </c>
      <c r="CM29" s="21">
        <f t="shared" si="117"/>
        <v>0</v>
      </c>
      <c r="CN29" s="21">
        <f t="shared" si="117"/>
        <v>0</v>
      </c>
      <c r="CO29" s="21">
        <f t="shared" si="117"/>
        <v>0</v>
      </c>
      <c r="CP29" s="21">
        <f t="shared" si="117"/>
        <v>0</v>
      </c>
      <c r="CQ29" s="21">
        <f t="shared" si="117"/>
        <v>0</v>
      </c>
      <c r="CR29" s="21">
        <f t="shared" si="117"/>
        <v>0</v>
      </c>
      <c r="CS29" s="21">
        <f t="shared" si="117"/>
        <v>0</v>
      </c>
      <c r="CT29" s="21">
        <f t="shared" si="117"/>
        <v>0</v>
      </c>
      <c r="CU29" s="21">
        <f t="shared" si="117"/>
        <v>0</v>
      </c>
      <c r="CV29" s="21">
        <f t="shared" si="117"/>
        <v>0</v>
      </c>
      <c r="CW29" s="21">
        <f t="shared" si="117"/>
        <v>0</v>
      </c>
      <c r="CX29" s="21">
        <f t="shared" si="117"/>
        <v>0</v>
      </c>
      <c r="CY29" s="21">
        <f t="shared" si="117"/>
        <v>0</v>
      </c>
      <c r="CZ29" s="21">
        <f t="shared" si="117"/>
        <v>0</v>
      </c>
      <c r="DA29" s="21">
        <f t="shared" si="117"/>
        <v>0</v>
      </c>
      <c r="DB29" s="21">
        <f t="shared" si="117"/>
        <v>0</v>
      </c>
      <c r="DC29" s="21">
        <f t="shared" si="117"/>
        <v>0</v>
      </c>
      <c r="DD29" s="21">
        <f t="shared" si="117"/>
        <v>0</v>
      </c>
      <c r="DE29" s="21">
        <f t="shared" si="117"/>
        <v>0</v>
      </c>
      <c r="DF29" s="21">
        <f t="shared" si="117"/>
        <v>0</v>
      </c>
      <c r="DG29" s="21">
        <f t="shared" si="117"/>
        <v>0</v>
      </c>
      <c r="DH29" s="21">
        <f t="shared" si="117"/>
        <v>0</v>
      </c>
      <c r="DI29" s="21">
        <f t="shared" si="117"/>
        <v>0</v>
      </c>
      <c r="DJ29" s="21">
        <f t="shared" si="117"/>
        <v>0</v>
      </c>
      <c r="DK29" s="21">
        <f t="shared" si="117"/>
        <v>0</v>
      </c>
      <c r="DL29" s="21">
        <f t="shared" si="117"/>
        <v>0</v>
      </c>
      <c r="DM29" s="21">
        <f t="shared" si="117"/>
        <v>0</v>
      </c>
      <c r="DN29" s="57">
        <f t="shared" si="117"/>
        <v>0</v>
      </c>
      <c r="DQ29" s="22">
        <f t="shared" si="20"/>
        <v>45</v>
      </c>
      <c r="DR29" s="54">
        <f t="shared" si="14"/>
        <v>0.15296649999999998</v>
      </c>
      <c r="DS29" s="55">
        <v>1</v>
      </c>
      <c r="DT29" s="56">
        <f t="shared" si="21"/>
        <v>0.84703349999999999</v>
      </c>
      <c r="DU29" s="21">
        <f t="shared" ref="DU29:GF29" si="118">DT29*IFERROR(VLOOKUP($DQ29+DT$1,$DQ$3:$HT$98,4,0),0)</f>
        <v>0.71723535701024999</v>
      </c>
      <c r="DV29" s="21">
        <f t="shared" si="118"/>
        <v>0.60710781273578973</v>
      </c>
      <c r="DW29" s="21">
        <f t="shared" si="118"/>
        <v>0.5136936513596656</v>
      </c>
      <c r="DX29" s="21">
        <f t="shared" si="118"/>
        <v>0.4344564056374372</v>
      </c>
      <c r="DY29" s="21">
        <f t="shared" si="118"/>
        <v>0.38887193618874039</v>
      </c>
      <c r="DZ29" s="21">
        <f t="shared" si="118"/>
        <v>0.34788483411444715</v>
      </c>
      <c r="EA29" s="21">
        <f t="shared" si="118"/>
        <v>0.31103304575186963</v>
      </c>
      <c r="EB29" s="21">
        <f t="shared" si="118"/>
        <v>0.27790304985056347</v>
      </c>
      <c r="EC29" s="21">
        <f t="shared" si="118"/>
        <v>0.24812935079872364</v>
      </c>
      <c r="ED29" s="21">
        <f t="shared" si="118"/>
        <v>0.23367209417443602</v>
      </c>
      <c r="EE29" s="21">
        <f t="shared" si="118"/>
        <v>0.21986849939131664</v>
      </c>
      <c r="EF29" s="21">
        <f t="shared" si="118"/>
        <v>0.20668188614032243</v>
      </c>
      <c r="EG29" s="21">
        <f t="shared" si="118"/>
        <v>0.19407997483763162</v>
      </c>
      <c r="EH29" s="21">
        <f t="shared" si="118"/>
        <v>0.18203071367981211</v>
      </c>
      <c r="EI29" s="21">
        <f t="shared" si="118"/>
        <v>0.17947864307402114</v>
      </c>
      <c r="EJ29" s="21">
        <f t="shared" si="118"/>
        <v>0.17670390325209678</v>
      </c>
      <c r="EK29" s="21">
        <f t="shared" si="118"/>
        <v>0.17368933466261602</v>
      </c>
      <c r="EL29" s="21">
        <f t="shared" si="118"/>
        <v>0.17041876449091894</v>
      </c>
      <c r="EM29" s="21">
        <f t="shared" si="118"/>
        <v>0.16687405418950782</v>
      </c>
      <c r="EN29" s="21">
        <f t="shared" si="118"/>
        <v>0.16304095716477482</v>
      </c>
      <c r="EO29" s="21">
        <f t="shared" si="118"/>
        <v>0.15890297767193284</v>
      </c>
      <c r="EP29" s="21">
        <f t="shared" si="118"/>
        <v>0.15444892720778858</v>
      </c>
      <c r="EQ29" s="21">
        <f t="shared" si="118"/>
        <v>0.14966718842143545</v>
      </c>
      <c r="ER29" s="21">
        <f t="shared" si="118"/>
        <v>0.14454857057742235</v>
      </c>
      <c r="ES29" s="21">
        <f t="shared" si="118"/>
        <v>0.13909041655241888</v>
      </c>
      <c r="ET29" s="21">
        <f t="shared" si="118"/>
        <v>0.13329034618218302</v>
      </c>
      <c r="EU29" s="21">
        <f t="shared" si="118"/>
        <v>0.12715632445087896</v>
      </c>
      <c r="EV29" s="21">
        <f t="shared" si="118"/>
        <v>0.12070314098499686</v>
      </c>
      <c r="EW29" s="57">
        <f t="shared" si="118"/>
        <v>0.11394980024688629</v>
      </c>
      <c r="EX29" s="21">
        <f t="shared" si="118"/>
        <v>0.10692593455966821</v>
      </c>
      <c r="EY29" s="21">
        <f t="shared" si="118"/>
        <v>9.9669940640449123E-2</v>
      </c>
      <c r="EZ29" s="21">
        <f t="shared" si="118"/>
        <v>9.2231572970452411E-2</v>
      </c>
      <c r="FA29" s="21">
        <f t="shared" si="118"/>
        <v>8.4669506302605016E-2</v>
      </c>
      <c r="FB29" s="21">
        <f t="shared" si="118"/>
        <v>7.7050944125496623E-2</v>
      </c>
      <c r="FC29" s="21">
        <f t="shared" si="118"/>
        <v>6.9452950525281401E-2</v>
      </c>
      <c r="FD29" s="21">
        <f t="shared" si="118"/>
        <v>6.1955504516077273E-2</v>
      </c>
      <c r="FE29" s="21">
        <f t="shared" si="118"/>
        <v>5.4645994093270478E-2</v>
      </c>
      <c r="FF29" s="21">
        <f t="shared" si="118"/>
        <v>4.7610868813702842E-2</v>
      </c>
      <c r="FG29" s="21">
        <f t="shared" si="118"/>
        <v>4.0934396679957297E-2</v>
      </c>
      <c r="FH29" s="21">
        <f t="shared" si="118"/>
        <v>3.4693538562131004E-2</v>
      </c>
      <c r="FI29" s="21">
        <f t="shared" si="118"/>
        <v>2.8954880348568912E-2</v>
      </c>
      <c r="FJ29" s="21">
        <f t="shared" si="118"/>
        <v>2.376906127814022E-2</v>
      </c>
      <c r="FK29" s="21">
        <f t="shared" si="118"/>
        <v>1.9170698683271214E-2</v>
      </c>
      <c r="FL29" s="21">
        <f t="shared" si="118"/>
        <v>1.5173799714795997E-2</v>
      </c>
      <c r="FM29" s="21">
        <f t="shared" si="118"/>
        <v>1.177289598471877E-2</v>
      </c>
      <c r="FN29" s="21">
        <f t="shared" si="118"/>
        <v>8.943633621671155E-3</v>
      </c>
      <c r="FO29" s="21">
        <f t="shared" si="118"/>
        <v>6.6452092172378848E-3</v>
      </c>
      <c r="FP29" s="21">
        <f t="shared" si="118"/>
        <v>4.8240896312538428E-3</v>
      </c>
      <c r="FQ29" s="21">
        <f t="shared" si="118"/>
        <v>3.4182051900175348E-3</v>
      </c>
      <c r="FR29" s="21">
        <f t="shared" si="118"/>
        <v>2.3618772401464158E-3</v>
      </c>
      <c r="FS29" s="21">
        <f t="shared" si="118"/>
        <v>1.5901810894733775E-3</v>
      </c>
      <c r="FT29" s="21">
        <f t="shared" si="118"/>
        <v>1.0424432132042727E-3</v>
      </c>
      <c r="FU29" s="21">
        <f t="shared" si="118"/>
        <v>6.6498495013513753E-4</v>
      </c>
      <c r="FV29" s="21">
        <f t="shared" si="118"/>
        <v>4.1260986185985007E-4</v>
      </c>
      <c r="FW29" s="21">
        <f t="shared" si="118"/>
        <v>2.4893578185728479E-4</v>
      </c>
      <c r="FX29" s="21">
        <f t="shared" si="118"/>
        <v>1.4587636816836892E-4</v>
      </c>
      <c r="FY29" s="21">
        <f t="shared" si="118"/>
        <v>8.285777711963356E-5</v>
      </c>
      <c r="FZ29" s="21">
        <f t="shared" si="118"/>
        <v>4.5571777415798459E-5</v>
      </c>
      <c r="GA29" s="21">
        <f t="shared" si="118"/>
        <v>2.4198613807788984E-5</v>
      </c>
      <c r="GB29" s="21">
        <f t="shared" si="118"/>
        <v>1.2341293041972382E-5</v>
      </c>
      <c r="GC29" s="21">
        <f t="shared" si="118"/>
        <v>5.9978684183985775E-6</v>
      </c>
      <c r="GD29" s="21">
        <f t="shared" si="118"/>
        <v>2.7470237356265481E-6</v>
      </c>
      <c r="GE29" s="21">
        <f t="shared" si="118"/>
        <v>1.1647380639056565E-6</v>
      </c>
      <c r="GF29" s="21">
        <f t="shared" si="118"/>
        <v>4.4492994041196077E-7</v>
      </c>
      <c r="GG29" s="21">
        <f t="shared" ref="GG29:HT29" si="119">GF29*IFERROR(VLOOKUP($DQ29+GF$1,$DQ$3:$HT$98,4,0),0)</f>
        <v>1.4682688033594704E-7</v>
      </c>
      <c r="GH29" s="21">
        <f t="shared" si="119"/>
        <v>3.920277704969786E-8</v>
      </c>
      <c r="GI29" s="21">
        <f t="shared" si="119"/>
        <v>7.5269331935419879E-9</v>
      </c>
      <c r="GJ29" s="21">
        <f t="shared" si="119"/>
        <v>7.8280105212836658E-10</v>
      </c>
      <c r="GK29" s="21">
        <f t="shared" si="119"/>
        <v>0</v>
      </c>
      <c r="GL29" s="21">
        <f t="shared" si="119"/>
        <v>0</v>
      </c>
      <c r="GM29" s="21">
        <f t="shared" si="119"/>
        <v>0</v>
      </c>
      <c r="GN29" s="21">
        <f t="shared" si="119"/>
        <v>0</v>
      </c>
      <c r="GO29" s="21">
        <f t="shared" si="119"/>
        <v>0</v>
      </c>
      <c r="GP29" s="21">
        <f t="shared" si="119"/>
        <v>0</v>
      </c>
      <c r="GQ29" s="21">
        <f t="shared" si="119"/>
        <v>0</v>
      </c>
      <c r="GR29" s="21">
        <f t="shared" si="119"/>
        <v>0</v>
      </c>
      <c r="GS29" s="21">
        <f t="shared" si="119"/>
        <v>0</v>
      </c>
      <c r="GT29" s="21">
        <f t="shared" si="119"/>
        <v>0</v>
      </c>
      <c r="GU29" s="21">
        <f t="shared" si="119"/>
        <v>0</v>
      </c>
      <c r="GV29" s="21">
        <f t="shared" si="119"/>
        <v>0</v>
      </c>
      <c r="GW29" s="21">
        <f t="shared" si="119"/>
        <v>0</v>
      </c>
      <c r="GX29" s="21">
        <f t="shared" si="119"/>
        <v>0</v>
      </c>
      <c r="GY29" s="21">
        <f t="shared" si="119"/>
        <v>0</v>
      </c>
      <c r="GZ29" s="21">
        <f t="shared" si="119"/>
        <v>0</v>
      </c>
      <c r="HA29" s="21">
        <f t="shared" si="119"/>
        <v>0</v>
      </c>
      <c r="HB29" s="21">
        <f t="shared" si="119"/>
        <v>0</v>
      </c>
      <c r="HC29" s="21">
        <f t="shared" si="119"/>
        <v>0</v>
      </c>
      <c r="HD29" s="21">
        <f t="shared" si="119"/>
        <v>0</v>
      </c>
      <c r="HE29" s="21">
        <f t="shared" si="119"/>
        <v>0</v>
      </c>
      <c r="HF29" s="21">
        <f t="shared" si="119"/>
        <v>0</v>
      </c>
      <c r="HG29" s="21">
        <f t="shared" si="119"/>
        <v>0</v>
      </c>
      <c r="HH29" s="21">
        <f t="shared" si="119"/>
        <v>0</v>
      </c>
      <c r="HI29" s="21">
        <f t="shared" si="119"/>
        <v>0</v>
      </c>
      <c r="HJ29" s="21">
        <f t="shared" si="119"/>
        <v>0</v>
      </c>
      <c r="HK29" s="21">
        <f t="shared" si="119"/>
        <v>0</v>
      </c>
      <c r="HL29" s="21">
        <f t="shared" si="119"/>
        <v>0</v>
      </c>
      <c r="HM29" s="21">
        <f t="shared" si="119"/>
        <v>0</v>
      </c>
      <c r="HN29" s="21">
        <f t="shared" si="119"/>
        <v>0</v>
      </c>
      <c r="HO29" s="21">
        <f t="shared" si="119"/>
        <v>0</v>
      </c>
      <c r="HP29" s="21">
        <f t="shared" si="119"/>
        <v>0</v>
      </c>
      <c r="HQ29" s="21">
        <f t="shared" si="119"/>
        <v>0</v>
      </c>
      <c r="HR29" s="21">
        <f t="shared" si="119"/>
        <v>0</v>
      </c>
      <c r="HS29" s="21">
        <f t="shared" si="119"/>
        <v>0</v>
      </c>
      <c r="HT29" s="57">
        <f t="shared" si="119"/>
        <v>0</v>
      </c>
    </row>
    <row r="30" spans="1:228">
      <c r="A30" s="49">
        <v>46</v>
      </c>
      <c r="B30" s="50">
        <v>2.8E-3</v>
      </c>
      <c r="C30" s="51">
        <v>3.81E-3</v>
      </c>
      <c r="K30" s="22">
        <f t="shared" si="17"/>
        <v>46</v>
      </c>
      <c r="L30" s="54">
        <f t="shared" si="10"/>
        <v>0.15238000000000002</v>
      </c>
      <c r="M30" s="55">
        <v>1</v>
      </c>
      <c r="N30" s="56">
        <f t="shared" si="11"/>
        <v>0.84762000000000004</v>
      </c>
      <c r="O30" s="21">
        <f t="shared" ref="O30:BZ30" si="120">N30*IFERROR(VLOOKUP($K30+N$1,$K$3:$DN$98,4,0),0)</f>
        <v>0.71830115946000006</v>
      </c>
      <c r="P30" s="21">
        <f t="shared" si="120"/>
        <v>0.60857778414784713</v>
      </c>
      <c r="Q30" s="21">
        <f t="shared" si="120"/>
        <v>0.51549094344016066</v>
      </c>
      <c r="R30" s="21">
        <f t="shared" si="120"/>
        <v>0.46219742774354305</v>
      </c>
      <c r="S30" s="21">
        <f t="shared" si="120"/>
        <v>0.41429297534506354</v>
      </c>
      <c r="T30" s="21">
        <f t="shared" si="120"/>
        <v>0.37123426353852501</v>
      </c>
      <c r="U30" s="21">
        <f t="shared" si="120"/>
        <v>0.33253383403316084</v>
      </c>
      <c r="V30" s="21">
        <f t="shared" si="120"/>
        <v>0.29775412033163257</v>
      </c>
      <c r="W30" s="21">
        <f t="shared" si="120"/>
        <v>0.28130216304388872</v>
      </c>
      <c r="X30" s="21">
        <f t="shared" si="120"/>
        <v>0.26563363256234412</v>
      </c>
      <c r="Y30" s="21">
        <f t="shared" si="120"/>
        <v>0.2507040926946264</v>
      </c>
      <c r="Z30" s="21">
        <f t="shared" si="120"/>
        <v>0.23647074388802802</v>
      </c>
      <c r="AA30" s="21">
        <f t="shared" si="120"/>
        <v>0.22289720495348328</v>
      </c>
      <c r="AB30" s="21">
        <f t="shared" si="120"/>
        <v>0.22099143385113101</v>
      </c>
      <c r="AC30" s="21">
        <f t="shared" si="120"/>
        <v>0.2189163242872689</v>
      </c>
      <c r="AD30" s="21">
        <f t="shared" si="120"/>
        <v>0.21665710782062428</v>
      </c>
      <c r="AE30" s="21">
        <f t="shared" si="120"/>
        <v>0.21419371650470378</v>
      </c>
      <c r="AF30" s="21">
        <f t="shared" si="120"/>
        <v>0.2115077272997348</v>
      </c>
      <c r="AG30" s="21">
        <f t="shared" si="120"/>
        <v>0.20857834527663346</v>
      </c>
      <c r="AH30" s="21">
        <f t="shared" si="120"/>
        <v>0.20538501081044819</v>
      </c>
      <c r="AI30" s="21">
        <f t="shared" si="120"/>
        <v>0.20190373487721108</v>
      </c>
      <c r="AJ30" s="21">
        <f t="shared" si="120"/>
        <v>0.19811400177356583</v>
      </c>
      <c r="AK30" s="21">
        <f t="shared" si="120"/>
        <v>0.19399323053667566</v>
      </c>
      <c r="AL30" s="21">
        <f t="shared" si="120"/>
        <v>0.18951780670819454</v>
      </c>
      <c r="AM30" s="21">
        <f t="shared" si="120"/>
        <v>0.18466804603453185</v>
      </c>
      <c r="AN30" s="21">
        <f t="shared" si="120"/>
        <v>0.17942532020761148</v>
      </c>
      <c r="AO30" s="21">
        <f t="shared" si="120"/>
        <v>0.17377162836786963</v>
      </c>
      <c r="AP30" s="21">
        <f t="shared" si="120"/>
        <v>0.16769309680756156</v>
      </c>
      <c r="AQ30" s="57">
        <f t="shared" si="120"/>
        <v>0.16118492772046009</v>
      </c>
      <c r="AR30" s="21">
        <f t="shared" si="120"/>
        <v>0.15424430473281708</v>
      </c>
      <c r="AS30" s="21">
        <f t="shared" si="120"/>
        <v>0.14687759673877773</v>
      </c>
      <c r="AT30" s="21">
        <f t="shared" si="120"/>
        <v>0.13910042799145944</v>
      </c>
      <c r="AU30" s="21">
        <f t="shared" si="120"/>
        <v>0.13094079688548044</v>
      </c>
      <c r="AV30" s="21">
        <f t="shared" si="120"/>
        <v>0.12243619212776849</v>
      </c>
      <c r="AW30" s="21">
        <f t="shared" si="120"/>
        <v>0.11364037608530959</v>
      </c>
      <c r="AX30" s="21">
        <f t="shared" si="120"/>
        <v>0.10461960303165772</v>
      </c>
      <c r="AY30" s="21">
        <f t="shared" si="120"/>
        <v>9.5454925806084501E-2</v>
      </c>
      <c r="AZ30" s="21">
        <f t="shared" si="120"/>
        <v>8.6237798170248986E-2</v>
      </c>
      <c r="BA30" s="21">
        <f t="shared" si="120"/>
        <v>7.7072444980714916E-2</v>
      </c>
      <c r="BB30" s="21">
        <f t="shared" si="120"/>
        <v>6.8071924855867022E-2</v>
      </c>
      <c r="BC30" s="21">
        <f t="shared" si="120"/>
        <v>5.9353272720327574E-2</v>
      </c>
      <c r="BD30" s="21">
        <f t="shared" si="120"/>
        <v>5.1031350352210451E-2</v>
      </c>
      <c r="BE30" s="21">
        <f t="shared" si="120"/>
        <v>4.3215388732265901E-2</v>
      </c>
      <c r="BF30" s="21">
        <f t="shared" si="120"/>
        <v>3.6001011737301435E-2</v>
      </c>
      <c r="BG30" s="21">
        <f t="shared" si="120"/>
        <v>2.9466468096863849E-2</v>
      </c>
      <c r="BH30" s="21">
        <f t="shared" si="120"/>
        <v>2.366628851667717E-2</v>
      </c>
      <c r="BI30" s="21">
        <f t="shared" si="120"/>
        <v>1.8627972354361769E-2</v>
      </c>
      <c r="BJ30" s="21">
        <f t="shared" si="120"/>
        <v>1.4350989901800306E-2</v>
      </c>
      <c r="BK30" s="21">
        <f t="shared" si="120"/>
        <v>1.0808017514843846E-2</v>
      </c>
      <c r="BL30" s="21">
        <f t="shared" si="120"/>
        <v>7.9476756795404217E-3</v>
      </c>
      <c r="BM30" s="21">
        <f t="shared" si="120"/>
        <v>5.7000729973663913E-3</v>
      </c>
      <c r="BN30" s="21">
        <f t="shared" si="120"/>
        <v>3.9829830076397402E-3</v>
      </c>
      <c r="BO30" s="21">
        <f t="shared" si="120"/>
        <v>2.7091055523063221E-3</v>
      </c>
      <c r="BP30" s="21">
        <f t="shared" si="120"/>
        <v>1.7921816870727243E-3</v>
      </c>
      <c r="BQ30" s="21">
        <f t="shared" si="120"/>
        <v>1.1523728247877618E-3</v>
      </c>
      <c r="BR30" s="21">
        <f t="shared" si="120"/>
        <v>7.1908064266756335E-4</v>
      </c>
      <c r="BS30" s="21">
        <f t="shared" si="120"/>
        <v>4.3432470817120824E-4</v>
      </c>
      <c r="BT30" s="21">
        <f t="shared" si="120"/>
        <v>2.5321130486381441E-4</v>
      </c>
      <c r="BU30" s="21">
        <f t="shared" si="120"/>
        <v>1.4179833072373608E-4</v>
      </c>
      <c r="BV30" s="21">
        <f t="shared" si="120"/>
        <v>7.5862106937198788E-5</v>
      </c>
      <c r="BW30" s="21">
        <f t="shared" si="120"/>
        <v>3.8462088217159786E-5</v>
      </c>
      <c r="BX30" s="21">
        <f t="shared" si="120"/>
        <v>1.8307953991368056E-5</v>
      </c>
      <c r="BY30" s="21">
        <f t="shared" si="120"/>
        <v>8.0738077101933123E-6</v>
      </c>
      <c r="BZ30" s="21">
        <f t="shared" si="120"/>
        <v>3.2375968917875183E-6</v>
      </c>
      <c r="CA30" s="21">
        <f t="shared" ref="CA30:DN30" si="121">BZ30*IFERROR(VLOOKUP($K30+BZ$1,$K$3:$DN$98,4,0),0)</f>
        <v>1.149346896584569E-6</v>
      </c>
      <c r="CB30" s="21">
        <f t="shared" si="121"/>
        <v>3.4710276276853988E-7</v>
      </c>
      <c r="CC30" s="21">
        <f t="shared" si="121"/>
        <v>8.3651765827218102E-8</v>
      </c>
      <c r="CD30" s="21">
        <f t="shared" si="121"/>
        <v>1.43044519564543E-8</v>
      </c>
      <c r="CE30" s="21">
        <f t="shared" si="121"/>
        <v>0</v>
      </c>
      <c r="CF30" s="21">
        <f t="shared" si="121"/>
        <v>0</v>
      </c>
      <c r="CG30" s="21">
        <f t="shared" si="121"/>
        <v>0</v>
      </c>
      <c r="CH30" s="21">
        <f t="shared" si="121"/>
        <v>0</v>
      </c>
      <c r="CI30" s="21">
        <f t="shared" si="121"/>
        <v>0</v>
      </c>
      <c r="CJ30" s="21">
        <f t="shared" si="121"/>
        <v>0</v>
      </c>
      <c r="CK30" s="21">
        <f t="shared" si="121"/>
        <v>0</v>
      </c>
      <c r="CL30" s="21">
        <f t="shared" si="121"/>
        <v>0</v>
      </c>
      <c r="CM30" s="21">
        <f t="shared" si="121"/>
        <v>0</v>
      </c>
      <c r="CN30" s="21">
        <f t="shared" si="121"/>
        <v>0</v>
      </c>
      <c r="CO30" s="21">
        <f t="shared" si="121"/>
        <v>0</v>
      </c>
      <c r="CP30" s="21">
        <f t="shared" si="121"/>
        <v>0</v>
      </c>
      <c r="CQ30" s="21">
        <f t="shared" si="121"/>
        <v>0</v>
      </c>
      <c r="CR30" s="21">
        <f t="shared" si="121"/>
        <v>0</v>
      </c>
      <c r="CS30" s="21">
        <f t="shared" si="121"/>
        <v>0</v>
      </c>
      <c r="CT30" s="21">
        <f t="shared" si="121"/>
        <v>0</v>
      </c>
      <c r="CU30" s="21">
        <f t="shared" si="121"/>
        <v>0</v>
      </c>
      <c r="CV30" s="21">
        <f t="shared" si="121"/>
        <v>0</v>
      </c>
      <c r="CW30" s="21">
        <f t="shared" si="121"/>
        <v>0</v>
      </c>
      <c r="CX30" s="21">
        <f t="shared" si="121"/>
        <v>0</v>
      </c>
      <c r="CY30" s="21">
        <f t="shared" si="121"/>
        <v>0</v>
      </c>
      <c r="CZ30" s="21">
        <f t="shared" si="121"/>
        <v>0</v>
      </c>
      <c r="DA30" s="21">
        <f t="shared" si="121"/>
        <v>0</v>
      </c>
      <c r="DB30" s="21">
        <f t="shared" si="121"/>
        <v>0</v>
      </c>
      <c r="DC30" s="21">
        <f t="shared" si="121"/>
        <v>0</v>
      </c>
      <c r="DD30" s="21">
        <f t="shared" si="121"/>
        <v>0</v>
      </c>
      <c r="DE30" s="21">
        <f t="shared" si="121"/>
        <v>0</v>
      </c>
      <c r="DF30" s="21">
        <f t="shared" si="121"/>
        <v>0</v>
      </c>
      <c r="DG30" s="21">
        <f t="shared" si="121"/>
        <v>0</v>
      </c>
      <c r="DH30" s="21">
        <f t="shared" si="121"/>
        <v>0</v>
      </c>
      <c r="DI30" s="21">
        <f t="shared" si="121"/>
        <v>0</v>
      </c>
      <c r="DJ30" s="21">
        <f t="shared" si="121"/>
        <v>0</v>
      </c>
      <c r="DK30" s="21">
        <f t="shared" si="121"/>
        <v>0</v>
      </c>
      <c r="DL30" s="21">
        <f t="shared" si="121"/>
        <v>0</v>
      </c>
      <c r="DM30" s="21">
        <f t="shared" si="121"/>
        <v>0</v>
      </c>
      <c r="DN30" s="57">
        <f t="shared" si="121"/>
        <v>0</v>
      </c>
      <c r="DQ30" s="22">
        <f t="shared" si="20"/>
        <v>46</v>
      </c>
      <c r="DR30" s="54">
        <f t="shared" si="14"/>
        <v>0.1532385</v>
      </c>
      <c r="DS30" s="55">
        <v>1</v>
      </c>
      <c r="DT30" s="56">
        <f t="shared" si="21"/>
        <v>0.84676149999999994</v>
      </c>
      <c r="DU30" s="21">
        <f t="shared" ref="DU30:GF30" si="122">DT30*IFERROR(VLOOKUP($DQ30+DT$1,$DQ$3:$HT$98,4,0),0)</f>
        <v>0.71674592886324995</v>
      </c>
      <c r="DV30" s="21">
        <f t="shared" si="122"/>
        <v>0.60646202465388377</v>
      </c>
      <c r="DW30" s="21">
        <f t="shared" si="122"/>
        <v>0.51291525735102217</v>
      </c>
      <c r="DX30" s="21">
        <f t="shared" si="122"/>
        <v>0.45909864980398085</v>
      </c>
      <c r="DY30" s="21">
        <f t="shared" si="122"/>
        <v>0.41070965211464122</v>
      </c>
      <c r="DZ30" s="21">
        <f t="shared" si="122"/>
        <v>0.36720276795648515</v>
      </c>
      <c r="EA30" s="21">
        <f t="shared" si="122"/>
        <v>0.32808979792483217</v>
      </c>
      <c r="EB30" s="21">
        <f t="shared" si="122"/>
        <v>0.29293924124455939</v>
      </c>
      <c r="EC30" s="21">
        <f t="shared" si="122"/>
        <v>0.27587113635344512</v>
      </c>
      <c r="ED30" s="21">
        <f t="shared" si="122"/>
        <v>0.25957473865120623</v>
      </c>
      <c r="EE30" s="21">
        <f t="shared" si="122"/>
        <v>0.24400674370060013</v>
      </c>
      <c r="EF30" s="21">
        <f t="shared" si="122"/>
        <v>0.2291290425203153</v>
      </c>
      <c r="EG30" s="21">
        <f t="shared" si="122"/>
        <v>0.21490379504448404</v>
      </c>
      <c r="EH30" s="21">
        <f t="shared" si="122"/>
        <v>0.21189084383796036</v>
      </c>
      <c r="EI30" s="21">
        <f t="shared" si="122"/>
        <v>0.20861501139222549</v>
      </c>
      <c r="EJ30" s="21">
        <f t="shared" si="122"/>
        <v>0.20505603929787414</v>
      </c>
      <c r="EK30" s="21">
        <f t="shared" si="122"/>
        <v>0.20119483407789515</v>
      </c>
      <c r="EL30" s="21">
        <f t="shared" si="122"/>
        <v>0.19700998152907492</v>
      </c>
      <c r="EM30" s="21">
        <f t="shared" si="122"/>
        <v>0.19248466225335206</v>
      </c>
      <c r="EN30" s="21">
        <f t="shared" si="122"/>
        <v>0.187599401525362</v>
      </c>
      <c r="EO30" s="21">
        <f t="shared" si="122"/>
        <v>0.1823409903006061</v>
      </c>
      <c r="EP30" s="21">
        <f t="shared" si="122"/>
        <v>0.17669571324089933</v>
      </c>
      <c r="EQ30" s="21">
        <f t="shared" si="122"/>
        <v>0.17065271984806057</v>
      </c>
      <c r="ER30" s="21">
        <f t="shared" si="122"/>
        <v>0.16420887314659779</v>
      </c>
      <c r="ES30" s="21">
        <f t="shared" si="122"/>
        <v>0.15736136313638469</v>
      </c>
      <c r="ET30" s="21">
        <f t="shared" si="122"/>
        <v>0.15011959320484827</v>
      </c>
      <c r="EU30" s="21">
        <f t="shared" si="122"/>
        <v>0.14250102384970223</v>
      </c>
      <c r="EV30" s="21">
        <f t="shared" si="122"/>
        <v>0.1345280915653114</v>
      </c>
      <c r="EW30" s="57">
        <f t="shared" si="122"/>
        <v>0.12623578000122559</v>
      </c>
      <c r="EX30" s="21">
        <f t="shared" si="122"/>
        <v>0.11766941997034243</v>
      </c>
      <c r="EY30" s="21">
        <f t="shared" si="122"/>
        <v>0.10888775115795578</v>
      </c>
      <c r="EZ30" s="21">
        <f t="shared" si="122"/>
        <v>9.9960044440514983E-2</v>
      </c>
      <c r="FA30" s="21">
        <f t="shared" si="122"/>
        <v>9.0965639641757454E-2</v>
      </c>
      <c r="FB30" s="21">
        <f t="shared" si="122"/>
        <v>8.1995517916683747E-2</v>
      </c>
      <c r="FC30" s="21">
        <f t="shared" si="122"/>
        <v>7.314410175757774E-2</v>
      </c>
      <c r="FD30" s="21">
        <f t="shared" si="122"/>
        <v>6.451456063221872E-2</v>
      </c>
      <c r="FE30" s="21">
        <f t="shared" si="122"/>
        <v>5.6208956096426885E-2</v>
      </c>
      <c r="FF30" s="21">
        <f t="shared" si="122"/>
        <v>4.8326774183024945E-2</v>
      </c>
      <c r="FG30" s="21">
        <f t="shared" si="122"/>
        <v>4.0958874191080963E-2</v>
      </c>
      <c r="FH30" s="21">
        <f t="shared" si="122"/>
        <v>3.4183866811134257E-2</v>
      </c>
      <c r="FI30" s="21">
        <f t="shared" si="122"/>
        <v>2.8061536265260111E-2</v>
      </c>
      <c r="FJ30" s="21">
        <f t="shared" si="122"/>
        <v>2.2632751459382889E-2</v>
      </c>
      <c r="FK30" s="21">
        <f t="shared" si="122"/>
        <v>1.791404910761615E-2</v>
      </c>
      <c r="FL30" s="21">
        <f t="shared" si="122"/>
        <v>1.3898973281126143E-2</v>
      </c>
      <c r="FM30" s="21">
        <f t="shared" si="122"/>
        <v>1.0558772022205908E-2</v>
      </c>
      <c r="FN30" s="21">
        <f t="shared" si="122"/>
        <v>7.8452732002192108E-3</v>
      </c>
      <c r="FO30" s="21">
        <f t="shared" si="122"/>
        <v>5.6952760796991362E-3</v>
      </c>
      <c r="FP30" s="21">
        <f t="shared" si="122"/>
        <v>4.0355017717924168E-3</v>
      </c>
      <c r="FQ30" s="21">
        <f t="shared" si="122"/>
        <v>2.7884106592554062E-3</v>
      </c>
      <c r="FR30" s="21">
        <f t="shared" si="122"/>
        <v>1.8773532445568873E-3</v>
      </c>
      <c r="FS30" s="21">
        <f t="shared" si="122"/>
        <v>1.2306989194692676E-3</v>
      </c>
      <c r="FT30" s="21">
        <f t="shared" si="122"/>
        <v>7.8507514771864048E-4</v>
      </c>
      <c r="FU30" s="21">
        <f t="shared" si="122"/>
        <v>4.8712342765646201E-4</v>
      </c>
      <c r="FV30" s="21">
        <f t="shared" si="122"/>
        <v>2.9389130637369671E-4</v>
      </c>
      <c r="FW30" s="21">
        <f t="shared" si="122"/>
        <v>1.7222030553498628E-4</v>
      </c>
      <c r="FX30" s="21">
        <f t="shared" si="122"/>
        <v>9.782113354387222E-5</v>
      </c>
      <c r="FY30" s="21">
        <f t="shared" si="122"/>
        <v>5.3801623449129726E-5</v>
      </c>
      <c r="FZ30" s="21">
        <f t="shared" si="122"/>
        <v>2.8568662051487886E-5</v>
      </c>
      <c r="GA30" s="21">
        <f t="shared" si="122"/>
        <v>1.4570017646258823E-5</v>
      </c>
      <c r="GB30" s="21">
        <f t="shared" si="122"/>
        <v>7.0810285760817878E-6</v>
      </c>
      <c r="GC30" s="21">
        <f t="shared" si="122"/>
        <v>3.2431110878454583E-6</v>
      </c>
      <c r="GD30" s="21">
        <f t="shared" si="122"/>
        <v>1.3750791012464744E-6</v>
      </c>
      <c r="GE30" s="21">
        <f t="shared" si="122"/>
        <v>5.2528021667615325E-7</v>
      </c>
      <c r="GF30" s="21">
        <f t="shared" si="122"/>
        <v>1.7334247150313056E-7</v>
      </c>
      <c r="GG30" s="21">
        <f t="shared" ref="GG30:HT30" si="123">GF30*IFERROR(VLOOKUP($DQ30+GF$1,$DQ$3:$HT$98,4,0),0)</f>
        <v>4.6282439891335862E-8</v>
      </c>
      <c r="GH30" s="21">
        <f t="shared" si="123"/>
        <v>8.886228459136483E-9</v>
      </c>
      <c r="GI30" s="21">
        <f t="shared" si="123"/>
        <v>9.2416775975019412E-10</v>
      </c>
      <c r="GJ30" s="21">
        <f t="shared" si="123"/>
        <v>0</v>
      </c>
      <c r="GK30" s="21">
        <f t="shared" si="123"/>
        <v>0</v>
      </c>
      <c r="GL30" s="21">
        <f t="shared" si="123"/>
        <v>0</v>
      </c>
      <c r="GM30" s="21">
        <f t="shared" si="123"/>
        <v>0</v>
      </c>
      <c r="GN30" s="21">
        <f t="shared" si="123"/>
        <v>0</v>
      </c>
      <c r="GO30" s="21">
        <f t="shared" si="123"/>
        <v>0</v>
      </c>
      <c r="GP30" s="21">
        <f t="shared" si="123"/>
        <v>0</v>
      </c>
      <c r="GQ30" s="21">
        <f t="shared" si="123"/>
        <v>0</v>
      </c>
      <c r="GR30" s="21">
        <f t="shared" si="123"/>
        <v>0</v>
      </c>
      <c r="GS30" s="21">
        <f t="shared" si="123"/>
        <v>0</v>
      </c>
      <c r="GT30" s="21">
        <f t="shared" si="123"/>
        <v>0</v>
      </c>
      <c r="GU30" s="21">
        <f t="shared" si="123"/>
        <v>0</v>
      </c>
      <c r="GV30" s="21">
        <f t="shared" si="123"/>
        <v>0</v>
      </c>
      <c r="GW30" s="21">
        <f t="shared" si="123"/>
        <v>0</v>
      </c>
      <c r="GX30" s="21">
        <f t="shared" si="123"/>
        <v>0</v>
      </c>
      <c r="GY30" s="21">
        <f t="shared" si="123"/>
        <v>0</v>
      </c>
      <c r="GZ30" s="21">
        <f t="shared" si="123"/>
        <v>0</v>
      </c>
      <c r="HA30" s="21">
        <f t="shared" si="123"/>
        <v>0</v>
      </c>
      <c r="HB30" s="21">
        <f t="shared" si="123"/>
        <v>0</v>
      </c>
      <c r="HC30" s="21">
        <f t="shared" si="123"/>
        <v>0</v>
      </c>
      <c r="HD30" s="21">
        <f t="shared" si="123"/>
        <v>0</v>
      </c>
      <c r="HE30" s="21">
        <f t="shared" si="123"/>
        <v>0</v>
      </c>
      <c r="HF30" s="21">
        <f t="shared" si="123"/>
        <v>0</v>
      </c>
      <c r="HG30" s="21">
        <f t="shared" si="123"/>
        <v>0</v>
      </c>
      <c r="HH30" s="21">
        <f t="shared" si="123"/>
        <v>0</v>
      </c>
      <c r="HI30" s="21">
        <f t="shared" si="123"/>
        <v>0</v>
      </c>
      <c r="HJ30" s="21">
        <f t="shared" si="123"/>
        <v>0</v>
      </c>
      <c r="HK30" s="21">
        <f t="shared" si="123"/>
        <v>0</v>
      </c>
      <c r="HL30" s="21">
        <f t="shared" si="123"/>
        <v>0</v>
      </c>
      <c r="HM30" s="21">
        <f t="shared" si="123"/>
        <v>0</v>
      </c>
      <c r="HN30" s="21">
        <f t="shared" si="123"/>
        <v>0</v>
      </c>
      <c r="HO30" s="21">
        <f t="shared" si="123"/>
        <v>0</v>
      </c>
      <c r="HP30" s="21">
        <f t="shared" si="123"/>
        <v>0</v>
      </c>
      <c r="HQ30" s="21">
        <f t="shared" si="123"/>
        <v>0</v>
      </c>
      <c r="HR30" s="21">
        <f t="shared" si="123"/>
        <v>0</v>
      </c>
      <c r="HS30" s="21">
        <f t="shared" si="123"/>
        <v>0</v>
      </c>
      <c r="HT30" s="57">
        <f t="shared" si="123"/>
        <v>0</v>
      </c>
    </row>
    <row r="31" spans="1:228">
      <c r="A31" s="49">
        <v>47</v>
      </c>
      <c r="B31" s="50">
        <v>3.0200000000000001E-3</v>
      </c>
      <c r="C31" s="51">
        <v>4.1700000000000001E-3</v>
      </c>
      <c r="K31" s="22">
        <f t="shared" si="17"/>
        <v>47</v>
      </c>
      <c r="L31" s="54">
        <f t="shared" si="10"/>
        <v>0.15256700000000001</v>
      </c>
      <c r="M31" s="55">
        <v>1</v>
      </c>
      <c r="N31" s="56">
        <f t="shared" si="11"/>
        <v>0.84743299999999999</v>
      </c>
      <c r="O31" s="21">
        <f t="shared" ref="O31:BZ31" si="124">N31*IFERROR(VLOOKUP($K31+N$1,$K$3:$DN$98,4,0),0)</f>
        <v>0.71798421951799996</v>
      </c>
      <c r="P31" s="21">
        <f t="shared" si="124"/>
        <v>0.60816278926896572</v>
      </c>
      <c r="Q31" s="21">
        <f t="shared" si="124"/>
        <v>0.54528848746318292</v>
      </c>
      <c r="R31" s="21">
        <f t="shared" si="124"/>
        <v>0.48877206218006136</v>
      </c>
      <c r="S31" s="21">
        <f t="shared" si="124"/>
        <v>0.43797251544150101</v>
      </c>
      <c r="T31" s="21">
        <f t="shared" si="124"/>
        <v>0.39231475665175541</v>
      </c>
      <c r="U31" s="21">
        <f t="shared" si="124"/>
        <v>0.35128255625354832</v>
      </c>
      <c r="V31" s="21">
        <f t="shared" si="124"/>
        <v>0.3318729655315929</v>
      </c>
      <c r="W31" s="21">
        <f t="shared" si="124"/>
        <v>0.31338764135148317</v>
      </c>
      <c r="X31" s="21">
        <f t="shared" si="124"/>
        <v>0.29577415905078508</v>
      </c>
      <c r="Y31" s="21">
        <f t="shared" si="124"/>
        <v>0.27898202483191531</v>
      </c>
      <c r="Z31" s="21">
        <f t="shared" si="124"/>
        <v>0.26296831711555096</v>
      </c>
      <c r="AA31" s="21">
        <f t="shared" si="124"/>
        <v>0.260719938004213</v>
      </c>
      <c r="AB31" s="21">
        <f t="shared" si="124"/>
        <v>0.25827177778635346</v>
      </c>
      <c r="AC31" s="21">
        <f t="shared" si="124"/>
        <v>0.2556064130395983</v>
      </c>
      <c r="AD31" s="21">
        <f t="shared" si="124"/>
        <v>0.25270016812333806</v>
      </c>
      <c r="AE31" s="21">
        <f t="shared" si="124"/>
        <v>0.2495313080150714</v>
      </c>
      <c r="AF31" s="21">
        <f t="shared" si="124"/>
        <v>0.24607529939906264</v>
      </c>
      <c r="AG31" s="21">
        <f t="shared" si="124"/>
        <v>0.24230788656526298</v>
      </c>
      <c r="AH31" s="21">
        <f t="shared" si="124"/>
        <v>0.23820076788798175</v>
      </c>
      <c r="AI31" s="21">
        <f t="shared" si="124"/>
        <v>0.23372973947472434</v>
      </c>
      <c r="AJ31" s="21">
        <f t="shared" si="124"/>
        <v>0.22886816089365006</v>
      </c>
      <c r="AK31" s="21">
        <f t="shared" si="124"/>
        <v>0.22358817242183354</v>
      </c>
      <c r="AL31" s="21">
        <f t="shared" si="124"/>
        <v>0.21786655108955882</v>
      </c>
      <c r="AM31" s="21">
        <f t="shared" si="124"/>
        <v>0.21168131970412624</v>
      </c>
      <c r="AN31" s="21">
        <f t="shared" si="124"/>
        <v>0.2050112413202492</v>
      </c>
      <c r="AO31" s="21">
        <f t="shared" si="124"/>
        <v>0.19783994809886687</v>
      </c>
      <c r="AP31" s="21">
        <f t="shared" si="124"/>
        <v>0.19016177971314985</v>
      </c>
      <c r="AQ31" s="57">
        <f t="shared" si="124"/>
        <v>0.18197341347870161</v>
      </c>
      <c r="AR31" s="21">
        <f t="shared" si="124"/>
        <v>0.1732823632509588</v>
      </c>
      <c r="AS31" s="21">
        <f t="shared" si="124"/>
        <v>0.16410706211682052</v>
      </c>
      <c r="AT31" s="21">
        <f t="shared" si="124"/>
        <v>0.15448054185304783</v>
      </c>
      <c r="AU31" s="21">
        <f t="shared" si="124"/>
        <v>0.14444703065969239</v>
      </c>
      <c r="AV31" s="21">
        <f t="shared" si="124"/>
        <v>0.13406995597710009</v>
      </c>
      <c r="AW31" s="21">
        <f t="shared" si="124"/>
        <v>0.12342748287163788</v>
      </c>
      <c r="AX31" s="21">
        <f t="shared" si="124"/>
        <v>0.1126152353720824</v>
      </c>
      <c r="AY31" s="21">
        <f t="shared" si="124"/>
        <v>0.10174110824455412</v>
      </c>
      <c r="AZ31" s="21">
        <f t="shared" si="124"/>
        <v>9.0928063260322906E-2</v>
      </c>
      <c r="BA31" s="21">
        <f t="shared" si="124"/>
        <v>8.0309484032782402E-2</v>
      </c>
      <c r="BB31" s="21">
        <f t="shared" si="124"/>
        <v>7.0023445317863628E-2</v>
      </c>
      <c r="BC31" s="21">
        <f t="shared" si="124"/>
        <v>6.0205458049845971E-2</v>
      </c>
      <c r="BD31" s="21">
        <f t="shared" si="124"/>
        <v>5.0984390094931567E-2</v>
      </c>
      <c r="BE31" s="21">
        <f t="shared" si="124"/>
        <v>4.247305601248369E-2</v>
      </c>
      <c r="BF31" s="21">
        <f t="shared" si="124"/>
        <v>3.4763771615657774E-2</v>
      </c>
      <c r="BG31" s="21">
        <f t="shared" si="124"/>
        <v>2.7920870810831697E-2</v>
      </c>
      <c r="BH31" s="21">
        <f t="shared" si="124"/>
        <v>2.1976796623913736E-2</v>
      </c>
      <c r="BI31" s="21">
        <f t="shared" si="124"/>
        <v>1.6930924119063141E-2</v>
      </c>
      <c r="BJ31" s="21">
        <f t="shared" si="124"/>
        <v>1.2751017572548833E-2</v>
      </c>
      <c r="BK31" s="21">
        <f t="shared" si="124"/>
        <v>9.3764607719737832E-3</v>
      </c>
      <c r="BL31" s="21">
        <f t="shared" si="124"/>
        <v>6.724797665659598E-3</v>
      </c>
      <c r="BM31" s="21">
        <f t="shared" si="124"/>
        <v>4.6990196168563009E-3</v>
      </c>
      <c r="BN31" s="21">
        <f t="shared" si="124"/>
        <v>3.1961321727971498E-3</v>
      </c>
      <c r="BO31" s="21">
        <f t="shared" si="124"/>
        <v>2.1143692775922266E-3</v>
      </c>
      <c r="BP31" s="21">
        <f t="shared" si="124"/>
        <v>1.3595394454918018E-3</v>
      </c>
      <c r="BQ31" s="21">
        <f t="shared" si="124"/>
        <v>8.4835261398688426E-4</v>
      </c>
      <c r="BR31" s="21">
        <f t="shared" si="124"/>
        <v>5.1240497884807805E-4</v>
      </c>
      <c r="BS31" s="21">
        <f t="shared" si="124"/>
        <v>2.9873210266842949E-4</v>
      </c>
      <c r="BT31" s="21">
        <f t="shared" si="124"/>
        <v>1.6728997749432053E-4</v>
      </c>
      <c r="BU31" s="21">
        <f t="shared" si="124"/>
        <v>8.9500137959461475E-5</v>
      </c>
      <c r="BV31" s="21">
        <f t="shared" si="124"/>
        <v>4.5376569945446972E-5</v>
      </c>
      <c r="BW31" s="21">
        <f t="shared" si="124"/>
        <v>2.1599247294032756E-5</v>
      </c>
      <c r="BX31" s="21">
        <f t="shared" si="124"/>
        <v>9.5252680566684448E-6</v>
      </c>
      <c r="BY31" s="21">
        <f t="shared" si="124"/>
        <v>3.8196324907240469E-6</v>
      </c>
      <c r="BZ31" s="21">
        <f t="shared" si="124"/>
        <v>1.3559695342070365E-6</v>
      </c>
      <c r="CA31" s="21">
        <f t="shared" ref="CA31:DN31" si="125">BZ31*IFERROR(VLOOKUP($K31+BZ$1,$K$3:$DN$98,4,0),0)</f>
        <v>4.0950279933052506E-7</v>
      </c>
      <c r="CB31" s="21">
        <f t="shared" si="125"/>
        <v>9.8690174638656531E-8</v>
      </c>
      <c r="CC31" s="21">
        <f t="shared" si="125"/>
        <v>1.6876019863210272E-8</v>
      </c>
      <c r="CD31" s="21">
        <f t="shared" si="125"/>
        <v>0</v>
      </c>
      <c r="CE31" s="21">
        <f t="shared" si="125"/>
        <v>0</v>
      </c>
      <c r="CF31" s="21">
        <f t="shared" si="125"/>
        <v>0</v>
      </c>
      <c r="CG31" s="21">
        <f t="shared" si="125"/>
        <v>0</v>
      </c>
      <c r="CH31" s="21">
        <f t="shared" si="125"/>
        <v>0</v>
      </c>
      <c r="CI31" s="21">
        <f t="shared" si="125"/>
        <v>0</v>
      </c>
      <c r="CJ31" s="21">
        <f t="shared" si="125"/>
        <v>0</v>
      </c>
      <c r="CK31" s="21">
        <f t="shared" si="125"/>
        <v>0</v>
      </c>
      <c r="CL31" s="21">
        <f t="shared" si="125"/>
        <v>0</v>
      </c>
      <c r="CM31" s="21">
        <f t="shared" si="125"/>
        <v>0</v>
      </c>
      <c r="CN31" s="21">
        <f t="shared" si="125"/>
        <v>0</v>
      </c>
      <c r="CO31" s="21">
        <f t="shared" si="125"/>
        <v>0</v>
      </c>
      <c r="CP31" s="21">
        <f t="shared" si="125"/>
        <v>0</v>
      </c>
      <c r="CQ31" s="21">
        <f t="shared" si="125"/>
        <v>0</v>
      </c>
      <c r="CR31" s="21">
        <f t="shared" si="125"/>
        <v>0</v>
      </c>
      <c r="CS31" s="21">
        <f t="shared" si="125"/>
        <v>0</v>
      </c>
      <c r="CT31" s="21">
        <f t="shared" si="125"/>
        <v>0</v>
      </c>
      <c r="CU31" s="21">
        <f t="shared" si="125"/>
        <v>0</v>
      </c>
      <c r="CV31" s="21">
        <f t="shared" si="125"/>
        <v>0</v>
      </c>
      <c r="CW31" s="21">
        <f t="shared" si="125"/>
        <v>0</v>
      </c>
      <c r="CX31" s="21">
        <f t="shared" si="125"/>
        <v>0</v>
      </c>
      <c r="CY31" s="21">
        <f t="shared" si="125"/>
        <v>0</v>
      </c>
      <c r="CZ31" s="21">
        <f t="shared" si="125"/>
        <v>0</v>
      </c>
      <c r="DA31" s="21">
        <f t="shared" si="125"/>
        <v>0</v>
      </c>
      <c r="DB31" s="21">
        <f t="shared" si="125"/>
        <v>0</v>
      </c>
      <c r="DC31" s="21">
        <f t="shared" si="125"/>
        <v>0</v>
      </c>
      <c r="DD31" s="21">
        <f t="shared" si="125"/>
        <v>0</v>
      </c>
      <c r="DE31" s="21">
        <f t="shared" si="125"/>
        <v>0</v>
      </c>
      <c r="DF31" s="21">
        <f t="shared" si="125"/>
        <v>0</v>
      </c>
      <c r="DG31" s="21">
        <f t="shared" si="125"/>
        <v>0</v>
      </c>
      <c r="DH31" s="21">
        <f t="shared" si="125"/>
        <v>0</v>
      </c>
      <c r="DI31" s="21">
        <f t="shared" si="125"/>
        <v>0</v>
      </c>
      <c r="DJ31" s="21">
        <f t="shared" si="125"/>
        <v>0</v>
      </c>
      <c r="DK31" s="21">
        <f t="shared" si="125"/>
        <v>0</v>
      </c>
      <c r="DL31" s="21">
        <f t="shared" si="125"/>
        <v>0</v>
      </c>
      <c r="DM31" s="21">
        <f t="shared" si="125"/>
        <v>0</v>
      </c>
      <c r="DN31" s="57">
        <f t="shared" si="125"/>
        <v>0</v>
      </c>
      <c r="DQ31" s="22">
        <f t="shared" si="20"/>
        <v>47</v>
      </c>
      <c r="DR31" s="54">
        <f t="shared" si="14"/>
        <v>0.1535445</v>
      </c>
      <c r="DS31" s="55">
        <v>1</v>
      </c>
      <c r="DT31" s="56">
        <f t="shared" si="21"/>
        <v>0.84645550000000003</v>
      </c>
      <c r="DU31" s="21">
        <f t="shared" ref="DU31:GF31" si="126">DT31*IFERROR(VLOOKUP($DQ31+DT$1,$DQ$3:$HT$98,4,0),0)</f>
        <v>0.71621350835374997</v>
      </c>
      <c r="DV31" s="21">
        <f t="shared" si="126"/>
        <v>0.60573757469018408</v>
      </c>
      <c r="DW31" s="21">
        <f t="shared" si="126"/>
        <v>0.54218177114096588</v>
      </c>
      <c r="DX31" s="21">
        <f t="shared" si="126"/>
        <v>0.48503581246270805</v>
      </c>
      <c r="DY31" s="21">
        <f t="shared" si="126"/>
        <v>0.4336554838127209</v>
      </c>
      <c r="DZ31" s="21">
        <f t="shared" si="126"/>
        <v>0.38746423629892507</v>
      </c>
      <c r="EA31" s="21">
        <f t="shared" si="126"/>
        <v>0.34595248041456711</v>
      </c>
      <c r="EB31" s="21">
        <f t="shared" si="126"/>
        <v>0.32579555914321234</v>
      </c>
      <c r="EC31" s="21">
        <f t="shared" si="126"/>
        <v>0.30655000097572493</v>
      </c>
      <c r="ED31" s="21">
        <f t="shared" si="126"/>
        <v>0.28816466466720581</v>
      </c>
      <c r="EE31" s="21">
        <f t="shared" si="126"/>
        <v>0.27059454465078459</v>
      </c>
      <c r="EF31" s="21">
        <f t="shared" si="126"/>
        <v>0.25379495294068527</v>
      </c>
      <c r="EG31" s="21">
        <f t="shared" si="126"/>
        <v>0.25023674770045684</v>
      </c>
      <c r="EH31" s="21">
        <f t="shared" si="126"/>
        <v>0.24636808758100778</v>
      </c>
      <c r="EI31" s="21">
        <f t="shared" si="126"/>
        <v>0.2421650480068758</v>
      </c>
      <c r="EJ31" s="21">
        <f t="shared" si="126"/>
        <v>0.23760508015290632</v>
      </c>
      <c r="EK31" s="21">
        <f t="shared" si="126"/>
        <v>0.23266289448572586</v>
      </c>
      <c r="EL31" s="21">
        <f t="shared" si="126"/>
        <v>0.22731862779938872</v>
      </c>
      <c r="EM31" s="21">
        <f t="shared" si="126"/>
        <v>0.22154928102584023</v>
      </c>
      <c r="EN31" s="21">
        <f t="shared" si="126"/>
        <v>0.21533925467868592</v>
      </c>
      <c r="EO31" s="21">
        <f t="shared" si="126"/>
        <v>0.2086723513538338</v>
      </c>
      <c r="EP31" s="21">
        <f t="shared" si="126"/>
        <v>0.20153575693753267</v>
      </c>
      <c r="EQ31" s="21">
        <f t="shared" si="126"/>
        <v>0.19392576675557144</v>
      </c>
      <c r="ER31" s="21">
        <f t="shared" si="126"/>
        <v>0.18583906228186411</v>
      </c>
      <c r="ES31" s="21">
        <f t="shared" si="126"/>
        <v>0.17728674863565275</v>
      </c>
      <c r="ET31" s="21">
        <f t="shared" si="126"/>
        <v>0.16828944614239338</v>
      </c>
      <c r="EU31" s="21">
        <f t="shared" si="126"/>
        <v>0.15887365163072648</v>
      </c>
      <c r="EV31" s="21">
        <f t="shared" si="126"/>
        <v>0.14908067974420849</v>
      </c>
      <c r="EW31" s="57">
        <f t="shared" si="126"/>
        <v>0.13896406481676651</v>
      </c>
      <c r="EX31" s="21">
        <f t="shared" si="126"/>
        <v>0.12859317665949124</v>
      </c>
      <c r="EY31" s="21">
        <f t="shared" si="126"/>
        <v>0.11804982210517956</v>
      </c>
      <c r="EZ31" s="21">
        <f t="shared" si="126"/>
        <v>0.10742769911215551</v>
      </c>
      <c r="FA31" s="21">
        <f t="shared" si="126"/>
        <v>9.6834253702705861E-2</v>
      </c>
      <c r="FB31" s="21">
        <f t="shared" si="126"/>
        <v>8.638099601549877E-2</v>
      </c>
      <c r="FC31" s="21">
        <f t="shared" si="126"/>
        <v>7.6189766105590223E-2</v>
      </c>
      <c r="FD31" s="21">
        <f t="shared" si="126"/>
        <v>6.6381095617156535E-2</v>
      </c>
      <c r="FE31" s="21">
        <f t="shared" si="126"/>
        <v>5.7072474578762675E-2</v>
      </c>
      <c r="FF31" s="21">
        <f t="shared" si="126"/>
        <v>4.8371205104484512E-2</v>
      </c>
      <c r="FG31" s="21">
        <f t="shared" si="126"/>
        <v>4.0370124068151728E-2</v>
      </c>
      <c r="FH31" s="21">
        <f t="shared" si="126"/>
        <v>3.3139834847545749E-2</v>
      </c>
      <c r="FI31" s="21">
        <f t="shared" si="126"/>
        <v>2.672860239793955E-2</v>
      </c>
      <c r="FJ31" s="21">
        <f t="shared" si="126"/>
        <v>2.1155956083993132E-2</v>
      </c>
      <c r="FK31" s="21">
        <f t="shared" si="126"/>
        <v>1.6414271646887753E-2</v>
      </c>
      <c r="FL31" s="21">
        <f t="shared" si="126"/>
        <v>1.2469593884707688E-2</v>
      </c>
      <c r="FM31" s="21">
        <f t="shared" si="126"/>
        <v>9.2650329522766597E-3</v>
      </c>
      <c r="FN31" s="21">
        <f t="shared" si="126"/>
        <v>6.7259506717052414E-3</v>
      </c>
      <c r="FO31" s="21">
        <f t="shared" si="126"/>
        <v>4.765806867450182E-3</v>
      </c>
      <c r="FP31" s="21">
        <f t="shared" si="126"/>
        <v>3.2930295712020521E-3</v>
      </c>
      <c r="FQ31" s="21">
        <f t="shared" si="126"/>
        <v>2.2170980194032059E-3</v>
      </c>
      <c r="FR31" s="21">
        <f t="shared" si="126"/>
        <v>1.4534186066197717E-3</v>
      </c>
      <c r="FS31" s="21">
        <f t="shared" si="126"/>
        <v>9.2715026334881851E-4</v>
      </c>
      <c r="FT31" s="21">
        <f t="shared" si="126"/>
        <v>5.7527819540267487E-4</v>
      </c>
      <c r="FU31" s="21">
        <f t="shared" si="126"/>
        <v>3.4707684085034186E-4</v>
      </c>
      <c r="FV31" s="21">
        <f t="shared" si="126"/>
        <v>2.0338702873830036E-4</v>
      </c>
      <c r="FW31" s="21">
        <f t="shared" si="126"/>
        <v>1.1552383232335462E-4</v>
      </c>
      <c r="FX31" s="21">
        <f t="shared" si="126"/>
        <v>6.3538107777845039E-5</v>
      </c>
      <c r="FY31" s="21">
        <f t="shared" si="126"/>
        <v>3.3738735230035715E-5</v>
      </c>
      <c r="FZ31" s="21">
        <f t="shared" si="126"/>
        <v>1.7206754967318216E-5</v>
      </c>
      <c r="GA31" s="21">
        <f t="shared" si="126"/>
        <v>8.362482914116653E-6</v>
      </c>
      <c r="GB31" s="21">
        <f t="shared" si="126"/>
        <v>3.830017174665427E-6</v>
      </c>
      <c r="GC31" s="21">
        <f t="shared" si="126"/>
        <v>1.6239272820581413E-6</v>
      </c>
      <c r="GD31" s="21">
        <f t="shared" si="126"/>
        <v>6.2034022174621E-7</v>
      </c>
      <c r="GE31" s="21">
        <f t="shared" si="126"/>
        <v>2.0471227317624926E-7</v>
      </c>
      <c r="GF31" s="21">
        <f t="shared" si="126"/>
        <v>5.4658176938058557E-8</v>
      </c>
      <c r="GG31" s="21">
        <f t="shared" ref="GG31:HT31" si="127">GF31*IFERROR(VLOOKUP($DQ31+GF$1,$DQ$3:$HT$98,4,0),0)</f>
        <v>1.049436997210724E-8</v>
      </c>
      <c r="GH31" s="21">
        <f t="shared" si="127"/>
        <v>1.0914144770991528E-9</v>
      </c>
      <c r="GI31" s="21">
        <f t="shared" si="127"/>
        <v>0</v>
      </c>
      <c r="GJ31" s="21">
        <f t="shared" si="127"/>
        <v>0</v>
      </c>
      <c r="GK31" s="21">
        <f t="shared" si="127"/>
        <v>0</v>
      </c>
      <c r="GL31" s="21">
        <f t="shared" si="127"/>
        <v>0</v>
      </c>
      <c r="GM31" s="21">
        <f t="shared" si="127"/>
        <v>0</v>
      </c>
      <c r="GN31" s="21">
        <f t="shared" si="127"/>
        <v>0</v>
      </c>
      <c r="GO31" s="21">
        <f t="shared" si="127"/>
        <v>0</v>
      </c>
      <c r="GP31" s="21">
        <f t="shared" si="127"/>
        <v>0</v>
      </c>
      <c r="GQ31" s="21">
        <f t="shared" si="127"/>
        <v>0</v>
      </c>
      <c r="GR31" s="21">
        <f t="shared" si="127"/>
        <v>0</v>
      </c>
      <c r="GS31" s="21">
        <f t="shared" si="127"/>
        <v>0</v>
      </c>
      <c r="GT31" s="21">
        <f t="shared" si="127"/>
        <v>0</v>
      </c>
      <c r="GU31" s="21">
        <f t="shared" si="127"/>
        <v>0</v>
      </c>
      <c r="GV31" s="21">
        <f t="shared" si="127"/>
        <v>0</v>
      </c>
      <c r="GW31" s="21">
        <f t="shared" si="127"/>
        <v>0</v>
      </c>
      <c r="GX31" s="21">
        <f t="shared" si="127"/>
        <v>0</v>
      </c>
      <c r="GY31" s="21">
        <f t="shared" si="127"/>
        <v>0</v>
      </c>
      <c r="GZ31" s="21">
        <f t="shared" si="127"/>
        <v>0</v>
      </c>
      <c r="HA31" s="21">
        <f t="shared" si="127"/>
        <v>0</v>
      </c>
      <c r="HB31" s="21">
        <f t="shared" si="127"/>
        <v>0</v>
      </c>
      <c r="HC31" s="21">
        <f t="shared" si="127"/>
        <v>0</v>
      </c>
      <c r="HD31" s="21">
        <f t="shared" si="127"/>
        <v>0</v>
      </c>
      <c r="HE31" s="21">
        <f t="shared" si="127"/>
        <v>0</v>
      </c>
      <c r="HF31" s="21">
        <f t="shared" si="127"/>
        <v>0</v>
      </c>
      <c r="HG31" s="21">
        <f t="shared" si="127"/>
        <v>0</v>
      </c>
      <c r="HH31" s="21">
        <f t="shared" si="127"/>
        <v>0</v>
      </c>
      <c r="HI31" s="21">
        <f t="shared" si="127"/>
        <v>0</v>
      </c>
      <c r="HJ31" s="21">
        <f t="shared" si="127"/>
        <v>0</v>
      </c>
      <c r="HK31" s="21">
        <f t="shared" si="127"/>
        <v>0</v>
      </c>
      <c r="HL31" s="21">
        <f t="shared" si="127"/>
        <v>0</v>
      </c>
      <c r="HM31" s="21">
        <f t="shared" si="127"/>
        <v>0</v>
      </c>
      <c r="HN31" s="21">
        <f t="shared" si="127"/>
        <v>0</v>
      </c>
      <c r="HO31" s="21">
        <f t="shared" si="127"/>
        <v>0</v>
      </c>
      <c r="HP31" s="21">
        <f t="shared" si="127"/>
        <v>0</v>
      </c>
      <c r="HQ31" s="21">
        <f t="shared" si="127"/>
        <v>0</v>
      </c>
      <c r="HR31" s="21">
        <f t="shared" si="127"/>
        <v>0</v>
      </c>
      <c r="HS31" s="21">
        <f t="shared" si="127"/>
        <v>0</v>
      </c>
      <c r="HT31" s="57">
        <f t="shared" si="127"/>
        <v>0</v>
      </c>
    </row>
    <row r="32" spans="1:228">
      <c r="A32" s="49">
        <v>48</v>
      </c>
      <c r="B32" s="50">
        <v>3.2399999999999998E-3</v>
      </c>
      <c r="C32" s="51">
        <v>4.5500000000000002E-3</v>
      </c>
      <c r="K32" s="22">
        <f t="shared" si="17"/>
        <v>48</v>
      </c>
      <c r="L32" s="54">
        <f t="shared" si="10"/>
        <v>0.152754</v>
      </c>
      <c r="M32" s="55">
        <v>1</v>
      </c>
      <c r="N32" s="56">
        <f t="shared" si="11"/>
        <v>0.84724599999999994</v>
      </c>
      <c r="O32" s="21">
        <f t="shared" ref="O32:BZ32" si="128">N32*IFERROR(VLOOKUP($K32+N$1,$K$3:$DN$98,4,0),0)</f>
        <v>0.71765294633199994</v>
      </c>
      <c r="P32" s="21">
        <f t="shared" si="128"/>
        <v>0.64345911412841239</v>
      </c>
      <c r="Q32" s="21">
        <f t="shared" si="128"/>
        <v>0.57676779424457314</v>
      </c>
      <c r="R32" s="21">
        <f t="shared" si="128"/>
        <v>0.51682258708535189</v>
      </c>
      <c r="S32" s="21">
        <f t="shared" si="128"/>
        <v>0.46294486602687812</v>
      </c>
      <c r="T32" s="21">
        <f t="shared" si="128"/>
        <v>0.41452546248912697</v>
      </c>
      <c r="U32" s="21">
        <f t="shared" si="128"/>
        <v>0.39162147984748402</v>
      </c>
      <c r="V32" s="21">
        <f t="shared" si="128"/>
        <v>0.36980816341997919</v>
      </c>
      <c r="W32" s="21">
        <f t="shared" si="128"/>
        <v>0.34902365030720439</v>
      </c>
      <c r="X32" s="21">
        <f t="shared" si="128"/>
        <v>0.3292083560964883</v>
      </c>
      <c r="Y32" s="21">
        <f t="shared" si="128"/>
        <v>0.31031163185237182</v>
      </c>
      <c r="Z32" s="21">
        <f t="shared" si="128"/>
        <v>0.30765846740003405</v>
      </c>
      <c r="AA32" s="21">
        <f t="shared" si="128"/>
        <v>0.30476955439114772</v>
      </c>
      <c r="AB32" s="21">
        <f t="shared" si="128"/>
        <v>0.30162433258983107</v>
      </c>
      <c r="AC32" s="21">
        <f t="shared" si="128"/>
        <v>0.2981948639282847</v>
      </c>
      <c r="AD32" s="21">
        <f t="shared" si="128"/>
        <v>0.29445550033462403</v>
      </c>
      <c r="AE32" s="21">
        <f t="shared" si="128"/>
        <v>0.29037729165498949</v>
      </c>
      <c r="AF32" s="21">
        <f t="shared" si="128"/>
        <v>0.28593161531975159</v>
      </c>
      <c r="AG32" s="21">
        <f t="shared" si="128"/>
        <v>0.28108507444008179</v>
      </c>
      <c r="AH32" s="21">
        <f t="shared" si="128"/>
        <v>0.2758091075928415</v>
      </c>
      <c r="AI32" s="21">
        <f t="shared" si="128"/>
        <v>0.27007227815491036</v>
      </c>
      <c r="AJ32" s="21">
        <f t="shared" si="128"/>
        <v>0.2638417106978766</v>
      </c>
      <c r="AK32" s="21">
        <f t="shared" si="128"/>
        <v>0.25709000132111792</v>
      </c>
      <c r="AL32" s="21">
        <f t="shared" si="128"/>
        <v>0.24979121618361139</v>
      </c>
      <c r="AM32" s="21">
        <f t="shared" si="128"/>
        <v>0.24192029496166578</v>
      </c>
      <c r="AN32" s="21">
        <f t="shared" si="128"/>
        <v>0.23345792304390672</v>
      </c>
      <c r="AO32" s="21">
        <f t="shared" si="128"/>
        <v>0.2243974210505727</v>
      </c>
      <c r="AP32" s="21">
        <f t="shared" si="128"/>
        <v>0.21473486810013503</v>
      </c>
      <c r="AQ32" s="57">
        <f t="shared" si="128"/>
        <v>0.20447913079967259</v>
      </c>
      <c r="AR32" s="21">
        <f t="shared" si="128"/>
        <v>0.19365196082382991</v>
      </c>
      <c r="AS32" s="21">
        <f t="shared" si="128"/>
        <v>0.18229233680190404</v>
      </c>
      <c r="AT32" s="21">
        <f t="shared" si="128"/>
        <v>0.17045244952662039</v>
      </c>
      <c r="AU32" s="21">
        <f t="shared" si="128"/>
        <v>0.15820714555262799</v>
      </c>
      <c r="AV32" s="21">
        <f t="shared" si="128"/>
        <v>0.14564866233866039</v>
      </c>
      <c r="AW32" s="21">
        <f t="shared" si="128"/>
        <v>0.13288983951779373</v>
      </c>
      <c r="AX32" s="21">
        <f t="shared" si="128"/>
        <v>0.12005799661395557</v>
      </c>
      <c r="AY32" s="21">
        <f t="shared" si="128"/>
        <v>0.10729823273382437</v>
      </c>
      <c r="AZ32" s="21">
        <f t="shared" si="128"/>
        <v>9.4767945115168367E-2</v>
      </c>
      <c r="BA32" s="21">
        <f t="shared" si="128"/>
        <v>8.2630066704817609E-2</v>
      </c>
      <c r="BB32" s="21">
        <f t="shared" si="128"/>
        <v>7.1044505052135137E-2</v>
      </c>
      <c r="BC32" s="21">
        <f t="shared" si="128"/>
        <v>6.016332865835012E-2</v>
      </c>
      <c r="BD32" s="21">
        <f t="shared" si="128"/>
        <v>5.0119662572125155E-2</v>
      </c>
      <c r="BE32" s="21">
        <f t="shared" si="128"/>
        <v>4.1022442618658714E-2</v>
      </c>
      <c r="BF32" s="21">
        <f t="shared" si="128"/>
        <v>3.2947585013601934E-2</v>
      </c>
      <c r="BG32" s="21">
        <f t="shared" si="128"/>
        <v>2.5933373640056216E-2</v>
      </c>
      <c r="BH32" s="21">
        <f t="shared" si="128"/>
        <v>1.9979071052299308E-2</v>
      </c>
      <c r="BI32" s="21">
        <f t="shared" si="128"/>
        <v>1.5046637990907656E-2</v>
      </c>
      <c r="BJ32" s="21">
        <f t="shared" si="128"/>
        <v>1.1064545246613945E-2</v>
      </c>
      <c r="BK32" s="21">
        <f t="shared" si="128"/>
        <v>7.9354918508715219E-3</v>
      </c>
      <c r="BL32" s="21">
        <f t="shared" si="128"/>
        <v>5.5450042857149847E-3</v>
      </c>
      <c r="BM32" s="21">
        <f t="shared" si="128"/>
        <v>3.771545565014761E-3</v>
      </c>
      <c r="BN32" s="21">
        <f t="shared" si="128"/>
        <v>2.4950282530798651E-3</v>
      </c>
      <c r="BO32" s="21">
        <f t="shared" si="128"/>
        <v>1.6043031667303533E-3</v>
      </c>
      <c r="BP32" s="21">
        <f t="shared" si="128"/>
        <v>1.0010851760397404E-3</v>
      </c>
      <c r="BQ32" s="21">
        <f t="shared" si="128"/>
        <v>6.0465544632800315E-4</v>
      </c>
      <c r="BR32" s="21">
        <f t="shared" si="128"/>
        <v>3.5251412520922581E-4</v>
      </c>
      <c r="BS32" s="21">
        <f t="shared" si="128"/>
        <v>1.9740791011716647E-4</v>
      </c>
      <c r="BT32" s="21">
        <f t="shared" si="128"/>
        <v>1.0561323191268405E-4</v>
      </c>
      <c r="BU32" s="21">
        <f t="shared" si="128"/>
        <v>5.3545908579730817E-5</v>
      </c>
      <c r="BV32" s="21">
        <f t="shared" si="128"/>
        <v>2.5487852483951867E-5</v>
      </c>
      <c r="BW32" s="21">
        <f t="shared" si="128"/>
        <v>1.1240142945422772E-5</v>
      </c>
      <c r="BX32" s="21">
        <f t="shared" si="128"/>
        <v>4.5072973211145324E-6</v>
      </c>
      <c r="BY32" s="21">
        <f t="shared" si="128"/>
        <v>1.6000905489956588E-6</v>
      </c>
      <c r="BZ32" s="21">
        <f t="shared" si="128"/>
        <v>4.8322734579668899E-7</v>
      </c>
      <c r="CA32" s="21">
        <f t="shared" ref="CA32:DN32" si="129">BZ32*IFERROR(VLOOKUP($K32+BZ$1,$K$3:$DN$98,4,0),0)</f>
        <v>1.1645779033700204E-7</v>
      </c>
      <c r="CB32" s="21">
        <f t="shared" si="129"/>
        <v>1.9914282147627353E-8</v>
      </c>
      <c r="CC32" s="21">
        <f t="shared" si="129"/>
        <v>0</v>
      </c>
      <c r="CD32" s="21">
        <f t="shared" si="129"/>
        <v>0</v>
      </c>
      <c r="CE32" s="21">
        <f t="shared" si="129"/>
        <v>0</v>
      </c>
      <c r="CF32" s="21">
        <f t="shared" si="129"/>
        <v>0</v>
      </c>
      <c r="CG32" s="21">
        <f t="shared" si="129"/>
        <v>0</v>
      </c>
      <c r="CH32" s="21">
        <f t="shared" si="129"/>
        <v>0</v>
      </c>
      <c r="CI32" s="21">
        <f t="shared" si="129"/>
        <v>0</v>
      </c>
      <c r="CJ32" s="21">
        <f t="shared" si="129"/>
        <v>0</v>
      </c>
      <c r="CK32" s="21">
        <f t="shared" si="129"/>
        <v>0</v>
      </c>
      <c r="CL32" s="21">
        <f t="shared" si="129"/>
        <v>0</v>
      </c>
      <c r="CM32" s="21">
        <f t="shared" si="129"/>
        <v>0</v>
      </c>
      <c r="CN32" s="21">
        <f t="shared" si="129"/>
        <v>0</v>
      </c>
      <c r="CO32" s="21">
        <f t="shared" si="129"/>
        <v>0</v>
      </c>
      <c r="CP32" s="21">
        <f t="shared" si="129"/>
        <v>0</v>
      </c>
      <c r="CQ32" s="21">
        <f t="shared" si="129"/>
        <v>0</v>
      </c>
      <c r="CR32" s="21">
        <f t="shared" si="129"/>
        <v>0</v>
      </c>
      <c r="CS32" s="21">
        <f t="shared" si="129"/>
        <v>0</v>
      </c>
      <c r="CT32" s="21">
        <f t="shared" si="129"/>
        <v>0</v>
      </c>
      <c r="CU32" s="21">
        <f t="shared" si="129"/>
        <v>0</v>
      </c>
      <c r="CV32" s="21">
        <f t="shared" si="129"/>
        <v>0</v>
      </c>
      <c r="CW32" s="21">
        <f t="shared" si="129"/>
        <v>0</v>
      </c>
      <c r="CX32" s="21">
        <f t="shared" si="129"/>
        <v>0</v>
      </c>
      <c r="CY32" s="21">
        <f t="shared" si="129"/>
        <v>0</v>
      </c>
      <c r="CZ32" s="21">
        <f t="shared" si="129"/>
        <v>0</v>
      </c>
      <c r="DA32" s="21">
        <f t="shared" si="129"/>
        <v>0</v>
      </c>
      <c r="DB32" s="21">
        <f t="shared" si="129"/>
        <v>0</v>
      </c>
      <c r="DC32" s="21">
        <f t="shared" si="129"/>
        <v>0</v>
      </c>
      <c r="DD32" s="21">
        <f t="shared" si="129"/>
        <v>0</v>
      </c>
      <c r="DE32" s="21">
        <f t="shared" si="129"/>
        <v>0</v>
      </c>
      <c r="DF32" s="21">
        <f t="shared" si="129"/>
        <v>0</v>
      </c>
      <c r="DG32" s="21">
        <f t="shared" si="129"/>
        <v>0</v>
      </c>
      <c r="DH32" s="21">
        <f t="shared" si="129"/>
        <v>0</v>
      </c>
      <c r="DI32" s="21">
        <f t="shared" si="129"/>
        <v>0</v>
      </c>
      <c r="DJ32" s="21">
        <f t="shared" si="129"/>
        <v>0</v>
      </c>
      <c r="DK32" s="21">
        <f t="shared" si="129"/>
        <v>0</v>
      </c>
      <c r="DL32" s="21">
        <f t="shared" si="129"/>
        <v>0</v>
      </c>
      <c r="DM32" s="21">
        <f t="shared" si="129"/>
        <v>0</v>
      </c>
      <c r="DN32" s="57">
        <f t="shared" si="129"/>
        <v>0</v>
      </c>
      <c r="DQ32" s="22">
        <f t="shared" si="20"/>
        <v>48</v>
      </c>
      <c r="DR32" s="54">
        <f t="shared" si="14"/>
        <v>0.15386749999999999</v>
      </c>
      <c r="DS32" s="55">
        <v>1</v>
      </c>
      <c r="DT32" s="56">
        <f t="shared" si="21"/>
        <v>0.84613249999999995</v>
      </c>
      <c r="DU32" s="21">
        <f t="shared" ref="DU32:GF32" si="130">DT32*IFERROR(VLOOKUP($DQ32+DT$1,$DQ$3:$HT$98,4,0),0)</f>
        <v>0.715616561875</v>
      </c>
      <c r="DV32" s="21">
        <f t="shared" si="130"/>
        <v>0.64053192535338943</v>
      </c>
      <c r="DW32" s="21">
        <f t="shared" si="130"/>
        <v>0.57301986042114217</v>
      </c>
      <c r="DX32" s="21">
        <f t="shared" si="130"/>
        <v>0.51231929358687012</v>
      </c>
      <c r="DY32" s="21">
        <f t="shared" si="130"/>
        <v>0.45774909171117101</v>
      </c>
      <c r="DZ32" s="21">
        <f t="shared" si="130"/>
        <v>0.40870722727251124</v>
      </c>
      <c r="EA32" s="21">
        <f t="shared" si="130"/>
        <v>0.38489390067547835</v>
      </c>
      <c r="EB32" s="21">
        <f t="shared" si="130"/>
        <v>0.36215725572782614</v>
      </c>
      <c r="EC32" s="21">
        <f t="shared" si="130"/>
        <v>0.34043687431554975</v>
      </c>
      <c r="ED32" s="21">
        <f t="shared" si="130"/>
        <v>0.31967958699634491</v>
      </c>
      <c r="EE32" s="21">
        <f t="shared" si="130"/>
        <v>0.29983259951726382</v>
      </c>
      <c r="EF32" s="21">
        <f t="shared" si="130"/>
        <v>0.29562894647203175</v>
      </c>
      <c r="EG32" s="21">
        <f t="shared" si="130"/>
        <v>0.29105852295957413</v>
      </c>
      <c r="EH32" s="21">
        <f t="shared" si="130"/>
        <v>0.2860930645578838</v>
      </c>
      <c r="EI32" s="21">
        <f t="shared" si="130"/>
        <v>0.28070593215225886</v>
      </c>
      <c r="EJ32" s="21">
        <f t="shared" si="130"/>
        <v>0.27486724876349189</v>
      </c>
      <c r="EK32" s="21">
        <f t="shared" si="130"/>
        <v>0.26855354805939446</v>
      </c>
      <c r="EL32" s="21">
        <f t="shared" si="130"/>
        <v>0.26173765900964702</v>
      </c>
      <c r="EM32" s="21">
        <f t="shared" si="130"/>
        <v>0.25440115242760664</v>
      </c>
      <c r="EN32" s="21">
        <f t="shared" si="130"/>
        <v>0.24652489274844794</v>
      </c>
      <c r="EO32" s="21">
        <f t="shared" si="130"/>
        <v>0.23809374141645101</v>
      </c>
      <c r="EP32" s="21">
        <f t="shared" si="130"/>
        <v>0.22910332174056583</v>
      </c>
      <c r="EQ32" s="21">
        <f t="shared" si="130"/>
        <v>0.21954971322398426</v>
      </c>
      <c r="ER32" s="21">
        <f t="shared" si="130"/>
        <v>0.20944603542141652</v>
      </c>
      <c r="ES32" s="21">
        <f t="shared" si="130"/>
        <v>0.19881664912377964</v>
      </c>
      <c r="ET32" s="21">
        <f t="shared" si="130"/>
        <v>0.18769285760530419</v>
      </c>
      <c r="EU32" s="21">
        <f t="shared" si="130"/>
        <v>0.17612346986251323</v>
      </c>
      <c r="EV32" s="21">
        <f t="shared" si="130"/>
        <v>0.16417173119764308</v>
      </c>
      <c r="EW32" s="57">
        <f t="shared" si="130"/>
        <v>0.15191959489836299</v>
      </c>
      <c r="EX32" s="21">
        <f t="shared" si="130"/>
        <v>0.13946370731264621</v>
      </c>
      <c r="EY32" s="21">
        <f t="shared" si="130"/>
        <v>0.12691476292865431</v>
      </c>
      <c r="EZ32" s="21">
        <f t="shared" si="130"/>
        <v>0.11439969815625971</v>
      </c>
      <c r="FA32" s="21">
        <f t="shared" si="130"/>
        <v>0.10205025074029148</v>
      </c>
      <c r="FB32" s="21">
        <f t="shared" si="130"/>
        <v>9.0010362157951884E-2</v>
      </c>
      <c r="FC32" s="21">
        <f t="shared" si="130"/>
        <v>7.8422428133737163E-2</v>
      </c>
      <c r="FD32" s="21">
        <f t="shared" si="130"/>
        <v>6.7425251036543205E-2</v>
      </c>
      <c r="FE32" s="21">
        <f t="shared" si="130"/>
        <v>5.7145597263511823E-2</v>
      </c>
      <c r="FF32" s="21">
        <f t="shared" si="130"/>
        <v>4.7693144020154329E-2</v>
      </c>
      <c r="FG32" s="21">
        <f t="shared" si="130"/>
        <v>3.9151301926144688E-2</v>
      </c>
      <c r="FH32" s="21">
        <f t="shared" si="130"/>
        <v>3.1577091055512735E-2</v>
      </c>
      <c r="FI32" s="21">
        <f t="shared" si="130"/>
        <v>2.4993583341348883E-2</v>
      </c>
      <c r="FJ32" s="21">
        <f t="shared" si="130"/>
        <v>1.9391771507052361E-2</v>
      </c>
      <c r="FK32" s="21">
        <f t="shared" si="130"/>
        <v>1.4731540978477538E-2</v>
      </c>
      <c r="FL32" s="21">
        <f t="shared" si="130"/>
        <v>1.0945682262418596E-2</v>
      </c>
      <c r="FM32" s="21">
        <f t="shared" si="130"/>
        <v>7.9460180384027801E-3</v>
      </c>
      <c r="FN32" s="21">
        <f t="shared" si="130"/>
        <v>5.6303100014710571E-3</v>
      </c>
      <c r="FO32" s="21">
        <f t="shared" si="130"/>
        <v>3.8903753017164562E-3</v>
      </c>
      <c r="FP32" s="21">
        <f t="shared" si="130"/>
        <v>2.6192729793866388E-3</v>
      </c>
      <c r="FQ32" s="21">
        <f t="shared" si="130"/>
        <v>1.7170644016369114E-3</v>
      </c>
      <c r="FR32" s="21">
        <f t="shared" si="130"/>
        <v>1.0953325524482021E-3</v>
      </c>
      <c r="FS32" s="21">
        <f t="shared" si="130"/>
        <v>6.7963194214306028E-4</v>
      </c>
      <c r="FT32" s="21">
        <f t="shared" si="130"/>
        <v>4.100355433337512E-4</v>
      </c>
      <c r="FU32" s="21">
        <f t="shared" si="130"/>
        <v>2.4028082839357823E-4</v>
      </c>
      <c r="FV32" s="21">
        <f t="shared" si="130"/>
        <v>1.3647951052755245E-4</v>
      </c>
      <c r="FW32" s="21">
        <f t="shared" si="130"/>
        <v>7.5063730790153851E-5</v>
      </c>
      <c r="FX32" s="21">
        <f t="shared" si="130"/>
        <v>3.9858841049571699E-5</v>
      </c>
      <c r="FY32" s="21">
        <f t="shared" si="130"/>
        <v>2.0328008935281567E-5</v>
      </c>
      <c r="FZ32" s="21">
        <f t="shared" si="130"/>
        <v>9.879412342546841E-6</v>
      </c>
      <c r="GA32" s="21">
        <f t="shared" si="130"/>
        <v>4.524770852886453E-6</v>
      </c>
      <c r="GB32" s="21">
        <f t="shared" si="130"/>
        <v>1.9185028416238562E-6</v>
      </c>
      <c r="GC32" s="21">
        <f t="shared" si="130"/>
        <v>7.328680855003131E-7</v>
      </c>
      <c r="GD32" s="21">
        <f t="shared" si="130"/>
        <v>2.4184646821510329E-7</v>
      </c>
      <c r="GE32" s="21">
        <f t="shared" si="130"/>
        <v>6.4573007013432583E-8</v>
      </c>
      <c r="GF32" s="21">
        <f t="shared" si="130"/>
        <v>1.2398017346579053E-8</v>
      </c>
      <c r="GG32" s="21">
        <f t="shared" ref="GG32:HT32" si="131">GF32*IFERROR(VLOOKUP($DQ32+GF$1,$DQ$3:$HT$98,4,0),0)</f>
        <v>1.2893938040442213E-9</v>
      </c>
      <c r="GH32" s="21">
        <f t="shared" si="131"/>
        <v>0</v>
      </c>
      <c r="GI32" s="21">
        <f t="shared" si="131"/>
        <v>0</v>
      </c>
      <c r="GJ32" s="21">
        <f t="shared" si="131"/>
        <v>0</v>
      </c>
      <c r="GK32" s="21">
        <f t="shared" si="131"/>
        <v>0</v>
      </c>
      <c r="GL32" s="21">
        <f t="shared" si="131"/>
        <v>0</v>
      </c>
      <c r="GM32" s="21">
        <f t="shared" si="131"/>
        <v>0</v>
      </c>
      <c r="GN32" s="21">
        <f t="shared" si="131"/>
        <v>0</v>
      </c>
      <c r="GO32" s="21">
        <f t="shared" si="131"/>
        <v>0</v>
      </c>
      <c r="GP32" s="21">
        <f t="shared" si="131"/>
        <v>0</v>
      </c>
      <c r="GQ32" s="21">
        <f t="shared" si="131"/>
        <v>0</v>
      </c>
      <c r="GR32" s="21">
        <f t="shared" si="131"/>
        <v>0</v>
      </c>
      <c r="GS32" s="21">
        <f t="shared" si="131"/>
        <v>0</v>
      </c>
      <c r="GT32" s="21">
        <f t="shared" si="131"/>
        <v>0</v>
      </c>
      <c r="GU32" s="21">
        <f t="shared" si="131"/>
        <v>0</v>
      </c>
      <c r="GV32" s="21">
        <f t="shared" si="131"/>
        <v>0</v>
      </c>
      <c r="GW32" s="21">
        <f t="shared" si="131"/>
        <v>0</v>
      </c>
      <c r="GX32" s="21">
        <f t="shared" si="131"/>
        <v>0</v>
      </c>
      <c r="GY32" s="21">
        <f t="shared" si="131"/>
        <v>0</v>
      </c>
      <c r="GZ32" s="21">
        <f t="shared" si="131"/>
        <v>0</v>
      </c>
      <c r="HA32" s="21">
        <f t="shared" si="131"/>
        <v>0</v>
      </c>
      <c r="HB32" s="21">
        <f t="shared" si="131"/>
        <v>0</v>
      </c>
      <c r="HC32" s="21">
        <f t="shared" si="131"/>
        <v>0</v>
      </c>
      <c r="HD32" s="21">
        <f t="shared" si="131"/>
        <v>0</v>
      </c>
      <c r="HE32" s="21">
        <f t="shared" si="131"/>
        <v>0</v>
      </c>
      <c r="HF32" s="21">
        <f t="shared" si="131"/>
        <v>0</v>
      </c>
      <c r="HG32" s="21">
        <f t="shared" si="131"/>
        <v>0</v>
      </c>
      <c r="HH32" s="21">
        <f t="shared" si="131"/>
        <v>0</v>
      </c>
      <c r="HI32" s="21">
        <f t="shared" si="131"/>
        <v>0</v>
      </c>
      <c r="HJ32" s="21">
        <f t="shared" si="131"/>
        <v>0</v>
      </c>
      <c r="HK32" s="21">
        <f t="shared" si="131"/>
        <v>0</v>
      </c>
      <c r="HL32" s="21">
        <f t="shared" si="131"/>
        <v>0</v>
      </c>
      <c r="HM32" s="21">
        <f t="shared" si="131"/>
        <v>0</v>
      </c>
      <c r="HN32" s="21">
        <f t="shared" si="131"/>
        <v>0</v>
      </c>
      <c r="HO32" s="21">
        <f t="shared" si="131"/>
        <v>0</v>
      </c>
      <c r="HP32" s="21">
        <f t="shared" si="131"/>
        <v>0</v>
      </c>
      <c r="HQ32" s="21">
        <f t="shared" si="131"/>
        <v>0</v>
      </c>
      <c r="HR32" s="21">
        <f t="shared" si="131"/>
        <v>0</v>
      </c>
      <c r="HS32" s="21">
        <f t="shared" si="131"/>
        <v>0</v>
      </c>
      <c r="HT32" s="57">
        <f t="shared" si="131"/>
        <v>0</v>
      </c>
    </row>
    <row r="33" spans="1:228">
      <c r="A33" s="49">
        <v>49</v>
      </c>
      <c r="B33" s="50">
        <v>3.48E-3</v>
      </c>
      <c r="C33" s="51">
        <v>5.0000000000000001E-3</v>
      </c>
      <c r="K33" s="22">
        <f t="shared" si="17"/>
        <v>49</v>
      </c>
      <c r="L33" s="54">
        <f t="shared" si="10"/>
        <v>0.15295800000000001</v>
      </c>
      <c r="M33" s="55">
        <v>1</v>
      </c>
      <c r="N33" s="56">
        <f t="shared" si="11"/>
        <v>0.84704199999999996</v>
      </c>
      <c r="O33" s="21">
        <f t="shared" ref="O33:BZ33" si="132">N33*IFERROR(VLOOKUP($K33+N$1,$K$3:$DN$98,4,0),0)</f>
        <v>0.7594714098719999</v>
      </c>
      <c r="P33" s="21">
        <f t="shared" si="132"/>
        <v>0.68075599559581645</v>
      </c>
      <c r="Q33" s="21">
        <f t="shared" si="132"/>
        <v>0.61000298270555642</v>
      </c>
      <c r="R33" s="21">
        <f t="shared" si="132"/>
        <v>0.54641139176446751</v>
      </c>
      <c r="S33" s="21">
        <f t="shared" si="132"/>
        <v>0.48926222429982186</v>
      </c>
      <c r="T33" s="21">
        <f t="shared" si="132"/>
        <v>0.46222877398947165</v>
      </c>
      <c r="U33" s="21">
        <f t="shared" si="132"/>
        <v>0.43648263127825809</v>
      </c>
      <c r="V33" s="21">
        <f t="shared" si="132"/>
        <v>0.41195077971121052</v>
      </c>
      <c r="W33" s="21">
        <f t="shared" si="132"/>
        <v>0.38856289211927608</v>
      </c>
      <c r="X33" s="21">
        <f t="shared" si="132"/>
        <v>0.36625918783018357</v>
      </c>
      <c r="Y33" s="21">
        <f t="shared" si="132"/>
        <v>0.36312767177423555</v>
      </c>
      <c r="Z33" s="21">
        <f t="shared" si="132"/>
        <v>0.35971790293627548</v>
      </c>
      <c r="AA33" s="21">
        <f t="shared" si="132"/>
        <v>0.35600561417797311</v>
      </c>
      <c r="AB33" s="21">
        <f t="shared" si="132"/>
        <v>0.35195783034476957</v>
      </c>
      <c r="AC33" s="21">
        <f t="shared" si="132"/>
        <v>0.34754427915224617</v>
      </c>
      <c r="AD33" s="21">
        <f t="shared" si="132"/>
        <v>0.34273079088598757</v>
      </c>
      <c r="AE33" s="21">
        <f t="shared" si="132"/>
        <v>0.33748358247752308</v>
      </c>
      <c r="AF33" s="21">
        <f t="shared" si="132"/>
        <v>0.33176323575452904</v>
      </c>
      <c r="AG33" s="21">
        <f t="shared" si="132"/>
        <v>0.32553603981941653</v>
      </c>
      <c r="AH33" s="21">
        <f t="shared" si="132"/>
        <v>0.31876489019117266</v>
      </c>
      <c r="AI33" s="21">
        <f t="shared" si="132"/>
        <v>0.31141098417446228</v>
      </c>
      <c r="AJ33" s="21">
        <f t="shared" si="132"/>
        <v>0.30344197708943776</v>
      </c>
      <c r="AK33" s="21">
        <f t="shared" si="132"/>
        <v>0.29482725935986864</v>
      </c>
      <c r="AL33" s="21">
        <f t="shared" si="132"/>
        <v>0.28553725241743916</v>
      </c>
      <c r="AM33" s="21">
        <f t="shared" si="132"/>
        <v>0.27554915932787716</v>
      </c>
      <c r="AN33" s="21">
        <f t="shared" si="132"/>
        <v>0.26485509645436223</v>
      </c>
      <c r="AO33" s="21">
        <f t="shared" si="132"/>
        <v>0.25345043600103739</v>
      </c>
      <c r="AP33" s="21">
        <f t="shared" si="132"/>
        <v>0.24134564317762783</v>
      </c>
      <c r="AQ33" s="57">
        <f t="shared" si="132"/>
        <v>0.22856639137137241</v>
      </c>
      <c r="AR33" s="21">
        <f t="shared" si="132"/>
        <v>0.21515868685352771</v>
      </c>
      <c r="AS33" s="21">
        <f t="shared" si="132"/>
        <v>0.20118413014239109</v>
      </c>
      <c r="AT33" s="21">
        <f t="shared" si="132"/>
        <v>0.18673106223296171</v>
      </c>
      <c r="AU33" s="21">
        <f t="shared" si="132"/>
        <v>0.1719083505129092</v>
      </c>
      <c r="AV33" s="21">
        <f t="shared" si="132"/>
        <v>0.15684917900797835</v>
      </c>
      <c r="AW33" s="21">
        <f t="shared" si="132"/>
        <v>0.14170382228296796</v>
      </c>
      <c r="AX33" s="21">
        <f t="shared" si="132"/>
        <v>0.12664354005073411</v>
      </c>
      <c r="AY33" s="21">
        <f t="shared" si="132"/>
        <v>0.11185410744360938</v>
      </c>
      <c r="AZ33" s="21">
        <f t="shared" si="132"/>
        <v>9.7527833362231892E-2</v>
      </c>
      <c r="BA33" s="21">
        <f t="shared" si="132"/>
        <v>8.3853455846513367E-2</v>
      </c>
      <c r="BB33" s="21">
        <f t="shared" si="132"/>
        <v>7.1010460549061377E-2</v>
      </c>
      <c r="BC33" s="21">
        <f t="shared" si="132"/>
        <v>5.915597426500107E-2</v>
      </c>
      <c r="BD33" s="21">
        <f t="shared" si="132"/>
        <v>4.841857337616072E-2</v>
      </c>
      <c r="BE33" s="21">
        <f t="shared" si="132"/>
        <v>3.8887861392797242E-2</v>
      </c>
      <c r="BF33" s="21">
        <f t="shared" si="132"/>
        <v>3.0609024580884638E-2</v>
      </c>
      <c r="BG33" s="21">
        <f t="shared" si="132"/>
        <v>2.3581192537113525E-2</v>
      </c>
      <c r="BH33" s="21">
        <f t="shared" si="132"/>
        <v>1.7759467723550939E-2</v>
      </c>
      <c r="BI33" s="21">
        <f t="shared" si="132"/>
        <v>1.3059424590513182E-2</v>
      </c>
      <c r="BJ33" s="21">
        <f t="shared" si="132"/>
        <v>9.3662193163160552E-3</v>
      </c>
      <c r="BK33" s="21">
        <f t="shared" si="132"/>
        <v>6.5447394094690073E-3</v>
      </c>
      <c r="BL33" s="21">
        <f t="shared" si="132"/>
        <v>4.4515354041385347E-3</v>
      </c>
      <c r="BM33" s="21">
        <f t="shared" si="132"/>
        <v>2.9448687312538064E-3</v>
      </c>
      <c r="BN33" s="21">
        <f t="shared" si="132"/>
        <v>1.8935505941961976E-3</v>
      </c>
      <c r="BO33" s="21">
        <f t="shared" si="132"/>
        <v>1.1815755707784274E-3</v>
      </c>
      <c r="BP33" s="21">
        <f t="shared" si="132"/>
        <v>7.1367164475017006E-4</v>
      </c>
      <c r="BQ33" s="21">
        <f t="shared" si="132"/>
        <v>4.1607056888934914E-4</v>
      </c>
      <c r="BR33" s="21">
        <f t="shared" si="132"/>
        <v>2.3299951857803553E-4</v>
      </c>
      <c r="BS33" s="21">
        <f t="shared" si="132"/>
        <v>1.24654742439249E-4</v>
      </c>
      <c r="BT33" s="21">
        <f t="shared" si="132"/>
        <v>6.319995441669924E-5</v>
      </c>
      <c r="BU33" s="21">
        <f t="shared" si="132"/>
        <v>3.0083178302348837E-5</v>
      </c>
      <c r="BV33" s="21">
        <f t="shared" si="132"/>
        <v>1.3266681631335835E-5</v>
      </c>
      <c r="BW33" s="21">
        <f t="shared" si="132"/>
        <v>5.3199393341656706E-6</v>
      </c>
      <c r="BX33" s="21">
        <f t="shared" si="132"/>
        <v>1.888578463628813E-6</v>
      </c>
      <c r="BY33" s="21">
        <f t="shared" si="132"/>
        <v>5.7035069601590162E-7</v>
      </c>
      <c r="BZ33" s="21">
        <f t="shared" si="132"/>
        <v>1.3745451773983228E-7</v>
      </c>
      <c r="CA33" s="21">
        <f t="shared" ref="CA33:DN33" si="133">BZ33*IFERROR(VLOOKUP($K33+BZ$1,$K$3:$DN$98,4,0),0)</f>
        <v>2.3504722533511324E-8</v>
      </c>
      <c r="CB33" s="21">
        <f t="shared" si="133"/>
        <v>0</v>
      </c>
      <c r="CC33" s="21">
        <f t="shared" si="133"/>
        <v>0</v>
      </c>
      <c r="CD33" s="21">
        <f t="shared" si="133"/>
        <v>0</v>
      </c>
      <c r="CE33" s="21">
        <f t="shared" si="133"/>
        <v>0</v>
      </c>
      <c r="CF33" s="21">
        <f t="shared" si="133"/>
        <v>0</v>
      </c>
      <c r="CG33" s="21">
        <f t="shared" si="133"/>
        <v>0</v>
      </c>
      <c r="CH33" s="21">
        <f t="shared" si="133"/>
        <v>0</v>
      </c>
      <c r="CI33" s="21">
        <f t="shared" si="133"/>
        <v>0</v>
      </c>
      <c r="CJ33" s="21">
        <f t="shared" si="133"/>
        <v>0</v>
      </c>
      <c r="CK33" s="21">
        <f t="shared" si="133"/>
        <v>0</v>
      </c>
      <c r="CL33" s="21">
        <f t="shared" si="133"/>
        <v>0</v>
      </c>
      <c r="CM33" s="21">
        <f t="shared" si="133"/>
        <v>0</v>
      </c>
      <c r="CN33" s="21">
        <f t="shared" si="133"/>
        <v>0</v>
      </c>
      <c r="CO33" s="21">
        <f t="shared" si="133"/>
        <v>0</v>
      </c>
      <c r="CP33" s="21">
        <f t="shared" si="133"/>
        <v>0</v>
      </c>
      <c r="CQ33" s="21">
        <f t="shared" si="133"/>
        <v>0</v>
      </c>
      <c r="CR33" s="21">
        <f t="shared" si="133"/>
        <v>0</v>
      </c>
      <c r="CS33" s="21">
        <f t="shared" si="133"/>
        <v>0</v>
      </c>
      <c r="CT33" s="21">
        <f t="shared" si="133"/>
        <v>0</v>
      </c>
      <c r="CU33" s="21">
        <f t="shared" si="133"/>
        <v>0</v>
      </c>
      <c r="CV33" s="21">
        <f t="shared" si="133"/>
        <v>0</v>
      </c>
      <c r="CW33" s="21">
        <f t="shared" si="133"/>
        <v>0</v>
      </c>
      <c r="CX33" s="21">
        <f t="shared" si="133"/>
        <v>0</v>
      </c>
      <c r="CY33" s="21">
        <f t="shared" si="133"/>
        <v>0</v>
      </c>
      <c r="CZ33" s="21">
        <f t="shared" si="133"/>
        <v>0</v>
      </c>
      <c r="DA33" s="21">
        <f t="shared" si="133"/>
        <v>0</v>
      </c>
      <c r="DB33" s="21">
        <f t="shared" si="133"/>
        <v>0</v>
      </c>
      <c r="DC33" s="21">
        <f t="shared" si="133"/>
        <v>0</v>
      </c>
      <c r="DD33" s="21">
        <f t="shared" si="133"/>
        <v>0</v>
      </c>
      <c r="DE33" s="21">
        <f t="shared" si="133"/>
        <v>0</v>
      </c>
      <c r="DF33" s="21">
        <f t="shared" si="133"/>
        <v>0</v>
      </c>
      <c r="DG33" s="21">
        <f t="shared" si="133"/>
        <v>0</v>
      </c>
      <c r="DH33" s="21">
        <f t="shared" si="133"/>
        <v>0</v>
      </c>
      <c r="DI33" s="21">
        <f t="shared" si="133"/>
        <v>0</v>
      </c>
      <c r="DJ33" s="21">
        <f t="shared" si="133"/>
        <v>0</v>
      </c>
      <c r="DK33" s="21">
        <f t="shared" si="133"/>
        <v>0</v>
      </c>
      <c r="DL33" s="21">
        <f t="shared" si="133"/>
        <v>0</v>
      </c>
      <c r="DM33" s="21">
        <f t="shared" si="133"/>
        <v>0</v>
      </c>
      <c r="DN33" s="57">
        <f t="shared" si="133"/>
        <v>0</v>
      </c>
      <c r="DQ33" s="22">
        <f t="shared" si="20"/>
        <v>49</v>
      </c>
      <c r="DR33" s="54">
        <f t="shared" si="14"/>
        <v>0.15425</v>
      </c>
      <c r="DS33" s="55">
        <v>1</v>
      </c>
      <c r="DT33" s="56">
        <f t="shared" si="21"/>
        <v>0.84575</v>
      </c>
      <c r="DU33" s="21">
        <f t="shared" ref="DU33:GF33" si="134">DT33*IFERROR(VLOOKUP($DQ33+DT$1,$DQ$3:$HT$98,4,0),0)</f>
        <v>0.75701137274999997</v>
      </c>
      <c r="DV33" s="21">
        <f t="shared" si="134"/>
        <v>0.67722237406214991</v>
      </c>
      <c r="DW33" s="21">
        <f t="shared" si="134"/>
        <v>0.60548353075537231</v>
      </c>
      <c r="DX33" s="21">
        <f t="shared" si="134"/>
        <v>0.540989846993433</v>
      </c>
      <c r="DY33" s="21">
        <f t="shared" si="134"/>
        <v>0.48302981775609755</v>
      </c>
      <c r="DZ33" s="21">
        <f t="shared" si="134"/>
        <v>0.45488608542453851</v>
      </c>
      <c r="EA33" s="21">
        <f t="shared" si="134"/>
        <v>0.42801482714329747</v>
      </c>
      <c r="EB33" s="21">
        <f t="shared" si="134"/>
        <v>0.40234463788537822</v>
      </c>
      <c r="EC33" s="21">
        <f t="shared" si="134"/>
        <v>0.37781267945191199</v>
      </c>
      <c r="ED33" s="21">
        <f t="shared" si="134"/>
        <v>0.35435655706081948</v>
      </c>
      <c r="EE33" s="21">
        <f t="shared" si="134"/>
        <v>0.3493884781308268</v>
      </c>
      <c r="EF33" s="21">
        <f t="shared" si="134"/>
        <v>0.34398693225892418</v>
      </c>
      <c r="EG33" s="21">
        <f t="shared" si="134"/>
        <v>0.33811851519458697</v>
      </c>
      <c r="EH33" s="21">
        <f t="shared" si="134"/>
        <v>0.33175174355347287</v>
      </c>
      <c r="EI33" s="21">
        <f t="shared" si="134"/>
        <v>0.32485130728756062</v>
      </c>
      <c r="EJ33" s="21">
        <f t="shared" si="134"/>
        <v>0.31738947275916535</v>
      </c>
      <c r="EK33" s="21">
        <f t="shared" si="134"/>
        <v>0.30933412794053772</v>
      </c>
      <c r="EL33" s="21">
        <f t="shared" si="134"/>
        <v>0.30066349233436446</v>
      </c>
      <c r="EM33" s="21">
        <f t="shared" si="134"/>
        <v>0.29135495061169253</v>
      </c>
      <c r="EN33" s="21">
        <f t="shared" si="134"/>
        <v>0.28139061130077264</v>
      </c>
      <c r="EO33" s="21">
        <f t="shared" si="134"/>
        <v>0.27076530181805547</v>
      </c>
      <c r="EP33" s="21">
        <f t="shared" si="134"/>
        <v>0.25947438873224254</v>
      </c>
      <c r="EQ33" s="21">
        <f t="shared" si="134"/>
        <v>0.24753337736278475</v>
      </c>
      <c r="ER33" s="21">
        <f t="shared" si="134"/>
        <v>0.23497105846162342</v>
      </c>
      <c r="ES33" s="21">
        <f t="shared" si="134"/>
        <v>0.22182442774069561</v>
      </c>
      <c r="ET33" s="21">
        <f t="shared" si="134"/>
        <v>0.20815117001475913</v>
      </c>
      <c r="EU33" s="21">
        <f t="shared" si="134"/>
        <v>0.19402603161755758</v>
      </c>
      <c r="EV33" s="21">
        <f t="shared" si="134"/>
        <v>0.17954586887793925</v>
      </c>
      <c r="EW33" s="57">
        <f t="shared" si="134"/>
        <v>0.16482490308863701</v>
      </c>
      <c r="EX33" s="21">
        <f t="shared" si="134"/>
        <v>0.14999395830872145</v>
      </c>
      <c r="EY33" s="21">
        <f t="shared" si="134"/>
        <v>0.13520305407989844</v>
      </c>
      <c r="EZ33" s="21">
        <f t="shared" si="134"/>
        <v>0.1206078843919734</v>
      </c>
      <c r="FA33" s="21">
        <f t="shared" si="134"/>
        <v>0.10637856619140838</v>
      </c>
      <c r="FB33" s="21">
        <f t="shared" si="134"/>
        <v>9.2683389579926473E-2</v>
      </c>
      <c r="FC33" s="21">
        <f t="shared" si="134"/>
        <v>7.9686397859133382E-2</v>
      </c>
      <c r="FD33" s="21">
        <f t="shared" si="134"/>
        <v>6.7537409641529905E-2</v>
      </c>
      <c r="FE33" s="21">
        <f t="shared" si="134"/>
        <v>5.6366046712724438E-2</v>
      </c>
      <c r="FF33" s="21">
        <f t="shared" si="134"/>
        <v>4.6270887746475489E-2</v>
      </c>
      <c r="FG33" s="21">
        <f t="shared" si="134"/>
        <v>3.7319321803042343E-2</v>
      </c>
      <c r="FH33" s="21">
        <f t="shared" si="134"/>
        <v>2.9538616400326043E-2</v>
      </c>
      <c r="FI33" s="21">
        <f t="shared" si="134"/>
        <v>2.2918126306520969E-2</v>
      </c>
      <c r="FJ33" s="21">
        <f t="shared" si="134"/>
        <v>1.7410442192537848E-2</v>
      </c>
      <c r="FK33" s="21">
        <f t="shared" si="134"/>
        <v>1.2936132653477546E-2</v>
      </c>
      <c r="FL33" s="21">
        <f t="shared" si="134"/>
        <v>9.3909854997920247E-3</v>
      </c>
      <c r="FM33" s="21">
        <f t="shared" si="134"/>
        <v>6.6541705955876339E-3</v>
      </c>
      <c r="FN33" s="21">
        <f t="shared" si="134"/>
        <v>4.5978322564331877E-3</v>
      </c>
      <c r="FO33" s="21">
        <f t="shared" si="134"/>
        <v>3.0955825232887725E-3</v>
      </c>
      <c r="FP33" s="21">
        <f t="shared" si="134"/>
        <v>2.0293091231419549E-3</v>
      </c>
      <c r="FQ33" s="21">
        <f t="shared" si="134"/>
        <v>1.2945165827434844E-3</v>
      </c>
      <c r="FR33" s="21">
        <f t="shared" si="134"/>
        <v>8.0322164926067714E-4</v>
      </c>
      <c r="FS33" s="21">
        <f t="shared" si="134"/>
        <v>4.8459968543195181E-4</v>
      </c>
      <c r="FT33" s="21">
        <f t="shared" si="134"/>
        <v>2.8397541566312383E-4</v>
      </c>
      <c r="FU33" s="21">
        <f t="shared" si="134"/>
        <v>1.6129803609665435E-4</v>
      </c>
      <c r="FV33" s="21">
        <f t="shared" si="134"/>
        <v>8.8713919853159899E-5</v>
      </c>
      <c r="FW33" s="21">
        <f t="shared" si="134"/>
        <v>4.7107091442027908E-5</v>
      </c>
      <c r="FX33" s="21">
        <f t="shared" si="134"/>
        <v>2.4024616635434235E-5</v>
      </c>
      <c r="FY33" s="21">
        <f t="shared" si="134"/>
        <v>1.1675963684821037E-5</v>
      </c>
      <c r="FZ33" s="21">
        <f t="shared" si="134"/>
        <v>5.3475913676480344E-6</v>
      </c>
      <c r="GA33" s="21">
        <f t="shared" si="134"/>
        <v>2.2673787398827669E-6</v>
      </c>
      <c r="GB33" s="21">
        <f t="shared" si="134"/>
        <v>8.6613867863521697E-7</v>
      </c>
      <c r="GC33" s="21">
        <f t="shared" si="134"/>
        <v>2.8582576394962155E-7</v>
      </c>
      <c r="GD33" s="21">
        <f t="shared" si="134"/>
        <v>7.6315478974548959E-8</v>
      </c>
      <c r="GE33" s="21">
        <f t="shared" si="134"/>
        <v>1.4652571963113396E-8</v>
      </c>
      <c r="GF33" s="21">
        <f t="shared" si="134"/>
        <v>1.5238674841637929E-9</v>
      </c>
      <c r="GG33" s="21">
        <f t="shared" ref="GG33:HT33" si="135">GF33*IFERROR(VLOOKUP($DQ33+GF$1,$DQ$3:$HT$98,4,0),0)</f>
        <v>0</v>
      </c>
      <c r="GH33" s="21">
        <f t="shared" si="135"/>
        <v>0</v>
      </c>
      <c r="GI33" s="21">
        <f t="shared" si="135"/>
        <v>0</v>
      </c>
      <c r="GJ33" s="21">
        <f t="shared" si="135"/>
        <v>0</v>
      </c>
      <c r="GK33" s="21">
        <f t="shared" si="135"/>
        <v>0</v>
      </c>
      <c r="GL33" s="21">
        <f t="shared" si="135"/>
        <v>0</v>
      </c>
      <c r="GM33" s="21">
        <f t="shared" si="135"/>
        <v>0</v>
      </c>
      <c r="GN33" s="21">
        <f t="shared" si="135"/>
        <v>0</v>
      </c>
      <c r="GO33" s="21">
        <f t="shared" si="135"/>
        <v>0</v>
      </c>
      <c r="GP33" s="21">
        <f t="shared" si="135"/>
        <v>0</v>
      </c>
      <c r="GQ33" s="21">
        <f t="shared" si="135"/>
        <v>0</v>
      </c>
      <c r="GR33" s="21">
        <f t="shared" si="135"/>
        <v>0</v>
      </c>
      <c r="GS33" s="21">
        <f t="shared" si="135"/>
        <v>0</v>
      </c>
      <c r="GT33" s="21">
        <f t="shared" si="135"/>
        <v>0</v>
      </c>
      <c r="GU33" s="21">
        <f t="shared" si="135"/>
        <v>0</v>
      </c>
      <c r="GV33" s="21">
        <f t="shared" si="135"/>
        <v>0</v>
      </c>
      <c r="GW33" s="21">
        <f t="shared" si="135"/>
        <v>0</v>
      </c>
      <c r="GX33" s="21">
        <f t="shared" si="135"/>
        <v>0</v>
      </c>
      <c r="GY33" s="21">
        <f t="shared" si="135"/>
        <v>0</v>
      </c>
      <c r="GZ33" s="21">
        <f t="shared" si="135"/>
        <v>0</v>
      </c>
      <c r="HA33" s="21">
        <f t="shared" si="135"/>
        <v>0</v>
      </c>
      <c r="HB33" s="21">
        <f t="shared" si="135"/>
        <v>0</v>
      </c>
      <c r="HC33" s="21">
        <f t="shared" si="135"/>
        <v>0</v>
      </c>
      <c r="HD33" s="21">
        <f t="shared" si="135"/>
        <v>0</v>
      </c>
      <c r="HE33" s="21">
        <f t="shared" si="135"/>
        <v>0</v>
      </c>
      <c r="HF33" s="21">
        <f t="shared" si="135"/>
        <v>0</v>
      </c>
      <c r="HG33" s="21">
        <f t="shared" si="135"/>
        <v>0</v>
      </c>
      <c r="HH33" s="21">
        <f t="shared" si="135"/>
        <v>0</v>
      </c>
      <c r="HI33" s="21">
        <f t="shared" si="135"/>
        <v>0</v>
      </c>
      <c r="HJ33" s="21">
        <f t="shared" si="135"/>
        <v>0</v>
      </c>
      <c r="HK33" s="21">
        <f t="shared" si="135"/>
        <v>0</v>
      </c>
      <c r="HL33" s="21">
        <f t="shared" si="135"/>
        <v>0</v>
      </c>
      <c r="HM33" s="21">
        <f t="shared" si="135"/>
        <v>0</v>
      </c>
      <c r="HN33" s="21">
        <f t="shared" si="135"/>
        <v>0</v>
      </c>
      <c r="HO33" s="21">
        <f t="shared" si="135"/>
        <v>0</v>
      </c>
      <c r="HP33" s="21">
        <f t="shared" si="135"/>
        <v>0</v>
      </c>
      <c r="HQ33" s="21">
        <f t="shared" si="135"/>
        <v>0</v>
      </c>
      <c r="HR33" s="21">
        <f t="shared" si="135"/>
        <v>0</v>
      </c>
      <c r="HS33" s="21">
        <f t="shared" si="135"/>
        <v>0</v>
      </c>
      <c r="HT33" s="57">
        <f t="shared" si="135"/>
        <v>0</v>
      </c>
    </row>
    <row r="34" spans="1:228">
      <c r="A34" s="49">
        <v>50</v>
      </c>
      <c r="B34" s="50">
        <v>3.7599999999999999E-3</v>
      </c>
      <c r="C34" s="51">
        <v>5.47E-3</v>
      </c>
      <c r="K34" s="22">
        <f t="shared" si="17"/>
        <v>50</v>
      </c>
      <c r="L34" s="54">
        <f t="shared" si="10"/>
        <v>0.10338400000000002</v>
      </c>
      <c r="M34" s="55">
        <v>1</v>
      </c>
      <c r="N34" s="56">
        <f t="shared" si="11"/>
        <v>0.89661599999999997</v>
      </c>
      <c r="O34" s="21">
        <f t="shared" ref="O34:BZ34" si="136">N34*IFERROR(VLOOKUP($K34+N$1,$K$3:$DN$98,4,0),0)</f>
        <v>0.80368623468</v>
      </c>
      <c r="P34" s="21">
        <f t="shared" si="136"/>
        <v>0.7201567132510035</v>
      </c>
      <c r="Q34" s="21">
        <f t="shared" si="136"/>
        <v>0.64508181620801286</v>
      </c>
      <c r="R34" s="21">
        <f t="shared" si="136"/>
        <v>0.57761270905081685</v>
      </c>
      <c r="S34" s="21">
        <f t="shared" si="136"/>
        <v>0.54569758523127754</v>
      </c>
      <c r="T34" s="21">
        <f t="shared" si="136"/>
        <v>0.51530222973389539</v>
      </c>
      <c r="U34" s="21">
        <f t="shared" si="136"/>
        <v>0.48634044086504641</v>
      </c>
      <c r="V34" s="21">
        <f t="shared" si="136"/>
        <v>0.45872919184559469</v>
      </c>
      <c r="W34" s="21">
        <f t="shared" si="136"/>
        <v>0.43239790686906165</v>
      </c>
      <c r="X34" s="21">
        <f t="shared" si="136"/>
        <v>0.42870090476533118</v>
      </c>
      <c r="Y34" s="21">
        <f t="shared" si="136"/>
        <v>0.42467540326958469</v>
      </c>
      <c r="Z34" s="21">
        <f t="shared" si="136"/>
        <v>0.42029275310784259</v>
      </c>
      <c r="AA34" s="21">
        <f t="shared" si="136"/>
        <v>0.41551402450500641</v>
      </c>
      <c r="AB34" s="21">
        <f t="shared" si="136"/>
        <v>0.4103034786377136</v>
      </c>
      <c r="AC34" s="21">
        <f t="shared" si="136"/>
        <v>0.40462077545858127</v>
      </c>
      <c r="AD34" s="21">
        <f t="shared" si="136"/>
        <v>0.39842603138631039</v>
      </c>
      <c r="AE34" s="21">
        <f t="shared" si="136"/>
        <v>0.39167271015431243</v>
      </c>
      <c r="AF34" s="21">
        <f t="shared" si="136"/>
        <v>0.38432101338471603</v>
      </c>
      <c r="AG34" s="21">
        <f t="shared" si="136"/>
        <v>0.37632713630631393</v>
      </c>
      <c r="AH34" s="21">
        <f t="shared" si="136"/>
        <v>0.36764526927172725</v>
      </c>
      <c r="AI34" s="21">
        <f t="shared" si="136"/>
        <v>0.35823722683106374</v>
      </c>
      <c r="AJ34" s="21">
        <f t="shared" si="136"/>
        <v>0.34806687196132985</v>
      </c>
      <c r="AK34" s="21">
        <f t="shared" si="136"/>
        <v>0.33709928482582835</v>
      </c>
      <c r="AL34" s="21">
        <f t="shared" si="136"/>
        <v>0.32530755184262089</v>
      </c>
      <c r="AM34" s="21">
        <f t="shared" si="136"/>
        <v>0.31268236575560876</v>
      </c>
      <c r="AN34" s="21">
        <f t="shared" si="136"/>
        <v>0.29921826308617228</v>
      </c>
      <c r="AO34" s="21">
        <f t="shared" si="136"/>
        <v>0.28492759884117669</v>
      </c>
      <c r="AP34" s="21">
        <f t="shared" si="136"/>
        <v>0.26984068248253634</v>
      </c>
      <c r="AQ34" s="57">
        <f t="shared" si="136"/>
        <v>0.25401182804811073</v>
      </c>
      <c r="AR34" s="21">
        <f t="shared" si="136"/>
        <v>0.23751375981638595</v>
      </c>
      <c r="AS34" s="21">
        <f t="shared" si="136"/>
        <v>0.22045077131117677</v>
      </c>
      <c r="AT34" s="21">
        <f t="shared" si="136"/>
        <v>0.20295138908449556</v>
      </c>
      <c r="AU34" s="21">
        <f t="shared" si="136"/>
        <v>0.18517284740069376</v>
      </c>
      <c r="AV34" s="21">
        <f t="shared" si="136"/>
        <v>0.16729255725568276</v>
      </c>
      <c r="AW34" s="21">
        <f t="shared" si="136"/>
        <v>0.1495127042705488</v>
      </c>
      <c r="AX34" s="21">
        <f t="shared" si="136"/>
        <v>0.13205261066583412</v>
      </c>
      <c r="AY34" s="21">
        <f t="shared" si="136"/>
        <v>0.1151393122917541</v>
      </c>
      <c r="AZ34" s="21">
        <f t="shared" si="136"/>
        <v>9.8995629315327266E-2</v>
      </c>
      <c r="BA34" s="21">
        <f t="shared" si="136"/>
        <v>8.3833458729391741E-2</v>
      </c>
      <c r="BB34" s="21">
        <f t="shared" si="136"/>
        <v>6.9838301129107092E-2</v>
      </c>
      <c r="BC34" s="21">
        <f t="shared" si="136"/>
        <v>5.7161951091162858E-2</v>
      </c>
      <c r="BD34" s="21">
        <f t="shared" si="136"/>
        <v>4.591019263837836E-2</v>
      </c>
      <c r="BE34" s="21">
        <f t="shared" si="136"/>
        <v>3.6136371727593992E-2</v>
      </c>
      <c r="BF34" s="21">
        <f t="shared" si="136"/>
        <v>2.783946077893841E-2</v>
      </c>
      <c r="BG34" s="21">
        <f t="shared" si="136"/>
        <v>2.0966454701834097E-2</v>
      </c>
      <c r="BH34" s="21">
        <f t="shared" si="136"/>
        <v>1.5417682464993702E-2</v>
      </c>
      <c r="BI34" s="21">
        <f t="shared" si="136"/>
        <v>1.1057561863893483E-2</v>
      </c>
      <c r="BJ34" s="21">
        <f t="shared" si="136"/>
        <v>7.7265819280142112E-3</v>
      </c>
      <c r="BK34" s="21">
        <f t="shared" si="136"/>
        <v>5.2553892299774252E-3</v>
      </c>
      <c r="BL34" s="21">
        <f t="shared" si="136"/>
        <v>3.476650191199266E-3</v>
      </c>
      <c r="BM34" s="21">
        <f t="shared" si="136"/>
        <v>2.235486072941128E-3</v>
      </c>
      <c r="BN34" s="21">
        <f t="shared" si="136"/>
        <v>1.3949433095152639E-3</v>
      </c>
      <c r="BO34" s="21">
        <f t="shared" si="136"/>
        <v>8.4254575894721941E-4</v>
      </c>
      <c r="BP34" s="21">
        <f t="shared" si="136"/>
        <v>4.9120417746622885E-4</v>
      </c>
      <c r="BQ34" s="21">
        <f t="shared" si="136"/>
        <v>2.7507433938108816E-4</v>
      </c>
      <c r="BR34" s="21">
        <f t="shared" si="136"/>
        <v>1.4716477156888214E-4</v>
      </c>
      <c r="BS34" s="21">
        <f t="shared" si="136"/>
        <v>7.4612539185423248E-5</v>
      </c>
      <c r="BT34" s="21">
        <f t="shared" si="136"/>
        <v>3.5515568652261463E-5</v>
      </c>
      <c r="BU34" s="21">
        <f t="shared" si="136"/>
        <v>1.5662365775647303E-5</v>
      </c>
      <c r="BV34" s="21">
        <f t="shared" si="136"/>
        <v>6.2806086760345685E-6</v>
      </c>
      <c r="BW34" s="21">
        <f t="shared" si="136"/>
        <v>2.2296160799922718E-6</v>
      </c>
      <c r="BX34" s="21">
        <f t="shared" si="136"/>
        <v>6.733440561576662E-7</v>
      </c>
      <c r="BY34" s="21">
        <f t="shared" si="136"/>
        <v>1.6227591753399756E-7</v>
      </c>
      <c r="BZ34" s="21">
        <f t="shared" si="136"/>
        <v>2.774918189831359E-8</v>
      </c>
      <c r="CA34" s="21">
        <f t="shared" ref="CA34:DN34" si="137">BZ34*IFERROR(VLOOKUP($K34+BZ$1,$K$3:$DN$98,4,0),0)</f>
        <v>0</v>
      </c>
      <c r="CB34" s="21">
        <f t="shared" si="137"/>
        <v>0</v>
      </c>
      <c r="CC34" s="21">
        <f t="shared" si="137"/>
        <v>0</v>
      </c>
      <c r="CD34" s="21">
        <f t="shared" si="137"/>
        <v>0</v>
      </c>
      <c r="CE34" s="21">
        <f t="shared" si="137"/>
        <v>0</v>
      </c>
      <c r="CF34" s="21">
        <f t="shared" si="137"/>
        <v>0</v>
      </c>
      <c r="CG34" s="21">
        <f t="shared" si="137"/>
        <v>0</v>
      </c>
      <c r="CH34" s="21">
        <f t="shared" si="137"/>
        <v>0</v>
      </c>
      <c r="CI34" s="21">
        <f t="shared" si="137"/>
        <v>0</v>
      </c>
      <c r="CJ34" s="21">
        <f t="shared" si="137"/>
        <v>0</v>
      </c>
      <c r="CK34" s="21">
        <f t="shared" si="137"/>
        <v>0</v>
      </c>
      <c r="CL34" s="21">
        <f t="shared" si="137"/>
        <v>0</v>
      </c>
      <c r="CM34" s="21">
        <f t="shared" si="137"/>
        <v>0</v>
      </c>
      <c r="CN34" s="21">
        <f t="shared" si="137"/>
        <v>0</v>
      </c>
      <c r="CO34" s="21">
        <f t="shared" si="137"/>
        <v>0</v>
      </c>
      <c r="CP34" s="21">
        <f t="shared" si="137"/>
        <v>0</v>
      </c>
      <c r="CQ34" s="21">
        <f t="shared" si="137"/>
        <v>0</v>
      </c>
      <c r="CR34" s="21">
        <f t="shared" si="137"/>
        <v>0</v>
      </c>
      <c r="CS34" s="21">
        <f t="shared" si="137"/>
        <v>0</v>
      </c>
      <c r="CT34" s="21">
        <f t="shared" si="137"/>
        <v>0</v>
      </c>
      <c r="CU34" s="21">
        <f t="shared" si="137"/>
        <v>0</v>
      </c>
      <c r="CV34" s="21">
        <f t="shared" si="137"/>
        <v>0</v>
      </c>
      <c r="CW34" s="21">
        <f t="shared" si="137"/>
        <v>0</v>
      </c>
      <c r="CX34" s="21">
        <f t="shared" si="137"/>
        <v>0</v>
      </c>
      <c r="CY34" s="21">
        <f t="shared" si="137"/>
        <v>0</v>
      </c>
      <c r="CZ34" s="21">
        <f t="shared" si="137"/>
        <v>0</v>
      </c>
      <c r="DA34" s="21">
        <f t="shared" si="137"/>
        <v>0</v>
      </c>
      <c r="DB34" s="21">
        <f t="shared" si="137"/>
        <v>0</v>
      </c>
      <c r="DC34" s="21">
        <f t="shared" si="137"/>
        <v>0</v>
      </c>
      <c r="DD34" s="21">
        <f t="shared" si="137"/>
        <v>0</v>
      </c>
      <c r="DE34" s="21">
        <f t="shared" si="137"/>
        <v>0</v>
      </c>
      <c r="DF34" s="21">
        <f t="shared" si="137"/>
        <v>0</v>
      </c>
      <c r="DG34" s="21">
        <f t="shared" si="137"/>
        <v>0</v>
      </c>
      <c r="DH34" s="21">
        <f t="shared" si="137"/>
        <v>0</v>
      </c>
      <c r="DI34" s="21">
        <f t="shared" si="137"/>
        <v>0</v>
      </c>
      <c r="DJ34" s="21">
        <f t="shared" si="137"/>
        <v>0</v>
      </c>
      <c r="DK34" s="21">
        <f t="shared" si="137"/>
        <v>0</v>
      </c>
      <c r="DL34" s="21">
        <f t="shared" si="137"/>
        <v>0</v>
      </c>
      <c r="DM34" s="21">
        <f t="shared" si="137"/>
        <v>0</v>
      </c>
      <c r="DN34" s="57">
        <f t="shared" si="137"/>
        <v>0</v>
      </c>
      <c r="DQ34" s="22">
        <f t="shared" si="20"/>
        <v>50</v>
      </c>
      <c r="DR34" s="54">
        <f t="shared" si="14"/>
        <v>0.10492299999999999</v>
      </c>
      <c r="DS34" s="55">
        <v>1</v>
      </c>
      <c r="DT34" s="56">
        <f t="shared" si="21"/>
        <v>0.89507700000000001</v>
      </c>
      <c r="DU34" s="21">
        <f t="shared" ref="DU34:GF34" si="138">DT34*IFERROR(VLOOKUP($DQ34+DT$1,$DQ$3:$HT$98,4,0),0)</f>
        <v>0.80073588419999997</v>
      </c>
      <c r="DV34" s="21">
        <f t="shared" si="138"/>
        <v>0.7159131312508098</v>
      </c>
      <c r="DW34" s="21">
        <f t="shared" si="138"/>
        <v>0.63965692816249853</v>
      </c>
      <c r="DX34" s="21">
        <f t="shared" si="138"/>
        <v>0.57112600384995293</v>
      </c>
      <c r="DY34" s="21">
        <f t="shared" si="138"/>
        <v>0.53784934723563538</v>
      </c>
      <c r="DZ34" s="21">
        <f t="shared" si="138"/>
        <v>0.50607724167105828</v>
      </c>
      <c r="EA34" s="21">
        <f t="shared" si="138"/>
        <v>0.47572525910183655</v>
      </c>
      <c r="EB34" s="21">
        <f t="shared" si="138"/>
        <v>0.44671910074124982</v>
      </c>
      <c r="EC34" s="21">
        <f t="shared" si="138"/>
        <v>0.41898499209083007</v>
      </c>
      <c r="ED34" s="21">
        <f t="shared" si="138"/>
        <v>0.4131108225017166</v>
      </c>
      <c r="EE34" s="21">
        <f t="shared" si="138"/>
        <v>0.40672412918584006</v>
      </c>
      <c r="EF34" s="21">
        <f t="shared" si="138"/>
        <v>0.39978541554192965</v>
      </c>
      <c r="EG34" s="21">
        <f t="shared" si="138"/>
        <v>0.39225745616727509</v>
      </c>
      <c r="EH34" s="21">
        <f t="shared" si="138"/>
        <v>0.38409850107899574</v>
      </c>
      <c r="EI34" s="21">
        <f t="shared" si="138"/>
        <v>0.37527575850921119</v>
      </c>
      <c r="EJ34" s="21">
        <f t="shared" si="138"/>
        <v>0.3657512597582474</v>
      </c>
      <c r="EK34" s="21">
        <f t="shared" si="138"/>
        <v>0.3554992519472237</v>
      </c>
      <c r="EL34" s="21">
        <f t="shared" si="138"/>
        <v>0.34449299510693765</v>
      </c>
      <c r="EM34" s="21">
        <f t="shared" si="138"/>
        <v>0.33271133467428038</v>
      </c>
      <c r="EN34" s="21">
        <f t="shared" si="138"/>
        <v>0.32014815467697955</v>
      </c>
      <c r="EO34" s="21">
        <f t="shared" si="138"/>
        <v>0.30679797662694952</v>
      </c>
      <c r="EP34" s="21">
        <f t="shared" si="138"/>
        <v>0.29267913374257731</v>
      </c>
      <c r="EQ34" s="21">
        <f t="shared" si="138"/>
        <v>0.2778256677051415</v>
      </c>
      <c r="ER34" s="21">
        <f t="shared" si="138"/>
        <v>0.26228132159703887</v>
      </c>
      <c r="ES34" s="21">
        <f t="shared" si="138"/>
        <v>0.24611430093379738</v>
      </c>
      <c r="ET34" s="21">
        <f t="shared" si="138"/>
        <v>0.22941298447242989</v>
      </c>
      <c r="EU34" s="21">
        <f t="shared" si="138"/>
        <v>0.21229189344125246</v>
      </c>
      <c r="EV34" s="21">
        <f t="shared" si="138"/>
        <v>0.19488608109800418</v>
      </c>
      <c r="EW34" s="57">
        <f t="shared" si="138"/>
        <v>0.17735023152080578</v>
      </c>
      <c r="EX34" s="21">
        <f t="shared" si="138"/>
        <v>0.15986172519053912</v>
      </c>
      <c r="EY34" s="21">
        <f t="shared" si="138"/>
        <v>0.14260465195622044</v>
      </c>
      <c r="EZ34" s="21">
        <f t="shared" si="138"/>
        <v>0.12578015511842555</v>
      </c>
      <c r="FA34" s="21">
        <f t="shared" si="138"/>
        <v>0.10958721794847945</v>
      </c>
      <c r="FB34" s="21">
        <f t="shared" si="138"/>
        <v>9.4219802375564182E-2</v>
      </c>
      <c r="FC34" s="21">
        <f t="shared" si="138"/>
        <v>7.9855051305385658E-2</v>
      </c>
      <c r="FD34" s="21">
        <f t="shared" si="138"/>
        <v>6.6646227268961813E-2</v>
      </c>
      <c r="FE34" s="21">
        <f t="shared" si="138"/>
        <v>5.4709887965090749E-2</v>
      </c>
      <c r="FF34" s="21">
        <f t="shared" si="138"/>
        <v>4.4125713039364294E-2</v>
      </c>
      <c r="FG34" s="21">
        <f t="shared" si="138"/>
        <v>3.4925943127787226E-2</v>
      </c>
      <c r="FH34" s="21">
        <f t="shared" si="138"/>
        <v>2.7097991494556276E-2</v>
      </c>
      <c r="FI34" s="21">
        <f t="shared" si="138"/>
        <v>2.0585802178584512E-2</v>
      </c>
      <c r="FJ34" s="21">
        <f t="shared" si="138"/>
        <v>1.5295456876710077E-2</v>
      </c>
      <c r="FK34" s="21">
        <f t="shared" si="138"/>
        <v>1.110373691964768E-2</v>
      </c>
      <c r="FL34" s="21">
        <f t="shared" si="138"/>
        <v>7.8677748691547561E-3</v>
      </c>
      <c r="FM34" s="21">
        <f t="shared" si="138"/>
        <v>5.436396401339862E-3</v>
      </c>
      <c r="FN34" s="21">
        <f t="shared" si="138"/>
        <v>3.6601626051300891E-3</v>
      </c>
      <c r="FO34" s="21">
        <f t="shared" si="138"/>
        <v>2.3994195957930302E-3</v>
      </c>
      <c r="FP34" s="21">
        <f t="shared" si="138"/>
        <v>1.5306137543523318E-3</v>
      </c>
      <c r="FQ34" s="21">
        <f t="shared" si="138"/>
        <v>9.4971522230053471E-4</v>
      </c>
      <c r="FR34" s="21">
        <f t="shared" si="138"/>
        <v>5.729821879183587E-4</v>
      </c>
      <c r="FS34" s="21">
        <f t="shared" si="138"/>
        <v>3.3576756212015825E-4</v>
      </c>
      <c r="FT34" s="21">
        <f t="shared" si="138"/>
        <v>1.9071597528424992E-4</v>
      </c>
      <c r="FU34" s="21">
        <f t="shared" si="138"/>
        <v>1.0489378640633747E-4</v>
      </c>
      <c r="FV34" s="21">
        <f t="shared" si="138"/>
        <v>5.5698600581765202E-5</v>
      </c>
      <c r="FW34" s="21">
        <f t="shared" si="138"/>
        <v>2.8406286296700254E-5</v>
      </c>
      <c r="FX34" s="21">
        <f t="shared" si="138"/>
        <v>1.3805455140196323E-5</v>
      </c>
      <c r="FY34" s="21">
        <f t="shared" si="138"/>
        <v>6.3228984542099157E-6</v>
      </c>
      <c r="FZ34" s="21">
        <f t="shared" si="138"/>
        <v>2.6809089445850044E-6</v>
      </c>
      <c r="GA34" s="21">
        <f t="shared" si="138"/>
        <v>1.0241072168314717E-6</v>
      </c>
      <c r="GB34" s="21">
        <f t="shared" si="138"/>
        <v>3.3795538155438562E-7</v>
      </c>
      <c r="GC34" s="21">
        <f t="shared" si="138"/>
        <v>9.0234086875020961E-8</v>
      </c>
      <c r="GD34" s="21">
        <f t="shared" si="138"/>
        <v>1.7324944680004019E-8</v>
      </c>
      <c r="GE34" s="21">
        <f t="shared" si="138"/>
        <v>1.8017942467204176E-9</v>
      </c>
      <c r="GF34" s="21">
        <f t="shared" si="138"/>
        <v>0</v>
      </c>
      <c r="GG34" s="21">
        <f t="shared" ref="GG34:HT34" si="139">GF34*IFERROR(VLOOKUP($DQ34+GF$1,$DQ$3:$HT$98,4,0),0)</f>
        <v>0</v>
      </c>
      <c r="GH34" s="21">
        <f t="shared" si="139"/>
        <v>0</v>
      </c>
      <c r="GI34" s="21">
        <f t="shared" si="139"/>
        <v>0</v>
      </c>
      <c r="GJ34" s="21">
        <f t="shared" si="139"/>
        <v>0</v>
      </c>
      <c r="GK34" s="21">
        <f t="shared" si="139"/>
        <v>0</v>
      </c>
      <c r="GL34" s="21">
        <f t="shared" si="139"/>
        <v>0</v>
      </c>
      <c r="GM34" s="21">
        <f t="shared" si="139"/>
        <v>0</v>
      </c>
      <c r="GN34" s="21">
        <f t="shared" si="139"/>
        <v>0</v>
      </c>
      <c r="GO34" s="21">
        <f t="shared" si="139"/>
        <v>0</v>
      </c>
      <c r="GP34" s="21">
        <f t="shared" si="139"/>
        <v>0</v>
      </c>
      <c r="GQ34" s="21">
        <f t="shared" si="139"/>
        <v>0</v>
      </c>
      <c r="GR34" s="21">
        <f t="shared" si="139"/>
        <v>0</v>
      </c>
      <c r="GS34" s="21">
        <f t="shared" si="139"/>
        <v>0</v>
      </c>
      <c r="GT34" s="21">
        <f t="shared" si="139"/>
        <v>0</v>
      </c>
      <c r="GU34" s="21">
        <f t="shared" si="139"/>
        <v>0</v>
      </c>
      <c r="GV34" s="21">
        <f t="shared" si="139"/>
        <v>0</v>
      </c>
      <c r="GW34" s="21">
        <f t="shared" si="139"/>
        <v>0</v>
      </c>
      <c r="GX34" s="21">
        <f t="shared" si="139"/>
        <v>0</v>
      </c>
      <c r="GY34" s="21">
        <f t="shared" si="139"/>
        <v>0</v>
      </c>
      <c r="GZ34" s="21">
        <f t="shared" si="139"/>
        <v>0</v>
      </c>
      <c r="HA34" s="21">
        <f t="shared" si="139"/>
        <v>0</v>
      </c>
      <c r="HB34" s="21">
        <f t="shared" si="139"/>
        <v>0</v>
      </c>
      <c r="HC34" s="21">
        <f t="shared" si="139"/>
        <v>0</v>
      </c>
      <c r="HD34" s="21">
        <f t="shared" si="139"/>
        <v>0</v>
      </c>
      <c r="HE34" s="21">
        <f t="shared" si="139"/>
        <v>0</v>
      </c>
      <c r="HF34" s="21">
        <f t="shared" si="139"/>
        <v>0</v>
      </c>
      <c r="HG34" s="21">
        <f t="shared" si="139"/>
        <v>0</v>
      </c>
      <c r="HH34" s="21">
        <f t="shared" si="139"/>
        <v>0</v>
      </c>
      <c r="HI34" s="21">
        <f t="shared" si="139"/>
        <v>0</v>
      </c>
      <c r="HJ34" s="21">
        <f t="shared" si="139"/>
        <v>0</v>
      </c>
      <c r="HK34" s="21">
        <f t="shared" si="139"/>
        <v>0</v>
      </c>
      <c r="HL34" s="21">
        <f t="shared" si="139"/>
        <v>0</v>
      </c>
      <c r="HM34" s="21">
        <f t="shared" si="139"/>
        <v>0</v>
      </c>
      <c r="HN34" s="21">
        <f t="shared" si="139"/>
        <v>0</v>
      </c>
      <c r="HO34" s="21">
        <f t="shared" si="139"/>
        <v>0</v>
      </c>
      <c r="HP34" s="21">
        <f t="shared" si="139"/>
        <v>0</v>
      </c>
      <c r="HQ34" s="21">
        <f t="shared" si="139"/>
        <v>0</v>
      </c>
      <c r="HR34" s="21">
        <f t="shared" si="139"/>
        <v>0</v>
      </c>
      <c r="HS34" s="21">
        <f t="shared" si="139"/>
        <v>0</v>
      </c>
      <c r="HT34" s="57">
        <f t="shared" si="139"/>
        <v>0</v>
      </c>
    </row>
    <row r="35" spans="1:228">
      <c r="A35" s="49">
        <v>51</v>
      </c>
      <c r="B35" s="50">
        <v>4.0499999999999998E-3</v>
      </c>
      <c r="C35" s="51">
        <v>6.0000000000000001E-3</v>
      </c>
      <c r="K35" s="22">
        <f t="shared" si="17"/>
        <v>51</v>
      </c>
      <c r="L35" s="54">
        <f t="shared" si="10"/>
        <v>0.103645</v>
      </c>
      <c r="M35" s="55">
        <v>1</v>
      </c>
      <c r="N35" s="56">
        <f t="shared" si="11"/>
        <v>0.89635500000000001</v>
      </c>
      <c r="O35" s="21">
        <f t="shared" ref="O35:BZ35" si="140">N35*IFERROR(VLOOKUP($K35+N$1,$K$3:$DN$98,4,0),0)</f>
        <v>0.80319413578499999</v>
      </c>
      <c r="P35" s="21">
        <f t="shared" si="140"/>
        <v>0.71946275351768529</v>
      </c>
      <c r="Q35" s="21">
        <f t="shared" si="140"/>
        <v>0.64421414412727063</v>
      </c>
      <c r="R35" s="21">
        <f t="shared" si="140"/>
        <v>0.60861905791473447</v>
      </c>
      <c r="S35" s="21">
        <f t="shared" si="140"/>
        <v>0.57471897638888381</v>
      </c>
      <c r="T35" s="21">
        <f t="shared" si="140"/>
        <v>0.5424177583994112</v>
      </c>
      <c r="U35" s="21">
        <f t="shared" si="140"/>
        <v>0.51162280379292224</v>
      </c>
      <c r="V35" s="21">
        <f t="shared" si="140"/>
        <v>0.48225539904380665</v>
      </c>
      <c r="W35" s="21">
        <f t="shared" si="140"/>
        <v>0.47813211538198214</v>
      </c>
      <c r="X35" s="21">
        <f t="shared" si="140"/>
        <v>0.47364245481854533</v>
      </c>
      <c r="Y35" s="21">
        <f t="shared" si="140"/>
        <v>0.46875446468481796</v>
      </c>
      <c r="Z35" s="21">
        <f t="shared" si="140"/>
        <v>0.46342472642135157</v>
      </c>
      <c r="AA35" s="21">
        <f t="shared" si="140"/>
        <v>0.45761338035202781</v>
      </c>
      <c r="AB35" s="21">
        <f t="shared" si="140"/>
        <v>0.45127543503415224</v>
      </c>
      <c r="AC35" s="21">
        <f t="shared" si="140"/>
        <v>0.44436640812377937</v>
      </c>
      <c r="AD35" s="21">
        <f t="shared" si="140"/>
        <v>0.43683439750608127</v>
      </c>
      <c r="AE35" s="21">
        <f t="shared" si="140"/>
        <v>0.42863501586489217</v>
      </c>
      <c r="AF35" s="21">
        <f t="shared" si="140"/>
        <v>0.41971940753490239</v>
      </c>
      <c r="AG35" s="21">
        <f t="shared" si="140"/>
        <v>0.4100364808030722</v>
      </c>
      <c r="AH35" s="21">
        <f t="shared" si="140"/>
        <v>0.39954364725932157</v>
      </c>
      <c r="AI35" s="21">
        <f t="shared" si="140"/>
        <v>0.38820060311362942</v>
      </c>
      <c r="AJ35" s="21">
        <f t="shared" si="140"/>
        <v>0.37596840210951893</v>
      </c>
      <c r="AK35" s="21">
        <f t="shared" si="140"/>
        <v>0.36281702740372795</v>
      </c>
      <c r="AL35" s="21">
        <f t="shared" si="140"/>
        <v>0.34873609857018928</v>
      </c>
      <c r="AM35" s="21">
        <f t="shared" si="140"/>
        <v>0.33371952216575695</v>
      </c>
      <c r="AN35" s="21">
        <f t="shared" si="140"/>
        <v>0.31778107778712039</v>
      </c>
      <c r="AO35" s="21">
        <f t="shared" si="140"/>
        <v>0.30095456971829238</v>
      </c>
      <c r="AP35" s="21">
        <f t="shared" si="140"/>
        <v>0.28330057465861735</v>
      </c>
      <c r="AQ35" s="57">
        <f t="shared" si="140"/>
        <v>0.26490020233454015</v>
      </c>
      <c r="AR35" s="21">
        <f t="shared" si="140"/>
        <v>0.24586977179882677</v>
      </c>
      <c r="AS35" s="21">
        <f t="shared" si="140"/>
        <v>0.22635262931343589</v>
      </c>
      <c r="AT35" s="21">
        <f t="shared" si="140"/>
        <v>0.20652413898557889</v>
      </c>
      <c r="AU35" s="21">
        <f t="shared" si="140"/>
        <v>0.1865821681251314</v>
      </c>
      <c r="AV35" s="21">
        <f t="shared" si="140"/>
        <v>0.16675221529679243</v>
      </c>
      <c r="AW35" s="21">
        <f t="shared" si="140"/>
        <v>0.14727889159443303</v>
      </c>
      <c r="AX35" s="21">
        <f t="shared" si="140"/>
        <v>0.12841541115901806</v>
      </c>
      <c r="AY35" s="21">
        <f t="shared" si="140"/>
        <v>0.11041028636041214</v>
      </c>
      <c r="AZ35" s="21">
        <f t="shared" si="140"/>
        <v>9.3499846901451425E-2</v>
      </c>
      <c r="BA35" s="21">
        <f t="shared" si="140"/>
        <v>7.7890982459723132E-2</v>
      </c>
      <c r="BB35" s="21">
        <f t="shared" si="140"/>
        <v>6.3752990233458776E-2</v>
      </c>
      <c r="BC35" s="21">
        <f t="shared" si="140"/>
        <v>5.1203851635904747E-2</v>
      </c>
      <c r="BD35" s="21">
        <f t="shared" si="140"/>
        <v>4.0303063661136986E-2</v>
      </c>
      <c r="BE35" s="21">
        <f t="shared" si="140"/>
        <v>3.1049480244539934E-2</v>
      </c>
      <c r="BF35" s="21">
        <f t="shared" si="140"/>
        <v>2.3383984561767917E-2</v>
      </c>
      <c r="BG35" s="21">
        <f t="shared" si="140"/>
        <v>1.7195413047496038E-2</v>
      </c>
      <c r="BH35" s="21">
        <f t="shared" si="140"/>
        <v>1.233255023766416E-2</v>
      </c>
      <c r="BI35" s="21">
        <f t="shared" si="140"/>
        <v>8.6174928040702089E-3</v>
      </c>
      <c r="BJ35" s="21">
        <f t="shared" si="140"/>
        <v>5.8613600805444335E-3</v>
      </c>
      <c r="BK35" s="21">
        <f t="shared" si="140"/>
        <v>3.8775241476833645E-3</v>
      </c>
      <c r="BL35" s="21">
        <f t="shared" si="140"/>
        <v>2.4932480269604035E-3</v>
      </c>
      <c r="BM35" s="21">
        <f t="shared" si="140"/>
        <v>1.5557867688232919E-3</v>
      </c>
      <c r="BN35" s="21">
        <f t="shared" si="140"/>
        <v>9.3969520836926829E-4</v>
      </c>
      <c r="BO35" s="21">
        <f t="shared" si="140"/>
        <v>5.4784230647928335E-4</v>
      </c>
      <c r="BP35" s="21">
        <f t="shared" si="140"/>
        <v>3.067916916283987E-4</v>
      </c>
      <c r="BQ35" s="21">
        <f t="shared" si="140"/>
        <v>1.6413355502119329E-4</v>
      </c>
      <c r="BR35" s="21">
        <f t="shared" si="140"/>
        <v>8.3215712395744997E-5</v>
      </c>
      <c r="BS35" s="21">
        <f t="shared" si="140"/>
        <v>3.9610679100374616E-5</v>
      </c>
      <c r="BT35" s="21">
        <f t="shared" si="140"/>
        <v>1.7468309483265203E-5</v>
      </c>
      <c r="BU35" s="21">
        <f t="shared" si="140"/>
        <v>7.0047921027893472E-6</v>
      </c>
      <c r="BV35" s="21">
        <f t="shared" si="140"/>
        <v>2.4867011964902181E-6</v>
      </c>
      <c r="BW35" s="21">
        <f t="shared" si="140"/>
        <v>7.5098376134004599E-7</v>
      </c>
      <c r="BX35" s="21">
        <f t="shared" si="140"/>
        <v>1.8098708648295108E-7</v>
      </c>
      <c r="BY35" s="21">
        <f t="shared" si="140"/>
        <v>3.0948791788584641E-8</v>
      </c>
      <c r="BZ35" s="21">
        <f t="shared" si="140"/>
        <v>0</v>
      </c>
      <c r="CA35" s="21">
        <f t="shared" ref="CA35:DN35" si="141">BZ35*IFERROR(VLOOKUP($K35+BZ$1,$K$3:$DN$98,4,0),0)</f>
        <v>0</v>
      </c>
      <c r="CB35" s="21">
        <f t="shared" si="141"/>
        <v>0</v>
      </c>
      <c r="CC35" s="21">
        <f t="shared" si="141"/>
        <v>0</v>
      </c>
      <c r="CD35" s="21">
        <f t="shared" si="141"/>
        <v>0</v>
      </c>
      <c r="CE35" s="21">
        <f t="shared" si="141"/>
        <v>0</v>
      </c>
      <c r="CF35" s="21">
        <f t="shared" si="141"/>
        <v>0</v>
      </c>
      <c r="CG35" s="21">
        <f t="shared" si="141"/>
        <v>0</v>
      </c>
      <c r="CH35" s="21">
        <f t="shared" si="141"/>
        <v>0</v>
      </c>
      <c r="CI35" s="21">
        <f t="shared" si="141"/>
        <v>0</v>
      </c>
      <c r="CJ35" s="21">
        <f t="shared" si="141"/>
        <v>0</v>
      </c>
      <c r="CK35" s="21">
        <f t="shared" si="141"/>
        <v>0</v>
      </c>
      <c r="CL35" s="21">
        <f t="shared" si="141"/>
        <v>0</v>
      </c>
      <c r="CM35" s="21">
        <f t="shared" si="141"/>
        <v>0</v>
      </c>
      <c r="CN35" s="21">
        <f t="shared" si="141"/>
        <v>0</v>
      </c>
      <c r="CO35" s="21">
        <f t="shared" si="141"/>
        <v>0</v>
      </c>
      <c r="CP35" s="21">
        <f t="shared" si="141"/>
        <v>0</v>
      </c>
      <c r="CQ35" s="21">
        <f t="shared" si="141"/>
        <v>0</v>
      </c>
      <c r="CR35" s="21">
        <f t="shared" si="141"/>
        <v>0</v>
      </c>
      <c r="CS35" s="21">
        <f t="shared" si="141"/>
        <v>0</v>
      </c>
      <c r="CT35" s="21">
        <f t="shared" si="141"/>
        <v>0</v>
      </c>
      <c r="CU35" s="21">
        <f t="shared" si="141"/>
        <v>0</v>
      </c>
      <c r="CV35" s="21">
        <f t="shared" si="141"/>
        <v>0</v>
      </c>
      <c r="CW35" s="21">
        <f t="shared" si="141"/>
        <v>0</v>
      </c>
      <c r="CX35" s="21">
        <f t="shared" si="141"/>
        <v>0</v>
      </c>
      <c r="CY35" s="21">
        <f t="shared" si="141"/>
        <v>0</v>
      </c>
      <c r="CZ35" s="21">
        <f t="shared" si="141"/>
        <v>0</v>
      </c>
      <c r="DA35" s="21">
        <f t="shared" si="141"/>
        <v>0</v>
      </c>
      <c r="DB35" s="21">
        <f t="shared" si="141"/>
        <v>0</v>
      </c>
      <c r="DC35" s="21">
        <f t="shared" si="141"/>
        <v>0</v>
      </c>
      <c r="DD35" s="21">
        <f t="shared" si="141"/>
        <v>0</v>
      </c>
      <c r="DE35" s="21">
        <f t="shared" si="141"/>
        <v>0</v>
      </c>
      <c r="DF35" s="21">
        <f t="shared" si="141"/>
        <v>0</v>
      </c>
      <c r="DG35" s="21">
        <f t="shared" si="141"/>
        <v>0</v>
      </c>
      <c r="DH35" s="21">
        <f t="shared" si="141"/>
        <v>0</v>
      </c>
      <c r="DI35" s="21">
        <f t="shared" si="141"/>
        <v>0</v>
      </c>
      <c r="DJ35" s="21">
        <f t="shared" si="141"/>
        <v>0</v>
      </c>
      <c r="DK35" s="21">
        <f t="shared" si="141"/>
        <v>0</v>
      </c>
      <c r="DL35" s="21">
        <f t="shared" si="141"/>
        <v>0</v>
      </c>
      <c r="DM35" s="21">
        <f t="shared" si="141"/>
        <v>0</v>
      </c>
      <c r="DN35" s="57">
        <f t="shared" si="141"/>
        <v>0</v>
      </c>
      <c r="DQ35" s="22">
        <f t="shared" si="20"/>
        <v>51</v>
      </c>
      <c r="DR35" s="54">
        <f t="shared" si="14"/>
        <v>0.10540000000000001</v>
      </c>
      <c r="DS35" s="55">
        <v>1</v>
      </c>
      <c r="DT35" s="56">
        <f t="shared" si="21"/>
        <v>0.89459999999999995</v>
      </c>
      <c r="DU35" s="21">
        <f t="shared" ref="DU35:GF35" si="142">DT35*IFERROR(VLOOKUP($DQ35+DT$1,$DQ$3:$HT$98,4,0),0)</f>
        <v>0.79983412739999993</v>
      </c>
      <c r="DV35" s="21">
        <f t="shared" si="142"/>
        <v>0.71463899548586152</v>
      </c>
      <c r="DW35" s="21">
        <f t="shared" si="142"/>
        <v>0.6380747174264928</v>
      </c>
      <c r="DX35" s="21">
        <f t="shared" si="142"/>
        <v>0.60089729401563818</v>
      </c>
      <c r="DY35" s="21">
        <f t="shared" si="142"/>
        <v>0.5654007886148994</v>
      </c>
      <c r="DZ35" s="21">
        <f t="shared" si="142"/>
        <v>0.53149087631772085</v>
      </c>
      <c r="EA35" s="21">
        <f t="shared" si="142"/>
        <v>0.4990845488614386</v>
      </c>
      <c r="EB35" s="21">
        <f t="shared" si="142"/>
        <v>0.46809938372992504</v>
      </c>
      <c r="EC35" s="21">
        <f t="shared" si="142"/>
        <v>0.46153663037003145</v>
      </c>
      <c r="ED35" s="21">
        <f t="shared" si="142"/>
        <v>0.45440127406451075</v>
      </c>
      <c r="EE35" s="21">
        <f t="shared" si="142"/>
        <v>0.44664918832897021</v>
      </c>
      <c r="EF35" s="21">
        <f t="shared" si="142"/>
        <v>0.4382387841127357</v>
      </c>
      <c r="EG35" s="21">
        <f t="shared" si="142"/>
        <v>0.42912341740319077</v>
      </c>
      <c r="EH35" s="21">
        <f t="shared" si="142"/>
        <v>0.41926645250543948</v>
      </c>
      <c r="EI35" s="21">
        <f t="shared" si="142"/>
        <v>0.40862546994085142</v>
      </c>
      <c r="EJ35" s="21">
        <f t="shared" si="142"/>
        <v>0.39717169801840935</v>
      </c>
      <c r="EK35" s="21">
        <f t="shared" si="142"/>
        <v>0.38487526224775942</v>
      </c>
      <c r="EL35" s="21">
        <f t="shared" si="142"/>
        <v>0.37171252827888607</v>
      </c>
      <c r="EM35" s="21">
        <f t="shared" si="142"/>
        <v>0.35767666321107533</v>
      </c>
      <c r="EN35" s="21">
        <f t="shared" si="142"/>
        <v>0.34276154635517353</v>
      </c>
      <c r="EO35" s="21">
        <f t="shared" si="142"/>
        <v>0.32698765999190849</v>
      </c>
      <c r="EP35" s="21">
        <f t="shared" si="142"/>
        <v>0.31039303624731912</v>
      </c>
      <c r="EQ35" s="21">
        <f t="shared" si="142"/>
        <v>0.29302654586928162</v>
      </c>
      <c r="ER35" s="21">
        <f t="shared" si="142"/>
        <v>0.27496438958189912</v>
      </c>
      <c r="ES35" s="21">
        <f t="shared" si="142"/>
        <v>0.25630530610487146</v>
      </c>
      <c r="ET35" s="21">
        <f t="shared" si="142"/>
        <v>0.23717724111026489</v>
      </c>
      <c r="EU35" s="21">
        <f t="shared" si="142"/>
        <v>0.21773107911163428</v>
      </c>
      <c r="EV35" s="21">
        <f t="shared" si="142"/>
        <v>0.19813963661316944</v>
      </c>
      <c r="EW35" s="57">
        <f t="shared" si="142"/>
        <v>0.17860108704674479</v>
      </c>
      <c r="EX35" s="21">
        <f t="shared" si="142"/>
        <v>0.15932109970004871</v>
      </c>
      <c r="EY35" s="21">
        <f t="shared" si="142"/>
        <v>0.14052439635743696</v>
      </c>
      <c r="EZ35" s="21">
        <f t="shared" si="142"/>
        <v>0.12243328557038054</v>
      </c>
      <c r="FA35" s="21">
        <f t="shared" si="142"/>
        <v>0.10526446593484608</v>
      </c>
      <c r="FB35" s="21">
        <f t="shared" si="142"/>
        <v>8.9215845458419443E-2</v>
      </c>
      <c r="FC35" s="21">
        <f t="shared" si="142"/>
        <v>7.4458652461142277E-2</v>
      </c>
      <c r="FD35" s="21">
        <f t="shared" si="142"/>
        <v>6.1123107805351691E-2</v>
      </c>
      <c r="FE35" s="21">
        <f t="shared" si="142"/>
        <v>4.9298231369328357E-2</v>
      </c>
      <c r="FF35" s="21">
        <f t="shared" si="142"/>
        <v>3.9020043111137083E-2</v>
      </c>
      <c r="FG35" s="21">
        <f t="shared" si="142"/>
        <v>3.027448084863793E-2</v>
      </c>
      <c r="FH35" s="21">
        <f t="shared" si="142"/>
        <v>2.2998917611093263E-2</v>
      </c>
      <c r="FI35" s="21">
        <f t="shared" si="142"/>
        <v>1.7088425774218406E-2</v>
      </c>
      <c r="FJ35" s="21">
        <f t="shared" si="142"/>
        <v>1.2405342690793851E-2</v>
      </c>
      <c r="FK35" s="21">
        <f t="shared" si="142"/>
        <v>8.7900536704157983E-3</v>
      </c>
      <c r="FL35" s="21">
        <f t="shared" si="142"/>
        <v>6.0736633846472038E-3</v>
      </c>
      <c r="FM35" s="21">
        <f t="shared" si="142"/>
        <v>4.089215346981423E-3</v>
      </c>
      <c r="FN35" s="21">
        <f t="shared" si="142"/>
        <v>2.6806851207136721E-3</v>
      </c>
      <c r="FO35" s="21">
        <f t="shared" si="142"/>
        <v>1.7100358453544585E-3</v>
      </c>
      <c r="FP35" s="21">
        <f t="shared" si="142"/>
        <v>1.0610430413255342E-3</v>
      </c>
      <c r="FQ35" s="21">
        <f t="shared" si="142"/>
        <v>6.4014848769252135E-4</v>
      </c>
      <c r="FR35" s="21">
        <f t="shared" si="142"/>
        <v>3.7512701378781757E-4</v>
      </c>
      <c r="FS35" s="21">
        <f t="shared" si="142"/>
        <v>2.1307214383148041E-4</v>
      </c>
      <c r="FT35" s="21">
        <f t="shared" si="142"/>
        <v>1.1718967910731424E-4</v>
      </c>
      <c r="FU35" s="21">
        <f t="shared" si="142"/>
        <v>6.2227719605983863E-5</v>
      </c>
      <c r="FV35" s="21">
        <f t="shared" si="142"/>
        <v>3.1736136999051767E-5</v>
      </c>
      <c r="FW35" s="21">
        <f t="shared" si="142"/>
        <v>1.5423762581539159E-5</v>
      </c>
      <c r="FX35" s="21">
        <f t="shared" si="142"/>
        <v>7.0640832623449342E-6</v>
      </c>
      <c r="FY35" s="21">
        <f t="shared" si="142"/>
        <v>2.9951713032342524E-6</v>
      </c>
      <c r="FZ35" s="21">
        <f t="shared" si="142"/>
        <v>1.1441554378354845E-6</v>
      </c>
      <c r="GA35" s="21">
        <f t="shared" si="142"/>
        <v>3.7757129448570986E-7</v>
      </c>
      <c r="GB35" s="21">
        <f t="shared" si="142"/>
        <v>1.0081153562768454E-7</v>
      </c>
      <c r="GC35" s="21">
        <f t="shared" si="142"/>
        <v>1.9355814840515427E-8</v>
      </c>
      <c r="GD35" s="21">
        <f t="shared" si="142"/>
        <v>2.013004743413604E-9</v>
      </c>
      <c r="GE35" s="21">
        <f t="shared" si="142"/>
        <v>0</v>
      </c>
      <c r="GF35" s="21">
        <f t="shared" si="142"/>
        <v>0</v>
      </c>
      <c r="GG35" s="21">
        <f t="shared" ref="GG35:HT35" si="143">GF35*IFERROR(VLOOKUP($DQ35+GF$1,$DQ$3:$HT$98,4,0),0)</f>
        <v>0</v>
      </c>
      <c r="GH35" s="21">
        <f t="shared" si="143"/>
        <v>0</v>
      </c>
      <c r="GI35" s="21">
        <f t="shared" si="143"/>
        <v>0</v>
      </c>
      <c r="GJ35" s="21">
        <f t="shared" si="143"/>
        <v>0</v>
      </c>
      <c r="GK35" s="21">
        <f t="shared" si="143"/>
        <v>0</v>
      </c>
      <c r="GL35" s="21">
        <f t="shared" si="143"/>
        <v>0</v>
      </c>
      <c r="GM35" s="21">
        <f t="shared" si="143"/>
        <v>0</v>
      </c>
      <c r="GN35" s="21">
        <f t="shared" si="143"/>
        <v>0</v>
      </c>
      <c r="GO35" s="21">
        <f t="shared" si="143"/>
        <v>0</v>
      </c>
      <c r="GP35" s="21">
        <f t="shared" si="143"/>
        <v>0</v>
      </c>
      <c r="GQ35" s="21">
        <f t="shared" si="143"/>
        <v>0</v>
      </c>
      <c r="GR35" s="21">
        <f t="shared" si="143"/>
        <v>0</v>
      </c>
      <c r="GS35" s="21">
        <f t="shared" si="143"/>
        <v>0</v>
      </c>
      <c r="GT35" s="21">
        <f t="shared" si="143"/>
        <v>0</v>
      </c>
      <c r="GU35" s="21">
        <f t="shared" si="143"/>
        <v>0</v>
      </c>
      <c r="GV35" s="21">
        <f t="shared" si="143"/>
        <v>0</v>
      </c>
      <c r="GW35" s="21">
        <f t="shared" si="143"/>
        <v>0</v>
      </c>
      <c r="GX35" s="21">
        <f t="shared" si="143"/>
        <v>0</v>
      </c>
      <c r="GY35" s="21">
        <f t="shared" si="143"/>
        <v>0</v>
      </c>
      <c r="GZ35" s="21">
        <f t="shared" si="143"/>
        <v>0</v>
      </c>
      <c r="HA35" s="21">
        <f t="shared" si="143"/>
        <v>0</v>
      </c>
      <c r="HB35" s="21">
        <f t="shared" si="143"/>
        <v>0</v>
      </c>
      <c r="HC35" s="21">
        <f t="shared" si="143"/>
        <v>0</v>
      </c>
      <c r="HD35" s="21">
        <f t="shared" si="143"/>
        <v>0</v>
      </c>
      <c r="HE35" s="21">
        <f t="shared" si="143"/>
        <v>0</v>
      </c>
      <c r="HF35" s="21">
        <f t="shared" si="143"/>
        <v>0</v>
      </c>
      <c r="HG35" s="21">
        <f t="shared" si="143"/>
        <v>0</v>
      </c>
      <c r="HH35" s="21">
        <f t="shared" si="143"/>
        <v>0</v>
      </c>
      <c r="HI35" s="21">
        <f t="shared" si="143"/>
        <v>0</v>
      </c>
      <c r="HJ35" s="21">
        <f t="shared" si="143"/>
        <v>0</v>
      </c>
      <c r="HK35" s="21">
        <f t="shared" si="143"/>
        <v>0</v>
      </c>
      <c r="HL35" s="21">
        <f t="shared" si="143"/>
        <v>0</v>
      </c>
      <c r="HM35" s="21">
        <f t="shared" si="143"/>
        <v>0</v>
      </c>
      <c r="HN35" s="21">
        <f t="shared" si="143"/>
        <v>0</v>
      </c>
      <c r="HO35" s="21">
        <f t="shared" si="143"/>
        <v>0</v>
      </c>
      <c r="HP35" s="21">
        <f t="shared" si="143"/>
        <v>0</v>
      </c>
      <c r="HQ35" s="21">
        <f t="shared" si="143"/>
        <v>0</v>
      </c>
      <c r="HR35" s="21">
        <f t="shared" si="143"/>
        <v>0</v>
      </c>
      <c r="HS35" s="21">
        <f t="shared" si="143"/>
        <v>0</v>
      </c>
      <c r="HT35" s="57">
        <f t="shared" si="143"/>
        <v>0</v>
      </c>
    </row>
    <row r="36" spans="1:228">
      <c r="A36" s="49">
        <v>52</v>
      </c>
      <c r="B36" s="50">
        <v>4.3699999999999998E-3</v>
      </c>
      <c r="C36" s="51">
        <v>6.5900000000000004E-3</v>
      </c>
      <c r="K36" s="22">
        <f t="shared" si="17"/>
        <v>52</v>
      </c>
      <c r="L36" s="54">
        <f t="shared" ref="L36:L67" si="144">VLOOKUP(K36,Fe_MDT,6,0)</f>
        <v>0.10393300000000001</v>
      </c>
      <c r="M36" s="55">
        <v>1</v>
      </c>
      <c r="N36" s="56">
        <f t="shared" si="11"/>
        <v>0.89606699999999995</v>
      </c>
      <c r="O36" s="21">
        <f t="shared" ref="O36:BZ36" si="145">N36*IFERROR(VLOOKUP($K36+N$1,$K$3:$DN$98,4,0),0)</f>
        <v>0.80265380738399994</v>
      </c>
      <c r="P36" s="21">
        <f t="shared" si="145"/>
        <v>0.71870424566970736</v>
      </c>
      <c r="Q36" s="21">
        <f t="shared" si="145"/>
        <v>0.67899332063159623</v>
      </c>
      <c r="R36" s="21">
        <f t="shared" si="145"/>
        <v>0.64117339267241635</v>
      </c>
      <c r="S36" s="21">
        <f t="shared" si="145"/>
        <v>0.60513720389735226</v>
      </c>
      <c r="T36" s="21">
        <f t="shared" si="145"/>
        <v>0.57078144685188592</v>
      </c>
      <c r="U36" s="21">
        <f t="shared" si="145"/>
        <v>0.53801830641186421</v>
      </c>
      <c r="V36" s="21">
        <f t="shared" si="145"/>
        <v>0.53341824989204278</v>
      </c>
      <c r="W36" s="21">
        <f t="shared" si="145"/>
        <v>0.52840945252555649</v>
      </c>
      <c r="X36" s="21">
        <f t="shared" si="145"/>
        <v>0.5229562669754928</v>
      </c>
      <c r="Y36" s="21">
        <f t="shared" si="145"/>
        <v>0.51701025421998148</v>
      </c>
      <c r="Z36" s="21">
        <f t="shared" si="145"/>
        <v>0.51052694563206291</v>
      </c>
      <c r="AA36" s="21">
        <f t="shared" si="145"/>
        <v>0.50345614743505884</v>
      </c>
      <c r="AB36" s="21">
        <f t="shared" si="145"/>
        <v>0.49574823381782807</v>
      </c>
      <c r="AC36" s="21">
        <f t="shared" si="145"/>
        <v>0.48734530125461589</v>
      </c>
      <c r="AD36" s="21">
        <f t="shared" si="145"/>
        <v>0.47819782995006677</v>
      </c>
      <c r="AE36" s="21">
        <f t="shared" si="145"/>
        <v>0.46825131508710538</v>
      </c>
      <c r="AF36" s="21">
        <f t="shared" si="145"/>
        <v>0.45744875724804585</v>
      </c>
      <c r="AG36" s="21">
        <f t="shared" si="145"/>
        <v>0.44574264355006837</v>
      </c>
      <c r="AH36" s="21">
        <f t="shared" si="145"/>
        <v>0.43308800989968194</v>
      </c>
      <c r="AI36" s="21">
        <f t="shared" si="145"/>
        <v>0.41944140670774294</v>
      </c>
      <c r="AJ36" s="21">
        <f t="shared" si="145"/>
        <v>0.40476934630110606</v>
      </c>
      <c r="AK36" s="21">
        <f t="shared" si="145"/>
        <v>0.38906024797116012</v>
      </c>
      <c r="AL36" s="21">
        <f t="shared" si="145"/>
        <v>0.37230731369352199</v>
      </c>
      <c r="AM36" s="21">
        <f t="shared" si="145"/>
        <v>0.35452591639151937</v>
      </c>
      <c r="AN36" s="21">
        <f t="shared" si="145"/>
        <v>0.3357537691185884</v>
      </c>
      <c r="AO36" s="21">
        <f t="shared" si="145"/>
        <v>0.31605845302209201</v>
      </c>
      <c r="AP36" s="21">
        <f t="shared" si="145"/>
        <v>0.29553045649830717</v>
      </c>
      <c r="AQ36" s="57">
        <f t="shared" si="145"/>
        <v>0.27429954850346877</v>
      </c>
      <c r="AR36" s="21">
        <f t="shared" si="145"/>
        <v>0.25252565034326341</v>
      </c>
      <c r="AS36" s="21">
        <f t="shared" si="145"/>
        <v>0.23040440337319354</v>
      </c>
      <c r="AT36" s="21">
        <f t="shared" si="145"/>
        <v>0.20815655418347798</v>
      </c>
      <c r="AU36" s="21">
        <f t="shared" si="145"/>
        <v>0.18603367560485792</v>
      </c>
      <c r="AV36" s="21">
        <f t="shared" si="145"/>
        <v>0.16430866296772262</v>
      </c>
      <c r="AW36" s="21">
        <f t="shared" si="145"/>
        <v>0.14326400941481671</v>
      </c>
      <c r="AX36" s="21">
        <f t="shared" si="145"/>
        <v>0.12317696265476527</v>
      </c>
      <c r="AY36" s="21">
        <f t="shared" si="145"/>
        <v>0.10431117905456143</v>
      </c>
      <c r="AZ36" s="21">
        <f t="shared" si="145"/>
        <v>8.6897470823192949E-2</v>
      </c>
      <c r="BA36" s="21">
        <f t="shared" si="145"/>
        <v>7.1124710894075197E-2</v>
      </c>
      <c r="BB36" s="21">
        <f t="shared" si="145"/>
        <v>5.712452280168543E-2</v>
      </c>
      <c r="BC36" s="21">
        <f t="shared" si="145"/>
        <v>4.4963283142434619E-2</v>
      </c>
      <c r="BD36" s="21">
        <f t="shared" si="145"/>
        <v>3.4639713332931629E-2</v>
      </c>
      <c r="BE36" s="21">
        <f t="shared" si="145"/>
        <v>2.608786090529747E-2</v>
      </c>
      <c r="BF36" s="21">
        <f t="shared" si="145"/>
        <v>1.9183708516710495E-2</v>
      </c>
      <c r="BG36" s="21">
        <f t="shared" si="145"/>
        <v>1.3758555748184768E-2</v>
      </c>
      <c r="BH36" s="21">
        <f t="shared" si="145"/>
        <v>9.6139284146015899E-3</v>
      </c>
      <c r="BI36" s="21">
        <f t="shared" si="145"/>
        <v>6.5391056897595628E-3</v>
      </c>
      <c r="BJ36" s="21">
        <f t="shared" si="145"/>
        <v>4.3258799780035414E-3</v>
      </c>
      <c r="BK36" s="21">
        <f t="shared" si="145"/>
        <v>2.7815408258562773E-3</v>
      </c>
      <c r="BL36" s="21">
        <f t="shared" si="145"/>
        <v>1.735681475334317E-3</v>
      </c>
      <c r="BM36" s="21">
        <f t="shared" si="145"/>
        <v>1.0483516111019274E-3</v>
      </c>
      <c r="BN36" s="21">
        <f t="shared" si="145"/>
        <v>6.1118898927242367E-4</v>
      </c>
      <c r="BO36" s="21">
        <f t="shared" si="145"/>
        <v>3.4226583399255727E-4</v>
      </c>
      <c r="BP36" s="21">
        <f t="shared" si="145"/>
        <v>1.831122211860181E-4</v>
      </c>
      <c r="BQ36" s="21">
        <f t="shared" si="145"/>
        <v>9.2837896141311174E-5</v>
      </c>
      <c r="BR36" s="21">
        <f t="shared" si="145"/>
        <v>4.4190838563264117E-5</v>
      </c>
      <c r="BS36" s="21">
        <f t="shared" si="145"/>
        <v>1.9488159806399474E-5</v>
      </c>
      <c r="BT36" s="21">
        <f t="shared" si="145"/>
        <v>7.814752082366189E-6</v>
      </c>
      <c r="BU36" s="21">
        <f t="shared" si="145"/>
        <v>2.7742369892399969E-6</v>
      </c>
      <c r="BV36" s="21">
        <f t="shared" si="145"/>
        <v>8.3781957075047923E-7</v>
      </c>
      <c r="BW36" s="21">
        <f t="shared" si="145"/>
        <v>2.0191451655086548E-7</v>
      </c>
      <c r="BX36" s="21">
        <f t="shared" si="145"/>
        <v>3.4527382330198005E-8</v>
      </c>
      <c r="BY36" s="21">
        <f t="shared" si="145"/>
        <v>0</v>
      </c>
      <c r="BZ36" s="21">
        <f t="shared" si="145"/>
        <v>0</v>
      </c>
      <c r="CA36" s="21">
        <f t="shared" ref="CA36:DN36" si="146">BZ36*IFERROR(VLOOKUP($K36+BZ$1,$K$3:$DN$98,4,0),0)</f>
        <v>0</v>
      </c>
      <c r="CB36" s="21">
        <f t="shared" si="146"/>
        <v>0</v>
      </c>
      <c r="CC36" s="21">
        <f t="shared" si="146"/>
        <v>0</v>
      </c>
      <c r="CD36" s="21">
        <f t="shared" si="146"/>
        <v>0</v>
      </c>
      <c r="CE36" s="21">
        <f t="shared" si="146"/>
        <v>0</v>
      </c>
      <c r="CF36" s="21">
        <f t="shared" si="146"/>
        <v>0</v>
      </c>
      <c r="CG36" s="21">
        <f t="shared" si="146"/>
        <v>0</v>
      </c>
      <c r="CH36" s="21">
        <f t="shared" si="146"/>
        <v>0</v>
      </c>
      <c r="CI36" s="21">
        <f t="shared" si="146"/>
        <v>0</v>
      </c>
      <c r="CJ36" s="21">
        <f t="shared" si="146"/>
        <v>0</v>
      </c>
      <c r="CK36" s="21">
        <f t="shared" si="146"/>
        <v>0</v>
      </c>
      <c r="CL36" s="21">
        <f t="shared" si="146"/>
        <v>0</v>
      </c>
      <c r="CM36" s="21">
        <f t="shared" si="146"/>
        <v>0</v>
      </c>
      <c r="CN36" s="21">
        <f t="shared" si="146"/>
        <v>0</v>
      </c>
      <c r="CO36" s="21">
        <f t="shared" si="146"/>
        <v>0</v>
      </c>
      <c r="CP36" s="21">
        <f t="shared" si="146"/>
        <v>0</v>
      </c>
      <c r="CQ36" s="21">
        <f t="shared" si="146"/>
        <v>0</v>
      </c>
      <c r="CR36" s="21">
        <f t="shared" si="146"/>
        <v>0</v>
      </c>
      <c r="CS36" s="21">
        <f t="shared" si="146"/>
        <v>0</v>
      </c>
      <c r="CT36" s="21">
        <f t="shared" si="146"/>
        <v>0</v>
      </c>
      <c r="CU36" s="21">
        <f t="shared" si="146"/>
        <v>0</v>
      </c>
      <c r="CV36" s="21">
        <f t="shared" si="146"/>
        <v>0</v>
      </c>
      <c r="CW36" s="21">
        <f t="shared" si="146"/>
        <v>0</v>
      </c>
      <c r="CX36" s="21">
        <f t="shared" si="146"/>
        <v>0</v>
      </c>
      <c r="CY36" s="21">
        <f t="shared" si="146"/>
        <v>0</v>
      </c>
      <c r="CZ36" s="21">
        <f t="shared" si="146"/>
        <v>0</v>
      </c>
      <c r="DA36" s="21">
        <f t="shared" si="146"/>
        <v>0</v>
      </c>
      <c r="DB36" s="21">
        <f t="shared" si="146"/>
        <v>0</v>
      </c>
      <c r="DC36" s="21">
        <f t="shared" si="146"/>
        <v>0</v>
      </c>
      <c r="DD36" s="21">
        <f t="shared" si="146"/>
        <v>0</v>
      </c>
      <c r="DE36" s="21">
        <f t="shared" si="146"/>
        <v>0</v>
      </c>
      <c r="DF36" s="21">
        <f t="shared" si="146"/>
        <v>0</v>
      </c>
      <c r="DG36" s="21">
        <f t="shared" si="146"/>
        <v>0</v>
      </c>
      <c r="DH36" s="21">
        <f t="shared" si="146"/>
        <v>0</v>
      </c>
      <c r="DI36" s="21">
        <f t="shared" si="146"/>
        <v>0</v>
      </c>
      <c r="DJ36" s="21">
        <f t="shared" si="146"/>
        <v>0</v>
      </c>
      <c r="DK36" s="21">
        <f t="shared" si="146"/>
        <v>0</v>
      </c>
      <c r="DL36" s="21">
        <f t="shared" si="146"/>
        <v>0</v>
      </c>
      <c r="DM36" s="21">
        <f t="shared" si="146"/>
        <v>0</v>
      </c>
      <c r="DN36" s="57">
        <f t="shared" si="146"/>
        <v>0</v>
      </c>
      <c r="DQ36" s="22">
        <f t="shared" si="20"/>
        <v>52</v>
      </c>
      <c r="DR36" s="54">
        <f t="shared" ref="DR36:DR67" si="147">VLOOKUP(DQ36,Male_MDT,6,0)</f>
        <v>0.105931</v>
      </c>
      <c r="DS36" s="55">
        <v>1</v>
      </c>
      <c r="DT36" s="56">
        <f t="shared" si="21"/>
        <v>0.894069</v>
      </c>
      <c r="DU36" s="21">
        <f t="shared" ref="DU36:GF36" si="148">DT36*IFERROR(VLOOKUP($DQ36+DT$1,$DQ$3:$HT$98,4,0),0)</f>
        <v>0.79883634639599999</v>
      </c>
      <c r="DV36" s="21">
        <f t="shared" si="148"/>
        <v>0.71325141675217174</v>
      </c>
      <c r="DW36" s="21">
        <f t="shared" si="148"/>
        <v>0.67169382295510649</v>
      </c>
      <c r="DX36" s="21">
        <f t="shared" si="148"/>
        <v>0.63201518959859093</v>
      </c>
      <c r="DY36" s="21">
        <f t="shared" si="148"/>
        <v>0.59411007860241549</v>
      </c>
      <c r="DZ36" s="21">
        <f t="shared" si="148"/>
        <v>0.55788570183482977</v>
      </c>
      <c r="EA36" s="21">
        <f t="shared" si="148"/>
        <v>0.52324992592211617</v>
      </c>
      <c r="EB36" s="21">
        <f t="shared" si="148"/>
        <v>0.51591396196068806</v>
      </c>
      <c r="EC36" s="21">
        <f t="shared" si="148"/>
        <v>0.5079379321087758</v>
      </c>
      <c r="ED36" s="21">
        <f t="shared" si="148"/>
        <v>0.4992725109870001</v>
      </c>
      <c r="EE36" s="21">
        <f t="shared" si="148"/>
        <v>0.48987120960511488</v>
      </c>
      <c r="EF36" s="21">
        <f t="shared" si="148"/>
        <v>0.47968188844532844</v>
      </c>
      <c r="EG36" s="21">
        <f t="shared" si="148"/>
        <v>0.46866359546773922</v>
      </c>
      <c r="EH36" s="21">
        <f t="shared" si="148"/>
        <v>0.456768913414768</v>
      </c>
      <c r="EI36" s="21">
        <f t="shared" si="148"/>
        <v>0.44396568077175202</v>
      </c>
      <c r="EJ36" s="21">
        <f t="shared" si="148"/>
        <v>0.43022050329505857</v>
      </c>
      <c r="EK36" s="21">
        <f t="shared" si="148"/>
        <v>0.41550696208236754</v>
      </c>
      <c r="EL36" s="21">
        <f t="shared" si="148"/>
        <v>0.39981741919413732</v>
      </c>
      <c r="EM36" s="21">
        <f t="shared" si="148"/>
        <v>0.38314503281374179</v>
      </c>
      <c r="EN36" s="21">
        <f t="shared" si="148"/>
        <v>0.36551269840365341</v>
      </c>
      <c r="EO36" s="21">
        <f t="shared" si="148"/>
        <v>0.34696292895966802</v>
      </c>
      <c r="EP36" s="21">
        <f t="shared" si="148"/>
        <v>0.32755035308437463</v>
      </c>
      <c r="EQ36" s="21">
        <f t="shared" si="148"/>
        <v>0.30736014932025379</v>
      </c>
      <c r="ER36" s="21">
        <f t="shared" si="148"/>
        <v>0.28650268958738134</v>
      </c>
      <c r="ES36" s="21">
        <f t="shared" si="148"/>
        <v>0.2651209938634751</v>
      </c>
      <c r="ET36" s="21">
        <f t="shared" si="148"/>
        <v>0.24338372357660878</v>
      </c>
      <c r="EU36" s="21">
        <f t="shared" si="148"/>
        <v>0.22148405612918554</v>
      </c>
      <c r="EV36" s="21">
        <f t="shared" si="148"/>
        <v>0.19964351335428657</v>
      </c>
      <c r="EW36" s="57">
        <f t="shared" si="148"/>
        <v>0.17809199608769133</v>
      </c>
      <c r="EX36" s="21">
        <f t="shared" si="148"/>
        <v>0.1570807023892655</v>
      </c>
      <c r="EY36" s="21">
        <f t="shared" si="148"/>
        <v>0.13685813276367145</v>
      </c>
      <c r="EZ36" s="21">
        <f t="shared" si="148"/>
        <v>0.11766651680622181</v>
      </c>
      <c r="FA36" s="21">
        <f t="shared" si="148"/>
        <v>9.9727079653945228E-2</v>
      </c>
      <c r="FB36" s="21">
        <f t="shared" si="148"/>
        <v>8.3231223408386137E-2</v>
      </c>
      <c r="FC36" s="21">
        <f t="shared" si="148"/>
        <v>6.8324511295944176E-2</v>
      </c>
      <c r="FD36" s="21">
        <f t="shared" si="148"/>
        <v>5.5106451340630816E-2</v>
      </c>
      <c r="FE36" s="21">
        <f t="shared" si="148"/>
        <v>4.3617307300622694E-2</v>
      </c>
      <c r="FF36" s="21">
        <f t="shared" si="148"/>
        <v>3.3841360215334133E-2</v>
      </c>
      <c r="FG36" s="21">
        <f t="shared" si="148"/>
        <v>2.5708604528385037E-2</v>
      </c>
      <c r="FH36" s="21">
        <f t="shared" si="148"/>
        <v>1.9101750250635364E-2</v>
      </c>
      <c r="FI36" s="21">
        <f t="shared" si="148"/>
        <v>1.3866915594448742E-2</v>
      </c>
      <c r="FJ36" s="21">
        <f t="shared" si="148"/>
        <v>9.8256803827585452E-3</v>
      </c>
      <c r="FK36" s="21">
        <f t="shared" si="148"/>
        <v>6.7892503740746716E-3</v>
      </c>
      <c r="FL36" s="21">
        <f t="shared" si="148"/>
        <v>4.5709985993532543E-3</v>
      </c>
      <c r="FM36" s="21">
        <f t="shared" si="148"/>
        <v>2.9965181318060263E-3</v>
      </c>
      <c r="FN36" s="21">
        <f t="shared" si="148"/>
        <v>1.9115088814603822E-3</v>
      </c>
      <c r="FO36" s="21">
        <f t="shared" si="148"/>
        <v>1.1860530307685377E-3</v>
      </c>
      <c r="FP36" s="21">
        <f t="shared" si="148"/>
        <v>7.1556951452327424E-4</v>
      </c>
      <c r="FQ36" s="21">
        <f t="shared" si="148"/>
        <v>4.1932373551063876E-4</v>
      </c>
      <c r="FR36" s="21">
        <f t="shared" si="148"/>
        <v>2.3817588177004284E-4</v>
      </c>
      <c r="FS36" s="21">
        <f t="shared" si="148"/>
        <v>1.3099673497352356E-4</v>
      </c>
      <c r="FT36" s="21">
        <f t="shared" si="148"/>
        <v>6.9559266270941008E-5</v>
      </c>
      <c r="FU36" s="21">
        <f t="shared" si="148"/>
        <v>3.5475225798179913E-5</v>
      </c>
      <c r="FV36" s="21">
        <f t="shared" si="148"/>
        <v>1.7240959737915437E-5</v>
      </c>
      <c r="FW36" s="21">
        <f t="shared" si="148"/>
        <v>7.8963595599652693E-6</v>
      </c>
      <c r="FX36" s="21">
        <f t="shared" si="148"/>
        <v>3.3480564534252746E-6</v>
      </c>
      <c r="FY36" s="21">
        <f t="shared" si="148"/>
        <v>1.2789575652084549E-6</v>
      </c>
      <c r="FZ36" s="21">
        <f t="shared" si="148"/>
        <v>4.2205599651879004E-7</v>
      </c>
      <c r="GA36" s="21">
        <f t="shared" si="148"/>
        <v>1.1268895107051695E-7</v>
      </c>
      <c r="GB36" s="21">
        <f t="shared" si="148"/>
        <v>2.163627860553925E-8</v>
      </c>
      <c r="GC36" s="21">
        <f t="shared" si="148"/>
        <v>2.2501729749760817E-9</v>
      </c>
      <c r="GD36" s="21">
        <f t="shared" si="148"/>
        <v>0</v>
      </c>
      <c r="GE36" s="21">
        <f t="shared" si="148"/>
        <v>0</v>
      </c>
      <c r="GF36" s="21">
        <f t="shared" si="148"/>
        <v>0</v>
      </c>
      <c r="GG36" s="21">
        <f t="shared" ref="GG36:HT36" si="149">GF36*IFERROR(VLOOKUP($DQ36+GF$1,$DQ$3:$HT$98,4,0),0)</f>
        <v>0</v>
      </c>
      <c r="GH36" s="21">
        <f t="shared" si="149"/>
        <v>0</v>
      </c>
      <c r="GI36" s="21">
        <f t="shared" si="149"/>
        <v>0</v>
      </c>
      <c r="GJ36" s="21">
        <f t="shared" si="149"/>
        <v>0</v>
      </c>
      <c r="GK36" s="21">
        <f t="shared" si="149"/>
        <v>0</v>
      </c>
      <c r="GL36" s="21">
        <f t="shared" si="149"/>
        <v>0</v>
      </c>
      <c r="GM36" s="21">
        <f t="shared" si="149"/>
        <v>0</v>
      </c>
      <c r="GN36" s="21">
        <f t="shared" si="149"/>
        <v>0</v>
      </c>
      <c r="GO36" s="21">
        <f t="shared" si="149"/>
        <v>0</v>
      </c>
      <c r="GP36" s="21">
        <f t="shared" si="149"/>
        <v>0</v>
      </c>
      <c r="GQ36" s="21">
        <f t="shared" si="149"/>
        <v>0</v>
      </c>
      <c r="GR36" s="21">
        <f t="shared" si="149"/>
        <v>0</v>
      </c>
      <c r="GS36" s="21">
        <f t="shared" si="149"/>
        <v>0</v>
      </c>
      <c r="GT36" s="21">
        <f t="shared" si="149"/>
        <v>0</v>
      </c>
      <c r="GU36" s="21">
        <f t="shared" si="149"/>
        <v>0</v>
      </c>
      <c r="GV36" s="21">
        <f t="shared" si="149"/>
        <v>0</v>
      </c>
      <c r="GW36" s="21">
        <f t="shared" si="149"/>
        <v>0</v>
      </c>
      <c r="GX36" s="21">
        <f t="shared" si="149"/>
        <v>0</v>
      </c>
      <c r="GY36" s="21">
        <f t="shared" si="149"/>
        <v>0</v>
      </c>
      <c r="GZ36" s="21">
        <f t="shared" si="149"/>
        <v>0</v>
      </c>
      <c r="HA36" s="21">
        <f t="shared" si="149"/>
        <v>0</v>
      </c>
      <c r="HB36" s="21">
        <f t="shared" si="149"/>
        <v>0</v>
      </c>
      <c r="HC36" s="21">
        <f t="shared" si="149"/>
        <v>0</v>
      </c>
      <c r="HD36" s="21">
        <f t="shared" si="149"/>
        <v>0</v>
      </c>
      <c r="HE36" s="21">
        <f t="shared" si="149"/>
        <v>0</v>
      </c>
      <c r="HF36" s="21">
        <f t="shared" si="149"/>
        <v>0</v>
      </c>
      <c r="HG36" s="21">
        <f t="shared" si="149"/>
        <v>0</v>
      </c>
      <c r="HH36" s="21">
        <f t="shared" si="149"/>
        <v>0</v>
      </c>
      <c r="HI36" s="21">
        <f t="shared" si="149"/>
        <v>0</v>
      </c>
      <c r="HJ36" s="21">
        <f t="shared" si="149"/>
        <v>0</v>
      </c>
      <c r="HK36" s="21">
        <f t="shared" si="149"/>
        <v>0</v>
      </c>
      <c r="HL36" s="21">
        <f t="shared" si="149"/>
        <v>0</v>
      </c>
      <c r="HM36" s="21">
        <f t="shared" si="149"/>
        <v>0</v>
      </c>
      <c r="HN36" s="21">
        <f t="shared" si="149"/>
        <v>0</v>
      </c>
      <c r="HO36" s="21">
        <f t="shared" si="149"/>
        <v>0</v>
      </c>
      <c r="HP36" s="21">
        <f t="shared" si="149"/>
        <v>0</v>
      </c>
      <c r="HQ36" s="21">
        <f t="shared" si="149"/>
        <v>0</v>
      </c>
      <c r="HR36" s="21">
        <f t="shared" si="149"/>
        <v>0</v>
      </c>
      <c r="HS36" s="21">
        <f t="shared" si="149"/>
        <v>0</v>
      </c>
      <c r="HT36" s="57">
        <f t="shared" si="149"/>
        <v>0</v>
      </c>
    </row>
    <row r="37" spans="1:228">
      <c r="A37" s="49">
        <v>53</v>
      </c>
      <c r="B37" s="50">
        <v>4.7200000000000002E-3</v>
      </c>
      <c r="C37" s="51">
        <v>7.2399999999999999E-3</v>
      </c>
      <c r="K37" s="22">
        <f t="shared" si="17"/>
        <v>53</v>
      </c>
      <c r="L37" s="54">
        <f t="shared" si="144"/>
        <v>0.10424800000000001</v>
      </c>
      <c r="M37" s="55">
        <v>1</v>
      </c>
      <c r="N37" s="56">
        <f t="shared" si="11"/>
        <v>0.89575199999999999</v>
      </c>
      <c r="O37" s="21">
        <f t="shared" ref="O37:BZ37" si="150">N37*IFERROR(VLOOKUP($K37+N$1,$K$3:$DN$98,4,0),0)</f>
        <v>0.80206529832000006</v>
      </c>
      <c r="P37" s="21">
        <f t="shared" si="150"/>
        <v>0.75774838335927597</v>
      </c>
      <c r="Q37" s="21">
        <f t="shared" si="150"/>
        <v>0.71554179840616428</v>
      </c>
      <c r="R37" s="21">
        <f t="shared" si="150"/>
        <v>0.67532584493944348</v>
      </c>
      <c r="S37" s="21">
        <f t="shared" si="150"/>
        <v>0.63698523308177391</v>
      </c>
      <c r="T37" s="21">
        <f t="shared" si="150"/>
        <v>0.60042196221026356</v>
      </c>
      <c r="U37" s="21">
        <f t="shared" si="150"/>
        <v>0.59528835443336581</v>
      </c>
      <c r="V37" s="21">
        <f t="shared" si="150"/>
        <v>0.58969859678523651</v>
      </c>
      <c r="W37" s="21">
        <f t="shared" si="150"/>
        <v>0.58361290726641291</v>
      </c>
      <c r="X37" s="21">
        <f t="shared" si="150"/>
        <v>0.5769772285107938</v>
      </c>
      <c r="Y37" s="21">
        <f t="shared" si="150"/>
        <v>0.56974193406526841</v>
      </c>
      <c r="Z37" s="21">
        <f t="shared" si="150"/>
        <v>0.56185100827846446</v>
      </c>
      <c r="AA37" s="21">
        <f t="shared" si="150"/>
        <v>0.55324906934172113</v>
      </c>
      <c r="AB37" s="21">
        <f t="shared" si="150"/>
        <v>0.54387149761637898</v>
      </c>
      <c r="AC37" s="21">
        <f t="shared" si="150"/>
        <v>0.53366302960611955</v>
      </c>
      <c r="AD37" s="21">
        <f t="shared" si="150"/>
        <v>0.52256283859031227</v>
      </c>
      <c r="AE37" s="21">
        <f t="shared" si="150"/>
        <v>0.5105073139040337</v>
      </c>
      <c r="AF37" s="21">
        <f t="shared" si="150"/>
        <v>0.49744343174122946</v>
      </c>
      <c r="AG37" s="21">
        <f t="shared" si="150"/>
        <v>0.48332101271409594</v>
      </c>
      <c r="AH37" s="21">
        <f t="shared" si="150"/>
        <v>0.46809156760347476</v>
      </c>
      <c r="AI37" s="21">
        <f t="shared" si="150"/>
        <v>0.45171772456870518</v>
      </c>
      <c r="AJ37" s="21">
        <f t="shared" si="150"/>
        <v>0.43418655967819375</v>
      </c>
      <c r="AK37" s="21">
        <f t="shared" si="150"/>
        <v>0.41549048641845071</v>
      </c>
      <c r="AL37" s="21">
        <f t="shared" si="150"/>
        <v>0.39564666078710548</v>
      </c>
      <c r="AM37" s="21">
        <f t="shared" si="150"/>
        <v>0.37469717009842823</v>
      </c>
      <c r="AN37" s="21">
        <f t="shared" si="150"/>
        <v>0.35271743410045442</v>
      </c>
      <c r="AO37" s="21">
        <f t="shared" si="150"/>
        <v>0.32980843675562993</v>
      </c>
      <c r="AP37" s="21">
        <f t="shared" si="150"/>
        <v>0.30611499865910546</v>
      </c>
      <c r="AQ37" s="57">
        <f t="shared" si="150"/>
        <v>0.28181559006554568</v>
      </c>
      <c r="AR37" s="21">
        <f t="shared" si="150"/>
        <v>0.2571285443758039</v>
      </c>
      <c r="AS37" s="21">
        <f t="shared" si="150"/>
        <v>0.23230021213087629</v>
      </c>
      <c r="AT37" s="21">
        <f t="shared" si="150"/>
        <v>0.20761134558560676</v>
      </c>
      <c r="AU37" s="21">
        <f t="shared" si="150"/>
        <v>0.18336649264811961</v>
      </c>
      <c r="AV37" s="21">
        <f t="shared" si="150"/>
        <v>0.15988091226974846</v>
      </c>
      <c r="AW37" s="21">
        <f t="shared" si="150"/>
        <v>0.13746400956040702</v>
      </c>
      <c r="AX37" s="21">
        <f t="shared" si="150"/>
        <v>0.1164100218561351</v>
      </c>
      <c r="AY37" s="21">
        <f t="shared" si="150"/>
        <v>9.6976532807471899E-2</v>
      </c>
      <c r="AZ37" s="21">
        <f t="shared" si="150"/>
        <v>7.9374322337587663E-2</v>
      </c>
      <c r="BA37" s="21">
        <f t="shared" si="150"/>
        <v>6.3750280728656905E-2</v>
      </c>
      <c r="BB37" s="21">
        <f t="shared" si="150"/>
        <v>5.0178483464333137E-2</v>
      </c>
      <c r="BC37" s="21">
        <f t="shared" si="150"/>
        <v>3.865750366092225E-2</v>
      </c>
      <c r="BD37" s="21">
        <f t="shared" si="150"/>
        <v>2.9113739157113766E-2</v>
      </c>
      <c r="BE37" s="21">
        <f t="shared" si="150"/>
        <v>2.1408788089183606E-2</v>
      </c>
      <c r="BF37" s="21">
        <f t="shared" si="150"/>
        <v>1.5354382817562484E-2</v>
      </c>
      <c r="BG37" s="21">
        <f t="shared" si="150"/>
        <v>1.0729028537599963E-2</v>
      </c>
      <c r="BH37" s="21">
        <f t="shared" si="150"/>
        <v>7.2975633404193663E-3</v>
      </c>
      <c r="BI37" s="21">
        <f t="shared" si="150"/>
        <v>4.8276300522210273E-3</v>
      </c>
      <c r="BJ37" s="21">
        <f t="shared" si="150"/>
        <v>3.1041661235781206E-3</v>
      </c>
      <c r="BK37" s="21">
        <f t="shared" si="150"/>
        <v>1.9369996611127472E-3</v>
      </c>
      <c r="BL37" s="21">
        <f t="shared" si="150"/>
        <v>1.1699477953120993E-3</v>
      </c>
      <c r="BM37" s="21">
        <f t="shared" si="150"/>
        <v>6.8207956466695386E-4</v>
      </c>
      <c r="BN37" s="21">
        <f t="shared" si="150"/>
        <v>3.819645562134942E-4</v>
      </c>
      <c r="BO37" s="21">
        <f t="shared" si="150"/>
        <v>2.0435103757421937E-4</v>
      </c>
      <c r="BP37" s="21">
        <f t="shared" si="150"/>
        <v>1.0360597605012922E-4</v>
      </c>
      <c r="BQ37" s="21">
        <f t="shared" si="150"/>
        <v>4.9316444599861511E-5</v>
      </c>
      <c r="BR37" s="21">
        <f t="shared" si="150"/>
        <v>2.1748552068538924E-5</v>
      </c>
      <c r="BS37" s="21">
        <f t="shared" si="150"/>
        <v>8.7211693794841086E-6</v>
      </c>
      <c r="BT37" s="21">
        <f t="shared" si="150"/>
        <v>3.0960151297168582E-6</v>
      </c>
      <c r="BU37" s="21">
        <f t="shared" si="150"/>
        <v>9.3499656917449132E-7</v>
      </c>
      <c r="BV37" s="21">
        <f t="shared" si="150"/>
        <v>2.2533417317105239E-7</v>
      </c>
      <c r="BW37" s="21">
        <f t="shared" si="150"/>
        <v>3.8532143612249966E-8</v>
      </c>
      <c r="BX37" s="21">
        <f t="shared" si="150"/>
        <v>0</v>
      </c>
      <c r="BY37" s="21">
        <f t="shared" si="150"/>
        <v>0</v>
      </c>
      <c r="BZ37" s="21">
        <f t="shared" si="150"/>
        <v>0</v>
      </c>
      <c r="CA37" s="21">
        <f t="shared" ref="CA37:DN37" si="151">BZ37*IFERROR(VLOOKUP($K37+BZ$1,$K$3:$DN$98,4,0),0)</f>
        <v>0</v>
      </c>
      <c r="CB37" s="21">
        <f t="shared" si="151"/>
        <v>0</v>
      </c>
      <c r="CC37" s="21">
        <f t="shared" si="151"/>
        <v>0</v>
      </c>
      <c r="CD37" s="21">
        <f t="shared" si="151"/>
        <v>0</v>
      </c>
      <c r="CE37" s="21">
        <f t="shared" si="151"/>
        <v>0</v>
      </c>
      <c r="CF37" s="21">
        <f t="shared" si="151"/>
        <v>0</v>
      </c>
      <c r="CG37" s="21">
        <f t="shared" si="151"/>
        <v>0</v>
      </c>
      <c r="CH37" s="21">
        <f t="shared" si="151"/>
        <v>0</v>
      </c>
      <c r="CI37" s="21">
        <f t="shared" si="151"/>
        <v>0</v>
      </c>
      <c r="CJ37" s="21">
        <f t="shared" si="151"/>
        <v>0</v>
      </c>
      <c r="CK37" s="21">
        <f t="shared" si="151"/>
        <v>0</v>
      </c>
      <c r="CL37" s="21">
        <f t="shared" si="151"/>
        <v>0</v>
      </c>
      <c r="CM37" s="21">
        <f t="shared" si="151"/>
        <v>0</v>
      </c>
      <c r="CN37" s="21">
        <f t="shared" si="151"/>
        <v>0</v>
      </c>
      <c r="CO37" s="21">
        <f t="shared" si="151"/>
        <v>0</v>
      </c>
      <c r="CP37" s="21">
        <f t="shared" si="151"/>
        <v>0</v>
      </c>
      <c r="CQ37" s="21">
        <f t="shared" si="151"/>
        <v>0</v>
      </c>
      <c r="CR37" s="21">
        <f t="shared" si="151"/>
        <v>0</v>
      </c>
      <c r="CS37" s="21">
        <f t="shared" si="151"/>
        <v>0</v>
      </c>
      <c r="CT37" s="21">
        <f t="shared" si="151"/>
        <v>0</v>
      </c>
      <c r="CU37" s="21">
        <f t="shared" si="151"/>
        <v>0</v>
      </c>
      <c r="CV37" s="21">
        <f t="shared" si="151"/>
        <v>0</v>
      </c>
      <c r="CW37" s="21">
        <f t="shared" si="151"/>
        <v>0</v>
      </c>
      <c r="CX37" s="21">
        <f t="shared" si="151"/>
        <v>0</v>
      </c>
      <c r="CY37" s="21">
        <f t="shared" si="151"/>
        <v>0</v>
      </c>
      <c r="CZ37" s="21">
        <f t="shared" si="151"/>
        <v>0</v>
      </c>
      <c r="DA37" s="21">
        <f t="shared" si="151"/>
        <v>0</v>
      </c>
      <c r="DB37" s="21">
        <f t="shared" si="151"/>
        <v>0</v>
      </c>
      <c r="DC37" s="21">
        <f t="shared" si="151"/>
        <v>0</v>
      </c>
      <c r="DD37" s="21">
        <f t="shared" si="151"/>
        <v>0</v>
      </c>
      <c r="DE37" s="21">
        <f t="shared" si="151"/>
        <v>0</v>
      </c>
      <c r="DF37" s="21">
        <f t="shared" si="151"/>
        <v>0</v>
      </c>
      <c r="DG37" s="21">
        <f t="shared" si="151"/>
        <v>0</v>
      </c>
      <c r="DH37" s="21">
        <f t="shared" si="151"/>
        <v>0</v>
      </c>
      <c r="DI37" s="21">
        <f t="shared" si="151"/>
        <v>0</v>
      </c>
      <c r="DJ37" s="21">
        <f t="shared" si="151"/>
        <v>0</v>
      </c>
      <c r="DK37" s="21">
        <f t="shared" si="151"/>
        <v>0</v>
      </c>
      <c r="DL37" s="21">
        <f t="shared" si="151"/>
        <v>0</v>
      </c>
      <c r="DM37" s="21">
        <f t="shared" si="151"/>
        <v>0</v>
      </c>
      <c r="DN37" s="57">
        <f t="shared" si="151"/>
        <v>0</v>
      </c>
      <c r="DQ37" s="22">
        <f t="shared" si="20"/>
        <v>53</v>
      </c>
      <c r="DR37" s="54">
        <f t="shared" si="147"/>
        <v>0.106516</v>
      </c>
      <c r="DS37" s="55">
        <v>1</v>
      </c>
      <c r="DT37" s="56">
        <f t="shared" si="21"/>
        <v>0.89348399999999994</v>
      </c>
      <c r="DU37" s="21">
        <f t="shared" ref="DU37:GF37" si="152">DT37*IFERROR(VLOOKUP($DQ37+DT$1,$DQ$3:$HT$98,4,0),0)</f>
        <v>0.79775880469199989</v>
      </c>
      <c r="DV37" s="21">
        <f t="shared" si="152"/>
        <v>0.75127738793662047</v>
      </c>
      <c r="DW37" s="21">
        <f t="shared" si="152"/>
        <v>0.7068975544377345</v>
      </c>
      <c r="DX37" s="21">
        <f t="shared" si="152"/>
        <v>0.66450137361033135</v>
      </c>
      <c r="DY37" s="21">
        <f t="shared" si="152"/>
        <v>0.62398506360787542</v>
      </c>
      <c r="DZ37" s="21">
        <f t="shared" si="152"/>
        <v>0.5852455749188441</v>
      </c>
      <c r="EA37" s="21">
        <f t="shared" si="152"/>
        <v>0.57704043195848187</v>
      </c>
      <c r="EB37" s="21">
        <f t="shared" si="152"/>
        <v>0.56811938688040375</v>
      </c>
      <c r="EC37" s="21">
        <f t="shared" si="152"/>
        <v>0.55842727014022409</v>
      </c>
      <c r="ED37" s="21">
        <f t="shared" si="152"/>
        <v>0.54791208464348362</v>
      </c>
      <c r="EE37" s="21">
        <f t="shared" si="152"/>
        <v>0.53651551328289915</v>
      </c>
      <c r="EF37" s="21">
        <f t="shared" si="152"/>
        <v>0.52419175194279088</v>
      </c>
      <c r="EG37" s="21">
        <f t="shared" si="152"/>
        <v>0.5108877652784829</v>
      </c>
      <c r="EH37" s="21">
        <f t="shared" si="152"/>
        <v>0.49656758121772704</v>
      </c>
      <c r="EI37" s="21">
        <f t="shared" si="152"/>
        <v>0.4811938489032262</v>
      </c>
      <c r="EJ37" s="21">
        <f t="shared" si="152"/>
        <v>0.46473701927073585</v>
      </c>
      <c r="EK37" s="21">
        <f t="shared" si="152"/>
        <v>0.44718854942307285</v>
      </c>
      <c r="EL37" s="21">
        <f t="shared" si="152"/>
        <v>0.42854078691213071</v>
      </c>
      <c r="EM37" s="21">
        <f t="shared" si="152"/>
        <v>0.4088193398984345</v>
      </c>
      <c r="EN37" s="21">
        <f t="shared" si="152"/>
        <v>0.38807175839858898</v>
      </c>
      <c r="EO37" s="21">
        <f t="shared" si="152"/>
        <v>0.36635914351618798</v>
      </c>
      <c r="EP37" s="21">
        <f t="shared" si="152"/>
        <v>0.34377676590985012</v>
      </c>
      <c r="EQ37" s="21">
        <f t="shared" si="152"/>
        <v>0.32044807457520769</v>
      </c>
      <c r="ER37" s="21">
        <f t="shared" si="152"/>
        <v>0.29653303476965992</v>
      </c>
      <c r="ES37" s="21">
        <f t="shared" si="152"/>
        <v>0.27222029124889552</v>
      </c>
      <c r="ET37" s="21">
        <f t="shared" si="152"/>
        <v>0.24772590944231992</v>
      </c>
      <c r="EU37" s="21">
        <f t="shared" si="152"/>
        <v>0.22329765751221275</v>
      </c>
      <c r="EV37" s="21">
        <f t="shared" si="152"/>
        <v>0.19919267538376939</v>
      </c>
      <c r="EW37" s="57">
        <f t="shared" si="152"/>
        <v>0.17569192354199228</v>
      </c>
      <c r="EX37" s="21">
        <f t="shared" si="152"/>
        <v>0.1530733453051962</v>
      </c>
      <c r="EY37" s="21">
        <f t="shared" si="152"/>
        <v>0.13160787009304856</v>
      </c>
      <c r="EZ37" s="21">
        <f t="shared" si="152"/>
        <v>0.11154293421866236</v>
      </c>
      <c r="FA37" s="21">
        <f t="shared" si="152"/>
        <v>9.3092617469553413E-2</v>
      </c>
      <c r="FB37" s="21">
        <f t="shared" si="152"/>
        <v>7.6419729680756388E-2</v>
      </c>
      <c r="FC37" s="21">
        <f t="shared" si="152"/>
        <v>6.1635568776717262E-2</v>
      </c>
      <c r="FD37" s="21">
        <f t="shared" si="152"/>
        <v>4.8785169042459477E-2</v>
      </c>
      <c r="FE37" s="21">
        <f t="shared" si="152"/>
        <v>3.7850949104973039E-2</v>
      </c>
      <c r="FF37" s="21">
        <f t="shared" si="152"/>
        <v>2.875460901606592E-2</v>
      </c>
      <c r="FG37" s="21">
        <f t="shared" si="152"/>
        <v>2.1364962045027136E-2</v>
      </c>
      <c r="FH37" s="21">
        <f t="shared" si="152"/>
        <v>1.5509894196587449E-2</v>
      </c>
      <c r="FI37" s="21">
        <f t="shared" si="152"/>
        <v>1.0989845730875967E-2</v>
      </c>
      <c r="FJ37" s="21">
        <f t="shared" si="152"/>
        <v>7.5936537046633664E-3</v>
      </c>
      <c r="FK37" s="21">
        <f t="shared" si="152"/>
        <v>5.1125792297387054E-3</v>
      </c>
      <c r="FL37" s="21">
        <f t="shared" si="152"/>
        <v>3.3515513140552088E-3</v>
      </c>
      <c r="FM37" s="21">
        <f t="shared" si="152"/>
        <v>2.1379880987489582E-3</v>
      </c>
      <c r="FN37" s="21">
        <f t="shared" si="152"/>
        <v>1.3265788555117534E-3</v>
      </c>
      <c r="FO37" s="21">
        <f t="shared" si="152"/>
        <v>8.0035155510735118E-4</v>
      </c>
      <c r="FP37" s="21">
        <f t="shared" si="152"/>
        <v>4.6900601129290785E-4</v>
      </c>
      <c r="FQ37" s="21">
        <f t="shared" si="152"/>
        <v>2.6639541441437169E-4</v>
      </c>
      <c r="FR37" s="21">
        <f t="shared" si="152"/>
        <v>1.4651747792790445E-4</v>
      </c>
      <c r="FS37" s="21">
        <f t="shared" si="152"/>
        <v>7.7800780779717268E-5</v>
      </c>
      <c r="FT37" s="21">
        <f t="shared" si="152"/>
        <v>3.9678398197655806E-5</v>
      </c>
      <c r="FU37" s="21">
        <f t="shared" si="152"/>
        <v>1.928370152406072E-5</v>
      </c>
      <c r="FV37" s="21">
        <f t="shared" si="152"/>
        <v>8.8319352980198096E-6</v>
      </c>
      <c r="FW37" s="21">
        <f t="shared" si="152"/>
        <v>3.7447405663603997E-6</v>
      </c>
      <c r="FX37" s="21">
        <f t="shared" si="152"/>
        <v>1.4304908963496727E-6</v>
      </c>
      <c r="FY37" s="21">
        <f t="shared" si="152"/>
        <v>4.7206199579539193E-7</v>
      </c>
      <c r="FZ37" s="21">
        <f t="shared" si="152"/>
        <v>1.2604055287736964E-7</v>
      </c>
      <c r="GA37" s="21">
        <f t="shared" si="152"/>
        <v>2.4199786152454965E-8</v>
      </c>
      <c r="GB37" s="21">
        <f t="shared" si="152"/>
        <v>2.5167777598553158E-9</v>
      </c>
      <c r="GC37" s="21">
        <f t="shared" si="152"/>
        <v>0</v>
      </c>
      <c r="GD37" s="21">
        <f t="shared" si="152"/>
        <v>0</v>
      </c>
      <c r="GE37" s="21">
        <f t="shared" si="152"/>
        <v>0</v>
      </c>
      <c r="GF37" s="21">
        <f t="shared" si="152"/>
        <v>0</v>
      </c>
      <c r="GG37" s="21">
        <f t="shared" ref="GG37:HT37" si="153">GF37*IFERROR(VLOOKUP($DQ37+GF$1,$DQ$3:$HT$98,4,0),0)</f>
        <v>0</v>
      </c>
      <c r="GH37" s="21">
        <f t="shared" si="153"/>
        <v>0</v>
      </c>
      <c r="GI37" s="21">
        <f t="shared" si="153"/>
        <v>0</v>
      </c>
      <c r="GJ37" s="21">
        <f t="shared" si="153"/>
        <v>0</v>
      </c>
      <c r="GK37" s="21">
        <f t="shared" si="153"/>
        <v>0</v>
      </c>
      <c r="GL37" s="21">
        <f t="shared" si="153"/>
        <v>0</v>
      </c>
      <c r="GM37" s="21">
        <f t="shared" si="153"/>
        <v>0</v>
      </c>
      <c r="GN37" s="21">
        <f t="shared" si="153"/>
        <v>0</v>
      </c>
      <c r="GO37" s="21">
        <f t="shared" si="153"/>
        <v>0</v>
      </c>
      <c r="GP37" s="21">
        <f t="shared" si="153"/>
        <v>0</v>
      </c>
      <c r="GQ37" s="21">
        <f t="shared" si="153"/>
        <v>0</v>
      </c>
      <c r="GR37" s="21">
        <f t="shared" si="153"/>
        <v>0</v>
      </c>
      <c r="GS37" s="21">
        <f t="shared" si="153"/>
        <v>0</v>
      </c>
      <c r="GT37" s="21">
        <f t="shared" si="153"/>
        <v>0</v>
      </c>
      <c r="GU37" s="21">
        <f t="shared" si="153"/>
        <v>0</v>
      </c>
      <c r="GV37" s="21">
        <f t="shared" si="153"/>
        <v>0</v>
      </c>
      <c r="GW37" s="21">
        <f t="shared" si="153"/>
        <v>0</v>
      </c>
      <c r="GX37" s="21">
        <f t="shared" si="153"/>
        <v>0</v>
      </c>
      <c r="GY37" s="21">
        <f t="shared" si="153"/>
        <v>0</v>
      </c>
      <c r="GZ37" s="21">
        <f t="shared" si="153"/>
        <v>0</v>
      </c>
      <c r="HA37" s="21">
        <f t="shared" si="153"/>
        <v>0</v>
      </c>
      <c r="HB37" s="21">
        <f t="shared" si="153"/>
        <v>0</v>
      </c>
      <c r="HC37" s="21">
        <f t="shared" si="153"/>
        <v>0</v>
      </c>
      <c r="HD37" s="21">
        <f t="shared" si="153"/>
        <v>0</v>
      </c>
      <c r="HE37" s="21">
        <f t="shared" si="153"/>
        <v>0</v>
      </c>
      <c r="HF37" s="21">
        <f t="shared" si="153"/>
        <v>0</v>
      </c>
      <c r="HG37" s="21">
        <f t="shared" si="153"/>
        <v>0</v>
      </c>
      <c r="HH37" s="21">
        <f t="shared" si="153"/>
        <v>0</v>
      </c>
      <c r="HI37" s="21">
        <f t="shared" si="153"/>
        <v>0</v>
      </c>
      <c r="HJ37" s="21">
        <f t="shared" si="153"/>
        <v>0</v>
      </c>
      <c r="HK37" s="21">
        <f t="shared" si="153"/>
        <v>0</v>
      </c>
      <c r="HL37" s="21">
        <f t="shared" si="153"/>
        <v>0</v>
      </c>
      <c r="HM37" s="21">
        <f t="shared" si="153"/>
        <v>0</v>
      </c>
      <c r="HN37" s="21">
        <f t="shared" si="153"/>
        <v>0</v>
      </c>
      <c r="HO37" s="21">
        <f t="shared" si="153"/>
        <v>0</v>
      </c>
      <c r="HP37" s="21">
        <f t="shared" si="153"/>
        <v>0</v>
      </c>
      <c r="HQ37" s="21">
        <f t="shared" si="153"/>
        <v>0</v>
      </c>
      <c r="HR37" s="21">
        <f t="shared" si="153"/>
        <v>0</v>
      </c>
      <c r="HS37" s="21">
        <f t="shared" si="153"/>
        <v>0</v>
      </c>
      <c r="HT37" s="57">
        <f t="shared" si="153"/>
        <v>0</v>
      </c>
    </row>
    <row r="38" spans="1:228">
      <c r="A38" s="49">
        <v>54</v>
      </c>
      <c r="B38" s="50">
        <v>5.1000000000000004E-3</v>
      </c>
      <c r="C38" s="51">
        <v>7.9299999999999995E-3</v>
      </c>
      <c r="K38" s="22">
        <f t="shared" si="17"/>
        <v>54</v>
      </c>
      <c r="L38" s="54">
        <f t="shared" si="144"/>
        <v>0.10459</v>
      </c>
      <c r="M38" s="55">
        <v>1</v>
      </c>
      <c r="N38" s="56">
        <f t="shared" si="11"/>
        <v>0.89541000000000004</v>
      </c>
      <c r="O38" s="21">
        <f t="shared" ref="O38:BZ38" si="154">N38*IFERROR(VLOOKUP($K38+N$1,$K$3:$DN$98,4,0),0)</f>
        <v>0.84593546356500005</v>
      </c>
      <c r="P38" s="21">
        <f t="shared" si="154"/>
        <v>0.79881685824442961</v>
      </c>
      <c r="Q38" s="21">
        <f t="shared" si="154"/>
        <v>0.75392055495208887</v>
      </c>
      <c r="R38" s="21">
        <f t="shared" si="154"/>
        <v>0.71111784632551645</v>
      </c>
      <c r="S38" s="21">
        <f t="shared" si="154"/>
        <v>0.67029932638750866</v>
      </c>
      <c r="T38" s="21">
        <f t="shared" si="154"/>
        <v>0.66456826714689554</v>
      </c>
      <c r="U38" s="21">
        <f t="shared" si="154"/>
        <v>0.65832797111838615</v>
      </c>
      <c r="V38" s="21">
        <f t="shared" si="154"/>
        <v>0.65153402645644443</v>
      </c>
      <c r="W38" s="21">
        <f t="shared" si="154"/>
        <v>0.64412608457563469</v>
      </c>
      <c r="X38" s="21">
        <f t="shared" si="154"/>
        <v>0.63604874347505624</v>
      </c>
      <c r="Y38" s="21">
        <f t="shared" si="154"/>
        <v>0.62723946837792666</v>
      </c>
      <c r="Z38" s="21">
        <f t="shared" si="154"/>
        <v>0.61763643211706054</v>
      </c>
      <c r="AA38" s="21">
        <f t="shared" si="154"/>
        <v>0.60716749459267638</v>
      </c>
      <c r="AB38" s="21">
        <f t="shared" si="154"/>
        <v>0.5957709607191719</v>
      </c>
      <c r="AC38" s="21">
        <f t="shared" si="154"/>
        <v>0.58337892473621311</v>
      </c>
      <c r="AD38" s="21">
        <f t="shared" si="154"/>
        <v>0.5699203729425486</v>
      </c>
      <c r="AE38" s="21">
        <f t="shared" si="154"/>
        <v>0.55533611059894883</v>
      </c>
      <c r="AF38" s="21">
        <f t="shared" si="154"/>
        <v>0.53957011841904468</v>
      </c>
      <c r="AG38" s="21">
        <f t="shared" si="154"/>
        <v>0.52256826398766054</v>
      </c>
      <c r="AH38" s="21">
        <f t="shared" si="154"/>
        <v>0.50428882611337222</v>
      </c>
      <c r="AI38" s="21">
        <f t="shared" si="154"/>
        <v>0.48471737677191223</v>
      </c>
      <c r="AJ38" s="21">
        <f t="shared" si="154"/>
        <v>0.46384544652811371</v>
      </c>
      <c r="AK38" s="21">
        <f t="shared" si="154"/>
        <v>0.441692188001931</v>
      </c>
      <c r="AL38" s="21">
        <f t="shared" si="154"/>
        <v>0.41830458664722875</v>
      </c>
      <c r="AM38" s="21">
        <f t="shared" si="154"/>
        <v>0.39376683959450232</v>
      </c>
      <c r="AN38" s="21">
        <f t="shared" si="154"/>
        <v>0.36819168336283942</v>
      </c>
      <c r="AO38" s="21">
        <f t="shared" si="154"/>
        <v>0.34174079283005304</v>
      </c>
      <c r="AP38" s="21">
        <f t="shared" si="154"/>
        <v>0.31461340869520343</v>
      </c>
      <c r="AQ38" s="57">
        <f t="shared" si="154"/>
        <v>0.28705327409350362</v>
      </c>
      <c r="AR38" s="21">
        <f t="shared" si="154"/>
        <v>0.25933540994703491</v>
      </c>
      <c r="AS38" s="21">
        <f t="shared" si="154"/>
        <v>0.23177324257786402</v>
      </c>
      <c r="AT38" s="21">
        <f t="shared" si="154"/>
        <v>0.20470676330962106</v>
      </c>
      <c r="AU38" s="21">
        <f t="shared" si="154"/>
        <v>0.17848792106492481</v>
      </c>
      <c r="AV38" s="21">
        <f t="shared" si="154"/>
        <v>0.15346212965241171</v>
      </c>
      <c r="AW38" s="21">
        <f t="shared" si="154"/>
        <v>0.12995786987484834</v>
      </c>
      <c r="AX38" s="21">
        <f t="shared" si="154"/>
        <v>0.10826270307794116</v>
      </c>
      <c r="AY38" s="21">
        <f t="shared" si="154"/>
        <v>8.8611939842264051E-2</v>
      </c>
      <c r="AZ38" s="21">
        <f t="shared" si="154"/>
        <v>7.1169565603712792E-2</v>
      </c>
      <c r="BA38" s="21">
        <f t="shared" si="154"/>
        <v>5.6018276782338373E-2</v>
      </c>
      <c r="BB38" s="21">
        <f t="shared" si="154"/>
        <v>4.315648043311348E-2</v>
      </c>
      <c r="BC38" s="21">
        <f t="shared" si="154"/>
        <v>3.2502008543786425E-2</v>
      </c>
      <c r="BD38" s="21">
        <f t="shared" si="154"/>
        <v>2.3900351982673346E-2</v>
      </c>
      <c r="BE38" s="21">
        <f t="shared" si="154"/>
        <v>1.7141332441973325E-2</v>
      </c>
      <c r="BF38" s="21">
        <f t="shared" si="154"/>
        <v>1.1977677457153281E-2</v>
      </c>
      <c r="BG38" s="21">
        <f t="shared" si="154"/>
        <v>8.1468568760319458E-3</v>
      </c>
      <c r="BH38" s="21">
        <f t="shared" si="154"/>
        <v>5.389471697770174E-3</v>
      </c>
      <c r="BI38" s="21">
        <f t="shared" si="154"/>
        <v>3.4654303016662218E-3</v>
      </c>
      <c r="BJ38" s="21">
        <f t="shared" si="154"/>
        <v>2.1624285082397225E-3</v>
      </c>
      <c r="BK38" s="21">
        <f t="shared" si="154"/>
        <v>1.3061068189767924E-3</v>
      </c>
      <c r="BL38" s="21">
        <f t="shared" si="154"/>
        <v>7.614602754634699E-4</v>
      </c>
      <c r="BM38" s="21">
        <f t="shared" si="154"/>
        <v>4.2641775425954318E-4</v>
      </c>
      <c r="BN38" s="21">
        <f t="shared" si="154"/>
        <v>2.2813349852885556E-4</v>
      </c>
      <c r="BO38" s="21">
        <f t="shared" si="154"/>
        <v>1.1566368375412977E-4</v>
      </c>
      <c r="BP38" s="21">
        <f t="shared" si="154"/>
        <v>5.5055913466965765E-5</v>
      </c>
      <c r="BQ38" s="21">
        <f t="shared" si="154"/>
        <v>2.42796578389319E-5</v>
      </c>
      <c r="BR38" s="21">
        <f t="shared" si="154"/>
        <v>9.7361427934116923E-6</v>
      </c>
      <c r="BS38" s="21">
        <f t="shared" si="154"/>
        <v>3.4563306916611506E-6</v>
      </c>
      <c r="BT38" s="21">
        <f t="shared" si="154"/>
        <v>1.0438118688816676E-6</v>
      </c>
      <c r="BU38" s="21">
        <f t="shared" si="154"/>
        <v>2.5155866040048191E-7</v>
      </c>
      <c r="BV38" s="21">
        <f t="shared" si="154"/>
        <v>4.3016530928482414E-8</v>
      </c>
      <c r="BW38" s="21">
        <f t="shared" si="154"/>
        <v>0</v>
      </c>
      <c r="BX38" s="21">
        <f t="shared" si="154"/>
        <v>0</v>
      </c>
      <c r="BY38" s="21">
        <f t="shared" si="154"/>
        <v>0</v>
      </c>
      <c r="BZ38" s="21">
        <f t="shared" si="154"/>
        <v>0</v>
      </c>
      <c r="CA38" s="21">
        <f t="shared" ref="CA38:DN38" si="155">BZ38*IFERROR(VLOOKUP($K38+BZ$1,$K$3:$DN$98,4,0),0)</f>
        <v>0</v>
      </c>
      <c r="CB38" s="21">
        <f t="shared" si="155"/>
        <v>0</v>
      </c>
      <c r="CC38" s="21">
        <f t="shared" si="155"/>
        <v>0</v>
      </c>
      <c r="CD38" s="21">
        <f t="shared" si="155"/>
        <v>0</v>
      </c>
      <c r="CE38" s="21">
        <f t="shared" si="155"/>
        <v>0</v>
      </c>
      <c r="CF38" s="21">
        <f t="shared" si="155"/>
        <v>0</v>
      </c>
      <c r="CG38" s="21">
        <f t="shared" si="155"/>
        <v>0</v>
      </c>
      <c r="CH38" s="21">
        <f t="shared" si="155"/>
        <v>0</v>
      </c>
      <c r="CI38" s="21">
        <f t="shared" si="155"/>
        <v>0</v>
      </c>
      <c r="CJ38" s="21">
        <f t="shared" si="155"/>
        <v>0</v>
      </c>
      <c r="CK38" s="21">
        <f t="shared" si="155"/>
        <v>0</v>
      </c>
      <c r="CL38" s="21">
        <f t="shared" si="155"/>
        <v>0</v>
      </c>
      <c r="CM38" s="21">
        <f t="shared" si="155"/>
        <v>0</v>
      </c>
      <c r="CN38" s="21">
        <f t="shared" si="155"/>
        <v>0</v>
      </c>
      <c r="CO38" s="21">
        <f t="shared" si="155"/>
        <v>0</v>
      </c>
      <c r="CP38" s="21">
        <f t="shared" si="155"/>
        <v>0</v>
      </c>
      <c r="CQ38" s="21">
        <f t="shared" si="155"/>
        <v>0</v>
      </c>
      <c r="CR38" s="21">
        <f t="shared" si="155"/>
        <v>0</v>
      </c>
      <c r="CS38" s="21">
        <f t="shared" si="155"/>
        <v>0</v>
      </c>
      <c r="CT38" s="21">
        <f t="shared" si="155"/>
        <v>0</v>
      </c>
      <c r="CU38" s="21">
        <f t="shared" si="155"/>
        <v>0</v>
      </c>
      <c r="CV38" s="21">
        <f t="shared" si="155"/>
        <v>0</v>
      </c>
      <c r="CW38" s="21">
        <f t="shared" si="155"/>
        <v>0</v>
      </c>
      <c r="CX38" s="21">
        <f t="shared" si="155"/>
        <v>0</v>
      </c>
      <c r="CY38" s="21">
        <f t="shared" si="155"/>
        <v>0</v>
      </c>
      <c r="CZ38" s="21">
        <f t="shared" si="155"/>
        <v>0</v>
      </c>
      <c r="DA38" s="21">
        <f t="shared" si="155"/>
        <v>0</v>
      </c>
      <c r="DB38" s="21">
        <f t="shared" si="155"/>
        <v>0</v>
      </c>
      <c r="DC38" s="21">
        <f t="shared" si="155"/>
        <v>0</v>
      </c>
      <c r="DD38" s="21">
        <f t="shared" si="155"/>
        <v>0</v>
      </c>
      <c r="DE38" s="21">
        <f t="shared" si="155"/>
        <v>0</v>
      </c>
      <c r="DF38" s="21">
        <f t="shared" si="155"/>
        <v>0</v>
      </c>
      <c r="DG38" s="21">
        <f t="shared" si="155"/>
        <v>0</v>
      </c>
      <c r="DH38" s="21">
        <f t="shared" si="155"/>
        <v>0</v>
      </c>
      <c r="DI38" s="21">
        <f t="shared" si="155"/>
        <v>0</v>
      </c>
      <c r="DJ38" s="21">
        <f t="shared" si="155"/>
        <v>0</v>
      </c>
      <c r="DK38" s="21">
        <f t="shared" si="155"/>
        <v>0</v>
      </c>
      <c r="DL38" s="21">
        <f t="shared" si="155"/>
        <v>0</v>
      </c>
      <c r="DM38" s="21">
        <f t="shared" si="155"/>
        <v>0</v>
      </c>
      <c r="DN38" s="57">
        <f t="shared" si="155"/>
        <v>0</v>
      </c>
      <c r="DQ38" s="22">
        <f t="shared" si="20"/>
        <v>54</v>
      </c>
      <c r="DR38" s="54">
        <f t="shared" si="147"/>
        <v>0.10713700000000001</v>
      </c>
      <c r="DS38" s="55">
        <v>1</v>
      </c>
      <c r="DT38" s="56">
        <f t="shared" si="21"/>
        <v>0.89286299999999996</v>
      </c>
      <c r="DU38" s="21">
        <f t="shared" ref="DU38:GF38" si="156">DT38*IFERROR(VLOOKUP($DQ38+DT$1,$DQ$3:$HT$98,4,0),0)</f>
        <v>0.84084033730499996</v>
      </c>
      <c r="DV38" s="21">
        <f t="shared" si="156"/>
        <v>0.79116979647955032</v>
      </c>
      <c r="DW38" s="21">
        <f t="shared" si="156"/>
        <v>0.74371938793568926</v>
      </c>
      <c r="DX38" s="21">
        <f t="shared" si="156"/>
        <v>0.69837295755478046</v>
      </c>
      <c r="DY38" s="21">
        <f t="shared" si="156"/>
        <v>0.65501517085794947</v>
      </c>
      <c r="DZ38" s="21">
        <f t="shared" si="156"/>
        <v>0.64583185816252098</v>
      </c>
      <c r="EA38" s="21">
        <f t="shared" si="156"/>
        <v>0.63584729763532843</v>
      </c>
      <c r="EB38" s="21">
        <f t="shared" si="156"/>
        <v>0.62499974273766978</v>
      </c>
      <c r="EC38" s="21">
        <f t="shared" si="156"/>
        <v>0.61323099758191946</v>
      </c>
      <c r="ED38" s="21">
        <f t="shared" si="156"/>
        <v>0.60047579283221553</v>
      </c>
      <c r="EE38" s="21">
        <f t="shared" si="156"/>
        <v>0.58668286387085955</v>
      </c>
      <c r="EF38" s="21">
        <f t="shared" si="156"/>
        <v>0.57179285278581715</v>
      </c>
      <c r="EG38" s="21">
        <f t="shared" si="156"/>
        <v>0.55576549912223072</v>
      </c>
      <c r="EH38" s="21">
        <f t="shared" si="156"/>
        <v>0.53855899926940642</v>
      </c>
      <c r="EI38" s="21">
        <f t="shared" si="156"/>
        <v>0.52014028149439273</v>
      </c>
      <c r="EJ38" s="21">
        <f t="shared" si="156"/>
        <v>0.50049978446516441</v>
      </c>
      <c r="EK38" s="21">
        <f t="shared" si="156"/>
        <v>0.47962894345296708</v>
      </c>
      <c r="EL38" s="21">
        <f t="shared" si="156"/>
        <v>0.45755641947526154</v>
      </c>
      <c r="EM38" s="21">
        <f t="shared" si="156"/>
        <v>0.43433543118689205</v>
      </c>
      <c r="EN38" s="21">
        <f t="shared" si="156"/>
        <v>0.41003436381198549</v>
      </c>
      <c r="EO38" s="21">
        <f t="shared" si="156"/>
        <v>0.38475984562661469</v>
      </c>
      <c r="EP38" s="21">
        <f t="shared" si="156"/>
        <v>0.35865004250239263</v>
      </c>
      <c r="EQ38" s="21">
        <f t="shared" si="156"/>
        <v>0.3318839898304391</v>
      </c>
      <c r="ER38" s="21">
        <f t="shared" si="156"/>
        <v>0.30467282150424141</v>
      </c>
      <c r="ES38" s="21">
        <f t="shared" si="156"/>
        <v>0.27725836102528978</v>
      </c>
      <c r="ET38" s="21">
        <f t="shared" si="156"/>
        <v>0.24991791404458596</v>
      </c>
      <c r="EU38" s="21">
        <f t="shared" si="156"/>
        <v>0.2229392752234729</v>
      </c>
      <c r="EV38" s="21">
        <f t="shared" si="156"/>
        <v>0.19663689953260757</v>
      </c>
      <c r="EW38" s="57">
        <f t="shared" si="156"/>
        <v>0.17132186508677968</v>
      </c>
      <c r="EX38" s="21">
        <f t="shared" si="156"/>
        <v>0.14729739994566057</v>
      </c>
      <c r="EY38" s="21">
        <f t="shared" si="156"/>
        <v>0.12484043834994515</v>
      </c>
      <c r="EZ38" s="21">
        <f t="shared" si="156"/>
        <v>0.10419058144248072</v>
      </c>
      <c r="FA38" s="21">
        <f t="shared" si="156"/>
        <v>8.5530048306132422E-2</v>
      </c>
      <c r="FB38" s="21">
        <f t="shared" si="156"/>
        <v>6.8983405160828043E-2</v>
      </c>
      <c r="FC38" s="21">
        <f t="shared" si="156"/>
        <v>5.4601055018847003E-2</v>
      </c>
      <c r="FD38" s="21">
        <f t="shared" si="156"/>
        <v>4.2363320557472828E-2</v>
      </c>
      <c r="FE38" s="21">
        <f t="shared" si="156"/>
        <v>3.2182567361100957E-2</v>
      </c>
      <c r="FF38" s="21">
        <f t="shared" si="156"/>
        <v>2.3911969374971621E-2</v>
      </c>
      <c r="FG38" s="21">
        <f t="shared" si="156"/>
        <v>1.7358894167760649E-2</v>
      </c>
      <c r="FH38" s="21">
        <f t="shared" si="156"/>
        <v>1.2299991640450161E-2</v>
      </c>
      <c r="FI38" s="21">
        <f t="shared" si="156"/>
        <v>8.4989252238018478E-3</v>
      </c>
      <c r="FJ38" s="21">
        <f t="shared" si="156"/>
        <v>5.7220713854290702E-3</v>
      </c>
      <c r="FK38" s="21">
        <f t="shared" si="156"/>
        <v>3.7511038967180275E-3</v>
      </c>
      <c r="FL38" s="21">
        <f t="shared" si="156"/>
        <v>2.3928666867553969E-3</v>
      </c>
      <c r="FM38" s="21">
        <f t="shared" si="156"/>
        <v>1.4847259217979885E-3</v>
      </c>
      <c r="FN38" s="21">
        <f t="shared" si="156"/>
        <v>8.957648431391625E-4</v>
      </c>
      <c r="FO38" s="21">
        <f t="shared" si="156"/>
        <v>5.2491819807954927E-4</v>
      </c>
      <c r="FP38" s="21">
        <f t="shared" si="156"/>
        <v>2.9815353650918403E-4</v>
      </c>
      <c r="FQ38" s="21">
        <f t="shared" si="156"/>
        <v>1.6398444508005123E-4</v>
      </c>
      <c r="FR38" s="21">
        <f t="shared" si="156"/>
        <v>8.7075740337507203E-5</v>
      </c>
      <c r="FS38" s="21">
        <f t="shared" si="156"/>
        <v>4.4408627572128676E-5</v>
      </c>
      <c r="FT38" s="21">
        <f t="shared" si="156"/>
        <v>2.1582593000054535E-5</v>
      </c>
      <c r="FU38" s="21">
        <f t="shared" si="156"/>
        <v>9.8848275940249762E-6</v>
      </c>
      <c r="FV38" s="21">
        <f t="shared" si="156"/>
        <v>4.1911668998665902E-6</v>
      </c>
      <c r="FW38" s="21">
        <f t="shared" si="156"/>
        <v>1.6010257557490375E-6</v>
      </c>
      <c r="FX38" s="21">
        <f t="shared" si="156"/>
        <v>5.2833849939718231E-7</v>
      </c>
      <c r="FY38" s="21">
        <f t="shared" si="156"/>
        <v>1.4106637933904767E-7</v>
      </c>
      <c r="FZ38" s="21">
        <f t="shared" si="156"/>
        <v>2.7084744833097146E-8</v>
      </c>
      <c r="GA38" s="21">
        <f t="shared" si="156"/>
        <v>2.8168134626421026E-9</v>
      </c>
      <c r="GB38" s="21">
        <f t="shared" si="156"/>
        <v>0</v>
      </c>
      <c r="GC38" s="21">
        <f t="shared" si="156"/>
        <v>0</v>
      </c>
      <c r="GD38" s="21">
        <f t="shared" si="156"/>
        <v>0</v>
      </c>
      <c r="GE38" s="21">
        <f t="shared" si="156"/>
        <v>0</v>
      </c>
      <c r="GF38" s="21">
        <f t="shared" si="156"/>
        <v>0</v>
      </c>
      <c r="GG38" s="21">
        <f t="shared" ref="GG38:HT38" si="157">GF38*IFERROR(VLOOKUP($DQ38+GF$1,$DQ$3:$HT$98,4,0),0)</f>
        <v>0</v>
      </c>
      <c r="GH38" s="21">
        <f t="shared" si="157"/>
        <v>0</v>
      </c>
      <c r="GI38" s="21">
        <f t="shared" si="157"/>
        <v>0</v>
      </c>
      <c r="GJ38" s="21">
        <f t="shared" si="157"/>
        <v>0</v>
      </c>
      <c r="GK38" s="21">
        <f t="shared" si="157"/>
        <v>0</v>
      </c>
      <c r="GL38" s="21">
        <f t="shared" si="157"/>
        <v>0</v>
      </c>
      <c r="GM38" s="21">
        <f t="shared" si="157"/>
        <v>0</v>
      </c>
      <c r="GN38" s="21">
        <f t="shared" si="157"/>
        <v>0</v>
      </c>
      <c r="GO38" s="21">
        <f t="shared" si="157"/>
        <v>0</v>
      </c>
      <c r="GP38" s="21">
        <f t="shared" si="157"/>
        <v>0</v>
      </c>
      <c r="GQ38" s="21">
        <f t="shared" si="157"/>
        <v>0</v>
      </c>
      <c r="GR38" s="21">
        <f t="shared" si="157"/>
        <v>0</v>
      </c>
      <c r="GS38" s="21">
        <f t="shared" si="157"/>
        <v>0</v>
      </c>
      <c r="GT38" s="21">
        <f t="shared" si="157"/>
        <v>0</v>
      </c>
      <c r="GU38" s="21">
        <f t="shared" si="157"/>
        <v>0</v>
      </c>
      <c r="GV38" s="21">
        <f t="shared" si="157"/>
        <v>0</v>
      </c>
      <c r="GW38" s="21">
        <f t="shared" si="157"/>
        <v>0</v>
      </c>
      <c r="GX38" s="21">
        <f t="shared" si="157"/>
        <v>0</v>
      </c>
      <c r="GY38" s="21">
        <f t="shared" si="157"/>
        <v>0</v>
      </c>
      <c r="GZ38" s="21">
        <f t="shared" si="157"/>
        <v>0</v>
      </c>
      <c r="HA38" s="21">
        <f t="shared" si="157"/>
        <v>0</v>
      </c>
      <c r="HB38" s="21">
        <f t="shared" si="157"/>
        <v>0</v>
      </c>
      <c r="HC38" s="21">
        <f t="shared" si="157"/>
        <v>0</v>
      </c>
      <c r="HD38" s="21">
        <f t="shared" si="157"/>
        <v>0</v>
      </c>
      <c r="HE38" s="21">
        <f t="shared" si="157"/>
        <v>0</v>
      </c>
      <c r="HF38" s="21">
        <f t="shared" si="157"/>
        <v>0</v>
      </c>
      <c r="HG38" s="21">
        <f t="shared" si="157"/>
        <v>0</v>
      </c>
      <c r="HH38" s="21">
        <f t="shared" si="157"/>
        <v>0</v>
      </c>
      <c r="HI38" s="21">
        <f t="shared" si="157"/>
        <v>0</v>
      </c>
      <c r="HJ38" s="21">
        <f t="shared" si="157"/>
        <v>0</v>
      </c>
      <c r="HK38" s="21">
        <f t="shared" si="157"/>
        <v>0</v>
      </c>
      <c r="HL38" s="21">
        <f t="shared" si="157"/>
        <v>0</v>
      </c>
      <c r="HM38" s="21">
        <f t="shared" si="157"/>
        <v>0</v>
      </c>
      <c r="HN38" s="21">
        <f t="shared" si="157"/>
        <v>0</v>
      </c>
      <c r="HO38" s="21">
        <f t="shared" si="157"/>
        <v>0</v>
      </c>
      <c r="HP38" s="21">
        <f t="shared" si="157"/>
        <v>0</v>
      </c>
      <c r="HQ38" s="21">
        <f t="shared" si="157"/>
        <v>0</v>
      </c>
      <c r="HR38" s="21">
        <f t="shared" si="157"/>
        <v>0</v>
      </c>
      <c r="HS38" s="21">
        <f t="shared" si="157"/>
        <v>0</v>
      </c>
      <c r="HT38" s="57">
        <f t="shared" si="157"/>
        <v>0</v>
      </c>
    </row>
    <row r="39" spans="1:228">
      <c r="A39" s="49">
        <v>55</v>
      </c>
      <c r="B39" s="50">
        <v>5.5300000000000002E-3</v>
      </c>
      <c r="C39" s="51">
        <v>8.6999999999999994E-3</v>
      </c>
      <c r="K39" s="22">
        <f t="shared" si="17"/>
        <v>55</v>
      </c>
      <c r="L39" s="54">
        <f t="shared" si="144"/>
        <v>5.5253500000000004E-2</v>
      </c>
      <c r="M39" s="55">
        <v>1</v>
      </c>
      <c r="N39" s="56">
        <f t="shared" si="11"/>
        <v>0.94474650000000004</v>
      </c>
      <c r="O39" s="21">
        <f t="shared" ref="O39:BZ39" si="158">N39*IFERROR(VLOOKUP($K39+N$1,$K$3:$DN$98,4,0),0)</f>
        <v>0.89212411995000007</v>
      </c>
      <c r="P39" s="21">
        <f t="shared" si="158"/>
        <v>0.84198362197439025</v>
      </c>
      <c r="Q39" s="21">
        <f t="shared" si="158"/>
        <v>0.79418126481222717</v>
      </c>
      <c r="R39" s="21">
        <f t="shared" si="158"/>
        <v>0.74859486312137291</v>
      </c>
      <c r="S39" s="21">
        <f t="shared" si="158"/>
        <v>0.74219437704168523</v>
      </c>
      <c r="T39" s="21">
        <f t="shared" si="158"/>
        <v>0.73522517184126379</v>
      </c>
      <c r="U39" s="21">
        <f t="shared" si="158"/>
        <v>0.72763764806786191</v>
      </c>
      <c r="V39" s="21">
        <f t="shared" si="158"/>
        <v>0.71936440800933033</v>
      </c>
      <c r="W39" s="21">
        <f t="shared" si="158"/>
        <v>0.7103435783328933</v>
      </c>
      <c r="X39" s="21">
        <f t="shared" si="158"/>
        <v>0.70050531977298269</v>
      </c>
      <c r="Y39" s="21">
        <f t="shared" si="158"/>
        <v>0.68978058332725833</v>
      </c>
      <c r="Z39" s="21">
        <f t="shared" si="158"/>
        <v>0.67808880243986125</v>
      </c>
      <c r="AA39" s="21">
        <f t="shared" si="158"/>
        <v>0.66536107561806512</v>
      </c>
      <c r="AB39" s="21">
        <f t="shared" si="158"/>
        <v>0.65152156524520932</v>
      </c>
      <c r="AC39" s="21">
        <f t="shared" si="158"/>
        <v>0.63649096273500227</v>
      </c>
      <c r="AD39" s="21">
        <f t="shared" si="158"/>
        <v>0.62020315899861356</v>
      </c>
      <c r="AE39" s="21">
        <f t="shared" si="158"/>
        <v>0.60259559131464291</v>
      </c>
      <c r="AF39" s="21">
        <f t="shared" si="158"/>
        <v>0.58360780423231851</v>
      </c>
      <c r="AG39" s="21">
        <f t="shared" si="158"/>
        <v>0.563193203240272</v>
      </c>
      <c r="AH39" s="21">
        <f t="shared" si="158"/>
        <v>0.541335675022517</v>
      </c>
      <c r="AI39" s="21">
        <f t="shared" si="158"/>
        <v>0.51802576085604746</v>
      </c>
      <c r="AJ39" s="21">
        <f t="shared" si="158"/>
        <v>0.4932848505175626</v>
      </c>
      <c r="AK39" s="21">
        <f t="shared" si="158"/>
        <v>0.46716541768265762</v>
      </c>
      <c r="AL39" s="21">
        <f t="shared" si="158"/>
        <v>0.43976149428139288</v>
      </c>
      <c r="AM39" s="21">
        <f t="shared" si="158"/>
        <v>0.41119898522781645</v>
      </c>
      <c r="AN39" s="21">
        <f t="shared" si="158"/>
        <v>0.38165845012905009</v>
      </c>
      <c r="AO39" s="21">
        <f t="shared" si="158"/>
        <v>0.35136240235780608</v>
      </c>
      <c r="AP39" s="21">
        <f t="shared" si="158"/>
        <v>0.32058305591126224</v>
      </c>
      <c r="AQ39" s="57">
        <f t="shared" si="158"/>
        <v>0.28962755603247076</v>
      </c>
      <c r="AR39" s="21">
        <f t="shared" si="158"/>
        <v>0.25884593937733974</v>
      </c>
      <c r="AS39" s="21">
        <f t="shared" si="158"/>
        <v>0.22861791057685402</v>
      </c>
      <c r="AT39" s="21">
        <f t="shared" si="158"/>
        <v>0.19933652859017056</v>
      </c>
      <c r="AU39" s="21">
        <f t="shared" si="158"/>
        <v>0.17138755391654276</v>
      </c>
      <c r="AV39" s="21">
        <f t="shared" si="158"/>
        <v>0.14513783615868509</v>
      </c>
      <c r="AW39" s="21">
        <f t="shared" si="158"/>
        <v>0.1209085257903542</v>
      </c>
      <c r="AX39" s="21">
        <f t="shared" si="158"/>
        <v>9.8962419274147007E-2</v>
      </c>
      <c r="AY39" s="21">
        <f t="shared" si="158"/>
        <v>7.9482656664223911E-2</v>
      </c>
      <c r="AZ39" s="21">
        <f t="shared" si="158"/>
        <v>6.2561593886977282E-2</v>
      </c>
      <c r="BA39" s="21">
        <f t="shared" si="158"/>
        <v>4.8197451930527296E-2</v>
      </c>
      <c r="BB39" s="21">
        <f t="shared" si="158"/>
        <v>3.6298464997918715E-2</v>
      </c>
      <c r="BC39" s="21">
        <f t="shared" si="158"/>
        <v>2.6692076236219525E-2</v>
      </c>
      <c r="BD39" s="21">
        <f t="shared" si="158"/>
        <v>1.9143557076616646E-2</v>
      </c>
      <c r="BE39" s="21">
        <f t="shared" si="158"/>
        <v>1.3376751942856648E-2</v>
      </c>
      <c r="BF39" s="21">
        <f t="shared" si="158"/>
        <v>9.0984653689728055E-3</v>
      </c>
      <c r="BG39" s="21">
        <f t="shared" si="158"/>
        <v>6.0189987801902703E-3</v>
      </c>
      <c r="BH39" s="21">
        <f t="shared" si="158"/>
        <v>3.870216215662344E-3</v>
      </c>
      <c r="BI39" s="21">
        <f t="shared" si="158"/>
        <v>2.4150149185733025E-3</v>
      </c>
      <c r="BJ39" s="21">
        <f t="shared" si="158"/>
        <v>1.4586690108182748E-3</v>
      </c>
      <c r="BK39" s="21">
        <f t="shared" si="158"/>
        <v>8.5040403330705419E-4</v>
      </c>
      <c r="BL39" s="21">
        <f t="shared" si="158"/>
        <v>4.7622625865195039E-4</v>
      </c>
      <c r="BM39" s="21">
        <f t="shared" si="158"/>
        <v>2.5478104837879342E-4</v>
      </c>
      <c r="BN39" s="21">
        <f t="shared" si="158"/>
        <v>1.2917399152804826E-4</v>
      </c>
      <c r="BO39" s="21">
        <f t="shared" si="158"/>
        <v>6.1486819967350963E-5</v>
      </c>
      <c r="BP39" s="21">
        <f t="shared" si="158"/>
        <v>2.711568760560177E-5</v>
      </c>
      <c r="BQ39" s="21">
        <f t="shared" si="158"/>
        <v>1.0873390729846311E-5</v>
      </c>
      <c r="BR39" s="21">
        <f t="shared" si="158"/>
        <v>3.8600537090954405E-6</v>
      </c>
      <c r="BS39" s="21">
        <f t="shared" si="158"/>
        <v>1.1657362201468232E-6</v>
      </c>
      <c r="BT39" s="21">
        <f t="shared" si="158"/>
        <v>2.8094242905538441E-7</v>
      </c>
      <c r="BU39" s="21">
        <f t="shared" si="158"/>
        <v>4.8041155368470747E-8</v>
      </c>
      <c r="BV39" s="21">
        <f t="shared" si="158"/>
        <v>0</v>
      </c>
      <c r="BW39" s="21">
        <f t="shared" si="158"/>
        <v>0</v>
      </c>
      <c r="BX39" s="21">
        <f t="shared" si="158"/>
        <v>0</v>
      </c>
      <c r="BY39" s="21">
        <f t="shared" si="158"/>
        <v>0</v>
      </c>
      <c r="BZ39" s="21">
        <f t="shared" si="158"/>
        <v>0</v>
      </c>
      <c r="CA39" s="21">
        <f t="shared" ref="CA39:DN39" si="159">BZ39*IFERROR(VLOOKUP($K39+BZ$1,$K$3:$DN$98,4,0),0)</f>
        <v>0</v>
      </c>
      <c r="CB39" s="21">
        <f t="shared" si="159"/>
        <v>0</v>
      </c>
      <c r="CC39" s="21">
        <f t="shared" si="159"/>
        <v>0</v>
      </c>
      <c r="CD39" s="21">
        <f t="shared" si="159"/>
        <v>0</v>
      </c>
      <c r="CE39" s="21">
        <f t="shared" si="159"/>
        <v>0</v>
      </c>
      <c r="CF39" s="21">
        <f t="shared" si="159"/>
        <v>0</v>
      </c>
      <c r="CG39" s="21">
        <f t="shared" si="159"/>
        <v>0</v>
      </c>
      <c r="CH39" s="21">
        <f t="shared" si="159"/>
        <v>0</v>
      </c>
      <c r="CI39" s="21">
        <f t="shared" si="159"/>
        <v>0</v>
      </c>
      <c r="CJ39" s="21">
        <f t="shared" si="159"/>
        <v>0</v>
      </c>
      <c r="CK39" s="21">
        <f t="shared" si="159"/>
        <v>0</v>
      </c>
      <c r="CL39" s="21">
        <f t="shared" si="159"/>
        <v>0</v>
      </c>
      <c r="CM39" s="21">
        <f t="shared" si="159"/>
        <v>0</v>
      </c>
      <c r="CN39" s="21">
        <f t="shared" si="159"/>
        <v>0</v>
      </c>
      <c r="CO39" s="21">
        <f t="shared" si="159"/>
        <v>0</v>
      </c>
      <c r="CP39" s="21">
        <f t="shared" si="159"/>
        <v>0</v>
      </c>
      <c r="CQ39" s="21">
        <f t="shared" si="159"/>
        <v>0</v>
      </c>
      <c r="CR39" s="21">
        <f t="shared" si="159"/>
        <v>0</v>
      </c>
      <c r="CS39" s="21">
        <f t="shared" si="159"/>
        <v>0</v>
      </c>
      <c r="CT39" s="21">
        <f t="shared" si="159"/>
        <v>0</v>
      </c>
      <c r="CU39" s="21">
        <f t="shared" si="159"/>
        <v>0</v>
      </c>
      <c r="CV39" s="21">
        <f t="shared" si="159"/>
        <v>0</v>
      </c>
      <c r="CW39" s="21">
        <f t="shared" si="159"/>
        <v>0</v>
      </c>
      <c r="CX39" s="21">
        <f t="shared" si="159"/>
        <v>0</v>
      </c>
      <c r="CY39" s="21">
        <f t="shared" si="159"/>
        <v>0</v>
      </c>
      <c r="CZ39" s="21">
        <f t="shared" si="159"/>
        <v>0</v>
      </c>
      <c r="DA39" s="21">
        <f t="shared" si="159"/>
        <v>0</v>
      </c>
      <c r="DB39" s="21">
        <f t="shared" si="159"/>
        <v>0</v>
      </c>
      <c r="DC39" s="21">
        <f t="shared" si="159"/>
        <v>0</v>
      </c>
      <c r="DD39" s="21">
        <f t="shared" si="159"/>
        <v>0</v>
      </c>
      <c r="DE39" s="21">
        <f t="shared" si="159"/>
        <v>0</v>
      </c>
      <c r="DF39" s="21">
        <f t="shared" si="159"/>
        <v>0</v>
      </c>
      <c r="DG39" s="21">
        <f t="shared" si="159"/>
        <v>0</v>
      </c>
      <c r="DH39" s="21">
        <f t="shared" si="159"/>
        <v>0</v>
      </c>
      <c r="DI39" s="21">
        <f t="shared" si="159"/>
        <v>0</v>
      </c>
      <c r="DJ39" s="21">
        <f t="shared" si="159"/>
        <v>0</v>
      </c>
      <c r="DK39" s="21">
        <f t="shared" si="159"/>
        <v>0</v>
      </c>
      <c r="DL39" s="21">
        <f t="shared" si="159"/>
        <v>0</v>
      </c>
      <c r="DM39" s="21">
        <f t="shared" si="159"/>
        <v>0</v>
      </c>
      <c r="DN39" s="57">
        <f t="shared" si="159"/>
        <v>0</v>
      </c>
      <c r="DQ39" s="22">
        <f t="shared" si="20"/>
        <v>55</v>
      </c>
      <c r="DR39" s="54">
        <f t="shared" si="147"/>
        <v>5.8265000000000004E-2</v>
      </c>
      <c r="DS39" s="55">
        <v>1</v>
      </c>
      <c r="DT39" s="56">
        <f t="shared" si="21"/>
        <v>0.94173499999999999</v>
      </c>
      <c r="DU39" s="21">
        <f t="shared" ref="DU39:GF39" si="160">DT39*IFERROR(VLOOKUP($DQ39+DT$1,$DQ$3:$HT$98,4,0),0)</f>
        <v>0.88610435921249997</v>
      </c>
      <c r="DV39" s="21">
        <f t="shared" si="160"/>
        <v>0.83296025026873033</v>
      </c>
      <c r="DW39" s="21">
        <f t="shared" si="160"/>
        <v>0.78217258140922019</v>
      </c>
      <c r="DX39" s="21">
        <f t="shared" si="160"/>
        <v>0.73361217886501018</v>
      </c>
      <c r="DY39" s="21">
        <f t="shared" si="160"/>
        <v>0.72332693611732268</v>
      </c>
      <c r="DZ39" s="21">
        <f t="shared" si="160"/>
        <v>0.7121443016849488</v>
      </c>
      <c r="EA39" s="21">
        <f t="shared" si="160"/>
        <v>0.69999511989820362</v>
      </c>
      <c r="EB39" s="21">
        <f t="shared" si="160"/>
        <v>0.68681421179052049</v>
      </c>
      <c r="EC39" s="21">
        <f t="shared" si="160"/>
        <v>0.67252847618527767</v>
      </c>
      <c r="ED39" s="21">
        <f t="shared" si="160"/>
        <v>0.65708049708730176</v>
      </c>
      <c r="EE39" s="21">
        <f t="shared" si="160"/>
        <v>0.64040379407122605</v>
      </c>
      <c r="EF39" s="21">
        <f t="shared" si="160"/>
        <v>0.62245327572340958</v>
      </c>
      <c r="EG39" s="21">
        <f t="shared" si="160"/>
        <v>0.60318212230701285</v>
      </c>
      <c r="EH39" s="21">
        <f t="shared" si="160"/>
        <v>0.58255329372411302</v>
      </c>
      <c r="EI39" s="21">
        <f t="shared" si="160"/>
        <v>0.56055608135309054</v>
      </c>
      <c r="EJ39" s="21">
        <f t="shared" si="160"/>
        <v>0.53718089276066672</v>
      </c>
      <c r="EK39" s="21">
        <f t="shared" si="160"/>
        <v>0.51245982807582091</v>
      </c>
      <c r="EL39" s="21">
        <f t="shared" si="160"/>
        <v>0.486452491800973</v>
      </c>
      <c r="EM39" s="21">
        <f t="shared" si="160"/>
        <v>0.45923547488470856</v>
      </c>
      <c r="EN39" s="21">
        <f t="shared" si="160"/>
        <v>0.43092820021281514</v>
      </c>
      <c r="EO39" s="21">
        <f t="shared" si="160"/>
        <v>0.40168541254637347</v>
      </c>
      <c r="EP39" s="21">
        <f t="shared" si="160"/>
        <v>0.3717076302080376</v>
      </c>
      <c r="EQ39" s="21">
        <f t="shared" si="160"/>
        <v>0.34123132160728059</v>
      </c>
      <c r="ER39" s="21">
        <f t="shared" si="160"/>
        <v>0.31052732728905752</v>
      </c>
      <c r="ES39" s="21">
        <f t="shared" si="160"/>
        <v>0.27990622754508354</v>
      </c>
      <c r="ET39" s="21">
        <f t="shared" si="160"/>
        <v>0.24969035028159178</v>
      </c>
      <c r="EU39" s="21">
        <f t="shared" si="160"/>
        <v>0.22023188275536959</v>
      </c>
      <c r="EV39" s="21">
        <f t="shared" si="160"/>
        <v>0.1918792301694433</v>
      </c>
      <c r="EW39" s="57">
        <f t="shared" si="160"/>
        <v>0.16497200572278228</v>
      </c>
      <c r="EX39" s="21">
        <f t="shared" si="160"/>
        <v>0.13982037373028688</v>
      </c>
      <c r="EY39" s="21">
        <f t="shared" si="160"/>
        <v>0.11669268571156012</v>
      </c>
      <c r="EZ39" s="21">
        <f t="shared" si="160"/>
        <v>9.5793025700619705E-2</v>
      </c>
      <c r="FA39" s="21">
        <f t="shared" si="160"/>
        <v>7.7260906948577818E-2</v>
      </c>
      <c r="FB39" s="21">
        <f t="shared" si="160"/>
        <v>6.1152780458868822E-2</v>
      </c>
      <c r="FC39" s="21">
        <f t="shared" si="160"/>
        <v>4.7446607774622555E-2</v>
      </c>
      <c r="FD39" s="21">
        <f t="shared" si="160"/>
        <v>3.6044238994225264E-2</v>
      </c>
      <c r="FE39" s="21">
        <f t="shared" si="160"/>
        <v>2.678123001509931E-2</v>
      </c>
      <c r="FF39" s="21">
        <f t="shared" si="160"/>
        <v>1.9441833929461343E-2</v>
      </c>
      <c r="FG39" s="21">
        <f t="shared" si="160"/>
        <v>1.3775900267398422E-2</v>
      </c>
      <c r="FH39" s="21">
        <f t="shared" si="160"/>
        <v>9.5187338077642875E-3</v>
      </c>
      <c r="FI39" s="21">
        <f t="shared" si="160"/>
        <v>6.408677910753462E-3</v>
      </c>
      <c r="FJ39" s="21">
        <f t="shared" si="160"/>
        <v>4.2012088043944327E-3</v>
      </c>
      <c r="FK39" s="21">
        <f t="shared" si="160"/>
        <v>2.6799931084112525E-3</v>
      </c>
      <c r="FL39" s="21">
        <f t="shared" si="160"/>
        <v>1.6628821239070138E-3</v>
      </c>
      <c r="FM39" s="21">
        <f t="shared" si="160"/>
        <v>1.0032500429955798E-3</v>
      </c>
      <c r="FN39" s="21">
        <f t="shared" si="160"/>
        <v>5.8790452519540983E-4</v>
      </c>
      <c r="FO39" s="21">
        <f t="shared" si="160"/>
        <v>3.3392977031099284E-4</v>
      </c>
      <c r="FP39" s="21">
        <f t="shared" si="160"/>
        <v>1.8366137367104607E-4</v>
      </c>
      <c r="FQ39" s="21">
        <f t="shared" si="160"/>
        <v>9.7524189419325463E-5</v>
      </c>
      <c r="FR39" s="21">
        <f t="shared" si="160"/>
        <v>4.9737336603855989E-5</v>
      </c>
      <c r="FS39" s="21">
        <f t="shared" si="160"/>
        <v>2.4172345589474011E-5</v>
      </c>
      <c r="FT39" s="21">
        <f t="shared" si="160"/>
        <v>1.1070934279979096E-5</v>
      </c>
      <c r="FU39" s="21">
        <f t="shared" si="160"/>
        <v>4.6940761347111372E-6</v>
      </c>
      <c r="FV39" s="21">
        <f t="shared" si="160"/>
        <v>1.7931370834596545E-6</v>
      </c>
      <c r="FW39" s="21">
        <f t="shared" si="160"/>
        <v>5.9173523754168594E-7</v>
      </c>
      <c r="FX39" s="21">
        <f t="shared" si="160"/>
        <v>1.5799330842363014E-7</v>
      </c>
      <c r="FY39" s="21">
        <f t="shared" si="160"/>
        <v>3.033471521733698E-8</v>
      </c>
      <c r="FZ39" s="21">
        <f t="shared" si="160"/>
        <v>3.1548103826030454E-9</v>
      </c>
      <c r="GA39" s="21">
        <f t="shared" si="160"/>
        <v>0</v>
      </c>
      <c r="GB39" s="21">
        <f t="shared" si="160"/>
        <v>0</v>
      </c>
      <c r="GC39" s="21">
        <f t="shared" si="160"/>
        <v>0</v>
      </c>
      <c r="GD39" s="21">
        <f t="shared" si="160"/>
        <v>0</v>
      </c>
      <c r="GE39" s="21">
        <f t="shared" si="160"/>
        <v>0</v>
      </c>
      <c r="GF39" s="21">
        <f t="shared" si="160"/>
        <v>0</v>
      </c>
      <c r="GG39" s="21">
        <f t="shared" ref="GG39:HT39" si="161">GF39*IFERROR(VLOOKUP($DQ39+GF$1,$DQ$3:$HT$98,4,0),0)</f>
        <v>0</v>
      </c>
      <c r="GH39" s="21">
        <f t="shared" si="161"/>
        <v>0</v>
      </c>
      <c r="GI39" s="21">
        <f t="shared" si="161"/>
        <v>0</v>
      </c>
      <c r="GJ39" s="21">
        <f t="shared" si="161"/>
        <v>0</v>
      </c>
      <c r="GK39" s="21">
        <f t="shared" si="161"/>
        <v>0</v>
      </c>
      <c r="GL39" s="21">
        <f t="shared" si="161"/>
        <v>0</v>
      </c>
      <c r="GM39" s="21">
        <f t="shared" si="161"/>
        <v>0</v>
      </c>
      <c r="GN39" s="21">
        <f t="shared" si="161"/>
        <v>0</v>
      </c>
      <c r="GO39" s="21">
        <f t="shared" si="161"/>
        <v>0</v>
      </c>
      <c r="GP39" s="21">
        <f t="shared" si="161"/>
        <v>0</v>
      </c>
      <c r="GQ39" s="21">
        <f t="shared" si="161"/>
        <v>0</v>
      </c>
      <c r="GR39" s="21">
        <f t="shared" si="161"/>
        <v>0</v>
      </c>
      <c r="GS39" s="21">
        <f t="shared" si="161"/>
        <v>0</v>
      </c>
      <c r="GT39" s="21">
        <f t="shared" si="161"/>
        <v>0</v>
      </c>
      <c r="GU39" s="21">
        <f t="shared" si="161"/>
        <v>0</v>
      </c>
      <c r="GV39" s="21">
        <f t="shared" si="161"/>
        <v>0</v>
      </c>
      <c r="GW39" s="21">
        <f t="shared" si="161"/>
        <v>0</v>
      </c>
      <c r="GX39" s="21">
        <f t="shared" si="161"/>
        <v>0</v>
      </c>
      <c r="GY39" s="21">
        <f t="shared" si="161"/>
        <v>0</v>
      </c>
      <c r="GZ39" s="21">
        <f t="shared" si="161"/>
        <v>0</v>
      </c>
      <c r="HA39" s="21">
        <f t="shared" si="161"/>
        <v>0</v>
      </c>
      <c r="HB39" s="21">
        <f t="shared" si="161"/>
        <v>0</v>
      </c>
      <c r="HC39" s="21">
        <f t="shared" si="161"/>
        <v>0</v>
      </c>
      <c r="HD39" s="21">
        <f t="shared" si="161"/>
        <v>0</v>
      </c>
      <c r="HE39" s="21">
        <f t="shared" si="161"/>
        <v>0</v>
      </c>
      <c r="HF39" s="21">
        <f t="shared" si="161"/>
        <v>0</v>
      </c>
      <c r="HG39" s="21">
        <f t="shared" si="161"/>
        <v>0</v>
      </c>
      <c r="HH39" s="21">
        <f t="shared" si="161"/>
        <v>0</v>
      </c>
      <c r="HI39" s="21">
        <f t="shared" si="161"/>
        <v>0</v>
      </c>
      <c r="HJ39" s="21">
        <f t="shared" si="161"/>
        <v>0</v>
      </c>
      <c r="HK39" s="21">
        <f t="shared" si="161"/>
        <v>0</v>
      </c>
      <c r="HL39" s="21">
        <f t="shared" si="161"/>
        <v>0</v>
      </c>
      <c r="HM39" s="21">
        <f t="shared" si="161"/>
        <v>0</v>
      </c>
      <c r="HN39" s="21">
        <f t="shared" si="161"/>
        <v>0</v>
      </c>
      <c r="HO39" s="21">
        <f t="shared" si="161"/>
        <v>0</v>
      </c>
      <c r="HP39" s="21">
        <f t="shared" si="161"/>
        <v>0</v>
      </c>
      <c r="HQ39" s="21">
        <f t="shared" si="161"/>
        <v>0</v>
      </c>
      <c r="HR39" s="21">
        <f t="shared" si="161"/>
        <v>0</v>
      </c>
      <c r="HS39" s="21">
        <f t="shared" si="161"/>
        <v>0</v>
      </c>
      <c r="HT39" s="57">
        <f t="shared" si="161"/>
        <v>0</v>
      </c>
    </row>
    <row r="40" spans="1:228">
      <c r="A40" s="49">
        <v>56</v>
      </c>
      <c r="B40" s="50">
        <v>6.0000000000000001E-3</v>
      </c>
      <c r="C40" s="51">
        <v>9.5499999999999995E-3</v>
      </c>
      <c r="K40" s="22">
        <f t="shared" si="17"/>
        <v>56</v>
      </c>
      <c r="L40" s="54">
        <f t="shared" si="144"/>
        <v>5.5700000000000006E-2</v>
      </c>
      <c r="M40" s="55">
        <v>1</v>
      </c>
      <c r="N40" s="56">
        <f t="shared" si="11"/>
        <v>0.94430000000000003</v>
      </c>
      <c r="O40" s="21">
        <f t="shared" ref="O40:BZ40" si="162">N40*IFERROR(VLOOKUP($K40+N$1,$K$3:$DN$98,4,0),0)</f>
        <v>0.89122703495000011</v>
      </c>
      <c r="P40" s="21">
        <f t="shared" si="162"/>
        <v>0.84062895688126626</v>
      </c>
      <c r="Q40" s="21">
        <f t="shared" si="162"/>
        <v>0.79237643444180317</v>
      </c>
      <c r="R40" s="21">
        <f t="shared" si="162"/>
        <v>0.7856016159273258</v>
      </c>
      <c r="S40" s="21">
        <f t="shared" si="162"/>
        <v>0.7782248167537682</v>
      </c>
      <c r="T40" s="21">
        <f t="shared" si="162"/>
        <v>0.77019353664486934</v>
      </c>
      <c r="U40" s="21">
        <f t="shared" si="162"/>
        <v>0.76143643613321721</v>
      </c>
      <c r="V40" s="21">
        <f t="shared" si="162"/>
        <v>0.75188802322410664</v>
      </c>
      <c r="W40" s="21">
        <f t="shared" si="162"/>
        <v>0.74147437410245276</v>
      </c>
      <c r="X40" s="21">
        <f t="shared" si="162"/>
        <v>0.73012240143494422</v>
      </c>
      <c r="Y40" s="21">
        <f t="shared" si="162"/>
        <v>0.71774682673062196</v>
      </c>
      <c r="Z40" s="21">
        <f t="shared" si="162"/>
        <v>0.70427471879288817</v>
      </c>
      <c r="AA40" s="21">
        <f t="shared" si="162"/>
        <v>0.68962580464199608</v>
      </c>
      <c r="AB40" s="21">
        <f t="shared" si="162"/>
        <v>0.67371613732890523</v>
      </c>
      <c r="AC40" s="21">
        <f t="shared" si="162"/>
        <v>0.65647574137465858</v>
      </c>
      <c r="AD40" s="21">
        <f t="shared" si="162"/>
        <v>0.63783839507703199</v>
      </c>
      <c r="AE40" s="21">
        <f t="shared" si="162"/>
        <v>0.61774010724815465</v>
      </c>
      <c r="AF40" s="21">
        <f t="shared" si="162"/>
        <v>0.59613155829661424</v>
      </c>
      <c r="AG40" s="21">
        <f t="shared" si="162"/>
        <v>0.57299569251912263</v>
      </c>
      <c r="AH40" s="21">
        <f t="shared" si="162"/>
        <v>0.54832249799924926</v>
      </c>
      <c r="AI40" s="21">
        <f t="shared" si="162"/>
        <v>0.52213461549480511</v>
      </c>
      <c r="AJ40" s="21">
        <f t="shared" si="162"/>
        <v>0.49448758760435513</v>
      </c>
      <c r="AK40" s="21">
        <f t="shared" si="162"/>
        <v>0.46548094571548365</v>
      </c>
      <c r="AL40" s="21">
        <f t="shared" si="162"/>
        <v>0.435247958291263</v>
      </c>
      <c r="AM40" s="21">
        <f t="shared" si="162"/>
        <v>0.40397974496761868</v>
      </c>
      <c r="AN40" s="21">
        <f t="shared" si="162"/>
        <v>0.37191183281208912</v>
      </c>
      <c r="AO40" s="21">
        <f t="shared" si="162"/>
        <v>0.3393323562577501</v>
      </c>
      <c r="AP40" s="21">
        <f t="shared" si="162"/>
        <v>0.30656642393750178</v>
      </c>
      <c r="AQ40" s="57">
        <f t="shared" si="162"/>
        <v>0.27398454440142406</v>
      </c>
      <c r="AR40" s="21">
        <f t="shared" si="162"/>
        <v>0.24198862930622575</v>
      </c>
      <c r="AS40" s="21">
        <f t="shared" si="162"/>
        <v>0.21099472566468436</v>
      </c>
      <c r="AT40" s="21">
        <f t="shared" si="162"/>
        <v>0.18141115517923898</v>
      </c>
      <c r="AU40" s="21">
        <f t="shared" si="162"/>
        <v>0.15362622265198675</v>
      </c>
      <c r="AV40" s="21">
        <f t="shared" si="162"/>
        <v>0.12797986104246409</v>
      </c>
      <c r="AW40" s="21">
        <f t="shared" si="162"/>
        <v>0.10475023646464643</v>
      </c>
      <c r="AX40" s="21">
        <f t="shared" si="162"/>
        <v>8.4131199918945423E-2</v>
      </c>
      <c r="AY40" s="21">
        <f t="shared" si="162"/>
        <v>6.6220508768201125E-2</v>
      </c>
      <c r="AZ40" s="21">
        <f t="shared" si="162"/>
        <v>5.1016279955022142E-2</v>
      </c>
      <c r="BA40" s="21">
        <f t="shared" si="162"/>
        <v>3.842138075972628E-2</v>
      </c>
      <c r="BB40" s="21">
        <f t="shared" si="162"/>
        <v>2.8253162341664719E-2</v>
      </c>
      <c r="BC40" s="21">
        <f t="shared" si="162"/>
        <v>2.0263168031441937E-2</v>
      </c>
      <c r="BD40" s="21">
        <f t="shared" si="162"/>
        <v>1.4159091293650368E-2</v>
      </c>
      <c r="BE40" s="21">
        <f t="shared" si="162"/>
        <v>9.63058912520217E-3</v>
      </c>
      <c r="BF40" s="21">
        <f t="shared" si="162"/>
        <v>6.3710199298862439E-3</v>
      </c>
      <c r="BG40" s="21">
        <f t="shared" si="162"/>
        <v>4.0965658149168553E-3</v>
      </c>
      <c r="BH40" s="21">
        <f t="shared" si="162"/>
        <v>2.5562570685081177E-3</v>
      </c>
      <c r="BI40" s="21">
        <f t="shared" si="162"/>
        <v>1.5439792693789031E-3</v>
      </c>
      <c r="BJ40" s="21">
        <f t="shared" si="162"/>
        <v>9.0013991404790041E-4</v>
      </c>
      <c r="BK40" s="21">
        <f t="shared" si="162"/>
        <v>5.0407835186682423E-4</v>
      </c>
      <c r="BL40" s="21">
        <f t="shared" si="162"/>
        <v>2.6968191824875093E-4</v>
      </c>
      <c r="BM40" s="21">
        <f t="shared" si="162"/>
        <v>1.3672873255211673E-4</v>
      </c>
      <c r="BN40" s="21">
        <f t="shared" si="162"/>
        <v>6.5082876694807555E-5</v>
      </c>
      <c r="BO40" s="21">
        <f t="shared" si="162"/>
        <v>2.8701548622410127E-5</v>
      </c>
      <c r="BP40" s="21">
        <f t="shared" si="162"/>
        <v>1.1509320997586462E-5</v>
      </c>
      <c r="BQ40" s="21">
        <f t="shared" si="162"/>
        <v>4.0858089541431935E-6</v>
      </c>
      <c r="BR40" s="21">
        <f t="shared" si="162"/>
        <v>1.2339143041512447E-6</v>
      </c>
      <c r="BS40" s="21">
        <f t="shared" si="162"/>
        <v>2.9737334730044993E-7</v>
      </c>
      <c r="BT40" s="21">
        <f t="shared" si="162"/>
        <v>5.0850842388376954E-8</v>
      </c>
      <c r="BU40" s="21">
        <f t="shared" si="162"/>
        <v>0</v>
      </c>
      <c r="BV40" s="21">
        <f t="shared" si="162"/>
        <v>0</v>
      </c>
      <c r="BW40" s="21">
        <f t="shared" si="162"/>
        <v>0</v>
      </c>
      <c r="BX40" s="21">
        <f t="shared" si="162"/>
        <v>0</v>
      </c>
      <c r="BY40" s="21">
        <f t="shared" si="162"/>
        <v>0</v>
      </c>
      <c r="BZ40" s="21">
        <f t="shared" si="162"/>
        <v>0</v>
      </c>
      <c r="CA40" s="21">
        <f t="shared" ref="CA40:DN40" si="163">BZ40*IFERROR(VLOOKUP($K40+BZ$1,$K$3:$DN$98,4,0),0)</f>
        <v>0</v>
      </c>
      <c r="CB40" s="21">
        <f t="shared" si="163"/>
        <v>0</v>
      </c>
      <c r="CC40" s="21">
        <f t="shared" si="163"/>
        <v>0</v>
      </c>
      <c r="CD40" s="21">
        <f t="shared" si="163"/>
        <v>0</v>
      </c>
      <c r="CE40" s="21">
        <f t="shared" si="163"/>
        <v>0</v>
      </c>
      <c r="CF40" s="21">
        <f t="shared" si="163"/>
        <v>0</v>
      </c>
      <c r="CG40" s="21">
        <f t="shared" si="163"/>
        <v>0</v>
      </c>
      <c r="CH40" s="21">
        <f t="shared" si="163"/>
        <v>0</v>
      </c>
      <c r="CI40" s="21">
        <f t="shared" si="163"/>
        <v>0</v>
      </c>
      <c r="CJ40" s="21">
        <f t="shared" si="163"/>
        <v>0</v>
      </c>
      <c r="CK40" s="21">
        <f t="shared" si="163"/>
        <v>0</v>
      </c>
      <c r="CL40" s="21">
        <f t="shared" si="163"/>
        <v>0</v>
      </c>
      <c r="CM40" s="21">
        <f t="shared" si="163"/>
        <v>0</v>
      </c>
      <c r="CN40" s="21">
        <f t="shared" si="163"/>
        <v>0</v>
      </c>
      <c r="CO40" s="21">
        <f t="shared" si="163"/>
        <v>0</v>
      </c>
      <c r="CP40" s="21">
        <f t="shared" si="163"/>
        <v>0</v>
      </c>
      <c r="CQ40" s="21">
        <f t="shared" si="163"/>
        <v>0</v>
      </c>
      <c r="CR40" s="21">
        <f t="shared" si="163"/>
        <v>0</v>
      </c>
      <c r="CS40" s="21">
        <f t="shared" si="163"/>
        <v>0</v>
      </c>
      <c r="CT40" s="21">
        <f t="shared" si="163"/>
        <v>0</v>
      </c>
      <c r="CU40" s="21">
        <f t="shared" si="163"/>
        <v>0</v>
      </c>
      <c r="CV40" s="21">
        <f t="shared" si="163"/>
        <v>0</v>
      </c>
      <c r="CW40" s="21">
        <f t="shared" si="163"/>
        <v>0</v>
      </c>
      <c r="CX40" s="21">
        <f t="shared" si="163"/>
        <v>0</v>
      </c>
      <c r="CY40" s="21">
        <f t="shared" si="163"/>
        <v>0</v>
      </c>
      <c r="CZ40" s="21">
        <f t="shared" si="163"/>
        <v>0</v>
      </c>
      <c r="DA40" s="21">
        <f t="shared" si="163"/>
        <v>0</v>
      </c>
      <c r="DB40" s="21">
        <f t="shared" si="163"/>
        <v>0</v>
      </c>
      <c r="DC40" s="21">
        <f t="shared" si="163"/>
        <v>0</v>
      </c>
      <c r="DD40" s="21">
        <f t="shared" si="163"/>
        <v>0</v>
      </c>
      <c r="DE40" s="21">
        <f t="shared" si="163"/>
        <v>0</v>
      </c>
      <c r="DF40" s="21">
        <f t="shared" si="163"/>
        <v>0</v>
      </c>
      <c r="DG40" s="21">
        <f t="shared" si="163"/>
        <v>0</v>
      </c>
      <c r="DH40" s="21">
        <f t="shared" si="163"/>
        <v>0</v>
      </c>
      <c r="DI40" s="21">
        <f t="shared" si="163"/>
        <v>0</v>
      </c>
      <c r="DJ40" s="21">
        <f t="shared" si="163"/>
        <v>0</v>
      </c>
      <c r="DK40" s="21">
        <f t="shared" si="163"/>
        <v>0</v>
      </c>
      <c r="DL40" s="21">
        <f t="shared" si="163"/>
        <v>0</v>
      </c>
      <c r="DM40" s="21">
        <f t="shared" si="163"/>
        <v>0</v>
      </c>
      <c r="DN40" s="57">
        <f t="shared" si="163"/>
        <v>0</v>
      </c>
      <c r="DQ40" s="22">
        <f t="shared" si="20"/>
        <v>56</v>
      </c>
      <c r="DR40" s="54">
        <f t="shared" si="147"/>
        <v>5.9072500000000007E-2</v>
      </c>
      <c r="DS40" s="55">
        <v>1</v>
      </c>
      <c r="DT40" s="56">
        <f t="shared" si="21"/>
        <v>0.94092750000000003</v>
      </c>
      <c r="DU40" s="21">
        <f t="shared" ref="DU40:GF40" si="164">DT40*IFERROR(VLOOKUP($DQ40+DT$1,$DQ$3:$HT$98,4,0),0)</f>
        <v>0.88449537318750004</v>
      </c>
      <c r="DV40" s="21">
        <f t="shared" si="164"/>
        <v>0.83056547904582523</v>
      </c>
      <c r="DW40" s="21">
        <f t="shared" si="164"/>
        <v>0.77900065184474421</v>
      </c>
      <c r="DX40" s="21">
        <f t="shared" si="164"/>
        <v>0.76807906270588089</v>
      </c>
      <c r="DY40" s="21">
        <f t="shared" si="164"/>
        <v>0.7562045603964479</v>
      </c>
      <c r="DZ40" s="21">
        <f t="shared" si="164"/>
        <v>0.74330371059608458</v>
      </c>
      <c r="EA40" s="21">
        <f t="shared" si="164"/>
        <v>0.72930730172556024</v>
      </c>
      <c r="EB40" s="21">
        <f t="shared" si="164"/>
        <v>0.71413770984966851</v>
      </c>
      <c r="EC40" s="21">
        <f t="shared" si="164"/>
        <v>0.69773396665442156</v>
      </c>
      <c r="ED40" s="21">
        <f t="shared" si="164"/>
        <v>0.68002547858073237</v>
      </c>
      <c r="EE40" s="21">
        <f t="shared" si="164"/>
        <v>0.66096436441611439</v>
      </c>
      <c r="EF40" s="21">
        <f t="shared" si="164"/>
        <v>0.64050090769379153</v>
      </c>
      <c r="EG40" s="21">
        <f t="shared" si="164"/>
        <v>0.6185957766506639</v>
      </c>
      <c r="EH40" s="21">
        <f t="shared" si="164"/>
        <v>0.5952376001243348</v>
      </c>
      <c r="EI40" s="21">
        <f t="shared" si="164"/>
        <v>0.57041619219915007</v>
      </c>
      <c r="EJ40" s="21">
        <f t="shared" si="164"/>
        <v>0.54416563903414517</v>
      </c>
      <c r="EK40" s="21">
        <f t="shared" si="164"/>
        <v>0.51654923285316234</v>
      </c>
      <c r="EL40" s="21">
        <f t="shared" si="164"/>
        <v>0.48764830327502795</v>
      </c>
      <c r="EM40" s="21">
        <f t="shared" si="164"/>
        <v>0.45758966186115524</v>
      </c>
      <c r="EN40" s="21">
        <f t="shared" si="164"/>
        <v>0.4265376274072572</v>
      </c>
      <c r="EO40" s="21">
        <f t="shared" si="164"/>
        <v>0.39470512427385362</v>
      </c>
      <c r="EP40" s="21">
        <f t="shared" si="164"/>
        <v>0.36234325113464039</v>
      </c>
      <c r="EQ40" s="21">
        <f t="shared" si="164"/>
        <v>0.32973960539754549</v>
      </c>
      <c r="ER40" s="21">
        <f t="shared" si="164"/>
        <v>0.29722398290929353</v>
      </c>
      <c r="ES40" s="21">
        <f t="shared" si="164"/>
        <v>0.2651386539542353</v>
      </c>
      <c r="ET40" s="21">
        <f t="shared" si="164"/>
        <v>0.23385759556071464</v>
      </c>
      <c r="EU40" s="21">
        <f t="shared" si="164"/>
        <v>0.20375076870822825</v>
      </c>
      <c r="EV40" s="21">
        <f t="shared" si="164"/>
        <v>0.17517879841227341</v>
      </c>
      <c r="EW40" s="57">
        <f t="shared" si="164"/>
        <v>0.14847103880633819</v>
      </c>
      <c r="EX40" s="21">
        <f t="shared" si="164"/>
        <v>0.12391244427738178</v>
      </c>
      <c r="EY40" s="21">
        <f t="shared" si="164"/>
        <v>0.1017197255073027</v>
      </c>
      <c r="EZ40" s="21">
        <f t="shared" si="164"/>
        <v>8.2041027410659925E-2</v>
      </c>
      <c r="FA40" s="21">
        <f t="shared" si="164"/>
        <v>6.4936293605811435E-2</v>
      </c>
      <c r="FB40" s="21">
        <f t="shared" si="164"/>
        <v>5.038212211994092E-2</v>
      </c>
      <c r="FC40" s="21">
        <f t="shared" si="164"/>
        <v>3.8274290532076718E-2</v>
      </c>
      <c r="FD40" s="21">
        <f t="shared" si="164"/>
        <v>2.8438180608238321E-2</v>
      </c>
      <c r="FE40" s="21">
        <f t="shared" si="164"/>
        <v>2.0644697212550609E-2</v>
      </c>
      <c r="FF40" s="21">
        <f t="shared" si="164"/>
        <v>1.4628213103896984E-2</v>
      </c>
      <c r="FG40" s="21">
        <f t="shared" si="164"/>
        <v>1.0107656408399699E-2</v>
      </c>
      <c r="FH40" s="21">
        <f t="shared" si="164"/>
        <v>6.8051818300832656E-3</v>
      </c>
      <c r="FI40" s="21">
        <f t="shared" si="164"/>
        <v>4.4611369487110855E-3</v>
      </c>
      <c r="FJ40" s="21">
        <f t="shared" si="164"/>
        <v>2.8458038709522886E-3</v>
      </c>
      <c r="FK40" s="21">
        <f t="shared" si="164"/>
        <v>1.7657643858484757E-3</v>
      </c>
      <c r="FL40" s="21">
        <f t="shared" si="164"/>
        <v>1.0653209692701026E-3</v>
      </c>
      <c r="FM40" s="21">
        <f t="shared" si="164"/>
        <v>6.2427808799228016E-4</v>
      </c>
      <c r="FN40" s="21">
        <f t="shared" si="164"/>
        <v>3.5458995397961518E-4</v>
      </c>
      <c r="FO40" s="21">
        <f t="shared" si="164"/>
        <v>1.9502447468878835E-4</v>
      </c>
      <c r="FP40" s="21">
        <f t="shared" si="164"/>
        <v>1.0355799605974662E-4</v>
      </c>
      <c r="FQ40" s="21">
        <f t="shared" si="164"/>
        <v>5.2814577990470778E-5</v>
      </c>
      <c r="FR40" s="21">
        <f t="shared" si="164"/>
        <v>2.5667884903368798E-5</v>
      </c>
      <c r="FS40" s="21">
        <f t="shared" si="164"/>
        <v>1.1755891285742908E-5</v>
      </c>
      <c r="FT40" s="21">
        <f t="shared" si="164"/>
        <v>4.9844979051549933E-6</v>
      </c>
      <c r="FU40" s="21">
        <f t="shared" si="164"/>
        <v>1.9040781997692075E-6</v>
      </c>
      <c r="FV40" s="21">
        <f t="shared" si="164"/>
        <v>6.2834580592383842E-7</v>
      </c>
      <c r="FW40" s="21">
        <f t="shared" si="164"/>
        <v>1.6776833018166485E-7</v>
      </c>
      <c r="FX40" s="21">
        <f t="shared" si="164"/>
        <v>3.2211519394879646E-8</v>
      </c>
      <c r="FY40" s="21">
        <f t="shared" si="164"/>
        <v>3.3499980170674827E-9</v>
      </c>
      <c r="FZ40" s="21">
        <f t="shared" si="164"/>
        <v>0</v>
      </c>
      <c r="GA40" s="21">
        <f t="shared" si="164"/>
        <v>0</v>
      </c>
      <c r="GB40" s="21">
        <f t="shared" si="164"/>
        <v>0</v>
      </c>
      <c r="GC40" s="21">
        <f t="shared" si="164"/>
        <v>0</v>
      </c>
      <c r="GD40" s="21">
        <f t="shared" si="164"/>
        <v>0</v>
      </c>
      <c r="GE40" s="21">
        <f t="shared" si="164"/>
        <v>0</v>
      </c>
      <c r="GF40" s="21">
        <f t="shared" si="164"/>
        <v>0</v>
      </c>
      <c r="GG40" s="21">
        <f t="shared" ref="GG40:HT40" si="165">GF40*IFERROR(VLOOKUP($DQ40+GF$1,$DQ$3:$HT$98,4,0),0)</f>
        <v>0</v>
      </c>
      <c r="GH40" s="21">
        <f t="shared" si="165"/>
        <v>0</v>
      </c>
      <c r="GI40" s="21">
        <f t="shared" si="165"/>
        <v>0</v>
      </c>
      <c r="GJ40" s="21">
        <f t="shared" si="165"/>
        <v>0</v>
      </c>
      <c r="GK40" s="21">
        <f t="shared" si="165"/>
        <v>0</v>
      </c>
      <c r="GL40" s="21">
        <f t="shared" si="165"/>
        <v>0</v>
      </c>
      <c r="GM40" s="21">
        <f t="shared" si="165"/>
        <v>0</v>
      </c>
      <c r="GN40" s="21">
        <f t="shared" si="165"/>
        <v>0</v>
      </c>
      <c r="GO40" s="21">
        <f t="shared" si="165"/>
        <v>0</v>
      </c>
      <c r="GP40" s="21">
        <f t="shared" si="165"/>
        <v>0</v>
      </c>
      <c r="GQ40" s="21">
        <f t="shared" si="165"/>
        <v>0</v>
      </c>
      <c r="GR40" s="21">
        <f t="shared" si="165"/>
        <v>0</v>
      </c>
      <c r="GS40" s="21">
        <f t="shared" si="165"/>
        <v>0</v>
      </c>
      <c r="GT40" s="21">
        <f t="shared" si="165"/>
        <v>0</v>
      </c>
      <c r="GU40" s="21">
        <f t="shared" si="165"/>
        <v>0</v>
      </c>
      <c r="GV40" s="21">
        <f t="shared" si="165"/>
        <v>0</v>
      </c>
      <c r="GW40" s="21">
        <f t="shared" si="165"/>
        <v>0</v>
      </c>
      <c r="GX40" s="21">
        <f t="shared" si="165"/>
        <v>0</v>
      </c>
      <c r="GY40" s="21">
        <f t="shared" si="165"/>
        <v>0</v>
      </c>
      <c r="GZ40" s="21">
        <f t="shared" si="165"/>
        <v>0</v>
      </c>
      <c r="HA40" s="21">
        <f t="shared" si="165"/>
        <v>0</v>
      </c>
      <c r="HB40" s="21">
        <f t="shared" si="165"/>
        <v>0</v>
      </c>
      <c r="HC40" s="21">
        <f t="shared" si="165"/>
        <v>0</v>
      </c>
      <c r="HD40" s="21">
        <f t="shared" si="165"/>
        <v>0</v>
      </c>
      <c r="HE40" s="21">
        <f t="shared" si="165"/>
        <v>0</v>
      </c>
      <c r="HF40" s="21">
        <f t="shared" si="165"/>
        <v>0</v>
      </c>
      <c r="HG40" s="21">
        <f t="shared" si="165"/>
        <v>0</v>
      </c>
      <c r="HH40" s="21">
        <f t="shared" si="165"/>
        <v>0</v>
      </c>
      <c r="HI40" s="21">
        <f t="shared" si="165"/>
        <v>0</v>
      </c>
      <c r="HJ40" s="21">
        <f t="shared" si="165"/>
        <v>0</v>
      </c>
      <c r="HK40" s="21">
        <f t="shared" si="165"/>
        <v>0</v>
      </c>
      <c r="HL40" s="21">
        <f t="shared" si="165"/>
        <v>0</v>
      </c>
      <c r="HM40" s="21">
        <f t="shared" si="165"/>
        <v>0</v>
      </c>
      <c r="HN40" s="21">
        <f t="shared" si="165"/>
        <v>0</v>
      </c>
      <c r="HO40" s="21">
        <f t="shared" si="165"/>
        <v>0</v>
      </c>
      <c r="HP40" s="21">
        <f t="shared" si="165"/>
        <v>0</v>
      </c>
      <c r="HQ40" s="21">
        <f t="shared" si="165"/>
        <v>0</v>
      </c>
      <c r="HR40" s="21">
        <f t="shared" si="165"/>
        <v>0</v>
      </c>
      <c r="HS40" s="21">
        <f t="shared" si="165"/>
        <v>0</v>
      </c>
      <c r="HT40" s="57">
        <f t="shared" si="165"/>
        <v>0</v>
      </c>
    </row>
    <row r="41" spans="1:228">
      <c r="A41" s="49">
        <v>57</v>
      </c>
      <c r="B41" s="50">
        <v>6.5300000000000002E-3</v>
      </c>
      <c r="C41" s="51">
        <v>1.0500000000000001E-2</v>
      </c>
      <c r="K41" s="22">
        <f t="shared" si="17"/>
        <v>57</v>
      </c>
      <c r="L41" s="54">
        <f t="shared" si="144"/>
        <v>5.6203500000000003E-2</v>
      </c>
      <c r="M41" s="55">
        <v>1</v>
      </c>
      <c r="N41" s="56">
        <f t="shared" si="11"/>
        <v>0.94379650000000004</v>
      </c>
      <c r="O41" s="21">
        <f t="shared" ref="O41:BZ41" si="166">N41*IFERROR(VLOOKUP($K41+N$1,$K$3:$DN$98,4,0),0)</f>
        <v>0.89021386940725</v>
      </c>
      <c r="P41" s="21">
        <f t="shared" si="166"/>
        <v>0.83911514819633914</v>
      </c>
      <c r="Q41" s="21">
        <f t="shared" si="166"/>
        <v>0.83194071367926048</v>
      </c>
      <c r="R41" s="21">
        <f t="shared" si="166"/>
        <v>0.82412879037781217</v>
      </c>
      <c r="S41" s="21">
        <f t="shared" si="166"/>
        <v>0.81562378126111312</v>
      </c>
      <c r="T41" s="21">
        <f t="shared" si="166"/>
        <v>0.8063501388681743</v>
      </c>
      <c r="U41" s="21">
        <f t="shared" si="166"/>
        <v>0.79623850812676744</v>
      </c>
      <c r="V41" s="21">
        <f t="shared" si="166"/>
        <v>0.78521060478921167</v>
      </c>
      <c r="W41" s="21">
        <f t="shared" si="166"/>
        <v>0.77318903042988885</v>
      </c>
      <c r="X41" s="21">
        <f t="shared" si="166"/>
        <v>0.76008347636410223</v>
      </c>
      <c r="Y41" s="21">
        <f t="shared" si="166"/>
        <v>0.74581670951274803</v>
      </c>
      <c r="Z41" s="21">
        <f t="shared" si="166"/>
        <v>0.7303037219548828</v>
      </c>
      <c r="AA41" s="21">
        <f t="shared" si="166"/>
        <v>0.7134556150893836</v>
      </c>
      <c r="AB41" s="21">
        <f t="shared" si="166"/>
        <v>0.69519828589924626</v>
      </c>
      <c r="AC41" s="21">
        <f t="shared" si="166"/>
        <v>0.6754616065625666</v>
      </c>
      <c r="AD41" s="21">
        <f t="shared" si="166"/>
        <v>0.65417781133978015</v>
      </c>
      <c r="AE41" s="21">
        <f t="shared" si="166"/>
        <v>0.63129467149911467</v>
      </c>
      <c r="AF41" s="21">
        <f t="shared" si="166"/>
        <v>0.60679412529823407</v>
      </c>
      <c r="AG41" s="21">
        <f t="shared" si="166"/>
        <v>0.58066557026289212</v>
      </c>
      <c r="AH41" s="21">
        <f t="shared" si="166"/>
        <v>0.55293298262713642</v>
      </c>
      <c r="AI41" s="21">
        <f t="shared" si="166"/>
        <v>0.52365518119702947</v>
      </c>
      <c r="AJ41" s="21">
        <f t="shared" si="166"/>
        <v>0.49293756826801172</v>
      </c>
      <c r="AK41" s="21">
        <f t="shared" si="166"/>
        <v>0.46092127320900439</v>
      </c>
      <c r="AL41" s="21">
        <f t="shared" si="166"/>
        <v>0.42780868894166951</v>
      </c>
      <c r="AM41" s="21">
        <f t="shared" si="166"/>
        <v>0.39384923521347981</v>
      </c>
      <c r="AN41" s="21">
        <f t="shared" si="166"/>
        <v>0.35934804220877897</v>
      </c>
      <c r="AO41" s="21">
        <f t="shared" si="166"/>
        <v>0.32464939525309927</v>
      </c>
      <c r="AP41" s="21">
        <f t="shared" si="166"/>
        <v>0.29014565752559984</v>
      </c>
      <c r="AQ41" s="57">
        <f t="shared" si="166"/>
        <v>0.2562624476397603</v>
      </c>
      <c r="AR41" s="21">
        <f t="shared" si="166"/>
        <v>0.2234403533460598</v>
      </c>
      <c r="AS41" s="21">
        <f t="shared" si="166"/>
        <v>0.19211178140340876</v>
      </c>
      <c r="AT41" s="21">
        <f t="shared" si="166"/>
        <v>0.16268794096366268</v>
      </c>
      <c r="AU41" s="21">
        <f t="shared" si="166"/>
        <v>0.13552881609918885</v>
      </c>
      <c r="AV41" s="21">
        <f t="shared" si="166"/>
        <v>0.11092898068902507</v>
      </c>
      <c r="AW41" s="21">
        <f t="shared" si="166"/>
        <v>8.9093720130197368E-2</v>
      </c>
      <c r="AX41" s="21">
        <f t="shared" si="166"/>
        <v>7.0126558051679652E-2</v>
      </c>
      <c r="AY41" s="21">
        <f t="shared" si="166"/>
        <v>5.4025500323014002E-2</v>
      </c>
      <c r="AZ41" s="21">
        <f t="shared" si="166"/>
        <v>4.0687684803268308E-2</v>
      </c>
      <c r="BA41" s="21">
        <f t="shared" si="166"/>
        <v>2.9919689020083347E-2</v>
      </c>
      <c r="BB41" s="21">
        <f t="shared" si="166"/>
        <v>2.1458400965203777E-2</v>
      </c>
      <c r="BC41" s="21">
        <f t="shared" si="166"/>
        <v>1.4994272258445792E-2</v>
      </c>
      <c r="BD41" s="21">
        <f t="shared" si="166"/>
        <v>1.0198654162027074E-2</v>
      </c>
      <c r="BE41" s="21">
        <f t="shared" si="166"/>
        <v>6.7468176743473909E-3</v>
      </c>
      <c r="BF41" s="21">
        <f t="shared" si="166"/>
        <v>4.3382037646053726E-3</v>
      </c>
      <c r="BG41" s="21">
        <f t="shared" si="166"/>
        <v>2.7070391491137527E-3</v>
      </c>
      <c r="BH41" s="21">
        <f t="shared" si="166"/>
        <v>1.6350516460647065E-3</v>
      </c>
      <c r="BI41" s="21">
        <f t="shared" si="166"/>
        <v>9.5323510965572382E-4</v>
      </c>
      <c r="BJ41" s="21">
        <f t="shared" si="166"/>
        <v>5.338116614072054E-4</v>
      </c>
      <c r="BK41" s="21">
        <f t="shared" si="166"/>
        <v>2.8558923885285486E-4</v>
      </c>
      <c r="BL41" s="21">
        <f t="shared" si="166"/>
        <v>1.4479374409839742E-4</v>
      </c>
      <c r="BM41" s="21">
        <f t="shared" si="166"/>
        <v>6.8921822190837168E-5</v>
      </c>
      <c r="BN41" s="21">
        <f t="shared" si="166"/>
        <v>3.0394523586159188E-5</v>
      </c>
      <c r="BO41" s="21">
        <f t="shared" si="166"/>
        <v>1.2188203958049835E-5</v>
      </c>
      <c r="BP41" s="21">
        <f t="shared" si="166"/>
        <v>4.3268124051076916E-6</v>
      </c>
      <c r="BQ41" s="21">
        <f t="shared" si="166"/>
        <v>1.306697346342523E-6</v>
      </c>
      <c r="BR41" s="21">
        <f t="shared" si="166"/>
        <v>3.1491406046854804E-7</v>
      </c>
      <c r="BS41" s="21">
        <f t="shared" si="166"/>
        <v>5.3850304340121726E-8</v>
      </c>
      <c r="BT41" s="21">
        <f t="shared" si="166"/>
        <v>0</v>
      </c>
      <c r="BU41" s="21">
        <f t="shared" si="166"/>
        <v>0</v>
      </c>
      <c r="BV41" s="21">
        <f t="shared" si="166"/>
        <v>0</v>
      </c>
      <c r="BW41" s="21">
        <f t="shared" si="166"/>
        <v>0</v>
      </c>
      <c r="BX41" s="21">
        <f t="shared" si="166"/>
        <v>0</v>
      </c>
      <c r="BY41" s="21">
        <f t="shared" si="166"/>
        <v>0</v>
      </c>
      <c r="BZ41" s="21">
        <f t="shared" si="166"/>
        <v>0</v>
      </c>
      <c r="CA41" s="21">
        <f t="shared" ref="CA41:DN41" si="167">BZ41*IFERROR(VLOOKUP($K41+BZ$1,$K$3:$DN$98,4,0),0)</f>
        <v>0</v>
      </c>
      <c r="CB41" s="21">
        <f t="shared" si="167"/>
        <v>0</v>
      </c>
      <c r="CC41" s="21">
        <f t="shared" si="167"/>
        <v>0</v>
      </c>
      <c r="CD41" s="21">
        <f t="shared" si="167"/>
        <v>0</v>
      </c>
      <c r="CE41" s="21">
        <f t="shared" si="167"/>
        <v>0</v>
      </c>
      <c r="CF41" s="21">
        <f t="shared" si="167"/>
        <v>0</v>
      </c>
      <c r="CG41" s="21">
        <f t="shared" si="167"/>
        <v>0</v>
      </c>
      <c r="CH41" s="21">
        <f t="shared" si="167"/>
        <v>0</v>
      </c>
      <c r="CI41" s="21">
        <f t="shared" si="167"/>
        <v>0</v>
      </c>
      <c r="CJ41" s="21">
        <f t="shared" si="167"/>
        <v>0</v>
      </c>
      <c r="CK41" s="21">
        <f t="shared" si="167"/>
        <v>0</v>
      </c>
      <c r="CL41" s="21">
        <f t="shared" si="167"/>
        <v>0</v>
      </c>
      <c r="CM41" s="21">
        <f t="shared" si="167"/>
        <v>0</v>
      </c>
      <c r="CN41" s="21">
        <f t="shared" si="167"/>
        <v>0</v>
      </c>
      <c r="CO41" s="21">
        <f t="shared" si="167"/>
        <v>0</v>
      </c>
      <c r="CP41" s="21">
        <f t="shared" si="167"/>
        <v>0</v>
      </c>
      <c r="CQ41" s="21">
        <f t="shared" si="167"/>
        <v>0</v>
      </c>
      <c r="CR41" s="21">
        <f t="shared" si="167"/>
        <v>0</v>
      </c>
      <c r="CS41" s="21">
        <f t="shared" si="167"/>
        <v>0</v>
      </c>
      <c r="CT41" s="21">
        <f t="shared" si="167"/>
        <v>0</v>
      </c>
      <c r="CU41" s="21">
        <f t="shared" si="167"/>
        <v>0</v>
      </c>
      <c r="CV41" s="21">
        <f t="shared" si="167"/>
        <v>0</v>
      </c>
      <c r="CW41" s="21">
        <f t="shared" si="167"/>
        <v>0</v>
      </c>
      <c r="CX41" s="21">
        <f t="shared" si="167"/>
        <v>0</v>
      </c>
      <c r="CY41" s="21">
        <f t="shared" si="167"/>
        <v>0</v>
      </c>
      <c r="CZ41" s="21">
        <f t="shared" si="167"/>
        <v>0</v>
      </c>
      <c r="DA41" s="21">
        <f t="shared" si="167"/>
        <v>0</v>
      </c>
      <c r="DB41" s="21">
        <f t="shared" si="167"/>
        <v>0</v>
      </c>
      <c r="DC41" s="21">
        <f t="shared" si="167"/>
        <v>0</v>
      </c>
      <c r="DD41" s="21">
        <f t="shared" si="167"/>
        <v>0</v>
      </c>
      <c r="DE41" s="21">
        <f t="shared" si="167"/>
        <v>0</v>
      </c>
      <c r="DF41" s="21">
        <f t="shared" si="167"/>
        <v>0</v>
      </c>
      <c r="DG41" s="21">
        <f t="shared" si="167"/>
        <v>0</v>
      </c>
      <c r="DH41" s="21">
        <f t="shared" si="167"/>
        <v>0</v>
      </c>
      <c r="DI41" s="21">
        <f t="shared" si="167"/>
        <v>0</v>
      </c>
      <c r="DJ41" s="21">
        <f t="shared" si="167"/>
        <v>0</v>
      </c>
      <c r="DK41" s="21">
        <f t="shared" si="167"/>
        <v>0</v>
      </c>
      <c r="DL41" s="21">
        <f t="shared" si="167"/>
        <v>0</v>
      </c>
      <c r="DM41" s="21">
        <f t="shared" si="167"/>
        <v>0</v>
      </c>
      <c r="DN41" s="57">
        <f t="shared" si="167"/>
        <v>0</v>
      </c>
      <c r="DQ41" s="22">
        <f t="shared" si="20"/>
        <v>57</v>
      </c>
      <c r="DR41" s="54">
        <f t="shared" si="147"/>
        <v>5.9975000000000001E-2</v>
      </c>
      <c r="DS41" s="55">
        <v>1</v>
      </c>
      <c r="DT41" s="56">
        <f t="shared" si="21"/>
        <v>0.940025</v>
      </c>
      <c r="DU41" s="21">
        <f t="shared" ref="DU41:GF41" si="168">DT41*IFERROR(VLOOKUP($DQ41+DT$1,$DQ$3:$HT$98,4,0),0)</f>
        <v>0.88270932568750005</v>
      </c>
      <c r="DV41" s="21">
        <f t="shared" si="168"/>
        <v>0.82790719991151729</v>
      </c>
      <c r="DW41" s="21">
        <f t="shared" si="168"/>
        <v>0.8162999409687578</v>
      </c>
      <c r="DX41" s="21">
        <f t="shared" si="168"/>
        <v>0.80367994388138075</v>
      </c>
      <c r="DY41" s="21">
        <f t="shared" si="168"/>
        <v>0.78996916403876438</v>
      </c>
      <c r="DZ41" s="21">
        <f t="shared" si="168"/>
        <v>0.77509404467991438</v>
      </c>
      <c r="EA41" s="21">
        <f t="shared" si="168"/>
        <v>0.75897208855057219</v>
      </c>
      <c r="EB41" s="21">
        <f t="shared" si="168"/>
        <v>0.74153849967656549</v>
      </c>
      <c r="EC41" s="21">
        <f t="shared" si="168"/>
        <v>0.72271825255477429</v>
      </c>
      <c r="ED41" s="21">
        <f t="shared" si="168"/>
        <v>0.70246045993566397</v>
      </c>
      <c r="EE41" s="21">
        <f t="shared" si="168"/>
        <v>0.68071228409605578</v>
      </c>
      <c r="EF41" s="21">
        <f t="shared" si="168"/>
        <v>0.65743192397997063</v>
      </c>
      <c r="EG41" s="21">
        <f t="shared" si="168"/>
        <v>0.63260729453048692</v>
      </c>
      <c r="EH41" s="21">
        <f t="shared" si="168"/>
        <v>0.60622757034856567</v>
      </c>
      <c r="EI41" s="21">
        <f t="shared" si="168"/>
        <v>0.57832897756112467</v>
      </c>
      <c r="EJ41" s="21">
        <f t="shared" si="168"/>
        <v>0.54897878194989758</v>
      </c>
      <c r="EK41" s="21">
        <f t="shared" si="168"/>
        <v>0.51826341909980089</v>
      </c>
      <c r="EL41" s="21">
        <f t="shared" si="168"/>
        <v>0.48631766194648918</v>
      </c>
      <c r="EM41" s="21">
        <f t="shared" si="168"/>
        <v>0.45331614540680043</v>
      </c>
      <c r="EN41" s="21">
        <f t="shared" si="168"/>
        <v>0.41948516147509091</v>
      </c>
      <c r="EO41" s="21">
        <f t="shared" si="168"/>
        <v>0.38509157308574821</v>
      </c>
      <c r="EP41" s="21">
        <f t="shared" si="168"/>
        <v>0.35044103333949261</v>
      </c>
      <c r="EQ41" s="21">
        <f t="shared" si="168"/>
        <v>0.31588404304188528</v>
      </c>
      <c r="ER41" s="21">
        <f t="shared" si="168"/>
        <v>0.28178436059551376</v>
      </c>
      <c r="ES41" s="21">
        <f t="shared" si="168"/>
        <v>0.24853944173245507</v>
      </c>
      <c r="ET41" s="21">
        <f t="shared" si="168"/>
        <v>0.21654247400381882</v>
      </c>
      <c r="EU41" s="21">
        <f t="shared" si="168"/>
        <v>0.18617672287426332</v>
      </c>
      <c r="EV41" s="21">
        <f t="shared" si="168"/>
        <v>0.15779221970485313</v>
      </c>
      <c r="EW41" s="57">
        <f t="shared" si="168"/>
        <v>0.13169180864347338</v>
      </c>
      <c r="EX41" s="21">
        <f t="shared" si="168"/>
        <v>0.10810580571542729</v>
      </c>
      <c r="EY41" s="21">
        <f t="shared" si="168"/>
        <v>8.719165654172073E-2</v>
      </c>
      <c r="EZ41" s="21">
        <f t="shared" si="168"/>
        <v>6.9013068069337366E-2</v>
      </c>
      <c r="FA41" s="21">
        <f t="shared" si="168"/>
        <v>5.3545169122956787E-2</v>
      </c>
      <c r="FB41" s="21">
        <f t="shared" si="168"/>
        <v>4.0677194079327815E-2</v>
      </c>
      <c r="FC41" s="21">
        <f t="shared" si="168"/>
        <v>3.0223561972881358E-2</v>
      </c>
      <c r="FD41" s="21">
        <f t="shared" si="168"/>
        <v>2.1940794814213221E-2</v>
      </c>
      <c r="FE41" s="21">
        <f t="shared" si="168"/>
        <v>1.554658898150706E-2</v>
      </c>
      <c r="FF41" s="21">
        <f t="shared" si="168"/>
        <v>1.0742226588551933E-2</v>
      </c>
      <c r="FG41" s="21">
        <f t="shared" si="168"/>
        <v>7.2324188952743607E-3</v>
      </c>
      <c r="FH41" s="21">
        <f t="shared" si="168"/>
        <v>4.7412122067971079E-3</v>
      </c>
      <c r="FI41" s="21">
        <f t="shared" si="168"/>
        <v>3.0244666788379428E-3</v>
      </c>
      <c r="FJ41" s="21">
        <f t="shared" si="168"/>
        <v>1.8766210848853665E-3</v>
      </c>
      <c r="FK41" s="21">
        <f t="shared" si="168"/>
        <v>1.1322030329330396E-3</v>
      </c>
      <c r="FL41" s="21">
        <f t="shared" si="168"/>
        <v>6.6347097729876133E-4</v>
      </c>
      <c r="FM41" s="21">
        <f t="shared" si="168"/>
        <v>3.7685151510569647E-4</v>
      </c>
      <c r="FN41" s="21">
        <f t="shared" si="168"/>
        <v>2.0726833330813308E-4</v>
      </c>
      <c r="FO41" s="21">
        <f t="shared" si="168"/>
        <v>1.1005948498661867E-4</v>
      </c>
      <c r="FP41" s="21">
        <f t="shared" si="168"/>
        <v>5.6130337343175522E-5</v>
      </c>
      <c r="FQ41" s="21">
        <f t="shared" si="168"/>
        <v>2.7279343948783304E-5</v>
      </c>
      <c r="FR41" s="21">
        <f t="shared" si="168"/>
        <v>1.2493939528542753E-5</v>
      </c>
      <c r="FS41" s="21">
        <f t="shared" si="168"/>
        <v>5.2974303601021279E-6</v>
      </c>
      <c r="FT41" s="21">
        <f t="shared" si="168"/>
        <v>2.0236183975590131E-6</v>
      </c>
      <c r="FU41" s="21">
        <f t="shared" si="168"/>
        <v>6.6779407119447418E-7</v>
      </c>
      <c r="FV41" s="21">
        <f t="shared" si="168"/>
        <v>1.7830101700892462E-7</v>
      </c>
      <c r="FW41" s="21">
        <f t="shared" si="168"/>
        <v>3.4233795265713519E-8</v>
      </c>
      <c r="FX41" s="21">
        <f t="shared" si="168"/>
        <v>3.5603147076342053E-9</v>
      </c>
      <c r="FY41" s="21">
        <f t="shared" si="168"/>
        <v>0</v>
      </c>
      <c r="FZ41" s="21">
        <f t="shared" si="168"/>
        <v>0</v>
      </c>
      <c r="GA41" s="21">
        <f t="shared" si="168"/>
        <v>0</v>
      </c>
      <c r="GB41" s="21">
        <f t="shared" si="168"/>
        <v>0</v>
      </c>
      <c r="GC41" s="21">
        <f t="shared" si="168"/>
        <v>0</v>
      </c>
      <c r="GD41" s="21">
        <f t="shared" si="168"/>
        <v>0</v>
      </c>
      <c r="GE41" s="21">
        <f t="shared" si="168"/>
        <v>0</v>
      </c>
      <c r="GF41" s="21">
        <f t="shared" si="168"/>
        <v>0</v>
      </c>
      <c r="GG41" s="21">
        <f t="shared" ref="GG41:HT41" si="169">GF41*IFERROR(VLOOKUP($DQ41+GF$1,$DQ$3:$HT$98,4,0),0)</f>
        <v>0</v>
      </c>
      <c r="GH41" s="21">
        <f t="shared" si="169"/>
        <v>0</v>
      </c>
      <c r="GI41" s="21">
        <f t="shared" si="169"/>
        <v>0</v>
      </c>
      <c r="GJ41" s="21">
        <f t="shared" si="169"/>
        <v>0</v>
      </c>
      <c r="GK41" s="21">
        <f t="shared" si="169"/>
        <v>0</v>
      </c>
      <c r="GL41" s="21">
        <f t="shared" si="169"/>
        <v>0</v>
      </c>
      <c r="GM41" s="21">
        <f t="shared" si="169"/>
        <v>0</v>
      </c>
      <c r="GN41" s="21">
        <f t="shared" si="169"/>
        <v>0</v>
      </c>
      <c r="GO41" s="21">
        <f t="shared" si="169"/>
        <v>0</v>
      </c>
      <c r="GP41" s="21">
        <f t="shared" si="169"/>
        <v>0</v>
      </c>
      <c r="GQ41" s="21">
        <f t="shared" si="169"/>
        <v>0</v>
      </c>
      <c r="GR41" s="21">
        <f t="shared" si="169"/>
        <v>0</v>
      </c>
      <c r="GS41" s="21">
        <f t="shared" si="169"/>
        <v>0</v>
      </c>
      <c r="GT41" s="21">
        <f t="shared" si="169"/>
        <v>0</v>
      </c>
      <c r="GU41" s="21">
        <f t="shared" si="169"/>
        <v>0</v>
      </c>
      <c r="GV41" s="21">
        <f t="shared" si="169"/>
        <v>0</v>
      </c>
      <c r="GW41" s="21">
        <f t="shared" si="169"/>
        <v>0</v>
      </c>
      <c r="GX41" s="21">
        <f t="shared" si="169"/>
        <v>0</v>
      </c>
      <c r="GY41" s="21">
        <f t="shared" si="169"/>
        <v>0</v>
      </c>
      <c r="GZ41" s="21">
        <f t="shared" si="169"/>
        <v>0</v>
      </c>
      <c r="HA41" s="21">
        <f t="shared" si="169"/>
        <v>0</v>
      </c>
      <c r="HB41" s="21">
        <f t="shared" si="169"/>
        <v>0</v>
      </c>
      <c r="HC41" s="21">
        <f t="shared" si="169"/>
        <v>0</v>
      </c>
      <c r="HD41" s="21">
        <f t="shared" si="169"/>
        <v>0</v>
      </c>
      <c r="HE41" s="21">
        <f t="shared" si="169"/>
        <v>0</v>
      </c>
      <c r="HF41" s="21">
        <f t="shared" si="169"/>
        <v>0</v>
      </c>
      <c r="HG41" s="21">
        <f t="shared" si="169"/>
        <v>0</v>
      </c>
      <c r="HH41" s="21">
        <f t="shared" si="169"/>
        <v>0</v>
      </c>
      <c r="HI41" s="21">
        <f t="shared" si="169"/>
        <v>0</v>
      </c>
      <c r="HJ41" s="21">
        <f t="shared" si="169"/>
        <v>0</v>
      </c>
      <c r="HK41" s="21">
        <f t="shared" si="169"/>
        <v>0</v>
      </c>
      <c r="HL41" s="21">
        <f t="shared" si="169"/>
        <v>0</v>
      </c>
      <c r="HM41" s="21">
        <f t="shared" si="169"/>
        <v>0</v>
      </c>
      <c r="HN41" s="21">
        <f t="shared" si="169"/>
        <v>0</v>
      </c>
      <c r="HO41" s="21">
        <f t="shared" si="169"/>
        <v>0</v>
      </c>
      <c r="HP41" s="21">
        <f t="shared" si="169"/>
        <v>0</v>
      </c>
      <c r="HQ41" s="21">
        <f t="shared" si="169"/>
        <v>0</v>
      </c>
      <c r="HR41" s="21">
        <f t="shared" si="169"/>
        <v>0</v>
      </c>
      <c r="HS41" s="21">
        <f t="shared" si="169"/>
        <v>0</v>
      </c>
      <c r="HT41" s="57">
        <f t="shared" si="169"/>
        <v>0</v>
      </c>
    </row>
    <row r="42" spans="1:228">
      <c r="A42" s="49">
        <v>58</v>
      </c>
      <c r="B42" s="50">
        <v>7.1300000000000001E-3</v>
      </c>
      <c r="C42" s="51">
        <v>1.155E-2</v>
      </c>
      <c r="K42" s="22">
        <f t="shared" si="17"/>
        <v>58</v>
      </c>
      <c r="L42" s="54">
        <f t="shared" si="144"/>
        <v>5.6773499999999998E-2</v>
      </c>
      <c r="M42" s="55">
        <v>1</v>
      </c>
      <c r="N42" s="56">
        <f t="shared" si="11"/>
        <v>0.94322649999999997</v>
      </c>
      <c r="O42" s="21">
        <f t="shared" ref="O42:BZ42" si="170">N42*IFERROR(VLOOKUP($K42+N$1,$K$3:$DN$98,4,0),0)</f>
        <v>0.88908482728674998</v>
      </c>
      <c r="P42" s="21">
        <f t="shared" si="170"/>
        <v>0.88148315201344829</v>
      </c>
      <c r="Q42" s="21">
        <f t="shared" si="170"/>
        <v>0.87320602521604196</v>
      </c>
      <c r="R42" s="21">
        <f t="shared" si="170"/>
        <v>0.86419453903581245</v>
      </c>
      <c r="S42" s="21">
        <f t="shared" si="170"/>
        <v>0.85436864712697524</v>
      </c>
      <c r="T42" s="21">
        <f t="shared" si="170"/>
        <v>0.84365486429200298</v>
      </c>
      <c r="U42" s="21">
        <f t="shared" si="170"/>
        <v>0.83197024442155876</v>
      </c>
      <c r="V42" s="21">
        <f t="shared" si="170"/>
        <v>0.81923277997946464</v>
      </c>
      <c r="W42" s="21">
        <f t="shared" si="170"/>
        <v>0.80534678435881268</v>
      </c>
      <c r="X42" s="21">
        <f t="shared" si="170"/>
        <v>0.79023042521639786</v>
      </c>
      <c r="Y42" s="21">
        <f t="shared" si="170"/>
        <v>0.7737936323718968</v>
      </c>
      <c r="Z42" s="21">
        <f t="shared" si="170"/>
        <v>0.75594221327307709</v>
      </c>
      <c r="AA42" s="21">
        <f t="shared" si="170"/>
        <v>0.73659765203541905</v>
      </c>
      <c r="AB42" s="21">
        <f t="shared" si="170"/>
        <v>0.71568564469413343</v>
      </c>
      <c r="AC42" s="21">
        <f t="shared" si="170"/>
        <v>0.69313439002982125</v>
      </c>
      <c r="AD42" s="21">
        <f t="shared" si="170"/>
        <v>0.66888854906657813</v>
      </c>
      <c r="AE42" s="21">
        <f t="shared" si="170"/>
        <v>0.64292898447730418</v>
      </c>
      <c r="AF42" s="21">
        <f t="shared" si="170"/>
        <v>0.61524446240571151</v>
      </c>
      <c r="AG42" s="21">
        <f t="shared" si="170"/>
        <v>0.58586038688121467</v>
      </c>
      <c r="AH42" s="21">
        <f t="shared" si="170"/>
        <v>0.55483907939585431</v>
      </c>
      <c r="AI42" s="21">
        <f t="shared" si="170"/>
        <v>0.52229221899849343</v>
      </c>
      <c r="AJ42" s="21">
        <f t="shared" si="170"/>
        <v>0.4883693393745413</v>
      </c>
      <c r="AK42" s="21">
        <f t="shared" si="170"/>
        <v>0.45328488603387423</v>
      </c>
      <c r="AL42" s="21">
        <f t="shared" si="170"/>
        <v>0.41730313178050532</v>
      </c>
      <c r="AM42" s="21">
        <f t="shared" si="170"/>
        <v>0.38074737743653303</v>
      </c>
      <c r="AN42" s="21">
        <f t="shared" si="170"/>
        <v>0.3439824106712614</v>
      </c>
      <c r="AO42" s="21">
        <f t="shared" si="170"/>
        <v>0.30742396006511974</v>
      </c>
      <c r="AP42" s="21">
        <f t="shared" si="170"/>
        <v>0.27152299000871505</v>
      </c>
      <c r="AQ42" s="57">
        <f t="shared" si="170"/>
        <v>0.23674632544839883</v>
      </c>
      <c r="AR42" s="21">
        <f t="shared" si="170"/>
        <v>0.20355212315727883</v>
      </c>
      <c r="AS42" s="21">
        <f t="shared" si="170"/>
        <v>0.17237607997451002</v>
      </c>
      <c r="AT42" s="21">
        <f t="shared" si="170"/>
        <v>0.14359961718356531</v>
      </c>
      <c r="AU42" s="21">
        <f t="shared" si="170"/>
        <v>0.11753485066857637</v>
      </c>
      <c r="AV42" s="21">
        <f t="shared" si="170"/>
        <v>9.4399290662973798E-2</v>
      </c>
      <c r="AW42" s="21">
        <f t="shared" si="170"/>
        <v>7.4302625673733302E-2</v>
      </c>
      <c r="AX42" s="21">
        <f t="shared" si="170"/>
        <v>5.7242742819044137E-2</v>
      </c>
      <c r="AY42" s="21">
        <f t="shared" si="170"/>
        <v>4.3110654471878521E-2</v>
      </c>
      <c r="AZ42" s="21">
        <f t="shared" si="170"/>
        <v>3.1701419765895869E-2</v>
      </c>
      <c r="BA42" s="21">
        <f t="shared" si="170"/>
        <v>2.2736258256100518E-2</v>
      </c>
      <c r="BB42" s="21">
        <f t="shared" si="170"/>
        <v>1.58871878190328E-2</v>
      </c>
      <c r="BC42" s="21">
        <f t="shared" si="170"/>
        <v>1.0805988538871538E-2</v>
      </c>
      <c r="BD42" s="21">
        <f t="shared" si="170"/>
        <v>7.1485936580050775E-3</v>
      </c>
      <c r="BE42" s="21">
        <f t="shared" si="170"/>
        <v>4.5965457220972653E-3</v>
      </c>
      <c r="BF42" s="21">
        <f t="shared" si="170"/>
        <v>2.8682445305886935E-3</v>
      </c>
      <c r="BG42" s="21">
        <f t="shared" si="170"/>
        <v>1.7324196964755708E-3</v>
      </c>
      <c r="BH42" s="21">
        <f t="shared" si="170"/>
        <v>1.0100006830452578E-3</v>
      </c>
      <c r="BI42" s="21">
        <f t="shared" si="170"/>
        <v>5.6560038250534443E-4</v>
      </c>
      <c r="BJ42" s="21">
        <f t="shared" si="170"/>
        <v>3.0259620464035921E-4</v>
      </c>
      <c r="BK42" s="21">
        <f t="shared" si="170"/>
        <v>1.5341627575266213E-4</v>
      </c>
      <c r="BL42" s="21">
        <f t="shared" si="170"/>
        <v>7.3026147258267173E-5</v>
      </c>
      <c r="BM42" s="21">
        <f t="shared" si="170"/>
        <v>3.2204530940895821E-5</v>
      </c>
      <c r="BN42" s="21">
        <f t="shared" si="170"/>
        <v>1.2914016907299225E-5</v>
      </c>
      <c r="BO42" s="21">
        <f t="shared" si="170"/>
        <v>4.5844760020912245E-6</v>
      </c>
      <c r="BP42" s="21">
        <f t="shared" si="170"/>
        <v>1.38451175263155E-6</v>
      </c>
      <c r="BQ42" s="21">
        <f t="shared" si="170"/>
        <v>3.3366733238420356E-7</v>
      </c>
      <c r="BR42" s="21">
        <f t="shared" si="170"/>
        <v>5.7057113837698822E-8</v>
      </c>
      <c r="BS42" s="21">
        <f t="shared" si="170"/>
        <v>0</v>
      </c>
      <c r="BT42" s="21">
        <f t="shared" si="170"/>
        <v>0</v>
      </c>
      <c r="BU42" s="21">
        <f t="shared" si="170"/>
        <v>0</v>
      </c>
      <c r="BV42" s="21">
        <f t="shared" si="170"/>
        <v>0</v>
      </c>
      <c r="BW42" s="21">
        <f t="shared" si="170"/>
        <v>0</v>
      </c>
      <c r="BX42" s="21">
        <f t="shared" si="170"/>
        <v>0</v>
      </c>
      <c r="BY42" s="21">
        <f t="shared" si="170"/>
        <v>0</v>
      </c>
      <c r="BZ42" s="21">
        <f t="shared" si="170"/>
        <v>0</v>
      </c>
      <c r="CA42" s="21">
        <f t="shared" ref="CA42:DN42" si="171">BZ42*IFERROR(VLOOKUP($K42+BZ$1,$K$3:$DN$98,4,0),0)</f>
        <v>0</v>
      </c>
      <c r="CB42" s="21">
        <f t="shared" si="171"/>
        <v>0</v>
      </c>
      <c r="CC42" s="21">
        <f t="shared" si="171"/>
        <v>0</v>
      </c>
      <c r="CD42" s="21">
        <f t="shared" si="171"/>
        <v>0</v>
      </c>
      <c r="CE42" s="21">
        <f t="shared" si="171"/>
        <v>0</v>
      </c>
      <c r="CF42" s="21">
        <f t="shared" si="171"/>
        <v>0</v>
      </c>
      <c r="CG42" s="21">
        <f t="shared" si="171"/>
        <v>0</v>
      </c>
      <c r="CH42" s="21">
        <f t="shared" si="171"/>
        <v>0</v>
      </c>
      <c r="CI42" s="21">
        <f t="shared" si="171"/>
        <v>0</v>
      </c>
      <c r="CJ42" s="21">
        <f t="shared" si="171"/>
        <v>0</v>
      </c>
      <c r="CK42" s="21">
        <f t="shared" si="171"/>
        <v>0</v>
      </c>
      <c r="CL42" s="21">
        <f t="shared" si="171"/>
        <v>0</v>
      </c>
      <c r="CM42" s="21">
        <f t="shared" si="171"/>
        <v>0</v>
      </c>
      <c r="CN42" s="21">
        <f t="shared" si="171"/>
        <v>0</v>
      </c>
      <c r="CO42" s="21">
        <f t="shared" si="171"/>
        <v>0</v>
      </c>
      <c r="CP42" s="21">
        <f t="shared" si="171"/>
        <v>0</v>
      </c>
      <c r="CQ42" s="21">
        <f t="shared" si="171"/>
        <v>0</v>
      </c>
      <c r="CR42" s="21">
        <f t="shared" si="171"/>
        <v>0</v>
      </c>
      <c r="CS42" s="21">
        <f t="shared" si="171"/>
        <v>0</v>
      </c>
      <c r="CT42" s="21">
        <f t="shared" si="171"/>
        <v>0</v>
      </c>
      <c r="CU42" s="21">
        <f t="shared" si="171"/>
        <v>0</v>
      </c>
      <c r="CV42" s="21">
        <f t="shared" si="171"/>
        <v>0</v>
      </c>
      <c r="CW42" s="21">
        <f t="shared" si="171"/>
        <v>0</v>
      </c>
      <c r="CX42" s="21">
        <f t="shared" si="171"/>
        <v>0</v>
      </c>
      <c r="CY42" s="21">
        <f t="shared" si="171"/>
        <v>0</v>
      </c>
      <c r="CZ42" s="21">
        <f t="shared" si="171"/>
        <v>0</v>
      </c>
      <c r="DA42" s="21">
        <f t="shared" si="171"/>
        <v>0</v>
      </c>
      <c r="DB42" s="21">
        <f t="shared" si="171"/>
        <v>0</v>
      </c>
      <c r="DC42" s="21">
        <f t="shared" si="171"/>
        <v>0</v>
      </c>
      <c r="DD42" s="21">
        <f t="shared" si="171"/>
        <v>0</v>
      </c>
      <c r="DE42" s="21">
        <f t="shared" si="171"/>
        <v>0</v>
      </c>
      <c r="DF42" s="21">
        <f t="shared" si="171"/>
        <v>0</v>
      </c>
      <c r="DG42" s="21">
        <f t="shared" si="171"/>
        <v>0</v>
      </c>
      <c r="DH42" s="21">
        <f t="shared" si="171"/>
        <v>0</v>
      </c>
      <c r="DI42" s="21">
        <f t="shared" si="171"/>
        <v>0</v>
      </c>
      <c r="DJ42" s="21">
        <f t="shared" si="171"/>
        <v>0</v>
      </c>
      <c r="DK42" s="21">
        <f t="shared" si="171"/>
        <v>0</v>
      </c>
      <c r="DL42" s="21">
        <f t="shared" si="171"/>
        <v>0</v>
      </c>
      <c r="DM42" s="21">
        <f t="shared" si="171"/>
        <v>0</v>
      </c>
      <c r="DN42" s="57">
        <f t="shared" si="171"/>
        <v>0</v>
      </c>
      <c r="DQ42" s="22">
        <f>DQ41+1</f>
        <v>58</v>
      </c>
      <c r="DR42" s="54">
        <f t="shared" si="147"/>
        <v>6.0972500000000006E-2</v>
      </c>
      <c r="DS42" s="55">
        <v>1</v>
      </c>
      <c r="DT42" s="56">
        <f t="shared" si="21"/>
        <v>0.93902750000000001</v>
      </c>
      <c r="DU42" s="21">
        <f t="shared" ref="DU42:GF42" si="172">DT42*IFERROR(VLOOKUP($DQ42+DT$1,$DQ$3:$HT$98,4,0),0)</f>
        <v>0.88072891668999997</v>
      </c>
      <c r="DV42" s="21">
        <f t="shared" si="172"/>
        <v>0.86838109727800616</v>
      </c>
      <c r="DW42" s="21">
        <f t="shared" si="172"/>
        <v>0.85495592551408817</v>
      </c>
      <c r="DX42" s="21">
        <f t="shared" si="172"/>
        <v>0.8403703774248179</v>
      </c>
      <c r="DY42" s="21">
        <f t="shared" si="172"/>
        <v>0.82454620321790861</v>
      </c>
      <c r="DZ42" s="21">
        <f t="shared" si="172"/>
        <v>0.80739564219097604</v>
      </c>
      <c r="EA42" s="21">
        <f t="shared" si="172"/>
        <v>0.78884976428984932</v>
      </c>
      <c r="EB42" s="21">
        <f t="shared" si="172"/>
        <v>0.76882875727217292</v>
      </c>
      <c r="EC42" s="21">
        <f t="shared" si="172"/>
        <v>0.7472784872058339</v>
      </c>
      <c r="ED42" s="21">
        <f t="shared" si="172"/>
        <v>0.72414274524194133</v>
      </c>
      <c r="EE42" s="21">
        <f t="shared" si="172"/>
        <v>0.69937706335466698</v>
      </c>
      <c r="EF42" s="21">
        <f t="shared" si="172"/>
        <v>0.6729685854423948</v>
      </c>
      <c r="EG42" s="21">
        <f t="shared" si="172"/>
        <v>0.64490579542944693</v>
      </c>
      <c r="EH42" s="21">
        <f t="shared" si="172"/>
        <v>0.61522723072378382</v>
      </c>
      <c r="EI42" s="21">
        <f t="shared" si="172"/>
        <v>0.58400444876455182</v>
      </c>
      <c r="EJ42" s="21">
        <f t="shared" si="172"/>
        <v>0.55132939985617513</v>
      </c>
      <c r="EK42" s="21">
        <f t="shared" si="172"/>
        <v>0.51734545564904044</v>
      </c>
      <c r="EL42" s="21">
        <f t="shared" si="172"/>
        <v>0.48223839302869653</v>
      </c>
      <c r="EM42" s="21">
        <f t="shared" si="172"/>
        <v>0.44624894175696495</v>
      </c>
      <c r="EN42" s="21">
        <f t="shared" si="172"/>
        <v>0.4096609910223114</v>
      </c>
      <c r="EO42" s="21">
        <f t="shared" si="172"/>
        <v>0.37279969505012384</v>
      </c>
      <c r="EP42" s="21">
        <f t="shared" si="172"/>
        <v>0.33603791712123116</v>
      </c>
      <c r="EQ42" s="21">
        <f t="shared" si="172"/>
        <v>0.29976262396799425</v>
      </c>
      <c r="ER42" s="21">
        <f t="shared" si="172"/>
        <v>0.2643966295922503</v>
      </c>
      <c r="ES42" s="21">
        <f t="shared" si="172"/>
        <v>0.23035820749854399</v>
      </c>
      <c r="ET42" s="21">
        <f t="shared" si="172"/>
        <v>0.19805507606102318</v>
      </c>
      <c r="EU42" s="21">
        <f t="shared" si="172"/>
        <v>0.16785959916475959</v>
      </c>
      <c r="EV42" s="21">
        <f t="shared" si="172"/>
        <v>0.1400939428669167</v>
      </c>
      <c r="EW42" s="57">
        <f t="shared" si="172"/>
        <v>0.11500311769945191</v>
      </c>
      <c r="EX42" s="21">
        <f t="shared" si="172"/>
        <v>9.2754614549315953E-2</v>
      </c>
      <c r="EY42" s="21">
        <f t="shared" si="172"/>
        <v>7.3416204961929063E-2</v>
      </c>
      <c r="EZ42" s="21">
        <f t="shared" si="172"/>
        <v>5.6961430943811904E-2</v>
      </c>
      <c r="FA42" s="21">
        <f t="shared" si="172"/>
        <v>4.3272459859395027E-2</v>
      </c>
      <c r="FB42" s="21">
        <f t="shared" si="172"/>
        <v>3.2151870400129096E-2</v>
      </c>
      <c r="FC42" s="21">
        <f t="shared" si="172"/>
        <v>2.3340650316973716E-2</v>
      </c>
      <c r="FD42" s="21">
        <f t="shared" si="172"/>
        <v>1.6538484595098064E-2</v>
      </c>
      <c r="FE42" s="21">
        <f t="shared" si="172"/>
        <v>1.1427596700674909E-2</v>
      </c>
      <c r="FF42" s="21">
        <f t="shared" si="172"/>
        <v>7.6938580306633959E-3</v>
      </c>
      <c r="FG42" s="21">
        <f t="shared" si="172"/>
        <v>5.0437086320013896E-3</v>
      </c>
      <c r="FH42" s="21">
        <f t="shared" si="172"/>
        <v>3.2174321734400064E-3</v>
      </c>
      <c r="FI42" s="21">
        <f t="shared" si="172"/>
        <v>1.9963523149760551E-3</v>
      </c>
      <c r="FJ42" s="21">
        <f t="shared" si="172"/>
        <v>1.2044392786713536E-3</v>
      </c>
      <c r="FK42" s="21">
        <f t="shared" si="172"/>
        <v>7.058014173014133E-4</v>
      </c>
      <c r="FL42" s="21">
        <f t="shared" si="172"/>
        <v>4.0089520502720281E-4</v>
      </c>
      <c r="FM42" s="21">
        <f t="shared" si="172"/>
        <v>2.2049236276496157E-4</v>
      </c>
      <c r="FN42" s="21">
        <f t="shared" si="172"/>
        <v>1.170814446281946E-4</v>
      </c>
      <c r="FO42" s="21">
        <f t="shared" si="172"/>
        <v>5.9711536760379245E-5</v>
      </c>
      <c r="FP42" s="21">
        <f t="shared" si="172"/>
        <v>2.9019806865544313E-5</v>
      </c>
      <c r="FQ42" s="21">
        <f t="shared" si="172"/>
        <v>1.3291071544419295E-5</v>
      </c>
      <c r="FR42" s="21">
        <f t="shared" si="172"/>
        <v>5.6354143348337811E-6</v>
      </c>
      <c r="FS42" s="21">
        <f t="shared" si="172"/>
        <v>2.1527282759065043E-6</v>
      </c>
      <c r="FT42" s="21">
        <f t="shared" si="172"/>
        <v>7.1040033104914638E-7</v>
      </c>
      <c r="FU42" s="21">
        <f t="shared" si="172"/>
        <v>1.896768883901221E-7</v>
      </c>
      <c r="FV42" s="21">
        <f t="shared" si="172"/>
        <v>3.6417962570903433E-8</v>
      </c>
      <c r="FW42" s="21">
        <f t="shared" si="172"/>
        <v>3.7874681073739559E-9</v>
      </c>
      <c r="FX42" s="21">
        <f t="shared" si="172"/>
        <v>0</v>
      </c>
      <c r="FY42" s="21">
        <f t="shared" si="172"/>
        <v>0</v>
      </c>
      <c r="FZ42" s="21">
        <f t="shared" si="172"/>
        <v>0</v>
      </c>
      <c r="GA42" s="21">
        <f t="shared" si="172"/>
        <v>0</v>
      </c>
      <c r="GB42" s="21">
        <f t="shared" si="172"/>
        <v>0</v>
      </c>
      <c r="GC42" s="21">
        <f t="shared" si="172"/>
        <v>0</v>
      </c>
      <c r="GD42" s="21">
        <f t="shared" si="172"/>
        <v>0</v>
      </c>
      <c r="GE42" s="21">
        <f t="shared" si="172"/>
        <v>0</v>
      </c>
      <c r="GF42" s="21">
        <f t="shared" si="172"/>
        <v>0</v>
      </c>
      <c r="GG42" s="21">
        <f t="shared" ref="GG42:HT42" si="173">GF42*IFERROR(VLOOKUP($DQ42+GF$1,$DQ$3:$HT$98,4,0),0)</f>
        <v>0</v>
      </c>
      <c r="GH42" s="21">
        <f t="shared" si="173"/>
        <v>0</v>
      </c>
      <c r="GI42" s="21">
        <f t="shared" si="173"/>
        <v>0</v>
      </c>
      <c r="GJ42" s="21">
        <f t="shared" si="173"/>
        <v>0</v>
      </c>
      <c r="GK42" s="21">
        <f t="shared" si="173"/>
        <v>0</v>
      </c>
      <c r="GL42" s="21">
        <f t="shared" si="173"/>
        <v>0</v>
      </c>
      <c r="GM42" s="21">
        <f t="shared" si="173"/>
        <v>0</v>
      </c>
      <c r="GN42" s="21">
        <f t="shared" si="173"/>
        <v>0</v>
      </c>
      <c r="GO42" s="21">
        <f t="shared" si="173"/>
        <v>0</v>
      </c>
      <c r="GP42" s="21">
        <f t="shared" si="173"/>
        <v>0</v>
      </c>
      <c r="GQ42" s="21">
        <f t="shared" si="173"/>
        <v>0</v>
      </c>
      <c r="GR42" s="21">
        <f t="shared" si="173"/>
        <v>0</v>
      </c>
      <c r="GS42" s="21">
        <f t="shared" si="173"/>
        <v>0</v>
      </c>
      <c r="GT42" s="21">
        <f t="shared" si="173"/>
        <v>0</v>
      </c>
      <c r="GU42" s="21">
        <f t="shared" si="173"/>
        <v>0</v>
      </c>
      <c r="GV42" s="21">
        <f t="shared" si="173"/>
        <v>0</v>
      </c>
      <c r="GW42" s="21">
        <f t="shared" si="173"/>
        <v>0</v>
      </c>
      <c r="GX42" s="21">
        <f t="shared" si="173"/>
        <v>0</v>
      </c>
      <c r="GY42" s="21">
        <f t="shared" si="173"/>
        <v>0</v>
      </c>
      <c r="GZ42" s="21">
        <f t="shared" si="173"/>
        <v>0</v>
      </c>
      <c r="HA42" s="21">
        <f t="shared" si="173"/>
        <v>0</v>
      </c>
      <c r="HB42" s="21">
        <f t="shared" si="173"/>
        <v>0</v>
      </c>
      <c r="HC42" s="21">
        <f t="shared" si="173"/>
        <v>0</v>
      </c>
      <c r="HD42" s="21">
        <f t="shared" si="173"/>
        <v>0</v>
      </c>
      <c r="HE42" s="21">
        <f t="shared" si="173"/>
        <v>0</v>
      </c>
      <c r="HF42" s="21">
        <f t="shared" si="173"/>
        <v>0</v>
      </c>
      <c r="HG42" s="21">
        <f t="shared" si="173"/>
        <v>0</v>
      </c>
      <c r="HH42" s="21">
        <f t="shared" si="173"/>
        <v>0</v>
      </c>
      <c r="HI42" s="21">
        <f t="shared" si="173"/>
        <v>0</v>
      </c>
      <c r="HJ42" s="21">
        <f t="shared" si="173"/>
        <v>0</v>
      </c>
      <c r="HK42" s="21">
        <f t="shared" si="173"/>
        <v>0</v>
      </c>
      <c r="HL42" s="21">
        <f t="shared" si="173"/>
        <v>0</v>
      </c>
      <c r="HM42" s="21">
        <f t="shared" si="173"/>
        <v>0</v>
      </c>
      <c r="HN42" s="21">
        <f t="shared" si="173"/>
        <v>0</v>
      </c>
      <c r="HO42" s="21">
        <f t="shared" si="173"/>
        <v>0</v>
      </c>
      <c r="HP42" s="21">
        <f t="shared" si="173"/>
        <v>0</v>
      </c>
      <c r="HQ42" s="21">
        <f t="shared" si="173"/>
        <v>0</v>
      </c>
      <c r="HR42" s="21">
        <f t="shared" si="173"/>
        <v>0</v>
      </c>
      <c r="HS42" s="21">
        <f t="shared" si="173"/>
        <v>0</v>
      </c>
      <c r="HT42" s="57">
        <f t="shared" si="173"/>
        <v>0</v>
      </c>
    </row>
    <row r="43" spans="1:228">
      <c r="A43" s="49">
        <v>59</v>
      </c>
      <c r="B43" s="50">
        <v>7.79E-3</v>
      </c>
      <c r="C43" s="51">
        <v>1.272E-2</v>
      </c>
      <c r="K43" s="22">
        <f t="shared" si="17"/>
        <v>59</v>
      </c>
      <c r="L43" s="54">
        <f t="shared" si="144"/>
        <v>5.74005E-2</v>
      </c>
      <c r="M43" s="55">
        <v>1</v>
      </c>
      <c r="N43" s="56">
        <f t="shared" si="11"/>
        <v>0.94259950000000003</v>
      </c>
      <c r="O43" s="21">
        <f t="shared" ref="O43:BZ43" si="174">N43*IFERROR(VLOOKUP($K43+N$1,$K$3:$DN$98,4,0),0)</f>
        <v>0.93454027427500008</v>
      </c>
      <c r="P43" s="21">
        <f t="shared" si="174"/>
        <v>0.92576494109955787</v>
      </c>
      <c r="Q43" s="21">
        <f t="shared" si="174"/>
        <v>0.9162110469074104</v>
      </c>
      <c r="R43" s="21">
        <f t="shared" si="174"/>
        <v>0.90579372730407315</v>
      </c>
      <c r="S43" s="21">
        <f t="shared" si="174"/>
        <v>0.89443507396368005</v>
      </c>
      <c r="T43" s="21">
        <f t="shared" si="174"/>
        <v>0.88204714818928309</v>
      </c>
      <c r="U43" s="21">
        <f t="shared" si="174"/>
        <v>0.86854300635050508</v>
      </c>
      <c r="V43" s="21">
        <f t="shared" si="174"/>
        <v>0.85382120239286396</v>
      </c>
      <c r="W43" s="21">
        <f t="shared" si="174"/>
        <v>0.8377949784239499</v>
      </c>
      <c r="X43" s="21">
        <f t="shared" si="174"/>
        <v>0.82036884287273171</v>
      </c>
      <c r="Y43" s="21">
        <f t="shared" si="174"/>
        <v>0.80144293366765773</v>
      </c>
      <c r="Z43" s="21">
        <f t="shared" si="174"/>
        <v>0.78093400899510235</v>
      </c>
      <c r="AA43" s="21">
        <f t="shared" si="174"/>
        <v>0.7587632924797314</v>
      </c>
      <c r="AB43" s="21">
        <f t="shared" si="174"/>
        <v>0.73485466113369502</v>
      </c>
      <c r="AC43" s="21">
        <f t="shared" si="174"/>
        <v>0.70914944508723832</v>
      </c>
      <c r="AD43" s="21">
        <f t="shared" si="174"/>
        <v>0.68162735512340256</v>
      </c>
      <c r="AE43" s="21">
        <f t="shared" si="174"/>
        <v>0.65227648121178883</v>
      </c>
      <c r="AF43" s="21">
        <f t="shared" si="174"/>
        <v>0.62112375646911377</v>
      </c>
      <c r="AG43" s="21">
        <f t="shared" si="174"/>
        <v>0.58823525356407413</v>
      </c>
      <c r="AH43" s="21">
        <f t="shared" si="174"/>
        <v>0.55372937359000551</v>
      </c>
      <c r="AI43" s="21">
        <f t="shared" si="174"/>
        <v>0.51776465077533473</v>
      </c>
      <c r="AJ43" s="21">
        <f t="shared" si="174"/>
        <v>0.48056843826363466</v>
      </c>
      <c r="AK43" s="21">
        <f t="shared" si="174"/>
        <v>0.44242091563426733</v>
      </c>
      <c r="AL43" s="21">
        <f t="shared" si="174"/>
        <v>0.40366484342470549</v>
      </c>
      <c r="AM43" s="21">
        <f t="shared" si="174"/>
        <v>0.36468696614361595</v>
      </c>
      <c r="AN43" s="21">
        <f t="shared" si="174"/>
        <v>0.32592803538187243</v>
      </c>
      <c r="AO43" s="21">
        <f t="shared" si="174"/>
        <v>0.28786615940997734</v>
      </c>
      <c r="AP43" s="21">
        <f t="shared" si="174"/>
        <v>0.25099626171274747</v>
      </c>
      <c r="AQ43" s="57">
        <f t="shared" si="174"/>
        <v>0.21580407585800315</v>
      </c>
      <c r="AR43" s="21">
        <f t="shared" si="174"/>
        <v>0.1827515235995914</v>
      </c>
      <c r="AS43" s="21">
        <f t="shared" si="174"/>
        <v>0.15224298424987562</v>
      </c>
      <c r="AT43" s="21">
        <f t="shared" si="174"/>
        <v>0.12460936017868068</v>
      </c>
      <c r="AU43" s="21">
        <f t="shared" si="174"/>
        <v>0.10008125372110918</v>
      </c>
      <c r="AV43" s="21">
        <f t="shared" si="174"/>
        <v>7.877495561642224E-2</v>
      </c>
      <c r="AW43" s="21">
        <f t="shared" si="174"/>
        <v>6.0688225806891691E-2</v>
      </c>
      <c r="AX43" s="21">
        <f t="shared" si="174"/>
        <v>4.5705516619686269E-2</v>
      </c>
      <c r="AY43" s="21">
        <f t="shared" si="174"/>
        <v>3.3609551646286297E-2</v>
      </c>
      <c r="AZ43" s="21">
        <f t="shared" si="174"/>
        <v>2.4104770440716534E-2</v>
      </c>
      <c r="BA43" s="21">
        <f t="shared" si="174"/>
        <v>1.6843449393155085E-2</v>
      </c>
      <c r="BB43" s="21">
        <f t="shared" si="174"/>
        <v>1.1456408973742293E-2</v>
      </c>
      <c r="BC43" s="21">
        <f t="shared" si="174"/>
        <v>7.5788727924894763E-3</v>
      </c>
      <c r="BD43" s="21">
        <f t="shared" si="174"/>
        <v>4.8732152055707334E-3</v>
      </c>
      <c r="BE43" s="21">
        <f t="shared" si="174"/>
        <v>3.0408862882761378E-3</v>
      </c>
      <c r="BF43" s="21">
        <f t="shared" si="174"/>
        <v>1.8366953181187871E-3</v>
      </c>
      <c r="BG43" s="21">
        <f t="shared" si="174"/>
        <v>1.0707933704632527E-3</v>
      </c>
      <c r="BH43" s="21">
        <f t="shared" si="174"/>
        <v>5.9964428745942159E-4</v>
      </c>
      <c r="BI43" s="21">
        <f t="shared" si="174"/>
        <v>3.2080969379079052E-4</v>
      </c>
      <c r="BJ43" s="21">
        <f t="shared" si="174"/>
        <v>1.626505147519308E-4</v>
      </c>
      <c r="BK43" s="21">
        <f t="shared" si="174"/>
        <v>7.7421645021919058E-5</v>
      </c>
      <c r="BL43" s="21">
        <f t="shared" si="174"/>
        <v>3.4142945454666298E-5</v>
      </c>
      <c r="BM43" s="21">
        <f t="shared" si="174"/>
        <v>1.3691321127321186E-5</v>
      </c>
      <c r="BN43" s="21">
        <f t="shared" si="174"/>
        <v>4.860419000199021E-6</v>
      </c>
      <c r="BO43" s="21">
        <f t="shared" si="174"/>
        <v>1.4678465380601046E-6</v>
      </c>
      <c r="BP43" s="21">
        <f t="shared" si="174"/>
        <v>3.5375101567248522E-7</v>
      </c>
      <c r="BQ43" s="21">
        <f t="shared" si="174"/>
        <v>6.0491423679994988E-8</v>
      </c>
      <c r="BR43" s="21">
        <f t="shared" si="174"/>
        <v>0</v>
      </c>
      <c r="BS43" s="21">
        <f t="shared" si="174"/>
        <v>0</v>
      </c>
      <c r="BT43" s="21">
        <f t="shared" si="174"/>
        <v>0</v>
      </c>
      <c r="BU43" s="21">
        <f t="shared" si="174"/>
        <v>0</v>
      </c>
      <c r="BV43" s="21">
        <f t="shared" si="174"/>
        <v>0</v>
      </c>
      <c r="BW43" s="21">
        <f t="shared" si="174"/>
        <v>0</v>
      </c>
      <c r="BX43" s="21">
        <f t="shared" si="174"/>
        <v>0</v>
      </c>
      <c r="BY43" s="21">
        <f t="shared" si="174"/>
        <v>0</v>
      </c>
      <c r="BZ43" s="21">
        <f t="shared" si="174"/>
        <v>0</v>
      </c>
      <c r="CA43" s="21">
        <f t="shared" ref="CA43:DN43" si="175">BZ43*IFERROR(VLOOKUP($K43+BZ$1,$K$3:$DN$98,4,0),0)</f>
        <v>0</v>
      </c>
      <c r="CB43" s="21">
        <f t="shared" si="175"/>
        <v>0</v>
      </c>
      <c r="CC43" s="21">
        <f t="shared" si="175"/>
        <v>0</v>
      </c>
      <c r="CD43" s="21">
        <f t="shared" si="175"/>
        <v>0</v>
      </c>
      <c r="CE43" s="21">
        <f t="shared" si="175"/>
        <v>0</v>
      </c>
      <c r="CF43" s="21">
        <f t="shared" si="175"/>
        <v>0</v>
      </c>
      <c r="CG43" s="21">
        <f t="shared" si="175"/>
        <v>0</v>
      </c>
      <c r="CH43" s="21">
        <f t="shared" si="175"/>
        <v>0</v>
      </c>
      <c r="CI43" s="21">
        <f t="shared" si="175"/>
        <v>0</v>
      </c>
      <c r="CJ43" s="21">
        <f t="shared" si="175"/>
        <v>0</v>
      </c>
      <c r="CK43" s="21">
        <f t="shared" si="175"/>
        <v>0</v>
      </c>
      <c r="CL43" s="21">
        <f t="shared" si="175"/>
        <v>0</v>
      </c>
      <c r="CM43" s="21">
        <f t="shared" si="175"/>
        <v>0</v>
      </c>
      <c r="CN43" s="21">
        <f t="shared" si="175"/>
        <v>0</v>
      </c>
      <c r="CO43" s="21">
        <f t="shared" si="175"/>
        <v>0</v>
      </c>
      <c r="CP43" s="21">
        <f t="shared" si="175"/>
        <v>0</v>
      </c>
      <c r="CQ43" s="21">
        <f t="shared" si="175"/>
        <v>0</v>
      </c>
      <c r="CR43" s="21">
        <f t="shared" si="175"/>
        <v>0</v>
      </c>
      <c r="CS43" s="21">
        <f t="shared" si="175"/>
        <v>0</v>
      </c>
      <c r="CT43" s="21">
        <f t="shared" si="175"/>
        <v>0</v>
      </c>
      <c r="CU43" s="21">
        <f t="shared" si="175"/>
        <v>0</v>
      </c>
      <c r="CV43" s="21">
        <f t="shared" si="175"/>
        <v>0</v>
      </c>
      <c r="CW43" s="21">
        <f t="shared" si="175"/>
        <v>0</v>
      </c>
      <c r="CX43" s="21">
        <f t="shared" si="175"/>
        <v>0</v>
      </c>
      <c r="CY43" s="21">
        <f t="shared" si="175"/>
        <v>0</v>
      </c>
      <c r="CZ43" s="21">
        <f t="shared" si="175"/>
        <v>0</v>
      </c>
      <c r="DA43" s="21">
        <f t="shared" si="175"/>
        <v>0</v>
      </c>
      <c r="DB43" s="21">
        <f t="shared" si="175"/>
        <v>0</v>
      </c>
      <c r="DC43" s="21">
        <f t="shared" si="175"/>
        <v>0</v>
      </c>
      <c r="DD43" s="21">
        <f t="shared" si="175"/>
        <v>0</v>
      </c>
      <c r="DE43" s="21">
        <f t="shared" si="175"/>
        <v>0</v>
      </c>
      <c r="DF43" s="21">
        <f t="shared" si="175"/>
        <v>0</v>
      </c>
      <c r="DG43" s="21">
        <f t="shared" si="175"/>
        <v>0</v>
      </c>
      <c r="DH43" s="21">
        <f t="shared" si="175"/>
        <v>0</v>
      </c>
      <c r="DI43" s="21">
        <f t="shared" si="175"/>
        <v>0</v>
      </c>
      <c r="DJ43" s="21">
        <f t="shared" si="175"/>
        <v>0</v>
      </c>
      <c r="DK43" s="21">
        <f t="shared" si="175"/>
        <v>0</v>
      </c>
      <c r="DL43" s="21">
        <f t="shared" si="175"/>
        <v>0</v>
      </c>
      <c r="DM43" s="21">
        <f t="shared" si="175"/>
        <v>0</v>
      </c>
      <c r="DN43" s="57">
        <f t="shared" si="175"/>
        <v>0</v>
      </c>
      <c r="DQ43" s="22">
        <f t="shared" si="20"/>
        <v>59</v>
      </c>
      <c r="DR43" s="54">
        <f t="shared" si="147"/>
        <v>6.2084E-2</v>
      </c>
      <c r="DS43" s="55">
        <v>1</v>
      </c>
      <c r="DT43" s="56">
        <f t="shared" si="21"/>
        <v>0.93791599999999997</v>
      </c>
      <c r="DU43" s="21">
        <f t="shared" ref="DU43:GF43" si="176">DT43*IFERROR(VLOOKUP($DQ43+DT$1,$DQ$3:$HT$98,4,0),0)</f>
        <v>0.9247664176799999</v>
      </c>
      <c r="DV43" s="21">
        <f t="shared" si="176"/>
        <v>0.91046952886266708</v>
      </c>
      <c r="DW43" s="21">
        <f t="shared" si="176"/>
        <v>0.89493691870027003</v>
      </c>
      <c r="DX43" s="21">
        <f t="shared" si="176"/>
        <v>0.87808525652114389</v>
      </c>
      <c r="DY43" s="21">
        <f t="shared" si="176"/>
        <v>0.8598210831855041</v>
      </c>
      <c r="DZ43" s="21">
        <f t="shared" si="176"/>
        <v>0.84007099290473308</v>
      </c>
      <c r="EA43" s="21">
        <f t="shared" si="176"/>
        <v>0.81874999110481095</v>
      </c>
      <c r="EB43" s="21">
        <f t="shared" si="176"/>
        <v>0.79580042885414315</v>
      </c>
      <c r="EC43" s="21">
        <f t="shared" si="176"/>
        <v>0.77116244757681884</v>
      </c>
      <c r="ED43" s="21">
        <f t="shared" si="176"/>
        <v>0.74478869186969165</v>
      </c>
      <c r="EE43" s="21">
        <f t="shared" si="176"/>
        <v>0.71666547086469212</v>
      </c>
      <c r="EF43" s="21">
        <f t="shared" si="176"/>
        <v>0.68678052072963447</v>
      </c>
      <c r="EG43" s="21">
        <f t="shared" si="176"/>
        <v>0.6551748811656567</v>
      </c>
      <c r="EH43" s="21">
        <f t="shared" si="176"/>
        <v>0.62192475594649965</v>
      </c>
      <c r="EI43" s="21">
        <f t="shared" si="176"/>
        <v>0.58712806585129307</v>
      </c>
      <c r="EJ43" s="21">
        <f t="shared" si="176"/>
        <v>0.5509374918722193</v>
      </c>
      <c r="EK43" s="21">
        <f t="shared" si="176"/>
        <v>0.5135508736737705</v>
      </c>
      <c r="EL43" s="21">
        <f t="shared" si="176"/>
        <v>0.47522457197149703</v>
      </c>
      <c r="EM43" s="21">
        <f t="shared" si="176"/>
        <v>0.436260909315554</v>
      </c>
      <c r="EN43" s="21">
        <f t="shared" si="176"/>
        <v>0.39700615269534045</v>
      </c>
      <c r="EO43" s="21">
        <f t="shared" si="176"/>
        <v>0.35785737597805295</v>
      </c>
      <c r="EP43" s="21">
        <f t="shared" si="176"/>
        <v>0.31922667224122214</v>
      </c>
      <c r="EQ43" s="21">
        <f t="shared" si="176"/>
        <v>0.28156430945020278</v>
      </c>
      <c r="ER43" s="21">
        <f t="shared" si="176"/>
        <v>0.24531572025158369</v>
      </c>
      <c r="ES43" s="21">
        <f t="shared" si="176"/>
        <v>0.21091509680070411</v>
      </c>
      <c r="ET43" s="21">
        <f t="shared" si="176"/>
        <v>0.17875898114246874</v>
      </c>
      <c r="EU43" s="21">
        <f t="shared" si="176"/>
        <v>0.14919045807169298</v>
      </c>
      <c r="EV43" s="21">
        <f t="shared" si="176"/>
        <v>0.12247044703105277</v>
      </c>
      <c r="EW43" s="57">
        <f t="shared" si="176"/>
        <v>9.8777314348425307E-2</v>
      </c>
      <c r="EX43" s="21">
        <f t="shared" si="176"/>
        <v>7.8183232079922102E-2</v>
      </c>
      <c r="EY43" s="21">
        <f t="shared" si="176"/>
        <v>6.0660024273849165E-2</v>
      </c>
      <c r="EZ43" s="21">
        <f t="shared" si="176"/>
        <v>4.6082207240357734E-2</v>
      </c>
      <c r="FA43" s="21">
        <f t="shared" si="176"/>
        <v>3.4239540801658197E-2</v>
      </c>
      <c r="FB43" s="21">
        <f t="shared" si="176"/>
        <v>2.4856194644963768E-2</v>
      </c>
      <c r="FC43" s="21">
        <f t="shared" si="176"/>
        <v>1.7612353839581974E-2</v>
      </c>
      <c r="FD43" s="21">
        <f t="shared" si="176"/>
        <v>1.2169608132535956E-2</v>
      </c>
      <c r="FE43" s="21">
        <f t="shared" si="176"/>
        <v>8.1934320673924844E-3</v>
      </c>
      <c r="FF43" s="21">
        <f t="shared" si="176"/>
        <v>5.3712043917791439E-3</v>
      </c>
      <c r="FG43" s="21">
        <f t="shared" si="176"/>
        <v>3.4263449935598334E-3</v>
      </c>
      <c r="FH43" s="21">
        <f t="shared" si="176"/>
        <v>2.1259785416040053E-3</v>
      </c>
      <c r="FI43" s="21">
        <f t="shared" si="176"/>
        <v>1.2826453737205287E-3</v>
      </c>
      <c r="FJ43" s="21">
        <f t="shared" si="176"/>
        <v>7.5163018900022995E-4</v>
      </c>
      <c r="FK43" s="21">
        <f t="shared" si="176"/>
        <v>4.2692594735213064E-4</v>
      </c>
      <c r="FL43" s="21">
        <f t="shared" si="176"/>
        <v>2.3480927104367188E-4</v>
      </c>
      <c r="FM43" s="21">
        <f t="shared" si="176"/>
        <v>1.2468372292418978E-4</v>
      </c>
      <c r="FN43" s="21">
        <f t="shared" si="176"/>
        <v>6.358869869133679E-5</v>
      </c>
      <c r="FO43" s="21">
        <f t="shared" si="176"/>
        <v>3.0904107563989678E-5</v>
      </c>
      <c r="FP43" s="21">
        <f t="shared" si="176"/>
        <v>1.4154081264307272E-5</v>
      </c>
      <c r="FQ43" s="21">
        <f t="shared" si="176"/>
        <v>6.0013304560662837E-6</v>
      </c>
      <c r="FR43" s="21">
        <f t="shared" si="176"/>
        <v>2.2925082342173204E-6</v>
      </c>
      <c r="FS43" s="21">
        <f t="shared" si="176"/>
        <v>7.5652771729171565E-7</v>
      </c>
      <c r="FT43" s="21">
        <f t="shared" si="176"/>
        <v>2.019929005168881E-7</v>
      </c>
      <c r="FU43" s="21">
        <f t="shared" si="176"/>
        <v>3.8782636899242503E-8</v>
      </c>
      <c r="FV43" s="21">
        <f t="shared" si="176"/>
        <v>4.0333942375212198E-9</v>
      </c>
      <c r="FW43" s="21">
        <f t="shared" si="176"/>
        <v>0</v>
      </c>
      <c r="FX43" s="21">
        <f t="shared" si="176"/>
        <v>0</v>
      </c>
      <c r="FY43" s="21">
        <f t="shared" si="176"/>
        <v>0</v>
      </c>
      <c r="FZ43" s="21">
        <f t="shared" si="176"/>
        <v>0</v>
      </c>
      <c r="GA43" s="21">
        <f t="shared" si="176"/>
        <v>0</v>
      </c>
      <c r="GB43" s="21">
        <f t="shared" si="176"/>
        <v>0</v>
      </c>
      <c r="GC43" s="21">
        <f t="shared" si="176"/>
        <v>0</v>
      </c>
      <c r="GD43" s="21">
        <f t="shared" si="176"/>
        <v>0</v>
      </c>
      <c r="GE43" s="21">
        <f t="shared" si="176"/>
        <v>0</v>
      </c>
      <c r="GF43" s="21">
        <f t="shared" si="176"/>
        <v>0</v>
      </c>
      <c r="GG43" s="21">
        <f t="shared" ref="GG43:HT43" si="177">GF43*IFERROR(VLOOKUP($DQ43+GF$1,$DQ$3:$HT$98,4,0),0)</f>
        <v>0</v>
      </c>
      <c r="GH43" s="21">
        <f t="shared" si="177"/>
        <v>0</v>
      </c>
      <c r="GI43" s="21">
        <f t="shared" si="177"/>
        <v>0</v>
      </c>
      <c r="GJ43" s="21">
        <f t="shared" si="177"/>
        <v>0</v>
      </c>
      <c r="GK43" s="21">
        <f t="shared" si="177"/>
        <v>0</v>
      </c>
      <c r="GL43" s="21">
        <f t="shared" si="177"/>
        <v>0</v>
      </c>
      <c r="GM43" s="21">
        <f t="shared" si="177"/>
        <v>0</v>
      </c>
      <c r="GN43" s="21">
        <f t="shared" si="177"/>
        <v>0</v>
      </c>
      <c r="GO43" s="21">
        <f t="shared" si="177"/>
        <v>0</v>
      </c>
      <c r="GP43" s="21">
        <f t="shared" si="177"/>
        <v>0</v>
      </c>
      <c r="GQ43" s="21">
        <f t="shared" si="177"/>
        <v>0</v>
      </c>
      <c r="GR43" s="21">
        <f t="shared" si="177"/>
        <v>0</v>
      </c>
      <c r="GS43" s="21">
        <f t="shared" si="177"/>
        <v>0</v>
      </c>
      <c r="GT43" s="21">
        <f t="shared" si="177"/>
        <v>0</v>
      </c>
      <c r="GU43" s="21">
        <f t="shared" si="177"/>
        <v>0</v>
      </c>
      <c r="GV43" s="21">
        <f t="shared" si="177"/>
        <v>0</v>
      </c>
      <c r="GW43" s="21">
        <f t="shared" si="177"/>
        <v>0</v>
      </c>
      <c r="GX43" s="21">
        <f t="shared" si="177"/>
        <v>0</v>
      </c>
      <c r="GY43" s="21">
        <f t="shared" si="177"/>
        <v>0</v>
      </c>
      <c r="GZ43" s="21">
        <f t="shared" si="177"/>
        <v>0</v>
      </c>
      <c r="HA43" s="21">
        <f t="shared" si="177"/>
        <v>0</v>
      </c>
      <c r="HB43" s="21">
        <f t="shared" si="177"/>
        <v>0</v>
      </c>
      <c r="HC43" s="21">
        <f t="shared" si="177"/>
        <v>0</v>
      </c>
      <c r="HD43" s="21">
        <f t="shared" si="177"/>
        <v>0</v>
      </c>
      <c r="HE43" s="21">
        <f t="shared" si="177"/>
        <v>0</v>
      </c>
      <c r="HF43" s="21">
        <f t="shared" si="177"/>
        <v>0</v>
      </c>
      <c r="HG43" s="21">
        <f t="shared" si="177"/>
        <v>0</v>
      </c>
      <c r="HH43" s="21">
        <f t="shared" si="177"/>
        <v>0</v>
      </c>
      <c r="HI43" s="21">
        <f t="shared" si="177"/>
        <v>0</v>
      </c>
      <c r="HJ43" s="21">
        <f t="shared" si="177"/>
        <v>0</v>
      </c>
      <c r="HK43" s="21">
        <f t="shared" si="177"/>
        <v>0</v>
      </c>
      <c r="HL43" s="21">
        <f t="shared" si="177"/>
        <v>0</v>
      </c>
      <c r="HM43" s="21">
        <f t="shared" si="177"/>
        <v>0</v>
      </c>
      <c r="HN43" s="21">
        <f t="shared" si="177"/>
        <v>0</v>
      </c>
      <c r="HO43" s="21">
        <f t="shared" si="177"/>
        <v>0</v>
      </c>
      <c r="HP43" s="21">
        <f t="shared" si="177"/>
        <v>0</v>
      </c>
      <c r="HQ43" s="21">
        <f t="shared" si="177"/>
        <v>0</v>
      </c>
      <c r="HR43" s="21">
        <f t="shared" si="177"/>
        <v>0</v>
      </c>
      <c r="HS43" s="21">
        <f t="shared" si="177"/>
        <v>0</v>
      </c>
      <c r="HT43" s="57">
        <f t="shared" si="177"/>
        <v>0</v>
      </c>
    </row>
    <row r="44" spans="1:228" ht="12" thickBot="1">
      <c r="A44" s="49">
        <v>60</v>
      </c>
      <c r="B44" s="50">
        <v>8.5500000000000003E-3</v>
      </c>
      <c r="C44" s="51">
        <v>1.4019999999999999E-2</v>
      </c>
      <c r="K44" s="22">
        <f t="shared" si="17"/>
        <v>60</v>
      </c>
      <c r="L44" s="54">
        <f t="shared" si="144"/>
        <v>8.5500000000000003E-3</v>
      </c>
      <c r="M44" s="55">
        <v>1</v>
      </c>
      <c r="N44" s="62">
        <f t="shared" si="11"/>
        <v>0.99145000000000005</v>
      </c>
      <c r="O44" s="63">
        <f t="shared" ref="O44:BZ44" si="178">N44*IFERROR(VLOOKUP($K44+N$1,$K$3:$DN$98,4,0),0)</f>
        <v>0.98214028450000002</v>
      </c>
      <c r="P44" s="63">
        <f t="shared" si="178"/>
        <v>0.97200459676396</v>
      </c>
      <c r="Q44" s="63">
        <f t="shared" si="178"/>
        <v>0.96095290449875381</v>
      </c>
      <c r="R44" s="63">
        <f t="shared" si="178"/>
        <v>0.94890255507633947</v>
      </c>
      <c r="S44" s="63">
        <f t="shared" si="178"/>
        <v>0.93576025468853219</v>
      </c>
      <c r="T44" s="63">
        <f t="shared" si="178"/>
        <v>0.92143376518925069</v>
      </c>
      <c r="U44" s="63">
        <f t="shared" si="178"/>
        <v>0.90581546286929282</v>
      </c>
      <c r="V44" s="63">
        <f t="shared" si="178"/>
        <v>0.88881330663123626</v>
      </c>
      <c r="W44" s="63">
        <f t="shared" si="178"/>
        <v>0.87032598985330656</v>
      </c>
      <c r="X44" s="63">
        <f t="shared" si="178"/>
        <v>0.85024756926739076</v>
      </c>
      <c r="Y44" s="63">
        <f t="shared" si="178"/>
        <v>0.82848973396983827</v>
      </c>
      <c r="Z44" s="63">
        <f t="shared" si="178"/>
        <v>0.80496891042243457</v>
      </c>
      <c r="AA44" s="63">
        <f t="shared" si="178"/>
        <v>0.77960434005502366</v>
      </c>
      <c r="AB44" s="63">
        <f t="shared" si="178"/>
        <v>0.75233378023989894</v>
      </c>
      <c r="AC44" s="63">
        <f t="shared" si="178"/>
        <v>0.72313570622878842</v>
      </c>
      <c r="AD44" s="63">
        <f t="shared" si="178"/>
        <v>0.69199748271857675</v>
      </c>
      <c r="AE44" s="63">
        <f t="shared" si="178"/>
        <v>0.65894768294393746</v>
      </c>
      <c r="AF44" s="63">
        <f t="shared" si="178"/>
        <v>0.6240564031320559</v>
      </c>
      <c r="AG44" s="63">
        <f t="shared" si="178"/>
        <v>0.5874492545243295</v>
      </c>
      <c r="AH44" s="63">
        <f t="shared" si="178"/>
        <v>0.54929442544297435</v>
      </c>
      <c r="AI44" s="63">
        <f t="shared" si="178"/>
        <v>0.50983311391915109</v>
      </c>
      <c r="AJ44" s="63">
        <f t="shared" si="178"/>
        <v>0.46936256133624887</v>
      </c>
      <c r="AK44" s="63">
        <f t="shared" si="178"/>
        <v>0.42824640096319344</v>
      </c>
      <c r="AL44" s="63">
        <f t="shared" si="178"/>
        <v>0.38689492848618751</v>
      </c>
      <c r="AM44" s="63">
        <f t="shared" si="178"/>
        <v>0.34577573548667551</v>
      </c>
      <c r="AN44" s="63">
        <f t="shared" si="178"/>
        <v>0.30539604509654156</v>
      </c>
      <c r="AO44" s="63">
        <f t="shared" si="178"/>
        <v>0.26628091964057654</v>
      </c>
      <c r="AP44" s="63">
        <f t="shared" si="178"/>
        <v>0.22894567189777132</v>
      </c>
      <c r="AQ44" s="64">
        <f t="shared" si="178"/>
        <v>0.19388035278990867</v>
      </c>
      <c r="AR44" s="21">
        <f t="shared" si="178"/>
        <v>0.16151396669516133</v>
      </c>
      <c r="AS44" s="21">
        <f t="shared" si="178"/>
        <v>0.13219756660032259</v>
      </c>
      <c r="AT44" s="21">
        <f t="shared" si="178"/>
        <v>0.10617579759071509</v>
      </c>
      <c r="AU44" s="21">
        <f t="shared" si="178"/>
        <v>8.3572032041627747E-2</v>
      </c>
      <c r="AV44" s="21">
        <f t="shared" si="178"/>
        <v>6.4383893484870017E-2</v>
      </c>
      <c r="AW44" s="21">
        <f t="shared" si="178"/>
        <v>4.848879786132531E-2</v>
      </c>
      <c r="AX44" s="21">
        <f t="shared" si="178"/>
        <v>3.5656237507325564E-2</v>
      </c>
      <c r="AY44" s="21">
        <f t="shared" si="178"/>
        <v>2.5572653540253898E-2</v>
      </c>
      <c r="AZ44" s="21">
        <f t="shared" si="178"/>
        <v>1.7869147387787814E-2</v>
      </c>
      <c r="BA44" s="21">
        <f t="shared" si="178"/>
        <v>1.2154057978751636E-2</v>
      </c>
      <c r="BB44" s="21">
        <f t="shared" si="178"/>
        <v>8.0403955152633586E-3</v>
      </c>
      <c r="BC44" s="21">
        <f t="shared" si="178"/>
        <v>5.1699743163143401E-3</v>
      </c>
      <c r="BD44" s="21">
        <f t="shared" si="178"/>
        <v>3.2260639733801481E-3</v>
      </c>
      <c r="BE44" s="21">
        <f t="shared" si="178"/>
        <v>1.9485426399216093E-3</v>
      </c>
      <c r="BF44" s="21">
        <f t="shared" si="178"/>
        <v>1.1360003590742981E-3</v>
      </c>
      <c r="BG44" s="21">
        <f t="shared" si="178"/>
        <v>6.3616020108160708E-4</v>
      </c>
      <c r="BH44" s="21">
        <f t="shared" si="178"/>
        <v>3.4034570757865971E-4</v>
      </c>
      <c r="BI44" s="21">
        <f t="shared" si="178"/>
        <v>1.7255527374238048E-4</v>
      </c>
      <c r="BJ44" s="21">
        <f t="shared" si="178"/>
        <v>8.2136310301373098E-5</v>
      </c>
      <c r="BK44" s="21">
        <f t="shared" si="178"/>
        <v>3.6222112842905531E-5</v>
      </c>
      <c r="BL44" s="21">
        <f t="shared" si="178"/>
        <v>1.4525067250005119E-5</v>
      </c>
      <c r="BM44" s="21">
        <f t="shared" si="178"/>
        <v>5.156398873751817E-6</v>
      </c>
      <c r="BN44" s="21">
        <f t="shared" si="178"/>
        <v>1.5572324598730489E-6</v>
      </c>
      <c r="BO44" s="21">
        <f t="shared" si="178"/>
        <v>3.7529302282940479E-7</v>
      </c>
      <c r="BP44" s="21">
        <f t="shared" si="178"/>
        <v>6.4175106903828232E-8</v>
      </c>
      <c r="BQ44" s="21">
        <f t="shared" si="178"/>
        <v>0</v>
      </c>
      <c r="BR44" s="21">
        <f t="shared" si="178"/>
        <v>0</v>
      </c>
      <c r="BS44" s="21">
        <f t="shared" si="178"/>
        <v>0</v>
      </c>
      <c r="BT44" s="21">
        <f t="shared" si="178"/>
        <v>0</v>
      </c>
      <c r="BU44" s="21">
        <f t="shared" si="178"/>
        <v>0</v>
      </c>
      <c r="BV44" s="21">
        <f t="shared" si="178"/>
        <v>0</v>
      </c>
      <c r="BW44" s="21">
        <f t="shared" si="178"/>
        <v>0</v>
      </c>
      <c r="BX44" s="21">
        <f t="shared" si="178"/>
        <v>0</v>
      </c>
      <c r="BY44" s="21">
        <f t="shared" si="178"/>
        <v>0</v>
      </c>
      <c r="BZ44" s="21">
        <f t="shared" si="178"/>
        <v>0</v>
      </c>
      <c r="CA44" s="21">
        <f t="shared" ref="CA44:DN44" si="179">BZ44*IFERROR(VLOOKUP($K44+BZ$1,$K$3:$DN$98,4,0),0)</f>
        <v>0</v>
      </c>
      <c r="CB44" s="21">
        <f t="shared" si="179"/>
        <v>0</v>
      </c>
      <c r="CC44" s="21">
        <f t="shared" si="179"/>
        <v>0</v>
      </c>
      <c r="CD44" s="21">
        <f t="shared" si="179"/>
        <v>0</v>
      </c>
      <c r="CE44" s="21">
        <f t="shared" si="179"/>
        <v>0</v>
      </c>
      <c r="CF44" s="21">
        <f t="shared" si="179"/>
        <v>0</v>
      </c>
      <c r="CG44" s="21">
        <f t="shared" si="179"/>
        <v>0</v>
      </c>
      <c r="CH44" s="21">
        <f t="shared" si="179"/>
        <v>0</v>
      </c>
      <c r="CI44" s="21">
        <f t="shared" si="179"/>
        <v>0</v>
      </c>
      <c r="CJ44" s="21">
        <f t="shared" si="179"/>
        <v>0</v>
      </c>
      <c r="CK44" s="21">
        <f t="shared" si="179"/>
        <v>0</v>
      </c>
      <c r="CL44" s="21">
        <f t="shared" si="179"/>
        <v>0</v>
      </c>
      <c r="CM44" s="21">
        <f t="shared" si="179"/>
        <v>0</v>
      </c>
      <c r="CN44" s="21">
        <f t="shared" si="179"/>
        <v>0</v>
      </c>
      <c r="CO44" s="21">
        <f t="shared" si="179"/>
        <v>0</v>
      </c>
      <c r="CP44" s="21">
        <f t="shared" si="179"/>
        <v>0</v>
      </c>
      <c r="CQ44" s="21">
        <f t="shared" si="179"/>
        <v>0</v>
      </c>
      <c r="CR44" s="21">
        <f t="shared" si="179"/>
        <v>0</v>
      </c>
      <c r="CS44" s="21">
        <f t="shared" si="179"/>
        <v>0</v>
      </c>
      <c r="CT44" s="21">
        <f t="shared" si="179"/>
        <v>0</v>
      </c>
      <c r="CU44" s="21">
        <f t="shared" si="179"/>
        <v>0</v>
      </c>
      <c r="CV44" s="21">
        <f t="shared" si="179"/>
        <v>0</v>
      </c>
      <c r="CW44" s="21">
        <f t="shared" si="179"/>
        <v>0</v>
      </c>
      <c r="CX44" s="21">
        <f t="shared" si="179"/>
        <v>0</v>
      </c>
      <c r="CY44" s="21">
        <f t="shared" si="179"/>
        <v>0</v>
      </c>
      <c r="CZ44" s="21">
        <f t="shared" si="179"/>
        <v>0</v>
      </c>
      <c r="DA44" s="21">
        <f t="shared" si="179"/>
        <v>0</v>
      </c>
      <c r="DB44" s="21">
        <f t="shared" si="179"/>
        <v>0</v>
      </c>
      <c r="DC44" s="21">
        <f t="shared" si="179"/>
        <v>0</v>
      </c>
      <c r="DD44" s="21">
        <f t="shared" si="179"/>
        <v>0</v>
      </c>
      <c r="DE44" s="21">
        <f t="shared" si="179"/>
        <v>0</v>
      </c>
      <c r="DF44" s="21">
        <f t="shared" si="179"/>
        <v>0</v>
      </c>
      <c r="DG44" s="21">
        <f t="shared" si="179"/>
        <v>0</v>
      </c>
      <c r="DH44" s="21">
        <f t="shared" si="179"/>
        <v>0</v>
      </c>
      <c r="DI44" s="21">
        <f t="shared" si="179"/>
        <v>0</v>
      </c>
      <c r="DJ44" s="21">
        <f t="shared" si="179"/>
        <v>0</v>
      </c>
      <c r="DK44" s="21">
        <f t="shared" si="179"/>
        <v>0</v>
      </c>
      <c r="DL44" s="21">
        <f t="shared" si="179"/>
        <v>0</v>
      </c>
      <c r="DM44" s="21">
        <f t="shared" si="179"/>
        <v>0</v>
      </c>
      <c r="DN44" s="57">
        <f t="shared" si="179"/>
        <v>0</v>
      </c>
      <c r="DQ44" s="22">
        <f t="shared" si="20"/>
        <v>60</v>
      </c>
      <c r="DR44" s="54">
        <f t="shared" si="147"/>
        <v>1.4019999999999999E-2</v>
      </c>
      <c r="DS44" s="55">
        <v>1</v>
      </c>
      <c r="DT44" s="62">
        <f t="shared" si="21"/>
        <v>0.98597999999999997</v>
      </c>
      <c r="DU44" s="63">
        <f t="shared" ref="DU44:GF44" si="180">DT44*IFERROR(VLOOKUP($DQ44+DT$1,$DQ$3:$HT$98,4,0),0)</f>
        <v>0.97073674919999997</v>
      </c>
      <c r="DV44" s="63">
        <f t="shared" si="180"/>
        <v>0.95417598025864803</v>
      </c>
      <c r="DW44" s="63">
        <f t="shared" si="180"/>
        <v>0.93620884655037773</v>
      </c>
      <c r="DX44" s="63">
        <f t="shared" si="180"/>
        <v>0.91673570254212988</v>
      </c>
      <c r="DY44" s="63">
        <f t="shared" si="180"/>
        <v>0.8956782834547371</v>
      </c>
      <c r="DZ44" s="63">
        <f t="shared" si="180"/>
        <v>0.87294596862065588</v>
      </c>
      <c r="EA44" s="63">
        <f t="shared" si="180"/>
        <v>0.84847729312021891</v>
      </c>
      <c r="EB44" s="63">
        <f t="shared" si="180"/>
        <v>0.82220843612521699</v>
      </c>
      <c r="EC44" s="63">
        <f t="shared" si="180"/>
        <v>0.79408890760973461</v>
      </c>
      <c r="ED44" s="63">
        <f t="shared" si="180"/>
        <v>0.76410411045839099</v>
      </c>
      <c r="EE44" s="63">
        <f t="shared" si="180"/>
        <v>0.73224096905227609</v>
      </c>
      <c r="EF44" s="63">
        <f t="shared" si="180"/>
        <v>0.69854323965649034</v>
      </c>
      <c r="EG44" s="63">
        <f t="shared" si="180"/>
        <v>0.66309217024392353</v>
      </c>
      <c r="EH44" s="63">
        <f t="shared" si="180"/>
        <v>0.62599216331877605</v>
      </c>
      <c r="EI44" s="63">
        <f t="shared" si="180"/>
        <v>0.58740600637180673</v>
      </c>
      <c r="EJ44" s="63">
        <f t="shared" si="180"/>
        <v>0.54754463477941595</v>
      </c>
      <c r="EK44" s="63">
        <f t="shared" si="180"/>
        <v>0.50668137868582819</v>
      </c>
      <c r="EL44" s="63">
        <f t="shared" si="180"/>
        <v>0.46513857244737711</v>
      </c>
      <c r="EM44" s="63">
        <f t="shared" si="180"/>
        <v>0.42328540369856216</v>
      </c>
      <c r="EN44" s="63">
        <f t="shared" si="180"/>
        <v>0.38154523003984697</v>
      </c>
      <c r="EO44" s="63">
        <f t="shared" si="180"/>
        <v>0.34035742245704548</v>
      </c>
      <c r="EP44" s="63">
        <f t="shared" si="180"/>
        <v>0.30020205375556325</v>
      </c>
      <c r="EQ44" s="63">
        <f t="shared" si="180"/>
        <v>0.26155404135507204</v>
      </c>
      <c r="ER44" s="63">
        <f t="shared" si="180"/>
        <v>0.22487631813585029</v>
      </c>
      <c r="ES44" s="63">
        <f t="shared" si="180"/>
        <v>0.19059167467285856</v>
      </c>
      <c r="ET44" s="63">
        <f t="shared" si="180"/>
        <v>0.15906590576522101</v>
      </c>
      <c r="EU44" s="63">
        <f t="shared" si="180"/>
        <v>0.13057720204266993</v>
      </c>
      <c r="EV44" s="63">
        <f t="shared" si="180"/>
        <v>0.105315736535495</v>
      </c>
      <c r="EW44" s="64">
        <f t="shared" si="180"/>
        <v>8.3358458625209644E-2</v>
      </c>
      <c r="EX44" s="21">
        <f t="shared" si="180"/>
        <v>6.4675327293541418E-2</v>
      </c>
      <c r="EY44" s="21">
        <f t="shared" si="180"/>
        <v>4.9132552638357543E-2</v>
      </c>
      <c r="EZ44" s="21">
        <f t="shared" si="180"/>
        <v>3.6505977935826037E-2</v>
      </c>
      <c r="FA44" s="21">
        <f t="shared" si="180"/>
        <v>2.6501514682512911E-2</v>
      </c>
      <c r="FB44" s="21">
        <f t="shared" si="180"/>
        <v>1.8778178258588171E-2</v>
      </c>
      <c r="FC44" s="21">
        <f t="shared" si="180"/>
        <v>1.2975157831336669E-2</v>
      </c>
      <c r="FD44" s="21">
        <f t="shared" si="180"/>
        <v>8.7357845131040401E-3</v>
      </c>
      <c r="FE44" s="21">
        <f t="shared" si="180"/>
        <v>5.7267435375653545E-3</v>
      </c>
      <c r="FF44" s="21">
        <f t="shared" si="180"/>
        <v>3.653146970048315E-3</v>
      </c>
      <c r="FG44" s="21">
        <f t="shared" si="180"/>
        <v>2.2667046319755782E-3</v>
      </c>
      <c r="FH44" s="21">
        <f t="shared" si="180"/>
        <v>1.3675482385635061E-3</v>
      </c>
      <c r="FI44" s="21">
        <f t="shared" si="180"/>
        <v>8.0138326779821472E-4</v>
      </c>
      <c r="FJ44" s="21">
        <f t="shared" si="180"/>
        <v>4.5518569610938599E-4</v>
      </c>
      <c r="FK44" s="21">
        <f t="shared" si="180"/>
        <v>2.5035213286016234E-4</v>
      </c>
      <c r="FL44" s="21">
        <f t="shared" si="180"/>
        <v>1.3293698254874622E-4</v>
      </c>
      <c r="FM44" s="21">
        <f t="shared" si="180"/>
        <v>6.779786109986058E-5</v>
      </c>
      <c r="FN44" s="21">
        <f t="shared" si="180"/>
        <v>3.2949760494532243E-5</v>
      </c>
      <c r="FO44" s="21">
        <f t="shared" si="180"/>
        <v>1.5090990306495766E-5</v>
      </c>
      <c r="FP44" s="21">
        <f t="shared" si="180"/>
        <v>6.3985798899542057E-6</v>
      </c>
      <c r="FQ44" s="21">
        <f t="shared" si="180"/>
        <v>2.4442575179625068E-6</v>
      </c>
      <c r="FR44" s="21">
        <f t="shared" si="180"/>
        <v>8.0660498092762717E-7</v>
      </c>
      <c r="FS44" s="21">
        <f t="shared" si="180"/>
        <v>2.1536352990767646E-7</v>
      </c>
      <c r="FT44" s="21">
        <f t="shared" si="180"/>
        <v>4.1349797742273872E-8</v>
      </c>
      <c r="FU44" s="21">
        <f t="shared" si="180"/>
        <v>4.3003789651964821E-9</v>
      </c>
      <c r="FV44" s="21">
        <f t="shared" si="180"/>
        <v>0</v>
      </c>
      <c r="FW44" s="21">
        <f t="shared" si="180"/>
        <v>0</v>
      </c>
      <c r="FX44" s="21">
        <f t="shared" si="180"/>
        <v>0</v>
      </c>
      <c r="FY44" s="21">
        <f t="shared" si="180"/>
        <v>0</v>
      </c>
      <c r="FZ44" s="21">
        <f t="shared" si="180"/>
        <v>0</v>
      </c>
      <c r="GA44" s="21">
        <f t="shared" si="180"/>
        <v>0</v>
      </c>
      <c r="GB44" s="21">
        <f t="shared" si="180"/>
        <v>0</v>
      </c>
      <c r="GC44" s="21">
        <f t="shared" si="180"/>
        <v>0</v>
      </c>
      <c r="GD44" s="21">
        <f t="shared" si="180"/>
        <v>0</v>
      </c>
      <c r="GE44" s="21">
        <f t="shared" si="180"/>
        <v>0</v>
      </c>
      <c r="GF44" s="21">
        <f t="shared" si="180"/>
        <v>0</v>
      </c>
      <c r="GG44" s="21">
        <f t="shared" ref="GG44:HT44" si="181">GF44*IFERROR(VLOOKUP($DQ44+GF$1,$DQ$3:$HT$98,4,0),0)</f>
        <v>0</v>
      </c>
      <c r="GH44" s="21">
        <f t="shared" si="181"/>
        <v>0</v>
      </c>
      <c r="GI44" s="21">
        <f t="shared" si="181"/>
        <v>0</v>
      </c>
      <c r="GJ44" s="21">
        <f t="shared" si="181"/>
        <v>0</v>
      </c>
      <c r="GK44" s="21">
        <f t="shared" si="181"/>
        <v>0</v>
      </c>
      <c r="GL44" s="21">
        <f t="shared" si="181"/>
        <v>0</v>
      </c>
      <c r="GM44" s="21">
        <f t="shared" si="181"/>
        <v>0</v>
      </c>
      <c r="GN44" s="21">
        <f t="shared" si="181"/>
        <v>0</v>
      </c>
      <c r="GO44" s="21">
        <f t="shared" si="181"/>
        <v>0</v>
      </c>
      <c r="GP44" s="21">
        <f t="shared" si="181"/>
        <v>0</v>
      </c>
      <c r="GQ44" s="21">
        <f t="shared" si="181"/>
        <v>0</v>
      </c>
      <c r="GR44" s="21">
        <f t="shared" si="181"/>
        <v>0</v>
      </c>
      <c r="GS44" s="21">
        <f t="shared" si="181"/>
        <v>0</v>
      </c>
      <c r="GT44" s="21">
        <f t="shared" si="181"/>
        <v>0</v>
      </c>
      <c r="GU44" s="21">
        <f t="shared" si="181"/>
        <v>0</v>
      </c>
      <c r="GV44" s="21">
        <f t="shared" si="181"/>
        <v>0</v>
      </c>
      <c r="GW44" s="21">
        <f t="shared" si="181"/>
        <v>0</v>
      </c>
      <c r="GX44" s="21">
        <f t="shared" si="181"/>
        <v>0</v>
      </c>
      <c r="GY44" s="21">
        <f t="shared" si="181"/>
        <v>0</v>
      </c>
      <c r="GZ44" s="21">
        <f t="shared" si="181"/>
        <v>0</v>
      </c>
      <c r="HA44" s="21">
        <f t="shared" si="181"/>
        <v>0</v>
      </c>
      <c r="HB44" s="21">
        <f t="shared" si="181"/>
        <v>0</v>
      </c>
      <c r="HC44" s="21">
        <f t="shared" si="181"/>
        <v>0</v>
      </c>
      <c r="HD44" s="21">
        <f t="shared" si="181"/>
        <v>0</v>
      </c>
      <c r="HE44" s="21">
        <f t="shared" si="181"/>
        <v>0</v>
      </c>
      <c r="HF44" s="21">
        <f t="shared" si="181"/>
        <v>0</v>
      </c>
      <c r="HG44" s="21">
        <f t="shared" si="181"/>
        <v>0</v>
      </c>
      <c r="HH44" s="21">
        <f t="shared" si="181"/>
        <v>0</v>
      </c>
      <c r="HI44" s="21">
        <f t="shared" si="181"/>
        <v>0</v>
      </c>
      <c r="HJ44" s="21">
        <f t="shared" si="181"/>
        <v>0</v>
      </c>
      <c r="HK44" s="21">
        <f t="shared" si="181"/>
        <v>0</v>
      </c>
      <c r="HL44" s="21">
        <f t="shared" si="181"/>
        <v>0</v>
      </c>
      <c r="HM44" s="21">
        <f t="shared" si="181"/>
        <v>0</v>
      </c>
      <c r="HN44" s="21">
        <f t="shared" si="181"/>
        <v>0</v>
      </c>
      <c r="HO44" s="21">
        <f t="shared" si="181"/>
        <v>0</v>
      </c>
      <c r="HP44" s="21">
        <f t="shared" si="181"/>
        <v>0</v>
      </c>
      <c r="HQ44" s="21">
        <f t="shared" si="181"/>
        <v>0</v>
      </c>
      <c r="HR44" s="21">
        <f t="shared" si="181"/>
        <v>0</v>
      </c>
      <c r="HS44" s="21">
        <f t="shared" si="181"/>
        <v>0</v>
      </c>
      <c r="HT44" s="57">
        <f t="shared" si="181"/>
        <v>0</v>
      </c>
    </row>
    <row r="45" spans="1:228">
      <c r="A45" s="49">
        <v>61</v>
      </c>
      <c r="B45" s="50">
        <v>9.3900000000000008E-3</v>
      </c>
      <c r="C45" s="51">
        <v>1.546E-2</v>
      </c>
      <c r="K45" s="22">
        <f t="shared" si="17"/>
        <v>61</v>
      </c>
      <c r="L45" s="54">
        <f t="shared" si="144"/>
        <v>9.3900000000000008E-3</v>
      </c>
      <c r="M45" s="55">
        <v>1</v>
      </c>
      <c r="N45" s="65">
        <f t="shared" si="11"/>
        <v>0.99060999999999999</v>
      </c>
      <c r="O45" s="21">
        <f t="shared" ref="O45:BZ45" si="182">N45*IFERROR(VLOOKUP($K45+N$1,$K$3:$DN$98,4,0),0)</f>
        <v>0.98038690480000001</v>
      </c>
      <c r="P45" s="21">
        <f t="shared" si="182"/>
        <v>0.96923990569242402</v>
      </c>
      <c r="Q45" s="21">
        <f t="shared" si="182"/>
        <v>0.95708563727504103</v>
      </c>
      <c r="R45" s="21">
        <f t="shared" si="182"/>
        <v>0.94383000119878169</v>
      </c>
      <c r="S45" s="21">
        <f t="shared" si="182"/>
        <v>0.92937996388042832</v>
      </c>
      <c r="T45" s="21">
        <f t="shared" si="182"/>
        <v>0.91362697349265509</v>
      </c>
      <c r="U45" s="21">
        <f t="shared" si="182"/>
        <v>0.896478195200198</v>
      </c>
      <c r="V45" s="21">
        <f t="shared" si="182"/>
        <v>0.87783144874003383</v>
      </c>
      <c r="W45" s="21">
        <f t="shared" si="182"/>
        <v>0.85757987721760121</v>
      </c>
      <c r="X45" s="21">
        <f t="shared" si="182"/>
        <v>0.83563440815960277</v>
      </c>
      <c r="Y45" s="21">
        <f t="shared" si="182"/>
        <v>0.81191074731195167</v>
      </c>
      <c r="Z45" s="21">
        <f t="shared" si="182"/>
        <v>0.78632743966415208</v>
      </c>
      <c r="AA45" s="21">
        <f t="shared" si="182"/>
        <v>0.75882170582469999</v>
      </c>
      <c r="AB45" s="21">
        <f t="shared" si="182"/>
        <v>0.72937183542164341</v>
      </c>
      <c r="AC45" s="21">
        <f t="shared" si="182"/>
        <v>0.69796508418838743</v>
      </c>
      <c r="AD45" s="21">
        <f t="shared" si="182"/>
        <v>0.66463027176755007</v>
      </c>
      <c r="AE45" s="21">
        <f t="shared" si="182"/>
        <v>0.62943809887745827</v>
      </c>
      <c r="AF45" s="21">
        <f t="shared" si="182"/>
        <v>0.59251525999730659</v>
      </c>
      <c r="AG45" s="21">
        <f t="shared" si="182"/>
        <v>0.5540313938604815</v>
      </c>
      <c r="AH45" s="21">
        <f t="shared" si="182"/>
        <v>0.51422977852554452</v>
      </c>
      <c r="AI45" s="21">
        <f t="shared" si="182"/>
        <v>0.47341021870618677</v>
      </c>
      <c r="AJ45" s="21">
        <f t="shared" si="182"/>
        <v>0.43193948354752482</v>
      </c>
      <c r="AK45" s="21">
        <f t="shared" si="182"/>
        <v>0.39023140701617581</v>
      </c>
      <c r="AL45" s="21">
        <f t="shared" si="182"/>
        <v>0.34875761307849662</v>
      </c>
      <c r="AM45" s="21">
        <f t="shared" si="182"/>
        <v>0.30802969902318977</v>
      </c>
      <c r="AN45" s="21">
        <f t="shared" si="182"/>
        <v>0.26857725517229963</v>
      </c>
      <c r="AO45" s="21">
        <f t="shared" si="182"/>
        <v>0.23092003822459151</v>
      </c>
      <c r="AP45" s="21">
        <f t="shared" si="182"/>
        <v>0.19555232517011309</v>
      </c>
      <c r="AQ45" s="21">
        <f t="shared" si="182"/>
        <v>0.16290682000621443</v>
      </c>
      <c r="AR45" s="21">
        <f t="shared" si="182"/>
        <v>0.13333760310688644</v>
      </c>
      <c r="AS45" s="21">
        <f t="shared" si="182"/>
        <v>0.10709142931132691</v>
      </c>
      <c r="AT45" s="21">
        <f t="shared" si="182"/>
        <v>8.4292734925238519E-2</v>
      </c>
      <c r="AU45" s="21">
        <f t="shared" si="182"/>
        <v>6.4939122986403752E-2</v>
      </c>
      <c r="AV45" s="21">
        <f t="shared" si="182"/>
        <v>4.8906952303520393E-2</v>
      </c>
      <c r="AW45" s="21">
        <f t="shared" si="182"/>
        <v>3.5963727376393716E-2</v>
      </c>
      <c r="AX45" s="21">
        <f t="shared" si="182"/>
        <v>2.5793185274349574E-2</v>
      </c>
      <c r="AY45" s="21">
        <f t="shared" si="182"/>
        <v>1.8023246142304508E-2</v>
      </c>
      <c r="AZ45" s="21">
        <f t="shared" si="182"/>
        <v>1.2258871328611256E-2</v>
      </c>
      <c r="BA45" s="21">
        <f t="shared" si="182"/>
        <v>8.10973373872949E-3</v>
      </c>
      <c r="BB45" s="21">
        <f t="shared" si="182"/>
        <v>5.2145587940030623E-3</v>
      </c>
      <c r="BC45" s="21">
        <f t="shared" si="182"/>
        <v>3.2538846874579108E-3</v>
      </c>
      <c r="BD45" s="21">
        <f t="shared" si="182"/>
        <v>1.9653463512245778E-3</v>
      </c>
      <c r="BE45" s="21">
        <f t="shared" si="182"/>
        <v>1.1457969227639288E-3</v>
      </c>
      <c r="BF45" s="21">
        <f t="shared" si="182"/>
        <v>6.4164627674780019E-4</v>
      </c>
      <c r="BG45" s="21">
        <f t="shared" si="182"/>
        <v>3.4328075806007305E-4</v>
      </c>
      <c r="BH45" s="21">
        <f t="shared" si="182"/>
        <v>1.7404334433645705E-4</v>
      </c>
      <c r="BI45" s="21">
        <f t="shared" si="182"/>
        <v>8.284463190415355E-5</v>
      </c>
      <c r="BJ45" s="21">
        <f t="shared" si="182"/>
        <v>3.6534482669731711E-5</v>
      </c>
      <c r="BK45" s="21">
        <f t="shared" si="182"/>
        <v>1.4650327550562417E-5</v>
      </c>
      <c r="BL45" s="21">
        <f t="shared" si="182"/>
        <v>5.2008662804496577E-6</v>
      </c>
      <c r="BM45" s="21">
        <f t="shared" si="182"/>
        <v>1.5706616166957969E-6</v>
      </c>
      <c r="BN45" s="21">
        <f t="shared" si="182"/>
        <v>3.7852944962368704E-7</v>
      </c>
      <c r="BO45" s="21">
        <f t="shared" si="182"/>
        <v>6.4728535885650494E-8</v>
      </c>
      <c r="BP45" s="21">
        <f t="shared" si="182"/>
        <v>0</v>
      </c>
      <c r="BQ45" s="21">
        <f t="shared" si="182"/>
        <v>0</v>
      </c>
      <c r="BR45" s="21">
        <f t="shared" si="182"/>
        <v>0</v>
      </c>
      <c r="BS45" s="21">
        <f t="shared" si="182"/>
        <v>0</v>
      </c>
      <c r="BT45" s="21">
        <f t="shared" si="182"/>
        <v>0</v>
      </c>
      <c r="BU45" s="21">
        <f t="shared" si="182"/>
        <v>0</v>
      </c>
      <c r="BV45" s="21">
        <f t="shared" si="182"/>
        <v>0</v>
      </c>
      <c r="BW45" s="21">
        <f t="shared" si="182"/>
        <v>0</v>
      </c>
      <c r="BX45" s="21">
        <f t="shared" si="182"/>
        <v>0</v>
      </c>
      <c r="BY45" s="21">
        <f t="shared" si="182"/>
        <v>0</v>
      </c>
      <c r="BZ45" s="21">
        <f t="shared" si="182"/>
        <v>0</v>
      </c>
      <c r="CA45" s="21">
        <f t="shared" ref="CA45:DN45" si="183">BZ45*IFERROR(VLOOKUP($K45+BZ$1,$K$3:$DN$98,4,0),0)</f>
        <v>0</v>
      </c>
      <c r="CB45" s="21">
        <f t="shared" si="183"/>
        <v>0</v>
      </c>
      <c r="CC45" s="21">
        <f t="shared" si="183"/>
        <v>0</v>
      </c>
      <c r="CD45" s="21">
        <f t="shared" si="183"/>
        <v>0</v>
      </c>
      <c r="CE45" s="21">
        <f t="shared" si="183"/>
        <v>0</v>
      </c>
      <c r="CF45" s="21">
        <f t="shared" si="183"/>
        <v>0</v>
      </c>
      <c r="CG45" s="21">
        <f t="shared" si="183"/>
        <v>0</v>
      </c>
      <c r="CH45" s="21">
        <f t="shared" si="183"/>
        <v>0</v>
      </c>
      <c r="CI45" s="21">
        <f t="shared" si="183"/>
        <v>0</v>
      </c>
      <c r="CJ45" s="21">
        <f t="shared" si="183"/>
        <v>0</v>
      </c>
      <c r="CK45" s="21">
        <f t="shared" si="183"/>
        <v>0</v>
      </c>
      <c r="CL45" s="21">
        <f t="shared" si="183"/>
        <v>0</v>
      </c>
      <c r="CM45" s="21">
        <f t="shared" si="183"/>
        <v>0</v>
      </c>
      <c r="CN45" s="21">
        <f t="shared" si="183"/>
        <v>0</v>
      </c>
      <c r="CO45" s="21">
        <f t="shared" si="183"/>
        <v>0</v>
      </c>
      <c r="CP45" s="21">
        <f t="shared" si="183"/>
        <v>0</v>
      </c>
      <c r="CQ45" s="21">
        <f t="shared" si="183"/>
        <v>0</v>
      </c>
      <c r="CR45" s="21">
        <f t="shared" si="183"/>
        <v>0</v>
      </c>
      <c r="CS45" s="21">
        <f t="shared" si="183"/>
        <v>0</v>
      </c>
      <c r="CT45" s="21">
        <f t="shared" si="183"/>
        <v>0</v>
      </c>
      <c r="CU45" s="21">
        <f t="shared" si="183"/>
        <v>0</v>
      </c>
      <c r="CV45" s="21">
        <f t="shared" si="183"/>
        <v>0</v>
      </c>
      <c r="CW45" s="21">
        <f t="shared" si="183"/>
        <v>0</v>
      </c>
      <c r="CX45" s="21">
        <f t="shared" si="183"/>
        <v>0</v>
      </c>
      <c r="CY45" s="21">
        <f t="shared" si="183"/>
        <v>0</v>
      </c>
      <c r="CZ45" s="21">
        <f t="shared" si="183"/>
        <v>0</v>
      </c>
      <c r="DA45" s="21">
        <f t="shared" si="183"/>
        <v>0</v>
      </c>
      <c r="DB45" s="21">
        <f t="shared" si="183"/>
        <v>0</v>
      </c>
      <c r="DC45" s="21">
        <f t="shared" si="183"/>
        <v>0</v>
      </c>
      <c r="DD45" s="21">
        <f t="shared" si="183"/>
        <v>0</v>
      </c>
      <c r="DE45" s="21">
        <f t="shared" si="183"/>
        <v>0</v>
      </c>
      <c r="DF45" s="21">
        <f t="shared" si="183"/>
        <v>0</v>
      </c>
      <c r="DG45" s="21">
        <f t="shared" si="183"/>
        <v>0</v>
      </c>
      <c r="DH45" s="21">
        <f t="shared" si="183"/>
        <v>0</v>
      </c>
      <c r="DI45" s="21">
        <f t="shared" si="183"/>
        <v>0</v>
      </c>
      <c r="DJ45" s="21">
        <f t="shared" si="183"/>
        <v>0</v>
      </c>
      <c r="DK45" s="21">
        <f t="shared" si="183"/>
        <v>0</v>
      </c>
      <c r="DL45" s="21">
        <f t="shared" si="183"/>
        <v>0</v>
      </c>
      <c r="DM45" s="21">
        <f t="shared" si="183"/>
        <v>0</v>
      </c>
      <c r="DN45" s="57">
        <f t="shared" si="183"/>
        <v>0</v>
      </c>
      <c r="DQ45" s="22">
        <f t="shared" si="20"/>
        <v>61</v>
      </c>
      <c r="DR45" s="54">
        <f t="shared" si="147"/>
        <v>1.546E-2</v>
      </c>
      <c r="DS45" s="55">
        <v>1</v>
      </c>
      <c r="DT45" s="65">
        <f t="shared" si="21"/>
        <v>0.98453999999999997</v>
      </c>
      <c r="DU45" s="21">
        <f t="shared" ref="DU45:GF45" si="184">DT45*IFERROR(VLOOKUP($DQ45+DT$1,$DQ$3:$HT$98,4,0),0)</f>
        <v>0.96774374760000004</v>
      </c>
      <c r="DV45" s="21">
        <f t="shared" si="184"/>
        <v>0.94952113283269202</v>
      </c>
      <c r="DW45" s="21">
        <f t="shared" si="184"/>
        <v>0.92977109326977203</v>
      </c>
      <c r="DX45" s="21">
        <f t="shared" si="184"/>
        <v>0.9084142512573653</v>
      </c>
      <c r="DY45" s="21">
        <f t="shared" si="184"/>
        <v>0.88535869756045338</v>
      </c>
      <c r="DZ45" s="21">
        <f t="shared" si="184"/>
        <v>0.86054209326783382</v>
      </c>
      <c r="EA45" s="21">
        <f t="shared" si="184"/>
        <v>0.83389971006026165</v>
      </c>
      <c r="EB45" s="21">
        <f t="shared" si="184"/>
        <v>0.80538033997620073</v>
      </c>
      <c r="EC45" s="21">
        <f t="shared" si="184"/>
        <v>0.77496917833869938</v>
      </c>
      <c r="ED45" s="21">
        <f t="shared" si="184"/>
        <v>0.74265296360197564</v>
      </c>
      <c r="EE45" s="21">
        <f t="shared" si="184"/>
        <v>0.70847607421701275</v>
      </c>
      <c r="EF45" s="21">
        <f t="shared" si="184"/>
        <v>0.67252091345049936</v>
      </c>
      <c r="EG45" s="21">
        <f t="shared" si="184"/>
        <v>0.63489336834294396</v>
      </c>
      <c r="EH45" s="21">
        <f t="shared" si="184"/>
        <v>0.59575854111828486</v>
      </c>
      <c r="EI45" s="21">
        <f t="shared" si="184"/>
        <v>0.55533036651799805</v>
      </c>
      <c r="EJ45" s="21">
        <f t="shared" si="184"/>
        <v>0.51388606126475989</v>
      </c>
      <c r="EK45" s="21">
        <f t="shared" si="184"/>
        <v>0.4717525431016622</v>
      </c>
      <c r="EL45" s="21">
        <f t="shared" si="184"/>
        <v>0.42930424927337468</v>
      </c>
      <c r="EM45" s="21">
        <f t="shared" si="184"/>
        <v>0.38697055725252721</v>
      </c>
      <c r="EN45" s="21">
        <f t="shared" si="184"/>
        <v>0.34519708559711693</v>
      </c>
      <c r="EO45" s="21">
        <f t="shared" si="184"/>
        <v>0.30447073343836906</v>
      </c>
      <c r="EP45" s="21">
        <f t="shared" si="184"/>
        <v>0.26527317121551341</v>
      </c>
      <c r="EQ45" s="21">
        <f t="shared" si="184"/>
        <v>0.22807391441596198</v>
      </c>
      <c r="ER45" s="21">
        <f t="shared" si="184"/>
        <v>0.1933017654241044</v>
      </c>
      <c r="ES45" s="21">
        <f t="shared" si="184"/>
        <v>0.16132772040530327</v>
      </c>
      <c r="ET45" s="21">
        <f t="shared" si="184"/>
        <v>0.13243392568071344</v>
      </c>
      <c r="EU45" s="21">
        <f t="shared" si="184"/>
        <v>0.10681325841852263</v>
      </c>
      <c r="EV45" s="21">
        <f t="shared" si="184"/>
        <v>8.4543762170844833E-2</v>
      </c>
      <c r="EW45" s="21">
        <f t="shared" si="184"/>
        <v>6.559496875549338E-2</v>
      </c>
      <c r="EX45" s="21">
        <f t="shared" si="184"/>
        <v>4.9831185864173212E-2</v>
      </c>
      <c r="EY45" s="21">
        <f t="shared" si="184"/>
        <v>3.7025069408939335E-2</v>
      </c>
      <c r="EZ45" s="21">
        <f t="shared" si="184"/>
        <v>2.6878349137419509E-2</v>
      </c>
      <c r="FA45" s="21">
        <f t="shared" si="184"/>
        <v>1.9045191848301338E-2</v>
      </c>
      <c r="FB45" s="21">
        <f t="shared" si="184"/>
        <v>1.3159656211420775E-2</v>
      </c>
      <c r="FC45" s="21">
        <f t="shared" si="184"/>
        <v>8.8600017374632651E-3</v>
      </c>
      <c r="FD45" s="21">
        <f t="shared" si="184"/>
        <v>5.8081741389940439E-3</v>
      </c>
      <c r="FE45" s="21">
        <f t="shared" si="184"/>
        <v>3.7050923650056903E-3</v>
      </c>
      <c r="FF45" s="21">
        <f t="shared" si="184"/>
        <v>2.2989357106387304E-3</v>
      </c>
      <c r="FG45" s="21">
        <f t="shared" si="184"/>
        <v>1.3869938929425591E-3</v>
      </c>
      <c r="FH45" s="21">
        <f t="shared" si="184"/>
        <v>8.1277842126433971E-4</v>
      </c>
      <c r="FI45" s="21">
        <f t="shared" si="184"/>
        <v>4.6165814327814498E-4</v>
      </c>
      <c r="FJ45" s="21">
        <f t="shared" si="184"/>
        <v>2.5391197880297975E-4</v>
      </c>
      <c r="FK45" s="21">
        <f t="shared" si="184"/>
        <v>1.3482726074438226E-4</v>
      </c>
      <c r="FL45" s="21">
        <f t="shared" si="184"/>
        <v>6.8761902979634954E-5</v>
      </c>
      <c r="FM45" s="21">
        <f t="shared" si="184"/>
        <v>3.3418284848102588E-5</v>
      </c>
      <c r="FN45" s="21">
        <f t="shared" si="184"/>
        <v>1.5305574460430983E-5</v>
      </c>
      <c r="FO45" s="21">
        <f t="shared" si="184"/>
        <v>6.4895635712227372E-6</v>
      </c>
      <c r="FP45" s="21">
        <f t="shared" si="184"/>
        <v>2.4790132842070858E-6</v>
      </c>
      <c r="FQ45" s="21">
        <f t="shared" si="184"/>
        <v>8.1807438378833821E-7</v>
      </c>
      <c r="FR45" s="21">
        <f t="shared" si="184"/>
        <v>2.184258604714863E-7</v>
      </c>
      <c r="FS45" s="21">
        <f t="shared" si="184"/>
        <v>4.1937765210525356E-8</v>
      </c>
      <c r="FT45" s="21">
        <f t="shared" si="184"/>
        <v>4.3615275818946364E-9</v>
      </c>
      <c r="FU45" s="21">
        <f t="shared" si="184"/>
        <v>0</v>
      </c>
      <c r="FV45" s="21">
        <f t="shared" si="184"/>
        <v>0</v>
      </c>
      <c r="FW45" s="21">
        <f t="shared" si="184"/>
        <v>0</v>
      </c>
      <c r="FX45" s="21">
        <f t="shared" si="184"/>
        <v>0</v>
      </c>
      <c r="FY45" s="21">
        <f t="shared" si="184"/>
        <v>0</v>
      </c>
      <c r="FZ45" s="21">
        <f t="shared" si="184"/>
        <v>0</v>
      </c>
      <c r="GA45" s="21">
        <f t="shared" si="184"/>
        <v>0</v>
      </c>
      <c r="GB45" s="21">
        <f t="shared" si="184"/>
        <v>0</v>
      </c>
      <c r="GC45" s="21">
        <f t="shared" si="184"/>
        <v>0</v>
      </c>
      <c r="GD45" s="21">
        <f t="shared" si="184"/>
        <v>0</v>
      </c>
      <c r="GE45" s="21">
        <f t="shared" si="184"/>
        <v>0</v>
      </c>
      <c r="GF45" s="21">
        <f t="shared" si="184"/>
        <v>0</v>
      </c>
      <c r="GG45" s="21">
        <f t="shared" ref="GG45:HT45" si="185">GF45*IFERROR(VLOOKUP($DQ45+GF$1,$DQ$3:$HT$98,4,0),0)</f>
        <v>0</v>
      </c>
      <c r="GH45" s="21">
        <f t="shared" si="185"/>
        <v>0</v>
      </c>
      <c r="GI45" s="21">
        <f t="shared" si="185"/>
        <v>0</v>
      </c>
      <c r="GJ45" s="21">
        <f t="shared" si="185"/>
        <v>0</v>
      </c>
      <c r="GK45" s="21">
        <f t="shared" si="185"/>
        <v>0</v>
      </c>
      <c r="GL45" s="21">
        <f t="shared" si="185"/>
        <v>0</v>
      </c>
      <c r="GM45" s="21">
        <f t="shared" si="185"/>
        <v>0</v>
      </c>
      <c r="GN45" s="21">
        <f t="shared" si="185"/>
        <v>0</v>
      </c>
      <c r="GO45" s="21">
        <f t="shared" si="185"/>
        <v>0</v>
      </c>
      <c r="GP45" s="21">
        <f t="shared" si="185"/>
        <v>0</v>
      </c>
      <c r="GQ45" s="21">
        <f t="shared" si="185"/>
        <v>0</v>
      </c>
      <c r="GR45" s="21">
        <f t="shared" si="185"/>
        <v>0</v>
      </c>
      <c r="GS45" s="21">
        <f t="shared" si="185"/>
        <v>0</v>
      </c>
      <c r="GT45" s="21">
        <f t="shared" si="185"/>
        <v>0</v>
      </c>
      <c r="GU45" s="21">
        <f t="shared" si="185"/>
        <v>0</v>
      </c>
      <c r="GV45" s="21">
        <f t="shared" si="185"/>
        <v>0</v>
      </c>
      <c r="GW45" s="21">
        <f t="shared" si="185"/>
        <v>0</v>
      </c>
      <c r="GX45" s="21">
        <f t="shared" si="185"/>
        <v>0</v>
      </c>
      <c r="GY45" s="21">
        <f t="shared" si="185"/>
        <v>0</v>
      </c>
      <c r="GZ45" s="21">
        <f t="shared" si="185"/>
        <v>0</v>
      </c>
      <c r="HA45" s="21">
        <f t="shared" si="185"/>
        <v>0</v>
      </c>
      <c r="HB45" s="21">
        <f t="shared" si="185"/>
        <v>0</v>
      </c>
      <c r="HC45" s="21">
        <f t="shared" si="185"/>
        <v>0</v>
      </c>
      <c r="HD45" s="21">
        <f t="shared" si="185"/>
        <v>0</v>
      </c>
      <c r="HE45" s="21">
        <f t="shared" si="185"/>
        <v>0</v>
      </c>
      <c r="HF45" s="21">
        <f t="shared" si="185"/>
        <v>0</v>
      </c>
      <c r="HG45" s="21">
        <f t="shared" si="185"/>
        <v>0</v>
      </c>
      <c r="HH45" s="21">
        <f t="shared" si="185"/>
        <v>0</v>
      </c>
      <c r="HI45" s="21">
        <f t="shared" si="185"/>
        <v>0</v>
      </c>
      <c r="HJ45" s="21">
        <f t="shared" si="185"/>
        <v>0</v>
      </c>
      <c r="HK45" s="21">
        <f t="shared" si="185"/>
        <v>0</v>
      </c>
      <c r="HL45" s="21">
        <f t="shared" si="185"/>
        <v>0</v>
      </c>
      <c r="HM45" s="21">
        <f t="shared" si="185"/>
        <v>0</v>
      </c>
      <c r="HN45" s="21">
        <f t="shared" si="185"/>
        <v>0</v>
      </c>
      <c r="HO45" s="21">
        <f t="shared" si="185"/>
        <v>0</v>
      </c>
      <c r="HP45" s="21">
        <f t="shared" si="185"/>
        <v>0</v>
      </c>
      <c r="HQ45" s="21">
        <f t="shared" si="185"/>
        <v>0</v>
      </c>
      <c r="HR45" s="21">
        <f t="shared" si="185"/>
        <v>0</v>
      </c>
      <c r="HS45" s="21">
        <f t="shared" si="185"/>
        <v>0</v>
      </c>
      <c r="HT45" s="57">
        <f t="shared" si="185"/>
        <v>0</v>
      </c>
    </row>
    <row r="46" spans="1:228">
      <c r="A46" s="49">
        <v>62</v>
      </c>
      <c r="B46" s="50">
        <v>1.0319999999999999E-2</v>
      </c>
      <c r="C46" s="51">
        <v>1.7059999999999999E-2</v>
      </c>
      <c r="K46" s="22">
        <f t="shared" si="17"/>
        <v>62</v>
      </c>
      <c r="L46" s="54">
        <f t="shared" si="144"/>
        <v>1.0319999999999999E-2</v>
      </c>
      <c r="M46" s="55">
        <v>1</v>
      </c>
      <c r="N46" s="65">
        <f t="shared" si="11"/>
        <v>0.98968</v>
      </c>
      <c r="O46" s="21">
        <f t="shared" ref="O46:BZ46" si="186">N46*IFERROR(VLOOKUP($K46+N$1,$K$3:$DN$98,4,0),0)</f>
        <v>0.97842733839999996</v>
      </c>
      <c r="P46" s="21">
        <f t="shared" si="186"/>
        <v>0.96615785957646394</v>
      </c>
      <c r="Q46" s="21">
        <f t="shared" si="186"/>
        <v>0.95277657322132991</v>
      </c>
      <c r="R46" s="21">
        <f t="shared" si="186"/>
        <v>0.93818956388531127</v>
      </c>
      <c r="S46" s="21">
        <f t="shared" si="186"/>
        <v>0.92228725077745521</v>
      </c>
      <c r="T46" s="21">
        <f t="shared" si="186"/>
        <v>0.90497591908036246</v>
      </c>
      <c r="U46" s="21">
        <f t="shared" si="186"/>
        <v>0.88615241996349092</v>
      </c>
      <c r="V46" s="21">
        <f t="shared" si="186"/>
        <v>0.86570888363493315</v>
      </c>
      <c r="W46" s="21">
        <f t="shared" si="186"/>
        <v>0.84355539330271523</v>
      </c>
      <c r="X46" s="21">
        <f t="shared" si="186"/>
        <v>0.8196068556868511</v>
      </c>
      <c r="Y46" s="21">
        <f t="shared" si="186"/>
        <v>0.79378104366415836</v>
      </c>
      <c r="Z46" s="21">
        <f t="shared" si="186"/>
        <v>0.76601458275678613</v>
      </c>
      <c r="AA46" s="21">
        <f t="shared" si="186"/>
        <v>0.7362855567999953</v>
      </c>
      <c r="AB46" s="21">
        <f t="shared" si="186"/>
        <v>0.70458110072418756</v>
      </c>
      <c r="AC46" s="21">
        <f t="shared" si="186"/>
        <v>0.67093030735360037</v>
      </c>
      <c r="AD46" s="21">
        <f t="shared" si="186"/>
        <v>0.63540454757922715</v>
      </c>
      <c r="AE46" s="21">
        <f t="shared" si="186"/>
        <v>0.59813171681822963</v>
      </c>
      <c r="AF46" s="21">
        <f t="shared" si="186"/>
        <v>0.55928306181088561</v>
      </c>
      <c r="AG46" s="21">
        <f t="shared" si="186"/>
        <v>0.51910416665039161</v>
      </c>
      <c r="AH46" s="21">
        <f t="shared" si="186"/>
        <v>0.47789767790168353</v>
      </c>
      <c r="AI46" s="21">
        <f t="shared" si="186"/>
        <v>0.43603384131749606</v>
      </c>
      <c r="AJ46" s="21">
        <f t="shared" si="186"/>
        <v>0.39393041359987863</v>
      </c>
      <c r="AK46" s="21">
        <f t="shared" si="186"/>
        <v>0.35206348924248348</v>
      </c>
      <c r="AL46" s="21">
        <f t="shared" si="186"/>
        <v>0.31094951496874629</v>
      </c>
      <c r="AM46" s="21">
        <f t="shared" si="186"/>
        <v>0.27112310109154925</v>
      </c>
      <c r="AN46" s="21">
        <f t="shared" si="186"/>
        <v>0.23310893108750314</v>
      </c>
      <c r="AO46" s="21">
        <f t="shared" si="186"/>
        <v>0.19740596720214115</v>
      </c>
      <c r="AP46" s="21">
        <f t="shared" si="186"/>
        <v>0.16445101503741572</v>
      </c>
      <c r="AQ46" s="21">
        <f t="shared" si="186"/>
        <v>0.13460151129797437</v>
      </c>
      <c r="AR46" s="21">
        <f t="shared" si="186"/>
        <v>0.10810654981408109</v>
      </c>
      <c r="AS46" s="21">
        <f t="shared" si="186"/>
        <v>8.5091746424161369E-2</v>
      </c>
      <c r="AT46" s="21">
        <f t="shared" si="186"/>
        <v>6.5554681445173915E-2</v>
      </c>
      <c r="AU46" s="21">
        <f t="shared" si="186"/>
        <v>4.9370541689989382E-2</v>
      </c>
      <c r="AV46" s="21">
        <f t="shared" si="186"/>
        <v>3.6304627831733688E-2</v>
      </c>
      <c r="AW46" s="21">
        <f t="shared" si="186"/>
        <v>2.6037679080919404E-2</v>
      </c>
      <c r="AX46" s="21">
        <f t="shared" si="186"/>
        <v>1.8194088634583244E-2</v>
      </c>
      <c r="AY46" s="21">
        <f t="shared" si="186"/>
        <v>1.2375073266584484E-2</v>
      </c>
      <c r="AZ46" s="21">
        <f t="shared" si="186"/>
        <v>8.1866059687763001E-3</v>
      </c>
      <c r="BA46" s="21">
        <f t="shared" si="186"/>
        <v>5.2639876379231608E-3</v>
      </c>
      <c r="BB46" s="21">
        <f t="shared" si="186"/>
        <v>3.2847282860640524E-3</v>
      </c>
      <c r="BC46" s="21">
        <f t="shared" si="186"/>
        <v>1.9839758847826875E-3</v>
      </c>
      <c r="BD46" s="21">
        <f t="shared" si="186"/>
        <v>1.1566579408283067E-3</v>
      </c>
      <c r="BE46" s="21">
        <f t="shared" si="186"/>
        <v>6.4772844686385178E-4</v>
      </c>
      <c r="BF46" s="21">
        <f t="shared" si="186"/>
        <v>3.4653471907216066E-4</v>
      </c>
      <c r="BG46" s="21">
        <f t="shared" si="186"/>
        <v>1.7569310256958546E-4</v>
      </c>
      <c r="BH46" s="21">
        <f t="shared" si="186"/>
        <v>8.3629916823122678E-5</v>
      </c>
      <c r="BI46" s="21">
        <f t="shared" si="186"/>
        <v>3.6880793318997096E-5</v>
      </c>
      <c r="BJ46" s="21">
        <f t="shared" si="186"/>
        <v>1.4789198120917836E-5</v>
      </c>
      <c r="BK46" s="21">
        <f t="shared" si="186"/>
        <v>5.2501653329258317E-6</v>
      </c>
      <c r="BL46" s="21">
        <f t="shared" si="186"/>
        <v>1.5855499305436014E-6</v>
      </c>
      <c r="BM46" s="21">
        <f t="shared" si="186"/>
        <v>3.8211753326100789E-7</v>
      </c>
      <c r="BN46" s="21">
        <f t="shared" si="186"/>
        <v>6.5342098187632371E-8</v>
      </c>
      <c r="BO46" s="21">
        <f t="shared" si="186"/>
        <v>0</v>
      </c>
      <c r="BP46" s="21">
        <f t="shared" si="186"/>
        <v>0</v>
      </c>
      <c r="BQ46" s="21">
        <f t="shared" si="186"/>
        <v>0</v>
      </c>
      <c r="BR46" s="21">
        <f t="shared" si="186"/>
        <v>0</v>
      </c>
      <c r="BS46" s="21">
        <f t="shared" si="186"/>
        <v>0</v>
      </c>
      <c r="BT46" s="21">
        <f t="shared" si="186"/>
        <v>0</v>
      </c>
      <c r="BU46" s="21">
        <f t="shared" si="186"/>
        <v>0</v>
      </c>
      <c r="BV46" s="21">
        <f t="shared" si="186"/>
        <v>0</v>
      </c>
      <c r="BW46" s="21">
        <f t="shared" si="186"/>
        <v>0</v>
      </c>
      <c r="BX46" s="21">
        <f t="shared" si="186"/>
        <v>0</v>
      </c>
      <c r="BY46" s="21">
        <f t="shared" si="186"/>
        <v>0</v>
      </c>
      <c r="BZ46" s="21">
        <f t="shared" si="186"/>
        <v>0</v>
      </c>
      <c r="CA46" s="21">
        <f t="shared" ref="CA46:DN46" si="187">BZ46*IFERROR(VLOOKUP($K46+BZ$1,$K$3:$DN$98,4,0),0)</f>
        <v>0</v>
      </c>
      <c r="CB46" s="21">
        <f t="shared" si="187"/>
        <v>0</v>
      </c>
      <c r="CC46" s="21">
        <f t="shared" si="187"/>
        <v>0</v>
      </c>
      <c r="CD46" s="21">
        <f t="shared" si="187"/>
        <v>0</v>
      </c>
      <c r="CE46" s="21">
        <f t="shared" si="187"/>
        <v>0</v>
      </c>
      <c r="CF46" s="21">
        <f t="shared" si="187"/>
        <v>0</v>
      </c>
      <c r="CG46" s="21">
        <f t="shared" si="187"/>
        <v>0</v>
      </c>
      <c r="CH46" s="21">
        <f t="shared" si="187"/>
        <v>0</v>
      </c>
      <c r="CI46" s="21">
        <f t="shared" si="187"/>
        <v>0</v>
      </c>
      <c r="CJ46" s="21">
        <f t="shared" si="187"/>
        <v>0</v>
      </c>
      <c r="CK46" s="21">
        <f t="shared" si="187"/>
        <v>0</v>
      </c>
      <c r="CL46" s="21">
        <f t="shared" si="187"/>
        <v>0</v>
      </c>
      <c r="CM46" s="21">
        <f t="shared" si="187"/>
        <v>0</v>
      </c>
      <c r="CN46" s="21">
        <f t="shared" si="187"/>
        <v>0</v>
      </c>
      <c r="CO46" s="21">
        <f t="shared" si="187"/>
        <v>0</v>
      </c>
      <c r="CP46" s="21">
        <f t="shared" si="187"/>
        <v>0</v>
      </c>
      <c r="CQ46" s="21">
        <f t="shared" si="187"/>
        <v>0</v>
      </c>
      <c r="CR46" s="21">
        <f t="shared" si="187"/>
        <v>0</v>
      </c>
      <c r="CS46" s="21">
        <f t="shared" si="187"/>
        <v>0</v>
      </c>
      <c r="CT46" s="21">
        <f t="shared" si="187"/>
        <v>0</v>
      </c>
      <c r="CU46" s="21">
        <f t="shared" si="187"/>
        <v>0</v>
      </c>
      <c r="CV46" s="21">
        <f t="shared" si="187"/>
        <v>0</v>
      </c>
      <c r="CW46" s="21">
        <f t="shared" si="187"/>
        <v>0</v>
      </c>
      <c r="CX46" s="21">
        <f t="shared" si="187"/>
        <v>0</v>
      </c>
      <c r="CY46" s="21">
        <f t="shared" si="187"/>
        <v>0</v>
      </c>
      <c r="CZ46" s="21">
        <f t="shared" si="187"/>
        <v>0</v>
      </c>
      <c r="DA46" s="21">
        <f t="shared" si="187"/>
        <v>0</v>
      </c>
      <c r="DB46" s="21">
        <f t="shared" si="187"/>
        <v>0</v>
      </c>
      <c r="DC46" s="21">
        <f t="shared" si="187"/>
        <v>0</v>
      </c>
      <c r="DD46" s="21">
        <f t="shared" si="187"/>
        <v>0</v>
      </c>
      <c r="DE46" s="21">
        <f t="shared" si="187"/>
        <v>0</v>
      </c>
      <c r="DF46" s="21">
        <f t="shared" si="187"/>
        <v>0</v>
      </c>
      <c r="DG46" s="21">
        <f t="shared" si="187"/>
        <v>0</v>
      </c>
      <c r="DH46" s="21">
        <f t="shared" si="187"/>
        <v>0</v>
      </c>
      <c r="DI46" s="21">
        <f t="shared" si="187"/>
        <v>0</v>
      </c>
      <c r="DJ46" s="21">
        <f t="shared" si="187"/>
        <v>0</v>
      </c>
      <c r="DK46" s="21">
        <f t="shared" si="187"/>
        <v>0</v>
      </c>
      <c r="DL46" s="21">
        <f t="shared" si="187"/>
        <v>0</v>
      </c>
      <c r="DM46" s="21">
        <f t="shared" si="187"/>
        <v>0</v>
      </c>
      <c r="DN46" s="57">
        <f t="shared" si="187"/>
        <v>0</v>
      </c>
      <c r="DQ46" s="22">
        <f t="shared" si="20"/>
        <v>62</v>
      </c>
      <c r="DR46" s="54">
        <f t="shared" si="147"/>
        <v>1.7059999999999999E-2</v>
      </c>
      <c r="DS46" s="55">
        <v>1</v>
      </c>
      <c r="DT46" s="65">
        <f t="shared" si="21"/>
        <v>0.98294000000000004</v>
      </c>
      <c r="DU46" s="21">
        <f t="shared" ref="DU46:GF46" si="188">DT46*IFERROR(VLOOKUP($DQ46+DT$1,$DQ$3:$HT$98,4,0),0)</f>
        <v>0.96443123980000001</v>
      </c>
      <c r="DV46" s="21">
        <f t="shared" si="188"/>
        <v>0.94437107001215992</v>
      </c>
      <c r="DW46" s="21">
        <f t="shared" si="188"/>
        <v>0.92267886653398057</v>
      </c>
      <c r="DX46" s="21">
        <f t="shared" si="188"/>
        <v>0.89926127690134816</v>
      </c>
      <c r="DY46" s="21">
        <f t="shared" si="188"/>
        <v>0.87405498330980336</v>
      </c>
      <c r="DZ46" s="21">
        <f t="shared" si="188"/>
        <v>0.84699424102653187</v>
      </c>
      <c r="EA46" s="21">
        <f t="shared" si="188"/>
        <v>0.81802703798342447</v>
      </c>
      <c r="EB46" s="21">
        <f t="shared" si="188"/>
        <v>0.78713833702917035</v>
      </c>
      <c r="EC46" s="21">
        <f t="shared" si="188"/>
        <v>0.75431466837505401</v>
      </c>
      <c r="ED46" s="21">
        <f t="shared" si="188"/>
        <v>0.71960110733643401</v>
      </c>
      <c r="EE46" s="21">
        <f t="shared" si="188"/>
        <v>0.68308135113911006</v>
      </c>
      <c r="EF46" s="21">
        <f t="shared" si="188"/>
        <v>0.64486294954287693</v>
      </c>
      <c r="EG46" s="21">
        <f t="shared" si="188"/>
        <v>0.60511359733305403</v>
      </c>
      <c r="EH46" s="21">
        <f t="shared" si="188"/>
        <v>0.56405058861803292</v>
      </c>
      <c r="EI46" s="21">
        <f t="shared" si="188"/>
        <v>0.5219554931894691</v>
      </c>
      <c r="EJ46" s="21">
        <f t="shared" si="188"/>
        <v>0.47916036230286452</v>
      </c>
      <c r="EK46" s="21">
        <f t="shared" si="188"/>
        <v>0.43604551290285282</v>
      </c>
      <c r="EL46" s="21">
        <f t="shared" si="188"/>
        <v>0.39304706487550251</v>
      </c>
      <c r="EM46" s="21">
        <f t="shared" si="188"/>
        <v>0.350617634222192</v>
      </c>
      <c r="EN46" s="21">
        <f t="shared" si="188"/>
        <v>0.3092517657366578</v>
      </c>
      <c r="EO46" s="21">
        <f t="shared" si="188"/>
        <v>0.26943869341572046</v>
      </c>
      <c r="EP46" s="21">
        <f t="shared" si="188"/>
        <v>0.231655305438034</v>
      </c>
      <c r="EQ46" s="21">
        <f t="shared" si="188"/>
        <v>0.19633713757095134</v>
      </c>
      <c r="ER46" s="21">
        <f t="shared" si="188"/>
        <v>0.16386101164534025</v>
      </c>
      <c r="ES46" s="21">
        <f t="shared" si="188"/>
        <v>0.13451350445965982</v>
      </c>
      <c r="ET46" s="21">
        <f t="shared" si="188"/>
        <v>0.10849052188689404</v>
      </c>
      <c r="EU46" s="21">
        <f t="shared" si="188"/>
        <v>8.5871332978695494E-2</v>
      </c>
      <c r="EV46" s="21">
        <f t="shared" si="188"/>
        <v>6.6624991118180474E-2</v>
      </c>
      <c r="EW46" s="21">
        <f t="shared" si="188"/>
        <v>5.0613673252659343E-2</v>
      </c>
      <c r="EX46" s="21">
        <f t="shared" si="188"/>
        <v>3.7606465363458415E-2</v>
      </c>
      <c r="EY46" s="21">
        <f t="shared" si="188"/>
        <v>2.7300413530602637E-2</v>
      </c>
      <c r="EZ46" s="21">
        <f t="shared" si="188"/>
        <v>1.9344254015379109E-2</v>
      </c>
      <c r="FA46" s="21">
        <f t="shared" si="188"/>
        <v>1.3366299197006503E-2</v>
      </c>
      <c r="FB46" s="21">
        <f t="shared" si="188"/>
        <v>8.9991282603685691E-3</v>
      </c>
      <c r="FC46" s="21">
        <f t="shared" si="188"/>
        <v>5.8993785310846158E-3</v>
      </c>
      <c r="FD46" s="21">
        <f t="shared" si="188"/>
        <v>3.7632725587641871E-3</v>
      </c>
      <c r="FE46" s="21">
        <f t="shared" si="188"/>
        <v>2.3350353572620026E-3</v>
      </c>
      <c r="FF46" s="21">
        <f t="shared" si="188"/>
        <v>1.4087735317433116E-3</v>
      </c>
      <c r="FG46" s="21">
        <f t="shared" si="188"/>
        <v>8.2554128960158073E-4</v>
      </c>
      <c r="FH46" s="21">
        <f t="shared" si="188"/>
        <v>4.6890745249369791E-4</v>
      </c>
      <c r="FI46" s="21">
        <f t="shared" si="188"/>
        <v>2.5789909887153386E-4</v>
      </c>
      <c r="FJ46" s="21">
        <f t="shared" si="188"/>
        <v>1.3694442150078448E-4</v>
      </c>
      <c r="FK46" s="21">
        <f t="shared" si="188"/>
        <v>6.9841654965400082E-5</v>
      </c>
      <c r="FL46" s="21">
        <f t="shared" si="188"/>
        <v>3.3943044313184439E-5</v>
      </c>
      <c r="FM46" s="21">
        <f t="shared" si="188"/>
        <v>1.5545914295438473E-5</v>
      </c>
      <c r="FN46" s="21">
        <f t="shared" si="188"/>
        <v>6.5914676612659131E-6</v>
      </c>
      <c r="FO46" s="21">
        <f t="shared" si="188"/>
        <v>2.5179406466035787E-6</v>
      </c>
      <c r="FP46" s="21">
        <f t="shared" si="188"/>
        <v>8.3092041337918086E-7</v>
      </c>
      <c r="FQ46" s="21">
        <f t="shared" si="188"/>
        <v>2.218557503722413E-7</v>
      </c>
      <c r="FR46" s="21">
        <f t="shared" si="188"/>
        <v>4.2596304071470315E-8</v>
      </c>
      <c r="FS46" s="21">
        <f t="shared" si="188"/>
        <v>4.4300156234329123E-9</v>
      </c>
      <c r="FT46" s="21">
        <f t="shared" si="188"/>
        <v>0</v>
      </c>
      <c r="FU46" s="21">
        <f t="shared" si="188"/>
        <v>0</v>
      </c>
      <c r="FV46" s="21">
        <f t="shared" si="188"/>
        <v>0</v>
      </c>
      <c r="FW46" s="21">
        <f t="shared" si="188"/>
        <v>0</v>
      </c>
      <c r="FX46" s="21">
        <f t="shared" si="188"/>
        <v>0</v>
      </c>
      <c r="FY46" s="21">
        <f t="shared" si="188"/>
        <v>0</v>
      </c>
      <c r="FZ46" s="21">
        <f t="shared" si="188"/>
        <v>0</v>
      </c>
      <c r="GA46" s="21">
        <f t="shared" si="188"/>
        <v>0</v>
      </c>
      <c r="GB46" s="21">
        <f t="shared" si="188"/>
        <v>0</v>
      </c>
      <c r="GC46" s="21">
        <f t="shared" si="188"/>
        <v>0</v>
      </c>
      <c r="GD46" s="21">
        <f t="shared" si="188"/>
        <v>0</v>
      </c>
      <c r="GE46" s="21">
        <f t="shared" si="188"/>
        <v>0</v>
      </c>
      <c r="GF46" s="21">
        <f t="shared" si="188"/>
        <v>0</v>
      </c>
      <c r="GG46" s="21">
        <f t="shared" ref="GG46:HT46" si="189">GF46*IFERROR(VLOOKUP($DQ46+GF$1,$DQ$3:$HT$98,4,0),0)</f>
        <v>0</v>
      </c>
      <c r="GH46" s="21">
        <f t="shared" si="189"/>
        <v>0</v>
      </c>
      <c r="GI46" s="21">
        <f t="shared" si="189"/>
        <v>0</v>
      </c>
      <c r="GJ46" s="21">
        <f t="shared" si="189"/>
        <v>0</v>
      </c>
      <c r="GK46" s="21">
        <f t="shared" si="189"/>
        <v>0</v>
      </c>
      <c r="GL46" s="21">
        <f t="shared" si="189"/>
        <v>0</v>
      </c>
      <c r="GM46" s="21">
        <f t="shared" si="189"/>
        <v>0</v>
      </c>
      <c r="GN46" s="21">
        <f t="shared" si="189"/>
        <v>0</v>
      </c>
      <c r="GO46" s="21">
        <f t="shared" si="189"/>
        <v>0</v>
      </c>
      <c r="GP46" s="21">
        <f t="shared" si="189"/>
        <v>0</v>
      </c>
      <c r="GQ46" s="21">
        <f t="shared" si="189"/>
        <v>0</v>
      </c>
      <c r="GR46" s="21">
        <f t="shared" si="189"/>
        <v>0</v>
      </c>
      <c r="GS46" s="21">
        <f t="shared" si="189"/>
        <v>0</v>
      </c>
      <c r="GT46" s="21">
        <f t="shared" si="189"/>
        <v>0</v>
      </c>
      <c r="GU46" s="21">
        <f t="shared" si="189"/>
        <v>0</v>
      </c>
      <c r="GV46" s="21">
        <f t="shared" si="189"/>
        <v>0</v>
      </c>
      <c r="GW46" s="21">
        <f t="shared" si="189"/>
        <v>0</v>
      </c>
      <c r="GX46" s="21">
        <f t="shared" si="189"/>
        <v>0</v>
      </c>
      <c r="GY46" s="21">
        <f t="shared" si="189"/>
        <v>0</v>
      </c>
      <c r="GZ46" s="21">
        <f t="shared" si="189"/>
        <v>0</v>
      </c>
      <c r="HA46" s="21">
        <f t="shared" si="189"/>
        <v>0</v>
      </c>
      <c r="HB46" s="21">
        <f t="shared" si="189"/>
        <v>0</v>
      </c>
      <c r="HC46" s="21">
        <f t="shared" si="189"/>
        <v>0</v>
      </c>
      <c r="HD46" s="21">
        <f t="shared" si="189"/>
        <v>0</v>
      </c>
      <c r="HE46" s="21">
        <f t="shared" si="189"/>
        <v>0</v>
      </c>
      <c r="HF46" s="21">
        <f t="shared" si="189"/>
        <v>0</v>
      </c>
      <c r="HG46" s="21">
        <f t="shared" si="189"/>
        <v>0</v>
      </c>
      <c r="HH46" s="21">
        <f t="shared" si="189"/>
        <v>0</v>
      </c>
      <c r="HI46" s="21">
        <f t="shared" si="189"/>
        <v>0</v>
      </c>
      <c r="HJ46" s="21">
        <f t="shared" si="189"/>
        <v>0</v>
      </c>
      <c r="HK46" s="21">
        <f t="shared" si="189"/>
        <v>0</v>
      </c>
      <c r="HL46" s="21">
        <f t="shared" si="189"/>
        <v>0</v>
      </c>
      <c r="HM46" s="21">
        <f t="shared" si="189"/>
        <v>0</v>
      </c>
      <c r="HN46" s="21">
        <f t="shared" si="189"/>
        <v>0</v>
      </c>
      <c r="HO46" s="21">
        <f t="shared" si="189"/>
        <v>0</v>
      </c>
      <c r="HP46" s="21">
        <f t="shared" si="189"/>
        <v>0</v>
      </c>
      <c r="HQ46" s="21">
        <f t="shared" si="189"/>
        <v>0</v>
      </c>
      <c r="HR46" s="21">
        <f t="shared" si="189"/>
        <v>0</v>
      </c>
      <c r="HS46" s="21">
        <f t="shared" si="189"/>
        <v>0</v>
      </c>
      <c r="HT46" s="57">
        <f t="shared" si="189"/>
        <v>0</v>
      </c>
    </row>
    <row r="47" spans="1:228">
      <c r="A47" s="49">
        <v>63</v>
      </c>
      <c r="B47" s="50">
        <v>1.137E-2</v>
      </c>
      <c r="C47" s="51">
        <v>1.883E-2</v>
      </c>
      <c r="K47" s="22">
        <f t="shared" si="17"/>
        <v>63</v>
      </c>
      <c r="L47" s="54">
        <f t="shared" si="144"/>
        <v>1.137E-2</v>
      </c>
      <c r="M47" s="55">
        <v>1</v>
      </c>
      <c r="N47" s="65">
        <f t="shared" si="11"/>
        <v>0.98863000000000001</v>
      </c>
      <c r="O47" s="21">
        <f t="shared" ref="O47:BZ47" si="190">N47*IFERROR(VLOOKUP($K47+N$1,$K$3:$DN$98,4,0),0)</f>
        <v>0.9762325798</v>
      </c>
      <c r="P47" s="21">
        <f t="shared" si="190"/>
        <v>0.96271175856976998</v>
      </c>
      <c r="Q47" s="21">
        <f t="shared" si="190"/>
        <v>0.94797264154606675</v>
      </c>
      <c r="R47" s="21">
        <f t="shared" si="190"/>
        <v>0.93190450527186086</v>
      </c>
      <c r="S47" s="21">
        <f t="shared" si="190"/>
        <v>0.91441265770790803</v>
      </c>
      <c r="T47" s="21">
        <f t="shared" si="190"/>
        <v>0.89539287442758353</v>
      </c>
      <c r="U47" s="21">
        <f t="shared" si="190"/>
        <v>0.8747361608145392</v>
      </c>
      <c r="V47" s="21">
        <f t="shared" si="190"/>
        <v>0.85235166245929517</v>
      </c>
      <c r="W47" s="21">
        <f t="shared" si="190"/>
        <v>0.82815339876207572</v>
      </c>
      <c r="X47" s="21">
        <f t="shared" si="190"/>
        <v>0.80205828516708266</v>
      </c>
      <c r="Y47" s="21">
        <f t="shared" si="190"/>
        <v>0.77400228635193813</v>
      </c>
      <c r="Z47" s="21">
        <f t="shared" si="190"/>
        <v>0.74396325761861937</v>
      </c>
      <c r="AA47" s="21">
        <f t="shared" si="190"/>
        <v>0.71192819974556165</v>
      </c>
      <c r="AB47" s="21">
        <f t="shared" si="190"/>
        <v>0.6779265089257136</v>
      </c>
      <c r="AC47" s="21">
        <f t="shared" si="190"/>
        <v>0.64203030027809704</v>
      </c>
      <c r="AD47" s="21">
        <f t="shared" si="190"/>
        <v>0.60436880286378381</v>
      </c>
      <c r="AE47" s="21">
        <f t="shared" si="190"/>
        <v>0.5651150491177811</v>
      </c>
      <c r="AF47" s="21">
        <f t="shared" si="190"/>
        <v>0.5245171839891597</v>
      </c>
      <c r="AG47" s="21">
        <f t="shared" si="190"/>
        <v>0.48288100992410021</v>
      </c>
      <c r="AH47" s="21">
        <f t="shared" si="190"/>
        <v>0.44058063345474902</v>
      </c>
      <c r="AI47" s="21">
        <f t="shared" si="190"/>
        <v>0.39803816748835846</v>
      </c>
      <c r="AJ47" s="21">
        <f t="shared" si="190"/>
        <v>0.35573467104769568</v>
      </c>
      <c r="AK47" s="21">
        <f t="shared" si="190"/>
        <v>0.3141919761627458</v>
      </c>
      <c r="AL47" s="21">
        <f t="shared" si="190"/>
        <v>0.27395026785582133</v>
      </c>
      <c r="AM47" s="21">
        <f t="shared" si="190"/>
        <v>0.23553970079975664</v>
      </c>
      <c r="AN47" s="21">
        <f t="shared" si="190"/>
        <v>0.19946444022526591</v>
      </c>
      <c r="AO47" s="21">
        <f t="shared" si="190"/>
        <v>0.16616584657406003</v>
      </c>
      <c r="AP47" s="21">
        <f t="shared" si="190"/>
        <v>0.13600508376240239</v>
      </c>
      <c r="AQ47" s="21">
        <f t="shared" si="190"/>
        <v>0.10923384307461111</v>
      </c>
      <c r="AR47" s="21">
        <f t="shared" si="190"/>
        <v>8.5979050222457151E-2</v>
      </c>
      <c r="AS47" s="21">
        <f t="shared" si="190"/>
        <v>6.6238260291380982E-2</v>
      </c>
      <c r="AT47" s="21">
        <f t="shared" si="190"/>
        <v>4.9885358590644843E-2</v>
      </c>
      <c r="AU47" s="21">
        <f t="shared" si="190"/>
        <v>3.6683198439630686E-2</v>
      </c>
      <c r="AV47" s="21">
        <f t="shared" si="190"/>
        <v>2.6309189920903132E-2</v>
      </c>
      <c r="AW47" s="21">
        <f t="shared" si="190"/>
        <v>1.8383809549130273E-2</v>
      </c>
      <c r="AX47" s="21">
        <f t="shared" si="190"/>
        <v>1.2504115741031937E-2</v>
      </c>
      <c r="AY47" s="21">
        <f t="shared" si="190"/>
        <v>8.2719727273222673E-3</v>
      </c>
      <c r="AZ47" s="21">
        <f t="shared" si="190"/>
        <v>5.3188784636682184E-3</v>
      </c>
      <c r="BA47" s="21">
        <f t="shared" si="190"/>
        <v>3.3189801613289684E-3</v>
      </c>
      <c r="BB47" s="21">
        <f t="shared" si="190"/>
        <v>2.0046640174426968E-3</v>
      </c>
      <c r="BC47" s="21">
        <f t="shared" si="190"/>
        <v>1.1687191221690923E-3</v>
      </c>
      <c r="BD47" s="21">
        <f t="shared" si="190"/>
        <v>6.5448270841469178E-4</v>
      </c>
      <c r="BE47" s="21">
        <f t="shared" si="190"/>
        <v>3.5014824900186003E-4</v>
      </c>
      <c r="BF47" s="21">
        <f t="shared" si="190"/>
        <v>1.7752516224394304E-4</v>
      </c>
      <c r="BG47" s="21">
        <f t="shared" si="190"/>
        <v>8.4501977228116891E-5</v>
      </c>
      <c r="BH47" s="21">
        <f t="shared" si="190"/>
        <v>3.7265371957599544E-5</v>
      </c>
      <c r="BI47" s="21">
        <f t="shared" si="190"/>
        <v>1.4943414154997419E-5</v>
      </c>
      <c r="BJ47" s="21">
        <f t="shared" si="190"/>
        <v>5.3049120250240834E-6</v>
      </c>
      <c r="BK47" s="21">
        <f t="shared" si="190"/>
        <v>1.6020834315572734E-6</v>
      </c>
      <c r="BL47" s="21">
        <f t="shared" si="190"/>
        <v>3.8610210700530287E-7</v>
      </c>
      <c r="BM47" s="21">
        <f t="shared" si="190"/>
        <v>6.6023460297906804E-8</v>
      </c>
      <c r="BN47" s="21">
        <f t="shared" si="190"/>
        <v>0</v>
      </c>
      <c r="BO47" s="21">
        <f t="shared" si="190"/>
        <v>0</v>
      </c>
      <c r="BP47" s="21">
        <f t="shared" si="190"/>
        <v>0</v>
      </c>
      <c r="BQ47" s="21">
        <f t="shared" si="190"/>
        <v>0</v>
      </c>
      <c r="BR47" s="21">
        <f t="shared" si="190"/>
        <v>0</v>
      </c>
      <c r="BS47" s="21">
        <f t="shared" si="190"/>
        <v>0</v>
      </c>
      <c r="BT47" s="21">
        <f t="shared" si="190"/>
        <v>0</v>
      </c>
      <c r="BU47" s="21">
        <f t="shared" si="190"/>
        <v>0</v>
      </c>
      <c r="BV47" s="21">
        <f t="shared" si="190"/>
        <v>0</v>
      </c>
      <c r="BW47" s="21">
        <f t="shared" si="190"/>
        <v>0</v>
      </c>
      <c r="BX47" s="21">
        <f t="shared" si="190"/>
        <v>0</v>
      </c>
      <c r="BY47" s="21">
        <f t="shared" si="190"/>
        <v>0</v>
      </c>
      <c r="BZ47" s="21">
        <f t="shared" si="190"/>
        <v>0</v>
      </c>
      <c r="CA47" s="21">
        <f t="shared" ref="CA47:DN47" si="191">BZ47*IFERROR(VLOOKUP($K47+BZ$1,$K$3:$DN$98,4,0),0)</f>
        <v>0</v>
      </c>
      <c r="CB47" s="21">
        <f t="shared" si="191"/>
        <v>0</v>
      </c>
      <c r="CC47" s="21">
        <f t="shared" si="191"/>
        <v>0</v>
      </c>
      <c r="CD47" s="21">
        <f t="shared" si="191"/>
        <v>0</v>
      </c>
      <c r="CE47" s="21">
        <f t="shared" si="191"/>
        <v>0</v>
      </c>
      <c r="CF47" s="21">
        <f t="shared" si="191"/>
        <v>0</v>
      </c>
      <c r="CG47" s="21">
        <f t="shared" si="191"/>
        <v>0</v>
      </c>
      <c r="CH47" s="21">
        <f t="shared" si="191"/>
        <v>0</v>
      </c>
      <c r="CI47" s="21">
        <f t="shared" si="191"/>
        <v>0</v>
      </c>
      <c r="CJ47" s="21">
        <f t="shared" si="191"/>
        <v>0</v>
      </c>
      <c r="CK47" s="21">
        <f t="shared" si="191"/>
        <v>0</v>
      </c>
      <c r="CL47" s="21">
        <f t="shared" si="191"/>
        <v>0</v>
      </c>
      <c r="CM47" s="21">
        <f t="shared" si="191"/>
        <v>0</v>
      </c>
      <c r="CN47" s="21">
        <f t="shared" si="191"/>
        <v>0</v>
      </c>
      <c r="CO47" s="21">
        <f t="shared" si="191"/>
        <v>0</v>
      </c>
      <c r="CP47" s="21">
        <f t="shared" si="191"/>
        <v>0</v>
      </c>
      <c r="CQ47" s="21">
        <f t="shared" si="191"/>
        <v>0</v>
      </c>
      <c r="CR47" s="21">
        <f t="shared" si="191"/>
        <v>0</v>
      </c>
      <c r="CS47" s="21">
        <f t="shared" si="191"/>
        <v>0</v>
      </c>
      <c r="CT47" s="21">
        <f t="shared" si="191"/>
        <v>0</v>
      </c>
      <c r="CU47" s="21">
        <f t="shared" si="191"/>
        <v>0</v>
      </c>
      <c r="CV47" s="21">
        <f t="shared" si="191"/>
        <v>0</v>
      </c>
      <c r="CW47" s="21">
        <f t="shared" si="191"/>
        <v>0</v>
      </c>
      <c r="CX47" s="21">
        <f t="shared" si="191"/>
        <v>0</v>
      </c>
      <c r="CY47" s="21">
        <f t="shared" si="191"/>
        <v>0</v>
      </c>
      <c r="CZ47" s="21">
        <f t="shared" si="191"/>
        <v>0</v>
      </c>
      <c r="DA47" s="21">
        <f t="shared" si="191"/>
        <v>0</v>
      </c>
      <c r="DB47" s="21">
        <f t="shared" si="191"/>
        <v>0</v>
      </c>
      <c r="DC47" s="21">
        <f t="shared" si="191"/>
        <v>0</v>
      </c>
      <c r="DD47" s="21">
        <f t="shared" si="191"/>
        <v>0</v>
      </c>
      <c r="DE47" s="21">
        <f t="shared" si="191"/>
        <v>0</v>
      </c>
      <c r="DF47" s="21">
        <f t="shared" si="191"/>
        <v>0</v>
      </c>
      <c r="DG47" s="21">
        <f t="shared" si="191"/>
        <v>0</v>
      </c>
      <c r="DH47" s="21">
        <f t="shared" si="191"/>
        <v>0</v>
      </c>
      <c r="DI47" s="21">
        <f t="shared" si="191"/>
        <v>0</v>
      </c>
      <c r="DJ47" s="21">
        <f t="shared" si="191"/>
        <v>0</v>
      </c>
      <c r="DK47" s="21">
        <f t="shared" si="191"/>
        <v>0</v>
      </c>
      <c r="DL47" s="21">
        <f t="shared" si="191"/>
        <v>0</v>
      </c>
      <c r="DM47" s="21">
        <f t="shared" si="191"/>
        <v>0</v>
      </c>
      <c r="DN47" s="57">
        <f t="shared" si="191"/>
        <v>0</v>
      </c>
      <c r="DQ47" s="22">
        <f t="shared" si="20"/>
        <v>63</v>
      </c>
      <c r="DR47" s="54">
        <f t="shared" si="147"/>
        <v>1.883E-2</v>
      </c>
      <c r="DS47" s="55">
        <v>1</v>
      </c>
      <c r="DT47" s="65">
        <f t="shared" si="21"/>
        <v>0.98116999999999999</v>
      </c>
      <c r="DU47" s="21">
        <f t="shared" ref="DU47:GF47" si="192">DT47*IFERROR(VLOOKUP($DQ47+DT$1,$DQ$3:$HT$98,4,0),0)</f>
        <v>0.96076166399999996</v>
      </c>
      <c r="DV47" s="21">
        <f t="shared" si="192"/>
        <v>0.93869296857791995</v>
      </c>
      <c r="DW47" s="21">
        <f t="shared" si="192"/>
        <v>0.91486894103541239</v>
      </c>
      <c r="DX47" s="21">
        <f t="shared" si="192"/>
        <v>0.88922516461818979</v>
      </c>
      <c r="DY47" s="21">
        <f t="shared" si="192"/>
        <v>0.86169475352161062</v>
      </c>
      <c r="DZ47" s="21">
        <f t="shared" si="192"/>
        <v>0.83222479295117158</v>
      </c>
      <c r="EA47" s="21">
        <f t="shared" si="192"/>
        <v>0.80079998476933534</v>
      </c>
      <c r="EB47" s="21">
        <f t="shared" si="192"/>
        <v>0.76740662540445403</v>
      </c>
      <c r="EC47" s="21">
        <f t="shared" si="192"/>
        <v>0.73209057250334109</v>
      </c>
      <c r="ED47" s="21">
        <f t="shared" si="192"/>
        <v>0.69493697594879655</v>
      </c>
      <c r="EE47" s="21">
        <f t="shared" si="192"/>
        <v>0.65605525214446148</v>
      </c>
      <c r="EF47" s="21">
        <f t="shared" si="192"/>
        <v>0.61561600640227687</v>
      </c>
      <c r="EG47" s="21">
        <f t="shared" si="192"/>
        <v>0.5738403042078184</v>
      </c>
      <c r="EH47" s="21">
        <f t="shared" si="192"/>
        <v>0.53101460230478892</v>
      </c>
      <c r="EI47" s="21">
        <f t="shared" si="192"/>
        <v>0.48747671506181928</v>
      </c>
      <c r="EJ47" s="21">
        <f t="shared" si="192"/>
        <v>0.44361356024055681</v>
      </c>
      <c r="EK47" s="21">
        <f t="shared" si="192"/>
        <v>0.39986882706523552</v>
      </c>
      <c r="EL47" s="21">
        <f t="shared" si="192"/>
        <v>0.35670298718354337</v>
      </c>
      <c r="EM47" s="21">
        <f t="shared" si="192"/>
        <v>0.31461916875562895</v>
      </c>
      <c r="EN47" s="21">
        <f t="shared" si="192"/>
        <v>0.27411509697002928</v>
      </c>
      <c r="EO47" s="21">
        <f t="shared" si="192"/>
        <v>0.2356759369219221</v>
      </c>
      <c r="EP47" s="21">
        <f t="shared" si="192"/>
        <v>0.19974478357880585</v>
      </c>
      <c r="EQ47" s="21">
        <f t="shared" si="192"/>
        <v>0.16670499892703555</v>
      </c>
      <c r="ER47" s="21">
        <f t="shared" si="192"/>
        <v>0.13684813361920348</v>
      </c>
      <c r="ES47" s="21">
        <f t="shared" si="192"/>
        <v>0.11037349368923238</v>
      </c>
      <c r="ET47" s="21">
        <f t="shared" si="192"/>
        <v>8.7361723989964321E-2</v>
      </c>
      <c r="EU47" s="21">
        <f t="shared" si="192"/>
        <v>6.7781340792093622E-2</v>
      </c>
      <c r="EV47" s="21">
        <f t="shared" si="192"/>
        <v>5.1492128972937687E-2</v>
      </c>
      <c r="EW47" s="21">
        <f t="shared" si="192"/>
        <v>3.825916674818243E-2</v>
      </c>
      <c r="EX47" s="21">
        <f t="shared" si="192"/>
        <v>2.7774242100843033E-2</v>
      </c>
      <c r="EY47" s="21">
        <f t="shared" si="192"/>
        <v>1.9679994725394345E-2</v>
      </c>
      <c r="EZ47" s="21">
        <f t="shared" si="192"/>
        <v>1.359828595540573E-2</v>
      </c>
      <c r="FA47" s="21">
        <f t="shared" si="192"/>
        <v>9.1553179851960164E-3</v>
      </c>
      <c r="FB47" s="21">
        <f t="shared" si="192"/>
        <v>6.0017687051952496E-3</v>
      </c>
      <c r="FC47" s="21">
        <f t="shared" si="192"/>
        <v>3.8285882747311015E-3</v>
      </c>
      <c r="FD47" s="21">
        <f t="shared" si="192"/>
        <v>2.3755624527051536E-3</v>
      </c>
      <c r="FE47" s="21">
        <f t="shared" si="192"/>
        <v>1.4332243389660734E-3</v>
      </c>
      <c r="FF47" s="21">
        <f t="shared" si="192"/>
        <v>8.3986946263411909E-4</v>
      </c>
      <c r="FG47" s="21">
        <f t="shared" si="192"/>
        <v>4.7704585477617968E-4</v>
      </c>
      <c r="FH47" s="21">
        <f t="shared" si="192"/>
        <v>2.6237522012689883E-4</v>
      </c>
      <c r="FI47" s="21">
        <f t="shared" si="192"/>
        <v>1.3932124188738328E-4</v>
      </c>
      <c r="FJ47" s="21">
        <f t="shared" si="192"/>
        <v>7.1053833362565478E-5</v>
      </c>
      <c r="FK47" s="21">
        <f t="shared" si="192"/>
        <v>3.4532163014206823E-5</v>
      </c>
      <c r="FL47" s="21">
        <f t="shared" si="192"/>
        <v>1.5815730660506725E-5</v>
      </c>
      <c r="FM47" s="21">
        <f t="shared" si="192"/>
        <v>6.7058698000548523E-6</v>
      </c>
      <c r="FN47" s="21">
        <f t="shared" si="192"/>
        <v>2.5616422636209538E-6</v>
      </c>
      <c r="FO47" s="21">
        <f t="shared" si="192"/>
        <v>8.4534194699491462E-7</v>
      </c>
      <c r="FP47" s="21">
        <f t="shared" si="192"/>
        <v>2.2570629984764222E-7</v>
      </c>
      <c r="FQ47" s="21">
        <f t="shared" si="192"/>
        <v>4.3335609570747293E-8</v>
      </c>
      <c r="FR47" s="21">
        <f t="shared" si="192"/>
        <v>4.5069033953577177E-9</v>
      </c>
      <c r="FS47" s="21">
        <f t="shared" si="192"/>
        <v>0</v>
      </c>
      <c r="FT47" s="21">
        <f t="shared" si="192"/>
        <v>0</v>
      </c>
      <c r="FU47" s="21">
        <f t="shared" si="192"/>
        <v>0</v>
      </c>
      <c r="FV47" s="21">
        <f t="shared" si="192"/>
        <v>0</v>
      </c>
      <c r="FW47" s="21">
        <f t="shared" si="192"/>
        <v>0</v>
      </c>
      <c r="FX47" s="21">
        <f t="shared" si="192"/>
        <v>0</v>
      </c>
      <c r="FY47" s="21">
        <f t="shared" si="192"/>
        <v>0</v>
      </c>
      <c r="FZ47" s="21">
        <f t="shared" si="192"/>
        <v>0</v>
      </c>
      <c r="GA47" s="21">
        <f t="shared" si="192"/>
        <v>0</v>
      </c>
      <c r="GB47" s="21">
        <f t="shared" si="192"/>
        <v>0</v>
      </c>
      <c r="GC47" s="21">
        <f t="shared" si="192"/>
        <v>0</v>
      </c>
      <c r="GD47" s="21">
        <f t="shared" si="192"/>
        <v>0</v>
      </c>
      <c r="GE47" s="21">
        <f t="shared" si="192"/>
        <v>0</v>
      </c>
      <c r="GF47" s="21">
        <f t="shared" si="192"/>
        <v>0</v>
      </c>
      <c r="GG47" s="21">
        <f t="shared" ref="GG47:HT47" si="193">GF47*IFERROR(VLOOKUP($DQ47+GF$1,$DQ$3:$HT$98,4,0),0)</f>
        <v>0</v>
      </c>
      <c r="GH47" s="21">
        <f t="shared" si="193"/>
        <v>0</v>
      </c>
      <c r="GI47" s="21">
        <f t="shared" si="193"/>
        <v>0</v>
      </c>
      <c r="GJ47" s="21">
        <f t="shared" si="193"/>
        <v>0</v>
      </c>
      <c r="GK47" s="21">
        <f t="shared" si="193"/>
        <v>0</v>
      </c>
      <c r="GL47" s="21">
        <f t="shared" si="193"/>
        <v>0</v>
      </c>
      <c r="GM47" s="21">
        <f t="shared" si="193"/>
        <v>0</v>
      </c>
      <c r="GN47" s="21">
        <f t="shared" si="193"/>
        <v>0</v>
      </c>
      <c r="GO47" s="21">
        <f t="shared" si="193"/>
        <v>0</v>
      </c>
      <c r="GP47" s="21">
        <f t="shared" si="193"/>
        <v>0</v>
      </c>
      <c r="GQ47" s="21">
        <f t="shared" si="193"/>
        <v>0</v>
      </c>
      <c r="GR47" s="21">
        <f t="shared" si="193"/>
        <v>0</v>
      </c>
      <c r="GS47" s="21">
        <f t="shared" si="193"/>
        <v>0</v>
      </c>
      <c r="GT47" s="21">
        <f t="shared" si="193"/>
        <v>0</v>
      </c>
      <c r="GU47" s="21">
        <f t="shared" si="193"/>
        <v>0</v>
      </c>
      <c r="GV47" s="21">
        <f t="shared" si="193"/>
        <v>0</v>
      </c>
      <c r="GW47" s="21">
        <f t="shared" si="193"/>
        <v>0</v>
      </c>
      <c r="GX47" s="21">
        <f t="shared" si="193"/>
        <v>0</v>
      </c>
      <c r="GY47" s="21">
        <f t="shared" si="193"/>
        <v>0</v>
      </c>
      <c r="GZ47" s="21">
        <f t="shared" si="193"/>
        <v>0</v>
      </c>
      <c r="HA47" s="21">
        <f t="shared" si="193"/>
        <v>0</v>
      </c>
      <c r="HB47" s="21">
        <f t="shared" si="193"/>
        <v>0</v>
      </c>
      <c r="HC47" s="21">
        <f t="shared" si="193"/>
        <v>0</v>
      </c>
      <c r="HD47" s="21">
        <f t="shared" si="193"/>
        <v>0</v>
      </c>
      <c r="HE47" s="21">
        <f t="shared" si="193"/>
        <v>0</v>
      </c>
      <c r="HF47" s="21">
        <f t="shared" si="193"/>
        <v>0</v>
      </c>
      <c r="HG47" s="21">
        <f t="shared" si="193"/>
        <v>0</v>
      </c>
      <c r="HH47" s="21">
        <f t="shared" si="193"/>
        <v>0</v>
      </c>
      <c r="HI47" s="21">
        <f t="shared" si="193"/>
        <v>0</v>
      </c>
      <c r="HJ47" s="21">
        <f t="shared" si="193"/>
        <v>0</v>
      </c>
      <c r="HK47" s="21">
        <f t="shared" si="193"/>
        <v>0</v>
      </c>
      <c r="HL47" s="21">
        <f t="shared" si="193"/>
        <v>0</v>
      </c>
      <c r="HM47" s="21">
        <f t="shared" si="193"/>
        <v>0</v>
      </c>
      <c r="HN47" s="21">
        <f t="shared" si="193"/>
        <v>0</v>
      </c>
      <c r="HO47" s="21">
        <f t="shared" si="193"/>
        <v>0</v>
      </c>
      <c r="HP47" s="21">
        <f t="shared" si="193"/>
        <v>0</v>
      </c>
      <c r="HQ47" s="21">
        <f t="shared" si="193"/>
        <v>0</v>
      </c>
      <c r="HR47" s="21">
        <f t="shared" si="193"/>
        <v>0</v>
      </c>
      <c r="HS47" s="21">
        <f t="shared" si="193"/>
        <v>0</v>
      </c>
      <c r="HT47" s="57">
        <f t="shared" si="193"/>
        <v>0</v>
      </c>
    </row>
    <row r="48" spans="1:228">
      <c r="A48" s="49">
        <v>64</v>
      </c>
      <c r="B48" s="50">
        <v>1.2540000000000001E-2</v>
      </c>
      <c r="C48" s="51">
        <v>2.0799999999999999E-2</v>
      </c>
      <c r="K48" s="22">
        <f t="shared" si="17"/>
        <v>64</v>
      </c>
      <c r="L48" s="54">
        <f t="shared" si="144"/>
        <v>1.2540000000000001E-2</v>
      </c>
      <c r="M48" s="55">
        <v>1</v>
      </c>
      <c r="N48" s="65">
        <f t="shared" si="11"/>
        <v>0.98746</v>
      </c>
      <c r="O48" s="21">
        <f t="shared" ref="O48:BZ48" si="194">N48*IFERROR(VLOOKUP($K48+N$1,$K$3:$DN$98,4,0),0)</f>
        <v>0.97378367899999996</v>
      </c>
      <c r="P48" s="21">
        <f t="shared" si="194"/>
        <v>0.95887505087450986</v>
      </c>
      <c r="Q48" s="21">
        <f t="shared" si="194"/>
        <v>0.94262211876218693</v>
      </c>
      <c r="R48" s="21">
        <f t="shared" si="194"/>
        <v>0.92492910159302077</v>
      </c>
      <c r="S48" s="21">
        <f t="shared" si="194"/>
        <v>0.90569057627988592</v>
      </c>
      <c r="T48" s="21">
        <f t="shared" si="194"/>
        <v>0.8847962946851089</v>
      </c>
      <c r="U48" s="21">
        <f t="shared" si="194"/>
        <v>0.86215435750411695</v>
      </c>
      <c r="V48" s="21">
        <f t="shared" si="194"/>
        <v>0.83767779529457509</v>
      </c>
      <c r="W48" s="21">
        <f t="shared" si="194"/>
        <v>0.81128256796484299</v>
      </c>
      <c r="X48" s="21">
        <f t="shared" si="194"/>
        <v>0.78290390373743279</v>
      </c>
      <c r="Y48" s="21">
        <f t="shared" si="194"/>
        <v>0.75251940323338307</v>
      </c>
      <c r="Z48" s="21">
        <f t="shared" si="194"/>
        <v>0.7201159177301536</v>
      </c>
      <c r="AA48" s="21">
        <f t="shared" si="194"/>
        <v>0.6857231814993614</v>
      </c>
      <c r="AB48" s="21">
        <f t="shared" si="194"/>
        <v>0.64941413903897016</v>
      </c>
      <c r="AC48" s="21">
        <f t="shared" si="194"/>
        <v>0.61131950564294413</v>
      </c>
      <c r="AD48" s="21">
        <f t="shared" si="194"/>
        <v>0.57161430375143496</v>
      </c>
      <c r="AE48" s="21">
        <f t="shared" si="194"/>
        <v>0.53054953216993184</v>
      </c>
      <c r="AF48" s="21">
        <f t="shared" si="194"/>
        <v>0.48843451030628265</v>
      </c>
      <c r="AG48" s="21">
        <f t="shared" si="194"/>
        <v>0.44564764720345229</v>
      </c>
      <c r="AH48" s="21">
        <f t="shared" si="194"/>
        <v>0.40261591038948696</v>
      </c>
      <c r="AI48" s="21">
        <f t="shared" si="194"/>
        <v>0.3598258914332923</v>
      </c>
      <c r="AJ48" s="21">
        <f t="shared" si="194"/>
        <v>0.31780542383171245</v>
      </c>
      <c r="AK48" s="21">
        <f t="shared" si="194"/>
        <v>0.27710090514734675</v>
      </c>
      <c r="AL48" s="21">
        <f t="shared" si="194"/>
        <v>0.23824858723663728</v>
      </c>
      <c r="AM48" s="21">
        <f t="shared" si="194"/>
        <v>0.20175843361547391</v>
      </c>
      <c r="AN48" s="21">
        <f t="shared" si="194"/>
        <v>0.16807688070770671</v>
      </c>
      <c r="AO48" s="21">
        <f t="shared" si="194"/>
        <v>0.13756924609045085</v>
      </c>
      <c r="AP48" s="21">
        <f t="shared" si="194"/>
        <v>0.1104901156900065</v>
      </c>
      <c r="AQ48" s="21">
        <f t="shared" si="194"/>
        <v>8.6967874960761013E-2</v>
      </c>
      <c r="AR48" s="21">
        <f t="shared" si="194"/>
        <v>6.7000050869770289E-2</v>
      </c>
      <c r="AS48" s="21">
        <f t="shared" si="194"/>
        <v>5.0459078311041398E-2</v>
      </c>
      <c r="AT48" s="21">
        <f t="shared" si="194"/>
        <v>3.7105083236024287E-2</v>
      </c>
      <c r="AU48" s="21">
        <f t="shared" si="194"/>
        <v>2.6611765696876621E-2</v>
      </c>
      <c r="AV48" s="21">
        <f t="shared" si="194"/>
        <v>1.859523739834951E-2</v>
      </c>
      <c r="AW48" s="21">
        <f t="shared" si="194"/>
        <v>1.2647922621235385E-2</v>
      </c>
      <c r="AX48" s="21">
        <f t="shared" si="194"/>
        <v>8.3671067308520568E-3</v>
      </c>
      <c r="AY48" s="21">
        <f t="shared" si="194"/>
        <v>5.3800496279378723E-3</v>
      </c>
      <c r="AZ48" s="21">
        <f t="shared" si="194"/>
        <v>3.3571509678332321E-3</v>
      </c>
      <c r="BA48" s="21">
        <f t="shared" si="194"/>
        <v>2.0277191845712722E-3</v>
      </c>
      <c r="BB48" s="21">
        <f t="shared" si="194"/>
        <v>1.1821602846050516E-3</v>
      </c>
      <c r="BC48" s="21">
        <f t="shared" si="194"/>
        <v>6.6200975937882899E-4</v>
      </c>
      <c r="BD48" s="21">
        <f t="shared" si="194"/>
        <v>3.5417522126767348E-4</v>
      </c>
      <c r="BE48" s="21">
        <f t="shared" si="194"/>
        <v>1.7956683718271045E-4</v>
      </c>
      <c r="BF48" s="21">
        <f t="shared" si="194"/>
        <v>8.5473814498970168E-5</v>
      </c>
      <c r="BG48" s="21">
        <f t="shared" si="194"/>
        <v>3.769395219404584E-5</v>
      </c>
      <c r="BH48" s="21">
        <f t="shared" si="194"/>
        <v>1.5115274829812383E-5</v>
      </c>
      <c r="BI48" s="21">
        <f t="shared" si="194"/>
        <v>5.3659225645833955E-6</v>
      </c>
      <c r="BJ48" s="21">
        <f t="shared" si="194"/>
        <v>1.6205086145041857E-6</v>
      </c>
      <c r="BK48" s="21">
        <f t="shared" si="194"/>
        <v>3.9054257609550871E-7</v>
      </c>
      <c r="BL48" s="21">
        <f t="shared" si="194"/>
        <v>6.6782780512332E-8</v>
      </c>
      <c r="BM48" s="21">
        <f t="shared" si="194"/>
        <v>0</v>
      </c>
      <c r="BN48" s="21">
        <f t="shared" si="194"/>
        <v>0</v>
      </c>
      <c r="BO48" s="21">
        <f t="shared" si="194"/>
        <v>0</v>
      </c>
      <c r="BP48" s="21">
        <f t="shared" si="194"/>
        <v>0</v>
      </c>
      <c r="BQ48" s="21">
        <f t="shared" si="194"/>
        <v>0</v>
      </c>
      <c r="BR48" s="21">
        <f t="shared" si="194"/>
        <v>0</v>
      </c>
      <c r="BS48" s="21">
        <f t="shared" si="194"/>
        <v>0</v>
      </c>
      <c r="BT48" s="21">
        <f t="shared" si="194"/>
        <v>0</v>
      </c>
      <c r="BU48" s="21">
        <f t="shared" si="194"/>
        <v>0</v>
      </c>
      <c r="BV48" s="21">
        <f t="shared" si="194"/>
        <v>0</v>
      </c>
      <c r="BW48" s="21">
        <f t="shared" si="194"/>
        <v>0</v>
      </c>
      <c r="BX48" s="21">
        <f t="shared" si="194"/>
        <v>0</v>
      </c>
      <c r="BY48" s="21">
        <f t="shared" si="194"/>
        <v>0</v>
      </c>
      <c r="BZ48" s="21">
        <f t="shared" si="194"/>
        <v>0</v>
      </c>
      <c r="CA48" s="21">
        <f t="shared" ref="CA48:DN48" si="195">BZ48*IFERROR(VLOOKUP($K48+BZ$1,$K$3:$DN$98,4,0),0)</f>
        <v>0</v>
      </c>
      <c r="CB48" s="21">
        <f t="shared" si="195"/>
        <v>0</v>
      </c>
      <c r="CC48" s="21">
        <f t="shared" si="195"/>
        <v>0</v>
      </c>
      <c r="CD48" s="21">
        <f t="shared" si="195"/>
        <v>0</v>
      </c>
      <c r="CE48" s="21">
        <f t="shared" si="195"/>
        <v>0</v>
      </c>
      <c r="CF48" s="21">
        <f t="shared" si="195"/>
        <v>0</v>
      </c>
      <c r="CG48" s="21">
        <f t="shared" si="195"/>
        <v>0</v>
      </c>
      <c r="CH48" s="21">
        <f t="shared" si="195"/>
        <v>0</v>
      </c>
      <c r="CI48" s="21">
        <f t="shared" si="195"/>
        <v>0</v>
      </c>
      <c r="CJ48" s="21">
        <f t="shared" si="195"/>
        <v>0</v>
      </c>
      <c r="CK48" s="21">
        <f t="shared" si="195"/>
        <v>0</v>
      </c>
      <c r="CL48" s="21">
        <f t="shared" si="195"/>
        <v>0</v>
      </c>
      <c r="CM48" s="21">
        <f t="shared" si="195"/>
        <v>0</v>
      </c>
      <c r="CN48" s="21">
        <f t="shared" si="195"/>
        <v>0</v>
      </c>
      <c r="CO48" s="21">
        <f t="shared" si="195"/>
        <v>0</v>
      </c>
      <c r="CP48" s="21">
        <f t="shared" si="195"/>
        <v>0</v>
      </c>
      <c r="CQ48" s="21">
        <f t="shared" si="195"/>
        <v>0</v>
      </c>
      <c r="CR48" s="21">
        <f t="shared" si="195"/>
        <v>0</v>
      </c>
      <c r="CS48" s="21">
        <f t="shared" si="195"/>
        <v>0</v>
      </c>
      <c r="CT48" s="21">
        <f t="shared" si="195"/>
        <v>0</v>
      </c>
      <c r="CU48" s="21">
        <f t="shared" si="195"/>
        <v>0</v>
      </c>
      <c r="CV48" s="21">
        <f t="shared" si="195"/>
        <v>0</v>
      </c>
      <c r="CW48" s="21">
        <f t="shared" si="195"/>
        <v>0</v>
      </c>
      <c r="CX48" s="21">
        <f t="shared" si="195"/>
        <v>0</v>
      </c>
      <c r="CY48" s="21">
        <f t="shared" si="195"/>
        <v>0</v>
      </c>
      <c r="CZ48" s="21">
        <f t="shared" si="195"/>
        <v>0</v>
      </c>
      <c r="DA48" s="21">
        <f t="shared" si="195"/>
        <v>0</v>
      </c>
      <c r="DB48" s="21">
        <f t="shared" si="195"/>
        <v>0</v>
      </c>
      <c r="DC48" s="21">
        <f t="shared" si="195"/>
        <v>0</v>
      </c>
      <c r="DD48" s="21">
        <f t="shared" si="195"/>
        <v>0</v>
      </c>
      <c r="DE48" s="21">
        <f t="shared" si="195"/>
        <v>0</v>
      </c>
      <c r="DF48" s="21">
        <f t="shared" si="195"/>
        <v>0</v>
      </c>
      <c r="DG48" s="21">
        <f t="shared" si="195"/>
        <v>0</v>
      </c>
      <c r="DH48" s="21">
        <f t="shared" si="195"/>
        <v>0</v>
      </c>
      <c r="DI48" s="21">
        <f t="shared" si="195"/>
        <v>0</v>
      </c>
      <c r="DJ48" s="21">
        <f t="shared" si="195"/>
        <v>0</v>
      </c>
      <c r="DK48" s="21">
        <f t="shared" si="195"/>
        <v>0</v>
      </c>
      <c r="DL48" s="21">
        <f t="shared" si="195"/>
        <v>0</v>
      </c>
      <c r="DM48" s="21">
        <f t="shared" si="195"/>
        <v>0</v>
      </c>
      <c r="DN48" s="57">
        <f t="shared" si="195"/>
        <v>0</v>
      </c>
      <c r="DQ48" s="22">
        <f t="shared" si="20"/>
        <v>64</v>
      </c>
      <c r="DR48" s="54">
        <f t="shared" si="147"/>
        <v>2.0799999999999999E-2</v>
      </c>
      <c r="DS48" s="55">
        <v>1</v>
      </c>
      <c r="DT48" s="65">
        <f t="shared" si="21"/>
        <v>0.97919999999999996</v>
      </c>
      <c r="DU48" s="21">
        <f t="shared" ref="DU48:GF48" si="196">DT48*IFERROR(VLOOKUP($DQ48+DT$1,$DQ$3:$HT$98,4,0),0)</f>
        <v>0.9567077759999999</v>
      </c>
      <c r="DV48" s="21">
        <f t="shared" si="196"/>
        <v>0.93242653264511999</v>
      </c>
      <c r="DW48" s="21">
        <f t="shared" si="196"/>
        <v>0.90629061693507729</v>
      </c>
      <c r="DX48" s="21">
        <f t="shared" si="196"/>
        <v>0.87823185943476734</v>
      </c>
      <c r="DY48" s="21">
        <f t="shared" si="196"/>
        <v>0.84819632984209825</v>
      </c>
      <c r="DZ48" s="21">
        <f t="shared" si="196"/>
        <v>0.81616843642726056</v>
      </c>
      <c r="EA48" s="21">
        <f t="shared" si="196"/>
        <v>0.78213421262824379</v>
      </c>
      <c r="EB48" s="21">
        <f t="shared" si="196"/>
        <v>0.74614039616309202</v>
      </c>
      <c r="EC48" s="21">
        <f t="shared" si="196"/>
        <v>0.70827377105781508</v>
      </c>
      <c r="ED48" s="21">
        <f t="shared" si="196"/>
        <v>0.66864585356713035</v>
      </c>
      <c r="EE48" s="21">
        <f t="shared" si="196"/>
        <v>0.62743052315325243</v>
      </c>
      <c r="EF48" s="21">
        <f t="shared" si="196"/>
        <v>0.58485308785207268</v>
      </c>
      <c r="EG48" s="21">
        <f t="shared" si="196"/>
        <v>0.54120550190567251</v>
      </c>
      <c r="EH48" s="21">
        <f t="shared" si="196"/>
        <v>0.49683206280442643</v>
      </c>
      <c r="EI48" s="21">
        <f t="shared" si="196"/>
        <v>0.45212711379328419</v>
      </c>
      <c r="EJ48" s="21">
        <f t="shared" si="196"/>
        <v>0.40754285910212845</v>
      </c>
      <c r="EK48" s="21">
        <f t="shared" si="196"/>
        <v>0.3635486074620537</v>
      </c>
      <c r="EL48" s="21">
        <f t="shared" si="196"/>
        <v>0.32065714275368062</v>
      </c>
      <c r="EM48" s="21">
        <f t="shared" si="196"/>
        <v>0.27937574219557182</v>
      </c>
      <c r="EN48" s="21">
        <f t="shared" si="196"/>
        <v>0.24019888186748678</v>
      </c>
      <c r="EO48" s="21">
        <f t="shared" si="196"/>
        <v>0.20357816033796974</v>
      </c>
      <c r="EP48" s="21">
        <f t="shared" si="196"/>
        <v>0.16990429683646616</v>
      </c>
      <c r="EQ48" s="21">
        <f t="shared" si="196"/>
        <v>0.13947443727305506</v>
      </c>
      <c r="ER48" s="21">
        <f t="shared" si="196"/>
        <v>0.11249171263820983</v>
      </c>
      <c r="ES48" s="21">
        <f t="shared" si="196"/>
        <v>8.9038315470269455E-2</v>
      </c>
      <c r="ET48" s="21">
        <f t="shared" si="196"/>
        <v>6.9082157823917967E-2</v>
      </c>
      <c r="EU48" s="21">
        <f t="shared" si="196"/>
        <v>5.2480333655674005E-2</v>
      </c>
      <c r="EV48" s="21">
        <f t="shared" si="196"/>
        <v>3.8993412709502337E-2</v>
      </c>
      <c r="EW48" s="21">
        <f t="shared" si="196"/>
        <v>2.8307267956463222E-2</v>
      </c>
      <c r="EX48" s="21">
        <f t="shared" si="196"/>
        <v>2.0057680855911142E-2</v>
      </c>
      <c r="EY48" s="21">
        <f t="shared" si="196"/>
        <v>1.3859255741008922E-2</v>
      </c>
      <c r="EZ48" s="21">
        <f t="shared" si="196"/>
        <v>9.3310211127490775E-3</v>
      </c>
      <c r="FA48" s="21">
        <f t="shared" si="196"/>
        <v>6.1169508904626588E-3</v>
      </c>
      <c r="FB48" s="21">
        <f t="shared" si="196"/>
        <v>3.9020641425350343E-3</v>
      </c>
      <c r="FC48" s="21">
        <f t="shared" si="196"/>
        <v>2.4211527591601377E-3</v>
      </c>
      <c r="FD48" s="21">
        <f t="shared" si="196"/>
        <v>1.4607298826564946E-3</v>
      </c>
      <c r="FE48" s="21">
        <f t="shared" si="196"/>
        <v>8.5598771123670593E-4</v>
      </c>
      <c r="FF48" s="21">
        <f t="shared" si="196"/>
        <v>4.8620101998244903E-4</v>
      </c>
      <c r="FG48" s="21">
        <f t="shared" si="196"/>
        <v>2.6741056099034699E-4</v>
      </c>
      <c r="FH48" s="21">
        <f t="shared" si="196"/>
        <v>1.4199500788587426E-4</v>
      </c>
      <c r="FI48" s="21">
        <f t="shared" si="196"/>
        <v>7.2417454021795875E-5</v>
      </c>
      <c r="FJ48" s="21">
        <f t="shared" si="196"/>
        <v>3.5194882654592796E-5</v>
      </c>
      <c r="FK48" s="21">
        <f t="shared" si="196"/>
        <v>1.6119256255803499E-5</v>
      </c>
      <c r="FL48" s="21">
        <f t="shared" si="196"/>
        <v>6.8345646524606841E-6</v>
      </c>
      <c r="FM48" s="21">
        <f t="shared" si="196"/>
        <v>2.6108036972399812E-6</v>
      </c>
      <c r="FN48" s="21">
        <f t="shared" si="196"/>
        <v>8.6156522008919371E-7</v>
      </c>
      <c r="FO48" s="21">
        <f t="shared" si="196"/>
        <v>2.3003791376381473E-7</v>
      </c>
      <c r="FP48" s="21">
        <f t="shared" si="196"/>
        <v>4.4167279442652418E-8</v>
      </c>
      <c r="FQ48" s="21">
        <f t="shared" si="196"/>
        <v>4.5933970620358503E-9</v>
      </c>
      <c r="FR48" s="21">
        <f t="shared" si="196"/>
        <v>0</v>
      </c>
      <c r="FS48" s="21">
        <f t="shared" si="196"/>
        <v>0</v>
      </c>
      <c r="FT48" s="21">
        <f t="shared" si="196"/>
        <v>0</v>
      </c>
      <c r="FU48" s="21">
        <f t="shared" si="196"/>
        <v>0</v>
      </c>
      <c r="FV48" s="21">
        <f t="shared" si="196"/>
        <v>0</v>
      </c>
      <c r="FW48" s="21">
        <f t="shared" si="196"/>
        <v>0</v>
      </c>
      <c r="FX48" s="21">
        <f t="shared" si="196"/>
        <v>0</v>
      </c>
      <c r="FY48" s="21">
        <f t="shared" si="196"/>
        <v>0</v>
      </c>
      <c r="FZ48" s="21">
        <f t="shared" si="196"/>
        <v>0</v>
      </c>
      <c r="GA48" s="21">
        <f t="shared" si="196"/>
        <v>0</v>
      </c>
      <c r="GB48" s="21">
        <f t="shared" si="196"/>
        <v>0</v>
      </c>
      <c r="GC48" s="21">
        <f t="shared" si="196"/>
        <v>0</v>
      </c>
      <c r="GD48" s="21">
        <f t="shared" si="196"/>
        <v>0</v>
      </c>
      <c r="GE48" s="21">
        <f t="shared" si="196"/>
        <v>0</v>
      </c>
      <c r="GF48" s="21">
        <f t="shared" si="196"/>
        <v>0</v>
      </c>
      <c r="GG48" s="21">
        <f t="shared" ref="GG48:HT48" si="197">GF48*IFERROR(VLOOKUP($DQ48+GF$1,$DQ$3:$HT$98,4,0),0)</f>
        <v>0</v>
      </c>
      <c r="GH48" s="21">
        <f t="shared" si="197"/>
        <v>0</v>
      </c>
      <c r="GI48" s="21">
        <f t="shared" si="197"/>
        <v>0</v>
      </c>
      <c r="GJ48" s="21">
        <f t="shared" si="197"/>
        <v>0</v>
      </c>
      <c r="GK48" s="21">
        <f t="shared" si="197"/>
        <v>0</v>
      </c>
      <c r="GL48" s="21">
        <f t="shared" si="197"/>
        <v>0</v>
      </c>
      <c r="GM48" s="21">
        <f t="shared" si="197"/>
        <v>0</v>
      </c>
      <c r="GN48" s="21">
        <f t="shared" si="197"/>
        <v>0</v>
      </c>
      <c r="GO48" s="21">
        <f t="shared" si="197"/>
        <v>0</v>
      </c>
      <c r="GP48" s="21">
        <f t="shared" si="197"/>
        <v>0</v>
      </c>
      <c r="GQ48" s="21">
        <f t="shared" si="197"/>
        <v>0</v>
      </c>
      <c r="GR48" s="21">
        <f t="shared" si="197"/>
        <v>0</v>
      </c>
      <c r="GS48" s="21">
        <f t="shared" si="197"/>
        <v>0</v>
      </c>
      <c r="GT48" s="21">
        <f t="shared" si="197"/>
        <v>0</v>
      </c>
      <c r="GU48" s="21">
        <f t="shared" si="197"/>
        <v>0</v>
      </c>
      <c r="GV48" s="21">
        <f t="shared" si="197"/>
        <v>0</v>
      </c>
      <c r="GW48" s="21">
        <f t="shared" si="197"/>
        <v>0</v>
      </c>
      <c r="GX48" s="21">
        <f t="shared" si="197"/>
        <v>0</v>
      </c>
      <c r="GY48" s="21">
        <f t="shared" si="197"/>
        <v>0</v>
      </c>
      <c r="GZ48" s="21">
        <f t="shared" si="197"/>
        <v>0</v>
      </c>
      <c r="HA48" s="21">
        <f t="shared" si="197"/>
        <v>0</v>
      </c>
      <c r="HB48" s="21">
        <f t="shared" si="197"/>
        <v>0</v>
      </c>
      <c r="HC48" s="21">
        <f t="shared" si="197"/>
        <v>0</v>
      </c>
      <c r="HD48" s="21">
        <f t="shared" si="197"/>
        <v>0</v>
      </c>
      <c r="HE48" s="21">
        <f t="shared" si="197"/>
        <v>0</v>
      </c>
      <c r="HF48" s="21">
        <f t="shared" si="197"/>
        <v>0</v>
      </c>
      <c r="HG48" s="21">
        <f t="shared" si="197"/>
        <v>0</v>
      </c>
      <c r="HH48" s="21">
        <f t="shared" si="197"/>
        <v>0</v>
      </c>
      <c r="HI48" s="21">
        <f t="shared" si="197"/>
        <v>0</v>
      </c>
      <c r="HJ48" s="21">
        <f t="shared" si="197"/>
        <v>0</v>
      </c>
      <c r="HK48" s="21">
        <f t="shared" si="197"/>
        <v>0</v>
      </c>
      <c r="HL48" s="21">
        <f t="shared" si="197"/>
        <v>0</v>
      </c>
      <c r="HM48" s="21">
        <f t="shared" si="197"/>
        <v>0</v>
      </c>
      <c r="HN48" s="21">
        <f t="shared" si="197"/>
        <v>0</v>
      </c>
      <c r="HO48" s="21">
        <f t="shared" si="197"/>
        <v>0</v>
      </c>
      <c r="HP48" s="21">
        <f t="shared" si="197"/>
        <v>0</v>
      </c>
      <c r="HQ48" s="21">
        <f t="shared" si="197"/>
        <v>0</v>
      </c>
      <c r="HR48" s="21">
        <f t="shared" si="197"/>
        <v>0</v>
      </c>
      <c r="HS48" s="21">
        <f t="shared" si="197"/>
        <v>0</v>
      </c>
      <c r="HT48" s="57">
        <f t="shared" si="197"/>
        <v>0</v>
      </c>
    </row>
    <row r="49" spans="1:228">
      <c r="A49" s="49">
        <v>65</v>
      </c>
      <c r="B49" s="50">
        <v>1.3849999999999999E-2</v>
      </c>
      <c r="C49" s="51">
        <v>2.2970000000000001E-2</v>
      </c>
      <c r="K49" s="22">
        <f t="shared" si="17"/>
        <v>65</v>
      </c>
      <c r="L49" s="54">
        <f t="shared" si="144"/>
        <v>1.3849999999999999E-2</v>
      </c>
      <c r="M49" s="55">
        <v>1</v>
      </c>
      <c r="N49" s="65">
        <f t="shared" si="11"/>
        <v>0.98614999999999997</v>
      </c>
      <c r="O49" s="21">
        <f t="shared" ref="O49:BZ49" si="198">N49*IFERROR(VLOOKUP($K49+N$1,$K$3:$DN$98,4,0),0)</f>
        <v>0.97105204349999996</v>
      </c>
      <c r="P49" s="21">
        <f t="shared" si="198"/>
        <v>0.95459271136267498</v>
      </c>
      <c r="Q49" s="21">
        <f t="shared" si="198"/>
        <v>0.93667500617039767</v>
      </c>
      <c r="R49" s="21">
        <f t="shared" si="198"/>
        <v>0.91719216604205334</v>
      </c>
      <c r="S49" s="21">
        <f t="shared" si="198"/>
        <v>0.89603254277146316</v>
      </c>
      <c r="T49" s="21">
        <f t="shared" si="198"/>
        <v>0.87310307000194143</v>
      </c>
      <c r="U49" s="21">
        <f t="shared" si="198"/>
        <v>0.84831567384458628</v>
      </c>
      <c r="V49" s="21">
        <f t="shared" si="198"/>
        <v>0.82158524696174329</v>
      </c>
      <c r="W49" s="21">
        <f t="shared" si="198"/>
        <v>0.79284619502302145</v>
      </c>
      <c r="X49" s="21">
        <f t="shared" si="198"/>
        <v>0.76207583419417801</v>
      </c>
      <c r="Y49" s="21">
        <f t="shared" si="198"/>
        <v>0.72926084877377673</v>
      </c>
      <c r="Z49" s="21">
        <f t="shared" si="198"/>
        <v>0.69443135063634109</v>
      </c>
      <c r="AA49" s="21">
        <f t="shared" si="198"/>
        <v>0.65766121062014682</v>
      </c>
      <c r="AB49" s="21">
        <f t="shared" si="198"/>
        <v>0.61908280400516902</v>
      </c>
      <c r="AC49" s="21">
        <f t="shared" si="198"/>
        <v>0.57887337588503329</v>
      </c>
      <c r="AD49" s="21">
        <f t="shared" si="198"/>
        <v>0.53728711256145245</v>
      </c>
      <c r="AE49" s="21">
        <f t="shared" si="198"/>
        <v>0.49463726156632437</v>
      </c>
      <c r="AF49" s="21">
        <f t="shared" si="198"/>
        <v>0.45130703745311435</v>
      </c>
      <c r="AG49" s="21">
        <f t="shared" si="198"/>
        <v>0.40772882991664161</v>
      </c>
      <c r="AH49" s="21">
        <f t="shared" si="198"/>
        <v>0.36439540987310093</v>
      </c>
      <c r="AI49" s="21">
        <f t="shared" si="198"/>
        <v>0.32184131390812021</v>
      </c>
      <c r="AJ49" s="21">
        <f t="shared" si="198"/>
        <v>0.2806198784227682</v>
      </c>
      <c r="AK49" s="21">
        <f t="shared" si="198"/>
        <v>0.24127416526911188</v>
      </c>
      <c r="AL49" s="21">
        <f t="shared" si="198"/>
        <v>0.20432061411649471</v>
      </c>
      <c r="AM49" s="21">
        <f t="shared" si="198"/>
        <v>0.1702113307958871</v>
      </c>
      <c r="AN49" s="21">
        <f t="shared" si="198"/>
        <v>0.13931627214312561</v>
      </c>
      <c r="AO49" s="21">
        <f t="shared" si="198"/>
        <v>0.11189325713447276</v>
      </c>
      <c r="AP49" s="21">
        <f t="shared" si="198"/>
        <v>8.8072301623114857E-2</v>
      </c>
      <c r="AQ49" s="21">
        <f t="shared" si="198"/>
        <v>6.7850901170447689E-2</v>
      </c>
      <c r="AR49" s="21">
        <f t="shared" si="198"/>
        <v>5.1099870689487563E-2</v>
      </c>
      <c r="AS49" s="21">
        <f t="shared" si="198"/>
        <v>3.7576289911514675E-2</v>
      </c>
      <c r="AT49" s="21">
        <f t="shared" si="198"/>
        <v>2.6949715124538327E-2</v>
      </c>
      <c r="AU49" s="21">
        <f t="shared" si="198"/>
        <v>1.8831382940422404E-2</v>
      </c>
      <c r="AV49" s="21">
        <f t="shared" si="198"/>
        <v>1.2808541734587106E-2</v>
      </c>
      <c r="AW49" s="21">
        <f t="shared" si="198"/>
        <v>8.4733626990987545E-3</v>
      </c>
      <c r="AX49" s="21">
        <f t="shared" si="198"/>
        <v>5.448372215520499E-3</v>
      </c>
      <c r="AY49" s="21">
        <f t="shared" si="198"/>
        <v>3.3997842624847912E-3</v>
      </c>
      <c r="AZ49" s="21">
        <f t="shared" si="198"/>
        <v>2.0534696945408138E-3</v>
      </c>
      <c r="BA49" s="21">
        <f t="shared" si="198"/>
        <v>1.1971728319172944E-3</v>
      </c>
      <c r="BB49" s="21">
        <f t="shared" si="198"/>
        <v>6.7041678587368499E-4</v>
      </c>
      <c r="BC49" s="21">
        <f t="shared" si="198"/>
        <v>3.5867298044242141E-4</v>
      </c>
      <c r="BD49" s="21">
        <f t="shared" si="198"/>
        <v>1.8184720108430766E-4</v>
      </c>
      <c r="BE49" s="21">
        <f t="shared" si="198"/>
        <v>8.6559267716130442E-5</v>
      </c>
      <c r="BF49" s="21">
        <f t="shared" si="198"/>
        <v>3.8172637062813519E-5</v>
      </c>
      <c r="BG49" s="21">
        <f t="shared" si="198"/>
        <v>1.5307227462188222E-5</v>
      </c>
      <c r="BH49" s="21">
        <f t="shared" si="198"/>
        <v>5.4340657490768186E-6</v>
      </c>
      <c r="BI49" s="21">
        <f t="shared" si="198"/>
        <v>1.6410878562211995E-6</v>
      </c>
      <c r="BJ49" s="21">
        <f t="shared" si="198"/>
        <v>3.9550217334930909E-7</v>
      </c>
      <c r="BK49" s="21">
        <f t="shared" si="198"/>
        <v>6.763087164273187E-8</v>
      </c>
      <c r="BL49" s="21">
        <f t="shared" si="198"/>
        <v>0</v>
      </c>
      <c r="BM49" s="21">
        <f t="shared" si="198"/>
        <v>0</v>
      </c>
      <c r="BN49" s="21">
        <f t="shared" si="198"/>
        <v>0</v>
      </c>
      <c r="BO49" s="21">
        <f t="shared" si="198"/>
        <v>0</v>
      </c>
      <c r="BP49" s="21">
        <f t="shared" si="198"/>
        <v>0</v>
      </c>
      <c r="BQ49" s="21">
        <f t="shared" si="198"/>
        <v>0</v>
      </c>
      <c r="BR49" s="21">
        <f t="shared" si="198"/>
        <v>0</v>
      </c>
      <c r="BS49" s="21">
        <f t="shared" si="198"/>
        <v>0</v>
      </c>
      <c r="BT49" s="21">
        <f t="shared" si="198"/>
        <v>0</v>
      </c>
      <c r="BU49" s="21">
        <f t="shared" si="198"/>
        <v>0</v>
      </c>
      <c r="BV49" s="21">
        <f t="shared" si="198"/>
        <v>0</v>
      </c>
      <c r="BW49" s="21">
        <f t="shared" si="198"/>
        <v>0</v>
      </c>
      <c r="BX49" s="21">
        <f t="shared" si="198"/>
        <v>0</v>
      </c>
      <c r="BY49" s="21">
        <f t="shared" si="198"/>
        <v>0</v>
      </c>
      <c r="BZ49" s="21">
        <f t="shared" si="198"/>
        <v>0</v>
      </c>
      <c r="CA49" s="21">
        <f t="shared" ref="CA49:DN49" si="199">BZ49*IFERROR(VLOOKUP($K49+BZ$1,$K$3:$DN$98,4,0),0)</f>
        <v>0</v>
      </c>
      <c r="CB49" s="21">
        <f t="shared" si="199"/>
        <v>0</v>
      </c>
      <c r="CC49" s="21">
        <f t="shared" si="199"/>
        <v>0</v>
      </c>
      <c r="CD49" s="21">
        <f t="shared" si="199"/>
        <v>0</v>
      </c>
      <c r="CE49" s="21">
        <f t="shared" si="199"/>
        <v>0</v>
      </c>
      <c r="CF49" s="21">
        <f t="shared" si="199"/>
        <v>0</v>
      </c>
      <c r="CG49" s="21">
        <f t="shared" si="199"/>
        <v>0</v>
      </c>
      <c r="CH49" s="21">
        <f t="shared" si="199"/>
        <v>0</v>
      </c>
      <c r="CI49" s="21">
        <f t="shared" si="199"/>
        <v>0</v>
      </c>
      <c r="CJ49" s="21">
        <f t="shared" si="199"/>
        <v>0</v>
      </c>
      <c r="CK49" s="21">
        <f t="shared" si="199"/>
        <v>0</v>
      </c>
      <c r="CL49" s="21">
        <f t="shared" si="199"/>
        <v>0</v>
      </c>
      <c r="CM49" s="21">
        <f t="shared" si="199"/>
        <v>0</v>
      </c>
      <c r="CN49" s="21">
        <f t="shared" si="199"/>
        <v>0</v>
      </c>
      <c r="CO49" s="21">
        <f t="shared" si="199"/>
        <v>0</v>
      </c>
      <c r="CP49" s="21">
        <f t="shared" si="199"/>
        <v>0</v>
      </c>
      <c r="CQ49" s="21">
        <f t="shared" si="199"/>
        <v>0</v>
      </c>
      <c r="CR49" s="21">
        <f t="shared" si="199"/>
        <v>0</v>
      </c>
      <c r="CS49" s="21">
        <f t="shared" si="199"/>
        <v>0</v>
      </c>
      <c r="CT49" s="21">
        <f t="shared" si="199"/>
        <v>0</v>
      </c>
      <c r="CU49" s="21">
        <f t="shared" si="199"/>
        <v>0</v>
      </c>
      <c r="CV49" s="21">
        <f t="shared" si="199"/>
        <v>0</v>
      </c>
      <c r="CW49" s="21">
        <f t="shared" si="199"/>
        <v>0</v>
      </c>
      <c r="CX49" s="21">
        <f t="shared" si="199"/>
        <v>0</v>
      </c>
      <c r="CY49" s="21">
        <f t="shared" si="199"/>
        <v>0</v>
      </c>
      <c r="CZ49" s="21">
        <f t="shared" si="199"/>
        <v>0</v>
      </c>
      <c r="DA49" s="21">
        <f t="shared" si="199"/>
        <v>0</v>
      </c>
      <c r="DB49" s="21">
        <f t="shared" si="199"/>
        <v>0</v>
      </c>
      <c r="DC49" s="21">
        <f t="shared" si="199"/>
        <v>0</v>
      </c>
      <c r="DD49" s="21">
        <f t="shared" si="199"/>
        <v>0</v>
      </c>
      <c r="DE49" s="21">
        <f t="shared" si="199"/>
        <v>0</v>
      </c>
      <c r="DF49" s="21">
        <f t="shared" si="199"/>
        <v>0</v>
      </c>
      <c r="DG49" s="21">
        <f t="shared" si="199"/>
        <v>0</v>
      </c>
      <c r="DH49" s="21">
        <f t="shared" si="199"/>
        <v>0</v>
      </c>
      <c r="DI49" s="21">
        <f t="shared" si="199"/>
        <v>0</v>
      </c>
      <c r="DJ49" s="21">
        <f t="shared" si="199"/>
        <v>0</v>
      </c>
      <c r="DK49" s="21">
        <f t="shared" si="199"/>
        <v>0</v>
      </c>
      <c r="DL49" s="21">
        <f t="shared" si="199"/>
        <v>0</v>
      </c>
      <c r="DM49" s="21">
        <f t="shared" si="199"/>
        <v>0</v>
      </c>
      <c r="DN49" s="57">
        <f t="shared" si="199"/>
        <v>0</v>
      </c>
      <c r="DQ49" s="22">
        <f t="shared" si="20"/>
        <v>65</v>
      </c>
      <c r="DR49" s="54">
        <f t="shared" si="147"/>
        <v>2.2970000000000001E-2</v>
      </c>
      <c r="DS49" s="55">
        <v>1</v>
      </c>
      <c r="DT49" s="65">
        <f t="shared" si="21"/>
        <v>0.97702999999999995</v>
      </c>
      <c r="DU49" s="21">
        <f t="shared" ref="DU49:GF49" si="200">DT49*IFERROR(VLOOKUP($DQ49+DT$1,$DQ$3:$HT$98,4,0),0)</f>
        <v>0.9522329786</v>
      </c>
      <c r="DV49" s="21">
        <f t="shared" si="200"/>
        <v>0.92554188820984196</v>
      </c>
      <c r="DW49" s="21">
        <f t="shared" si="200"/>
        <v>0.8968871113508653</v>
      </c>
      <c r="DX49" s="21">
        <f t="shared" si="200"/>
        <v>0.8662135721426657</v>
      </c>
      <c r="DY49" s="21">
        <f t="shared" si="200"/>
        <v>0.83350534765855866</v>
      </c>
      <c r="DZ49" s="21">
        <f t="shared" si="200"/>
        <v>0.79874817466119685</v>
      </c>
      <c r="EA49" s="21">
        <f t="shared" si="200"/>
        <v>0.76198978366328862</v>
      </c>
      <c r="EB49" s="21">
        <f t="shared" si="200"/>
        <v>0.72331880214237676</v>
      </c>
      <c r="EC49" s="21">
        <f t="shared" si="200"/>
        <v>0.68284911516251079</v>
      </c>
      <c r="ED49" s="21">
        <f t="shared" si="200"/>
        <v>0.64075829570389364</v>
      </c>
      <c r="EE49" s="21">
        <f t="shared" si="200"/>
        <v>0.59727643775742745</v>
      </c>
      <c r="EF49" s="21">
        <f t="shared" si="200"/>
        <v>0.55270169720759066</v>
      </c>
      <c r="EG49" s="21">
        <f t="shared" si="200"/>
        <v>0.50738568505354031</v>
      </c>
      <c r="EH49" s="21">
        <f t="shared" si="200"/>
        <v>0.46173112111242276</v>
      </c>
      <c r="EI49" s="21">
        <f t="shared" si="200"/>
        <v>0.41619981525952676</v>
      </c>
      <c r="EJ49" s="21">
        <f t="shared" si="200"/>
        <v>0.37127104520226084</v>
      </c>
      <c r="EK49" s="21">
        <f t="shared" si="200"/>
        <v>0.32746848728929812</v>
      </c>
      <c r="EL49" s="21">
        <f t="shared" si="200"/>
        <v>0.28531019423567389</v>
      </c>
      <c r="EM49" s="21">
        <f t="shared" si="200"/>
        <v>0.24530114569800535</v>
      </c>
      <c r="EN49" s="21">
        <f t="shared" si="200"/>
        <v>0.20790253302488745</v>
      </c>
      <c r="EO49" s="21">
        <f t="shared" si="200"/>
        <v>0.17351337503724082</v>
      </c>
      <c r="EP49" s="21">
        <f t="shared" si="200"/>
        <v>0.14243712956807097</v>
      </c>
      <c r="EQ49" s="21">
        <f t="shared" si="200"/>
        <v>0.11488124248183197</v>
      </c>
      <c r="ER49" s="21">
        <f t="shared" si="200"/>
        <v>9.092965223679482E-2</v>
      </c>
      <c r="ES49" s="21">
        <f t="shared" si="200"/>
        <v>7.0549589280962E-2</v>
      </c>
      <c r="ET49" s="21">
        <f t="shared" si="200"/>
        <v>5.3595111984961211E-2</v>
      </c>
      <c r="EU49" s="21">
        <f t="shared" si="200"/>
        <v>3.9821704155946026E-2</v>
      </c>
      <c r="EV49" s="21">
        <f t="shared" si="200"/>
        <v>2.8908566132009018E-2</v>
      </c>
      <c r="EW49" s="21">
        <f t="shared" si="200"/>
        <v>2.0483742704157627E-2</v>
      </c>
      <c r="EX49" s="21">
        <f t="shared" si="200"/>
        <v>1.4153651696291795E-2</v>
      </c>
      <c r="EY49" s="21">
        <f t="shared" si="200"/>
        <v>9.5292290775623768E-3</v>
      </c>
      <c r="EZ49" s="21">
        <f t="shared" si="200"/>
        <v>6.246886121796017E-3</v>
      </c>
      <c r="FA49" s="21">
        <f t="shared" si="200"/>
        <v>3.9849511259548972E-3</v>
      </c>
      <c r="FB49" s="21">
        <f t="shared" si="200"/>
        <v>2.4725824746324944E-3</v>
      </c>
      <c r="FC49" s="21">
        <f t="shared" si="200"/>
        <v>1.4917584585952767E-3</v>
      </c>
      <c r="FD49" s="21">
        <f t="shared" si="200"/>
        <v>8.7417045673683223E-4</v>
      </c>
      <c r="FE49" s="21">
        <f t="shared" si="200"/>
        <v>4.9652881942652076E-4</v>
      </c>
      <c r="FF49" s="21">
        <f t="shared" si="200"/>
        <v>2.7309085068458644E-4</v>
      </c>
      <c r="FG49" s="21">
        <f t="shared" si="200"/>
        <v>1.450112417135154E-4</v>
      </c>
      <c r="FH49" s="21">
        <f t="shared" si="200"/>
        <v>7.3955733273892851E-5</v>
      </c>
      <c r="FI49" s="21">
        <f t="shared" si="200"/>
        <v>3.5942486371111926E-5</v>
      </c>
      <c r="FJ49" s="21">
        <f t="shared" si="200"/>
        <v>1.6461658757969259E-5</v>
      </c>
      <c r="FK49" s="21">
        <f t="shared" si="200"/>
        <v>6.9797433133789669E-6</v>
      </c>
      <c r="FL49" s="21">
        <f t="shared" si="200"/>
        <v>2.6662619457107654E-6</v>
      </c>
      <c r="FM49" s="21">
        <f t="shared" si="200"/>
        <v>8.7986644208455248E-7</v>
      </c>
      <c r="FN49" s="21">
        <f t="shared" si="200"/>
        <v>2.3492434003657553E-7</v>
      </c>
      <c r="FO49" s="21">
        <f t="shared" si="200"/>
        <v>4.5105473287022489E-8</v>
      </c>
      <c r="FP49" s="21">
        <f t="shared" si="200"/>
        <v>4.6909692218503379E-9</v>
      </c>
      <c r="FQ49" s="21">
        <f t="shared" si="200"/>
        <v>0</v>
      </c>
      <c r="FR49" s="21">
        <f t="shared" si="200"/>
        <v>0</v>
      </c>
      <c r="FS49" s="21">
        <f t="shared" si="200"/>
        <v>0</v>
      </c>
      <c r="FT49" s="21">
        <f t="shared" si="200"/>
        <v>0</v>
      </c>
      <c r="FU49" s="21">
        <f t="shared" si="200"/>
        <v>0</v>
      </c>
      <c r="FV49" s="21">
        <f t="shared" si="200"/>
        <v>0</v>
      </c>
      <c r="FW49" s="21">
        <f t="shared" si="200"/>
        <v>0</v>
      </c>
      <c r="FX49" s="21">
        <f t="shared" si="200"/>
        <v>0</v>
      </c>
      <c r="FY49" s="21">
        <f t="shared" si="200"/>
        <v>0</v>
      </c>
      <c r="FZ49" s="21">
        <f t="shared" si="200"/>
        <v>0</v>
      </c>
      <c r="GA49" s="21">
        <f t="shared" si="200"/>
        <v>0</v>
      </c>
      <c r="GB49" s="21">
        <f t="shared" si="200"/>
        <v>0</v>
      </c>
      <c r="GC49" s="21">
        <f t="shared" si="200"/>
        <v>0</v>
      </c>
      <c r="GD49" s="21">
        <f t="shared" si="200"/>
        <v>0</v>
      </c>
      <c r="GE49" s="21">
        <f t="shared" si="200"/>
        <v>0</v>
      </c>
      <c r="GF49" s="21">
        <f t="shared" si="200"/>
        <v>0</v>
      </c>
      <c r="GG49" s="21">
        <f t="shared" ref="GG49:HT49" si="201">GF49*IFERROR(VLOOKUP($DQ49+GF$1,$DQ$3:$HT$98,4,0),0)</f>
        <v>0</v>
      </c>
      <c r="GH49" s="21">
        <f t="shared" si="201"/>
        <v>0</v>
      </c>
      <c r="GI49" s="21">
        <f t="shared" si="201"/>
        <v>0</v>
      </c>
      <c r="GJ49" s="21">
        <f t="shared" si="201"/>
        <v>0</v>
      </c>
      <c r="GK49" s="21">
        <f t="shared" si="201"/>
        <v>0</v>
      </c>
      <c r="GL49" s="21">
        <f t="shared" si="201"/>
        <v>0</v>
      </c>
      <c r="GM49" s="21">
        <f t="shared" si="201"/>
        <v>0</v>
      </c>
      <c r="GN49" s="21">
        <f t="shared" si="201"/>
        <v>0</v>
      </c>
      <c r="GO49" s="21">
        <f t="shared" si="201"/>
        <v>0</v>
      </c>
      <c r="GP49" s="21">
        <f t="shared" si="201"/>
        <v>0</v>
      </c>
      <c r="GQ49" s="21">
        <f t="shared" si="201"/>
        <v>0</v>
      </c>
      <c r="GR49" s="21">
        <f t="shared" si="201"/>
        <v>0</v>
      </c>
      <c r="GS49" s="21">
        <f t="shared" si="201"/>
        <v>0</v>
      </c>
      <c r="GT49" s="21">
        <f t="shared" si="201"/>
        <v>0</v>
      </c>
      <c r="GU49" s="21">
        <f t="shared" si="201"/>
        <v>0</v>
      </c>
      <c r="GV49" s="21">
        <f t="shared" si="201"/>
        <v>0</v>
      </c>
      <c r="GW49" s="21">
        <f t="shared" si="201"/>
        <v>0</v>
      </c>
      <c r="GX49" s="21">
        <f t="shared" si="201"/>
        <v>0</v>
      </c>
      <c r="GY49" s="21">
        <f t="shared" si="201"/>
        <v>0</v>
      </c>
      <c r="GZ49" s="21">
        <f t="shared" si="201"/>
        <v>0</v>
      </c>
      <c r="HA49" s="21">
        <f t="shared" si="201"/>
        <v>0</v>
      </c>
      <c r="HB49" s="21">
        <f t="shared" si="201"/>
        <v>0</v>
      </c>
      <c r="HC49" s="21">
        <f t="shared" si="201"/>
        <v>0</v>
      </c>
      <c r="HD49" s="21">
        <f t="shared" si="201"/>
        <v>0</v>
      </c>
      <c r="HE49" s="21">
        <f t="shared" si="201"/>
        <v>0</v>
      </c>
      <c r="HF49" s="21">
        <f t="shared" si="201"/>
        <v>0</v>
      </c>
      <c r="HG49" s="21">
        <f t="shared" si="201"/>
        <v>0</v>
      </c>
      <c r="HH49" s="21">
        <f t="shared" si="201"/>
        <v>0</v>
      </c>
      <c r="HI49" s="21">
        <f t="shared" si="201"/>
        <v>0</v>
      </c>
      <c r="HJ49" s="21">
        <f t="shared" si="201"/>
        <v>0</v>
      </c>
      <c r="HK49" s="21">
        <f t="shared" si="201"/>
        <v>0</v>
      </c>
      <c r="HL49" s="21">
        <f t="shared" si="201"/>
        <v>0</v>
      </c>
      <c r="HM49" s="21">
        <f t="shared" si="201"/>
        <v>0</v>
      </c>
      <c r="HN49" s="21">
        <f t="shared" si="201"/>
        <v>0</v>
      </c>
      <c r="HO49" s="21">
        <f t="shared" si="201"/>
        <v>0</v>
      </c>
      <c r="HP49" s="21">
        <f t="shared" si="201"/>
        <v>0</v>
      </c>
      <c r="HQ49" s="21">
        <f t="shared" si="201"/>
        <v>0</v>
      </c>
      <c r="HR49" s="21">
        <f t="shared" si="201"/>
        <v>0</v>
      </c>
      <c r="HS49" s="21">
        <f t="shared" si="201"/>
        <v>0</v>
      </c>
      <c r="HT49" s="57">
        <f t="shared" si="201"/>
        <v>0</v>
      </c>
    </row>
    <row r="50" spans="1:228">
      <c r="A50" s="49">
        <v>66</v>
      </c>
      <c r="B50" s="50">
        <v>1.5310000000000001E-2</v>
      </c>
      <c r="C50" s="51">
        <v>2.538E-2</v>
      </c>
      <c r="K50" s="22">
        <f t="shared" si="17"/>
        <v>66</v>
      </c>
      <c r="L50" s="54">
        <f t="shared" si="144"/>
        <v>1.5310000000000001E-2</v>
      </c>
      <c r="M50" s="55">
        <v>1</v>
      </c>
      <c r="N50" s="65">
        <f t="shared" si="11"/>
        <v>0.98468999999999995</v>
      </c>
      <c r="O50" s="21">
        <f t="shared" ref="O50:BZ50" si="202">N50*IFERROR(VLOOKUP($K50+N$1,$K$3:$DN$98,4,0),0)</f>
        <v>0.96799950449999994</v>
      </c>
      <c r="P50" s="21">
        <f t="shared" si="202"/>
        <v>0.94983015380053504</v>
      </c>
      <c r="Q50" s="21">
        <f t="shared" si="202"/>
        <v>0.93007368660148382</v>
      </c>
      <c r="R50" s="21">
        <f t="shared" si="202"/>
        <v>0.90861688665158757</v>
      </c>
      <c r="S50" s="21">
        <f t="shared" si="202"/>
        <v>0.8853653805221734</v>
      </c>
      <c r="T50" s="21">
        <f t="shared" si="202"/>
        <v>0.86022985736914892</v>
      </c>
      <c r="U50" s="21">
        <f t="shared" si="202"/>
        <v>0.83312401456344698</v>
      </c>
      <c r="V50" s="21">
        <f t="shared" si="202"/>
        <v>0.8039813365340176</v>
      </c>
      <c r="W50" s="21">
        <f t="shared" si="202"/>
        <v>0.77277882086313232</v>
      </c>
      <c r="X50" s="21">
        <f t="shared" si="202"/>
        <v>0.73950296483676581</v>
      </c>
      <c r="Y50" s="21">
        <f t="shared" si="202"/>
        <v>0.70418430323616188</v>
      </c>
      <c r="Z50" s="21">
        <f t="shared" si="202"/>
        <v>0.66689774437980709</v>
      </c>
      <c r="AA50" s="21">
        <f t="shared" si="202"/>
        <v>0.62777752269448761</v>
      </c>
      <c r="AB50" s="21">
        <f t="shared" si="202"/>
        <v>0.58700337259548063</v>
      </c>
      <c r="AC50" s="21">
        <f t="shared" si="202"/>
        <v>0.54483305030822127</v>
      </c>
      <c r="AD50" s="21">
        <f t="shared" si="202"/>
        <v>0.50158420277475468</v>
      </c>
      <c r="AE50" s="21">
        <f t="shared" si="202"/>
        <v>0.45764542661168617</v>
      </c>
      <c r="AF50" s="21">
        <f t="shared" si="202"/>
        <v>0.41345518421806177</v>
      </c>
      <c r="AG50" s="21">
        <f t="shared" si="202"/>
        <v>0.36951316723936617</v>
      </c>
      <c r="AH50" s="21">
        <f t="shared" si="202"/>
        <v>0.32636141956915299</v>
      </c>
      <c r="AI50" s="21">
        <f t="shared" si="202"/>
        <v>0.28456104895073586</v>
      </c>
      <c r="AJ50" s="21">
        <f t="shared" si="202"/>
        <v>0.24466274427735321</v>
      </c>
      <c r="AK50" s="21">
        <f t="shared" si="202"/>
        <v>0.20719019836383382</v>
      </c>
      <c r="AL50" s="21">
        <f t="shared" si="202"/>
        <v>0.17260186664897539</v>
      </c>
      <c r="AM50" s="21">
        <f t="shared" si="202"/>
        <v>0.14127290183351987</v>
      </c>
      <c r="AN50" s="21">
        <f t="shared" si="202"/>
        <v>0.11346474383660982</v>
      </c>
      <c r="AO50" s="21">
        <f t="shared" si="202"/>
        <v>8.9309234521233946E-2</v>
      </c>
      <c r="AP50" s="21">
        <f t="shared" si="202"/>
        <v>6.8803834275158626E-2</v>
      </c>
      <c r="AQ50" s="21">
        <f t="shared" si="202"/>
        <v>5.1817543669307464E-2</v>
      </c>
      <c r="AR50" s="21">
        <f t="shared" si="202"/>
        <v>3.8104030737225243E-2</v>
      </c>
      <c r="AS50" s="21">
        <f t="shared" si="202"/>
        <v>2.7328210844737948E-2</v>
      </c>
      <c r="AT50" s="21">
        <f t="shared" si="202"/>
        <v>1.9095860609869088E-2</v>
      </c>
      <c r="AU50" s="21">
        <f t="shared" si="202"/>
        <v>1.2988431511014658E-2</v>
      </c>
      <c r="AV50" s="21">
        <f t="shared" si="202"/>
        <v>8.5923669817966376E-3</v>
      </c>
      <c r="AW50" s="21">
        <f t="shared" si="202"/>
        <v>5.5248919692952383E-3</v>
      </c>
      <c r="AX50" s="21">
        <f t="shared" si="202"/>
        <v>3.4475325888402289E-3</v>
      </c>
      <c r="AY50" s="21">
        <f t="shared" si="202"/>
        <v>2.082309683659498E-3</v>
      </c>
      <c r="AZ50" s="21">
        <f t="shared" si="202"/>
        <v>1.2139865455734872E-3</v>
      </c>
      <c r="BA50" s="21">
        <f t="shared" si="202"/>
        <v>6.7983246552115288E-4</v>
      </c>
      <c r="BB50" s="21">
        <f t="shared" si="202"/>
        <v>3.6371036905381675E-4</v>
      </c>
      <c r="BC50" s="21">
        <f t="shared" si="202"/>
        <v>1.8440115711028509E-4</v>
      </c>
      <c r="BD50" s="21">
        <f t="shared" si="202"/>
        <v>8.7774950784495707E-5</v>
      </c>
      <c r="BE50" s="21">
        <f t="shared" si="202"/>
        <v>3.8708753295962605E-5</v>
      </c>
      <c r="BF50" s="21">
        <f t="shared" si="202"/>
        <v>1.5522210071681006E-5</v>
      </c>
      <c r="BG50" s="21">
        <f t="shared" si="202"/>
        <v>5.5103845754467568E-6</v>
      </c>
      <c r="BH50" s="21">
        <f t="shared" si="202"/>
        <v>1.6641361417849209E-6</v>
      </c>
      <c r="BI50" s="21">
        <f t="shared" si="202"/>
        <v>4.0105681017016594E-7</v>
      </c>
      <c r="BJ50" s="21">
        <f t="shared" si="202"/>
        <v>6.8580714539098386E-8</v>
      </c>
      <c r="BK50" s="21">
        <f t="shared" si="202"/>
        <v>0</v>
      </c>
      <c r="BL50" s="21">
        <f t="shared" si="202"/>
        <v>0</v>
      </c>
      <c r="BM50" s="21">
        <f t="shared" si="202"/>
        <v>0</v>
      </c>
      <c r="BN50" s="21">
        <f t="shared" si="202"/>
        <v>0</v>
      </c>
      <c r="BO50" s="21">
        <f t="shared" si="202"/>
        <v>0</v>
      </c>
      <c r="BP50" s="21">
        <f t="shared" si="202"/>
        <v>0</v>
      </c>
      <c r="BQ50" s="21">
        <f t="shared" si="202"/>
        <v>0</v>
      </c>
      <c r="BR50" s="21">
        <f t="shared" si="202"/>
        <v>0</v>
      </c>
      <c r="BS50" s="21">
        <f t="shared" si="202"/>
        <v>0</v>
      </c>
      <c r="BT50" s="21">
        <f t="shared" si="202"/>
        <v>0</v>
      </c>
      <c r="BU50" s="21">
        <f t="shared" si="202"/>
        <v>0</v>
      </c>
      <c r="BV50" s="21">
        <f t="shared" si="202"/>
        <v>0</v>
      </c>
      <c r="BW50" s="21">
        <f t="shared" si="202"/>
        <v>0</v>
      </c>
      <c r="BX50" s="21">
        <f t="shared" si="202"/>
        <v>0</v>
      </c>
      <c r="BY50" s="21">
        <f t="shared" si="202"/>
        <v>0</v>
      </c>
      <c r="BZ50" s="21">
        <f t="shared" si="202"/>
        <v>0</v>
      </c>
      <c r="CA50" s="21">
        <f t="shared" ref="CA50:DN50" si="203">BZ50*IFERROR(VLOOKUP($K50+BZ$1,$K$3:$DN$98,4,0),0)</f>
        <v>0</v>
      </c>
      <c r="CB50" s="21">
        <f t="shared" si="203"/>
        <v>0</v>
      </c>
      <c r="CC50" s="21">
        <f t="shared" si="203"/>
        <v>0</v>
      </c>
      <c r="CD50" s="21">
        <f t="shared" si="203"/>
        <v>0</v>
      </c>
      <c r="CE50" s="21">
        <f t="shared" si="203"/>
        <v>0</v>
      </c>
      <c r="CF50" s="21">
        <f t="shared" si="203"/>
        <v>0</v>
      </c>
      <c r="CG50" s="21">
        <f t="shared" si="203"/>
        <v>0</v>
      </c>
      <c r="CH50" s="21">
        <f t="shared" si="203"/>
        <v>0</v>
      </c>
      <c r="CI50" s="21">
        <f t="shared" si="203"/>
        <v>0</v>
      </c>
      <c r="CJ50" s="21">
        <f t="shared" si="203"/>
        <v>0</v>
      </c>
      <c r="CK50" s="21">
        <f t="shared" si="203"/>
        <v>0</v>
      </c>
      <c r="CL50" s="21">
        <f t="shared" si="203"/>
        <v>0</v>
      </c>
      <c r="CM50" s="21">
        <f t="shared" si="203"/>
        <v>0</v>
      </c>
      <c r="CN50" s="21">
        <f t="shared" si="203"/>
        <v>0</v>
      </c>
      <c r="CO50" s="21">
        <f t="shared" si="203"/>
        <v>0</v>
      </c>
      <c r="CP50" s="21">
        <f t="shared" si="203"/>
        <v>0</v>
      </c>
      <c r="CQ50" s="21">
        <f t="shared" si="203"/>
        <v>0</v>
      </c>
      <c r="CR50" s="21">
        <f t="shared" si="203"/>
        <v>0</v>
      </c>
      <c r="CS50" s="21">
        <f t="shared" si="203"/>
        <v>0</v>
      </c>
      <c r="CT50" s="21">
        <f t="shared" si="203"/>
        <v>0</v>
      </c>
      <c r="CU50" s="21">
        <f t="shared" si="203"/>
        <v>0</v>
      </c>
      <c r="CV50" s="21">
        <f t="shared" si="203"/>
        <v>0</v>
      </c>
      <c r="CW50" s="21">
        <f t="shared" si="203"/>
        <v>0</v>
      </c>
      <c r="CX50" s="21">
        <f t="shared" si="203"/>
        <v>0</v>
      </c>
      <c r="CY50" s="21">
        <f t="shared" si="203"/>
        <v>0</v>
      </c>
      <c r="CZ50" s="21">
        <f t="shared" si="203"/>
        <v>0</v>
      </c>
      <c r="DA50" s="21">
        <f t="shared" si="203"/>
        <v>0</v>
      </c>
      <c r="DB50" s="21">
        <f t="shared" si="203"/>
        <v>0</v>
      </c>
      <c r="DC50" s="21">
        <f t="shared" si="203"/>
        <v>0</v>
      </c>
      <c r="DD50" s="21">
        <f t="shared" si="203"/>
        <v>0</v>
      </c>
      <c r="DE50" s="21">
        <f t="shared" si="203"/>
        <v>0</v>
      </c>
      <c r="DF50" s="21">
        <f t="shared" si="203"/>
        <v>0</v>
      </c>
      <c r="DG50" s="21">
        <f t="shared" si="203"/>
        <v>0</v>
      </c>
      <c r="DH50" s="21">
        <f t="shared" si="203"/>
        <v>0</v>
      </c>
      <c r="DI50" s="21">
        <f t="shared" si="203"/>
        <v>0</v>
      </c>
      <c r="DJ50" s="21">
        <f t="shared" si="203"/>
        <v>0</v>
      </c>
      <c r="DK50" s="21">
        <f t="shared" si="203"/>
        <v>0</v>
      </c>
      <c r="DL50" s="21">
        <f t="shared" si="203"/>
        <v>0</v>
      </c>
      <c r="DM50" s="21">
        <f t="shared" si="203"/>
        <v>0</v>
      </c>
      <c r="DN50" s="57">
        <f t="shared" si="203"/>
        <v>0</v>
      </c>
      <c r="DQ50" s="22">
        <f t="shared" si="20"/>
        <v>66</v>
      </c>
      <c r="DR50" s="54">
        <f t="shared" si="147"/>
        <v>2.538E-2</v>
      </c>
      <c r="DS50" s="55">
        <v>1</v>
      </c>
      <c r="DT50" s="65">
        <f t="shared" si="21"/>
        <v>0.97462000000000004</v>
      </c>
      <c r="DU50" s="21">
        <f t="shared" ref="DU50:GF50" si="204">DT50*IFERROR(VLOOKUP($DQ50+DT$1,$DQ$3:$HT$98,4,0),0)</f>
        <v>0.94730140140000008</v>
      </c>
      <c r="DV50" s="21">
        <f t="shared" si="204"/>
        <v>0.91797295001265611</v>
      </c>
      <c r="DW50" s="21">
        <f t="shared" si="204"/>
        <v>0.88657827512222331</v>
      </c>
      <c r="DX50" s="21">
        <f t="shared" si="204"/>
        <v>0.85310107945360814</v>
      </c>
      <c r="DY50" s="21">
        <f t="shared" si="204"/>
        <v>0.81752676444039274</v>
      </c>
      <c r="DZ50" s="21">
        <f t="shared" si="204"/>
        <v>0.77990418274084594</v>
      </c>
      <c r="EA50" s="21">
        <f t="shared" si="204"/>
        <v>0.74032404546674802</v>
      </c>
      <c r="EB50" s="21">
        <f t="shared" si="204"/>
        <v>0.69890291512288349</v>
      </c>
      <c r="EC50" s="21">
        <f t="shared" si="204"/>
        <v>0.65582253943470892</v>
      </c>
      <c r="ED50" s="21">
        <f t="shared" si="204"/>
        <v>0.61131842190866958</v>
      </c>
      <c r="EE50" s="21">
        <f t="shared" si="204"/>
        <v>0.5656957280816256</v>
      </c>
      <c r="EF50" s="21">
        <f t="shared" si="204"/>
        <v>0.51931433533621307</v>
      </c>
      <c r="EG50" s="21">
        <f t="shared" si="204"/>
        <v>0.47258643144266066</v>
      </c>
      <c r="EH50" s="21">
        <f t="shared" si="204"/>
        <v>0.42598468343809992</v>
      </c>
      <c r="EI50" s="21">
        <f t="shared" si="204"/>
        <v>0.37999963686095706</v>
      </c>
      <c r="EJ50" s="21">
        <f t="shared" si="204"/>
        <v>0.33516727970410137</v>
      </c>
      <c r="EK50" s="21">
        <f t="shared" si="204"/>
        <v>0.29201784411499537</v>
      </c>
      <c r="EL50" s="21">
        <f t="shared" si="204"/>
        <v>0.2510681818347496</v>
      </c>
      <c r="EM50" s="21">
        <f t="shared" si="204"/>
        <v>0.21279032683222368</v>
      </c>
      <c r="EN50" s="21">
        <f t="shared" si="204"/>
        <v>0.17759267887090555</v>
      </c>
      <c r="EO50" s="21">
        <f t="shared" si="204"/>
        <v>0.14578583008512636</v>
      </c>
      <c r="EP50" s="21">
        <f t="shared" si="204"/>
        <v>0.11758210339685782</v>
      </c>
      <c r="EQ50" s="21">
        <f t="shared" si="204"/>
        <v>9.3067410659646924E-2</v>
      </c>
      <c r="ER50" s="21">
        <f t="shared" si="204"/>
        <v>7.2208211908500269E-2</v>
      </c>
      <c r="ES50" s="21">
        <f t="shared" si="204"/>
        <v>5.4855134422649485E-2</v>
      </c>
      <c r="ET50" s="21">
        <f t="shared" si="204"/>
        <v>4.075791342737279E-2</v>
      </c>
      <c r="EU50" s="21">
        <f t="shared" si="204"/>
        <v>2.9588207252601275E-2</v>
      </c>
      <c r="EV50" s="21">
        <f t="shared" si="204"/>
        <v>2.0965316012975684E-2</v>
      </c>
      <c r="EW50" s="21">
        <f t="shared" si="204"/>
        <v>1.4486404405485808E-2</v>
      </c>
      <c r="EX50" s="21">
        <f t="shared" si="204"/>
        <v>9.7532614940814295E-3</v>
      </c>
      <c r="EY50" s="21">
        <f t="shared" si="204"/>
        <v>6.3937505724450819E-3</v>
      </c>
      <c r="EZ50" s="21">
        <f t="shared" si="204"/>
        <v>4.0786374276684419E-3</v>
      </c>
      <c r="FA50" s="21">
        <f t="shared" si="204"/>
        <v>2.5307129511197143E-3</v>
      </c>
      <c r="FB50" s="21">
        <f t="shared" si="204"/>
        <v>1.5268297376695463E-3</v>
      </c>
      <c r="FC50" s="21">
        <f t="shared" si="204"/>
        <v>8.9472222627435421E-4</v>
      </c>
      <c r="FD50" s="21">
        <f t="shared" si="204"/>
        <v>5.0820222452383325E-4</v>
      </c>
      <c r="FE50" s="21">
        <f t="shared" si="204"/>
        <v>2.7951122348810831E-4</v>
      </c>
      <c r="FF50" s="21">
        <f t="shared" si="204"/>
        <v>1.4842045967218553E-4</v>
      </c>
      <c r="FG50" s="21">
        <f t="shared" si="204"/>
        <v>7.569443443281463E-5</v>
      </c>
      <c r="FH50" s="21">
        <f t="shared" si="204"/>
        <v>3.6787495134347909E-5</v>
      </c>
      <c r="FI50" s="21">
        <f t="shared" si="204"/>
        <v>1.6848672771531341E-5</v>
      </c>
      <c r="FJ50" s="21">
        <f t="shared" si="204"/>
        <v>7.1438372551292897E-6</v>
      </c>
      <c r="FK50" s="21">
        <f t="shared" si="204"/>
        <v>2.7289458314593889E-6</v>
      </c>
      <c r="FL50" s="21">
        <f t="shared" si="204"/>
        <v>9.0055212438159827E-7</v>
      </c>
      <c r="FM50" s="21">
        <f t="shared" si="204"/>
        <v>2.4044741720988673E-7</v>
      </c>
      <c r="FN50" s="21">
        <f t="shared" si="204"/>
        <v>4.6165904104298238E-8</v>
      </c>
      <c r="FO50" s="21">
        <f t="shared" si="204"/>
        <v>4.8012540268470155E-9</v>
      </c>
      <c r="FP50" s="21">
        <f t="shared" si="204"/>
        <v>0</v>
      </c>
      <c r="FQ50" s="21">
        <f t="shared" si="204"/>
        <v>0</v>
      </c>
      <c r="FR50" s="21">
        <f t="shared" si="204"/>
        <v>0</v>
      </c>
      <c r="FS50" s="21">
        <f t="shared" si="204"/>
        <v>0</v>
      </c>
      <c r="FT50" s="21">
        <f t="shared" si="204"/>
        <v>0</v>
      </c>
      <c r="FU50" s="21">
        <f t="shared" si="204"/>
        <v>0</v>
      </c>
      <c r="FV50" s="21">
        <f t="shared" si="204"/>
        <v>0</v>
      </c>
      <c r="FW50" s="21">
        <f t="shared" si="204"/>
        <v>0</v>
      </c>
      <c r="FX50" s="21">
        <f t="shared" si="204"/>
        <v>0</v>
      </c>
      <c r="FY50" s="21">
        <f t="shared" si="204"/>
        <v>0</v>
      </c>
      <c r="FZ50" s="21">
        <f t="shared" si="204"/>
        <v>0</v>
      </c>
      <c r="GA50" s="21">
        <f t="shared" si="204"/>
        <v>0</v>
      </c>
      <c r="GB50" s="21">
        <f t="shared" si="204"/>
        <v>0</v>
      </c>
      <c r="GC50" s="21">
        <f t="shared" si="204"/>
        <v>0</v>
      </c>
      <c r="GD50" s="21">
        <f t="shared" si="204"/>
        <v>0</v>
      </c>
      <c r="GE50" s="21">
        <f t="shared" si="204"/>
        <v>0</v>
      </c>
      <c r="GF50" s="21">
        <f t="shared" si="204"/>
        <v>0</v>
      </c>
      <c r="GG50" s="21">
        <f t="shared" ref="GG50:HT50" si="205">GF50*IFERROR(VLOOKUP($DQ50+GF$1,$DQ$3:$HT$98,4,0),0)</f>
        <v>0</v>
      </c>
      <c r="GH50" s="21">
        <f t="shared" si="205"/>
        <v>0</v>
      </c>
      <c r="GI50" s="21">
        <f t="shared" si="205"/>
        <v>0</v>
      </c>
      <c r="GJ50" s="21">
        <f t="shared" si="205"/>
        <v>0</v>
      </c>
      <c r="GK50" s="21">
        <f t="shared" si="205"/>
        <v>0</v>
      </c>
      <c r="GL50" s="21">
        <f t="shared" si="205"/>
        <v>0</v>
      </c>
      <c r="GM50" s="21">
        <f t="shared" si="205"/>
        <v>0</v>
      </c>
      <c r="GN50" s="21">
        <f t="shared" si="205"/>
        <v>0</v>
      </c>
      <c r="GO50" s="21">
        <f t="shared" si="205"/>
        <v>0</v>
      </c>
      <c r="GP50" s="21">
        <f t="shared" si="205"/>
        <v>0</v>
      </c>
      <c r="GQ50" s="21">
        <f t="shared" si="205"/>
        <v>0</v>
      </c>
      <c r="GR50" s="21">
        <f t="shared" si="205"/>
        <v>0</v>
      </c>
      <c r="GS50" s="21">
        <f t="shared" si="205"/>
        <v>0</v>
      </c>
      <c r="GT50" s="21">
        <f t="shared" si="205"/>
        <v>0</v>
      </c>
      <c r="GU50" s="21">
        <f t="shared" si="205"/>
        <v>0</v>
      </c>
      <c r="GV50" s="21">
        <f t="shared" si="205"/>
        <v>0</v>
      </c>
      <c r="GW50" s="21">
        <f t="shared" si="205"/>
        <v>0</v>
      </c>
      <c r="GX50" s="21">
        <f t="shared" si="205"/>
        <v>0</v>
      </c>
      <c r="GY50" s="21">
        <f t="shared" si="205"/>
        <v>0</v>
      </c>
      <c r="GZ50" s="21">
        <f t="shared" si="205"/>
        <v>0</v>
      </c>
      <c r="HA50" s="21">
        <f t="shared" si="205"/>
        <v>0</v>
      </c>
      <c r="HB50" s="21">
        <f t="shared" si="205"/>
        <v>0</v>
      </c>
      <c r="HC50" s="21">
        <f t="shared" si="205"/>
        <v>0</v>
      </c>
      <c r="HD50" s="21">
        <f t="shared" si="205"/>
        <v>0</v>
      </c>
      <c r="HE50" s="21">
        <f t="shared" si="205"/>
        <v>0</v>
      </c>
      <c r="HF50" s="21">
        <f t="shared" si="205"/>
        <v>0</v>
      </c>
      <c r="HG50" s="21">
        <f t="shared" si="205"/>
        <v>0</v>
      </c>
      <c r="HH50" s="21">
        <f t="shared" si="205"/>
        <v>0</v>
      </c>
      <c r="HI50" s="21">
        <f t="shared" si="205"/>
        <v>0</v>
      </c>
      <c r="HJ50" s="21">
        <f t="shared" si="205"/>
        <v>0</v>
      </c>
      <c r="HK50" s="21">
        <f t="shared" si="205"/>
        <v>0</v>
      </c>
      <c r="HL50" s="21">
        <f t="shared" si="205"/>
        <v>0</v>
      </c>
      <c r="HM50" s="21">
        <f t="shared" si="205"/>
        <v>0</v>
      </c>
      <c r="HN50" s="21">
        <f t="shared" si="205"/>
        <v>0</v>
      </c>
      <c r="HO50" s="21">
        <f t="shared" si="205"/>
        <v>0</v>
      </c>
      <c r="HP50" s="21">
        <f t="shared" si="205"/>
        <v>0</v>
      </c>
      <c r="HQ50" s="21">
        <f t="shared" si="205"/>
        <v>0</v>
      </c>
      <c r="HR50" s="21">
        <f t="shared" si="205"/>
        <v>0</v>
      </c>
      <c r="HS50" s="21">
        <f t="shared" si="205"/>
        <v>0</v>
      </c>
      <c r="HT50" s="57">
        <f t="shared" si="205"/>
        <v>0</v>
      </c>
    </row>
    <row r="51" spans="1:228">
      <c r="A51" s="49">
        <v>67</v>
      </c>
      <c r="B51" s="50">
        <v>1.695E-2</v>
      </c>
      <c r="C51" s="51">
        <v>2.8029999999999999E-2</v>
      </c>
      <c r="K51" s="22">
        <f t="shared" si="17"/>
        <v>67</v>
      </c>
      <c r="L51" s="54">
        <f t="shared" si="144"/>
        <v>1.695E-2</v>
      </c>
      <c r="M51" s="55">
        <v>1</v>
      </c>
      <c r="N51" s="65">
        <f t="shared" si="11"/>
        <v>0.98304999999999998</v>
      </c>
      <c r="O51" s="21">
        <f t="shared" ref="O51:BZ51" si="206">N51*IFERROR(VLOOKUP($K51+N$1,$K$3:$DN$98,4,0),0)</f>
        <v>0.96459815150000006</v>
      </c>
      <c r="P51" s="21">
        <f t="shared" si="206"/>
        <v>0.94453450994880006</v>
      </c>
      <c r="Q51" s="21">
        <f t="shared" si="206"/>
        <v>0.92274409880428121</v>
      </c>
      <c r="R51" s="21">
        <f t="shared" si="206"/>
        <v>0.8991310773158796</v>
      </c>
      <c r="S51" s="21">
        <f t="shared" si="206"/>
        <v>0.87360474603088178</v>
      </c>
      <c r="T51" s="21">
        <f t="shared" si="206"/>
        <v>0.84607746048344867</v>
      </c>
      <c r="U51" s="21">
        <f t="shared" si="206"/>
        <v>0.81648167091573765</v>
      </c>
      <c r="V51" s="21">
        <f t="shared" si="206"/>
        <v>0.78479401726749787</v>
      </c>
      <c r="W51" s="21">
        <f t="shared" si="206"/>
        <v>0.75100078688395944</v>
      </c>
      <c r="X51" s="21">
        <f t="shared" si="206"/>
        <v>0.71513298930238156</v>
      </c>
      <c r="Y51" s="21">
        <f t="shared" si="206"/>
        <v>0.6772666975188204</v>
      </c>
      <c r="Z51" s="21">
        <f t="shared" si="206"/>
        <v>0.63753823304236634</v>
      </c>
      <c r="AA51" s="21">
        <f t="shared" si="206"/>
        <v>0.59613012480626471</v>
      </c>
      <c r="AB51" s="21">
        <f t="shared" si="206"/>
        <v>0.55330413664018263</v>
      </c>
      <c r="AC51" s="21">
        <f t="shared" si="206"/>
        <v>0.5093828542736849</v>
      </c>
      <c r="AD51" s="21">
        <f t="shared" si="206"/>
        <v>0.4647609162393101</v>
      </c>
      <c r="AE51" s="21">
        <f t="shared" si="206"/>
        <v>0.4198836021672423</v>
      </c>
      <c r="AF51" s="21">
        <f t="shared" si="206"/>
        <v>0.37525837292890779</v>
      </c>
      <c r="AG51" s="21">
        <f t="shared" si="206"/>
        <v>0.33143570013826995</v>
      </c>
      <c r="AH51" s="21">
        <f t="shared" si="206"/>
        <v>0.28898541566456032</v>
      </c>
      <c r="AI51" s="21">
        <f t="shared" si="206"/>
        <v>0.24846677053423233</v>
      </c>
      <c r="AJ51" s="21">
        <f t="shared" si="206"/>
        <v>0.21041159995920933</v>
      </c>
      <c r="AK51" s="21">
        <f t="shared" si="206"/>
        <v>0.17528548746201894</v>
      </c>
      <c r="AL51" s="21">
        <f t="shared" si="206"/>
        <v>0.14346941863278787</v>
      </c>
      <c r="AM51" s="21">
        <f t="shared" si="206"/>
        <v>0.1152288982691099</v>
      </c>
      <c r="AN51" s="21">
        <f t="shared" si="206"/>
        <v>9.0697818116599091E-2</v>
      </c>
      <c r="AO51" s="21">
        <f t="shared" si="206"/>
        <v>6.9873599077027934E-2</v>
      </c>
      <c r="AP51" s="21">
        <f t="shared" si="206"/>
        <v>5.262320493689128E-2</v>
      </c>
      <c r="AQ51" s="21">
        <f t="shared" si="206"/>
        <v>3.8696473750342998E-2</v>
      </c>
      <c r="AR51" s="21">
        <f t="shared" si="206"/>
        <v>2.7753110973746001E-2</v>
      </c>
      <c r="AS51" s="21">
        <f t="shared" si="206"/>
        <v>1.9392763824014756E-2</v>
      </c>
      <c r="AT51" s="21">
        <f t="shared" si="206"/>
        <v>1.3190376170180115E-2</v>
      </c>
      <c r="AU51" s="21">
        <f t="shared" si="206"/>
        <v>8.7259614516209533E-3</v>
      </c>
      <c r="AV51" s="21">
        <f t="shared" si="206"/>
        <v>5.6107932133922728E-3</v>
      </c>
      <c r="AW51" s="21">
        <f t="shared" si="206"/>
        <v>3.5011349651567782E-3</v>
      </c>
      <c r="AX51" s="21">
        <f t="shared" si="206"/>
        <v>2.1146855189546942E-3</v>
      </c>
      <c r="AY51" s="21">
        <f t="shared" si="206"/>
        <v>1.2328616575505867E-3</v>
      </c>
      <c r="AZ51" s="21">
        <f t="shared" si="206"/>
        <v>6.904025282283286E-4</v>
      </c>
      <c r="BA51" s="21">
        <f t="shared" si="206"/>
        <v>3.6936535260215572E-4</v>
      </c>
      <c r="BB51" s="21">
        <f t="shared" si="206"/>
        <v>1.8726823376929294E-4</v>
      </c>
      <c r="BC51" s="21">
        <f t="shared" si="206"/>
        <v>8.9139679274183439E-5</v>
      </c>
      <c r="BD51" s="21">
        <f t="shared" si="206"/>
        <v>3.9310598559914891E-5</v>
      </c>
      <c r="BE51" s="21">
        <f t="shared" si="206"/>
        <v>1.5763550022525871E-5</v>
      </c>
      <c r="BF51" s="21">
        <f t="shared" si="206"/>
        <v>5.596060257996684E-6</v>
      </c>
      <c r="BG51" s="21">
        <f t="shared" si="206"/>
        <v>1.6900101979149988E-6</v>
      </c>
      <c r="BH51" s="21">
        <f t="shared" si="206"/>
        <v>4.072924576975147E-7</v>
      </c>
      <c r="BI51" s="21">
        <f t="shared" si="206"/>
        <v>6.9647010266275036E-8</v>
      </c>
      <c r="BJ51" s="21">
        <f t="shared" si="206"/>
        <v>0</v>
      </c>
      <c r="BK51" s="21">
        <f t="shared" si="206"/>
        <v>0</v>
      </c>
      <c r="BL51" s="21">
        <f t="shared" si="206"/>
        <v>0</v>
      </c>
      <c r="BM51" s="21">
        <f t="shared" si="206"/>
        <v>0</v>
      </c>
      <c r="BN51" s="21">
        <f t="shared" si="206"/>
        <v>0</v>
      </c>
      <c r="BO51" s="21">
        <f t="shared" si="206"/>
        <v>0</v>
      </c>
      <c r="BP51" s="21">
        <f t="shared" si="206"/>
        <v>0</v>
      </c>
      <c r="BQ51" s="21">
        <f t="shared" si="206"/>
        <v>0</v>
      </c>
      <c r="BR51" s="21">
        <f t="shared" si="206"/>
        <v>0</v>
      </c>
      <c r="BS51" s="21">
        <f t="shared" si="206"/>
        <v>0</v>
      </c>
      <c r="BT51" s="21">
        <f t="shared" si="206"/>
        <v>0</v>
      </c>
      <c r="BU51" s="21">
        <f t="shared" si="206"/>
        <v>0</v>
      </c>
      <c r="BV51" s="21">
        <f t="shared" si="206"/>
        <v>0</v>
      </c>
      <c r="BW51" s="21">
        <f t="shared" si="206"/>
        <v>0</v>
      </c>
      <c r="BX51" s="21">
        <f t="shared" si="206"/>
        <v>0</v>
      </c>
      <c r="BY51" s="21">
        <f t="shared" si="206"/>
        <v>0</v>
      </c>
      <c r="BZ51" s="21">
        <f t="shared" si="206"/>
        <v>0</v>
      </c>
      <c r="CA51" s="21">
        <f t="shared" ref="CA51:DN51" si="207">BZ51*IFERROR(VLOOKUP($K51+BZ$1,$K$3:$DN$98,4,0),0)</f>
        <v>0</v>
      </c>
      <c r="CB51" s="21">
        <f t="shared" si="207"/>
        <v>0</v>
      </c>
      <c r="CC51" s="21">
        <f t="shared" si="207"/>
        <v>0</v>
      </c>
      <c r="CD51" s="21">
        <f t="shared" si="207"/>
        <v>0</v>
      </c>
      <c r="CE51" s="21">
        <f t="shared" si="207"/>
        <v>0</v>
      </c>
      <c r="CF51" s="21">
        <f t="shared" si="207"/>
        <v>0</v>
      </c>
      <c r="CG51" s="21">
        <f t="shared" si="207"/>
        <v>0</v>
      </c>
      <c r="CH51" s="21">
        <f t="shared" si="207"/>
        <v>0</v>
      </c>
      <c r="CI51" s="21">
        <f t="shared" si="207"/>
        <v>0</v>
      </c>
      <c r="CJ51" s="21">
        <f t="shared" si="207"/>
        <v>0</v>
      </c>
      <c r="CK51" s="21">
        <f t="shared" si="207"/>
        <v>0</v>
      </c>
      <c r="CL51" s="21">
        <f t="shared" si="207"/>
        <v>0</v>
      </c>
      <c r="CM51" s="21">
        <f t="shared" si="207"/>
        <v>0</v>
      </c>
      <c r="CN51" s="21">
        <f t="shared" si="207"/>
        <v>0</v>
      </c>
      <c r="CO51" s="21">
        <f t="shared" si="207"/>
        <v>0</v>
      </c>
      <c r="CP51" s="21">
        <f t="shared" si="207"/>
        <v>0</v>
      </c>
      <c r="CQ51" s="21">
        <f t="shared" si="207"/>
        <v>0</v>
      </c>
      <c r="CR51" s="21">
        <f t="shared" si="207"/>
        <v>0</v>
      </c>
      <c r="CS51" s="21">
        <f t="shared" si="207"/>
        <v>0</v>
      </c>
      <c r="CT51" s="21">
        <f t="shared" si="207"/>
        <v>0</v>
      </c>
      <c r="CU51" s="21">
        <f t="shared" si="207"/>
        <v>0</v>
      </c>
      <c r="CV51" s="21">
        <f t="shared" si="207"/>
        <v>0</v>
      </c>
      <c r="CW51" s="21">
        <f t="shared" si="207"/>
        <v>0</v>
      </c>
      <c r="CX51" s="21">
        <f t="shared" si="207"/>
        <v>0</v>
      </c>
      <c r="CY51" s="21">
        <f t="shared" si="207"/>
        <v>0</v>
      </c>
      <c r="CZ51" s="21">
        <f t="shared" si="207"/>
        <v>0</v>
      </c>
      <c r="DA51" s="21">
        <f t="shared" si="207"/>
        <v>0</v>
      </c>
      <c r="DB51" s="21">
        <f t="shared" si="207"/>
        <v>0</v>
      </c>
      <c r="DC51" s="21">
        <f t="shared" si="207"/>
        <v>0</v>
      </c>
      <c r="DD51" s="21">
        <f t="shared" si="207"/>
        <v>0</v>
      </c>
      <c r="DE51" s="21">
        <f t="shared" si="207"/>
        <v>0</v>
      </c>
      <c r="DF51" s="21">
        <f t="shared" si="207"/>
        <v>0</v>
      </c>
      <c r="DG51" s="21">
        <f t="shared" si="207"/>
        <v>0</v>
      </c>
      <c r="DH51" s="21">
        <f t="shared" si="207"/>
        <v>0</v>
      </c>
      <c r="DI51" s="21">
        <f t="shared" si="207"/>
        <v>0</v>
      </c>
      <c r="DJ51" s="21">
        <f t="shared" si="207"/>
        <v>0</v>
      </c>
      <c r="DK51" s="21">
        <f t="shared" si="207"/>
        <v>0</v>
      </c>
      <c r="DL51" s="21">
        <f t="shared" si="207"/>
        <v>0</v>
      </c>
      <c r="DM51" s="21">
        <f t="shared" si="207"/>
        <v>0</v>
      </c>
      <c r="DN51" s="57">
        <f t="shared" si="207"/>
        <v>0</v>
      </c>
      <c r="DQ51" s="22">
        <f t="shared" si="20"/>
        <v>67</v>
      </c>
      <c r="DR51" s="54">
        <f t="shared" si="147"/>
        <v>2.8029999999999999E-2</v>
      </c>
      <c r="DS51" s="55">
        <v>1</v>
      </c>
      <c r="DT51" s="65">
        <f t="shared" si="21"/>
        <v>0.97197</v>
      </c>
      <c r="DU51" s="21">
        <f t="shared" ref="DU51:GF51" si="208">DT51*IFERROR(VLOOKUP($DQ51+DT$1,$DQ$3:$HT$98,4,0),0)</f>
        <v>0.94187780880000005</v>
      </c>
      <c r="DV51" s="21">
        <f t="shared" si="208"/>
        <v>0.90966558773904005</v>
      </c>
      <c r="DW51" s="21">
        <f t="shared" si="208"/>
        <v>0.87531661514601389</v>
      </c>
      <c r="DX51" s="21">
        <f t="shared" si="208"/>
        <v>0.83881591229442509</v>
      </c>
      <c r="DY51" s="21">
        <f t="shared" si="208"/>
        <v>0.80021360401063568</v>
      </c>
      <c r="DZ51" s="21">
        <f t="shared" si="208"/>
        <v>0.759602763607096</v>
      </c>
      <c r="EA51" s="21">
        <f t="shared" si="208"/>
        <v>0.71710298898327907</v>
      </c>
      <c r="EB51" s="21">
        <f t="shared" si="208"/>
        <v>0.67290076074234972</v>
      </c>
      <c r="EC51" s="21">
        <f t="shared" si="208"/>
        <v>0.6272377151183739</v>
      </c>
      <c r="ED51" s="21">
        <f t="shared" si="208"/>
        <v>0.5804269644390897</v>
      </c>
      <c r="EE51" s="21">
        <f t="shared" si="208"/>
        <v>0.53283775762472874</v>
      </c>
      <c r="EF51" s="21">
        <f t="shared" si="208"/>
        <v>0.48489301619365566</v>
      </c>
      <c r="EG51" s="21">
        <f t="shared" si="208"/>
        <v>0.43707771586679928</v>
      </c>
      <c r="EH51" s="21">
        <f t="shared" si="208"/>
        <v>0.38989517643897831</v>
      </c>
      <c r="EI51" s="21">
        <f t="shared" si="208"/>
        <v>0.34389534352270767</v>
      </c>
      <c r="EJ51" s="21">
        <f t="shared" si="208"/>
        <v>0.29962225699759432</v>
      </c>
      <c r="EK51" s="21">
        <f t="shared" si="208"/>
        <v>0.25760622789882165</v>
      </c>
      <c r="EL51" s="21">
        <f t="shared" si="208"/>
        <v>0.21833158239336728</v>
      </c>
      <c r="EM51" s="21">
        <f t="shared" si="208"/>
        <v>0.18221735534968039</v>
      </c>
      <c r="EN51" s="21">
        <f t="shared" si="208"/>
        <v>0.14958222700655263</v>
      </c>
      <c r="EO51" s="21">
        <f t="shared" si="208"/>
        <v>0.12064404936986496</v>
      </c>
      <c r="EP51" s="21">
        <f t="shared" si="208"/>
        <v>9.549097151674181E-2</v>
      </c>
      <c r="EQ51" s="21">
        <f t="shared" si="208"/>
        <v>7.4088580070694479E-2</v>
      </c>
      <c r="ER51" s="21">
        <f t="shared" si="208"/>
        <v>5.6283612508105187E-2</v>
      </c>
      <c r="ES51" s="21">
        <f t="shared" si="208"/>
        <v>4.1819286929647231E-2</v>
      </c>
      <c r="ET51" s="21">
        <f t="shared" si="208"/>
        <v>3.0358711346577406E-2</v>
      </c>
      <c r="EU51" s="21">
        <f t="shared" si="208"/>
        <v>2.1511272098844351E-2</v>
      </c>
      <c r="EV51" s="21">
        <f t="shared" si="208"/>
        <v>1.486364368213848E-2</v>
      </c>
      <c r="EW51" s="21">
        <f t="shared" si="208"/>
        <v>1.0007245381873375E-2</v>
      </c>
      <c r="EX51" s="21">
        <f t="shared" si="208"/>
        <v>6.5602497100870913E-3</v>
      </c>
      <c r="EY51" s="21">
        <f t="shared" si="208"/>
        <v>4.1848488925616562E-3</v>
      </c>
      <c r="EZ51" s="21">
        <f t="shared" si="208"/>
        <v>2.5966150408566562E-3</v>
      </c>
      <c r="FA51" s="21">
        <f t="shared" si="208"/>
        <v>1.566589786449638E-3</v>
      </c>
      <c r="FB51" s="21">
        <f t="shared" si="208"/>
        <v>9.1802161485948796E-4</v>
      </c>
      <c r="FC51" s="21">
        <f t="shared" si="208"/>
        <v>5.2143627724018926E-4</v>
      </c>
      <c r="FD51" s="21">
        <f t="shared" si="208"/>
        <v>2.8678995248210412E-4</v>
      </c>
      <c r="FE51" s="21">
        <f t="shared" si="208"/>
        <v>1.522854647679973E-4</v>
      </c>
      <c r="FF51" s="21">
        <f t="shared" si="208"/>
        <v>7.7665587031678621E-5</v>
      </c>
      <c r="FG51" s="21">
        <f t="shared" si="208"/>
        <v>3.7745475297395807E-5</v>
      </c>
      <c r="FH51" s="21">
        <f t="shared" si="208"/>
        <v>1.728742768620728E-5</v>
      </c>
      <c r="FI51" s="21">
        <f t="shared" si="208"/>
        <v>7.3298693389518874E-6</v>
      </c>
      <c r="FJ51" s="21">
        <f t="shared" si="208"/>
        <v>2.8000100874796211E-6</v>
      </c>
      <c r="FK51" s="21">
        <f t="shared" si="208"/>
        <v>9.2400332886827491E-7</v>
      </c>
      <c r="FL51" s="21">
        <f t="shared" si="208"/>
        <v>2.4670888880782941E-7</v>
      </c>
      <c r="FM51" s="21">
        <f t="shared" si="208"/>
        <v>4.7368106651103233E-8</v>
      </c>
      <c r="FN51" s="21">
        <f t="shared" si="208"/>
        <v>4.9262830917147355E-9</v>
      </c>
      <c r="FO51" s="21">
        <f t="shared" si="208"/>
        <v>0</v>
      </c>
      <c r="FP51" s="21">
        <f t="shared" si="208"/>
        <v>0</v>
      </c>
      <c r="FQ51" s="21">
        <f t="shared" si="208"/>
        <v>0</v>
      </c>
      <c r="FR51" s="21">
        <f t="shared" si="208"/>
        <v>0</v>
      </c>
      <c r="FS51" s="21">
        <f t="shared" si="208"/>
        <v>0</v>
      </c>
      <c r="FT51" s="21">
        <f t="shared" si="208"/>
        <v>0</v>
      </c>
      <c r="FU51" s="21">
        <f t="shared" si="208"/>
        <v>0</v>
      </c>
      <c r="FV51" s="21">
        <f t="shared" si="208"/>
        <v>0</v>
      </c>
      <c r="FW51" s="21">
        <f t="shared" si="208"/>
        <v>0</v>
      </c>
      <c r="FX51" s="21">
        <f t="shared" si="208"/>
        <v>0</v>
      </c>
      <c r="FY51" s="21">
        <f t="shared" si="208"/>
        <v>0</v>
      </c>
      <c r="FZ51" s="21">
        <f t="shared" si="208"/>
        <v>0</v>
      </c>
      <c r="GA51" s="21">
        <f t="shared" si="208"/>
        <v>0</v>
      </c>
      <c r="GB51" s="21">
        <f t="shared" si="208"/>
        <v>0</v>
      </c>
      <c r="GC51" s="21">
        <f t="shared" si="208"/>
        <v>0</v>
      </c>
      <c r="GD51" s="21">
        <f t="shared" si="208"/>
        <v>0</v>
      </c>
      <c r="GE51" s="21">
        <f t="shared" si="208"/>
        <v>0</v>
      </c>
      <c r="GF51" s="21">
        <f t="shared" si="208"/>
        <v>0</v>
      </c>
      <c r="GG51" s="21">
        <f t="shared" ref="GG51:HT51" si="209">GF51*IFERROR(VLOOKUP($DQ51+GF$1,$DQ$3:$HT$98,4,0),0)</f>
        <v>0</v>
      </c>
      <c r="GH51" s="21">
        <f t="shared" si="209"/>
        <v>0</v>
      </c>
      <c r="GI51" s="21">
        <f t="shared" si="209"/>
        <v>0</v>
      </c>
      <c r="GJ51" s="21">
        <f t="shared" si="209"/>
        <v>0</v>
      </c>
      <c r="GK51" s="21">
        <f t="shared" si="209"/>
        <v>0</v>
      </c>
      <c r="GL51" s="21">
        <f t="shared" si="209"/>
        <v>0</v>
      </c>
      <c r="GM51" s="21">
        <f t="shared" si="209"/>
        <v>0</v>
      </c>
      <c r="GN51" s="21">
        <f t="shared" si="209"/>
        <v>0</v>
      </c>
      <c r="GO51" s="21">
        <f t="shared" si="209"/>
        <v>0</v>
      </c>
      <c r="GP51" s="21">
        <f t="shared" si="209"/>
        <v>0</v>
      </c>
      <c r="GQ51" s="21">
        <f t="shared" si="209"/>
        <v>0</v>
      </c>
      <c r="GR51" s="21">
        <f t="shared" si="209"/>
        <v>0</v>
      </c>
      <c r="GS51" s="21">
        <f t="shared" si="209"/>
        <v>0</v>
      </c>
      <c r="GT51" s="21">
        <f t="shared" si="209"/>
        <v>0</v>
      </c>
      <c r="GU51" s="21">
        <f t="shared" si="209"/>
        <v>0</v>
      </c>
      <c r="GV51" s="21">
        <f t="shared" si="209"/>
        <v>0</v>
      </c>
      <c r="GW51" s="21">
        <f t="shared" si="209"/>
        <v>0</v>
      </c>
      <c r="GX51" s="21">
        <f t="shared" si="209"/>
        <v>0</v>
      </c>
      <c r="GY51" s="21">
        <f t="shared" si="209"/>
        <v>0</v>
      </c>
      <c r="GZ51" s="21">
        <f t="shared" si="209"/>
        <v>0</v>
      </c>
      <c r="HA51" s="21">
        <f t="shared" si="209"/>
        <v>0</v>
      </c>
      <c r="HB51" s="21">
        <f t="shared" si="209"/>
        <v>0</v>
      </c>
      <c r="HC51" s="21">
        <f t="shared" si="209"/>
        <v>0</v>
      </c>
      <c r="HD51" s="21">
        <f t="shared" si="209"/>
        <v>0</v>
      </c>
      <c r="HE51" s="21">
        <f t="shared" si="209"/>
        <v>0</v>
      </c>
      <c r="HF51" s="21">
        <f t="shared" si="209"/>
        <v>0</v>
      </c>
      <c r="HG51" s="21">
        <f t="shared" si="209"/>
        <v>0</v>
      </c>
      <c r="HH51" s="21">
        <f t="shared" si="209"/>
        <v>0</v>
      </c>
      <c r="HI51" s="21">
        <f t="shared" si="209"/>
        <v>0</v>
      </c>
      <c r="HJ51" s="21">
        <f t="shared" si="209"/>
        <v>0</v>
      </c>
      <c r="HK51" s="21">
        <f t="shared" si="209"/>
        <v>0</v>
      </c>
      <c r="HL51" s="21">
        <f t="shared" si="209"/>
        <v>0</v>
      </c>
      <c r="HM51" s="21">
        <f t="shared" si="209"/>
        <v>0</v>
      </c>
      <c r="HN51" s="21">
        <f t="shared" si="209"/>
        <v>0</v>
      </c>
      <c r="HO51" s="21">
        <f t="shared" si="209"/>
        <v>0</v>
      </c>
      <c r="HP51" s="21">
        <f t="shared" si="209"/>
        <v>0</v>
      </c>
      <c r="HQ51" s="21">
        <f t="shared" si="209"/>
        <v>0</v>
      </c>
      <c r="HR51" s="21">
        <f t="shared" si="209"/>
        <v>0</v>
      </c>
      <c r="HS51" s="21">
        <f t="shared" si="209"/>
        <v>0</v>
      </c>
      <c r="HT51" s="57">
        <f t="shared" si="209"/>
        <v>0</v>
      </c>
    </row>
    <row r="52" spans="1:228">
      <c r="A52" s="49">
        <v>68</v>
      </c>
      <c r="B52" s="50">
        <v>1.8769999999999998E-2</v>
      </c>
      <c r="C52" s="51">
        <v>3.0960000000000001E-2</v>
      </c>
      <c r="K52" s="22">
        <f t="shared" si="17"/>
        <v>68</v>
      </c>
      <c r="L52" s="54">
        <f t="shared" si="144"/>
        <v>1.8769999999999998E-2</v>
      </c>
      <c r="M52" s="55">
        <v>1</v>
      </c>
      <c r="N52" s="65">
        <f t="shared" si="11"/>
        <v>0.98123000000000005</v>
      </c>
      <c r="O52" s="21">
        <f t="shared" ref="O52:BZ52" si="210">N52*IFERROR(VLOOKUP($K52+N$1,$K$3:$DN$98,4,0),0)</f>
        <v>0.96082041600000001</v>
      </c>
      <c r="P52" s="21">
        <f t="shared" si="210"/>
        <v>0.93865428900287995</v>
      </c>
      <c r="Q52" s="21">
        <f t="shared" si="210"/>
        <v>0.9146341257472963</v>
      </c>
      <c r="R52" s="21">
        <f t="shared" si="210"/>
        <v>0.88866766291733057</v>
      </c>
      <c r="S52" s="21">
        <f t="shared" si="210"/>
        <v>0.86066574485880543</v>
      </c>
      <c r="T52" s="21">
        <f t="shared" si="210"/>
        <v>0.83055965710364443</v>
      </c>
      <c r="U52" s="21">
        <f t="shared" si="210"/>
        <v>0.79832563681145197</v>
      </c>
      <c r="V52" s="21">
        <f t="shared" si="210"/>
        <v>0.7639497348903509</v>
      </c>
      <c r="W52" s="21">
        <f t="shared" si="210"/>
        <v>0.72746349555198775</v>
      </c>
      <c r="X52" s="21">
        <f t="shared" si="210"/>
        <v>0.68894430346251001</v>
      </c>
      <c r="Y52" s="21">
        <f t="shared" si="210"/>
        <v>0.64853083062139916</v>
      </c>
      <c r="Z52" s="21">
        <f t="shared" si="210"/>
        <v>0.60640875317253928</v>
      </c>
      <c r="AA52" s="21">
        <f t="shared" si="210"/>
        <v>0.56284434834462405</v>
      </c>
      <c r="AB52" s="21">
        <f t="shared" si="210"/>
        <v>0.51816576397302783</v>
      </c>
      <c r="AC52" s="21">
        <f t="shared" si="210"/>
        <v>0.47277444304899058</v>
      </c>
      <c r="AD52" s="21">
        <f t="shared" si="210"/>
        <v>0.42712334282818004</v>
      </c>
      <c r="AE52" s="21">
        <f t="shared" si="210"/>
        <v>0.38172867395240107</v>
      </c>
      <c r="AF52" s="21">
        <f t="shared" si="210"/>
        <v>0.33715039940823965</v>
      </c>
      <c r="AG52" s="21">
        <f t="shared" si="210"/>
        <v>0.29396817625203231</v>
      </c>
      <c r="AH52" s="21">
        <f t="shared" si="210"/>
        <v>0.2527508982597349</v>
      </c>
      <c r="AI52" s="21">
        <f t="shared" si="210"/>
        <v>0.21403957068227392</v>
      </c>
      <c r="AJ52" s="21">
        <f t="shared" si="210"/>
        <v>0.1783078047525751</v>
      </c>
      <c r="AK52" s="21">
        <f t="shared" si="210"/>
        <v>0.14594315511193517</v>
      </c>
      <c r="AL52" s="21">
        <f t="shared" si="210"/>
        <v>0.11721570445970185</v>
      </c>
      <c r="AM52" s="21">
        <f t="shared" si="210"/>
        <v>9.2261653137275926E-2</v>
      </c>
      <c r="AN52" s="21">
        <f t="shared" si="210"/>
        <v>7.1078377576957369E-2</v>
      </c>
      <c r="AO52" s="21">
        <f t="shared" si="210"/>
        <v>5.3530547720758132E-2</v>
      </c>
      <c r="AP52" s="21">
        <f t="shared" si="210"/>
        <v>3.9363688266459487E-2</v>
      </c>
      <c r="AQ52" s="21">
        <f t="shared" si="210"/>
        <v>2.8231637224704748E-2</v>
      </c>
      <c r="AR52" s="21">
        <f t="shared" si="210"/>
        <v>1.9727138827134692E-2</v>
      </c>
      <c r="AS52" s="21">
        <f t="shared" si="210"/>
        <v>1.3417808016052203E-2</v>
      </c>
      <c r="AT52" s="21">
        <f t="shared" si="210"/>
        <v>8.8764167149391737E-3</v>
      </c>
      <c r="AU52" s="21">
        <f t="shared" si="210"/>
        <v>5.7075359477058892E-3</v>
      </c>
      <c r="AV52" s="21">
        <f t="shared" si="210"/>
        <v>3.561502431368475E-3</v>
      </c>
      <c r="AW52" s="21">
        <f t="shared" si="210"/>
        <v>2.1511474685465587E-3</v>
      </c>
      <c r="AX52" s="21">
        <f t="shared" si="210"/>
        <v>1.2541189741626436E-3</v>
      </c>
      <c r="AY52" s="21">
        <f t="shared" si="210"/>
        <v>7.0230662553108047E-4</v>
      </c>
      <c r="AZ52" s="21">
        <f t="shared" si="210"/>
        <v>3.7573404465912798E-4</v>
      </c>
      <c r="BA52" s="21">
        <f t="shared" si="210"/>
        <v>1.9049716064217789E-4</v>
      </c>
      <c r="BB52" s="21">
        <f t="shared" si="210"/>
        <v>9.0676648465676674E-5</v>
      </c>
      <c r="BC52" s="21">
        <f t="shared" si="210"/>
        <v>3.9988401973363406E-5</v>
      </c>
      <c r="BD52" s="21">
        <f t="shared" si="210"/>
        <v>1.6035349191318728E-5</v>
      </c>
      <c r="BE52" s="21">
        <f t="shared" si="210"/>
        <v>5.6925489629181486E-6</v>
      </c>
      <c r="BF52" s="21">
        <f t="shared" si="210"/>
        <v>1.719149786801281E-6</v>
      </c>
      <c r="BG52" s="21">
        <f t="shared" si="210"/>
        <v>4.1431509861910874E-7</v>
      </c>
      <c r="BH52" s="21">
        <f t="shared" si="210"/>
        <v>7.0847881863867613E-8</v>
      </c>
      <c r="BI52" s="21">
        <f t="shared" si="210"/>
        <v>0</v>
      </c>
      <c r="BJ52" s="21">
        <f t="shared" si="210"/>
        <v>0</v>
      </c>
      <c r="BK52" s="21">
        <f t="shared" si="210"/>
        <v>0</v>
      </c>
      <c r="BL52" s="21">
        <f t="shared" si="210"/>
        <v>0</v>
      </c>
      <c r="BM52" s="21">
        <f t="shared" si="210"/>
        <v>0</v>
      </c>
      <c r="BN52" s="21">
        <f t="shared" si="210"/>
        <v>0</v>
      </c>
      <c r="BO52" s="21">
        <f t="shared" si="210"/>
        <v>0</v>
      </c>
      <c r="BP52" s="21">
        <f t="shared" si="210"/>
        <v>0</v>
      </c>
      <c r="BQ52" s="21">
        <f t="shared" si="210"/>
        <v>0</v>
      </c>
      <c r="BR52" s="21">
        <f t="shared" si="210"/>
        <v>0</v>
      </c>
      <c r="BS52" s="21">
        <f t="shared" si="210"/>
        <v>0</v>
      </c>
      <c r="BT52" s="21">
        <f t="shared" si="210"/>
        <v>0</v>
      </c>
      <c r="BU52" s="21">
        <f t="shared" si="210"/>
        <v>0</v>
      </c>
      <c r="BV52" s="21">
        <f t="shared" si="210"/>
        <v>0</v>
      </c>
      <c r="BW52" s="21">
        <f t="shared" si="210"/>
        <v>0</v>
      </c>
      <c r="BX52" s="21">
        <f t="shared" si="210"/>
        <v>0</v>
      </c>
      <c r="BY52" s="21">
        <f t="shared" si="210"/>
        <v>0</v>
      </c>
      <c r="BZ52" s="21">
        <f t="shared" si="210"/>
        <v>0</v>
      </c>
      <c r="CA52" s="21">
        <f t="shared" ref="CA52:DN52" si="211">BZ52*IFERROR(VLOOKUP($K52+BZ$1,$K$3:$DN$98,4,0),0)</f>
        <v>0</v>
      </c>
      <c r="CB52" s="21">
        <f t="shared" si="211"/>
        <v>0</v>
      </c>
      <c r="CC52" s="21">
        <f t="shared" si="211"/>
        <v>0</v>
      </c>
      <c r="CD52" s="21">
        <f t="shared" si="211"/>
        <v>0</v>
      </c>
      <c r="CE52" s="21">
        <f t="shared" si="211"/>
        <v>0</v>
      </c>
      <c r="CF52" s="21">
        <f t="shared" si="211"/>
        <v>0</v>
      </c>
      <c r="CG52" s="21">
        <f t="shared" si="211"/>
        <v>0</v>
      </c>
      <c r="CH52" s="21">
        <f t="shared" si="211"/>
        <v>0</v>
      </c>
      <c r="CI52" s="21">
        <f t="shared" si="211"/>
        <v>0</v>
      </c>
      <c r="CJ52" s="21">
        <f t="shared" si="211"/>
        <v>0</v>
      </c>
      <c r="CK52" s="21">
        <f t="shared" si="211"/>
        <v>0</v>
      </c>
      <c r="CL52" s="21">
        <f t="shared" si="211"/>
        <v>0</v>
      </c>
      <c r="CM52" s="21">
        <f t="shared" si="211"/>
        <v>0</v>
      </c>
      <c r="CN52" s="21">
        <f t="shared" si="211"/>
        <v>0</v>
      </c>
      <c r="CO52" s="21">
        <f t="shared" si="211"/>
        <v>0</v>
      </c>
      <c r="CP52" s="21">
        <f t="shared" si="211"/>
        <v>0</v>
      </c>
      <c r="CQ52" s="21">
        <f t="shared" si="211"/>
        <v>0</v>
      </c>
      <c r="CR52" s="21">
        <f t="shared" si="211"/>
        <v>0</v>
      </c>
      <c r="CS52" s="21">
        <f t="shared" si="211"/>
        <v>0</v>
      </c>
      <c r="CT52" s="21">
        <f t="shared" si="211"/>
        <v>0</v>
      </c>
      <c r="CU52" s="21">
        <f t="shared" si="211"/>
        <v>0</v>
      </c>
      <c r="CV52" s="21">
        <f t="shared" si="211"/>
        <v>0</v>
      </c>
      <c r="CW52" s="21">
        <f t="shared" si="211"/>
        <v>0</v>
      </c>
      <c r="CX52" s="21">
        <f t="shared" si="211"/>
        <v>0</v>
      </c>
      <c r="CY52" s="21">
        <f t="shared" si="211"/>
        <v>0</v>
      </c>
      <c r="CZ52" s="21">
        <f t="shared" si="211"/>
        <v>0</v>
      </c>
      <c r="DA52" s="21">
        <f t="shared" si="211"/>
        <v>0</v>
      </c>
      <c r="DB52" s="21">
        <f t="shared" si="211"/>
        <v>0</v>
      </c>
      <c r="DC52" s="21">
        <f t="shared" si="211"/>
        <v>0</v>
      </c>
      <c r="DD52" s="21">
        <f t="shared" si="211"/>
        <v>0</v>
      </c>
      <c r="DE52" s="21">
        <f t="shared" si="211"/>
        <v>0</v>
      </c>
      <c r="DF52" s="21">
        <f t="shared" si="211"/>
        <v>0</v>
      </c>
      <c r="DG52" s="21">
        <f t="shared" si="211"/>
        <v>0</v>
      </c>
      <c r="DH52" s="21">
        <f t="shared" si="211"/>
        <v>0</v>
      </c>
      <c r="DI52" s="21">
        <f t="shared" si="211"/>
        <v>0</v>
      </c>
      <c r="DJ52" s="21">
        <f t="shared" si="211"/>
        <v>0</v>
      </c>
      <c r="DK52" s="21">
        <f t="shared" si="211"/>
        <v>0</v>
      </c>
      <c r="DL52" s="21">
        <f t="shared" si="211"/>
        <v>0</v>
      </c>
      <c r="DM52" s="21">
        <f t="shared" si="211"/>
        <v>0</v>
      </c>
      <c r="DN52" s="57">
        <f t="shared" si="211"/>
        <v>0</v>
      </c>
      <c r="DQ52" s="22">
        <f t="shared" si="20"/>
        <v>68</v>
      </c>
      <c r="DR52" s="54">
        <f t="shared" si="147"/>
        <v>3.0960000000000001E-2</v>
      </c>
      <c r="DS52" s="55">
        <v>1</v>
      </c>
      <c r="DT52" s="65">
        <f t="shared" si="21"/>
        <v>0.96904000000000001</v>
      </c>
      <c r="DU52" s="21">
        <f t="shared" ref="DU52:GF52" si="212">DT52*IFERROR(VLOOKUP($DQ52+DT$1,$DQ$3:$HT$98,4,0),0)</f>
        <v>0.93589883200000001</v>
      </c>
      <c r="DV52" s="21">
        <f t="shared" si="212"/>
        <v>0.90055929210368002</v>
      </c>
      <c r="DW52" s="21">
        <f t="shared" si="212"/>
        <v>0.86300596962295661</v>
      </c>
      <c r="DX52" s="21">
        <f t="shared" si="212"/>
        <v>0.82329043490090814</v>
      </c>
      <c r="DY52" s="21">
        <f t="shared" si="212"/>
        <v>0.78150844532968711</v>
      </c>
      <c r="DZ52" s="21">
        <f t="shared" si="212"/>
        <v>0.73778304781349113</v>
      </c>
      <c r="EA52" s="21">
        <f t="shared" si="212"/>
        <v>0.69230610074626753</v>
      </c>
      <c r="EB52" s="21">
        <f t="shared" si="212"/>
        <v>0.64532620874962576</v>
      </c>
      <c r="EC52" s="21">
        <f t="shared" si="212"/>
        <v>0.5971655137906412</v>
      </c>
      <c r="ED52" s="21">
        <f t="shared" si="212"/>
        <v>0.54820391331494656</v>
      </c>
      <c r="EE52" s="21">
        <f t="shared" si="212"/>
        <v>0.49887652519486769</v>
      </c>
      <c r="EF52" s="21">
        <f t="shared" si="212"/>
        <v>0.44968231104540179</v>
      </c>
      <c r="EG52" s="21">
        <f t="shared" si="212"/>
        <v>0.40113910556805066</v>
      </c>
      <c r="EH52" s="21">
        <f t="shared" si="212"/>
        <v>0.35381271389313207</v>
      </c>
      <c r="EI52" s="21">
        <f t="shared" si="212"/>
        <v>0.30826286510653028</v>
      </c>
      <c r="EJ52" s="21">
        <f t="shared" si="212"/>
        <v>0.26503516353264156</v>
      </c>
      <c r="EK52" s="21">
        <f t="shared" si="212"/>
        <v>0.22462790250045503</v>
      </c>
      <c r="EL52" s="21">
        <f t="shared" si="212"/>
        <v>0.18747220114785476</v>
      </c>
      <c r="EM52" s="21">
        <f t="shared" si="212"/>
        <v>0.15389592992227397</v>
      </c>
      <c r="EN52" s="21">
        <f t="shared" si="212"/>
        <v>0.12412322331951085</v>
      </c>
      <c r="EO52" s="21">
        <f t="shared" si="212"/>
        <v>9.8244772489626028E-2</v>
      </c>
      <c r="EP52" s="21">
        <f t="shared" si="212"/>
        <v>7.6225171631526159E-2</v>
      </c>
      <c r="EQ52" s="21">
        <f t="shared" si="212"/>
        <v>5.7906738385037793E-2</v>
      </c>
      <c r="ER52" s="21">
        <f t="shared" si="212"/>
        <v>4.3025285687466927E-2</v>
      </c>
      <c r="ES52" s="21">
        <f t="shared" si="212"/>
        <v>3.1234206144816614E-2</v>
      </c>
      <c r="ET52" s="21">
        <f t="shared" si="212"/>
        <v>2.2131621448032705E-2</v>
      </c>
      <c r="EU52" s="21">
        <f t="shared" si="212"/>
        <v>1.5292286471947157E-2</v>
      </c>
      <c r="EV52" s="21">
        <f t="shared" si="212"/>
        <v>1.0295837712967862E-2</v>
      </c>
      <c r="EW52" s="21">
        <f t="shared" si="212"/>
        <v>6.7494364127360824E-3</v>
      </c>
      <c r="EX52" s="21">
        <f t="shared" si="212"/>
        <v>4.3055329820484746E-3</v>
      </c>
      <c r="EY52" s="21">
        <f t="shared" si="212"/>
        <v>2.6714971047014373E-3</v>
      </c>
      <c r="EZ52" s="21">
        <f t="shared" si="212"/>
        <v>1.6117676332084714E-3</v>
      </c>
      <c r="FA52" s="21">
        <f t="shared" si="212"/>
        <v>9.4449583306016431E-4</v>
      </c>
      <c r="FB52" s="21">
        <f t="shared" si="212"/>
        <v>5.364736331781734E-4</v>
      </c>
      <c r="FC52" s="21">
        <f t="shared" si="212"/>
        <v>2.9506049824799542E-4</v>
      </c>
      <c r="FD52" s="21">
        <f t="shared" si="212"/>
        <v>1.5667712456968557E-4</v>
      </c>
      <c r="FE52" s="21">
        <f t="shared" si="212"/>
        <v>7.9905333530539641E-5</v>
      </c>
      <c r="FF52" s="21">
        <f t="shared" si="212"/>
        <v>3.8833992095842265E-5</v>
      </c>
      <c r="FG52" s="21">
        <f t="shared" si="212"/>
        <v>1.7785968379895755E-5</v>
      </c>
      <c r="FH52" s="21">
        <f t="shared" si="212"/>
        <v>7.5412505930758009E-6</v>
      </c>
      <c r="FI52" s="21">
        <f t="shared" si="212"/>
        <v>2.8807577265549558E-6</v>
      </c>
      <c r="FJ52" s="21">
        <f t="shared" si="212"/>
        <v>9.5065004976313531E-7</v>
      </c>
      <c r="FK52" s="21">
        <f t="shared" si="212"/>
        <v>2.5382356328675717E-7</v>
      </c>
      <c r="FL52" s="21">
        <f t="shared" si="212"/>
        <v>4.8734124151057366E-8</v>
      </c>
      <c r="FM52" s="21">
        <f t="shared" si="212"/>
        <v>5.0683489117099648E-9</v>
      </c>
      <c r="FN52" s="21">
        <f t="shared" si="212"/>
        <v>0</v>
      </c>
      <c r="FO52" s="21">
        <f t="shared" si="212"/>
        <v>0</v>
      </c>
      <c r="FP52" s="21">
        <f t="shared" si="212"/>
        <v>0</v>
      </c>
      <c r="FQ52" s="21">
        <f t="shared" si="212"/>
        <v>0</v>
      </c>
      <c r="FR52" s="21">
        <f t="shared" si="212"/>
        <v>0</v>
      </c>
      <c r="FS52" s="21">
        <f t="shared" si="212"/>
        <v>0</v>
      </c>
      <c r="FT52" s="21">
        <f t="shared" si="212"/>
        <v>0</v>
      </c>
      <c r="FU52" s="21">
        <f t="shared" si="212"/>
        <v>0</v>
      </c>
      <c r="FV52" s="21">
        <f t="shared" si="212"/>
        <v>0</v>
      </c>
      <c r="FW52" s="21">
        <f t="shared" si="212"/>
        <v>0</v>
      </c>
      <c r="FX52" s="21">
        <f t="shared" si="212"/>
        <v>0</v>
      </c>
      <c r="FY52" s="21">
        <f t="shared" si="212"/>
        <v>0</v>
      </c>
      <c r="FZ52" s="21">
        <f t="shared" si="212"/>
        <v>0</v>
      </c>
      <c r="GA52" s="21">
        <f t="shared" si="212"/>
        <v>0</v>
      </c>
      <c r="GB52" s="21">
        <f t="shared" si="212"/>
        <v>0</v>
      </c>
      <c r="GC52" s="21">
        <f t="shared" si="212"/>
        <v>0</v>
      </c>
      <c r="GD52" s="21">
        <f t="shared" si="212"/>
        <v>0</v>
      </c>
      <c r="GE52" s="21">
        <f t="shared" si="212"/>
        <v>0</v>
      </c>
      <c r="GF52" s="21">
        <f t="shared" si="212"/>
        <v>0</v>
      </c>
      <c r="GG52" s="21">
        <f t="shared" ref="GG52:HT52" si="213">GF52*IFERROR(VLOOKUP($DQ52+GF$1,$DQ$3:$HT$98,4,0),0)</f>
        <v>0</v>
      </c>
      <c r="GH52" s="21">
        <f t="shared" si="213"/>
        <v>0</v>
      </c>
      <c r="GI52" s="21">
        <f t="shared" si="213"/>
        <v>0</v>
      </c>
      <c r="GJ52" s="21">
        <f t="shared" si="213"/>
        <v>0</v>
      </c>
      <c r="GK52" s="21">
        <f t="shared" si="213"/>
        <v>0</v>
      </c>
      <c r="GL52" s="21">
        <f t="shared" si="213"/>
        <v>0</v>
      </c>
      <c r="GM52" s="21">
        <f t="shared" si="213"/>
        <v>0</v>
      </c>
      <c r="GN52" s="21">
        <f t="shared" si="213"/>
        <v>0</v>
      </c>
      <c r="GO52" s="21">
        <f t="shared" si="213"/>
        <v>0</v>
      </c>
      <c r="GP52" s="21">
        <f t="shared" si="213"/>
        <v>0</v>
      </c>
      <c r="GQ52" s="21">
        <f t="shared" si="213"/>
        <v>0</v>
      </c>
      <c r="GR52" s="21">
        <f t="shared" si="213"/>
        <v>0</v>
      </c>
      <c r="GS52" s="21">
        <f t="shared" si="213"/>
        <v>0</v>
      </c>
      <c r="GT52" s="21">
        <f t="shared" si="213"/>
        <v>0</v>
      </c>
      <c r="GU52" s="21">
        <f t="shared" si="213"/>
        <v>0</v>
      </c>
      <c r="GV52" s="21">
        <f t="shared" si="213"/>
        <v>0</v>
      </c>
      <c r="GW52" s="21">
        <f t="shared" si="213"/>
        <v>0</v>
      </c>
      <c r="GX52" s="21">
        <f t="shared" si="213"/>
        <v>0</v>
      </c>
      <c r="GY52" s="21">
        <f t="shared" si="213"/>
        <v>0</v>
      </c>
      <c r="GZ52" s="21">
        <f t="shared" si="213"/>
        <v>0</v>
      </c>
      <c r="HA52" s="21">
        <f t="shared" si="213"/>
        <v>0</v>
      </c>
      <c r="HB52" s="21">
        <f t="shared" si="213"/>
        <v>0</v>
      </c>
      <c r="HC52" s="21">
        <f t="shared" si="213"/>
        <v>0</v>
      </c>
      <c r="HD52" s="21">
        <f t="shared" si="213"/>
        <v>0</v>
      </c>
      <c r="HE52" s="21">
        <f t="shared" si="213"/>
        <v>0</v>
      </c>
      <c r="HF52" s="21">
        <f t="shared" si="213"/>
        <v>0</v>
      </c>
      <c r="HG52" s="21">
        <f t="shared" si="213"/>
        <v>0</v>
      </c>
      <c r="HH52" s="21">
        <f t="shared" si="213"/>
        <v>0</v>
      </c>
      <c r="HI52" s="21">
        <f t="shared" si="213"/>
        <v>0</v>
      </c>
      <c r="HJ52" s="21">
        <f t="shared" si="213"/>
        <v>0</v>
      </c>
      <c r="HK52" s="21">
        <f t="shared" si="213"/>
        <v>0</v>
      </c>
      <c r="HL52" s="21">
        <f t="shared" si="213"/>
        <v>0</v>
      </c>
      <c r="HM52" s="21">
        <f t="shared" si="213"/>
        <v>0</v>
      </c>
      <c r="HN52" s="21">
        <f t="shared" si="213"/>
        <v>0</v>
      </c>
      <c r="HO52" s="21">
        <f t="shared" si="213"/>
        <v>0</v>
      </c>
      <c r="HP52" s="21">
        <f t="shared" si="213"/>
        <v>0</v>
      </c>
      <c r="HQ52" s="21">
        <f t="shared" si="213"/>
        <v>0</v>
      </c>
      <c r="HR52" s="21">
        <f t="shared" si="213"/>
        <v>0</v>
      </c>
      <c r="HS52" s="21">
        <f t="shared" si="213"/>
        <v>0</v>
      </c>
      <c r="HT52" s="57">
        <f t="shared" si="213"/>
        <v>0</v>
      </c>
    </row>
    <row r="53" spans="1:228">
      <c r="A53" s="49">
        <v>69</v>
      </c>
      <c r="B53" s="50">
        <v>2.0799999999999999E-2</v>
      </c>
      <c r="C53" s="51">
        <v>3.4200000000000001E-2</v>
      </c>
      <c r="K53" s="22">
        <f t="shared" si="17"/>
        <v>69</v>
      </c>
      <c r="L53" s="54">
        <f t="shared" si="144"/>
        <v>2.0799999999999999E-2</v>
      </c>
      <c r="M53" s="55">
        <v>1</v>
      </c>
      <c r="N53" s="65">
        <f t="shared" si="11"/>
        <v>0.97919999999999996</v>
      </c>
      <c r="O53" s="21">
        <f t="shared" ref="O53:BZ53" si="214">N53*IFERROR(VLOOKUP($K53+N$1,$K$3:$DN$98,4,0),0)</f>
        <v>0.95660985599999993</v>
      </c>
      <c r="P53" s="21">
        <f t="shared" si="214"/>
        <v>0.93213020978495997</v>
      </c>
      <c r="Q53" s="21">
        <f t="shared" si="214"/>
        <v>0.90566703312916497</v>
      </c>
      <c r="R53" s="21">
        <f t="shared" si="214"/>
        <v>0.87712946491526489</v>
      </c>
      <c r="S53" s="21">
        <f t="shared" si="214"/>
        <v>0.84644747623252892</v>
      </c>
      <c r="T53" s="21">
        <f t="shared" si="214"/>
        <v>0.8135968496799445</v>
      </c>
      <c r="U53" s="21">
        <f t="shared" si="214"/>
        <v>0.77856336933272607</v>
      </c>
      <c r="V53" s="21">
        <f t="shared" si="214"/>
        <v>0.7413791828133951</v>
      </c>
      <c r="W53" s="21">
        <f t="shared" si="214"/>
        <v>0.70212315508342582</v>
      </c>
      <c r="X53" s="21">
        <f t="shared" si="214"/>
        <v>0.66093661080623201</v>
      </c>
      <c r="Y53" s="21">
        <f t="shared" si="214"/>
        <v>0.61800877793436726</v>
      </c>
      <c r="Z53" s="21">
        <f t="shared" si="214"/>
        <v>0.57361102732756231</v>
      </c>
      <c r="AA53" s="21">
        <f t="shared" si="214"/>
        <v>0.52807778397830041</v>
      </c>
      <c r="AB53" s="21">
        <f t="shared" si="214"/>
        <v>0.48181817010180128</v>
      </c>
      <c r="AC53" s="21">
        <f t="shared" si="214"/>
        <v>0.43529380759677133</v>
      </c>
      <c r="AD53" s="21">
        <f t="shared" si="214"/>
        <v>0.38903078172538647</v>
      </c>
      <c r="AE53" s="21">
        <f t="shared" si="214"/>
        <v>0.34359976703549583</v>
      </c>
      <c r="AF53" s="21">
        <f t="shared" si="214"/>
        <v>0.29959150887358954</v>
      </c>
      <c r="AG53" s="21">
        <f t="shared" si="214"/>
        <v>0.25758578341442356</v>
      </c>
      <c r="AH53" s="21">
        <f t="shared" si="214"/>
        <v>0.21813394482667045</v>
      </c>
      <c r="AI53" s="21">
        <f t="shared" si="214"/>
        <v>0.18171866407730608</v>
      </c>
      <c r="AJ53" s="21">
        <f t="shared" si="214"/>
        <v>0.14873490936063424</v>
      </c>
      <c r="AK53" s="21">
        <f t="shared" si="214"/>
        <v>0.119457929802087</v>
      </c>
      <c r="AL53" s="21">
        <f t="shared" si="214"/>
        <v>9.4026531126520693E-2</v>
      </c>
      <c r="AM53" s="21">
        <f t="shared" si="214"/>
        <v>7.2438039579871535E-2</v>
      </c>
      <c r="AN53" s="21">
        <f t="shared" si="214"/>
        <v>5.4554536368392852E-2</v>
      </c>
      <c r="AO53" s="21">
        <f t="shared" si="214"/>
        <v>4.0116678318497682E-2</v>
      </c>
      <c r="AP53" s="21">
        <f t="shared" si="214"/>
        <v>2.877168169002654E-2</v>
      </c>
      <c r="AQ53" s="21">
        <f t="shared" si="214"/>
        <v>2.0104500297722948E-2</v>
      </c>
      <c r="AR53" s="21">
        <f t="shared" si="214"/>
        <v>1.3674477967502216E-2</v>
      </c>
      <c r="AS53" s="21">
        <f t="shared" si="214"/>
        <v>9.0462141546214167E-3</v>
      </c>
      <c r="AT53" s="21">
        <f t="shared" si="214"/>
        <v>5.8167157014215711E-3</v>
      </c>
      <c r="AU53" s="21">
        <f t="shared" si="214"/>
        <v>3.6296305976870604E-3</v>
      </c>
      <c r="AV53" s="21">
        <f t="shared" si="214"/>
        <v>2.1922968810029844E-3</v>
      </c>
      <c r="AW53" s="21">
        <f t="shared" si="214"/>
        <v>1.2781090816247399E-3</v>
      </c>
      <c r="AX53" s="21">
        <f t="shared" si="214"/>
        <v>7.1574108570985435E-4</v>
      </c>
      <c r="AY53" s="21">
        <f t="shared" si="214"/>
        <v>3.82921480854772E-4</v>
      </c>
      <c r="AZ53" s="21">
        <f t="shared" si="214"/>
        <v>1.9414119079336941E-4</v>
      </c>
      <c r="BA53" s="21">
        <f t="shared" si="214"/>
        <v>9.2411206817643828E-5</v>
      </c>
      <c r="BB53" s="21">
        <f t="shared" si="214"/>
        <v>4.0753342206580924E-5</v>
      </c>
      <c r="BC53" s="21">
        <f t="shared" si="214"/>
        <v>1.6342090224838953E-5</v>
      </c>
      <c r="BD53" s="21">
        <f t="shared" si="214"/>
        <v>5.801442029817828E-6</v>
      </c>
      <c r="BE53" s="21">
        <f t="shared" si="214"/>
        <v>1.7520354930049844E-6</v>
      </c>
      <c r="BF53" s="21">
        <f t="shared" si="214"/>
        <v>4.222405538142012E-7</v>
      </c>
      <c r="BG53" s="21">
        <f t="shared" si="214"/>
        <v>7.2203134702228428E-8</v>
      </c>
      <c r="BH53" s="21">
        <f t="shared" si="214"/>
        <v>0</v>
      </c>
      <c r="BI53" s="21">
        <f t="shared" si="214"/>
        <v>0</v>
      </c>
      <c r="BJ53" s="21">
        <f t="shared" si="214"/>
        <v>0</v>
      </c>
      <c r="BK53" s="21">
        <f t="shared" si="214"/>
        <v>0</v>
      </c>
      <c r="BL53" s="21">
        <f t="shared" si="214"/>
        <v>0</v>
      </c>
      <c r="BM53" s="21">
        <f t="shared" si="214"/>
        <v>0</v>
      </c>
      <c r="BN53" s="21">
        <f t="shared" si="214"/>
        <v>0</v>
      </c>
      <c r="BO53" s="21">
        <f t="shared" si="214"/>
        <v>0</v>
      </c>
      <c r="BP53" s="21">
        <f t="shared" si="214"/>
        <v>0</v>
      </c>
      <c r="BQ53" s="21">
        <f t="shared" si="214"/>
        <v>0</v>
      </c>
      <c r="BR53" s="21">
        <f t="shared" si="214"/>
        <v>0</v>
      </c>
      <c r="BS53" s="21">
        <f t="shared" si="214"/>
        <v>0</v>
      </c>
      <c r="BT53" s="21">
        <f t="shared" si="214"/>
        <v>0</v>
      </c>
      <c r="BU53" s="21">
        <f t="shared" si="214"/>
        <v>0</v>
      </c>
      <c r="BV53" s="21">
        <f t="shared" si="214"/>
        <v>0</v>
      </c>
      <c r="BW53" s="21">
        <f t="shared" si="214"/>
        <v>0</v>
      </c>
      <c r="BX53" s="21">
        <f t="shared" si="214"/>
        <v>0</v>
      </c>
      <c r="BY53" s="21">
        <f t="shared" si="214"/>
        <v>0</v>
      </c>
      <c r="BZ53" s="21">
        <f t="shared" si="214"/>
        <v>0</v>
      </c>
      <c r="CA53" s="21">
        <f t="shared" ref="CA53:DN53" si="215">BZ53*IFERROR(VLOOKUP($K53+BZ$1,$K$3:$DN$98,4,0),0)</f>
        <v>0</v>
      </c>
      <c r="CB53" s="21">
        <f t="shared" si="215"/>
        <v>0</v>
      </c>
      <c r="CC53" s="21">
        <f t="shared" si="215"/>
        <v>0</v>
      </c>
      <c r="CD53" s="21">
        <f t="shared" si="215"/>
        <v>0</v>
      </c>
      <c r="CE53" s="21">
        <f t="shared" si="215"/>
        <v>0</v>
      </c>
      <c r="CF53" s="21">
        <f t="shared" si="215"/>
        <v>0</v>
      </c>
      <c r="CG53" s="21">
        <f t="shared" si="215"/>
        <v>0</v>
      </c>
      <c r="CH53" s="21">
        <f t="shared" si="215"/>
        <v>0</v>
      </c>
      <c r="CI53" s="21">
        <f t="shared" si="215"/>
        <v>0</v>
      </c>
      <c r="CJ53" s="21">
        <f t="shared" si="215"/>
        <v>0</v>
      </c>
      <c r="CK53" s="21">
        <f t="shared" si="215"/>
        <v>0</v>
      </c>
      <c r="CL53" s="21">
        <f t="shared" si="215"/>
        <v>0</v>
      </c>
      <c r="CM53" s="21">
        <f t="shared" si="215"/>
        <v>0</v>
      </c>
      <c r="CN53" s="21">
        <f t="shared" si="215"/>
        <v>0</v>
      </c>
      <c r="CO53" s="21">
        <f t="shared" si="215"/>
        <v>0</v>
      </c>
      <c r="CP53" s="21">
        <f t="shared" si="215"/>
        <v>0</v>
      </c>
      <c r="CQ53" s="21">
        <f t="shared" si="215"/>
        <v>0</v>
      </c>
      <c r="CR53" s="21">
        <f t="shared" si="215"/>
        <v>0</v>
      </c>
      <c r="CS53" s="21">
        <f t="shared" si="215"/>
        <v>0</v>
      </c>
      <c r="CT53" s="21">
        <f t="shared" si="215"/>
        <v>0</v>
      </c>
      <c r="CU53" s="21">
        <f t="shared" si="215"/>
        <v>0</v>
      </c>
      <c r="CV53" s="21">
        <f t="shared" si="215"/>
        <v>0</v>
      </c>
      <c r="CW53" s="21">
        <f t="shared" si="215"/>
        <v>0</v>
      </c>
      <c r="CX53" s="21">
        <f t="shared" si="215"/>
        <v>0</v>
      </c>
      <c r="CY53" s="21">
        <f t="shared" si="215"/>
        <v>0</v>
      </c>
      <c r="CZ53" s="21">
        <f t="shared" si="215"/>
        <v>0</v>
      </c>
      <c r="DA53" s="21">
        <f t="shared" si="215"/>
        <v>0</v>
      </c>
      <c r="DB53" s="21">
        <f t="shared" si="215"/>
        <v>0</v>
      </c>
      <c r="DC53" s="21">
        <f t="shared" si="215"/>
        <v>0</v>
      </c>
      <c r="DD53" s="21">
        <f t="shared" si="215"/>
        <v>0</v>
      </c>
      <c r="DE53" s="21">
        <f t="shared" si="215"/>
        <v>0</v>
      </c>
      <c r="DF53" s="21">
        <f t="shared" si="215"/>
        <v>0</v>
      </c>
      <c r="DG53" s="21">
        <f t="shared" si="215"/>
        <v>0</v>
      </c>
      <c r="DH53" s="21">
        <f t="shared" si="215"/>
        <v>0</v>
      </c>
      <c r="DI53" s="21">
        <f t="shared" si="215"/>
        <v>0</v>
      </c>
      <c r="DJ53" s="21">
        <f t="shared" si="215"/>
        <v>0</v>
      </c>
      <c r="DK53" s="21">
        <f t="shared" si="215"/>
        <v>0</v>
      </c>
      <c r="DL53" s="21">
        <f t="shared" si="215"/>
        <v>0</v>
      </c>
      <c r="DM53" s="21">
        <f t="shared" si="215"/>
        <v>0</v>
      </c>
      <c r="DN53" s="57">
        <f t="shared" si="215"/>
        <v>0</v>
      </c>
      <c r="DQ53" s="22">
        <f t="shared" si="20"/>
        <v>69</v>
      </c>
      <c r="DR53" s="54">
        <f t="shared" si="147"/>
        <v>3.4200000000000001E-2</v>
      </c>
      <c r="DS53" s="55">
        <v>1</v>
      </c>
      <c r="DT53" s="65">
        <f t="shared" si="21"/>
        <v>0.96579999999999999</v>
      </c>
      <c r="DU53" s="21">
        <f t="shared" ref="DU53:GF53" si="216">DT53*IFERROR(VLOOKUP($DQ53+DT$1,$DQ$3:$HT$98,4,0),0)</f>
        <v>0.92933139199999992</v>
      </c>
      <c r="DV53" s="21">
        <f t="shared" si="216"/>
        <v>0.89057827295359993</v>
      </c>
      <c r="DW53" s="21">
        <f t="shared" si="216"/>
        <v>0.84959386083227528</v>
      </c>
      <c r="DX53" s="21">
        <f t="shared" si="216"/>
        <v>0.80647697239503735</v>
      </c>
      <c r="DY53" s="21">
        <f t="shared" si="216"/>
        <v>0.76135458578953508</v>
      </c>
      <c r="DZ53" s="21">
        <f t="shared" si="216"/>
        <v>0.71442468912146806</v>
      </c>
      <c r="EA53" s="21">
        <f t="shared" si="216"/>
        <v>0.66594382971768518</v>
      </c>
      <c r="EB53" s="21">
        <f t="shared" si="216"/>
        <v>0.61624444170585435</v>
      </c>
      <c r="EC53" s="21">
        <f t="shared" si="216"/>
        <v>0.56571855993039133</v>
      </c>
      <c r="ED53" s="21">
        <f t="shared" si="216"/>
        <v>0.51481520390785473</v>
      </c>
      <c r="EE53" s="21">
        <f t="shared" si="216"/>
        <v>0.46404927665050122</v>
      </c>
      <c r="EF53" s="21">
        <f t="shared" si="216"/>
        <v>0.41395515723607962</v>
      </c>
      <c r="EG53" s="21">
        <f t="shared" si="216"/>
        <v>0.36511672778536697</v>
      </c>
      <c r="EH53" s="21">
        <f t="shared" si="216"/>
        <v>0.31811160025027885</v>
      </c>
      <c r="EI53" s="21">
        <f t="shared" si="216"/>
        <v>0.27350281054718223</v>
      </c>
      <c r="EJ53" s="21">
        <f t="shared" si="216"/>
        <v>0.23180457205115881</v>
      </c>
      <c r="EK53" s="21">
        <f t="shared" si="216"/>
        <v>0.19346177778817661</v>
      </c>
      <c r="EL53" s="21">
        <f t="shared" si="216"/>
        <v>0.15881277338631417</v>
      </c>
      <c r="EM53" s="21">
        <f t="shared" si="216"/>
        <v>0.12808885424699784</v>
      </c>
      <c r="EN53" s="21">
        <f t="shared" si="216"/>
        <v>0.10138360902504125</v>
      </c>
      <c r="EO53" s="21">
        <f t="shared" si="216"/>
        <v>7.8660500734258759E-2</v>
      </c>
      <c r="EP53" s="21">
        <f t="shared" si="216"/>
        <v>5.9756809197801693E-2</v>
      </c>
      <c r="EQ53" s="21">
        <f t="shared" si="216"/>
        <v>4.4399906802058631E-2</v>
      </c>
      <c r="ER53" s="21">
        <f t="shared" si="216"/>
        <v>3.2232112342954464E-2</v>
      </c>
      <c r="ES53" s="21">
        <f t="shared" si="216"/>
        <v>2.2838707842847243E-2</v>
      </c>
      <c r="ET53" s="21">
        <f t="shared" si="216"/>
        <v>1.578086195817216E-2</v>
      </c>
      <c r="EU53" s="21">
        <f t="shared" si="216"/>
        <v>1.0624780930578571E-2</v>
      </c>
      <c r="EV53" s="21">
        <f t="shared" si="216"/>
        <v>6.9650751390407835E-3</v>
      </c>
      <c r="EW53" s="21">
        <f t="shared" si="216"/>
        <v>4.4430910819455056E-3</v>
      </c>
      <c r="EX53" s="21">
        <f t="shared" si="216"/>
        <v>2.7568491545255469E-3</v>
      </c>
      <c r="EY53" s="21">
        <f t="shared" si="216"/>
        <v>1.6632622319083532E-3</v>
      </c>
      <c r="EZ53" s="21">
        <f t="shared" si="216"/>
        <v>9.7467166789829513E-4</v>
      </c>
      <c r="FA53" s="21">
        <f t="shared" si="216"/>
        <v>5.5361350736623171E-4</v>
      </c>
      <c r="FB53" s="21">
        <f t="shared" si="216"/>
        <v>3.0448742905142746E-4</v>
      </c>
      <c r="FC53" s="21">
        <f t="shared" si="216"/>
        <v>1.6168282482630799E-4</v>
      </c>
      <c r="FD53" s="21">
        <f t="shared" si="216"/>
        <v>8.245824066141708E-5</v>
      </c>
      <c r="FE53" s="21">
        <f t="shared" si="216"/>
        <v>4.0074704961448703E-5</v>
      </c>
      <c r="FF53" s="21">
        <f t="shared" si="216"/>
        <v>1.8354214872343504E-5</v>
      </c>
      <c r="FG53" s="21">
        <f t="shared" si="216"/>
        <v>7.7821871058736458E-6</v>
      </c>
      <c r="FH53" s="21">
        <f t="shared" si="216"/>
        <v>2.9727954744437326E-6</v>
      </c>
      <c r="FI53" s="21">
        <f t="shared" si="216"/>
        <v>9.810225065664316E-7</v>
      </c>
      <c r="FJ53" s="21">
        <f t="shared" si="216"/>
        <v>2.6193300925323725E-7</v>
      </c>
      <c r="FK53" s="21">
        <f t="shared" si="216"/>
        <v>5.0291137776621538E-8</v>
      </c>
      <c r="FL53" s="21">
        <f t="shared" si="216"/>
        <v>5.2302783287686392E-9</v>
      </c>
      <c r="FM53" s="21">
        <f t="shared" si="216"/>
        <v>0</v>
      </c>
      <c r="FN53" s="21">
        <f t="shared" si="216"/>
        <v>0</v>
      </c>
      <c r="FO53" s="21">
        <f t="shared" si="216"/>
        <v>0</v>
      </c>
      <c r="FP53" s="21">
        <f t="shared" si="216"/>
        <v>0</v>
      </c>
      <c r="FQ53" s="21">
        <f t="shared" si="216"/>
        <v>0</v>
      </c>
      <c r="FR53" s="21">
        <f t="shared" si="216"/>
        <v>0</v>
      </c>
      <c r="FS53" s="21">
        <f t="shared" si="216"/>
        <v>0</v>
      </c>
      <c r="FT53" s="21">
        <f t="shared" si="216"/>
        <v>0</v>
      </c>
      <c r="FU53" s="21">
        <f t="shared" si="216"/>
        <v>0</v>
      </c>
      <c r="FV53" s="21">
        <f t="shared" si="216"/>
        <v>0</v>
      </c>
      <c r="FW53" s="21">
        <f t="shared" si="216"/>
        <v>0</v>
      </c>
      <c r="FX53" s="21">
        <f t="shared" si="216"/>
        <v>0</v>
      </c>
      <c r="FY53" s="21">
        <f t="shared" si="216"/>
        <v>0</v>
      </c>
      <c r="FZ53" s="21">
        <f t="shared" si="216"/>
        <v>0</v>
      </c>
      <c r="GA53" s="21">
        <f t="shared" si="216"/>
        <v>0</v>
      </c>
      <c r="GB53" s="21">
        <f t="shared" si="216"/>
        <v>0</v>
      </c>
      <c r="GC53" s="21">
        <f t="shared" si="216"/>
        <v>0</v>
      </c>
      <c r="GD53" s="21">
        <f t="shared" si="216"/>
        <v>0</v>
      </c>
      <c r="GE53" s="21">
        <f t="shared" si="216"/>
        <v>0</v>
      </c>
      <c r="GF53" s="21">
        <f t="shared" si="216"/>
        <v>0</v>
      </c>
      <c r="GG53" s="21">
        <f t="shared" ref="GG53:HT53" si="217">GF53*IFERROR(VLOOKUP($DQ53+GF$1,$DQ$3:$HT$98,4,0),0)</f>
        <v>0</v>
      </c>
      <c r="GH53" s="21">
        <f t="shared" si="217"/>
        <v>0</v>
      </c>
      <c r="GI53" s="21">
        <f t="shared" si="217"/>
        <v>0</v>
      </c>
      <c r="GJ53" s="21">
        <f t="shared" si="217"/>
        <v>0</v>
      </c>
      <c r="GK53" s="21">
        <f t="shared" si="217"/>
        <v>0</v>
      </c>
      <c r="GL53" s="21">
        <f t="shared" si="217"/>
        <v>0</v>
      </c>
      <c r="GM53" s="21">
        <f t="shared" si="217"/>
        <v>0</v>
      </c>
      <c r="GN53" s="21">
        <f t="shared" si="217"/>
        <v>0</v>
      </c>
      <c r="GO53" s="21">
        <f t="shared" si="217"/>
        <v>0</v>
      </c>
      <c r="GP53" s="21">
        <f t="shared" si="217"/>
        <v>0</v>
      </c>
      <c r="GQ53" s="21">
        <f t="shared" si="217"/>
        <v>0</v>
      </c>
      <c r="GR53" s="21">
        <f t="shared" si="217"/>
        <v>0</v>
      </c>
      <c r="GS53" s="21">
        <f t="shared" si="217"/>
        <v>0</v>
      </c>
      <c r="GT53" s="21">
        <f t="shared" si="217"/>
        <v>0</v>
      </c>
      <c r="GU53" s="21">
        <f t="shared" si="217"/>
        <v>0</v>
      </c>
      <c r="GV53" s="21">
        <f t="shared" si="217"/>
        <v>0</v>
      </c>
      <c r="GW53" s="21">
        <f t="shared" si="217"/>
        <v>0</v>
      </c>
      <c r="GX53" s="21">
        <f t="shared" si="217"/>
        <v>0</v>
      </c>
      <c r="GY53" s="21">
        <f t="shared" si="217"/>
        <v>0</v>
      </c>
      <c r="GZ53" s="21">
        <f t="shared" si="217"/>
        <v>0</v>
      </c>
      <c r="HA53" s="21">
        <f t="shared" si="217"/>
        <v>0</v>
      </c>
      <c r="HB53" s="21">
        <f t="shared" si="217"/>
        <v>0</v>
      </c>
      <c r="HC53" s="21">
        <f t="shared" si="217"/>
        <v>0</v>
      </c>
      <c r="HD53" s="21">
        <f t="shared" si="217"/>
        <v>0</v>
      </c>
      <c r="HE53" s="21">
        <f t="shared" si="217"/>
        <v>0</v>
      </c>
      <c r="HF53" s="21">
        <f t="shared" si="217"/>
        <v>0</v>
      </c>
      <c r="HG53" s="21">
        <f t="shared" si="217"/>
        <v>0</v>
      </c>
      <c r="HH53" s="21">
        <f t="shared" si="217"/>
        <v>0</v>
      </c>
      <c r="HI53" s="21">
        <f t="shared" si="217"/>
        <v>0</v>
      </c>
      <c r="HJ53" s="21">
        <f t="shared" si="217"/>
        <v>0</v>
      </c>
      <c r="HK53" s="21">
        <f t="shared" si="217"/>
        <v>0</v>
      </c>
      <c r="HL53" s="21">
        <f t="shared" si="217"/>
        <v>0</v>
      </c>
      <c r="HM53" s="21">
        <f t="shared" si="217"/>
        <v>0</v>
      </c>
      <c r="HN53" s="21">
        <f t="shared" si="217"/>
        <v>0</v>
      </c>
      <c r="HO53" s="21">
        <f t="shared" si="217"/>
        <v>0</v>
      </c>
      <c r="HP53" s="21">
        <f t="shared" si="217"/>
        <v>0</v>
      </c>
      <c r="HQ53" s="21">
        <f t="shared" si="217"/>
        <v>0</v>
      </c>
      <c r="HR53" s="21">
        <f t="shared" si="217"/>
        <v>0</v>
      </c>
      <c r="HS53" s="21">
        <f t="shared" si="217"/>
        <v>0</v>
      </c>
      <c r="HT53" s="57">
        <f t="shared" si="217"/>
        <v>0</v>
      </c>
    </row>
    <row r="54" spans="1:228">
      <c r="A54" s="49">
        <v>70</v>
      </c>
      <c r="B54" s="50">
        <v>2.307E-2</v>
      </c>
      <c r="C54" s="51">
        <v>3.7760000000000002E-2</v>
      </c>
      <c r="K54" s="22">
        <f t="shared" si="17"/>
        <v>70</v>
      </c>
      <c r="L54" s="54">
        <f t="shared" si="144"/>
        <v>2.307E-2</v>
      </c>
      <c r="M54" s="55">
        <v>1</v>
      </c>
      <c r="N54" s="65">
        <f t="shared" si="11"/>
        <v>0.97692999999999997</v>
      </c>
      <c r="O54" s="21">
        <f t="shared" ref="O54:BZ54" si="218">N54*IFERROR(VLOOKUP($K54+N$1,$K$3:$DN$98,4,0),0)</f>
        <v>0.95193036129999997</v>
      </c>
      <c r="P54" s="21">
        <f t="shared" si="218"/>
        <v>0.92490505834269299</v>
      </c>
      <c r="Q54" s="21">
        <f t="shared" si="218"/>
        <v>0.89576129995431475</v>
      </c>
      <c r="R54" s="21">
        <f t="shared" si="218"/>
        <v>0.86442756968191281</v>
      </c>
      <c r="S54" s="21">
        <f t="shared" si="218"/>
        <v>0.83087913570255778</v>
      </c>
      <c r="T54" s="21">
        <f t="shared" si="218"/>
        <v>0.79510148011920567</v>
      </c>
      <c r="U54" s="21">
        <f t="shared" si="218"/>
        <v>0.75712743342871236</v>
      </c>
      <c r="V54" s="21">
        <f t="shared" si="218"/>
        <v>0.71703753582866203</v>
      </c>
      <c r="W54" s="21">
        <f t="shared" si="218"/>
        <v>0.67497611397695267</v>
      </c>
      <c r="X54" s="21">
        <f t="shared" si="218"/>
        <v>0.63113641537414966</v>
      </c>
      <c r="Y54" s="21">
        <f t="shared" si="218"/>
        <v>0.58579557529367077</v>
      </c>
      <c r="Z54" s="21">
        <f t="shared" si="218"/>
        <v>0.53929512252685918</v>
      </c>
      <c r="AA54" s="21">
        <f t="shared" si="218"/>
        <v>0.49205286979350632</v>
      </c>
      <c r="AB54" s="21">
        <f t="shared" si="218"/>
        <v>0.44454024468624537</v>
      </c>
      <c r="AC54" s="21">
        <f t="shared" si="218"/>
        <v>0.39729450748099121</v>
      </c>
      <c r="AD54" s="21">
        <f t="shared" si="218"/>
        <v>0.35089845489736105</v>
      </c>
      <c r="AE54" s="21">
        <f t="shared" si="218"/>
        <v>0.30595538079410706</v>
      </c>
      <c r="AF54" s="21">
        <f t="shared" si="218"/>
        <v>0.26305737685296532</v>
      </c>
      <c r="AG54" s="21">
        <f t="shared" si="218"/>
        <v>0.22276750901416517</v>
      </c>
      <c r="AH54" s="21">
        <f t="shared" si="218"/>
        <v>0.18557870105934043</v>
      </c>
      <c r="AI54" s="21">
        <f t="shared" si="218"/>
        <v>0.15189431103005954</v>
      </c>
      <c r="AJ54" s="21">
        <f t="shared" si="218"/>
        <v>0.12199543484690262</v>
      </c>
      <c r="AK54" s="21">
        <f t="shared" si="218"/>
        <v>9.6023826722345509E-2</v>
      </c>
      <c r="AL54" s="21">
        <f t="shared" si="218"/>
        <v>7.3976756106894984E-2</v>
      </c>
      <c r="AM54" s="21">
        <f t="shared" si="218"/>
        <v>5.5713374559224753E-2</v>
      </c>
      <c r="AN54" s="21">
        <f t="shared" si="218"/>
        <v>4.0968829982125921E-2</v>
      </c>
      <c r="AO54" s="21">
        <f t="shared" si="218"/>
        <v>2.9382844863180713E-2</v>
      </c>
      <c r="AP54" s="21">
        <f t="shared" si="218"/>
        <v>2.0531556676596157E-2</v>
      </c>
      <c r="AQ54" s="21">
        <f t="shared" si="218"/>
        <v>1.3964948904720408E-2</v>
      </c>
      <c r="AR54" s="21">
        <f t="shared" si="218"/>
        <v>9.2383722984287382E-3</v>
      </c>
      <c r="AS54" s="21">
        <f t="shared" si="218"/>
        <v>5.940273387889679E-3</v>
      </c>
      <c r="AT54" s="21">
        <f t="shared" si="218"/>
        <v>3.7067305940431598E-3</v>
      </c>
      <c r="AU54" s="21">
        <f t="shared" si="218"/>
        <v>2.2388652788020683E-3</v>
      </c>
      <c r="AV54" s="21">
        <f t="shared" si="218"/>
        <v>1.3052584575416056E-3</v>
      </c>
      <c r="AW54" s="21">
        <f t="shared" si="218"/>
        <v>7.309447362232992E-4</v>
      </c>
      <c r="AX54" s="21">
        <f t="shared" si="218"/>
        <v>3.9105543387946503E-4</v>
      </c>
      <c r="AY54" s="21">
        <f t="shared" si="218"/>
        <v>1.9826510497688877E-4</v>
      </c>
      <c r="AZ54" s="21">
        <f t="shared" si="218"/>
        <v>9.4374189968999043E-5</v>
      </c>
      <c r="BA54" s="21">
        <f t="shared" si="218"/>
        <v>4.1619017776328575E-5</v>
      </c>
      <c r="BB54" s="21">
        <f t="shared" si="218"/>
        <v>1.6689226128307759E-5</v>
      </c>
      <c r="BC54" s="21">
        <f t="shared" si="218"/>
        <v>5.9246752755492538E-6</v>
      </c>
      <c r="BD54" s="21">
        <f t="shared" si="218"/>
        <v>1.789251933215875E-6</v>
      </c>
      <c r="BE54" s="21">
        <f t="shared" si="218"/>
        <v>4.3120971590502588E-7</v>
      </c>
      <c r="BF54" s="21">
        <f t="shared" si="218"/>
        <v>7.3736861419759438E-8</v>
      </c>
      <c r="BG54" s="21">
        <f t="shared" si="218"/>
        <v>0</v>
      </c>
      <c r="BH54" s="21">
        <f t="shared" si="218"/>
        <v>0</v>
      </c>
      <c r="BI54" s="21">
        <f t="shared" si="218"/>
        <v>0</v>
      </c>
      <c r="BJ54" s="21">
        <f t="shared" si="218"/>
        <v>0</v>
      </c>
      <c r="BK54" s="21">
        <f t="shared" si="218"/>
        <v>0</v>
      </c>
      <c r="BL54" s="21">
        <f t="shared" si="218"/>
        <v>0</v>
      </c>
      <c r="BM54" s="21">
        <f t="shared" si="218"/>
        <v>0</v>
      </c>
      <c r="BN54" s="21">
        <f t="shared" si="218"/>
        <v>0</v>
      </c>
      <c r="BO54" s="21">
        <f t="shared" si="218"/>
        <v>0</v>
      </c>
      <c r="BP54" s="21">
        <f t="shared" si="218"/>
        <v>0</v>
      </c>
      <c r="BQ54" s="21">
        <f t="shared" si="218"/>
        <v>0</v>
      </c>
      <c r="BR54" s="21">
        <f t="shared" si="218"/>
        <v>0</v>
      </c>
      <c r="BS54" s="21">
        <f t="shared" si="218"/>
        <v>0</v>
      </c>
      <c r="BT54" s="21">
        <f t="shared" si="218"/>
        <v>0</v>
      </c>
      <c r="BU54" s="21">
        <f t="shared" si="218"/>
        <v>0</v>
      </c>
      <c r="BV54" s="21">
        <f t="shared" si="218"/>
        <v>0</v>
      </c>
      <c r="BW54" s="21">
        <f t="shared" si="218"/>
        <v>0</v>
      </c>
      <c r="BX54" s="21">
        <f t="shared" si="218"/>
        <v>0</v>
      </c>
      <c r="BY54" s="21">
        <f t="shared" si="218"/>
        <v>0</v>
      </c>
      <c r="BZ54" s="21">
        <f t="shared" si="218"/>
        <v>0</v>
      </c>
      <c r="CA54" s="21">
        <f t="shared" ref="CA54:DN54" si="219">BZ54*IFERROR(VLOOKUP($K54+BZ$1,$K$3:$DN$98,4,0),0)</f>
        <v>0</v>
      </c>
      <c r="CB54" s="21">
        <f t="shared" si="219"/>
        <v>0</v>
      </c>
      <c r="CC54" s="21">
        <f t="shared" si="219"/>
        <v>0</v>
      </c>
      <c r="CD54" s="21">
        <f t="shared" si="219"/>
        <v>0</v>
      </c>
      <c r="CE54" s="21">
        <f t="shared" si="219"/>
        <v>0</v>
      </c>
      <c r="CF54" s="21">
        <f t="shared" si="219"/>
        <v>0</v>
      </c>
      <c r="CG54" s="21">
        <f t="shared" si="219"/>
        <v>0</v>
      </c>
      <c r="CH54" s="21">
        <f t="shared" si="219"/>
        <v>0</v>
      </c>
      <c r="CI54" s="21">
        <f t="shared" si="219"/>
        <v>0</v>
      </c>
      <c r="CJ54" s="21">
        <f t="shared" si="219"/>
        <v>0</v>
      </c>
      <c r="CK54" s="21">
        <f t="shared" si="219"/>
        <v>0</v>
      </c>
      <c r="CL54" s="21">
        <f t="shared" si="219"/>
        <v>0</v>
      </c>
      <c r="CM54" s="21">
        <f t="shared" si="219"/>
        <v>0</v>
      </c>
      <c r="CN54" s="21">
        <f t="shared" si="219"/>
        <v>0</v>
      </c>
      <c r="CO54" s="21">
        <f t="shared" si="219"/>
        <v>0</v>
      </c>
      <c r="CP54" s="21">
        <f t="shared" si="219"/>
        <v>0</v>
      </c>
      <c r="CQ54" s="21">
        <f t="shared" si="219"/>
        <v>0</v>
      </c>
      <c r="CR54" s="21">
        <f t="shared" si="219"/>
        <v>0</v>
      </c>
      <c r="CS54" s="21">
        <f t="shared" si="219"/>
        <v>0</v>
      </c>
      <c r="CT54" s="21">
        <f t="shared" si="219"/>
        <v>0</v>
      </c>
      <c r="CU54" s="21">
        <f t="shared" si="219"/>
        <v>0</v>
      </c>
      <c r="CV54" s="21">
        <f t="shared" si="219"/>
        <v>0</v>
      </c>
      <c r="CW54" s="21">
        <f t="shared" si="219"/>
        <v>0</v>
      </c>
      <c r="CX54" s="21">
        <f t="shared" si="219"/>
        <v>0</v>
      </c>
      <c r="CY54" s="21">
        <f t="shared" si="219"/>
        <v>0</v>
      </c>
      <c r="CZ54" s="21">
        <f t="shared" si="219"/>
        <v>0</v>
      </c>
      <c r="DA54" s="21">
        <f t="shared" si="219"/>
        <v>0</v>
      </c>
      <c r="DB54" s="21">
        <f t="shared" si="219"/>
        <v>0</v>
      </c>
      <c r="DC54" s="21">
        <f t="shared" si="219"/>
        <v>0</v>
      </c>
      <c r="DD54" s="21">
        <f t="shared" si="219"/>
        <v>0</v>
      </c>
      <c r="DE54" s="21">
        <f t="shared" si="219"/>
        <v>0</v>
      </c>
      <c r="DF54" s="21">
        <f t="shared" si="219"/>
        <v>0</v>
      </c>
      <c r="DG54" s="21">
        <f t="shared" si="219"/>
        <v>0</v>
      </c>
      <c r="DH54" s="21">
        <f t="shared" si="219"/>
        <v>0</v>
      </c>
      <c r="DI54" s="21">
        <f t="shared" si="219"/>
        <v>0</v>
      </c>
      <c r="DJ54" s="21">
        <f t="shared" si="219"/>
        <v>0</v>
      </c>
      <c r="DK54" s="21">
        <f t="shared" si="219"/>
        <v>0</v>
      </c>
      <c r="DL54" s="21">
        <f t="shared" si="219"/>
        <v>0</v>
      </c>
      <c r="DM54" s="21">
        <f t="shared" si="219"/>
        <v>0</v>
      </c>
      <c r="DN54" s="57">
        <f t="shared" si="219"/>
        <v>0</v>
      </c>
      <c r="DQ54" s="22">
        <f t="shared" si="20"/>
        <v>70</v>
      </c>
      <c r="DR54" s="54">
        <f t="shared" si="147"/>
        <v>3.7760000000000002E-2</v>
      </c>
      <c r="DS54" s="55">
        <v>1</v>
      </c>
      <c r="DT54" s="65">
        <f t="shared" si="21"/>
        <v>0.96223999999999998</v>
      </c>
      <c r="DU54" s="21">
        <f t="shared" ref="DU54:GF54" si="220">DT54*IFERROR(VLOOKUP($DQ54+DT$1,$DQ$3:$HT$98,4,0),0)</f>
        <v>0.92211459200000001</v>
      </c>
      <c r="DV54" s="21">
        <f t="shared" si="220"/>
        <v>0.87967887847616011</v>
      </c>
      <c r="DW54" s="21">
        <f t="shared" si="220"/>
        <v>0.83503517539349503</v>
      </c>
      <c r="DX54" s="21">
        <f t="shared" si="220"/>
        <v>0.78831495733022905</v>
      </c>
      <c r="DY54" s="21">
        <f t="shared" si="220"/>
        <v>0.73972322336039376</v>
      </c>
      <c r="DZ54" s="21">
        <f t="shared" si="220"/>
        <v>0.68952560542315744</v>
      </c>
      <c r="EA54" s="21">
        <f t="shared" si="220"/>
        <v>0.6380663094904272</v>
      </c>
      <c r="EB54" s="21">
        <f t="shared" si="220"/>
        <v>0.58575125277530704</v>
      </c>
      <c r="EC54" s="21">
        <f t="shared" si="220"/>
        <v>0.53304535505058492</v>
      </c>
      <c r="ED54" s="21">
        <f t="shared" si="220"/>
        <v>0.48048175258904674</v>
      </c>
      <c r="EE54" s="21">
        <f t="shared" si="220"/>
        <v>0.42861374739705915</v>
      </c>
      <c r="EF54" s="21">
        <f t="shared" si="220"/>
        <v>0.37804589747915412</v>
      </c>
      <c r="EG54" s="21">
        <f t="shared" si="220"/>
        <v>0.32937626863768782</v>
      </c>
      <c r="EH54" s="21">
        <f t="shared" si="220"/>
        <v>0.28318783448662488</v>
      </c>
      <c r="EI54" s="21">
        <f t="shared" si="220"/>
        <v>0.24001301724079405</v>
      </c>
      <c r="EJ54" s="21">
        <f t="shared" si="220"/>
        <v>0.20031246405899428</v>
      </c>
      <c r="EK54" s="21">
        <f t="shared" si="220"/>
        <v>0.16443650174602839</v>
      </c>
      <c r="EL54" s="21">
        <f t="shared" si="220"/>
        <v>0.13262461611824175</v>
      </c>
      <c r="EM54" s="21">
        <f t="shared" si="220"/>
        <v>0.10497370990374952</v>
      </c>
      <c r="EN54" s="21">
        <f t="shared" si="220"/>
        <v>8.1445952303022151E-2</v>
      </c>
      <c r="EO54" s="21">
        <f t="shared" si="220"/>
        <v>6.187286104555987E-2</v>
      </c>
      <c r="EP54" s="21">
        <f t="shared" si="220"/>
        <v>4.5972154485461436E-2</v>
      </c>
      <c r="EQ54" s="21">
        <f t="shared" si="220"/>
        <v>3.337348554872073E-2</v>
      </c>
      <c r="ER54" s="21">
        <f t="shared" si="220"/>
        <v>2.3647450655257043E-2</v>
      </c>
      <c r="ES54" s="21">
        <f t="shared" si="220"/>
        <v>1.6339678979262959E-2</v>
      </c>
      <c r="ET54" s="21">
        <f t="shared" si="220"/>
        <v>1.1001015666368373E-2</v>
      </c>
      <c r="EU54" s="21">
        <f t="shared" si="220"/>
        <v>7.2117158200877881E-3</v>
      </c>
      <c r="EV54" s="21">
        <f t="shared" si="220"/>
        <v>4.6004256387922006E-3</v>
      </c>
      <c r="EW54" s="21">
        <f t="shared" si="220"/>
        <v>2.8544721003577844E-3</v>
      </c>
      <c r="EX54" s="21">
        <f t="shared" si="220"/>
        <v>1.7221601075878587E-3</v>
      </c>
      <c r="EY54" s="21">
        <f t="shared" si="220"/>
        <v>1.0091858230464852E-3</v>
      </c>
      <c r="EZ54" s="21">
        <f t="shared" si="220"/>
        <v>5.732175474904037E-4</v>
      </c>
      <c r="FA54" s="21">
        <f t="shared" si="220"/>
        <v>3.1526965111972207E-4</v>
      </c>
      <c r="FB54" s="21">
        <f t="shared" si="220"/>
        <v>1.6740818474457242E-4</v>
      </c>
      <c r="FC54" s="21">
        <f t="shared" si="220"/>
        <v>8.5378174219731938E-5</v>
      </c>
      <c r="FD54" s="21">
        <f t="shared" si="220"/>
        <v>4.1493792670789722E-5</v>
      </c>
      <c r="FE54" s="21">
        <f t="shared" si="220"/>
        <v>1.9004157043221692E-5</v>
      </c>
      <c r="FF54" s="21">
        <f t="shared" si="220"/>
        <v>8.0577625863259982E-6</v>
      </c>
      <c r="FG54" s="21">
        <f t="shared" si="220"/>
        <v>3.0780653079765314E-6</v>
      </c>
      <c r="FH54" s="21">
        <f t="shared" si="220"/>
        <v>1.0157615516322553E-6</v>
      </c>
      <c r="FI54" s="21">
        <f t="shared" si="220"/>
        <v>2.7120833428581221E-7</v>
      </c>
      <c r="FJ54" s="21">
        <f t="shared" si="220"/>
        <v>5.2072000182875927E-8</v>
      </c>
      <c r="FK54" s="21">
        <f t="shared" si="220"/>
        <v>5.4154880190190951E-9</v>
      </c>
      <c r="FL54" s="21">
        <f t="shared" si="220"/>
        <v>0</v>
      </c>
      <c r="FM54" s="21">
        <f t="shared" si="220"/>
        <v>0</v>
      </c>
      <c r="FN54" s="21">
        <f t="shared" si="220"/>
        <v>0</v>
      </c>
      <c r="FO54" s="21">
        <f t="shared" si="220"/>
        <v>0</v>
      </c>
      <c r="FP54" s="21">
        <f t="shared" si="220"/>
        <v>0</v>
      </c>
      <c r="FQ54" s="21">
        <f t="shared" si="220"/>
        <v>0</v>
      </c>
      <c r="FR54" s="21">
        <f t="shared" si="220"/>
        <v>0</v>
      </c>
      <c r="FS54" s="21">
        <f t="shared" si="220"/>
        <v>0</v>
      </c>
      <c r="FT54" s="21">
        <f t="shared" si="220"/>
        <v>0</v>
      </c>
      <c r="FU54" s="21">
        <f t="shared" si="220"/>
        <v>0</v>
      </c>
      <c r="FV54" s="21">
        <f t="shared" si="220"/>
        <v>0</v>
      </c>
      <c r="FW54" s="21">
        <f t="shared" si="220"/>
        <v>0</v>
      </c>
      <c r="FX54" s="21">
        <f t="shared" si="220"/>
        <v>0</v>
      </c>
      <c r="FY54" s="21">
        <f t="shared" si="220"/>
        <v>0</v>
      </c>
      <c r="FZ54" s="21">
        <f t="shared" si="220"/>
        <v>0</v>
      </c>
      <c r="GA54" s="21">
        <f t="shared" si="220"/>
        <v>0</v>
      </c>
      <c r="GB54" s="21">
        <f t="shared" si="220"/>
        <v>0</v>
      </c>
      <c r="GC54" s="21">
        <f t="shared" si="220"/>
        <v>0</v>
      </c>
      <c r="GD54" s="21">
        <f t="shared" si="220"/>
        <v>0</v>
      </c>
      <c r="GE54" s="21">
        <f t="shared" si="220"/>
        <v>0</v>
      </c>
      <c r="GF54" s="21">
        <f t="shared" si="220"/>
        <v>0</v>
      </c>
      <c r="GG54" s="21">
        <f t="shared" ref="GG54:HT54" si="221">GF54*IFERROR(VLOOKUP($DQ54+GF$1,$DQ$3:$HT$98,4,0),0)</f>
        <v>0</v>
      </c>
      <c r="GH54" s="21">
        <f t="shared" si="221"/>
        <v>0</v>
      </c>
      <c r="GI54" s="21">
        <f t="shared" si="221"/>
        <v>0</v>
      </c>
      <c r="GJ54" s="21">
        <f t="shared" si="221"/>
        <v>0</v>
      </c>
      <c r="GK54" s="21">
        <f t="shared" si="221"/>
        <v>0</v>
      </c>
      <c r="GL54" s="21">
        <f t="shared" si="221"/>
        <v>0</v>
      </c>
      <c r="GM54" s="21">
        <f t="shared" si="221"/>
        <v>0</v>
      </c>
      <c r="GN54" s="21">
        <f t="shared" si="221"/>
        <v>0</v>
      </c>
      <c r="GO54" s="21">
        <f t="shared" si="221"/>
        <v>0</v>
      </c>
      <c r="GP54" s="21">
        <f t="shared" si="221"/>
        <v>0</v>
      </c>
      <c r="GQ54" s="21">
        <f t="shared" si="221"/>
        <v>0</v>
      </c>
      <c r="GR54" s="21">
        <f t="shared" si="221"/>
        <v>0</v>
      </c>
      <c r="GS54" s="21">
        <f t="shared" si="221"/>
        <v>0</v>
      </c>
      <c r="GT54" s="21">
        <f t="shared" si="221"/>
        <v>0</v>
      </c>
      <c r="GU54" s="21">
        <f t="shared" si="221"/>
        <v>0</v>
      </c>
      <c r="GV54" s="21">
        <f t="shared" si="221"/>
        <v>0</v>
      </c>
      <c r="GW54" s="21">
        <f t="shared" si="221"/>
        <v>0</v>
      </c>
      <c r="GX54" s="21">
        <f t="shared" si="221"/>
        <v>0</v>
      </c>
      <c r="GY54" s="21">
        <f t="shared" si="221"/>
        <v>0</v>
      </c>
      <c r="GZ54" s="21">
        <f t="shared" si="221"/>
        <v>0</v>
      </c>
      <c r="HA54" s="21">
        <f t="shared" si="221"/>
        <v>0</v>
      </c>
      <c r="HB54" s="21">
        <f t="shared" si="221"/>
        <v>0</v>
      </c>
      <c r="HC54" s="21">
        <f t="shared" si="221"/>
        <v>0</v>
      </c>
      <c r="HD54" s="21">
        <f t="shared" si="221"/>
        <v>0</v>
      </c>
      <c r="HE54" s="21">
        <f t="shared" si="221"/>
        <v>0</v>
      </c>
      <c r="HF54" s="21">
        <f t="shared" si="221"/>
        <v>0</v>
      </c>
      <c r="HG54" s="21">
        <f t="shared" si="221"/>
        <v>0</v>
      </c>
      <c r="HH54" s="21">
        <f t="shared" si="221"/>
        <v>0</v>
      </c>
      <c r="HI54" s="21">
        <f t="shared" si="221"/>
        <v>0</v>
      </c>
      <c r="HJ54" s="21">
        <f t="shared" si="221"/>
        <v>0</v>
      </c>
      <c r="HK54" s="21">
        <f t="shared" si="221"/>
        <v>0</v>
      </c>
      <c r="HL54" s="21">
        <f t="shared" si="221"/>
        <v>0</v>
      </c>
      <c r="HM54" s="21">
        <f t="shared" si="221"/>
        <v>0</v>
      </c>
      <c r="HN54" s="21">
        <f t="shared" si="221"/>
        <v>0</v>
      </c>
      <c r="HO54" s="21">
        <f t="shared" si="221"/>
        <v>0</v>
      </c>
      <c r="HP54" s="21">
        <f t="shared" si="221"/>
        <v>0</v>
      </c>
      <c r="HQ54" s="21">
        <f t="shared" si="221"/>
        <v>0</v>
      </c>
      <c r="HR54" s="21">
        <f t="shared" si="221"/>
        <v>0</v>
      </c>
      <c r="HS54" s="21">
        <f t="shared" si="221"/>
        <v>0</v>
      </c>
      <c r="HT54" s="57">
        <f t="shared" si="221"/>
        <v>0</v>
      </c>
    </row>
    <row r="55" spans="1:228">
      <c r="A55" s="49">
        <v>71</v>
      </c>
      <c r="B55" s="50">
        <v>2.5590000000000002E-2</v>
      </c>
      <c r="C55" s="51">
        <v>4.1700000000000001E-2</v>
      </c>
      <c r="K55" s="22">
        <f t="shared" si="17"/>
        <v>71</v>
      </c>
      <c r="L55" s="54">
        <f t="shared" si="144"/>
        <v>2.5590000000000002E-2</v>
      </c>
      <c r="M55" s="55">
        <v>1</v>
      </c>
      <c r="N55" s="65">
        <f t="shared" si="11"/>
        <v>0.97441</v>
      </c>
      <c r="O55" s="21">
        <f t="shared" ref="O55:BZ55" si="222">N55*IFERROR(VLOOKUP($K55+N$1,$K$3:$DN$98,4,0),0)</f>
        <v>0.94674650009999994</v>
      </c>
      <c r="P55" s="21">
        <f t="shared" si="222"/>
        <v>0.91691451788184886</v>
      </c>
      <c r="Q55" s="21">
        <f t="shared" si="222"/>
        <v>0.88484084804634178</v>
      </c>
      <c r="R55" s="21">
        <f t="shared" si="222"/>
        <v>0.85050017473366324</v>
      </c>
      <c r="S55" s="21">
        <f t="shared" si="222"/>
        <v>0.81387763720963169</v>
      </c>
      <c r="T55" s="21">
        <f t="shared" si="222"/>
        <v>0.77500684125649966</v>
      </c>
      <c r="U55" s="21">
        <f t="shared" si="222"/>
        <v>0.73397022901196796</v>
      </c>
      <c r="V55" s="21">
        <f t="shared" si="222"/>
        <v>0.69091553537812589</v>
      </c>
      <c r="W55" s="21">
        <f t="shared" si="222"/>
        <v>0.64604057135531667</v>
      </c>
      <c r="X55" s="21">
        <f t="shared" si="222"/>
        <v>0.5996290167091507</v>
      </c>
      <c r="Y55" s="21">
        <f t="shared" si="222"/>
        <v>0.55203046536277833</v>
      </c>
      <c r="Z55" s="21">
        <f t="shared" si="222"/>
        <v>0.50367259659699892</v>
      </c>
      <c r="AA55" s="21">
        <f t="shared" si="222"/>
        <v>0.45503797066959273</v>
      </c>
      <c r="AB55" s="21">
        <f t="shared" si="222"/>
        <v>0.40667653514682839</v>
      </c>
      <c r="AC55" s="21">
        <f t="shared" si="222"/>
        <v>0.35918484937238176</v>
      </c>
      <c r="AD55" s="21">
        <f t="shared" si="222"/>
        <v>0.31318045386476712</v>
      </c>
      <c r="AE55" s="21">
        <f t="shared" si="222"/>
        <v>0.26926942242838814</v>
      </c>
      <c r="AF55" s="21">
        <f t="shared" si="222"/>
        <v>0.22802811768925621</v>
      </c>
      <c r="AG55" s="21">
        <f t="shared" si="222"/>
        <v>0.18996110372221178</v>
      </c>
      <c r="AH55" s="21">
        <f t="shared" si="222"/>
        <v>0.1554812637855931</v>
      </c>
      <c r="AI55" s="21">
        <f t="shared" si="222"/>
        <v>0.12487633182203695</v>
      </c>
      <c r="AJ55" s="21">
        <f t="shared" si="222"/>
        <v>9.8291409540443492E-2</v>
      </c>
      <c r="AK55" s="21">
        <f t="shared" si="222"/>
        <v>7.5723701909957669E-2</v>
      </c>
      <c r="AL55" s="21">
        <f t="shared" si="222"/>
        <v>5.7029034382427318E-2</v>
      </c>
      <c r="AM55" s="21">
        <f t="shared" si="222"/>
        <v>4.1936300433117926E-2</v>
      </c>
      <c r="AN55" s="21">
        <f t="shared" si="222"/>
        <v>3.0076714670632179E-2</v>
      </c>
      <c r="AO55" s="21">
        <f t="shared" si="222"/>
        <v>2.1016405143250944E-2</v>
      </c>
      <c r="AP55" s="21">
        <f t="shared" si="222"/>
        <v>1.4294728286284994E-2</v>
      </c>
      <c r="AQ55" s="21">
        <f t="shared" si="222"/>
        <v>9.4565345505089743E-3</v>
      </c>
      <c r="AR55" s="21">
        <f t="shared" si="222"/>
        <v>6.0805517159772705E-3</v>
      </c>
      <c r="AS55" s="21">
        <f t="shared" si="222"/>
        <v>3.7942642707698166E-3</v>
      </c>
      <c r="AT55" s="21">
        <f t="shared" si="222"/>
        <v>2.2917356195449692E-3</v>
      </c>
      <c r="AU55" s="21">
        <f t="shared" si="222"/>
        <v>1.3360818661947169E-3</v>
      </c>
      <c r="AV55" s="21">
        <f t="shared" si="222"/>
        <v>7.4820584506904149E-4</v>
      </c>
      <c r="AW55" s="21">
        <f t="shared" si="222"/>
        <v>4.0029012711193711E-4</v>
      </c>
      <c r="AX55" s="21">
        <f t="shared" si="222"/>
        <v>2.0294709444575212E-4</v>
      </c>
      <c r="AY55" s="21">
        <f t="shared" si="222"/>
        <v>9.6602816956178008E-5</v>
      </c>
      <c r="AZ55" s="21">
        <f t="shared" si="222"/>
        <v>4.2601842277674494E-5</v>
      </c>
      <c r="BA55" s="21">
        <f t="shared" si="222"/>
        <v>1.7083338753347475E-5</v>
      </c>
      <c r="BB55" s="21">
        <f t="shared" si="222"/>
        <v>6.0645852574383536E-6</v>
      </c>
      <c r="BC55" s="21">
        <f t="shared" si="222"/>
        <v>1.8315047477463831E-6</v>
      </c>
      <c r="BD55" s="21">
        <f t="shared" si="222"/>
        <v>4.4139264420687834E-7</v>
      </c>
      <c r="BE55" s="21">
        <f t="shared" si="222"/>
        <v>7.5478142159376219E-8</v>
      </c>
      <c r="BF55" s="21">
        <f t="shared" si="222"/>
        <v>0</v>
      </c>
      <c r="BG55" s="21">
        <f t="shared" si="222"/>
        <v>0</v>
      </c>
      <c r="BH55" s="21">
        <f t="shared" si="222"/>
        <v>0</v>
      </c>
      <c r="BI55" s="21">
        <f t="shared" si="222"/>
        <v>0</v>
      </c>
      <c r="BJ55" s="21">
        <f t="shared" si="222"/>
        <v>0</v>
      </c>
      <c r="BK55" s="21">
        <f t="shared" si="222"/>
        <v>0</v>
      </c>
      <c r="BL55" s="21">
        <f t="shared" si="222"/>
        <v>0</v>
      </c>
      <c r="BM55" s="21">
        <f t="shared" si="222"/>
        <v>0</v>
      </c>
      <c r="BN55" s="21">
        <f t="shared" si="222"/>
        <v>0</v>
      </c>
      <c r="BO55" s="21">
        <f t="shared" si="222"/>
        <v>0</v>
      </c>
      <c r="BP55" s="21">
        <f t="shared" si="222"/>
        <v>0</v>
      </c>
      <c r="BQ55" s="21">
        <f t="shared" si="222"/>
        <v>0</v>
      </c>
      <c r="BR55" s="21">
        <f t="shared" si="222"/>
        <v>0</v>
      </c>
      <c r="BS55" s="21">
        <f t="shared" si="222"/>
        <v>0</v>
      </c>
      <c r="BT55" s="21">
        <f t="shared" si="222"/>
        <v>0</v>
      </c>
      <c r="BU55" s="21">
        <f t="shared" si="222"/>
        <v>0</v>
      </c>
      <c r="BV55" s="21">
        <f t="shared" si="222"/>
        <v>0</v>
      </c>
      <c r="BW55" s="21">
        <f t="shared" si="222"/>
        <v>0</v>
      </c>
      <c r="BX55" s="21">
        <f t="shared" si="222"/>
        <v>0</v>
      </c>
      <c r="BY55" s="21">
        <f t="shared" si="222"/>
        <v>0</v>
      </c>
      <c r="BZ55" s="21">
        <f t="shared" si="222"/>
        <v>0</v>
      </c>
      <c r="CA55" s="21">
        <f t="shared" ref="CA55:DN55" si="223">BZ55*IFERROR(VLOOKUP($K55+BZ$1,$K$3:$DN$98,4,0),0)</f>
        <v>0</v>
      </c>
      <c r="CB55" s="21">
        <f t="shared" si="223"/>
        <v>0</v>
      </c>
      <c r="CC55" s="21">
        <f t="shared" si="223"/>
        <v>0</v>
      </c>
      <c r="CD55" s="21">
        <f t="shared" si="223"/>
        <v>0</v>
      </c>
      <c r="CE55" s="21">
        <f t="shared" si="223"/>
        <v>0</v>
      </c>
      <c r="CF55" s="21">
        <f t="shared" si="223"/>
        <v>0</v>
      </c>
      <c r="CG55" s="21">
        <f t="shared" si="223"/>
        <v>0</v>
      </c>
      <c r="CH55" s="21">
        <f t="shared" si="223"/>
        <v>0</v>
      </c>
      <c r="CI55" s="21">
        <f t="shared" si="223"/>
        <v>0</v>
      </c>
      <c r="CJ55" s="21">
        <f t="shared" si="223"/>
        <v>0</v>
      </c>
      <c r="CK55" s="21">
        <f t="shared" si="223"/>
        <v>0</v>
      </c>
      <c r="CL55" s="21">
        <f t="shared" si="223"/>
        <v>0</v>
      </c>
      <c r="CM55" s="21">
        <f t="shared" si="223"/>
        <v>0</v>
      </c>
      <c r="CN55" s="21">
        <f t="shared" si="223"/>
        <v>0</v>
      </c>
      <c r="CO55" s="21">
        <f t="shared" si="223"/>
        <v>0</v>
      </c>
      <c r="CP55" s="21">
        <f t="shared" si="223"/>
        <v>0</v>
      </c>
      <c r="CQ55" s="21">
        <f t="shared" si="223"/>
        <v>0</v>
      </c>
      <c r="CR55" s="21">
        <f t="shared" si="223"/>
        <v>0</v>
      </c>
      <c r="CS55" s="21">
        <f t="shared" si="223"/>
        <v>0</v>
      </c>
      <c r="CT55" s="21">
        <f t="shared" si="223"/>
        <v>0</v>
      </c>
      <c r="CU55" s="21">
        <f t="shared" si="223"/>
        <v>0</v>
      </c>
      <c r="CV55" s="21">
        <f t="shared" si="223"/>
        <v>0</v>
      </c>
      <c r="CW55" s="21">
        <f t="shared" si="223"/>
        <v>0</v>
      </c>
      <c r="CX55" s="21">
        <f t="shared" si="223"/>
        <v>0</v>
      </c>
      <c r="CY55" s="21">
        <f t="shared" si="223"/>
        <v>0</v>
      </c>
      <c r="CZ55" s="21">
        <f t="shared" si="223"/>
        <v>0</v>
      </c>
      <c r="DA55" s="21">
        <f t="shared" si="223"/>
        <v>0</v>
      </c>
      <c r="DB55" s="21">
        <f t="shared" si="223"/>
        <v>0</v>
      </c>
      <c r="DC55" s="21">
        <f t="shared" si="223"/>
        <v>0</v>
      </c>
      <c r="DD55" s="21">
        <f t="shared" si="223"/>
        <v>0</v>
      </c>
      <c r="DE55" s="21">
        <f t="shared" si="223"/>
        <v>0</v>
      </c>
      <c r="DF55" s="21">
        <f t="shared" si="223"/>
        <v>0</v>
      </c>
      <c r="DG55" s="21">
        <f t="shared" si="223"/>
        <v>0</v>
      </c>
      <c r="DH55" s="21">
        <f t="shared" si="223"/>
        <v>0</v>
      </c>
      <c r="DI55" s="21">
        <f t="shared" si="223"/>
        <v>0</v>
      </c>
      <c r="DJ55" s="21">
        <f t="shared" si="223"/>
        <v>0</v>
      </c>
      <c r="DK55" s="21">
        <f t="shared" si="223"/>
        <v>0</v>
      </c>
      <c r="DL55" s="21">
        <f t="shared" si="223"/>
        <v>0</v>
      </c>
      <c r="DM55" s="21">
        <f t="shared" si="223"/>
        <v>0</v>
      </c>
      <c r="DN55" s="57">
        <f t="shared" si="223"/>
        <v>0</v>
      </c>
      <c r="DQ55" s="22">
        <f t="shared" si="20"/>
        <v>71</v>
      </c>
      <c r="DR55" s="54">
        <f t="shared" si="147"/>
        <v>4.1700000000000001E-2</v>
      </c>
      <c r="DS55" s="55">
        <v>1</v>
      </c>
      <c r="DT55" s="65">
        <f t="shared" si="21"/>
        <v>0.95830000000000004</v>
      </c>
      <c r="DU55" s="21">
        <f t="shared" ref="DU55:GF55" si="224">DT55*IFERROR(VLOOKUP($DQ55+DT$1,$DQ$3:$HT$98,4,0),0)</f>
        <v>0.91419903400000013</v>
      </c>
      <c r="DV55" s="21">
        <f t="shared" si="224"/>
        <v>0.86780343302450014</v>
      </c>
      <c r="DW55" s="21">
        <f t="shared" si="224"/>
        <v>0.81924983094677939</v>
      </c>
      <c r="DX55" s="21">
        <f t="shared" si="224"/>
        <v>0.76875127136721988</v>
      </c>
      <c r="DY55" s="21">
        <f t="shared" si="224"/>
        <v>0.71658381009224037</v>
      </c>
      <c r="DZ55" s="21">
        <f t="shared" si="224"/>
        <v>0.66310516034505651</v>
      </c>
      <c r="EA55" s="21">
        <f t="shared" si="224"/>
        <v>0.60873716824836532</v>
      </c>
      <c r="EB55" s="21">
        <f t="shared" si="224"/>
        <v>0.55396299784937741</v>
      </c>
      <c r="EC55" s="21">
        <f t="shared" si="224"/>
        <v>0.4993367066314503</v>
      </c>
      <c r="ED55" s="21">
        <f t="shared" si="224"/>
        <v>0.44543330915058527</v>
      </c>
      <c r="EE55" s="21">
        <f t="shared" si="224"/>
        <v>0.39288108733699922</v>
      </c>
      <c r="EF55" s="21">
        <f t="shared" si="224"/>
        <v>0.34230157615323398</v>
      </c>
      <c r="EG55" s="21">
        <f t="shared" si="224"/>
        <v>0.294300626129266</v>
      </c>
      <c r="EH55" s="21">
        <f t="shared" si="224"/>
        <v>0.2494315526695981</v>
      </c>
      <c r="EI55" s="21">
        <f t="shared" si="224"/>
        <v>0.20817307954251987</v>
      </c>
      <c r="EJ55" s="21">
        <f t="shared" si="224"/>
        <v>0.17088928099645456</v>
      </c>
      <c r="EK55" s="21">
        <f t="shared" si="224"/>
        <v>0.13782904069488047</v>
      </c>
      <c r="EL55" s="21">
        <f t="shared" si="224"/>
        <v>0.10909306400040483</v>
      </c>
      <c r="EM55" s="21">
        <f t="shared" si="224"/>
        <v>8.4642035565994103E-2</v>
      </c>
      <c r="EN55" s="21">
        <f t="shared" si="224"/>
        <v>6.4300861578774404E-2</v>
      </c>
      <c r="EO55" s="21">
        <f t="shared" si="224"/>
        <v>4.7776183161645169E-2</v>
      </c>
      <c r="EP55" s="21">
        <f t="shared" si="224"/>
        <v>3.4683120166196311E-2</v>
      </c>
      <c r="EQ55" s="21">
        <f t="shared" si="224"/>
        <v>2.4575418456161718E-2</v>
      </c>
      <c r="ER55" s="21">
        <f t="shared" si="224"/>
        <v>1.698087689065406E-2</v>
      </c>
      <c r="ES55" s="21">
        <f t="shared" si="224"/>
        <v>1.143271498417066E-2</v>
      </c>
      <c r="ET55" s="21">
        <f t="shared" si="224"/>
        <v>7.4947163078730771E-3</v>
      </c>
      <c r="EU55" s="21">
        <f t="shared" si="224"/>
        <v>4.7809544799553147E-3</v>
      </c>
      <c r="EV55" s="21">
        <f t="shared" si="224"/>
        <v>2.9664866357226732E-3</v>
      </c>
      <c r="EW55" s="21">
        <f t="shared" si="224"/>
        <v>1.7897407170642035E-3</v>
      </c>
      <c r="EX55" s="21">
        <f t="shared" si="224"/>
        <v>1.0487880601996234E-3</v>
      </c>
      <c r="EY55" s="21">
        <f t="shared" si="224"/>
        <v>5.957116181933862E-4</v>
      </c>
      <c r="EZ55" s="21">
        <f t="shared" si="224"/>
        <v>3.2764139000636243E-4</v>
      </c>
      <c r="FA55" s="21">
        <f t="shared" si="224"/>
        <v>1.7397757809337847E-4</v>
      </c>
      <c r="FB55" s="21">
        <f t="shared" si="224"/>
        <v>8.8728564827623022E-5</v>
      </c>
      <c r="FC55" s="21">
        <f t="shared" si="224"/>
        <v>4.3122082506224785E-5</v>
      </c>
      <c r="FD55" s="21">
        <f t="shared" si="224"/>
        <v>1.9749913787850949E-5</v>
      </c>
      <c r="FE55" s="21">
        <f t="shared" si="224"/>
        <v>8.3739634460488039E-6</v>
      </c>
      <c r="FF55" s="21">
        <f t="shared" si="224"/>
        <v>3.1988540363906432E-6</v>
      </c>
      <c r="FG55" s="21">
        <f t="shared" si="224"/>
        <v>1.0556218320089122E-6</v>
      </c>
      <c r="FH55" s="21">
        <f t="shared" si="224"/>
        <v>2.8185102914637955E-7</v>
      </c>
      <c r="FI55" s="21">
        <f t="shared" si="224"/>
        <v>5.4115397596104859E-8</v>
      </c>
      <c r="FJ55" s="21">
        <f t="shared" si="224"/>
        <v>5.6280013499949042E-9</v>
      </c>
      <c r="FK55" s="21">
        <f t="shared" si="224"/>
        <v>0</v>
      </c>
      <c r="FL55" s="21">
        <f t="shared" si="224"/>
        <v>0</v>
      </c>
      <c r="FM55" s="21">
        <f t="shared" si="224"/>
        <v>0</v>
      </c>
      <c r="FN55" s="21">
        <f t="shared" si="224"/>
        <v>0</v>
      </c>
      <c r="FO55" s="21">
        <f t="shared" si="224"/>
        <v>0</v>
      </c>
      <c r="FP55" s="21">
        <f t="shared" si="224"/>
        <v>0</v>
      </c>
      <c r="FQ55" s="21">
        <f t="shared" si="224"/>
        <v>0</v>
      </c>
      <c r="FR55" s="21">
        <f t="shared" si="224"/>
        <v>0</v>
      </c>
      <c r="FS55" s="21">
        <f t="shared" si="224"/>
        <v>0</v>
      </c>
      <c r="FT55" s="21">
        <f t="shared" si="224"/>
        <v>0</v>
      </c>
      <c r="FU55" s="21">
        <f t="shared" si="224"/>
        <v>0</v>
      </c>
      <c r="FV55" s="21">
        <f t="shared" si="224"/>
        <v>0</v>
      </c>
      <c r="FW55" s="21">
        <f t="shared" si="224"/>
        <v>0</v>
      </c>
      <c r="FX55" s="21">
        <f t="shared" si="224"/>
        <v>0</v>
      </c>
      <c r="FY55" s="21">
        <f t="shared" si="224"/>
        <v>0</v>
      </c>
      <c r="FZ55" s="21">
        <f t="shared" si="224"/>
        <v>0</v>
      </c>
      <c r="GA55" s="21">
        <f t="shared" si="224"/>
        <v>0</v>
      </c>
      <c r="GB55" s="21">
        <f t="shared" si="224"/>
        <v>0</v>
      </c>
      <c r="GC55" s="21">
        <f t="shared" si="224"/>
        <v>0</v>
      </c>
      <c r="GD55" s="21">
        <f t="shared" si="224"/>
        <v>0</v>
      </c>
      <c r="GE55" s="21">
        <f t="shared" si="224"/>
        <v>0</v>
      </c>
      <c r="GF55" s="21">
        <f t="shared" si="224"/>
        <v>0</v>
      </c>
      <c r="GG55" s="21">
        <f t="shared" ref="GG55:HT55" si="225">GF55*IFERROR(VLOOKUP($DQ55+GF$1,$DQ$3:$HT$98,4,0),0)</f>
        <v>0</v>
      </c>
      <c r="GH55" s="21">
        <f t="shared" si="225"/>
        <v>0</v>
      </c>
      <c r="GI55" s="21">
        <f t="shared" si="225"/>
        <v>0</v>
      </c>
      <c r="GJ55" s="21">
        <f t="shared" si="225"/>
        <v>0</v>
      </c>
      <c r="GK55" s="21">
        <f t="shared" si="225"/>
        <v>0</v>
      </c>
      <c r="GL55" s="21">
        <f t="shared" si="225"/>
        <v>0</v>
      </c>
      <c r="GM55" s="21">
        <f t="shared" si="225"/>
        <v>0</v>
      </c>
      <c r="GN55" s="21">
        <f t="shared" si="225"/>
        <v>0</v>
      </c>
      <c r="GO55" s="21">
        <f t="shared" si="225"/>
        <v>0</v>
      </c>
      <c r="GP55" s="21">
        <f t="shared" si="225"/>
        <v>0</v>
      </c>
      <c r="GQ55" s="21">
        <f t="shared" si="225"/>
        <v>0</v>
      </c>
      <c r="GR55" s="21">
        <f t="shared" si="225"/>
        <v>0</v>
      </c>
      <c r="GS55" s="21">
        <f t="shared" si="225"/>
        <v>0</v>
      </c>
      <c r="GT55" s="21">
        <f t="shared" si="225"/>
        <v>0</v>
      </c>
      <c r="GU55" s="21">
        <f t="shared" si="225"/>
        <v>0</v>
      </c>
      <c r="GV55" s="21">
        <f t="shared" si="225"/>
        <v>0</v>
      </c>
      <c r="GW55" s="21">
        <f t="shared" si="225"/>
        <v>0</v>
      </c>
      <c r="GX55" s="21">
        <f t="shared" si="225"/>
        <v>0</v>
      </c>
      <c r="GY55" s="21">
        <f t="shared" si="225"/>
        <v>0</v>
      </c>
      <c r="GZ55" s="21">
        <f t="shared" si="225"/>
        <v>0</v>
      </c>
      <c r="HA55" s="21">
        <f t="shared" si="225"/>
        <v>0</v>
      </c>
      <c r="HB55" s="21">
        <f t="shared" si="225"/>
        <v>0</v>
      </c>
      <c r="HC55" s="21">
        <f t="shared" si="225"/>
        <v>0</v>
      </c>
      <c r="HD55" s="21">
        <f t="shared" si="225"/>
        <v>0</v>
      </c>
      <c r="HE55" s="21">
        <f t="shared" si="225"/>
        <v>0</v>
      </c>
      <c r="HF55" s="21">
        <f t="shared" si="225"/>
        <v>0</v>
      </c>
      <c r="HG55" s="21">
        <f t="shared" si="225"/>
        <v>0</v>
      </c>
      <c r="HH55" s="21">
        <f t="shared" si="225"/>
        <v>0</v>
      </c>
      <c r="HI55" s="21">
        <f t="shared" si="225"/>
        <v>0</v>
      </c>
      <c r="HJ55" s="21">
        <f t="shared" si="225"/>
        <v>0</v>
      </c>
      <c r="HK55" s="21">
        <f t="shared" si="225"/>
        <v>0</v>
      </c>
      <c r="HL55" s="21">
        <f t="shared" si="225"/>
        <v>0</v>
      </c>
      <c r="HM55" s="21">
        <f t="shared" si="225"/>
        <v>0</v>
      </c>
      <c r="HN55" s="21">
        <f t="shared" si="225"/>
        <v>0</v>
      </c>
      <c r="HO55" s="21">
        <f t="shared" si="225"/>
        <v>0</v>
      </c>
      <c r="HP55" s="21">
        <f t="shared" si="225"/>
        <v>0</v>
      </c>
      <c r="HQ55" s="21">
        <f t="shared" si="225"/>
        <v>0</v>
      </c>
      <c r="HR55" s="21">
        <f t="shared" si="225"/>
        <v>0</v>
      </c>
      <c r="HS55" s="21">
        <f t="shared" si="225"/>
        <v>0</v>
      </c>
      <c r="HT55" s="57">
        <f t="shared" si="225"/>
        <v>0</v>
      </c>
    </row>
    <row r="56" spans="1:228">
      <c r="A56" s="49">
        <v>72</v>
      </c>
      <c r="B56" s="50">
        <v>2.8389999999999999E-2</v>
      </c>
      <c r="C56" s="51">
        <v>4.6019999999999998E-2</v>
      </c>
      <c r="K56" s="22">
        <f t="shared" si="17"/>
        <v>72</v>
      </c>
      <c r="L56" s="54">
        <f t="shared" si="144"/>
        <v>2.8389999999999999E-2</v>
      </c>
      <c r="M56" s="55">
        <v>1</v>
      </c>
      <c r="N56" s="65">
        <f t="shared" si="11"/>
        <v>0.97160999999999997</v>
      </c>
      <c r="O56" s="21">
        <f t="shared" ref="O56:BZ56" si="226">N56*IFERROR(VLOOKUP($K56+N$1,$K$3:$DN$98,4,0),0)</f>
        <v>0.94099456889999988</v>
      </c>
      <c r="P56" s="21">
        <f t="shared" si="226"/>
        <v>0.90807857887987786</v>
      </c>
      <c r="Q56" s="21">
        <f t="shared" si="226"/>
        <v>0.87283604923354974</v>
      </c>
      <c r="R56" s="21">
        <f t="shared" si="226"/>
        <v>0.83525172895355315</v>
      </c>
      <c r="S56" s="21">
        <f t="shared" si="226"/>
        <v>0.79536010637873145</v>
      </c>
      <c r="T56" s="21">
        <f t="shared" si="226"/>
        <v>0.75324578874597758</v>
      </c>
      <c r="U56" s="21">
        <f t="shared" si="226"/>
        <v>0.70906039077813854</v>
      </c>
      <c r="V56" s="21">
        <f t="shared" si="226"/>
        <v>0.66300691839709847</v>
      </c>
      <c r="W56" s="21">
        <f t="shared" si="226"/>
        <v>0.61537650137945088</v>
      </c>
      <c r="X56" s="21">
        <f t="shared" si="226"/>
        <v>0.56652791469995012</v>
      </c>
      <c r="Y56" s="21">
        <f t="shared" si="226"/>
        <v>0.51690006937223443</v>
      </c>
      <c r="Z56" s="21">
        <f t="shared" si="226"/>
        <v>0.46698819867365149</v>
      </c>
      <c r="AA56" s="21">
        <f t="shared" si="226"/>
        <v>0.41735669291861577</v>
      </c>
      <c r="AB56" s="21">
        <f t="shared" si="226"/>
        <v>0.36861777831957981</v>
      </c>
      <c r="AC56" s="21">
        <f t="shared" si="226"/>
        <v>0.32140521327240806</v>
      </c>
      <c r="AD56" s="21">
        <f t="shared" si="226"/>
        <v>0.27634098831948373</v>
      </c>
      <c r="AE56" s="21">
        <f t="shared" si="226"/>
        <v>0.23401660254847162</v>
      </c>
      <c r="AF56" s="21">
        <f t="shared" si="226"/>
        <v>0.19494987091902977</v>
      </c>
      <c r="AG56" s="21">
        <f t="shared" si="226"/>
        <v>0.15956451984851666</v>
      </c>
      <c r="AH56" s="21">
        <f t="shared" si="226"/>
        <v>0.12815583976153463</v>
      </c>
      <c r="AI56" s="21">
        <f t="shared" si="226"/>
        <v>0.10087274303470152</v>
      </c>
      <c r="AJ56" s="21">
        <f t="shared" si="226"/>
        <v>7.7712361233934046E-2</v>
      </c>
      <c r="AK56" s="21">
        <f t="shared" si="226"/>
        <v>5.8526733492500413E-2</v>
      </c>
      <c r="AL56" s="21">
        <f t="shared" si="226"/>
        <v>4.3037633473710174E-2</v>
      </c>
      <c r="AM56" s="21">
        <f t="shared" si="226"/>
        <v>3.0866590727344941E-2</v>
      </c>
      <c r="AN56" s="21">
        <f t="shared" si="226"/>
        <v>2.1568338936639554E-2</v>
      </c>
      <c r="AO56" s="21">
        <f t="shared" si="226"/>
        <v>1.4670137094534123E-2</v>
      </c>
      <c r="AP56" s="21">
        <f t="shared" si="226"/>
        <v>9.7048824935181046E-3</v>
      </c>
      <c r="AQ56" s="21">
        <f t="shared" si="226"/>
        <v>6.2402394433321417E-3</v>
      </c>
      <c r="AR56" s="21">
        <f t="shared" si="226"/>
        <v>3.8939094126392566E-3</v>
      </c>
      <c r="AS56" s="21">
        <f t="shared" si="226"/>
        <v>2.3519212852341109E-3</v>
      </c>
      <c r="AT56" s="21">
        <f t="shared" si="226"/>
        <v>1.3711701092914866E-3</v>
      </c>
      <c r="AU56" s="21">
        <f t="shared" si="226"/>
        <v>7.6785526120323256E-4</v>
      </c>
      <c r="AV56" s="21">
        <f t="shared" si="226"/>
        <v>4.1080256474372936E-4</v>
      </c>
      <c r="AW56" s="21">
        <f t="shared" si="226"/>
        <v>2.0827690032507079E-4</v>
      </c>
      <c r="AX56" s="21">
        <f t="shared" si="226"/>
        <v>9.9139804554733695E-5</v>
      </c>
      <c r="AY56" s="21">
        <f t="shared" si="226"/>
        <v>4.3720653808637555E-5</v>
      </c>
      <c r="AZ56" s="21">
        <f t="shared" si="226"/>
        <v>1.7531982177263662E-5</v>
      </c>
      <c r="BA56" s="21">
        <f t="shared" si="226"/>
        <v>6.2238536729286E-6</v>
      </c>
      <c r="BB56" s="21">
        <f t="shared" si="226"/>
        <v>1.8796038092244374E-6</v>
      </c>
      <c r="BC56" s="21">
        <f t="shared" si="226"/>
        <v>4.5298451802308938E-7</v>
      </c>
      <c r="BD56" s="21">
        <f t="shared" si="226"/>
        <v>7.7460352581948308E-8</v>
      </c>
      <c r="BE56" s="21">
        <f t="shared" si="226"/>
        <v>0</v>
      </c>
      <c r="BF56" s="21">
        <f t="shared" si="226"/>
        <v>0</v>
      </c>
      <c r="BG56" s="21">
        <f t="shared" si="226"/>
        <v>0</v>
      </c>
      <c r="BH56" s="21">
        <f t="shared" si="226"/>
        <v>0</v>
      </c>
      <c r="BI56" s="21">
        <f t="shared" si="226"/>
        <v>0</v>
      </c>
      <c r="BJ56" s="21">
        <f t="shared" si="226"/>
        <v>0</v>
      </c>
      <c r="BK56" s="21">
        <f t="shared" si="226"/>
        <v>0</v>
      </c>
      <c r="BL56" s="21">
        <f t="shared" si="226"/>
        <v>0</v>
      </c>
      <c r="BM56" s="21">
        <f t="shared" si="226"/>
        <v>0</v>
      </c>
      <c r="BN56" s="21">
        <f t="shared" si="226"/>
        <v>0</v>
      </c>
      <c r="BO56" s="21">
        <f t="shared" si="226"/>
        <v>0</v>
      </c>
      <c r="BP56" s="21">
        <f t="shared" si="226"/>
        <v>0</v>
      </c>
      <c r="BQ56" s="21">
        <f t="shared" si="226"/>
        <v>0</v>
      </c>
      <c r="BR56" s="21">
        <f t="shared" si="226"/>
        <v>0</v>
      </c>
      <c r="BS56" s="21">
        <f t="shared" si="226"/>
        <v>0</v>
      </c>
      <c r="BT56" s="21">
        <f t="shared" si="226"/>
        <v>0</v>
      </c>
      <c r="BU56" s="21">
        <f t="shared" si="226"/>
        <v>0</v>
      </c>
      <c r="BV56" s="21">
        <f t="shared" si="226"/>
        <v>0</v>
      </c>
      <c r="BW56" s="21">
        <f t="shared" si="226"/>
        <v>0</v>
      </c>
      <c r="BX56" s="21">
        <f t="shared" si="226"/>
        <v>0</v>
      </c>
      <c r="BY56" s="21">
        <f t="shared" si="226"/>
        <v>0</v>
      </c>
      <c r="BZ56" s="21">
        <f t="shared" si="226"/>
        <v>0</v>
      </c>
      <c r="CA56" s="21">
        <f t="shared" ref="CA56:DN56" si="227">BZ56*IFERROR(VLOOKUP($K56+BZ$1,$K$3:$DN$98,4,0),0)</f>
        <v>0</v>
      </c>
      <c r="CB56" s="21">
        <f t="shared" si="227"/>
        <v>0</v>
      </c>
      <c r="CC56" s="21">
        <f t="shared" si="227"/>
        <v>0</v>
      </c>
      <c r="CD56" s="21">
        <f t="shared" si="227"/>
        <v>0</v>
      </c>
      <c r="CE56" s="21">
        <f t="shared" si="227"/>
        <v>0</v>
      </c>
      <c r="CF56" s="21">
        <f t="shared" si="227"/>
        <v>0</v>
      </c>
      <c r="CG56" s="21">
        <f t="shared" si="227"/>
        <v>0</v>
      </c>
      <c r="CH56" s="21">
        <f t="shared" si="227"/>
        <v>0</v>
      </c>
      <c r="CI56" s="21">
        <f t="shared" si="227"/>
        <v>0</v>
      </c>
      <c r="CJ56" s="21">
        <f t="shared" si="227"/>
        <v>0</v>
      </c>
      <c r="CK56" s="21">
        <f t="shared" si="227"/>
        <v>0</v>
      </c>
      <c r="CL56" s="21">
        <f t="shared" si="227"/>
        <v>0</v>
      </c>
      <c r="CM56" s="21">
        <f t="shared" si="227"/>
        <v>0</v>
      </c>
      <c r="CN56" s="21">
        <f t="shared" si="227"/>
        <v>0</v>
      </c>
      <c r="CO56" s="21">
        <f t="shared" si="227"/>
        <v>0</v>
      </c>
      <c r="CP56" s="21">
        <f t="shared" si="227"/>
        <v>0</v>
      </c>
      <c r="CQ56" s="21">
        <f t="shared" si="227"/>
        <v>0</v>
      </c>
      <c r="CR56" s="21">
        <f t="shared" si="227"/>
        <v>0</v>
      </c>
      <c r="CS56" s="21">
        <f t="shared" si="227"/>
        <v>0</v>
      </c>
      <c r="CT56" s="21">
        <f t="shared" si="227"/>
        <v>0</v>
      </c>
      <c r="CU56" s="21">
        <f t="shared" si="227"/>
        <v>0</v>
      </c>
      <c r="CV56" s="21">
        <f t="shared" si="227"/>
        <v>0</v>
      </c>
      <c r="CW56" s="21">
        <f t="shared" si="227"/>
        <v>0</v>
      </c>
      <c r="CX56" s="21">
        <f t="shared" si="227"/>
        <v>0</v>
      </c>
      <c r="CY56" s="21">
        <f t="shared" si="227"/>
        <v>0</v>
      </c>
      <c r="CZ56" s="21">
        <f t="shared" si="227"/>
        <v>0</v>
      </c>
      <c r="DA56" s="21">
        <f t="shared" si="227"/>
        <v>0</v>
      </c>
      <c r="DB56" s="21">
        <f t="shared" si="227"/>
        <v>0</v>
      </c>
      <c r="DC56" s="21">
        <f t="shared" si="227"/>
        <v>0</v>
      </c>
      <c r="DD56" s="21">
        <f t="shared" si="227"/>
        <v>0</v>
      </c>
      <c r="DE56" s="21">
        <f t="shared" si="227"/>
        <v>0</v>
      </c>
      <c r="DF56" s="21">
        <f t="shared" si="227"/>
        <v>0</v>
      </c>
      <c r="DG56" s="21">
        <f t="shared" si="227"/>
        <v>0</v>
      </c>
      <c r="DH56" s="21">
        <f t="shared" si="227"/>
        <v>0</v>
      </c>
      <c r="DI56" s="21">
        <f t="shared" si="227"/>
        <v>0</v>
      </c>
      <c r="DJ56" s="21">
        <f t="shared" si="227"/>
        <v>0</v>
      </c>
      <c r="DK56" s="21">
        <f t="shared" si="227"/>
        <v>0</v>
      </c>
      <c r="DL56" s="21">
        <f t="shared" si="227"/>
        <v>0</v>
      </c>
      <c r="DM56" s="21">
        <f t="shared" si="227"/>
        <v>0</v>
      </c>
      <c r="DN56" s="57">
        <f t="shared" si="227"/>
        <v>0</v>
      </c>
      <c r="DQ56" s="22">
        <f t="shared" si="20"/>
        <v>72</v>
      </c>
      <c r="DR56" s="54">
        <f t="shared" si="147"/>
        <v>4.6019999999999998E-2</v>
      </c>
      <c r="DS56" s="55">
        <v>1</v>
      </c>
      <c r="DT56" s="65">
        <f t="shared" si="21"/>
        <v>0.95398000000000005</v>
      </c>
      <c r="DU56" s="21">
        <f t="shared" ref="DU56:GF56" si="228">DT56*IFERROR(VLOOKUP($DQ56+DT$1,$DQ$3:$HT$98,4,0),0)</f>
        <v>0.90556551500000004</v>
      </c>
      <c r="DV56" s="21">
        <f t="shared" si="228"/>
        <v>0.85489912443575011</v>
      </c>
      <c r="DW56" s="21">
        <f t="shared" si="228"/>
        <v>0.80220314240553048</v>
      </c>
      <c r="DX56" s="21">
        <f t="shared" si="228"/>
        <v>0.74776563716189115</v>
      </c>
      <c r="DY56" s="21">
        <f t="shared" si="228"/>
        <v>0.69195988766049921</v>
      </c>
      <c r="DZ56" s="21">
        <f t="shared" si="228"/>
        <v>0.63522609647121486</v>
      </c>
      <c r="EA56" s="21">
        <f t="shared" si="228"/>
        <v>0.578068452310735</v>
      </c>
      <c r="EB56" s="21">
        <f t="shared" si="228"/>
        <v>0.52106512222837342</v>
      </c>
      <c r="EC56" s="21">
        <f t="shared" si="228"/>
        <v>0.46481614228382051</v>
      </c>
      <c r="ED56" s="21">
        <f t="shared" si="228"/>
        <v>0.40997713381717538</v>
      </c>
      <c r="EE56" s="21">
        <f t="shared" si="228"/>
        <v>0.35719667760955226</v>
      </c>
      <c r="EF56" s="21">
        <f t="shared" si="228"/>
        <v>0.30710698750836474</v>
      </c>
      <c r="EG56" s="21">
        <f t="shared" si="228"/>
        <v>0.26028545619283944</v>
      </c>
      <c r="EH56" s="21">
        <f t="shared" si="228"/>
        <v>0.21723163888398186</v>
      </c>
      <c r="EI56" s="21">
        <f t="shared" si="228"/>
        <v>0.17832545235986069</v>
      </c>
      <c r="EJ56" s="21">
        <f t="shared" si="228"/>
        <v>0.14382661034632205</v>
      </c>
      <c r="EK56" s="21">
        <f t="shared" si="228"/>
        <v>0.11384020035521736</v>
      </c>
      <c r="EL56" s="21">
        <f t="shared" si="228"/>
        <v>8.83251962496025E-2</v>
      </c>
      <c r="EM56" s="21">
        <f t="shared" si="228"/>
        <v>6.7098885086898027E-2</v>
      </c>
      <c r="EN56" s="21">
        <f t="shared" si="228"/>
        <v>4.98551426084161E-2</v>
      </c>
      <c r="EO56" s="21">
        <f t="shared" si="228"/>
        <v>3.6192340776579665E-2</v>
      </c>
      <c r="EP56" s="21">
        <f t="shared" si="228"/>
        <v>2.5644806904061051E-2</v>
      </c>
      <c r="EQ56" s="21">
        <f t="shared" si="228"/>
        <v>1.7719792226499064E-2</v>
      </c>
      <c r="ER56" s="21">
        <f t="shared" si="228"/>
        <v>1.1930204512335025E-2</v>
      </c>
      <c r="ES56" s="21">
        <f t="shared" si="228"/>
        <v>7.8208455680612264E-3</v>
      </c>
      <c r="ET56" s="21">
        <f t="shared" si="228"/>
        <v>4.9889955963219367E-3</v>
      </c>
      <c r="EU56" s="21">
        <f t="shared" si="228"/>
        <v>3.0955719876058349E-3</v>
      </c>
      <c r="EV56" s="21">
        <f t="shared" si="228"/>
        <v>1.8676204915623526E-3</v>
      </c>
      <c r="EW56" s="21">
        <f t="shared" si="228"/>
        <v>1.0944256080555389E-3</v>
      </c>
      <c r="EX56" s="21">
        <f t="shared" si="228"/>
        <v>6.2163374537554613E-4</v>
      </c>
      <c r="EY56" s="21">
        <f t="shared" si="228"/>
        <v>3.4189855995655041E-4</v>
      </c>
      <c r="EZ56" s="21">
        <f t="shared" si="228"/>
        <v>1.8154813533692829E-4</v>
      </c>
      <c r="FA56" s="21">
        <f t="shared" si="228"/>
        <v>9.2589549021833425E-5</v>
      </c>
      <c r="FB56" s="21">
        <f t="shared" si="228"/>
        <v>4.4998520824611044E-5</v>
      </c>
      <c r="FC56" s="21">
        <f t="shared" si="228"/>
        <v>2.0609322537671856E-5</v>
      </c>
      <c r="FD56" s="21">
        <f t="shared" si="228"/>
        <v>8.738352755972868E-6</v>
      </c>
      <c r="FE56" s="21">
        <f t="shared" si="228"/>
        <v>3.3380507527816356E-6</v>
      </c>
      <c r="FF56" s="21">
        <f t="shared" si="228"/>
        <v>1.1015567484179396E-6</v>
      </c>
      <c r="FG56" s="21">
        <f t="shared" si="228"/>
        <v>2.9411565182758988E-7</v>
      </c>
      <c r="FH56" s="21">
        <f t="shared" si="228"/>
        <v>5.6470205150897243E-8</v>
      </c>
      <c r="FI56" s="21">
        <f t="shared" si="228"/>
        <v>5.8729013356933123E-9</v>
      </c>
      <c r="FJ56" s="21">
        <f t="shared" si="228"/>
        <v>0</v>
      </c>
      <c r="FK56" s="21">
        <f t="shared" si="228"/>
        <v>0</v>
      </c>
      <c r="FL56" s="21">
        <f t="shared" si="228"/>
        <v>0</v>
      </c>
      <c r="FM56" s="21">
        <f t="shared" si="228"/>
        <v>0</v>
      </c>
      <c r="FN56" s="21">
        <f t="shared" si="228"/>
        <v>0</v>
      </c>
      <c r="FO56" s="21">
        <f t="shared" si="228"/>
        <v>0</v>
      </c>
      <c r="FP56" s="21">
        <f t="shared" si="228"/>
        <v>0</v>
      </c>
      <c r="FQ56" s="21">
        <f t="shared" si="228"/>
        <v>0</v>
      </c>
      <c r="FR56" s="21">
        <f t="shared" si="228"/>
        <v>0</v>
      </c>
      <c r="FS56" s="21">
        <f t="shared" si="228"/>
        <v>0</v>
      </c>
      <c r="FT56" s="21">
        <f t="shared" si="228"/>
        <v>0</v>
      </c>
      <c r="FU56" s="21">
        <f t="shared" si="228"/>
        <v>0</v>
      </c>
      <c r="FV56" s="21">
        <f t="shared" si="228"/>
        <v>0</v>
      </c>
      <c r="FW56" s="21">
        <f t="shared" si="228"/>
        <v>0</v>
      </c>
      <c r="FX56" s="21">
        <f t="shared" si="228"/>
        <v>0</v>
      </c>
      <c r="FY56" s="21">
        <f t="shared" si="228"/>
        <v>0</v>
      </c>
      <c r="FZ56" s="21">
        <f t="shared" si="228"/>
        <v>0</v>
      </c>
      <c r="GA56" s="21">
        <f t="shared" si="228"/>
        <v>0</v>
      </c>
      <c r="GB56" s="21">
        <f t="shared" si="228"/>
        <v>0</v>
      </c>
      <c r="GC56" s="21">
        <f t="shared" si="228"/>
        <v>0</v>
      </c>
      <c r="GD56" s="21">
        <f t="shared" si="228"/>
        <v>0</v>
      </c>
      <c r="GE56" s="21">
        <f t="shared" si="228"/>
        <v>0</v>
      </c>
      <c r="GF56" s="21">
        <f t="shared" si="228"/>
        <v>0</v>
      </c>
      <c r="GG56" s="21">
        <f t="shared" ref="GG56:HT56" si="229">GF56*IFERROR(VLOOKUP($DQ56+GF$1,$DQ$3:$HT$98,4,0),0)</f>
        <v>0</v>
      </c>
      <c r="GH56" s="21">
        <f t="shared" si="229"/>
        <v>0</v>
      </c>
      <c r="GI56" s="21">
        <f t="shared" si="229"/>
        <v>0</v>
      </c>
      <c r="GJ56" s="21">
        <f t="shared" si="229"/>
        <v>0</v>
      </c>
      <c r="GK56" s="21">
        <f t="shared" si="229"/>
        <v>0</v>
      </c>
      <c r="GL56" s="21">
        <f t="shared" si="229"/>
        <v>0</v>
      </c>
      <c r="GM56" s="21">
        <f t="shared" si="229"/>
        <v>0</v>
      </c>
      <c r="GN56" s="21">
        <f t="shared" si="229"/>
        <v>0</v>
      </c>
      <c r="GO56" s="21">
        <f t="shared" si="229"/>
        <v>0</v>
      </c>
      <c r="GP56" s="21">
        <f t="shared" si="229"/>
        <v>0</v>
      </c>
      <c r="GQ56" s="21">
        <f t="shared" si="229"/>
        <v>0</v>
      </c>
      <c r="GR56" s="21">
        <f t="shared" si="229"/>
        <v>0</v>
      </c>
      <c r="GS56" s="21">
        <f t="shared" si="229"/>
        <v>0</v>
      </c>
      <c r="GT56" s="21">
        <f t="shared" si="229"/>
        <v>0</v>
      </c>
      <c r="GU56" s="21">
        <f t="shared" si="229"/>
        <v>0</v>
      </c>
      <c r="GV56" s="21">
        <f t="shared" si="229"/>
        <v>0</v>
      </c>
      <c r="GW56" s="21">
        <f t="shared" si="229"/>
        <v>0</v>
      </c>
      <c r="GX56" s="21">
        <f t="shared" si="229"/>
        <v>0</v>
      </c>
      <c r="GY56" s="21">
        <f t="shared" si="229"/>
        <v>0</v>
      </c>
      <c r="GZ56" s="21">
        <f t="shared" si="229"/>
        <v>0</v>
      </c>
      <c r="HA56" s="21">
        <f t="shared" si="229"/>
        <v>0</v>
      </c>
      <c r="HB56" s="21">
        <f t="shared" si="229"/>
        <v>0</v>
      </c>
      <c r="HC56" s="21">
        <f t="shared" si="229"/>
        <v>0</v>
      </c>
      <c r="HD56" s="21">
        <f t="shared" si="229"/>
        <v>0</v>
      </c>
      <c r="HE56" s="21">
        <f t="shared" si="229"/>
        <v>0</v>
      </c>
      <c r="HF56" s="21">
        <f t="shared" si="229"/>
        <v>0</v>
      </c>
      <c r="HG56" s="21">
        <f t="shared" si="229"/>
        <v>0</v>
      </c>
      <c r="HH56" s="21">
        <f t="shared" si="229"/>
        <v>0</v>
      </c>
      <c r="HI56" s="21">
        <f t="shared" si="229"/>
        <v>0</v>
      </c>
      <c r="HJ56" s="21">
        <f t="shared" si="229"/>
        <v>0</v>
      </c>
      <c r="HK56" s="21">
        <f t="shared" si="229"/>
        <v>0</v>
      </c>
      <c r="HL56" s="21">
        <f t="shared" si="229"/>
        <v>0</v>
      </c>
      <c r="HM56" s="21">
        <f t="shared" si="229"/>
        <v>0</v>
      </c>
      <c r="HN56" s="21">
        <f t="shared" si="229"/>
        <v>0</v>
      </c>
      <c r="HO56" s="21">
        <f t="shared" si="229"/>
        <v>0</v>
      </c>
      <c r="HP56" s="21">
        <f t="shared" si="229"/>
        <v>0</v>
      </c>
      <c r="HQ56" s="21">
        <f t="shared" si="229"/>
        <v>0</v>
      </c>
      <c r="HR56" s="21">
        <f t="shared" si="229"/>
        <v>0</v>
      </c>
      <c r="HS56" s="21">
        <f t="shared" si="229"/>
        <v>0</v>
      </c>
      <c r="HT56" s="57">
        <f t="shared" si="229"/>
        <v>0</v>
      </c>
    </row>
    <row r="57" spans="1:228">
      <c r="A57" s="49">
        <v>73</v>
      </c>
      <c r="B57" s="50">
        <v>3.1510000000000003E-2</v>
      </c>
      <c r="C57" s="51">
        <v>5.0750000000000003E-2</v>
      </c>
      <c r="K57" s="22">
        <f t="shared" si="17"/>
        <v>73</v>
      </c>
      <c r="L57" s="54">
        <f t="shared" si="144"/>
        <v>3.1510000000000003E-2</v>
      </c>
      <c r="M57" s="55">
        <v>1</v>
      </c>
      <c r="N57" s="65">
        <f t="shared" si="11"/>
        <v>0.96848999999999996</v>
      </c>
      <c r="O57" s="21">
        <f t="shared" ref="O57:BZ57" si="230">N57*IFERROR(VLOOKUP($K57+N$1,$K$3:$DN$98,4,0),0)</f>
        <v>0.93461221979999998</v>
      </c>
      <c r="P57" s="21">
        <f t="shared" si="230"/>
        <v>0.89833991954956194</v>
      </c>
      <c r="Q57" s="21">
        <f t="shared" si="230"/>
        <v>0.85965740261375778</v>
      </c>
      <c r="R57" s="21">
        <f t="shared" si="230"/>
        <v>0.81860016506492472</v>
      </c>
      <c r="S57" s="21">
        <f t="shared" si="230"/>
        <v>0.77525528632473695</v>
      </c>
      <c r="T57" s="21">
        <f t="shared" si="230"/>
        <v>0.72977881122892785</v>
      </c>
      <c r="U57" s="21">
        <f t="shared" si="230"/>
        <v>0.68237967743960903</v>
      </c>
      <c r="V57" s="21">
        <f t="shared" si="230"/>
        <v>0.63335752141234747</v>
      </c>
      <c r="W57" s="21">
        <f t="shared" si="230"/>
        <v>0.58308160136263532</v>
      </c>
      <c r="X57" s="21">
        <f t="shared" si="230"/>
        <v>0.53200365308326847</v>
      </c>
      <c r="Y57" s="21">
        <f t="shared" si="230"/>
        <v>0.48063338034154807</v>
      </c>
      <c r="Z57" s="21">
        <f t="shared" si="230"/>
        <v>0.42955166467884831</v>
      </c>
      <c r="AA57" s="21">
        <f t="shared" si="230"/>
        <v>0.37938862127765238</v>
      </c>
      <c r="AB57" s="21">
        <f t="shared" si="230"/>
        <v>0.33079652666441067</v>
      </c>
      <c r="AC57" s="21">
        <f t="shared" si="230"/>
        <v>0.28441554566079369</v>
      </c>
      <c r="AD57" s="21">
        <f t="shared" si="230"/>
        <v>0.24085446068738653</v>
      </c>
      <c r="AE57" s="21">
        <f t="shared" si="230"/>
        <v>0.20064621702023422</v>
      </c>
      <c r="AF57" s="21">
        <f t="shared" si="230"/>
        <v>0.16422692216889148</v>
      </c>
      <c r="AG57" s="21">
        <f t="shared" si="230"/>
        <v>0.13190049480916688</v>
      </c>
      <c r="AH57" s="21">
        <f t="shared" si="230"/>
        <v>0.10382019846924334</v>
      </c>
      <c r="AI57" s="21">
        <f t="shared" si="230"/>
        <v>7.9983080900705064E-2</v>
      </c>
      <c r="AJ57" s="21">
        <f t="shared" si="230"/>
        <v>6.0236857887938998E-2</v>
      </c>
      <c r="AK57" s="21">
        <f t="shared" si="230"/>
        <v>4.4295173447895936E-2</v>
      </c>
      <c r="AL57" s="21">
        <f t="shared" si="230"/>
        <v>3.176849839683097E-2</v>
      </c>
      <c r="AM57" s="21">
        <f t="shared" si="230"/>
        <v>2.2198555939769611E-2</v>
      </c>
      <c r="AN57" s="21">
        <f t="shared" si="230"/>
        <v>1.5098791793553095E-2</v>
      </c>
      <c r="AO57" s="21">
        <f t="shared" si="230"/>
        <v>9.9884547231071149E-3</v>
      </c>
      <c r="AP57" s="21">
        <f t="shared" si="230"/>
        <v>6.4225763869578748E-3</v>
      </c>
      <c r="AQ57" s="21">
        <f t="shared" si="230"/>
        <v>4.0076876654617137E-3</v>
      </c>
      <c r="AR57" s="21">
        <f t="shared" si="230"/>
        <v>2.4206433499388749E-3</v>
      </c>
      <c r="AS57" s="21">
        <f t="shared" si="230"/>
        <v>1.4112350730143639E-3</v>
      </c>
      <c r="AT57" s="21">
        <f t="shared" si="230"/>
        <v>7.9029164088804385E-4</v>
      </c>
      <c r="AU57" s="21">
        <f t="shared" si="230"/>
        <v>4.2280602787510339E-4</v>
      </c>
      <c r="AV57" s="21">
        <f t="shared" si="230"/>
        <v>2.1436265613267741E-4</v>
      </c>
      <c r="AW57" s="21">
        <f t="shared" si="230"/>
        <v>1.0203662431915445E-4</v>
      </c>
      <c r="AX57" s="21">
        <f t="shared" si="230"/>
        <v>4.4998151324747104E-5</v>
      </c>
      <c r="AY57" s="21">
        <f t="shared" si="230"/>
        <v>1.8044258681223589E-5</v>
      </c>
      <c r="AZ57" s="21">
        <f t="shared" si="230"/>
        <v>6.4057118318343738E-6</v>
      </c>
      <c r="BA57" s="21">
        <f t="shared" si="230"/>
        <v>1.934524973213981E-6</v>
      </c>
      <c r="BB57" s="21">
        <f t="shared" si="230"/>
        <v>4.6622051854456942E-7</v>
      </c>
      <c r="BC57" s="21">
        <f t="shared" si="230"/>
        <v>7.9723708671121389E-8</v>
      </c>
      <c r="BD57" s="21">
        <f t="shared" si="230"/>
        <v>0</v>
      </c>
      <c r="BE57" s="21">
        <f t="shared" si="230"/>
        <v>0</v>
      </c>
      <c r="BF57" s="21">
        <f t="shared" si="230"/>
        <v>0</v>
      </c>
      <c r="BG57" s="21">
        <f t="shared" si="230"/>
        <v>0</v>
      </c>
      <c r="BH57" s="21">
        <f t="shared" si="230"/>
        <v>0</v>
      </c>
      <c r="BI57" s="21">
        <f t="shared" si="230"/>
        <v>0</v>
      </c>
      <c r="BJ57" s="21">
        <f t="shared" si="230"/>
        <v>0</v>
      </c>
      <c r="BK57" s="21">
        <f t="shared" si="230"/>
        <v>0</v>
      </c>
      <c r="BL57" s="21">
        <f t="shared" si="230"/>
        <v>0</v>
      </c>
      <c r="BM57" s="21">
        <f t="shared" si="230"/>
        <v>0</v>
      </c>
      <c r="BN57" s="21">
        <f t="shared" si="230"/>
        <v>0</v>
      </c>
      <c r="BO57" s="21">
        <f t="shared" si="230"/>
        <v>0</v>
      </c>
      <c r="BP57" s="21">
        <f t="shared" si="230"/>
        <v>0</v>
      </c>
      <c r="BQ57" s="21">
        <f t="shared" si="230"/>
        <v>0</v>
      </c>
      <c r="BR57" s="21">
        <f t="shared" si="230"/>
        <v>0</v>
      </c>
      <c r="BS57" s="21">
        <f t="shared" si="230"/>
        <v>0</v>
      </c>
      <c r="BT57" s="21">
        <f t="shared" si="230"/>
        <v>0</v>
      </c>
      <c r="BU57" s="21">
        <f t="shared" si="230"/>
        <v>0</v>
      </c>
      <c r="BV57" s="21">
        <f t="shared" si="230"/>
        <v>0</v>
      </c>
      <c r="BW57" s="21">
        <f t="shared" si="230"/>
        <v>0</v>
      </c>
      <c r="BX57" s="21">
        <f t="shared" si="230"/>
        <v>0</v>
      </c>
      <c r="BY57" s="21">
        <f t="shared" si="230"/>
        <v>0</v>
      </c>
      <c r="BZ57" s="21">
        <f t="shared" si="230"/>
        <v>0</v>
      </c>
      <c r="CA57" s="21">
        <f t="shared" ref="CA57:DN57" si="231">BZ57*IFERROR(VLOOKUP($K57+BZ$1,$K$3:$DN$98,4,0),0)</f>
        <v>0</v>
      </c>
      <c r="CB57" s="21">
        <f t="shared" si="231"/>
        <v>0</v>
      </c>
      <c r="CC57" s="21">
        <f t="shared" si="231"/>
        <v>0</v>
      </c>
      <c r="CD57" s="21">
        <f t="shared" si="231"/>
        <v>0</v>
      </c>
      <c r="CE57" s="21">
        <f t="shared" si="231"/>
        <v>0</v>
      </c>
      <c r="CF57" s="21">
        <f t="shared" si="231"/>
        <v>0</v>
      </c>
      <c r="CG57" s="21">
        <f t="shared" si="231"/>
        <v>0</v>
      </c>
      <c r="CH57" s="21">
        <f t="shared" si="231"/>
        <v>0</v>
      </c>
      <c r="CI57" s="21">
        <f t="shared" si="231"/>
        <v>0</v>
      </c>
      <c r="CJ57" s="21">
        <f t="shared" si="231"/>
        <v>0</v>
      </c>
      <c r="CK57" s="21">
        <f t="shared" si="231"/>
        <v>0</v>
      </c>
      <c r="CL57" s="21">
        <f t="shared" si="231"/>
        <v>0</v>
      </c>
      <c r="CM57" s="21">
        <f t="shared" si="231"/>
        <v>0</v>
      </c>
      <c r="CN57" s="21">
        <f t="shared" si="231"/>
        <v>0</v>
      </c>
      <c r="CO57" s="21">
        <f t="shared" si="231"/>
        <v>0</v>
      </c>
      <c r="CP57" s="21">
        <f t="shared" si="231"/>
        <v>0</v>
      </c>
      <c r="CQ57" s="21">
        <f t="shared" si="231"/>
        <v>0</v>
      </c>
      <c r="CR57" s="21">
        <f t="shared" si="231"/>
        <v>0</v>
      </c>
      <c r="CS57" s="21">
        <f t="shared" si="231"/>
        <v>0</v>
      </c>
      <c r="CT57" s="21">
        <f t="shared" si="231"/>
        <v>0</v>
      </c>
      <c r="CU57" s="21">
        <f t="shared" si="231"/>
        <v>0</v>
      </c>
      <c r="CV57" s="21">
        <f t="shared" si="231"/>
        <v>0</v>
      </c>
      <c r="CW57" s="21">
        <f t="shared" si="231"/>
        <v>0</v>
      </c>
      <c r="CX57" s="21">
        <f t="shared" si="231"/>
        <v>0</v>
      </c>
      <c r="CY57" s="21">
        <f t="shared" si="231"/>
        <v>0</v>
      </c>
      <c r="CZ57" s="21">
        <f t="shared" si="231"/>
        <v>0</v>
      </c>
      <c r="DA57" s="21">
        <f t="shared" si="231"/>
        <v>0</v>
      </c>
      <c r="DB57" s="21">
        <f t="shared" si="231"/>
        <v>0</v>
      </c>
      <c r="DC57" s="21">
        <f t="shared" si="231"/>
        <v>0</v>
      </c>
      <c r="DD57" s="21">
        <f t="shared" si="231"/>
        <v>0</v>
      </c>
      <c r="DE57" s="21">
        <f t="shared" si="231"/>
        <v>0</v>
      </c>
      <c r="DF57" s="21">
        <f t="shared" si="231"/>
        <v>0</v>
      </c>
      <c r="DG57" s="21">
        <f t="shared" si="231"/>
        <v>0</v>
      </c>
      <c r="DH57" s="21">
        <f t="shared" si="231"/>
        <v>0</v>
      </c>
      <c r="DI57" s="21">
        <f t="shared" si="231"/>
        <v>0</v>
      </c>
      <c r="DJ57" s="21">
        <f t="shared" si="231"/>
        <v>0</v>
      </c>
      <c r="DK57" s="21">
        <f t="shared" si="231"/>
        <v>0</v>
      </c>
      <c r="DL57" s="21">
        <f t="shared" si="231"/>
        <v>0</v>
      </c>
      <c r="DM57" s="21">
        <f t="shared" si="231"/>
        <v>0</v>
      </c>
      <c r="DN57" s="57">
        <f t="shared" si="231"/>
        <v>0</v>
      </c>
      <c r="DQ57" s="22">
        <f t="shared" si="20"/>
        <v>73</v>
      </c>
      <c r="DR57" s="54">
        <f t="shared" si="147"/>
        <v>5.0750000000000003E-2</v>
      </c>
      <c r="DS57" s="55">
        <v>1</v>
      </c>
      <c r="DT57" s="65">
        <f t="shared" si="21"/>
        <v>0.94925000000000004</v>
      </c>
      <c r="DU57" s="21">
        <f t="shared" ref="DU57:GF57" si="232">DT57*IFERROR(VLOOKUP($DQ57+DT$1,$DQ$3:$HT$98,4,0),0)</f>
        <v>0.89613946250000009</v>
      </c>
      <c r="DV57" s="21">
        <f t="shared" si="232"/>
        <v>0.84090142603150009</v>
      </c>
      <c r="DW57" s="21">
        <f t="shared" si="232"/>
        <v>0.78383785526100247</v>
      </c>
      <c r="DX57" s="21">
        <f t="shared" si="232"/>
        <v>0.7253400361228739</v>
      </c>
      <c r="DY57" s="21">
        <f t="shared" si="232"/>
        <v>0.66586940656115945</v>
      </c>
      <c r="DZ57" s="21">
        <f t="shared" si="232"/>
        <v>0.60595447735878638</v>
      </c>
      <c r="EA57" s="21">
        <f t="shared" si="232"/>
        <v>0.54620130634643649</v>
      </c>
      <c r="EB57" s="21">
        <f t="shared" si="232"/>
        <v>0.48723887532633869</v>
      </c>
      <c r="EC57" s="21">
        <f t="shared" si="232"/>
        <v>0.42975443281533726</v>
      </c>
      <c r="ED57" s="21">
        <f t="shared" si="232"/>
        <v>0.37442784713469074</v>
      </c>
      <c r="EE57" s="21">
        <f t="shared" si="232"/>
        <v>0.32192183013099307</v>
      </c>
      <c r="EF57" s="21">
        <f t="shared" si="232"/>
        <v>0.27284162790922184</v>
      </c>
      <c r="EG57" s="21">
        <f t="shared" si="232"/>
        <v>0.22771089423675744</v>
      </c>
      <c r="EH57" s="21">
        <f t="shared" si="232"/>
        <v>0.18692787307895417</v>
      </c>
      <c r="EI57" s="21">
        <f t="shared" si="232"/>
        <v>0.15076480675309969</v>
      </c>
      <c r="EJ57" s="21">
        <f t="shared" si="232"/>
        <v>0.11933185219314593</v>
      </c>
      <c r="EK57" s="21">
        <f t="shared" si="232"/>
        <v>9.2586004161096136E-2</v>
      </c>
      <c r="EL57" s="21">
        <f t="shared" si="232"/>
        <v>7.0335735641101516E-2</v>
      </c>
      <c r="EM57" s="21">
        <f t="shared" si="232"/>
        <v>5.2260154938694833E-2</v>
      </c>
      <c r="EN57" s="21">
        <f t="shared" si="232"/>
        <v>3.7938259477745512E-2</v>
      </c>
      <c r="EO57" s="21">
        <f t="shared" si="232"/>
        <v>2.6881912518146134E-2</v>
      </c>
      <c r="EP57" s="21">
        <f t="shared" si="232"/>
        <v>1.8574595092663435E-2</v>
      </c>
      <c r="EQ57" s="21">
        <f t="shared" si="232"/>
        <v>1.2505717638037511E-2</v>
      </c>
      <c r="ER57" s="21">
        <f t="shared" si="232"/>
        <v>8.1981231976154915E-3</v>
      </c>
      <c r="ES57" s="21">
        <f t="shared" si="232"/>
        <v>5.2296647689908981E-3</v>
      </c>
      <c r="ET57" s="21">
        <f t="shared" si="232"/>
        <v>3.2449023958634718E-3</v>
      </c>
      <c r="EU57" s="21">
        <f t="shared" si="232"/>
        <v>1.9577145134723499E-3</v>
      </c>
      <c r="EV57" s="21">
        <f t="shared" si="232"/>
        <v>1.1472207048947973E-3</v>
      </c>
      <c r="EW57" s="21">
        <f t="shared" si="232"/>
        <v>6.5162136038024497E-4</v>
      </c>
      <c r="EX57" s="21">
        <f t="shared" si="232"/>
        <v>3.5839174820913479E-4</v>
      </c>
      <c r="EY57" s="21">
        <f t="shared" si="232"/>
        <v>1.9030601829905059E-4</v>
      </c>
      <c r="EZ57" s="21">
        <f t="shared" si="232"/>
        <v>9.7056069332515803E-5</v>
      </c>
      <c r="FA57" s="21">
        <f t="shared" si="232"/>
        <v>4.7169249695602677E-5</v>
      </c>
      <c r="FB57" s="21">
        <f t="shared" si="232"/>
        <v>2.1603516360586023E-5</v>
      </c>
      <c r="FC57" s="21">
        <f t="shared" si="232"/>
        <v>9.1598909368884752E-6</v>
      </c>
      <c r="FD57" s="21">
        <f t="shared" si="232"/>
        <v>3.4990783378913977E-6</v>
      </c>
      <c r="FE57" s="21">
        <f t="shared" si="232"/>
        <v>1.154695851504161E-6</v>
      </c>
      <c r="FF57" s="21">
        <f t="shared" si="232"/>
        <v>3.0830379235161102E-7</v>
      </c>
      <c r="FG57" s="21">
        <f t="shared" si="232"/>
        <v>5.9194328131509302E-8</v>
      </c>
      <c r="FH57" s="21">
        <f t="shared" si="232"/>
        <v>6.1562101256769665E-9</v>
      </c>
      <c r="FI57" s="21">
        <f t="shared" si="232"/>
        <v>0</v>
      </c>
      <c r="FJ57" s="21">
        <f t="shared" si="232"/>
        <v>0</v>
      </c>
      <c r="FK57" s="21">
        <f t="shared" si="232"/>
        <v>0</v>
      </c>
      <c r="FL57" s="21">
        <f t="shared" si="232"/>
        <v>0</v>
      </c>
      <c r="FM57" s="21">
        <f t="shared" si="232"/>
        <v>0</v>
      </c>
      <c r="FN57" s="21">
        <f t="shared" si="232"/>
        <v>0</v>
      </c>
      <c r="FO57" s="21">
        <f t="shared" si="232"/>
        <v>0</v>
      </c>
      <c r="FP57" s="21">
        <f t="shared" si="232"/>
        <v>0</v>
      </c>
      <c r="FQ57" s="21">
        <f t="shared" si="232"/>
        <v>0</v>
      </c>
      <c r="FR57" s="21">
        <f t="shared" si="232"/>
        <v>0</v>
      </c>
      <c r="FS57" s="21">
        <f t="shared" si="232"/>
        <v>0</v>
      </c>
      <c r="FT57" s="21">
        <f t="shared" si="232"/>
        <v>0</v>
      </c>
      <c r="FU57" s="21">
        <f t="shared" si="232"/>
        <v>0</v>
      </c>
      <c r="FV57" s="21">
        <f t="shared" si="232"/>
        <v>0</v>
      </c>
      <c r="FW57" s="21">
        <f t="shared" si="232"/>
        <v>0</v>
      </c>
      <c r="FX57" s="21">
        <f t="shared" si="232"/>
        <v>0</v>
      </c>
      <c r="FY57" s="21">
        <f t="shared" si="232"/>
        <v>0</v>
      </c>
      <c r="FZ57" s="21">
        <f t="shared" si="232"/>
        <v>0</v>
      </c>
      <c r="GA57" s="21">
        <f t="shared" si="232"/>
        <v>0</v>
      </c>
      <c r="GB57" s="21">
        <f t="shared" si="232"/>
        <v>0</v>
      </c>
      <c r="GC57" s="21">
        <f t="shared" si="232"/>
        <v>0</v>
      </c>
      <c r="GD57" s="21">
        <f t="shared" si="232"/>
        <v>0</v>
      </c>
      <c r="GE57" s="21">
        <f t="shared" si="232"/>
        <v>0</v>
      </c>
      <c r="GF57" s="21">
        <f t="shared" si="232"/>
        <v>0</v>
      </c>
      <c r="GG57" s="21">
        <f t="shared" ref="GG57:HT57" si="233">GF57*IFERROR(VLOOKUP($DQ57+GF$1,$DQ$3:$HT$98,4,0),0)</f>
        <v>0</v>
      </c>
      <c r="GH57" s="21">
        <f t="shared" si="233"/>
        <v>0</v>
      </c>
      <c r="GI57" s="21">
        <f t="shared" si="233"/>
        <v>0</v>
      </c>
      <c r="GJ57" s="21">
        <f t="shared" si="233"/>
        <v>0</v>
      </c>
      <c r="GK57" s="21">
        <f t="shared" si="233"/>
        <v>0</v>
      </c>
      <c r="GL57" s="21">
        <f t="shared" si="233"/>
        <v>0</v>
      </c>
      <c r="GM57" s="21">
        <f t="shared" si="233"/>
        <v>0</v>
      </c>
      <c r="GN57" s="21">
        <f t="shared" si="233"/>
        <v>0</v>
      </c>
      <c r="GO57" s="21">
        <f t="shared" si="233"/>
        <v>0</v>
      </c>
      <c r="GP57" s="21">
        <f t="shared" si="233"/>
        <v>0</v>
      </c>
      <c r="GQ57" s="21">
        <f t="shared" si="233"/>
        <v>0</v>
      </c>
      <c r="GR57" s="21">
        <f t="shared" si="233"/>
        <v>0</v>
      </c>
      <c r="GS57" s="21">
        <f t="shared" si="233"/>
        <v>0</v>
      </c>
      <c r="GT57" s="21">
        <f t="shared" si="233"/>
        <v>0</v>
      </c>
      <c r="GU57" s="21">
        <f t="shared" si="233"/>
        <v>0</v>
      </c>
      <c r="GV57" s="21">
        <f t="shared" si="233"/>
        <v>0</v>
      </c>
      <c r="GW57" s="21">
        <f t="shared" si="233"/>
        <v>0</v>
      </c>
      <c r="GX57" s="21">
        <f t="shared" si="233"/>
        <v>0</v>
      </c>
      <c r="GY57" s="21">
        <f t="shared" si="233"/>
        <v>0</v>
      </c>
      <c r="GZ57" s="21">
        <f t="shared" si="233"/>
        <v>0</v>
      </c>
      <c r="HA57" s="21">
        <f t="shared" si="233"/>
        <v>0</v>
      </c>
      <c r="HB57" s="21">
        <f t="shared" si="233"/>
        <v>0</v>
      </c>
      <c r="HC57" s="21">
        <f t="shared" si="233"/>
        <v>0</v>
      </c>
      <c r="HD57" s="21">
        <f t="shared" si="233"/>
        <v>0</v>
      </c>
      <c r="HE57" s="21">
        <f t="shared" si="233"/>
        <v>0</v>
      </c>
      <c r="HF57" s="21">
        <f t="shared" si="233"/>
        <v>0</v>
      </c>
      <c r="HG57" s="21">
        <f t="shared" si="233"/>
        <v>0</v>
      </c>
      <c r="HH57" s="21">
        <f t="shared" si="233"/>
        <v>0</v>
      </c>
      <c r="HI57" s="21">
        <f t="shared" si="233"/>
        <v>0</v>
      </c>
      <c r="HJ57" s="21">
        <f t="shared" si="233"/>
        <v>0</v>
      </c>
      <c r="HK57" s="21">
        <f t="shared" si="233"/>
        <v>0</v>
      </c>
      <c r="HL57" s="21">
        <f t="shared" si="233"/>
        <v>0</v>
      </c>
      <c r="HM57" s="21">
        <f t="shared" si="233"/>
        <v>0</v>
      </c>
      <c r="HN57" s="21">
        <f t="shared" si="233"/>
        <v>0</v>
      </c>
      <c r="HO57" s="21">
        <f t="shared" si="233"/>
        <v>0</v>
      </c>
      <c r="HP57" s="21">
        <f t="shared" si="233"/>
        <v>0</v>
      </c>
      <c r="HQ57" s="21">
        <f t="shared" si="233"/>
        <v>0</v>
      </c>
      <c r="HR57" s="21">
        <f t="shared" si="233"/>
        <v>0</v>
      </c>
      <c r="HS57" s="21">
        <f t="shared" si="233"/>
        <v>0</v>
      </c>
      <c r="HT57" s="57">
        <f t="shared" si="233"/>
        <v>0</v>
      </c>
    </row>
    <row r="58" spans="1:228">
      <c r="A58" s="49">
        <v>74</v>
      </c>
      <c r="B58" s="50">
        <v>3.4979999999999997E-2</v>
      </c>
      <c r="C58" s="51">
        <v>5.595E-2</v>
      </c>
      <c r="K58" s="22">
        <f t="shared" si="17"/>
        <v>74</v>
      </c>
      <c r="L58" s="54">
        <f t="shared" si="144"/>
        <v>3.4979999999999997E-2</v>
      </c>
      <c r="M58" s="55">
        <v>1</v>
      </c>
      <c r="N58" s="65">
        <f t="shared" si="11"/>
        <v>0.96501999999999999</v>
      </c>
      <c r="O58" s="21">
        <f t="shared" ref="O58:BZ58" si="234">N58*IFERROR(VLOOKUP($K58+N$1,$K$3:$DN$98,4,0),0)</f>
        <v>0.92756757379999999</v>
      </c>
      <c r="P58" s="21">
        <f t="shared" si="234"/>
        <v>0.88762651407217197</v>
      </c>
      <c r="Q58" s="21">
        <f t="shared" si="234"/>
        <v>0.84523347176008501</v>
      </c>
      <c r="R58" s="21">
        <f t="shared" si="234"/>
        <v>0.80047835943038848</v>
      </c>
      <c r="S58" s="21">
        <f t="shared" si="234"/>
        <v>0.75352229886620181</v>
      </c>
      <c r="T58" s="21">
        <f t="shared" si="234"/>
        <v>0.70458102555484203</v>
      </c>
      <c r="U58" s="21">
        <f t="shared" si="234"/>
        <v>0.65396392467898212</v>
      </c>
      <c r="V58" s="21">
        <f t="shared" si="234"/>
        <v>0.60205226833796455</v>
      </c>
      <c r="W58" s="21">
        <f t="shared" si="234"/>
        <v>0.54931248963155888</v>
      </c>
      <c r="X58" s="21">
        <f t="shared" si="234"/>
        <v>0.49627087563273559</v>
      </c>
      <c r="Y58" s="21">
        <f t="shared" si="234"/>
        <v>0.44352720697048842</v>
      </c>
      <c r="Z58" s="21">
        <f t="shared" si="234"/>
        <v>0.39173209974047479</v>
      </c>
      <c r="AA58" s="21">
        <f t="shared" si="234"/>
        <v>0.34155905240571477</v>
      </c>
      <c r="AB58" s="21">
        <f t="shared" si="234"/>
        <v>0.29366905766790952</v>
      </c>
      <c r="AC58" s="21">
        <f t="shared" si="234"/>
        <v>0.24869070479549252</v>
      </c>
      <c r="AD58" s="21">
        <f t="shared" si="234"/>
        <v>0.20717427853693302</v>
      </c>
      <c r="AE58" s="21">
        <f t="shared" si="234"/>
        <v>0.16957007523969428</v>
      </c>
      <c r="AF58" s="21">
        <f t="shared" si="234"/>
        <v>0.13619190162951286</v>
      </c>
      <c r="AG58" s="21">
        <f t="shared" si="234"/>
        <v>0.10719800769160587</v>
      </c>
      <c r="AH58" s="21">
        <f t="shared" si="234"/>
        <v>8.2585345125613163E-2</v>
      </c>
      <c r="AI58" s="21">
        <f t="shared" si="234"/>
        <v>6.2196675121001785E-2</v>
      </c>
      <c r="AJ58" s="21">
        <f t="shared" si="234"/>
        <v>4.5736325050228656E-2</v>
      </c>
      <c r="AK58" s="21">
        <f t="shared" si="234"/>
        <v>3.2802092326023997E-2</v>
      </c>
      <c r="AL58" s="21">
        <f t="shared" si="234"/>
        <v>2.2920790033732531E-2</v>
      </c>
      <c r="AM58" s="21">
        <f t="shared" si="234"/>
        <v>1.5590033757243854E-2</v>
      </c>
      <c r="AN58" s="21">
        <f t="shared" si="234"/>
        <v>1.0313430931767099E-2</v>
      </c>
      <c r="AO58" s="21">
        <f t="shared" si="234"/>
        <v>6.631536089126245E-3</v>
      </c>
      <c r="AP58" s="21">
        <f t="shared" si="234"/>
        <v>4.1380785196147764E-3</v>
      </c>
      <c r="AQ58" s="21">
        <f t="shared" si="234"/>
        <v>2.4993994258473251E-3</v>
      </c>
      <c r="AR58" s="21">
        <f t="shared" si="234"/>
        <v>1.4571498652689904E-3</v>
      </c>
      <c r="AS58" s="21">
        <f t="shared" si="234"/>
        <v>8.1600392455063466E-4</v>
      </c>
      <c r="AT58" s="21">
        <f t="shared" si="234"/>
        <v>4.3656209963458946E-4</v>
      </c>
      <c r="AU58" s="21">
        <f t="shared" si="234"/>
        <v>2.2133698451473686E-4</v>
      </c>
      <c r="AV58" s="21">
        <f t="shared" si="234"/>
        <v>1.0535640462901474E-4</v>
      </c>
      <c r="AW58" s="21">
        <f t="shared" si="234"/>
        <v>4.6462174441395495E-5</v>
      </c>
      <c r="AX58" s="21">
        <f t="shared" si="234"/>
        <v>1.8631331950999594E-5</v>
      </c>
      <c r="AY58" s="21">
        <f t="shared" si="234"/>
        <v>6.6141228426048556E-6</v>
      </c>
      <c r="AZ58" s="21">
        <f t="shared" si="234"/>
        <v>1.9974650984666666E-6</v>
      </c>
      <c r="BA58" s="21">
        <f t="shared" si="234"/>
        <v>4.8138908873046668E-7</v>
      </c>
      <c r="BB58" s="21">
        <f t="shared" si="234"/>
        <v>8.2317534172909825E-8</v>
      </c>
      <c r="BC58" s="21">
        <f t="shared" si="234"/>
        <v>0</v>
      </c>
      <c r="BD58" s="21">
        <f t="shared" si="234"/>
        <v>0</v>
      </c>
      <c r="BE58" s="21">
        <f t="shared" si="234"/>
        <v>0</v>
      </c>
      <c r="BF58" s="21">
        <f t="shared" si="234"/>
        <v>0</v>
      </c>
      <c r="BG58" s="21">
        <f t="shared" si="234"/>
        <v>0</v>
      </c>
      <c r="BH58" s="21">
        <f t="shared" si="234"/>
        <v>0</v>
      </c>
      <c r="BI58" s="21">
        <f t="shared" si="234"/>
        <v>0</v>
      </c>
      <c r="BJ58" s="21">
        <f t="shared" si="234"/>
        <v>0</v>
      </c>
      <c r="BK58" s="21">
        <f t="shared" si="234"/>
        <v>0</v>
      </c>
      <c r="BL58" s="21">
        <f t="shared" si="234"/>
        <v>0</v>
      </c>
      <c r="BM58" s="21">
        <f t="shared" si="234"/>
        <v>0</v>
      </c>
      <c r="BN58" s="21">
        <f t="shared" si="234"/>
        <v>0</v>
      </c>
      <c r="BO58" s="21">
        <f t="shared" si="234"/>
        <v>0</v>
      </c>
      <c r="BP58" s="21">
        <f t="shared" si="234"/>
        <v>0</v>
      </c>
      <c r="BQ58" s="21">
        <f t="shared" si="234"/>
        <v>0</v>
      </c>
      <c r="BR58" s="21">
        <f t="shared" si="234"/>
        <v>0</v>
      </c>
      <c r="BS58" s="21">
        <f t="shared" si="234"/>
        <v>0</v>
      </c>
      <c r="BT58" s="21">
        <f t="shared" si="234"/>
        <v>0</v>
      </c>
      <c r="BU58" s="21">
        <f t="shared" si="234"/>
        <v>0</v>
      </c>
      <c r="BV58" s="21">
        <f t="shared" si="234"/>
        <v>0</v>
      </c>
      <c r="BW58" s="21">
        <f t="shared" si="234"/>
        <v>0</v>
      </c>
      <c r="BX58" s="21">
        <f t="shared" si="234"/>
        <v>0</v>
      </c>
      <c r="BY58" s="21">
        <f t="shared" si="234"/>
        <v>0</v>
      </c>
      <c r="BZ58" s="21">
        <f t="shared" si="234"/>
        <v>0</v>
      </c>
      <c r="CA58" s="21">
        <f t="shared" ref="CA58:DN58" si="235">BZ58*IFERROR(VLOOKUP($K58+BZ$1,$K$3:$DN$98,4,0),0)</f>
        <v>0</v>
      </c>
      <c r="CB58" s="21">
        <f t="shared" si="235"/>
        <v>0</v>
      </c>
      <c r="CC58" s="21">
        <f t="shared" si="235"/>
        <v>0</v>
      </c>
      <c r="CD58" s="21">
        <f t="shared" si="235"/>
        <v>0</v>
      </c>
      <c r="CE58" s="21">
        <f t="shared" si="235"/>
        <v>0</v>
      </c>
      <c r="CF58" s="21">
        <f t="shared" si="235"/>
        <v>0</v>
      </c>
      <c r="CG58" s="21">
        <f t="shared" si="235"/>
        <v>0</v>
      </c>
      <c r="CH58" s="21">
        <f t="shared" si="235"/>
        <v>0</v>
      </c>
      <c r="CI58" s="21">
        <f t="shared" si="235"/>
        <v>0</v>
      </c>
      <c r="CJ58" s="21">
        <f t="shared" si="235"/>
        <v>0</v>
      </c>
      <c r="CK58" s="21">
        <f t="shared" si="235"/>
        <v>0</v>
      </c>
      <c r="CL58" s="21">
        <f t="shared" si="235"/>
        <v>0</v>
      </c>
      <c r="CM58" s="21">
        <f t="shared" si="235"/>
        <v>0</v>
      </c>
      <c r="CN58" s="21">
        <f t="shared" si="235"/>
        <v>0</v>
      </c>
      <c r="CO58" s="21">
        <f t="shared" si="235"/>
        <v>0</v>
      </c>
      <c r="CP58" s="21">
        <f t="shared" si="235"/>
        <v>0</v>
      </c>
      <c r="CQ58" s="21">
        <f t="shared" si="235"/>
        <v>0</v>
      </c>
      <c r="CR58" s="21">
        <f t="shared" si="235"/>
        <v>0</v>
      </c>
      <c r="CS58" s="21">
        <f t="shared" si="235"/>
        <v>0</v>
      </c>
      <c r="CT58" s="21">
        <f t="shared" si="235"/>
        <v>0</v>
      </c>
      <c r="CU58" s="21">
        <f t="shared" si="235"/>
        <v>0</v>
      </c>
      <c r="CV58" s="21">
        <f t="shared" si="235"/>
        <v>0</v>
      </c>
      <c r="CW58" s="21">
        <f t="shared" si="235"/>
        <v>0</v>
      </c>
      <c r="CX58" s="21">
        <f t="shared" si="235"/>
        <v>0</v>
      </c>
      <c r="CY58" s="21">
        <f t="shared" si="235"/>
        <v>0</v>
      </c>
      <c r="CZ58" s="21">
        <f t="shared" si="235"/>
        <v>0</v>
      </c>
      <c r="DA58" s="21">
        <f t="shared" si="235"/>
        <v>0</v>
      </c>
      <c r="DB58" s="21">
        <f t="shared" si="235"/>
        <v>0</v>
      </c>
      <c r="DC58" s="21">
        <f t="shared" si="235"/>
        <v>0</v>
      </c>
      <c r="DD58" s="21">
        <f t="shared" si="235"/>
        <v>0</v>
      </c>
      <c r="DE58" s="21">
        <f t="shared" si="235"/>
        <v>0</v>
      </c>
      <c r="DF58" s="21">
        <f t="shared" si="235"/>
        <v>0</v>
      </c>
      <c r="DG58" s="21">
        <f t="shared" si="235"/>
        <v>0</v>
      </c>
      <c r="DH58" s="21">
        <f t="shared" si="235"/>
        <v>0</v>
      </c>
      <c r="DI58" s="21">
        <f t="shared" si="235"/>
        <v>0</v>
      </c>
      <c r="DJ58" s="21">
        <f t="shared" si="235"/>
        <v>0</v>
      </c>
      <c r="DK58" s="21">
        <f t="shared" si="235"/>
        <v>0</v>
      </c>
      <c r="DL58" s="21">
        <f t="shared" si="235"/>
        <v>0</v>
      </c>
      <c r="DM58" s="21">
        <f t="shared" si="235"/>
        <v>0</v>
      </c>
      <c r="DN58" s="57">
        <f t="shared" si="235"/>
        <v>0</v>
      </c>
      <c r="DQ58" s="22">
        <f t="shared" si="20"/>
        <v>74</v>
      </c>
      <c r="DR58" s="54">
        <f t="shared" si="147"/>
        <v>5.595E-2</v>
      </c>
      <c r="DS58" s="55">
        <v>1</v>
      </c>
      <c r="DT58" s="65">
        <f t="shared" si="21"/>
        <v>0.94405000000000006</v>
      </c>
      <c r="DU58" s="21">
        <f t="shared" ref="DU58:GF58" si="236">DT58*IFERROR(VLOOKUP($DQ58+DT$1,$DQ$3:$HT$98,4,0),0)</f>
        <v>0.88585875800000002</v>
      </c>
      <c r="DV58" s="21">
        <f t="shared" si="236"/>
        <v>0.82574438268212003</v>
      </c>
      <c r="DW58" s="21">
        <f t="shared" si="236"/>
        <v>0.76411907940255341</v>
      </c>
      <c r="DX58" s="21">
        <f t="shared" si="236"/>
        <v>0.70146895608233806</v>
      </c>
      <c r="DY58" s="21">
        <f t="shared" si="236"/>
        <v>0.63835077941404927</v>
      </c>
      <c r="DZ58" s="21">
        <f t="shared" si="236"/>
        <v>0.57540300905602992</v>
      </c>
      <c r="EA58" s="21">
        <f t="shared" si="236"/>
        <v>0.5132882542284315</v>
      </c>
      <c r="EB58" s="21">
        <f t="shared" si="236"/>
        <v>0.45273050599456116</v>
      </c>
      <c r="EC58" s="21">
        <f t="shared" si="236"/>
        <v>0.39444598065282138</v>
      </c>
      <c r="ED58" s="21">
        <f t="shared" si="236"/>
        <v>0.33913282078587625</v>
      </c>
      <c r="EE58" s="21">
        <f t="shared" si="236"/>
        <v>0.28742863092886156</v>
      </c>
      <c r="EF58" s="21">
        <f t="shared" si="236"/>
        <v>0.23988506108691857</v>
      </c>
      <c r="EG58" s="21">
        <f t="shared" si="236"/>
        <v>0.19692164664625145</v>
      </c>
      <c r="EH58" s="21">
        <f t="shared" si="236"/>
        <v>0.15882518488606764</v>
      </c>
      <c r="EI58" s="21">
        <f t="shared" si="236"/>
        <v>0.12571172208917139</v>
      </c>
      <c r="EJ58" s="21">
        <f t="shared" si="236"/>
        <v>9.753595381732541E-2</v>
      </c>
      <c r="EK58" s="21">
        <f t="shared" si="236"/>
        <v>7.4096113395945767E-2</v>
      </c>
      <c r="EL58" s="21">
        <f t="shared" si="236"/>
        <v>5.5054153214321659E-2</v>
      </c>
      <c r="EM58" s="21">
        <f t="shared" si="236"/>
        <v>3.9966562525936805E-2</v>
      </c>
      <c r="EN58" s="21">
        <f t="shared" si="236"/>
        <v>2.831910720900304E-2</v>
      </c>
      <c r="EO58" s="21">
        <f t="shared" si="236"/>
        <v>1.956765350820483E-2</v>
      </c>
      <c r="EP58" s="21">
        <f t="shared" si="236"/>
        <v>1.3174314077469067E-2</v>
      </c>
      <c r="EQ58" s="21">
        <f t="shared" si="236"/>
        <v>8.6364215934848481E-3</v>
      </c>
      <c r="ER58" s="21">
        <f t="shared" si="236"/>
        <v>5.509259698699919E-3</v>
      </c>
      <c r="ES58" s="21">
        <f t="shared" si="236"/>
        <v>3.4183854578493252E-3</v>
      </c>
      <c r="ET58" s="21">
        <f t="shared" si="236"/>
        <v>2.062380314429655E-3</v>
      </c>
      <c r="EU58" s="21">
        <f t="shared" si="236"/>
        <v>1.208554864255778E-3</v>
      </c>
      <c r="EV58" s="21">
        <f t="shared" si="236"/>
        <v>6.8645916289728198E-4</v>
      </c>
      <c r="EW58" s="21">
        <f t="shared" si="236"/>
        <v>3.775525395935051E-4</v>
      </c>
      <c r="EX58" s="21">
        <f t="shared" si="236"/>
        <v>2.0048039852415121E-4</v>
      </c>
      <c r="EY58" s="21">
        <f t="shared" si="236"/>
        <v>1.0224500324731712E-4</v>
      </c>
      <c r="EZ58" s="21">
        <f t="shared" si="236"/>
        <v>4.9691071578196118E-5</v>
      </c>
      <c r="FA58" s="21">
        <f t="shared" si="236"/>
        <v>2.2758510782813819E-5</v>
      </c>
      <c r="FB58" s="21">
        <f t="shared" si="236"/>
        <v>9.6496085719130598E-6</v>
      </c>
      <c r="FC58" s="21">
        <f t="shared" si="236"/>
        <v>3.686150474470789E-6</v>
      </c>
      <c r="FD58" s="21">
        <f t="shared" si="236"/>
        <v>1.2164296565753602E-6</v>
      </c>
      <c r="FE58" s="21">
        <f t="shared" si="236"/>
        <v>3.2478671830562118E-7</v>
      </c>
      <c r="FF58" s="21">
        <f t="shared" si="236"/>
        <v>6.235904991467925E-8</v>
      </c>
      <c r="FG58" s="21">
        <f t="shared" si="236"/>
        <v>6.4853411911266411E-9</v>
      </c>
      <c r="FH58" s="21">
        <f t="shared" si="236"/>
        <v>0</v>
      </c>
      <c r="FI58" s="21">
        <f t="shared" si="236"/>
        <v>0</v>
      </c>
      <c r="FJ58" s="21">
        <f t="shared" si="236"/>
        <v>0</v>
      </c>
      <c r="FK58" s="21">
        <f t="shared" si="236"/>
        <v>0</v>
      </c>
      <c r="FL58" s="21">
        <f t="shared" si="236"/>
        <v>0</v>
      </c>
      <c r="FM58" s="21">
        <f t="shared" si="236"/>
        <v>0</v>
      </c>
      <c r="FN58" s="21">
        <f t="shared" si="236"/>
        <v>0</v>
      </c>
      <c r="FO58" s="21">
        <f t="shared" si="236"/>
        <v>0</v>
      </c>
      <c r="FP58" s="21">
        <f t="shared" si="236"/>
        <v>0</v>
      </c>
      <c r="FQ58" s="21">
        <f t="shared" si="236"/>
        <v>0</v>
      </c>
      <c r="FR58" s="21">
        <f t="shared" si="236"/>
        <v>0</v>
      </c>
      <c r="FS58" s="21">
        <f t="shared" si="236"/>
        <v>0</v>
      </c>
      <c r="FT58" s="21">
        <f t="shared" si="236"/>
        <v>0</v>
      </c>
      <c r="FU58" s="21">
        <f t="shared" si="236"/>
        <v>0</v>
      </c>
      <c r="FV58" s="21">
        <f t="shared" si="236"/>
        <v>0</v>
      </c>
      <c r="FW58" s="21">
        <f t="shared" si="236"/>
        <v>0</v>
      </c>
      <c r="FX58" s="21">
        <f t="shared" si="236"/>
        <v>0</v>
      </c>
      <c r="FY58" s="21">
        <f t="shared" si="236"/>
        <v>0</v>
      </c>
      <c r="FZ58" s="21">
        <f t="shared" si="236"/>
        <v>0</v>
      </c>
      <c r="GA58" s="21">
        <f t="shared" si="236"/>
        <v>0</v>
      </c>
      <c r="GB58" s="21">
        <f t="shared" si="236"/>
        <v>0</v>
      </c>
      <c r="GC58" s="21">
        <f t="shared" si="236"/>
        <v>0</v>
      </c>
      <c r="GD58" s="21">
        <f t="shared" si="236"/>
        <v>0</v>
      </c>
      <c r="GE58" s="21">
        <f t="shared" si="236"/>
        <v>0</v>
      </c>
      <c r="GF58" s="21">
        <f t="shared" si="236"/>
        <v>0</v>
      </c>
      <c r="GG58" s="21">
        <f t="shared" ref="GG58:HT58" si="237">GF58*IFERROR(VLOOKUP($DQ58+GF$1,$DQ$3:$HT$98,4,0),0)</f>
        <v>0</v>
      </c>
      <c r="GH58" s="21">
        <f t="shared" si="237"/>
        <v>0</v>
      </c>
      <c r="GI58" s="21">
        <f t="shared" si="237"/>
        <v>0</v>
      </c>
      <c r="GJ58" s="21">
        <f t="shared" si="237"/>
        <v>0</v>
      </c>
      <c r="GK58" s="21">
        <f t="shared" si="237"/>
        <v>0</v>
      </c>
      <c r="GL58" s="21">
        <f t="shared" si="237"/>
        <v>0</v>
      </c>
      <c r="GM58" s="21">
        <f t="shared" si="237"/>
        <v>0</v>
      </c>
      <c r="GN58" s="21">
        <f t="shared" si="237"/>
        <v>0</v>
      </c>
      <c r="GO58" s="21">
        <f t="shared" si="237"/>
        <v>0</v>
      </c>
      <c r="GP58" s="21">
        <f t="shared" si="237"/>
        <v>0</v>
      </c>
      <c r="GQ58" s="21">
        <f t="shared" si="237"/>
        <v>0</v>
      </c>
      <c r="GR58" s="21">
        <f t="shared" si="237"/>
        <v>0</v>
      </c>
      <c r="GS58" s="21">
        <f t="shared" si="237"/>
        <v>0</v>
      </c>
      <c r="GT58" s="21">
        <f t="shared" si="237"/>
        <v>0</v>
      </c>
      <c r="GU58" s="21">
        <f t="shared" si="237"/>
        <v>0</v>
      </c>
      <c r="GV58" s="21">
        <f t="shared" si="237"/>
        <v>0</v>
      </c>
      <c r="GW58" s="21">
        <f t="shared" si="237"/>
        <v>0</v>
      </c>
      <c r="GX58" s="21">
        <f t="shared" si="237"/>
        <v>0</v>
      </c>
      <c r="GY58" s="21">
        <f t="shared" si="237"/>
        <v>0</v>
      </c>
      <c r="GZ58" s="21">
        <f t="shared" si="237"/>
        <v>0</v>
      </c>
      <c r="HA58" s="21">
        <f t="shared" si="237"/>
        <v>0</v>
      </c>
      <c r="HB58" s="21">
        <f t="shared" si="237"/>
        <v>0</v>
      </c>
      <c r="HC58" s="21">
        <f t="shared" si="237"/>
        <v>0</v>
      </c>
      <c r="HD58" s="21">
        <f t="shared" si="237"/>
        <v>0</v>
      </c>
      <c r="HE58" s="21">
        <f t="shared" si="237"/>
        <v>0</v>
      </c>
      <c r="HF58" s="21">
        <f t="shared" si="237"/>
        <v>0</v>
      </c>
      <c r="HG58" s="21">
        <f t="shared" si="237"/>
        <v>0</v>
      </c>
      <c r="HH58" s="21">
        <f t="shared" si="237"/>
        <v>0</v>
      </c>
      <c r="HI58" s="21">
        <f t="shared" si="237"/>
        <v>0</v>
      </c>
      <c r="HJ58" s="21">
        <f t="shared" si="237"/>
        <v>0</v>
      </c>
      <c r="HK58" s="21">
        <f t="shared" si="237"/>
        <v>0</v>
      </c>
      <c r="HL58" s="21">
        <f t="shared" si="237"/>
        <v>0</v>
      </c>
      <c r="HM58" s="21">
        <f t="shared" si="237"/>
        <v>0</v>
      </c>
      <c r="HN58" s="21">
        <f t="shared" si="237"/>
        <v>0</v>
      </c>
      <c r="HO58" s="21">
        <f t="shared" si="237"/>
        <v>0</v>
      </c>
      <c r="HP58" s="21">
        <f t="shared" si="237"/>
        <v>0</v>
      </c>
      <c r="HQ58" s="21">
        <f t="shared" si="237"/>
        <v>0</v>
      </c>
      <c r="HR58" s="21">
        <f t="shared" si="237"/>
        <v>0</v>
      </c>
      <c r="HS58" s="21">
        <f t="shared" si="237"/>
        <v>0</v>
      </c>
      <c r="HT58" s="57">
        <f t="shared" si="237"/>
        <v>0</v>
      </c>
    </row>
    <row r="59" spans="1:228">
      <c r="A59" s="49">
        <v>75</v>
      </c>
      <c r="B59" s="50">
        <v>3.8809999999999997E-2</v>
      </c>
      <c r="C59" s="51">
        <v>6.164E-2</v>
      </c>
      <c r="K59" s="22">
        <f t="shared" si="17"/>
        <v>75</v>
      </c>
      <c r="L59" s="54">
        <f t="shared" si="144"/>
        <v>3.8809999999999997E-2</v>
      </c>
      <c r="M59" s="55">
        <v>1</v>
      </c>
      <c r="N59" s="65">
        <f t="shared" si="11"/>
        <v>0.96118999999999999</v>
      </c>
      <c r="O59" s="21">
        <f t="shared" ref="O59:BZ59" si="238">N59*IFERROR(VLOOKUP($K59+N$1,$K$3:$DN$98,4,0),0)</f>
        <v>0.9198011586</v>
      </c>
      <c r="P59" s="21">
        <f t="shared" si="238"/>
        <v>0.875871455265264</v>
      </c>
      <c r="Q59" s="21">
        <f t="shared" si="238"/>
        <v>0.82949406170896822</v>
      </c>
      <c r="R59" s="21">
        <f t="shared" si="238"/>
        <v>0.78083594004912016</v>
      </c>
      <c r="S59" s="21">
        <f t="shared" si="238"/>
        <v>0.7301206457429299</v>
      </c>
      <c r="T59" s="21">
        <f t="shared" si="238"/>
        <v>0.67766877855275776</v>
      </c>
      <c r="U59" s="21">
        <f t="shared" si="238"/>
        <v>0.62387543091123987</v>
      </c>
      <c r="V59" s="21">
        <f t="shared" si="238"/>
        <v>0.56922394316341529</v>
      </c>
      <c r="W59" s="21">
        <f t="shared" si="238"/>
        <v>0.51425967921155591</v>
      </c>
      <c r="X59" s="21">
        <f t="shared" si="238"/>
        <v>0.45960416050495173</v>
      </c>
      <c r="Y59" s="21">
        <f t="shared" si="238"/>
        <v>0.40593158664118345</v>
      </c>
      <c r="Z59" s="21">
        <f t="shared" si="238"/>
        <v>0.35393986902418068</v>
      </c>
      <c r="AA59" s="21">
        <f t="shared" si="238"/>
        <v>0.3043139599883003</v>
      </c>
      <c r="AB59" s="21">
        <f t="shared" si="238"/>
        <v>0.25770523387649225</v>
      </c>
      <c r="AC59" s="21">
        <f t="shared" si="238"/>
        <v>0.21468392213315063</v>
      </c>
      <c r="AD59" s="21">
        <f t="shared" si="238"/>
        <v>0.17571664342676244</v>
      </c>
      <c r="AE59" s="21">
        <f t="shared" si="238"/>
        <v>0.14112857933463852</v>
      </c>
      <c r="AF59" s="21">
        <f t="shared" si="238"/>
        <v>0.11108371608008732</v>
      </c>
      <c r="AG59" s="21">
        <f t="shared" si="238"/>
        <v>8.5578894868099276E-2</v>
      </c>
      <c r="AH59" s="21">
        <f t="shared" si="238"/>
        <v>6.4451177303062934E-2</v>
      </c>
      <c r="AI59" s="21">
        <f t="shared" si="238"/>
        <v>4.7394173229807324E-2</v>
      </c>
      <c r="AJ59" s="21">
        <f t="shared" si="238"/>
        <v>3.3991101040417818E-2</v>
      </c>
      <c r="AK59" s="21">
        <f t="shared" si="238"/>
        <v>2.3751621763002356E-2</v>
      </c>
      <c r="AL59" s="21">
        <f t="shared" si="238"/>
        <v>1.6155140574541312E-2</v>
      </c>
      <c r="AM59" s="21">
        <f t="shared" si="238"/>
        <v>1.068727169568206E-2</v>
      </c>
      <c r="AN59" s="21">
        <f t="shared" si="238"/>
        <v>6.8719157003235649E-3</v>
      </c>
      <c r="AO59" s="21">
        <f t="shared" si="238"/>
        <v>4.2880753970019041E-3</v>
      </c>
      <c r="AP59" s="21">
        <f t="shared" si="238"/>
        <v>2.5899975397891501E-3</v>
      </c>
      <c r="AQ59" s="21">
        <f t="shared" si="238"/>
        <v>1.5099685656970745E-3</v>
      </c>
      <c r="AR59" s="21">
        <f t="shared" si="238"/>
        <v>8.4558239679036174E-4</v>
      </c>
      <c r="AS59" s="21">
        <f t="shared" si="238"/>
        <v>4.5238658228284346E-4</v>
      </c>
      <c r="AT59" s="21">
        <f t="shared" si="238"/>
        <v>2.2935999721740164E-4</v>
      </c>
      <c r="AU59" s="21">
        <f t="shared" si="238"/>
        <v>1.0917535867548318E-4</v>
      </c>
      <c r="AV59" s="21">
        <f t="shared" si="238"/>
        <v>4.8146333175888079E-5</v>
      </c>
      <c r="AW59" s="21">
        <f t="shared" si="238"/>
        <v>1.9306679603531119E-5</v>
      </c>
      <c r="AX59" s="21">
        <f t="shared" si="238"/>
        <v>6.8538712592535472E-6</v>
      </c>
      <c r="AY59" s="21">
        <f t="shared" si="238"/>
        <v>2.0698691202945715E-6</v>
      </c>
      <c r="AZ59" s="21">
        <f t="shared" si="238"/>
        <v>4.9883845799099176E-7</v>
      </c>
      <c r="BA59" s="21">
        <f t="shared" si="238"/>
        <v>8.5301376316459614E-8</v>
      </c>
      <c r="BB59" s="21">
        <f t="shared" si="238"/>
        <v>0</v>
      </c>
      <c r="BC59" s="21">
        <f t="shared" si="238"/>
        <v>0</v>
      </c>
      <c r="BD59" s="21">
        <f t="shared" si="238"/>
        <v>0</v>
      </c>
      <c r="BE59" s="21">
        <f t="shared" si="238"/>
        <v>0</v>
      </c>
      <c r="BF59" s="21">
        <f t="shared" si="238"/>
        <v>0</v>
      </c>
      <c r="BG59" s="21">
        <f t="shared" si="238"/>
        <v>0</v>
      </c>
      <c r="BH59" s="21">
        <f t="shared" si="238"/>
        <v>0</v>
      </c>
      <c r="BI59" s="21">
        <f t="shared" si="238"/>
        <v>0</v>
      </c>
      <c r="BJ59" s="21">
        <f t="shared" si="238"/>
        <v>0</v>
      </c>
      <c r="BK59" s="21">
        <f t="shared" si="238"/>
        <v>0</v>
      </c>
      <c r="BL59" s="21">
        <f t="shared" si="238"/>
        <v>0</v>
      </c>
      <c r="BM59" s="21">
        <f t="shared" si="238"/>
        <v>0</v>
      </c>
      <c r="BN59" s="21">
        <f t="shared" si="238"/>
        <v>0</v>
      </c>
      <c r="BO59" s="21">
        <f t="shared" si="238"/>
        <v>0</v>
      </c>
      <c r="BP59" s="21">
        <f t="shared" si="238"/>
        <v>0</v>
      </c>
      <c r="BQ59" s="21">
        <f t="shared" si="238"/>
        <v>0</v>
      </c>
      <c r="BR59" s="21">
        <f t="shared" si="238"/>
        <v>0</v>
      </c>
      <c r="BS59" s="21">
        <f t="shared" si="238"/>
        <v>0</v>
      </c>
      <c r="BT59" s="21">
        <f t="shared" si="238"/>
        <v>0</v>
      </c>
      <c r="BU59" s="21">
        <f t="shared" si="238"/>
        <v>0</v>
      </c>
      <c r="BV59" s="21">
        <f t="shared" si="238"/>
        <v>0</v>
      </c>
      <c r="BW59" s="21">
        <f t="shared" si="238"/>
        <v>0</v>
      </c>
      <c r="BX59" s="21">
        <f t="shared" si="238"/>
        <v>0</v>
      </c>
      <c r="BY59" s="21">
        <f t="shared" si="238"/>
        <v>0</v>
      </c>
      <c r="BZ59" s="21">
        <f t="shared" si="238"/>
        <v>0</v>
      </c>
      <c r="CA59" s="21">
        <f t="shared" ref="CA59:DN59" si="239">BZ59*IFERROR(VLOOKUP($K59+BZ$1,$K$3:$DN$98,4,0),0)</f>
        <v>0</v>
      </c>
      <c r="CB59" s="21">
        <f t="shared" si="239"/>
        <v>0</v>
      </c>
      <c r="CC59" s="21">
        <f t="shared" si="239"/>
        <v>0</v>
      </c>
      <c r="CD59" s="21">
        <f t="shared" si="239"/>
        <v>0</v>
      </c>
      <c r="CE59" s="21">
        <f t="shared" si="239"/>
        <v>0</v>
      </c>
      <c r="CF59" s="21">
        <f t="shared" si="239"/>
        <v>0</v>
      </c>
      <c r="CG59" s="21">
        <f t="shared" si="239"/>
        <v>0</v>
      </c>
      <c r="CH59" s="21">
        <f t="shared" si="239"/>
        <v>0</v>
      </c>
      <c r="CI59" s="21">
        <f t="shared" si="239"/>
        <v>0</v>
      </c>
      <c r="CJ59" s="21">
        <f t="shared" si="239"/>
        <v>0</v>
      </c>
      <c r="CK59" s="21">
        <f t="shared" si="239"/>
        <v>0</v>
      </c>
      <c r="CL59" s="21">
        <f t="shared" si="239"/>
        <v>0</v>
      </c>
      <c r="CM59" s="21">
        <f t="shared" si="239"/>
        <v>0</v>
      </c>
      <c r="CN59" s="21">
        <f t="shared" si="239"/>
        <v>0</v>
      </c>
      <c r="CO59" s="21">
        <f t="shared" si="239"/>
        <v>0</v>
      </c>
      <c r="CP59" s="21">
        <f t="shared" si="239"/>
        <v>0</v>
      </c>
      <c r="CQ59" s="21">
        <f t="shared" si="239"/>
        <v>0</v>
      </c>
      <c r="CR59" s="21">
        <f t="shared" si="239"/>
        <v>0</v>
      </c>
      <c r="CS59" s="21">
        <f t="shared" si="239"/>
        <v>0</v>
      </c>
      <c r="CT59" s="21">
        <f t="shared" si="239"/>
        <v>0</v>
      </c>
      <c r="CU59" s="21">
        <f t="shared" si="239"/>
        <v>0</v>
      </c>
      <c r="CV59" s="21">
        <f t="shared" si="239"/>
        <v>0</v>
      </c>
      <c r="CW59" s="21">
        <f t="shared" si="239"/>
        <v>0</v>
      </c>
      <c r="CX59" s="21">
        <f t="shared" si="239"/>
        <v>0</v>
      </c>
      <c r="CY59" s="21">
        <f t="shared" si="239"/>
        <v>0</v>
      </c>
      <c r="CZ59" s="21">
        <f t="shared" si="239"/>
        <v>0</v>
      </c>
      <c r="DA59" s="21">
        <f t="shared" si="239"/>
        <v>0</v>
      </c>
      <c r="DB59" s="21">
        <f t="shared" si="239"/>
        <v>0</v>
      </c>
      <c r="DC59" s="21">
        <f t="shared" si="239"/>
        <v>0</v>
      </c>
      <c r="DD59" s="21">
        <f t="shared" si="239"/>
        <v>0</v>
      </c>
      <c r="DE59" s="21">
        <f t="shared" si="239"/>
        <v>0</v>
      </c>
      <c r="DF59" s="21">
        <f t="shared" si="239"/>
        <v>0</v>
      </c>
      <c r="DG59" s="21">
        <f t="shared" si="239"/>
        <v>0</v>
      </c>
      <c r="DH59" s="21">
        <f t="shared" si="239"/>
        <v>0</v>
      </c>
      <c r="DI59" s="21">
        <f t="shared" si="239"/>
        <v>0</v>
      </c>
      <c r="DJ59" s="21">
        <f t="shared" si="239"/>
        <v>0</v>
      </c>
      <c r="DK59" s="21">
        <f t="shared" si="239"/>
        <v>0</v>
      </c>
      <c r="DL59" s="21">
        <f t="shared" si="239"/>
        <v>0</v>
      </c>
      <c r="DM59" s="21">
        <f t="shared" si="239"/>
        <v>0</v>
      </c>
      <c r="DN59" s="57">
        <f t="shared" si="239"/>
        <v>0</v>
      </c>
      <c r="DQ59" s="22">
        <f t="shared" si="20"/>
        <v>75</v>
      </c>
      <c r="DR59" s="54">
        <f t="shared" si="147"/>
        <v>6.164E-2</v>
      </c>
      <c r="DS59" s="55">
        <v>1</v>
      </c>
      <c r="DT59" s="65">
        <f t="shared" si="21"/>
        <v>0.93835999999999997</v>
      </c>
      <c r="DU59" s="21">
        <f t="shared" ref="DU59:GF59" si="240">DT59*IFERROR(VLOOKUP($DQ59+DT$1,$DQ$3:$HT$98,4,0),0)</f>
        <v>0.87468289039999991</v>
      </c>
      <c r="DV59" s="21">
        <f t="shared" si="240"/>
        <v>0.80940530628944796</v>
      </c>
      <c r="DW59" s="21">
        <f t="shared" si="240"/>
        <v>0.74304216522677613</v>
      </c>
      <c r="DX59" s="21">
        <f t="shared" si="240"/>
        <v>0.67618323119967083</v>
      </c>
      <c r="DY59" s="21">
        <f t="shared" si="240"/>
        <v>0.60950480277107133</v>
      </c>
      <c r="DZ59" s="21">
        <f t="shared" si="240"/>
        <v>0.54370875931193419</v>
      </c>
      <c r="EA59" s="21">
        <f t="shared" si="240"/>
        <v>0.47956199988831222</v>
      </c>
      <c r="EB59" s="21">
        <f t="shared" si="240"/>
        <v>0.41782318802269092</v>
      </c>
      <c r="EC59" s="21">
        <f t="shared" si="240"/>
        <v>0.35923184236626898</v>
      </c>
      <c r="ED59" s="21">
        <f t="shared" si="240"/>
        <v>0.30446335567910759</v>
      </c>
      <c r="EE59" s="21">
        <f t="shared" si="240"/>
        <v>0.25410207201622637</v>
      </c>
      <c r="EF59" s="21">
        <f t="shared" si="240"/>
        <v>0.20859239091812021</v>
      </c>
      <c r="EG59" s="21">
        <f t="shared" si="240"/>
        <v>0.16823810697110067</v>
      </c>
      <c r="EH59" s="21">
        <f t="shared" si="240"/>
        <v>0.13316214404869589</v>
      </c>
      <c r="EI59" s="21">
        <f t="shared" si="240"/>
        <v>0.10331651270306169</v>
      </c>
      <c r="EJ59" s="21">
        <f t="shared" si="240"/>
        <v>7.8487488370261912E-2</v>
      </c>
      <c r="EK59" s="21">
        <f t="shared" si="240"/>
        <v>5.8316988733988301E-2</v>
      </c>
      <c r="EL59" s="21">
        <f t="shared" si="240"/>
        <v>4.2335217971438806E-2</v>
      </c>
      <c r="EM59" s="21">
        <f t="shared" si="240"/>
        <v>2.999746539802239E-2</v>
      </c>
      <c r="EN59" s="21">
        <f t="shared" si="240"/>
        <v>2.0727348666071531E-2</v>
      </c>
      <c r="EO59" s="21">
        <f t="shared" si="240"/>
        <v>1.3955102036405981E-2</v>
      </c>
      <c r="EP59" s="21">
        <f t="shared" si="240"/>
        <v>9.1482671399659415E-3</v>
      </c>
      <c r="EQ59" s="21">
        <f t="shared" si="240"/>
        <v>5.8357710912556732E-3</v>
      </c>
      <c r="ER59" s="21">
        <f t="shared" si="240"/>
        <v>3.6209792467023195E-3</v>
      </c>
      <c r="ES59" s="21">
        <f t="shared" si="240"/>
        <v>2.1846091991204438E-3</v>
      </c>
      <c r="ET59" s="21">
        <f t="shared" si="240"/>
        <v>1.2801809906845803E-3</v>
      </c>
      <c r="EU59" s="21">
        <f t="shared" si="240"/>
        <v>7.2714280270884163E-4</v>
      </c>
      <c r="EV59" s="21">
        <f t="shared" si="240"/>
        <v>3.999285414898629E-4</v>
      </c>
      <c r="EW59" s="21">
        <f t="shared" si="240"/>
        <v>2.123620555311172E-4</v>
      </c>
      <c r="EX59" s="21">
        <f t="shared" si="240"/>
        <v>1.0830464832086978E-4</v>
      </c>
      <c r="EY59" s="21">
        <f t="shared" si="240"/>
        <v>5.263605908394271E-5</v>
      </c>
      <c r="EZ59" s="21">
        <f t="shared" si="240"/>
        <v>2.4107315060445758E-5</v>
      </c>
      <c r="FA59" s="21">
        <f t="shared" si="240"/>
        <v>1.0221501585629003E-5</v>
      </c>
      <c r="FB59" s="21">
        <f t="shared" si="240"/>
        <v>3.9046136057102794E-6</v>
      </c>
      <c r="FC59" s="21">
        <f t="shared" si="240"/>
        <v>1.2885224898843922E-6</v>
      </c>
      <c r="FD59" s="21">
        <f t="shared" si="240"/>
        <v>3.440355047991327E-7</v>
      </c>
      <c r="FE59" s="21">
        <f t="shared" si="240"/>
        <v>6.6054816921433462E-8</v>
      </c>
      <c r="FF59" s="21">
        <f t="shared" si="240"/>
        <v>6.8697009598290789E-9</v>
      </c>
      <c r="FG59" s="21">
        <f t="shared" si="240"/>
        <v>0</v>
      </c>
      <c r="FH59" s="21">
        <f t="shared" si="240"/>
        <v>0</v>
      </c>
      <c r="FI59" s="21">
        <f t="shared" si="240"/>
        <v>0</v>
      </c>
      <c r="FJ59" s="21">
        <f t="shared" si="240"/>
        <v>0</v>
      </c>
      <c r="FK59" s="21">
        <f t="shared" si="240"/>
        <v>0</v>
      </c>
      <c r="FL59" s="21">
        <f t="shared" si="240"/>
        <v>0</v>
      </c>
      <c r="FM59" s="21">
        <f t="shared" si="240"/>
        <v>0</v>
      </c>
      <c r="FN59" s="21">
        <f t="shared" si="240"/>
        <v>0</v>
      </c>
      <c r="FO59" s="21">
        <f t="shared" si="240"/>
        <v>0</v>
      </c>
      <c r="FP59" s="21">
        <f t="shared" si="240"/>
        <v>0</v>
      </c>
      <c r="FQ59" s="21">
        <f t="shared" si="240"/>
        <v>0</v>
      </c>
      <c r="FR59" s="21">
        <f t="shared" si="240"/>
        <v>0</v>
      </c>
      <c r="FS59" s="21">
        <f t="shared" si="240"/>
        <v>0</v>
      </c>
      <c r="FT59" s="21">
        <f t="shared" si="240"/>
        <v>0</v>
      </c>
      <c r="FU59" s="21">
        <f t="shared" si="240"/>
        <v>0</v>
      </c>
      <c r="FV59" s="21">
        <f t="shared" si="240"/>
        <v>0</v>
      </c>
      <c r="FW59" s="21">
        <f t="shared" si="240"/>
        <v>0</v>
      </c>
      <c r="FX59" s="21">
        <f t="shared" si="240"/>
        <v>0</v>
      </c>
      <c r="FY59" s="21">
        <f t="shared" si="240"/>
        <v>0</v>
      </c>
      <c r="FZ59" s="21">
        <f t="shared" si="240"/>
        <v>0</v>
      </c>
      <c r="GA59" s="21">
        <f t="shared" si="240"/>
        <v>0</v>
      </c>
      <c r="GB59" s="21">
        <f t="shared" si="240"/>
        <v>0</v>
      </c>
      <c r="GC59" s="21">
        <f t="shared" si="240"/>
        <v>0</v>
      </c>
      <c r="GD59" s="21">
        <f t="shared" si="240"/>
        <v>0</v>
      </c>
      <c r="GE59" s="21">
        <f t="shared" si="240"/>
        <v>0</v>
      </c>
      <c r="GF59" s="21">
        <f t="shared" si="240"/>
        <v>0</v>
      </c>
      <c r="GG59" s="21">
        <f t="shared" ref="GG59:HT59" si="241">GF59*IFERROR(VLOOKUP($DQ59+GF$1,$DQ$3:$HT$98,4,0),0)</f>
        <v>0</v>
      </c>
      <c r="GH59" s="21">
        <f t="shared" si="241"/>
        <v>0</v>
      </c>
      <c r="GI59" s="21">
        <f t="shared" si="241"/>
        <v>0</v>
      </c>
      <c r="GJ59" s="21">
        <f t="shared" si="241"/>
        <v>0</v>
      </c>
      <c r="GK59" s="21">
        <f t="shared" si="241"/>
        <v>0</v>
      </c>
      <c r="GL59" s="21">
        <f t="shared" si="241"/>
        <v>0</v>
      </c>
      <c r="GM59" s="21">
        <f t="shared" si="241"/>
        <v>0</v>
      </c>
      <c r="GN59" s="21">
        <f t="shared" si="241"/>
        <v>0</v>
      </c>
      <c r="GO59" s="21">
        <f t="shared" si="241"/>
        <v>0</v>
      </c>
      <c r="GP59" s="21">
        <f t="shared" si="241"/>
        <v>0</v>
      </c>
      <c r="GQ59" s="21">
        <f t="shared" si="241"/>
        <v>0</v>
      </c>
      <c r="GR59" s="21">
        <f t="shared" si="241"/>
        <v>0</v>
      </c>
      <c r="GS59" s="21">
        <f t="shared" si="241"/>
        <v>0</v>
      </c>
      <c r="GT59" s="21">
        <f t="shared" si="241"/>
        <v>0</v>
      </c>
      <c r="GU59" s="21">
        <f t="shared" si="241"/>
        <v>0</v>
      </c>
      <c r="GV59" s="21">
        <f t="shared" si="241"/>
        <v>0</v>
      </c>
      <c r="GW59" s="21">
        <f t="shared" si="241"/>
        <v>0</v>
      </c>
      <c r="GX59" s="21">
        <f t="shared" si="241"/>
        <v>0</v>
      </c>
      <c r="GY59" s="21">
        <f t="shared" si="241"/>
        <v>0</v>
      </c>
      <c r="GZ59" s="21">
        <f t="shared" si="241"/>
        <v>0</v>
      </c>
      <c r="HA59" s="21">
        <f t="shared" si="241"/>
        <v>0</v>
      </c>
      <c r="HB59" s="21">
        <f t="shared" si="241"/>
        <v>0</v>
      </c>
      <c r="HC59" s="21">
        <f t="shared" si="241"/>
        <v>0</v>
      </c>
      <c r="HD59" s="21">
        <f t="shared" si="241"/>
        <v>0</v>
      </c>
      <c r="HE59" s="21">
        <f t="shared" si="241"/>
        <v>0</v>
      </c>
      <c r="HF59" s="21">
        <f t="shared" si="241"/>
        <v>0</v>
      </c>
      <c r="HG59" s="21">
        <f t="shared" si="241"/>
        <v>0</v>
      </c>
      <c r="HH59" s="21">
        <f t="shared" si="241"/>
        <v>0</v>
      </c>
      <c r="HI59" s="21">
        <f t="shared" si="241"/>
        <v>0</v>
      </c>
      <c r="HJ59" s="21">
        <f t="shared" si="241"/>
        <v>0</v>
      </c>
      <c r="HK59" s="21">
        <f t="shared" si="241"/>
        <v>0</v>
      </c>
      <c r="HL59" s="21">
        <f t="shared" si="241"/>
        <v>0</v>
      </c>
      <c r="HM59" s="21">
        <f t="shared" si="241"/>
        <v>0</v>
      </c>
      <c r="HN59" s="21">
        <f t="shared" si="241"/>
        <v>0</v>
      </c>
      <c r="HO59" s="21">
        <f t="shared" si="241"/>
        <v>0</v>
      </c>
      <c r="HP59" s="21">
        <f t="shared" si="241"/>
        <v>0</v>
      </c>
      <c r="HQ59" s="21">
        <f t="shared" si="241"/>
        <v>0</v>
      </c>
      <c r="HR59" s="21">
        <f t="shared" si="241"/>
        <v>0</v>
      </c>
      <c r="HS59" s="21">
        <f t="shared" si="241"/>
        <v>0</v>
      </c>
      <c r="HT59" s="57">
        <f t="shared" si="241"/>
        <v>0</v>
      </c>
    </row>
    <row r="60" spans="1:228">
      <c r="A60" s="49">
        <v>76</v>
      </c>
      <c r="B60" s="50">
        <v>4.3060000000000001E-2</v>
      </c>
      <c r="C60" s="51">
        <v>6.7860000000000004E-2</v>
      </c>
      <c r="K60" s="22">
        <f t="shared" si="17"/>
        <v>76</v>
      </c>
      <c r="L60" s="54">
        <f t="shared" si="144"/>
        <v>4.3060000000000001E-2</v>
      </c>
      <c r="M60" s="55">
        <v>1</v>
      </c>
      <c r="N60" s="65">
        <f t="shared" si="11"/>
        <v>0.95694000000000001</v>
      </c>
      <c r="O60" s="21">
        <f t="shared" ref="O60:BZ60" si="242">N60*IFERROR(VLOOKUP($K60+N$1,$K$3:$DN$98,4,0),0)</f>
        <v>0.9112365456</v>
      </c>
      <c r="P60" s="21">
        <f t="shared" si="242"/>
        <v>0.86298657051048</v>
      </c>
      <c r="Q60" s="21">
        <f t="shared" si="242"/>
        <v>0.81236377828433526</v>
      </c>
      <c r="R60" s="21">
        <f t="shared" si="242"/>
        <v>0.75960075088476775</v>
      </c>
      <c r="S60" s="21">
        <f t="shared" si="242"/>
        <v>0.70503103294120606</v>
      </c>
      <c r="T60" s="21">
        <f t="shared" si="242"/>
        <v>0.64906566954633316</v>
      </c>
      <c r="U60" s="21">
        <f t="shared" si="242"/>
        <v>0.59220751689407436</v>
      </c>
      <c r="V60" s="21">
        <f t="shared" si="242"/>
        <v>0.53502395906278255</v>
      </c>
      <c r="W60" s="21">
        <f t="shared" si="242"/>
        <v>0.47816161269358998</v>
      </c>
      <c r="X60" s="21">
        <f t="shared" si="242"/>
        <v>0.42232189956323252</v>
      </c>
      <c r="Y60" s="21">
        <f t="shared" si="242"/>
        <v>0.36823091066717373</v>
      </c>
      <c r="Z60" s="21">
        <f t="shared" si="242"/>
        <v>0.31660125468252931</v>
      </c>
      <c r="AA60" s="21">
        <f t="shared" si="242"/>
        <v>0.26811060651535312</v>
      </c>
      <c r="AB60" s="21">
        <f t="shared" si="242"/>
        <v>0.22335222186368009</v>
      </c>
      <c r="AC60" s="21">
        <f t="shared" si="242"/>
        <v>0.18281156007320351</v>
      </c>
      <c r="AD60" s="21">
        <f t="shared" si="242"/>
        <v>0.14682693258839413</v>
      </c>
      <c r="AE60" s="21">
        <f t="shared" si="242"/>
        <v>0.1155689469096509</v>
      </c>
      <c r="AF60" s="21">
        <f t="shared" si="242"/>
        <v>8.9034316699195051E-2</v>
      </c>
      <c r="AG60" s="21">
        <f t="shared" si="242"/>
        <v>6.7053524592497776E-2</v>
      </c>
      <c r="AH60" s="21">
        <f t="shared" si="242"/>
        <v>4.9307809309093238E-2</v>
      </c>
      <c r="AI60" s="21">
        <f t="shared" si="242"/>
        <v>3.5363560836481671E-2</v>
      </c>
      <c r="AJ60" s="21">
        <f t="shared" si="242"/>
        <v>2.4710641770099934E-2</v>
      </c>
      <c r="AK60" s="21">
        <f t="shared" si="242"/>
        <v>1.680743721276887E-2</v>
      </c>
      <c r="AL60" s="21">
        <f t="shared" si="242"/>
        <v>1.1118792013735118E-2</v>
      </c>
      <c r="AM60" s="21">
        <f t="shared" si="242"/>
        <v>7.1493832648316814E-3</v>
      </c>
      <c r="AN60" s="21">
        <f t="shared" si="242"/>
        <v>4.4612151572549687E-3</v>
      </c>
      <c r="AO60" s="21">
        <f t="shared" si="242"/>
        <v>2.6945739549820011E-3</v>
      </c>
      <c r="AP60" s="21">
        <f t="shared" si="242"/>
        <v>1.5709366157545066E-3</v>
      </c>
      <c r="AQ60" s="21">
        <f t="shared" si="242"/>
        <v>8.7972450482252376E-4</v>
      </c>
      <c r="AR60" s="21">
        <f t="shared" si="242"/>
        <v>4.7065261008005012E-4</v>
      </c>
      <c r="AS60" s="21">
        <f t="shared" si="242"/>
        <v>2.386208733105854E-4</v>
      </c>
      <c r="AT60" s="21">
        <f t="shared" si="242"/>
        <v>1.1358353569583864E-4</v>
      </c>
      <c r="AU60" s="21">
        <f t="shared" si="242"/>
        <v>5.0090339241864834E-5</v>
      </c>
      <c r="AV60" s="21">
        <f t="shared" si="242"/>
        <v>2.0086226035987799E-5</v>
      </c>
      <c r="AW60" s="21">
        <f t="shared" si="242"/>
        <v>7.1306102427756684E-6</v>
      </c>
      <c r="AX60" s="21">
        <f t="shared" si="242"/>
        <v>2.1534442933182524E-6</v>
      </c>
      <c r="AY60" s="21">
        <f t="shared" si="242"/>
        <v>5.1898007468969876E-7</v>
      </c>
      <c r="AZ60" s="21">
        <f t="shared" si="242"/>
        <v>8.8745592771938508E-8</v>
      </c>
      <c r="BA60" s="21">
        <f t="shared" si="242"/>
        <v>0</v>
      </c>
      <c r="BB60" s="21">
        <f t="shared" si="242"/>
        <v>0</v>
      </c>
      <c r="BC60" s="21">
        <f t="shared" si="242"/>
        <v>0</v>
      </c>
      <c r="BD60" s="21">
        <f t="shared" si="242"/>
        <v>0</v>
      </c>
      <c r="BE60" s="21">
        <f t="shared" si="242"/>
        <v>0</v>
      </c>
      <c r="BF60" s="21">
        <f t="shared" si="242"/>
        <v>0</v>
      </c>
      <c r="BG60" s="21">
        <f t="shared" si="242"/>
        <v>0</v>
      </c>
      <c r="BH60" s="21">
        <f t="shared" si="242"/>
        <v>0</v>
      </c>
      <c r="BI60" s="21">
        <f t="shared" si="242"/>
        <v>0</v>
      </c>
      <c r="BJ60" s="21">
        <f t="shared" si="242"/>
        <v>0</v>
      </c>
      <c r="BK60" s="21">
        <f t="shared" si="242"/>
        <v>0</v>
      </c>
      <c r="BL60" s="21">
        <f t="shared" si="242"/>
        <v>0</v>
      </c>
      <c r="BM60" s="21">
        <f t="shared" si="242"/>
        <v>0</v>
      </c>
      <c r="BN60" s="21">
        <f t="shared" si="242"/>
        <v>0</v>
      </c>
      <c r="BO60" s="21">
        <f t="shared" si="242"/>
        <v>0</v>
      </c>
      <c r="BP60" s="21">
        <f t="shared" si="242"/>
        <v>0</v>
      </c>
      <c r="BQ60" s="21">
        <f t="shared" si="242"/>
        <v>0</v>
      </c>
      <c r="BR60" s="21">
        <f t="shared" si="242"/>
        <v>0</v>
      </c>
      <c r="BS60" s="21">
        <f t="shared" si="242"/>
        <v>0</v>
      </c>
      <c r="BT60" s="21">
        <f t="shared" si="242"/>
        <v>0</v>
      </c>
      <c r="BU60" s="21">
        <f t="shared" si="242"/>
        <v>0</v>
      </c>
      <c r="BV60" s="21">
        <f t="shared" si="242"/>
        <v>0</v>
      </c>
      <c r="BW60" s="21">
        <f t="shared" si="242"/>
        <v>0</v>
      </c>
      <c r="BX60" s="21">
        <f t="shared" si="242"/>
        <v>0</v>
      </c>
      <c r="BY60" s="21">
        <f t="shared" si="242"/>
        <v>0</v>
      </c>
      <c r="BZ60" s="21">
        <f t="shared" si="242"/>
        <v>0</v>
      </c>
      <c r="CA60" s="21">
        <f t="shared" ref="CA60:DN60" si="243">BZ60*IFERROR(VLOOKUP($K60+BZ$1,$K$3:$DN$98,4,0),0)</f>
        <v>0</v>
      </c>
      <c r="CB60" s="21">
        <f t="shared" si="243"/>
        <v>0</v>
      </c>
      <c r="CC60" s="21">
        <f t="shared" si="243"/>
        <v>0</v>
      </c>
      <c r="CD60" s="21">
        <f t="shared" si="243"/>
        <v>0</v>
      </c>
      <c r="CE60" s="21">
        <f t="shared" si="243"/>
        <v>0</v>
      </c>
      <c r="CF60" s="21">
        <f t="shared" si="243"/>
        <v>0</v>
      </c>
      <c r="CG60" s="21">
        <f t="shared" si="243"/>
        <v>0</v>
      </c>
      <c r="CH60" s="21">
        <f t="shared" si="243"/>
        <v>0</v>
      </c>
      <c r="CI60" s="21">
        <f t="shared" si="243"/>
        <v>0</v>
      </c>
      <c r="CJ60" s="21">
        <f t="shared" si="243"/>
        <v>0</v>
      </c>
      <c r="CK60" s="21">
        <f t="shared" si="243"/>
        <v>0</v>
      </c>
      <c r="CL60" s="21">
        <f t="shared" si="243"/>
        <v>0</v>
      </c>
      <c r="CM60" s="21">
        <f t="shared" si="243"/>
        <v>0</v>
      </c>
      <c r="CN60" s="21">
        <f t="shared" si="243"/>
        <v>0</v>
      </c>
      <c r="CO60" s="21">
        <f t="shared" si="243"/>
        <v>0</v>
      </c>
      <c r="CP60" s="21">
        <f t="shared" si="243"/>
        <v>0</v>
      </c>
      <c r="CQ60" s="21">
        <f t="shared" si="243"/>
        <v>0</v>
      </c>
      <c r="CR60" s="21">
        <f t="shared" si="243"/>
        <v>0</v>
      </c>
      <c r="CS60" s="21">
        <f t="shared" si="243"/>
        <v>0</v>
      </c>
      <c r="CT60" s="21">
        <f t="shared" si="243"/>
        <v>0</v>
      </c>
      <c r="CU60" s="21">
        <f t="shared" si="243"/>
        <v>0</v>
      </c>
      <c r="CV60" s="21">
        <f t="shared" si="243"/>
        <v>0</v>
      </c>
      <c r="CW60" s="21">
        <f t="shared" si="243"/>
        <v>0</v>
      </c>
      <c r="CX60" s="21">
        <f t="shared" si="243"/>
        <v>0</v>
      </c>
      <c r="CY60" s="21">
        <f t="shared" si="243"/>
        <v>0</v>
      </c>
      <c r="CZ60" s="21">
        <f t="shared" si="243"/>
        <v>0</v>
      </c>
      <c r="DA60" s="21">
        <f t="shared" si="243"/>
        <v>0</v>
      </c>
      <c r="DB60" s="21">
        <f t="shared" si="243"/>
        <v>0</v>
      </c>
      <c r="DC60" s="21">
        <f t="shared" si="243"/>
        <v>0</v>
      </c>
      <c r="DD60" s="21">
        <f t="shared" si="243"/>
        <v>0</v>
      </c>
      <c r="DE60" s="21">
        <f t="shared" si="243"/>
        <v>0</v>
      </c>
      <c r="DF60" s="21">
        <f t="shared" si="243"/>
        <v>0</v>
      </c>
      <c r="DG60" s="21">
        <f t="shared" si="243"/>
        <v>0</v>
      </c>
      <c r="DH60" s="21">
        <f t="shared" si="243"/>
        <v>0</v>
      </c>
      <c r="DI60" s="21">
        <f t="shared" si="243"/>
        <v>0</v>
      </c>
      <c r="DJ60" s="21">
        <f t="shared" si="243"/>
        <v>0</v>
      </c>
      <c r="DK60" s="21">
        <f t="shared" si="243"/>
        <v>0</v>
      </c>
      <c r="DL60" s="21">
        <f t="shared" si="243"/>
        <v>0</v>
      </c>
      <c r="DM60" s="21">
        <f t="shared" si="243"/>
        <v>0</v>
      </c>
      <c r="DN60" s="57">
        <f t="shared" si="243"/>
        <v>0</v>
      </c>
      <c r="DQ60" s="22">
        <f t="shared" si="20"/>
        <v>76</v>
      </c>
      <c r="DR60" s="54">
        <f t="shared" si="147"/>
        <v>6.7860000000000004E-2</v>
      </c>
      <c r="DS60" s="55">
        <v>1</v>
      </c>
      <c r="DT60" s="65">
        <f t="shared" si="21"/>
        <v>0.93213999999999997</v>
      </c>
      <c r="DU60" s="21">
        <f t="shared" ref="DU60:GF60" si="244">DT60*IFERROR(VLOOKUP($DQ60+DT$1,$DQ$3:$HT$98,4,0),0)</f>
        <v>0.86257439179999995</v>
      </c>
      <c r="DV60" s="21">
        <f t="shared" si="244"/>
        <v>0.791851917416318</v>
      </c>
      <c r="DW60" s="21">
        <f t="shared" si="244"/>
        <v>0.72060108188719774</v>
      </c>
      <c r="DX60" s="21">
        <f t="shared" si="244"/>
        <v>0.64954260920230122</v>
      </c>
      <c r="DY60" s="21">
        <f t="shared" si="244"/>
        <v>0.57942448453891282</v>
      </c>
      <c r="DZ60" s="21">
        <f t="shared" si="244"/>
        <v>0.51106398385301188</v>
      </c>
      <c r="EA60" s="21">
        <f t="shared" si="244"/>
        <v>0.44526960657177517</v>
      </c>
      <c r="EB60" s="21">
        <f t="shared" si="244"/>
        <v>0.38282944964221516</v>
      </c>
      <c r="EC60" s="21">
        <f t="shared" si="244"/>
        <v>0.32446327174976303</v>
      </c>
      <c r="ED60" s="21">
        <f t="shared" si="244"/>
        <v>0.27079380196963471</v>
      </c>
      <c r="EE60" s="21">
        <f t="shared" si="244"/>
        <v>0.22229463203687311</v>
      </c>
      <c r="EF60" s="21">
        <f t="shared" si="244"/>
        <v>0.17928951252301964</v>
      </c>
      <c r="EG60" s="21">
        <f t="shared" si="244"/>
        <v>0.14190944205709527</v>
      </c>
      <c r="EH60" s="21">
        <f t="shared" si="244"/>
        <v>0.11010327880883851</v>
      </c>
      <c r="EI60" s="21">
        <f t="shared" si="244"/>
        <v>8.3643258845498447E-2</v>
      </c>
      <c r="EJ60" s="21">
        <f t="shared" si="244"/>
        <v>6.2147777754793798E-2</v>
      </c>
      <c r="EK60" s="21">
        <f t="shared" si="244"/>
        <v>4.5116179261092557E-2</v>
      </c>
      <c r="EL60" s="21">
        <f t="shared" si="244"/>
        <v>3.1967971139032346E-2</v>
      </c>
      <c r="EM60" s="21">
        <f t="shared" si="244"/>
        <v>2.208890901793718E-2</v>
      </c>
      <c r="EN60" s="21">
        <f t="shared" si="244"/>
        <v>1.4871799774506566E-2</v>
      </c>
      <c r="EO60" s="21">
        <f t="shared" si="244"/>
        <v>9.7492083421777814E-3</v>
      </c>
      <c r="EP60" s="21">
        <f t="shared" si="244"/>
        <v>6.2191174935586286E-3</v>
      </c>
      <c r="EQ60" s="21">
        <f t="shared" si="244"/>
        <v>3.8588380224032575E-3</v>
      </c>
      <c r="ER60" s="21">
        <f t="shared" si="244"/>
        <v>2.3281141556763334E-3</v>
      </c>
      <c r="ES60" s="21">
        <f t="shared" si="244"/>
        <v>1.3642748952263316E-3</v>
      </c>
      <c r="ET60" s="21">
        <f t="shared" si="244"/>
        <v>7.7490814048855649E-4</v>
      </c>
      <c r="EU60" s="21">
        <f t="shared" si="244"/>
        <v>4.261994772687061E-4</v>
      </c>
      <c r="EV60" s="21">
        <f t="shared" si="244"/>
        <v>2.2631192242968294E-4</v>
      </c>
      <c r="EW60" s="21">
        <f t="shared" si="244"/>
        <v>1.154190804391383E-4</v>
      </c>
      <c r="EX60" s="21">
        <f t="shared" si="244"/>
        <v>5.6093673093421216E-5</v>
      </c>
      <c r="EY60" s="21">
        <f t="shared" si="244"/>
        <v>2.5690902276786915E-5</v>
      </c>
      <c r="EZ60" s="21">
        <f t="shared" si="244"/>
        <v>1.0892942565357653E-5</v>
      </c>
      <c r="FA60" s="21">
        <f t="shared" si="244"/>
        <v>4.1611040599666233E-6</v>
      </c>
      <c r="FB60" s="21">
        <f t="shared" si="244"/>
        <v>1.3731643397889855E-6</v>
      </c>
      <c r="FC60" s="21">
        <f t="shared" si="244"/>
        <v>3.6663487872365917E-7</v>
      </c>
      <c r="FD60" s="21">
        <f t="shared" si="244"/>
        <v>7.0393896714942535E-8</v>
      </c>
      <c r="FE60" s="21">
        <f t="shared" si="244"/>
        <v>7.3209652583540224E-9</v>
      </c>
      <c r="FF60" s="21">
        <f t="shared" si="244"/>
        <v>0</v>
      </c>
      <c r="FG60" s="21">
        <f t="shared" si="244"/>
        <v>0</v>
      </c>
      <c r="FH60" s="21">
        <f t="shared" si="244"/>
        <v>0</v>
      </c>
      <c r="FI60" s="21">
        <f t="shared" si="244"/>
        <v>0</v>
      </c>
      <c r="FJ60" s="21">
        <f t="shared" si="244"/>
        <v>0</v>
      </c>
      <c r="FK60" s="21">
        <f t="shared" si="244"/>
        <v>0</v>
      </c>
      <c r="FL60" s="21">
        <f t="shared" si="244"/>
        <v>0</v>
      </c>
      <c r="FM60" s="21">
        <f t="shared" si="244"/>
        <v>0</v>
      </c>
      <c r="FN60" s="21">
        <f t="shared" si="244"/>
        <v>0</v>
      </c>
      <c r="FO60" s="21">
        <f t="shared" si="244"/>
        <v>0</v>
      </c>
      <c r="FP60" s="21">
        <f t="shared" si="244"/>
        <v>0</v>
      </c>
      <c r="FQ60" s="21">
        <f t="shared" si="244"/>
        <v>0</v>
      </c>
      <c r="FR60" s="21">
        <f t="shared" si="244"/>
        <v>0</v>
      </c>
      <c r="FS60" s="21">
        <f t="shared" si="244"/>
        <v>0</v>
      </c>
      <c r="FT60" s="21">
        <f t="shared" si="244"/>
        <v>0</v>
      </c>
      <c r="FU60" s="21">
        <f t="shared" si="244"/>
        <v>0</v>
      </c>
      <c r="FV60" s="21">
        <f t="shared" si="244"/>
        <v>0</v>
      </c>
      <c r="FW60" s="21">
        <f t="shared" si="244"/>
        <v>0</v>
      </c>
      <c r="FX60" s="21">
        <f t="shared" si="244"/>
        <v>0</v>
      </c>
      <c r="FY60" s="21">
        <f t="shared" si="244"/>
        <v>0</v>
      </c>
      <c r="FZ60" s="21">
        <f t="shared" si="244"/>
        <v>0</v>
      </c>
      <c r="GA60" s="21">
        <f t="shared" si="244"/>
        <v>0</v>
      </c>
      <c r="GB60" s="21">
        <f t="shared" si="244"/>
        <v>0</v>
      </c>
      <c r="GC60" s="21">
        <f t="shared" si="244"/>
        <v>0</v>
      </c>
      <c r="GD60" s="21">
        <f t="shared" si="244"/>
        <v>0</v>
      </c>
      <c r="GE60" s="21">
        <f t="shared" si="244"/>
        <v>0</v>
      </c>
      <c r="GF60" s="21">
        <f t="shared" si="244"/>
        <v>0</v>
      </c>
      <c r="GG60" s="21">
        <f t="shared" ref="GG60:HT60" si="245">GF60*IFERROR(VLOOKUP($DQ60+GF$1,$DQ$3:$HT$98,4,0),0)</f>
        <v>0</v>
      </c>
      <c r="GH60" s="21">
        <f t="shared" si="245"/>
        <v>0</v>
      </c>
      <c r="GI60" s="21">
        <f t="shared" si="245"/>
        <v>0</v>
      </c>
      <c r="GJ60" s="21">
        <f t="shared" si="245"/>
        <v>0</v>
      </c>
      <c r="GK60" s="21">
        <f t="shared" si="245"/>
        <v>0</v>
      </c>
      <c r="GL60" s="21">
        <f t="shared" si="245"/>
        <v>0</v>
      </c>
      <c r="GM60" s="21">
        <f t="shared" si="245"/>
        <v>0</v>
      </c>
      <c r="GN60" s="21">
        <f t="shared" si="245"/>
        <v>0</v>
      </c>
      <c r="GO60" s="21">
        <f t="shared" si="245"/>
        <v>0</v>
      </c>
      <c r="GP60" s="21">
        <f t="shared" si="245"/>
        <v>0</v>
      </c>
      <c r="GQ60" s="21">
        <f t="shared" si="245"/>
        <v>0</v>
      </c>
      <c r="GR60" s="21">
        <f t="shared" si="245"/>
        <v>0</v>
      </c>
      <c r="GS60" s="21">
        <f t="shared" si="245"/>
        <v>0</v>
      </c>
      <c r="GT60" s="21">
        <f t="shared" si="245"/>
        <v>0</v>
      </c>
      <c r="GU60" s="21">
        <f t="shared" si="245"/>
        <v>0</v>
      </c>
      <c r="GV60" s="21">
        <f t="shared" si="245"/>
        <v>0</v>
      </c>
      <c r="GW60" s="21">
        <f t="shared" si="245"/>
        <v>0</v>
      </c>
      <c r="GX60" s="21">
        <f t="shared" si="245"/>
        <v>0</v>
      </c>
      <c r="GY60" s="21">
        <f t="shared" si="245"/>
        <v>0</v>
      </c>
      <c r="GZ60" s="21">
        <f t="shared" si="245"/>
        <v>0</v>
      </c>
      <c r="HA60" s="21">
        <f t="shared" si="245"/>
        <v>0</v>
      </c>
      <c r="HB60" s="21">
        <f t="shared" si="245"/>
        <v>0</v>
      </c>
      <c r="HC60" s="21">
        <f t="shared" si="245"/>
        <v>0</v>
      </c>
      <c r="HD60" s="21">
        <f t="shared" si="245"/>
        <v>0</v>
      </c>
      <c r="HE60" s="21">
        <f t="shared" si="245"/>
        <v>0</v>
      </c>
      <c r="HF60" s="21">
        <f t="shared" si="245"/>
        <v>0</v>
      </c>
      <c r="HG60" s="21">
        <f t="shared" si="245"/>
        <v>0</v>
      </c>
      <c r="HH60" s="21">
        <f t="shared" si="245"/>
        <v>0</v>
      </c>
      <c r="HI60" s="21">
        <f t="shared" si="245"/>
        <v>0</v>
      </c>
      <c r="HJ60" s="21">
        <f t="shared" si="245"/>
        <v>0</v>
      </c>
      <c r="HK60" s="21">
        <f t="shared" si="245"/>
        <v>0</v>
      </c>
      <c r="HL60" s="21">
        <f t="shared" si="245"/>
        <v>0</v>
      </c>
      <c r="HM60" s="21">
        <f t="shared" si="245"/>
        <v>0</v>
      </c>
      <c r="HN60" s="21">
        <f t="shared" si="245"/>
        <v>0</v>
      </c>
      <c r="HO60" s="21">
        <f t="shared" si="245"/>
        <v>0</v>
      </c>
      <c r="HP60" s="21">
        <f t="shared" si="245"/>
        <v>0</v>
      </c>
      <c r="HQ60" s="21">
        <f t="shared" si="245"/>
        <v>0</v>
      </c>
      <c r="HR60" s="21">
        <f t="shared" si="245"/>
        <v>0</v>
      </c>
      <c r="HS60" s="21">
        <f t="shared" si="245"/>
        <v>0</v>
      </c>
      <c r="HT60" s="57">
        <f t="shared" si="245"/>
        <v>0</v>
      </c>
    </row>
    <row r="61" spans="1:228">
      <c r="A61" s="49">
        <v>77</v>
      </c>
      <c r="B61" s="50">
        <v>4.7759999999999997E-2</v>
      </c>
      <c r="C61" s="51">
        <v>7.4630000000000002E-2</v>
      </c>
      <c r="K61" s="22">
        <f t="shared" si="17"/>
        <v>77</v>
      </c>
      <c r="L61" s="54">
        <f t="shared" si="144"/>
        <v>4.7759999999999997E-2</v>
      </c>
      <c r="M61" s="55">
        <v>1</v>
      </c>
      <c r="N61" s="65">
        <f t="shared" si="11"/>
        <v>0.95223999999999998</v>
      </c>
      <c r="O61" s="21">
        <f t="shared" ref="O61:BZ61" si="246">N61*IFERROR(VLOOKUP($K61+N$1,$K$3:$DN$98,4,0),0)</f>
        <v>0.90181889199999987</v>
      </c>
      <c r="P61" s="21">
        <f t="shared" si="246"/>
        <v>0.84891819579527983</v>
      </c>
      <c r="Q61" s="21">
        <f t="shared" si="246"/>
        <v>0.79378095897837642</v>
      </c>
      <c r="R61" s="21">
        <f t="shared" si="246"/>
        <v>0.73675573488536983</v>
      </c>
      <c r="S61" s="21">
        <f t="shared" si="246"/>
        <v>0.6782720646501692</v>
      </c>
      <c r="T61" s="21">
        <f t="shared" si="246"/>
        <v>0.61885543178681435</v>
      </c>
      <c r="U61" s="21">
        <f t="shared" si="246"/>
        <v>0.55909875129347952</v>
      </c>
      <c r="V61" s="21">
        <f t="shared" si="246"/>
        <v>0.49967773600600851</v>
      </c>
      <c r="W61" s="21">
        <f t="shared" si="246"/>
        <v>0.44132536999522681</v>
      </c>
      <c r="X61" s="21">
        <f t="shared" si="246"/>
        <v>0.38480041660623815</v>
      </c>
      <c r="Y61" s="21">
        <f t="shared" si="246"/>
        <v>0.33084755019387752</v>
      </c>
      <c r="Z61" s="21">
        <f t="shared" si="246"/>
        <v>0.28017493940618327</v>
      </c>
      <c r="AA61" s="21">
        <f t="shared" si="246"/>
        <v>0.23340253502171504</v>
      </c>
      <c r="AB61" s="21">
        <f t="shared" si="246"/>
        <v>0.19103764088992353</v>
      </c>
      <c r="AC61" s="21">
        <f t="shared" si="246"/>
        <v>0.15343379165715099</v>
      </c>
      <c r="AD61" s="21">
        <f t="shared" si="246"/>
        <v>0.12076927175126011</v>
      </c>
      <c r="AE61" s="21">
        <f t="shared" si="246"/>
        <v>9.3040646957170778E-2</v>
      </c>
      <c r="AF61" s="21">
        <f t="shared" si="246"/>
        <v>7.0070772036384454E-2</v>
      </c>
      <c r="AG61" s="21">
        <f t="shared" si="246"/>
        <v>5.1526542216955303E-2</v>
      </c>
      <c r="AH61" s="21">
        <f t="shared" si="246"/>
        <v>3.6954836078000347E-2</v>
      </c>
      <c r="AI61" s="21">
        <f t="shared" si="246"/>
        <v>2.5822561257863523E-2</v>
      </c>
      <c r="AJ61" s="21">
        <f t="shared" si="246"/>
        <v>1.7563731490761032E-2</v>
      </c>
      <c r="AK61" s="21">
        <f t="shared" si="246"/>
        <v>1.1619110930398054E-2</v>
      </c>
      <c r="AL61" s="21">
        <f t="shared" si="246"/>
        <v>7.4710883282459485E-3</v>
      </c>
      <c r="AM61" s="21">
        <f t="shared" si="246"/>
        <v>4.6619591168254723E-3</v>
      </c>
      <c r="AN61" s="21">
        <f t="shared" si="246"/>
        <v>2.8158233065625851E-3</v>
      </c>
      <c r="AO61" s="21">
        <f t="shared" si="246"/>
        <v>1.6416249877259869E-3</v>
      </c>
      <c r="AP61" s="21">
        <f t="shared" si="246"/>
        <v>9.1930999312655277E-4</v>
      </c>
      <c r="AQ61" s="21">
        <f t="shared" si="246"/>
        <v>4.9183084632270567E-4</v>
      </c>
      <c r="AR61" s="21">
        <f t="shared" si="246"/>
        <v>2.493582390856118E-4</v>
      </c>
      <c r="AS61" s="21">
        <f t="shared" si="246"/>
        <v>1.1869452180475121E-4</v>
      </c>
      <c r="AT61" s="21">
        <f t="shared" si="246"/>
        <v>5.2344284115895279E-5</v>
      </c>
      <c r="AU61" s="21">
        <f t="shared" si="246"/>
        <v>2.0990057930474007E-5</v>
      </c>
      <c r="AV61" s="21">
        <f t="shared" si="246"/>
        <v>7.4514705653182722E-6</v>
      </c>
      <c r="AW61" s="21">
        <f t="shared" si="246"/>
        <v>2.2503441107261186E-6</v>
      </c>
      <c r="AX61" s="21">
        <f t="shared" si="246"/>
        <v>5.4233293068499459E-7</v>
      </c>
      <c r="AY61" s="21">
        <f t="shared" si="246"/>
        <v>9.2738931147134092E-8</v>
      </c>
      <c r="AZ61" s="21">
        <f t="shared" si="246"/>
        <v>0</v>
      </c>
      <c r="BA61" s="21">
        <f t="shared" si="246"/>
        <v>0</v>
      </c>
      <c r="BB61" s="21">
        <f t="shared" si="246"/>
        <v>0</v>
      </c>
      <c r="BC61" s="21">
        <f t="shared" si="246"/>
        <v>0</v>
      </c>
      <c r="BD61" s="21">
        <f t="shared" si="246"/>
        <v>0</v>
      </c>
      <c r="BE61" s="21">
        <f t="shared" si="246"/>
        <v>0</v>
      </c>
      <c r="BF61" s="21">
        <f t="shared" si="246"/>
        <v>0</v>
      </c>
      <c r="BG61" s="21">
        <f t="shared" si="246"/>
        <v>0</v>
      </c>
      <c r="BH61" s="21">
        <f t="shared" si="246"/>
        <v>0</v>
      </c>
      <c r="BI61" s="21">
        <f t="shared" si="246"/>
        <v>0</v>
      </c>
      <c r="BJ61" s="21">
        <f t="shared" si="246"/>
        <v>0</v>
      </c>
      <c r="BK61" s="21">
        <f t="shared" si="246"/>
        <v>0</v>
      </c>
      <c r="BL61" s="21">
        <f t="shared" si="246"/>
        <v>0</v>
      </c>
      <c r="BM61" s="21">
        <f t="shared" si="246"/>
        <v>0</v>
      </c>
      <c r="BN61" s="21">
        <f t="shared" si="246"/>
        <v>0</v>
      </c>
      <c r="BO61" s="21">
        <f t="shared" si="246"/>
        <v>0</v>
      </c>
      <c r="BP61" s="21">
        <f t="shared" si="246"/>
        <v>0</v>
      </c>
      <c r="BQ61" s="21">
        <f t="shared" si="246"/>
        <v>0</v>
      </c>
      <c r="BR61" s="21">
        <f t="shared" si="246"/>
        <v>0</v>
      </c>
      <c r="BS61" s="21">
        <f t="shared" si="246"/>
        <v>0</v>
      </c>
      <c r="BT61" s="21">
        <f t="shared" si="246"/>
        <v>0</v>
      </c>
      <c r="BU61" s="21">
        <f t="shared" si="246"/>
        <v>0</v>
      </c>
      <c r="BV61" s="21">
        <f t="shared" si="246"/>
        <v>0</v>
      </c>
      <c r="BW61" s="21">
        <f t="shared" si="246"/>
        <v>0</v>
      </c>
      <c r="BX61" s="21">
        <f t="shared" si="246"/>
        <v>0</v>
      </c>
      <c r="BY61" s="21">
        <f t="shared" si="246"/>
        <v>0</v>
      </c>
      <c r="BZ61" s="21">
        <f t="shared" si="246"/>
        <v>0</v>
      </c>
      <c r="CA61" s="21">
        <f t="shared" ref="CA61:DN61" si="247">BZ61*IFERROR(VLOOKUP($K61+BZ$1,$K$3:$DN$98,4,0),0)</f>
        <v>0</v>
      </c>
      <c r="CB61" s="21">
        <f t="shared" si="247"/>
        <v>0</v>
      </c>
      <c r="CC61" s="21">
        <f t="shared" si="247"/>
        <v>0</v>
      </c>
      <c r="CD61" s="21">
        <f t="shared" si="247"/>
        <v>0</v>
      </c>
      <c r="CE61" s="21">
        <f t="shared" si="247"/>
        <v>0</v>
      </c>
      <c r="CF61" s="21">
        <f t="shared" si="247"/>
        <v>0</v>
      </c>
      <c r="CG61" s="21">
        <f t="shared" si="247"/>
        <v>0</v>
      </c>
      <c r="CH61" s="21">
        <f t="shared" si="247"/>
        <v>0</v>
      </c>
      <c r="CI61" s="21">
        <f t="shared" si="247"/>
        <v>0</v>
      </c>
      <c r="CJ61" s="21">
        <f t="shared" si="247"/>
        <v>0</v>
      </c>
      <c r="CK61" s="21">
        <f t="shared" si="247"/>
        <v>0</v>
      </c>
      <c r="CL61" s="21">
        <f t="shared" si="247"/>
        <v>0</v>
      </c>
      <c r="CM61" s="21">
        <f t="shared" si="247"/>
        <v>0</v>
      </c>
      <c r="CN61" s="21">
        <f t="shared" si="247"/>
        <v>0</v>
      </c>
      <c r="CO61" s="21">
        <f t="shared" si="247"/>
        <v>0</v>
      </c>
      <c r="CP61" s="21">
        <f t="shared" si="247"/>
        <v>0</v>
      </c>
      <c r="CQ61" s="21">
        <f t="shared" si="247"/>
        <v>0</v>
      </c>
      <c r="CR61" s="21">
        <f t="shared" si="247"/>
        <v>0</v>
      </c>
      <c r="CS61" s="21">
        <f t="shared" si="247"/>
        <v>0</v>
      </c>
      <c r="CT61" s="21">
        <f t="shared" si="247"/>
        <v>0</v>
      </c>
      <c r="CU61" s="21">
        <f t="shared" si="247"/>
        <v>0</v>
      </c>
      <c r="CV61" s="21">
        <f t="shared" si="247"/>
        <v>0</v>
      </c>
      <c r="CW61" s="21">
        <f t="shared" si="247"/>
        <v>0</v>
      </c>
      <c r="CX61" s="21">
        <f t="shared" si="247"/>
        <v>0</v>
      </c>
      <c r="CY61" s="21">
        <f t="shared" si="247"/>
        <v>0</v>
      </c>
      <c r="CZ61" s="21">
        <f t="shared" si="247"/>
        <v>0</v>
      </c>
      <c r="DA61" s="21">
        <f t="shared" si="247"/>
        <v>0</v>
      </c>
      <c r="DB61" s="21">
        <f t="shared" si="247"/>
        <v>0</v>
      </c>
      <c r="DC61" s="21">
        <f t="shared" si="247"/>
        <v>0</v>
      </c>
      <c r="DD61" s="21">
        <f t="shared" si="247"/>
        <v>0</v>
      </c>
      <c r="DE61" s="21">
        <f t="shared" si="247"/>
        <v>0</v>
      </c>
      <c r="DF61" s="21">
        <f t="shared" si="247"/>
        <v>0</v>
      </c>
      <c r="DG61" s="21">
        <f t="shared" si="247"/>
        <v>0</v>
      </c>
      <c r="DH61" s="21">
        <f t="shared" si="247"/>
        <v>0</v>
      </c>
      <c r="DI61" s="21">
        <f t="shared" si="247"/>
        <v>0</v>
      </c>
      <c r="DJ61" s="21">
        <f t="shared" si="247"/>
        <v>0</v>
      </c>
      <c r="DK61" s="21">
        <f t="shared" si="247"/>
        <v>0</v>
      </c>
      <c r="DL61" s="21">
        <f t="shared" si="247"/>
        <v>0</v>
      </c>
      <c r="DM61" s="21">
        <f t="shared" si="247"/>
        <v>0</v>
      </c>
      <c r="DN61" s="57">
        <f t="shared" si="247"/>
        <v>0</v>
      </c>
      <c r="DQ61" s="22">
        <f t="shared" si="20"/>
        <v>77</v>
      </c>
      <c r="DR61" s="54">
        <f t="shared" si="147"/>
        <v>7.4630000000000002E-2</v>
      </c>
      <c r="DS61" s="55">
        <v>1</v>
      </c>
      <c r="DT61" s="65">
        <f t="shared" si="21"/>
        <v>0.92537000000000003</v>
      </c>
      <c r="DU61" s="21">
        <f t="shared" ref="DU61:GF61" si="248">DT61*IFERROR(VLOOKUP($DQ61+DT$1,$DQ$3:$HT$98,4,0),0)</f>
        <v>0.84949891369999997</v>
      </c>
      <c r="DV61" s="21">
        <f t="shared" si="248"/>
        <v>0.77306100144527401</v>
      </c>
      <c r="DW61" s="21">
        <f t="shared" si="248"/>
        <v>0.69682945609275559</v>
      </c>
      <c r="DX61" s="21">
        <f t="shared" si="248"/>
        <v>0.62160671630754261</v>
      </c>
      <c r="DY61" s="21">
        <f t="shared" si="248"/>
        <v>0.54826955591757875</v>
      </c>
      <c r="DZ61" s="21">
        <f t="shared" si="248"/>
        <v>0.47768533328874968</v>
      </c>
      <c r="EA61" s="21">
        <f t="shared" si="248"/>
        <v>0.41069951900166835</v>
      </c>
      <c r="EB61" s="21">
        <f t="shared" si="248"/>
        <v>0.34808427033467398</v>
      </c>
      <c r="EC61" s="21">
        <f t="shared" si="248"/>
        <v>0.29050765117861554</v>
      </c>
      <c r="ED61" s="21">
        <f t="shared" si="248"/>
        <v>0.23847773085252549</v>
      </c>
      <c r="EE61" s="21">
        <f t="shared" si="248"/>
        <v>0.19234182904179592</v>
      </c>
      <c r="EF61" s="21">
        <f t="shared" si="248"/>
        <v>0.15224048110487187</v>
      </c>
      <c r="EG61" s="21">
        <f t="shared" si="248"/>
        <v>0.11811882207483695</v>
      </c>
      <c r="EH61" s="21">
        <f t="shared" si="248"/>
        <v>8.9732506753812141E-2</v>
      </c>
      <c r="EI61" s="21">
        <f t="shared" si="248"/>
        <v>6.6672149843149953E-2</v>
      </c>
      <c r="EJ61" s="21">
        <f t="shared" si="248"/>
        <v>4.8400647178634709E-2</v>
      </c>
      <c r="EK61" s="21">
        <f t="shared" si="248"/>
        <v>3.4295246571365193E-2</v>
      </c>
      <c r="EL61" s="21">
        <f t="shared" si="248"/>
        <v>2.3696986523416206E-2</v>
      </c>
      <c r="EM61" s="21">
        <f t="shared" si="248"/>
        <v>1.595447011662043E-2</v>
      </c>
      <c r="EN61" s="21">
        <f t="shared" si="248"/>
        <v>1.0458952884950525E-2</v>
      </c>
      <c r="EO61" s="21">
        <f t="shared" si="248"/>
        <v>6.6718706348387891E-3</v>
      </c>
      <c r="EP61" s="21">
        <f t="shared" si="248"/>
        <v>4.1397622915047717E-3</v>
      </c>
      <c r="EQ61" s="21">
        <f t="shared" si="248"/>
        <v>2.4976013857106591E-3</v>
      </c>
      <c r="ER61" s="21">
        <f t="shared" si="248"/>
        <v>1.4635944120264463E-3</v>
      </c>
      <c r="ES61" s="21">
        <f t="shared" si="248"/>
        <v>8.3132162603102161E-4</v>
      </c>
      <c r="ET61" s="21">
        <f t="shared" si="248"/>
        <v>4.572268943170619E-4</v>
      </c>
      <c r="EU61" s="21">
        <f t="shared" si="248"/>
        <v>2.4278748088235987E-4</v>
      </c>
      <c r="EV61" s="21">
        <f t="shared" si="248"/>
        <v>1.2382161525000354E-4</v>
      </c>
      <c r="EW61" s="21">
        <f t="shared" si="248"/>
        <v>6.0177305011501716E-5</v>
      </c>
      <c r="EX61" s="21">
        <f t="shared" si="248"/>
        <v>2.7561205695267784E-5</v>
      </c>
      <c r="EY61" s="21">
        <f t="shared" si="248"/>
        <v>1.1685951214793541E-5</v>
      </c>
      <c r="EZ61" s="21">
        <f t="shared" si="248"/>
        <v>4.4640333640511331E-6</v>
      </c>
      <c r="FA61" s="21">
        <f t="shared" si="248"/>
        <v>1.4731310101368737E-6</v>
      </c>
      <c r="FB61" s="21">
        <f t="shared" si="248"/>
        <v>3.9332597970654529E-7</v>
      </c>
      <c r="FC61" s="21">
        <f t="shared" si="248"/>
        <v>7.551858810365668E-8</v>
      </c>
      <c r="FD61" s="21">
        <f t="shared" si="248"/>
        <v>7.8539331627802926E-9</v>
      </c>
      <c r="FE61" s="21">
        <f t="shared" si="248"/>
        <v>0</v>
      </c>
      <c r="FF61" s="21">
        <f t="shared" si="248"/>
        <v>0</v>
      </c>
      <c r="FG61" s="21">
        <f t="shared" si="248"/>
        <v>0</v>
      </c>
      <c r="FH61" s="21">
        <f t="shared" si="248"/>
        <v>0</v>
      </c>
      <c r="FI61" s="21">
        <f t="shared" si="248"/>
        <v>0</v>
      </c>
      <c r="FJ61" s="21">
        <f t="shared" si="248"/>
        <v>0</v>
      </c>
      <c r="FK61" s="21">
        <f t="shared" si="248"/>
        <v>0</v>
      </c>
      <c r="FL61" s="21">
        <f t="shared" si="248"/>
        <v>0</v>
      </c>
      <c r="FM61" s="21">
        <f t="shared" si="248"/>
        <v>0</v>
      </c>
      <c r="FN61" s="21">
        <f t="shared" si="248"/>
        <v>0</v>
      </c>
      <c r="FO61" s="21">
        <f t="shared" si="248"/>
        <v>0</v>
      </c>
      <c r="FP61" s="21">
        <f t="shared" si="248"/>
        <v>0</v>
      </c>
      <c r="FQ61" s="21">
        <f t="shared" si="248"/>
        <v>0</v>
      </c>
      <c r="FR61" s="21">
        <f t="shared" si="248"/>
        <v>0</v>
      </c>
      <c r="FS61" s="21">
        <f t="shared" si="248"/>
        <v>0</v>
      </c>
      <c r="FT61" s="21">
        <f t="shared" si="248"/>
        <v>0</v>
      </c>
      <c r="FU61" s="21">
        <f t="shared" si="248"/>
        <v>0</v>
      </c>
      <c r="FV61" s="21">
        <f t="shared" si="248"/>
        <v>0</v>
      </c>
      <c r="FW61" s="21">
        <f t="shared" si="248"/>
        <v>0</v>
      </c>
      <c r="FX61" s="21">
        <f t="shared" si="248"/>
        <v>0</v>
      </c>
      <c r="FY61" s="21">
        <f t="shared" si="248"/>
        <v>0</v>
      </c>
      <c r="FZ61" s="21">
        <f t="shared" si="248"/>
        <v>0</v>
      </c>
      <c r="GA61" s="21">
        <f t="shared" si="248"/>
        <v>0</v>
      </c>
      <c r="GB61" s="21">
        <f t="shared" si="248"/>
        <v>0</v>
      </c>
      <c r="GC61" s="21">
        <f t="shared" si="248"/>
        <v>0</v>
      </c>
      <c r="GD61" s="21">
        <f t="shared" si="248"/>
        <v>0</v>
      </c>
      <c r="GE61" s="21">
        <f t="shared" si="248"/>
        <v>0</v>
      </c>
      <c r="GF61" s="21">
        <f t="shared" si="248"/>
        <v>0</v>
      </c>
      <c r="GG61" s="21">
        <f t="shared" ref="GG61:HT61" si="249">GF61*IFERROR(VLOOKUP($DQ61+GF$1,$DQ$3:$HT$98,4,0),0)</f>
        <v>0</v>
      </c>
      <c r="GH61" s="21">
        <f t="shared" si="249"/>
        <v>0</v>
      </c>
      <c r="GI61" s="21">
        <f t="shared" si="249"/>
        <v>0</v>
      </c>
      <c r="GJ61" s="21">
        <f t="shared" si="249"/>
        <v>0</v>
      </c>
      <c r="GK61" s="21">
        <f t="shared" si="249"/>
        <v>0</v>
      </c>
      <c r="GL61" s="21">
        <f t="shared" si="249"/>
        <v>0</v>
      </c>
      <c r="GM61" s="21">
        <f t="shared" si="249"/>
        <v>0</v>
      </c>
      <c r="GN61" s="21">
        <f t="shared" si="249"/>
        <v>0</v>
      </c>
      <c r="GO61" s="21">
        <f t="shared" si="249"/>
        <v>0</v>
      </c>
      <c r="GP61" s="21">
        <f t="shared" si="249"/>
        <v>0</v>
      </c>
      <c r="GQ61" s="21">
        <f t="shared" si="249"/>
        <v>0</v>
      </c>
      <c r="GR61" s="21">
        <f t="shared" si="249"/>
        <v>0</v>
      </c>
      <c r="GS61" s="21">
        <f t="shared" si="249"/>
        <v>0</v>
      </c>
      <c r="GT61" s="21">
        <f t="shared" si="249"/>
        <v>0</v>
      </c>
      <c r="GU61" s="21">
        <f t="shared" si="249"/>
        <v>0</v>
      </c>
      <c r="GV61" s="21">
        <f t="shared" si="249"/>
        <v>0</v>
      </c>
      <c r="GW61" s="21">
        <f t="shared" si="249"/>
        <v>0</v>
      </c>
      <c r="GX61" s="21">
        <f t="shared" si="249"/>
        <v>0</v>
      </c>
      <c r="GY61" s="21">
        <f t="shared" si="249"/>
        <v>0</v>
      </c>
      <c r="GZ61" s="21">
        <f t="shared" si="249"/>
        <v>0</v>
      </c>
      <c r="HA61" s="21">
        <f t="shared" si="249"/>
        <v>0</v>
      </c>
      <c r="HB61" s="21">
        <f t="shared" si="249"/>
        <v>0</v>
      </c>
      <c r="HC61" s="21">
        <f t="shared" si="249"/>
        <v>0</v>
      </c>
      <c r="HD61" s="21">
        <f t="shared" si="249"/>
        <v>0</v>
      </c>
      <c r="HE61" s="21">
        <f t="shared" si="249"/>
        <v>0</v>
      </c>
      <c r="HF61" s="21">
        <f t="shared" si="249"/>
        <v>0</v>
      </c>
      <c r="HG61" s="21">
        <f t="shared" si="249"/>
        <v>0</v>
      </c>
      <c r="HH61" s="21">
        <f t="shared" si="249"/>
        <v>0</v>
      </c>
      <c r="HI61" s="21">
        <f t="shared" si="249"/>
        <v>0</v>
      </c>
      <c r="HJ61" s="21">
        <f t="shared" si="249"/>
        <v>0</v>
      </c>
      <c r="HK61" s="21">
        <f t="shared" si="249"/>
        <v>0</v>
      </c>
      <c r="HL61" s="21">
        <f t="shared" si="249"/>
        <v>0</v>
      </c>
      <c r="HM61" s="21">
        <f t="shared" si="249"/>
        <v>0</v>
      </c>
      <c r="HN61" s="21">
        <f t="shared" si="249"/>
        <v>0</v>
      </c>
      <c r="HO61" s="21">
        <f t="shared" si="249"/>
        <v>0</v>
      </c>
      <c r="HP61" s="21">
        <f t="shared" si="249"/>
        <v>0</v>
      </c>
      <c r="HQ61" s="21">
        <f t="shared" si="249"/>
        <v>0</v>
      </c>
      <c r="HR61" s="21">
        <f t="shared" si="249"/>
        <v>0</v>
      </c>
      <c r="HS61" s="21">
        <f t="shared" si="249"/>
        <v>0</v>
      </c>
      <c r="HT61" s="57">
        <f t="shared" si="249"/>
        <v>0</v>
      </c>
    </row>
    <row r="62" spans="1:228">
      <c r="A62" s="49">
        <v>78</v>
      </c>
      <c r="B62" s="50">
        <v>5.2949999999999997E-2</v>
      </c>
      <c r="C62" s="51">
        <v>8.1989999999999993E-2</v>
      </c>
      <c r="K62" s="22">
        <f t="shared" si="17"/>
        <v>78</v>
      </c>
      <c r="L62" s="54">
        <f t="shared" si="144"/>
        <v>5.2949999999999997E-2</v>
      </c>
      <c r="M62" s="55">
        <v>1</v>
      </c>
      <c r="N62" s="65">
        <f t="shared" si="11"/>
        <v>0.94704999999999995</v>
      </c>
      <c r="O62" s="21">
        <f t="shared" ref="O62:BZ62" si="250">N62*IFERROR(VLOOKUP($K62+N$1,$K$3:$DN$98,4,0),0)</f>
        <v>0.89149604699999996</v>
      </c>
      <c r="P62" s="21">
        <f t="shared" si="250"/>
        <v>0.83359337874734996</v>
      </c>
      <c r="Q62" s="21">
        <f t="shared" si="250"/>
        <v>0.77370803041814029</v>
      </c>
      <c r="R62" s="21">
        <f t="shared" si="250"/>
        <v>0.71229108696354826</v>
      </c>
      <c r="S62" s="21">
        <f t="shared" si="250"/>
        <v>0.64989438774554142</v>
      </c>
      <c r="T62" s="21">
        <f t="shared" si="250"/>
        <v>0.58714058566483196</v>
      </c>
      <c r="U62" s="21">
        <f t="shared" si="250"/>
        <v>0.52473928422037364</v>
      </c>
      <c r="V62" s="21">
        <f t="shared" si="250"/>
        <v>0.4634602306091184</v>
      </c>
      <c r="W62" s="21">
        <f t="shared" si="250"/>
        <v>0.40410024427270252</v>
      </c>
      <c r="X62" s="21">
        <f t="shared" si="250"/>
        <v>0.34744134902322693</v>
      </c>
      <c r="Y62" s="21">
        <f t="shared" si="250"/>
        <v>0.29422723200682949</v>
      </c>
      <c r="Z62" s="21">
        <f t="shared" si="250"/>
        <v>0.24510893789560939</v>
      </c>
      <c r="AA62" s="21">
        <f t="shared" si="250"/>
        <v>0.20061921457817733</v>
      </c>
      <c r="AB62" s="21">
        <f t="shared" si="250"/>
        <v>0.16112932838060889</v>
      </c>
      <c r="AC62" s="21">
        <f t="shared" si="250"/>
        <v>0.12682650566166107</v>
      </c>
      <c r="AD62" s="21">
        <f t="shared" si="250"/>
        <v>9.7707139961743683E-2</v>
      </c>
      <c r="AE62" s="21">
        <f t="shared" si="250"/>
        <v>7.358520124798841E-2</v>
      </c>
      <c r="AF62" s="21">
        <f t="shared" si="250"/>
        <v>5.4110877737708271E-2</v>
      </c>
      <c r="AG62" s="21">
        <f t="shared" si="250"/>
        <v>3.8808321513484373E-2</v>
      </c>
      <c r="AH62" s="21">
        <f t="shared" si="250"/>
        <v>2.7117702740762341E-2</v>
      </c>
      <c r="AI62" s="21">
        <f t="shared" si="250"/>
        <v>1.8444647873184322E-2</v>
      </c>
      <c r="AJ62" s="21">
        <f t="shared" si="250"/>
        <v>1.2201872354026356E-2</v>
      </c>
      <c r="AK62" s="21">
        <f t="shared" si="250"/>
        <v>7.8458039236389467E-3</v>
      </c>
      <c r="AL62" s="21">
        <f t="shared" si="250"/>
        <v>4.8957816483507031E-3</v>
      </c>
      <c r="AM62" s="21">
        <f t="shared" si="250"/>
        <v>2.9570521156038246E-3</v>
      </c>
      <c r="AN62" s="21">
        <f t="shared" si="250"/>
        <v>1.7239613833970296E-3</v>
      </c>
      <c r="AO62" s="21">
        <f t="shared" si="250"/>
        <v>9.6541837470233666E-4</v>
      </c>
      <c r="AP62" s="21">
        <f t="shared" si="250"/>
        <v>5.1649883046574999E-4</v>
      </c>
      <c r="AQ62" s="21">
        <f t="shared" si="250"/>
        <v>2.6186490704613525E-4</v>
      </c>
      <c r="AR62" s="21">
        <f t="shared" si="250"/>
        <v>1.2464769575396036E-4</v>
      </c>
      <c r="AS62" s="21">
        <f t="shared" si="250"/>
        <v>5.4969633827496512E-5</v>
      </c>
      <c r="AT62" s="21">
        <f t="shared" si="250"/>
        <v>2.2042823164826101E-5</v>
      </c>
      <c r="AU62" s="21">
        <f t="shared" si="250"/>
        <v>7.8252022235132649E-6</v>
      </c>
      <c r="AV62" s="21">
        <f t="shared" si="250"/>
        <v>2.3632110715010066E-6</v>
      </c>
      <c r="AW62" s="21">
        <f t="shared" si="250"/>
        <v>5.6953386823174254E-7</v>
      </c>
      <c r="AX62" s="21">
        <f t="shared" si="250"/>
        <v>9.7390291467628001E-8</v>
      </c>
      <c r="AY62" s="21">
        <f t="shared" si="250"/>
        <v>0</v>
      </c>
      <c r="AZ62" s="21">
        <f t="shared" si="250"/>
        <v>0</v>
      </c>
      <c r="BA62" s="21">
        <f t="shared" si="250"/>
        <v>0</v>
      </c>
      <c r="BB62" s="21">
        <f t="shared" si="250"/>
        <v>0</v>
      </c>
      <c r="BC62" s="21">
        <f t="shared" si="250"/>
        <v>0</v>
      </c>
      <c r="BD62" s="21">
        <f t="shared" si="250"/>
        <v>0</v>
      </c>
      <c r="BE62" s="21">
        <f t="shared" si="250"/>
        <v>0</v>
      </c>
      <c r="BF62" s="21">
        <f t="shared" si="250"/>
        <v>0</v>
      </c>
      <c r="BG62" s="21">
        <f t="shared" si="250"/>
        <v>0</v>
      </c>
      <c r="BH62" s="21">
        <f t="shared" si="250"/>
        <v>0</v>
      </c>
      <c r="BI62" s="21">
        <f t="shared" si="250"/>
        <v>0</v>
      </c>
      <c r="BJ62" s="21">
        <f t="shared" si="250"/>
        <v>0</v>
      </c>
      <c r="BK62" s="21">
        <f t="shared" si="250"/>
        <v>0</v>
      </c>
      <c r="BL62" s="21">
        <f t="shared" si="250"/>
        <v>0</v>
      </c>
      <c r="BM62" s="21">
        <f t="shared" si="250"/>
        <v>0</v>
      </c>
      <c r="BN62" s="21">
        <f t="shared" si="250"/>
        <v>0</v>
      </c>
      <c r="BO62" s="21">
        <f t="shared" si="250"/>
        <v>0</v>
      </c>
      <c r="BP62" s="21">
        <f t="shared" si="250"/>
        <v>0</v>
      </c>
      <c r="BQ62" s="21">
        <f t="shared" si="250"/>
        <v>0</v>
      </c>
      <c r="BR62" s="21">
        <f t="shared" si="250"/>
        <v>0</v>
      </c>
      <c r="BS62" s="21">
        <f t="shared" si="250"/>
        <v>0</v>
      </c>
      <c r="BT62" s="21">
        <f t="shared" si="250"/>
        <v>0</v>
      </c>
      <c r="BU62" s="21">
        <f t="shared" si="250"/>
        <v>0</v>
      </c>
      <c r="BV62" s="21">
        <f t="shared" si="250"/>
        <v>0</v>
      </c>
      <c r="BW62" s="21">
        <f t="shared" si="250"/>
        <v>0</v>
      </c>
      <c r="BX62" s="21">
        <f t="shared" si="250"/>
        <v>0</v>
      </c>
      <c r="BY62" s="21">
        <f t="shared" si="250"/>
        <v>0</v>
      </c>
      <c r="BZ62" s="21">
        <f t="shared" si="250"/>
        <v>0</v>
      </c>
      <c r="CA62" s="21">
        <f t="shared" ref="CA62:DN62" si="251">BZ62*IFERROR(VLOOKUP($K62+BZ$1,$K$3:$DN$98,4,0),0)</f>
        <v>0</v>
      </c>
      <c r="CB62" s="21">
        <f t="shared" si="251"/>
        <v>0</v>
      </c>
      <c r="CC62" s="21">
        <f t="shared" si="251"/>
        <v>0</v>
      </c>
      <c r="CD62" s="21">
        <f t="shared" si="251"/>
        <v>0</v>
      </c>
      <c r="CE62" s="21">
        <f t="shared" si="251"/>
        <v>0</v>
      </c>
      <c r="CF62" s="21">
        <f t="shared" si="251"/>
        <v>0</v>
      </c>
      <c r="CG62" s="21">
        <f t="shared" si="251"/>
        <v>0</v>
      </c>
      <c r="CH62" s="21">
        <f t="shared" si="251"/>
        <v>0</v>
      </c>
      <c r="CI62" s="21">
        <f t="shared" si="251"/>
        <v>0</v>
      </c>
      <c r="CJ62" s="21">
        <f t="shared" si="251"/>
        <v>0</v>
      </c>
      <c r="CK62" s="21">
        <f t="shared" si="251"/>
        <v>0</v>
      </c>
      <c r="CL62" s="21">
        <f t="shared" si="251"/>
        <v>0</v>
      </c>
      <c r="CM62" s="21">
        <f t="shared" si="251"/>
        <v>0</v>
      </c>
      <c r="CN62" s="21">
        <f t="shared" si="251"/>
        <v>0</v>
      </c>
      <c r="CO62" s="21">
        <f t="shared" si="251"/>
        <v>0</v>
      </c>
      <c r="CP62" s="21">
        <f t="shared" si="251"/>
        <v>0</v>
      </c>
      <c r="CQ62" s="21">
        <f t="shared" si="251"/>
        <v>0</v>
      </c>
      <c r="CR62" s="21">
        <f t="shared" si="251"/>
        <v>0</v>
      </c>
      <c r="CS62" s="21">
        <f t="shared" si="251"/>
        <v>0</v>
      </c>
      <c r="CT62" s="21">
        <f t="shared" si="251"/>
        <v>0</v>
      </c>
      <c r="CU62" s="21">
        <f t="shared" si="251"/>
        <v>0</v>
      </c>
      <c r="CV62" s="21">
        <f t="shared" si="251"/>
        <v>0</v>
      </c>
      <c r="CW62" s="21">
        <f t="shared" si="251"/>
        <v>0</v>
      </c>
      <c r="CX62" s="21">
        <f t="shared" si="251"/>
        <v>0</v>
      </c>
      <c r="CY62" s="21">
        <f t="shared" si="251"/>
        <v>0</v>
      </c>
      <c r="CZ62" s="21">
        <f t="shared" si="251"/>
        <v>0</v>
      </c>
      <c r="DA62" s="21">
        <f t="shared" si="251"/>
        <v>0</v>
      </c>
      <c r="DB62" s="21">
        <f t="shared" si="251"/>
        <v>0</v>
      </c>
      <c r="DC62" s="21">
        <f t="shared" si="251"/>
        <v>0</v>
      </c>
      <c r="DD62" s="21">
        <f t="shared" si="251"/>
        <v>0</v>
      </c>
      <c r="DE62" s="21">
        <f t="shared" si="251"/>
        <v>0</v>
      </c>
      <c r="DF62" s="21">
        <f t="shared" si="251"/>
        <v>0</v>
      </c>
      <c r="DG62" s="21">
        <f t="shared" si="251"/>
        <v>0</v>
      </c>
      <c r="DH62" s="21">
        <f t="shared" si="251"/>
        <v>0</v>
      </c>
      <c r="DI62" s="21">
        <f t="shared" si="251"/>
        <v>0</v>
      </c>
      <c r="DJ62" s="21">
        <f t="shared" si="251"/>
        <v>0</v>
      </c>
      <c r="DK62" s="21">
        <f t="shared" si="251"/>
        <v>0</v>
      </c>
      <c r="DL62" s="21">
        <f t="shared" si="251"/>
        <v>0</v>
      </c>
      <c r="DM62" s="21">
        <f t="shared" si="251"/>
        <v>0</v>
      </c>
      <c r="DN62" s="57">
        <f t="shared" si="251"/>
        <v>0</v>
      </c>
      <c r="DQ62" s="22">
        <f t="shared" si="20"/>
        <v>78</v>
      </c>
      <c r="DR62" s="54">
        <f t="shared" si="147"/>
        <v>8.1989999999999993E-2</v>
      </c>
      <c r="DS62" s="55">
        <v>1</v>
      </c>
      <c r="DT62" s="65">
        <f t="shared" si="21"/>
        <v>0.91800999999999999</v>
      </c>
      <c r="DU62" s="21">
        <f t="shared" ref="DU62:GF62" si="252">DT62*IFERROR(VLOOKUP($DQ62+DT$1,$DQ$3:$HT$98,4,0),0)</f>
        <v>0.83540746020000001</v>
      </c>
      <c r="DV62" s="21">
        <f t="shared" si="252"/>
        <v>0.75302793054967798</v>
      </c>
      <c r="DW62" s="21">
        <f t="shared" si="252"/>
        <v>0.6717385654468403</v>
      </c>
      <c r="DX62" s="21">
        <f t="shared" si="252"/>
        <v>0.59248684949542207</v>
      </c>
      <c r="DY62" s="21">
        <f t="shared" si="252"/>
        <v>0.5162100924913815</v>
      </c>
      <c r="DZ62" s="21">
        <f t="shared" si="252"/>
        <v>0.44382195122131507</v>
      </c>
      <c r="EA62" s="21">
        <f t="shared" si="252"/>
        <v>0.37615685653811337</v>
      </c>
      <c r="EB62" s="21">
        <f t="shared" si="252"/>
        <v>0.31393675089814399</v>
      </c>
      <c r="EC62" s="21">
        <f t="shared" si="252"/>
        <v>0.25771067881228638</v>
      </c>
      <c r="ED62" s="21">
        <f t="shared" si="252"/>
        <v>0.20785397088926147</v>
      </c>
      <c r="EE62" s="21">
        <f t="shared" si="252"/>
        <v>0.16451849649855932</v>
      </c>
      <c r="EF62" s="21">
        <f t="shared" si="252"/>
        <v>0.12764496587833724</v>
      </c>
      <c r="EG62" s="21">
        <f t="shared" si="252"/>
        <v>9.696932767845523E-2</v>
      </c>
      <c r="EH62" s="21">
        <f t="shared" si="252"/>
        <v>7.2049180158369017E-2</v>
      </c>
      <c r="EI62" s="21">
        <f t="shared" si="252"/>
        <v>5.2304102335967988E-2</v>
      </c>
      <c r="EJ62" s="21">
        <f t="shared" si="252"/>
        <v>3.7061117792196833E-2</v>
      </c>
      <c r="EK62" s="21">
        <f t="shared" si="252"/>
        <v>2.5608120560874244E-2</v>
      </c>
      <c r="EL62" s="21">
        <f t="shared" si="252"/>
        <v>1.7241179330019802E-2</v>
      </c>
      <c r="EM62" s="21">
        <f t="shared" si="252"/>
        <v>1.1302455109794482E-2</v>
      </c>
      <c r="EN62" s="21">
        <f t="shared" si="252"/>
        <v>7.2099491390889975E-3</v>
      </c>
      <c r="EO62" s="21">
        <f t="shared" si="252"/>
        <v>4.4736292418219407E-3</v>
      </c>
      <c r="EP62" s="21">
        <f t="shared" si="252"/>
        <v>2.6990299941760136E-3</v>
      </c>
      <c r="EQ62" s="21">
        <f t="shared" si="252"/>
        <v>1.5816315765871441E-3</v>
      </c>
      <c r="ER62" s="21">
        <f t="shared" si="252"/>
        <v>8.9836673550149797E-4</v>
      </c>
      <c r="ES62" s="21">
        <f t="shared" si="252"/>
        <v>4.941017045258239E-4</v>
      </c>
      <c r="ET62" s="21">
        <f t="shared" si="252"/>
        <v>2.6236800510321252E-4</v>
      </c>
      <c r="EU62" s="21">
        <f t="shared" si="252"/>
        <v>1.338076826026384E-4</v>
      </c>
      <c r="EV62" s="21">
        <f t="shared" si="252"/>
        <v>6.5030533744882255E-5</v>
      </c>
      <c r="EW62" s="21">
        <f t="shared" si="252"/>
        <v>2.9783984455156069E-5</v>
      </c>
      <c r="EX62" s="21">
        <f t="shared" si="252"/>
        <v>1.2628409408986175E-5</v>
      </c>
      <c r="EY62" s="21">
        <f t="shared" si="252"/>
        <v>4.8240523942327189E-6</v>
      </c>
      <c r="EZ62" s="21">
        <f t="shared" si="252"/>
        <v>1.5919372900967971E-6</v>
      </c>
      <c r="FA62" s="21">
        <f t="shared" si="252"/>
        <v>4.2504725645584487E-7</v>
      </c>
      <c r="FB62" s="21">
        <f t="shared" si="252"/>
        <v>8.160907323952219E-8</v>
      </c>
      <c r="FC62" s="21">
        <f t="shared" si="252"/>
        <v>8.4873436169103069E-9</v>
      </c>
      <c r="FD62" s="21">
        <f t="shared" si="252"/>
        <v>0</v>
      </c>
      <c r="FE62" s="21">
        <f t="shared" si="252"/>
        <v>0</v>
      </c>
      <c r="FF62" s="21">
        <f t="shared" si="252"/>
        <v>0</v>
      </c>
      <c r="FG62" s="21">
        <f t="shared" si="252"/>
        <v>0</v>
      </c>
      <c r="FH62" s="21">
        <f t="shared" si="252"/>
        <v>0</v>
      </c>
      <c r="FI62" s="21">
        <f t="shared" si="252"/>
        <v>0</v>
      </c>
      <c r="FJ62" s="21">
        <f t="shared" si="252"/>
        <v>0</v>
      </c>
      <c r="FK62" s="21">
        <f t="shared" si="252"/>
        <v>0</v>
      </c>
      <c r="FL62" s="21">
        <f t="shared" si="252"/>
        <v>0</v>
      </c>
      <c r="FM62" s="21">
        <f t="shared" si="252"/>
        <v>0</v>
      </c>
      <c r="FN62" s="21">
        <f t="shared" si="252"/>
        <v>0</v>
      </c>
      <c r="FO62" s="21">
        <f t="shared" si="252"/>
        <v>0</v>
      </c>
      <c r="FP62" s="21">
        <f t="shared" si="252"/>
        <v>0</v>
      </c>
      <c r="FQ62" s="21">
        <f t="shared" si="252"/>
        <v>0</v>
      </c>
      <c r="FR62" s="21">
        <f t="shared" si="252"/>
        <v>0</v>
      </c>
      <c r="FS62" s="21">
        <f t="shared" si="252"/>
        <v>0</v>
      </c>
      <c r="FT62" s="21">
        <f t="shared" si="252"/>
        <v>0</v>
      </c>
      <c r="FU62" s="21">
        <f t="shared" si="252"/>
        <v>0</v>
      </c>
      <c r="FV62" s="21">
        <f t="shared" si="252"/>
        <v>0</v>
      </c>
      <c r="FW62" s="21">
        <f t="shared" si="252"/>
        <v>0</v>
      </c>
      <c r="FX62" s="21">
        <f t="shared" si="252"/>
        <v>0</v>
      </c>
      <c r="FY62" s="21">
        <f t="shared" si="252"/>
        <v>0</v>
      </c>
      <c r="FZ62" s="21">
        <f t="shared" si="252"/>
        <v>0</v>
      </c>
      <c r="GA62" s="21">
        <f t="shared" si="252"/>
        <v>0</v>
      </c>
      <c r="GB62" s="21">
        <f t="shared" si="252"/>
        <v>0</v>
      </c>
      <c r="GC62" s="21">
        <f t="shared" si="252"/>
        <v>0</v>
      </c>
      <c r="GD62" s="21">
        <f t="shared" si="252"/>
        <v>0</v>
      </c>
      <c r="GE62" s="21">
        <f t="shared" si="252"/>
        <v>0</v>
      </c>
      <c r="GF62" s="21">
        <f t="shared" si="252"/>
        <v>0</v>
      </c>
      <c r="GG62" s="21">
        <f t="shared" ref="GG62:HT62" si="253">GF62*IFERROR(VLOOKUP($DQ62+GF$1,$DQ$3:$HT$98,4,0),0)</f>
        <v>0</v>
      </c>
      <c r="GH62" s="21">
        <f t="shared" si="253"/>
        <v>0</v>
      </c>
      <c r="GI62" s="21">
        <f t="shared" si="253"/>
        <v>0</v>
      </c>
      <c r="GJ62" s="21">
        <f t="shared" si="253"/>
        <v>0</v>
      </c>
      <c r="GK62" s="21">
        <f t="shared" si="253"/>
        <v>0</v>
      </c>
      <c r="GL62" s="21">
        <f t="shared" si="253"/>
        <v>0</v>
      </c>
      <c r="GM62" s="21">
        <f t="shared" si="253"/>
        <v>0</v>
      </c>
      <c r="GN62" s="21">
        <f t="shared" si="253"/>
        <v>0</v>
      </c>
      <c r="GO62" s="21">
        <f t="shared" si="253"/>
        <v>0</v>
      </c>
      <c r="GP62" s="21">
        <f t="shared" si="253"/>
        <v>0</v>
      </c>
      <c r="GQ62" s="21">
        <f t="shared" si="253"/>
        <v>0</v>
      </c>
      <c r="GR62" s="21">
        <f t="shared" si="253"/>
        <v>0</v>
      </c>
      <c r="GS62" s="21">
        <f t="shared" si="253"/>
        <v>0</v>
      </c>
      <c r="GT62" s="21">
        <f t="shared" si="253"/>
        <v>0</v>
      </c>
      <c r="GU62" s="21">
        <f t="shared" si="253"/>
        <v>0</v>
      </c>
      <c r="GV62" s="21">
        <f t="shared" si="253"/>
        <v>0</v>
      </c>
      <c r="GW62" s="21">
        <f t="shared" si="253"/>
        <v>0</v>
      </c>
      <c r="GX62" s="21">
        <f t="shared" si="253"/>
        <v>0</v>
      </c>
      <c r="GY62" s="21">
        <f t="shared" si="253"/>
        <v>0</v>
      </c>
      <c r="GZ62" s="21">
        <f t="shared" si="253"/>
        <v>0</v>
      </c>
      <c r="HA62" s="21">
        <f t="shared" si="253"/>
        <v>0</v>
      </c>
      <c r="HB62" s="21">
        <f t="shared" si="253"/>
        <v>0</v>
      </c>
      <c r="HC62" s="21">
        <f t="shared" si="253"/>
        <v>0</v>
      </c>
      <c r="HD62" s="21">
        <f t="shared" si="253"/>
        <v>0</v>
      </c>
      <c r="HE62" s="21">
        <f t="shared" si="253"/>
        <v>0</v>
      </c>
      <c r="HF62" s="21">
        <f t="shared" si="253"/>
        <v>0</v>
      </c>
      <c r="HG62" s="21">
        <f t="shared" si="253"/>
        <v>0</v>
      </c>
      <c r="HH62" s="21">
        <f t="shared" si="253"/>
        <v>0</v>
      </c>
      <c r="HI62" s="21">
        <f t="shared" si="253"/>
        <v>0</v>
      </c>
      <c r="HJ62" s="21">
        <f t="shared" si="253"/>
        <v>0</v>
      </c>
      <c r="HK62" s="21">
        <f t="shared" si="253"/>
        <v>0</v>
      </c>
      <c r="HL62" s="21">
        <f t="shared" si="253"/>
        <v>0</v>
      </c>
      <c r="HM62" s="21">
        <f t="shared" si="253"/>
        <v>0</v>
      </c>
      <c r="HN62" s="21">
        <f t="shared" si="253"/>
        <v>0</v>
      </c>
      <c r="HO62" s="21">
        <f t="shared" si="253"/>
        <v>0</v>
      </c>
      <c r="HP62" s="21">
        <f t="shared" si="253"/>
        <v>0</v>
      </c>
      <c r="HQ62" s="21">
        <f t="shared" si="253"/>
        <v>0</v>
      </c>
      <c r="HR62" s="21">
        <f t="shared" si="253"/>
        <v>0</v>
      </c>
      <c r="HS62" s="21">
        <f t="shared" si="253"/>
        <v>0</v>
      </c>
      <c r="HT62" s="57">
        <f t="shared" si="253"/>
        <v>0</v>
      </c>
    </row>
    <row r="63" spans="1:228">
      <c r="A63" s="49">
        <v>79</v>
      </c>
      <c r="B63" s="50">
        <v>5.8659999999999997E-2</v>
      </c>
      <c r="C63" s="51">
        <v>8.9980000000000004E-2</v>
      </c>
      <c r="K63" s="22">
        <f t="shared" si="17"/>
        <v>79</v>
      </c>
      <c r="L63" s="54">
        <f t="shared" si="144"/>
        <v>5.8659999999999997E-2</v>
      </c>
      <c r="M63" s="55">
        <v>1</v>
      </c>
      <c r="N63" s="65">
        <f t="shared" si="11"/>
        <v>0.94133999999999995</v>
      </c>
      <c r="O63" s="21">
        <f t="shared" ref="O63:BZ63" si="254">N63*IFERROR(VLOOKUP($K63+N$1,$K$3:$DN$98,4,0),0)</f>
        <v>0.88019996700000003</v>
      </c>
      <c r="P63" s="21">
        <f t="shared" si="254"/>
        <v>0.81696640137071996</v>
      </c>
      <c r="Q63" s="21">
        <f t="shared" si="254"/>
        <v>0.75211560842991221</v>
      </c>
      <c r="R63" s="21">
        <f t="shared" si="254"/>
        <v>0.6862302811314519</v>
      </c>
      <c r="S63" s="21">
        <f t="shared" si="254"/>
        <v>0.61996788518539891</v>
      </c>
      <c r="T63" s="21">
        <f t="shared" si="254"/>
        <v>0.55407769834789466</v>
      </c>
      <c r="U63" s="21">
        <f t="shared" si="254"/>
        <v>0.48937250473482752</v>
      </c>
      <c r="V63" s="21">
        <f t="shared" si="254"/>
        <v>0.42669367432839084</v>
      </c>
      <c r="W63" s="21">
        <f t="shared" si="254"/>
        <v>0.36686695425080718</v>
      </c>
      <c r="X63" s="21">
        <f t="shared" si="254"/>
        <v>0.31067761153775358</v>
      </c>
      <c r="Y63" s="21">
        <f t="shared" si="254"/>
        <v>0.258813091067641</v>
      </c>
      <c r="Z63" s="21">
        <f t="shared" si="254"/>
        <v>0.21183592690795347</v>
      </c>
      <c r="AA63" s="21">
        <f t="shared" si="254"/>
        <v>0.1701381430553919</v>
      </c>
      <c r="AB63" s="21">
        <f t="shared" si="254"/>
        <v>0.13391743378032953</v>
      </c>
      <c r="AC63" s="21">
        <f t="shared" si="254"/>
        <v>0.10316999098436587</v>
      </c>
      <c r="AD63" s="21">
        <f t="shared" si="254"/>
        <v>7.7699383610145625E-2</v>
      </c>
      <c r="AE63" s="21">
        <f t="shared" si="254"/>
        <v>5.7136241737720583E-2</v>
      </c>
      <c r="AF63" s="21">
        <f t="shared" si="254"/>
        <v>4.0978112574293207E-2</v>
      </c>
      <c r="AG63" s="21">
        <f t="shared" si="254"/>
        <v>2.8633865942413125E-2</v>
      </c>
      <c r="AH63" s="21">
        <f t="shared" si="254"/>
        <v>1.9475896598051132E-2</v>
      </c>
      <c r="AI63" s="21">
        <f t="shared" si="254"/>
        <v>1.2884084635474746E-2</v>
      </c>
      <c r="AJ63" s="21">
        <f t="shared" si="254"/>
        <v>8.2844664206102626E-3</v>
      </c>
      <c r="AK63" s="21">
        <f t="shared" si="254"/>
        <v>5.1695070464608042E-3</v>
      </c>
      <c r="AL63" s="21">
        <f t="shared" si="254"/>
        <v>3.1223822560623258E-3</v>
      </c>
      <c r="AM63" s="21">
        <f t="shared" si="254"/>
        <v>1.8203488552843358E-3</v>
      </c>
      <c r="AN63" s="21">
        <f t="shared" si="254"/>
        <v>1.0193953589592282E-3</v>
      </c>
      <c r="AO63" s="21">
        <f t="shared" si="254"/>
        <v>5.45376517043187E-4</v>
      </c>
      <c r="AP63" s="21">
        <f t="shared" si="254"/>
        <v>2.7650589414089579E-4</v>
      </c>
      <c r="AQ63" s="21">
        <f t="shared" si="254"/>
        <v>1.3161680561106639E-4</v>
      </c>
      <c r="AR63" s="21">
        <f t="shared" si="254"/>
        <v>5.8043011274480271E-5</v>
      </c>
      <c r="AS63" s="21">
        <f t="shared" si="254"/>
        <v>2.3275247521066591E-5</v>
      </c>
      <c r="AT63" s="21">
        <f t="shared" si="254"/>
        <v>8.2627128699786387E-6</v>
      </c>
      <c r="AU63" s="21">
        <f t="shared" si="254"/>
        <v>2.4953392867335492E-6</v>
      </c>
      <c r="AV63" s="21">
        <f t="shared" si="254"/>
        <v>6.0137676810278531E-7</v>
      </c>
      <c r="AW63" s="21">
        <f t="shared" si="254"/>
        <v>1.0283542734557631E-7</v>
      </c>
      <c r="AX63" s="21">
        <f t="shared" si="254"/>
        <v>0</v>
      </c>
      <c r="AY63" s="21">
        <f t="shared" si="254"/>
        <v>0</v>
      </c>
      <c r="AZ63" s="21">
        <f t="shared" si="254"/>
        <v>0</v>
      </c>
      <c r="BA63" s="21">
        <f t="shared" si="254"/>
        <v>0</v>
      </c>
      <c r="BB63" s="21">
        <f t="shared" si="254"/>
        <v>0</v>
      </c>
      <c r="BC63" s="21">
        <f t="shared" si="254"/>
        <v>0</v>
      </c>
      <c r="BD63" s="21">
        <f t="shared" si="254"/>
        <v>0</v>
      </c>
      <c r="BE63" s="21">
        <f t="shared" si="254"/>
        <v>0</v>
      </c>
      <c r="BF63" s="21">
        <f t="shared" si="254"/>
        <v>0</v>
      </c>
      <c r="BG63" s="21">
        <f t="shared" si="254"/>
        <v>0</v>
      </c>
      <c r="BH63" s="21">
        <f t="shared" si="254"/>
        <v>0</v>
      </c>
      <c r="BI63" s="21">
        <f t="shared" si="254"/>
        <v>0</v>
      </c>
      <c r="BJ63" s="21">
        <f t="shared" si="254"/>
        <v>0</v>
      </c>
      <c r="BK63" s="21">
        <f t="shared" si="254"/>
        <v>0</v>
      </c>
      <c r="BL63" s="21">
        <f t="shared" si="254"/>
        <v>0</v>
      </c>
      <c r="BM63" s="21">
        <f t="shared" si="254"/>
        <v>0</v>
      </c>
      <c r="BN63" s="21">
        <f t="shared" si="254"/>
        <v>0</v>
      </c>
      <c r="BO63" s="21">
        <f t="shared" si="254"/>
        <v>0</v>
      </c>
      <c r="BP63" s="21">
        <f t="shared" si="254"/>
        <v>0</v>
      </c>
      <c r="BQ63" s="21">
        <f t="shared" si="254"/>
        <v>0</v>
      </c>
      <c r="BR63" s="21">
        <f t="shared" si="254"/>
        <v>0</v>
      </c>
      <c r="BS63" s="21">
        <f t="shared" si="254"/>
        <v>0</v>
      </c>
      <c r="BT63" s="21">
        <f t="shared" si="254"/>
        <v>0</v>
      </c>
      <c r="BU63" s="21">
        <f t="shared" si="254"/>
        <v>0</v>
      </c>
      <c r="BV63" s="21">
        <f t="shared" si="254"/>
        <v>0</v>
      </c>
      <c r="BW63" s="21">
        <f t="shared" si="254"/>
        <v>0</v>
      </c>
      <c r="BX63" s="21">
        <f t="shared" si="254"/>
        <v>0</v>
      </c>
      <c r="BY63" s="21">
        <f t="shared" si="254"/>
        <v>0</v>
      </c>
      <c r="BZ63" s="21">
        <f t="shared" si="254"/>
        <v>0</v>
      </c>
      <c r="CA63" s="21">
        <f t="shared" ref="CA63:DN63" si="255">BZ63*IFERROR(VLOOKUP($K63+BZ$1,$K$3:$DN$98,4,0),0)</f>
        <v>0</v>
      </c>
      <c r="CB63" s="21">
        <f t="shared" si="255"/>
        <v>0</v>
      </c>
      <c r="CC63" s="21">
        <f t="shared" si="255"/>
        <v>0</v>
      </c>
      <c r="CD63" s="21">
        <f t="shared" si="255"/>
        <v>0</v>
      </c>
      <c r="CE63" s="21">
        <f t="shared" si="255"/>
        <v>0</v>
      </c>
      <c r="CF63" s="21">
        <f t="shared" si="255"/>
        <v>0</v>
      </c>
      <c r="CG63" s="21">
        <f t="shared" si="255"/>
        <v>0</v>
      </c>
      <c r="CH63" s="21">
        <f t="shared" si="255"/>
        <v>0</v>
      </c>
      <c r="CI63" s="21">
        <f t="shared" si="255"/>
        <v>0</v>
      </c>
      <c r="CJ63" s="21">
        <f t="shared" si="255"/>
        <v>0</v>
      </c>
      <c r="CK63" s="21">
        <f t="shared" si="255"/>
        <v>0</v>
      </c>
      <c r="CL63" s="21">
        <f t="shared" si="255"/>
        <v>0</v>
      </c>
      <c r="CM63" s="21">
        <f t="shared" si="255"/>
        <v>0</v>
      </c>
      <c r="CN63" s="21">
        <f t="shared" si="255"/>
        <v>0</v>
      </c>
      <c r="CO63" s="21">
        <f t="shared" si="255"/>
        <v>0</v>
      </c>
      <c r="CP63" s="21">
        <f t="shared" si="255"/>
        <v>0</v>
      </c>
      <c r="CQ63" s="21">
        <f t="shared" si="255"/>
        <v>0</v>
      </c>
      <c r="CR63" s="21">
        <f t="shared" si="255"/>
        <v>0</v>
      </c>
      <c r="CS63" s="21">
        <f t="shared" si="255"/>
        <v>0</v>
      </c>
      <c r="CT63" s="21">
        <f t="shared" si="255"/>
        <v>0</v>
      </c>
      <c r="CU63" s="21">
        <f t="shared" si="255"/>
        <v>0</v>
      </c>
      <c r="CV63" s="21">
        <f t="shared" si="255"/>
        <v>0</v>
      </c>
      <c r="CW63" s="21">
        <f t="shared" si="255"/>
        <v>0</v>
      </c>
      <c r="CX63" s="21">
        <f t="shared" si="255"/>
        <v>0</v>
      </c>
      <c r="CY63" s="21">
        <f t="shared" si="255"/>
        <v>0</v>
      </c>
      <c r="CZ63" s="21">
        <f t="shared" si="255"/>
        <v>0</v>
      </c>
      <c r="DA63" s="21">
        <f t="shared" si="255"/>
        <v>0</v>
      </c>
      <c r="DB63" s="21">
        <f t="shared" si="255"/>
        <v>0</v>
      </c>
      <c r="DC63" s="21">
        <f t="shared" si="255"/>
        <v>0</v>
      </c>
      <c r="DD63" s="21">
        <f t="shared" si="255"/>
        <v>0</v>
      </c>
      <c r="DE63" s="21">
        <f t="shared" si="255"/>
        <v>0</v>
      </c>
      <c r="DF63" s="21">
        <f t="shared" si="255"/>
        <v>0</v>
      </c>
      <c r="DG63" s="21">
        <f t="shared" si="255"/>
        <v>0</v>
      </c>
      <c r="DH63" s="21">
        <f t="shared" si="255"/>
        <v>0</v>
      </c>
      <c r="DI63" s="21">
        <f t="shared" si="255"/>
        <v>0</v>
      </c>
      <c r="DJ63" s="21">
        <f t="shared" si="255"/>
        <v>0</v>
      </c>
      <c r="DK63" s="21">
        <f t="shared" si="255"/>
        <v>0</v>
      </c>
      <c r="DL63" s="21">
        <f t="shared" si="255"/>
        <v>0</v>
      </c>
      <c r="DM63" s="21">
        <f t="shared" si="255"/>
        <v>0</v>
      </c>
      <c r="DN63" s="57">
        <f t="shared" si="255"/>
        <v>0</v>
      </c>
      <c r="DQ63" s="22">
        <f t="shared" si="20"/>
        <v>79</v>
      </c>
      <c r="DR63" s="54">
        <f t="shared" si="147"/>
        <v>8.9980000000000004E-2</v>
      </c>
      <c r="DS63" s="55">
        <v>1</v>
      </c>
      <c r="DT63" s="65">
        <f t="shared" si="21"/>
        <v>0.91002000000000005</v>
      </c>
      <c r="DU63" s="21">
        <f t="shared" ref="DU63:GF63" si="256">DT63*IFERROR(VLOOKUP($DQ63+DT$1,$DQ$3:$HT$98,4,0),0)</f>
        <v>0.82028292780000012</v>
      </c>
      <c r="DV63" s="21">
        <f t="shared" si="256"/>
        <v>0.73173338574399016</v>
      </c>
      <c r="DW63" s="21">
        <f t="shared" si="256"/>
        <v>0.64540348089391419</v>
      </c>
      <c r="DX63" s="21">
        <f t="shared" si="256"/>
        <v>0.56231423676363168</v>
      </c>
      <c r="DY63" s="21">
        <f t="shared" si="256"/>
        <v>0.48346091134226765</v>
      </c>
      <c r="DZ63" s="21">
        <f t="shared" si="256"/>
        <v>0.4097524607990255</v>
      </c>
      <c r="EA63" s="21">
        <f t="shared" si="256"/>
        <v>0.34197530625825867</v>
      </c>
      <c r="EB63" s="21">
        <f t="shared" si="256"/>
        <v>0.28072752890740454</v>
      </c>
      <c r="EC63" s="21">
        <f t="shared" si="256"/>
        <v>0.22641798116497808</v>
      </c>
      <c r="ED63" s="21">
        <f t="shared" si="256"/>
        <v>0.17921209627189177</v>
      </c>
      <c r="EE63" s="21">
        <f t="shared" si="256"/>
        <v>0.13904528913447267</v>
      </c>
      <c r="EF63" s="21">
        <f t="shared" si="256"/>
        <v>0.1056299252496762</v>
      </c>
      <c r="EG63" s="21">
        <f t="shared" si="256"/>
        <v>7.8484090759761899E-2</v>
      </c>
      <c r="EH63" s="21">
        <f t="shared" si="256"/>
        <v>5.6975525687049146E-2</v>
      </c>
      <c r="EI63" s="21">
        <f t="shared" si="256"/>
        <v>4.0371148236072407E-2</v>
      </c>
      <c r="EJ63" s="21">
        <f t="shared" si="256"/>
        <v>2.7895252296678951E-2</v>
      </c>
      <c r="EK63" s="21">
        <f t="shared" si="256"/>
        <v>1.878103651378504E-2</v>
      </c>
      <c r="EL63" s="21">
        <f t="shared" si="256"/>
        <v>1.2311908486611784E-2</v>
      </c>
      <c r="EM63" s="21">
        <f t="shared" si="256"/>
        <v>7.8538895426945223E-3</v>
      </c>
      <c r="EN63" s="21">
        <f t="shared" si="256"/>
        <v>4.8731813834510963E-3</v>
      </c>
      <c r="EO63" s="21">
        <f t="shared" si="256"/>
        <v>2.9400877922637157E-3</v>
      </c>
      <c r="EP63" s="21">
        <f t="shared" si="256"/>
        <v>1.7228914462665377E-3</v>
      </c>
      <c r="EQ63" s="21">
        <f t="shared" si="256"/>
        <v>9.7860234147939345E-4</v>
      </c>
      <c r="ER63" s="21">
        <f t="shared" si="256"/>
        <v>5.3823128781366647E-4</v>
      </c>
      <c r="ES63" s="21">
        <f t="shared" si="256"/>
        <v>2.8580081382905689E-4</v>
      </c>
      <c r="ET63" s="21">
        <f t="shared" si="256"/>
        <v>1.4575841505281903E-4</v>
      </c>
      <c r="EU63" s="21">
        <f t="shared" si="256"/>
        <v>7.0838589715670043E-5</v>
      </c>
      <c r="EV63" s="21">
        <f t="shared" si="256"/>
        <v>3.2444074089776879E-5</v>
      </c>
      <c r="EW63" s="21">
        <f t="shared" si="256"/>
        <v>1.3756287414065399E-5</v>
      </c>
      <c r="EX63" s="21">
        <f t="shared" si="256"/>
        <v>5.2549017921729828E-6</v>
      </c>
      <c r="EY63" s="21">
        <f t="shared" si="256"/>
        <v>1.7341175914170841E-6</v>
      </c>
      <c r="EZ63" s="21">
        <f t="shared" si="256"/>
        <v>4.6300939690836146E-7</v>
      </c>
      <c r="FA63" s="21">
        <f t="shared" si="256"/>
        <v>8.8897804206405382E-8</v>
      </c>
      <c r="FB63" s="21">
        <f t="shared" si="256"/>
        <v>9.2453716374661586E-9</v>
      </c>
      <c r="FC63" s="21">
        <f t="shared" si="256"/>
        <v>0</v>
      </c>
      <c r="FD63" s="21">
        <f t="shared" si="256"/>
        <v>0</v>
      </c>
      <c r="FE63" s="21">
        <f t="shared" si="256"/>
        <v>0</v>
      </c>
      <c r="FF63" s="21">
        <f t="shared" si="256"/>
        <v>0</v>
      </c>
      <c r="FG63" s="21">
        <f t="shared" si="256"/>
        <v>0</v>
      </c>
      <c r="FH63" s="21">
        <f t="shared" si="256"/>
        <v>0</v>
      </c>
      <c r="FI63" s="21">
        <f t="shared" si="256"/>
        <v>0</v>
      </c>
      <c r="FJ63" s="21">
        <f t="shared" si="256"/>
        <v>0</v>
      </c>
      <c r="FK63" s="21">
        <f t="shared" si="256"/>
        <v>0</v>
      </c>
      <c r="FL63" s="21">
        <f t="shared" si="256"/>
        <v>0</v>
      </c>
      <c r="FM63" s="21">
        <f t="shared" si="256"/>
        <v>0</v>
      </c>
      <c r="FN63" s="21">
        <f t="shared" si="256"/>
        <v>0</v>
      </c>
      <c r="FO63" s="21">
        <f t="shared" si="256"/>
        <v>0</v>
      </c>
      <c r="FP63" s="21">
        <f t="shared" si="256"/>
        <v>0</v>
      </c>
      <c r="FQ63" s="21">
        <f t="shared" si="256"/>
        <v>0</v>
      </c>
      <c r="FR63" s="21">
        <f t="shared" si="256"/>
        <v>0</v>
      </c>
      <c r="FS63" s="21">
        <f t="shared" si="256"/>
        <v>0</v>
      </c>
      <c r="FT63" s="21">
        <f t="shared" si="256"/>
        <v>0</v>
      </c>
      <c r="FU63" s="21">
        <f t="shared" si="256"/>
        <v>0</v>
      </c>
      <c r="FV63" s="21">
        <f t="shared" si="256"/>
        <v>0</v>
      </c>
      <c r="FW63" s="21">
        <f t="shared" si="256"/>
        <v>0</v>
      </c>
      <c r="FX63" s="21">
        <f t="shared" si="256"/>
        <v>0</v>
      </c>
      <c r="FY63" s="21">
        <f t="shared" si="256"/>
        <v>0</v>
      </c>
      <c r="FZ63" s="21">
        <f t="shared" si="256"/>
        <v>0</v>
      </c>
      <c r="GA63" s="21">
        <f t="shared" si="256"/>
        <v>0</v>
      </c>
      <c r="GB63" s="21">
        <f t="shared" si="256"/>
        <v>0</v>
      </c>
      <c r="GC63" s="21">
        <f t="shared" si="256"/>
        <v>0</v>
      </c>
      <c r="GD63" s="21">
        <f t="shared" si="256"/>
        <v>0</v>
      </c>
      <c r="GE63" s="21">
        <f t="shared" si="256"/>
        <v>0</v>
      </c>
      <c r="GF63" s="21">
        <f t="shared" si="256"/>
        <v>0</v>
      </c>
      <c r="GG63" s="21">
        <f t="shared" ref="GG63:HT63" si="257">GF63*IFERROR(VLOOKUP($DQ63+GF$1,$DQ$3:$HT$98,4,0),0)</f>
        <v>0</v>
      </c>
      <c r="GH63" s="21">
        <f t="shared" si="257"/>
        <v>0</v>
      </c>
      <c r="GI63" s="21">
        <f t="shared" si="257"/>
        <v>0</v>
      </c>
      <c r="GJ63" s="21">
        <f t="shared" si="257"/>
        <v>0</v>
      </c>
      <c r="GK63" s="21">
        <f t="shared" si="257"/>
        <v>0</v>
      </c>
      <c r="GL63" s="21">
        <f t="shared" si="257"/>
        <v>0</v>
      </c>
      <c r="GM63" s="21">
        <f t="shared" si="257"/>
        <v>0</v>
      </c>
      <c r="GN63" s="21">
        <f t="shared" si="257"/>
        <v>0</v>
      </c>
      <c r="GO63" s="21">
        <f t="shared" si="257"/>
        <v>0</v>
      </c>
      <c r="GP63" s="21">
        <f t="shared" si="257"/>
        <v>0</v>
      </c>
      <c r="GQ63" s="21">
        <f t="shared" si="257"/>
        <v>0</v>
      </c>
      <c r="GR63" s="21">
        <f t="shared" si="257"/>
        <v>0</v>
      </c>
      <c r="GS63" s="21">
        <f t="shared" si="257"/>
        <v>0</v>
      </c>
      <c r="GT63" s="21">
        <f t="shared" si="257"/>
        <v>0</v>
      </c>
      <c r="GU63" s="21">
        <f t="shared" si="257"/>
        <v>0</v>
      </c>
      <c r="GV63" s="21">
        <f t="shared" si="257"/>
        <v>0</v>
      </c>
      <c r="GW63" s="21">
        <f t="shared" si="257"/>
        <v>0</v>
      </c>
      <c r="GX63" s="21">
        <f t="shared" si="257"/>
        <v>0</v>
      </c>
      <c r="GY63" s="21">
        <f t="shared" si="257"/>
        <v>0</v>
      </c>
      <c r="GZ63" s="21">
        <f t="shared" si="257"/>
        <v>0</v>
      </c>
      <c r="HA63" s="21">
        <f t="shared" si="257"/>
        <v>0</v>
      </c>
      <c r="HB63" s="21">
        <f t="shared" si="257"/>
        <v>0</v>
      </c>
      <c r="HC63" s="21">
        <f t="shared" si="257"/>
        <v>0</v>
      </c>
      <c r="HD63" s="21">
        <f t="shared" si="257"/>
        <v>0</v>
      </c>
      <c r="HE63" s="21">
        <f t="shared" si="257"/>
        <v>0</v>
      </c>
      <c r="HF63" s="21">
        <f t="shared" si="257"/>
        <v>0</v>
      </c>
      <c r="HG63" s="21">
        <f t="shared" si="257"/>
        <v>0</v>
      </c>
      <c r="HH63" s="21">
        <f t="shared" si="257"/>
        <v>0</v>
      </c>
      <c r="HI63" s="21">
        <f t="shared" si="257"/>
        <v>0</v>
      </c>
      <c r="HJ63" s="21">
        <f t="shared" si="257"/>
        <v>0</v>
      </c>
      <c r="HK63" s="21">
        <f t="shared" si="257"/>
        <v>0</v>
      </c>
      <c r="HL63" s="21">
        <f t="shared" si="257"/>
        <v>0</v>
      </c>
      <c r="HM63" s="21">
        <f t="shared" si="257"/>
        <v>0</v>
      </c>
      <c r="HN63" s="21">
        <f t="shared" si="257"/>
        <v>0</v>
      </c>
      <c r="HO63" s="21">
        <f t="shared" si="257"/>
        <v>0</v>
      </c>
      <c r="HP63" s="21">
        <f t="shared" si="257"/>
        <v>0</v>
      </c>
      <c r="HQ63" s="21">
        <f t="shared" si="257"/>
        <v>0</v>
      </c>
      <c r="HR63" s="21">
        <f t="shared" si="257"/>
        <v>0</v>
      </c>
      <c r="HS63" s="21">
        <f t="shared" si="257"/>
        <v>0</v>
      </c>
      <c r="HT63" s="57">
        <f t="shared" si="257"/>
        <v>0</v>
      </c>
    </row>
    <row r="64" spans="1:228">
      <c r="A64" s="49">
        <v>80</v>
      </c>
      <c r="B64" s="50">
        <v>6.4949999999999994E-2</v>
      </c>
      <c r="C64" s="51">
        <v>9.8610000000000003E-2</v>
      </c>
      <c r="K64" s="22">
        <f t="shared" si="17"/>
        <v>80</v>
      </c>
      <c r="L64" s="54">
        <f t="shared" si="144"/>
        <v>6.4949999999999994E-2</v>
      </c>
      <c r="M64" s="55">
        <v>1</v>
      </c>
      <c r="N64" s="65">
        <f t="shared" ref="N64:N98" si="258">1-L64</f>
        <v>0.93505000000000005</v>
      </c>
      <c r="O64" s="21">
        <f t="shared" ref="O64:BZ64" si="259">N64*IFERROR(VLOOKUP($K64+N$1,$K$3:$DN$98,4,0),0)</f>
        <v>0.86787600799999998</v>
      </c>
      <c r="P64" s="21">
        <f t="shared" si="259"/>
        <v>0.79898401048495993</v>
      </c>
      <c r="Q64" s="21">
        <f t="shared" si="259"/>
        <v>0.72899301116647741</v>
      </c>
      <c r="R64" s="21">
        <f t="shared" si="259"/>
        <v>0.65860144600824233</v>
      </c>
      <c r="S64" s="21">
        <f t="shared" si="259"/>
        <v>0.58860528432648629</v>
      </c>
      <c r="T64" s="21">
        <f t="shared" si="259"/>
        <v>0.51986795922283924</v>
      </c>
      <c r="U64" s="21">
        <f t="shared" si="259"/>
        <v>0.45328327100557803</v>
      </c>
      <c r="V64" s="21">
        <f t="shared" si="259"/>
        <v>0.38972842357788595</v>
      </c>
      <c r="W64" s="21">
        <f t="shared" si="259"/>
        <v>0.33003761822269695</v>
      </c>
      <c r="X64" s="21">
        <f t="shared" si="259"/>
        <v>0.27494113823659994</v>
      </c>
      <c r="Y64" s="21">
        <f t="shared" si="259"/>
        <v>0.22503657223527465</v>
      </c>
      <c r="Z64" s="21">
        <f t="shared" si="259"/>
        <v>0.18074037335648319</v>
      </c>
      <c r="AA64" s="21">
        <f t="shared" si="259"/>
        <v>0.14226255527262147</v>
      </c>
      <c r="AB64" s="21">
        <f t="shared" si="259"/>
        <v>0.10959907258202757</v>
      </c>
      <c r="AC64" s="21">
        <f t="shared" si="259"/>
        <v>8.2541253542976603E-2</v>
      </c>
      <c r="AD64" s="21">
        <f t="shared" si="259"/>
        <v>6.0696710792827839E-2</v>
      </c>
      <c r="AE64" s="21">
        <f t="shared" si="259"/>
        <v>4.3531680980616133E-2</v>
      </c>
      <c r="AF64" s="21">
        <f t="shared" si="259"/>
        <v>3.0418197402015332E-2</v>
      </c>
      <c r="AG64" s="21">
        <f t="shared" si="259"/>
        <v>2.0689545326928765E-2</v>
      </c>
      <c r="AH64" s="21">
        <f t="shared" si="259"/>
        <v>1.3686961815576456E-2</v>
      </c>
      <c r="AI64" s="21">
        <f t="shared" si="259"/>
        <v>8.8007164474156619E-3</v>
      </c>
      <c r="AJ64" s="21">
        <f t="shared" si="259"/>
        <v>5.4916470631873734E-3</v>
      </c>
      <c r="AK64" s="21">
        <f t="shared" si="259"/>
        <v>3.3169548261651736E-3</v>
      </c>
      <c r="AL64" s="21">
        <f t="shared" si="259"/>
        <v>1.933784663654296E-3</v>
      </c>
      <c r="AM64" s="21">
        <f t="shared" si="259"/>
        <v>1.0829194116464059E-3</v>
      </c>
      <c r="AN64" s="21">
        <f t="shared" si="259"/>
        <v>5.7936188523082703E-4</v>
      </c>
      <c r="AO64" s="21">
        <f t="shared" si="259"/>
        <v>2.9373647581202932E-4</v>
      </c>
      <c r="AP64" s="21">
        <f t="shared" si="259"/>
        <v>1.3981856248652594E-4</v>
      </c>
      <c r="AQ64" s="21">
        <f t="shared" si="259"/>
        <v>6.1659986056557926E-5</v>
      </c>
      <c r="AR64" s="21">
        <f t="shared" si="259"/>
        <v>2.472565440867973E-5</v>
      </c>
      <c r="AS64" s="21">
        <f t="shared" si="259"/>
        <v>8.7776073150813041E-6</v>
      </c>
      <c r="AT64" s="21">
        <f t="shared" si="259"/>
        <v>2.6508374091545545E-6</v>
      </c>
      <c r="AU64" s="21">
        <f t="shared" si="259"/>
        <v>6.3885181560624758E-7</v>
      </c>
      <c r="AV64" s="21">
        <f t="shared" si="259"/>
        <v>1.0924366046866837E-7</v>
      </c>
      <c r="AW64" s="21">
        <f t="shared" si="259"/>
        <v>0</v>
      </c>
      <c r="AX64" s="21">
        <f t="shared" si="259"/>
        <v>0</v>
      </c>
      <c r="AY64" s="21">
        <f t="shared" si="259"/>
        <v>0</v>
      </c>
      <c r="AZ64" s="21">
        <f t="shared" si="259"/>
        <v>0</v>
      </c>
      <c r="BA64" s="21">
        <f t="shared" si="259"/>
        <v>0</v>
      </c>
      <c r="BB64" s="21">
        <f t="shared" si="259"/>
        <v>0</v>
      </c>
      <c r="BC64" s="21">
        <f t="shared" si="259"/>
        <v>0</v>
      </c>
      <c r="BD64" s="21">
        <f t="shared" si="259"/>
        <v>0</v>
      </c>
      <c r="BE64" s="21">
        <f t="shared" si="259"/>
        <v>0</v>
      </c>
      <c r="BF64" s="21">
        <f t="shared" si="259"/>
        <v>0</v>
      </c>
      <c r="BG64" s="21">
        <f t="shared" si="259"/>
        <v>0</v>
      </c>
      <c r="BH64" s="21">
        <f t="shared" si="259"/>
        <v>0</v>
      </c>
      <c r="BI64" s="21">
        <f t="shared" si="259"/>
        <v>0</v>
      </c>
      <c r="BJ64" s="21">
        <f t="shared" si="259"/>
        <v>0</v>
      </c>
      <c r="BK64" s="21">
        <f t="shared" si="259"/>
        <v>0</v>
      </c>
      <c r="BL64" s="21">
        <f t="shared" si="259"/>
        <v>0</v>
      </c>
      <c r="BM64" s="21">
        <f t="shared" si="259"/>
        <v>0</v>
      </c>
      <c r="BN64" s="21">
        <f t="shared" si="259"/>
        <v>0</v>
      </c>
      <c r="BO64" s="21">
        <f t="shared" si="259"/>
        <v>0</v>
      </c>
      <c r="BP64" s="21">
        <f t="shared" si="259"/>
        <v>0</v>
      </c>
      <c r="BQ64" s="21">
        <f t="shared" si="259"/>
        <v>0</v>
      </c>
      <c r="BR64" s="21">
        <f t="shared" si="259"/>
        <v>0</v>
      </c>
      <c r="BS64" s="21">
        <f t="shared" si="259"/>
        <v>0</v>
      </c>
      <c r="BT64" s="21">
        <f t="shared" si="259"/>
        <v>0</v>
      </c>
      <c r="BU64" s="21">
        <f t="shared" si="259"/>
        <v>0</v>
      </c>
      <c r="BV64" s="21">
        <f t="shared" si="259"/>
        <v>0</v>
      </c>
      <c r="BW64" s="21">
        <f t="shared" si="259"/>
        <v>0</v>
      </c>
      <c r="BX64" s="21">
        <f t="shared" si="259"/>
        <v>0</v>
      </c>
      <c r="BY64" s="21">
        <f t="shared" si="259"/>
        <v>0</v>
      </c>
      <c r="BZ64" s="21">
        <f t="shared" si="259"/>
        <v>0</v>
      </c>
      <c r="CA64" s="21">
        <f t="shared" ref="CA64:DN64" si="260">BZ64*IFERROR(VLOOKUP($K64+BZ$1,$K$3:$DN$98,4,0),0)</f>
        <v>0</v>
      </c>
      <c r="CB64" s="21">
        <f t="shared" si="260"/>
        <v>0</v>
      </c>
      <c r="CC64" s="21">
        <f t="shared" si="260"/>
        <v>0</v>
      </c>
      <c r="CD64" s="21">
        <f t="shared" si="260"/>
        <v>0</v>
      </c>
      <c r="CE64" s="21">
        <f t="shared" si="260"/>
        <v>0</v>
      </c>
      <c r="CF64" s="21">
        <f t="shared" si="260"/>
        <v>0</v>
      </c>
      <c r="CG64" s="21">
        <f t="shared" si="260"/>
        <v>0</v>
      </c>
      <c r="CH64" s="21">
        <f t="shared" si="260"/>
        <v>0</v>
      </c>
      <c r="CI64" s="21">
        <f t="shared" si="260"/>
        <v>0</v>
      </c>
      <c r="CJ64" s="21">
        <f t="shared" si="260"/>
        <v>0</v>
      </c>
      <c r="CK64" s="21">
        <f t="shared" si="260"/>
        <v>0</v>
      </c>
      <c r="CL64" s="21">
        <f t="shared" si="260"/>
        <v>0</v>
      </c>
      <c r="CM64" s="21">
        <f t="shared" si="260"/>
        <v>0</v>
      </c>
      <c r="CN64" s="21">
        <f t="shared" si="260"/>
        <v>0</v>
      </c>
      <c r="CO64" s="21">
        <f t="shared" si="260"/>
        <v>0</v>
      </c>
      <c r="CP64" s="21">
        <f t="shared" si="260"/>
        <v>0</v>
      </c>
      <c r="CQ64" s="21">
        <f t="shared" si="260"/>
        <v>0</v>
      </c>
      <c r="CR64" s="21">
        <f t="shared" si="260"/>
        <v>0</v>
      </c>
      <c r="CS64" s="21">
        <f t="shared" si="260"/>
        <v>0</v>
      </c>
      <c r="CT64" s="21">
        <f t="shared" si="260"/>
        <v>0</v>
      </c>
      <c r="CU64" s="21">
        <f t="shared" si="260"/>
        <v>0</v>
      </c>
      <c r="CV64" s="21">
        <f t="shared" si="260"/>
        <v>0</v>
      </c>
      <c r="CW64" s="21">
        <f t="shared" si="260"/>
        <v>0</v>
      </c>
      <c r="CX64" s="21">
        <f t="shared" si="260"/>
        <v>0</v>
      </c>
      <c r="CY64" s="21">
        <f t="shared" si="260"/>
        <v>0</v>
      </c>
      <c r="CZ64" s="21">
        <f t="shared" si="260"/>
        <v>0</v>
      </c>
      <c r="DA64" s="21">
        <f t="shared" si="260"/>
        <v>0</v>
      </c>
      <c r="DB64" s="21">
        <f t="shared" si="260"/>
        <v>0</v>
      </c>
      <c r="DC64" s="21">
        <f t="shared" si="260"/>
        <v>0</v>
      </c>
      <c r="DD64" s="21">
        <f t="shared" si="260"/>
        <v>0</v>
      </c>
      <c r="DE64" s="21">
        <f t="shared" si="260"/>
        <v>0</v>
      </c>
      <c r="DF64" s="21">
        <f t="shared" si="260"/>
        <v>0</v>
      </c>
      <c r="DG64" s="21">
        <f t="shared" si="260"/>
        <v>0</v>
      </c>
      <c r="DH64" s="21">
        <f t="shared" si="260"/>
        <v>0</v>
      </c>
      <c r="DI64" s="21">
        <f t="shared" si="260"/>
        <v>0</v>
      </c>
      <c r="DJ64" s="21">
        <f t="shared" si="260"/>
        <v>0</v>
      </c>
      <c r="DK64" s="21">
        <f t="shared" si="260"/>
        <v>0</v>
      </c>
      <c r="DL64" s="21">
        <f t="shared" si="260"/>
        <v>0</v>
      </c>
      <c r="DM64" s="21">
        <f t="shared" si="260"/>
        <v>0</v>
      </c>
      <c r="DN64" s="57">
        <f t="shared" si="260"/>
        <v>0</v>
      </c>
      <c r="DQ64" s="22">
        <f t="shared" si="20"/>
        <v>80</v>
      </c>
      <c r="DR64" s="54">
        <f t="shared" si="147"/>
        <v>9.8610000000000003E-2</v>
      </c>
      <c r="DS64" s="55">
        <v>1</v>
      </c>
      <c r="DT64" s="65">
        <f t="shared" si="21"/>
        <v>0.90139000000000002</v>
      </c>
      <c r="DU64" s="21">
        <f t="shared" ref="DU64:GF64" si="261">DT64*IFERROR(VLOOKUP($DQ64+DT$1,$DQ$3:$HT$98,4,0),0)</f>
        <v>0.80408494949999998</v>
      </c>
      <c r="DV64" s="21">
        <f t="shared" si="261"/>
        <v>0.70921900715799002</v>
      </c>
      <c r="DW64" s="21">
        <f t="shared" si="261"/>
        <v>0.61791415217647039</v>
      </c>
      <c r="DX64" s="21">
        <f t="shared" si="261"/>
        <v>0.53126405061676396</v>
      </c>
      <c r="DY64" s="21">
        <f t="shared" si="261"/>
        <v>0.45026753345973208</v>
      </c>
      <c r="DZ64" s="21">
        <f t="shared" si="261"/>
        <v>0.37578878075015776</v>
      </c>
      <c r="EA64" s="21">
        <f t="shared" si="261"/>
        <v>0.30848501011780449</v>
      </c>
      <c r="EB64" s="21">
        <f t="shared" si="261"/>
        <v>0.24880550006041405</v>
      </c>
      <c r="EC64" s="21">
        <f t="shared" si="261"/>
        <v>0.1969320413528183</v>
      </c>
      <c r="ED64" s="21">
        <f t="shared" si="261"/>
        <v>0.15279366292441116</v>
      </c>
      <c r="EE64" s="21">
        <f t="shared" si="261"/>
        <v>0.11607428985041666</v>
      </c>
      <c r="EF64" s="21">
        <f t="shared" si="261"/>
        <v>8.6244358101758081E-2</v>
      </c>
      <c r="EG64" s="21">
        <f t="shared" si="261"/>
        <v>6.2609091763971281E-2</v>
      </c>
      <c r="EH64" s="21">
        <f t="shared" si="261"/>
        <v>4.4362924151197122E-2</v>
      </c>
      <c r="EI64" s="21">
        <f t="shared" si="261"/>
        <v>3.0653449700752674E-2</v>
      </c>
      <c r="EJ64" s="21">
        <f t="shared" si="261"/>
        <v>2.0638048080025753E-2</v>
      </c>
      <c r="EK64" s="21">
        <f t="shared" si="261"/>
        <v>1.3529272418860884E-2</v>
      </c>
      <c r="EL64" s="21">
        <f t="shared" si="261"/>
        <v>8.6304581687155456E-3</v>
      </c>
      <c r="EM64" s="21">
        <f t="shared" si="261"/>
        <v>5.3550266845246207E-3</v>
      </c>
      <c r="EN64" s="21">
        <f t="shared" si="261"/>
        <v>3.2307946993073945E-3</v>
      </c>
      <c r="EO64" s="21">
        <f t="shared" si="261"/>
        <v>1.8932456937941335E-3</v>
      </c>
      <c r="EP64" s="21">
        <f t="shared" si="261"/>
        <v>1.0753635540750679E-3</v>
      </c>
      <c r="EQ64" s="21">
        <f t="shared" si="261"/>
        <v>5.9144995474128741E-4</v>
      </c>
      <c r="ER64" s="21">
        <f t="shared" si="261"/>
        <v>3.1405992596762365E-4</v>
      </c>
      <c r="ES64" s="21">
        <f t="shared" si="261"/>
        <v>1.6017056224348807E-4</v>
      </c>
      <c r="ET64" s="21">
        <f t="shared" si="261"/>
        <v>7.7842893250335208E-5</v>
      </c>
      <c r="EU64" s="21">
        <f t="shared" si="261"/>
        <v>3.5652045108653524E-5</v>
      </c>
      <c r="EV64" s="21">
        <f t="shared" si="261"/>
        <v>1.5116467126069095E-5</v>
      </c>
      <c r="EW64" s="21">
        <f t="shared" si="261"/>
        <v>5.7744904421583945E-6</v>
      </c>
      <c r="EX64" s="21">
        <f t="shared" si="261"/>
        <v>1.9055818459122701E-6</v>
      </c>
      <c r="EY64" s="21">
        <f t="shared" si="261"/>
        <v>5.0879035285857615E-7</v>
      </c>
      <c r="EZ64" s="21">
        <f t="shared" si="261"/>
        <v>9.7687747748846598E-8</v>
      </c>
      <c r="FA64" s="21">
        <f t="shared" si="261"/>
        <v>1.0159525765880045E-8</v>
      </c>
      <c r="FB64" s="21">
        <f t="shared" si="261"/>
        <v>0</v>
      </c>
      <c r="FC64" s="21">
        <f t="shared" si="261"/>
        <v>0</v>
      </c>
      <c r="FD64" s="21">
        <f t="shared" si="261"/>
        <v>0</v>
      </c>
      <c r="FE64" s="21">
        <f t="shared" si="261"/>
        <v>0</v>
      </c>
      <c r="FF64" s="21">
        <f t="shared" si="261"/>
        <v>0</v>
      </c>
      <c r="FG64" s="21">
        <f t="shared" si="261"/>
        <v>0</v>
      </c>
      <c r="FH64" s="21">
        <f t="shared" si="261"/>
        <v>0</v>
      </c>
      <c r="FI64" s="21">
        <f t="shared" si="261"/>
        <v>0</v>
      </c>
      <c r="FJ64" s="21">
        <f t="shared" si="261"/>
        <v>0</v>
      </c>
      <c r="FK64" s="21">
        <f t="shared" si="261"/>
        <v>0</v>
      </c>
      <c r="FL64" s="21">
        <f t="shared" si="261"/>
        <v>0</v>
      </c>
      <c r="FM64" s="21">
        <f t="shared" si="261"/>
        <v>0</v>
      </c>
      <c r="FN64" s="21">
        <f t="shared" si="261"/>
        <v>0</v>
      </c>
      <c r="FO64" s="21">
        <f t="shared" si="261"/>
        <v>0</v>
      </c>
      <c r="FP64" s="21">
        <f t="shared" si="261"/>
        <v>0</v>
      </c>
      <c r="FQ64" s="21">
        <f t="shared" si="261"/>
        <v>0</v>
      </c>
      <c r="FR64" s="21">
        <f t="shared" si="261"/>
        <v>0</v>
      </c>
      <c r="FS64" s="21">
        <f t="shared" si="261"/>
        <v>0</v>
      </c>
      <c r="FT64" s="21">
        <f t="shared" si="261"/>
        <v>0</v>
      </c>
      <c r="FU64" s="21">
        <f t="shared" si="261"/>
        <v>0</v>
      </c>
      <c r="FV64" s="21">
        <f t="shared" si="261"/>
        <v>0</v>
      </c>
      <c r="FW64" s="21">
        <f t="shared" si="261"/>
        <v>0</v>
      </c>
      <c r="FX64" s="21">
        <f t="shared" si="261"/>
        <v>0</v>
      </c>
      <c r="FY64" s="21">
        <f t="shared" si="261"/>
        <v>0</v>
      </c>
      <c r="FZ64" s="21">
        <f t="shared" si="261"/>
        <v>0</v>
      </c>
      <c r="GA64" s="21">
        <f t="shared" si="261"/>
        <v>0</v>
      </c>
      <c r="GB64" s="21">
        <f t="shared" si="261"/>
        <v>0</v>
      </c>
      <c r="GC64" s="21">
        <f t="shared" si="261"/>
        <v>0</v>
      </c>
      <c r="GD64" s="21">
        <f t="shared" si="261"/>
        <v>0</v>
      </c>
      <c r="GE64" s="21">
        <f t="shared" si="261"/>
        <v>0</v>
      </c>
      <c r="GF64" s="21">
        <f t="shared" si="261"/>
        <v>0</v>
      </c>
      <c r="GG64" s="21">
        <f t="shared" ref="GG64:HT64" si="262">GF64*IFERROR(VLOOKUP($DQ64+GF$1,$DQ$3:$HT$98,4,0),0)</f>
        <v>0</v>
      </c>
      <c r="GH64" s="21">
        <f t="shared" si="262"/>
        <v>0</v>
      </c>
      <c r="GI64" s="21">
        <f t="shared" si="262"/>
        <v>0</v>
      </c>
      <c r="GJ64" s="21">
        <f t="shared" si="262"/>
        <v>0</v>
      </c>
      <c r="GK64" s="21">
        <f t="shared" si="262"/>
        <v>0</v>
      </c>
      <c r="GL64" s="21">
        <f t="shared" si="262"/>
        <v>0</v>
      </c>
      <c r="GM64" s="21">
        <f t="shared" si="262"/>
        <v>0</v>
      </c>
      <c r="GN64" s="21">
        <f t="shared" si="262"/>
        <v>0</v>
      </c>
      <c r="GO64" s="21">
        <f t="shared" si="262"/>
        <v>0</v>
      </c>
      <c r="GP64" s="21">
        <f t="shared" si="262"/>
        <v>0</v>
      </c>
      <c r="GQ64" s="21">
        <f t="shared" si="262"/>
        <v>0</v>
      </c>
      <c r="GR64" s="21">
        <f t="shared" si="262"/>
        <v>0</v>
      </c>
      <c r="GS64" s="21">
        <f t="shared" si="262"/>
        <v>0</v>
      </c>
      <c r="GT64" s="21">
        <f t="shared" si="262"/>
        <v>0</v>
      </c>
      <c r="GU64" s="21">
        <f t="shared" si="262"/>
        <v>0</v>
      </c>
      <c r="GV64" s="21">
        <f t="shared" si="262"/>
        <v>0</v>
      </c>
      <c r="GW64" s="21">
        <f t="shared" si="262"/>
        <v>0</v>
      </c>
      <c r="GX64" s="21">
        <f t="shared" si="262"/>
        <v>0</v>
      </c>
      <c r="GY64" s="21">
        <f t="shared" si="262"/>
        <v>0</v>
      </c>
      <c r="GZ64" s="21">
        <f t="shared" si="262"/>
        <v>0</v>
      </c>
      <c r="HA64" s="21">
        <f t="shared" si="262"/>
        <v>0</v>
      </c>
      <c r="HB64" s="21">
        <f t="shared" si="262"/>
        <v>0</v>
      </c>
      <c r="HC64" s="21">
        <f t="shared" si="262"/>
        <v>0</v>
      </c>
      <c r="HD64" s="21">
        <f t="shared" si="262"/>
        <v>0</v>
      </c>
      <c r="HE64" s="21">
        <f t="shared" si="262"/>
        <v>0</v>
      </c>
      <c r="HF64" s="21">
        <f t="shared" si="262"/>
        <v>0</v>
      </c>
      <c r="HG64" s="21">
        <f t="shared" si="262"/>
        <v>0</v>
      </c>
      <c r="HH64" s="21">
        <f t="shared" si="262"/>
        <v>0</v>
      </c>
      <c r="HI64" s="21">
        <f t="shared" si="262"/>
        <v>0</v>
      </c>
      <c r="HJ64" s="21">
        <f t="shared" si="262"/>
        <v>0</v>
      </c>
      <c r="HK64" s="21">
        <f t="shared" si="262"/>
        <v>0</v>
      </c>
      <c r="HL64" s="21">
        <f t="shared" si="262"/>
        <v>0</v>
      </c>
      <c r="HM64" s="21">
        <f t="shared" si="262"/>
        <v>0</v>
      </c>
      <c r="HN64" s="21">
        <f t="shared" si="262"/>
        <v>0</v>
      </c>
      <c r="HO64" s="21">
        <f t="shared" si="262"/>
        <v>0</v>
      </c>
      <c r="HP64" s="21">
        <f t="shared" si="262"/>
        <v>0</v>
      </c>
      <c r="HQ64" s="21">
        <f t="shared" si="262"/>
        <v>0</v>
      </c>
      <c r="HR64" s="21">
        <f t="shared" si="262"/>
        <v>0</v>
      </c>
      <c r="HS64" s="21">
        <f t="shared" si="262"/>
        <v>0</v>
      </c>
      <c r="HT64" s="57">
        <f t="shared" si="262"/>
        <v>0</v>
      </c>
    </row>
    <row r="65" spans="1:228">
      <c r="A65" s="49">
        <v>81</v>
      </c>
      <c r="B65" s="50">
        <v>7.1840000000000001E-2</v>
      </c>
      <c r="C65" s="51">
        <v>0.10795</v>
      </c>
      <c r="K65" s="22">
        <f t="shared" ref="K65:K98" si="263">K64+1</f>
        <v>81</v>
      </c>
      <c r="L65" s="54">
        <f t="shared" si="144"/>
        <v>7.1840000000000001E-2</v>
      </c>
      <c r="M65" s="55">
        <v>1</v>
      </c>
      <c r="N65" s="65">
        <f t="shared" si="258"/>
        <v>0.92815999999999999</v>
      </c>
      <c r="O65" s="21">
        <f t="shared" ref="O65:BZ65" si="264">N65*IFERROR(VLOOKUP($K65+N$1,$K$3:$DN$98,4,0),0)</f>
        <v>0.85448265919999999</v>
      </c>
      <c r="P65" s="21">
        <f t="shared" si="264"/>
        <v>0.77962997825407998</v>
      </c>
      <c r="Q65" s="21">
        <f t="shared" si="264"/>
        <v>0.70434890755386603</v>
      </c>
      <c r="R65" s="21">
        <f t="shared" si="264"/>
        <v>0.62949070565904108</v>
      </c>
      <c r="S65" s="21">
        <f t="shared" si="264"/>
        <v>0.55597878105217824</v>
      </c>
      <c r="T65" s="21">
        <f t="shared" si="264"/>
        <v>0.48476901877501527</v>
      </c>
      <c r="U65" s="21">
        <f t="shared" si="264"/>
        <v>0.4167995546525704</v>
      </c>
      <c r="V65" s="21">
        <f t="shared" si="264"/>
        <v>0.35296253486198276</v>
      </c>
      <c r="W65" s="21">
        <f t="shared" si="264"/>
        <v>0.29403896929212336</v>
      </c>
      <c r="X65" s="21">
        <f t="shared" si="264"/>
        <v>0.24066795597591004</v>
      </c>
      <c r="Y65" s="21">
        <f t="shared" si="264"/>
        <v>0.1932948755216119</v>
      </c>
      <c r="Z65" s="21">
        <f t="shared" si="264"/>
        <v>0.15214432947181594</v>
      </c>
      <c r="AA65" s="21">
        <f t="shared" si="264"/>
        <v>0.11721199142508699</v>
      </c>
      <c r="AB65" s="21">
        <f t="shared" si="264"/>
        <v>8.8274694982061516E-2</v>
      </c>
      <c r="AC65" s="21">
        <f t="shared" si="264"/>
        <v>6.491279695505893E-2</v>
      </c>
      <c r="AD65" s="21">
        <f t="shared" si="264"/>
        <v>4.6555457976168266E-2</v>
      </c>
      <c r="AE65" s="21">
        <f t="shared" si="264"/>
        <v>3.2531091815427342E-2</v>
      </c>
      <c r="AF65" s="21">
        <f t="shared" si="264"/>
        <v>2.2126672720099213E-2</v>
      </c>
      <c r="AG65" s="21">
        <f t="shared" si="264"/>
        <v>1.4637679071254434E-2</v>
      </c>
      <c r="AH65" s="21">
        <f t="shared" si="264"/>
        <v>9.4120276428166002E-3</v>
      </c>
      <c r="AI65" s="21">
        <f t="shared" si="264"/>
        <v>5.8731052491175582E-3</v>
      </c>
      <c r="AJ65" s="21">
        <f t="shared" si="264"/>
        <v>3.5473555704670051E-3</v>
      </c>
      <c r="AK65" s="21">
        <f t="shared" si="264"/>
        <v>2.0681082975822639E-3</v>
      </c>
      <c r="AL65" s="21">
        <f t="shared" si="264"/>
        <v>1.1581406466460678E-3</v>
      </c>
      <c r="AM65" s="21">
        <f t="shared" si="264"/>
        <v>6.1960524595564622E-4</v>
      </c>
      <c r="AN65" s="21">
        <f t="shared" si="264"/>
        <v>3.1413985969951265E-4</v>
      </c>
      <c r="AO65" s="21">
        <f t="shared" si="264"/>
        <v>1.4953057321696802E-4</v>
      </c>
      <c r="AP65" s="21">
        <f t="shared" si="264"/>
        <v>6.5942982788682887E-5</v>
      </c>
      <c r="AQ65" s="21">
        <f t="shared" si="264"/>
        <v>2.6443136098261839E-5</v>
      </c>
      <c r="AR65" s="21">
        <f t="shared" si="264"/>
        <v>9.3873133148829528E-6</v>
      </c>
      <c r="AS65" s="21">
        <f t="shared" si="264"/>
        <v>2.8349686210946521E-6</v>
      </c>
      <c r="AT65" s="21">
        <f t="shared" si="264"/>
        <v>6.8322743768381116E-7</v>
      </c>
      <c r="AU65" s="21">
        <f t="shared" si="264"/>
        <v>1.1683189184393173E-7</v>
      </c>
      <c r="AV65" s="21">
        <f t="shared" si="264"/>
        <v>0</v>
      </c>
      <c r="AW65" s="21">
        <f t="shared" si="264"/>
        <v>0</v>
      </c>
      <c r="AX65" s="21">
        <f t="shared" si="264"/>
        <v>0</v>
      </c>
      <c r="AY65" s="21">
        <f t="shared" si="264"/>
        <v>0</v>
      </c>
      <c r="AZ65" s="21">
        <f t="shared" si="264"/>
        <v>0</v>
      </c>
      <c r="BA65" s="21">
        <f t="shared" si="264"/>
        <v>0</v>
      </c>
      <c r="BB65" s="21">
        <f t="shared" si="264"/>
        <v>0</v>
      </c>
      <c r="BC65" s="21">
        <f t="shared" si="264"/>
        <v>0</v>
      </c>
      <c r="BD65" s="21">
        <f t="shared" si="264"/>
        <v>0</v>
      </c>
      <c r="BE65" s="21">
        <f t="shared" si="264"/>
        <v>0</v>
      </c>
      <c r="BF65" s="21">
        <f t="shared" si="264"/>
        <v>0</v>
      </c>
      <c r="BG65" s="21">
        <f t="shared" si="264"/>
        <v>0</v>
      </c>
      <c r="BH65" s="21">
        <f t="shared" si="264"/>
        <v>0</v>
      </c>
      <c r="BI65" s="21">
        <f t="shared" si="264"/>
        <v>0</v>
      </c>
      <c r="BJ65" s="21">
        <f t="shared" si="264"/>
        <v>0</v>
      </c>
      <c r="BK65" s="21">
        <f t="shared" si="264"/>
        <v>0</v>
      </c>
      <c r="BL65" s="21">
        <f t="shared" si="264"/>
        <v>0</v>
      </c>
      <c r="BM65" s="21">
        <f t="shared" si="264"/>
        <v>0</v>
      </c>
      <c r="BN65" s="21">
        <f t="shared" si="264"/>
        <v>0</v>
      </c>
      <c r="BO65" s="21">
        <f t="shared" si="264"/>
        <v>0</v>
      </c>
      <c r="BP65" s="21">
        <f t="shared" si="264"/>
        <v>0</v>
      </c>
      <c r="BQ65" s="21">
        <f t="shared" si="264"/>
        <v>0</v>
      </c>
      <c r="BR65" s="21">
        <f t="shared" si="264"/>
        <v>0</v>
      </c>
      <c r="BS65" s="21">
        <f t="shared" si="264"/>
        <v>0</v>
      </c>
      <c r="BT65" s="21">
        <f t="shared" si="264"/>
        <v>0</v>
      </c>
      <c r="BU65" s="21">
        <f t="shared" si="264"/>
        <v>0</v>
      </c>
      <c r="BV65" s="21">
        <f t="shared" si="264"/>
        <v>0</v>
      </c>
      <c r="BW65" s="21">
        <f t="shared" si="264"/>
        <v>0</v>
      </c>
      <c r="BX65" s="21">
        <f t="shared" si="264"/>
        <v>0</v>
      </c>
      <c r="BY65" s="21">
        <f t="shared" si="264"/>
        <v>0</v>
      </c>
      <c r="BZ65" s="21">
        <f t="shared" si="264"/>
        <v>0</v>
      </c>
      <c r="CA65" s="21">
        <f t="shared" ref="CA65:DN65" si="265">BZ65*IFERROR(VLOOKUP($K65+BZ$1,$K$3:$DN$98,4,0),0)</f>
        <v>0</v>
      </c>
      <c r="CB65" s="21">
        <f t="shared" si="265"/>
        <v>0</v>
      </c>
      <c r="CC65" s="21">
        <f t="shared" si="265"/>
        <v>0</v>
      </c>
      <c r="CD65" s="21">
        <f t="shared" si="265"/>
        <v>0</v>
      </c>
      <c r="CE65" s="21">
        <f t="shared" si="265"/>
        <v>0</v>
      </c>
      <c r="CF65" s="21">
        <f t="shared" si="265"/>
        <v>0</v>
      </c>
      <c r="CG65" s="21">
        <f t="shared" si="265"/>
        <v>0</v>
      </c>
      <c r="CH65" s="21">
        <f t="shared" si="265"/>
        <v>0</v>
      </c>
      <c r="CI65" s="21">
        <f t="shared" si="265"/>
        <v>0</v>
      </c>
      <c r="CJ65" s="21">
        <f t="shared" si="265"/>
        <v>0</v>
      </c>
      <c r="CK65" s="21">
        <f t="shared" si="265"/>
        <v>0</v>
      </c>
      <c r="CL65" s="21">
        <f t="shared" si="265"/>
        <v>0</v>
      </c>
      <c r="CM65" s="21">
        <f t="shared" si="265"/>
        <v>0</v>
      </c>
      <c r="CN65" s="21">
        <f t="shared" si="265"/>
        <v>0</v>
      </c>
      <c r="CO65" s="21">
        <f t="shared" si="265"/>
        <v>0</v>
      </c>
      <c r="CP65" s="21">
        <f t="shared" si="265"/>
        <v>0</v>
      </c>
      <c r="CQ65" s="21">
        <f t="shared" si="265"/>
        <v>0</v>
      </c>
      <c r="CR65" s="21">
        <f t="shared" si="265"/>
        <v>0</v>
      </c>
      <c r="CS65" s="21">
        <f t="shared" si="265"/>
        <v>0</v>
      </c>
      <c r="CT65" s="21">
        <f t="shared" si="265"/>
        <v>0</v>
      </c>
      <c r="CU65" s="21">
        <f t="shared" si="265"/>
        <v>0</v>
      </c>
      <c r="CV65" s="21">
        <f t="shared" si="265"/>
        <v>0</v>
      </c>
      <c r="CW65" s="21">
        <f t="shared" si="265"/>
        <v>0</v>
      </c>
      <c r="CX65" s="21">
        <f t="shared" si="265"/>
        <v>0</v>
      </c>
      <c r="CY65" s="21">
        <f t="shared" si="265"/>
        <v>0</v>
      </c>
      <c r="CZ65" s="21">
        <f t="shared" si="265"/>
        <v>0</v>
      </c>
      <c r="DA65" s="21">
        <f t="shared" si="265"/>
        <v>0</v>
      </c>
      <c r="DB65" s="21">
        <f t="shared" si="265"/>
        <v>0</v>
      </c>
      <c r="DC65" s="21">
        <f t="shared" si="265"/>
        <v>0</v>
      </c>
      <c r="DD65" s="21">
        <f t="shared" si="265"/>
        <v>0</v>
      </c>
      <c r="DE65" s="21">
        <f t="shared" si="265"/>
        <v>0</v>
      </c>
      <c r="DF65" s="21">
        <f t="shared" si="265"/>
        <v>0</v>
      </c>
      <c r="DG65" s="21">
        <f t="shared" si="265"/>
        <v>0</v>
      </c>
      <c r="DH65" s="21">
        <f t="shared" si="265"/>
        <v>0</v>
      </c>
      <c r="DI65" s="21">
        <f t="shared" si="265"/>
        <v>0</v>
      </c>
      <c r="DJ65" s="21">
        <f t="shared" si="265"/>
        <v>0</v>
      </c>
      <c r="DK65" s="21">
        <f t="shared" si="265"/>
        <v>0</v>
      </c>
      <c r="DL65" s="21">
        <f t="shared" si="265"/>
        <v>0</v>
      </c>
      <c r="DM65" s="21">
        <f t="shared" si="265"/>
        <v>0</v>
      </c>
      <c r="DN65" s="57">
        <f t="shared" si="265"/>
        <v>0</v>
      </c>
      <c r="DQ65" s="22">
        <f t="shared" si="20"/>
        <v>81</v>
      </c>
      <c r="DR65" s="54">
        <f t="shared" si="147"/>
        <v>0.10795</v>
      </c>
      <c r="DS65" s="55">
        <v>1</v>
      </c>
      <c r="DT65" s="65">
        <f t="shared" si="21"/>
        <v>0.89205000000000001</v>
      </c>
      <c r="DU65" s="21">
        <f t="shared" ref="DU65:GF65" si="266">DT65*IFERROR(VLOOKUP($DQ65+DT$1,$DQ$3:$HT$98,4,0),0)</f>
        <v>0.78680594100000001</v>
      </c>
      <c r="DV65" s="21">
        <f t="shared" si="266"/>
        <v>0.68551254415565999</v>
      </c>
      <c r="DW65" s="21">
        <f t="shared" si="266"/>
        <v>0.58938312008871185</v>
      </c>
      <c r="DX65" s="21">
        <f t="shared" si="266"/>
        <v>0.49952576959998685</v>
      </c>
      <c r="DY65" s="21">
        <f t="shared" si="266"/>
        <v>0.41689921205045299</v>
      </c>
      <c r="DZ65" s="21">
        <f t="shared" si="266"/>
        <v>0.34223256317221684</v>
      </c>
      <c r="EA65" s="21">
        <f t="shared" si="266"/>
        <v>0.2760242515009198</v>
      </c>
      <c r="EB65" s="21">
        <f t="shared" si="266"/>
        <v>0.21847595530549302</v>
      </c>
      <c r="EC65" s="21">
        <f t="shared" si="266"/>
        <v>0.16950893944287287</v>
      </c>
      <c r="ED65" s="21">
        <f t="shared" si="266"/>
        <v>0.12877255111596167</v>
      </c>
      <c r="EE65" s="21">
        <f t="shared" si="266"/>
        <v>9.5679293204670668E-2</v>
      </c>
      <c r="EF65" s="21">
        <f t="shared" si="266"/>
        <v>6.9458382901930668E-2</v>
      </c>
      <c r="EG65" s="21">
        <f t="shared" si="266"/>
        <v>4.9216126372821009E-2</v>
      </c>
      <c r="EH65" s="21">
        <f t="shared" si="266"/>
        <v>3.4006866839828134E-2</v>
      </c>
      <c r="EI65" s="21">
        <f t="shared" si="266"/>
        <v>2.289580323725109E-2</v>
      </c>
      <c r="EJ65" s="21">
        <f t="shared" si="266"/>
        <v>1.5009343812179953E-2</v>
      </c>
      <c r="EK65" s="21">
        <f t="shared" si="266"/>
        <v>9.5746105112277137E-3</v>
      </c>
      <c r="EL65" s="21">
        <f t="shared" si="266"/>
        <v>5.9408543300065713E-3</v>
      </c>
      <c r="EM65" s="21">
        <f t="shared" si="266"/>
        <v>3.584236234379565E-3</v>
      </c>
      <c r="EN65" s="21">
        <f t="shared" si="266"/>
        <v>2.1003624333464253E-3</v>
      </c>
      <c r="EO65" s="21">
        <f t="shared" si="266"/>
        <v>1.1930058621407696E-3</v>
      </c>
      <c r="EP65" s="21">
        <f t="shared" si="266"/>
        <v>6.5615322417742329E-4</v>
      </c>
      <c r="EQ65" s="21">
        <f t="shared" si="266"/>
        <v>3.4841736203821181E-4</v>
      </c>
      <c r="ER65" s="21">
        <f t="shared" si="266"/>
        <v>1.7769285463948802E-4</v>
      </c>
      <c r="ES65" s="21">
        <f t="shared" si="266"/>
        <v>8.6358727354791172E-5</v>
      </c>
      <c r="ET65" s="21">
        <f t="shared" si="266"/>
        <v>3.9552297128494352E-5</v>
      </c>
      <c r="EU65" s="21">
        <f t="shared" si="266"/>
        <v>1.6770173982481607E-5</v>
      </c>
      <c r="EV65" s="21">
        <f t="shared" si="266"/>
        <v>6.4062064613079738E-6</v>
      </c>
      <c r="EW65" s="21">
        <f t="shared" si="266"/>
        <v>2.114048132231631E-6</v>
      </c>
      <c r="EX65" s="21">
        <f t="shared" si="266"/>
        <v>5.6445085130584556E-7</v>
      </c>
      <c r="EY65" s="21">
        <f t="shared" si="266"/>
        <v>1.0837456345072232E-7</v>
      </c>
      <c r="EZ65" s="21">
        <f t="shared" si="266"/>
        <v>1.127095459887512E-8</v>
      </c>
      <c r="FA65" s="21">
        <f t="shared" si="266"/>
        <v>0</v>
      </c>
      <c r="FB65" s="21">
        <f t="shared" si="266"/>
        <v>0</v>
      </c>
      <c r="FC65" s="21">
        <f t="shared" si="266"/>
        <v>0</v>
      </c>
      <c r="FD65" s="21">
        <f t="shared" si="266"/>
        <v>0</v>
      </c>
      <c r="FE65" s="21">
        <f t="shared" si="266"/>
        <v>0</v>
      </c>
      <c r="FF65" s="21">
        <f t="shared" si="266"/>
        <v>0</v>
      </c>
      <c r="FG65" s="21">
        <f t="shared" si="266"/>
        <v>0</v>
      </c>
      <c r="FH65" s="21">
        <f t="shared" si="266"/>
        <v>0</v>
      </c>
      <c r="FI65" s="21">
        <f t="shared" si="266"/>
        <v>0</v>
      </c>
      <c r="FJ65" s="21">
        <f t="shared" si="266"/>
        <v>0</v>
      </c>
      <c r="FK65" s="21">
        <f t="shared" si="266"/>
        <v>0</v>
      </c>
      <c r="FL65" s="21">
        <f t="shared" si="266"/>
        <v>0</v>
      </c>
      <c r="FM65" s="21">
        <f t="shared" si="266"/>
        <v>0</v>
      </c>
      <c r="FN65" s="21">
        <f t="shared" si="266"/>
        <v>0</v>
      </c>
      <c r="FO65" s="21">
        <f t="shared" si="266"/>
        <v>0</v>
      </c>
      <c r="FP65" s="21">
        <f t="shared" si="266"/>
        <v>0</v>
      </c>
      <c r="FQ65" s="21">
        <f t="shared" si="266"/>
        <v>0</v>
      </c>
      <c r="FR65" s="21">
        <f t="shared" si="266"/>
        <v>0</v>
      </c>
      <c r="FS65" s="21">
        <f t="shared" si="266"/>
        <v>0</v>
      </c>
      <c r="FT65" s="21">
        <f t="shared" si="266"/>
        <v>0</v>
      </c>
      <c r="FU65" s="21">
        <f t="shared" si="266"/>
        <v>0</v>
      </c>
      <c r="FV65" s="21">
        <f t="shared" si="266"/>
        <v>0</v>
      </c>
      <c r="FW65" s="21">
        <f t="shared" si="266"/>
        <v>0</v>
      </c>
      <c r="FX65" s="21">
        <f t="shared" si="266"/>
        <v>0</v>
      </c>
      <c r="FY65" s="21">
        <f t="shared" si="266"/>
        <v>0</v>
      </c>
      <c r="FZ65" s="21">
        <f t="shared" si="266"/>
        <v>0</v>
      </c>
      <c r="GA65" s="21">
        <f t="shared" si="266"/>
        <v>0</v>
      </c>
      <c r="GB65" s="21">
        <f t="shared" si="266"/>
        <v>0</v>
      </c>
      <c r="GC65" s="21">
        <f t="shared" si="266"/>
        <v>0</v>
      </c>
      <c r="GD65" s="21">
        <f t="shared" si="266"/>
        <v>0</v>
      </c>
      <c r="GE65" s="21">
        <f t="shared" si="266"/>
        <v>0</v>
      </c>
      <c r="GF65" s="21">
        <f t="shared" si="266"/>
        <v>0</v>
      </c>
      <c r="GG65" s="21">
        <f t="shared" ref="GG65:HT65" si="267">GF65*IFERROR(VLOOKUP($DQ65+GF$1,$DQ$3:$HT$98,4,0),0)</f>
        <v>0</v>
      </c>
      <c r="GH65" s="21">
        <f t="shared" si="267"/>
        <v>0</v>
      </c>
      <c r="GI65" s="21">
        <f t="shared" si="267"/>
        <v>0</v>
      </c>
      <c r="GJ65" s="21">
        <f t="shared" si="267"/>
        <v>0</v>
      </c>
      <c r="GK65" s="21">
        <f t="shared" si="267"/>
        <v>0</v>
      </c>
      <c r="GL65" s="21">
        <f t="shared" si="267"/>
        <v>0</v>
      </c>
      <c r="GM65" s="21">
        <f t="shared" si="267"/>
        <v>0</v>
      </c>
      <c r="GN65" s="21">
        <f t="shared" si="267"/>
        <v>0</v>
      </c>
      <c r="GO65" s="21">
        <f t="shared" si="267"/>
        <v>0</v>
      </c>
      <c r="GP65" s="21">
        <f t="shared" si="267"/>
        <v>0</v>
      </c>
      <c r="GQ65" s="21">
        <f t="shared" si="267"/>
        <v>0</v>
      </c>
      <c r="GR65" s="21">
        <f t="shared" si="267"/>
        <v>0</v>
      </c>
      <c r="GS65" s="21">
        <f t="shared" si="267"/>
        <v>0</v>
      </c>
      <c r="GT65" s="21">
        <f t="shared" si="267"/>
        <v>0</v>
      </c>
      <c r="GU65" s="21">
        <f t="shared" si="267"/>
        <v>0</v>
      </c>
      <c r="GV65" s="21">
        <f t="shared" si="267"/>
        <v>0</v>
      </c>
      <c r="GW65" s="21">
        <f t="shared" si="267"/>
        <v>0</v>
      </c>
      <c r="GX65" s="21">
        <f t="shared" si="267"/>
        <v>0</v>
      </c>
      <c r="GY65" s="21">
        <f t="shared" si="267"/>
        <v>0</v>
      </c>
      <c r="GZ65" s="21">
        <f t="shared" si="267"/>
        <v>0</v>
      </c>
      <c r="HA65" s="21">
        <f t="shared" si="267"/>
        <v>0</v>
      </c>
      <c r="HB65" s="21">
        <f t="shared" si="267"/>
        <v>0</v>
      </c>
      <c r="HC65" s="21">
        <f t="shared" si="267"/>
        <v>0</v>
      </c>
      <c r="HD65" s="21">
        <f t="shared" si="267"/>
        <v>0</v>
      </c>
      <c r="HE65" s="21">
        <f t="shared" si="267"/>
        <v>0</v>
      </c>
      <c r="HF65" s="21">
        <f t="shared" si="267"/>
        <v>0</v>
      </c>
      <c r="HG65" s="21">
        <f t="shared" si="267"/>
        <v>0</v>
      </c>
      <c r="HH65" s="21">
        <f t="shared" si="267"/>
        <v>0</v>
      </c>
      <c r="HI65" s="21">
        <f t="shared" si="267"/>
        <v>0</v>
      </c>
      <c r="HJ65" s="21">
        <f t="shared" si="267"/>
        <v>0</v>
      </c>
      <c r="HK65" s="21">
        <f t="shared" si="267"/>
        <v>0</v>
      </c>
      <c r="HL65" s="21">
        <f t="shared" si="267"/>
        <v>0</v>
      </c>
      <c r="HM65" s="21">
        <f t="shared" si="267"/>
        <v>0</v>
      </c>
      <c r="HN65" s="21">
        <f t="shared" si="267"/>
        <v>0</v>
      </c>
      <c r="HO65" s="21">
        <f t="shared" si="267"/>
        <v>0</v>
      </c>
      <c r="HP65" s="21">
        <f t="shared" si="267"/>
        <v>0</v>
      </c>
      <c r="HQ65" s="21">
        <f t="shared" si="267"/>
        <v>0</v>
      </c>
      <c r="HR65" s="21">
        <f t="shared" si="267"/>
        <v>0</v>
      </c>
      <c r="HS65" s="21">
        <f t="shared" si="267"/>
        <v>0</v>
      </c>
      <c r="HT65" s="57">
        <f t="shared" si="267"/>
        <v>0</v>
      </c>
    </row>
    <row r="66" spans="1:228">
      <c r="A66" s="49">
        <v>82</v>
      </c>
      <c r="B66" s="50">
        <v>7.9380000000000006E-2</v>
      </c>
      <c r="C66" s="51">
        <v>0.11798</v>
      </c>
      <c r="K66" s="22">
        <f t="shared" si="263"/>
        <v>82</v>
      </c>
      <c r="L66" s="54">
        <f t="shared" si="144"/>
        <v>7.9380000000000006E-2</v>
      </c>
      <c r="M66" s="55">
        <v>1</v>
      </c>
      <c r="N66" s="65">
        <f t="shared" si="258"/>
        <v>0.92061999999999999</v>
      </c>
      <c r="O66" s="21">
        <f t="shared" ref="O66:BZ66" si="268">N66*IFERROR(VLOOKUP($K66+N$1,$K$3:$DN$98,4,0),0)</f>
        <v>0.83997368799999994</v>
      </c>
      <c r="P66" s="21">
        <f t="shared" si="268"/>
        <v>0.75886582868671992</v>
      </c>
      <c r="Q66" s="21">
        <f t="shared" si="268"/>
        <v>0.67821356841389535</v>
      </c>
      <c r="R66" s="21">
        <f t="shared" si="268"/>
        <v>0.5990117878945207</v>
      </c>
      <c r="S66" s="21">
        <f t="shared" si="268"/>
        <v>0.52229035810099045</v>
      </c>
      <c r="T66" s="21">
        <f t="shared" si="268"/>
        <v>0.4490600269916506</v>
      </c>
      <c r="U66" s="21">
        <f t="shared" si="268"/>
        <v>0.38028199325760942</v>
      </c>
      <c r="V66" s="21">
        <f t="shared" si="268"/>
        <v>0.31679771730318412</v>
      </c>
      <c r="W66" s="21">
        <f t="shared" si="268"/>
        <v>0.25929576363548318</v>
      </c>
      <c r="X66" s="21">
        <f t="shared" si="268"/>
        <v>0.20825598552147467</v>
      </c>
      <c r="Y66" s="21">
        <f t="shared" si="268"/>
        <v>0.16392036876380792</v>
      </c>
      <c r="Z66" s="21">
        <f t="shared" si="268"/>
        <v>0.12628425209563762</v>
      </c>
      <c r="AA66" s="21">
        <f t="shared" si="268"/>
        <v>9.5107195938266609E-2</v>
      </c>
      <c r="AB66" s="21">
        <f t="shared" si="268"/>
        <v>6.9937076533204343E-2</v>
      </c>
      <c r="AC66" s="21">
        <f t="shared" si="268"/>
        <v>5.015887128961416E-2</v>
      </c>
      <c r="AD66" s="21">
        <f t="shared" si="268"/>
        <v>3.5049012902330791E-2</v>
      </c>
      <c r="AE66" s="21">
        <f t="shared" si="268"/>
        <v>2.3839287105778331E-2</v>
      </c>
      <c r="AF66" s="21">
        <f t="shared" si="268"/>
        <v>1.5770641991956599E-2</v>
      </c>
      <c r="AG66" s="21">
        <f t="shared" si="268"/>
        <v>1.0140522800828094E-2</v>
      </c>
      <c r="AH66" s="21">
        <f t="shared" si="268"/>
        <v>6.3276862277167308E-3</v>
      </c>
      <c r="AI66" s="21">
        <f t="shared" si="268"/>
        <v>3.8219224815409054E-3</v>
      </c>
      <c r="AJ66" s="21">
        <f t="shared" si="268"/>
        <v>2.2281808067383477E-3</v>
      </c>
      <c r="AK66" s="21">
        <f t="shared" si="268"/>
        <v>1.2477812517734748E-3</v>
      </c>
      <c r="AL66" s="21">
        <f t="shared" si="268"/>
        <v>6.675629696988089E-4</v>
      </c>
      <c r="AM66" s="21">
        <f t="shared" si="268"/>
        <v>3.384544256372961E-4</v>
      </c>
      <c r="AN66" s="21">
        <f t="shared" si="268"/>
        <v>1.6110430660335294E-4</v>
      </c>
      <c r="AO66" s="21">
        <f t="shared" si="268"/>
        <v>7.1046999212078635E-5</v>
      </c>
      <c r="AP66" s="21">
        <f t="shared" si="268"/>
        <v>2.8489846684043536E-5</v>
      </c>
      <c r="AQ66" s="21">
        <f t="shared" si="268"/>
        <v>1.0113895572835454E-5</v>
      </c>
      <c r="AR66" s="21">
        <f t="shared" si="268"/>
        <v>3.0543964629963077E-6</v>
      </c>
      <c r="AS66" s="21">
        <f t="shared" si="268"/>
        <v>7.3610954758211009E-7</v>
      </c>
      <c r="AT66" s="21">
        <f t="shared" si="268"/>
        <v>1.2587473263654085E-7</v>
      </c>
      <c r="AU66" s="21">
        <f t="shared" si="268"/>
        <v>0</v>
      </c>
      <c r="AV66" s="21">
        <f t="shared" si="268"/>
        <v>0</v>
      </c>
      <c r="AW66" s="21">
        <f t="shared" si="268"/>
        <v>0</v>
      </c>
      <c r="AX66" s="21">
        <f t="shared" si="268"/>
        <v>0</v>
      </c>
      <c r="AY66" s="21">
        <f t="shared" si="268"/>
        <v>0</v>
      </c>
      <c r="AZ66" s="21">
        <f t="shared" si="268"/>
        <v>0</v>
      </c>
      <c r="BA66" s="21">
        <f t="shared" si="268"/>
        <v>0</v>
      </c>
      <c r="BB66" s="21">
        <f t="shared" si="268"/>
        <v>0</v>
      </c>
      <c r="BC66" s="21">
        <f t="shared" si="268"/>
        <v>0</v>
      </c>
      <c r="BD66" s="21">
        <f t="shared" si="268"/>
        <v>0</v>
      </c>
      <c r="BE66" s="21">
        <f t="shared" si="268"/>
        <v>0</v>
      </c>
      <c r="BF66" s="21">
        <f t="shared" si="268"/>
        <v>0</v>
      </c>
      <c r="BG66" s="21">
        <f t="shared" si="268"/>
        <v>0</v>
      </c>
      <c r="BH66" s="21">
        <f t="shared" si="268"/>
        <v>0</v>
      </c>
      <c r="BI66" s="21">
        <f t="shared" si="268"/>
        <v>0</v>
      </c>
      <c r="BJ66" s="21">
        <f t="shared" si="268"/>
        <v>0</v>
      </c>
      <c r="BK66" s="21">
        <f t="shared" si="268"/>
        <v>0</v>
      </c>
      <c r="BL66" s="21">
        <f t="shared" si="268"/>
        <v>0</v>
      </c>
      <c r="BM66" s="21">
        <f t="shared" si="268"/>
        <v>0</v>
      </c>
      <c r="BN66" s="21">
        <f t="shared" si="268"/>
        <v>0</v>
      </c>
      <c r="BO66" s="21">
        <f t="shared" si="268"/>
        <v>0</v>
      </c>
      <c r="BP66" s="21">
        <f t="shared" si="268"/>
        <v>0</v>
      </c>
      <c r="BQ66" s="21">
        <f t="shared" si="268"/>
        <v>0</v>
      </c>
      <c r="BR66" s="21">
        <f t="shared" si="268"/>
        <v>0</v>
      </c>
      <c r="BS66" s="21">
        <f t="shared" si="268"/>
        <v>0</v>
      </c>
      <c r="BT66" s="21">
        <f t="shared" si="268"/>
        <v>0</v>
      </c>
      <c r="BU66" s="21">
        <f t="shared" si="268"/>
        <v>0</v>
      </c>
      <c r="BV66" s="21">
        <f t="shared" si="268"/>
        <v>0</v>
      </c>
      <c r="BW66" s="21">
        <f t="shared" si="268"/>
        <v>0</v>
      </c>
      <c r="BX66" s="21">
        <f t="shared" si="268"/>
        <v>0</v>
      </c>
      <c r="BY66" s="21">
        <f t="shared" si="268"/>
        <v>0</v>
      </c>
      <c r="BZ66" s="21">
        <f t="shared" si="268"/>
        <v>0</v>
      </c>
      <c r="CA66" s="21">
        <f t="shared" ref="CA66:DN66" si="269">BZ66*IFERROR(VLOOKUP($K66+BZ$1,$K$3:$DN$98,4,0),0)</f>
        <v>0</v>
      </c>
      <c r="CB66" s="21">
        <f t="shared" si="269"/>
        <v>0</v>
      </c>
      <c r="CC66" s="21">
        <f t="shared" si="269"/>
        <v>0</v>
      </c>
      <c r="CD66" s="21">
        <f t="shared" si="269"/>
        <v>0</v>
      </c>
      <c r="CE66" s="21">
        <f t="shared" si="269"/>
        <v>0</v>
      </c>
      <c r="CF66" s="21">
        <f t="shared" si="269"/>
        <v>0</v>
      </c>
      <c r="CG66" s="21">
        <f t="shared" si="269"/>
        <v>0</v>
      </c>
      <c r="CH66" s="21">
        <f t="shared" si="269"/>
        <v>0</v>
      </c>
      <c r="CI66" s="21">
        <f t="shared" si="269"/>
        <v>0</v>
      </c>
      <c r="CJ66" s="21">
        <f t="shared" si="269"/>
        <v>0</v>
      </c>
      <c r="CK66" s="21">
        <f t="shared" si="269"/>
        <v>0</v>
      </c>
      <c r="CL66" s="21">
        <f t="shared" si="269"/>
        <v>0</v>
      </c>
      <c r="CM66" s="21">
        <f t="shared" si="269"/>
        <v>0</v>
      </c>
      <c r="CN66" s="21">
        <f t="shared" si="269"/>
        <v>0</v>
      </c>
      <c r="CO66" s="21">
        <f t="shared" si="269"/>
        <v>0</v>
      </c>
      <c r="CP66" s="21">
        <f t="shared" si="269"/>
        <v>0</v>
      </c>
      <c r="CQ66" s="21">
        <f t="shared" si="269"/>
        <v>0</v>
      </c>
      <c r="CR66" s="21">
        <f t="shared" si="269"/>
        <v>0</v>
      </c>
      <c r="CS66" s="21">
        <f t="shared" si="269"/>
        <v>0</v>
      </c>
      <c r="CT66" s="21">
        <f t="shared" si="269"/>
        <v>0</v>
      </c>
      <c r="CU66" s="21">
        <f t="shared" si="269"/>
        <v>0</v>
      </c>
      <c r="CV66" s="21">
        <f t="shared" si="269"/>
        <v>0</v>
      </c>
      <c r="CW66" s="21">
        <f t="shared" si="269"/>
        <v>0</v>
      </c>
      <c r="CX66" s="21">
        <f t="shared" si="269"/>
        <v>0</v>
      </c>
      <c r="CY66" s="21">
        <f t="shared" si="269"/>
        <v>0</v>
      </c>
      <c r="CZ66" s="21">
        <f t="shared" si="269"/>
        <v>0</v>
      </c>
      <c r="DA66" s="21">
        <f t="shared" si="269"/>
        <v>0</v>
      </c>
      <c r="DB66" s="21">
        <f t="shared" si="269"/>
        <v>0</v>
      </c>
      <c r="DC66" s="21">
        <f t="shared" si="269"/>
        <v>0</v>
      </c>
      <c r="DD66" s="21">
        <f t="shared" si="269"/>
        <v>0</v>
      </c>
      <c r="DE66" s="21">
        <f t="shared" si="269"/>
        <v>0</v>
      </c>
      <c r="DF66" s="21">
        <f t="shared" si="269"/>
        <v>0</v>
      </c>
      <c r="DG66" s="21">
        <f t="shared" si="269"/>
        <v>0</v>
      </c>
      <c r="DH66" s="21">
        <f t="shared" si="269"/>
        <v>0</v>
      </c>
      <c r="DI66" s="21">
        <f t="shared" si="269"/>
        <v>0</v>
      </c>
      <c r="DJ66" s="21">
        <f t="shared" si="269"/>
        <v>0</v>
      </c>
      <c r="DK66" s="21">
        <f t="shared" si="269"/>
        <v>0</v>
      </c>
      <c r="DL66" s="21">
        <f t="shared" si="269"/>
        <v>0</v>
      </c>
      <c r="DM66" s="21">
        <f t="shared" si="269"/>
        <v>0</v>
      </c>
      <c r="DN66" s="57">
        <f t="shared" si="269"/>
        <v>0</v>
      </c>
      <c r="DQ66" s="22">
        <f t="shared" si="20"/>
        <v>82</v>
      </c>
      <c r="DR66" s="54">
        <f t="shared" si="147"/>
        <v>0.11798</v>
      </c>
      <c r="DS66" s="55">
        <v>1</v>
      </c>
      <c r="DT66" s="65">
        <f t="shared" si="21"/>
        <v>0.88202000000000003</v>
      </c>
      <c r="DU66" s="21">
        <f t="shared" ref="DU66:GF66" si="270">DT66*IFERROR(VLOOKUP($DQ66+DT$1,$DQ$3:$HT$98,4,0),0)</f>
        <v>0.76846874520000008</v>
      </c>
      <c r="DV66" s="21">
        <f t="shared" si="270"/>
        <v>0.66070637306060409</v>
      </c>
      <c r="DW66" s="21">
        <f t="shared" si="270"/>
        <v>0.55997507942378433</v>
      </c>
      <c r="DX66" s="21">
        <f t="shared" si="270"/>
        <v>0.46734960153629612</v>
      </c>
      <c r="DY66" s="21">
        <f t="shared" si="270"/>
        <v>0.3836472879011455</v>
      </c>
      <c r="DZ66" s="21">
        <f t="shared" si="270"/>
        <v>0.30942688358378989</v>
      </c>
      <c r="EA66" s="21">
        <f t="shared" si="270"/>
        <v>0.24491447262540553</v>
      </c>
      <c r="EB66" s="21">
        <f t="shared" si="270"/>
        <v>0.1900217918758734</v>
      </c>
      <c r="EC66" s="21">
        <f t="shared" si="270"/>
        <v>0.14435575485226351</v>
      </c>
      <c r="ED66" s="21">
        <f t="shared" si="270"/>
        <v>0.1072577694127803</v>
      </c>
      <c r="EE66" s="21">
        <f t="shared" si="270"/>
        <v>7.7863777705207859E-2</v>
      </c>
      <c r="EF66" s="21">
        <f t="shared" si="270"/>
        <v>5.5171936968579124E-2</v>
      </c>
      <c r="EG66" s="21">
        <f t="shared" si="270"/>
        <v>3.8122153287179113E-2</v>
      </c>
      <c r="EH66" s="21">
        <f t="shared" si="270"/>
        <v>2.5666502143659082E-2</v>
      </c>
      <c r="EI66" s="21">
        <f t="shared" si="270"/>
        <v>1.6825675480275713E-2</v>
      </c>
      <c r="EJ66" s="21">
        <f t="shared" si="270"/>
        <v>1.073326664562268E-2</v>
      </c>
      <c r="EK66" s="21">
        <f t="shared" si="270"/>
        <v>6.6597772882759599E-3</v>
      </c>
      <c r="EL66" s="21">
        <f t="shared" si="270"/>
        <v>4.0179768335626524E-3</v>
      </c>
      <c r="EM66" s="21">
        <f t="shared" si="270"/>
        <v>2.3545344244677146E-3</v>
      </c>
      <c r="EN66" s="21">
        <f t="shared" si="270"/>
        <v>1.3373755530976621E-3</v>
      </c>
      <c r="EO66" s="21">
        <f t="shared" si="270"/>
        <v>7.3555655420371423E-4</v>
      </c>
      <c r="EP66" s="21">
        <f t="shared" si="270"/>
        <v>3.9058053028217225E-4</v>
      </c>
      <c r="EQ66" s="21">
        <f t="shared" si="270"/>
        <v>1.9919607044390785E-4</v>
      </c>
      <c r="ER66" s="21">
        <f t="shared" si="270"/>
        <v>9.6809290235739211E-5</v>
      </c>
      <c r="ES66" s="21">
        <f t="shared" si="270"/>
        <v>4.4338654927968555E-5</v>
      </c>
      <c r="ET66" s="21">
        <f t="shared" si="270"/>
        <v>1.8799589689458668E-5</v>
      </c>
      <c r="EU66" s="21">
        <f t="shared" si="270"/>
        <v>7.1814432613732117E-6</v>
      </c>
      <c r="EV66" s="21">
        <f t="shared" si="270"/>
        <v>2.3698762762531594E-6</v>
      </c>
      <c r="EW66" s="21">
        <f t="shared" si="270"/>
        <v>6.3275696575959359E-7</v>
      </c>
      <c r="EX66" s="21">
        <f t="shared" si="270"/>
        <v>1.2148933742584194E-7</v>
      </c>
      <c r="EY66" s="21">
        <f t="shared" si="270"/>
        <v>1.2634891092287559E-8</v>
      </c>
      <c r="EZ66" s="21">
        <f t="shared" si="270"/>
        <v>0</v>
      </c>
      <c r="FA66" s="21">
        <f t="shared" si="270"/>
        <v>0</v>
      </c>
      <c r="FB66" s="21">
        <f t="shared" si="270"/>
        <v>0</v>
      </c>
      <c r="FC66" s="21">
        <f t="shared" si="270"/>
        <v>0</v>
      </c>
      <c r="FD66" s="21">
        <f t="shared" si="270"/>
        <v>0</v>
      </c>
      <c r="FE66" s="21">
        <f t="shared" si="270"/>
        <v>0</v>
      </c>
      <c r="FF66" s="21">
        <f t="shared" si="270"/>
        <v>0</v>
      </c>
      <c r="FG66" s="21">
        <f t="shared" si="270"/>
        <v>0</v>
      </c>
      <c r="FH66" s="21">
        <f t="shared" si="270"/>
        <v>0</v>
      </c>
      <c r="FI66" s="21">
        <f t="shared" si="270"/>
        <v>0</v>
      </c>
      <c r="FJ66" s="21">
        <f t="shared" si="270"/>
        <v>0</v>
      </c>
      <c r="FK66" s="21">
        <f t="shared" si="270"/>
        <v>0</v>
      </c>
      <c r="FL66" s="21">
        <f t="shared" si="270"/>
        <v>0</v>
      </c>
      <c r="FM66" s="21">
        <f t="shared" si="270"/>
        <v>0</v>
      </c>
      <c r="FN66" s="21">
        <f t="shared" si="270"/>
        <v>0</v>
      </c>
      <c r="FO66" s="21">
        <f t="shared" si="270"/>
        <v>0</v>
      </c>
      <c r="FP66" s="21">
        <f t="shared" si="270"/>
        <v>0</v>
      </c>
      <c r="FQ66" s="21">
        <f t="shared" si="270"/>
        <v>0</v>
      </c>
      <c r="FR66" s="21">
        <f t="shared" si="270"/>
        <v>0</v>
      </c>
      <c r="FS66" s="21">
        <f t="shared" si="270"/>
        <v>0</v>
      </c>
      <c r="FT66" s="21">
        <f t="shared" si="270"/>
        <v>0</v>
      </c>
      <c r="FU66" s="21">
        <f t="shared" si="270"/>
        <v>0</v>
      </c>
      <c r="FV66" s="21">
        <f t="shared" si="270"/>
        <v>0</v>
      </c>
      <c r="FW66" s="21">
        <f t="shared" si="270"/>
        <v>0</v>
      </c>
      <c r="FX66" s="21">
        <f t="shared" si="270"/>
        <v>0</v>
      </c>
      <c r="FY66" s="21">
        <f t="shared" si="270"/>
        <v>0</v>
      </c>
      <c r="FZ66" s="21">
        <f t="shared" si="270"/>
        <v>0</v>
      </c>
      <c r="GA66" s="21">
        <f t="shared" si="270"/>
        <v>0</v>
      </c>
      <c r="GB66" s="21">
        <f t="shared" si="270"/>
        <v>0</v>
      </c>
      <c r="GC66" s="21">
        <f t="shared" si="270"/>
        <v>0</v>
      </c>
      <c r="GD66" s="21">
        <f t="shared" si="270"/>
        <v>0</v>
      </c>
      <c r="GE66" s="21">
        <f t="shared" si="270"/>
        <v>0</v>
      </c>
      <c r="GF66" s="21">
        <f t="shared" si="270"/>
        <v>0</v>
      </c>
      <c r="GG66" s="21">
        <f t="shared" ref="GG66:HT66" si="271">GF66*IFERROR(VLOOKUP($DQ66+GF$1,$DQ$3:$HT$98,4,0),0)</f>
        <v>0</v>
      </c>
      <c r="GH66" s="21">
        <f t="shared" si="271"/>
        <v>0</v>
      </c>
      <c r="GI66" s="21">
        <f t="shared" si="271"/>
        <v>0</v>
      </c>
      <c r="GJ66" s="21">
        <f t="shared" si="271"/>
        <v>0</v>
      </c>
      <c r="GK66" s="21">
        <f t="shared" si="271"/>
        <v>0</v>
      </c>
      <c r="GL66" s="21">
        <f t="shared" si="271"/>
        <v>0</v>
      </c>
      <c r="GM66" s="21">
        <f t="shared" si="271"/>
        <v>0</v>
      </c>
      <c r="GN66" s="21">
        <f t="shared" si="271"/>
        <v>0</v>
      </c>
      <c r="GO66" s="21">
        <f t="shared" si="271"/>
        <v>0</v>
      </c>
      <c r="GP66" s="21">
        <f t="shared" si="271"/>
        <v>0</v>
      </c>
      <c r="GQ66" s="21">
        <f t="shared" si="271"/>
        <v>0</v>
      </c>
      <c r="GR66" s="21">
        <f t="shared" si="271"/>
        <v>0</v>
      </c>
      <c r="GS66" s="21">
        <f t="shared" si="271"/>
        <v>0</v>
      </c>
      <c r="GT66" s="21">
        <f t="shared" si="271"/>
        <v>0</v>
      </c>
      <c r="GU66" s="21">
        <f t="shared" si="271"/>
        <v>0</v>
      </c>
      <c r="GV66" s="21">
        <f t="shared" si="271"/>
        <v>0</v>
      </c>
      <c r="GW66" s="21">
        <f t="shared" si="271"/>
        <v>0</v>
      </c>
      <c r="GX66" s="21">
        <f t="shared" si="271"/>
        <v>0</v>
      </c>
      <c r="GY66" s="21">
        <f t="shared" si="271"/>
        <v>0</v>
      </c>
      <c r="GZ66" s="21">
        <f t="shared" si="271"/>
        <v>0</v>
      </c>
      <c r="HA66" s="21">
        <f t="shared" si="271"/>
        <v>0</v>
      </c>
      <c r="HB66" s="21">
        <f t="shared" si="271"/>
        <v>0</v>
      </c>
      <c r="HC66" s="21">
        <f t="shared" si="271"/>
        <v>0</v>
      </c>
      <c r="HD66" s="21">
        <f t="shared" si="271"/>
        <v>0</v>
      </c>
      <c r="HE66" s="21">
        <f t="shared" si="271"/>
        <v>0</v>
      </c>
      <c r="HF66" s="21">
        <f t="shared" si="271"/>
        <v>0</v>
      </c>
      <c r="HG66" s="21">
        <f t="shared" si="271"/>
        <v>0</v>
      </c>
      <c r="HH66" s="21">
        <f t="shared" si="271"/>
        <v>0</v>
      </c>
      <c r="HI66" s="21">
        <f t="shared" si="271"/>
        <v>0</v>
      </c>
      <c r="HJ66" s="21">
        <f t="shared" si="271"/>
        <v>0</v>
      </c>
      <c r="HK66" s="21">
        <f t="shared" si="271"/>
        <v>0</v>
      </c>
      <c r="HL66" s="21">
        <f t="shared" si="271"/>
        <v>0</v>
      </c>
      <c r="HM66" s="21">
        <f t="shared" si="271"/>
        <v>0</v>
      </c>
      <c r="HN66" s="21">
        <f t="shared" si="271"/>
        <v>0</v>
      </c>
      <c r="HO66" s="21">
        <f t="shared" si="271"/>
        <v>0</v>
      </c>
      <c r="HP66" s="21">
        <f t="shared" si="271"/>
        <v>0</v>
      </c>
      <c r="HQ66" s="21">
        <f t="shared" si="271"/>
        <v>0</v>
      </c>
      <c r="HR66" s="21">
        <f t="shared" si="271"/>
        <v>0</v>
      </c>
      <c r="HS66" s="21">
        <f t="shared" si="271"/>
        <v>0</v>
      </c>
      <c r="HT66" s="57">
        <f t="shared" si="271"/>
        <v>0</v>
      </c>
    </row>
    <row r="67" spans="1:228">
      <c r="A67" s="49">
        <v>83</v>
      </c>
      <c r="B67" s="50">
        <v>8.7599999999999997E-2</v>
      </c>
      <c r="C67" s="51">
        <v>0.12873999999999999</v>
      </c>
      <c r="K67" s="22">
        <f t="shared" si="263"/>
        <v>83</v>
      </c>
      <c r="L67" s="54">
        <f t="shared" si="144"/>
        <v>8.7599999999999997E-2</v>
      </c>
      <c r="M67" s="55">
        <v>1</v>
      </c>
      <c r="N67" s="65">
        <f t="shared" si="258"/>
        <v>0.91239999999999999</v>
      </c>
      <c r="O67" s="21">
        <f t="shared" ref="O67:BZ67" si="272">N67*IFERROR(VLOOKUP($K67+N$1,$K$3:$DN$98,4,0),0)</f>
        <v>0.82429865599999996</v>
      </c>
      <c r="P67" s="21">
        <f t="shared" si="272"/>
        <v>0.73669219484031989</v>
      </c>
      <c r="Q67" s="21">
        <f t="shared" si="272"/>
        <v>0.65066128032686732</v>
      </c>
      <c r="R67" s="21">
        <f t="shared" si="272"/>
        <v>0.56732458354260218</v>
      </c>
      <c r="S67" s="21">
        <f t="shared" si="272"/>
        <v>0.48778000368409397</v>
      </c>
      <c r="T67" s="21">
        <f t="shared" si="272"/>
        <v>0.41307161831983813</v>
      </c>
      <c r="U67" s="21">
        <f t="shared" si="272"/>
        <v>0.34411344235752434</v>
      </c>
      <c r="V67" s="21">
        <f t="shared" si="272"/>
        <v>0.28165341143521005</v>
      </c>
      <c r="W67" s="21">
        <f t="shared" si="272"/>
        <v>0.22621275392830331</v>
      </c>
      <c r="X67" s="21">
        <f t="shared" si="272"/>
        <v>0.17805432074450681</v>
      </c>
      <c r="Y67" s="21">
        <f t="shared" si="272"/>
        <v>0.13717304870156805</v>
      </c>
      <c r="Z67" s="21">
        <f t="shared" si="272"/>
        <v>0.10330776643812493</v>
      </c>
      <c r="AA67" s="21">
        <f t="shared" si="272"/>
        <v>7.5967366050275167E-2</v>
      </c>
      <c r="AB67" s="21">
        <f t="shared" si="272"/>
        <v>5.4483794931257358E-2</v>
      </c>
      <c r="AC67" s="21">
        <f t="shared" si="272"/>
        <v>3.8071096546165396E-2</v>
      </c>
      <c r="AD67" s="21">
        <f t="shared" si="272"/>
        <v>2.5894817737805314E-2</v>
      </c>
      <c r="AE67" s="21">
        <f t="shared" si="272"/>
        <v>1.7130457726267728E-2</v>
      </c>
      <c r="AF67" s="21">
        <f t="shared" si="272"/>
        <v>1.1014884317990149E-2</v>
      </c>
      <c r="AG67" s="21">
        <f t="shared" si="272"/>
        <v>6.8732878144258528E-3</v>
      </c>
      <c r="AH67" s="21">
        <f t="shared" si="272"/>
        <v>4.1514658399132145E-3</v>
      </c>
      <c r="AI67" s="21">
        <f t="shared" si="272"/>
        <v>2.4203045846694039E-3</v>
      </c>
      <c r="AJ67" s="21">
        <f t="shared" si="272"/>
        <v>1.3553705674148662E-3</v>
      </c>
      <c r="AK67" s="21">
        <f t="shared" si="272"/>
        <v>7.2512325356695329E-4</v>
      </c>
      <c r="AL67" s="21">
        <f t="shared" si="272"/>
        <v>3.676374895584453E-4</v>
      </c>
      <c r="AM67" s="21">
        <f t="shared" si="272"/>
        <v>1.7499544502981996E-4</v>
      </c>
      <c r="AN67" s="21">
        <f t="shared" si="272"/>
        <v>7.7172991258150594E-5</v>
      </c>
      <c r="AO67" s="21">
        <f t="shared" si="272"/>
        <v>3.0946369494518388E-5</v>
      </c>
      <c r="AP67" s="21">
        <f t="shared" si="272"/>
        <v>1.0985961170554027E-5</v>
      </c>
      <c r="AQ67" s="21">
        <f t="shared" si="272"/>
        <v>3.3177602735073168E-6</v>
      </c>
      <c r="AR67" s="21">
        <f t="shared" si="272"/>
        <v>7.9958022591526334E-7</v>
      </c>
      <c r="AS67" s="21">
        <f t="shared" si="272"/>
        <v>1.3672821863151007E-7</v>
      </c>
      <c r="AT67" s="21">
        <f t="shared" si="272"/>
        <v>0</v>
      </c>
      <c r="AU67" s="21">
        <f t="shared" si="272"/>
        <v>0</v>
      </c>
      <c r="AV67" s="21">
        <f t="shared" si="272"/>
        <v>0</v>
      </c>
      <c r="AW67" s="21">
        <f t="shared" si="272"/>
        <v>0</v>
      </c>
      <c r="AX67" s="21">
        <f t="shared" si="272"/>
        <v>0</v>
      </c>
      <c r="AY67" s="21">
        <f t="shared" si="272"/>
        <v>0</v>
      </c>
      <c r="AZ67" s="21">
        <f t="shared" si="272"/>
        <v>0</v>
      </c>
      <c r="BA67" s="21">
        <f t="shared" si="272"/>
        <v>0</v>
      </c>
      <c r="BB67" s="21">
        <f t="shared" si="272"/>
        <v>0</v>
      </c>
      <c r="BC67" s="21">
        <f t="shared" si="272"/>
        <v>0</v>
      </c>
      <c r="BD67" s="21">
        <f t="shared" si="272"/>
        <v>0</v>
      </c>
      <c r="BE67" s="21">
        <f t="shared" si="272"/>
        <v>0</v>
      </c>
      <c r="BF67" s="21">
        <f t="shared" si="272"/>
        <v>0</v>
      </c>
      <c r="BG67" s="21">
        <f t="shared" si="272"/>
        <v>0</v>
      </c>
      <c r="BH67" s="21">
        <f t="shared" si="272"/>
        <v>0</v>
      </c>
      <c r="BI67" s="21">
        <f t="shared" si="272"/>
        <v>0</v>
      </c>
      <c r="BJ67" s="21">
        <f t="shared" si="272"/>
        <v>0</v>
      </c>
      <c r="BK67" s="21">
        <f t="shared" si="272"/>
        <v>0</v>
      </c>
      <c r="BL67" s="21">
        <f t="shared" si="272"/>
        <v>0</v>
      </c>
      <c r="BM67" s="21">
        <f t="shared" si="272"/>
        <v>0</v>
      </c>
      <c r="BN67" s="21">
        <f t="shared" si="272"/>
        <v>0</v>
      </c>
      <c r="BO67" s="21">
        <f t="shared" si="272"/>
        <v>0</v>
      </c>
      <c r="BP67" s="21">
        <f t="shared" si="272"/>
        <v>0</v>
      </c>
      <c r="BQ67" s="21">
        <f t="shared" si="272"/>
        <v>0</v>
      </c>
      <c r="BR67" s="21">
        <f t="shared" si="272"/>
        <v>0</v>
      </c>
      <c r="BS67" s="21">
        <f t="shared" si="272"/>
        <v>0</v>
      </c>
      <c r="BT67" s="21">
        <f t="shared" si="272"/>
        <v>0</v>
      </c>
      <c r="BU67" s="21">
        <f t="shared" si="272"/>
        <v>0</v>
      </c>
      <c r="BV67" s="21">
        <f t="shared" si="272"/>
        <v>0</v>
      </c>
      <c r="BW67" s="21">
        <f t="shared" si="272"/>
        <v>0</v>
      </c>
      <c r="BX67" s="21">
        <f t="shared" si="272"/>
        <v>0</v>
      </c>
      <c r="BY67" s="21">
        <f t="shared" si="272"/>
        <v>0</v>
      </c>
      <c r="BZ67" s="21">
        <f t="shared" si="272"/>
        <v>0</v>
      </c>
      <c r="CA67" s="21">
        <f t="shared" ref="CA67:DN67" si="273">BZ67*IFERROR(VLOOKUP($K67+BZ$1,$K$3:$DN$98,4,0),0)</f>
        <v>0</v>
      </c>
      <c r="CB67" s="21">
        <f t="shared" si="273"/>
        <v>0</v>
      </c>
      <c r="CC67" s="21">
        <f t="shared" si="273"/>
        <v>0</v>
      </c>
      <c r="CD67" s="21">
        <f t="shared" si="273"/>
        <v>0</v>
      </c>
      <c r="CE67" s="21">
        <f t="shared" si="273"/>
        <v>0</v>
      </c>
      <c r="CF67" s="21">
        <f t="shared" si="273"/>
        <v>0</v>
      </c>
      <c r="CG67" s="21">
        <f t="shared" si="273"/>
        <v>0</v>
      </c>
      <c r="CH67" s="21">
        <f t="shared" si="273"/>
        <v>0</v>
      </c>
      <c r="CI67" s="21">
        <f t="shared" si="273"/>
        <v>0</v>
      </c>
      <c r="CJ67" s="21">
        <f t="shared" si="273"/>
        <v>0</v>
      </c>
      <c r="CK67" s="21">
        <f t="shared" si="273"/>
        <v>0</v>
      </c>
      <c r="CL67" s="21">
        <f t="shared" si="273"/>
        <v>0</v>
      </c>
      <c r="CM67" s="21">
        <f t="shared" si="273"/>
        <v>0</v>
      </c>
      <c r="CN67" s="21">
        <f t="shared" si="273"/>
        <v>0</v>
      </c>
      <c r="CO67" s="21">
        <f t="shared" si="273"/>
        <v>0</v>
      </c>
      <c r="CP67" s="21">
        <f t="shared" si="273"/>
        <v>0</v>
      </c>
      <c r="CQ67" s="21">
        <f t="shared" si="273"/>
        <v>0</v>
      </c>
      <c r="CR67" s="21">
        <f t="shared" si="273"/>
        <v>0</v>
      </c>
      <c r="CS67" s="21">
        <f t="shared" si="273"/>
        <v>0</v>
      </c>
      <c r="CT67" s="21">
        <f t="shared" si="273"/>
        <v>0</v>
      </c>
      <c r="CU67" s="21">
        <f t="shared" si="273"/>
        <v>0</v>
      </c>
      <c r="CV67" s="21">
        <f t="shared" si="273"/>
        <v>0</v>
      </c>
      <c r="CW67" s="21">
        <f t="shared" si="273"/>
        <v>0</v>
      </c>
      <c r="CX67" s="21">
        <f t="shared" si="273"/>
        <v>0</v>
      </c>
      <c r="CY67" s="21">
        <f t="shared" si="273"/>
        <v>0</v>
      </c>
      <c r="CZ67" s="21">
        <f t="shared" si="273"/>
        <v>0</v>
      </c>
      <c r="DA67" s="21">
        <f t="shared" si="273"/>
        <v>0</v>
      </c>
      <c r="DB67" s="21">
        <f t="shared" si="273"/>
        <v>0</v>
      </c>
      <c r="DC67" s="21">
        <f t="shared" si="273"/>
        <v>0</v>
      </c>
      <c r="DD67" s="21">
        <f t="shared" si="273"/>
        <v>0</v>
      </c>
      <c r="DE67" s="21">
        <f t="shared" si="273"/>
        <v>0</v>
      </c>
      <c r="DF67" s="21">
        <f t="shared" si="273"/>
        <v>0</v>
      </c>
      <c r="DG67" s="21">
        <f t="shared" si="273"/>
        <v>0</v>
      </c>
      <c r="DH67" s="21">
        <f t="shared" si="273"/>
        <v>0</v>
      </c>
      <c r="DI67" s="21">
        <f t="shared" si="273"/>
        <v>0</v>
      </c>
      <c r="DJ67" s="21">
        <f t="shared" si="273"/>
        <v>0</v>
      </c>
      <c r="DK67" s="21">
        <f t="shared" si="273"/>
        <v>0</v>
      </c>
      <c r="DL67" s="21">
        <f t="shared" si="273"/>
        <v>0</v>
      </c>
      <c r="DM67" s="21">
        <f t="shared" si="273"/>
        <v>0</v>
      </c>
      <c r="DN67" s="57">
        <f t="shared" si="273"/>
        <v>0</v>
      </c>
      <c r="DQ67" s="22">
        <f t="shared" si="20"/>
        <v>83</v>
      </c>
      <c r="DR67" s="54">
        <f t="shared" si="147"/>
        <v>0.12873999999999999</v>
      </c>
      <c r="DS67" s="55">
        <v>1</v>
      </c>
      <c r="DT67" s="65">
        <f t="shared" si="21"/>
        <v>0.87126000000000003</v>
      </c>
      <c r="DU67" s="21">
        <f t="shared" ref="DU67:GF67" si="274">DT67*IFERROR(VLOOKUP($DQ67+DT$1,$DQ$3:$HT$98,4,0),0)</f>
        <v>0.74908321020000002</v>
      </c>
      <c r="DV67" s="21">
        <f t="shared" si="274"/>
        <v>0.63487798397290796</v>
      </c>
      <c r="DW67" s="21">
        <f t="shared" si="274"/>
        <v>0.52986281664394919</v>
      </c>
      <c r="DX67" s="21">
        <f t="shared" si="274"/>
        <v>0.43496438618301786</v>
      </c>
      <c r="DY67" s="21">
        <f t="shared" si="274"/>
        <v>0.35081617603205123</v>
      </c>
      <c r="DZ67" s="21">
        <f t="shared" si="274"/>
        <v>0.27767451149112887</v>
      </c>
      <c r="EA67" s="21">
        <f t="shared" si="274"/>
        <v>0.21543932323062218</v>
      </c>
      <c r="EB67" s="21">
        <f t="shared" si="274"/>
        <v>0.16366494507183907</v>
      </c>
      <c r="EC67" s="21">
        <f t="shared" si="274"/>
        <v>0.12160469083782714</v>
      </c>
      <c r="ED67" s="21">
        <f t="shared" si="274"/>
        <v>8.8278925313720613E-2</v>
      </c>
      <c r="EE67" s="21">
        <f t="shared" si="274"/>
        <v>6.2551798109543005E-2</v>
      </c>
      <c r="EF67" s="21">
        <f t="shared" si="274"/>
        <v>4.3221415939750929E-2</v>
      </c>
      <c r="EG67" s="21">
        <f t="shared" si="274"/>
        <v>2.909968270975611E-2</v>
      </c>
      <c r="EH67" s="21">
        <f t="shared" si="274"/>
        <v>1.9076297000380622E-2</v>
      </c>
      <c r="EI67" s="21">
        <f t="shared" si="274"/>
        <v>1.2168960619512802E-2</v>
      </c>
      <c r="EJ67" s="21">
        <f t="shared" si="274"/>
        <v>7.5505966851953021E-3</v>
      </c>
      <c r="EK67" s="21">
        <f t="shared" si="274"/>
        <v>4.5554259921120306E-3</v>
      </c>
      <c r="EL67" s="21">
        <f t="shared" si="274"/>
        <v>2.6694796313776505E-3</v>
      </c>
      <c r="EM67" s="21">
        <f t="shared" si="274"/>
        <v>1.5162644306225056E-3</v>
      </c>
      <c r="EN67" s="21">
        <f t="shared" si="274"/>
        <v>8.3394543684237813E-4</v>
      </c>
      <c r="EO67" s="21">
        <f t="shared" si="274"/>
        <v>4.4282502696330284E-4</v>
      </c>
      <c r="EP67" s="21">
        <f t="shared" si="274"/>
        <v>2.2584076375128446E-4</v>
      </c>
      <c r="EQ67" s="21">
        <f t="shared" si="274"/>
        <v>1.0975861118312424E-4</v>
      </c>
      <c r="ER67" s="21">
        <f t="shared" si="274"/>
        <v>5.0269443921870898E-5</v>
      </c>
      <c r="ES67" s="21">
        <f t="shared" si="274"/>
        <v>2.1314244222873264E-5</v>
      </c>
      <c r="ET67" s="21">
        <f t="shared" si="274"/>
        <v>8.1420412931375877E-6</v>
      </c>
      <c r="EU67" s="21">
        <f t="shared" si="274"/>
        <v>2.6868736267354036E-6</v>
      </c>
      <c r="EV67" s="21">
        <f t="shared" si="274"/>
        <v>7.1739525833835277E-7</v>
      </c>
      <c r="EW67" s="21">
        <f t="shared" si="274"/>
        <v>1.3773988960096369E-7</v>
      </c>
      <c r="EX67" s="21">
        <f t="shared" si="274"/>
        <v>1.4324948518500221E-8</v>
      </c>
      <c r="EY67" s="21">
        <f t="shared" si="274"/>
        <v>0</v>
      </c>
      <c r="EZ67" s="21">
        <f t="shared" si="274"/>
        <v>0</v>
      </c>
      <c r="FA67" s="21">
        <f t="shared" si="274"/>
        <v>0</v>
      </c>
      <c r="FB67" s="21">
        <f t="shared" si="274"/>
        <v>0</v>
      </c>
      <c r="FC67" s="21">
        <f t="shared" si="274"/>
        <v>0</v>
      </c>
      <c r="FD67" s="21">
        <f t="shared" si="274"/>
        <v>0</v>
      </c>
      <c r="FE67" s="21">
        <f t="shared" si="274"/>
        <v>0</v>
      </c>
      <c r="FF67" s="21">
        <f t="shared" si="274"/>
        <v>0</v>
      </c>
      <c r="FG67" s="21">
        <f t="shared" si="274"/>
        <v>0</v>
      </c>
      <c r="FH67" s="21">
        <f t="shared" si="274"/>
        <v>0</v>
      </c>
      <c r="FI67" s="21">
        <f t="shared" si="274"/>
        <v>0</v>
      </c>
      <c r="FJ67" s="21">
        <f t="shared" si="274"/>
        <v>0</v>
      </c>
      <c r="FK67" s="21">
        <f t="shared" si="274"/>
        <v>0</v>
      </c>
      <c r="FL67" s="21">
        <f t="shared" si="274"/>
        <v>0</v>
      </c>
      <c r="FM67" s="21">
        <f t="shared" si="274"/>
        <v>0</v>
      </c>
      <c r="FN67" s="21">
        <f t="shared" si="274"/>
        <v>0</v>
      </c>
      <c r="FO67" s="21">
        <f t="shared" si="274"/>
        <v>0</v>
      </c>
      <c r="FP67" s="21">
        <f t="shared" si="274"/>
        <v>0</v>
      </c>
      <c r="FQ67" s="21">
        <f t="shared" si="274"/>
        <v>0</v>
      </c>
      <c r="FR67" s="21">
        <f t="shared" si="274"/>
        <v>0</v>
      </c>
      <c r="FS67" s="21">
        <f t="shared" si="274"/>
        <v>0</v>
      </c>
      <c r="FT67" s="21">
        <f t="shared" si="274"/>
        <v>0</v>
      </c>
      <c r="FU67" s="21">
        <f t="shared" si="274"/>
        <v>0</v>
      </c>
      <c r="FV67" s="21">
        <f t="shared" si="274"/>
        <v>0</v>
      </c>
      <c r="FW67" s="21">
        <f t="shared" si="274"/>
        <v>0</v>
      </c>
      <c r="FX67" s="21">
        <f t="shared" si="274"/>
        <v>0</v>
      </c>
      <c r="FY67" s="21">
        <f t="shared" si="274"/>
        <v>0</v>
      </c>
      <c r="FZ67" s="21">
        <f t="shared" si="274"/>
        <v>0</v>
      </c>
      <c r="GA67" s="21">
        <f t="shared" si="274"/>
        <v>0</v>
      </c>
      <c r="GB67" s="21">
        <f t="shared" si="274"/>
        <v>0</v>
      </c>
      <c r="GC67" s="21">
        <f t="shared" si="274"/>
        <v>0</v>
      </c>
      <c r="GD67" s="21">
        <f t="shared" si="274"/>
        <v>0</v>
      </c>
      <c r="GE67" s="21">
        <f t="shared" si="274"/>
        <v>0</v>
      </c>
      <c r="GF67" s="21">
        <f t="shared" si="274"/>
        <v>0</v>
      </c>
      <c r="GG67" s="21">
        <f t="shared" ref="GG67:HT67" si="275">GF67*IFERROR(VLOOKUP($DQ67+GF$1,$DQ$3:$HT$98,4,0),0)</f>
        <v>0</v>
      </c>
      <c r="GH67" s="21">
        <f t="shared" si="275"/>
        <v>0</v>
      </c>
      <c r="GI67" s="21">
        <f t="shared" si="275"/>
        <v>0</v>
      </c>
      <c r="GJ67" s="21">
        <f t="shared" si="275"/>
        <v>0</v>
      </c>
      <c r="GK67" s="21">
        <f t="shared" si="275"/>
        <v>0</v>
      </c>
      <c r="GL67" s="21">
        <f t="shared" si="275"/>
        <v>0</v>
      </c>
      <c r="GM67" s="21">
        <f t="shared" si="275"/>
        <v>0</v>
      </c>
      <c r="GN67" s="21">
        <f t="shared" si="275"/>
        <v>0</v>
      </c>
      <c r="GO67" s="21">
        <f t="shared" si="275"/>
        <v>0</v>
      </c>
      <c r="GP67" s="21">
        <f t="shared" si="275"/>
        <v>0</v>
      </c>
      <c r="GQ67" s="21">
        <f t="shared" si="275"/>
        <v>0</v>
      </c>
      <c r="GR67" s="21">
        <f t="shared" si="275"/>
        <v>0</v>
      </c>
      <c r="GS67" s="21">
        <f t="shared" si="275"/>
        <v>0</v>
      </c>
      <c r="GT67" s="21">
        <f t="shared" si="275"/>
        <v>0</v>
      </c>
      <c r="GU67" s="21">
        <f t="shared" si="275"/>
        <v>0</v>
      </c>
      <c r="GV67" s="21">
        <f t="shared" si="275"/>
        <v>0</v>
      </c>
      <c r="GW67" s="21">
        <f t="shared" si="275"/>
        <v>0</v>
      </c>
      <c r="GX67" s="21">
        <f t="shared" si="275"/>
        <v>0</v>
      </c>
      <c r="GY67" s="21">
        <f t="shared" si="275"/>
        <v>0</v>
      </c>
      <c r="GZ67" s="21">
        <f t="shared" si="275"/>
        <v>0</v>
      </c>
      <c r="HA67" s="21">
        <f t="shared" si="275"/>
        <v>0</v>
      </c>
      <c r="HB67" s="21">
        <f t="shared" si="275"/>
        <v>0</v>
      </c>
      <c r="HC67" s="21">
        <f t="shared" si="275"/>
        <v>0</v>
      </c>
      <c r="HD67" s="21">
        <f t="shared" si="275"/>
        <v>0</v>
      </c>
      <c r="HE67" s="21">
        <f t="shared" si="275"/>
        <v>0</v>
      </c>
      <c r="HF67" s="21">
        <f t="shared" si="275"/>
        <v>0</v>
      </c>
      <c r="HG67" s="21">
        <f t="shared" si="275"/>
        <v>0</v>
      </c>
      <c r="HH67" s="21">
        <f t="shared" si="275"/>
        <v>0</v>
      </c>
      <c r="HI67" s="21">
        <f t="shared" si="275"/>
        <v>0</v>
      </c>
      <c r="HJ67" s="21">
        <f t="shared" si="275"/>
        <v>0</v>
      </c>
      <c r="HK67" s="21">
        <f t="shared" si="275"/>
        <v>0</v>
      </c>
      <c r="HL67" s="21">
        <f t="shared" si="275"/>
        <v>0</v>
      </c>
      <c r="HM67" s="21">
        <f t="shared" si="275"/>
        <v>0</v>
      </c>
      <c r="HN67" s="21">
        <f t="shared" si="275"/>
        <v>0</v>
      </c>
      <c r="HO67" s="21">
        <f t="shared" si="275"/>
        <v>0</v>
      </c>
      <c r="HP67" s="21">
        <f t="shared" si="275"/>
        <v>0</v>
      </c>
      <c r="HQ67" s="21">
        <f t="shared" si="275"/>
        <v>0</v>
      </c>
      <c r="HR67" s="21">
        <f t="shared" si="275"/>
        <v>0</v>
      </c>
      <c r="HS67" s="21">
        <f t="shared" si="275"/>
        <v>0</v>
      </c>
      <c r="HT67" s="57">
        <f t="shared" si="275"/>
        <v>0</v>
      </c>
    </row>
    <row r="68" spans="1:228">
      <c r="A68" s="49">
        <v>84</v>
      </c>
      <c r="B68" s="50">
        <v>9.6560000000000007E-2</v>
      </c>
      <c r="C68" s="51">
        <v>0.14022999999999999</v>
      </c>
      <c r="K68" s="22">
        <f t="shared" si="263"/>
        <v>84</v>
      </c>
      <c r="L68" s="54">
        <f t="shared" ref="L68:L98" si="276">VLOOKUP(K68,Fe_MDT,6,0)</f>
        <v>9.6560000000000007E-2</v>
      </c>
      <c r="M68" s="55">
        <v>1</v>
      </c>
      <c r="N68" s="65">
        <f t="shared" si="258"/>
        <v>0.90344000000000002</v>
      </c>
      <c r="O68" s="21">
        <f t="shared" ref="O68:BZ68" si="277">N68*IFERROR(VLOOKUP($K68+N$1,$K$3:$DN$98,4,0),0)</f>
        <v>0.80742239679999994</v>
      </c>
      <c r="P68" s="21">
        <f t="shared" si="277"/>
        <v>0.71313160930169595</v>
      </c>
      <c r="Q68" s="21">
        <f t="shared" si="277"/>
        <v>0.62179371278233475</v>
      </c>
      <c r="R68" s="21">
        <f t="shared" si="277"/>
        <v>0.53461201631312361</v>
      </c>
      <c r="S68" s="21">
        <f t="shared" si="277"/>
        <v>0.45273083989460561</v>
      </c>
      <c r="T68" s="21">
        <f t="shared" si="277"/>
        <v>0.37715195348260017</v>
      </c>
      <c r="U68" s="21">
        <f t="shared" si="277"/>
        <v>0.30869510240597337</v>
      </c>
      <c r="V68" s="21">
        <f t="shared" si="277"/>
        <v>0.24793155844838155</v>
      </c>
      <c r="W68" s="21">
        <f t="shared" si="277"/>
        <v>0.19514940897030561</v>
      </c>
      <c r="X68" s="21">
        <f t="shared" si="277"/>
        <v>0.15034310467072343</v>
      </c>
      <c r="Y68" s="21">
        <f t="shared" si="277"/>
        <v>0.11322639898961523</v>
      </c>
      <c r="Z68" s="21">
        <f t="shared" si="277"/>
        <v>8.3261032497013554E-2</v>
      </c>
      <c r="AA68" s="21">
        <f t="shared" si="277"/>
        <v>5.9714812506858124E-2</v>
      </c>
      <c r="AB68" s="21">
        <f t="shared" si="277"/>
        <v>4.1726322387292188E-2</v>
      </c>
      <c r="AC68" s="21">
        <f t="shared" si="277"/>
        <v>2.8380992698164523E-2</v>
      </c>
      <c r="AD68" s="21">
        <f t="shared" si="277"/>
        <v>1.8775161909543758E-2</v>
      </c>
      <c r="AE68" s="21">
        <f t="shared" si="277"/>
        <v>1.2072429107836636E-2</v>
      </c>
      <c r="AF68" s="21">
        <f t="shared" si="277"/>
        <v>7.5331957632900608E-3</v>
      </c>
      <c r="AG68" s="21">
        <f t="shared" si="277"/>
        <v>4.5500502410271964E-3</v>
      </c>
      <c r="AH68" s="21">
        <f t="shared" si="277"/>
        <v>2.6526792905188553E-3</v>
      </c>
      <c r="AI68" s="21">
        <f t="shared" si="277"/>
        <v>1.4855004026905591E-3</v>
      </c>
      <c r="AJ68" s="21">
        <f t="shared" si="277"/>
        <v>7.9474271543944898E-4</v>
      </c>
      <c r="AK68" s="21">
        <f t="shared" si="277"/>
        <v>4.0293455672780066E-4</v>
      </c>
      <c r="AL68" s="21">
        <f t="shared" si="277"/>
        <v>1.917968490024331E-4</v>
      </c>
      <c r="AM68" s="21">
        <f t="shared" si="277"/>
        <v>8.4582410410072989E-5</v>
      </c>
      <c r="AN68" s="21">
        <f t="shared" si="277"/>
        <v>3.3917546574439274E-5</v>
      </c>
      <c r="AO68" s="21">
        <f t="shared" si="277"/>
        <v>1.2040729033925942E-5</v>
      </c>
      <c r="AP68" s="21">
        <f t="shared" si="277"/>
        <v>3.6363001682456349E-6</v>
      </c>
      <c r="AQ68" s="21">
        <f t="shared" si="277"/>
        <v>8.76348340547198E-7</v>
      </c>
      <c r="AR68" s="21">
        <f t="shared" si="277"/>
        <v>1.498555662335709E-7</v>
      </c>
      <c r="AS68" s="21">
        <f t="shared" si="277"/>
        <v>0</v>
      </c>
      <c r="AT68" s="21">
        <f t="shared" si="277"/>
        <v>0</v>
      </c>
      <c r="AU68" s="21">
        <f t="shared" si="277"/>
        <v>0</v>
      </c>
      <c r="AV68" s="21">
        <f t="shared" si="277"/>
        <v>0</v>
      </c>
      <c r="AW68" s="21">
        <f t="shared" si="277"/>
        <v>0</v>
      </c>
      <c r="AX68" s="21">
        <f t="shared" si="277"/>
        <v>0</v>
      </c>
      <c r="AY68" s="21">
        <f t="shared" si="277"/>
        <v>0</v>
      </c>
      <c r="AZ68" s="21">
        <f t="shared" si="277"/>
        <v>0</v>
      </c>
      <c r="BA68" s="21">
        <f t="shared" si="277"/>
        <v>0</v>
      </c>
      <c r="BB68" s="21">
        <f t="shared" si="277"/>
        <v>0</v>
      </c>
      <c r="BC68" s="21">
        <f t="shared" si="277"/>
        <v>0</v>
      </c>
      <c r="BD68" s="21">
        <f t="shared" si="277"/>
        <v>0</v>
      </c>
      <c r="BE68" s="21">
        <f t="shared" si="277"/>
        <v>0</v>
      </c>
      <c r="BF68" s="21">
        <f t="shared" si="277"/>
        <v>0</v>
      </c>
      <c r="BG68" s="21">
        <f t="shared" si="277"/>
        <v>0</v>
      </c>
      <c r="BH68" s="21">
        <f t="shared" si="277"/>
        <v>0</v>
      </c>
      <c r="BI68" s="21">
        <f t="shared" si="277"/>
        <v>0</v>
      </c>
      <c r="BJ68" s="21">
        <f t="shared" si="277"/>
        <v>0</v>
      </c>
      <c r="BK68" s="21">
        <f t="shared" si="277"/>
        <v>0</v>
      </c>
      <c r="BL68" s="21">
        <f t="shared" si="277"/>
        <v>0</v>
      </c>
      <c r="BM68" s="21">
        <f t="shared" si="277"/>
        <v>0</v>
      </c>
      <c r="BN68" s="21">
        <f t="shared" si="277"/>
        <v>0</v>
      </c>
      <c r="BO68" s="21">
        <f t="shared" si="277"/>
        <v>0</v>
      </c>
      <c r="BP68" s="21">
        <f t="shared" si="277"/>
        <v>0</v>
      </c>
      <c r="BQ68" s="21">
        <f t="shared" si="277"/>
        <v>0</v>
      </c>
      <c r="BR68" s="21">
        <f t="shared" si="277"/>
        <v>0</v>
      </c>
      <c r="BS68" s="21">
        <f t="shared" si="277"/>
        <v>0</v>
      </c>
      <c r="BT68" s="21">
        <f t="shared" si="277"/>
        <v>0</v>
      </c>
      <c r="BU68" s="21">
        <f t="shared" si="277"/>
        <v>0</v>
      </c>
      <c r="BV68" s="21">
        <f t="shared" si="277"/>
        <v>0</v>
      </c>
      <c r="BW68" s="21">
        <f t="shared" si="277"/>
        <v>0</v>
      </c>
      <c r="BX68" s="21">
        <f t="shared" si="277"/>
        <v>0</v>
      </c>
      <c r="BY68" s="21">
        <f t="shared" si="277"/>
        <v>0</v>
      </c>
      <c r="BZ68" s="21">
        <f t="shared" si="277"/>
        <v>0</v>
      </c>
      <c r="CA68" s="21">
        <f t="shared" ref="CA68:DN68" si="278">BZ68*IFERROR(VLOOKUP($K68+BZ$1,$K$3:$DN$98,4,0),0)</f>
        <v>0</v>
      </c>
      <c r="CB68" s="21">
        <f t="shared" si="278"/>
        <v>0</v>
      </c>
      <c r="CC68" s="21">
        <f t="shared" si="278"/>
        <v>0</v>
      </c>
      <c r="CD68" s="21">
        <f t="shared" si="278"/>
        <v>0</v>
      </c>
      <c r="CE68" s="21">
        <f t="shared" si="278"/>
        <v>0</v>
      </c>
      <c r="CF68" s="21">
        <f t="shared" si="278"/>
        <v>0</v>
      </c>
      <c r="CG68" s="21">
        <f t="shared" si="278"/>
        <v>0</v>
      </c>
      <c r="CH68" s="21">
        <f t="shared" si="278"/>
        <v>0</v>
      </c>
      <c r="CI68" s="21">
        <f t="shared" si="278"/>
        <v>0</v>
      </c>
      <c r="CJ68" s="21">
        <f t="shared" si="278"/>
        <v>0</v>
      </c>
      <c r="CK68" s="21">
        <f t="shared" si="278"/>
        <v>0</v>
      </c>
      <c r="CL68" s="21">
        <f t="shared" si="278"/>
        <v>0</v>
      </c>
      <c r="CM68" s="21">
        <f t="shared" si="278"/>
        <v>0</v>
      </c>
      <c r="CN68" s="21">
        <f t="shared" si="278"/>
        <v>0</v>
      </c>
      <c r="CO68" s="21">
        <f t="shared" si="278"/>
        <v>0</v>
      </c>
      <c r="CP68" s="21">
        <f t="shared" si="278"/>
        <v>0</v>
      </c>
      <c r="CQ68" s="21">
        <f t="shared" si="278"/>
        <v>0</v>
      </c>
      <c r="CR68" s="21">
        <f t="shared" si="278"/>
        <v>0</v>
      </c>
      <c r="CS68" s="21">
        <f t="shared" si="278"/>
        <v>0</v>
      </c>
      <c r="CT68" s="21">
        <f t="shared" si="278"/>
        <v>0</v>
      </c>
      <c r="CU68" s="21">
        <f t="shared" si="278"/>
        <v>0</v>
      </c>
      <c r="CV68" s="21">
        <f t="shared" si="278"/>
        <v>0</v>
      </c>
      <c r="CW68" s="21">
        <f t="shared" si="278"/>
        <v>0</v>
      </c>
      <c r="CX68" s="21">
        <f t="shared" si="278"/>
        <v>0</v>
      </c>
      <c r="CY68" s="21">
        <f t="shared" si="278"/>
        <v>0</v>
      </c>
      <c r="CZ68" s="21">
        <f t="shared" si="278"/>
        <v>0</v>
      </c>
      <c r="DA68" s="21">
        <f t="shared" si="278"/>
        <v>0</v>
      </c>
      <c r="DB68" s="21">
        <f t="shared" si="278"/>
        <v>0</v>
      </c>
      <c r="DC68" s="21">
        <f t="shared" si="278"/>
        <v>0</v>
      </c>
      <c r="DD68" s="21">
        <f t="shared" si="278"/>
        <v>0</v>
      </c>
      <c r="DE68" s="21">
        <f t="shared" si="278"/>
        <v>0</v>
      </c>
      <c r="DF68" s="21">
        <f t="shared" si="278"/>
        <v>0</v>
      </c>
      <c r="DG68" s="21">
        <f t="shared" si="278"/>
        <v>0</v>
      </c>
      <c r="DH68" s="21">
        <f t="shared" si="278"/>
        <v>0</v>
      </c>
      <c r="DI68" s="21">
        <f t="shared" si="278"/>
        <v>0</v>
      </c>
      <c r="DJ68" s="21">
        <f t="shared" si="278"/>
        <v>0</v>
      </c>
      <c r="DK68" s="21">
        <f t="shared" si="278"/>
        <v>0</v>
      </c>
      <c r="DL68" s="21">
        <f t="shared" si="278"/>
        <v>0</v>
      </c>
      <c r="DM68" s="21">
        <f t="shared" si="278"/>
        <v>0</v>
      </c>
      <c r="DN68" s="57">
        <f t="shared" si="278"/>
        <v>0</v>
      </c>
      <c r="DQ68" s="22">
        <f t="shared" si="20"/>
        <v>84</v>
      </c>
      <c r="DR68" s="54">
        <f t="shared" ref="DR68:DR97" si="279">VLOOKUP(DQ68,Male_MDT,6,0)</f>
        <v>0.14022999999999999</v>
      </c>
      <c r="DS68" s="55">
        <v>1</v>
      </c>
      <c r="DT68" s="65">
        <f t="shared" ref="DT68:DT98" si="280">1-DR68</f>
        <v>0.85977000000000003</v>
      </c>
      <c r="DU68" s="21">
        <f t="shared" ref="DU68:GF68" si="281">DT68*IFERROR(VLOOKUP($DQ68+DT$1,$DQ$3:$HT$98,4,0),0)</f>
        <v>0.72868946580000005</v>
      </c>
      <c r="DV68" s="21">
        <f t="shared" si="281"/>
        <v>0.60815694126202202</v>
      </c>
      <c r="DW68" s="21">
        <f t="shared" si="281"/>
        <v>0.49923603308199388</v>
      </c>
      <c r="DX68" s="21">
        <f t="shared" si="281"/>
        <v>0.40265383012195138</v>
      </c>
      <c r="DY68" s="21">
        <f t="shared" si="281"/>
        <v>0.31870453307982571</v>
      </c>
      <c r="DZ68" s="21">
        <f t="shared" si="281"/>
        <v>0.24727328608064439</v>
      </c>
      <c r="EA68" s="21">
        <f t="shared" si="281"/>
        <v>0.18784856996974394</v>
      </c>
      <c r="EB68" s="21">
        <f t="shared" si="281"/>
        <v>0.13957336597321943</v>
      </c>
      <c r="EC68" s="21">
        <f t="shared" si="281"/>
        <v>0.10132328502825864</v>
      </c>
      <c r="ED68" s="21">
        <f t="shared" si="281"/>
        <v>7.1794640072473215E-2</v>
      </c>
      <c r="EE68" s="21">
        <f t="shared" si="281"/>
        <v>4.9607942450876817E-2</v>
      </c>
      <c r="EF68" s="21">
        <f t="shared" si="281"/>
        <v>3.3399539413901835E-2</v>
      </c>
      <c r="EG68" s="21">
        <f t="shared" si="281"/>
        <v>2.1895068062783352E-2</v>
      </c>
      <c r="EH68" s="21">
        <f t="shared" si="281"/>
        <v>1.3967082867930128E-2</v>
      </c>
      <c r="EI68" s="21">
        <f t="shared" si="281"/>
        <v>8.6662955778932845E-3</v>
      </c>
      <c r="EJ68" s="21">
        <f t="shared" si="281"/>
        <v>5.2285494480545768E-3</v>
      </c>
      <c r="EK68" s="21">
        <f t="shared" si="281"/>
        <v>3.0639299765599826E-3</v>
      </c>
      <c r="EL68" s="21">
        <f t="shared" si="281"/>
        <v>1.7403122266860702E-3</v>
      </c>
      <c r="EM68" s="21">
        <f t="shared" si="281"/>
        <v>9.5717172467733869E-4</v>
      </c>
      <c r="EN68" s="21">
        <f t="shared" si="281"/>
        <v>5.0825818580366687E-4</v>
      </c>
      <c r="EO68" s="21">
        <f t="shared" si="281"/>
        <v>2.5921167475987013E-4</v>
      </c>
      <c r="EP68" s="21">
        <f t="shared" si="281"/>
        <v>1.2597687393329688E-4</v>
      </c>
      <c r="EQ68" s="21">
        <f t="shared" si="281"/>
        <v>5.7697408261449963E-5</v>
      </c>
      <c r="ER68" s="21">
        <f t="shared" si="281"/>
        <v>2.4463701102854788E-5</v>
      </c>
      <c r="ES68" s="21">
        <f t="shared" si="281"/>
        <v>9.3451338212905284E-6</v>
      </c>
      <c r="ET68" s="21">
        <f t="shared" si="281"/>
        <v>3.083894161025874E-6</v>
      </c>
      <c r="EU68" s="21">
        <f t="shared" si="281"/>
        <v>8.2339974099390839E-7</v>
      </c>
      <c r="EV68" s="21">
        <f t="shared" si="281"/>
        <v>1.5809275027083037E-7</v>
      </c>
      <c r="EW68" s="21">
        <f t="shared" si="281"/>
        <v>1.6441646028166356E-8</v>
      </c>
      <c r="EX68" s="21">
        <f t="shared" si="281"/>
        <v>0</v>
      </c>
      <c r="EY68" s="21">
        <f t="shared" si="281"/>
        <v>0</v>
      </c>
      <c r="EZ68" s="21">
        <f t="shared" si="281"/>
        <v>0</v>
      </c>
      <c r="FA68" s="21">
        <f t="shared" si="281"/>
        <v>0</v>
      </c>
      <c r="FB68" s="21">
        <f t="shared" si="281"/>
        <v>0</v>
      </c>
      <c r="FC68" s="21">
        <f t="shared" si="281"/>
        <v>0</v>
      </c>
      <c r="FD68" s="21">
        <f t="shared" si="281"/>
        <v>0</v>
      </c>
      <c r="FE68" s="21">
        <f t="shared" si="281"/>
        <v>0</v>
      </c>
      <c r="FF68" s="21">
        <f t="shared" si="281"/>
        <v>0</v>
      </c>
      <c r="FG68" s="21">
        <f t="shared" si="281"/>
        <v>0</v>
      </c>
      <c r="FH68" s="21">
        <f t="shared" si="281"/>
        <v>0</v>
      </c>
      <c r="FI68" s="21">
        <f t="shared" si="281"/>
        <v>0</v>
      </c>
      <c r="FJ68" s="21">
        <f t="shared" si="281"/>
        <v>0</v>
      </c>
      <c r="FK68" s="21">
        <f t="shared" si="281"/>
        <v>0</v>
      </c>
      <c r="FL68" s="21">
        <f t="shared" si="281"/>
        <v>0</v>
      </c>
      <c r="FM68" s="21">
        <f t="shared" si="281"/>
        <v>0</v>
      </c>
      <c r="FN68" s="21">
        <f t="shared" si="281"/>
        <v>0</v>
      </c>
      <c r="FO68" s="21">
        <f t="shared" si="281"/>
        <v>0</v>
      </c>
      <c r="FP68" s="21">
        <f t="shared" si="281"/>
        <v>0</v>
      </c>
      <c r="FQ68" s="21">
        <f t="shared" si="281"/>
        <v>0</v>
      </c>
      <c r="FR68" s="21">
        <f t="shared" si="281"/>
        <v>0</v>
      </c>
      <c r="FS68" s="21">
        <f t="shared" si="281"/>
        <v>0</v>
      </c>
      <c r="FT68" s="21">
        <f t="shared" si="281"/>
        <v>0</v>
      </c>
      <c r="FU68" s="21">
        <f t="shared" si="281"/>
        <v>0</v>
      </c>
      <c r="FV68" s="21">
        <f t="shared" si="281"/>
        <v>0</v>
      </c>
      <c r="FW68" s="21">
        <f t="shared" si="281"/>
        <v>0</v>
      </c>
      <c r="FX68" s="21">
        <f t="shared" si="281"/>
        <v>0</v>
      </c>
      <c r="FY68" s="21">
        <f t="shared" si="281"/>
        <v>0</v>
      </c>
      <c r="FZ68" s="21">
        <f t="shared" si="281"/>
        <v>0</v>
      </c>
      <c r="GA68" s="21">
        <f t="shared" si="281"/>
        <v>0</v>
      </c>
      <c r="GB68" s="21">
        <f t="shared" si="281"/>
        <v>0</v>
      </c>
      <c r="GC68" s="21">
        <f t="shared" si="281"/>
        <v>0</v>
      </c>
      <c r="GD68" s="21">
        <f t="shared" si="281"/>
        <v>0</v>
      </c>
      <c r="GE68" s="21">
        <f t="shared" si="281"/>
        <v>0</v>
      </c>
      <c r="GF68" s="21">
        <f t="shared" si="281"/>
        <v>0</v>
      </c>
      <c r="GG68" s="21">
        <f t="shared" ref="GG68:HT68" si="282">GF68*IFERROR(VLOOKUP($DQ68+GF$1,$DQ$3:$HT$98,4,0),0)</f>
        <v>0</v>
      </c>
      <c r="GH68" s="21">
        <f t="shared" si="282"/>
        <v>0</v>
      </c>
      <c r="GI68" s="21">
        <f t="shared" si="282"/>
        <v>0</v>
      </c>
      <c r="GJ68" s="21">
        <f t="shared" si="282"/>
        <v>0</v>
      </c>
      <c r="GK68" s="21">
        <f t="shared" si="282"/>
        <v>0</v>
      </c>
      <c r="GL68" s="21">
        <f t="shared" si="282"/>
        <v>0</v>
      </c>
      <c r="GM68" s="21">
        <f t="shared" si="282"/>
        <v>0</v>
      </c>
      <c r="GN68" s="21">
        <f t="shared" si="282"/>
        <v>0</v>
      </c>
      <c r="GO68" s="21">
        <f t="shared" si="282"/>
        <v>0</v>
      </c>
      <c r="GP68" s="21">
        <f t="shared" si="282"/>
        <v>0</v>
      </c>
      <c r="GQ68" s="21">
        <f t="shared" si="282"/>
        <v>0</v>
      </c>
      <c r="GR68" s="21">
        <f t="shared" si="282"/>
        <v>0</v>
      </c>
      <c r="GS68" s="21">
        <f t="shared" si="282"/>
        <v>0</v>
      </c>
      <c r="GT68" s="21">
        <f t="shared" si="282"/>
        <v>0</v>
      </c>
      <c r="GU68" s="21">
        <f t="shared" si="282"/>
        <v>0</v>
      </c>
      <c r="GV68" s="21">
        <f t="shared" si="282"/>
        <v>0</v>
      </c>
      <c r="GW68" s="21">
        <f t="shared" si="282"/>
        <v>0</v>
      </c>
      <c r="GX68" s="21">
        <f t="shared" si="282"/>
        <v>0</v>
      </c>
      <c r="GY68" s="21">
        <f t="shared" si="282"/>
        <v>0</v>
      </c>
      <c r="GZ68" s="21">
        <f t="shared" si="282"/>
        <v>0</v>
      </c>
      <c r="HA68" s="21">
        <f t="shared" si="282"/>
        <v>0</v>
      </c>
      <c r="HB68" s="21">
        <f t="shared" si="282"/>
        <v>0</v>
      </c>
      <c r="HC68" s="21">
        <f t="shared" si="282"/>
        <v>0</v>
      </c>
      <c r="HD68" s="21">
        <f t="shared" si="282"/>
        <v>0</v>
      </c>
      <c r="HE68" s="21">
        <f t="shared" si="282"/>
        <v>0</v>
      </c>
      <c r="HF68" s="21">
        <f t="shared" si="282"/>
        <v>0</v>
      </c>
      <c r="HG68" s="21">
        <f t="shared" si="282"/>
        <v>0</v>
      </c>
      <c r="HH68" s="21">
        <f t="shared" si="282"/>
        <v>0</v>
      </c>
      <c r="HI68" s="21">
        <f t="shared" si="282"/>
        <v>0</v>
      </c>
      <c r="HJ68" s="21">
        <f t="shared" si="282"/>
        <v>0</v>
      </c>
      <c r="HK68" s="21">
        <f t="shared" si="282"/>
        <v>0</v>
      </c>
      <c r="HL68" s="21">
        <f t="shared" si="282"/>
        <v>0</v>
      </c>
      <c r="HM68" s="21">
        <f t="shared" si="282"/>
        <v>0</v>
      </c>
      <c r="HN68" s="21">
        <f t="shared" si="282"/>
        <v>0</v>
      </c>
      <c r="HO68" s="21">
        <f t="shared" si="282"/>
        <v>0</v>
      </c>
      <c r="HP68" s="21">
        <f t="shared" si="282"/>
        <v>0</v>
      </c>
      <c r="HQ68" s="21">
        <f t="shared" si="282"/>
        <v>0</v>
      </c>
      <c r="HR68" s="21">
        <f t="shared" si="282"/>
        <v>0</v>
      </c>
      <c r="HS68" s="21">
        <f t="shared" si="282"/>
        <v>0</v>
      </c>
      <c r="HT68" s="57">
        <f t="shared" si="282"/>
        <v>0</v>
      </c>
    </row>
    <row r="69" spans="1:228">
      <c r="A69" s="49">
        <v>85</v>
      </c>
      <c r="B69" s="50">
        <v>0.10628</v>
      </c>
      <c r="C69" s="51">
        <v>0.15246000000000001</v>
      </c>
      <c r="K69" s="22">
        <f t="shared" si="263"/>
        <v>85</v>
      </c>
      <c r="L69" s="54">
        <f t="shared" si="276"/>
        <v>0.10628</v>
      </c>
      <c r="M69" s="55">
        <v>1</v>
      </c>
      <c r="N69" s="65">
        <f t="shared" si="258"/>
        <v>0.89371999999999996</v>
      </c>
      <c r="O69" s="21">
        <f t="shared" ref="O69:BZ69" si="283">N69*IFERROR(VLOOKUP($K69+N$1,$K$3:$DN$98,4,0),0)</f>
        <v>0.78935137839999991</v>
      </c>
      <c r="P69" s="21">
        <f t="shared" si="283"/>
        <v>0.6882512538545279</v>
      </c>
      <c r="Q69" s="21">
        <f t="shared" si="283"/>
        <v>0.5917515455515846</v>
      </c>
      <c r="R69" s="21">
        <f t="shared" si="283"/>
        <v>0.50111887883490391</v>
      </c>
      <c r="S69" s="21">
        <f t="shared" si="283"/>
        <v>0.41746209320220506</v>
      </c>
      <c r="T69" s="21">
        <f t="shared" si="283"/>
        <v>0.34168854866507281</v>
      </c>
      <c r="U69" s="21">
        <f t="shared" si="283"/>
        <v>0.27443057474583987</v>
      </c>
      <c r="V69" s="21">
        <f t="shared" si="283"/>
        <v>0.21600704968819801</v>
      </c>
      <c r="W69" s="21">
        <f t="shared" si="283"/>
        <v>0.16641183107978774</v>
      </c>
      <c r="X69" s="21">
        <f t="shared" si="283"/>
        <v>0.12532807822280975</v>
      </c>
      <c r="Y69" s="21">
        <f t="shared" si="283"/>
        <v>9.2160002321143145E-2</v>
      </c>
      <c r="Z69" s="21">
        <f t="shared" si="283"/>
        <v>6.6097153664723865E-2</v>
      </c>
      <c r="AA69" s="21">
        <f t="shared" si="283"/>
        <v>4.6186047094762449E-2</v>
      </c>
      <c r="AB69" s="21">
        <f t="shared" si="283"/>
        <v>3.1414363652444571E-2</v>
      </c>
      <c r="AC69" s="21">
        <f t="shared" si="283"/>
        <v>2.0781858130638181E-2</v>
      </c>
      <c r="AD69" s="21">
        <f t="shared" si="283"/>
        <v>1.3362734778000351E-2</v>
      </c>
      <c r="AE69" s="21">
        <f t="shared" si="283"/>
        <v>8.3383465014722196E-3</v>
      </c>
      <c r="AF69" s="21">
        <f t="shared" si="283"/>
        <v>5.0363612868892203E-3</v>
      </c>
      <c r="AG69" s="21">
        <f t="shared" si="283"/>
        <v>2.9361986302564153E-3</v>
      </c>
      <c r="AH69" s="21">
        <f t="shared" si="283"/>
        <v>1.6442712329435927E-3</v>
      </c>
      <c r="AI69" s="21">
        <f t="shared" si="283"/>
        <v>8.7968510962482197E-4</v>
      </c>
      <c r="AJ69" s="21">
        <f t="shared" si="283"/>
        <v>4.4600035057978477E-4</v>
      </c>
      <c r="AK69" s="21">
        <f t="shared" si="283"/>
        <v>2.1229616687597753E-4</v>
      </c>
      <c r="AL69" s="21">
        <f t="shared" si="283"/>
        <v>9.3622609592306083E-5</v>
      </c>
      <c r="AM69" s="21">
        <f t="shared" si="283"/>
        <v>3.7542666446514742E-5</v>
      </c>
      <c r="AN69" s="21">
        <f t="shared" si="283"/>
        <v>1.3327646588512732E-5</v>
      </c>
      <c r="AO69" s="21">
        <f t="shared" si="283"/>
        <v>4.0249492697308455E-6</v>
      </c>
      <c r="AP69" s="21">
        <f t="shared" si="283"/>
        <v>9.7001277400513365E-7</v>
      </c>
      <c r="AQ69" s="21">
        <f t="shared" si="283"/>
        <v>1.658721843548779E-7</v>
      </c>
      <c r="AR69" s="21">
        <f t="shared" si="283"/>
        <v>0</v>
      </c>
      <c r="AS69" s="21">
        <f t="shared" si="283"/>
        <v>0</v>
      </c>
      <c r="AT69" s="21">
        <f t="shared" si="283"/>
        <v>0</v>
      </c>
      <c r="AU69" s="21">
        <f t="shared" si="283"/>
        <v>0</v>
      </c>
      <c r="AV69" s="21">
        <f t="shared" si="283"/>
        <v>0</v>
      </c>
      <c r="AW69" s="21">
        <f t="shared" si="283"/>
        <v>0</v>
      </c>
      <c r="AX69" s="21">
        <f t="shared" si="283"/>
        <v>0</v>
      </c>
      <c r="AY69" s="21">
        <f t="shared" si="283"/>
        <v>0</v>
      </c>
      <c r="AZ69" s="21">
        <f t="shared" si="283"/>
        <v>0</v>
      </c>
      <c r="BA69" s="21">
        <f t="shared" si="283"/>
        <v>0</v>
      </c>
      <c r="BB69" s="21">
        <f t="shared" si="283"/>
        <v>0</v>
      </c>
      <c r="BC69" s="21">
        <f t="shared" si="283"/>
        <v>0</v>
      </c>
      <c r="BD69" s="21">
        <f t="shared" si="283"/>
        <v>0</v>
      </c>
      <c r="BE69" s="21">
        <f t="shared" si="283"/>
        <v>0</v>
      </c>
      <c r="BF69" s="21">
        <f t="shared" si="283"/>
        <v>0</v>
      </c>
      <c r="BG69" s="21">
        <f t="shared" si="283"/>
        <v>0</v>
      </c>
      <c r="BH69" s="21">
        <f t="shared" si="283"/>
        <v>0</v>
      </c>
      <c r="BI69" s="21">
        <f t="shared" si="283"/>
        <v>0</v>
      </c>
      <c r="BJ69" s="21">
        <f t="shared" si="283"/>
        <v>0</v>
      </c>
      <c r="BK69" s="21">
        <f t="shared" si="283"/>
        <v>0</v>
      </c>
      <c r="BL69" s="21">
        <f t="shared" si="283"/>
        <v>0</v>
      </c>
      <c r="BM69" s="21">
        <f t="shared" si="283"/>
        <v>0</v>
      </c>
      <c r="BN69" s="21">
        <f t="shared" si="283"/>
        <v>0</v>
      </c>
      <c r="BO69" s="21">
        <f t="shared" si="283"/>
        <v>0</v>
      </c>
      <c r="BP69" s="21">
        <f t="shared" si="283"/>
        <v>0</v>
      </c>
      <c r="BQ69" s="21">
        <f t="shared" si="283"/>
        <v>0</v>
      </c>
      <c r="BR69" s="21">
        <f t="shared" si="283"/>
        <v>0</v>
      </c>
      <c r="BS69" s="21">
        <f t="shared" si="283"/>
        <v>0</v>
      </c>
      <c r="BT69" s="21">
        <f t="shared" si="283"/>
        <v>0</v>
      </c>
      <c r="BU69" s="21">
        <f t="shared" si="283"/>
        <v>0</v>
      </c>
      <c r="BV69" s="21">
        <f t="shared" si="283"/>
        <v>0</v>
      </c>
      <c r="BW69" s="21">
        <f t="shared" si="283"/>
        <v>0</v>
      </c>
      <c r="BX69" s="21">
        <f t="shared" si="283"/>
        <v>0</v>
      </c>
      <c r="BY69" s="21">
        <f t="shared" si="283"/>
        <v>0</v>
      </c>
      <c r="BZ69" s="21">
        <f t="shared" si="283"/>
        <v>0</v>
      </c>
      <c r="CA69" s="21">
        <f t="shared" ref="CA69:DN69" si="284">BZ69*IFERROR(VLOOKUP($K69+BZ$1,$K$3:$DN$98,4,0),0)</f>
        <v>0</v>
      </c>
      <c r="CB69" s="21">
        <f t="shared" si="284"/>
        <v>0</v>
      </c>
      <c r="CC69" s="21">
        <f t="shared" si="284"/>
        <v>0</v>
      </c>
      <c r="CD69" s="21">
        <f t="shared" si="284"/>
        <v>0</v>
      </c>
      <c r="CE69" s="21">
        <f t="shared" si="284"/>
        <v>0</v>
      </c>
      <c r="CF69" s="21">
        <f t="shared" si="284"/>
        <v>0</v>
      </c>
      <c r="CG69" s="21">
        <f t="shared" si="284"/>
        <v>0</v>
      </c>
      <c r="CH69" s="21">
        <f t="shared" si="284"/>
        <v>0</v>
      </c>
      <c r="CI69" s="21">
        <f t="shared" si="284"/>
        <v>0</v>
      </c>
      <c r="CJ69" s="21">
        <f t="shared" si="284"/>
        <v>0</v>
      </c>
      <c r="CK69" s="21">
        <f t="shared" si="284"/>
        <v>0</v>
      </c>
      <c r="CL69" s="21">
        <f t="shared" si="284"/>
        <v>0</v>
      </c>
      <c r="CM69" s="21">
        <f t="shared" si="284"/>
        <v>0</v>
      </c>
      <c r="CN69" s="21">
        <f t="shared" si="284"/>
        <v>0</v>
      </c>
      <c r="CO69" s="21">
        <f t="shared" si="284"/>
        <v>0</v>
      </c>
      <c r="CP69" s="21">
        <f t="shared" si="284"/>
        <v>0</v>
      </c>
      <c r="CQ69" s="21">
        <f t="shared" si="284"/>
        <v>0</v>
      </c>
      <c r="CR69" s="21">
        <f t="shared" si="284"/>
        <v>0</v>
      </c>
      <c r="CS69" s="21">
        <f t="shared" si="284"/>
        <v>0</v>
      </c>
      <c r="CT69" s="21">
        <f t="shared" si="284"/>
        <v>0</v>
      </c>
      <c r="CU69" s="21">
        <f t="shared" si="284"/>
        <v>0</v>
      </c>
      <c r="CV69" s="21">
        <f t="shared" si="284"/>
        <v>0</v>
      </c>
      <c r="CW69" s="21">
        <f t="shared" si="284"/>
        <v>0</v>
      </c>
      <c r="CX69" s="21">
        <f t="shared" si="284"/>
        <v>0</v>
      </c>
      <c r="CY69" s="21">
        <f t="shared" si="284"/>
        <v>0</v>
      </c>
      <c r="CZ69" s="21">
        <f t="shared" si="284"/>
        <v>0</v>
      </c>
      <c r="DA69" s="21">
        <f t="shared" si="284"/>
        <v>0</v>
      </c>
      <c r="DB69" s="21">
        <f t="shared" si="284"/>
        <v>0</v>
      </c>
      <c r="DC69" s="21">
        <f t="shared" si="284"/>
        <v>0</v>
      </c>
      <c r="DD69" s="21">
        <f t="shared" si="284"/>
        <v>0</v>
      </c>
      <c r="DE69" s="21">
        <f t="shared" si="284"/>
        <v>0</v>
      </c>
      <c r="DF69" s="21">
        <f t="shared" si="284"/>
        <v>0</v>
      </c>
      <c r="DG69" s="21">
        <f t="shared" si="284"/>
        <v>0</v>
      </c>
      <c r="DH69" s="21">
        <f t="shared" si="284"/>
        <v>0</v>
      </c>
      <c r="DI69" s="21">
        <f t="shared" si="284"/>
        <v>0</v>
      </c>
      <c r="DJ69" s="21">
        <f t="shared" si="284"/>
        <v>0</v>
      </c>
      <c r="DK69" s="21">
        <f t="shared" si="284"/>
        <v>0</v>
      </c>
      <c r="DL69" s="21">
        <f t="shared" si="284"/>
        <v>0</v>
      </c>
      <c r="DM69" s="21">
        <f t="shared" si="284"/>
        <v>0</v>
      </c>
      <c r="DN69" s="57">
        <f t="shared" si="284"/>
        <v>0</v>
      </c>
      <c r="DQ69" s="22">
        <f t="shared" ref="DQ69:DQ98" si="285">DQ68+1</f>
        <v>85</v>
      </c>
      <c r="DR69" s="54">
        <f t="shared" si="279"/>
        <v>0.15246000000000001</v>
      </c>
      <c r="DS69" s="55">
        <v>1</v>
      </c>
      <c r="DT69" s="65">
        <f t="shared" si="280"/>
        <v>0.84753999999999996</v>
      </c>
      <c r="DU69" s="21">
        <f t="shared" ref="DU69:GF69" si="286">DT69*IFERROR(VLOOKUP($DQ69+DT$1,$DQ$3:$HT$98,4,0),0)</f>
        <v>0.70734840859999992</v>
      </c>
      <c r="DV69" s="21">
        <f t="shared" si="286"/>
        <v>0.58066230861973989</v>
      </c>
      <c r="DW69" s="21">
        <f t="shared" si="286"/>
        <v>0.46832737839416505</v>
      </c>
      <c r="DX69" s="21">
        <f t="shared" si="286"/>
        <v>0.37068580327276557</v>
      </c>
      <c r="DY69" s="21">
        <f t="shared" si="286"/>
        <v>0.28760399418524063</v>
      </c>
      <c r="DZ69" s="21">
        <f t="shared" si="286"/>
        <v>0.21848700230264362</v>
      </c>
      <c r="EA69" s="21">
        <f t="shared" si="286"/>
        <v>0.16233802758088722</v>
      </c>
      <c r="EB69" s="21">
        <f t="shared" si="286"/>
        <v>0.11784929112234507</v>
      </c>
      <c r="EC69" s="21">
        <f t="shared" si="286"/>
        <v>8.3504472210560038E-2</v>
      </c>
      <c r="ED69" s="21">
        <f t="shared" si="286"/>
        <v>5.7699085163330666E-2</v>
      </c>
      <c r="EE69" s="21">
        <f t="shared" si="286"/>
        <v>3.884706306791564E-2</v>
      </c>
      <c r="EF69" s="21">
        <f t="shared" si="286"/>
        <v>2.5466192194172101E-2</v>
      </c>
      <c r="EG69" s="21">
        <f t="shared" si="286"/>
        <v>1.6245138662584323E-2</v>
      </c>
      <c r="EH69" s="21">
        <f t="shared" si="286"/>
        <v>1.0079783637360319E-2</v>
      </c>
      <c r="EI69" s="21">
        <f t="shared" si="286"/>
        <v>6.0813350640922283E-3</v>
      </c>
      <c r="EJ69" s="21">
        <f t="shared" si="286"/>
        <v>3.5636623475580461E-3</v>
      </c>
      <c r="EK69" s="21">
        <f t="shared" si="286"/>
        <v>2.0241602134129706E-3</v>
      </c>
      <c r="EL69" s="21">
        <f t="shared" si="286"/>
        <v>1.1132881173771339E-3</v>
      </c>
      <c r="EM69" s="21">
        <f t="shared" si="286"/>
        <v>5.9115599032725813E-4</v>
      </c>
      <c r="EN69" s="21">
        <f t="shared" si="286"/>
        <v>3.0148955506690168E-4</v>
      </c>
      <c r="EO69" s="21">
        <f t="shared" si="286"/>
        <v>1.465239237625142E-4</v>
      </c>
      <c r="EP69" s="21">
        <f t="shared" si="286"/>
        <v>6.7107957083231495E-5</v>
      </c>
      <c r="EQ69" s="21">
        <f t="shared" si="286"/>
        <v>2.8453773803290158E-5</v>
      </c>
      <c r="ER69" s="21">
        <f t="shared" si="286"/>
        <v>1.086934159285684E-5</v>
      </c>
      <c r="ES69" s="21">
        <f t="shared" si="286"/>
        <v>3.5868827256427568E-6</v>
      </c>
      <c r="ET69" s="21">
        <f t="shared" si="286"/>
        <v>9.5769768774661606E-7</v>
      </c>
      <c r="EU69" s="21">
        <f t="shared" si="286"/>
        <v>1.8387795604735023E-7</v>
      </c>
      <c r="EV69" s="21">
        <f t="shared" si="286"/>
        <v>1.9123307428924419E-8</v>
      </c>
      <c r="EW69" s="21">
        <f t="shared" si="286"/>
        <v>0</v>
      </c>
      <c r="EX69" s="21">
        <f t="shared" si="286"/>
        <v>0</v>
      </c>
      <c r="EY69" s="21">
        <f t="shared" si="286"/>
        <v>0</v>
      </c>
      <c r="EZ69" s="21">
        <f t="shared" si="286"/>
        <v>0</v>
      </c>
      <c r="FA69" s="21">
        <f t="shared" si="286"/>
        <v>0</v>
      </c>
      <c r="FB69" s="21">
        <f t="shared" si="286"/>
        <v>0</v>
      </c>
      <c r="FC69" s="21">
        <f t="shared" si="286"/>
        <v>0</v>
      </c>
      <c r="FD69" s="21">
        <f t="shared" si="286"/>
        <v>0</v>
      </c>
      <c r="FE69" s="21">
        <f t="shared" si="286"/>
        <v>0</v>
      </c>
      <c r="FF69" s="21">
        <f t="shared" si="286"/>
        <v>0</v>
      </c>
      <c r="FG69" s="21">
        <f t="shared" si="286"/>
        <v>0</v>
      </c>
      <c r="FH69" s="21">
        <f t="shared" si="286"/>
        <v>0</v>
      </c>
      <c r="FI69" s="21">
        <f t="shared" si="286"/>
        <v>0</v>
      </c>
      <c r="FJ69" s="21">
        <f t="shared" si="286"/>
        <v>0</v>
      </c>
      <c r="FK69" s="21">
        <f t="shared" si="286"/>
        <v>0</v>
      </c>
      <c r="FL69" s="21">
        <f t="shared" si="286"/>
        <v>0</v>
      </c>
      <c r="FM69" s="21">
        <f t="shared" si="286"/>
        <v>0</v>
      </c>
      <c r="FN69" s="21">
        <f t="shared" si="286"/>
        <v>0</v>
      </c>
      <c r="FO69" s="21">
        <f t="shared" si="286"/>
        <v>0</v>
      </c>
      <c r="FP69" s="21">
        <f t="shared" si="286"/>
        <v>0</v>
      </c>
      <c r="FQ69" s="21">
        <f t="shared" si="286"/>
        <v>0</v>
      </c>
      <c r="FR69" s="21">
        <f t="shared" si="286"/>
        <v>0</v>
      </c>
      <c r="FS69" s="21">
        <f t="shared" si="286"/>
        <v>0</v>
      </c>
      <c r="FT69" s="21">
        <f t="shared" si="286"/>
        <v>0</v>
      </c>
      <c r="FU69" s="21">
        <f t="shared" si="286"/>
        <v>0</v>
      </c>
      <c r="FV69" s="21">
        <f t="shared" si="286"/>
        <v>0</v>
      </c>
      <c r="FW69" s="21">
        <f t="shared" si="286"/>
        <v>0</v>
      </c>
      <c r="FX69" s="21">
        <f t="shared" si="286"/>
        <v>0</v>
      </c>
      <c r="FY69" s="21">
        <f t="shared" si="286"/>
        <v>0</v>
      </c>
      <c r="FZ69" s="21">
        <f t="shared" si="286"/>
        <v>0</v>
      </c>
      <c r="GA69" s="21">
        <f t="shared" si="286"/>
        <v>0</v>
      </c>
      <c r="GB69" s="21">
        <f t="shared" si="286"/>
        <v>0</v>
      </c>
      <c r="GC69" s="21">
        <f t="shared" si="286"/>
        <v>0</v>
      </c>
      <c r="GD69" s="21">
        <f t="shared" si="286"/>
        <v>0</v>
      </c>
      <c r="GE69" s="21">
        <f t="shared" si="286"/>
        <v>0</v>
      </c>
      <c r="GF69" s="21">
        <f t="shared" si="286"/>
        <v>0</v>
      </c>
      <c r="GG69" s="21">
        <f t="shared" ref="GG69:HT69" si="287">GF69*IFERROR(VLOOKUP($DQ69+GF$1,$DQ$3:$HT$98,4,0),0)</f>
        <v>0</v>
      </c>
      <c r="GH69" s="21">
        <f t="shared" si="287"/>
        <v>0</v>
      </c>
      <c r="GI69" s="21">
        <f t="shared" si="287"/>
        <v>0</v>
      </c>
      <c r="GJ69" s="21">
        <f t="shared" si="287"/>
        <v>0</v>
      </c>
      <c r="GK69" s="21">
        <f t="shared" si="287"/>
        <v>0</v>
      </c>
      <c r="GL69" s="21">
        <f t="shared" si="287"/>
        <v>0</v>
      </c>
      <c r="GM69" s="21">
        <f t="shared" si="287"/>
        <v>0</v>
      </c>
      <c r="GN69" s="21">
        <f t="shared" si="287"/>
        <v>0</v>
      </c>
      <c r="GO69" s="21">
        <f t="shared" si="287"/>
        <v>0</v>
      </c>
      <c r="GP69" s="21">
        <f t="shared" si="287"/>
        <v>0</v>
      </c>
      <c r="GQ69" s="21">
        <f t="shared" si="287"/>
        <v>0</v>
      </c>
      <c r="GR69" s="21">
        <f t="shared" si="287"/>
        <v>0</v>
      </c>
      <c r="GS69" s="21">
        <f t="shared" si="287"/>
        <v>0</v>
      </c>
      <c r="GT69" s="21">
        <f t="shared" si="287"/>
        <v>0</v>
      </c>
      <c r="GU69" s="21">
        <f t="shared" si="287"/>
        <v>0</v>
      </c>
      <c r="GV69" s="21">
        <f t="shared" si="287"/>
        <v>0</v>
      </c>
      <c r="GW69" s="21">
        <f t="shared" si="287"/>
        <v>0</v>
      </c>
      <c r="GX69" s="21">
        <f t="shared" si="287"/>
        <v>0</v>
      </c>
      <c r="GY69" s="21">
        <f t="shared" si="287"/>
        <v>0</v>
      </c>
      <c r="GZ69" s="21">
        <f t="shared" si="287"/>
        <v>0</v>
      </c>
      <c r="HA69" s="21">
        <f t="shared" si="287"/>
        <v>0</v>
      </c>
      <c r="HB69" s="21">
        <f t="shared" si="287"/>
        <v>0</v>
      </c>
      <c r="HC69" s="21">
        <f t="shared" si="287"/>
        <v>0</v>
      </c>
      <c r="HD69" s="21">
        <f t="shared" si="287"/>
        <v>0</v>
      </c>
      <c r="HE69" s="21">
        <f t="shared" si="287"/>
        <v>0</v>
      </c>
      <c r="HF69" s="21">
        <f t="shared" si="287"/>
        <v>0</v>
      </c>
      <c r="HG69" s="21">
        <f t="shared" si="287"/>
        <v>0</v>
      </c>
      <c r="HH69" s="21">
        <f t="shared" si="287"/>
        <v>0</v>
      </c>
      <c r="HI69" s="21">
        <f t="shared" si="287"/>
        <v>0</v>
      </c>
      <c r="HJ69" s="21">
        <f t="shared" si="287"/>
        <v>0</v>
      </c>
      <c r="HK69" s="21">
        <f t="shared" si="287"/>
        <v>0</v>
      </c>
      <c r="HL69" s="21">
        <f t="shared" si="287"/>
        <v>0</v>
      </c>
      <c r="HM69" s="21">
        <f t="shared" si="287"/>
        <v>0</v>
      </c>
      <c r="HN69" s="21">
        <f t="shared" si="287"/>
        <v>0</v>
      </c>
      <c r="HO69" s="21">
        <f t="shared" si="287"/>
        <v>0</v>
      </c>
      <c r="HP69" s="21">
        <f t="shared" si="287"/>
        <v>0</v>
      </c>
      <c r="HQ69" s="21">
        <f t="shared" si="287"/>
        <v>0</v>
      </c>
      <c r="HR69" s="21">
        <f t="shared" si="287"/>
        <v>0</v>
      </c>
      <c r="HS69" s="21">
        <f t="shared" si="287"/>
        <v>0</v>
      </c>
      <c r="HT69" s="57">
        <f t="shared" si="287"/>
        <v>0</v>
      </c>
    </row>
    <row r="70" spans="1:228">
      <c r="A70" s="49">
        <v>86</v>
      </c>
      <c r="B70" s="50">
        <v>0.11677999999999999</v>
      </c>
      <c r="C70" s="51">
        <v>0.16541</v>
      </c>
      <c r="K70" s="22">
        <f t="shared" si="263"/>
        <v>86</v>
      </c>
      <c r="L70" s="54">
        <f t="shared" si="276"/>
        <v>0.11677999999999999</v>
      </c>
      <c r="M70" s="55">
        <v>1</v>
      </c>
      <c r="N70" s="65">
        <f t="shared" si="258"/>
        <v>0.88322000000000001</v>
      </c>
      <c r="O70" s="21">
        <f t="shared" ref="O70:BZ70" si="288">N70*IFERROR(VLOOKUP($K70+N$1,$K$3:$DN$98,4,0),0)</f>
        <v>0.77009718240000002</v>
      </c>
      <c r="P70" s="21">
        <f t="shared" si="288"/>
        <v>0.6621218564556961</v>
      </c>
      <c r="Q70" s="21">
        <f t="shared" si="288"/>
        <v>0.56071127292094169</v>
      </c>
      <c r="R70" s="21">
        <f t="shared" si="288"/>
        <v>0.4671061330195197</v>
      </c>
      <c r="S70" s="21">
        <f t="shared" si="288"/>
        <v>0.38232169881514666</v>
      </c>
      <c r="T70" s="21">
        <f t="shared" si="288"/>
        <v>0.30706549562037316</v>
      </c>
      <c r="U70" s="21">
        <f t="shared" si="288"/>
        <v>0.24169432225775192</v>
      </c>
      <c r="V70" s="21">
        <f t="shared" si="288"/>
        <v>0.18620130586737207</v>
      </c>
      <c r="W70" s="21">
        <f t="shared" si="288"/>
        <v>0.14023192747483526</v>
      </c>
      <c r="X70" s="21">
        <f t="shared" si="288"/>
        <v>0.1031195478686201</v>
      </c>
      <c r="Y70" s="21">
        <f t="shared" si="288"/>
        <v>7.3957339731374347E-2</v>
      </c>
      <c r="Z70" s="21">
        <f t="shared" si="288"/>
        <v>5.1678430710695139E-2</v>
      </c>
      <c r="AA70" s="21">
        <f t="shared" si="288"/>
        <v>3.5150118216493512E-2</v>
      </c>
      <c r="AB70" s="21">
        <f t="shared" si="288"/>
        <v>2.3253209204939118E-2</v>
      </c>
      <c r="AC70" s="21">
        <f t="shared" si="288"/>
        <v>1.4951813518775853E-2</v>
      </c>
      <c r="AD70" s="21">
        <f t="shared" si="288"/>
        <v>9.3299316357161322E-3</v>
      </c>
      <c r="AE70" s="21">
        <f t="shared" si="288"/>
        <v>5.6352787079725439E-3</v>
      </c>
      <c r="AF70" s="21">
        <f t="shared" si="288"/>
        <v>3.285367486747993E-3</v>
      </c>
      <c r="AG70" s="21">
        <f t="shared" si="288"/>
        <v>1.8398057925788764E-3</v>
      </c>
      <c r="AH70" s="21">
        <f t="shared" si="288"/>
        <v>9.8429609902969868E-4</v>
      </c>
      <c r="AI70" s="21">
        <f t="shared" si="288"/>
        <v>4.9903812220805719E-4</v>
      </c>
      <c r="AJ70" s="21">
        <f t="shared" si="288"/>
        <v>2.3754214617103522E-4</v>
      </c>
      <c r="AK70" s="21">
        <f t="shared" si="288"/>
        <v>1.0475608646142652E-4</v>
      </c>
      <c r="AL70" s="21">
        <f t="shared" si="288"/>
        <v>4.2007190671032036E-5</v>
      </c>
      <c r="AM70" s="21">
        <f t="shared" si="288"/>
        <v>1.4912552688216373E-5</v>
      </c>
      <c r="AN70" s="21">
        <f t="shared" si="288"/>
        <v>4.5035909118413453E-6</v>
      </c>
      <c r="AO70" s="21">
        <f t="shared" si="288"/>
        <v>1.0853654097537642E-6</v>
      </c>
      <c r="AP70" s="21">
        <f t="shared" si="288"/>
        <v>1.8559748506789374E-7</v>
      </c>
      <c r="AQ70" s="21">
        <f t="shared" si="288"/>
        <v>0</v>
      </c>
      <c r="AR70" s="21">
        <f t="shared" si="288"/>
        <v>0</v>
      </c>
      <c r="AS70" s="21">
        <f t="shared" si="288"/>
        <v>0</v>
      </c>
      <c r="AT70" s="21">
        <f t="shared" si="288"/>
        <v>0</v>
      </c>
      <c r="AU70" s="21">
        <f t="shared" si="288"/>
        <v>0</v>
      </c>
      <c r="AV70" s="21">
        <f t="shared" si="288"/>
        <v>0</v>
      </c>
      <c r="AW70" s="21">
        <f t="shared" si="288"/>
        <v>0</v>
      </c>
      <c r="AX70" s="21">
        <f t="shared" si="288"/>
        <v>0</v>
      </c>
      <c r="AY70" s="21">
        <f t="shared" si="288"/>
        <v>0</v>
      </c>
      <c r="AZ70" s="21">
        <f t="shared" si="288"/>
        <v>0</v>
      </c>
      <c r="BA70" s="21">
        <f t="shared" si="288"/>
        <v>0</v>
      </c>
      <c r="BB70" s="21">
        <f t="shared" si="288"/>
        <v>0</v>
      </c>
      <c r="BC70" s="21">
        <f t="shared" si="288"/>
        <v>0</v>
      </c>
      <c r="BD70" s="21">
        <f t="shared" si="288"/>
        <v>0</v>
      </c>
      <c r="BE70" s="21">
        <f t="shared" si="288"/>
        <v>0</v>
      </c>
      <c r="BF70" s="21">
        <f t="shared" si="288"/>
        <v>0</v>
      </c>
      <c r="BG70" s="21">
        <f t="shared" si="288"/>
        <v>0</v>
      </c>
      <c r="BH70" s="21">
        <f t="shared" si="288"/>
        <v>0</v>
      </c>
      <c r="BI70" s="21">
        <f t="shared" si="288"/>
        <v>0</v>
      </c>
      <c r="BJ70" s="21">
        <f t="shared" si="288"/>
        <v>0</v>
      </c>
      <c r="BK70" s="21">
        <f t="shared" si="288"/>
        <v>0</v>
      </c>
      <c r="BL70" s="21">
        <f t="shared" si="288"/>
        <v>0</v>
      </c>
      <c r="BM70" s="21">
        <f t="shared" si="288"/>
        <v>0</v>
      </c>
      <c r="BN70" s="21">
        <f t="shared" si="288"/>
        <v>0</v>
      </c>
      <c r="BO70" s="21">
        <f t="shared" si="288"/>
        <v>0</v>
      </c>
      <c r="BP70" s="21">
        <f t="shared" si="288"/>
        <v>0</v>
      </c>
      <c r="BQ70" s="21">
        <f t="shared" si="288"/>
        <v>0</v>
      </c>
      <c r="BR70" s="21">
        <f t="shared" si="288"/>
        <v>0</v>
      </c>
      <c r="BS70" s="21">
        <f t="shared" si="288"/>
        <v>0</v>
      </c>
      <c r="BT70" s="21">
        <f t="shared" si="288"/>
        <v>0</v>
      </c>
      <c r="BU70" s="21">
        <f t="shared" si="288"/>
        <v>0</v>
      </c>
      <c r="BV70" s="21">
        <f t="shared" si="288"/>
        <v>0</v>
      </c>
      <c r="BW70" s="21">
        <f t="shared" si="288"/>
        <v>0</v>
      </c>
      <c r="BX70" s="21">
        <f t="shared" si="288"/>
        <v>0</v>
      </c>
      <c r="BY70" s="21">
        <f t="shared" si="288"/>
        <v>0</v>
      </c>
      <c r="BZ70" s="21">
        <f t="shared" si="288"/>
        <v>0</v>
      </c>
      <c r="CA70" s="21">
        <f t="shared" ref="CA70:DN70" si="289">BZ70*IFERROR(VLOOKUP($K70+BZ$1,$K$3:$DN$98,4,0),0)</f>
        <v>0</v>
      </c>
      <c r="CB70" s="21">
        <f t="shared" si="289"/>
        <v>0</v>
      </c>
      <c r="CC70" s="21">
        <f t="shared" si="289"/>
        <v>0</v>
      </c>
      <c r="CD70" s="21">
        <f t="shared" si="289"/>
        <v>0</v>
      </c>
      <c r="CE70" s="21">
        <f t="shared" si="289"/>
        <v>0</v>
      </c>
      <c r="CF70" s="21">
        <f t="shared" si="289"/>
        <v>0</v>
      </c>
      <c r="CG70" s="21">
        <f t="shared" si="289"/>
        <v>0</v>
      </c>
      <c r="CH70" s="21">
        <f t="shared" si="289"/>
        <v>0</v>
      </c>
      <c r="CI70" s="21">
        <f t="shared" si="289"/>
        <v>0</v>
      </c>
      <c r="CJ70" s="21">
        <f t="shared" si="289"/>
        <v>0</v>
      </c>
      <c r="CK70" s="21">
        <f t="shared" si="289"/>
        <v>0</v>
      </c>
      <c r="CL70" s="21">
        <f t="shared" si="289"/>
        <v>0</v>
      </c>
      <c r="CM70" s="21">
        <f t="shared" si="289"/>
        <v>0</v>
      </c>
      <c r="CN70" s="21">
        <f t="shared" si="289"/>
        <v>0</v>
      </c>
      <c r="CO70" s="21">
        <f t="shared" si="289"/>
        <v>0</v>
      </c>
      <c r="CP70" s="21">
        <f t="shared" si="289"/>
        <v>0</v>
      </c>
      <c r="CQ70" s="21">
        <f t="shared" si="289"/>
        <v>0</v>
      </c>
      <c r="CR70" s="21">
        <f t="shared" si="289"/>
        <v>0</v>
      </c>
      <c r="CS70" s="21">
        <f t="shared" si="289"/>
        <v>0</v>
      </c>
      <c r="CT70" s="21">
        <f t="shared" si="289"/>
        <v>0</v>
      </c>
      <c r="CU70" s="21">
        <f t="shared" si="289"/>
        <v>0</v>
      </c>
      <c r="CV70" s="21">
        <f t="shared" si="289"/>
        <v>0</v>
      </c>
      <c r="CW70" s="21">
        <f t="shared" si="289"/>
        <v>0</v>
      </c>
      <c r="CX70" s="21">
        <f t="shared" si="289"/>
        <v>0</v>
      </c>
      <c r="CY70" s="21">
        <f t="shared" si="289"/>
        <v>0</v>
      </c>
      <c r="CZ70" s="21">
        <f t="shared" si="289"/>
        <v>0</v>
      </c>
      <c r="DA70" s="21">
        <f t="shared" si="289"/>
        <v>0</v>
      </c>
      <c r="DB70" s="21">
        <f t="shared" si="289"/>
        <v>0</v>
      </c>
      <c r="DC70" s="21">
        <f t="shared" si="289"/>
        <v>0</v>
      </c>
      <c r="DD70" s="21">
        <f t="shared" si="289"/>
        <v>0</v>
      </c>
      <c r="DE70" s="21">
        <f t="shared" si="289"/>
        <v>0</v>
      </c>
      <c r="DF70" s="21">
        <f t="shared" si="289"/>
        <v>0</v>
      </c>
      <c r="DG70" s="21">
        <f t="shared" si="289"/>
        <v>0</v>
      </c>
      <c r="DH70" s="21">
        <f t="shared" si="289"/>
        <v>0</v>
      </c>
      <c r="DI70" s="21">
        <f t="shared" si="289"/>
        <v>0</v>
      </c>
      <c r="DJ70" s="21">
        <f t="shared" si="289"/>
        <v>0</v>
      </c>
      <c r="DK70" s="21">
        <f t="shared" si="289"/>
        <v>0</v>
      </c>
      <c r="DL70" s="21">
        <f t="shared" si="289"/>
        <v>0</v>
      </c>
      <c r="DM70" s="21">
        <f t="shared" si="289"/>
        <v>0</v>
      </c>
      <c r="DN70" s="57">
        <f t="shared" si="289"/>
        <v>0</v>
      </c>
      <c r="DQ70" s="22">
        <f t="shared" si="285"/>
        <v>86</v>
      </c>
      <c r="DR70" s="54">
        <f t="shared" si="279"/>
        <v>0.16541</v>
      </c>
      <c r="DS70" s="55">
        <v>1</v>
      </c>
      <c r="DT70" s="65">
        <f t="shared" si="280"/>
        <v>0.83458999999999994</v>
      </c>
      <c r="DU70" s="21">
        <f>DT70*IFERROR(VLOOKUP($DQ70+DT$1,$DQ$3:$HT$98,4,0),0)</f>
        <v>0.68511493099999987</v>
      </c>
      <c r="DV70" s="21">
        <f t="shared" ref="DV70:GF70" si="290">DU70*IFERROR(VLOOKUP($DQ70+DU$1,$DQ$3:$HT$98,4,0),0)</f>
        <v>0.55257259644873991</v>
      </c>
      <c r="DW70" s="21">
        <f t="shared" si="290"/>
        <v>0.43736673581514207</v>
      </c>
      <c r="DX70" s="21">
        <f t="shared" si="290"/>
        <v>0.33933972931689432</v>
      </c>
      <c r="DY70" s="21">
        <f t="shared" si="290"/>
        <v>0.25778960556745828</v>
      </c>
      <c r="DZ70" s="21">
        <f t="shared" si="290"/>
        <v>0.19154025483267717</v>
      </c>
      <c r="EA70" s="21">
        <f t="shared" si="290"/>
        <v>0.13904864799578198</v>
      </c>
      <c r="EB70" s="21">
        <f t="shared" si="290"/>
        <v>9.8525700510371225E-2</v>
      </c>
      <c r="EC70" s="21">
        <f t="shared" si="290"/>
        <v>6.8078303281651209E-2</v>
      </c>
      <c r="ED70" s="21">
        <f t="shared" si="290"/>
        <v>4.5835079250437311E-2</v>
      </c>
      <c r="EE70" s="21">
        <f t="shared" si="290"/>
        <v>3.0047186202624181E-2</v>
      </c>
      <c r="EF70" s="21">
        <f t="shared" si="290"/>
        <v>1.9167400550515992E-2</v>
      </c>
      <c r="EG70" s="21">
        <f t="shared" si="290"/>
        <v>1.1892988693584161E-2</v>
      </c>
      <c r="EH70" s="21">
        <f t="shared" si="290"/>
        <v>7.1752779386131966E-3</v>
      </c>
      <c r="EI70" s="21">
        <f t="shared" si="290"/>
        <v>4.2047128720273334E-3</v>
      </c>
      <c r="EJ70" s="21">
        <f t="shared" si="290"/>
        <v>2.3882769113115257E-3</v>
      </c>
      <c r="EK70" s="21">
        <f t="shared" si="290"/>
        <v>1.3135523012213393E-3</v>
      </c>
      <c r="EL70" s="21">
        <f t="shared" si="290"/>
        <v>6.9749627194853122E-4</v>
      </c>
      <c r="EM70" s="21">
        <f t="shared" si="290"/>
        <v>3.5572309869375093E-4</v>
      </c>
      <c r="EN70" s="21">
        <f t="shared" si="290"/>
        <v>1.7288142596516294E-4</v>
      </c>
      <c r="EO70" s="21">
        <f t="shared" si="290"/>
        <v>7.9179693092044622E-5</v>
      </c>
      <c r="EP70" s="21">
        <f t="shared" si="290"/>
        <v>3.3572189871026924E-5</v>
      </c>
      <c r="EQ70" s="21">
        <f t="shared" si="290"/>
        <v>1.2824576530732285E-5</v>
      </c>
      <c r="ER70" s="21">
        <f t="shared" si="290"/>
        <v>4.2321102551416537E-6</v>
      </c>
      <c r="ES70" s="21">
        <f t="shared" si="290"/>
        <v>1.1299734381228217E-6</v>
      </c>
      <c r="ET70" s="21">
        <f t="shared" si="290"/>
        <v>2.1695490011958171E-7</v>
      </c>
      <c r="EU70" s="21">
        <f t="shared" si="290"/>
        <v>2.2563309612436493E-8</v>
      </c>
      <c r="EV70" s="21">
        <f t="shared" si="290"/>
        <v>0</v>
      </c>
      <c r="EW70" s="21">
        <f t="shared" si="290"/>
        <v>0</v>
      </c>
      <c r="EX70" s="21">
        <f t="shared" si="290"/>
        <v>0</v>
      </c>
      <c r="EY70" s="21">
        <f t="shared" si="290"/>
        <v>0</v>
      </c>
      <c r="EZ70" s="21">
        <f t="shared" si="290"/>
        <v>0</v>
      </c>
      <c r="FA70" s="21">
        <f t="shared" si="290"/>
        <v>0</v>
      </c>
      <c r="FB70" s="21">
        <f t="shared" si="290"/>
        <v>0</v>
      </c>
      <c r="FC70" s="21">
        <f t="shared" si="290"/>
        <v>0</v>
      </c>
      <c r="FD70" s="21">
        <f t="shared" si="290"/>
        <v>0</v>
      </c>
      <c r="FE70" s="21">
        <f t="shared" si="290"/>
        <v>0</v>
      </c>
      <c r="FF70" s="21">
        <f t="shared" si="290"/>
        <v>0</v>
      </c>
      <c r="FG70" s="21">
        <f t="shared" si="290"/>
        <v>0</v>
      </c>
      <c r="FH70" s="21">
        <f t="shared" si="290"/>
        <v>0</v>
      </c>
      <c r="FI70" s="21">
        <f t="shared" si="290"/>
        <v>0</v>
      </c>
      <c r="FJ70" s="21">
        <f t="shared" si="290"/>
        <v>0</v>
      </c>
      <c r="FK70" s="21">
        <f t="shared" si="290"/>
        <v>0</v>
      </c>
      <c r="FL70" s="21">
        <f t="shared" si="290"/>
        <v>0</v>
      </c>
      <c r="FM70" s="21">
        <f t="shared" si="290"/>
        <v>0</v>
      </c>
      <c r="FN70" s="21">
        <f t="shared" si="290"/>
        <v>0</v>
      </c>
      <c r="FO70" s="21">
        <f t="shared" si="290"/>
        <v>0</v>
      </c>
      <c r="FP70" s="21">
        <f t="shared" si="290"/>
        <v>0</v>
      </c>
      <c r="FQ70" s="21">
        <f t="shared" si="290"/>
        <v>0</v>
      </c>
      <c r="FR70" s="21">
        <f t="shared" si="290"/>
        <v>0</v>
      </c>
      <c r="FS70" s="21">
        <f t="shared" si="290"/>
        <v>0</v>
      </c>
      <c r="FT70" s="21">
        <f t="shared" si="290"/>
        <v>0</v>
      </c>
      <c r="FU70" s="21">
        <f t="shared" si="290"/>
        <v>0</v>
      </c>
      <c r="FV70" s="21">
        <f t="shared" si="290"/>
        <v>0</v>
      </c>
      <c r="FW70" s="21">
        <f t="shared" si="290"/>
        <v>0</v>
      </c>
      <c r="FX70" s="21">
        <f t="shared" si="290"/>
        <v>0</v>
      </c>
      <c r="FY70" s="21">
        <f t="shared" si="290"/>
        <v>0</v>
      </c>
      <c r="FZ70" s="21">
        <f t="shared" si="290"/>
        <v>0</v>
      </c>
      <c r="GA70" s="21">
        <f t="shared" si="290"/>
        <v>0</v>
      </c>
      <c r="GB70" s="21">
        <f t="shared" si="290"/>
        <v>0</v>
      </c>
      <c r="GC70" s="21">
        <f t="shared" si="290"/>
        <v>0</v>
      </c>
      <c r="GD70" s="21">
        <f t="shared" si="290"/>
        <v>0</v>
      </c>
      <c r="GE70" s="21">
        <f t="shared" si="290"/>
        <v>0</v>
      </c>
      <c r="GF70" s="21">
        <f t="shared" si="290"/>
        <v>0</v>
      </c>
      <c r="GG70" s="21">
        <f t="shared" ref="GG70:HT70" si="291">GF70*IFERROR(VLOOKUP($DQ70+GF$1,$DQ$3:$HT$98,4,0),0)</f>
        <v>0</v>
      </c>
      <c r="GH70" s="21">
        <f t="shared" si="291"/>
        <v>0</v>
      </c>
      <c r="GI70" s="21">
        <f t="shared" si="291"/>
        <v>0</v>
      </c>
      <c r="GJ70" s="21">
        <f t="shared" si="291"/>
        <v>0</v>
      </c>
      <c r="GK70" s="21">
        <f t="shared" si="291"/>
        <v>0</v>
      </c>
      <c r="GL70" s="21">
        <f t="shared" si="291"/>
        <v>0</v>
      </c>
      <c r="GM70" s="21">
        <f t="shared" si="291"/>
        <v>0</v>
      </c>
      <c r="GN70" s="21">
        <f t="shared" si="291"/>
        <v>0</v>
      </c>
      <c r="GO70" s="21">
        <f t="shared" si="291"/>
        <v>0</v>
      </c>
      <c r="GP70" s="21">
        <f t="shared" si="291"/>
        <v>0</v>
      </c>
      <c r="GQ70" s="21">
        <f t="shared" si="291"/>
        <v>0</v>
      </c>
      <c r="GR70" s="21">
        <f t="shared" si="291"/>
        <v>0</v>
      </c>
      <c r="GS70" s="21">
        <f t="shared" si="291"/>
        <v>0</v>
      </c>
      <c r="GT70" s="21">
        <f t="shared" si="291"/>
        <v>0</v>
      </c>
      <c r="GU70" s="21">
        <f t="shared" si="291"/>
        <v>0</v>
      </c>
      <c r="GV70" s="21">
        <f t="shared" si="291"/>
        <v>0</v>
      </c>
      <c r="GW70" s="21">
        <f t="shared" si="291"/>
        <v>0</v>
      </c>
      <c r="GX70" s="21">
        <f t="shared" si="291"/>
        <v>0</v>
      </c>
      <c r="GY70" s="21">
        <f t="shared" si="291"/>
        <v>0</v>
      </c>
      <c r="GZ70" s="21">
        <f t="shared" si="291"/>
        <v>0</v>
      </c>
      <c r="HA70" s="21">
        <f t="shared" si="291"/>
        <v>0</v>
      </c>
      <c r="HB70" s="21">
        <f t="shared" si="291"/>
        <v>0</v>
      </c>
      <c r="HC70" s="21">
        <f t="shared" si="291"/>
        <v>0</v>
      </c>
      <c r="HD70" s="21">
        <f t="shared" si="291"/>
        <v>0</v>
      </c>
      <c r="HE70" s="21">
        <f t="shared" si="291"/>
        <v>0</v>
      </c>
      <c r="HF70" s="21">
        <f t="shared" si="291"/>
        <v>0</v>
      </c>
      <c r="HG70" s="21">
        <f t="shared" si="291"/>
        <v>0</v>
      </c>
      <c r="HH70" s="21">
        <f t="shared" si="291"/>
        <v>0</v>
      </c>
      <c r="HI70" s="21">
        <f t="shared" si="291"/>
        <v>0</v>
      </c>
      <c r="HJ70" s="21">
        <f t="shared" si="291"/>
        <v>0</v>
      </c>
      <c r="HK70" s="21">
        <f t="shared" si="291"/>
        <v>0</v>
      </c>
      <c r="HL70" s="21">
        <f t="shared" si="291"/>
        <v>0</v>
      </c>
      <c r="HM70" s="21">
        <f t="shared" si="291"/>
        <v>0</v>
      </c>
      <c r="HN70" s="21">
        <f t="shared" si="291"/>
        <v>0</v>
      </c>
      <c r="HO70" s="21">
        <f t="shared" si="291"/>
        <v>0</v>
      </c>
      <c r="HP70" s="21">
        <f t="shared" si="291"/>
        <v>0</v>
      </c>
      <c r="HQ70" s="21">
        <f t="shared" si="291"/>
        <v>0</v>
      </c>
      <c r="HR70" s="21">
        <f t="shared" si="291"/>
        <v>0</v>
      </c>
      <c r="HS70" s="21">
        <f t="shared" si="291"/>
        <v>0</v>
      </c>
      <c r="HT70" s="57">
        <f t="shared" si="291"/>
        <v>0</v>
      </c>
    </row>
    <row r="71" spans="1:228">
      <c r="A71" s="49">
        <v>87</v>
      </c>
      <c r="B71" s="50">
        <v>0.12808</v>
      </c>
      <c r="C71" s="51">
        <v>0.17910000000000001</v>
      </c>
      <c r="K71" s="22">
        <f t="shared" si="263"/>
        <v>87</v>
      </c>
      <c r="L71" s="54">
        <f t="shared" si="276"/>
        <v>0.12808</v>
      </c>
      <c r="M71" s="55">
        <v>1</v>
      </c>
      <c r="N71" s="65">
        <f t="shared" si="258"/>
        <v>0.87192000000000003</v>
      </c>
      <c r="O71" s="21">
        <f t="shared" ref="O71:BZ71" si="292">N71*IFERROR(VLOOKUP($K71+N$1,$K$3:$DN$98,4,0),0)</f>
        <v>0.74966809680000002</v>
      </c>
      <c r="P71" s="21">
        <f t="shared" si="292"/>
        <v>0.634848931094112</v>
      </c>
      <c r="Q71" s="21">
        <f t="shared" si="292"/>
        <v>0.52886725053726091</v>
      </c>
      <c r="R71" s="21">
        <f t="shared" si="292"/>
        <v>0.43287255589224266</v>
      </c>
      <c r="S71" s="21">
        <f t="shared" si="292"/>
        <v>0.34766592199041363</v>
      </c>
      <c r="T71" s="21">
        <f t="shared" si="292"/>
        <v>0.27365132385787444</v>
      </c>
      <c r="U71" s="21">
        <f t="shared" si="292"/>
        <v>0.21082097990010645</v>
      </c>
      <c r="V71" s="21">
        <f t="shared" si="292"/>
        <v>0.15877349638236818</v>
      </c>
      <c r="W71" s="21">
        <f t="shared" si="292"/>
        <v>0.11675409056477443</v>
      </c>
      <c r="X71" s="21">
        <f t="shared" si="292"/>
        <v>8.373603375305623E-2</v>
      </c>
      <c r="Y71" s="21">
        <f t="shared" si="292"/>
        <v>5.8511390945285575E-2</v>
      </c>
      <c r="Z71" s="21">
        <f t="shared" si="292"/>
        <v>3.9797692779254885E-2</v>
      </c>
      <c r="AA71" s="21">
        <f t="shared" si="292"/>
        <v>2.6327765681188279E-2</v>
      </c>
      <c r="AB71" s="21">
        <f t="shared" si="292"/>
        <v>1.6928753333004063E-2</v>
      </c>
      <c r="AC71" s="21">
        <f t="shared" si="292"/>
        <v>1.0563542079794536E-2</v>
      </c>
      <c r="AD71" s="21">
        <f t="shared" si="292"/>
        <v>6.3803794161958992E-3</v>
      </c>
      <c r="AE71" s="21">
        <f t="shared" si="292"/>
        <v>3.7197611996422088E-3</v>
      </c>
      <c r="AF71" s="21">
        <f t="shared" si="292"/>
        <v>2.0830662717996372E-3</v>
      </c>
      <c r="AG71" s="21">
        <f t="shared" si="292"/>
        <v>1.1144404554128057E-3</v>
      </c>
      <c r="AH71" s="21">
        <f t="shared" si="292"/>
        <v>5.6502131089429248E-4</v>
      </c>
      <c r="AI71" s="21">
        <f t="shared" si="292"/>
        <v>2.6895014398568319E-4</v>
      </c>
      <c r="AJ71" s="21">
        <f t="shared" si="292"/>
        <v>1.1860701349768627E-4</v>
      </c>
      <c r="AK71" s="21">
        <f t="shared" si="292"/>
        <v>4.7561412412572199E-5</v>
      </c>
      <c r="AL71" s="21">
        <f t="shared" si="292"/>
        <v>1.6884301406463128E-5</v>
      </c>
      <c r="AM71" s="21">
        <f t="shared" si="292"/>
        <v>5.0990590247518659E-6</v>
      </c>
      <c r="AN71" s="21">
        <f t="shared" si="292"/>
        <v>1.2288732249651996E-6</v>
      </c>
      <c r="AO71" s="21">
        <f t="shared" si="292"/>
        <v>2.1013732146904918E-7</v>
      </c>
      <c r="AP71" s="21">
        <f t="shared" si="292"/>
        <v>0</v>
      </c>
      <c r="AQ71" s="21">
        <f t="shared" si="292"/>
        <v>0</v>
      </c>
      <c r="AR71" s="21">
        <f t="shared" si="292"/>
        <v>0</v>
      </c>
      <c r="AS71" s="21">
        <f t="shared" si="292"/>
        <v>0</v>
      </c>
      <c r="AT71" s="21">
        <f t="shared" si="292"/>
        <v>0</v>
      </c>
      <c r="AU71" s="21">
        <f t="shared" si="292"/>
        <v>0</v>
      </c>
      <c r="AV71" s="21">
        <f t="shared" si="292"/>
        <v>0</v>
      </c>
      <c r="AW71" s="21">
        <f t="shared" si="292"/>
        <v>0</v>
      </c>
      <c r="AX71" s="21">
        <f t="shared" si="292"/>
        <v>0</v>
      </c>
      <c r="AY71" s="21">
        <f t="shared" si="292"/>
        <v>0</v>
      </c>
      <c r="AZ71" s="21">
        <f t="shared" si="292"/>
        <v>0</v>
      </c>
      <c r="BA71" s="21">
        <f t="shared" si="292"/>
        <v>0</v>
      </c>
      <c r="BB71" s="21">
        <f t="shared" si="292"/>
        <v>0</v>
      </c>
      <c r="BC71" s="21">
        <f t="shared" si="292"/>
        <v>0</v>
      </c>
      <c r="BD71" s="21">
        <f t="shared" si="292"/>
        <v>0</v>
      </c>
      <c r="BE71" s="21">
        <f t="shared" si="292"/>
        <v>0</v>
      </c>
      <c r="BF71" s="21">
        <f t="shared" si="292"/>
        <v>0</v>
      </c>
      <c r="BG71" s="21">
        <f t="shared" si="292"/>
        <v>0</v>
      </c>
      <c r="BH71" s="21">
        <f t="shared" si="292"/>
        <v>0</v>
      </c>
      <c r="BI71" s="21">
        <f t="shared" si="292"/>
        <v>0</v>
      </c>
      <c r="BJ71" s="21">
        <f t="shared" si="292"/>
        <v>0</v>
      </c>
      <c r="BK71" s="21">
        <f t="shared" si="292"/>
        <v>0</v>
      </c>
      <c r="BL71" s="21">
        <f t="shared" si="292"/>
        <v>0</v>
      </c>
      <c r="BM71" s="21">
        <f t="shared" si="292"/>
        <v>0</v>
      </c>
      <c r="BN71" s="21">
        <f t="shared" si="292"/>
        <v>0</v>
      </c>
      <c r="BO71" s="21">
        <f t="shared" si="292"/>
        <v>0</v>
      </c>
      <c r="BP71" s="21">
        <f t="shared" si="292"/>
        <v>0</v>
      </c>
      <c r="BQ71" s="21">
        <f t="shared" si="292"/>
        <v>0</v>
      </c>
      <c r="BR71" s="21">
        <f t="shared" si="292"/>
        <v>0</v>
      </c>
      <c r="BS71" s="21">
        <f t="shared" si="292"/>
        <v>0</v>
      </c>
      <c r="BT71" s="21">
        <f t="shared" si="292"/>
        <v>0</v>
      </c>
      <c r="BU71" s="21">
        <f t="shared" si="292"/>
        <v>0</v>
      </c>
      <c r="BV71" s="21">
        <f t="shared" si="292"/>
        <v>0</v>
      </c>
      <c r="BW71" s="21">
        <f t="shared" si="292"/>
        <v>0</v>
      </c>
      <c r="BX71" s="21">
        <f t="shared" si="292"/>
        <v>0</v>
      </c>
      <c r="BY71" s="21">
        <f t="shared" si="292"/>
        <v>0</v>
      </c>
      <c r="BZ71" s="21">
        <f t="shared" si="292"/>
        <v>0</v>
      </c>
      <c r="CA71" s="21">
        <f t="shared" ref="CA71:DN71" si="293">BZ71*IFERROR(VLOOKUP($K71+BZ$1,$K$3:$DN$98,4,0),0)</f>
        <v>0</v>
      </c>
      <c r="CB71" s="21">
        <f t="shared" si="293"/>
        <v>0</v>
      </c>
      <c r="CC71" s="21">
        <f t="shared" si="293"/>
        <v>0</v>
      </c>
      <c r="CD71" s="21">
        <f t="shared" si="293"/>
        <v>0</v>
      </c>
      <c r="CE71" s="21">
        <f t="shared" si="293"/>
        <v>0</v>
      </c>
      <c r="CF71" s="21">
        <f t="shared" si="293"/>
        <v>0</v>
      </c>
      <c r="CG71" s="21">
        <f t="shared" si="293"/>
        <v>0</v>
      </c>
      <c r="CH71" s="21">
        <f t="shared" si="293"/>
        <v>0</v>
      </c>
      <c r="CI71" s="21">
        <f t="shared" si="293"/>
        <v>0</v>
      </c>
      <c r="CJ71" s="21">
        <f t="shared" si="293"/>
        <v>0</v>
      </c>
      <c r="CK71" s="21">
        <f t="shared" si="293"/>
        <v>0</v>
      </c>
      <c r="CL71" s="21">
        <f t="shared" si="293"/>
        <v>0</v>
      </c>
      <c r="CM71" s="21">
        <f t="shared" si="293"/>
        <v>0</v>
      </c>
      <c r="CN71" s="21">
        <f t="shared" si="293"/>
        <v>0</v>
      </c>
      <c r="CO71" s="21">
        <f t="shared" si="293"/>
        <v>0</v>
      </c>
      <c r="CP71" s="21">
        <f t="shared" si="293"/>
        <v>0</v>
      </c>
      <c r="CQ71" s="21">
        <f t="shared" si="293"/>
        <v>0</v>
      </c>
      <c r="CR71" s="21">
        <f t="shared" si="293"/>
        <v>0</v>
      </c>
      <c r="CS71" s="21">
        <f t="shared" si="293"/>
        <v>0</v>
      </c>
      <c r="CT71" s="21">
        <f t="shared" si="293"/>
        <v>0</v>
      </c>
      <c r="CU71" s="21">
        <f t="shared" si="293"/>
        <v>0</v>
      </c>
      <c r="CV71" s="21">
        <f t="shared" si="293"/>
        <v>0</v>
      </c>
      <c r="CW71" s="21">
        <f t="shared" si="293"/>
        <v>0</v>
      </c>
      <c r="CX71" s="21">
        <f t="shared" si="293"/>
        <v>0</v>
      </c>
      <c r="CY71" s="21">
        <f t="shared" si="293"/>
        <v>0</v>
      </c>
      <c r="CZ71" s="21">
        <f t="shared" si="293"/>
        <v>0</v>
      </c>
      <c r="DA71" s="21">
        <f t="shared" si="293"/>
        <v>0</v>
      </c>
      <c r="DB71" s="21">
        <f t="shared" si="293"/>
        <v>0</v>
      </c>
      <c r="DC71" s="21">
        <f t="shared" si="293"/>
        <v>0</v>
      </c>
      <c r="DD71" s="21">
        <f t="shared" si="293"/>
        <v>0</v>
      </c>
      <c r="DE71" s="21">
        <f t="shared" si="293"/>
        <v>0</v>
      </c>
      <c r="DF71" s="21">
        <f t="shared" si="293"/>
        <v>0</v>
      </c>
      <c r="DG71" s="21">
        <f t="shared" si="293"/>
        <v>0</v>
      </c>
      <c r="DH71" s="21">
        <f t="shared" si="293"/>
        <v>0</v>
      </c>
      <c r="DI71" s="21">
        <f t="shared" si="293"/>
        <v>0</v>
      </c>
      <c r="DJ71" s="21">
        <f t="shared" si="293"/>
        <v>0</v>
      </c>
      <c r="DK71" s="21">
        <f t="shared" si="293"/>
        <v>0</v>
      </c>
      <c r="DL71" s="21">
        <f t="shared" si="293"/>
        <v>0</v>
      </c>
      <c r="DM71" s="21">
        <f t="shared" si="293"/>
        <v>0</v>
      </c>
      <c r="DN71" s="57">
        <f t="shared" si="293"/>
        <v>0</v>
      </c>
      <c r="DQ71" s="22">
        <f t="shared" si="285"/>
        <v>87</v>
      </c>
      <c r="DR71" s="54">
        <f t="shared" si="279"/>
        <v>0.17910000000000001</v>
      </c>
      <c r="DS71" s="55">
        <v>1</v>
      </c>
      <c r="DT71" s="65">
        <f t="shared" si="280"/>
        <v>0.82089999999999996</v>
      </c>
      <c r="DU71" s="21">
        <f t="shared" ref="DU71:GF71" si="294">DT71*IFERROR(VLOOKUP($DQ71+DT$1,$DQ$3:$HT$98,4,0),0)</f>
        <v>0.66208868600000004</v>
      </c>
      <c r="DV71" s="21">
        <f t="shared" si="294"/>
        <v>0.52404981585585997</v>
      </c>
      <c r="DW71" s="21">
        <f t="shared" si="294"/>
        <v>0.40659453062808609</v>
      </c>
      <c r="DX71" s="21">
        <f t="shared" si="294"/>
        <v>0.30888173302754446</v>
      </c>
      <c r="DY71" s="21">
        <f t="shared" si="294"/>
        <v>0.2295022164567958</v>
      </c>
      <c r="DZ71" s="21">
        <f t="shared" si="294"/>
        <v>0.16660713403681091</v>
      </c>
      <c r="EA71" s="21">
        <f t="shared" si="294"/>
        <v>0.11805281696446308</v>
      </c>
      <c r="EB71" s="21">
        <f t="shared" si="294"/>
        <v>8.157095493793505E-2</v>
      </c>
      <c r="EC71" s="21">
        <f t="shared" si="294"/>
        <v>5.4919276831063533E-2</v>
      </c>
      <c r="ED71" s="21">
        <f t="shared" si="294"/>
        <v>3.6002331926603702E-2</v>
      </c>
      <c r="EE71" s="21">
        <f t="shared" si="294"/>
        <v>2.2966247559299768E-2</v>
      </c>
      <c r="EF71" s="21">
        <f t="shared" si="294"/>
        <v>1.4250097285594319E-2</v>
      </c>
      <c r="EG71" s="21">
        <f t="shared" si="294"/>
        <v>8.597368694344765E-3</v>
      </c>
      <c r="EH71" s="21">
        <f t="shared" si="294"/>
        <v>5.038058054886033E-3</v>
      </c>
      <c r="EI71" s="21">
        <f t="shared" si="294"/>
        <v>2.8616169751752669E-3</v>
      </c>
      <c r="EJ71" s="21">
        <f t="shared" si="294"/>
        <v>1.5738893363463969E-3</v>
      </c>
      <c r="EK71" s="21">
        <f t="shared" si="294"/>
        <v>8.3573523759993679E-4</v>
      </c>
      <c r="EL71" s="21">
        <f t="shared" si="294"/>
        <v>4.2622497117596777E-4</v>
      </c>
      <c r="EM71" s="21">
        <f t="shared" si="294"/>
        <v>2.0714533599152033E-4</v>
      </c>
      <c r="EN71" s="21">
        <f t="shared" si="294"/>
        <v>9.4872563884116303E-5</v>
      </c>
      <c r="EO71" s="21">
        <f t="shared" si="294"/>
        <v>4.0225967086865316E-5</v>
      </c>
      <c r="EP71" s="21">
        <f t="shared" si="294"/>
        <v>1.5366319427182552E-5</v>
      </c>
      <c r="EQ71" s="21">
        <f t="shared" si="294"/>
        <v>5.0708854109702418E-6</v>
      </c>
      <c r="ER71" s="21">
        <f t="shared" si="294"/>
        <v>1.3539264047290545E-6</v>
      </c>
      <c r="ES71" s="21">
        <f t="shared" si="294"/>
        <v>2.5995386970797841E-7</v>
      </c>
      <c r="ET71" s="21">
        <f t="shared" si="294"/>
        <v>2.703520244962975E-8</v>
      </c>
      <c r="EU71" s="21">
        <f t="shared" si="294"/>
        <v>0</v>
      </c>
      <c r="EV71" s="21">
        <f t="shared" si="294"/>
        <v>0</v>
      </c>
      <c r="EW71" s="21">
        <f t="shared" si="294"/>
        <v>0</v>
      </c>
      <c r="EX71" s="21">
        <f t="shared" si="294"/>
        <v>0</v>
      </c>
      <c r="EY71" s="21">
        <f t="shared" si="294"/>
        <v>0</v>
      </c>
      <c r="EZ71" s="21">
        <f t="shared" si="294"/>
        <v>0</v>
      </c>
      <c r="FA71" s="21">
        <f t="shared" si="294"/>
        <v>0</v>
      </c>
      <c r="FB71" s="21">
        <f t="shared" si="294"/>
        <v>0</v>
      </c>
      <c r="FC71" s="21">
        <f t="shared" si="294"/>
        <v>0</v>
      </c>
      <c r="FD71" s="21">
        <f t="shared" si="294"/>
        <v>0</v>
      </c>
      <c r="FE71" s="21">
        <f t="shared" si="294"/>
        <v>0</v>
      </c>
      <c r="FF71" s="21">
        <f t="shared" si="294"/>
        <v>0</v>
      </c>
      <c r="FG71" s="21">
        <f t="shared" si="294"/>
        <v>0</v>
      </c>
      <c r="FH71" s="21">
        <f t="shared" si="294"/>
        <v>0</v>
      </c>
      <c r="FI71" s="21">
        <f t="shared" si="294"/>
        <v>0</v>
      </c>
      <c r="FJ71" s="21">
        <f t="shared" si="294"/>
        <v>0</v>
      </c>
      <c r="FK71" s="21">
        <f t="shared" si="294"/>
        <v>0</v>
      </c>
      <c r="FL71" s="21">
        <f t="shared" si="294"/>
        <v>0</v>
      </c>
      <c r="FM71" s="21">
        <f t="shared" si="294"/>
        <v>0</v>
      </c>
      <c r="FN71" s="21">
        <f t="shared" si="294"/>
        <v>0</v>
      </c>
      <c r="FO71" s="21">
        <f t="shared" si="294"/>
        <v>0</v>
      </c>
      <c r="FP71" s="21">
        <f t="shared" si="294"/>
        <v>0</v>
      </c>
      <c r="FQ71" s="21">
        <f t="shared" si="294"/>
        <v>0</v>
      </c>
      <c r="FR71" s="21">
        <f t="shared" si="294"/>
        <v>0</v>
      </c>
      <c r="FS71" s="21">
        <f t="shared" si="294"/>
        <v>0</v>
      </c>
      <c r="FT71" s="21">
        <f t="shared" si="294"/>
        <v>0</v>
      </c>
      <c r="FU71" s="21">
        <f t="shared" si="294"/>
        <v>0</v>
      </c>
      <c r="FV71" s="21">
        <f t="shared" si="294"/>
        <v>0</v>
      </c>
      <c r="FW71" s="21">
        <f t="shared" si="294"/>
        <v>0</v>
      </c>
      <c r="FX71" s="21">
        <f t="shared" si="294"/>
        <v>0</v>
      </c>
      <c r="FY71" s="21">
        <f t="shared" si="294"/>
        <v>0</v>
      </c>
      <c r="FZ71" s="21">
        <f t="shared" si="294"/>
        <v>0</v>
      </c>
      <c r="GA71" s="21">
        <f t="shared" si="294"/>
        <v>0</v>
      </c>
      <c r="GB71" s="21">
        <f t="shared" si="294"/>
        <v>0</v>
      </c>
      <c r="GC71" s="21">
        <f t="shared" si="294"/>
        <v>0</v>
      </c>
      <c r="GD71" s="21">
        <f t="shared" si="294"/>
        <v>0</v>
      </c>
      <c r="GE71" s="21">
        <f t="shared" si="294"/>
        <v>0</v>
      </c>
      <c r="GF71" s="21">
        <f t="shared" si="294"/>
        <v>0</v>
      </c>
      <c r="GG71" s="21">
        <f t="shared" ref="GG71:HT71" si="295">GF71*IFERROR(VLOOKUP($DQ71+GF$1,$DQ$3:$HT$98,4,0),0)</f>
        <v>0</v>
      </c>
      <c r="GH71" s="21">
        <f t="shared" si="295"/>
        <v>0</v>
      </c>
      <c r="GI71" s="21">
        <f t="shared" si="295"/>
        <v>0</v>
      </c>
      <c r="GJ71" s="21">
        <f t="shared" si="295"/>
        <v>0</v>
      </c>
      <c r="GK71" s="21">
        <f t="shared" si="295"/>
        <v>0</v>
      </c>
      <c r="GL71" s="21">
        <f t="shared" si="295"/>
        <v>0</v>
      </c>
      <c r="GM71" s="21">
        <f t="shared" si="295"/>
        <v>0</v>
      </c>
      <c r="GN71" s="21">
        <f t="shared" si="295"/>
        <v>0</v>
      </c>
      <c r="GO71" s="21">
        <f t="shared" si="295"/>
        <v>0</v>
      </c>
      <c r="GP71" s="21">
        <f t="shared" si="295"/>
        <v>0</v>
      </c>
      <c r="GQ71" s="21">
        <f t="shared" si="295"/>
        <v>0</v>
      </c>
      <c r="GR71" s="21">
        <f t="shared" si="295"/>
        <v>0</v>
      </c>
      <c r="GS71" s="21">
        <f t="shared" si="295"/>
        <v>0</v>
      </c>
      <c r="GT71" s="21">
        <f t="shared" si="295"/>
        <v>0</v>
      </c>
      <c r="GU71" s="21">
        <f t="shared" si="295"/>
        <v>0</v>
      </c>
      <c r="GV71" s="21">
        <f t="shared" si="295"/>
        <v>0</v>
      </c>
      <c r="GW71" s="21">
        <f t="shared" si="295"/>
        <v>0</v>
      </c>
      <c r="GX71" s="21">
        <f t="shared" si="295"/>
        <v>0</v>
      </c>
      <c r="GY71" s="21">
        <f t="shared" si="295"/>
        <v>0</v>
      </c>
      <c r="GZ71" s="21">
        <f t="shared" si="295"/>
        <v>0</v>
      </c>
      <c r="HA71" s="21">
        <f t="shared" si="295"/>
        <v>0</v>
      </c>
      <c r="HB71" s="21">
        <f t="shared" si="295"/>
        <v>0</v>
      </c>
      <c r="HC71" s="21">
        <f t="shared" si="295"/>
        <v>0</v>
      </c>
      <c r="HD71" s="21">
        <f t="shared" si="295"/>
        <v>0</v>
      </c>
      <c r="HE71" s="21">
        <f t="shared" si="295"/>
        <v>0</v>
      </c>
      <c r="HF71" s="21">
        <f t="shared" si="295"/>
        <v>0</v>
      </c>
      <c r="HG71" s="21">
        <f t="shared" si="295"/>
        <v>0</v>
      </c>
      <c r="HH71" s="21">
        <f t="shared" si="295"/>
        <v>0</v>
      </c>
      <c r="HI71" s="21">
        <f t="shared" si="295"/>
        <v>0</v>
      </c>
      <c r="HJ71" s="21">
        <f t="shared" si="295"/>
        <v>0</v>
      </c>
      <c r="HK71" s="21">
        <f t="shared" si="295"/>
        <v>0</v>
      </c>
      <c r="HL71" s="21">
        <f t="shared" si="295"/>
        <v>0</v>
      </c>
      <c r="HM71" s="21">
        <f t="shared" si="295"/>
        <v>0</v>
      </c>
      <c r="HN71" s="21">
        <f t="shared" si="295"/>
        <v>0</v>
      </c>
      <c r="HO71" s="21">
        <f t="shared" si="295"/>
        <v>0</v>
      </c>
      <c r="HP71" s="21">
        <f t="shared" si="295"/>
        <v>0</v>
      </c>
      <c r="HQ71" s="21">
        <f t="shared" si="295"/>
        <v>0</v>
      </c>
      <c r="HR71" s="21">
        <f t="shared" si="295"/>
        <v>0</v>
      </c>
      <c r="HS71" s="21">
        <f t="shared" si="295"/>
        <v>0</v>
      </c>
      <c r="HT71" s="57">
        <f t="shared" si="295"/>
        <v>0</v>
      </c>
    </row>
    <row r="72" spans="1:228">
      <c r="A72" s="49">
        <v>88</v>
      </c>
      <c r="B72" s="50">
        <v>0.14021</v>
      </c>
      <c r="C72" s="51">
        <v>0.19345999999999999</v>
      </c>
      <c r="K72" s="22">
        <f t="shared" si="263"/>
        <v>88</v>
      </c>
      <c r="L72" s="54">
        <f t="shared" si="276"/>
        <v>0.14021</v>
      </c>
      <c r="M72" s="55">
        <v>1</v>
      </c>
      <c r="N72" s="65">
        <f t="shared" si="258"/>
        <v>0.85979000000000005</v>
      </c>
      <c r="O72" s="21">
        <f t="shared" ref="O72:BZ72" si="296">N72*IFERROR(VLOOKUP($K72+N$1,$K$3:$DN$98,4,0),0)</f>
        <v>0.72810456360000009</v>
      </c>
      <c r="P72" s="21">
        <f t="shared" si="296"/>
        <v>0.60655478775261606</v>
      </c>
      <c r="Q72" s="21">
        <f t="shared" si="296"/>
        <v>0.49645902822763871</v>
      </c>
      <c r="R72" s="21">
        <f t="shared" si="296"/>
        <v>0.39873603311131028</v>
      </c>
      <c r="S72" s="21">
        <f t="shared" si="296"/>
        <v>0.31384911902224344</v>
      </c>
      <c r="T72" s="21">
        <f t="shared" si="296"/>
        <v>0.24178936129473633</v>
      </c>
      <c r="U72" s="21">
        <f t="shared" si="296"/>
        <v>0.18209640377829184</v>
      </c>
      <c r="V72" s="21">
        <f t="shared" si="296"/>
        <v>0.13390459051836689</v>
      </c>
      <c r="W72" s="21">
        <f t="shared" si="296"/>
        <v>9.6036372319772745E-2</v>
      </c>
      <c r="X72" s="21">
        <f t="shared" si="296"/>
        <v>6.7106375522164405E-2</v>
      </c>
      <c r="Y72" s="21">
        <f t="shared" si="296"/>
        <v>4.5643743438910561E-2</v>
      </c>
      <c r="Z72" s="21">
        <f t="shared" si="296"/>
        <v>3.0195162034576895E-2</v>
      </c>
      <c r="AA72" s="21">
        <f t="shared" si="296"/>
        <v>1.9415489188232944E-2</v>
      </c>
      <c r="AB72" s="21">
        <f t="shared" si="296"/>
        <v>1.2115265253457358E-2</v>
      </c>
      <c r="AC72" s="21">
        <f t="shared" si="296"/>
        <v>7.3176202130882436E-3</v>
      </c>
      <c r="AD72" s="21">
        <f t="shared" si="296"/>
        <v>4.2661725842304456E-3</v>
      </c>
      <c r="AE72" s="21">
        <f t="shared" si="296"/>
        <v>2.3890566471690498E-3</v>
      </c>
      <c r="AF72" s="21">
        <f t="shared" si="296"/>
        <v>1.2781453062354414E-3</v>
      </c>
      <c r="AG72" s="21">
        <f t="shared" si="296"/>
        <v>6.4801967026136876E-4</v>
      </c>
      <c r="AH72" s="21">
        <f t="shared" si="296"/>
        <v>3.0845736304441153E-4</v>
      </c>
      <c r="AI72" s="21">
        <f t="shared" si="296"/>
        <v>1.3602969710258548E-4</v>
      </c>
      <c r="AJ72" s="21">
        <f t="shared" si="296"/>
        <v>5.4547908538136777E-5</v>
      </c>
      <c r="AK72" s="21">
        <f t="shared" si="296"/>
        <v>1.9364507531038555E-5</v>
      </c>
      <c r="AL72" s="21">
        <f t="shared" si="296"/>
        <v>5.8480812743736445E-6</v>
      </c>
      <c r="AM72" s="21">
        <f t="shared" si="296"/>
        <v>1.4093875871240482E-6</v>
      </c>
      <c r="AN72" s="21">
        <f t="shared" si="296"/>
        <v>2.410052773982123E-7</v>
      </c>
      <c r="AO72" s="21">
        <f t="shared" si="296"/>
        <v>0</v>
      </c>
      <c r="AP72" s="21">
        <f t="shared" si="296"/>
        <v>0</v>
      </c>
      <c r="AQ72" s="21">
        <f t="shared" si="296"/>
        <v>0</v>
      </c>
      <c r="AR72" s="21">
        <f t="shared" si="296"/>
        <v>0</v>
      </c>
      <c r="AS72" s="21">
        <f t="shared" si="296"/>
        <v>0</v>
      </c>
      <c r="AT72" s="21">
        <f t="shared" si="296"/>
        <v>0</v>
      </c>
      <c r="AU72" s="21">
        <f t="shared" si="296"/>
        <v>0</v>
      </c>
      <c r="AV72" s="21">
        <f t="shared" si="296"/>
        <v>0</v>
      </c>
      <c r="AW72" s="21">
        <f t="shared" si="296"/>
        <v>0</v>
      </c>
      <c r="AX72" s="21">
        <f t="shared" si="296"/>
        <v>0</v>
      </c>
      <c r="AY72" s="21">
        <f t="shared" si="296"/>
        <v>0</v>
      </c>
      <c r="AZ72" s="21">
        <f t="shared" si="296"/>
        <v>0</v>
      </c>
      <c r="BA72" s="21">
        <f t="shared" si="296"/>
        <v>0</v>
      </c>
      <c r="BB72" s="21">
        <f t="shared" si="296"/>
        <v>0</v>
      </c>
      <c r="BC72" s="21">
        <f t="shared" si="296"/>
        <v>0</v>
      </c>
      <c r="BD72" s="21">
        <f t="shared" si="296"/>
        <v>0</v>
      </c>
      <c r="BE72" s="21">
        <f t="shared" si="296"/>
        <v>0</v>
      </c>
      <c r="BF72" s="21">
        <f t="shared" si="296"/>
        <v>0</v>
      </c>
      <c r="BG72" s="21">
        <f t="shared" si="296"/>
        <v>0</v>
      </c>
      <c r="BH72" s="21">
        <f t="shared" si="296"/>
        <v>0</v>
      </c>
      <c r="BI72" s="21">
        <f t="shared" si="296"/>
        <v>0</v>
      </c>
      <c r="BJ72" s="21">
        <f t="shared" si="296"/>
        <v>0</v>
      </c>
      <c r="BK72" s="21">
        <f t="shared" si="296"/>
        <v>0</v>
      </c>
      <c r="BL72" s="21">
        <f t="shared" si="296"/>
        <v>0</v>
      </c>
      <c r="BM72" s="21">
        <f t="shared" si="296"/>
        <v>0</v>
      </c>
      <c r="BN72" s="21">
        <f t="shared" si="296"/>
        <v>0</v>
      </c>
      <c r="BO72" s="21">
        <f t="shared" si="296"/>
        <v>0</v>
      </c>
      <c r="BP72" s="21">
        <f t="shared" si="296"/>
        <v>0</v>
      </c>
      <c r="BQ72" s="21">
        <f t="shared" si="296"/>
        <v>0</v>
      </c>
      <c r="BR72" s="21">
        <f t="shared" si="296"/>
        <v>0</v>
      </c>
      <c r="BS72" s="21">
        <f t="shared" si="296"/>
        <v>0</v>
      </c>
      <c r="BT72" s="21">
        <f t="shared" si="296"/>
        <v>0</v>
      </c>
      <c r="BU72" s="21">
        <f t="shared" si="296"/>
        <v>0</v>
      </c>
      <c r="BV72" s="21">
        <f t="shared" si="296"/>
        <v>0</v>
      </c>
      <c r="BW72" s="21">
        <f t="shared" si="296"/>
        <v>0</v>
      </c>
      <c r="BX72" s="21">
        <f t="shared" si="296"/>
        <v>0</v>
      </c>
      <c r="BY72" s="21">
        <f t="shared" si="296"/>
        <v>0</v>
      </c>
      <c r="BZ72" s="21">
        <f t="shared" si="296"/>
        <v>0</v>
      </c>
      <c r="CA72" s="21">
        <f t="shared" ref="CA72:DN72" si="297">BZ72*IFERROR(VLOOKUP($K72+BZ$1,$K$3:$DN$98,4,0),0)</f>
        <v>0</v>
      </c>
      <c r="CB72" s="21">
        <f t="shared" si="297"/>
        <v>0</v>
      </c>
      <c r="CC72" s="21">
        <f t="shared" si="297"/>
        <v>0</v>
      </c>
      <c r="CD72" s="21">
        <f t="shared" si="297"/>
        <v>0</v>
      </c>
      <c r="CE72" s="21">
        <f t="shared" si="297"/>
        <v>0</v>
      </c>
      <c r="CF72" s="21">
        <f t="shared" si="297"/>
        <v>0</v>
      </c>
      <c r="CG72" s="21">
        <f t="shared" si="297"/>
        <v>0</v>
      </c>
      <c r="CH72" s="21">
        <f t="shared" si="297"/>
        <v>0</v>
      </c>
      <c r="CI72" s="21">
        <f t="shared" si="297"/>
        <v>0</v>
      </c>
      <c r="CJ72" s="21">
        <f t="shared" si="297"/>
        <v>0</v>
      </c>
      <c r="CK72" s="21">
        <f t="shared" si="297"/>
        <v>0</v>
      </c>
      <c r="CL72" s="21">
        <f t="shared" si="297"/>
        <v>0</v>
      </c>
      <c r="CM72" s="21">
        <f t="shared" si="297"/>
        <v>0</v>
      </c>
      <c r="CN72" s="21">
        <f t="shared" si="297"/>
        <v>0</v>
      </c>
      <c r="CO72" s="21">
        <f t="shared" si="297"/>
        <v>0</v>
      </c>
      <c r="CP72" s="21">
        <f t="shared" si="297"/>
        <v>0</v>
      </c>
      <c r="CQ72" s="21">
        <f t="shared" si="297"/>
        <v>0</v>
      </c>
      <c r="CR72" s="21">
        <f t="shared" si="297"/>
        <v>0</v>
      </c>
      <c r="CS72" s="21">
        <f t="shared" si="297"/>
        <v>0</v>
      </c>
      <c r="CT72" s="21">
        <f t="shared" si="297"/>
        <v>0</v>
      </c>
      <c r="CU72" s="21">
        <f t="shared" si="297"/>
        <v>0</v>
      </c>
      <c r="CV72" s="21">
        <f t="shared" si="297"/>
        <v>0</v>
      </c>
      <c r="CW72" s="21">
        <f t="shared" si="297"/>
        <v>0</v>
      </c>
      <c r="CX72" s="21">
        <f t="shared" si="297"/>
        <v>0</v>
      </c>
      <c r="CY72" s="21">
        <f t="shared" si="297"/>
        <v>0</v>
      </c>
      <c r="CZ72" s="21">
        <f t="shared" si="297"/>
        <v>0</v>
      </c>
      <c r="DA72" s="21">
        <f t="shared" si="297"/>
        <v>0</v>
      </c>
      <c r="DB72" s="21">
        <f t="shared" si="297"/>
        <v>0</v>
      </c>
      <c r="DC72" s="21">
        <f t="shared" si="297"/>
        <v>0</v>
      </c>
      <c r="DD72" s="21">
        <f t="shared" si="297"/>
        <v>0</v>
      </c>
      <c r="DE72" s="21">
        <f t="shared" si="297"/>
        <v>0</v>
      </c>
      <c r="DF72" s="21">
        <f t="shared" si="297"/>
        <v>0</v>
      </c>
      <c r="DG72" s="21">
        <f t="shared" si="297"/>
        <v>0</v>
      </c>
      <c r="DH72" s="21">
        <f t="shared" si="297"/>
        <v>0</v>
      </c>
      <c r="DI72" s="21">
        <f t="shared" si="297"/>
        <v>0</v>
      </c>
      <c r="DJ72" s="21">
        <f t="shared" si="297"/>
        <v>0</v>
      </c>
      <c r="DK72" s="21">
        <f t="shared" si="297"/>
        <v>0</v>
      </c>
      <c r="DL72" s="21">
        <f t="shared" si="297"/>
        <v>0</v>
      </c>
      <c r="DM72" s="21">
        <f t="shared" si="297"/>
        <v>0</v>
      </c>
      <c r="DN72" s="57">
        <f t="shared" si="297"/>
        <v>0</v>
      </c>
      <c r="DQ72" s="22">
        <f t="shared" si="285"/>
        <v>88</v>
      </c>
      <c r="DR72" s="54">
        <f t="shared" si="279"/>
        <v>0.19345999999999999</v>
      </c>
      <c r="DS72" s="55">
        <v>1</v>
      </c>
      <c r="DT72" s="65">
        <f t="shared" si="280"/>
        <v>0.80654000000000003</v>
      </c>
      <c r="DU72" s="21">
        <f t="shared" ref="DU72:GF72" si="298">DT72*IFERROR(VLOOKUP($DQ72+DT$1,$DQ$3:$HT$98,4,0),0)</f>
        <v>0.63838447539999998</v>
      </c>
      <c r="DV72" s="21">
        <f t="shared" si="298"/>
        <v>0.495303362928598</v>
      </c>
      <c r="DW72" s="21">
        <f t="shared" si="298"/>
        <v>0.37627205874959735</v>
      </c>
      <c r="DX72" s="21">
        <f t="shared" si="298"/>
        <v>0.27957390237153829</v>
      </c>
      <c r="DY72" s="21">
        <f t="shared" si="298"/>
        <v>0.20295667442661822</v>
      </c>
      <c r="DZ72" s="21">
        <f t="shared" si="298"/>
        <v>0.14380901079846886</v>
      </c>
      <c r="EA72" s="21">
        <f t="shared" si="298"/>
        <v>9.9367712191418031E-2</v>
      </c>
      <c r="EB72" s="21">
        <f t="shared" si="298"/>
        <v>6.690129958711602E-2</v>
      </c>
      <c r="EC72" s="21">
        <f t="shared" si="298"/>
        <v>4.3857146944333909E-2</v>
      </c>
      <c r="ED72" s="21">
        <f t="shared" si="298"/>
        <v>2.7976912607260044E-2</v>
      </c>
      <c r="EE72" s="21">
        <f t="shared" si="298"/>
        <v>1.7359114734552709E-2</v>
      </c>
      <c r="EF72" s="21">
        <f t="shared" si="298"/>
        <v>1.0473101101650341E-2</v>
      </c>
      <c r="EG72" s="21">
        <f t="shared" si="298"/>
        <v>6.1372372455671008E-3</v>
      </c>
      <c r="EH72" s="21">
        <f t="shared" si="298"/>
        <v>3.4859507554821137E-3</v>
      </c>
      <c r="EI72" s="21">
        <f t="shared" si="298"/>
        <v>1.9172729155151626E-3</v>
      </c>
      <c r="EJ72" s="21">
        <f t="shared" si="298"/>
        <v>1.0180719181385515E-3</v>
      </c>
      <c r="EK72" s="21">
        <f t="shared" si="298"/>
        <v>5.1921667825066123E-4</v>
      </c>
      <c r="EL72" s="21">
        <f t="shared" si="298"/>
        <v>2.5233930562982133E-4</v>
      </c>
      <c r="EM72" s="21">
        <f t="shared" si="298"/>
        <v>1.1557140197845816E-4</v>
      </c>
      <c r="EN72" s="21">
        <f t="shared" si="298"/>
        <v>4.9002274438866268E-5</v>
      </c>
      <c r="EO72" s="21">
        <f t="shared" si="298"/>
        <v>1.8718868835646914E-5</v>
      </c>
      <c r="EP72" s="21">
        <f t="shared" si="298"/>
        <v>6.1772267157634811E-6</v>
      </c>
      <c r="EQ72" s="21">
        <f t="shared" si="298"/>
        <v>1.6493195331088495E-6</v>
      </c>
      <c r="ER72" s="21">
        <f t="shared" si="298"/>
        <v>3.1666935035689904E-7</v>
      </c>
      <c r="ES72" s="21">
        <f t="shared" si="298"/>
        <v>3.2933612437117491E-8</v>
      </c>
      <c r="ET72" s="21">
        <f t="shared" si="298"/>
        <v>0</v>
      </c>
      <c r="EU72" s="21">
        <f t="shared" si="298"/>
        <v>0</v>
      </c>
      <c r="EV72" s="21">
        <f t="shared" si="298"/>
        <v>0</v>
      </c>
      <c r="EW72" s="21">
        <f t="shared" si="298"/>
        <v>0</v>
      </c>
      <c r="EX72" s="21">
        <f t="shared" si="298"/>
        <v>0</v>
      </c>
      <c r="EY72" s="21">
        <f t="shared" si="298"/>
        <v>0</v>
      </c>
      <c r="EZ72" s="21">
        <f t="shared" si="298"/>
        <v>0</v>
      </c>
      <c r="FA72" s="21">
        <f t="shared" si="298"/>
        <v>0</v>
      </c>
      <c r="FB72" s="21">
        <f t="shared" si="298"/>
        <v>0</v>
      </c>
      <c r="FC72" s="21">
        <f t="shared" si="298"/>
        <v>0</v>
      </c>
      <c r="FD72" s="21">
        <f t="shared" si="298"/>
        <v>0</v>
      </c>
      <c r="FE72" s="21">
        <f t="shared" si="298"/>
        <v>0</v>
      </c>
      <c r="FF72" s="21">
        <f t="shared" si="298"/>
        <v>0</v>
      </c>
      <c r="FG72" s="21">
        <f t="shared" si="298"/>
        <v>0</v>
      </c>
      <c r="FH72" s="21">
        <f t="shared" si="298"/>
        <v>0</v>
      </c>
      <c r="FI72" s="21">
        <f t="shared" si="298"/>
        <v>0</v>
      </c>
      <c r="FJ72" s="21">
        <f t="shared" si="298"/>
        <v>0</v>
      </c>
      <c r="FK72" s="21">
        <f t="shared" si="298"/>
        <v>0</v>
      </c>
      <c r="FL72" s="21">
        <f t="shared" si="298"/>
        <v>0</v>
      </c>
      <c r="FM72" s="21">
        <f t="shared" si="298"/>
        <v>0</v>
      </c>
      <c r="FN72" s="21">
        <f t="shared" si="298"/>
        <v>0</v>
      </c>
      <c r="FO72" s="21">
        <f t="shared" si="298"/>
        <v>0</v>
      </c>
      <c r="FP72" s="21">
        <f t="shared" si="298"/>
        <v>0</v>
      </c>
      <c r="FQ72" s="21">
        <f t="shared" si="298"/>
        <v>0</v>
      </c>
      <c r="FR72" s="21">
        <f t="shared" si="298"/>
        <v>0</v>
      </c>
      <c r="FS72" s="21">
        <f t="shared" si="298"/>
        <v>0</v>
      </c>
      <c r="FT72" s="21">
        <f t="shared" si="298"/>
        <v>0</v>
      </c>
      <c r="FU72" s="21">
        <f t="shared" si="298"/>
        <v>0</v>
      </c>
      <c r="FV72" s="21">
        <f t="shared" si="298"/>
        <v>0</v>
      </c>
      <c r="FW72" s="21">
        <f t="shared" si="298"/>
        <v>0</v>
      </c>
      <c r="FX72" s="21">
        <f t="shared" si="298"/>
        <v>0</v>
      </c>
      <c r="FY72" s="21">
        <f t="shared" si="298"/>
        <v>0</v>
      </c>
      <c r="FZ72" s="21">
        <f t="shared" si="298"/>
        <v>0</v>
      </c>
      <c r="GA72" s="21">
        <f t="shared" si="298"/>
        <v>0</v>
      </c>
      <c r="GB72" s="21">
        <f t="shared" si="298"/>
        <v>0</v>
      </c>
      <c r="GC72" s="21">
        <f t="shared" si="298"/>
        <v>0</v>
      </c>
      <c r="GD72" s="21">
        <f t="shared" si="298"/>
        <v>0</v>
      </c>
      <c r="GE72" s="21">
        <f t="shared" si="298"/>
        <v>0</v>
      </c>
      <c r="GF72" s="21">
        <f t="shared" si="298"/>
        <v>0</v>
      </c>
      <c r="GG72" s="21">
        <f t="shared" ref="GG72:HT72" si="299">GF72*IFERROR(VLOOKUP($DQ72+GF$1,$DQ$3:$HT$98,4,0),0)</f>
        <v>0</v>
      </c>
      <c r="GH72" s="21">
        <f t="shared" si="299"/>
        <v>0</v>
      </c>
      <c r="GI72" s="21">
        <f t="shared" si="299"/>
        <v>0</v>
      </c>
      <c r="GJ72" s="21">
        <f t="shared" si="299"/>
        <v>0</v>
      </c>
      <c r="GK72" s="21">
        <f t="shared" si="299"/>
        <v>0</v>
      </c>
      <c r="GL72" s="21">
        <f t="shared" si="299"/>
        <v>0</v>
      </c>
      <c r="GM72" s="21">
        <f t="shared" si="299"/>
        <v>0</v>
      </c>
      <c r="GN72" s="21">
        <f t="shared" si="299"/>
        <v>0</v>
      </c>
      <c r="GO72" s="21">
        <f t="shared" si="299"/>
        <v>0</v>
      </c>
      <c r="GP72" s="21">
        <f t="shared" si="299"/>
        <v>0</v>
      </c>
      <c r="GQ72" s="21">
        <f t="shared" si="299"/>
        <v>0</v>
      </c>
      <c r="GR72" s="21">
        <f t="shared" si="299"/>
        <v>0</v>
      </c>
      <c r="GS72" s="21">
        <f t="shared" si="299"/>
        <v>0</v>
      </c>
      <c r="GT72" s="21">
        <f t="shared" si="299"/>
        <v>0</v>
      </c>
      <c r="GU72" s="21">
        <f t="shared" si="299"/>
        <v>0</v>
      </c>
      <c r="GV72" s="21">
        <f t="shared" si="299"/>
        <v>0</v>
      </c>
      <c r="GW72" s="21">
        <f t="shared" si="299"/>
        <v>0</v>
      </c>
      <c r="GX72" s="21">
        <f t="shared" si="299"/>
        <v>0</v>
      </c>
      <c r="GY72" s="21">
        <f t="shared" si="299"/>
        <v>0</v>
      </c>
      <c r="GZ72" s="21">
        <f t="shared" si="299"/>
        <v>0</v>
      </c>
      <c r="HA72" s="21">
        <f t="shared" si="299"/>
        <v>0</v>
      </c>
      <c r="HB72" s="21">
        <f t="shared" si="299"/>
        <v>0</v>
      </c>
      <c r="HC72" s="21">
        <f t="shared" si="299"/>
        <v>0</v>
      </c>
      <c r="HD72" s="21">
        <f t="shared" si="299"/>
        <v>0</v>
      </c>
      <c r="HE72" s="21">
        <f t="shared" si="299"/>
        <v>0</v>
      </c>
      <c r="HF72" s="21">
        <f t="shared" si="299"/>
        <v>0</v>
      </c>
      <c r="HG72" s="21">
        <f t="shared" si="299"/>
        <v>0</v>
      </c>
      <c r="HH72" s="21">
        <f t="shared" si="299"/>
        <v>0</v>
      </c>
      <c r="HI72" s="21">
        <f t="shared" si="299"/>
        <v>0</v>
      </c>
      <c r="HJ72" s="21">
        <f t="shared" si="299"/>
        <v>0</v>
      </c>
      <c r="HK72" s="21">
        <f t="shared" si="299"/>
        <v>0</v>
      </c>
      <c r="HL72" s="21">
        <f t="shared" si="299"/>
        <v>0</v>
      </c>
      <c r="HM72" s="21">
        <f t="shared" si="299"/>
        <v>0</v>
      </c>
      <c r="HN72" s="21">
        <f t="shared" si="299"/>
        <v>0</v>
      </c>
      <c r="HO72" s="21">
        <f t="shared" si="299"/>
        <v>0</v>
      </c>
      <c r="HP72" s="21">
        <f t="shared" si="299"/>
        <v>0</v>
      </c>
      <c r="HQ72" s="21">
        <f t="shared" si="299"/>
        <v>0</v>
      </c>
      <c r="HR72" s="21">
        <f t="shared" si="299"/>
        <v>0</v>
      </c>
      <c r="HS72" s="21">
        <f t="shared" si="299"/>
        <v>0</v>
      </c>
      <c r="HT72" s="57">
        <f t="shared" si="299"/>
        <v>0</v>
      </c>
    </row>
    <row r="73" spans="1:228">
      <c r="A73" s="49">
        <v>89</v>
      </c>
      <c r="B73" s="50">
        <v>0.15315999999999999</v>
      </c>
      <c r="C73" s="51">
        <v>0.20849000000000001</v>
      </c>
      <c r="K73" s="22">
        <f t="shared" si="263"/>
        <v>89</v>
      </c>
      <c r="L73" s="54">
        <f t="shared" si="276"/>
        <v>0.15315999999999999</v>
      </c>
      <c r="M73" s="55">
        <v>1</v>
      </c>
      <c r="N73" s="65">
        <f t="shared" si="258"/>
        <v>0.84684000000000004</v>
      </c>
      <c r="O73" s="21">
        <f t="shared" ref="O73:BZ73" si="300">N73*IFERROR(VLOOKUP($K73+N$1,$K$3:$DN$98,4,0),0)</f>
        <v>0.70546853040000002</v>
      </c>
      <c r="P73" s="21">
        <f t="shared" si="300"/>
        <v>0.57741893744709594</v>
      </c>
      <c r="Q73" s="21">
        <f t="shared" si="300"/>
        <v>0.46375979380000959</v>
      </c>
      <c r="R73" s="21">
        <f t="shared" si="300"/>
        <v>0.36502997129792553</v>
      </c>
      <c r="S73" s="21">
        <f t="shared" si="300"/>
        <v>0.28121908988792182</v>
      </c>
      <c r="T73" s="21">
        <f t="shared" si="300"/>
        <v>0.21179172097639168</v>
      </c>
      <c r="U73" s="21">
        <f t="shared" si="300"/>
        <v>0.15574104201998962</v>
      </c>
      <c r="V73" s="21">
        <f t="shared" si="300"/>
        <v>0.11169747533673656</v>
      </c>
      <c r="W73" s="21">
        <f t="shared" si="300"/>
        <v>7.8049727866298046E-2</v>
      </c>
      <c r="X73" s="21">
        <f t="shared" si="300"/>
        <v>5.3087083402819937E-2</v>
      </c>
      <c r="Y73" s="21">
        <f t="shared" si="300"/>
        <v>3.5119229154301504E-2</v>
      </c>
      <c r="Z73" s="21">
        <f t="shared" si="300"/>
        <v>2.2581664346215866E-2</v>
      </c>
      <c r="AA73" s="21">
        <f t="shared" si="300"/>
        <v>1.40909585520387E-2</v>
      </c>
      <c r="AB73" s="21">
        <f t="shared" si="300"/>
        <v>8.5109389654313746E-3</v>
      </c>
      <c r="AC73" s="21">
        <f t="shared" si="300"/>
        <v>4.9618774168464913E-3</v>
      </c>
      <c r="AD73" s="21">
        <f t="shared" si="300"/>
        <v>2.7786513534340355E-3</v>
      </c>
      <c r="AE73" s="21">
        <f t="shared" si="300"/>
        <v>1.4865784740872088E-3</v>
      </c>
      <c r="AF73" s="21">
        <f t="shared" si="300"/>
        <v>7.5369528636221495E-4</v>
      </c>
      <c r="AG73" s="21">
        <f t="shared" si="300"/>
        <v>3.5875895630841428E-4</v>
      </c>
      <c r="AH73" s="21">
        <f t="shared" si="300"/>
        <v>1.5821269973201067E-4</v>
      </c>
      <c r="AI73" s="21">
        <f t="shared" si="300"/>
        <v>6.3443292592536282E-5</v>
      </c>
      <c r="AJ73" s="21">
        <f t="shared" si="300"/>
        <v>2.2522368870350377E-5</v>
      </c>
      <c r="AK73" s="21">
        <f t="shared" si="300"/>
        <v>6.8017553988458149E-6</v>
      </c>
      <c r="AL73" s="21">
        <f t="shared" si="300"/>
        <v>1.6392230511218414E-6</v>
      </c>
      <c r="AM73" s="21">
        <f t="shared" si="300"/>
        <v>2.8030714174183495E-7</v>
      </c>
      <c r="AN73" s="21">
        <f t="shared" si="300"/>
        <v>0</v>
      </c>
      <c r="AO73" s="21">
        <f t="shared" si="300"/>
        <v>0</v>
      </c>
      <c r="AP73" s="21">
        <f t="shared" si="300"/>
        <v>0</v>
      </c>
      <c r="AQ73" s="21">
        <f t="shared" si="300"/>
        <v>0</v>
      </c>
      <c r="AR73" s="21">
        <f t="shared" si="300"/>
        <v>0</v>
      </c>
      <c r="AS73" s="21">
        <f t="shared" si="300"/>
        <v>0</v>
      </c>
      <c r="AT73" s="21">
        <f t="shared" si="300"/>
        <v>0</v>
      </c>
      <c r="AU73" s="21">
        <f t="shared" si="300"/>
        <v>0</v>
      </c>
      <c r="AV73" s="21">
        <f t="shared" si="300"/>
        <v>0</v>
      </c>
      <c r="AW73" s="21">
        <f t="shared" si="300"/>
        <v>0</v>
      </c>
      <c r="AX73" s="21">
        <f t="shared" si="300"/>
        <v>0</v>
      </c>
      <c r="AY73" s="21">
        <f t="shared" si="300"/>
        <v>0</v>
      </c>
      <c r="AZ73" s="21">
        <f t="shared" si="300"/>
        <v>0</v>
      </c>
      <c r="BA73" s="21">
        <f t="shared" si="300"/>
        <v>0</v>
      </c>
      <c r="BB73" s="21">
        <f t="shared" si="300"/>
        <v>0</v>
      </c>
      <c r="BC73" s="21">
        <f t="shared" si="300"/>
        <v>0</v>
      </c>
      <c r="BD73" s="21">
        <f t="shared" si="300"/>
        <v>0</v>
      </c>
      <c r="BE73" s="21">
        <f t="shared" si="300"/>
        <v>0</v>
      </c>
      <c r="BF73" s="21">
        <f t="shared" si="300"/>
        <v>0</v>
      </c>
      <c r="BG73" s="21">
        <f t="shared" si="300"/>
        <v>0</v>
      </c>
      <c r="BH73" s="21">
        <f t="shared" si="300"/>
        <v>0</v>
      </c>
      <c r="BI73" s="21">
        <f t="shared" si="300"/>
        <v>0</v>
      </c>
      <c r="BJ73" s="21">
        <f t="shared" si="300"/>
        <v>0</v>
      </c>
      <c r="BK73" s="21">
        <f t="shared" si="300"/>
        <v>0</v>
      </c>
      <c r="BL73" s="21">
        <f t="shared" si="300"/>
        <v>0</v>
      </c>
      <c r="BM73" s="21">
        <f t="shared" si="300"/>
        <v>0</v>
      </c>
      <c r="BN73" s="21">
        <f t="shared" si="300"/>
        <v>0</v>
      </c>
      <c r="BO73" s="21">
        <f t="shared" si="300"/>
        <v>0</v>
      </c>
      <c r="BP73" s="21">
        <f t="shared" si="300"/>
        <v>0</v>
      </c>
      <c r="BQ73" s="21">
        <f t="shared" si="300"/>
        <v>0</v>
      </c>
      <c r="BR73" s="21">
        <f t="shared" si="300"/>
        <v>0</v>
      </c>
      <c r="BS73" s="21">
        <f t="shared" si="300"/>
        <v>0</v>
      </c>
      <c r="BT73" s="21">
        <f t="shared" si="300"/>
        <v>0</v>
      </c>
      <c r="BU73" s="21">
        <f t="shared" si="300"/>
        <v>0</v>
      </c>
      <c r="BV73" s="21">
        <f t="shared" si="300"/>
        <v>0</v>
      </c>
      <c r="BW73" s="21">
        <f t="shared" si="300"/>
        <v>0</v>
      </c>
      <c r="BX73" s="21">
        <f t="shared" si="300"/>
        <v>0</v>
      </c>
      <c r="BY73" s="21">
        <f t="shared" si="300"/>
        <v>0</v>
      </c>
      <c r="BZ73" s="21">
        <f t="shared" si="300"/>
        <v>0</v>
      </c>
      <c r="CA73" s="21">
        <f t="shared" ref="CA73:DN73" si="301">BZ73*IFERROR(VLOOKUP($K73+BZ$1,$K$3:$DN$98,4,0),0)</f>
        <v>0</v>
      </c>
      <c r="CB73" s="21">
        <f t="shared" si="301"/>
        <v>0</v>
      </c>
      <c r="CC73" s="21">
        <f t="shared" si="301"/>
        <v>0</v>
      </c>
      <c r="CD73" s="21">
        <f t="shared" si="301"/>
        <v>0</v>
      </c>
      <c r="CE73" s="21">
        <f t="shared" si="301"/>
        <v>0</v>
      </c>
      <c r="CF73" s="21">
        <f t="shared" si="301"/>
        <v>0</v>
      </c>
      <c r="CG73" s="21">
        <f t="shared" si="301"/>
        <v>0</v>
      </c>
      <c r="CH73" s="21">
        <f t="shared" si="301"/>
        <v>0</v>
      </c>
      <c r="CI73" s="21">
        <f t="shared" si="301"/>
        <v>0</v>
      </c>
      <c r="CJ73" s="21">
        <f t="shared" si="301"/>
        <v>0</v>
      </c>
      <c r="CK73" s="21">
        <f t="shared" si="301"/>
        <v>0</v>
      </c>
      <c r="CL73" s="21">
        <f t="shared" si="301"/>
        <v>0</v>
      </c>
      <c r="CM73" s="21">
        <f t="shared" si="301"/>
        <v>0</v>
      </c>
      <c r="CN73" s="21">
        <f t="shared" si="301"/>
        <v>0</v>
      </c>
      <c r="CO73" s="21">
        <f t="shared" si="301"/>
        <v>0</v>
      </c>
      <c r="CP73" s="21">
        <f t="shared" si="301"/>
        <v>0</v>
      </c>
      <c r="CQ73" s="21">
        <f t="shared" si="301"/>
        <v>0</v>
      </c>
      <c r="CR73" s="21">
        <f t="shared" si="301"/>
        <v>0</v>
      </c>
      <c r="CS73" s="21">
        <f t="shared" si="301"/>
        <v>0</v>
      </c>
      <c r="CT73" s="21">
        <f t="shared" si="301"/>
        <v>0</v>
      </c>
      <c r="CU73" s="21">
        <f t="shared" si="301"/>
        <v>0</v>
      </c>
      <c r="CV73" s="21">
        <f t="shared" si="301"/>
        <v>0</v>
      </c>
      <c r="CW73" s="21">
        <f t="shared" si="301"/>
        <v>0</v>
      </c>
      <c r="CX73" s="21">
        <f t="shared" si="301"/>
        <v>0</v>
      </c>
      <c r="CY73" s="21">
        <f t="shared" si="301"/>
        <v>0</v>
      </c>
      <c r="CZ73" s="21">
        <f t="shared" si="301"/>
        <v>0</v>
      </c>
      <c r="DA73" s="21">
        <f t="shared" si="301"/>
        <v>0</v>
      </c>
      <c r="DB73" s="21">
        <f t="shared" si="301"/>
        <v>0</v>
      </c>
      <c r="DC73" s="21">
        <f t="shared" si="301"/>
        <v>0</v>
      </c>
      <c r="DD73" s="21">
        <f t="shared" si="301"/>
        <v>0</v>
      </c>
      <c r="DE73" s="21">
        <f t="shared" si="301"/>
        <v>0</v>
      </c>
      <c r="DF73" s="21">
        <f t="shared" si="301"/>
        <v>0</v>
      </c>
      <c r="DG73" s="21">
        <f t="shared" si="301"/>
        <v>0</v>
      </c>
      <c r="DH73" s="21">
        <f t="shared" si="301"/>
        <v>0</v>
      </c>
      <c r="DI73" s="21">
        <f t="shared" si="301"/>
        <v>0</v>
      </c>
      <c r="DJ73" s="21">
        <f t="shared" si="301"/>
        <v>0</v>
      </c>
      <c r="DK73" s="21">
        <f t="shared" si="301"/>
        <v>0</v>
      </c>
      <c r="DL73" s="21">
        <f t="shared" si="301"/>
        <v>0</v>
      </c>
      <c r="DM73" s="21">
        <f t="shared" si="301"/>
        <v>0</v>
      </c>
      <c r="DN73" s="57">
        <f t="shared" si="301"/>
        <v>0</v>
      </c>
      <c r="DQ73" s="22">
        <f t="shared" si="285"/>
        <v>89</v>
      </c>
      <c r="DR73" s="54">
        <f t="shared" si="279"/>
        <v>0.20849000000000001</v>
      </c>
      <c r="DS73" s="55">
        <v>1</v>
      </c>
      <c r="DT73" s="65">
        <f t="shared" si="280"/>
        <v>0.79150999999999994</v>
      </c>
      <c r="DU73" s="21">
        <f t="shared" ref="DU73:GF73" si="302">DT73*IFERROR(VLOOKUP($DQ73+DT$1,$DQ$3:$HT$98,4,0),0)</f>
        <v>0.61410886369999995</v>
      </c>
      <c r="DV73" s="21">
        <f t="shared" si="302"/>
        <v>0.46652622157561596</v>
      </c>
      <c r="DW73" s="21">
        <f t="shared" si="302"/>
        <v>0.34663364789289841</v>
      </c>
      <c r="DX73" s="21">
        <f t="shared" si="302"/>
        <v>0.25163869668784961</v>
      </c>
      <c r="DY73" s="21">
        <f t="shared" si="302"/>
        <v>0.17830363131210958</v>
      </c>
      <c r="DZ73" s="21">
        <f t="shared" si="302"/>
        <v>0.12320246012772836</v>
      </c>
      <c r="EA73" s="21">
        <f t="shared" si="302"/>
        <v>8.2948520330195674E-2</v>
      </c>
      <c r="EB73" s="21">
        <f t="shared" si="302"/>
        <v>5.437690250245978E-2</v>
      </c>
      <c r="EC73" s="21">
        <f t="shared" si="302"/>
        <v>3.4687569875344118E-2</v>
      </c>
      <c r="ED73" s="21">
        <f t="shared" si="302"/>
        <v>2.1522943356253516E-2</v>
      </c>
      <c r="EE73" s="21">
        <f t="shared" si="302"/>
        <v>1.2985222185694872E-2</v>
      </c>
      <c r="EF73" s="21">
        <f t="shared" si="302"/>
        <v>7.6093402008171962E-3</v>
      </c>
      <c r="EG73" s="21">
        <f t="shared" si="302"/>
        <v>4.3221052340641679E-3</v>
      </c>
      <c r="EH73" s="21">
        <f t="shared" si="302"/>
        <v>2.3771578787352924E-3</v>
      </c>
      <c r="EI73" s="21">
        <f t="shared" si="302"/>
        <v>1.2622708336084403E-3</v>
      </c>
      <c r="EJ73" s="21">
        <f t="shared" si="302"/>
        <v>6.4375812514030461E-4</v>
      </c>
      <c r="EK73" s="21">
        <f t="shared" si="302"/>
        <v>3.1286644881818804E-4</v>
      </c>
      <c r="EL73" s="21">
        <f t="shared" si="302"/>
        <v>1.4329283355873012E-4</v>
      </c>
      <c r="EM73" s="21">
        <f t="shared" si="302"/>
        <v>6.0756161428901577E-5</v>
      </c>
      <c r="EN73" s="21">
        <f t="shared" si="302"/>
        <v>2.3208853665840401E-5</v>
      </c>
      <c r="EO73" s="21">
        <f t="shared" si="302"/>
        <v>7.6589217097273323E-6</v>
      </c>
      <c r="EP73" s="21">
        <f t="shared" si="302"/>
        <v>2.0449320964971978E-6</v>
      </c>
      <c r="EQ73" s="21">
        <f t="shared" si="302"/>
        <v>3.926269625274619E-7</v>
      </c>
      <c r="ER73" s="21">
        <f t="shared" si="302"/>
        <v>4.0833204102856029E-8</v>
      </c>
      <c r="ES73" s="21">
        <f t="shared" si="302"/>
        <v>0</v>
      </c>
      <c r="ET73" s="21">
        <f t="shared" si="302"/>
        <v>0</v>
      </c>
      <c r="EU73" s="21">
        <f t="shared" si="302"/>
        <v>0</v>
      </c>
      <c r="EV73" s="21">
        <f t="shared" si="302"/>
        <v>0</v>
      </c>
      <c r="EW73" s="21">
        <f t="shared" si="302"/>
        <v>0</v>
      </c>
      <c r="EX73" s="21">
        <f t="shared" si="302"/>
        <v>0</v>
      </c>
      <c r="EY73" s="21">
        <f t="shared" si="302"/>
        <v>0</v>
      </c>
      <c r="EZ73" s="21">
        <f t="shared" si="302"/>
        <v>0</v>
      </c>
      <c r="FA73" s="21">
        <f t="shared" si="302"/>
        <v>0</v>
      </c>
      <c r="FB73" s="21">
        <f t="shared" si="302"/>
        <v>0</v>
      </c>
      <c r="FC73" s="21">
        <f t="shared" si="302"/>
        <v>0</v>
      </c>
      <c r="FD73" s="21">
        <f t="shared" si="302"/>
        <v>0</v>
      </c>
      <c r="FE73" s="21">
        <f t="shared" si="302"/>
        <v>0</v>
      </c>
      <c r="FF73" s="21">
        <f t="shared" si="302"/>
        <v>0</v>
      </c>
      <c r="FG73" s="21">
        <f t="shared" si="302"/>
        <v>0</v>
      </c>
      <c r="FH73" s="21">
        <f t="shared" si="302"/>
        <v>0</v>
      </c>
      <c r="FI73" s="21">
        <f t="shared" si="302"/>
        <v>0</v>
      </c>
      <c r="FJ73" s="21">
        <f t="shared" si="302"/>
        <v>0</v>
      </c>
      <c r="FK73" s="21">
        <f t="shared" si="302"/>
        <v>0</v>
      </c>
      <c r="FL73" s="21">
        <f t="shared" si="302"/>
        <v>0</v>
      </c>
      <c r="FM73" s="21">
        <f t="shared" si="302"/>
        <v>0</v>
      </c>
      <c r="FN73" s="21">
        <f t="shared" si="302"/>
        <v>0</v>
      </c>
      <c r="FO73" s="21">
        <f t="shared" si="302"/>
        <v>0</v>
      </c>
      <c r="FP73" s="21">
        <f t="shared" si="302"/>
        <v>0</v>
      </c>
      <c r="FQ73" s="21">
        <f t="shared" si="302"/>
        <v>0</v>
      </c>
      <c r="FR73" s="21">
        <f t="shared" si="302"/>
        <v>0</v>
      </c>
      <c r="FS73" s="21">
        <f t="shared" si="302"/>
        <v>0</v>
      </c>
      <c r="FT73" s="21">
        <f t="shared" si="302"/>
        <v>0</v>
      </c>
      <c r="FU73" s="21">
        <f t="shared" si="302"/>
        <v>0</v>
      </c>
      <c r="FV73" s="21">
        <f t="shared" si="302"/>
        <v>0</v>
      </c>
      <c r="FW73" s="21">
        <f t="shared" si="302"/>
        <v>0</v>
      </c>
      <c r="FX73" s="21">
        <f t="shared" si="302"/>
        <v>0</v>
      </c>
      <c r="FY73" s="21">
        <f t="shared" si="302"/>
        <v>0</v>
      </c>
      <c r="FZ73" s="21">
        <f t="shared" si="302"/>
        <v>0</v>
      </c>
      <c r="GA73" s="21">
        <f t="shared" si="302"/>
        <v>0</v>
      </c>
      <c r="GB73" s="21">
        <f t="shared" si="302"/>
        <v>0</v>
      </c>
      <c r="GC73" s="21">
        <f t="shared" si="302"/>
        <v>0</v>
      </c>
      <c r="GD73" s="21">
        <f t="shared" si="302"/>
        <v>0</v>
      </c>
      <c r="GE73" s="21">
        <f t="shared" si="302"/>
        <v>0</v>
      </c>
      <c r="GF73" s="21">
        <f t="shared" si="302"/>
        <v>0</v>
      </c>
      <c r="GG73" s="21">
        <f t="shared" ref="GG73:HT73" si="303">GF73*IFERROR(VLOOKUP($DQ73+GF$1,$DQ$3:$HT$98,4,0),0)</f>
        <v>0</v>
      </c>
      <c r="GH73" s="21">
        <f t="shared" si="303"/>
        <v>0</v>
      </c>
      <c r="GI73" s="21">
        <f t="shared" si="303"/>
        <v>0</v>
      </c>
      <c r="GJ73" s="21">
        <f t="shared" si="303"/>
        <v>0</v>
      </c>
      <c r="GK73" s="21">
        <f t="shared" si="303"/>
        <v>0</v>
      </c>
      <c r="GL73" s="21">
        <f t="shared" si="303"/>
        <v>0</v>
      </c>
      <c r="GM73" s="21">
        <f t="shared" si="303"/>
        <v>0</v>
      </c>
      <c r="GN73" s="21">
        <f t="shared" si="303"/>
        <v>0</v>
      </c>
      <c r="GO73" s="21">
        <f t="shared" si="303"/>
        <v>0</v>
      </c>
      <c r="GP73" s="21">
        <f t="shared" si="303"/>
        <v>0</v>
      </c>
      <c r="GQ73" s="21">
        <f t="shared" si="303"/>
        <v>0</v>
      </c>
      <c r="GR73" s="21">
        <f t="shared" si="303"/>
        <v>0</v>
      </c>
      <c r="GS73" s="21">
        <f t="shared" si="303"/>
        <v>0</v>
      </c>
      <c r="GT73" s="21">
        <f t="shared" si="303"/>
        <v>0</v>
      </c>
      <c r="GU73" s="21">
        <f t="shared" si="303"/>
        <v>0</v>
      </c>
      <c r="GV73" s="21">
        <f t="shared" si="303"/>
        <v>0</v>
      </c>
      <c r="GW73" s="21">
        <f t="shared" si="303"/>
        <v>0</v>
      </c>
      <c r="GX73" s="21">
        <f t="shared" si="303"/>
        <v>0</v>
      </c>
      <c r="GY73" s="21">
        <f t="shared" si="303"/>
        <v>0</v>
      </c>
      <c r="GZ73" s="21">
        <f t="shared" si="303"/>
        <v>0</v>
      </c>
      <c r="HA73" s="21">
        <f t="shared" si="303"/>
        <v>0</v>
      </c>
      <c r="HB73" s="21">
        <f t="shared" si="303"/>
        <v>0</v>
      </c>
      <c r="HC73" s="21">
        <f t="shared" si="303"/>
        <v>0</v>
      </c>
      <c r="HD73" s="21">
        <f t="shared" si="303"/>
        <v>0</v>
      </c>
      <c r="HE73" s="21">
        <f t="shared" si="303"/>
        <v>0</v>
      </c>
      <c r="HF73" s="21">
        <f t="shared" si="303"/>
        <v>0</v>
      </c>
      <c r="HG73" s="21">
        <f t="shared" si="303"/>
        <v>0</v>
      </c>
      <c r="HH73" s="21">
        <f t="shared" si="303"/>
        <v>0</v>
      </c>
      <c r="HI73" s="21">
        <f t="shared" si="303"/>
        <v>0</v>
      </c>
      <c r="HJ73" s="21">
        <f t="shared" si="303"/>
        <v>0</v>
      </c>
      <c r="HK73" s="21">
        <f t="shared" si="303"/>
        <v>0</v>
      </c>
      <c r="HL73" s="21">
        <f t="shared" si="303"/>
        <v>0</v>
      </c>
      <c r="HM73" s="21">
        <f t="shared" si="303"/>
        <v>0</v>
      </c>
      <c r="HN73" s="21">
        <f t="shared" si="303"/>
        <v>0</v>
      </c>
      <c r="HO73" s="21">
        <f t="shared" si="303"/>
        <v>0</v>
      </c>
      <c r="HP73" s="21">
        <f t="shared" si="303"/>
        <v>0</v>
      </c>
      <c r="HQ73" s="21">
        <f t="shared" si="303"/>
        <v>0</v>
      </c>
      <c r="HR73" s="21">
        <f t="shared" si="303"/>
        <v>0</v>
      </c>
      <c r="HS73" s="21">
        <f t="shared" si="303"/>
        <v>0</v>
      </c>
      <c r="HT73" s="57">
        <f t="shared" si="303"/>
        <v>0</v>
      </c>
    </row>
    <row r="74" spans="1:228">
      <c r="A74" s="49">
        <v>90</v>
      </c>
      <c r="B74" s="50">
        <v>0.16694000000000001</v>
      </c>
      <c r="C74" s="51">
        <v>0.22413</v>
      </c>
      <c r="K74" s="22">
        <f t="shared" si="263"/>
        <v>90</v>
      </c>
      <c r="L74" s="54">
        <f t="shared" si="276"/>
        <v>0.16694000000000001</v>
      </c>
      <c r="M74" s="55">
        <v>1</v>
      </c>
      <c r="N74" s="65">
        <f t="shared" si="258"/>
        <v>0.83306000000000002</v>
      </c>
      <c r="O74" s="21">
        <f t="shared" ref="O74:BZ74" si="304">N74*IFERROR(VLOOKUP($K74+N$1,$K$3:$DN$98,4,0),0)</f>
        <v>0.68185127940000001</v>
      </c>
      <c r="P74" s="21">
        <f t="shared" si="304"/>
        <v>0.54763567356290399</v>
      </c>
      <c r="Q74" s="21">
        <f t="shared" si="304"/>
        <v>0.43104951501809735</v>
      </c>
      <c r="R74" s="21">
        <f t="shared" si="304"/>
        <v>0.33208054636994216</v>
      </c>
      <c r="S74" s="21">
        <f t="shared" si="304"/>
        <v>0.25009650108213083</v>
      </c>
      <c r="T74" s="21">
        <f t="shared" si="304"/>
        <v>0.1839084620707449</v>
      </c>
      <c r="U74" s="21">
        <f t="shared" si="304"/>
        <v>0.13189914899713825</v>
      </c>
      <c r="V74" s="21">
        <f t="shared" si="304"/>
        <v>9.2165849353240334E-2</v>
      </c>
      <c r="W74" s="21">
        <f t="shared" si="304"/>
        <v>6.2688445754593466E-2</v>
      </c>
      <c r="X74" s="21">
        <f t="shared" si="304"/>
        <v>4.1470914404493762E-2</v>
      </c>
      <c r="Y74" s="21">
        <f t="shared" si="304"/>
        <v>2.6665797962089489E-2</v>
      </c>
      <c r="Z74" s="21">
        <f t="shared" si="304"/>
        <v>1.6639457928343843E-2</v>
      </c>
      <c r="AA74" s="21">
        <f t="shared" si="304"/>
        <v>1.005023258871968E-2</v>
      </c>
      <c r="AB74" s="21">
        <f t="shared" si="304"/>
        <v>5.8592855992235732E-3</v>
      </c>
      <c r="AC74" s="21">
        <f t="shared" si="304"/>
        <v>3.2811999355652011E-3</v>
      </c>
      <c r="AD74" s="21">
        <f t="shared" si="304"/>
        <v>1.7554419655273824E-3</v>
      </c>
      <c r="AE74" s="21">
        <f t="shared" si="304"/>
        <v>8.9000907652238292E-4</v>
      </c>
      <c r="AF74" s="21">
        <f t="shared" si="304"/>
        <v>4.2364432042465424E-4</v>
      </c>
      <c r="AG74" s="21">
        <f t="shared" si="304"/>
        <v>1.8682714530727249E-4</v>
      </c>
      <c r="AH74" s="21">
        <f t="shared" si="304"/>
        <v>7.4917685268216278E-5</v>
      </c>
      <c r="AI74" s="21">
        <f t="shared" si="304"/>
        <v>2.6595778270216778E-5</v>
      </c>
      <c r="AJ74" s="21">
        <f t="shared" si="304"/>
        <v>8.0319250376054678E-6</v>
      </c>
      <c r="AK74" s="21">
        <f t="shared" si="304"/>
        <v>1.9356939340629178E-6</v>
      </c>
      <c r="AL74" s="21">
        <f t="shared" si="304"/>
        <v>3.3100366272475901E-7</v>
      </c>
      <c r="AM74" s="21">
        <f t="shared" si="304"/>
        <v>0</v>
      </c>
      <c r="AN74" s="21">
        <f t="shared" si="304"/>
        <v>0</v>
      </c>
      <c r="AO74" s="21">
        <f t="shared" si="304"/>
        <v>0</v>
      </c>
      <c r="AP74" s="21">
        <f t="shared" si="304"/>
        <v>0</v>
      </c>
      <c r="AQ74" s="21">
        <f t="shared" si="304"/>
        <v>0</v>
      </c>
      <c r="AR74" s="21">
        <f t="shared" si="304"/>
        <v>0</v>
      </c>
      <c r="AS74" s="21">
        <f t="shared" si="304"/>
        <v>0</v>
      </c>
      <c r="AT74" s="21">
        <f t="shared" si="304"/>
        <v>0</v>
      </c>
      <c r="AU74" s="21">
        <f t="shared" si="304"/>
        <v>0</v>
      </c>
      <c r="AV74" s="21">
        <f t="shared" si="304"/>
        <v>0</v>
      </c>
      <c r="AW74" s="21">
        <f t="shared" si="304"/>
        <v>0</v>
      </c>
      <c r="AX74" s="21">
        <f t="shared" si="304"/>
        <v>0</v>
      </c>
      <c r="AY74" s="21">
        <f t="shared" si="304"/>
        <v>0</v>
      </c>
      <c r="AZ74" s="21">
        <f t="shared" si="304"/>
        <v>0</v>
      </c>
      <c r="BA74" s="21">
        <f t="shared" si="304"/>
        <v>0</v>
      </c>
      <c r="BB74" s="21">
        <f t="shared" si="304"/>
        <v>0</v>
      </c>
      <c r="BC74" s="21">
        <f t="shared" si="304"/>
        <v>0</v>
      </c>
      <c r="BD74" s="21">
        <f t="shared" si="304"/>
        <v>0</v>
      </c>
      <c r="BE74" s="21">
        <f t="shared" si="304"/>
        <v>0</v>
      </c>
      <c r="BF74" s="21">
        <f t="shared" si="304"/>
        <v>0</v>
      </c>
      <c r="BG74" s="21">
        <f t="shared" si="304"/>
        <v>0</v>
      </c>
      <c r="BH74" s="21">
        <f t="shared" si="304"/>
        <v>0</v>
      </c>
      <c r="BI74" s="21">
        <f t="shared" si="304"/>
        <v>0</v>
      </c>
      <c r="BJ74" s="21">
        <f t="shared" si="304"/>
        <v>0</v>
      </c>
      <c r="BK74" s="21">
        <f t="shared" si="304"/>
        <v>0</v>
      </c>
      <c r="BL74" s="21">
        <f t="shared" si="304"/>
        <v>0</v>
      </c>
      <c r="BM74" s="21">
        <f t="shared" si="304"/>
        <v>0</v>
      </c>
      <c r="BN74" s="21">
        <f t="shared" si="304"/>
        <v>0</v>
      </c>
      <c r="BO74" s="21">
        <f t="shared" si="304"/>
        <v>0</v>
      </c>
      <c r="BP74" s="21">
        <f t="shared" si="304"/>
        <v>0</v>
      </c>
      <c r="BQ74" s="21">
        <f t="shared" si="304"/>
        <v>0</v>
      </c>
      <c r="BR74" s="21">
        <f t="shared" si="304"/>
        <v>0</v>
      </c>
      <c r="BS74" s="21">
        <f t="shared" si="304"/>
        <v>0</v>
      </c>
      <c r="BT74" s="21">
        <f t="shared" si="304"/>
        <v>0</v>
      </c>
      <c r="BU74" s="21">
        <f t="shared" si="304"/>
        <v>0</v>
      </c>
      <c r="BV74" s="21">
        <f t="shared" si="304"/>
        <v>0</v>
      </c>
      <c r="BW74" s="21">
        <f t="shared" si="304"/>
        <v>0</v>
      </c>
      <c r="BX74" s="21">
        <f t="shared" si="304"/>
        <v>0</v>
      </c>
      <c r="BY74" s="21">
        <f t="shared" si="304"/>
        <v>0</v>
      </c>
      <c r="BZ74" s="21">
        <f t="shared" si="304"/>
        <v>0</v>
      </c>
      <c r="CA74" s="21">
        <f t="shared" ref="CA74:DN74" si="305">BZ74*IFERROR(VLOOKUP($K74+BZ$1,$K$3:$DN$98,4,0),0)</f>
        <v>0</v>
      </c>
      <c r="CB74" s="21">
        <f t="shared" si="305"/>
        <v>0</v>
      </c>
      <c r="CC74" s="21">
        <f t="shared" si="305"/>
        <v>0</v>
      </c>
      <c r="CD74" s="21">
        <f t="shared" si="305"/>
        <v>0</v>
      </c>
      <c r="CE74" s="21">
        <f t="shared" si="305"/>
        <v>0</v>
      </c>
      <c r="CF74" s="21">
        <f t="shared" si="305"/>
        <v>0</v>
      </c>
      <c r="CG74" s="21">
        <f t="shared" si="305"/>
        <v>0</v>
      </c>
      <c r="CH74" s="21">
        <f t="shared" si="305"/>
        <v>0</v>
      </c>
      <c r="CI74" s="21">
        <f t="shared" si="305"/>
        <v>0</v>
      </c>
      <c r="CJ74" s="21">
        <f t="shared" si="305"/>
        <v>0</v>
      </c>
      <c r="CK74" s="21">
        <f t="shared" si="305"/>
        <v>0</v>
      </c>
      <c r="CL74" s="21">
        <f t="shared" si="305"/>
        <v>0</v>
      </c>
      <c r="CM74" s="21">
        <f t="shared" si="305"/>
        <v>0</v>
      </c>
      <c r="CN74" s="21">
        <f t="shared" si="305"/>
        <v>0</v>
      </c>
      <c r="CO74" s="21">
        <f t="shared" si="305"/>
        <v>0</v>
      </c>
      <c r="CP74" s="21">
        <f t="shared" si="305"/>
        <v>0</v>
      </c>
      <c r="CQ74" s="21">
        <f t="shared" si="305"/>
        <v>0</v>
      </c>
      <c r="CR74" s="21">
        <f t="shared" si="305"/>
        <v>0</v>
      </c>
      <c r="CS74" s="21">
        <f t="shared" si="305"/>
        <v>0</v>
      </c>
      <c r="CT74" s="21">
        <f t="shared" si="305"/>
        <v>0</v>
      </c>
      <c r="CU74" s="21">
        <f t="shared" si="305"/>
        <v>0</v>
      </c>
      <c r="CV74" s="21">
        <f t="shared" si="305"/>
        <v>0</v>
      </c>
      <c r="CW74" s="21">
        <f t="shared" si="305"/>
        <v>0</v>
      </c>
      <c r="CX74" s="21">
        <f t="shared" si="305"/>
        <v>0</v>
      </c>
      <c r="CY74" s="21">
        <f t="shared" si="305"/>
        <v>0</v>
      </c>
      <c r="CZ74" s="21">
        <f t="shared" si="305"/>
        <v>0</v>
      </c>
      <c r="DA74" s="21">
        <f t="shared" si="305"/>
        <v>0</v>
      </c>
      <c r="DB74" s="21">
        <f t="shared" si="305"/>
        <v>0</v>
      </c>
      <c r="DC74" s="21">
        <f t="shared" si="305"/>
        <v>0</v>
      </c>
      <c r="DD74" s="21">
        <f t="shared" si="305"/>
        <v>0</v>
      </c>
      <c r="DE74" s="21">
        <f t="shared" si="305"/>
        <v>0</v>
      </c>
      <c r="DF74" s="21">
        <f t="shared" si="305"/>
        <v>0</v>
      </c>
      <c r="DG74" s="21">
        <f t="shared" si="305"/>
        <v>0</v>
      </c>
      <c r="DH74" s="21">
        <f t="shared" si="305"/>
        <v>0</v>
      </c>
      <c r="DI74" s="21">
        <f t="shared" si="305"/>
        <v>0</v>
      </c>
      <c r="DJ74" s="21">
        <f t="shared" si="305"/>
        <v>0</v>
      </c>
      <c r="DK74" s="21">
        <f t="shared" si="305"/>
        <v>0</v>
      </c>
      <c r="DL74" s="21">
        <f t="shared" si="305"/>
        <v>0</v>
      </c>
      <c r="DM74" s="21">
        <f t="shared" si="305"/>
        <v>0</v>
      </c>
      <c r="DN74" s="57">
        <f t="shared" si="305"/>
        <v>0</v>
      </c>
      <c r="DQ74" s="22">
        <f t="shared" si="285"/>
        <v>90</v>
      </c>
      <c r="DR74" s="54">
        <f t="shared" si="279"/>
        <v>0.22413</v>
      </c>
      <c r="DS74" s="55">
        <v>1</v>
      </c>
      <c r="DT74" s="65">
        <f t="shared" si="280"/>
        <v>0.77587000000000006</v>
      </c>
      <c r="DU74" s="21">
        <f t="shared" ref="DU74:GF74" si="306">DT74*IFERROR(VLOOKUP($DQ74+DT$1,$DQ$3:$HT$98,4,0),0)</f>
        <v>0.58941292160000003</v>
      </c>
      <c r="DV74" s="21">
        <f t="shared" si="306"/>
        <v>0.43793969487801598</v>
      </c>
      <c r="DW74" s="21">
        <f t="shared" si="306"/>
        <v>0.31792232149669569</v>
      </c>
      <c r="DX74" s="21">
        <f t="shared" si="306"/>
        <v>0.22527021934291364</v>
      </c>
      <c r="DY74" s="21">
        <f t="shared" si="306"/>
        <v>0.15565496345937302</v>
      </c>
      <c r="DZ74" s="21">
        <f t="shared" si="306"/>
        <v>0.10479781724829208</v>
      </c>
      <c r="EA74" s="21">
        <f t="shared" si="306"/>
        <v>6.8700209097117881E-2</v>
      </c>
      <c r="EB74" s="21">
        <f t="shared" si="306"/>
        <v>4.3824550385142463E-2</v>
      </c>
      <c r="EC74" s="21">
        <f t="shared" si="306"/>
        <v>2.7192257022973194E-2</v>
      </c>
      <c r="ED74" s="21">
        <f t="shared" si="306"/>
        <v>1.6405632507100188E-2</v>
      </c>
      <c r="EE74" s="21">
        <f t="shared" si="306"/>
        <v>9.6137006491607106E-3</v>
      </c>
      <c r="EF74" s="21">
        <f t="shared" si="306"/>
        <v>5.4605819687232838E-3</v>
      </c>
      <c r="EG74" s="21">
        <f t="shared" si="306"/>
        <v>3.0033200827978062E-3</v>
      </c>
      <c r="EH74" s="21">
        <f t="shared" si="306"/>
        <v>1.5947629639656352E-3</v>
      </c>
      <c r="EI74" s="21">
        <f t="shared" si="306"/>
        <v>8.1332911162247396E-4</v>
      </c>
      <c r="EJ74" s="21">
        <f t="shared" si="306"/>
        <v>3.9527794824852232E-4</v>
      </c>
      <c r="EK74" s="21">
        <f t="shared" si="306"/>
        <v>1.810373002978232E-4</v>
      </c>
      <c r="EL74" s="21">
        <f t="shared" si="306"/>
        <v>7.6759815326277048E-5</v>
      </c>
      <c r="EM74" s="21">
        <f t="shared" si="306"/>
        <v>2.9322249454637832E-5</v>
      </c>
      <c r="EN74" s="21">
        <f t="shared" si="306"/>
        <v>9.6763423200304832E-6</v>
      </c>
      <c r="EO74" s="21">
        <f t="shared" si="306"/>
        <v>2.583583399448139E-6</v>
      </c>
      <c r="EP74" s="21">
        <f t="shared" si="306"/>
        <v>4.9604801269404258E-7</v>
      </c>
      <c r="EQ74" s="21">
        <f t="shared" si="306"/>
        <v>5.158899332018042E-8</v>
      </c>
      <c r="ER74" s="21">
        <f t="shared" si="306"/>
        <v>0</v>
      </c>
      <c r="ES74" s="21">
        <f t="shared" si="306"/>
        <v>0</v>
      </c>
      <c r="ET74" s="21">
        <f t="shared" si="306"/>
        <v>0</v>
      </c>
      <c r="EU74" s="21">
        <f t="shared" si="306"/>
        <v>0</v>
      </c>
      <c r="EV74" s="21">
        <f t="shared" si="306"/>
        <v>0</v>
      </c>
      <c r="EW74" s="21">
        <f t="shared" si="306"/>
        <v>0</v>
      </c>
      <c r="EX74" s="21">
        <f t="shared" si="306"/>
        <v>0</v>
      </c>
      <c r="EY74" s="21">
        <f t="shared" si="306"/>
        <v>0</v>
      </c>
      <c r="EZ74" s="21">
        <f t="shared" si="306"/>
        <v>0</v>
      </c>
      <c r="FA74" s="21">
        <f t="shared" si="306"/>
        <v>0</v>
      </c>
      <c r="FB74" s="21">
        <f t="shared" si="306"/>
        <v>0</v>
      </c>
      <c r="FC74" s="21">
        <f t="shared" si="306"/>
        <v>0</v>
      </c>
      <c r="FD74" s="21">
        <f t="shared" si="306"/>
        <v>0</v>
      </c>
      <c r="FE74" s="21">
        <f t="shared" si="306"/>
        <v>0</v>
      </c>
      <c r="FF74" s="21">
        <f t="shared" si="306"/>
        <v>0</v>
      </c>
      <c r="FG74" s="21">
        <f t="shared" si="306"/>
        <v>0</v>
      </c>
      <c r="FH74" s="21">
        <f t="shared" si="306"/>
        <v>0</v>
      </c>
      <c r="FI74" s="21">
        <f t="shared" si="306"/>
        <v>0</v>
      </c>
      <c r="FJ74" s="21">
        <f t="shared" si="306"/>
        <v>0</v>
      </c>
      <c r="FK74" s="21">
        <f t="shared" si="306"/>
        <v>0</v>
      </c>
      <c r="FL74" s="21">
        <f t="shared" si="306"/>
        <v>0</v>
      </c>
      <c r="FM74" s="21">
        <f t="shared" si="306"/>
        <v>0</v>
      </c>
      <c r="FN74" s="21">
        <f t="shared" si="306"/>
        <v>0</v>
      </c>
      <c r="FO74" s="21">
        <f t="shared" si="306"/>
        <v>0</v>
      </c>
      <c r="FP74" s="21">
        <f t="shared" si="306"/>
        <v>0</v>
      </c>
      <c r="FQ74" s="21">
        <f t="shared" si="306"/>
        <v>0</v>
      </c>
      <c r="FR74" s="21">
        <f t="shared" si="306"/>
        <v>0</v>
      </c>
      <c r="FS74" s="21">
        <f t="shared" si="306"/>
        <v>0</v>
      </c>
      <c r="FT74" s="21">
        <f t="shared" si="306"/>
        <v>0</v>
      </c>
      <c r="FU74" s="21">
        <f t="shared" si="306"/>
        <v>0</v>
      </c>
      <c r="FV74" s="21">
        <f t="shared" si="306"/>
        <v>0</v>
      </c>
      <c r="FW74" s="21">
        <f t="shared" si="306"/>
        <v>0</v>
      </c>
      <c r="FX74" s="21">
        <f t="shared" si="306"/>
        <v>0</v>
      </c>
      <c r="FY74" s="21">
        <f t="shared" si="306"/>
        <v>0</v>
      </c>
      <c r="FZ74" s="21">
        <f t="shared" si="306"/>
        <v>0</v>
      </c>
      <c r="GA74" s="21">
        <f t="shared" si="306"/>
        <v>0</v>
      </c>
      <c r="GB74" s="21">
        <f t="shared" si="306"/>
        <v>0</v>
      </c>
      <c r="GC74" s="21">
        <f t="shared" si="306"/>
        <v>0</v>
      </c>
      <c r="GD74" s="21">
        <f t="shared" si="306"/>
        <v>0</v>
      </c>
      <c r="GE74" s="21">
        <f t="shared" si="306"/>
        <v>0</v>
      </c>
      <c r="GF74" s="21">
        <f t="shared" si="306"/>
        <v>0</v>
      </c>
      <c r="GG74" s="21">
        <f t="shared" ref="GG74:HT74" si="307">GF74*IFERROR(VLOOKUP($DQ74+GF$1,$DQ$3:$HT$98,4,0),0)</f>
        <v>0</v>
      </c>
      <c r="GH74" s="21">
        <f t="shared" si="307"/>
        <v>0</v>
      </c>
      <c r="GI74" s="21">
        <f t="shared" si="307"/>
        <v>0</v>
      </c>
      <c r="GJ74" s="21">
        <f t="shared" si="307"/>
        <v>0</v>
      </c>
      <c r="GK74" s="21">
        <f t="shared" si="307"/>
        <v>0</v>
      </c>
      <c r="GL74" s="21">
        <f t="shared" si="307"/>
        <v>0</v>
      </c>
      <c r="GM74" s="21">
        <f t="shared" si="307"/>
        <v>0</v>
      </c>
      <c r="GN74" s="21">
        <f t="shared" si="307"/>
        <v>0</v>
      </c>
      <c r="GO74" s="21">
        <f t="shared" si="307"/>
        <v>0</v>
      </c>
      <c r="GP74" s="21">
        <f t="shared" si="307"/>
        <v>0</v>
      </c>
      <c r="GQ74" s="21">
        <f t="shared" si="307"/>
        <v>0</v>
      </c>
      <c r="GR74" s="21">
        <f t="shared" si="307"/>
        <v>0</v>
      </c>
      <c r="GS74" s="21">
        <f t="shared" si="307"/>
        <v>0</v>
      </c>
      <c r="GT74" s="21">
        <f t="shared" si="307"/>
        <v>0</v>
      </c>
      <c r="GU74" s="21">
        <f t="shared" si="307"/>
        <v>0</v>
      </c>
      <c r="GV74" s="21">
        <f t="shared" si="307"/>
        <v>0</v>
      </c>
      <c r="GW74" s="21">
        <f t="shared" si="307"/>
        <v>0</v>
      </c>
      <c r="GX74" s="21">
        <f t="shared" si="307"/>
        <v>0</v>
      </c>
      <c r="GY74" s="21">
        <f t="shared" si="307"/>
        <v>0</v>
      </c>
      <c r="GZ74" s="21">
        <f t="shared" si="307"/>
        <v>0</v>
      </c>
      <c r="HA74" s="21">
        <f t="shared" si="307"/>
        <v>0</v>
      </c>
      <c r="HB74" s="21">
        <f t="shared" si="307"/>
        <v>0</v>
      </c>
      <c r="HC74" s="21">
        <f t="shared" si="307"/>
        <v>0</v>
      </c>
      <c r="HD74" s="21">
        <f t="shared" si="307"/>
        <v>0</v>
      </c>
      <c r="HE74" s="21">
        <f t="shared" si="307"/>
        <v>0</v>
      </c>
      <c r="HF74" s="21">
        <f t="shared" si="307"/>
        <v>0</v>
      </c>
      <c r="HG74" s="21">
        <f t="shared" si="307"/>
        <v>0</v>
      </c>
      <c r="HH74" s="21">
        <f t="shared" si="307"/>
        <v>0</v>
      </c>
      <c r="HI74" s="21">
        <f t="shared" si="307"/>
        <v>0</v>
      </c>
      <c r="HJ74" s="21">
        <f t="shared" si="307"/>
        <v>0</v>
      </c>
      <c r="HK74" s="21">
        <f t="shared" si="307"/>
        <v>0</v>
      </c>
      <c r="HL74" s="21">
        <f t="shared" si="307"/>
        <v>0</v>
      </c>
      <c r="HM74" s="21">
        <f t="shared" si="307"/>
        <v>0</v>
      </c>
      <c r="HN74" s="21">
        <f t="shared" si="307"/>
        <v>0</v>
      </c>
      <c r="HO74" s="21">
        <f t="shared" si="307"/>
        <v>0</v>
      </c>
      <c r="HP74" s="21">
        <f t="shared" si="307"/>
        <v>0</v>
      </c>
      <c r="HQ74" s="21">
        <f t="shared" si="307"/>
        <v>0</v>
      </c>
      <c r="HR74" s="21">
        <f t="shared" si="307"/>
        <v>0</v>
      </c>
      <c r="HS74" s="21">
        <f t="shared" si="307"/>
        <v>0</v>
      </c>
      <c r="HT74" s="57">
        <f t="shared" si="307"/>
        <v>0</v>
      </c>
    </row>
    <row r="75" spans="1:228">
      <c r="A75" s="49">
        <v>91</v>
      </c>
      <c r="B75" s="50">
        <v>0.18151</v>
      </c>
      <c r="C75" s="51">
        <v>0.24032000000000001</v>
      </c>
      <c r="K75" s="22">
        <f t="shared" si="263"/>
        <v>91</v>
      </c>
      <c r="L75" s="54">
        <f t="shared" si="276"/>
        <v>0.18151</v>
      </c>
      <c r="M75" s="55">
        <v>1</v>
      </c>
      <c r="N75" s="65">
        <f t="shared" si="258"/>
        <v>0.81848999999999994</v>
      </c>
      <c r="O75" s="21">
        <f t="shared" ref="O75:BZ75" si="308">N75*IFERROR(VLOOKUP($K75+N$1,$K$3:$DN$98,4,0),0)</f>
        <v>0.65737842839999994</v>
      </c>
      <c r="P75" s="21">
        <f t="shared" si="308"/>
        <v>0.51742913477792396</v>
      </c>
      <c r="Q75" s="21">
        <f t="shared" si="308"/>
        <v>0.39862740543291258</v>
      </c>
      <c r="R75" s="21">
        <f t="shared" si="308"/>
        <v>0.30021427157963515</v>
      </c>
      <c r="S75" s="21">
        <f t="shared" si="308"/>
        <v>0.2207625646060847</v>
      </c>
      <c r="T75" s="21">
        <f t="shared" si="308"/>
        <v>0.15833091133548396</v>
      </c>
      <c r="U75" s="21">
        <f t="shared" si="308"/>
        <v>0.11063530760478278</v>
      </c>
      <c r="V75" s="21">
        <f t="shared" si="308"/>
        <v>7.5250817173545093E-2</v>
      </c>
      <c r="W75" s="21">
        <f t="shared" si="308"/>
        <v>4.9781425592987025E-2</v>
      </c>
      <c r="X75" s="21">
        <f t="shared" si="308"/>
        <v>3.2009456656290659E-2</v>
      </c>
      <c r="Y75" s="21">
        <f t="shared" si="308"/>
        <v>1.9973900953525373E-2</v>
      </c>
      <c r="Z75" s="21">
        <f t="shared" si="308"/>
        <v>1.2064236175929324E-2</v>
      </c>
      <c r="AA75" s="21">
        <f t="shared" si="308"/>
        <v>7.0334496905667954E-3</v>
      </c>
      <c r="AB75" s="21">
        <f t="shared" si="308"/>
        <v>3.9387318267174055E-3</v>
      </c>
      <c r="AC75" s="21">
        <f t="shared" si="308"/>
        <v>2.1072215272938117E-3</v>
      </c>
      <c r="AD75" s="21">
        <f t="shared" si="308"/>
        <v>1.0683613143379627E-3</v>
      </c>
      <c r="AE75" s="21">
        <f t="shared" si="308"/>
        <v>5.0853998562487015E-4</v>
      </c>
      <c r="AF75" s="21">
        <f t="shared" si="308"/>
        <v>2.242661336605677E-4</v>
      </c>
      <c r="AG75" s="21">
        <f t="shared" si="308"/>
        <v>8.9930719597887653E-5</v>
      </c>
      <c r="AH75" s="21">
        <f t="shared" si="308"/>
        <v>3.1925405457250114E-5</v>
      </c>
      <c r="AI75" s="21">
        <f t="shared" si="308"/>
        <v>9.6414724480895356E-6</v>
      </c>
      <c r="AJ75" s="21">
        <f t="shared" si="308"/>
        <v>2.3235948599895782E-6</v>
      </c>
      <c r="AK75" s="21">
        <f t="shared" si="308"/>
        <v>3.9733472105821795E-7</v>
      </c>
      <c r="AL75" s="21">
        <f t="shared" si="308"/>
        <v>0</v>
      </c>
      <c r="AM75" s="21">
        <f t="shared" si="308"/>
        <v>0</v>
      </c>
      <c r="AN75" s="21">
        <f t="shared" si="308"/>
        <v>0</v>
      </c>
      <c r="AO75" s="21">
        <f t="shared" si="308"/>
        <v>0</v>
      </c>
      <c r="AP75" s="21">
        <f t="shared" si="308"/>
        <v>0</v>
      </c>
      <c r="AQ75" s="21">
        <f t="shared" si="308"/>
        <v>0</v>
      </c>
      <c r="AR75" s="21">
        <f t="shared" si="308"/>
        <v>0</v>
      </c>
      <c r="AS75" s="21">
        <f t="shared" si="308"/>
        <v>0</v>
      </c>
      <c r="AT75" s="21">
        <f t="shared" si="308"/>
        <v>0</v>
      </c>
      <c r="AU75" s="21">
        <f t="shared" si="308"/>
        <v>0</v>
      </c>
      <c r="AV75" s="21">
        <f t="shared" si="308"/>
        <v>0</v>
      </c>
      <c r="AW75" s="21">
        <f t="shared" si="308"/>
        <v>0</v>
      </c>
      <c r="AX75" s="21">
        <f t="shared" si="308"/>
        <v>0</v>
      </c>
      <c r="AY75" s="21">
        <f t="shared" si="308"/>
        <v>0</v>
      </c>
      <c r="AZ75" s="21">
        <f t="shared" si="308"/>
        <v>0</v>
      </c>
      <c r="BA75" s="21">
        <f t="shared" si="308"/>
        <v>0</v>
      </c>
      <c r="BB75" s="21">
        <f t="shared" si="308"/>
        <v>0</v>
      </c>
      <c r="BC75" s="21">
        <f t="shared" si="308"/>
        <v>0</v>
      </c>
      <c r="BD75" s="21">
        <f t="shared" si="308"/>
        <v>0</v>
      </c>
      <c r="BE75" s="21">
        <f t="shared" si="308"/>
        <v>0</v>
      </c>
      <c r="BF75" s="21">
        <f t="shared" si="308"/>
        <v>0</v>
      </c>
      <c r="BG75" s="21">
        <f t="shared" si="308"/>
        <v>0</v>
      </c>
      <c r="BH75" s="21">
        <f t="shared" si="308"/>
        <v>0</v>
      </c>
      <c r="BI75" s="21">
        <f t="shared" si="308"/>
        <v>0</v>
      </c>
      <c r="BJ75" s="21">
        <f t="shared" si="308"/>
        <v>0</v>
      </c>
      <c r="BK75" s="21">
        <f t="shared" si="308"/>
        <v>0</v>
      </c>
      <c r="BL75" s="21">
        <f t="shared" si="308"/>
        <v>0</v>
      </c>
      <c r="BM75" s="21">
        <f t="shared" si="308"/>
        <v>0</v>
      </c>
      <c r="BN75" s="21">
        <f t="shared" si="308"/>
        <v>0</v>
      </c>
      <c r="BO75" s="21">
        <f t="shared" si="308"/>
        <v>0</v>
      </c>
      <c r="BP75" s="21">
        <f t="shared" si="308"/>
        <v>0</v>
      </c>
      <c r="BQ75" s="21">
        <f t="shared" si="308"/>
        <v>0</v>
      </c>
      <c r="BR75" s="21">
        <f t="shared" si="308"/>
        <v>0</v>
      </c>
      <c r="BS75" s="21">
        <f t="shared" si="308"/>
        <v>0</v>
      </c>
      <c r="BT75" s="21">
        <f t="shared" si="308"/>
        <v>0</v>
      </c>
      <c r="BU75" s="21">
        <f t="shared" si="308"/>
        <v>0</v>
      </c>
      <c r="BV75" s="21">
        <f t="shared" si="308"/>
        <v>0</v>
      </c>
      <c r="BW75" s="21">
        <f t="shared" si="308"/>
        <v>0</v>
      </c>
      <c r="BX75" s="21">
        <f t="shared" si="308"/>
        <v>0</v>
      </c>
      <c r="BY75" s="21">
        <f t="shared" si="308"/>
        <v>0</v>
      </c>
      <c r="BZ75" s="21">
        <f t="shared" si="308"/>
        <v>0</v>
      </c>
      <c r="CA75" s="21">
        <f t="shared" ref="CA75:DN75" si="309">BZ75*IFERROR(VLOOKUP($K75+BZ$1,$K$3:$DN$98,4,0),0)</f>
        <v>0</v>
      </c>
      <c r="CB75" s="21">
        <f t="shared" si="309"/>
        <v>0</v>
      </c>
      <c r="CC75" s="21">
        <f t="shared" si="309"/>
        <v>0</v>
      </c>
      <c r="CD75" s="21">
        <f t="shared" si="309"/>
        <v>0</v>
      </c>
      <c r="CE75" s="21">
        <f t="shared" si="309"/>
        <v>0</v>
      </c>
      <c r="CF75" s="21">
        <f t="shared" si="309"/>
        <v>0</v>
      </c>
      <c r="CG75" s="21">
        <f t="shared" si="309"/>
        <v>0</v>
      </c>
      <c r="CH75" s="21">
        <f t="shared" si="309"/>
        <v>0</v>
      </c>
      <c r="CI75" s="21">
        <f t="shared" si="309"/>
        <v>0</v>
      </c>
      <c r="CJ75" s="21">
        <f t="shared" si="309"/>
        <v>0</v>
      </c>
      <c r="CK75" s="21">
        <f t="shared" si="309"/>
        <v>0</v>
      </c>
      <c r="CL75" s="21">
        <f t="shared" si="309"/>
        <v>0</v>
      </c>
      <c r="CM75" s="21">
        <f t="shared" si="309"/>
        <v>0</v>
      </c>
      <c r="CN75" s="21">
        <f t="shared" si="309"/>
        <v>0</v>
      </c>
      <c r="CO75" s="21">
        <f t="shared" si="309"/>
        <v>0</v>
      </c>
      <c r="CP75" s="21">
        <f t="shared" si="309"/>
        <v>0</v>
      </c>
      <c r="CQ75" s="21">
        <f t="shared" si="309"/>
        <v>0</v>
      </c>
      <c r="CR75" s="21">
        <f t="shared" si="309"/>
        <v>0</v>
      </c>
      <c r="CS75" s="21">
        <f t="shared" si="309"/>
        <v>0</v>
      </c>
      <c r="CT75" s="21">
        <f t="shared" si="309"/>
        <v>0</v>
      </c>
      <c r="CU75" s="21">
        <f t="shared" si="309"/>
        <v>0</v>
      </c>
      <c r="CV75" s="21">
        <f t="shared" si="309"/>
        <v>0</v>
      </c>
      <c r="CW75" s="21">
        <f t="shared" si="309"/>
        <v>0</v>
      </c>
      <c r="CX75" s="21">
        <f t="shared" si="309"/>
        <v>0</v>
      </c>
      <c r="CY75" s="21">
        <f t="shared" si="309"/>
        <v>0</v>
      </c>
      <c r="CZ75" s="21">
        <f t="shared" si="309"/>
        <v>0</v>
      </c>
      <c r="DA75" s="21">
        <f t="shared" si="309"/>
        <v>0</v>
      </c>
      <c r="DB75" s="21">
        <f t="shared" si="309"/>
        <v>0</v>
      </c>
      <c r="DC75" s="21">
        <f t="shared" si="309"/>
        <v>0</v>
      </c>
      <c r="DD75" s="21">
        <f t="shared" si="309"/>
        <v>0</v>
      </c>
      <c r="DE75" s="21">
        <f t="shared" si="309"/>
        <v>0</v>
      </c>
      <c r="DF75" s="21">
        <f t="shared" si="309"/>
        <v>0</v>
      </c>
      <c r="DG75" s="21">
        <f t="shared" si="309"/>
        <v>0</v>
      </c>
      <c r="DH75" s="21">
        <f t="shared" si="309"/>
        <v>0</v>
      </c>
      <c r="DI75" s="21">
        <f t="shared" si="309"/>
        <v>0</v>
      </c>
      <c r="DJ75" s="21">
        <f t="shared" si="309"/>
        <v>0</v>
      </c>
      <c r="DK75" s="21">
        <f t="shared" si="309"/>
        <v>0</v>
      </c>
      <c r="DL75" s="21">
        <f t="shared" si="309"/>
        <v>0</v>
      </c>
      <c r="DM75" s="21">
        <f t="shared" si="309"/>
        <v>0</v>
      </c>
      <c r="DN75" s="57">
        <f t="shared" si="309"/>
        <v>0</v>
      </c>
      <c r="DQ75" s="22">
        <f t="shared" si="285"/>
        <v>91</v>
      </c>
      <c r="DR75" s="54">
        <f t="shared" si="279"/>
        <v>0.24032000000000001</v>
      </c>
      <c r="DS75" s="55">
        <v>1</v>
      </c>
      <c r="DT75" s="65">
        <f t="shared" si="280"/>
        <v>0.75968000000000002</v>
      </c>
      <c r="DU75" s="21">
        <f t="shared" ref="DU75:GF75" si="310">DT75*IFERROR(VLOOKUP($DQ75+DT$1,$DQ$3:$HT$98,4,0),0)</f>
        <v>0.56444983679999994</v>
      </c>
      <c r="DV75" s="21">
        <f t="shared" si="310"/>
        <v>0.40976235902495994</v>
      </c>
      <c r="DW75" s="21">
        <f t="shared" si="310"/>
        <v>0.29034531473431585</v>
      </c>
      <c r="DX75" s="21">
        <f t="shared" si="310"/>
        <v>0.20061990212197023</v>
      </c>
      <c r="DY75" s="21">
        <f t="shared" si="310"/>
        <v>0.13507136150165891</v>
      </c>
      <c r="DZ75" s="21">
        <f t="shared" si="310"/>
        <v>8.8546031032412514E-2</v>
      </c>
      <c r="EA75" s="21">
        <f t="shared" si="310"/>
        <v>5.6484398655886267E-2</v>
      </c>
      <c r="EB75" s="21">
        <f t="shared" si="310"/>
        <v>3.5047439678004305E-2</v>
      </c>
      <c r="EC75" s="21">
        <f t="shared" si="310"/>
        <v>2.114482130653356E-2</v>
      </c>
      <c r="ED75" s="21">
        <f t="shared" si="310"/>
        <v>1.2390865285628667E-2</v>
      </c>
      <c r="EE75" s="21">
        <f t="shared" si="310"/>
        <v>7.0380114822370839E-3</v>
      </c>
      <c r="EF75" s="21">
        <f t="shared" si="310"/>
        <v>3.8709063152303964E-3</v>
      </c>
      <c r="EG75" s="21">
        <f t="shared" si="310"/>
        <v>2.0554512533873404E-3</v>
      </c>
      <c r="EH75" s="21">
        <f t="shared" si="310"/>
        <v>1.0482801392275437E-3</v>
      </c>
      <c r="EI75" s="21">
        <f t="shared" si="310"/>
        <v>5.0946414766458623E-4</v>
      </c>
      <c r="EJ75" s="21">
        <f t="shared" si="310"/>
        <v>2.3333457963038048E-4</v>
      </c>
      <c r="EK75" s="21">
        <f t="shared" si="310"/>
        <v>9.8933861763281336E-5</v>
      </c>
      <c r="EL75" s="21">
        <f t="shared" si="310"/>
        <v>3.7792735193573473E-5</v>
      </c>
      <c r="EM75" s="21">
        <f t="shared" si="310"/>
        <v>1.2471602613879244E-5</v>
      </c>
      <c r="EN75" s="21">
        <f t="shared" si="310"/>
        <v>3.3299178979057583E-6</v>
      </c>
      <c r="EO75" s="21">
        <f t="shared" si="310"/>
        <v>6.3934423639790539E-7</v>
      </c>
      <c r="EP75" s="21">
        <f t="shared" si="310"/>
        <v>6.6491800585382154E-8</v>
      </c>
      <c r="EQ75" s="21">
        <f t="shared" si="310"/>
        <v>0</v>
      </c>
      <c r="ER75" s="21">
        <f t="shared" si="310"/>
        <v>0</v>
      </c>
      <c r="ES75" s="21">
        <f t="shared" si="310"/>
        <v>0</v>
      </c>
      <c r="ET75" s="21">
        <f t="shared" si="310"/>
        <v>0</v>
      </c>
      <c r="EU75" s="21">
        <f t="shared" si="310"/>
        <v>0</v>
      </c>
      <c r="EV75" s="21">
        <f t="shared" si="310"/>
        <v>0</v>
      </c>
      <c r="EW75" s="21">
        <f t="shared" si="310"/>
        <v>0</v>
      </c>
      <c r="EX75" s="21">
        <f t="shared" si="310"/>
        <v>0</v>
      </c>
      <c r="EY75" s="21">
        <f t="shared" si="310"/>
        <v>0</v>
      </c>
      <c r="EZ75" s="21">
        <f t="shared" si="310"/>
        <v>0</v>
      </c>
      <c r="FA75" s="21">
        <f t="shared" si="310"/>
        <v>0</v>
      </c>
      <c r="FB75" s="21">
        <f t="shared" si="310"/>
        <v>0</v>
      </c>
      <c r="FC75" s="21">
        <f t="shared" si="310"/>
        <v>0</v>
      </c>
      <c r="FD75" s="21">
        <f t="shared" si="310"/>
        <v>0</v>
      </c>
      <c r="FE75" s="21">
        <f t="shared" si="310"/>
        <v>0</v>
      </c>
      <c r="FF75" s="21">
        <f t="shared" si="310"/>
        <v>0</v>
      </c>
      <c r="FG75" s="21">
        <f t="shared" si="310"/>
        <v>0</v>
      </c>
      <c r="FH75" s="21">
        <f t="shared" si="310"/>
        <v>0</v>
      </c>
      <c r="FI75" s="21">
        <f t="shared" si="310"/>
        <v>0</v>
      </c>
      <c r="FJ75" s="21">
        <f t="shared" si="310"/>
        <v>0</v>
      </c>
      <c r="FK75" s="21">
        <f t="shared" si="310"/>
        <v>0</v>
      </c>
      <c r="FL75" s="21">
        <f t="shared" si="310"/>
        <v>0</v>
      </c>
      <c r="FM75" s="21">
        <f t="shared" si="310"/>
        <v>0</v>
      </c>
      <c r="FN75" s="21">
        <f t="shared" si="310"/>
        <v>0</v>
      </c>
      <c r="FO75" s="21">
        <f t="shared" si="310"/>
        <v>0</v>
      </c>
      <c r="FP75" s="21">
        <f t="shared" si="310"/>
        <v>0</v>
      </c>
      <c r="FQ75" s="21">
        <f t="shared" si="310"/>
        <v>0</v>
      </c>
      <c r="FR75" s="21">
        <f t="shared" si="310"/>
        <v>0</v>
      </c>
      <c r="FS75" s="21">
        <f t="shared" si="310"/>
        <v>0</v>
      </c>
      <c r="FT75" s="21">
        <f t="shared" si="310"/>
        <v>0</v>
      </c>
      <c r="FU75" s="21">
        <f t="shared" si="310"/>
        <v>0</v>
      </c>
      <c r="FV75" s="21">
        <f t="shared" si="310"/>
        <v>0</v>
      </c>
      <c r="FW75" s="21">
        <f t="shared" si="310"/>
        <v>0</v>
      </c>
      <c r="FX75" s="21">
        <f t="shared" si="310"/>
        <v>0</v>
      </c>
      <c r="FY75" s="21">
        <f t="shared" si="310"/>
        <v>0</v>
      </c>
      <c r="FZ75" s="21">
        <f t="shared" si="310"/>
        <v>0</v>
      </c>
      <c r="GA75" s="21">
        <f t="shared" si="310"/>
        <v>0</v>
      </c>
      <c r="GB75" s="21">
        <f t="shared" si="310"/>
        <v>0</v>
      </c>
      <c r="GC75" s="21">
        <f t="shared" si="310"/>
        <v>0</v>
      </c>
      <c r="GD75" s="21">
        <f t="shared" si="310"/>
        <v>0</v>
      </c>
      <c r="GE75" s="21">
        <f t="shared" si="310"/>
        <v>0</v>
      </c>
      <c r="GF75" s="21">
        <f t="shared" si="310"/>
        <v>0</v>
      </c>
      <c r="GG75" s="21">
        <f t="shared" ref="GG75:HT75" si="311">GF75*IFERROR(VLOOKUP($DQ75+GF$1,$DQ$3:$HT$98,4,0),0)</f>
        <v>0</v>
      </c>
      <c r="GH75" s="21">
        <f t="shared" si="311"/>
        <v>0</v>
      </c>
      <c r="GI75" s="21">
        <f t="shared" si="311"/>
        <v>0</v>
      </c>
      <c r="GJ75" s="21">
        <f t="shared" si="311"/>
        <v>0</v>
      </c>
      <c r="GK75" s="21">
        <f t="shared" si="311"/>
        <v>0</v>
      </c>
      <c r="GL75" s="21">
        <f t="shared" si="311"/>
        <v>0</v>
      </c>
      <c r="GM75" s="21">
        <f t="shared" si="311"/>
        <v>0</v>
      </c>
      <c r="GN75" s="21">
        <f t="shared" si="311"/>
        <v>0</v>
      </c>
      <c r="GO75" s="21">
        <f t="shared" si="311"/>
        <v>0</v>
      </c>
      <c r="GP75" s="21">
        <f t="shared" si="311"/>
        <v>0</v>
      </c>
      <c r="GQ75" s="21">
        <f t="shared" si="311"/>
        <v>0</v>
      </c>
      <c r="GR75" s="21">
        <f t="shared" si="311"/>
        <v>0</v>
      </c>
      <c r="GS75" s="21">
        <f t="shared" si="311"/>
        <v>0</v>
      </c>
      <c r="GT75" s="21">
        <f t="shared" si="311"/>
        <v>0</v>
      </c>
      <c r="GU75" s="21">
        <f t="shared" si="311"/>
        <v>0</v>
      </c>
      <c r="GV75" s="21">
        <f t="shared" si="311"/>
        <v>0</v>
      </c>
      <c r="GW75" s="21">
        <f t="shared" si="311"/>
        <v>0</v>
      </c>
      <c r="GX75" s="21">
        <f t="shared" si="311"/>
        <v>0</v>
      </c>
      <c r="GY75" s="21">
        <f t="shared" si="311"/>
        <v>0</v>
      </c>
      <c r="GZ75" s="21">
        <f t="shared" si="311"/>
        <v>0</v>
      </c>
      <c r="HA75" s="21">
        <f t="shared" si="311"/>
        <v>0</v>
      </c>
      <c r="HB75" s="21">
        <f t="shared" si="311"/>
        <v>0</v>
      </c>
      <c r="HC75" s="21">
        <f t="shared" si="311"/>
        <v>0</v>
      </c>
      <c r="HD75" s="21">
        <f t="shared" si="311"/>
        <v>0</v>
      </c>
      <c r="HE75" s="21">
        <f t="shared" si="311"/>
        <v>0</v>
      </c>
      <c r="HF75" s="21">
        <f t="shared" si="311"/>
        <v>0</v>
      </c>
      <c r="HG75" s="21">
        <f t="shared" si="311"/>
        <v>0</v>
      </c>
      <c r="HH75" s="21">
        <f t="shared" si="311"/>
        <v>0</v>
      </c>
      <c r="HI75" s="21">
        <f t="shared" si="311"/>
        <v>0</v>
      </c>
      <c r="HJ75" s="21">
        <f t="shared" si="311"/>
        <v>0</v>
      </c>
      <c r="HK75" s="21">
        <f t="shared" si="311"/>
        <v>0</v>
      </c>
      <c r="HL75" s="21">
        <f t="shared" si="311"/>
        <v>0</v>
      </c>
      <c r="HM75" s="21">
        <f t="shared" si="311"/>
        <v>0</v>
      </c>
      <c r="HN75" s="21">
        <f t="shared" si="311"/>
        <v>0</v>
      </c>
      <c r="HO75" s="21">
        <f t="shared" si="311"/>
        <v>0</v>
      </c>
      <c r="HP75" s="21">
        <f t="shared" si="311"/>
        <v>0</v>
      </c>
      <c r="HQ75" s="21">
        <f t="shared" si="311"/>
        <v>0</v>
      </c>
      <c r="HR75" s="21">
        <f t="shared" si="311"/>
        <v>0</v>
      </c>
      <c r="HS75" s="21">
        <f t="shared" si="311"/>
        <v>0</v>
      </c>
      <c r="HT75" s="57">
        <f t="shared" si="311"/>
        <v>0</v>
      </c>
    </row>
    <row r="76" spans="1:228">
      <c r="A76" s="49">
        <v>92</v>
      </c>
      <c r="B76" s="50">
        <v>0.19683999999999999</v>
      </c>
      <c r="C76" s="51">
        <v>0.25699</v>
      </c>
      <c r="K76" s="22">
        <f t="shared" si="263"/>
        <v>92</v>
      </c>
      <c r="L76" s="54">
        <f t="shared" si="276"/>
        <v>0.19683999999999999</v>
      </c>
      <c r="M76" s="55">
        <v>1</v>
      </c>
      <c r="N76" s="65">
        <f t="shared" si="258"/>
        <v>0.80315999999999999</v>
      </c>
      <c r="O76" s="21">
        <f t="shared" ref="O76:BZ76" si="312">N76*IFERROR(VLOOKUP($K76+N$1,$K$3:$DN$98,4,0),0)</f>
        <v>0.63217526759999998</v>
      </c>
      <c r="P76" s="21">
        <f t="shared" si="312"/>
        <v>0.48702782615903994</v>
      </c>
      <c r="Q76" s="21">
        <f t="shared" si="312"/>
        <v>0.36679039643689615</v>
      </c>
      <c r="R76" s="21">
        <f t="shared" si="312"/>
        <v>0.26971931801987159</v>
      </c>
      <c r="S76" s="21">
        <f t="shared" si="312"/>
        <v>0.19344269488385191</v>
      </c>
      <c r="T76" s="21">
        <f t="shared" si="312"/>
        <v>0.13517001747704036</v>
      </c>
      <c r="U76" s="21">
        <f t="shared" si="312"/>
        <v>9.1938590787358526E-2</v>
      </c>
      <c r="V76" s="21">
        <f t="shared" si="312"/>
        <v>6.0821055349469161E-2</v>
      </c>
      <c r="W76" s="21">
        <f t="shared" si="312"/>
        <v>3.9107938589708673E-2</v>
      </c>
      <c r="X76" s="21">
        <f t="shared" si="312"/>
        <v>2.4403353679978212E-2</v>
      </c>
      <c r="Y76" s="21">
        <f t="shared" si="312"/>
        <v>1.473962562270684E-2</v>
      </c>
      <c r="Z76" s="21">
        <f t="shared" si="312"/>
        <v>8.5932017380380872E-3</v>
      </c>
      <c r="AA76" s="21">
        <f t="shared" si="312"/>
        <v>4.8121929733013291E-3</v>
      </c>
      <c r="AB76" s="21">
        <f t="shared" si="312"/>
        <v>2.5745232407162109E-3</v>
      </c>
      <c r="AC76" s="21">
        <f t="shared" si="312"/>
        <v>1.3052832830431189E-3</v>
      </c>
      <c r="AD76" s="21">
        <f t="shared" si="312"/>
        <v>6.2131484272852453E-4</v>
      </c>
      <c r="AE76" s="21">
        <f t="shared" si="312"/>
        <v>2.7399984564327928E-4</v>
      </c>
      <c r="AF76" s="21">
        <f t="shared" si="312"/>
        <v>1.09873938102955E-4</v>
      </c>
      <c r="AG76" s="21">
        <f t="shared" si="312"/>
        <v>3.9005248026549023E-5</v>
      </c>
      <c r="AH76" s="21">
        <f t="shared" si="312"/>
        <v>1.1779584904017806E-5</v>
      </c>
      <c r="AI76" s="21">
        <f t="shared" si="312"/>
        <v>2.8388799618682914E-6</v>
      </c>
      <c r="AJ76" s="21">
        <f t="shared" si="312"/>
        <v>4.8544847347947794E-7</v>
      </c>
      <c r="AK76" s="21">
        <f t="shared" si="312"/>
        <v>0</v>
      </c>
      <c r="AL76" s="21">
        <f t="shared" si="312"/>
        <v>0</v>
      </c>
      <c r="AM76" s="21">
        <f t="shared" si="312"/>
        <v>0</v>
      </c>
      <c r="AN76" s="21">
        <f t="shared" si="312"/>
        <v>0</v>
      </c>
      <c r="AO76" s="21">
        <f t="shared" si="312"/>
        <v>0</v>
      </c>
      <c r="AP76" s="21">
        <f t="shared" si="312"/>
        <v>0</v>
      </c>
      <c r="AQ76" s="21">
        <f t="shared" si="312"/>
        <v>0</v>
      </c>
      <c r="AR76" s="21">
        <f t="shared" si="312"/>
        <v>0</v>
      </c>
      <c r="AS76" s="21">
        <f t="shared" si="312"/>
        <v>0</v>
      </c>
      <c r="AT76" s="21">
        <f t="shared" si="312"/>
        <v>0</v>
      </c>
      <c r="AU76" s="21">
        <f t="shared" si="312"/>
        <v>0</v>
      </c>
      <c r="AV76" s="21">
        <f t="shared" si="312"/>
        <v>0</v>
      </c>
      <c r="AW76" s="21">
        <f t="shared" si="312"/>
        <v>0</v>
      </c>
      <c r="AX76" s="21">
        <f t="shared" si="312"/>
        <v>0</v>
      </c>
      <c r="AY76" s="21">
        <f t="shared" si="312"/>
        <v>0</v>
      </c>
      <c r="AZ76" s="21">
        <f t="shared" si="312"/>
        <v>0</v>
      </c>
      <c r="BA76" s="21">
        <f t="shared" si="312"/>
        <v>0</v>
      </c>
      <c r="BB76" s="21">
        <f t="shared" si="312"/>
        <v>0</v>
      </c>
      <c r="BC76" s="21">
        <f t="shared" si="312"/>
        <v>0</v>
      </c>
      <c r="BD76" s="21">
        <f t="shared" si="312"/>
        <v>0</v>
      </c>
      <c r="BE76" s="21">
        <f t="shared" si="312"/>
        <v>0</v>
      </c>
      <c r="BF76" s="21">
        <f t="shared" si="312"/>
        <v>0</v>
      </c>
      <c r="BG76" s="21">
        <f t="shared" si="312"/>
        <v>0</v>
      </c>
      <c r="BH76" s="21">
        <f t="shared" si="312"/>
        <v>0</v>
      </c>
      <c r="BI76" s="21">
        <f t="shared" si="312"/>
        <v>0</v>
      </c>
      <c r="BJ76" s="21">
        <f t="shared" si="312"/>
        <v>0</v>
      </c>
      <c r="BK76" s="21">
        <f t="shared" si="312"/>
        <v>0</v>
      </c>
      <c r="BL76" s="21">
        <f t="shared" si="312"/>
        <v>0</v>
      </c>
      <c r="BM76" s="21">
        <f t="shared" si="312"/>
        <v>0</v>
      </c>
      <c r="BN76" s="21">
        <f t="shared" si="312"/>
        <v>0</v>
      </c>
      <c r="BO76" s="21">
        <f t="shared" si="312"/>
        <v>0</v>
      </c>
      <c r="BP76" s="21">
        <f t="shared" si="312"/>
        <v>0</v>
      </c>
      <c r="BQ76" s="21">
        <f t="shared" si="312"/>
        <v>0</v>
      </c>
      <c r="BR76" s="21">
        <f t="shared" si="312"/>
        <v>0</v>
      </c>
      <c r="BS76" s="21">
        <f t="shared" si="312"/>
        <v>0</v>
      </c>
      <c r="BT76" s="21">
        <f t="shared" si="312"/>
        <v>0</v>
      </c>
      <c r="BU76" s="21">
        <f t="shared" si="312"/>
        <v>0</v>
      </c>
      <c r="BV76" s="21">
        <f t="shared" si="312"/>
        <v>0</v>
      </c>
      <c r="BW76" s="21">
        <f t="shared" si="312"/>
        <v>0</v>
      </c>
      <c r="BX76" s="21">
        <f t="shared" si="312"/>
        <v>0</v>
      </c>
      <c r="BY76" s="21">
        <f t="shared" si="312"/>
        <v>0</v>
      </c>
      <c r="BZ76" s="21">
        <f t="shared" si="312"/>
        <v>0</v>
      </c>
      <c r="CA76" s="21">
        <f t="shared" ref="CA76:DN76" si="313">BZ76*IFERROR(VLOOKUP($K76+BZ$1,$K$3:$DN$98,4,0),0)</f>
        <v>0</v>
      </c>
      <c r="CB76" s="21">
        <f t="shared" si="313"/>
        <v>0</v>
      </c>
      <c r="CC76" s="21">
        <f t="shared" si="313"/>
        <v>0</v>
      </c>
      <c r="CD76" s="21">
        <f t="shared" si="313"/>
        <v>0</v>
      </c>
      <c r="CE76" s="21">
        <f t="shared" si="313"/>
        <v>0</v>
      </c>
      <c r="CF76" s="21">
        <f t="shared" si="313"/>
        <v>0</v>
      </c>
      <c r="CG76" s="21">
        <f t="shared" si="313"/>
        <v>0</v>
      </c>
      <c r="CH76" s="21">
        <f t="shared" si="313"/>
        <v>0</v>
      </c>
      <c r="CI76" s="21">
        <f t="shared" si="313"/>
        <v>0</v>
      </c>
      <c r="CJ76" s="21">
        <f t="shared" si="313"/>
        <v>0</v>
      </c>
      <c r="CK76" s="21">
        <f t="shared" si="313"/>
        <v>0</v>
      </c>
      <c r="CL76" s="21">
        <f t="shared" si="313"/>
        <v>0</v>
      </c>
      <c r="CM76" s="21">
        <f t="shared" si="313"/>
        <v>0</v>
      </c>
      <c r="CN76" s="21">
        <f t="shared" si="313"/>
        <v>0</v>
      </c>
      <c r="CO76" s="21">
        <f t="shared" si="313"/>
        <v>0</v>
      </c>
      <c r="CP76" s="21">
        <f t="shared" si="313"/>
        <v>0</v>
      </c>
      <c r="CQ76" s="21">
        <f t="shared" si="313"/>
        <v>0</v>
      </c>
      <c r="CR76" s="21">
        <f t="shared" si="313"/>
        <v>0</v>
      </c>
      <c r="CS76" s="21">
        <f t="shared" si="313"/>
        <v>0</v>
      </c>
      <c r="CT76" s="21">
        <f t="shared" si="313"/>
        <v>0</v>
      </c>
      <c r="CU76" s="21">
        <f t="shared" si="313"/>
        <v>0</v>
      </c>
      <c r="CV76" s="21">
        <f t="shared" si="313"/>
        <v>0</v>
      </c>
      <c r="CW76" s="21">
        <f t="shared" si="313"/>
        <v>0</v>
      </c>
      <c r="CX76" s="21">
        <f t="shared" si="313"/>
        <v>0</v>
      </c>
      <c r="CY76" s="21">
        <f t="shared" si="313"/>
        <v>0</v>
      </c>
      <c r="CZ76" s="21">
        <f t="shared" si="313"/>
        <v>0</v>
      </c>
      <c r="DA76" s="21">
        <f t="shared" si="313"/>
        <v>0</v>
      </c>
      <c r="DB76" s="21">
        <f t="shared" si="313"/>
        <v>0</v>
      </c>
      <c r="DC76" s="21">
        <f t="shared" si="313"/>
        <v>0</v>
      </c>
      <c r="DD76" s="21">
        <f t="shared" si="313"/>
        <v>0</v>
      </c>
      <c r="DE76" s="21">
        <f t="shared" si="313"/>
        <v>0</v>
      </c>
      <c r="DF76" s="21">
        <f t="shared" si="313"/>
        <v>0</v>
      </c>
      <c r="DG76" s="21">
        <f t="shared" si="313"/>
        <v>0</v>
      </c>
      <c r="DH76" s="21">
        <f t="shared" si="313"/>
        <v>0</v>
      </c>
      <c r="DI76" s="21">
        <f t="shared" si="313"/>
        <v>0</v>
      </c>
      <c r="DJ76" s="21">
        <f t="shared" si="313"/>
        <v>0</v>
      </c>
      <c r="DK76" s="21">
        <f t="shared" si="313"/>
        <v>0</v>
      </c>
      <c r="DL76" s="21">
        <f t="shared" si="313"/>
        <v>0</v>
      </c>
      <c r="DM76" s="21">
        <f t="shared" si="313"/>
        <v>0</v>
      </c>
      <c r="DN76" s="57">
        <f t="shared" si="313"/>
        <v>0</v>
      </c>
      <c r="DQ76" s="22">
        <f t="shared" si="285"/>
        <v>92</v>
      </c>
      <c r="DR76" s="54">
        <f t="shared" si="279"/>
        <v>0.25699</v>
      </c>
      <c r="DS76" s="55">
        <v>1</v>
      </c>
      <c r="DT76" s="65">
        <f t="shared" si="280"/>
        <v>0.74300999999999995</v>
      </c>
      <c r="DU76" s="21">
        <f t="shared" ref="DU76:GF76" si="314">DT76*IFERROR(VLOOKUP($DQ76+DT$1,$DQ$3:$HT$98,4,0),0)</f>
        <v>0.53938810949999993</v>
      </c>
      <c r="DV76" s="21">
        <f t="shared" si="314"/>
        <v>0.38219423274841491</v>
      </c>
      <c r="DW76" s="21">
        <f t="shared" si="314"/>
        <v>0.26408474900217221</v>
      </c>
      <c r="DX76" s="21">
        <f t="shared" si="314"/>
        <v>0.1778003389606925</v>
      </c>
      <c r="DY76" s="21">
        <f t="shared" si="314"/>
        <v>0.11655701220568199</v>
      </c>
      <c r="DZ76" s="21">
        <f t="shared" si="314"/>
        <v>7.4352883656126592E-2</v>
      </c>
      <c r="EA76" s="21">
        <f t="shared" si="314"/>
        <v>4.6134477250953425E-2</v>
      </c>
      <c r="EB76" s="21">
        <f t="shared" si="314"/>
        <v>2.7833852815045225E-2</v>
      </c>
      <c r="EC76" s="21">
        <f t="shared" si="314"/>
        <v>1.6310637749616504E-2</v>
      </c>
      <c r="ED76" s="21">
        <f t="shared" si="314"/>
        <v>9.2644422417821753E-3</v>
      </c>
      <c r="EE76" s="21">
        <f t="shared" si="314"/>
        <v>5.0954432329801966E-3</v>
      </c>
      <c r="EF76" s="21">
        <f t="shared" si="314"/>
        <v>2.7056803567124844E-3</v>
      </c>
      <c r="EG76" s="21">
        <f t="shared" si="314"/>
        <v>1.3798969819233671E-3</v>
      </c>
      <c r="EH76" s="21">
        <f t="shared" si="314"/>
        <v>6.706299332147564E-4</v>
      </c>
      <c r="EI76" s="21">
        <f t="shared" si="314"/>
        <v>3.0714850941235841E-4</v>
      </c>
      <c r="EJ76" s="21">
        <f t="shared" si="314"/>
        <v>1.3023096799083997E-4</v>
      </c>
      <c r="EK76" s="21">
        <f t="shared" si="314"/>
        <v>4.974822977250087E-5</v>
      </c>
      <c r="EL76" s="21">
        <f t="shared" si="314"/>
        <v>1.6416915824925285E-5</v>
      </c>
      <c r="EM76" s="21">
        <f t="shared" si="314"/>
        <v>4.3833165252550515E-6</v>
      </c>
      <c r="EN76" s="21">
        <f t="shared" si="314"/>
        <v>8.4159677284896964E-7</v>
      </c>
      <c r="EO76" s="21">
        <f t="shared" si="314"/>
        <v>8.7526064376292831E-8</v>
      </c>
      <c r="EP76" s="21">
        <f t="shared" si="314"/>
        <v>0</v>
      </c>
      <c r="EQ76" s="21">
        <f t="shared" si="314"/>
        <v>0</v>
      </c>
      <c r="ER76" s="21">
        <f t="shared" si="314"/>
        <v>0</v>
      </c>
      <c r="ES76" s="21">
        <f t="shared" si="314"/>
        <v>0</v>
      </c>
      <c r="ET76" s="21">
        <f t="shared" si="314"/>
        <v>0</v>
      </c>
      <c r="EU76" s="21">
        <f t="shared" si="314"/>
        <v>0</v>
      </c>
      <c r="EV76" s="21">
        <f t="shared" si="314"/>
        <v>0</v>
      </c>
      <c r="EW76" s="21">
        <f t="shared" si="314"/>
        <v>0</v>
      </c>
      <c r="EX76" s="21">
        <f t="shared" si="314"/>
        <v>0</v>
      </c>
      <c r="EY76" s="21">
        <f t="shared" si="314"/>
        <v>0</v>
      </c>
      <c r="EZ76" s="21">
        <f t="shared" si="314"/>
        <v>0</v>
      </c>
      <c r="FA76" s="21">
        <f t="shared" si="314"/>
        <v>0</v>
      </c>
      <c r="FB76" s="21">
        <f t="shared" si="314"/>
        <v>0</v>
      </c>
      <c r="FC76" s="21">
        <f t="shared" si="314"/>
        <v>0</v>
      </c>
      <c r="FD76" s="21">
        <f t="shared" si="314"/>
        <v>0</v>
      </c>
      <c r="FE76" s="21">
        <f t="shared" si="314"/>
        <v>0</v>
      </c>
      <c r="FF76" s="21">
        <f t="shared" si="314"/>
        <v>0</v>
      </c>
      <c r="FG76" s="21">
        <f t="shared" si="314"/>
        <v>0</v>
      </c>
      <c r="FH76" s="21">
        <f t="shared" si="314"/>
        <v>0</v>
      </c>
      <c r="FI76" s="21">
        <f t="shared" si="314"/>
        <v>0</v>
      </c>
      <c r="FJ76" s="21">
        <f t="shared" si="314"/>
        <v>0</v>
      </c>
      <c r="FK76" s="21">
        <f t="shared" si="314"/>
        <v>0</v>
      </c>
      <c r="FL76" s="21">
        <f t="shared" si="314"/>
        <v>0</v>
      </c>
      <c r="FM76" s="21">
        <f t="shared" si="314"/>
        <v>0</v>
      </c>
      <c r="FN76" s="21">
        <f t="shared" si="314"/>
        <v>0</v>
      </c>
      <c r="FO76" s="21">
        <f t="shared" si="314"/>
        <v>0</v>
      </c>
      <c r="FP76" s="21">
        <f t="shared" si="314"/>
        <v>0</v>
      </c>
      <c r="FQ76" s="21">
        <f t="shared" si="314"/>
        <v>0</v>
      </c>
      <c r="FR76" s="21">
        <f t="shared" si="314"/>
        <v>0</v>
      </c>
      <c r="FS76" s="21">
        <f t="shared" si="314"/>
        <v>0</v>
      </c>
      <c r="FT76" s="21">
        <f t="shared" si="314"/>
        <v>0</v>
      </c>
      <c r="FU76" s="21">
        <f t="shared" si="314"/>
        <v>0</v>
      </c>
      <c r="FV76" s="21">
        <f t="shared" si="314"/>
        <v>0</v>
      </c>
      <c r="FW76" s="21">
        <f t="shared" si="314"/>
        <v>0</v>
      </c>
      <c r="FX76" s="21">
        <f t="shared" si="314"/>
        <v>0</v>
      </c>
      <c r="FY76" s="21">
        <f t="shared" si="314"/>
        <v>0</v>
      </c>
      <c r="FZ76" s="21">
        <f t="shared" si="314"/>
        <v>0</v>
      </c>
      <c r="GA76" s="21">
        <f t="shared" si="314"/>
        <v>0</v>
      </c>
      <c r="GB76" s="21">
        <f t="shared" si="314"/>
        <v>0</v>
      </c>
      <c r="GC76" s="21">
        <f t="shared" si="314"/>
        <v>0</v>
      </c>
      <c r="GD76" s="21">
        <f t="shared" si="314"/>
        <v>0</v>
      </c>
      <c r="GE76" s="21">
        <f t="shared" si="314"/>
        <v>0</v>
      </c>
      <c r="GF76" s="21">
        <f t="shared" si="314"/>
        <v>0</v>
      </c>
      <c r="GG76" s="21">
        <f t="shared" ref="GG76:HT76" si="315">GF76*IFERROR(VLOOKUP($DQ76+GF$1,$DQ$3:$HT$98,4,0),0)</f>
        <v>0</v>
      </c>
      <c r="GH76" s="21">
        <f t="shared" si="315"/>
        <v>0</v>
      </c>
      <c r="GI76" s="21">
        <f t="shared" si="315"/>
        <v>0</v>
      </c>
      <c r="GJ76" s="21">
        <f t="shared" si="315"/>
        <v>0</v>
      </c>
      <c r="GK76" s="21">
        <f t="shared" si="315"/>
        <v>0</v>
      </c>
      <c r="GL76" s="21">
        <f t="shared" si="315"/>
        <v>0</v>
      </c>
      <c r="GM76" s="21">
        <f t="shared" si="315"/>
        <v>0</v>
      </c>
      <c r="GN76" s="21">
        <f t="shared" si="315"/>
        <v>0</v>
      </c>
      <c r="GO76" s="21">
        <f t="shared" si="315"/>
        <v>0</v>
      </c>
      <c r="GP76" s="21">
        <f t="shared" si="315"/>
        <v>0</v>
      </c>
      <c r="GQ76" s="21">
        <f t="shared" si="315"/>
        <v>0</v>
      </c>
      <c r="GR76" s="21">
        <f t="shared" si="315"/>
        <v>0</v>
      </c>
      <c r="GS76" s="21">
        <f t="shared" si="315"/>
        <v>0</v>
      </c>
      <c r="GT76" s="21">
        <f t="shared" si="315"/>
        <v>0</v>
      </c>
      <c r="GU76" s="21">
        <f t="shared" si="315"/>
        <v>0</v>
      </c>
      <c r="GV76" s="21">
        <f t="shared" si="315"/>
        <v>0</v>
      </c>
      <c r="GW76" s="21">
        <f t="shared" si="315"/>
        <v>0</v>
      </c>
      <c r="GX76" s="21">
        <f t="shared" si="315"/>
        <v>0</v>
      </c>
      <c r="GY76" s="21">
        <f t="shared" si="315"/>
        <v>0</v>
      </c>
      <c r="GZ76" s="21">
        <f t="shared" si="315"/>
        <v>0</v>
      </c>
      <c r="HA76" s="21">
        <f t="shared" si="315"/>
        <v>0</v>
      </c>
      <c r="HB76" s="21">
        <f t="shared" si="315"/>
        <v>0</v>
      </c>
      <c r="HC76" s="21">
        <f t="shared" si="315"/>
        <v>0</v>
      </c>
      <c r="HD76" s="21">
        <f t="shared" si="315"/>
        <v>0</v>
      </c>
      <c r="HE76" s="21">
        <f t="shared" si="315"/>
        <v>0</v>
      </c>
      <c r="HF76" s="21">
        <f t="shared" si="315"/>
        <v>0</v>
      </c>
      <c r="HG76" s="21">
        <f t="shared" si="315"/>
        <v>0</v>
      </c>
      <c r="HH76" s="21">
        <f t="shared" si="315"/>
        <v>0</v>
      </c>
      <c r="HI76" s="21">
        <f t="shared" si="315"/>
        <v>0</v>
      </c>
      <c r="HJ76" s="21">
        <f t="shared" si="315"/>
        <v>0</v>
      </c>
      <c r="HK76" s="21">
        <f t="shared" si="315"/>
        <v>0</v>
      </c>
      <c r="HL76" s="21">
        <f t="shared" si="315"/>
        <v>0</v>
      </c>
      <c r="HM76" s="21">
        <f t="shared" si="315"/>
        <v>0</v>
      </c>
      <c r="HN76" s="21">
        <f t="shared" si="315"/>
        <v>0</v>
      </c>
      <c r="HO76" s="21">
        <f t="shared" si="315"/>
        <v>0</v>
      </c>
      <c r="HP76" s="21">
        <f t="shared" si="315"/>
        <v>0</v>
      </c>
      <c r="HQ76" s="21">
        <f t="shared" si="315"/>
        <v>0</v>
      </c>
      <c r="HR76" s="21">
        <f t="shared" si="315"/>
        <v>0</v>
      </c>
      <c r="HS76" s="21">
        <f t="shared" si="315"/>
        <v>0</v>
      </c>
      <c r="HT76" s="57">
        <f t="shared" si="315"/>
        <v>0</v>
      </c>
    </row>
    <row r="77" spans="1:228">
      <c r="A77" s="49">
        <v>93</v>
      </c>
      <c r="B77" s="50">
        <v>0.21289</v>
      </c>
      <c r="C77" s="51">
        <v>0.27405000000000002</v>
      </c>
      <c r="K77" s="22">
        <f t="shared" si="263"/>
        <v>93</v>
      </c>
      <c r="L77" s="54">
        <f t="shared" si="276"/>
        <v>0.21289</v>
      </c>
      <c r="M77" s="55">
        <v>1</v>
      </c>
      <c r="N77" s="65">
        <f t="shared" si="258"/>
        <v>0.78710999999999998</v>
      </c>
      <c r="O77" s="21">
        <f t="shared" ref="O77:BZ77" si="316">N77*IFERROR(VLOOKUP($K77+N$1,$K$3:$DN$98,4,0),0)</f>
        <v>0.606389544</v>
      </c>
      <c r="P77" s="21">
        <f t="shared" si="316"/>
        <v>0.45668409337728</v>
      </c>
      <c r="Q77" s="21">
        <f t="shared" si="316"/>
        <v>0.3358226480649828</v>
      </c>
      <c r="R77" s="21">
        <f t="shared" si="316"/>
        <v>0.24085200319220568</v>
      </c>
      <c r="S77" s="21">
        <f t="shared" si="316"/>
        <v>0.16829774575058565</v>
      </c>
      <c r="T77" s="21">
        <f t="shared" si="316"/>
        <v>0.11447107772717582</v>
      </c>
      <c r="U77" s="21">
        <f t="shared" si="316"/>
        <v>7.5727196759635892E-2</v>
      </c>
      <c r="V77" s="21">
        <f t="shared" si="316"/>
        <v>4.8692587516445882E-2</v>
      </c>
      <c r="W77" s="21">
        <f t="shared" si="316"/>
        <v>3.038417461026223E-2</v>
      </c>
      <c r="X77" s="21">
        <f t="shared" si="316"/>
        <v>1.8352041464598387E-2</v>
      </c>
      <c r="Y77" s="21">
        <f t="shared" si="316"/>
        <v>1.0699240173860858E-2</v>
      </c>
      <c r="Z77" s="21">
        <f t="shared" si="316"/>
        <v>5.9915744973620816E-3</v>
      </c>
      <c r="AA77" s="21">
        <f t="shared" si="316"/>
        <v>3.2054923560887131E-3</v>
      </c>
      <c r="AB77" s="21">
        <f t="shared" si="316"/>
        <v>1.6251846245369775E-3</v>
      </c>
      <c r="AC77" s="21">
        <f t="shared" si="316"/>
        <v>7.7358788127960122E-4</v>
      </c>
      <c r="AD77" s="21">
        <f t="shared" si="316"/>
        <v>3.4115225564430412E-4</v>
      </c>
      <c r="AE77" s="21">
        <f t="shared" si="316"/>
        <v>1.3680205451336596E-4</v>
      </c>
      <c r="AF77" s="21">
        <f t="shared" si="316"/>
        <v>4.8564729352244911E-5</v>
      </c>
      <c r="AG77" s="21">
        <f t="shared" si="316"/>
        <v>1.4666548264377965E-5</v>
      </c>
      <c r="AH77" s="21">
        <f t="shared" si="316"/>
        <v>3.5346381317150897E-6</v>
      </c>
      <c r="AI77" s="21">
        <f t="shared" si="316"/>
        <v>6.0442312052328043E-7</v>
      </c>
      <c r="AJ77" s="21">
        <f t="shared" si="316"/>
        <v>0</v>
      </c>
      <c r="AK77" s="21">
        <f t="shared" si="316"/>
        <v>0</v>
      </c>
      <c r="AL77" s="21">
        <f t="shared" si="316"/>
        <v>0</v>
      </c>
      <c r="AM77" s="21">
        <f t="shared" si="316"/>
        <v>0</v>
      </c>
      <c r="AN77" s="21">
        <f t="shared" si="316"/>
        <v>0</v>
      </c>
      <c r="AO77" s="21">
        <f t="shared" si="316"/>
        <v>0</v>
      </c>
      <c r="AP77" s="21">
        <f t="shared" si="316"/>
        <v>0</v>
      </c>
      <c r="AQ77" s="21">
        <f t="shared" si="316"/>
        <v>0</v>
      </c>
      <c r="AR77" s="21">
        <f t="shared" si="316"/>
        <v>0</v>
      </c>
      <c r="AS77" s="21">
        <f t="shared" si="316"/>
        <v>0</v>
      </c>
      <c r="AT77" s="21">
        <f t="shared" si="316"/>
        <v>0</v>
      </c>
      <c r="AU77" s="21">
        <f t="shared" si="316"/>
        <v>0</v>
      </c>
      <c r="AV77" s="21">
        <f t="shared" si="316"/>
        <v>0</v>
      </c>
      <c r="AW77" s="21">
        <f t="shared" si="316"/>
        <v>0</v>
      </c>
      <c r="AX77" s="21">
        <f t="shared" si="316"/>
        <v>0</v>
      </c>
      <c r="AY77" s="21">
        <f t="shared" si="316"/>
        <v>0</v>
      </c>
      <c r="AZ77" s="21">
        <f t="shared" si="316"/>
        <v>0</v>
      </c>
      <c r="BA77" s="21">
        <f t="shared" si="316"/>
        <v>0</v>
      </c>
      <c r="BB77" s="21">
        <f t="shared" si="316"/>
        <v>0</v>
      </c>
      <c r="BC77" s="21">
        <f t="shared" si="316"/>
        <v>0</v>
      </c>
      <c r="BD77" s="21">
        <f t="shared" si="316"/>
        <v>0</v>
      </c>
      <c r="BE77" s="21">
        <f t="shared" si="316"/>
        <v>0</v>
      </c>
      <c r="BF77" s="21">
        <f t="shared" si="316"/>
        <v>0</v>
      </c>
      <c r="BG77" s="21">
        <f t="shared" si="316"/>
        <v>0</v>
      </c>
      <c r="BH77" s="21">
        <f t="shared" si="316"/>
        <v>0</v>
      </c>
      <c r="BI77" s="21">
        <f t="shared" si="316"/>
        <v>0</v>
      </c>
      <c r="BJ77" s="21">
        <f t="shared" si="316"/>
        <v>0</v>
      </c>
      <c r="BK77" s="21">
        <f t="shared" si="316"/>
        <v>0</v>
      </c>
      <c r="BL77" s="21">
        <f t="shared" si="316"/>
        <v>0</v>
      </c>
      <c r="BM77" s="21">
        <f t="shared" si="316"/>
        <v>0</v>
      </c>
      <c r="BN77" s="21">
        <f t="shared" si="316"/>
        <v>0</v>
      </c>
      <c r="BO77" s="21">
        <f t="shared" si="316"/>
        <v>0</v>
      </c>
      <c r="BP77" s="21">
        <f t="shared" si="316"/>
        <v>0</v>
      </c>
      <c r="BQ77" s="21">
        <f t="shared" si="316"/>
        <v>0</v>
      </c>
      <c r="BR77" s="21">
        <f t="shared" si="316"/>
        <v>0</v>
      </c>
      <c r="BS77" s="21">
        <f t="shared" si="316"/>
        <v>0</v>
      </c>
      <c r="BT77" s="21">
        <f t="shared" si="316"/>
        <v>0</v>
      </c>
      <c r="BU77" s="21">
        <f t="shared" si="316"/>
        <v>0</v>
      </c>
      <c r="BV77" s="21">
        <f t="shared" si="316"/>
        <v>0</v>
      </c>
      <c r="BW77" s="21">
        <f t="shared" si="316"/>
        <v>0</v>
      </c>
      <c r="BX77" s="21">
        <f t="shared" si="316"/>
        <v>0</v>
      </c>
      <c r="BY77" s="21">
        <f t="shared" si="316"/>
        <v>0</v>
      </c>
      <c r="BZ77" s="21">
        <f t="shared" si="316"/>
        <v>0</v>
      </c>
      <c r="CA77" s="21">
        <f t="shared" ref="CA77:DN77" si="317">BZ77*IFERROR(VLOOKUP($K77+BZ$1,$K$3:$DN$98,4,0),0)</f>
        <v>0</v>
      </c>
      <c r="CB77" s="21">
        <f t="shared" si="317"/>
        <v>0</v>
      </c>
      <c r="CC77" s="21">
        <f t="shared" si="317"/>
        <v>0</v>
      </c>
      <c r="CD77" s="21">
        <f t="shared" si="317"/>
        <v>0</v>
      </c>
      <c r="CE77" s="21">
        <f t="shared" si="317"/>
        <v>0</v>
      </c>
      <c r="CF77" s="21">
        <f t="shared" si="317"/>
        <v>0</v>
      </c>
      <c r="CG77" s="21">
        <f t="shared" si="317"/>
        <v>0</v>
      </c>
      <c r="CH77" s="21">
        <f t="shared" si="317"/>
        <v>0</v>
      </c>
      <c r="CI77" s="21">
        <f t="shared" si="317"/>
        <v>0</v>
      </c>
      <c r="CJ77" s="21">
        <f t="shared" si="317"/>
        <v>0</v>
      </c>
      <c r="CK77" s="21">
        <f t="shared" si="317"/>
        <v>0</v>
      </c>
      <c r="CL77" s="21">
        <f t="shared" si="317"/>
        <v>0</v>
      </c>
      <c r="CM77" s="21">
        <f t="shared" si="317"/>
        <v>0</v>
      </c>
      <c r="CN77" s="21">
        <f t="shared" si="317"/>
        <v>0</v>
      </c>
      <c r="CO77" s="21">
        <f t="shared" si="317"/>
        <v>0</v>
      </c>
      <c r="CP77" s="21">
        <f t="shared" si="317"/>
        <v>0</v>
      </c>
      <c r="CQ77" s="21">
        <f t="shared" si="317"/>
        <v>0</v>
      </c>
      <c r="CR77" s="21">
        <f t="shared" si="317"/>
        <v>0</v>
      </c>
      <c r="CS77" s="21">
        <f t="shared" si="317"/>
        <v>0</v>
      </c>
      <c r="CT77" s="21">
        <f t="shared" si="317"/>
        <v>0</v>
      </c>
      <c r="CU77" s="21">
        <f t="shared" si="317"/>
        <v>0</v>
      </c>
      <c r="CV77" s="21">
        <f t="shared" si="317"/>
        <v>0</v>
      </c>
      <c r="CW77" s="21">
        <f t="shared" si="317"/>
        <v>0</v>
      </c>
      <c r="CX77" s="21">
        <f t="shared" si="317"/>
        <v>0</v>
      </c>
      <c r="CY77" s="21">
        <f t="shared" si="317"/>
        <v>0</v>
      </c>
      <c r="CZ77" s="21">
        <f t="shared" si="317"/>
        <v>0</v>
      </c>
      <c r="DA77" s="21">
        <f t="shared" si="317"/>
        <v>0</v>
      </c>
      <c r="DB77" s="21">
        <f t="shared" si="317"/>
        <v>0</v>
      </c>
      <c r="DC77" s="21">
        <f t="shared" si="317"/>
        <v>0</v>
      </c>
      <c r="DD77" s="21">
        <f t="shared" si="317"/>
        <v>0</v>
      </c>
      <c r="DE77" s="21">
        <f t="shared" si="317"/>
        <v>0</v>
      </c>
      <c r="DF77" s="21">
        <f t="shared" si="317"/>
        <v>0</v>
      </c>
      <c r="DG77" s="21">
        <f t="shared" si="317"/>
        <v>0</v>
      </c>
      <c r="DH77" s="21">
        <f t="shared" si="317"/>
        <v>0</v>
      </c>
      <c r="DI77" s="21">
        <f t="shared" si="317"/>
        <v>0</v>
      </c>
      <c r="DJ77" s="21">
        <f t="shared" si="317"/>
        <v>0</v>
      </c>
      <c r="DK77" s="21">
        <f t="shared" si="317"/>
        <v>0</v>
      </c>
      <c r="DL77" s="21">
        <f t="shared" si="317"/>
        <v>0</v>
      </c>
      <c r="DM77" s="21">
        <f t="shared" si="317"/>
        <v>0</v>
      </c>
      <c r="DN77" s="57">
        <f t="shared" si="317"/>
        <v>0</v>
      </c>
      <c r="DQ77" s="22">
        <f t="shared" si="285"/>
        <v>93</v>
      </c>
      <c r="DR77" s="54">
        <f t="shared" si="279"/>
        <v>0.27405000000000002</v>
      </c>
      <c r="DS77" s="55">
        <v>1</v>
      </c>
      <c r="DT77" s="65">
        <f t="shared" si="280"/>
        <v>0.72594999999999998</v>
      </c>
      <c r="DU77" s="21">
        <f t="shared" ref="DU77:GF77" si="318">DT77*IFERROR(VLOOKUP($DQ77+DT$1,$DQ$3:$HT$98,4,0),0)</f>
        <v>0.51438639149999998</v>
      </c>
      <c r="DV77" s="21">
        <f t="shared" si="318"/>
        <v>0.35542556493475497</v>
      </c>
      <c r="DW77" s="21">
        <f t="shared" si="318"/>
        <v>0.23929737010362248</v>
      </c>
      <c r="DX77" s="21">
        <f t="shared" si="318"/>
        <v>0.15687139097142974</v>
      </c>
      <c r="DY77" s="21">
        <f t="shared" si="318"/>
        <v>0.10006982901458475</v>
      </c>
      <c r="DZ77" s="21">
        <f t="shared" si="318"/>
        <v>6.2091327506969538E-2</v>
      </c>
      <c r="EA77" s="21">
        <f t="shared" si="318"/>
        <v>3.7460939711504868E-2</v>
      </c>
      <c r="EB77" s="21">
        <f t="shared" si="318"/>
        <v>2.1952110670941855E-2</v>
      </c>
      <c r="EC77" s="21">
        <f t="shared" si="318"/>
        <v>1.2468798861094975E-2</v>
      </c>
      <c r="ED77" s="21">
        <f t="shared" si="318"/>
        <v>6.8578393736022369E-3</v>
      </c>
      <c r="EE77" s="21">
        <f t="shared" si="318"/>
        <v>3.6415127073827882E-3</v>
      </c>
      <c r="EF77" s="21">
        <f t="shared" si="318"/>
        <v>1.857171480765222E-3</v>
      </c>
      <c r="EG77" s="21">
        <f t="shared" si="318"/>
        <v>9.0258533965189788E-4</v>
      </c>
      <c r="EH77" s="21">
        <f t="shared" si="318"/>
        <v>4.1338408556056919E-4</v>
      </c>
      <c r="EI77" s="21">
        <f t="shared" si="318"/>
        <v>1.7527485227768135E-4</v>
      </c>
      <c r="EJ77" s="21">
        <f t="shared" si="318"/>
        <v>6.6954993570074274E-5</v>
      </c>
      <c r="EK77" s="21">
        <f t="shared" si="318"/>
        <v>2.2095147878124508E-5</v>
      </c>
      <c r="EL77" s="21">
        <f t="shared" si="318"/>
        <v>5.8994044834592435E-6</v>
      </c>
      <c r="EM77" s="21">
        <f t="shared" si="318"/>
        <v>1.1326856608241745E-6</v>
      </c>
      <c r="EN77" s="21">
        <f t="shared" si="318"/>
        <v>1.1779930872571413E-7</v>
      </c>
      <c r="EO77" s="21">
        <f t="shared" si="318"/>
        <v>0</v>
      </c>
      <c r="EP77" s="21">
        <f t="shared" si="318"/>
        <v>0</v>
      </c>
      <c r="EQ77" s="21">
        <f t="shared" si="318"/>
        <v>0</v>
      </c>
      <c r="ER77" s="21">
        <f t="shared" si="318"/>
        <v>0</v>
      </c>
      <c r="ES77" s="21">
        <f t="shared" si="318"/>
        <v>0</v>
      </c>
      <c r="ET77" s="21">
        <f t="shared" si="318"/>
        <v>0</v>
      </c>
      <c r="EU77" s="21">
        <f t="shared" si="318"/>
        <v>0</v>
      </c>
      <c r="EV77" s="21">
        <f t="shared" si="318"/>
        <v>0</v>
      </c>
      <c r="EW77" s="21">
        <f t="shared" si="318"/>
        <v>0</v>
      </c>
      <c r="EX77" s="21">
        <f t="shared" si="318"/>
        <v>0</v>
      </c>
      <c r="EY77" s="21">
        <f t="shared" si="318"/>
        <v>0</v>
      </c>
      <c r="EZ77" s="21">
        <f t="shared" si="318"/>
        <v>0</v>
      </c>
      <c r="FA77" s="21">
        <f t="shared" si="318"/>
        <v>0</v>
      </c>
      <c r="FB77" s="21">
        <f t="shared" si="318"/>
        <v>0</v>
      </c>
      <c r="FC77" s="21">
        <f t="shared" si="318"/>
        <v>0</v>
      </c>
      <c r="FD77" s="21">
        <f t="shared" si="318"/>
        <v>0</v>
      </c>
      <c r="FE77" s="21">
        <f t="shared" si="318"/>
        <v>0</v>
      </c>
      <c r="FF77" s="21">
        <f t="shared" si="318"/>
        <v>0</v>
      </c>
      <c r="FG77" s="21">
        <f t="shared" si="318"/>
        <v>0</v>
      </c>
      <c r="FH77" s="21">
        <f t="shared" si="318"/>
        <v>0</v>
      </c>
      <c r="FI77" s="21">
        <f t="shared" si="318"/>
        <v>0</v>
      </c>
      <c r="FJ77" s="21">
        <f t="shared" si="318"/>
        <v>0</v>
      </c>
      <c r="FK77" s="21">
        <f t="shared" si="318"/>
        <v>0</v>
      </c>
      <c r="FL77" s="21">
        <f t="shared" si="318"/>
        <v>0</v>
      </c>
      <c r="FM77" s="21">
        <f t="shared" si="318"/>
        <v>0</v>
      </c>
      <c r="FN77" s="21">
        <f t="shared" si="318"/>
        <v>0</v>
      </c>
      <c r="FO77" s="21">
        <f t="shared" si="318"/>
        <v>0</v>
      </c>
      <c r="FP77" s="21">
        <f t="shared" si="318"/>
        <v>0</v>
      </c>
      <c r="FQ77" s="21">
        <f t="shared" si="318"/>
        <v>0</v>
      </c>
      <c r="FR77" s="21">
        <f t="shared" si="318"/>
        <v>0</v>
      </c>
      <c r="FS77" s="21">
        <f t="shared" si="318"/>
        <v>0</v>
      </c>
      <c r="FT77" s="21">
        <f t="shared" si="318"/>
        <v>0</v>
      </c>
      <c r="FU77" s="21">
        <f t="shared" si="318"/>
        <v>0</v>
      </c>
      <c r="FV77" s="21">
        <f t="shared" si="318"/>
        <v>0</v>
      </c>
      <c r="FW77" s="21">
        <f t="shared" si="318"/>
        <v>0</v>
      </c>
      <c r="FX77" s="21">
        <f t="shared" si="318"/>
        <v>0</v>
      </c>
      <c r="FY77" s="21">
        <f t="shared" si="318"/>
        <v>0</v>
      </c>
      <c r="FZ77" s="21">
        <f t="shared" si="318"/>
        <v>0</v>
      </c>
      <c r="GA77" s="21">
        <f t="shared" si="318"/>
        <v>0</v>
      </c>
      <c r="GB77" s="21">
        <f t="shared" si="318"/>
        <v>0</v>
      </c>
      <c r="GC77" s="21">
        <f t="shared" si="318"/>
        <v>0</v>
      </c>
      <c r="GD77" s="21">
        <f t="shared" si="318"/>
        <v>0</v>
      </c>
      <c r="GE77" s="21">
        <f t="shared" si="318"/>
        <v>0</v>
      </c>
      <c r="GF77" s="21">
        <f t="shared" si="318"/>
        <v>0</v>
      </c>
      <c r="GG77" s="21">
        <f t="shared" ref="GG77:HT77" si="319">GF77*IFERROR(VLOOKUP($DQ77+GF$1,$DQ$3:$HT$98,4,0),0)</f>
        <v>0</v>
      </c>
      <c r="GH77" s="21">
        <f t="shared" si="319"/>
        <v>0</v>
      </c>
      <c r="GI77" s="21">
        <f t="shared" si="319"/>
        <v>0</v>
      </c>
      <c r="GJ77" s="21">
        <f t="shared" si="319"/>
        <v>0</v>
      </c>
      <c r="GK77" s="21">
        <f t="shared" si="319"/>
        <v>0</v>
      </c>
      <c r="GL77" s="21">
        <f t="shared" si="319"/>
        <v>0</v>
      </c>
      <c r="GM77" s="21">
        <f t="shared" si="319"/>
        <v>0</v>
      </c>
      <c r="GN77" s="21">
        <f t="shared" si="319"/>
        <v>0</v>
      </c>
      <c r="GO77" s="21">
        <f t="shared" si="319"/>
        <v>0</v>
      </c>
      <c r="GP77" s="21">
        <f t="shared" si="319"/>
        <v>0</v>
      </c>
      <c r="GQ77" s="21">
        <f t="shared" si="319"/>
        <v>0</v>
      </c>
      <c r="GR77" s="21">
        <f t="shared" si="319"/>
        <v>0</v>
      </c>
      <c r="GS77" s="21">
        <f t="shared" si="319"/>
        <v>0</v>
      </c>
      <c r="GT77" s="21">
        <f t="shared" si="319"/>
        <v>0</v>
      </c>
      <c r="GU77" s="21">
        <f t="shared" si="319"/>
        <v>0</v>
      </c>
      <c r="GV77" s="21">
        <f t="shared" si="319"/>
        <v>0</v>
      </c>
      <c r="GW77" s="21">
        <f t="shared" si="319"/>
        <v>0</v>
      </c>
      <c r="GX77" s="21">
        <f t="shared" si="319"/>
        <v>0</v>
      </c>
      <c r="GY77" s="21">
        <f t="shared" si="319"/>
        <v>0</v>
      </c>
      <c r="GZ77" s="21">
        <f t="shared" si="319"/>
        <v>0</v>
      </c>
      <c r="HA77" s="21">
        <f t="shared" si="319"/>
        <v>0</v>
      </c>
      <c r="HB77" s="21">
        <f t="shared" si="319"/>
        <v>0</v>
      </c>
      <c r="HC77" s="21">
        <f t="shared" si="319"/>
        <v>0</v>
      </c>
      <c r="HD77" s="21">
        <f t="shared" si="319"/>
        <v>0</v>
      </c>
      <c r="HE77" s="21">
        <f t="shared" si="319"/>
        <v>0</v>
      </c>
      <c r="HF77" s="21">
        <f t="shared" si="319"/>
        <v>0</v>
      </c>
      <c r="HG77" s="21">
        <f t="shared" si="319"/>
        <v>0</v>
      </c>
      <c r="HH77" s="21">
        <f t="shared" si="319"/>
        <v>0</v>
      </c>
      <c r="HI77" s="21">
        <f t="shared" si="319"/>
        <v>0</v>
      </c>
      <c r="HJ77" s="21">
        <f t="shared" si="319"/>
        <v>0</v>
      </c>
      <c r="HK77" s="21">
        <f t="shared" si="319"/>
        <v>0</v>
      </c>
      <c r="HL77" s="21">
        <f t="shared" si="319"/>
        <v>0</v>
      </c>
      <c r="HM77" s="21">
        <f t="shared" si="319"/>
        <v>0</v>
      </c>
      <c r="HN77" s="21">
        <f t="shared" si="319"/>
        <v>0</v>
      </c>
      <c r="HO77" s="21">
        <f t="shared" si="319"/>
        <v>0</v>
      </c>
      <c r="HP77" s="21">
        <f t="shared" si="319"/>
        <v>0</v>
      </c>
      <c r="HQ77" s="21">
        <f t="shared" si="319"/>
        <v>0</v>
      </c>
      <c r="HR77" s="21">
        <f t="shared" si="319"/>
        <v>0</v>
      </c>
      <c r="HS77" s="21">
        <f t="shared" si="319"/>
        <v>0</v>
      </c>
      <c r="HT77" s="57">
        <f t="shared" si="319"/>
        <v>0</v>
      </c>
    </row>
    <row r="78" spans="1:228">
      <c r="A78" s="49">
        <v>94</v>
      </c>
      <c r="B78" s="50">
        <v>0.2296</v>
      </c>
      <c r="C78" s="51">
        <v>0.29143000000000002</v>
      </c>
      <c r="K78" s="22">
        <f t="shared" si="263"/>
        <v>94</v>
      </c>
      <c r="L78" s="54">
        <f t="shared" si="276"/>
        <v>0.2296</v>
      </c>
      <c r="M78" s="55">
        <v>1</v>
      </c>
      <c r="N78" s="65">
        <f t="shared" si="258"/>
        <v>0.77039999999999997</v>
      </c>
      <c r="O78" s="21">
        <f t="shared" ref="O78:BZ78" si="320">N78*IFERROR(VLOOKUP($K78+N$1,$K$3:$DN$98,4,0),0)</f>
        <v>0.58020364800000002</v>
      </c>
      <c r="P78" s="21">
        <f t="shared" si="320"/>
        <v>0.42665275255679996</v>
      </c>
      <c r="Q78" s="21">
        <f t="shared" si="320"/>
        <v>0.30599535413373696</v>
      </c>
      <c r="R78" s="21">
        <f t="shared" si="320"/>
        <v>0.21381731365449005</v>
      </c>
      <c r="S78" s="21">
        <f t="shared" si="320"/>
        <v>0.14543212222837448</v>
      </c>
      <c r="T78" s="21">
        <f t="shared" si="320"/>
        <v>9.6209166138958857E-2</v>
      </c>
      <c r="U78" s="21">
        <f t="shared" si="320"/>
        <v>6.1862493827350547E-2</v>
      </c>
      <c r="V78" s="21">
        <f t="shared" si="320"/>
        <v>3.8602196148266744E-2</v>
      </c>
      <c r="W78" s="21">
        <f t="shared" si="320"/>
        <v>2.3315726473553112E-2</v>
      </c>
      <c r="X78" s="21">
        <f t="shared" si="320"/>
        <v>1.3593068534081463E-2</v>
      </c>
      <c r="Y78" s="21">
        <f t="shared" si="320"/>
        <v>7.6121183790856198E-3</v>
      </c>
      <c r="Z78" s="21">
        <f t="shared" si="320"/>
        <v>4.0724833328108058E-3</v>
      </c>
      <c r="AA78" s="21">
        <f t="shared" si="320"/>
        <v>2.0647490497350787E-3</v>
      </c>
      <c r="AB78" s="21">
        <f t="shared" si="320"/>
        <v>9.8282054767389747E-4</v>
      </c>
      <c r="AC78" s="21">
        <f t="shared" si="320"/>
        <v>4.3342386152418874E-4</v>
      </c>
      <c r="AD78" s="21">
        <f t="shared" si="320"/>
        <v>1.7380296847119969E-4</v>
      </c>
      <c r="AE78" s="21">
        <f t="shared" si="320"/>
        <v>6.1700053807275891E-5</v>
      </c>
      <c r="AF78" s="21">
        <f t="shared" si="320"/>
        <v>1.8633416249797322E-5</v>
      </c>
      <c r="AG78" s="21">
        <f t="shared" si="320"/>
        <v>4.4906533162011548E-6</v>
      </c>
      <c r="AH78" s="21">
        <f t="shared" si="320"/>
        <v>7.6790171707039762E-7</v>
      </c>
      <c r="AI78" s="21">
        <f t="shared" si="320"/>
        <v>0</v>
      </c>
      <c r="AJ78" s="21">
        <f t="shared" si="320"/>
        <v>0</v>
      </c>
      <c r="AK78" s="21">
        <f t="shared" si="320"/>
        <v>0</v>
      </c>
      <c r="AL78" s="21">
        <f t="shared" si="320"/>
        <v>0</v>
      </c>
      <c r="AM78" s="21">
        <f t="shared" si="320"/>
        <v>0</v>
      </c>
      <c r="AN78" s="21">
        <f t="shared" si="320"/>
        <v>0</v>
      </c>
      <c r="AO78" s="21">
        <f t="shared" si="320"/>
        <v>0</v>
      </c>
      <c r="AP78" s="21">
        <f t="shared" si="320"/>
        <v>0</v>
      </c>
      <c r="AQ78" s="21">
        <f t="shared" si="320"/>
        <v>0</v>
      </c>
      <c r="AR78" s="21">
        <f t="shared" si="320"/>
        <v>0</v>
      </c>
      <c r="AS78" s="21">
        <f t="shared" si="320"/>
        <v>0</v>
      </c>
      <c r="AT78" s="21">
        <f t="shared" si="320"/>
        <v>0</v>
      </c>
      <c r="AU78" s="21">
        <f t="shared" si="320"/>
        <v>0</v>
      </c>
      <c r="AV78" s="21">
        <f t="shared" si="320"/>
        <v>0</v>
      </c>
      <c r="AW78" s="21">
        <f t="shared" si="320"/>
        <v>0</v>
      </c>
      <c r="AX78" s="21">
        <f t="shared" si="320"/>
        <v>0</v>
      </c>
      <c r="AY78" s="21">
        <f t="shared" si="320"/>
        <v>0</v>
      </c>
      <c r="AZ78" s="21">
        <f t="shared" si="320"/>
        <v>0</v>
      </c>
      <c r="BA78" s="21">
        <f t="shared" si="320"/>
        <v>0</v>
      </c>
      <c r="BB78" s="21">
        <f t="shared" si="320"/>
        <v>0</v>
      </c>
      <c r="BC78" s="21">
        <f t="shared" si="320"/>
        <v>0</v>
      </c>
      <c r="BD78" s="21">
        <f t="shared" si="320"/>
        <v>0</v>
      </c>
      <c r="BE78" s="21">
        <f t="shared" si="320"/>
        <v>0</v>
      </c>
      <c r="BF78" s="21">
        <f t="shared" si="320"/>
        <v>0</v>
      </c>
      <c r="BG78" s="21">
        <f t="shared" si="320"/>
        <v>0</v>
      </c>
      <c r="BH78" s="21">
        <f t="shared" si="320"/>
        <v>0</v>
      </c>
      <c r="BI78" s="21">
        <f t="shared" si="320"/>
        <v>0</v>
      </c>
      <c r="BJ78" s="21">
        <f t="shared" si="320"/>
        <v>0</v>
      </c>
      <c r="BK78" s="21">
        <f t="shared" si="320"/>
        <v>0</v>
      </c>
      <c r="BL78" s="21">
        <f t="shared" si="320"/>
        <v>0</v>
      </c>
      <c r="BM78" s="21">
        <f t="shared" si="320"/>
        <v>0</v>
      </c>
      <c r="BN78" s="21">
        <f t="shared" si="320"/>
        <v>0</v>
      </c>
      <c r="BO78" s="21">
        <f t="shared" si="320"/>
        <v>0</v>
      </c>
      <c r="BP78" s="21">
        <f t="shared" si="320"/>
        <v>0</v>
      </c>
      <c r="BQ78" s="21">
        <f t="shared" si="320"/>
        <v>0</v>
      </c>
      <c r="BR78" s="21">
        <f t="shared" si="320"/>
        <v>0</v>
      </c>
      <c r="BS78" s="21">
        <f t="shared" si="320"/>
        <v>0</v>
      </c>
      <c r="BT78" s="21">
        <f t="shared" si="320"/>
        <v>0</v>
      </c>
      <c r="BU78" s="21">
        <f t="shared" si="320"/>
        <v>0</v>
      </c>
      <c r="BV78" s="21">
        <f t="shared" si="320"/>
        <v>0</v>
      </c>
      <c r="BW78" s="21">
        <f t="shared" si="320"/>
        <v>0</v>
      </c>
      <c r="BX78" s="21">
        <f t="shared" si="320"/>
        <v>0</v>
      </c>
      <c r="BY78" s="21">
        <f t="shared" si="320"/>
        <v>0</v>
      </c>
      <c r="BZ78" s="21">
        <f t="shared" si="320"/>
        <v>0</v>
      </c>
      <c r="CA78" s="21">
        <f t="shared" ref="CA78:DN78" si="321">BZ78*IFERROR(VLOOKUP($K78+BZ$1,$K$3:$DN$98,4,0),0)</f>
        <v>0</v>
      </c>
      <c r="CB78" s="21">
        <f t="shared" si="321"/>
        <v>0</v>
      </c>
      <c r="CC78" s="21">
        <f t="shared" si="321"/>
        <v>0</v>
      </c>
      <c r="CD78" s="21">
        <f t="shared" si="321"/>
        <v>0</v>
      </c>
      <c r="CE78" s="21">
        <f t="shared" si="321"/>
        <v>0</v>
      </c>
      <c r="CF78" s="21">
        <f t="shared" si="321"/>
        <v>0</v>
      </c>
      <c r="CG78" s="21">
        <f t="shared" si="321"/>
        <v>0</v>
      </c>
      <c r="CH78" s="21">
        <f t="shared" si="321"/>
        <v>0</v>
      </c>
      <c r="CI78" s="21">
        <f t="shared" si="321"/>
        <v>0</v>
      </c>
      <c r="CJ78" s="21">
        <f t="shared" si="321"/>
        <v>0</v>
      </c>
      <c r="CK78" s="21">
        <f t="shared" si="321"/>
        <v>0</v>
      </c>
      <c r="CL78" s="21">
        <f t="shared" si="321"/>
        <v>0</v>
      </c>
      <c r="CM78" s="21">
        <f t="shared" si="321"/>
        <v>0</v>
      </c>
      <c r="CN78" s="21">
        <f t="shared" si="321"/>
        <v>0</v>
      </c>
      <c r="CO78" s="21">
        <f t="shared" si="321"/>
        <v>0</v>
      </c>
      <c r="CP78" s="21">
        <f t="shared" si="321"/>
        <v>0</v>
      </c>
      <c r="CQ78" s="21">
        <f t="shared" si="321"/>
        <v>0</v>
      </c>
      <c r="CR78" s="21">
        <f t="shared" si="321"/>
        <v>0</v>
      </c>
      <c r="CS78" s="21">
        <f t="shared" si="321"/>
        <v>0</v>
      </c>
      <c r="CT78" s="21">
        <f t="shared" si="321"/>
        <v>0</v>
      </c>
      <c r="CU78" s="21">
        <f t="shared" si="321"/>
        <v>0</v>
      </c>
      <c r="CV78" s="21">
        <f t="shared" si="321"/>
        <v>0</v>
      </c>
      <c r="CW78" s="21">
        <f t="shared" si="321"/>
        <v>0</v>
      </c>
      <c r="CX78" s="21">
        <f t="shared" si="321"/>
        <v>0</v>
      </c>
      <c r="CY78" s="21">
        <f t="shared" si="321"/>
        <v>0</v>
      </c>
      <c r="CZ78" s="21">
        <f t="shared" si="321"/>
        <v>0</v>
      </c>
      <c r="DA78" s="21">
        <f t="shared" si="321"/>
        <v>0</v>
      </c>
      <c r="DB78" s="21">
        <f t="shared" si="321"/>
        <v>0</v>
      </c>
      <c r="DC78" s="21">
        <f t="shared" si="321"/>
        <v>0</v>
      </c>
      <c r="DD78" s="21">
        <f t="shared" si="321"/>
        <v>0</v>
      </c>
      <c r="DE78" s="21">
        <f t="shared" si="321"/>
        <v>0</v>
      </c>
      <c r="DF78" s="21">
        <f t="shared" si="321"/>
        <v>0</v>
      </c>
      <c r="DG78" s="21">
        <f t="shared" si="321"/>
        <v>0</v>
      </c>
      <c r="DH78" s="21">
        <f t="shared" si="321"/>
        <v>0</v>
      </c>
      <c r="DI78" s="21">
        <f t="shared" si="321"/>
        <v>0</v>
      </c>
      <c r="DJ78" s="21">
        <f t="shared" si="321"/>
        <v>0</v>
      </c>
      <c r="DK78" s="21">
        <f t="shared" si="321"/>
        <v>0</v>
      </c>
      <c r="DL78" s="21">
        <f t="shared" si="321"/>
        <v>0</v>
      </c>
      <c r="DM78" s="21">
        <f t="shared" si="321"/>
        <v>0</v>
      </c>
      <c r="DN78" s="57">
        <f t="shared" si="321"/>
        <v>0</v>
      </c>
      <c r="DQ78" s="22">
        <f t="shared" si="285"/>
        <v>94</v>
      </c>
      <c r="DR78" s="54">
        <f t="shared" si="279"/>
        <v>0.29143000000000002</v>
      </c>
      <c r="DS78" s="55">
        <v>1</v>
      </c>
      <c r="DT78" s="65">
        <f t="shared" si="280"/>
        <v>0.70856999999999992</v>
      </c>
      <c r="DU78" s="21">
        <f t="shared" ref="DU78:GF78" si="322">DT78*IFERROR(VLOOKUP($DQ78+DT$1,$DQ$3:$HT$98,4,0),0)</f>
        <v>0.48960061289999995</v>
      </c>
      <c r="DV78" s="21">
        <f t="shared" si="322"/>
        <v>0.32963340464718299</v>
      </c>
      <c r="DW78" s="21">
        <f t="shared" si="322"/>
        <v>0.21609117841646083</v>
      </c>
      <c r="DX78" s="21">
        <f t="shared" si="322"/>
        <v>0.13784672362364453</v>
      </c>
      <c r="DY78" s="21">
        <f t="shared" si="322"/>
        <v>8.553113507399894E-2</v>
      </c>
      <c r="DZ78" s="21">
        <f t="shared" si="322"/>
        <v>5.1602644412845046E-2</v>
      </c>
      <c r="EA78" s="21">
        <f t="shared" si="322"/>
        <v>3.0239149625927202E-2</v>
      </c>
      <c r="EB78" s="21">
        <f t="shared" si="322"/>
        <v>1.7175836987526654E-2</v>
      </c>
      <c r="EC78" s="21">
        <f t="shared" si="322"/>
        <v>9.4467103431396613E-3</v>
      </c>
      <c r="ED78" s="21">
        <f t="shared" si="322"/>
        <v>5.0162031922071602E-3</v>
      </c>
      <c r="EE78" s="21">
        <f t="shared" si="322"/>
        <v>2.5582636280256517E-3</v>
      </c>
      <c r="EF78" s="21">
        <f t="shared" si="322"/>
        <v>1.2433161232204668E-3</v>
      </c>
      <c r="EG78" s="21">
        <f t="shared" si="322"/>
        <v>5.694387844349737E-4</v>
      </c>
      <c r="EH78" s="21">
        <f t="shared" si="322"/>
        <v>2.4144204460042887E-4</v>
      </c>
      <c r="EI78" s="21">
        <f t="shared" si="322"/>
        <v>9.2230861037363834E-5</v>
      </c>
      <c r="EJ78" s="21">
        <f t="shared" si="322"/>
        <v>3.0436184142330061E-5</v>
      </c>
      <c r="EK78" s="21">
        <f t="shared" si="322"/>
        <v>8.126461166002126E-6</v>
      </c>
      <c r="EL78" s="21">
        <f t="shared" si="322"/>
        <v>1.5602805438724077E-6</v>
      </c>
      <c r="EM78" s="21">
        <f t="shared" si="322"/>
        <v>1.6226917656273037E-7</v>
      </c>
      <c r="EN78" s="21">
        <f t="shared" si="322"/>
        <v>0</v>
      </c>
      <c r="EO78" s="21">
        <f t="shared" si="322"/>
        <v>0</v>
      </c>
      <c r="EP78" s="21">
        <f t="shared" si="322"/>
        <v>0</v>
      </c>
      <c r="EQ78" s="21">
        <f t="shared" si="322"/>
        <v>0</v>
      </c>
      <c r="ER78" s="21">
        <f t="shared" si="322"/>
        <v>0</v>
      </c>
      <c r="ES78" s="21">
        <f t="shared" si="322"/>
        <v>0</v>
      </c>
      <c r="ET78" s="21">
        <f t="shared" si="322"/>
        <v>0</v>
      </c>
      <c r="EU78" s="21">
        <f t="shared" si="322"/>
        <v>0</v>
      </c>
      <c r="EV78" s="21">
        <f t="shared" si="322"/>
        <v>0</v>
      </c>
      <c r="EW78" s="21">
        <f t="shared" si="322"/>
        <v>0</v>
      </c>
      <c r="EX78" s="21">
        <f t="shared" si="322"/>
        <v>0</v>
      </c>
      <c r="EY78" s="21">
        <f t="shared" si="322"/>
        <v>0</v>
      </c>
      <c r="EZ78" s="21">
        <f t="shared" si="322"/>
        <v>0</v>
      </c>
      <c r="FA78" s="21">
        <f t="shared" si="322"/>
        <v>0</v>
      </c>
      <c r="FB78" s="21">
        <f t="shared" si="322"/>
        <v>0</v>
      </c>
      <c r="FC78" s="21">
        <f t="shared" si="322"/>
        <v>0</v>
      </c>
      <c r="FD78" s="21">
        <f t="shared" si="322"/>
        <v>0</v>
      </c>
      <c r="FE78" s="21">
        <f t="shared" si="322"/>
        <v>0</v>
      </c>
      <c r="FF78" s="21">
        <f t="shared" si="322"/>
        <v>0</v>
      </c>
      <c r="FG78" s="21">
        <f t="shared" si="322"/>
        <v>0</v>
      </c>
      <c r="FH78" s="21">
        <f t="shared" si="322"/>
        <v>0</v>
      </c>
      <c r="FI78" s="21">
        <f t="shared" si="322"/>
        <v>0</v>
      </c>
      <c r="FJ78" s="21">
        <f t="shared" si="322"/>
        <v>0</v>
      </c>
      <c r="FK78" s="21">
        <f t="shared" si="322"/>
        <v>0</v>
      </c>
      <c r="FL78" s="21">
        <f t="shared" si="322"/>
        <v>0</v>
      </c>
      <c r="FM78" s="21">
        <f t="shared" si="322"/>
        <v>0</v>
      </c>
      <c r="FN78" s="21">
        <f t="shared" si="322"/>
        <v>0</v>
      </c>
      <c r="FO78" s="21">
        <f t="shared" si="322"/>
        <v>0</v>
      </c>
      <c r="FP78" s="21">
        <f t="shared" si="322"/>
        <v>0</v>
      </c>
      <c r="FQ78" s="21">
        <f t="shared" si="322"/>
        <v>0</v>
      </c>
      <c r="FR78" s="21">
        <f t="shared" si="322"/>
        <v>0</v>
      </c>
      <c r="FS78" s="21">
        <f t="shared" si="322"/>
        <v>0</v>
      </c>
      <c r="FT78" s="21">
        <f t="shared" si="322"/>
        <v>0</v>
      </c>
      <c r="FU78" s="21">
        <f t="shared" si="322"/>
        <v>0</v>
      </c>
      <c r="FV78" s="21">
        <f t="shared" si="322"/>
        <v>0</v>
      </c>
      <c r="FW78" s="21">
        <f t="shared" si="322"/>
        <v>0</v>
      </c>
      <c r="FX78" s="21">
        <f t="shared" si="322"/>
        <v>0</v>
      </c>
      <c r="FY78" s="21">
        <f t="shared" si="322"/>
        <v>0</v>
      </c>
      <c r="FZ78" s="21">
        <f t="shared" si="322"/>
        <v>0</v>
      </c>
      <c r="GA78" s="21">
        <f t="shared" si="322"/>
        <v>0</v>
      </c>
      <c r="GB78" s="21">
        <f t="shared" si="322"/>
        <v>0</v>
      </c>
      <c r="GC78" s="21">
        <f t="shared" si="322"/>
        <v>0</v>
      </c>
      <c r="GD78" s="21">
        <f t="shared" si="322"/>
        <v>0</v>
      </c>
      <c r="GE78" s="21">
        <f t="shared" si="322"/>
        <v>0</v>
      </c>
      <c r="GF78" s="21">
        <f t="shared" si="322"/>
        <v>0</v>
      </c>
      <c r="GG78" s="21">
        <f t="shared" ref="GG78:HT78" si="323">GF78*IFERROR(VLOOKUP($DQ78+GF$1,$DQ$3:$HT$98,4,0),0)</f>
        <v>0</v>
      </c>
      <c r="GH78" s="21">
        <f t="shared" si="323"/>
        <v>0</v>
      </c>
      <c r="GI78" s="21">
        <f t="shared" si="323"/>
        <v>0</v>
      </c>
      <c r="GJ78" s="21">
        <f t="shared" si="323"/>
        <v>0</v>
      </c>
      <c r="GK78" s="21">
        <f t="shared" si="323"/>
        <v>0</v>
      </c>
      <c r="GL78" s="21">
        <f t="shared" si="323"/>
        <v>0</v>
      </c>
      <c r="GM78" s="21">
        <f t="shared" si="323"/>
        <v>0</v>
      </c>
      <c r="GN78" s="21">
        <f t="shared" si="323"/>
        <v>0</v>
      </c>
      <c r="GO78" s="21">
        <f t="shared" si="323"/>
        <v>0</v>
      </c>
      <c r="GP78" s="21">
        <f t="shared" si="323"/>
        <v>0</v>
      </c>
      <c r="GQ78" s="21">
        <f t="shared" si="323"/>
        <v>0</v>
      </c>
      <c r="GR78" s="21">
        <f t="shared" si="323"/>
        <v>0</v>
      </c>
      <c r="GS78" s="21">
        <f t="shared" si="323"/>
        <v>0</v>
      </c>
      <c r="GT78" s="21">
        <f t="shared" si="323"/>
        <v>0</v>
      </c>
      <c r="GU78" s="21">
        <f t="shared" si="323"/>
        <v>0</v>
      </c>
      <c r="GV78" s="21">
        <f t="shared" si="323"/>
        <v>0</v>
      </c>
      <c r="GW78" s="21">
        <f t="shared" si="323"/>
        <v>0</v>
      </c>
      <c r="GX78" s="21">
        <f t="shared" si="323"/>
        <v>0</v>
      </c>
      <c r="GY78" s="21">
        <f t="shared" si="323"/>
        <v>0</v>
      </c>
      <c r="GZ78" s="21">
        <f t="shared" si="323"/>
        <v>0</v>
      </c>
      <c r="HA78" s="21">
        <f t="shared" si="323"/>
        <v>0</v>
      </c>
      <c r="HB78" s="21">
        <f t="shared" si="323"/>
        <v>0</v>
      </c>
      <c r="HC78" s="21">
        <f t="shared" si="323"/>
        <v>0</v>
      </c>
      <c r="HD78" s="21">
        <f t="shared" si="323"/>
        <v>0</v>
      </c>
      <c r="HE78" s="21">
        <f t="shared" si="323"/>
        <v>0</v>
      </c>
      <c r="HF78" s="21">
        <f t="shared" si="323"/>
        <v>0</v>
      </c>
      <c r="HG78" s="21">
        <f t="shared" si="323"/>
        <v>0</v>
      </c>
      <c r="HH78" s="21">
        <f t="shared" si="323"/>
        <v>0</v>
      </c>
      <c r="HI78" s="21">
        <f t="shared" si="323"/>
        <v>0</v>
      </c>
      <c r="HJ78" s="21">
        <f t="shared" si="323"/>
        <v>0</v>
      </c>
      <c r="HK78" s="21">
        <f t="shared" si="323"/>
        <v>0</v>
      </c>
      <c r="HL78" s="21">
        <f t="shared" si="323"/>
        <v>0</v>
      </c>
      <c r="HM78" s="21">
        <f t="shared" si="323"/>
        <v>0</v>
      </c>
      <c r="HN78" s="21">
        <f t="shared" si="323"/>
        <v>0</v>
      </c>
      <c r="HO78" s="21">
        <f t="shared" si="323"/>
        <v>0</v>
      </c>
      <c r="HP78" s="21">
        <f t="shared" si="323"/>
        <v>0</v>
      </c>
      <c r="HQ78" s="21">
        <f t="shared" si="323"/>
        <v>0</v>
      </c>
      <c r="HR78" s="21">
        <f t="shared" si="323"/>
        <v>0</v>
      </c>
      <c r="HS78" s="21">
        <f t="shared" si="323"/>
        <v>0</v>
      </c>
      <c r="HT78" s="57">
        <f t="shared" si="323"/>
        <v>0</v>
      </c>
    </row>
    <row r="79" spans="1:228">
      <c r="A79" s="49">
        <v>95</v>
      </c>
      <c r="B79" s="50">
        <v>0.24687999999999999</v>
      </c>
      <c r="C79" s="51">
        <v>0.30903000000000003</v>
      </c>
      <c r="K79" s="22">
        <f t="shared" si="263"/>
        <v>95</v>
      </c>
      <c r="L79" s="54">
        <f t="shared" si="276"/>
        <v>0.24687999999999999</v>
      </c>
      <c r="M79" s="55">
        <v>1</v>
      </c>
      <c r="N79" s="65">
        <f t="shared" si="258"/>
        <v>0.75312000000000001</v>
      </c>
      <c r="O79" s="21">
        <f t="shared" ref="O79:BZ79" si="324">N79*IFERROR(VLOOKUP($K79+N$1,$K$3:$DN$98,4,0),0)</f>
        <v>0.55380679199999994</v>
      </c>
      <c r="P79" s="21">
        <f t="shared" si="324"/>
        <v>0.39719023122239999</v>
      </c>
      <c r="Q79" s="21">
        <f t="shared" si="324"/>
        <v>0.27754064596896422</v>
      </c>
      <c r="R79" s="21">
        <f t="shared" si="324"/>
        <v>0.18877482116871039</v>
      </c>
      <c r="S79" s="21">
        <f t="shared" si="324"/>
        <v>0.12488209519594867</v>
      </c>
      <c r="T79" s="21">
        <f t="shared" si="324"/>
        <v>8.0299187210994993E-2</v>
      </c>
      <c r="U79" s="21">
        <f t="shared" si="324"/>
        <v>5.0106692819660875E-2</v>
      </c>
      <c r="V79" s="21">
        <f t="shared" si="324"/>
        <v>3.0264442463075168E-2</v>
      </c>
      <c r="W79" s="21">
        <f t="shared" si="324"/>
        <v>1.7644169955972823E-2</v>
      </c>
      <c r="X79" s="21">
        <f t="shared" si="324"/>
        <v>9.880735175344782E-3</v>
      </c>
      <c r="Y79" s="21">
        <f t="shared" si="324"/>
        <v>5.2861933188094578E-3</v>
      </c>
      <c r="Z79" s="21">
        <f t="shared" si="324"/>
        <v>2.6801000126363953E-3</v>
      </c>
      <c r="AA79" s="21">
        <f t="shared" si="324"/>
        <v>1.2757276060149242E-3</v>
      </c>
      <c r="AB79" s="21">
        <f t="shared" si="324"/>
        <v>5.6259587425258151E-4</v>
      </c>
      <c r="AC79" s="21">
        <f t="shared" si="324"/>
        <v>2.2560094557528521E-4</v>
      </c>
      <c r="AD79" s="21">
        <f t="shared" si="324"/>
        <v>8.0088335679226247E-5</v>
      </c>
      <c r="AE79" s="21">
        <f t="shared" si="324"/>
        <v>2.4186677375126329E-5</v>
      </c>
      <c r="AF79" s="21">
        <f t="shared" si="324"/>
        <v>5.8289892474054451E-6</v>
      </c>
      <c r="AG79" s="21">
        <f t="shared" si="324"/>
        <v>9.9675716130633144E-7</v>
      </c>
      <c r="AH79" s="21">
        <f t="shared" si="324"/>
        <v>0</v>
      </c>
      <c r="AI79" s="21">
        <f t="shared" si="324"/>
        <v>0</v>
      </c>
      <c r="AJ79" s="21">
        <f t="shared" si="324"/>
        <v>0</v>
      </c>
      <c r="AK79" s="21">
        <f t="shared" si="324"/>
        <v>0</v>
      </c>
      <c r="AL79" s="21">
        <f t="shared" si="324"/>
        <v>0</v>
      </c>
      <c r="AM79" s="21">
        <f t="shared" si="324"/>
        <v>0</v>
      </c>
      <c r="AN79" s="21">
        <f t="shared" si="324"/>
        <v>0</v>
      </c>
      <c r="AO79" s="21">
        <f t="shared" si="324"/>
        <v>0</v>
      </c>
      <c r="AP79" s="21">
        <f t="shared" si="324"/>
        <v>0</v>
      </c>
      <c r="AQ79" s="21">
        <f t="shared" si="324"/>
        <v>0</v>
      </c>
      <c r="AR79" s="21">
        <f t="shared" si="324"/>
        <v>0</v>
      </c>
      <c r="AS79" s="21">
        <f t="shared" si="324"/>
        <v>0</v>
      </c>
      <c r="AT79" s="21">
        <f t="shared" si="324"/>
        <v>0</v>
      </c>
      <c r="AU79" s="21">
        <f t="shared" si="324"/>
        <v>0</v>
      </c>
      <c r="AV79" s="21">
        <f t="shared" si="324"/>
        <v>0</v>
      </c>
      <c r="AW79" s="21">
        <f t="shared" si="324"/>
        <v>0</v>
      </c>
      <c r="AX79" s="21">
        <f t="shared" si="324"/>
        <v>0</v>
      </c>
      <c r="AY79" s="21">
        <f t="shared" si="324"/>
        <v>0</v>
      </c>
      <c r="AZ79" s="21">
        <f t="shared" si="324"/>
        <v>0</v>
      </c>
      <c r="BA79" s="21">
        <f t="shared" si="324"/>
        <v>0</v>
      </c>
      <c r="BB79" s="21">
        <f t="shared" si="324"/>
        <v>0</v>
      </c>
      <c r="BC79" s="21">
        <f t="shared" si="324"/>
        <v>0</v>
      </c>
      <c r="BD79" s="21">
        <f t="shared" si="324"/>
        <v>0</v>
      </c>
      <c r="BE79" s="21">
        <f t="shared" si="324"/>
        <v>0</v>
      </c>
      <c r="BF79" s="21">
        <f t="shared" si="324"/>
        <v>0</v>
      </c>
      <c r="BG79" s="21">
        <f t="shared" si="324"/>
        <v>0</v>
      </c>
      <c r="BH79" s="21">
        <f t="shared" si="324"/>
        <v>0</v>
      </c>
      <c r="BI79" s="21">
        <f t="shared" si="324"/>
        <v>0</v>
      </c>
      <c r="BJ79" s="21">
        <f t="shared" si="324"/>
        <v>0</v>
      </c>
      <c r="BK79" s="21">
        <f t="shared" si="324"/>
        <v>0</v>
      </c>
      <c r="BL79" s="21">
        <f t="shared" si="324"/>
        <v>0</v>
      </c>
      <c r="BM79" s="21">
        <f t="shared" si="324"/>
        <v>0</v>
      </c>
      <c r="BN79" s="21">
        <f t="shared" si="324"/>
        <v>0</v>
      </c>
      <c r="BO79" s="21">
        <f t="shared" si="324"/>
        <v>0</v>
      </c>
      <c r="BP79" s="21">
        <f t="shared" si="324"/>
        <v>0</v>
      </c>
      <c r="BQ79" s="21">
        <f t="shared" si="324"/>
        <v>0</v>
      </c>
      <c r="BR79" s="21">
        <f t="shared" si="324"/>
        <v>0</v>
      </c>
      <c r="BS79" s="21">
        <f t="shared" si="324"/>
        <v>0</v>
      </c>
      <c r="BT79" s="21">
        <f t="shared" si="324"/>
        <v>0</v>
      </c>
      <c r="BU79" s="21">
        <f t="shared" si="324"/>
        <v>0</v>
      </c>
      <c r="BV79" s="21">
        <f t="shared" si="324"/>
        <v>0</v>
      </c>
      <c r="BW79" s="21">
        <f t="shared" si="324"/>
        <v>0</v>
      </c>
      <c r="BX79" s="21">
        <f t="shared" si="324"/>
        <v>0</v>
      </c>
      <c r="BY79" s="21">
        <f t="shared" si="324"/>
        <v>0</v>
      </c>
      <c r="BZ79" s="21">
        <f t="shared" si="324"/>
        <v>0</v>
      </c>
      <c r="CA79" s="21">
        <f t="shared" ref="CA79:DN79" si="325">BZ79*IFERROR(VLOOKUP($K79+BZ$1,$K$3:$DN$98,4,0),0)</f>
        <v>0</v>
      </c>
      <c r="CB79" s="21">
        <f t="shared" si="325"/>
        <v>0</v>
      </c>
      <c r="CC79" s="21">
        <f t="shared" si="325"/>
        <v>0</v>
      </c>
      <c r="CD79" s="21">
        <f t="shared" si="325"/>
        <v>0</v>
      </c>
      <c r="CE79" s="21">
        <f t="shared" si="325"/>
        <v>0</v>
      </c>
      <c r="CF79" s="21">
        <f t="shared" si="325"/>
        <v>0</v>
      </c>
      <c r="CG79" s="21">
        <f t="shared" si="325"/>
        <v>0</v>
      </c>
      <c r="CH79" s="21">
        <f t="shared" si="325"/>
        <v>0</v>
      </c>
      <c r="CI79" s="21">
        <f t="shared" si="325"/>
        <v>0</v>
      </c>
      <c r="CJ79" s="21">
        <f t="shared" si="325"/>
        <v>0</v>
      </c>
      <c r="CK79" s="21">
        <f t="shared" si="325"/>
        <v>0</v>
      </c>
      <c r="CL79" s="21">
        <f t="shared" si="325"/>
        <v>0</v>
      </c>
      <c r="CM79" s="21">
        <f t="shared" si="325"/>
        <v>0</v>
      </c>
      <c r="CN79" s="21">
        <f t="shared" si="325"/>
        <v>0</v>
      </c>
      <c r="CO79" s="21">
        <f t="shared" si="325"/>
        <v>0</v>
      </c>
      <c r="CP79" s="21">
        <f t="shared" si="325"/>
        <v>0</v>
      </c>
      <c r="CQ79" s="21">
        <f t="shared" si="325"/>
        <v>0</v>
      </c>
      <c r="CR79" s="21">
        <f t="shared" si="325"/>
        <v>0</v>
      </c>
      <c r="CS79" s="21">
        <f t="shared" si="325"/>
        <v>0</v>
      </c>
      <c r="CT79" s="21">
        <f t="shared" si="325"/>
        <v>0</v>
      </c>
      <c r="CU79" s="21">
        <f t="shared" si="325"/>
        <v>0</v>
      </c>
      <c r="CV79" s="21">
        <f t="shared" si="325"/>
        <v>0</v>
      </c>
      <c r="CW79" s="21">
        <f t="shared" si="325"/>
        <v>0</v>
      </c>
      <c r="CX79" s="21">
        <f t="shared" si="325"/>
        <v>0</v>
      </c>
      <c r="CY79" s="21">
        <f t="shared" si="325"/>
        <v>0</v>
      </c>
      <c r="CZ79" s="21">
        <f t="shared" si="325"/>
        <v>0</v>
      </c>
      <c r="DA79" s="21">
        <f t="shared" si="325"/>
        <v>0</v>
      </c>
      <c r="DB79" s="21">
        <f t="shared" si="325"/>
        <v>0</v>
      </c>
      <c r="DC79" s="21">
        <f t="shared" si="325"/>
        <v>0</v>
      </c>
      <c r="DD79" s="21">
        <f t="shared" si="325"/>
        <v>0</v>
      </c>
      <c r="DE79" s="21">
        <f t="shared" si="325"/>
        <v>0</v>
      </c>
      <c r="DF79" s="21">
        <f t="shared" si="325"/>
        <v>0</v>
      </c>
      <c r="DG79" s="21">
        <f t="shared" si="325"/>
        <v>0</v>
      </c>
      <c r="DH79" s="21">
        <f t="shared" si="325"/>
        <v>0</v>
      </c>
      <c r="DI79" s="21">
        <f t="shared" si="325"/>
        <v>0</v>
      </c>
      <c r="DJ79" s="21">
        <f t="shared" si="325"/>
        <v>0</v>
      </c>
      <c r="DK79" s="21">
        <f t="shared" si="325"/>
        <v>0</v>
      </c>
      <c r="DL79" s="21">
        <f t="shared" si="325"/>
        <v>0</v>
      </c>
      <c r="DM79" s="21">
        <f t="shared" si="325"/>
        <v>0</v>
      </c>
      <c r="DN79" s="57">
        <f t="shared" si="325"/>
        <v>0</v>
      </c>
      <c r="DQ79" s="22">
        <f t="shared" si="285"/>
        <v>95</v>
      </c>
      <c r="DR79" s="54">
        <f t="shared" si="279"/>
        <v>0.30903000000000003</v>
      </c>
      <c r="DS79" s="55">
        <v>1</v>
      </c>
      <c r="DT79" s="65">
        <f t="shared" si="280"/>
        <v>0.69096999999999997</v>
      </c>
      <c r="DU79" s="21">
        <f t="shared" ref="DU79:GF79" si="326">DT79*IFERROR(VLOOKUP($DQ79+DT$1,$DQ$3:$HT$98,4,0),0)</f>
        <v>0.4652093719</v>
      </c>
      <c r="DV79" s="21">
        <f t="shared" si="326"/>
        <v>0.30496800374904504</v>
      </c>
      <c r="DW79" s="21">
        <f t="shared" si="326"/>
        <v>0.19454213927155331</v>
      </c>
      <c r="DX79" s="21">
        <f t="shared" si="326"/>
        <v>0.12070950657521339</v>
      </c>
      <c r="DY79" s="21">
        <f t="shared" si="326"/>
        <v>7.282645950695775E-2</v>
      </c>
      <c r="DZ79" s="21">
        <f t="shared" si="326"/>
        <v>4.2676305271077249E-2</v>
      </c>
      <c r="EA79" s="21">
        <f t="shared" si="326"/>
        <v>2.4240141393971879E-2</v>
      </c>
      <c r="EB79" s="21">
        <f t="shared" si="326"/>
        <v>1.3332077766684535E-2</v>
      </c>
      <c r="EC79" s="21">
        <f t="shared" si="326"/>
        <v>7.0793332941094887E-3</v>
      </c>
      <c r="ED79" s="21">
        <f t="shared" si="326"/>
        <v>3.6104599799958391E-3</v>
      </c>
      <c r="EE79" s="21">
        <f t="shared" si="326"/>
        <v>1.7546835502779779E-3</v>
      </c>
      <c r="EF79" s="21">
        <f t="shared" si="326"/>
        <v>8.0364506602731379E-4</v>
      </c>
      <c r="EG79" s="21">
        <f t="shared" si="326"/>
        <v>3.4074550799558108E-4</v>
      </c>
      <c r="EH79" s="21">
        <f t="shared" si="326"/>
        <v>1.3016478405431198E-4</v>
      </c>
      <c r="EI79" s="21">
        <f t="shared" si="326"/>
        <v>4.295437873792295E-5</v>
      </c>
      <c r="EJ79" s="21">
        <f t="shared" si="326"/>
        <v>1.1468819123025428E-5</v>
      </c>
      <c r="EK79" s="21">
        <f t="shared" si="326"/>
        <v>2.2020132716208817E-6</v>
      </c>
      <c r="EL79" s="21">
        <f t="shared" si="326"/>
        <v>2.2900938024857165E-7</v>
      </c>
      <c r="EM79" s="21">
        <f t="shared" si="326"/>
        <v>0</v>
      </c>
      <c r="EN79" s="21">
        <f t="shared" si="326"/>
        <v>0</v>
      </c>
      <c r="EO79" s="21">
        <f t="shared" si="326"/>
        <v>0</v>
      </c>
      <c r="EP79" s="21">
        <f t="shared" si="326"/>
        <v>0</v>
      </c>
      <c r="EQ79" s="21">
        <f t="shared" si="326"/>
        <v>0</v>
      </c>
      <c r="ER79" s="21">
        <f t="shared" si="326"/>
        <v>0</v>
      </c>
      <c r="ES79" s="21">
        <f t="shared" si="326"/>
        <v>0</v>
      </c>
      <c r="ET79" s="21">
        <f t="shared" si="326"/>
        <v>0</v>
      </c>
      <c r="EU79" s="21">
        <f t="shared" si="326"/>
        <v>0</v>
      </c>
      <c r="EV79" s="21">
        <f t="shared" si="326"/>
        <v>0</v>
      </c>
      <c r="EW79" s="21">
        <f t="shared" si="326"/>
        <v>0</v>
      </c>
      <c r="EX79" s="21">
        <f t="shared" si="326"/>
        <v>0</v>
      </c>
      <c r="EY79" s="21">
        <f t="shared" si="326"/>
        <v>0</v>
      </c>
      <c r="EZ79" s="21">
        <f t="shared" si="326"/>
        <v>0</v>
      </c>
      <c r="FA79" s="21">
        <f t="shared" si="326"/>
        <v>0</v>
      </c>
      <c r="FB79" s="21">
        <f t="shared" si="326"/>
        <v>0</v>
      </c>
      <c r="FC79" s="21">
        <f t="shared" si="326"/>
        <v>0</v>
      </c>
      <c r="FD79" s="21">
        <f t="shared" si="326"/>
        <v>0</v>
      </c>
      <c r="FE79" s="21">
        <f t="shared" si="326"/>
        <v>0</v>
      </c>
      <c r="FF79" s="21">
        <f t="shared" si="326"/>
        <v>0</v>
      </c>
      <c r="FG79" s="21">
        <f t="shared" si="326"/>
        <v>0</v>
      </c>
      <c r="FH79" s="21">
        <f t="shared" si="326"/>
        <v>0</v>
      </c>
      <c r="FI79" s="21">
        <f t="shared" si="326"/>
        <v>0</v>
      </c>
      <c r="FJ79" s="21">
        <f t="shared" si="326"/>
        <v>0</v>
      </c>
      <c r="FK79" s="21">
        <f t="shared" si="326"/>
        <v>0</v>
      </c>
      <c r="FL79" s="21">
        <f t="shared" si="326"/>
        <v>0</v>
      </c>
      <c r="FM79" s="21">
        <f t="shared" si="326"/>
        <v>0</v>
      </c>
      <c r="FN79" s="21">
        <f t="shared" si="326"/>
        <v>0</v>
      </c>
      <c r="FO79" s="21">
        <f t="shared" si="326"/>
        <v>0</v>
      </c>
      <c r="FP79" s="21">
        <f t="shared" si="326"/>
        <v>0</v>
      </c>
      <c r="FQ79" s="21">
        <f t="shared" si="326"/>
        <v>0</v>
      </c>
      <c r="FR79" s="21">
        <f t="shared" si="326"/>
        <v>0</v>
      </c>
      <c r="FS79" s="21">
        <f t="shared" si="326"/>
        <v>0</v>
      </c>
      <c r="FT79" s="21">
        <f t="shared" si="326"/>
        <v>0</v>
      </c>
      <c r="FU79" s="21">
        <f t="shared" si="326"/>
        <v>0</v>
      </c>
      <c r="FV79" s="21">
        <f t="shared" si="326"/>
        <v>0</v>
      </c>
      <c r="FW79" s="21">
        <f t="shared" si="326"/>
        <v>0</v>
      </c>
      <c r="FX79" s="21">
        <f t="shared" si="326"/>
        <v>0</v>
      </c>
      <c r="FY79" s="21">
        <f t="shared" si="326"/>
        <v>0</v>
      </c>
      <c r="FZ79" s="21">
        <f t="shared" si="326"/>
        <v>0</v>
      </c>
      <c r="GA79" s="21">
        <f t="shared" si="326"/>
        <v>0</v>
      </c>
      <c r="GB79" s="21">
        <f t="shared" si="326"/>
        <v>0</v>
      </c>
      <c r="GC79" s="21">
        <f t="shared" si="326"/>
        <v>0</v>
      </c>
      <c r="GD79" s="21">
        <f t="shared" si="326"/>
        <v>0</v>
      </c>
      <c r="GE79" s="21">
        <f t="shared" si="326"/>
        <v>0</v>
      </c>
      <c r="GF79" s="21">
        <f t="shared" si="326"/>
        <v>0</v>
      </c>
      <c r="GG79" s="21">
        <f t="shared" ref="GG79:HT79" si="327">GF79*IFERROR(VLOOKUP($DQ79+GF$1,$DQ$3:$HT$98,4,0),0)</f>
        <v>0</v>
      </c>
      <c r="GH79" s="21">
        <f t="shared" si="327"/>
        <v>0</v>
      </c>
      <c r="GI79" s="21">
        <f t="shared" si="327"/>
        <v>0</v>
      </c>
      <c r="GJ79" s="21">
        <f t="shared" si="327"/>
        <v>0</v>
      </c>
      <c r="GK79" s="21">
        <f t="shared" si="327"/>
        <v>0</v>
      </c>
      <c r="GL79" s="21">
        <f t="shared" si="327"/>
        <v>0</v>
      </c>
      <c r="GM79" s="21">
        <f t="shared" si="327"/>
        <v>0</v>
      </c>
      <c r="GN79" s="21">
        <f t="shared" si="327"/>
        <v>0</v>
      </c>
      <c r="GO79" s="21">
        <f t="shared" si="327"/>
        <v>0</v>
      </c>
      <c r="GP79" s="21">
        <f t="shared" si="327"/>
        <v>0</v>
      </c>
      <c r="GQ79" s="21">
        <f t="shared" si="327"/>
        <v>0</v>
      </c>
      <c r="GR79" s="21">
        <f t="shared" si="327"/>
        <v>0</v>
      </c>
      <c r="GS79" s="21">
        <f t="shared" si="327"/>
        <v>0</v>
      </c>
      <c r="GT79" s="21">
        <f t="shared" si="327"/>
        <v>0</v>
      </c>
      <c r="GU79" s="21">
        <f t="shared" si="327"/>
        <v>0</v>
      </c>
      <c r="GV79" s="21">
        <f t="shared" si="327"/>
        <v>0</v>
      </c>
      <c r="GW79" s="21">
        <f t="shared" si="327"/>
        <v>0</v>
      </c>
      <c r="GX79" s="21">
        <f t="shared" si="327"/>
        <v>0</v>
      </c>
      <c r="GY79" s="21">
        <f t="shared" si="327"/>
        <v>0</v>
      </c>
      <c r="GZ79" s="21">
        <f t="shared" si="327"/>
        <v>0</v>
      </c>
      <c r="HA79" s="21">
        <f t="shared" si="327"/>
        <v>0</v>
      </c>
      <c r="HB79" s="21">
        <f t="shared" si="327"/>
        <v>0</v>
      </c>
      <c r="HC79" s="21">
        <f t="shared" si="327"/>
        <v>0</v>
      </c>
      <c r="HD79" s="21">
        <f t="shared" si="327"/>
        <v>0</v>
      </c>
      <c r="HE79" s="21">
        <f t="shared" si="327"/>
        <v>0</v>
      </c>
      <c r="HF79" s="21">
        <f t="shared" si="327"/>
        <v>0</v>
      </c>
      <c r="HG79" s="21">
        <f t="shared" si="327"/>
        <v>0</v>
      </c>
      <c r="HH79" s="21">
        <f t="shared" si="327"/>
        <v>0</v>
      </c>
      <c r="HI79" s="21">
        <f t="shared" si="327"/>
        <v>0</v>
      </c>
      <c r="HJ79" s="21">
        <f t="shared" si="327"/>
        <v>0</v>
      </c>
      <c r="HK79" s="21">
        <f t="shared" si="327"/>
        <v>0</v>
      </c>
      <c r="HL79" s="21">
        <f t="shared" si="327"/>
        <v>0</v>
      </c>
      <c r="HM79" s="21">
        <f t="shared" si="327"/>
        <v>0</v>
      </c>
      <c r="HN79" s="21">
        <f t="shared" si="327"/>
        <v>0</v>
      </c>
      <c r="HO79" s="21">
        <f t="shared" si="327"/>
        <v>0</v>
      </c>
      <c r="HP79" s="21">
        <f t="shared" si="327"/>
        <v>0</v>
      </c>
      <c r="HQ79" s="21">
        <f t="shared" si="327"/>
        <v>0</v>
      </c>
      <c r="HR79" s="21">
        <f t="shared" si="327"/>
        <v>0</v>
      </c>
      <c r="HS79" s="21">
        <f t="shared" si="327"/>
        <v>0</v>
      </c>
      <c r="HT79" s="57">
        <f t="shared" si="327"/>
        <v>0</v>
      </c>
    </row>
    <row r="80" spans="1:228">
      <c r="A80" s="49">
        <v>96</v>
      </c>
      <c r="B80" s="50">
        <v>0.26465</v>
      </c>
      <c r="C80" s="51">
        <v>0.32673000000000002</v>
      </c>
      <c r="K80" s="22">
        <f t="shared" si="263"/>
        <v>96</v>
      </c>
      <c r="L80" s="54">
        <f t="shared" si="276"/>
        <v>0.26465</v>
      </c>
      <c r="M80" s="55">
        <v>1</v>
      </c>
      <c r="N80" s="65">
        <f t="shared" si="258"/>
        <v>0.73534999999999995</v>
      </c>
      <c r="O80" s="21">
        <f t="shared" ref="O80:BZ80" si="328">N80*IFERROR(VLOOKUP($K80+N$1,$K$3:$DN$98,4,0),0)</f>
        <v>0.52739301999999999</v>
      </c>
      <c r="P80" s="21">
        <f t="shared" si="328"/>
        <v>0.36852114665520003</v>
      </c>
      <c r="Q80" s="21">
        <f t="shared" si="328"/>
        <v>0.25065702832046738</v>
      </c>
      <c r="R80" s="21">
        <f t="shared" si="328"/>
        <v>0.16581965051512199</v>
      </c>
      <c r="S80" s="21">
        <f t="shared" si="328"/>
        <v>0.10662203528122344</v>
      </c>
      <c r="T80" s="21">
        <f t="shared" si="328"/>
        <v>6.6532150015483418E-2</v>
      </c>
      <c r="U80" s="21">
        <f t="shared" si="328"/>
        <v>4.0185418609351986E-2</v>
      </c>
      <c r="V80" s="21">
        <f t="shared" si="328"/>
        <v>2.3428099049252207E-2</v>
      </c>
      <c r="W80" s="21">
        <f t="shared" si="328"/>
        <v>1.3119735467581238E-2</v>
      </c>
      <c r="X80" s="21">
        <f t="shared" si="328"/>
        <v>7.0190584751559613E-3</v>
      </c>
      <c r="Y80" s="21">
        <f t="shared" si="328"/>
        <v>3.5586626469040726E-3</v>
      </c>
      <c r="Z80" s="21">
        <f t="shared" si="328"/>
        <v>1.6939234199263385E-3</v>
      </c>
      <c r="AA80" s="21">
        <f t="shared" si="328"/>
        <v>7.4702022818751515E-4</v>
      </c>
      <c r="AB80" s="21">
        <f t="shared" si="328"/>
        <v>2.9955511150319357E-4</v>
      </c>
      <c r="AC80" s="21">
        <f t="shared" si="328"/>
        <v>1.0634206458363371E-4</v>
      </c>
      <c r="AD80" s="21">
        <f t="shared" si="328"/>
        <v>3.2115303504257384E-5</v>
      </c>
      <c r="AE80" s="21">
        <f t="shared" si="328"/>
        <v>7.7397881445260288E-6</v>
      </c>
      <c r="AF80" s="21">
        <f t="shared" si="328"/>
        <v>1.3235037727139512E-6</v>
      </c>
      <c r="AG80" s="21">
        <f t="shared" si="328"/>
        <v>0</v>
      </c>
      <c r="AH80" s="21">
        <f t="shared" si="328"/>
        <v>0</v>
      </c>
      <c r="AI80" s="21">
        <f t="shared" si="328"/>
        <v>0</v>
      </c>
      <c r="AJ80" s="21">
        <f t="shared" si="328"/>
        <v>0</v>
      </c>
      <c r="AK80" s="21">
        <f t="shared" si="328"/>
        <v>0</v>
      </c>
      <c r="AL80" s="21">
        <f t="shared" si="328"/>
        <v>0</v>
      </c>
      <c r="AM80" s="21">
        <f t="shared" si="328"/>
        <v>0</v>
      </c>
      <c r="AN80" s="21">
        <f t="shared" si="328"/>
        <v>0</v>
      </c>
      <c r="AO80" s="21">
        <f t="shared" si="328"/>
        <v>0</v>
      </c>
      <c r="AP80" s="21">
        <f t="shared" si="328"/>
        <v>0</v>
      </c>
      <c r="AQ80" s="21">
        <f t="shared" si="328"/>
        <v>0</v>
      </c>
      <c r="AR80" s="21">
        <f t="shared" si="328"/>
        <v>0</v>
      </c>
      <c r="AS80" s="21">
        <f t="shared" si="328"/>
        <v>0</v>
      </c>
      <c r="AT80" s="21">
        <f t="shared" si="328"/>
        <v>0</v>
      </c>
      <c r="AU80" s="21">
        <f t="shared" si="328"/>
        <v>0</v>
      </c>
      <c r="AV80" s="21">
        <f t="shared" si="328"/>
        <v>0</v>
      </c>
      <c r="AW80" s="21">
        <f t="shared" si="328"/>
        <v>0</v>
      </c>
      <c r="AX80" s="21">
        <f t="shared" si="328"/>
        <v>0</v>
      </c>
      <c r="AY80" s="21">
        <f t="shared" si="328"/>
        <v>0</v>
      </c>
      <c r="AZ80" s="21">
        <f t="shared" si="328"/>
        <v>0</v>
      </c>
      <c r="BA80" s="21">
        <f t="shared" si="328"/>
        <v>0</v>
      </c>
      <c r="BB80" s="21">
        <f t="shared" si="328"/>
        <v>0</v>
      </c>
      <c r="BC80" s="21">
        <f t="shared" si="328"/>
        <v>0</v>
      </c>
      <c r="BD80" s="21">
        <f t="shared" si="328"/>
        <v>0</v>
      </c>
      <c r="BE80" s="21">
        <f t="shared" si="328"/>
        <v>0</v>
      </c>
      <c r="BF80" s="21">
        <f t="shared" si="328"/>
        <v>0</v>
      </c>
      <c r="BG80" s="21">
        <f t="shared" si="328"/>
        <v>0</v>
      </c>
      <c r="BH80" s="21">
        <f t="shared" si="328"/>
        <v>0</v>
      </c>
      <c r="BI80" s="21">
        <f t="shared" si="328"/>
        <v>0</v>
      </c>
      <c r="BJ80" s="21">
        <f t="shared" si="328"/>
        <v>0</v>
      </c>
      <c r="BK80" s="21">
        <f t="shared" si="328"/>
        <v>0</v>
      </c>
      <c r="BL80" s="21">
        <f t="shared" si="328"/>
        <v>0</v>
      </c>
      <c r="BM80" s="21">
        <f t="shared" si="328"/>
        <v>0</v>
      </c>
      <c r="BN80" s="21">
        <f t="shared" si="328"/>
        <v>0</v>
      </c>
      <c r="BO80" s="21">
        <f t="shared" si="328"/>
        <v>0</v>
      </c>
      <c r="BP80" s="21">
        <f t="shared" si="328"/>
        <v>0</v>
      </c>
      <c r="BQ80" s="21">
        <f t="shared" si="328"/>
        <v>0</v>
      </c>
      <c r="BR80" s="21">
        <f t="shared" si="328"/>
        <v>0</v>
      </c>
      <c r="BS80" s="21">
        <f t="shared" si="328"/>
        <v>0</v>
      </c>
      <c r="BT80" s="21">
        <f t="shared" si="328"/>
        <v>0</v>
      </c>
      <c r="BU80" s="21">
        <f t="shared" si="328"/>
        <v>0</v>
      </c>
      <c r="BV80" s="21">
        <f t="shared" si="328"/>
        <v>0</v>
      </c>
      <c r="BW80" s="21">
        <f t="shared" si="328"/>
        <v>0</v>
      </c>
      <c r="BX80" s="21">
        <f t="shared" si="328"/>
        <v>0</v>
      </c>
      <c r="BY80" s="21">
        <f t="shared" si="328"/>
        <v>0</v>
      </c>
      <c r="BZ80" s="21">
        <f t="shared" si="328"/>
        <v>0</v>
      </c>
      <c r="CA80" s="21">
        <f t="shared" ref="CA80:DN80" si="329">BZ80*IFERROR(VLOOKUP($K80+BZ$1,$K$3:$DN$98,4,0),0)</f>
        <v>0</v>
      </c>
      <c r="CB80" s="21">
        <f t="shared" si="329"/>
        <v>0</v>
      </c>
      <c r="CC80" s="21">
        <f t="shared" si="329"/>
        <v>0</v>
      </c>
      <c r="CD80" s="21">
        <f t="shared" si="329"/>
        <v>0</v>
      </c>
      <c r="CE80" s="21">
        <f t="shared" si="329"/>
        <v>0</v>
      </c>
      <c r="CF80" s="21">
        <f t="shared" si="329"/>
        <v>0</v>
      </c>
      <c r="CG80" s="21">
        <f t="shared" si="329"/>
        <v>0</v>
      </c>
      <c r="CH80" s="21">
        <f t="shared" si="329"/>
        <v>0</v>
      </c>
      <c r="CI80" s="21">
        <f t="shared" si="329"/>
        <v>0</v>
      </c>
      <c r="CJ80" s="21">
        <f t="shared" si="329"/>
        <v>0</v>
      </c>
      <c r="CK80" s="21">
        <f t="shared" si="329"/>
        <v>0</v>
      </c>
      <c r="CL80" s="21">
        <f t="shared" si="329"/>
        <v>0</v>
      </c>
      <c r="CM80" s="21">
        <f t="shared" si="329"/>
        <v>0</v>
      </c>
      <c r="CN80" s="21">
        <f t="shared" si="329"/>
        <v>0</v>
      </c>
      <c r="CO80" s="21">
        <f t="shared" si="329"/>
        <v>0</v>
      </c>
      <c r="CP80" s="21">
        <f t="shared" si="329"/>
        <v>0</v>
      </c>
      <c r="CQ80" s="21">
        <f t="shared" si="329"/>
        <v>0</v>
      </c>
      <c r="CR80" s="21">
        <f t="shared" si="329"/>
        <v>0</v>
      </c>
      <c r="CS80" s="21">
        <f t="shared" si="329"/>
        <v>0</v>
      </c>
      <c r="CT80" s="21">
        <f t="shared" si="329"/>
        <v>0</v>
      </c>
      <c r="CU80" s="21">
        <f t="shared" si="329"/>
        <v>0</v>
      </c>
      <c r="CV80" s="21">
        <f t="shared" si="329"/>
        <v>0</v>
      </c>
      <c r="CW80" s="21">
        <f t="shared" si="329"/>
        <v>0</v>
      </c>
      <c r="CX80" s="21">
        <f t="shared" si="329"/>
        <v>0</v>
      </c>
      <c r="CY80" s="21">
        <f t="shared" si="329"/>
        <v>0</v>
      </c>
      <c r="CZ80" s="21">
        <f t="shared" si="329"/>
        <v>0</v>
      </c>
      <c r="DA80" s="21">
        <f t="shared" si="329"/>
        <v>0</v>
      </c>
      <c r="DB80" s="21">
        <f t="shared" si="329"/>
        <v>0</v>
      </c>
      <c r="DC80" s="21">
        <f t="shared" si="329"/>
        <v>0</v>
      </c>
      <c r="DD80" s="21">
        <f t="shared" si="329"/>
        <v>0</v>
      </c>
      <c r="DE80" s="21">
        <f t="shared" si="329"/>
        <v>0</v>
      </c>
      <c r="DF80" s="21">
        <f t="shared" si="329"/>
        <v>0</v>
      </c>
      <c r="DG80" s="21">
        <f t="shared" si="329"/>
        <v>0</v>
      </c>
      <c r="DH80" s="21">
        <f t="shared" si="329"/>
        <v>0</v>
      </c>
      <c r="DI80" s="21">
        <f t="shared" si="329"/>
        <v>0</v>
      </c>
      <c r="DJ80" s="21">
        <f t="shared" si="329"/>
        <v>0</v>
      </c>
      <c r="DK80" s="21">
        <f t="shared" si="329"/>
        <v>0</v>
      </c>
      <c r="DL80" s="21">
        <f t="shared" si="329"/>
        <v>0</v>
      </c>
      <c r="DM80" s="21">
        <f t="shared" si="329"/>
        <v>0</v>
      </c>
      <c r="DN80" s="57">
        <f t="shared" si="329"/>
        <v>0</v>
      </c>
      <c r="DQ80" s="22">
        <f t="shared" si="285"/>
        <v>96</v>
      </c>
      <c r="DR80" s="54">
        <f t="shared" si="279"/>
        <v>0.32673000000000002</v>
      </c>
      <c r="DS80" s="55">
        <v>1</v>
      </c>
      <c r="DT80" s="65">
        <f t="shared" si="280"/>
        <v>0.67327000000000004</v>
      </c>
      <c r="DU80" s="21">
        <f t="shared" ref="DU80:GF80" si="330">DT80*IFERROR(VLOOKUP($DQ80+DT$1,$DQ$3:$HT$98,4,0),0)</f>
        <v>0.44136214850000005</v>
      </c>
      <c r="DV80" s="21">
        <f t="shared" si="330"/>
        <v>0.28154932814963501</v>
      </c>
      <c r="DW80" s="21">
        <f t="shared" si="330"/>
        <v>0.1746957271302855</v>
      </c>
      <c r="DX80" s="21">
        <f t="shared" si="330"/>
        <v>0.10539742609224387</v>
      </c>
      <c r="DY80" s="21">
        <f t="shared" si="330"/>
        <v>6.1762891690054916E-2</v>
      </c>
      <c r="DZ80" s="21">
        <f t="shared" si="330"/>
        <v>3.5081322479951195E-2</v>
      </c>
      <c r="EA80" s="21">
        <f t="shared" si="330"/>
        <v>1.9294727363973158E-2</v>
      </c>
      <c r="EB80" s="21">
        <f t="shared" si="330"/>
        <v>1.0245500230269747E-2</v>
      </c>
      <c r="EC80" s="21">
        <f t="shared" si="330"/>
        <v>5.2252051174375711E-3</v>
      </c>
      <c r="ED80" s="21">
        <f t="shared" si="330"/>
        <v>2.5394496870746594E-3</v>
      </c>
      <c r="EE80" s="21">
        <f t="shared" si="330"/>
        <v>1.1630679566801939E-3</v>
      </c>
      <c r="EF80" s="21">
        <f t="shared" si="330"/>
        <v>4.9314081363240221E-4</v>
      </c>
      <c r="EG80" s="21">
        <f t="shared" si="330"/>
        <v>1.8837979080757765E-4</v>
      </c>
      <c r="EH80" s="21">
        <f t="shared" si="330"/>
        <v>6.216533096650061E-5</v>
      </c>
      <c r="EI80" s="21">
        <f t="shared" si="330"/>
        <v>1.6598143368055664E-5</v>
      </c>
      <c r="EJ80" s="21">
        <f t="shared" si="330"/>
        <v>3.1868435266666868E-6</v>
      </c>
      <c r="EK80" s="21">
        <f t="shared" si="330"/>
        <v>3.3143172677333537E-7</v>
      </c>
      <c r="EL80" s="21">
        <f t="shared" si="330"/>
        <v>0</v>
      </c>
      <c r="EM80" s="21">
        <f t="shared" si="330"/>
        <v>0</v>
      </c>
      <c r="EN80" s="21">
        <f t="shared" si="330"/>
        <v>0</v>
      </c>
      <c r="EO80" s="21">
        <f t="shared" si="330"/>
        <v>0</v>
      </c>
      <c r="EP80" s="21">
        <f t="shared" si="330"/>
        <v>0</v>
      </c>
      <c r="EQ80" s="21">
        <f t="shared" si="330"/>
        <v>0</v>
      </c>
      <c r="ER80" s="21">
        <f t="shared" si="330"/>
        <v>0</v>
      </c>
      <c r="ES80" s="21">
        <f t="shared" si="330"/>
        <v>0</v>
      </c>
      <c r="ET80" s="21">
        <f t="shared" si="330"/>
        <v>0</v>
      </c>
      <c r="EU80" s="21">
        <f t="shared" si="330"/>
        <v>0</v>
      </c>
      <c r="EV80" s="21">
        <f t="shared" si="330"/>
        <v>0</v>
      </c>
      <c r="EW80" s="21">
        <f t="shared" si="330"/>
        <v>0</v>
      </c>
      <c r="EX80" s="21">
        <f t="shared" si="330"/>
        <v>0</v>
      </c>
      <c r="EY80" s="21">
        <f t="shared" si="330"/>
        <v>0</v>
      </c>
      <c r="EZ80" s="21">
        <f t="shared" si="330"/>
        <v>0</v>
      </c>
      <c r="FA80" s="21">
        <f t="shared" si="330"/>
        <v>0</v>
      </c>
      <c r="FB80" s="21">
        <f t="shared" si="330"/>
        <v>0</v>
      </c>
      <c r="FC80" s="21">
        <f t="shared" si="330"/>
        <v>0</v>
      </c>
      <c r="FD80" s="21">
        <f t="shared" si="330"/>
        <v>0</v>
      </c>
      <c r="FE80" s="21">
        <f t="shared" si="330"/>
        <v>0</v>
      </c>
      <c r="FF80" s="21">
        <f t="shared" si="330"/>
        <v>0</v>
      </c>
      <c r="FG80" s="21">
        <f t="shared" si="330"/>
        <v>0</v>
      </c>
      <c r="FH80" s="21">
        <f t="shared" si="330"/>
        <v>0</v>
      </c>
      <c r="FI80" s="21">
        <f t="shared" si="330"/>
        <v>0</v>
      </c>
      <c r="FJ80" s="21">
        <f t="shared" si="330"/>
        <v>0</v>
      </c>
      <c r="FK80" s="21">
        <f t="shared" si="330"/>
        <v>0</v>
      </c>
      <c r="FL80" s="21">
        <f t="shared" si="330"/>
        <v>0</v>
      </c>
      <c r="FM80" s="21">
        <f t="shared" si="330"/>
        <v>0</v>
      </c>
      <c r="FN80" s="21">
        <f t="shared" si="330"/>
        <v>0</v>
      </c>
      <c r="FO80" s="21">
        <f t="shared" si="330"/>
        <v>0</v>
      </c>
      <c r="FP80" s="21">
        <f t="shared" si="330"/>
        <v>0</v>
      </c>
      <c r="FQ80" s="21">
        <f t="shared" si="330"/>
        <v>0</v>
      </c>
      <c r="FR80" s="21">
        <f t="shared" si="330"/>
        <v>0</v>
      </c>
      <c r="FS80" s="21">
        <f t="shared" si="330"/>
        <v>0</v>
      </c>
      <c r="FT80" s="21">
        <f t="shared" si="330"/>
        <v>0</v>
      </c>
      <c r="FU80" s="21">
        <f t="shared" si="330"/>
        <v>0</v>
      </c>
      <c r="FV80" s="21">
        <f t="shared" si="330"/>
        <v>0</v>
      </c>
      <c r="FW80" s="21">
        <f t="shared" si="330"/>
        <v>0</v>
      </c>
      <c r="FX80" s="21">
        <f t="shared" si="330"/>
        <v>0</v>
      </c>
      <c r="FY80" s="21">
        <f t="shared" si="330"/>
        <v>0</v>
      </c>
      <c r="FZ80" s="21">
        <f t="shared" si="330"/>
        <v>0</v>
      </c>
      <c r="GA80" s="21">
        <f t="shared" si="330"/>
        <v>0</v>
      </c>
      <c r="GB80" s="21">
        <f t="shared" si="330"/>
        <v>0</v>
      </c>
      <c r="GC80" s="21">
        <f t="shared" si="330"/>
        <v>0</v>
      </c>
      <c r="GD80" s="21">
        <f t="shared" si="330"/>
        <v>0</v>
      </c>
      <c r="GE80" s="21">
        <f t="shared" si="330"/>
        <v>0</v>
      </c>
      <c r="GF80" s="21">
        <f t="shared" si="330"/>
        <v>0</v>
      </c>
      <c r="GG80" s="21">
        <f t="shared" ref="GG80:HT80" si="331">GF80*IFERROR(VLOOKUP($DQ80+GF$1,$DQ$3:$HT$98,4,0),0)</f>
        <v>0</v>
      </c>
      <c r="GH80" s="21">
        <f t="shared" si="331"/>
        <v>0</v>
      </c>
      <c r="GI80" s="21">
        <f t="shared" si="331"/>
        <v>0</v>
      </c>
      <c r="GJ80" s="21">
        <f t="shared" si="331"/>
        <v>0</v>
      </c>
      <c r="GK80" s="21">
        <f t="shared" si="331"/>
        <v>0</v>
      </c>
      <c r="GL80" s="21">
        <f t="shared" si="331"/>
        <v>0</v>
      </c>
      <c r="GM80" s="21">
        <f t="shared" si="331"/>
        <v>0</v>
      </c>
      <c r="GN80" s="21">
        <f t="shared" si="331"/>
        <v>0</v>
      </c>
      <c r="GO80" s="21">
        <f t="shared" si="331"/>
        <v>0</v>
      </c>
      <c r="GP80" s="21">
        <f t="shared" si="331"/>
        <v>0</v>
      </c>
      <c r="GQ80" s="21">
        <f t="shared" si="331"/>
        <v>0</v>
      </c>
      <c r="GR80" s="21">
        <f t="shared" si="331"/>
        <v>0</v>
      </c>
      <c r="GS80" s="21">
        <f t="shared" si="331"/>
        <v>0</v>
      </c>
      <c r="GT80" s="21">
        <f t="shared" si="331"/>
        <v>0</v>
      </c>
      <c r="GU80" s="21">
        <f t="shared" si="331"/>
        <v>0</v>
      </c>
      <c r="GV80" s="21">
        <f t="shared" si="331"/>
        <v>0</v>
      </c>
      <c r="GW80" s="21">
        <f t="shared" si="331"/>
        <v>0</v>
      </c>
      <c r="GX80" s="21">
        <f t="shared" si="331"/>
        <v>0</v>
      </c>
      <c r="GY80" s="21">
        <f t="shared" si="331"/>
        <v>0</v>
      </c>
      <c r="GZ80" s="21">
        <f t="shared" si="331"/>
        <v>0</v>
      </c>
      <c r="HA80" s="21">
        <f t="shared" si="331"/>
        <v>0</v>
      </c>
      <c r="HB80" s="21">
        <f t="shared" si="331"/>
        <v>0</v>
      </c>
      <c r="HC80" s="21">
        <f t="shared" si="331"/>
        <v>0</v>
      </c>
      <c r="HD80" s="21">
        <f t="shared" si="331"/>
        <v>0</v>
      </c>
      <c r="HE80" s="21">
        <f t="shared" si="331"/>
        <v>0</v>
      </c>
      <c r="HF80" s="21">
        <f t="shared" si="331"/>
        <v>0</v>
      </c>
      <c r="HG80" s="21">
        <f t="shared" si="331"/>
        <v>0</v>
      </c>
      <c r="HH80" s="21">
        <f t="shared" si="331"/>
        <v>0</v>
      </c>
      <c r="HI80" s="21">
        <f t="shared" si="331"/>
        <v>0</v>
      </c>
      <c r="HJ80" s="21">
        <f t="shared" si="331"/>
        <v>0</v>
      </c>
      <c r="HK80" s="21">
        <f t="shared" si="331"/>
        <v>0</v>
      </c>
      <c r="HL80" s="21">
        <f t="shared" si="331"/>
        <v>0</v>
      </c>
      <c r="HM80" s="21">
        <f t="shared" si="331"/>
        <v>0</v>
      </c>
      <c r="HN80" s="21">
        <f t="shared" si="331"/>
        <v>0</v>
      </c>
      <c r="HO80" s="21">
        <f t="shared" si="331"/>
        <v>0</v>
      </c>
      <c r="HP80" s="21">
        <f t="shared" si="331"/>
        <v>0</v>
      </c>
      <c r="HQ80" s="21">
        <f t="shared" si="331"/>
        <v>0</v>
      </c>
      <c r="HR80" s="21">
        <f t="shared" si="331"/>
        <v>0</v>
      </c>
      <c r="HS80" s="21">
        <f t="shared" si="331"/>
        <v>0</v>
      </c>
      <c r="HT80" s="57">
        <f t="shared" si="331"/>
        <v>0</v>
      </c>
    </row>
    <row r="81" spans="1:228">
      <c r="A81" s="49">
        <v>97</v>
      </c>
      <c r="B81" s="50">
        <v>0.2828</v>
      </c>
      <c r="C81" s="51">
        <v>0.34444999999999998</v>
      </c>
      <c r="K81" s="22">
        <f t="shared" si="263"/>
        <v>97</v>
      </c>
      <c r="L81" s="54">
        <f t="shared" si="276"/>
        <v>0.2828</v>
      </c>
      <c r="M81" s="55">
        <v>1</v>
      </c>
      <c r="N81" s="65">
        <f t="shared" si="258"/>
        <v>0.71720000000000006</v>
      </c>
      <c r="O81" s="21">
        <f t="shared" ref="O81:BZ81" si="332">N81*IFERROR(VLOOKUP($K81+N$1,$K$3:$DN$98,4,0),0)</f>
        <v>0.50115067200000007</v>
      </c>
      <c r="P81" s="21">
        <f t="shared" si="332"/>
        <v>0.34086765257424001</v>
      </c>
      <c r="Q81" s="21">
        <f t="shared" si="332"/>
        <v>0.22549758688396274</v>
      </c>
      <c r="R81" s="21">
        <f t="shared" si="332"/>
        <v>0.14499494836638804</v>
      </c>
      <c r="S81" s="21">
        <f t="shared" si="332"/>
        <v>9.0476847780626132E-2</v>
      </c>
      <c r="T81" s="21">
        <f t="shared" si="332"/>
        <v>5.4648016059498185E-2</v>
      </c>
      <c r="U81" s="21">
        <f t="shared" si="332"/>
        <v>3.185979336268744E-2</v>
      </c>
      <c r="V81" s="21">
        <f t="shared" si="332"/>
        <v>1.7841484283104968E-2</v>
      </c>
      <c r="W81" s="21">
        <f t="shared" si="332"/>
        <v>9.5451940914611563E-3</v>
      </c>
      <c r="X81" s="21">
        <f t="shared" si="332"/>
        <v>4.8394134043708067E-3</v>
      </c>
      <c r="Y81" s="21">
        <f t="shared" si="332"/>
        <v>2.3035607804805041E-3</v>
      </c>
      <c r="Z81" s="21">
        <f t="shared" si="332"/>
        <v>1.0158703041919022E-3</v>
      </c>
      <c r="AA81" s="21">
        <f t="shared" si="332"/>
        <v>4.0736399198095283E-4</v>
      </c>
      <c r="AB81" s="21">
        <f t="shared" si="332"/>
        <v>1.4461421715323826E-4</v>
      </c>
      <c r="AC81" s="21">
        <f t="shared" si="332"/>
        <v>4.3673493580277961E-5</v>
      </c>
      <c r="AD81" s="21">
        <f t="shared" si="332"/>
        <v>1.0525311952846989E-5</v>
      </c>
      <c r="AE81" s="21">
        <f t="shared" si="332"/>
        <v>1.7998283439368355E-6</v>
      </c>
      <c r="AF81" s="21">
        <f t="shared" si="332"/>
        <v>0</v>
      </c>
      <c r="AG81" s="21">
        <f t="shared" si="332"/>
        <v>0</v>
      </c>
      <c r="AH81" s="21">
        <f t="shared" si="332"/>
        <v>0</v>
      </c>
      <c r="AI81" s="21">
        <f t="shared" si="332"/>
        <v>0</v>
      </c>
      <c r="AJ81" s="21">
        <f t="shared" si="332"/>
        <v>0</v>
      </c>
      <c r="AK81" s="21">
        <f t="shared" si="332"/>
        <v>0</v>
      </c>
      <c r="AL81" s="21">
        <f t="shared" si="332"/>
        <v>0</v>
      </c>
      <c r="AM81" s="21">
        <f t="shared" si="332"/>
        <v>0</v>
      </c>
      <c r="AN81" s="21">
        <f t="shared" si="332"/>
        <v>0</v>
      </c>
      <c r="AO81" s="21">
        <f t="shared" si="332"/>
        <v>0</v>
      </c>
      <c r="AP81" s="21">
        <f t="shared" si="332"/>
        <v>0</v>
      </c>
      <c r="AQ81" s="21">
        <f t="shared" si="332"/>
        <v>0</v>
      </c>
      <c r="AR81" s="21">
        <f t="shared" si="332"/>
        <v>0</v>
      </c>
      <c r="AS81" s="21">
        <f t="shared" si="332"/>
        <v>0</v>
      </c>
      <c r="AT81" s="21">
        <f t="shared" si="332"/>
        <v>0</v>
      </c>
      <c r="AU81" s="21">
        <f t="shared" si="332"/>
        <v>0</v>
      </c>
      <c r="AV81" s="21">
        <f t="shared" si="332"/>
        <v>0</v>
      </c>
      <c r="AW81" s="21">
        <f t="shared" si="332"/>
        <v>0</v>
      </c>
      <c r="AX81" s="21">
        <f t="shared" si="332"/>
        <v>0</v>
      </c>
      <c r="AY81" s="21">
        <f t="shared" si="332"/>
        <v>0</v>
      </c>
      <c r="AZ81" s="21">
        <f t="shared" si="332"/>
        <v>0</v>
      </c>
      <c r="BA81" s="21">
        <f t="shared" si="332"/>
        <v>0</v>
      </c>
      <c r="BB81" s="21">
        <f t="shared" si="332"/>
        <v>0</v>
      </c>
      <c r="BC81" s="21">
        <f t="shared" si="332"/>
        <v>0</v>
      </c>
      <c r="BD81" s="21">
        <f t="shared" si="332"/>
        <v>0</v>
      </c>
      <c r="BE81" s="21">
        <f t="shared" si="332"/>
        <v>0</v>
      </c>
      <c r="BF81" s="21">
        <f t="shared" si="332"/>
        <v>0</v>
      </c>
      <c r="BG81" s="21">
        <f t="shared" si="332"/>
        <v>0</v>
      </c>
      <c r="BH81" s="21">
        <f t="shared" si="332"/>
        <v>0</v>
      </c>
      <c r="BI81" s="21">
        <f t="shared" si="332"/>
        <v>0</v>
      </c>
      <c r="BJ81" s="21">
        <f t="shared" si="332"/>
        <v>0</v>
      </c>
      <c r="BK81" s="21">
        <f t="shared" si="332"/>
        <v>0</v>
      </c>
      <c r="BL81" s="21">
        <f t="shared" si="332"/>
        <v>0</v>
      </c>
      <c r="BM81" s="21">
        <f t="shared" si="332"/>
        <v>0</v>
      </c>
      <c r="BN81" s="21">
        <f t="shared" si="332"/>
        <v>0</v>
      </c>
      <c r="BO81" s="21">
        <f t="shared" si="332"/>
        <v>0</v>
      </c>
      <c r="BP81" s="21">
        <f t="shared" si="332"/>
        <v>0</v>
      </c>
      <c r="BQ81" s="21">
        <f t="shared" si="332"/>
        <v>0</v>
      </c>
      <c r="BR81" s="21">
        <f t="shared" si="332"/>
        <v>0</v>
      </c>
      <c r="BS81" s="21">
        <f t="shared" si="332"/>
        <v>0</v>
      </c>
      <c r="BT81" s="21">
        <f t="shared" si="332"/>
        <v>0</v>
      </c>
      <c r="BU81" s="21">
        <f t="shared" si="332"/>
        <v>0</v>
      </c>
      <c r="BV81" s="21">
        <f t="shared" si="332"/>
        <v>0</v>
      </c>
      <c r="BW81" s="21">
        <f t="shared" si="332"/>
        <v>0</v>
      </c>
      <c r="BX81" s="21">
        <f t="shared" si="332"/>
        <v>0</v>
      </c>
      <c r="BY81" s="21">
        <f t="shared" si="332"/>
        <v>0</v>
      </c>
      <c r="BZ81" s="21">
        <f t="shared" si="332"/>
        <v>0</v>
      </c>
      <c r="CA81" s="21">
        <f t="shared" ref="CA81:DN81" si="333">BZ81*IFERROR(VLOOKUP($K81+BZ$1,$K$3:$DN$98,4,0),0)</f>
        <v>0</v>
      </c>
      <c r="CB81" s="21">
        <f t="shared" si="333"/>
        <v>0</v>
      </c>
      <c r="CC81" s="21">
        <f t="shared" si="333"/>
        <v>0</v>
      </c>
      <c r="CD81" s="21">
        <f t="shared" si="333"/>
        <v>0</v>
      </c>
      <c r="CE81" s="21">
        <f t="shared" si="333"/>
        <v>0</v>
      </c>
      <c r="CF81" s="21">
        <f t="shared" si="333"/>
        <v>0</v>
      </c>
      <c r="CG81" s="21">
        <f t="shared" si="333"/>
        <v>0</v>
      </c>
      <c r="CH81" s="21">
        <f t="shared" si="333"/>
        <v>0</v>
      </c>
      <c r="CI81" s="21">
        <f t="shared" si="333"/>
        <v>0</v>
      </c>
      <c r="CJ81" s="21">
        <f t="shared" si="333"/>
        <v>0</v>
      </c>
      <c r="CK81" s="21">
        <f t="shared" si="333"/>
        <v>0</v>
      </c>
      <c r="CL81" s="21">
        <f t="shared" si="333"/>
        <v>0</v>
      </c>
      <c r="CM81" s="21">
        <f t="shared" si="333"/>
        <v>0</v>
      </c>
      <c r="CN81" s="21">
        <f t="shared" si="333"/>
        <v>0</v>
      </c>
      <c r="CO81" s="21">
        <f t="shared" si="333"/>
        <v>0</v>
      </c>
      <c r="CP81" s="21">
        <f t="shared" si="333"/>
        <v>0</v>
      </c>
      <c r="CQ81" s="21">
        <f t="shared" si="333"/>
        <v>0</v>
      </c>
      <c r="CR81" s="21">
        <f t="shared" si="333"/>
        <v>0</v>
      </c>
      <c r="CS81" s="21">
        <f t="shared" si="333"/>
        <v>0</v>
      </c>
      <c r="CT81" s="21">
        <f t="shared" si="333"/>
        <v>0</v>
      </c>
      <c r="CU81" s="21">
        <f t="shared" si="333"/>
        <v>0</v>
      </c>
      <c r="CV81" s="21">
        <f t="shared" si="333"/>
        <v>0</v>
      </c>
      <c r="CW81" s="21">
        <f t="shared" si="333"/>
        <v>0</v>
      </c>
      <c r="CX81" s="21">
        <f t="shared" si="333"/>
        <v>0</v>
      </c>
      <c r="CY81" s="21">
        <f t="shared" si="333"/>
        <v>0</v>
      </c>
      <c r="CZ81" s="21">
        <f t="shared" si="333"/>
        <v>0</v>
      </c>
      <c r="DA81" s="21">
        <f t="shared" si="333"/>
        <v>0</v>
      </c>
      <c r="DB81" s="21">
        <f t="shared" si="333"/>
        <v>0</v>
      </c>
      <c r="DC81" s="21">
        <f t="shared" si="333"/>
        <v>0</v>
      </c>
      <c r="DD81" s="21">
        <f t="shared" si="333"/>
        <v>0</v>
      </c>
      <c r="DE81" s="21">
        <f t="shared" si="333"/>
        <v>0</v>
      </c>
      <c r="DF81" s="21">
        <f t="shared" si="333"/>
        <v>0</v>
      </c>
      <c r="DG81" s="21">
        <f t="shared" si="333"/>
        <v>0</v>
      </c>
      <c r="DH81" s="21">
        <f t="shared" si="333"/>
        <v>0</v>
      </c>
      <c r="DI81" s="21">
        <f t="shared" si="333"/>
        <v>0</v>
      </c>
      <c r="DJ81" s="21">
        <f t="shared" si="333"/>
        <v>0</v>
      </c>
      <c r="DK81" s="21">
        <f t="shared" si="333"/>
        <v>0</v>
      </c>
      <c r="DL81" s="21">
        <f t="shared" si="333"/>
        <v>0</v>
      </c>
      <c r="DM81" s="21">
        <f t="shared" si="333"/>
        <v>0</v>
      </c>
      <c r="DN81" s="57">
        <f t="shared" si="333"/>
        <v>0</v>
      </c>
      <c r="DQ81" s="22">
        <f t="shared" si="285"/>
        <v>97</v>
      </c>
      <c r="DR81" s="54">
        <f t="shared" si="279"/>
        <v>0.34444999999999998</v>
      </c>
      <c r="DS81" s="55">
        <v>1</v>
      </c>
      <c r="DT81" s="65">
        <f t="shared" si="280"/>
        <v>0.65555000000000008</v>
      </c>
      <c r="DU81" s="21">
        <f t="shared" ref="DU81:GF81" si="334">DT81*IFERROR(VLOOKUP($DQ81+DT$1,$DQ$3:$HT$98,4,0),0)</f>
        <v>0.41818190050000004</v>
      </c>
      <c r="DV81" s="21">
        <f t="shared" si="334"/>
        <v>0.25947350562223997</v>
      </c>
      <c r="DW81" s="21">
        <f t="shared" si="334"/>
        <v>0.15654555541200985</v>
      </c>
      <c r="DX81" s="21">
        <f t="shared" si="334"/>
        <v>9.1735695471437784E-2</v>
      </c>
      <c r="DY81" s="21">
        <f t="shared" si="334"/>
        <v>5.2105875027776666E-2</v>
      </c>
      <c r="DZ81" s="21">
        <f t="shared" si="334"/>
        <v>2.8658231265277168E-2</v>
      </c>
      <c r="EA81" s="21">
        <f t="shared" si="334"/>
        <v>1.5217520801862177E-2</v>
      </c>
      <c r="EB81" s="21">
        <f t="shared" si="334"/>
        <v>7.7609356089497102E-3</v>
      </c>
      <c r="EC81" s="21">
        <f t="shared" si="334"/>
        <v>3.7718147059495589E-3</v>
      </c>
      <c r="ED81" s="21">
        <f t="shared" si="334"/>
        <v>1.7274911353248978E-3</v>
      </c>
      <c r="EE81" s="21">
        <f t="shared" si="334"/>
        <v>7.3245624137775679E-4</v>
      </c>
      <c r="EF81" s="21">
        <f t="shared" si="334"/>
        <v>2.7979828420630312E-4</v>
      </c>
      <c r="EG81" s="21">
        <f t="shared" si="334"/>
        <v>9.2333433788080026E-5</v>
      </c>
      <c r="EH81" s="21">
        <f t="shared" si="334"/>
        <v>2.4653026821417367E-5</v>
      </c>
      <c r="EI81" s="21">
        <f t="shared" si="334"/>
        <v>4.7333811497121332E-6</v>
      </c>
      <c r="EJ81" s="21">
        <f t="shared" si="334"/>
        <v>4.9227163957006171E-7</v>
      </c>
      <c r="EK81" s="21">
        <f t="shared" si="334"/>
        <v>0</v>
      </c>
      <c r="EL81" s="21">
        <f t="shared" si="334"/>
        <v>0</v>
      </c>
      <c r="EM81" s="21">
        <f t="shared" si="334"/>
        <v>0</v>
      </c>
      <c r="EN81" s="21">
        <f t="shared" si="334"/>
        <v>0</v>
      </c>
      <c r="EO81" s="21">
        <f t="shared" si="334"/>
        <v>0</v>
      </c>
      <c r="EP81" s="21">
        <f t="shared" si="334"/>
        <v>0</v>
      </c>
      <c r="EQ81" s="21">
        <f t="shared" si="334"/>
        <v>0</v>
      </c>
      <c r="ER81" s="21">
        <f t="shared" si="334"/>
        <v>0</v>
      </c>
      <c r="ES81" s="21">
        <f t="shared" si="334"/>
        <v>0</v>
      </c>
      <c r="ET81" s="21">
        <f t="shared" si="334"/>
        <v>0</v>
      </c>
      <c r="EU81" s="21">
        <f t="shared" si="334"/>
        <v>0</v>
      </c>
      <c r="EV81" s="21">
        <f t="shared" si="334"/>
        <v>0</v>
      </c>
      <c r="EW81" s="21">
        <f t="shared" si="334"/>
        <v>0</v>
      </c>
      <c r="EX81" s="21">
        <f t="shared" si="334"/>
        <v>0</v>
      </c>
      <c r="EY81" s="21">
        <f t="shared" si="334"/>
        <v>0</v>
      </c>
      <c r="EZ81" s="21">
        <f t="shared" si="334"/>
        <v>0</v>
      </c>
      <c r="FA81" s="21">
        <f t="shared" si="334"/>
        <v>0</v>
      </c>
      <c r="FB81" s="21">
        <f t="shared" si="334"/>
        <v>0</v>
      </c>
      <c r="FC81" s="21">
        <f t="shared" si="334"/>
        <v>0</v>
      </c>
      <c r="FD81" s="21">
        <f t="shared" si="334"/>
        <v>0</v>
      </c>
      <c r="FE81" s="21">
        <f t="shared" si="334"/>
        <v>0</v>
      </c>
      <c r="FF81" s="21">
        <f t="shared" si="334"/>
        <v>0</v>
      </c>
      <c r="FG81" s="21">
        <f t="shared" si="334"/>
        <v>0</v>
      </c>
      <c r="FH81" s="21">
        <f t="shared" si="334"/>
        <v>0</v>
      </c>
      <c r="FI81" s="21">
        <f t="shared" si="334"/>
        <v>0</v>
      </c>
      <c r="FJ81" s="21">
        <f t="shared" si="334"/>
        <v>0</v>
      </c>
      <c r="FK81" s="21">
        <f t="shared" si="334"/>
        <v>0</v>
      </c>
      <c r="FL81" s="21">
        <f t="shared" si="334"/>
        <v>0</v>
      </c>
      <c r="FM81" s="21">
        <f t="shared" si="334"/>
        <v>0</v>
      </c>
      <c r="FN81" s="21">
        <f t="shared" si="334"/>
        <v>0</v>
      </c>
      <c r="FO81" s="21">
        <f t="shared" si="334"/>
        <v>0</v>
      </c>
      <c r="FP81" s="21">
        <f t="shared" si="334"/>
        <v>0</v>
      </c>
      <c r="FQ81" s="21">
        <f t="shared" si="334"/>
        <v>0</v>
      </c>
      <c r="FR81" s="21">
        <f t="shared" si="334"/>
        <v>0</v>
      </c>
      <c r="FS81" s="21">
        <f t="shared" si="334"/>
        <v>0</v>
      </c>
      <c r="FT81" s="21">
        <f t="shared" si="334"/>
        <v>0</v>
      </c>
      <c r="FU81" s="21">
        <f t="shared" si="334"/>
        <v>0</v>
      </c>
      <c r="FV81" s="21">
        <f t="shared" si="334"/>
        <v>0</v>
      </c>
      <c r="FW81" s="21">
        <f t="shared" si="334"/>
        <v>0</v>
      </c>
      <c r="FX81" s="21">
        <f t="shared" si="334"/>
        <v>0</v>
      </c>
      <c r="FY81" s="21">
        <f t="shared" si="334"/>
        <v>0</v>
      </c>
      <c r="FZ81" s="21">
        <f t="shared" si="334"/>
        <v>0</v>
      </c>
      <c r="GA81" s="21">
        <f t="shared" si="334"/>
        <v>0</v>
      </c>
      <c r="GB81" s="21">
        <f t="shared" si="334"/>
        <v>0</v>
      </c>
      <c r="GC81" s="21">
        <f t="shared" si="334"/>
        <v>0</v>
      </c>
      <c r="GD81" s="21">
        <f t="shared" si="334"/>
        <v>0</v>
      </c>
      <c r="GE81" s="21">
        <f t="shared" si="334"/>
        <v>0</v>
      </c>
      <c r="GF81" s="21">
        <f t="shared" si="334"/>
        <v>0</v>
      </c>
      <c r="GG81" s="21">
        <f t="shared" ref="GG81:HT81" si="335">GF81*IFERROR(VLOOKUP($DQ81+GF$1,$DQ$3:$HT$98,4,0),0)</f>
        <v>0</v>
      </c>
      <c r="GH81" s="21">
        <f t="shared" si="335"/>
        <v>0</v>
      </c>
      <c r="GI81" s="21">
        <f t="shared" si="335"/>
        <v>0</v>
      </c>
      <c r="GJ81" s="21">
        <f t="shared" si="335"/>
        <v>0</v>
      </c>
      <c r="GK81" s="21">
        <f t="shared" si="335"/>
        <v>0</v>
      </c>
      <c r="GL81" s="21">
        <f t="shared" si="335"/>
        <v>0</v>
      </c>
      <c r="GM81" s="21">
        <f t="shared" si="335"/>
        <v>0</v>
      </c>
      <c r="GN81" s="21">
        <f t="shared" si="335"/>
        <v>0</v>
      </c>
      <c r="GO81" s="21">
        <f t="shared" si="335"/>
        <v>0</v>
      </c>
      <c r="GP81" s="21">
        <f t="shared" si="335"/>
        <v>0</v>
      </c>
      <c r="GQ81" s="21">
        <f t="shared" si="335"/>
        <v>0</v>
      </c>
      <c r="GR81" s="21">
        <f t="shared" si="335"/>
        <v>0</v>
      </c>
      <c r="GS81" s="21">
        <f t="shared" si="335"/>
        <v>0</v>
      </c>
      <c r="GT81" s="21">
        <f t="shared" si="335"/>
        <v>0</v>
      </c>
      <c r="GU81" s="21">
        <f t="shared" si="335"/>
        <v>0</v>
      </c>
      <c r="GV81" s="21">
        <f t="shared" si="335"/>
        <v>0</v>
      </c>
      <c r="GW81" s="21">
        <f t="shared" si="335"/>
        <v>0</v>
      </c>
      <c r="GX81" s="21">
        <f t="shared" si="335"/>
        <v>0</v>
      </c>
      <c r="GY81" s="21">
        <f t="shared" si="335"/>
        <v>0</v>
      </c>
      <c r="GZ81" s="21">
        <f t="shared" si="335"/>
        <v>0</v>
      </c>
      <c r="HA81" s="21">
        <f t="shared" si="335"/>
        <v>0</v>
      </c>
      <c r="HB81" s="21">
        <f t="shared" si="335"/>
        <v>0</v>
      </c>
      <c r="HC81" s="21">
        <f t="shared" si="335"/>
        <v>0</v>
      </c>
      <c r="HD81" s="21">
        <f t="shared" si="335"/>
        <v>0</v>
      </c>
      <c r="HE81" s="21">
        <f t="shared" si="335"/>
        <v>0</v>
      </c>
      <c r="HF81" s="21">
        <f t="shared" si="335"/>
        <v>0</v>
      </c>
      <c r="HG81" s="21">
        <f t="shared" si="335"/>
        <v>0</v>
      </c>
      <c r="HH81" s="21">
        <f t="shared" si="335"/>
        <v>0</v>
      </c>
      <c r="HI81" s="21">
        <f t="shared" si="335"/>
        <v>0</v>
      </c>
      <c r="HJ81" s="21">
        <f t="shared" si="335"/>
        <v>0</v>
      </c>
      <c r="HK81" s="21">
        <f t="shared" si="335"/>
        <v>0</v>
      </c>
      <c r="HL81" s="21">
        <f t="shared" si="335"/>
        <v>0</v>
      </c>
      <c r="HM81" s="21">
        <f t="shared" si="335"/>
        <v>0</v>
      </c>
      <c r="HN81" s="21">
        <f t="shared" si="335"/>
        <v>0</v>
      </c>
      <c r="HO81" s="21">
        <f t="shared" si="335"/>
        <v>0</v>
      </c>
      <c r="HP81" s="21">
        <f t="shared" si="335"/>
        <v>0</v>
      </c>
      <c r="HQ81" s="21">
        <f t="shared" si="335"/>
        <v>0</v>
      </c>
      <c r="HR81" s="21">
        <f t="shared" si="335"/>
        <v>0</v>
      </c>
      <c r="HS81" s="21">
        <f t="shared" si="335"/>
        <v>0</v>
      </c>
      <c r="HT81" s="57">
        <f t="shared" si="335"/>
        <v>0</v>
      </c>
    </row>
    <row r="82" spans="1:228">
      <c r="A82" s="49">
        <v>98</v>
      </c>
      <c r="B82" s="50">
        <v>0.30124000000000001</v>
      </c>
      <c r="C82" s="51">
        <v>0.36209000000000002</v>
      </c>
      <c r="K82" s="22">
        <f t="shared" si="263"/>
        <v>98</v>
      </c>
      <c r="L82" s="54">
        <f t="shared" si="276"/>
        <v>0.30124000000000001</v>
      </c>
      <c r="M82" s="55">
        <v>1</v>
      </c>
      <c r="N82" s="65">
        <f t="shared" si="258"/>
        <v>0.69876000000000005</v>
      </c>
      <c r="O82" s="21">
        <f t="shared" ref="O82:BZ82" si="336">N82*IFERROR(VLOOKUP($K82+N$1,$K$3:$DN$98,4,0),0)</f>
        <v>0.47527558920000001</v>
      </c>
      <c r="P82" s="21">
        <f t="shared" si="336"/>
        <v>0.31441381327936802</v>
      </c>
      <c r="Q82" s="21">
        <f t="shared" si="336"/>
        <v>0.20216808193863364</v>
      </c>
      <c r="R82" s="21">
        <f t="shared" si="336"/>
        <v>0.1261528831297074</v>
      </c>
      <c r="S82" s="21">
        <f t="shared" si="336"/>
        <v>7.6196341410343274E-2</v>
      </c>
      <c r="T82" s="21">
        <f t="shared" si="336"/>
        <v>4.4422467042230129E-2</v>
      </c>
      <c r="U82" s="21">
        <f t="shared" si="336"/>
        <v>2.4876581543648874E-2</v>
      </c>
      <c r="V82" s="21">
        <f t="shared" si="336"/>
        <v>1.3308971125852146E-2</v>
      </c>
      <c r="W82" s="21">
        <f t="shared" si="336"/>
        <v>6.7476483608070381E-3</v>
      </c>
      <c r="X82" s="21">
        <f t="shared" si="336"/>
        <v>3.21188061974415E-3</v>
      </c>
      <c r="Y82" s="21">
        <f t="shared" si="336"/>
        <v>1.41643935330717E-3</v>
      </c>
      <c r="Z82" s="21">
        <f t="shared" si="336"/>
        <v>5.6799218067617521E-4</v>
      </c>
      <c r="AA82" s="21">
        <f t="shared" si="336"/>
        <v>2.016372241400422E-4</v>
      </c>
      <c r="AB82" s="21">
        <f t="shared" si="336"/>
        <v>6.0894441690292756E-5</v>
      </c>
      <c r="AC82" s="21">
        <f t="shared" si="336"/>
        <v>1.4675560447360554E-5</v>
      </c>
      <c r="AD82" s="21">
        <f t="shared" si="336"/>
        <v>2.5095208364986551E-6</v>
      </c>
      <c r="AE82" s="21">
        <f t="shared" si="336"/>
        <v>0</v>
      </c>
      <c r="AF82" s="21">
        <f t="shared" si="336"/>
        <v>0</v>
      </c>
      <c r="AG82" s="21">
        <f t="shared" si="336"/>
        <v>0</v>
      </c>
      <c r="AH82" s="21">
        <f t="shared" si="336"/>
        <v>0</v>
      </c>
      <c r="AI82" s="21">
        <f t="shared" si="336"/>
        <v>0</v>
      </c>
      <c r="AJ82" s="21">
        <f t="shared" si="336"/>
        <v>0</v>
      </c>
      <c r="AK82" s="21">
        <f t="shared" si="336"/>
        <v>0</v>
      </c>
      <c r="AL82" s="21">
        <f t="shared" si="336"/>
        <v>0</v>
      </c>
      <c r="AM82" s="21">
        <f t="shared" si="336"/>
        <v>0</v>
      </c>
      <c r="AN82" s="21">
        <f t="shared" si="336"/>
        <v>0</v>
      </c>
      <c r="AO82" s="21">
        <f t="shared" si="336"/>
        <v>0</v>
      </c>
      <c r="AP82" s="21">
        <f t="shared" si="336"/>
        <v>0</v>
      </c>
      <c r="AQ82" s="21">
        <f t="shared" si="336"/>
        <v>0</v>
      </c>
      <c r="AR82" s="21">
        <f t="shared" si="336"/>
        <v>0</v>
      </c>
      <c r="AS82" s="21">
        <f t="shared" si="336"/>
        <v>0</v>
      </c>
      <c r="AT82" s="21">
        <f t="shared" si="336"/>
        <v>0</v>
      </c>
      <c r="AU82" s="21">
        <f t="shared" si="336"/>
        <v>0</v>
      </c>
      <c r="AV82" s="21">
        <f t="shared" si="336"/>
        <v>0</v>
      </c>
      <c r="AW82" s="21">
        <f t="shared" si="336"/>
        <v>0</v>
      </c>
      <c r="AX82" s="21">
        <f t="shared" si="336"/>
        <v>0</v>
      </c>
      <c r="AY82" s="21">
        <f t="shared" si="336"/>
        <v>0</v>
      </c>
      <c r="AZ82" s="21">
        <f t="shared" si="336"/>
        <v>0</v>
      </c>
      <c r="BA82" s="21">
        <f t="shared" si="336"/>
        <v>0</v>
      </c>
      <c r="BB82" s="21">
        <f t="shared" si="336"/>
        <v>0</v>
      </c>
      <c r="BC82" s="21">
        <f t="shared" si="336"/>
        <v>0</v>
      </c>
      <c r="BD82" s="21">
        <f t="shared" si="336"/>
        <v>0</v>
      </c>
      <c r="BE82" s="21">
        <f t="shared" si="336"/>
        <v>0</v>
      </c>
      <c r="BF82" s="21">
        <f t="shared" si="336"/>
        <v>0</v>
      </c>
      <c r="BG82" s="21">
        <f t="shared" si="336"/>
        <v>0</v>
      </c>
      <c r="BH82" s="21">
        <f t="shared" si="336"/>
        <v>0</v>
      </c>
      <c r="BI82" s="21">
        <f t="shared" si="336"/>
        <v>0</v>
      </c>
      <c r="BJ82" s="21">
        <f t="shared" si="336"/>
        <v>0</v>
      </c>
      <c r="BK82" s="21">
        <f t="shared" si="336"/>
        <v>0</v>
      </c>
      <c r="BL82" s="21">
        <f t="shared" si="336"/>
        <v>0</v>
      </c>
      <c r="BM82" s="21">
        <f t="shared" si="336"/>
        <v>0</v>
      </c>
      <c r="BN82" s="21">
        <f t="shared" si="336"/>
        <v>0</v>
      </c>
      <c r="BO82" s="21">
        <f t="shared" si="336"/>
        <v>0</v>
      </c>
      <c r="BP82" s="21">
        <f t="shared" si="336"/>
        <v>0</v>
      </c>
      <c r="BQ82" s="21">
        <f t="shared" si="336"/>
        <v>0</v>
      </c>
      <c r="BR82" s="21">
        <f t="shared" si="336"/>
        <v>0</v>
      </c>
      <c r="BS82" s="21">
        <f t="shared" si="336"/>
        <v>0</v>
      </c>
      <c r="BT82" s="21">
        <f t="shared" si="336"/>
        <v>0</v>
      </c>
      <c r="BU82" s="21">
        <f t="shared" si="336"/>
        <v>0</v>
      </c>
      <c r="BV82" s="21">
        <f t="shared" si="336"/>
        <v>0</v>
      </c>
      <c r="BW82" s="21">
        <f t="shared" si="336"/>
        <v>0</v>
      </c>
      <c r="BX82" s="21">
        <f t="shared" si="336"/>
        <v>0</v>
      </c>
      <c r="BY82" s="21">
        <f t="shared" si="336"/>
        <v>0</v>
      </c>
      <c r="BZ82" s="21">
        <f t="shared" si="336"/>
        <v>0</v>
      </c>
      <c r="CA82" s="21">
        <f t="shared" ref="CA82:DN82" si="337">BZ82*IFERROR(VLOOKUP($K82+BZ$1,$K$3:$DN$98,4,0),0)</f>
        <v>0</v>
      </c>
      <c r="CB82" s="21">
        <f t="shared" si="337"/>
        <v>0</v>
      </c>
      <c r="CC82" s="21">
        <f t="shared" si="337"/>
        <v>0</v>
      </c>
      <c r="CD82" s="21">
        <f t="shared" si="337"/>
        <v>0</v>
      </c>
      <c r="CE82" s="21">
        <f t="shared" si="337"/>
        <v>0</v>
      </c>
      <c r="CF82" s="21">
        <f t="shared" si="337"/>
        <v>0</v>
      </c>
      <c r="CG82" s="21">
        <f t="shared" si="337"/>
        <v>0</v>
      </c>
      <c r="CH82" s="21">
        <f t="shared" si="337"/>
        <v>0</v>
      </c>
      <c r="CI82" s="21">
        <f t="shared" si="337"/>
        <v>0</v>
      </c>
      <c r="CJ82" s="21">
        <f t="shared" si="337"/>
        <v>0</v>
      </c>
      <c r="CK82" s="21">
        <f t="shared" si="337"/>
        <v>0</v>
      </c>
      <c r="CL82" s="21">
        <f t="shared" si="337"/>
        <v>0</v>
      </c>
      <c r="CM82" s="21">
        <f t="shared" si="337"/>
        <v>0</v>
      </c>
      <c r="CN82" s="21">
        <f t="shared" si="337"/>
        <v>0</v>
      </c>
      <c r="CO82" s="21">
        <f t="shared" si="337"/>
        <v>0</v>
      </c>
      <c r="CP82" s="21">
        <f t="shared" si="337"/>
        <v>0</v>
      </c>
      <c r="CQ82" s="21">
        <f t="shared" si="337"/>
        <v>0</v>
      </c>
      <c r="CR82" s="21">
        <f t="shared" si="337"/>
        <v>0</v>
      </c>
      <c r="CS82" s="21">
        <f t="shared" si="337"/>
        <v>0</v>
      </c>
      <c r="CT82" s="21">
        <f t="shared" si="337"/>
        <v>0</v>
      </c>
      <c r="CU82" s="21">
        <f t="shared" si="337"/>
        <v>0</v>
      </c>
      <c r="CV82" s="21">
        <f t="shared" si="337"/>
        <v>0</v>
      </c>
      <c r="CW82" s="21">
        <f t="shared" si="337"/>
        <v>0</v>
      </c>
      <c r="CX82" s="21">
        <f t="shared" si="337"/>
        <v>0</v>
      </c>
      <c r="CY82" s="21">
        <f t="shared" si="337"/>
        <v>0</v>
      </c>
      <c r="CZ82" s="21">
        <f t="shared" si="337"/>
        <v>0</v>
      </c>
      <c r="DA82" s="21">
        <f t="shared" si="337"/>
        <v>0</v>
      </c>
      <c r="DB82" s="21">
        <f t="shared" si="337"/>
        <v>0</v>
      </c>
      <c r="DC82" s="21">
        <f t="shared" si="337"/>
        <v>0</v>
      </c>
      <c r="DD82" s="21">
        <f t="shared" si="337"/>
        <v>0</v>
      </c>
      <c r="DE82" s="21">
        <f t="shared" si="337"/>
        <v>0</v>
      </c>
      <c r="DF82" s="21">
        <f t="shared" si="337"/>
        <v>0</v>
      </c>
      <c r="DG82" s="21">
        <f t="shared" si="337"/>
        <v>0</v>
      </c>
      <c r="DH82" s="21">
        <f t="shared" si="337"/>
        <v>0</v>
      </c>
      <c r="DI82" s="21">
        <f t="shared" si="337"/>
        <v>0</v>
      </c>
      <c r="DJ82" s="21">
        <f t="shared" si="337"/>
        <v>0</v>
      </c>
      <c r="DK82" s="21">
        <f t="shared" si="337"/>
        <v>0</v>
      </c>
      <c r="DL82" s="21">
        <f t="shared" si="337"/>
        <v>0</v>
      </c>
      <c r="DM82" s="21">
        <f t="shared" si="337"/>
        <v>0</v>
      </c>
      <c r="DN82" s="57">
        <f t="shared" si="337"/>
        <v>0</v>
      </c>
      <c r="DQ82" s="22">
        <f t="shared" si="285"/>
        <v>98</v>
      </c>
      <c r="DR82" s="54">
        <f t="shared" si="279"/>
        <v>0.36209000000000002</v>
      </c>
      <c r="DS82" s="55">
        <v>1</v>
      </c>
      <c r="DT82" s="65">
        <f t="shared" si="280"/>
        <v>0.63790999999999998</v>
      </c>
      <c r="DU82" s="21">
        <f t="shared" ref="DU82:GF82" si="338">DT82*IFERROR(VLOOKUP($DQ82+DT$1,$DQ$3:$HT$98,4,0),0)</f>
        <v>0.39581039679999991</v>
      </c>
      <c r="DV82" s="21">
        <f t="shared" si="338"/>
        <v>0.23880032859737599</v>
      </c>
      <c r="DW82" s="21">
        <f t="shared" si="338"/>
        <v>0.13993699255806236</v>
      </c>
      <c r="DX82" s="21">
        <f t="shared" si="338"/>
        <v>7.948421177297943E-2</v>
      </c>
      <c r="DY82" s="21">
        <f t="shared" si="338"/>
        <v>4.371631647513869E-2</v>
      </c>
      <c r="DZ82" s="21">
        <f t="shared" si="338"/>
        <v>2.3213364048298647E-2</v>
      </c>
      <c r="EA82" s="21">
        <f t="shared" si="338"/>
        <v>1.183881566463231E-2</v>
      </c>
      <c r="EB82" s="21">
        <f t="shared" si="338"/>
        <v>5.7536644130113026E-3</v>
      </c>
      <c r="EC82" s="21">
        <f t="shared" si="338"/>
        <v>2.6351783011591763E-3</v>
      </c>
      <c r="ED82" s="21">
        <f t="shared" si="338"/>
        <v>1.1173155996914909E-3</v>
      </c>
      <c r="EE82" s="21">
        <f t="shared" si="338"/>
        <v>4.2681455908214952E-4</v>
      </c>
      <c r="EF82" s="21">
        <f t="shared" si="338"/>
        <v>1.4084880449710932E-4</v>
      </c>
      <c r="EG82" s="21">
        <f t="shared" si="338"/>
        <v>3.7606630800728193E-5</v>
      </c>
      <c r="EH82" s="21">
        <f t="shared" si="338"/>
        <v>7.2204731137398112E-6</v>
      </c>
      <c r="EI82" s="21">
        <f t="shared" si="338"/>
        <v>7.5092920382894025E-7</v>
      </c>
      <c r="EJ82" s="21">
        <f t="shared" si="338"/>
        <v>0</v>
      </c>
      <c r="EK82" s="21">
        <f t="shared" si="338"/>
        <v>0</v>
      </c>
      <c r="EL82" s="21">
        <f t="shared" si="338"/>
        <v>0</v>
      </c>
      <c r="EM82" s="21">
        <f t="shared" si="338"/>
        <v>0</v>
      </c>
      <c r="EN82" s="21">
        <f t="shared" si="338"/>
        <v>0</v>
      </c>
      <c r="EO82" s="21">
        <f t="shared" si="338"/>
        <v>0</v>
      </c>
      <c r="EP82" s="21">
        <f t="shared" si="338"/>
        <v>0</v>
      </c>
      <c r="EQ82" s="21">
        <f t="shared" si="338"/>
        <v>0</v>
      </c>
      <c r="ER82" s="21">
        <f t="shared" si="338"/>
        <v>0</v>
      </c>
      <c r="ES82" s="21">
        <f t="shared" si="338"/>
        <v>0</v>
      </c>
      <c r="ET82" s="21">
        <f t="shared" si="338"/>
        <v>0</v>
      </c>
      <c r="EU82" s="21">
        <f t="shared" si="338"/>
        <v>0</v>
      </c>
      <c r="EV82" s="21">
        <f t="shared" si="338"/>
        <v>0</v>
      </c>
      <c r="EW82" s="21">
        <f t="shared" si="338"/>
        <v>0</v>
      </c>
      <c r="EX82" s="21">
        <f t="shared" si="338"/>
        <v>0</v>
      </c>
      <c r="EY82" s="21">
        <f t="shared" si="338"/>
        <v>0</v>
      </c>
      <c r="EZ82" s="21">
        <f t="shared" si="338"/>
        <v>0</v>
      </c>
      <c r="FA82" s="21">
        <f t="shared" si="338"/>
        <v>0</v>
      </c>
      <c r="FB82" s="21">
        <f t="shared" si="338"/>
        <v>0</v>
      </c>
      <c r="FC82" s="21">
        <f t="shared" si="338"/>
        <v>0</v>
      </c>
      <c r="FD82" s="21">
        <f t="shared" si="338"/>
        <v>0</v>
      </c>
      <c r="FE82" s="21">
        <f t="shared" si="338"/>
        <v>0</v>
      </c>
      <c r="FF82" s="21">
        <f t="shared" si="338"/>
        <v>0</v>
      </c>
      <c r="FG82" s="21">
        <f t="shared" si="338"/>
        <v>0</v>
      </c>
      <c r="FH82" s="21">
        <f t="shared" si="338"/>
        <v>0</v>
      </c>
      <c r="FI82" s="21">
        <f t="shared" si="338"/>
        <v>0</v>
      </c>
      <c r="FJ82" s="21">
        <f t="shared" si="338"/>
        <v>0</v>
      </c>
      <c r="FK82" s="21">
        <f t="shared" si="338"/>
        <v>0</v>
      </c>
      <c r="FL82" s="21">
        <f t="shared" si="338"/>
        <v>0</v>
      </c>
      <c r="FM82" s="21">
        <f t="shared" si="338"/>
        <v>0</v>
      </c>
      <c r="FN82" s="21">
        <f t="shared" si="338"/>
        <v>0</v>
      </c>
      <c r="FO82" s="21">
        <f t="shared" si="338"/>
        <v>0</v>
      </c>
      <c r="FP82" s="21">
        <f t="shared" si="338"/>
        <v>0</v>
      </c>
      <c r="FQ82" s="21">
        <f t="shared" si="338"/>
        <v>0</v>
      </c>
      <c r="FR82" s="21">
        <f t="shared" si="338"/>
        <v>0</v>
      </c>
      <c r="FS82" s="21">
        <f t="shared" si="338"/>
        <v>0</v>
      </c>
      <c r="FT82" s="21">
        <f t="shared" si="338"/>
        <v>0</v>
      </c>
      <c r="FU82" s="21">
        <f t="shared" si="338"/>
        <v>0</v>
      </c>
      <c r="FV82" s="21">
        <f t="shared" si="338"/>
        <v>0</v>
      </c>
      <c r="FW82" s="21">
        <f t="shared" si="338"/>
        <v>0</v>
      </c>
      <c r="FX82" s="21">
        <f t="shared" si="338"/>
        <v>0</v>
      </c>
      <c r="FY82" s="21">
        <f t="shared" si="338"/>
        <v>0</v>
      </c>
      <c r="FZ82" s="21">
        <f t="shared" si="338"/>
        <v>0</v>
      </c>
      <c r="GA82" s="21">
        <f t="shared" si="338"/>
        <v>0</v>
      </c>
      <c r="GB82" s="21">
        <f t="shared" si="338"/>
        <v>0</v>
      </c>
      <c r="GC82" s="21">
        <f t="shared" si="338"/>
        <v>0</v>
      </c>
      <c r="GD82" s="21">
        <f t="shared" si="338"/>
        <v>0</v>
      </c>
      <c r="GE82" s="21">
        <f t="shared" si="338"/>
        <v>0</v>
      </c>
      <c r="GF82" s="21">
        <f t="shared" si="338"/>
        <v>0</v>
      </c>
      <c r="GG82" s="21">
        <f t="shared" ref="GG82:HT82" si="339">GF82*IFERROR(VLOOKUP($DQ82+GF$1,$DQ$3:$HT$98,4,0),0)</f>
        <v>0</v>
      </c>
      <c r="GH82" s="21">
        <f t="shared" si="339"/>
        <v>0</v>
      </c>
      <c r="GI82" s="21">
        <f t="shared" si="339"/>
        <v>0</v>
      </c>
      <c r="GJ82" s="21">
        <f t="shared" si="339"/>
        <v>0</v>
      </c>
      <c r="GK82" s="21">
        <f t="shared" si="339"/>
        <v>0</v>
      </c>
      <c r="GL82" s="21">
        <f t="shared" si="339"/>
        <v>0</v>
      </c>
      <c r="GM82" s="21">
        <f t="shared" si="339"/>
        <v>0</v>
      </c>
      <c r="GN82" s="21">
        <f t="shared" si="339"/>
        <v>0</v>
      </c>
      <c r="GO82" s="21">
        <f t="shared" si="339"/>
        <v>0</v>
      </c>
      <c r="GP82" s="21">
        <f t="shared" si="339"/>
        <v>0</v>
      </c>
      <c r="GQ82" s="21">
        <f t="shared" si="339"/>
        <v>0</v>
      </c>
      <c r="GR82" s="21">
        <f t="shared" si="339"/>
        <v>0</v>
      </c>
      <c r="GS82" s="21">
        <f t="shared" si="339"/>
        <v>0</v>
      </c>
      <c r="GT82" s="21">
        <f t="shared" si="339"/>
        <v>0</v>
      </c>
      <c r="GU82" s="21">
        <f t="shared" si="339"/>
        <v>0</v>
      </c>
      <c r="GV82" s="21">
        <f t="shared" si="339"/>
        <v>0</v>
      </c>
      <c r="GW82" s="21">
        <f t="shared" si="339"/>
        <v>0</v>
      </c>
      <c r="GX82" s="21">
        <f t="shared" si="339"/>
        <v>0</v>
      </c>
      <c r="GY82" s="21">
        <f t="shared" si="339"/>
        <v>0</v>
      </c>
      <c r="GZ82" s="21">
        <f t="shared" si="339"/>
        <v>0</v>
      </c>
      <c r="HA82" s="21">
        <f t="shared" si="339"/>
        <v>0</v>
      </c>
      <c r="HB82" s="21">
        <f t="shared" si="339"/>
        <v>0</v>
      </c>
      <c r="HC82" s="21">
        <f t="shared" si="339"/>
        <v>0</v>
      </c>
      <c r="HD82" s="21">
        <f t="shared" si="339"/>
        <v>0</v>
      </c>
      <c r="HE82" s="21">
        <f t="shared" si="339"/>
        <v>0</v>
      </c>
      <c r="HF82" s="21">
        <f t="shared" si="339"/>
        <v>0</v>
      </c>
      <c r="HG82" s="21">
        <f t="shared" si="339"/>
        <v>0</v>
      </c>
      <c r="HH82" s="21">
        <f t="shared" si="339"/>
        <v>0</v>
      </c>
      <c r="HI82" s="21">
        <f t="shared" si="339"/>
        <v>0</v>
      </c>
      <c r="HJ82" s="21">
        <f t="shared" si="339"/>
        <v>0</v>
      </c>
      <c r="HK82" s="21">
        <f t="shared" si="339"/>
        <v>0</v>
      </c>
      <c r="HL82" s="21">
        <f t="shared" si="339"/>
        <v>0</v>
      </c>
      <c r="HM82" s="21">
        <f t="shared" si="339"/>
        <v>0</v>
      </c>
      <c r="HN82" s="21">
        <f t="shared" si="339"/>
        <v>0</v>
      </c>
      <c r="HO82" s="21">
        <f t="shared" si="339"/>
        <v>0</v>
      </c>
      <c r="HP82" s="21">
        <f t="shared" si="339"/>
        <v>0</v>
      </c>
      <c r="HQ82" s="21">
        <f t="shared" si="339"/>
        <v>0</v>
      </c>
      <c r="HR82" s="21">
        <f t="shared" si="339"/>
        <v>0</v>
      </c>
      <c r="HS82" s="21">
        <f t="shared" si="339"/>
        <v>0</v>
      </c>
      <c r="HT82" s="57">
        <f t="shared" si="339"/>
        <v>0</v>
      </c>
    </row>
    <row r="83" spans="1:228">
      <c r="A83" s="49">
        <v>99</v>
      </c>
      <c r="B83" s="50">
        <v>0.31983</v>
      </c>
      <c r="C83" s="51">
        <v>0.37952000000000002</v>
      </c>
      <c r="K83" s="22">
        <f t="shared" si="263"/>
        <v>99</v>
      </c>
      <c r="L83" s="54">
        <f t="shared" si="276"/>
        <v>0.31983</v>
      </c>
      <c r="M83" s="55">
        <v>1</v>
      </c>
      <c r="N83" s="65">
        <f t="shared" si="258"/>
        <v>0.68016999999999994</v>
      </c>
      <c r="O83" s="21">
        <f t="shared" ref="O83:BZ83" si="340">N83*IFERROR(VLOOKUP($K83+N$1,$K$3:$DN$98,4,0),0)</f>
        <v>0.44995966179999997</v>
      </c>
      <c r="P83" s="21">
        <f t="shared" si="340"/>
        <v>0.28932406253740001</v>
      </c>
      <c r="Q83" s="21">
        <f t="shared" si="340"/>
        <v>0.18053821502333761</v>
      </c>
      <c r="R83" s="21">
        <f t="shared" si="340"/>
        <v>0.10904508187409591</v>
      </c>
      <c r="S83" s="21">
        <f t="shared" si="340"/>
        <v>6.3573282732597908E-2</v>
      </c>
      <c r="T83" s="21">
        <f t="shared" si="340"/>
        <v>3.5601038330254832E-2</v>
      </c>
      <c r="U83" s="21">
        <f t="shared" si="340"/>
        <v>1.9046555506686332E-2</v>
      </c>
      <c r="V83" s="21">
        <f t="shared" si="340"/>
        <v>9.6566036418899697E-3</v>
      </c>
      <c r="W83" s="21">
        <f t="shared" si="340"/>
        <v>4.5965433335396254E-3</v>
      </c>
      <c r="X83" s="21">
        <f t="shared" si="340"/>
        <v>2.0270756100909744E-3</v>
      </c>
      <c r="Y83" s="21">
        <f t="shared" si="340"/>
        <v>8.1285731964648078E-4</v>
      </c>
      <c r="Z83" s="21">
        <f t="shared" si="340"/>
        <v>2.8856434847450066E-4</v>
      </c>
      <c r="AA83" s="21">
        <f t="shared" si="340"/>
        <v>8.7146433239299208E-5</v>
      </c>
      <c r="AB83" s="21">
        <f t="shared" si="340"/>
        <v>2.1002290410671107E-5</v>
      </c>
      <c r="AC83" s="21">
        <f t="shared" si="340"/>
        <v>3.59139166022476E-6</v>
      </c>
      <c r="AD83" s="21">
        <f t="shared" si="340"/>
        <v>0</v>
      </c>
      <c r="AE83" s="21">
        <f t="shared" si="340"/>
        <v>0</v>
      </c>
      <c r="AF83" s="21">
        <f t="shared" si="340"/>
        <v>0</v>
      </c>
      <c r="AG83" s="21">
        <f t="shared" si="340"/>
        <v>0</v>
      </c>
      <c r="AH83" s="21">
        <f t="shared" si="340"/>
        <v>0</v>
      </c>
      <c r="AI83" s="21">
        <f t="shared" si="340"/>
        <v>0</v>
      </c>
      <c r="AJ83" s="21">
        <f t="shared" si="340"/>
        <v>0</v>
      </c>
      <c r="AK83" s="21">
        <f t="shared" si="340"/>
        <v>0</v>
      </c>
      <c r="AL83" s="21">
        <f t="shared" si="340"/>
        <v>0</v>
      </c>
      <c r="AM83" s="21">
        <f t="shared" si="340"/>
        <v>0</v>
      </c>
      <c r="AN83" s="21">
        <f t="shared" si="340"/>
        <v>0</v>
      </c>
      <c r="AO83" s="21">
        <f t="shared" si="340"/>
        <v>0</v>
      </c>
      <c r="AP83" s="21">
        <f t="shared" si="340"/>
        <v>0</v>
      </c>
      <c r="AQ83" s="21">
        <f t="shared" si="340"/>
        <v>0</v>
      </c>
      <c r="AR83" s="21">
        <f t="shared" si="340"/>
        <v>0</v>
      </c>
      <c r="AS83" s="21">
        <f t="shared" si="340"/>
        <v>0</v>
      </c>
      <c r="AT83" s="21">
        <f t="shared" si="340"/>
        <v>0</v>
      </c>
      <c r="AU83" s="21">
        <f t="shared" si="340"/>
        <v>0</v>
      </c>
      <c r="AV83" s="21">
        <f t="shared" si="340"/>
        <v>0</v>
      </c>
      <c r="AW83" s="21">
        <f t="shared" si="340"/>
        <v>0</v>
      </c>
      <c r="AX83" s="21">
        <f t="shared" si="340"/>
        <v>0</v>
      </c>
      <c r="AY83" s="21">
        <f t="shared" si="340"/>
        <v>0</v>
      </c>
      <c r="AZ83" s="21">
        <f t="shared" si="340"/>
        <v>0</v>
      </c>
      <c r="BA83" s="21">
        <f t="shared" si="340"/>
        <v>0</v>
      </c>
      <c r="BB83" s="21">
        <f t="shared" si="340"/>
        <v>0</v>
      </c>
      <c r="BC83" s="21">
        <f t="shared" si="340"/>
        <v>0</v>
      </c>
      <c r="BD83" s="21">
        <f t="shared" si="340"/>
        <v>0</v>
      </c>
      <c r="BE83" s="21">
        <f t="shared" si="340"/>
        <v>0</v>
      </c>
      <c r="BF83" s="21">
        <f t="shared" si="340"/>
        <v>0</v>
      </c>
      <c r="BG83" s="21">
        <f t="shared" si="340"/>
        <v>0</v>
      </c>
      <c r="BH83" s="21">
        <f t="shared" si="340"/>
        <v>0</v>
      </c>
      <c r="BI83" s="21">
        <f t="shared" si="340"/>
        <v>0</v>
      </c>
      <c r="BJ83" s="21">
        <f t="shared" si="340"/>
        <v>0</v>
      </c>
      <c r="BK83" s="21">
        <f t="shared" si="340"/>
        <v>0</v>
      </c>
      <c r="BL83" s="21">
        <f t="shared" si="340"/>
        <v>0</v>
      </c>
      <c r="BM83" s="21">
        <f t="shared" si="340"/>
        <v>0</v>
      </c>
      <c r="BN83" s="21">
        <f t="shared" si="340"/>
        <v>0</v>
      </c>
      <c r="BO83" s="21">
        <f t="shared" si="340"/>
        <v>0</v>
      </c>
      <c r="BP83" s="21">
        <f t="shared" si="340"/>
        <v>0</v>
      </c>
      <c r="BQ83" s="21">
        <f t="shared" si="340"/>
        <v>0</v>
      </c>
      <c r="BR83" s="21">
        <f t="shared" si="340"/>
        <v>0</v>
      </c>
      <c r="BS83" s="21">
        <f t="shared" si="340"/>
        <v>0</v>
      </c>
      <c r="BT83" s="21">
        <f t="shared" si="340"/>
        <v>0</v>
      </c>
      <c r="BU83" s="21">
        <f t="shared" si="340"/>
        <v>0</v>
      </c>
      <c r="BV83" s="21">
        <f t="shared" si="340"/>
        <v>0</v>
      </c>
      <c r="BW83" s="21">
        <f t="shared" si="340"/>
        <v>0</v>
      </c>
      <c r="BX83" s="21">
        <f t="shared" si="340"/>
        <v>0</v>
      </c>
      <c r="BY83" s="21">
        <f t="shared" si="340"/>
        <v>0</v>
      </c>
      <c r="BZ83" s="21">
        <f t="shared" si="340"/>
        <v>0</v>
      </c>
      <c r="CA83" s="21">
        <f t="shared" ref="CA83:DN83" si="341">BZ83*IFERROR(VLOOKUP($K83+BZ$1,$K$3:$DN$98,4,0),0)</f>
        <v>0</v>
      </c>
      <c r="CB83" s="21">
        <f t="shared" si="341"/>
        <v>0</v>
      </c>
      <c r="CC83" s="21">
        <f t="shared" si="341"/>
        <v>0</v>
      </c>
      <c r="CD83" s="21">
        <f t="shared" si="341"/>
        <v>0</v>
      </c>
      <c r="CE83" s="21">
        <f t="shared" si="341"/>
        <v>0</v>
      </c>
      <c r="CF83" s="21">
        <f t="shared" si="341"/>
        <v>0</v>
      </c>
      <c r="CG83" s="21">
        <f t="shared" si="341"/>
        <v>0</v>
      </c>
      <c r="CH83" s="21">
        <f t="shared" si="341"/>
        <v>0</v>
      </c>
      <c r="CI83" s="21">
        <f t="shared" si="341"/>
        <v>0</v>
      </c>
      <c r="CJ83" s="21">
        <f t="shared" si="341"/>
        <v>0</v>
      </c>
      <c r="CK83" s="21">
        <f t="shared" si="341"/>
        <v>0</v>
      </c>
      <c r="CL83" s="21">
        <f t="shared" si="341"/>
        <v>0</v>
      </c>
      <c r="CM83" s="21">
        <f t="shared" si="341"/>
        <v>0</v>
      </c>
      <c r="CN83" s="21">
        <f t="shared" si="341"/>
        <v>0</v>
      </c>
      <c r="CO83" s="21">
        <f t="shared" si="341"/>
        <v>0</v>
      </c>
      <c r="CP83" s="21">
        <f t="shared" si="341"/>
        <v>0</v>
      </c>
      <c r="CQ83" s="21">
        <f t="shared" si="341"/>
        <v>0</v>
      </c>
      <c r="CR83" s="21">
        <f t="shared" si="341"/>
        <v>0</v>
      </c>
      <c r="CS83" s="21">
        <f t="shared" si="341"/>
        <v>0</v>
      </c>
      <c r="CT83" s="21">
        <f t="shared" si="341"/>
        <v>0</v>
      </c>
      <c r="CU83" s="21">
        <f t="shared" si="341"/>
        <v>0</v>
      </c>
      <c r="CV83" s="21">
        <f t="shared" si="341"/>
        <v>0</v>
      </c>
      <c r="CW83" s="21">
        <f t="shared" si="341"/>
        <v>0</v>
      </c>
      <c r="CX83" s="21">
        <f t="shared" si="341"/>
        <v>0</v>
      </c>
      <c r="CY83" s="21">
        <f t="shared" si="341"/>
        <v>0</v>
      </c>
      <c r="CZ83" s="21">
        <f t="shared" si="341"/>
        <v>0</v>
      </c>
      <c r="DA83" s="21">
        <f t="shared" si="341"/>
        <v>0</v>
      </c>
      <c r="DB83" s="21">
        <f t="shared" si="341"/>
        <v>0</v>
      </c>
      <c r="DC83" s="21">
        <f t="shared" si="341"/>
        <v>0</v>
      </c>
      <c r="DD83" s="21">
        <f t="shared" si="341"/>
        <v>0</v>
      </c>
      <c r="DE83" s="21">
        <f t="shared" si="341"/>
        <v>0</v>
      </c>
      <c r="DF83" s="21">
        <f t="shared" si="341"/>
        <v>0</v>
      </c>
      <c r="DG83" s="21">
        <f t="shared" si="341"/>
        <v>0</v>
      </c>
      <c r="DH83" s="21">
        <f t="shared" si="341"/>
        <v>0</v>
      </c>
      <c r="DI83" s="21">
        <f t="shared" si="341"/>
        <v>0</v>
      </c>
      <c r="DJ83" s="21">
        <f t="shared" si="341"/>
        <v>0</v>
      </c>
      <c r="DK83" s="21">
        <f t="shared" si="341"/>
        <v>0</v>
      </c>
      <c r="DL83" s="21">
        <f t="shared" si="341"/>
        <v>0</v>
      </c>
      <c r="DM83" s="21">
        <f t="shared" si="341"/>
        <v>0</v>
      </c>
      <c r="DN83" s="57">
        <f t="shared" si="341"/>
        <v>0</v>
      </c>
      <c r="DQ83" s="22">
        <f t="shared" si="285"/>
        <v>99</v>
      </c>
      <c r="DR83" s="54">
        <f t="shared" si="279"/>
        <v>0.37952000000000002</v>
      </c>
      <c r="DS83" s="55">
        <v>1</v>
      </c>
      <c r="DT83" s="65">
        <f t="shared" si="280"/>
        <v>0.62047999999999992</v>
      </c>
      <c r="DU83" s="21">
        <f t="shared" ref="DU83:GF83" si="342">DT83*IFERROR(VLOOKUP($DQ83+DT$1,$DQ$3:$HT$98,4,0),0)</f>
        <v>0.37434799359999998</v>
      </c>
      <c r="DV83" s="21">
        <f t="shared" si="342"/>
        <v>0.21936792424960003</v>
      </c>
      <c r="DW83" s="21">
        <f t="shared" si="342"/>
        <v>0.12460098097377283</v>
      </c>
      <c r="DX83" s="21">
        <f t="shared" si="342"/>
        <v>6.8530539535575058E-2</v>
      </c>
      <c r="DY83" s="21">
        <f t="shared" si="342"/>
        <v>3.6389716493390359E-2</v>
      </c>
      <c r="DZ83" s="21">
        <f t="shared" si="342"/>
        <v>1.8558755411629085E-2</v>
      </c>
      <c r="EA83" s="21">
        <f t="shared" si="342"/>
        <v>9.0195551300517353E-3</v>
      </c>
      <c r="EB83" s="21">
        <f t="shared" si="342"/>
        <v>4.1309562495636942E-3</v>
      </c>
      <c r="EC83" s="21">
        <f t="shared" si="342"/>
        <v>1.7515254498150065E-3</v>
      </c>
      <c r="ED83" s="21">
        <f t="shared" si="342"/>
        <v>6.6908272182933251E-4</v>
      </c>
      <c r="EE83" s="21">
        <f t="shared" si="342"/>
        <v>2.2079729820367969E-4</v>
      </c>
      <c r="EF83" s="21">
        <f t="shared" si="342"/>
        <v>5.8952878620382485E-5</v>
      </c>
      <c r="EG83" s="21">
        <f t="shared" si="342"/>
        <v>1.1318952695113434E-5</v>
      </c>
      <c r="EH83" s="21">
        <f t="shared" si="342"/>
        <v>1.177171080291797E-6</v>
      </c>
      <c r="EI83" s="21">
        <f t="shared" si="342"/>
        <v>0</v>
      </c>
      <c r="EJ83" s="21">
        <f t="shared" si="342"/>
        <v>0</v>
      </c>
      <c r="EK83" s="21">
        <f t="shared" si="342"/>
        <v>0</v>
      </c>
      <c r="EL83" s="21">
        <f t="shared" si="342"/>
        <v>0</v>
      </c>
      <c r="EM83" s="21">
        <f t="shared" si="342"/>
        <v>0</v>
      </c>
      <c r="EN83" s="21">
        <f t="shared" si="342"/>
        <v>0</v>
      </c>
      <c r="EO83" s="21">
        <f t="shared" si="342"/>
        <v>0</v>
      </c>
      <c r="EP83" s="21">
        <f t="shared" si="342"/>
        <v>0</v>
      </c>
      <c r="EQ83" s="21">
        <f t="shared" si="342"/>
        <v>0</v>
      </c>
      <c r="ER83" s="21">
        <f t="shared" si="342"/>
        <v>0</v>
      </c>
      <c r="ES83" s="21">
        <f t="shared" si="342"/>
        <v>0</v>
      </c>
      <c r="ET83" s="21">
        <f t="shared" si="342"/>
        <v>0</v>
      </c>
      <c r="EU83" s="21">
        <f t="shared" si="342"/>
        <v>0</v>
      </c>
      <c r="EV83" s="21">
        <f t="shared" si="342"/>
        <v>0</v>
      </c>
      <c r="EW83" s="21">
        <f t="shared" si="342"/>
        <v>0</v>
      </c>
      <c r="EX83" s="21">
        <f t="shared" si="342"/>
        <v>0</v>
      </c>
      <c r="EY83" s="21">
        <f t="shared" si="342"/>
        <v>0</v>
      </c>
      <c r="EZ83" s="21">
        <f t="shared" si="342"/>
        <v>0</v>
      </c>
      <c r="FA83" s="21">
        <f t="shared" si="342"/>
        <v>0</v>
      </c>
      <c r="FB83" s="21">
        <f t="shared" si="342"/>
        <v>0</v>
      </c>
      <c r="FC83" s="21">
        <f t="shared" si="342"/>
        <v>0</v>
      </c>
      <c r="FD83" s="21">
        <f t="shared" si="342"/>
        <v>0</v>
      </c>
      <c r="FE83" s="21">
        <f t="shared" si="342"/>
        <v>0</v>
      </c>
      <c r="FF83" s="21">
        <f t="shared" si="342"/>
        <v>0</v>
      </c>
      <c r="FG83" s="21">
        <f t="shared" si="342"/>
        <v>0</v>
      </c>
      <c r="FH83" s="21">
        <f t="shared" si="342"/>
        <v>0</v>
      </c>
      <c r="FI83" s="21">
        <f t="shared" si="342"/>
        <v>0</v>
      </c>
      <c r="FJ83" s="21">
        <f t="shared" si="342"/>
        <v>0</v>
      </c>
      <c r="FK83" s="21">
        <f t="shared" si="342"/>
        <v>0</v>
      </c>
      <c r="FL83" s="21">
        <f t="shared" si="342"/>
        <v>0</v>
      </c>
      <c r="FM83" s="21">
        <f t="shared" si="342"/>
        <v>0</v>
      </c>
      <c r="FN83" s="21">
        <f t="shared" si="342"/>
        <v>0</v>
      </c>
      <c r="FO83" s="21">
        <f t="shared" si="342"/>
        <v>0</v>
      </c>
      <c r="FP83" s="21">
        <f t="shared" si="342"/>
        <v>0</v>
      </c>
      <c r="FQ83" s="21">
        <f t="shared" si="342"/>
        <v>0</v>
      </c>
      <c r="FR83" s="21">
        <f t="shared" si="342"/>
        <v>0</v>
      </c>
      <c r="FS83" s="21">
        <f t="shared" si="342"/>
        <v>0</v>
      </c>
      <c r="FT83" s="21">
        <f t="shared" si="342"/>
        <v>0</v>
      </c>
      <c r="FU83" s="21">
        <f t="shared" si="342"/>
        <v>0</v>
      </c>
      <c r="FV83" s="21">
        <f t="shared" si="342"/>
        <v>0</v>
      </c>
      <c r="FW83" s="21">
        <f t="shared" si="342"/>
        <v>0</v>
      </c>
      <c r="FX83" s="21">
        <f t="shared" si="342"/>
        <v>0</v>
      </c>
      <c r="FY83" s="21">
        <f t="shared" si="342"/>
        <v>0</v>
      </c>
      <c r="FZ83" s="21">
        <f t="shared" si="342"/>
        <v>0</v>
      </c>
      <c r="GA83" s="21">
        <f t="shared" si="342"/>
        <v>0</v>
      </c>
      <c r="GB83" s="21">
        <f t="shared" si="342"/>
        <v>0</v>
      </c>
      <c r="GC83" s="21">
        <f t="shared" si="342"/>
        <v>0</v>
      </c>
      <c r="GD83" s="21">
        <f t="shared" si="342"/>
        <v>0</v>
      </c>
      <c r="GE83" s="21">
        <f t="shared" si="342"/>
        <v>0</v>
      </c>
      <c r="GF83" s="21">
        <f t="shared" si="342"/>
        <v>0</v>
      </c>
      <c r="GG83" s="21">
        <f t="shared" ref="GG83:HT83" si="343">GF83*IFERROR(VLOOKUP($DQ83+GF$1,$DQ$3:$HT$98,4,0),0)</f>
        <v>0</v>
      </c>
      <c r="GH83" s="21">
        <f t="shared" si="343"/>
        <v>0</v>
      </c>
      <c r="GI83" s="21">
        <f t="shared" si="343"/>
        <v>0</v>
      </c>
      <c r="GJ83" s="21">
        <f t="shared" si="343"/>
        <v>0</v>
      </c>
      <c r="GK83" s="21">
        <f t="shared" si="343"/>
        <v>0</v>
      </c>
      <c r="GL83" s="21">
        <f t="shared" si="343"/>
        <v>0</v>
      </c>
      <c r="GM83" s="21">
        <f t="shared" si="343"/>
        <v>0</v>
      </c>
      <c r="GN83" s="21">
        <f t="shared" si="343"/>
        <v>0</v>
      </c>
      <c r="GO83" s="21">
        <f t="shared" si="343"/>
        <v>0</v>
      </c>
      <c r="GP83" s="21">
        <f t="shared" si="343"/>
        <v>0</v>
      </c>
      <c r="GQ83" s="21">
        <f t="shared" si="343"/>
        <v>0</v>
      </c>
      <c r="GR83" s="21">
        <f t="shared" si="343"/>
        <v>0</v>
      </c>
      <c r="GS83" s="21">
        <f t="shared" si="343"/>
        <v>0</v>
      </c>
      <c r="GT83" s="21">
        <f t="shared" si="343"/>
        <v>0</v>
      </c>
      <c r="GU83" s="21">
        <f t="shared" si="343"/>
        <v>0</v>
      </c>
      <c r="GV83" s="21">
        <f t="shared" si="343"/>
        <v>0</v>
      </c>
      <c r="GW83" s="21">
        <f t="shared" si="343"/>
        <v>0</v>
      </c>
      <c r="GX83" s="21">
        <f t="shared" si="343"/>
        <v>0</v>
      </c>
      <c r="GY83" s="21">
        <f t="shared" si="343"/>
        <v>0</v>
      </c>
      <c r="GZ83" s="21">
        <f t="shared" si="343"/>
        <v>0</v>
      </c>
      <c r="HA83" s="21">
        <f t="shared" si="343"/>
        <v>0</v>
      </c>
      <c r="HB83" s="21">
        <f t="shared" si="343"/>
        <v>0</v>
      </c>
      <c r="HC83" s="21">
        <f t="shared" si="343"/>
        <v>0</v>
      </c>
      <c r="HD83" s="21">
        <f t="shared" si="343"/>
        <v>0</v>
      </c>
      <c r="HE83" s="21">
        <f t="shared" si="343"/>
        <v>0</v>
      </c>
      <c r="HF83" s="21">
        <f t="shared" si="343"/>
        <v>0</v>
      </c>
      <c r="HG83" s="21">
        <f t="shared" si="343"/>
        <v>0</v>
      </c>
      <c r="HH83" s="21">
        <f t="shared" si="343"/>
        <v>0</v>
      </c>
      <c r="HI83" s="21">
        <f t="shared" si="343"/>
        <v>0</v>
      </c>
      <c r="HJ83" s="21">
        <f t="shared" si="343"/>
        <v>0</v>
      </c>
      <c r="HK83" s="21">
        <f t="shared" si="343"/>
        <v>0</v>
      </c>
      <c r="HL83" s="21">
        <f t="shared" si="343"/>
        <v>0</v>
      </c>
      <c r="HM83" s="21">
        <f t="shared" si="343"/>
        <v>0</v>
      </c>
      <c r="HN83" s="21">
        <f t="shared" si="343"/>
        <v>0</v>
      </c>
      <c r="HO83" s="21">
        <f t="shared" si="343"/>
        <v>0</v>
      </c>
      <c r="HP83" s="21">
        <f t="shared" si="343"/>
        <v>0</v>
      </c>
      <c r="HQ83" s="21">
        <f t="shared" si="343"/>
        <v>0</v>
      </c>
      <c r="HR83" s="21">
        <f t="shared" si="343"/>
        <v>0</v>
      </c>
      <c r="HS83" s="21">
        <f t="shared" si="343"/>
        <v>0</v>
      </c>
      <c r="HT83" s="57">
        <f t="shared" si="343"/>
        <v>0</v>
      </c>
    </row>
    <row r="84" spans="1:228">
      <c r="A84" s="49">
        <v>100</v>
      </c>
      <c r="B84" s="50">
        <v>0.33845999999999998</v>
      </c>
      <c r="C84" s="51">
        <v>0.39667999999999998</v>
      </c>
      <c r="K84" s="22">
        <f t="shared" si="263"/>
        <v>100</v>
      </c>
      <c r="L84" s="54">
        <f t="shared" si="276"/>
        <v>0.33845999999999998</v>
      </c>
      <c r="M84" s="55">
        <v>1</v>
      </c>
      <c r="N84" s="65">
        <f t="shared" si="258"/>
        <v>0.66154000000000002</v>
      </c>
      <c r="O84" s="21">
        <f t="shared" ref="O84:BZ84" si="344">N84*IFERROR(VLOOKUP($K84+N$1,$K$3:$DN$98,4,0),0)</f>
        <v>0.42537022000000002</v>
      </c>
      <c r="P84" s="21">
        <f t="shared" si="344"/>
        <v>0.26543101728000001</v>
      </c>
      <c r="Q84" s="21">
        <f t="shared" si="344"/>
        <v>0.16032033443712002</v>
      </c>
      <c r="R84" s="21">
        <f t="shared" si="344"/>
        <v>9.3466754976840968E-2</v>
      </c>
      <c r="S84" s="21">
        <f t="shared" si="344"/>
        <v>5.2341382787030946E-2</v>
      </c>
      <c r="T84" s="21">
        <f t="shared" si="344"/>
        <v>2.8002639791061552E-2</v>
      </c>
      <c r="U84" s="21">
        <f t="shared" si="344"/>
        <v>1.4197338374068207E-2</v>
      </c>
      <c r="V84" s="21">
        <f t="shared" si="344"/>
        <v>6.7579330660564665E-3</v>
      </c>
      <c r="W84" s="21">
        <f t="shared" si="344"/>
        <v>2.9802484821309012E-3</v>
      </c>
      <c r="X84" s="21">
        <f t="shared" si="344"/>
        <v>1.1950796413344915E-3</v>
      </c>
      <c r="Y84" s="21">
        <f t="shared" si="344"/>
        <v>4.2425327267374446E-4</v>
      </c>
      <c r="Z84" s="21">
        <f t="shared" si="344"/>
        <v>1.2812448834747086E-4</v>
      </c>
      <c r="AA84" s="21">
        <f t="shared" si="344"/>
        <v>3.0878001691740475E-5</v>
      </c>
      <c r="AB84" s="21">
        <f t="shared" si="344"/>
        <v>5.2801382892876227E-6</v>
      </c>
      <c r="AC84" s="21">
        <f t="shared" si="344"/>
        <v>0</v>
      </c>
      <c r="AD84" s="21">
        <f t="shared" si="344"/>
        <v>0</v>
      </c>
      <c r="AE84" s="21">
        <f t="shared" si="344"/>
        <v>0</v>
      </c>
      <c r="AF84" s="21">
        <f t="shared" si="344"/>
        <v>0</v>
      </c>
      <c r="AG84" s="21">
        <f t="shared" si="344"/>
        <v>0</v>
      </c>
      <c r="AH84" s="21">
        <f t="shared" si="344"/>
        <v>0</v>
      </c>
      <c r="AI84" s="21">
        <f t="shared" si="344"/>
        <v>0</v>
      </c>
      <c r="AJ84" s="21">
        <f t="shared" si="344"/>
        <v>0</v>
      </c>
      <c r="AK84" s="21">
        <f t="shared" si="344"/>
        <v>0</v>
      </c>
      <c r="AL84" s="21">
        <f t="shared" si="344"/>
        <v>0</v>
      </c>
      <c r="AM84" s="21">
        <f t="shared" si="344"/>
        <v>0</v>
      </c>
      <c r="AN84" s="21">
        <f t="shared" si="344"/>
        <v>0</v>
      </c>
      <c r="AO84" s="21">
        <f t="shared" si="344"/>
        <v>0</v>
      </c>
      <c r="AP84" s="21">
        <f t="shared" si="344"/>
        <v>0</v>
      </c>
      <c r="AQ84" s="21">
        <f t="shared" si="344"/>
        <v>0</v>
      </c>
      <c r="AR84" s="21">
        <f t="shared" si="344"/>
        <v>0</v>
      </c>
      <c r="AS84" s="21">
        <f t="shared" si="344"/>
        <v>0</v>
      </c>
      <c r="AT84" s="21">
        <f t="shared" si="344"/>
        <v>0</v>
      </c>
      <c r="AU84" s="21">
        <f t="shared" si="344"/>
        <v>0</v>
      </c>
      <c r="AV84" s="21">
        <f t="shared" si="344"/>
        <v>0</v>
      </c>
      <c r="AW84" s="21">
        <f t="shared" si="344"/>
        <v>0</v>
      </c>
      <c r="AX84" s="21">
        <f t="shared" si="344"/>
        <v>0</v>
      </c>
      <c r="AY84" s="21">
        <f t="shared" si="344"/>
        <v>0</v>
      </c>
      <c r="AZ84" s="21">
        <f t="shared" si="344"/>
        <v>0</v>
      </c>
      <c r="BA84" s="21">
        <f t="shared" si="344"/>
        <v>0</v>
      </c>
      <c r="BB84" s="21">
        <f t="shared" si="344"/>
        <v>0</v>
      </c>
      <c r="BC84" s="21">
        <f t="shared" si="344"/>
        <v>0</v>
      </c>
      <c r="BD84" s="21">
        <f t="shared" si="344"/>
        <v>0</v>
      </c>
      <c r="BE84" s="21">
        <f t="shared" si="344"/>
        <v>0</v>
      </c>
      <c r="BF84" s="21">
        <f t="shared" si="344"/>
        <v>0</v>
      </c>
      <c r="BG84" s="21">
        <f t="shared" si="344"/>
        <v>0</v>
      </c>
      <c r="BH84" s="21">
        <f t="shared" si="344"/>
        <v>0</v>
      </c>
      <c r="BI84" s="21">
        <f t="shared" si="344"/>
        <v>0</v>
      </c>
      <c r="BJ84" s="21">
        <f t="shared" si="344"/>
        <v>0</v>
      </c>
      <c r="BK84" s="21">
        <f t="shared" si="344"/>
        <v>0</v>
      </c>
      <c r="BL84" s="21">
        <f t="shared" si="344"/>
        <v>0</v>
      </c>
      <c r="BM84" s="21">
        <f t="shared" si="344"/>
        <v>0</v>
      </c>
      <c r="BN84" s="21">
        <f t="shared" si="344"/>
        <v>0</v>
      </c>
      <c r="BO84" s="21">
        <f t="shared" si="344"/>
        <v>0</v>
      </c>
      <c r="BP84" s="21">
        <f t="shared" si="344"/>
        <v>0</v>
      </c>
      <c r="BQ84" s="21">
        <f t="shared" si="344"/>
        <v>0</v>
      </c>
      <c r="BR84" s="21">
        <f t="shared" si="344"/>
        <v>0</v>
      </c>
      <c r="BS84" s="21">
        <f t="shared" si="344"/>
        <v>0</v>
      </c>
      <c r="BT84" s="21">
        <f t="shared" si="344"/>
        <v>0</v>
      </c>
      <c r="BU84" s="21">
        <f t="shared" si="344"/>
        <v>0</v>
      </c>
      <c r="BV84" s="21">
        <f t="shared" si="344"/>
        <v>0</v>
      </c>
      <c r="BW84" s="21">
        <f t="shared" si="344"/>
        <v>0</v>
      </c>
      <c r="BX84" s="21">
        <f t="shared" si="344"/>
        <v>0</v>
      </c>
      <c r="BY84" s="21">
        <f t="shared" si="344"/>
        <v>0</v>
      </c>
      <c r="BZ84" s="21">
        <f t="shared" si="344"/>
        <v>0</v>
      </c>
      <c r="CA84" s="21">
        <f t="shared" ref="CA84:DN84" si="345">BZ84*IFERROR(VLOOKUP($K84+BZ$1,$K$3:$DN$98,4,0),0)</f>
        <v>0</v>
      </c>
      <c r="CB84" s="21">
        <f t="shared" si="345"/>
        <v>0</v>
      </c>
      <c r="CC84" s="21">
        <f t="shared" si="345"/>
        <v>0</v>
      </c>
      <c r="CD84" s="21">
        <f t="shared" si="345"/>
        <v>0</v>
      </c>
      <c r="CE84" s="21">
        <f t="shared" si="345"/>
        <v>0</v>
      </c>
      <c r="CF84" s="21">
        <f t="shared" si="345"/>
        <v>0</v>
      </c>
      <c r="CG84" s="21">
        <f t="shared" si="345"/>
        <v>0</v>
      </c>
      <c r="CH84" s="21">
        <f t="shared" si="345"/>
        <v>0</v>
      </c>
      <c r="CI84" s="21">
        <f t="shared" si="345"/>
        <v>0</v>
      </c>
      <c r="CJ84" s="21">
        <f t="shared" si="345"/>
        <v>0</v>
      </c>
      <c r="CK84" s="21">
        <f t="shared" si="345"/>
        <v>0</v>
      </c>
      <c r="CL84" s="21">
        <f t="shared" si="345"/>
        <v>0</v>
      </c>
      <c r="CM84" s="21">
        <f t="shared" si="345"/>
        <v>0</v>
      </c>
      <c r="CN84" s="21">
        <f t="shared" si="345"/>
        <v>0</v>
      </c>
      <c r="CO84" s="21">
        <f t="shared" si="345"/>
        <v>0</v>
      </c>
      <c r="CP84" s="21">
        <f t="shared" si="345"/>
        <v>0</v>
      </c>
      <c r="CQ84" s="21">
        <f t="shared" si="345"/>
        <v>0</v>
      </c>
      <c r="CR84" s="21">
        <f t="shared" si="345"/>
        <v>0</v>
      </c>
      <c r="CS84" s="21">
        <f t="shared" si="345"/>
        <v>0</v>
      </c>
      <c r="CT84" s="21">
        <f t="shared" si="345"/>
        <v>0</v>
      </c>
      <c r="CU84" s="21">
        <f t="shared" si="345"/>
        <v>0</v>
      </c>
      <c r="CV84" s="21">
        <f t="shared" si="345"/>
        <v>0</v>
      </c>
      <c r="CW84" s="21">
        <f t="shared" si="345"/>
        <v>0</v>
      </c>
      <c r="CX84" s="21">
        <f t="shared" si="345"/>
        <v>0</v>
      </c>
      <c r="CY84" s="21">
        <f t="shared" si="345"/>
        <v>0</v>
      </c>
      <c r="CZ84" s="21">
        <f t="shared" si="345"/>
        <v>0</v>
      </c>
      <c r="DA84" s="21">
        <f t="shared" si="345"/>
        <v>0</v>
      </c>
      <c r="DB84" s="21">
        <f t="shared" si="345"/>
        <v>0</v>
      </c>
      <c r="DC84" s="21">
        <f t="shared" si="345"/>
        <v>0</v>
      </c>
      <c r="DD84" s="21">
        <f t="shared" si="345"/>
        <v>0</v>
      </c>
      <c r="DE84" s="21">
        <f t="shared" si="345"/>
        <v>0</v>
      </c>
      <c r="DF84" s="21">
        <f t="shared" si="345"/>
        <v>0</v>
      </c>
      <c r="DG84" s="21">
        <f t="shared" si="345"/>
        <v>0</v>
      </c>
      <c r="DH84" s="21">
        <f t="shared" si="345"/>
        <v>0</v>
      </c>
      <c r="DI84" s="21">
        <f t="shared" si="345"/>
        <v>0</v>
      </c>
      <c r="DJ84" s="21">
        <f t="shared" si="345"/>
        <v>0</v>
      </c>
      <c r="DK84" s="21">
        <f t="shared" si="345"/>
        <v>0</v>
      </c>
      <c r="DL84" s="21">
        <f t="shared" si="345"/>
        <v>0</v>
      </c>
      <c r="DM84" s="21">
        <f t="shared" si="345"/>
        <v>0</v>
      </c>
      <c r="DN84" s="57">
        <f t="shared" si="345"/>
        <v>0</v>
      </c>
      <c r="DQ84" s="22">
        <f t="shared" si="285"/>
        <v>100</v>
      </c>
      <c r="DR84" s="54">
        <f t="shared" si="279"/>
        <v>0.39667999999999998</v>
      </c>
      <c r="DS84" s="55">
        <v>1</v>
      </c>
      <c r="DT84" s="65">
        <f t="shared" si="280"/>
        <v>0.60332000000000008</v>
      </c>
      <c r="DU84" s="21">
        <f t="shared" ref="DU84:GF84" si="346">DT84*IFERROR(VLOOKUP($DQ84+DT$1,$DQ$3:$HT$98,4,0),0)</f>
        <v>0.35354552000000011</v>
      </c>
      <c r="DV84" s="21">
        <f t="shared" si="346"/>
        <v>0.2008138553600001</v>
      </c>
      <c r="DW84" s="21">
        <f t="shared" si="346"/>
        <v>0.11044762044800006</v>
      </c>
      <c r="DX84" s="21">
        <f t="shared" si="346"/>
        <v>5.8647686457888037E-2</v>
      </c>
      <c r="DY84" s="21">
        <f t="shared" si="346"/>
        <v>2.9910320093522898E-2</v>
      </c>
      <c r="DZ84" s="21">
        <f t="shared" si="346"/>
        <v>1.4536415565452128E-2</v>
      </c>
      <c r="EA84" s="21">
        <f t="shared" si="346"/>
        <v>6.6576783289770741E-3</v>
      </c>
      <c r="EB84" s="21">
        <f t="shared" si="346"/>
        <v>2.8228556114862796E-3</v>
      </c>
      <c r="EC84" s="21">
        <f t="shared" si="346"/>
        <v>1.0783308435877588E-3</v>
      </c>
      <c r="ED84" s="21">
        <f t="shared" si="346"/>
        <v>3.5584917838396037E-4</v>
      </c>
      <c r="EE84" s="21">
        <f t="shared" si="346"/>
        <v>9.501173062851742E-5</v>
      </c>
      <c r="EF84" s="21">
        <f t="shared" si="346"/>
        <v>1.824225228067534E-5</v>
      </c>
      <c r="EG84" s="21">
        <f t="shared" si="346"/>
        <v>1.8971942371902349E-6</v>
      </c>
      <c r="EH84" s="21">
        <f t="shared" si="346"/>
        <v>0</v>
      </c>
      <c r="EI84" s="21">
        <f t="shared" si="346"/>
        <v>0</v>
      </c>
      <c r="EJ84" s="21">
        <f t="shared" si="346"/>
        <v>0</v>
      </c>
      <c r="EK84" s="21">
        <f t="shared" si="346"/>
        <v>0</v>
      </c>
      <c r="EL84" s="21">
        <f t="shared" si="346"/>
        <v>0</v>
      </c>
      <c r="EM84" s="21">
        <f t="shared" si="346"/>
        <v>0</v>
      </c>
      <c r="EN84" s="21">
        <f t="shared" si="346"/>
        <v>0</v>
      </c>
      <c r="EO84" s="21">
        <f t="shared" si="346"/>
        <v>0</v>
      </c>
      <c r="EP84" s="21">
        <f t="shared" si="346"/>
        <v>0</v>
      </c>
      <c r="EQ84" s="21">
        <f t="shared" si="346"/>
        <v>0</v>
      </c>
      <c r="ER84" s="21">
        <f t="shared" si="346"/>
        <v>0</v>
      </c>
      <c r="ES84" s="21">
        <f t="shared" si="346"/>
        <v>0</v>
      </c>
      <c r="ET84" s="21">
        <f t="shared" si="346"/>
        <v>0</v>
      </c>
      <c r="EU84" s="21">
        <f t="shared" si="346"/>
        <v>0</v>
      </c>
      <c r="EV84" s="21">
        <f t="shared" si="346"/>
        <v>0</v>
      </c>
      <c r="EW84" s="21">
        <f t="shared" si="346"/>
        <v>0</v>
      </c>
      <c r="EX84" s="21">
        <f t="shared" si="346"/>
        <v>0</v>
      </c>
      <c r="EY84" s="21">
        <f t="shared" si="346"/>
        <v>0</v>
      </c>
      <c r="EZ84" s="21">
        <f t="shared" si="346"/>
        <v>0</v>
      </c>
      <c r="FA84" s="21">
        <f t="shared" si="346"/>
        <v>0</v>
      </c>
      <c r="FB84" s="21">
        <f t="shared" si="346"/>
        <v>0</v>
      </c>
      <c r="FC84" s="21">
        <f t="shared" si="346"/>
        <v>0</v>
      </c>
      <c r="FD84" s="21">
        <f t="shared" si="346"/>
        <v>0</v>
      </c>
      <c r="FE84" s="21">
        <f t="shared" si="346"/>
        <v>0</v>
      </c>
      <c r="FF84" s="21">
        <f t="shared" si="346"/>
        <v>0</v>
      </c>
      <c r="FG84" s="21">
        <f t="shared" si="346"/>
        <v>0</v>
      </c>
      <c r="FH84" s="21">
        <f t="shared" si="346"/>
        <v>0</v>
      </c>
      <c r="FI84" s="21">
        <f t="shared" si="346"/>
        <v>0</v>
      </c>
      <c r="FJ84" s="21">
        <f t="shared" si="346"/>
        <v>0</v>
      </c>
      <c r="FK84" s="21">
        <f t="shared" si="346"/>
        <v>0</v>
      </c>
      <c r="FL84" s="21">
        <f t="shared" si="346"/>
        <v>0</v>
      </c>
      <c r="FM84" s="21">
        <f t="shared" si="346"/>
        <v>0</v>
      </c>
      <c r="FN84" s="21">
        <f t="shared" si="346"/>
        <v>0</v>
      </c>
      <c r="FO84" s="21">
        <f t="shared" si="346"/>
        <v>0</v>
      </c>
      <c r="FP84" s="21">
        <f t="shared" si="346"/>
        <v>0</v>
      </c>
      <c r="FQ84" s="21">
        <f t="shared" si="346"/>
        <v>0</v>
      </c>
      <c r="FR84" s="21">
        <f t="shared" si="346"/>
        <v>0</v>
      </c>
      <c r="FS84" s="21">
        <f t="shared" si="346"/>
        <v>0</v>
      </c>
      <c r="FT84" s="21">
        <f t="shared" si="346"/>
        <v>0</v>
      </c>
      <c r="FU84" s="21">
        <f t="shared" si="346"/>
        <v>0</v>
      </c>
      <c r="FV84" s="21">
        <f t="shared" si="346"/>
        <v>0</v>
      </c>
      <c r="FW84" s="21">
        <f t="shared" si="346"/>
        <v>0</v>
      </c>
      <c r="FX84" s="21">
        <f t="shared" si="346"/>
        <v>0</v>
      </c>
      <c r="FY84" s="21">
        <f t="shared" si="346"/>
        <v>0</v>
      </c>
      <c r="FZ84" s="21">
        <f t="shared" si="346"/>
        <v>0</v>
      </c>
      <c r="GA84" s="21">
        <f t="shared" si="346"/>
        <v>0</v>
      </c>
      <c r="GB84" s="21">
        <f t="shared" si="346"/>
        <v>0</v>
      </c>
      <c r="GC84" s="21">
        <f t="shared" si="346"/>
        <v>0</v>
      </c>
      <c r="GD84" s="21">
        <f t="shared" si="346"/>
        <v>0</v>
      </c>
      <c r="GE84" s="21">
        <f t="shared" si="346"/>
        <v>0</v>
      </c>
      <c r="GF84" s="21">
        <f t="shared" si="346"/>
        <v>0</v>
      </c>
      <c r="GG84" s="21">
        <f t="shared" ref="GG84:HT84" si="347">GF84*IFERROR(VLOOKUP($DQ84+GF$1,$DQ$3:$HT$98,4,0),0)</f>
        <v>0</v>
      </c>
      <c r="GH84" s="21">
        <f t="shared" si="347"/>
        <v>0</v>
      </c>
      <c r="GI84" s="21">
        <f t="shared" si="347"/>
        <v>0</v>
      </c>
      <c r="GJ84" s="21">
        <f t="shared" si="347"/>
        <v>0</v>
      </c>
      <c r="GK84" s="21">
        <f t="shared" si="347"/>
        <v>0</v>
      </c>
      <c r="GL84" s="21">
        <f t="shared" si="347"/>
        <v>0</v>
      </c>
      <c r="GM84" s="21">
        <f t="shared" si="347"/>
        <v>0</v>
      </c>
      <c r="GN84" s="21">
        <f t="shared" si="347"/>
        <v>0</v>
      </c>
      <c r="GO84" s="21">
        <f t="shared" si="347"/>
        <v>0</v>
      </c>
      <c r="GP84" s="21">
        <f t="shared" si="347"/>
        <v>0</v>
      </c>
      <c r="GQ84" s="21">
        <f t="shared" si="347"/>
        <v>0</v>
      </c>
      <c r="GR84" s="21">
        <f t="shared" si="347"/>
        <v>0</v>
      </c>
      <c r="GS84" s="21">
        <f t="shared" si="347"/>
        <v>0</v>
      </c>
      <c r="GT84" s="21">
        <f t="shared" si="347"/>
        <v>0</v>
      </c>
      <c r="GU84" s="21">
        <f t="shared" si="347"/>
        <v>0</v>
      </c>
      <c r="GV84" s="21">
        <f t="shared" si="347"/>
        <v>0</v>
      </c>
      <c r="GW84" s="21">
        <f t="shared" si="347"/>
        <v>0</v>
      </c>
      <c r="GX84" s="21">
        <f t="shared" si="347"/>
        <v>0</v>
      </c>
      <c r="GY84" s="21">
        <f t="shared" si="347"/>
        <v>0</v>
      </c>
      <c r="GZ84" s="21">
        <f t="shared" si="347"/>
        <v>0</v>
      </c>
      <c r="HA84" s="21">
        <f t="shared" si="347"/>
        <v>0</v>
      </c>
      <c r="HB84" s="21">
        <f t="shared" si="347"/>
        <v>0</v>
      </c>
      <c r="HC84" s="21">
        <f t="shared" si="347"/>
        <v>0</v>
      </c>
      <c r="HD84" s="21">
        <f t="shared" si="347"/>
        <v>0</v>
      </c>
      <c r="HE84" s="21">
        <f t="shared" si="347"/>
        <v>0</v>
      </c>
      <c r="HF84" s="21">
        <f t="shared" si="347"/>
        <v>0</v>
      </c>
      <c r="HG84" s="21">
        <f t="shared" si="347"/>
        <v>0</v>
      </c>
      <c r="HH84" s="21">
        <f t="shared" si="347"/>
        <v>0</v>
      </c>
      <c r="HI84" s="21">
        <f t="shared" si="347"/>
        <v>0</v>
      </c>
      <c r="HJ84" s="21">
        <f t="shared" si="347"/>
        <v>0</v>
      </c>
      <c r="HK84" s="21">
        <f t="shared" si="347"/>
        <v>0</v>
      </c>
      <c r="HL84" s="21">
        <f t="shared" si="347"/>
        <v>0</v>
      </c>
      <c r="HM84" s="21">
        <f t="shared" si="347"/>
        <v>0</v>
      </c>
      <c r="HN84" s="21">
        <f t="shared" si="347"/>
        <v>0</v>
      </c>
      <c r="HO84" s="21">
        <f t="shared" si="347"/>
        <v>0</v>
      </c>
      <c r="HP84" s="21">
        <f t="shared" si="347"/>
        <v>0</v>
      </c>
      <c r="HQ84" s="21">
        <f t="shared" si="347"/>
        <v>0</v>
      </c>
      <c r="HR84" s="21">
        <f t="shared" si="347"/>
        <v>0</v>
      </c>
      <c r="HS84" s="21">
        <f t="shared" si="347"/>
        <v>0</v>
      </c>
      <c r="HT84" s="57">
        <f t="shared" si="347"/>
        <v>0</v>
      </c>
    </row>
    <row r="85" spans="1:228">
      <c r="A85" s="49">
        <v>101</v>
      </c>
      <c r="B85" s="50">
        <v>0.35699999999999998</v>
      </c>
      <c r="C85" s="51">
        <v>0.41399999999999998</v>
      </c>
      <c r="K85" s="22">
        <f t="shared" si="263"/>
        <v>101</v>
      </c>
      <c r="L85" s="54">
        <f t="shared" si="276"/>
        <v>0.35699999999999998</v>
      </c>
      <c r="M85" s="55">
        <v>1</v>
      </c>
      <c r="N85" s="65">
        <f t="shared" si="258"/>
        <v>0.64300000000000002</v>
      </c>
      <c r="O85" s="21">
        <f t="shared" ref="O85:BZ85" si="348">N85*IFERROR(VLOOKUP($K85+N$1,$K$3:$DN$98,4,0),0)</f>
        <v>0.40123200000000003</v>
      </c>
      <c r="P85" s="21">
        <f t="shared" si="348"/>
        <v>0.24234412800000002</v>
      </c>
      <c r="Q85" s="21">
        <f t="shared" si="348"/>
        <v>0.14128662662399999</v>
      </c>
      <c r="R85" s="21">
        <f t="shared" si="348"/>
        <v>7.9120510909440001E-2</v>
      </c>
      <c r="S85" s="21">
        <f t="shared" si="348"/>
        <v>4.2329473336550391E-2</v>
      </c>
      <c r="T85" s="21">
        <f t="shared" si="348"/>
        <v>2.1461042981631047E-2</v>
      </c>
      <c r="U85" s="21">
        <f t="shared" si="348"/>
        <v>1.0215456459256377E-2</v>
      </c>
      <c r="V85" s="21">
        <f t="shared" si="348"/>
        <v>4.5050162985320616E-3</v>
      </c>
      <c r="W85" s="21">
        <f t="shared" si="348"/>
        <v>1.8065115357113568E-3</v>
      </c>
      <c r="X85" s="21">
        <f t="shared" si="348"/>
        <v>6.4131159517753159E-4</v>
      </c>
      <c r="Y85" s="21">
        <f t="shared" si="348"/>
        <v>1.9367610174361456E-4</v>
      </c>
      <c r="Z85" s="21">
        <f t="shared" si="348"/>
        <v>4.6675940520211106E-5</v>
      </c>
      <c r="AA85" s="21">
        <f t="shared" si="348"/>
        <v>7.9815858289561009E-6</v>
      </c>
      <c r="AB85" s="21">
        <f t="shared" si="348"/>
        <v>0</v>
      </c>
      <c r="AC85" s="21">
        <f t="shared" si="348"/>
        <v>0</v>
      </c>
      <c r="AD85" s="21">
        <f t="shared" si="348"/>
        <v>0</v>
      </c>
      <c r="AE85" s="21">
        <f t="shared" si="348"/>
        <v>0</v>
      </c>
      <c r="AF85" s="21">
        <f t="shared" si="348"/>
        <v>0</v>
      </c>
      <c r="AG85" s="21">
        <f t="shared" si="348"/>
        <v>0</v>
      </c>
      <c r="AH85" s="21">
        <f t="shared" si="348"/>
        <v>0</v>
      </c>
      <c r="AI85" s="21">
        <f t="shared" si="348"/>
        <v>0</v>
      </c>
      <c r="AJ85" s="21">
        <f t="shared" si="348"/>
        <v>0</v>
      </c>
      <c r="AK85" s="21">
        <f t="shared" si="348"/>
        <v>0</v>
      </c>
      <c r="AL85" s="21">
        <f t="shared" si="348"/>
        <v>0</v>
      </c>
      <c r="AM85" s="21">
        <f t="shared" si="348"/>
        <v>0</v>
      </c>
      <c r="AN85" s="21">
        <f t="shared" si="348"/>
        <v>0</v>
      </c>
      <c r="AO85" s="21">
        <f t="shared" si="348"/>
        <v>0</v>
      </c>
      <c r="AP85" s="21">
        <f t="shared" si="348"/>
        <v>0</v>
      </c>
      <c r="AQ85" s="21">
        <f t="shared" si="348"/>
        <v>0</v>
      </c>
      <c r="AR85" s="21">
        <f t="shared" si="348"/>
        <v>0</v>
      </c>
      <c r="AS85" s="21">
        <f t="shared" si="348"/>
        <v>0</v>
      </c>
      <c r="AT85" s="21">
        <f t="shared" si="348"/>
        <v>0</v>
      </c>
      <c r="AU85" s="21">
        <f t="shared" si="348"/>
        <v>0</v>
      </c>
      <c r="AV85" s="21">
        <f t="shared" si="348"/>
        <v>0</v>
      </c>
      <c r="AW85" s="21">
        <f t="shared" si="348"/>
        <v>0</v>
      </c>
      <c r="AX85" s="21">
        <f t="shared" si="348"/>
        <v>0</v>
      </c>
      <c r="AY85" s="21">
        <f t="shared" si="348"/>
        <v>0</v>
      </c>
      <c r="AZ85" s="21">
        <f t="shared" si="348"/>
        <v>0</v>
      </c>
      <c r="BA85" s="21">
        <f t="shared" si="348"/>
        <v>0</v>
      </c>
      <c r="BB85" s="21">
        <f t="shared" si="348"/>
        <v>0</v>
      </c>
      <c r="BC85" s="21">
        <f t="shared" si="348"/>
        <v>0</v>
      </c>
      <c r="BD85" s="21">
        <f t="shared" si="348"/>
        <v>0</v>
      </c>
      <c r="BE85" s="21">
        <f t="shared" si="348"/>
        <v>0</v>
      </c>
      <c r="BF85" s="21">
        <f t="shared" si="348"/>
        <v>0</v>
      </c>
      <c r="BG85" s="21">
        <f t="shared" si="348"/>
        <v>0</v>
      </c>
      <c r="BH85" s="21">
        <f t="shared" si="348"/>
        <v>0</v>
      </c>
      <c r="BI85" s="21">
        <f t="shared" si="348"/>
        <v>0</v>
      </c>
      <c r="BJ85" s="21">
        <f t="shared" si="348"/>
        <v>0</v>
      </c>
      <c r="BK85" s="21">
        <f t="shared" si="348"/>
        <v>0</v>
      </c>
      <c r="BL85" s="21">
        <f t="shared" si="348"/>
        <v>0</v>
      </c>
      <c r="BM85" s="21">
        <f t="shared" si="348"/>
        <v>0</v>
      </c>
      <c r="BN85" s="21">
        <f t="shared" si="348"/>
        <v>0</v>
      </c>
      <c r="BO85" s="21">
        <f t="shared" si="348"/>
        <v>0</v>
      </c>
      <c r="BP85" s="21">
        <f t="shared" si="348"/>
        <v>0</v>
      </c>
      <c r="BQ85" s="21">
        <f t="shared" si="348"/>
        <v>0</v>
      </c>
      <c r="BR85" s="21">
        <f t="shared" si="348"/>
        <v>0</v>
      </c>
      <c r="BS85" s="21">
        <f t="shared" si="348"/>
        <v>0</v>
      </c>
      <c r="BT85" s="21">
        <f t="shared" si="348"/>
        <v>0</v>
      </c>
      <c r="BU85" s="21">
        <f t="shared" si="348"/>
        <v>0</v>
      </c>
      <c r="BV85" s="21">
        <f t="shared" si="348"/>
        <v>0</v>
      </c>
      <c r="BW85" s="21">
        <f t="shared" si="348"/>
        <v>0</v>
      </c>
      <c r="BX85" s="21">
        <f t="shared" si="348"/>
        <v>0</v>
      </c>
      <c r="BY85" s="21">
        <f t="shared" si="348"/>
        <v>0</v>
      </c>
      <c r="BZ85" s="21">
        <f t="shared" si="348"/>
        <v>0</v>
      </c>
      <c r="CA85" s="21">
        <f t="shared" ref="CA85:DN85" si="349">BZ85*IFERROR(VLOOKUP($K85+BZ$1,$K$3:$DN$98,4,0),0)</f>
        <v>0</v>
      </c>
      <c r="CB85" s="21">
        <f t="shared" si="349"/>
        <v>0</v>
      </c>
      <c r="CC85" s="21">
        <f t="shared" si="349"/>
        <v>0</v>
      </c>
      <c r="CD85" s="21">
        <f t="shared" si="349"/>
        <v>0</v>
      </c>
      <c r="CE85" s="21">
        <f t="shared" si="349"/>
        <v>0</v>
      </c>
      <c r="CF85" s="21">
        <f t="shared" si="349"/>
        <v>0</v>
      </c>
      <c r="CG85" s="21">
        <f t="shared" si="349"/>
        <v>0</v>
      </c>
      <c r="CH85" s="21">
        <f t="shared" si="349"/>
        <v>0</v>
      </c>
      <c r="CI85" s="21">
        <f t="shared" si="349"/>
        <v>0</v>
      </c>
      <c r="CJ85" s="21">
        <f t="shared" si="349"/>
        <v>0</v>
      </c>
      <c r="CK85" s="21">
        <f t="shared" si="349"/>
        <v>0</v>
      </c>
      <c r="CL85" s="21">
        <f t="shared" si="349"/>
        <v>0</v>
      </c>
      <c r="CM85" s="21">
        <f t="shared" si="349"/>
        <v>0</v>
      </c>
      <c r="CN85" s="21">
        <f t="shared" si="349"/>
        <v>0</v>
      </c>
      <c r="CO85" s="21">
        <f t="shared" si="349"/>
        <v>0</v>
      </c>
      <c r="CP85" s="21">
        <f t="shared" si="349"/>
        <v>0</v>
      </c>
      <c r="CQ85" s="21">
        <f t="shared" si="349"/>
        <v>0</v>
      </c>
      <c r="CR85" s="21">
        <f t="shared" si="349"/>
        <v>0</v>
      </c>
      <c r="CS85" s="21">
        <f t="shared" si="349"/>
        <v>0</v>
      </c>
      <c r="CT85" s="21">
        <f t="shared" si="349"/>
        <v>0</v>
      </c>
      <c r="CU85" s="21">
        <f t="shared" si="349"/>
        <v>0</v>
      </c>
      <c r="CV85" s="21">
        <f t="shared" si="349"/>
        <v>0</v>
      </c>
      <c r="CW85" s="21">
        <f t="shared" si="349"/>
        <v>0</v>
      </c>
      <c r="CX85" s="21">
        <f t="shared" si="349"/>
        <v>0</v>
      </c>
      <c r="CY85" s="21">
        <f t="shared" si="349"/>
        <v>0</v>
      </c>
      <c r="CZ85" s="21">
        <f t="shared" si="349"/>
        <v>0</v>
      </c>
      <c r="DA85" s="21">
        <f t="shared" si="349"/>
        <v>0</v>
      </c>
      <c r="DB85" s="21">
        <f t="shared" si="349"/>
        <v>0</v>
      </c>
      <c r="DC85" s="21">
        <f t="shared" si="349"/>
        <v>0</v>
      </c>
      <c r="DD85" s="21">
        <f t="shared" si="349"/>
        <v>0</v>
      </c>
      <c r="DE85" s="21">
        <f t="shared" si="349"/>
        <v>0</v>
      </c>
      <c r="DF85" s="21">
        <f t="shared" si="349"/>
        <v>0</v>
      </c>
      <c r="DG85" s="21">
        <f t="shared" si="349"/>
        <v>0</v>
      </c>
      <c r="DH85" s="21">
        <f t="shared" si="349"/>
        <v>0</v>
      </c>
      <c r="DI85" s="21">
        <f t="shared" si="349"/>
        <v>0</v>
      </c>
      <c r="DJ85" s="21">
        <f t="shared" si="349"/>
        <v>0</v>
      </c>
      <c r="DK85" s="21">
        <f t="shared" si="349"/>
        <v>0</v>
      </c>
      <c r="DL85" s="21">
        <f t="shared" si="349"/>
        <v>0</v>
      </c>
      <c r="DM85" s="21">
        <f t="shared" si="349"/>
        <v>0</v>
      </c>
      <c r="DN85" s="57">
        <f t="shared" si="349"/>
        <v>0</v>
      </c>
      <c r="DQ85" s="22">
        <f t="shared" si="285"/>
        <v>101</v>
      </c>
      <c r="DR85" s="54">
        <f t="shared" si="279"/>
        <v>0.41399999999999998</v>
      </c>
      <c r="DS85" s="55">
        <v>1</v>
      </c>
      <c r="DT85" s="65">
        <f t="shared" si="280"/>
        <v>0.58600000000000008</v>
      </c>
      <c r="DU85" s="21">
        <f t="shared" ref="DU85:GF85" si="350">DT85*IFERROR(VLOOKUP($DQ85+DT$1,$DQ$3:$HT$98,4,0),0)</f>
        <v>0.33284800000000009</v>
      </c>
      <c r="DV85" s="21">
        <f t="shared" si="350"/>
        <v>0.18306640000000007</v>
      </c>
      <c r="DW85" s="21">
        <f t="shared" si="350"/>
        <v>9.7208258400000039E-2</v>
      </c>
      <c r="DX85" s="21">
        <f t="shared" si="350"/>
        <v>4.957621178400002E-2</v>
      </c>
      <c r="DY85" s="21">
        <f t="shared" si="350"/>
        <v>2.4094038927024008E-2</v>
      </c>
      <c r="DZ85" s="21">
        <f t="shared" si="350"/>
        <v>1.1035069828576995E-2</v>
      </c>
      <c r="EA85" s="21">
        <f t="shared" si="350"/>
        <v>4.6788696073166462E-3</v>
      </c>
      <c r="EB85" s="21">
        <f t="shared" si="350"/>
        <v>1.7873281899949589E-3</v>
      </c>
      <c r="EC85" s="21">
        <f t="shared" si="350"/>
        <v>5.8981830269833632E-4</v>
      </c>
      <c r="ED85" s="21">
        <f t="shared" si="350"/>
        <v>1.5748148682045581E-4</v>
      </c>
      <c r="EE85" s="21">
        <f t="shared" si="350"/>
        <v>3.0236445469527507E-5</v>
      </c>
      <c r="EF85" s="21">
        <f t="shared" si="350"/>
        <v>3.1445903288308601E-6</v>
      </c>
      <c r="EG85" s="21">
        <f t="shared" si="350"/>
        <v>0</v>
      </c>
      <c r="EH85" s="21">
        <f t="shared" si="350"/>
        <v>0</v>
      </c>
      <c r="EI85" s="21">
        <f t="shared" si="350"/>
        <v>0</v>
      </c>
      <c r="EJ85" s="21">
        <f t="shared" si="350"/>
        <v>0</v>
      </c>
      <c r="EK85" s="21">
        <f t="shared" si="350"/>
        <v>0</v>
      </c>
      <c r="EL85" s="21">
        <f t="shared" si="350"/>
        <v>0</v>
      </c>
      <c r="EM85" s="21">
        <f t="shared" si="350"/>
        <v>0</v>
      </c>
      <c r="EN85" s="21">
        <f t="shared" si="350"/>
        <v>0</v>
      </c>
      <c r="EO85" s="21">
        <f t="shared" si="350"/>
        <v>0</v>
      </c>
      <c r="EP85" s="21">
        <f t="shared" si="350"/>
        <v>0</v>
      </c>
      <c r="EQ85" s="21">
        <f t="shared" si="350"/>
        <v>0</v>
      </c>
      <c r="ER85" s="21">
        <f t="shared" si="350"/>
        <v>0</v>
      </c>
      <c r="ES85" s="21">
        <f t="shared" si="350"/>
        <v>0</v>
      </c>
      <c r="ET85" s="21">
        <f t="shared" si="350"/>
        <v>0</v>
      </c>
      <c r="EU85" s="21">
        <f t="shared" si="350"/>
        <v>0</v>
      </c>
      <c r="EV85" s="21">
        <f t="shared" si="350"/>
        <v>0</v>
      </c>
      <c r="EW85" s="21">
        <f t="shared" si="350"/>
        <v>0</v>
      </c>
      <c r="EX85" s="21">
        <f t="shared" si="350"/>
        <v>0</v>
      </c>
      <c r="EY85" s="21">
        <f t="shared" si="350"/>
        <v>0</v>
      </c>
      <c r="EZ85" s="21">
        <f t="shared" si="350"/>
        <v>0</v>
      </c>
      <c r="FA85" s="21">
        <f t="shared" si="350"/>
        <v>0</v>
      </c>
      <c r="FB85" s="21">
        <f t="shared" si="350"/>
        <v>0</v>
      </c>
      <c r="FC85" s="21">
        <f t="shared" si="350"/>
        <v>0</v>
      </c>
      <c r="FD85" s="21">
        <f t="shared" si="350"/>
        <v>0</v>
      </c>
      <c r="FE85" s="21">
        <f t="shared" si="350"/>
        <v>0</v>
      </c>
      <c r="FF85" s="21">
        <f t="shared" si="350"/>
        <v>0</v>
      </c>
      <c r="FG85" s="21">
        <f t="shared" si="350"/>
        <v>0</v>
      </c>
      <c r="FH85" s="21">
        <f t="shared" si="350"/>
        <v>0</v>
      </c>
      <c r="FI85" s="21">
        <f t="shared" si="350"/>
        <v>0</v>
      </c>
      <c r="FJ85" s="21">
        <f t="shared" si="350"/>
        <v>0</v>
      </c>
      <c r="FK85" s="21">
        <f t="shared" si="350"/>
        <v>0</v>
      </c>
      <c r="FL85" s="21">
        <f t="shared" si="350"/>
        <v>0</v>
      </c>
      <c r="FM85" s="21">
        <f t="shared" si="350"/>
        <v>0</v>
      </c>
      <c r="FN85" s="21">
        <f t="shared" si="350"/>
        <v>0</v>
      </c>
      <c r="FO85" s="21">
        <f t="shared" si="350"/>
        <v>0</v>
      </c>
      <c r="FP85" s="21">
        <f t="shared" si="350"/>
        <v>0</v>
      </c>
      <c r="FQ85" s="21">
        <f t="shared" si="350"/>
        <v>0</v>
      </c>
      <c r="FR85" s="21">
        <f t="shared" si="350"/>
        <v>0</v>
      </c>
      <c r="FS85" s="21">
        <f t="shared" si="350"/>
        <v>0</v>
      </c>
      <c r="FT85" s="21">
        <f t="shared" si="350"/>
        <v>0</v>
      </c>
      <c r="FU85" s="21">
        <f t="shared" si="350"/>
        <v>0</v>
      </c>
      <c r="FV85" s="21">
        <f t="shared" si="350"/>
        <v>0</v>
      </c>
      <c r="FW85" s="21">
        <f t="shared" si="350"/>
        <v>0</v>
      </c>
      <c r="FX85" s="21">
        <f t="shared" si="350"/>
        <v>0</v>
      </c>
      <c r="FY85" s="21">
        <f t="shared" si="350"/>
        <v>0</v>
      </c>
      <c r="FZ85" s="21">
        <f t="shared" si="350"/>
        <v>0</v>
      </c>
      <c r="GA85" s="21">
        <f t="shared" si="350"/>
        <v>0</v>
      </c>
      <c r="GB85" s="21">
        <f t="shared" si="350"/>
        <v>0</v>
      </c>
      <c r="GC85" s="21">
        <f t="shared" si="350"/>
        <v>0</v>
      </c>
      <c r="GD85" s="21">
        <f t="shared" si="350"/>
        <v>0</v>
      </c>
      <c r="GE85" s="21">
        <f t="shared" si="350"/>
        <v>0</v>
      </c>
      <c r="GF85" s="21">
        <f t="shared" si="350"/>
        <v>0</v>
      </c>
      <c r="GG85" s="21">
        <f t="shared" ref="GG85:HT85" si="351">GF85*IFERROR(VLOOKUP($DQ85+GF$1,$DQ$3:$HT$98,4,0),0)</f>
        <v>0</v>
      </c>
      <c r="GH85" s="21">
        <f t="shared" si="351"/>
        <v>0</v>
      </c>
      <c r="GI85" s="21">
        <f t="shared" si="351"/>
        <v>0</v>
      </c>
      <c r="GJ85" s="21">
        <f t="shared" si="351"/>
        <v>0</v>
      </c>
      <c r="GK85" s="21">
        <f t="shared" si="351"/>
        <v>0</v>
      </c>
      <c r="GL85" s="21">
        <f t="shared" si="351"/>
        <v>0</v>
      </c>
      <c r="GM85" s="21">
        <f t="shared" si="351"/>
        <v>0</v>
      </c>
      <c r="GN85" s="21">
        <f t="shared" si="351"/>
        <v>0</v>
      </c>
      <c r="GO85" s="21">
        <f t="shared" si="351"/>
        <v>0</v>
      </c>
      <c r="GP85" s="21">
        <f t="shared" si="351"/>
        <v>0</v>
      </c>
      <c r="GQ85" s="21">
        <f t="shared" si="351"/>
        <v>0</v>
      </c>
      <c r="GR85" s="21">
        <f t="shared" si="351"/>
        <v>0</v>
      </c>
      <c r="GS85" s="21">
        <f t="shared" si="351"/>
        <v>0</v>
      </c>
      <c r="GT85" s="21">
        <f t="shared" si="351"/>
        <v>0</v>
      </c>
      <c r="GU85" s="21">
        <f t="shared" si="351"/>
        <v>0</v>
      </c>
      <c r="GV85" s="21">
        <f t="shared" si="351"/>
        <v>0</v>
      </c>
      <c r="GW85" s="21">
        <f t="shared" si="351"/>
        <v>0</v>
      </c>
      <c r="GX85" s="21">
        <f t="shared" si="351"/>
        <v>0</v>
      </c>
      <c r="GY85" s="21">
        <f t="shared" si="351"/>
        <v>0</v>
      </c>
      <c r="GZ85" s="21">
        <f t="shared" si="351"/>
        <v>0</v>
      </c>
      <c r="HA85" s="21">
        <f t="shared" si="351"/>
        <v>0</v>
      </c>
      <c r="HB85" s="21">
        <f t="shared" si="351"/>
        <v>0</v>
      </c>
      <c r="HC85" s="21">
        <f t="shared" si="351"/>
        <v>0</v>
      </c>
      <c r="HD85" s="21">
        <f t="shared" si="351"/>
        <v>0</v>
      </c>
      <c r="HE85" s="21">
        <f t="shared" si="351"/>
        <v>0</v>
      </c>
      <c r="HF85" s="21">
        <f t="shared" si="351"/>
        <v>0</v>
      </c>
      <c r="HG85" s="21">
        <f t="shared" si="351"/>
        <v>0</v>
      </c>
      <c r="HH85" s="21">
        <f t="shared" si="351"/>
        <v>0</v>
      </c>
      <c r="HI85" s="21">
        <f t="shared" si="351"/>
        <v>0</v>
      </c>
      <c r="HJ85" s="21">
        <f t="shared" si="351"/>
        <v>0</v>
      </c>
      <c r="HK85" s="21">
        <f t="shared" si="351"/>
        <v>0</v>
      </c>
      <c r="HL85" s="21">
        <f t="shared" si="351"/>
        <v>0</v>
      </c>
      <c r="HM85" s="21">
        <f t="shared" si="351"/>
        <v>0</v>
      </c>
      <c r="HN85" s="21">
        <f t="shared" si="351"/>
        <v>0</v>
      </c>
      <c r="HO85" s="21">
        <f t="shared" si="351"/>
        <v>0</v>
      </c>
      <c r="HP85" s="21">
        <f t="shared" si="351"/>
        <v>0</v>
      </c>
      <c r="HQ85" s="21">
        <f t="shared" si="351"/>
        <v>0</v>
      </c>
      <c r="HR85" s="21">
        <f t="shared" si="351"/>
        <v>0</v>
      </c>
      <c r="HS85" s="21">
        <f t="shared" si="351"/>
        <v>0</v>
      </c>
      <c r="HT85" s="57">
        <f t="shared" si="351"/>
        <v>0</v>
      </c>
    </row>
    <row r="86" spans="1:228">
      <c r="A86" s="49">
        <v>102</v>
      </c>
      <c r="B86" s="50">
        <v>0.376</v>
      </c>
      <c r="C86" s="51">
        <v>0.432</v>
      </c>
      <c r="K86" s="22">
        <f t="shared" si="263"/>
        <v>102</v>
      </c>
      <c r="L86" s="54">
        <f t="shared" si="276"/>
        <v>0.376</v>
      </c>
      <c r="M86" s="55">
        <v>1</v>
      </c>
      <c r="N86" s="65">
        <f t="shared" si="258"/>
        <v>0.624</v>
      </c>
      <c r="O86" s="21">
        <f t="shared" ref="O86:BZ86" si="352">N86*IFERROR(VLOOKUP($K86+N$1,$K$3:$DN$98,4,0),0)</f>
        <v>0.37689600000000001</v>
      </c>
      <c r="P86" s="21">
        <f t="shared" si="352"/>
        <v>0.21973036799999998</v>
      </c>
      <c r="Q86" s="21">
        <f t="shared" si="352"/>
        <v>0.12304900608</v>
      </c>
      <c r="R86" s="21">
        <f t="shared" si="352"/>
        <v>6.5831218252799986E-2</v>
      </c>
      <c r="S86" s="21">
        <f t="shared" si="352"/>
        <v>3.3376427654169594E-2</v>
      </c>
      <c r="T86" s="21">
        <f t="shared" si="352"/>
        <v>1.5887179563384726E-2</v>
      </c>
      <c r="U86" s="21">
        <f t="shared" si="352"/>
        <v>7.0062461874526635E-3</v>
      </c>
      <c r="V86" s="21">
        <f t="shared" si="352"/>
        <v>2.8095047211685181E-3</v>
      </c>
      <c r="W86" s="21">
        <f t="shared" si="352"/>
        <v>9.973741760148239E-4</v>
      </c>
      <c r="X86" s="21">
        <f t="shared" si="352"/>
        <v>3.0120700115647688E-4</v>
      </c>
      <c r="Y86" s="21">
        <f t="shared" si="352"/>
        <v>7.259088727871092E-5</v>
      </c>
      <c r="Z86" s="21">
        <f t="shared" si="352"/>
        <v>1.241304172465957E-5</v>
      </c>
      <c r="AA86" s="21">
        <f t="shared" si="352"/>
        <v>0</v>
      </c>
      <c r="AB86" s="21">
        <f t="shared" si="352"/>
        <v>0</v>
      </c>
      <c r="AC86" s="21">
        <f t="shared" si="352"/>
        <v>0</v>
      </c>
      <c r="AD86" s="21">
        <f t="shared" si="352"/>
        <v>0</v>
      </c>
      <c r="AE86" s="21">
        <f t="shared" si="352"/>
        <v>0</v>
      </c>
      <c r="AF86" s="21">
        <f t="shared" si="352"/>
        <v>0</v>
      </c>
      <c r="AG86" s="21">
        <f t="shared" si="352"/>
        <v>0</v>
      </c>
      <c r="AH86" s="21">
        <f t="shared" si="352"/>
        <v>0</v>
      </c>
      <c r="AI86" s="21">
        <f t="shared" si="352"/>
        <v>0</v>
      </c>
      <c r="AJ86" s="21">
        <f t="shared" si="352"/>
        <v>0</v>
      </c>
      <c r="AK86" s="21">
        <f t="shared" si="352"/>
        <v>0</v>
      </c>
      <c r="AL86" s="21">
        <f t="shared" si="352"/>
        <v>0</v>
      </c>
      <c r="AM86" s="21">
        <f t="shared" si="352"/>
        <v>0</v>
      </c>
      <c r="AN86" s="21">
        <f t="shared" si="352"/>
        <v>0</v>
      </c>
      <c r="AO86" s="21">
        <f t="shared" si="352"/>
        <v>0</v>
      </c>
      <c r="AP86" s="21">
        <f t="shared" si="352"/>
        <v>0</v>
      </c>
      <c r="AQ86" s="21">
        <f t="shared" si="352"/>
        <v>0</v>
      </c>
      <c r="AR86" s="21">
        <f t="shared" si="352"/>
        <v>0</v>
      </c>
      <c r="AS86" s="21">
        <f t="shared" si="352"/>
        <v>0</v>
      </c>
      <c r="AT86" s="21">
        <f t="shared" si="352"/>
        <v>0</v>
      </c>
      <c r="AU86" s="21">
        <f t="shared" si="352"/>
        <v>0</v>
      </c>
      <c r="AV86" s="21">
        <f t="shared" si="352"/>
        <v>0</v>
      </c>
      <c r="AW86" s="21">
        <f t="shared" si="352"/>
        <v>0</v>
      </c>
      <c r="AX86" s="21">
        <f t="shared" si="352"/>
        <v>0</v>
      </c>
      <c r="AY86" s="21">
        <f t="shared" si="352"/>
        <v>0</v>
      </c>
      <c r="AZ86" s="21">
        <f t="shared" si="352"/>
        <v>0</v>
      </c>
      <c r="BA86" s="21">
        <f t="shared" si="352"/>
        <v>0</v>
      </c>
      <c r="BB86" s="21">
        <f t="shared" si="352"/>
        <v>0</v>
      </c>
      <c r="BC86" s="21">
        <f t="shared" si="352"/>
        <v>0</v>
      </c>
      <c r="BD86" s="21">
        <f t="shared" si="352"/>
        <v>0</v>
      </c>
      <c r="BE86" s="21">
        <f t="shared" si="352"/>
        <v>0</v>
      </c>
      <c r="BF86" s="21">
        <f t="shared" si="352"/>
        <v>0</v>
      </c>
      <c r="BG86" s="21">
        <f t="shared" si="352"/>
        <v>0</v>
      </c>
      <c r="BH86" s="21">
        <f t="shared" si="352"/>
        <v>0</v>
      </c>
      <c r="BI86" s="21">
        <f t="shared" si="352"/>
        <v>0</v>
      </c>
      <c r="BJ86" s="21">
        <f t="shared" si="352"/>
        <v>0</v>
      </c>
      <c r="BK86" s="21">
        <f t="shared" si="352"/>
        <v>0</v>
      </c>
      <c r="BL86" s="21">
        <f t="shared" si="352"/>
        <v>0</v>
      </c>
      <c r="BM86" s="21">
        <f t="shared" si="352"/>
        <v>0</v>
      </c>
      <c r="BN86" s="21">
        <f t="shared" si="352"/>
        <v>0</v>
      </c>
      <c r="BO86" s="21">
        <f t="shared" si="352"/>
        <v>0</v>
      </c>
      <c r="BP86" s="21">
        <f t="shared" si="352"/>
        <v>0</v>
      </c>
      <c r="BQ86" s="21">
        <f t="shared" si="352"/>
        <v>0</v>
      </c>
      <c r="BR86" s="21">
        <f t="shared" si="352"/>
        <v>0</v>
      </c>
      <c r="BS86" s="21">
        <f t="shared" si="352"/>
        <v>0</v>
      </c>
      <c r="BT86" s="21">
        <f t="shared" si="352"/>
        <v>0</v>
      </c>
      <c r="BU86" s="21">
        <f t="shared" si="352"/>
        <v>0</v>
      </c>
      <c r="BV86" s="21">
        <f t="shared" si="352"/>
        <v>0</v>
      </c>
      <c r="BW86" s="21">
        <f t="shared" si="352"/>
        <v>0</v>
      </c>
      <c r="BX86" s="21">
        <f t="shared" si="352"/>
        <v>0</v>
      </c>
      <c r="BY86" s="21">
        <f t="shared" si="352"/>
        <v>0</v>
      </c>
      <c r="BZ86" s="21">
        <f t="shared" si="352"/>
        <v>0</v>
      </c>
      <c r="CA86" s="21">
        <f t="shared" ref="CA86:DN86" si="353">BZ86*IFERROR(VLOOKUP($K86+BZ$1,$K$3:$DN$98,4,0),0)</f>
        <v>0</v>
      </c>
      <c r="CB86" s="21">
        <f t="shared" si="353"/>
        <v>0</v>
      </c>
      <c r="CC86" s="21">
        <f t="shared" si="353"/>
        <v>0</v>
      </c>
      <c r="CD86" s="21">
        <f t="shared" si="353"/>
        <v>0</v>
      </c>
      <c r="CE86" s="21">
        <f t="shared" si="353"/>
        <v>0</v>
      </c>
      <c r="CF86" s="21">
        <f t="shared" si="353"/>
        <v>0</v>
      </c>
      <c r="CG86" s="21">
        <f t="shared" si="353"/>
        <v>0</v>
      </c>
      <c r="CH86" s="21">
        <f t="shared" si="353"/>
        <v>0</v>
      </c>
      <c r="CI86" s="21">
        <f t="shared" si="353"/>
        <v>0</v>
      </c>
      <c r="CJ86" s="21">
        <f t="shared" si="353"/>
        <v>0</v>
      </c>
      <c r="CK86" s="21">
        <f t="shared" si="353"/>
        <v>0</v>
      </c>
      <c r="CL86" s="21">
        <f t="shared" si="353"/>
        <v>0</v>
      </c>
      <c r="CM86" s="21">
        <f t="shared" si="353"/>
        <v>0</v>
      </c>
      <c r="CN86" s="21">
        <f t="shared" si="353"/>
        <v>0</v>
      </c>
      <c r="CO86" s="21">
        <f t="shared" si="353"/>
        <v>0</v>
      </c>
      <c r="CP86" s="21">
        <f t="shared" si="353"/>
        <v>0</v>
      </c>
      <c r="CQ86" s="21">
        <f t="shared" si="353"/>
        <v>0</v>
      </c>
      <c r="CR86" s="21">
        <f t="shared" si="353"/>
        <v>0</v>
      </c>
      <c r="CS86" s="21">
        <f t="shared" si="353"/>
        <v>0</v>
      </c>
      <c r="CT86" s="21">
        <f t="shared" si="353"/>
        <v>0</v>
      </c>
      <c r="CU86" s="21">
        <f t="shared" si="353"/>
        <v>0</v>
      </c>
      <c r="CV86" s="21">
        <f t="shared" si="353"/>
        <v>0</v>
      </c>
      <c r="CW86" s="21">
        <f t="shared" si="353"/>
        <v>0</v>
      </c>
      <c r="CX86" s="21">
        <f t="shared" si="353"/>
        <v>0</v>
      </c>
      <c r="CY86" s="21">
        <f t="shared" si="353"/>
        <v>0</v>
      </c>
      <c r="CZ86" s="21">
        <f t="shared" si="353"/>
        <v>0</v>
      </c>
      <c r="DA86" s="21">
        <f t="shared" si="353"/>
        <v>0</v>
      </c>
      <c r="DB86" s="21">
        <f t="shared" si="353"/>
        <v>0</v>
      </c>
      <c r="DC86" s="21">
        <f t="shared" si="353"/>
        <v>0</v>
      </c>
      <c r="DD86" s="21">
        <f t="shared" si="353"/>
        <v>0</v>
      </c>
      <c r="DE86" s="21">
        <f t="shared" si="353"/>
        <v>0</v>
      </c>
      <c r="DF86" s="21">
        <f t="shared" si="353"/>
        <v>0</v>
      </c>
      <c r="DG86" s="21">
        <f t="shared" si="353"/>
        <v>0</v>
      </c>
      <c r="DH86" s="21">
        <f t="shared" si="353"/>
        <v>0</v>
      </c>
      <c r="DI86" s="21">
        <f t="shared" si="353"/>
        <v>0</v>
      </c>
      <c r="DJ86" s="21">
        <f t="shared" si="353"/>
        <v>0</v>
      </c>
      <c r="DK86" s="21">
        <f t="shared" si="353"/>
        <v>0</v>
      </c>
      <c r="DL86" s="21">
        <f t="shared" si="353"/>
        <v>0</v>
      </c>
      <c r="DM86" s="21">
        <f t="shared" si="353"/>
        <v>0</v>
      </c>
      <c r="DN86" s="57">
        <f t="shared" si="353"/>
        <v>0</v>
      </c>
      <c r="DQ86" s="22">
        <f t="shared" si="285"/>
        <v>102</v>
      </c>
      <c r="DR86" s="54">
        <f t="shared" si="279"/>
        <v>0.432</v>
      </c>
      <c r="DS86" s="55">
        <v>1</v>
      </c>
      <c r="DT86" s="65">
        <f t="shared" si="280"/>
        <v>0.56800000000000006</v>
      </c>
      <c r="DU86" s="21">
        <f>DT86*IFERROR(VLOOKUP($DQ86+DT$1,$DQ$3:$HT$98,4,0),0)</f>
        <v>0.31240000000000007</v>
      </c>
      <c r="DV86" s="21">
        <f t="shared" ref="DV86:GF86" si="354">DU86*IFERROR(VLOOKUP($DQ86+DU$1,$DQ$3:$HT$98,4,0),0)</f>
        <v>0.16588440000000004</v>
      </c>
      <c r="DW86" s="21">
        <f t="shared" si="354"/>
        <v>8.4601044000000028E-2</v>
      </c>
      <c r="DX86" s="21">
        <f t="shared" si="354"/>
        <v>4.1116107384000011E-2</v>
      </c>
      <c r="DY86" s="21">
        <f t="shared" si="354"/>
        <v>1.8831177181872005E-2</v>
      </c>
      <c r="DZ86" s="21">
        <f t="shared" si="354"/>
        <v>7.9844191251137314E-3</v>
      </c>
      <c r="EA86" s="21">
        <f t="shared" si="354"/>
        <v>3.0500481057934453E-3</v>
      </c>
      <c r="EB86" s="21">
        <f t="shared" si="354"/>
        <v>1.0065158749118369E-3</v>
      </c>
      <c r="EC86" s="21">
        <f t="shared" si="354"/>
        <v>2.6873973860146047E-4</v>
      </c>
      <c r="ED86" s="21">
        <f t="shared" si="354"/>
        <v>5.1598029811480395E-5</v>
      </c>
      <c r="EE86" s="21">
        <f t="shared" si="354"/>
        <v>5.3661951003939601E-6</v>
      </c>
      <c r="EF86" s="21">
        <f t="shared" si="354"/>
        <v>0</v>
      </c>
      <c r="EG86" s="21">
        <f t="shared" si="354"/>
        <v>0</v>
      </c>
      <c r="EH86" s="21">
        <f t="shared" si="354"/>
        <v>0</v>
      </c>
      <c r="EI86" s="21">
        <f t="shared" si="354"/>
        <v>0</v>
      </c>
      <c r="EJ86" s="21">
        <f t="shared" si="354"/>
        <v>0</v>
      </c>
      <c r="EK86" s="21">
        <f t="shared" si="354"/>
        <v>0</v>
      </c>
      <c r="EL86" s="21">
        <f t="shared" si="354"/>
        <v>0</v>
      </c>
      <c r="EM86" s="21">
        <f t="shared" si="354"/>
        <v>0</v>
      </c>
      <c r="EN86" s="21">
        <f t="shared" si="354"/>
        <v>0</v>
      </c>
      <c r="EO86" s="21">
        <f t="shared" si="354"/>
        <v>0</v>
      </c>
      <c r="EP86" s="21">
        <f t="shared" si="354"/>
        <v>0</v>
      </c>
      <c r="EQ86" s="21">
        <f t="shared" si="354"/>
        <v>0</v>
      </c>
      <c r="ER86" s="21">
        <f t="shared" si="354"/>
        <v>0</v>
      </c>
      <c r="ES86" s="21">
        <f t="shared" si="354"/>
        <v>0</v>
      </c>
      <c r="ET86" s="21">
        <f t="shared" si="354"/>
        <v>0</v>
      </c>
      <c r="EU86" s="21">
        <f t="shared" si="354"/>
        <v>0</v>
      </c>
      <c r="EV86" s="21">
        <f t="shared" si="354"/>
        <v>0</v>
      </c>
      <c r="EW86" s="21">
        <f t="shared" si="354"/>
        <v>0</v>
      </c>
      <c r="EX86" s="21">
        <f t="shared" si="354"/>
        <v>0</v>
      </c>
      <c r="EY86" s="21">
        <f t="shared" si="354"/>
        <v>0</v>
      </c>
      <c r="EZ86" s="21">
        <f t="shared" si="354"/>
        <v>0</v>
      </c>
      <c r="FA86" s="21">
        <f t="shared" si="354"/>
        <v>0</v>
      </c>
      <c r="FB86" s="21">
        <f t="shared" si="354"/>
        <v>0</v>
      </c>
      <c r="FC86" s="21">
        <f t="shared" si="354"/>
        <v>0</v>
      </c>
      <c r="FD86" s="21">
        <f t="shared" si="354"/>
        <v>0</v>
      </c>
      <c r="FE86" s="21">
        <f t="shared" si="354"/>
        <v>0</v>
      </c>
      <c r="FF86" s="21">
        <f t="shared" si="354"/>
        <v>0</v>
      </c>
      <c r="FG86" s="21">
        <f t="shared" si="354"/>
        <v>0</v>
      </c>
      <c r="FH86" s="21">
        <f t="shared" si="354"/>
        <v>0</v>
      </c>
      <c r="FI86" s="21">
        <f t="shared" si="354"/>
        <v>0</v>
      </c>
      <c r="FJ86" s="21">
        <f t="shared" si="354"/>
        <v>0</v>
      </c>
      <c r="FK86" s="21">
        <f t="shared" si="354"/>
        <v>0</v>
      </c>
      <c r="FL86" s="21">
        <f t="shared" si="354"/>
        <v>0</v>
      </c>
      <c r="FM86" s="21">
        <f t="shared" si="354"/>
        <v>0</v>
      </c>
      <c r="FN86" s="21">
        <f t="shared" si="354"/>
        <v>0</v>
      </c>
      <c r="FO86" s="21">
        <f t="shared" si="354"/>
        <v>0</v>
      </c>
      <c r="FP86" s="21">
        <f t="shared" si="354"/>
        <v>0</v>
      </c>
      <c r="FQ86" s="21">
        <f t="shared" si="354"/>
        <v>0</v>
      </c>
      <c r="FR86" s="21">
        <f t="shared" si="354"/>
        <v>0</v>
      </c>
      <c r="FS86" s="21">
        <f t="shared" si="354"/>
        <v>0</v>
      </c>
      <c r="FT86" s="21">
        <f t="shared" si="354"/>
        <v>0</v>
      </c>
      <c r="FU86" s="21">
        <f t="shared" si="354"/>
        <v>0</v>
      </c>
      <c r="FV86" s="21">
        <f t="shared" si="354"/>
        <v>0</v>
      </c>
      <c r="FW86" s="21">
        <f t="shared" si="354"/>
        <v>0</v>
      </c>
      <c r="FX86" s="21">
        <f t="shared" si="354"/>
        <v>0</v>
      </c>
      <c r="FY86" s="21">
        <f t="shared" si="354"/>
        <v>0</v>
      </c>
      <c r="FZ86" s="21">
        <f t="shared" si="354"/>
        <v>0</v>
      </c>
      <c r="GA86" s="21">
        <f t="shared" si="354"/>
        <v>0</v>
      </c>
      <c r="GB86" s="21">
        <f t="shared" si="354"/>
        <v>0</v>
      </c>
      <c r="GC86" s="21">
        <f t="shared" si="354"/>
        <v>0</v>
      </c>
      <c r="GD86" s="21">
        <f t="shared" si="354"/>
        <v>0</v>
      </c>
      <c r="GE86" s="21">
        <f t="shared" si="354"/>
        <v>0</v>
      </c>
      <c r="GF86" s="21">
        <f t="shared" si="354"/>
        <v>0</v>
      </c>
      <c r="GG86" s="21">
        <f t="shared" ref="GG86:HT86" si="355">GF86*IFERROR(VLOOKUP($DQ86+GF$1,$DQ$3:$HT$98,4,0),0)</f>
        <v>0</v>
      </c>
      <c r="GH86" s="21">
        <f t="shared" si="355"/>
        <v>0</v>
      </c>
      <c r="GI86" s="21">
        <f t="shared" si="355"/>
        <v>0</v>
      </c>
      <c r="GJ86" s="21">
        <f t="shared" si="355"/>
        <v>0</v>
      </c>
      <c r="GK86" s="21">
        <f t="shared" si="355"/>
        <v>0</v>
      </c>
      <c r="GL86" s="21">
        <f t="shared" si="355"/>
        <v>0</v>
      </c>
      <c r="GM86" s="21">
        <f t="shared" si="355"/>
        <v>0</v>
      </c>
      <c r="GN86" s="21">
        <f t="shared" si="355"/>
        <v>0</v>
      </c>
      <c r="GO86" s="21">
        <f t="shared" si="355"/>
        <v>0</v>
      </c>
      <c r="GP86" s="21">
        <f t="shared" si="355"/>
        <v>0</v>
      </c>
      <c r="GQ86" s="21">
        <f t="shared" si="355"/>
        <v>0</v>
      </c>
      <c r="GR86" s="21">
        <f t="shared" si="355"/>
        <v>0</v>
      </c>
      <c r="GS86" s="21">
        <f t="shared" si="355"/>
        <v>0</v>
      </c>
      <c r="GT86" s="21">
        <f t="shared" si="355"/>
        <v>0</v>
      </c>
      <c r="GU86" s="21">
        <f t="shared" si="355"/>
        <v>0</v>
      </c>
      <c r="GV86" s="21">
        <f t="shared" si="355"/>
        <v>0</v>
      </c>
      <c r="GW86" s="21">
        <f t="shared" si="355"/>
        <v>0</v>
      </c>
      <c r="GX86" s="21">
        <f t="shared" si="355"/>
        <v>0</v>
      </c>
      <c r="GY86" s="21">
        <f t="shared" si="355"/>
        <v>0</v>
      </c>
      <c r="GZ86" s="21">
        <f t="shared" si="355"/>
        <v>0</v>
      </c>
      <c r="HA86" s="21">
        <f t="shared" si="355"/>
        <v>0</v>
      </c>
      <c r="HB86" s="21">
        <f t="shared" si="355"/>
        <v>0</v>
      </c>
      <c r="HC86" s="21">
        <f t="shared" si="355"/>
        <v>0</v>
      </c>
      <c r="HD86" s="21">
        <f t="shared" si="355"/>
        <v>0</v>
      </c>
      <c r="HE86" s="21">
        <f t="shared" si="355"/>
        <v>0</v>
      </c>
      <c r="HF86" s="21">
        <f t="shared" si="355"/>
        <v>0</v>
      </c>
      <c r="HG86" s="21">
        <f t="shared" si="355"/>
        <v>0</v>
      </c>
      <c r="HH86" s="21">
        <f t="shared" si="355"/>
        <v>0</v>
      </c>
      <c r="HI86" s="21">
        <f t="shared" si="355"/>
        <v>0</v>
      </c>
      <c r="HJ86" s="21">
        <f t="shared" si="355"/>
        <v>0</v>
      </c>
      <c r="HK86" s="21">
        <f t="shared" si="355"/>
        <v>0</v>
      </c>
      <c r="HL86" s="21">
        <f t="shared" si="355"/>
        <v>0</v>
      </c>
      <c r="HM86" s="21">
        <f t="shared" si="355"/>
        <v>0</v>
      </c>
      <c r="HN86" s="21">
        <f t="shared" si="355"/>
        <v>0</v>
      </c>
      <c r="HO86" s="21">
        <f t="shared" si="355"/>
        <v>0</v>
      </c>
      <c r="HP86" s="21">
        <f t="shared" si="355"/>
        <v>0</v>
      </c>
      <c r="HQ86" s="21">
        <f t="shared" si="355"/>
        <v>0</v>
      </c>
      <c r="HR86" s="21">
        <f t="shared" si="355"/>
        <v>0</v>
      </c>
      <c r="HS86" s="21">
        <f t="shared" si="355"/>
        <v>0</v>
      </c>
      <c r="HT86" s="57">
        <f t="shared" si="355"/>
        <v>0</v>
      </c>
    </row>
    <row r="87" spans="1:228">
      <c r="A87" s="49">
        <v>103</v>
      </c>
      <c r="B87" s="50">
        <v>0.39600000000000002</v>
      </c>
      <c r="C87" s="51">
        <v>0.45</v>
      </c>
      <c r="K87" s="22">
        <f t="shared" si="263"/>
        <v>103</v>
      </c>
      <c r="L87" s="54">
        <f t="shared" si="276"/>
        <v>0.39600000000000002</v>
      </c>
      <c r="M87" s="55">
        <v>1</v>
      </c>
      <c r="N87" s="65">
        <f t="shared" si="258"/>
        <v>0.60399999999999998</v>
      </c>
      <c r="O87" s="21">
        <f t="shared" ref="O87:BZ87" si="356">N87*IFERROR(VLOOKUP($K87+N$1,$K$3:$DN$98,4,0),0)</f>
        <v>0.35213199999999995</v>
      </c>
      <c r="P87" s="21">
        <f t="shared" si="356"/>
        <v>0.19719391999999999</v>
      </c>
      <c r="Q87" s="21">
        <f t="shared" si="356"/>
        <v>0.10549874719999998</v>
      </c>
      <c r="R87" s="21">
        <f t="shared" si="356"/>
        <v>5.3487864830399988E-2</v>
      </c>
      <c r="S87" s="21">
        <f t="shared" si="356"/>
        <v>2.5460223659270392E-2</v>
      </c>
      <c r="T87" s="21">
        <f t="shared" si="356"/>
        <v>1.1227958633738242E-2</v>
      </c>
      <c r="U87" s="21">
        <f t="shared" si="356"/>
        <v>4.5024114121290353E-3</v>
      </c>
      <c r="V87" s="21">
        <f t="shared" si="356"/>
        <v>1.5983560513058075E-3</v>
      </c>
      <c r="W87" s="21">
        <f t="shared" si="356"/>
        <v>4.8270352749435393E-4</v>
      </c>
      <c r="X87" s="21">
        <f t="shared" si="356"/>
        <v>1.163315501261393E-4</v>
      </c>
      <c r="Y87" s="21">
        <f t="shared" si="356"/>
        <v>1.9892695071569825E-5</v>
      </c>
      <c r="Z87" s="21">
        <f t="shared" si="356"/>
        <v>0</v>
      </c>
      <c r="AA87" s="21">
        <f t="shared" si="356"/>
        <v>0</v>
      </c>
      <c r="AB87" s="21">
        <f t="shared" si="356"/>
        <v>0</v>
      </c>
      <c r="AC87" s="21">
        <f t="shared" si="356"/>
        <v>0</v>
      </c>
      <c r="AD87" s="21">
        <f t="shared" si="356"/>
        <v>0</v>
      </c>
      <c r="AE87" s="21">
        <f t="shared" si="356"/>
        <v>0</v>
      </c>
      <c r="AF87" s="21">
        <f t="shared" si="356"/>
        <v>0</v>
      </c>
      <c r="AG87" s="21">
        <f t="shared" si="356"/>
        <v>0</v>
      </c>
      <c r="AH87" s="21">
        <f t="shared" si="356"/>
        <v>0</v>
      </c>
      <c r="AI87" s="21">
        <f t="shared" si="356"/>
        <v>0</v>
      </c>
      <c r="AJ87" s="21">
        <f t="shared" si="356"/>
        <v>0</v>
      </c>
      <c r="AK87" s="21">
        <f t="shared" si="356"/>
        <v>0</v>
      </c>
      <c r="AL87" s="21">
        <f t="shared" si="356"/>
        <v>0</v>
      </c>
      <c r="AM87" s="21">
        <f t="shared" si="356"/>
        <v>0</v>
      </c>
      <c r="AN87" s="21">
        <f t="shared" si="356"/>
        <v>0</v>
      </c>
      <c r="AO87" s="21">
        <f t="shared" si="356"/>
        <v>0</v>
      </c>
      <c r="AP87" s="21">
        <f t="shared" si="356"/>
        <v>0</v>
      </c>
      <c r="AQ87" s="21">
        <f t="shared" si="356"/>
        <v>0</v>
      </c>
      <c r="AR87" s="21">
        <f t="shared" si="356"/>
        <v>0</v>
      </c>
      <c r="AS87" s="21">
        <f t="shared" si="356"/>
        <v>0</v>
      </c>
      <c r="AT87" s="21">
        <f t="shared" si="356"/>
        <v>0</v>
      </c>
      <c r="AU87" s="21">
        <f t="shared" si="356"/>
        <v>0</v>
      </c>
      <c r="AV87" s="21">
        <f t="shared" si="356"/>
        <v>0</v>
      </c>
      <c r="AW87" s="21">
        <f t="shared" si="356"/>
        <v>0</v>
      </c>
      <c r="AX87" s="21">
        <f t="shared" si="356"/>
        <v>0</v>
      </c>
      <c r="AY87" s="21">
        <f t="shared" si="356"/>
        <v>0</v>
      </c>
      <c r="AZ87" s="21">
        <f t="shared" si="356"/>
        <v>0</v>
      </c>
      <c r="BA87" s="21">
        <f t="shared" si="356"/>
        <v>0</v>
      </c>
      <c r="BB87" s="21">
        <f t="shared" si="356"/>
        <v>0</v>
      </c>
      <c r="BC87" s="21">
        <f t="shared" si="356"/>
        <v>0</v>
      </c>
      <c r="BD87" s="21">
        <f t="shared" si="356"/>
        <v>0</v>
      </c>
      <c r="BE87" s="21">
        <f t="shared" si="356"/>
        <v>0</v>
      </c>
      <c r="BF87" s="21">
        <f t="shared" si="356"/>
        <v>0</v>
      </c>
      <c r="BG87" s="21">
        <f t="shared" si="356"/>
        <v>0</v>
      </c>
      <c r="BH87" s="21">
        <f t="shared" si="356"/>
        <v>0</v>
      </c>
      <c r="BI87" s="21">
        <f t="shared" si="356"/>
        <v>0</v>
      </c>
      <c r="BJ87" s="21">
        <f t="shared" si="356"/>
        <v>0</v>
      </c>
      <c r="BK87" s="21">
        <f t="shared" si="356"/>
        <v>0</v>
      </c>
      <c r="BL87" s="21">
        <f t="shared" si="356"/>
        <v>0</v>
      </c>
      <c r="BM87" s="21">
        <f t="shared" si="356"/>
        <v>0</v>
      </c>
      <c r="BN87" s="21">
        <f t="shared" si="356"/>
        <v>0</v>
      </c>
      <c r="BO87" s="21">
        <f t="shared" si="356"/>
        <v>0</v>
      </c>
      <c r="BP87" s="21">
        <f t="shared" si="356"/>
        <v>0</v>
      </c>
      <c r="BQ87" s="21">
        <f t="shared" si="356"/>
        <v>0</v>
      </c>
      <c r="BR87" s="21">
        <f t="shared" si="356"/>
        <v>0</v>
      </c>
      <c r="BS87" s="21">
        <f t="shared" si="356"/>
        <v>0</v>
      </c>
      <c r="BT87" s="21">
        <f t="shared" si="356"/>
        <v>0</v>
      </c>
      <c r="BU87" s="21">
        <f t="shared" si="356"/>
        <v>0</v>
      </c>
      <c r="BV87" s="21">
        <f t="shared" si="356"/>
        <v>0</v>
      </c>
      <c r="BW87" s="21">
        <f t="shared" si="356"/>
        <v>0</v>
      </c>
      <c r="BX87" s="21">
        <f t="shared" si="356"/>
        <v>0</v>
      </c>
      <c r="BY87" s="21">
        <f t="shared" si="356"/>
        <v>0</v>
      </c>
      <c r="BZ87" s="21">
        <f t="shared" si="356"/>
        <v>0</v>
      </c>
      <c r="CA87" s="21">
        <f t="shared" ref="CA87:DN87" si="357">BZ87*IFERROR(VLOOKUP($K87+BZ$1,$K$3:$DN$98,4,0),0)</f>
        <v>0</v>
      </c>
      <c r="CB87" s="21">
        <f t="shared" si="357"/>
        <v>0</v>
      </c>
      <c r="CC87" s="21">
        <f t="shared" si="357"/>
        <v>0</v>
      </c>
      <c r="CD87" s="21">
        <f t="shared" si="357"/>
        <v>0</v>
      </c>
      <c r="CE87" s="21">
        <f t="shared" si="357"/>
        <v>0</v>
      </c>
      <c r="CF87" s="21">
        <f t="shared" si="357"/>
        <v>0</v>
      </c>
      <c r="CG87" s="21">
        <f t="shared" si="357"/>
        <v>0</v>
      </c>
      <c r="CH87" s="21">
        <f t="shared" si="357"/>
        <v>0</v>
      </c>
      <c r="CI87" s="21">
        <f t="shared" si="357"/>
        <v>0</v>
      </c>
      <c r="CJ87" s="21">
        <f t="shared" si="357"/>
        <v>0</v>
      </c>
      <c r="CK87" s="21">
        <f t="shared" si="357"/>
        <v>0</v>
      </c>
      <c r="CL87" s="21">
        <f t="shared" si="357"/>
        <v>0</v>
      </c>
      <c r="CM87" s="21">
        <f t="shared" si="357"/>
        <v>0</v>
      </c>
      <c r="CN87" s="21">
        <f t="shared" si="357"/>
        <v>0</v>
      </c>
      <c r="CO87" s="21">
        <f t="shared" si="357"/>
        <v>0</v>
      </c>
      <c r="CP87" s="21">
        <f t="shared" si="357"/>
        <v>0</v>
      </c>
      <c r="CQ87" s="21">
        <f t="shared" si="357"/>
        <v>0</v>
      </c>
      <c r="CR87" s="21">
        <f t="shared" si="357"/>
        <v>0</v>
      </c>
      <c r="CS87" s="21">
        <f t="shared" si="357"/>
        <v>0</v>
      </c>
      <c r="CT87" s="21">
        <f t="shared" si="357"/>
        <v>0</v>
      </c>
      <c r="CU87" s="21">
        <f t="shared" si="357"/>
        <v>0</v>
      </c>
      <c r="CV87" s="21">
        <f t="shared" si="357"/>
        <v>0</v>
      </c>
      <c r="CW87" s="21">
        <f t="shared" si="357"/>
        <v>0</v>
      </c>
      <c r="CX87" s="21">
        <f t="shared" si="357"/>
        <v>0</v>
      </c>
      <c r="CY87" s="21">
        <f t="shared" si="357"/>
        <v>0</v>
      </c>
      <c r="CZ87" s="21">
        <f t="shared" si="357"/>
        <v>0</v>
      </c>
      <c r="DA87" s="21">
        <f t="shared" si="357"/>
        <v>0</v>
      </c>
      <c r="DB87" s="21">
        <f t="shared" si="357"/>
        <v>0</v>
      </c>
      <c r="DC87" s="21">
        <f t="shared" si="357"/>
        <v>0</v>
      </c>
      <c r="DD87" s="21">
        <f t="shared" si="357"/>
        <v>0</v>
      </c>
      <c r="DE87" s="21">
        <f t="shared" si="357"/>
        <v>0</v>
      </c>
      <c r="DF87" s="21">
        <f t="shared" si="357"/>
        <v>0</v>
      </c>
      <c r="DG87" s="21">
        <f t="shared" si="357"/>
        <v>0</v>
      </c>
      <c r="DH87" s="21">
        <f t="shared" si="357"/>
        <v>0</v>
      </c>
      <c r="DI87" s="21">
        <f t="shared" si="357"/>
        <v>0</v>
      </c>
      <c r="DJ87" s="21">
        <f t="shared" si="357"/>
        <v>0</v>
      </c>
      <c r="DK87" s="21">
        <f t="shared" si="357"/>
        <v>0</v>
      </c>
      <c r="DL87" s="21">
        <f t="shared" si="357"/>
        <v>0</v>
      </c>
      <c r="DM87" s="21">
        <f t="shared" si="357"/>
        <v>0</v>
      </c>
      <c r="DN87" s="57">
        <f t="shared" si="357"/>
        <v>0</v>
      </c>
      <c r="DQ87" s="22">
        <f t="shared" si="285"/>
        <v>103</v>
      </c>
      <c r="DR87" s="54">
        <f t="shared" si="279"/>
        <v>0.45</v>
      </c>
      <c r="DS87" s="55">
        <v>1</v>
      </c>
      <c r="DT87" s="65">
        <f t="shared" si="280"/>
        <v>0.55000000000000004</v>
      </c>
      <c r="DU87" s="21">
        <f t="shared" ref="DU87:GF87" si="358">DT87*IFERROR(VLOOKUP($DQ87+DT$1,$DQ$3:$HT$98,4,0),0)</f>
        <v>0.29205000000000003</v>
      </c>
      <c r="DV87" s="21">
        <f t="shared" si="358"/>
        <v>0.14894550000000001</v>
      </c>
      <c r="DW87" s="21">
        <f t="shared" si="358"/>
        <v>7.2387513000000001E-2</v>
      </c>
      <c r="DX87" s="21">
        <f t="shared" si="358"/>
        <v>3.3153480953999996E-2</v>
      </c>
      <c r="DY87" s="21">
        <f t="shared" si="358"/>
        <v>1.4057075924495999E-2</v>
      </c>
      <c r="DZ87" s="21">
        <f t="shared" si="358"/>
        <v>5.3698030031574719E-3</v>
      </c>
      <c r="EA87" s="21">
        <f t="shared" si="358"/>
        <v>1.7720349910419655E-3</v>
      </c>
      <c r="EB87" s="21">
        <f t="shared" si="358"/>
        <v>4.7313334260820481E-4</v>
      </c>
      <c r="EC87" s="21">
        <f t="shared" si="358"/>
        <v>9.0841601780775296E-5</v>
      </c>
      <c r="ED87" s="21">
        <f t="shared" si="358"/>
        <v>9.4475265852006299E-6</v>
      </c>
      <c r="EE87" s="21">
        <f t="shared" si="358"/>
        <v>0</v>
      </c>
      <c r="EF87" s="21">
        <f t="shared" si="358"/>
        <v>0</v>
      </c>
      <c r="EG87" s="21">
        <f t="shared" si="358"/>
        <v>0</v>
      </c>
      <c r="EH87" s="21">
        <f t="shared" si="358"/>
        <v>0</v>
      </c>
      <c r="EI87" s="21">
        <f t="shared" si="358"/>
        <v>0</v>
      </c>
      <c r="EJ87" s="21">
        <f t="shared" si="358"/>
        <v>0</v>
      </c>
      <c r="EK87" s="21">
        <f t="shared" si="358"/>
        <v>0</v>
      </c>
      <c r="EL87" s="21">
        <f t="shared" si="358"/>
        <v>0</v>
      </c>
      <c r="EM87" s="21">
        <f t="shared" si="358"/>
        <v>0</v>
      </c>
      <c r="EN87" s="21">
        <f t="shared" si="358"/>
        <v>0</v>
      </c>
      <c r="EO87" s="21">
        <f t="shared" si="358"/>
        <v>0</v>
      </c>
      <c r="EP87" s="21">
        <f t="shared" si="358"/>
        <v>0</v>
      </c>
      <c r="EQ87" s="21">
        <f t="shared" si="358"/>
        <v>0</v>
      </c>
      <c r="ER87" s="21">
        <f t="shared" si="358"/>
        <v>0</v>
      </c>
      <c r="ES87" s="21">
        <f t="shared" si="358"/>
        <v>0</v>
      </c>
      <c r="ET87" s="21">
        <f t="shared" si="358"/>
        <v>0</v>
      </c>
      <c r="EU87" s="21">
        <f t="shared" si="358"/>
        <v>0</v>
      </c>
      <c r="EV87" s="21">
        <f t="shared" si="358"/>
        <v>0</v>
      </c>
      <c r="EW87" s="21">
        <f t="shared" si="358"/>
        <v>0</v>
      </c>
      <c r="EX87" s="21">
        <f t="shared" si="358"/>
        <v>0</v>
      </c>
      <c r="EY87" s="21">
        <f t="shared" si="358"/>
        <v>0</v>
      </c>
      <c r="EZ87" s="21">
        <f t="shared" si="358"/>
        <v>0</v>
      </c>
      <c r="FA87" s="21">
        <f t="shared" si="358"/>
        <v>0</v>
      </c>
      <c r="FB87" s="21">
        <f t="shared" si="358"/>
        <v>0</v>
      </c>
      <c r="FC87" s="21">
        <f t="shared" si="358"/>
        <v>0</v>
      </c>
      <c r="FD87" s="21">
        <f t="shared" si="358"/>
        <v>0</v>
      </c>
      <c r="FE87" s="21">
        <f t="shared" si="358"/>
        <v>0</v>
      </c>
      <c r="FF87" s="21">
        <f t="shared" si="358"/>
        <v>0</v>
      </c>
      <c r="FG87" s="21">
        <f t="shared" si="358"/>
        <v>0</v>
      </c>
      <c r="FH87" s="21">
        <f t="shared" si="358"/>
        <v>0</v>
      </c>
      <c r="FI87" s="21">
        <f t="shared" si="358"/>
        <v>0</v>
      </c>
      <c r="FJ87" s="21">
        <f t="shared" si="358"/>
        <v>0</v>
      </c>
      <c r="FK87" s="21">
        <f t="shared" si="358"/>
        <v>0</v>
      </c>
      <c r="FL87" s="21">
        <f t="shared" si="358"/>
        <v>0</v>
      </c>
      <c r="FM87" s="21">
        <f t="shared" si="358"/>
        <v>0</v>
      </c>
      <c r="FN87" s="21">
        <f t="shared" si="358"/>
        <v>0</v>
      </c>
      <c r="FO87" s="21">
        <f t="shared" si="358"/>
        <v>0</v>
      </c>
      <c r="FP87" s="21">
        <f t="shared" si="358"/>
        <v>0</v>
      </c>
      <c r="FQ87" s="21">
        <f t="shared" si="358"/>
        <v>0</v>
      </c>
      <c r="FR87" s="21">
        <f t="shared" si="358"/>
        <v>0</v>
      </c>
      <c r="FS87" s="21">
        <f t="shared" si="358"/>
        <v>0</v>
      </c>
      <c r="FT87" s="21">
        <f t="shared" si="358"/>
        <v>0</v>
      </c>
      <c r="FU87" s="21">
        <f t="shared" si="358"/>
        <v>0</v>
      </c>
      <c r="FV87" s="21">
        <f t="shared" si="358"/>
        <v>0</v>
      </c>
      <c r="FW87" s="21">
        <f t="shared" si="358"/>
        <v>0</v>
      </c>
      <c r="FX87" s="21">
        <f t="shared" si="358"/>
        <v>0</v>
      </c>
      <c r="FY87" s="21">
        <f t="shared" si="358"/>
        <v>0</v>
      </c>
      <c r="FZ87" s="21">
        <f t="shared" si="358"/>
        <v>0</v>
      </c>
      <c r="GA87" s="21">
        <f t="shared" si="358"/>
        <v>0</v>
      </c>
      <c r="GB87" s="21">
        <f t="shared" si="358"/>
        <v>0</v>
      </c>
      <c r="GC87" s="21">
        <f t="shared" si="358"/>
        <v>0</v>
      </c>
      <c r="GD87" s="21">
        <f t="shared" si="358"/>
        <v>0</v>
      </c>
      <c r="GE87" s="21">
        <f t="shared" si="358"/>
        <v>0</v>
      </c>
      <c r="GF87" s="21">
        <f t="shared" si="358"/>
        <v>0</v>
      </c>
      <c r="GG87" s="21">
        <f t="shared" ref="GG87:HT87" si="359">GF87*IFERROR(VLOOKUP($DQ87+GF$1,$DQ$3:$HT$98,4,0),0)</f>
        <v>0</v>
      </c>
      <c r="GH87" s="21">
        <f t="shared" si="359"/>
        <v>0</v>
      </c>
      <c r="GI87" s="21">
        <f t="shared" si="359"/>
        <v>0</v>
      </c>
      <c r="GJ87" s="21">
        <f t="shared" si="359"/>
        <v>0</v>
      </c>
      <c r="GK87" s="21">
        <f t="shared" si="359"/>
        <v>0</v>
      </c>
      <c r="GL87" s="21">
        <f t="shared" si="359"/>
        <v>0</v>
      </c>
      <c r="GM87" s="21">
        <f t="shared" si="359"/>
        <v>0</v>
      </c>
      <c r="GN87" s="21">
        <f t="shared" si="359"/>
        <v>0</v>
      </c>
      <c r="GO87" s="21">
        <f t="shared" si="359"/>
        <v>0</v>
      </c>
      <c r="GP87" s="21">
        <f t="shared" si="359"/>
        <v>0</v>
      </c>
      <c r="GQ87" s="21">
        <f t="shared" si="359"/>
        <v>0</v>
      </c>
      <c r="GR87" s="21">
        <f t="shared" si="359"/>
        <v>0</v>
      </c>
      <c r="GS87" s="21">
        <f t="shared" si="359"/>
        <v>0</v>
      </c>
      <c r="GT87" s="21">
        <f t="shared" si="359"/>
        <v>0</v>
      </c>
      <c r="GU87" s="21">
        <f t="shared" si="359"/>
        <v>0</v>
      </c>
      <c r="GV87" s="21">
        <f t="shared" si="359"/>
        <v>0</v>
      </c>
      <c r="GW87" s="21">
        <f t="shared" si="359"/>
        <v>0</v>
      </c>
      <c r="GX87" s="21">
        <f t="shared" si="359"/>
        <v>0</v>
      </c>
      <c r="GY87" s="21">
        <f t="shared" si="359"/>
        <v>0</v>
      </c>
      <c r="GZ87" s="21">
        <f t="shared" si="359"/>
        <v>0</v>
      </c>
      <c r="HA87" s="21">
        <f t="shared" si="359"/>
        <v>0</v>
      </c>
      <c r="HB87" s="21">
        <f t="shared" si="359"/>
        <v>0</v>
      </c>
      <c r="HC87" s="21">
        <f t="shared" si="359"/>
        <v>0</v>
      </c>
      <c r="HD87" s="21">
        <f t="shared" si="359"/>
        <v>0</v>
      </c>
      <c r="HE87" s="21">
        <f t="shared" si="359"/>
        <v>0</v>
      </c>
      <c r="HF87" s="21">
        <f t="shared" si="359"/>
        <v>0</v>
      </c>
      <c r="HG87" s="21">
        <f t="shared" si="359"/>
        <v>0</v>
      </c>
      <c r="HH87" s="21">
        <f t="shared" si="359"/>
        <v>0</v>
      </c>
      <c r="HI87" s="21">
        <f t="shared" si="359"/>
        <v>0</v>
      </c>
      <c r="HJ87" s="21">
        <f t="shared" si="359"/>
        <v>0</v>
      </c>
      <c r="HK87" s="21">
        <f t="shared" si="359"/>
        <v>0</v>
      </c>
      <c r="HL87" s="21">
        <f t="shared" si="359"/>
        <v>0</v>
      </c>
      <c r="HM87" s="21">
        <f t="shared" si="359"/>
        <v>0</v>
      </c>
      <c r="HN87" s="21">
        <f t="shared" si="359"/>
        <v>0</v>
      </c>
      <c r="HO87" s="21">
        <f t="shared" si="359"/>
        <v>0</v>
      </c>
      <c r="HP87" s="21">
        <f t="shared" si="359"/>
        <v>0</v>
      </c>
      <c r="HQ87" s="21">
        <f t="shared" si="359"/>
        <v>0</v>
      </c>
      <c r="HR87" s="21">
        <f t="shared" si="359"/>
        <v>0</v>
      </c>
      <c r="HS87" s="21">
        <f t="shared" si="359"/>
        <v>0</v>
      </c>
      <c r="HT87" s="57">
        <f t="shared" si="359"/>
        <v>0</v>
      </c>
    </row>
    <row r="88" spans="1:228">
      <c r="A88" s="49">
        <v>104</v>
      </c>
      <c r="B88" s="50">
        <v>0.41699999999999998</v>
      </c>
      <c r="C88" s="51">
        <v>0.46899999999999997</v>
      </c>
      <c r="K88" s="22">
        <f t="shared" si="263"/>
        <v>104</v>
      </c>
      <c r="L88" s="54">
        <f t="shared" si="276"/>
        <v>0.41699999999999998</v>
      </c>
      <c r="M88" s="55">
        <v>1</v>
      </c>
      <c r="N88" s="65">
        <f t="shared" si="258"/>
        <v>0.58299999999999996</v>
      </c>
      <c r="O88" s="21">
        <f t="shared" ref="O88:BZ88" si="360">N88*IFERROR(VLOOKUP($K88+N$1,$K$3:$DN$98,4,0),0)</f>
        <v>0.32647999999999999</v>
      </c>
      <c r="P88" s="21">
        <f t="shared" si="360"/>
        <v>0.17466679999999998</v>
      </c>
      <c r="Q88" s="21">
        <f t="shared" si="360"/>
        <v>8.8556067599999996E-2</v>
      </c>
      <c r="R88" s="21">
        <f t="shared" si="360"/>
        <v>4.2152688177599998E-2</v>
      </c>
      <c r="S88" s="21">
        <f t="shared" si="360"/>
        <v>1.8589335486321596E-2</v>
      </c>
      <c r="T88" s="21">
        <f t="shared" si="360"/>
        <v>7.4543235300149604E-3</v>
      </c>
      <c r="U88" s="21">
        <f t="shared" si="360"/>
        <v>2.6462848531553108E-3</v>
      </c>
      <c r="V88" s="21">
        <f t="shared" si="360"/>
        <v>7.9917802565290395E-4</v>
      </c>
      <c r="W88" s="21">
        <f t="shared" si="360"/>
        <v>1.9260190418234985E-4</v>
      </c>
      <c r="X88" s="21">
        <f t="shared" si="360"/>
        <v>3.2934925615181832E-5</v>
      </c>
      <c r="Y88" s="21">
        <f t="shared" si="360"/>
        <v>0</v>
      </c>
      <c r="Z88" s="21">
        <f t="shared" si="360"/>
        <v>0</v>
      </c>
      <c r="AA88" s="21">
        <f t="shared" si="360"/>
        <v>0</v>
      </c>
      <c r="AB88" s="21">
        <f t="shared" si="360"/>
        <v>0</v>
      </c>
      <c r="AC88" s="21">
        <f t="shared" si="360"/>
        <v>0</v>
      </c>
      <c r="AD88" s="21">
        <f t="shared" si="360"/>
        <v>0</v>
      </c>
      <c r="AE88" s="21">
        <f t="shared" si="360"/>
        <v>0</v>
      </c>
      <c r="AF88" s="21">
        <f t="shared" si="360"/>
        <v>0</v>
      </c>
      <c r="AG88" s="21">
        <f t="shared" si="360"/>
        <v>0</v>
      </c>
      <c r="AH88" s="21">
        <f t="shared" si="360"/>
        <v>0</v>
      </c>
      <c r="AI88" s="21">
        <f t="shared" si="360"/>
        <v>0</v>
      </c>
      <c r="AJ88" s="21">
        <f t="shared" si="360"/>
        <v>0</v>
      </c>
      <c r="AK88" s="21">
        <f t="shared" si="360"/>
        <v>0</v>
      </c>
      <c r="AL88" s="21">
        <f t="shared" si="360"/>
        <v>0</v>
      </c>
      <c r="AM88" s="21">
        <f t="shared" si="360"/>
        <v>0</v>
      </c>
      <c r="AN88" s="21">
        <f t="shared" si="360"/>
        <v>0</v>
      </c>
      <c r="AO88" s="21">
        <f t="shared" si="360"/>
        <v>0</v>
      </c>
      <c r="AP88" s="21">
        <f t="shared" si="360"/>
        <v>0</v>
      </c>
      <c r="AQ88" s="21">
        <f t="shared" si="360"/>
        <v>0</v>
      </c>
      <c r="AR88" s="21">
        <f t="shared" si="360"/>
        <v>0</v>
      </c>
      <c r="AS88" s="21">
        <f t="shared" si="360"/>
        <v>0</v>
      </c>
      <c r="AT88" s="21">
        <f t="shared" si="360"/>
        <v>0</v>
      </c>
      <c r="AU88" s="21">
        <f t="shared" si="360"/>
        <v>0</v>
      </c>
      <c r="AV88" s="21">
        <f t="shared" si="360"/>
        <v>0</v>
      </c>
      <c r="AW88" s="21">
        <f t="shared" si="360"/>
        <v>0</v>
      </c>
      <c r="AX88" s="21">
        <f t="shared" si="360"/>
        <v>0</v>
      </c>
      <c r="AY88" s="21">
        <f t="shared" si="360"/>
        <v>0</v>
      </c>
      <c r="AZ88" s="21">
        <f t="shared" si="360"/>
        <v>0</v>
      </c>
      <c r="BA88" s="21">
        <f t="shared" si="360"/>
        <v>0</v>
      </c>
      <c r="BB88" s="21">
        <f t="shared" si="360"/>
        <v>0</v>
      </c>
      <c r="BC88" s="21">
        <f t="shared" si="360"/>
        <v>0</v>
      </c>
      <c r="BD88" s="21">
        <f t="shared" si="360"/>
        <v>0</v>
      </c>
      <c r="BE88" s="21">
        <f t="shared" si="360"/>
        <v>0</v>
      </c>
      <c r="BF88" s="21">
        <f t="shared" si="360"/>
        <v>0</v>
      </c>
      <c r="BG88" s="21">
        <f t="shared" si="360"/>
        <v>0</v>
      </c>
      <c r="BH88" s="21">
        <f t="shared" si="360"/>
        <v>0</v>
      </c>
      <c r="BI88" s="21">
        <f t="shared" si="360"/>
        <v>0</v>
      </c>
      <c r="BJ88" s="21">
        <f t="shared" si="360"/>
        <v>0</v>
      </c>
      <c r="BK88" s="21">
        <f t="shared" si="360"/>
        <v>0</v>
      </c>
      <c r="BL88" s="21">
        <f t="shared" si="360"/>
        <v>0</v>
      </c>
      <c r="BM88" s="21">
        <f t="shared" si="360"/>
        <v>0</v>
      </c>
      <c r="BN88" s="21">
        <f t="shared" si="360"/>
        <v>0</v>
      </c>
      <c r="BO88" s="21">
        <f t="shared" si="360"/>
        <v>0</v>
      </c>
      <c r="BP88" s="21">
        <f t="shared" si="360"/>
        <v>0</v>
      </c>
      <c r="BQ88" s="21">
        <f t="shared" si="360"/>
        <v>0</v>
      </c>
      <c r="BR88" s="21">
        <f t="shared" si="360"/>
        <v>0</v>
      </c>
      <c r="BS88" s="21">
        <f t="shared" si="360"/>
        <v>0</v>
      </c>
      <c r="BT88" s="21">
        <f t="shared" si="360"/>
        <v>0</v>
      </c>
      <c r="BU88" s="21">
        <f t="shared" si="360"/>
        <v>0</v>
      </c>
      <c r="BV88" s="21">
        <f t="shared" si="360"/>
        <v>0</v>
      </c>
      <c r="BW88" s="21">
        <f t="shared" si="360"/>
        <v>0</v>
      </c>
      <c r="BX88" s="21">
        <f t="shared" si="360"/>
        <v>0</v>
      </c>
      <c r="BY88" s="21">
        <f t="shared" si="360"/>
        <v>0</v>
      </c>
      <c r="BZ88" s="21">
        <f t="shared" si="360"/>
        <v>0</v>
      </c>
      <c r="CA88" s="21">
        <f t="shared" ref="CA88:DN88" si="361">BZ88*IFERROR(VLOOKUP($K88+BZ$1,$K$3:$DN$98,4,0),0)</f>
        <v>0</v>
      </c>
      <c r="CB88" s="21">
        <f t="shared" si="361"/>
        <v>0</v>
      </c>
      <c r="CC88" s="21">
        <f t="shared" si="361"/>
        <v>0</v>
      </c>
      <c r="CD88" s="21">
        <f t="shared" si="361"/>
        <v>0</v>
      </c>
      <c r="CE88" s="21">
        <f t="shared" si="361"/>
        <v>0</v>
      </c>
      <c r="CF88" s="21">
        <f t="shared" si="361"/>
        <v>0</v>
      </c>
      <c r="CG88" s="21">
        <f t="shared" si="361"/>
        <v>0</v>
      </c>
      <c r="CH88" s="21">
        <f t="shared" si="361"/>
        <v>0</v>
      </c>
      <c r="CI88" s="21">
        <f t="shared" si="361"/>
        <v>0</v>
      </c>
      <c r="CJ88" s="21">
        <f t="shared" si="361"/>
        <v>0</v>
      </c>
      <c r="CK88" s="21">
        <f t="shared" si="361"/>
        <v>0</v>
      </c>
      <c r="CL88" s="21">
        <f t="shared" si="361"/>
        <v>0</v>
      </c>
      <c r="CM88" s="21">
        <f t="shared" si="361"/>
        <v>0</v>
      </c>
      <c r="CN88" s="21">
        <f t="shared" si="361"/>
        <v>0</v>
      </c>
      <c r="CO88" s="21">
        <f t="shared" si="361"/>
        <v>0</v>
      </c>
      <c r="CP88" s="21">
        <f t="shared" si="361"/>
        <v>0</v>
      </c>
      <c r="CQ88" s="21">
        <f t="shared" si="361"/>
        <v>0</v>
      </c>
      <c r="CR88" s="21">
        <f t="shared" si="361"/>
        <v>0</v>
      </c>
      <c r="CS88" s="21">
        <f t="shared" si="361"/>
        <v>0</v>
      </c>
      <c r="CT88" s="21">
        <f t="shared" si="361"/>
        <v>0</v>
      </c>
      <c r="CU88" s="21">
        <f t="shared" si="361"/>
        <v>0</v>
      </c>
      <c r="CV88" s="21">
        <f t="shared" si="361"/>
        <v>0</v>
      </c>
      <c r="CW88" s="21">
        <f t="shared" si="361"/>
        <v>0</v>
      </c>
      <c r="CX88" s="21">
        <f t="shared" si="361"/>
        <v>0</v>
      </c>
      <c r="CY88" s="21">
        <f t="shared" si="361"/>
        <v>0</v>
      </c>
      <c r="CZ88" s="21">
        <f t="shared" si="361"/>
        <v>0</v>
      </c>
      <c r="DA88" s="21">
        <f t="shared" si="361"/>
        <v>0</v>
      </c>
      <c r="DB88" s="21">
        <f t="shared" si="361"/>
        <v>0</v>
      </c>
      <c r="DC88" s="21">
        <f t="shared" si="361"/>
        <v>0</v>
      </c>
      <c r="DD88" s="21">
        <f t="shared" si="361"/>
        <v>0</v>
      </c>
      <c r="DE88" s="21">
        <f t="shared" si="361"/>
        <v>0</v>
      </c>
      <c r="DF88" s="21">
        <f t="shared" si="361"/>
        <v>0</v>
      </c>
      <c r="DG88" s="21">
        <f t="shared" si="361"/>
        <v>0</v>
      </c>
      <c r="DH88" s="21">
        <f t="shared" si="361"/>
        <v>0</v>
      </c>
      <c r="DI88" s="21">
        <f t="shared" si="361"/>
        <v>0</v>
      </c>
      <c r="DJ88" s="21">
        <f t="shared" si="361"/>
        <v>0</v>
      </c>
      <c r="DK88" s="21">
        <f t="shared" si="361"/>
        <v>0</v>
      </c>
      <c r="DL88" s="21">
        <f t="shared" si="361"/>
        <v>0</v>
      </c>
      <c r="DM88" s="21">
        <f t="shared" si="361"/>
        <v>0</v>
      </c>
      <c r="DN88" s="57">
        <f t="shared" si="361"/>
        <v>0</v>
      </c>
      <c r="DQ88" s="22">
        <f t="shared" si="285"/>
        <v>104</v>
      </c>
      <c r="DR88" s="54">
        <f t="shared" si="279"/>
        <v>0.46899999999999997</v>
      </c>
      <c r="DS88" s="55">
        <v>1</v>
      </c>
      <c r="DT88" s="65">
        <f t="shared" si="280"/>
        <v>0.53100000000000003</v>
      </c>
      <c r="DU88" s="21">
        <f t="shared" ref="DU88:GF88" si="362">DT88*IFERROR(VLOOKUP($DQ88+DT$1,$DQ$3:$HT$98,4,0),0)</f>
        <v>0.27081</v>
      </c>
      <c r="DV88" s="21">
        <f t="shared" si="362"/>
        <v>0.13161365999999999</v>
      </c>
      <c r="DW88" s="21">
        <f t="shared" si="362"/>
        <v>6.0279056279999993E-2</v>
      </c>
      <c r="DX88" s="21">
        <f t="shared" si="362"/>
        <v>2.5558319862719999E-2</v>
      </c>
      <c r="DY88" s="21">
        <f t="shared" si="362"/>
        <v>9.7632781875590397E-3</v>
      </c>
      <c r="DZ88" s="21">
        <f t="shared" si="362"/>
        <v>3.2218818018944829E-3</v>
      </c>
      <c r="EA88" s="21">
        <f t="shared" si="362"/>
        <v>8.6024244110582699E-4</v>
      </c>
      <c r="EB88" s="21">
        <f t="shared" si="362"/>
        <v>1.6516654869231875E-4</v>
      </c>
      <c r="EC88" s="21">
        <f t="shared" si="362"/>
        <v>1.7177321064001149E-5</v>
      </c>
      <c r="ED88" s="21">
        <f t="shared" si="362"/>
        <v>0</v>
      </c>
      <c r="EE88" s="21">
        <f t="shared" si="362"/>
        <v>0</v>
      </c>
      <c r="EF88" s="21">
        <f t="shared" si="362"/>
        <v>0</v>
      </c>
      <c r="EG88" s="21">
        <f t="shared" si="362"/>
        <v>0</v>
      </c>
      <c r="EH88" s="21">
        <f t="shared" si="362"/>
        <v>0</v>
      </c>
      <c r="EI88" s="21">
        <f t="shared" si="362"/>
        <v>0</v>
      </c>
      <c r="EJ88" s="21">
        <f t="shared" si="362"/>
        <v>0</v>
      </c>
      <c r="EK88" s="21">
        <f t="shared" si="362"/>
        <v>0</v>
      </c>
      <c r="EL88" s="21">
        <f t="shared" si="362"/>
        <v>0</v>
      </c>
      <c r="EM88" s="21">
        <f t="shared" si="362"/>
        <v>0</v>
      </c>
      <c r="EN88" s="21">
        <f t="shared" si="362"/>
        <v>0</v>
      </c>
      <c r="EO88" s="21">
        <f t="shared" si="362"/>
        <v>0</v>
      </c>
      <c r="EP88" s="21">
        <f t="shared" si="362"/>
        <v>0</v>
      </c>
      <c r="EQ88" s="21">
        <f t="shared" si="362"/>
        <v>0</v>
      </c>
      <c r="ER88" s="21">
        <f t="shared" si="362"/>
        <v>0</v>
      </c>
      <c r="ES88" s="21">
        <f t="shared" si="362"/>
        <v>0</v>
      </c>
      <c r="ET88" s="21">
        <f t="shared" si="362"/>
        <v>0</v>
      </c>
      <c r="EU88" s="21">
        <f t="shared" si="362"/>
        <v>0</v>
      </c>
      <c r="EV88" s="21">
        <f t="shared" si="362"/>
        <v>0</v>
      </c>
      <c r="EW88" s="21">
        <f t="shared" si="362"/>
        <v>0</v>
      </c>
      <c r="EX88" s="21">
        <f t="shared" si="362"/>
        <v>0</v>
      </c>
      <c r="EY88" s="21">
        <f t="shared" si="362"/>
        <v>0</v>
      </c>
      <c r="EZ88" s="21">
        <f t="shared" si="362"/>
        <v>0</v>
      </c>
      <c r="FA88" s="21">
        <f t="shared" si="362"/>
        <v>0</v>
      </c>
      <c r="FB88" s="21">
        <f t="shared" si="362"/>
        <v>0</v>
      </c>
      <c r="FC88" s="21">
        <f t="shared" si="362"/>
        <v>0</v>
      </c>
      <c r="FD88" s="21">
        <f t="shared" si="362"/>
        <v>0</v>
      </c>
      <c r="FE88" s="21">
        <f t="shared" si="362"/>
        <v>0</v>
      </c>
      <c r="FF88" s="21">
        <f t="shared" si="362"/>
        <v>0</v>
      </c>
      <c r="FG88" s="21">
        <f t="shared" si="362"/>
        <v>0</v>
      </c>
      <c r="FH88" s="21">
        <f t="shared" si="362"/>
        <v>0</v>
      </c>
      <c r="FI88" s="21">
        <f t="shared" si="362"/>
        <v>0</v>
      </c>
      <c r="FJ88" s="21">
        <f t="shared" si="362"/>
        <v>0</v>
      </c>
      <c r="FK88" s="21">
        <f t="shared" si="362"/>
        <v>0</v>
      </c>
      <c r="FL88" s="21">
        <f t="shared" si="362"/>
        <v>0</v>
      </c>
      <c r="FM88" s="21">
        <f t="shared" si="362"/>
        <v>0</v>
      </c>
      <c r="FN88" s="21">
        <f t="shared" si="362"/>
        <v>0</v>
      </c>
      <c r="FO88" s="21">
        <f t="shared" si="362"/>
        <v>0</v>
      </c>
      <c r="FP88" s="21">
        <f t="shared" si="362"/>
        <v>0</v>
      </c>
      <c r="FQ88" s="21">
        <f t="shared" si="362"/>
        <v>0</v>
      </c>
      <c r="FR88" s="21">
        <f t="shared" si="362"/>
        <v>0</v>
      </c>
      <c r="FS88" s="21">
        <f t="shared" si="362"/>
        <v>0</v>
      </c>
      <c r="FT88" s="21">
        <f t="shared" si="362"/>
        <v>0</v>
      </c>
      <c r="FU88" s="21">
        <f t="shared" si="362"/>
        <v>0</v>
      </c>
      <c r="FV88" s="21">
        <f t="shared" si="362"/>
        <v>0</v>
      </c>
      <c r="FW88" s="21">
        <f t="shared" si="362"/>
        <v>0</v>
      </c>
      <c r="FX88" s="21">
        <f t="shared" si="362"/>
        <v>0</v>
      </c>
      <c r="FY88" s="21">
        <f t="shared" si="362"/>
        <v>0</v>
      </c>
      <c r="FZ88" s="21">
        <f t="shared" si="362"/>
        <v>0</v>
      </c>
      <c r="GA88" s="21">
        <f t="shared" si="362"/>
        <v>0</v>
      </c>
      <c r="GB88" s="21">
        <f t="shared" si="362"/>
        <v>0</v>
      </c>
      <c r="GC88" s="21">
        <f t="shared" si="362"/>
        <v>0</v>
      </c>
      <c r="GD88" s="21">
        <f t="shared" si="362"/>
        <v>0</v>
      </c>
      <c r="GE88" s="21">
        <f t="shared" si="362"/>
        <v>0</v>
      </c>
      <c r="GF88" s="21">
        <f t="shared" si="362"/>
        <v>0</v>
      </c>
      <c r="GG88" s="21">
        <f t="shared" ref="GG88:HT88" si="363">GF88*IFERROR(VLOOKUP($DQ88+GF$1,$DQ$3:$HT$98,4,0),0)</f>
        <v>0</v>
      </c>
      <c r="GH88" s="21">
        <f t="shared" si="363"/>
        <v>0</v>
      </c>
      <c r="GI88" s="21">
        <f t="shared" si="363"/>
        <v>0</v>
      </c>
      <c r="GJ88" s="21">
        <f t="shared" si="363"/>
        <v>0</v>
      </c>
      <c r="GK88" s="21">
        <f t="shared" si="363"/>
        <v>0</v>
      </c>
      <c r="GL88" s="21">
        <f t="shared" si="363"/>
        <v>0</v>
      </c>
      <c r="GM88" s="21">
        <f t="shared" si="363"/>
        <v>0</v>
      </c>
      <c r="GN88" s="21">
        <f t="shared" si="363"/>
        <v>0</v>
      </c>
      <c r="GO88" s="21">
        <f t="shared" si="363"/>
        <v>0</v>
      </c>
      <c r="GP88" s="21">
        <f t="shared" si="363"/>
        <v>0</v>
      </c>
      <c r="GQ88" s="21">
        <f t="shared" si="363"/>
        <v>0</v>
      </c>
      <c r="GR88" s="21">
        <f t="shared" si="363"/>
        <v>0</v>
      </c>
      <c r="GS88" s="21">
        <f t="shared" si="363"/>
        <v>0</v>
      </c>
      <c r="GT88" s="21">
        <f t="shared" si="363"/>
        <v>0</v>
      </c>
      <c r="GU88" s="21">
        <f t="shared" si="363"/>
        <v>0</v>
      </c>
      <c r="GV88" s="21">
        <f t="shared" si="363"/>
        <v>0</v>
      </c>
      <c r="GW88" s="21">
        <f t="shared" si="363"/>
        <v>0</v>
      </c>
      <c r="GX88" s="21">
        <f t="shared" si="363"/>
        <v>0</v>
      </c>
      <c r="GY88" s="21">
        <f t="shared" si="363"/>
        <v>0</v>
      </c>
      <c r="GZ88" s="21">
        <f t="shared" si="363"/>
        <v>0</v>
      </c>
      <c r="HA88" s="21">
        <f t="shared" si="363"/>
        <v>0</v>
      </c>
      <c r="HB88" s="21">
        <f t="shared" si="363"/>
        <v>0</v>
      </c>
      <c r="HC88" s="21">
        <f t="shared" si="363"/>
        <v>0</v>
      </c>
      <c r="HD88" s="21">
        <f t="shared" si="363"/>
        <v>0</v>
      </c>
      <c r="HE88" s="21">
        <f t="shared" si="363"/>
        <v>0</v>
      </c>
      <c r="HF88" s="21">
        <f t="shared" si="363"/>
        <v>0</v>
      </c>
      <c r="HG88" s="21">
        <f t="shared" si="363"/>
        <v>0</v>
      </c>
      <c r="HH88" s="21">
        <f t="shared" si="363"/>
        <v>0</v>
      </c>
      <c r="HI88" s="21">
        <f t="shared" si="363"/>
        <v>0</v>
      </c>
      <c r="HJ88" s="21">
        <f t="shared" si="363"/>
        <v>0</v>
      </c>
      <c r="HK88" s="21">
        <f t="shared" si="363"/>
        <v>0</v>
      </c>
      <c r="HL88" s="21">
        <f t="shared" si="363"/>
        <v>0</v>
      </c>
      <c r="HM88" s="21">
        <f t="shared" si="363"/>
        <v>0</v>
      </c>
      <c r="HN88" s="21">
        <f t="shared" si="363"/>
        <v>0</v>
      </c>
      <c r="HO88" s="21">
        <f t="shared" si="363"/>
        <v>0</v>
      </c>
      <c r="HP88" s="21">
        <f t="shared" si="363"/>
        <v>0</v>
      </c>
      <c r="HQ88" s="21">
        <f t="shared" si="363"/>
        <v>0</v>
      </c>
      <c r="HR88" s="21">
        <f t="shared" si="363"/>
        <v>0</v>
      </c>
      <c r="HS88" s="21">
        <f t="shared" si="363"/>
        <v>0</v>
      </c>
      <c r="HT88" s="57">
        <f t="shared" si="363"/>
        <v>0</v>
      </c>
    </row>
    <row r="89" spans="1:228">
      <c r="A89" s="49">
        <v>105</v>
      </c>
      <c r="B89" s="50">
        <v>0.44</v>
      </c>
      <c r="C89" s="51">
        <v>0.49</v>
      </c>
      <c r="K89" s="22">
        <f t="shared" si="263"/>
        <v>105</v>
      </c>
      <c r="L89" s="54">
        <f t="shared" si="276"/>
        <v>0.44</v>
      </c>
      <c r="M89" s="55">
        <v>1</v>
      </c>
      <c r="N89" s="65">
        <f t="shared" si="258"/>
        <v>0.56000000000000005</v>
      </c>
      <c r="O89" s="21">
        <f t="shared" ref="O89:BZ89" si="364">N89*IFERROR(VLOOKUP($K89+N$1,$K$3:$DN$98,4,0),0)</f>
        <v>0.29959999999999998</v>
      </c>
      <c r="P89" s="21">
        <f t="shared" si="364"/>
        <v>0.15189719999999998</v>
      </c>
      <c r="Q89" s="21">
        <f t="shared" si="364"/>
        <v>7.2303067199999987E-2</v>
      </c>
      <c r="R89" s="21">
        <f t="shared" si="364"/>
        <v>3.188565263519999E-2</v>
      </c>
      <c r="S89" s="21">
        <f t="shared" si="364"/>
        <v>1.2786146706715197E-2</v>
      </c>
      <c r="T89" s="21">
        <f t="shared" si="364"/>
        <v>4.5390820808838949E-3</v>
      </c>
      <c r="U89" s="21">
        <f t="shared" si="364"/>
        <v>1.3708027884269365E-3</v>
      </c>
      <c r="V89" s="21">
        <f t="shared" si="364"/>
        <v>3.3036347201089171E-4</v>
      </c>
      <c r="W89" s="21">
        <f t="shared" si="364"/>
        <v>5.6492153713862494E-5</v>
      </c>
      <c r="X89" s="21">
        <f t="shared" si="364"/>
        <v>0</v>
      </c>
      <c r="Y89" s="21">
        <f t="shared" si="364"/>
        <v>0</v>
      </c>
      <c r="Z89" s="21">
        <f t="shared" si="364"/>
        <v>0</v>
      </c>
      <c r="AA89" s="21">
        <f t="shared" si="364"/>
        <v>0</v>
      </c>
      <c r="AB89" s="21">
        <f t="shared" si="364"/>
        <v>0</v>
      </c>
      <c r="AC89" s="21">
        <f t="shared" si="364"/>
        <v>0</v>
      </c>
      <c r="AD89" s="21">
        <f t="shared" si="364"/>
        <v>0</v>
      </c>
      <c r="AE89" s="21">
        <f t="shared" si="364"/>
        <v>0</v>
      </c>
      <c r="AF89" s="21">
        <f t="shared" si="364"/>
        <v>0</v>
      </c>
      <c r="AG89" s="21">
        <f t="shared" si="364"/>
        <v>0</v>
      </c>
      <c r="AH89" s="21">
        <f t="shared" si="364"/>
        <v>0</v>
      </c>
      <c r="AI89" s="21">
        <f t="shared" si="364"/>
        <v>0</v>
      </c>
      <c r="AJ89" s="21">
        <f t="shared" si="364"/>
        <v>0</v>
      </c>
      <c r="AK89" s="21">
        <f t="shared" si="364"/>
        <v>0</v>
      </c>
      <c r="AL89" s="21">
        <f t="shared" si="364"/>
        <v>0</v>
      </c>
      <c r="AM89" s="21">
        <f t="shared" si="364"/>
        <v>0</v>
      </c>
      <c r="AN89" s="21">
        <f t="shared" si="364"/>
        <v>0</v>
      </c>
      <c r="AO89" s="21">
        <f t="shared" si="364"/>
        <v>0</v>
      </c>
      <c r="AP89" s="21">
        <f t="shared" si="364"/>
        <v>0</v>
      </c>
      <c r="AQ89" s="21">
        <f t="shared" si="364"/>
        <v>0</v>
      </c>
      <c r="AR89" s="21">
        <f t="shared" si="364"/>
        <v>0</v>
      </c>
      <c r="AS89" s="21">
        <f t="shared" si="364"/>
        <v>0</v>
      </c>
      <c r="AT89" s="21">
        <f t="shared" si="364"/>
        <v>0</v>
      </c>
      <c r="AU89" s="21">
        <f t="shared" si="364"/>
        <v>0</v>
      </c>
      <c r="AV89" s="21">
        <f t="shared" si="364"/>
        <v>0</v>
      </c>
      <c r="AW89" s="21">
        <f t="shared" si="364"/>
        <v>0</v>
      </c>
      <c r="AX89" s="21">
        <f t="shared" si="364"/>
        <v>0</v>
      </c>
      <c r="AY89" s="21">
        <f t="shared" si="364"/>
        <v>0</v>
      </c>
      <c r="AZ89" s="21">
        <f t="shared" si="364"/>
        <v>0</v>
      </c>
      <c r="BA89" s="21">
        <f t="shared" si="364"/>
        <v>0</v>
      </c>
      <c r="BB89" s="21">
        <f t="shared" si="364"/>
        <v>0</v>
      </c>
      <c r="BC89" s="21">
        <f t="shared" si="364"/>
        <v>0</v>
      </c>
      <c r="BD89" s="21">
        <f t="shared" si="364"/>
        <v>0</v>
      </c>
      <c r="BE89" s="21">
        <f t="shared" si="364"/>
        <v>0</v>
      </c>
      <c r="BF89" s="21">
        <f t="shared" si="364"/>
        <v>0</v>
      </c>
      <c r="BG89" s="21">
        <f t="shared" si="364"/>
        <v>0</v>
      </c>
      <c r="BH89" s="21">
        <f t="shared" si="364"/>
        <v>0</v>
      </c>
      <c r="BI89" s="21">
        <f t="shared" si="364"/>
        <v>0</v>
      </c>
      <c r="BJ89" s="21">
        <f t="shared" si="364"/>
        <v>0</v>
      </c>
      <c r="BK89" s="21">
        <f t="shared" si="364"/>
        <v>0</v>
      </c>
      <c r="BL89" s="21">
        <f t="shared" si="364"/>
        <v>0</v>
      </c>
      <c r="BM89" s="21">
        <f t="shared" si="364"/>
        <v>0</v>
      </c>
      <c r="BN89" s="21">
        <f t="shared" si="364"/>
        <v>0</v>
      </c>
      <c r="BO89" s="21">
        <f t="shared" si="364"/>
        <v>0</v>
      </c>
      <c r="BP89" s="21">
        <f t="shared" si="364"/>
        <v>0</v>
      </c>
      <c r="BQ89" s="21">
        <f t="shared" si="364"/>
        <v>0</v>
      </c>
      <c r="BR89" s="21">
        <f t="shared" si="364"/>
        <v>0</v>
      </c>
      <c r="BS89" s="21">
        <f t="shared" si="364"/>
        <v>0</v>
      </c>
      <c r="BT89" s="21">
        <f t="shared" si="364"/>
        <v>0</v>
      </c>
      <c r="BU89" s="21">
        <f t="shared" si="364"/>
        <v>0</v>
      </c>
      <c r="BV89" s="21">
        <f t="shared" si="364"/>
        <v>0</v>
      </c>
      <c r="BW89" s="21">
        <f t="shared" si="364"/>
        <v>0</v>
      </c>
      <c r="BX89" s="21">
        <f t="shared" si="364"/>
        <v>0</v>
      </c>
      <c r="BY89" s="21">
        <f t="shared" si="364"/>
        <v>0</v>
      </c>
      <c r="BZ89" s="21">
        <f t="shared" si="364"/>
        <v>0</v>
      </c>
      <c r="CA89" s="21">
        <f t="shared" ref="CA89:DN89" si="365">BZ89*IFERROR(VLOOKUP($K89+BZ$1,$K$3:$DN$98,4,0),0)</f>
        <v>0</v>
      </c>
      <c r="CB89" s="21">
        <f t="shared" si="365"/>
        <v>0</v>
      </c>
      <c r="CC89" s="21">
        <f t="shared" si="365"/>
        <v>0</v>
      </c>
      <c r="CD89" s="21">
        <f t="shared" si="365"/>
        <v>0</v>
      </c>
      <c r="CE89" s="21">
        <f t="shared" si="365"/>
        <v>0</v>
      </c>
      <c r="CF89" s="21">
        <f t="shared" si="365"/>
        <v>0</v>
      </c>
      <c r="CG89" s="21">
        <f t="shared" si="365"/>
        <v>0</v>
      </c>
      <c r="CH89" s="21">
        <f t="shared" si="365"/>
        <v>0</v>
      </c>
      <c r="CI89" s="21">
        <f t="shared" si="365"/>
        <v>0</v>
      </c>
      <c r="CJ89" s="21">
        <f t="shared" si="365"/>
        <v>0</v>
      </c>
      <c r="CK89" s="21">
        <f t="shared" si="365"/>
        <v>0</v>
      </c>
      <c r="CL89" s="21">
        <f t="shared" si="365"/>
        <v>0</v>
      </c>
      <c r="CM89" s="21">
        <f t="shared" si="365"/>
        <v>0</v>
      </c>
      <c r="CN89" s="21">
        <f t="shared" si="365"/>
        <v>0</v>
      </c>
      <c r="CO89" s="21">
        <f t="shared" si="365"/>
        <v>0</v>
      </c>
      <c r="CP89" s="21">
        <f t="shared" si="365"/>
        <v>0</v>
      </c>
      <c r="CQ89" s="21">
        <f t="shared" si="365"/>
        <v>0</v>
      </c>
      <c r="CR89" s="21">
        <f t="shared" si="365"/>
        <v>0</v>
      </c>
      <c r="CS89" s="21">
        <f t="shared" si="365"/>
        <v>0</v>
      </c>
      <c r="CT89" s="21">
        <f t="shared" si="365"/>
        <v>0</v>
      </c>
      <c r="CU89" s="21">
        <f t="shared" si="365"/>
        <v>0</v>
      </c>
      <c r="CV89" s="21">
        <f t="shared" si="365"/>
        <v>0</v>
      </c>
      <c r="CW89" s="21">
        <f t="shared" si="365"/>
        <v>0</v>
      </c>
      <c r="CX89" s="21">
        <f t="shared" si="365"/>
        <v>0</v>
      </c>
      <c r="CY89" s="21">
        <f t="shared" si="365"/>
        <v>0</v>
      </c>
      <c r="CZ89" s="21">
        <f t="shared" si="365"/>
        <v>0</v>
      </c>
      <c r="DA89" s="21">
        <f t="shared" si="365"/>
        <v>0</v>
      </c>
      <c r="DB89" s="21">
        <f t="shared" si="365"/>
        <v>0</v>
      </c>
      <c r="DC89" s="21">
        <f t="shared" si="365"/>
        <v>0</v>
      </c>
      <c r="DD89" s="21">
        <f t="shared" si="365"/>
        <v>0</v>
      </c>
      <c r="DE89" s="21">
        <f t="shared" si="365"/>
        <v>0</v>
      </c>
      <c r="DF89" s="21">
        <f t="shared" si="365"/>
        <v>0</v>
      </c>
      <c r="DG89" s="21">
        <f t="shared" si="365"/>
        <v>0</v>
      </c>
      <c r="DH89" s="21">
        <f t="shared" si="365"/>
        <v>0</v>
      </c>
      <c r="DI89" s="21">
        <f t="shared" si="365"/>
        <v>0</v>
      </c>
      <c r="DJ89" s="21">
        <f t="shared" si="365"/>
        <v>0</v>
      </c>
      <c r="DK89" s="21">
        <f t="shared" si="365"/>
        <v>0</v>
      </c>
      <c r="DL89" s="21">
        <f t="shared" si="365"/>
        <v>0</v>
      </c>
      <c r="DM89" s="21">
        <f t="shared" si="365"/>
        <v>0</v>
      </c>
      <c r="DN89" s="57">
        <f t="shared" si="365"/>
        <v>0</v>
      </c>
      <c r="DQ89" s="22">
        <f t="shared" si="285"/>
        <v>105</v>
      </c>
      <c r="DR89" s="54">
        <f t="shared" si="279"/>
        <v>0.49</v>
      </c>
      <c r="DS89" s="55">
        <v>1</v>
      </c>
      <c r="DT89" s="65">
        <f t="shared" si="280"/>
        <v>0.51</v>
      </c>
      <c r="DU89" s="21">
        <f t="shared" ref="DU89:GF89" si="366">DT89*IFERROR(VLOOKUP($DQ89+DT$1,$DQ$3:$HT$98,4,0),0)</f>
        <v>0.24786</v>
      </c>
      <c r="DV89" s="21">
        <f t="shared" si="366"/>
        <v>0.11351987999999999</v>
      </c>
      <c r="DW89" s="21">
        <f t="shared" si="366"/>
        <v>4.813242912E-2</v>
      </c>
      <c r="DX89" s="21">
        <f t="shared" si="366"/>
        <v>1.838658792384E-2</v>
      </c>
      <c r="DY89" s="21">
        <f t="shared" si="366"/>
        <v>6.0675740148671995E-3</v>
      </c>
      <c r="DZ89" s="21">
        <f t="shared" si="366"/>
        <v>1.6200422619695423E-3</v>
      </c>
      <c r="EA89" s="21">
        <f t="shared" si="366"/>
        <v>3.1104811429815202E-4</v>
      </c>
      <c r="EB89" s="21">
        <f t="shared" si="366"/>
        <v>3.2349003887007806E-5</v>
      </c>
      <c r="EC89" s="21">
        <f t="shared" si="366"/>
        <v>0</v>
      </c>
      <c r="ED89" s="21">
        <f t="shared" si="366"/>
        <v>0</v>
      </c>
      <c r="EE89" s="21">
        <f t="shared" si="366"/>
        <v>0</v>
      </c>
      <c r="EF89" s="21">
        <f t="shared" si="366"/>
        <v>0</v>
      </c>
      <c r="EG89" s="21">
        <f t="shared" si="366"/>
        <v>0</v>
      </c>
      <c r="EH89" s="21">
        <f t="shared" si="366"/>
        <v>0</v>
      </c>
      <c r="EI89" s="21">
        <f t="shared" si="366"/>
        <v>0</v>
      </c>
      <c r="EJ89" s="21">
        <f t="shared" si="366"/>
        <v>0</v>
      </c>
      <c r="EK89" s="21">
        <f t="shared" si="366"/>
        <v>0</v>
      </c>
      <c r="EL89" s="21">
        <f t="shared" si="366"/>
        <v>0</v>
      </c>
      <c r="EM89" s="21">
        <f t="shared" si="366"/>
        <v>0</v>
      </c>
      <c r="EN89" s="21">
        <f t="shared" si="366"/>
        <v>0</v>
      </c>
      <c r="EO89" s="21">
        <f t="shared" si="366"/>
        <v>0</v>
      </c>
      <c r="EP89" s="21">
        <f t="shared" si="366"/>
        <v>0</v>
      </c>
      <c r="EQ89" s="21">
        <f t="shared" si="366"/>
        <v>0</v>
      </c>
      <c r="ER89" s="21">
        <f t="shared" si="366"/>
        <v>0</v>
      </c>
      <c r="ES89" s="21">
        <f t="shared" si="366"/>
        <v>0</v>
      </c>
      <c r="ET89" s="21">
        <f t="shared" si="366"/>
        <v>0</v>
      </c>
      <c r="EU89" s="21">
        <f t="shared" si="366"/>
        <v>0</v>
      </c>
      <c r="EV89" s="21">
        <f t="shared" si="366"/>
        <v>0</v>
      </c>
      <c r="EW89" s="21">
        <f t="shared" si="366"/>
        <v>0</v>
      </c>
      <c r="EX89" s="21">
        <f t="shared" si="366"/>
        <v>0</v>
      </c>
      <c r="EY89" s="21">
        <f t="shared" si="366"/>
        <v>0</v>
      </c>
      <c r="EZ89" s="21">
        <f t="shared" si="366"/>
        <v>0</v>
      </c>
      <c r="FA89" s="21">
        <f t="shared" si="366"/>
        <v>0</v>
      </c>
      <c r="FB89" s="21">
        <f t="shared" si="366"/>
        <v>0</v>
      </c>
      <c r="FC89" s="21">
        <f t="shared" si="366"/>
        <v>0</v>
      </c>
      <c r="FD89" s="21">
        <f t="shared" si="366"/>
        <v>0</v>
      </c>
      <c r="FE89" s="21">
        <f t="shared" si="366"/>
        <v>0</v>
      </c>
      <c r="FF89" s="21">
        <f t="shared" si="366"/>
        <v>0</v>
      </c>
      <c r="FG89" s="21">
        <f t="shared" si="366"/>
        <v>0</v>
      </c>
      <c r="FH89" s="21">
        <f t="shared" si="366"/>
        <v>0</v>
      </c>
      <c r="FI89" s="21">
        <f t="shared" si="366"/>
        <v>0</v>
      </c>
      <c r="FJ89" s="21">
        <f t="shared" si="366"/>
        <v>0</v>
      </c>
      <c r="FK89" s="21">
        <f t="shared" si="366"/>
        <v>0</v>
      </c>
      <c r="FL89" s="21">
        <f t="shared" si="366"/>
        <v>0</v>
      </c>
      <c r="FM89" s="21">
        <f t="shared" si="366"/>
        <v>0</v>
      </c>
      <c r="FN89" s="21">
        <f t="shared" si="366"/>
        <v>0</v>
      </c>
      <c r="FO89" s="21">
        <f t="shared" si="366"/>
        <v>0</v>
      </c>
      <c r="FP89" s="21">
        <f t="shared" si="366"/>
        <v>0</v>
      </c>
      <c r="FQ89" s="21">
        <f t="shared" si="366"/>
        <v>0</v>
      </c>
      <c r="FR89" s="21">
        <f t="shared" si="366"/>
        <v>0</v>
      </c>
      <c r="FS89" s="21">
        <f t="shared" si="366"/>
        <v>0</v>
      </c>
      <c r="FT89" s="21">
        <f t="shared" si="366"/>
        <v>0</v>
      </c>
      <c r="FU89" s="21">
        <f t="shared" si="366"/>
        <v>0</v>
      </c>
      <c r="FV89" s="21">
        <f t="shared" si="366"/>
        <v>0</v>
      </c>
      <c r="FW89" s="21">
        <f t="shared" si="366"/>
        <v>0</v>
      </c>
      <c r="FX89" s="21">
        <f t="shared" si="366"/>
        <v>0</v>
      </c>
      <c r="FY89" s="21">
        <f t="shared" si="366"/>
        <v>0</v>
      </c>
      <c r="FZ89" s="21">
        <f t="shared" si="366"/>
        <v>0</v>
      </c>
      <c r="GA89" s="21">
        <f t="shared" si="366"/>
        <v>0</v>
      </c>
      <c r="GB89" s="21">
        <f t="shared" si="366"/>
        <v>0</v>
      </c>
      <c r="GC89" s="21">
        <f t="shared" si="366"/>
        <v>0</v>
      </c>
      <c r="GD89" s="21">
        <f t="shared" si="366"/>
        <v>0</v>
      </c>
      <c r="GE89" s="21">
        <f t="shared" si="366"/>
        <v>0</v>
      </c>
      <c r="GF89" s="21">
        <f t="shared" si="366"/>
        <v>0</v>
      </c>
      <c r="GG89" s="21">
        <f t="shared" ref="GG89:HT89" si="367">GF89*IFERROR(VLOOKUP($DQ89+GF$1,$DQ$3:$HT$98,4,0),0)</f>
        <v>0</v>
      </c>
      <c r="GH89" s="21">
        <f t="shared" si="367"/>
        <v>0</v>
      </c>
      <c r="GI89" s="21">
        <f t="shared" si="367"/>
        <v>0</v>
      </c>
      <c r="GJ89" s="21">
        <f t="shared" si="367"/>
        <v>0</v>
      </c>
      <c r="GK89" s="21">
        <f t="shared" si="367"/>
        <v>0</v>
      </c>
      <c r="GL89" s="21">
        <f t="shared" si="367"/>
        <v>0</v>
      </c>
      <c r="GM89" s="21">
        <f t="shared" si="367"/>
        <v>0</v>
      </c>
      <c r="GN89" s="21">
        <f t="shared" si="367"/>
        <v>0</v>
      </c>
      <c r="GO89" s="21">
        <f t="shared" si="367"/>
        <v>0</v>
      </c>
      <c r="GP89" s="21">
        <f t="shared" si="367"/>
        <v>0</v>
      </c>
      <c r="GQ89" s="21">
        <f t="shared" si="367"/>
        <v>0</v>
      </c>
      <c r="GR89" s="21">
        <f t="shared" si="367"/>
        <v>0</v>
      </c>
      <c r="GS89" s="21">
        <f t="shared" si="367"/>
        <v>0</v>
      </c>
      <c r="GT89" s="21">
        <f t="shared" si="367"/>
        <v>0</v>
      </c>
      <c r="GU89" s="21">
        <f t="shared" si="367"/>
        <v>0</v>
      </c>
      <c r="GV89" s="21">
        <f t="shared" si="367"/>
        <v>0</v>
      </c>
      <c r="GW89" s="21">
        <f t="shared" si="367"/>
        <v>0</v>
      </c>
      <c r="GX89" s="21">
        <f t="shared" si="367"/>
        <v>0</v>
      </c>
      <c r="GY89" s="21">
        <f t="shared" si="367"/>
        <v>0</v>
      </c>
      <c r="GZ89" s="21">
        <f t="shared" si="367"/>
        <v>0</v>
      </c>
      <c r="HA89" s="21">
        <f t="shared" si="367"/>
        <v>0</v>
      </c>
      <c r="HB89" s="21">
        <f t="shared" si="367"/>
        <v>0</v>
      </c>
      <c r="HC89" s="21">
        <f t="shared" si="367"/>
        <v>0</v>
      </c>
      <c r="HD89" s="21">
        <f t="shared" si="367"/>
        <v>0</v>
      </c>
      <c r="HE89" s="21">
        <f t="shared" si="367"/>
        <v>0</v>
      </c>
      <c r="HF89" s="21">
        <f t="shared" si="367"/>
        <v>0</v>
      </c>
      <c r="HG89" s="21">
        <f t="shared" si="367"/>
        <v>0</v>
      </c>
      <c r="HH89" s="21">
        <f t="shared" si="367"/>
        <v>0</v>
      </c>
      <c r="HI89" s="21">
        <f t="shared" si="367"/>
        <v>0</v>
      </c>
      <c r="HJ89" s="21">
        <f t="shared" si="367"/>
        <v>0</v>
      </c>
      <c r="HK89" s="21">
        <f t="shared" si="367"/>
        <v>0</v>
      </c>
      <c r="HL89" s="21">
        <f t="shared" si="367"/>
        <v>0</v>
      </c>
      <c r="HM89" s="21">
        <f t="shared" si="367"/>
        <v>0</v>
      </c>
      <c r="HN89" s="21">
        <f t="shared" si="367"/>
        <v>0</v>
      </c>
      <c r="HO89" s="21">
        <f t="shared" si="367"/>
        <v>0</v>
      </c>
      <c r="HP89" s="21">
        <f t="shared" si="367"/>
        <v>0</v>
      </c>
      <c r="HQ89" s="21">
        <f t="shared" si="367"/>
        <v>0</v>
      </c>
      <c r="HR89" s="21">
        <f t="shared" si="367"/>
        <v>0</v>
      </c>
      <c r="HS89" s="21">
        <f t="shared" si="367"/>
        <v>0</v>
      </c>
      <c r="HT89" s="57">
        <f t="shared" si="367"/>
        <v>0</v>
      </c>
    </row>
    <row r="90" spans="1:228">
      <c r="A90" s="49">
        <v>106</v>
      </c>
      <c r="B90" s="50">
        <v>0.46500000000000002</v>
      </c>
      <c r="C90" s="51">
        <v>0.51400000000000001</v>
      </c>
      <c r="K90" s="22">
        <f t="shared" si="263"/>
        <v>106</v>
      </c>
      <c r="L90" s="54">
        <f t="shared" si="276"/>
        <v>0.46500000000000002</v>
      </c>
      <c r="M90" s="55">
        <v>1</v>
      </c>
      <c r="N90" s="65">
        <f t="shared" si="258"/>
        <v>0.53499999999999992</v>
      </c>
      <c r="O90" s="21">
        <f t="shared" ref="O90:BZ90" si="368">N90*IFERROR(VLOOKUP($K90+N$1,$K$3:$DN$98,4,0),0)</f>
        <v>0.27124499999999996</v>
      </c>
      <c r="P90" s="21">
        <f t="shared" si="368"/>
        <v>0.12911261999999998</v>
      </c>
      <c r="Q90" s="21">
        <f t="shared" si="368"/>
        <v>5.6938665419999986E-2</v>
      </c>
      <c r="R90" s="21">
        <f t="shared" si="368"/>
        <v>2.2832404833419997E-2</v>
      </c>
      <c r="S90" s="21">
        <f t="shared" si="368"/>
        <v>8.1055037158640989E-3</v>
      </c>
      <c r="T90" s="21">
        <f t="shared" si="368"/>
        <v>2.4478621221909582E-3</v>
      </c>
      <c r="U90" s="21">
        <f t="shared" si="368"/>
        <v>5.8993477144802088E-4</v>
      </c>
      <c r="V90" s="21">
        <f t="shared" si="368"/>
        <v>1.008788459176116E-4</v>
      </c>
      <c r="W90" s="21">
        <f t="shared" si="368"/>
        <v>0</v>
      </c>
      <c r="X90" s="21">
        <f t="shared" si="368"/>
        <v>0</v>
      </c>
      <c r="Y90" s="21">
        <f t="shared" si="368"/>
        <v>0</v>
      </c>
      <c r="Z90" s="21">
        <f t="shared" si="368"/>
        <v>0</v>
      </c>
      <c r="AA90" s="21">
        <f t="shared" si="368"/>
        <v>0</v>
      </c>
      <c r="AB90" s="21">
        <f t="shared" si="368"/>
        <v>0</v>
      </c>
      <c r="AC90" s="21">
        <f t="shared" si="368"/>
        <v>0</v>
      </c>
      <c r="AD90" s="21">
        <f t="shared" si="368"/>
        <v>0</v>
      </c>
      <c r="AE90" s="21">
        <f t="shared" si="368"/>
        <v>0</v>
      </c>
      <c r="AF90" s="21">
        <f t="shared" si="368"/>
        <v>0</v>
      </c>
      <c r="AG90" s="21">
        <f t="shared" si="368"/>
        <v>0</v>
      </c>
      <c r="AH90" s="21">
        <f t="shared" si="368"/>
        <v>0</v>
      </c>
      <c r="AI90" s="21">
        <f t="shared" si="368"/>
        <v>0</v>
      </c>
      <c r="AJ90" s="21">
        <f t="shared" si="368"/>
        <v>0</v>
      </c>
      <c r="AK90" s="21">
        <f t="shared" si="368"/>
        <v>0</v>
      </c>
      <c r="AL90" s="21">
        <f t="shared" si="368"/>
        <v>0</v>
      </c>
      <c r="AM90" s="21">
        <f t="shared" si="368"/>
        <v>0</v>
      </c>
      <c r="AN90" s="21">
        <f t="shared" si="368"/>
        <v>0</v>
      </c>
      <c r="AO90" s="21">
        <f t="shared" si="368"/>
        <v>0</v>
      </c>
      <c r="AP90" s="21">
        <f t="shared" si="368"/>
        <v>0</v>
      </c>
      <c r="AQ90" s="21">
        <f t="shared" si="368"/>
        <v>0</v>
      </c>
      <c r="AR90" s="21">
        <f t="shared" si="368"/>
        <v>0</v>
      </c>
      <c r="AS90" s="21">
        <f t="shared" si="368"/>
        <v>0</v>
      </c>
      <c r="AT90" s="21">
        <f t="shared" si="368"/>
        <v>0</v>
      </c>
      <c r="AU90" s="21">
        <f t="shared" si="368"/>
        <v>0</v>
      </c>
      <c r="AV90" s="21">
        <f t="shared" si="368"/>
        <v>0</v>
      </c>
      <c r="AW90" s="21">
        <f t="shared" si="368"/>
        <v>0</v>
      </c>
      <c r="AX90" s="21">
        <f t="shared" si="368"/>
        <v>0</v>
      </c>
      <c r="AY90" s="21">
        <f t="shared" si="368"/>
        <v>0</v>
      </c>
      <c r="AZ90" s="21">
        <f t="shared" si="368"/>
        <v>0</v>
      </c>
      <c r="BA90" s="21">
        <f t="shared" si="368"/>
        <v>0</v>
      </c>
      <c r="BB90" s="21">
        <f t="shared" si="368"/>
        <v>0</v>
      </c>
      <c r="BC90" s="21">
        <f t="shared" si="368"/>
        <v>0</v>
      </c>
      <c r="BD90" s="21">
        <f t="shared" si="368"/>
        <v>0</v>
      </c>
      <c r="BE90" s="21">
        <f t="shared" si="368"/>
        <v>0</v>
      </c>
      <c r="BF90" s="21">
        <f t="shared" si="368"/>
        <v>0</v>
      </c>
      <c r="BG90" s="21">
        <f t="shared" si="368"/>
        <v>0</v>
      </c>
      <c r="BH90" s="21">
        <f t="shared" si="368"/>
        <v>0</v>
      </c>
      <c r="BI90" s="21">
        <f t="shared" si="368"/>
        <v>0</v>
      </c>
      <c r="BJ90" s="21">
        <f t="shared" si="368"/>
        <v>0</v>
      </c>
      <c r="BK90" s="21">
        <f t="shared" si="368"/>
        <v>0</v>
      </c>
      <c r="BL90" s="21">
        <f t="shared" si="368"/>
        <v>0</v>
      </c>
      <c r="BM90" s="21">
        <f t="shared" si="368"/>
        <v>0</v>
      </c>
      <c r="BN90" s="21">
        <f t="shared" si="368"/>
        <v>0</v>
      </c>
      <c r="BO90" s="21">
        <f t="shared" si="368"/>
        <v>0</v>
      </c>
      <c r="BP90" s="21">
        <f t="shared" si="368"/>
        <v>0</v>
      </c>
      <c r="BQ90" s="21">
        <f t="shared" si="368"/>
        <v>0</v>
      </c>
      <c r="BR90" s="21">
        <f t="shared" si="368"/>
        <v>0</v>
      </c>
      <c r="BS90" s="21">
        <f t="shared" si="368"/>
        <v>0</v>
      </c>
      <c r="BT90" s="21">
        <f t="shared" si="368"/>
        <v>0</v>
      </c>
      <c r="BU90" s="21">
        <f t="shared" si="368"/>
        <v>0</v>
      </c>
      <c r="BV90" s="21">
        <f t="shared" si="368"/>
        <v>0</v>
      </c>
      <c r="BW90" s="21">
        <f t="shared" si="368"/>
        <v>0</v>
      </c>
      <c r="BX90" s="21">
        <f t="shared" si="368"/>
        <v>0</v>
      </c>
      <c r="BY90" s="21">
        <f t="shared" si="368"/>
        <v>0</v>
      </c>
      <c r="BZ90" s="21">
        <f t="shared" si="368"/>
        <v>0</v>
      </c>
      <c r="CA90" s="21">
        <f t="shared" ref="CA90:DN90" si="369">BZ90*IFERROR(VLOOKUP($K90+BZ$1,$K$3:$DN$98,4,0),0)</f>
        <v>0</v>
      </c>
      <c r="CB90" s="21">
        <f t="shared" si="369"/>
        <v>0</v>
      </c>
      <c r="CC90" s="21">
        <f t="shared" si="369"/>
        <v>0</v>
      </c>
      <c r="CD90" s="21">
        <f t="shared" si="369"/>
        <v>0</v>
      </c>
      <c r="CE90" s="21">
        <f t="shared" si="369"/>
        <v>0</v>
      </c>
      <c r="CF90" s="21">
        <f t="shared" si="369"/>
        <v>0</v>
      </c>
      <c r="CG90" s="21">
        <f t="shared" si="369"/>
        <v>0</v>
      </c>
      <c r="CH90" s="21">
        <f t="shared" si="369"/>
        <v>0</v>
      </c>
      <c r="CI90" s="21">
        <f t="shared" si="369"/>
        <v>0</v>
      </c>
      <c r="CJ90" s="21">
        <f t="shared" si="369"/>
        <v>0</v>
      </c>
      <c r="CK90" s="21">
        <f t="shared" si="369"/>
        <v>0</v>
      </c>
      <c r="CL90" s="21">
        <f t="shared" si="369"/>
        <v>0</v>
      </c>
      <c r="CM90" s="21">
        <f t="shared" si="369"/>
        <v>0</v>
      </c>
      <c r="CN90" s="21">
        <f t="shared" si="369"/>
        <v>0</v>
      </c>
      <c r="CO90" s="21">
        <f t="shared" si="369"/>
        <v>0</v>
      </c>
      <c r="CP90" s="21">
        <f t="shared" si="369"/>
        <v>0</v>
      </c>
      <c r="CQ90" s="21">
        <f t="shared" si="369"/>
        <v>0</v>
      </c>
      <c r="CR90" s="21">
        <f t="shared" si="369"/>
        <v>0</v>
      </c>
      <c r="CS90" s="21">
        <f t="shared" si="369"/>
        <v>0</v>
      </c>
      <c r="CT90" s="21">
        <f t="shared" si="369"/>
        <v>0</v>
      </c>
      <c r="CU90" s="21">
        <f t="shared" si="369"/>
        <v>0</v>
      </c>
      <c r="CV90" s="21">
        <f t="shared" si="369"/>
        <v>0</v>
      </c>
      <c r="CW90" s="21">
        <f t="shared" si="369"/>
        <v>0</v>
      </c>
      <c r="CX90" s="21">
        <f t="shared" si="369"/>
        <v>0</v>
      </c>
      <c r="CY90" s="21">
        <f t="shared" si="369"/>
        <v>0</v>
      </c>
      <c r="CZ90" s="21">
        <f t="shared" si="369"/>
        <v>0</v>
      </c>
      <c r="DA90" s="21">
        <f t="shared" si="369"/>
        <v>0</v>
      </c>
      <c r="DB90" s="21">
        <f t="shared" si="369"/>
        <v>0</v>
      </c>
      <c r="DC90" s="21">
        <f t="shared" si="369"/>
        <v>0</v>
      </c>
      <c r="DD90" s="21">
        <f t="shared" si="369"/>
        <v>0</v>
      </c>
      <c r="DE90" s="21">
        <f t="shared" si="369"/>
        <v>0</v>
      </c>
      <c r="DF90" s="21">
        <f t="shared" si="369"/>
        <v>0</v>
      </c>
      <c r="DG90" s="21">
        <f t="shared" si="369"/>
        <v>0</v>
      </c>
      <c r="DH90" s="21">
        <f t="shared" si="369"/>
        <v>0</v>
      </c>
      <c r="DI90" s="21">
        <f t="shared" si="369"/>
        <v>0</v>
      </c>
      <c r="DJ90" s="21">
        <f t="shared" si="369"/>
        <v>0</v>
      </c>
      <c r="DK90" s="21">
        <f t="shared" si="369"/>
        <v>0</v>
      </c>
      <c r="DL90" s="21">
        <f t="shared" si="369"/>
        <v>0</v>
      </c>
      <c r="DM90" s="21">
        <f t="shared" si="369"/>
        <v>0</v>
      </c>
      <c r="DN90" s="57">
        <f t="shared" si="369"/>
        <v>0</v>
      </c>
      <c r="DQ90" s="22">
        <f t="shared" si="285"/>
        <v>106</v>
      </c>
      <c r="DR90" s="54">
        <f t="shared" si="279"/>
        <v>0.51400000000000001</v>
      </c>
      <c r="DS90" s="55">
        <v>1</v>
      </c>
      <c r="DT90" s="65">
        <f t="shared" si="280"/>
        <v>0.48599999999999999</v>
      </c>
      <c r="DU90" s="21">
        <f t="shared" ref="DU90:GF90" si="370">DT90*IFERROR(VLOOKUP($DQ90+DT$1,$DQ$3:$HT$98,4,0),0)</f>
        <v>0.22258799999999998</v>
      </c>
      <c r="DV90" s="21">
        <f t="shared" si="370"/>
        <v>9.4377312000000005E-2</v>
      </c>
      <c r="DW90" s="21">
        <f t="shared" si="370"/>
        <v>3.6052133184000003E-2</v>
      </c>
      <c r="DX90" s="21">
        <f t="shared" si="370"/>
        <v>1.189720395072E-2</v>
      </c>
      <c r="DY90" s="21">
        <f t="shared" si="370"/>
        <v>3.1765534548422402E-3</v>
      </c>
      <c r="DZ90" s="21">
        <f t="shared" si="370"/>
        <v>6.0989826332970992E-4</v>
      </c>
      <c r="EA90" s="21">
        <f t="shared" si="370"/>
        <v>6.3429419386289821E-5</v>
      </c>
      <c r="EB90" s="21">
        <f t="shared" si="370"/>
        <v>0</v>
      </c>
      <c r="EC90" s="21">
        <f t="shared" si="370"/>
        <v>0</v>
      </c>
      <c r="ED90" s="21">
        <f t="shared" si="370"/>
        <v>0</v>
      </c>
      <c r="EE90" s="21">
        <f t="shared" si="370"/>
        <v>0</v>
      </c>
      <c r="EF90" s="21">
        <f t="shared" si="370"/>
        <v>0</v>
      </c>
      <c r="EG90" s="21">
        <f t="shared" si="370"/>
        <v>0</v>
      </c>
      <c r="EH90" s="21">
        <f t="shared" si="370"/>
        <v>0</v>
      </c>
      <c r="EI90" s="21">
        <f t="shared" si="370"/>
        <v>0</v>
      </c>
      <c r="EJ90" s="21">
        <f t="shared" si="370"/>
        <v>0</v>
      </c>
      <c r="EK90" s="21">
        <f t="shared" si="370"/>
        <v>0</v>
      </c>
      <c r="EL90" s="21">
        <f t="shared" si="370"/>
        <v>0</v>
      </c>
      <c r="EM90" s="21">
        <f t="shared" si="370"/>
        <v>0</v>
      </c>
      <c r="EN90" s="21">
        <f t="shared" si="370"/>
        <v>0</v>
      </c>
      <c r="EO90" s="21">
        <f t="shared" si="370"/>
        <v>0</v>
      </c>
      <c r="EP90" s="21">
        <f t="shared" si="370"/>
        <v>0</v>
      </c>
      <c r="EQ90" s="21">
        <f t="shared" si="370"/>
        <v>0</v>
      </c>
      <c r="ER90" s="21">
        <f t="shared" si="370"/>
        <v>0</v>
      </c>
      <c r="ES90" s="21">
        <f t="shared" si="370"/>
        <v>0</v>
      </c>
      <c r="ET90" s="21">
        <f t="shared" si="370"/>
        <v>0</v>
      </c>
      <c r="EU90" s="21">
        <f t="shared" si="370"/>
        <v>0</v>
      </c>
      <c r="EV90" s="21">
        <f t="shared" si="370"/>
        <v>0</v>
      </c>
      <c r="EW90" s="21">
        <f t="shared" si="370"/>
        <v>0</v>
      </c>
      <c r="EX90" s="21">
        <f t="shared" si="370"/>
        <v>0</v>
      </c>
      <c r="EY90" s="21">
        <f t="shared" si="370"/>
        <v>0</v>
      </c>
      <c r="EZ90" s="21">
        <f t="shared" si="370"/>
        <v>0</v>
      </c>
      <c r="FA90" s="21">
        <f t="shared" si="370"/>
        <v>0</v>
      </c>
      <c r="FB90" s="21">
        <f t="shared" si="370"/>
        <v>0</v>
      </c>
      <c r="FC90" s="21">
        <f t="shared" si="370"/>
        <v>0</v>
      </c>
      <c r="FD90" s="21">
        <f t="shared" si="370"/>
        <v>0</v>
      </c>
      <c r="FE90" s="21">
        <f t="shared" si="370"/>
        <v>0</v>
      </c>
      <c r="FF90" s="21">
        <f t="shared" si="370"/>
        <v>0</v>
      </c>
      <c r="FG90" s="21">
        <f t="shared" si="370"/>
        <v>0</v>
      </c>
      <c r="FH90" s="21">
        <f t="shared" si="370"/>
        <v>0</v>
      </c>
      <c r="FI90" s="21">
        <f t="shared" si="370"/>
        <v>0</v>
      </c>
      <c r="FJ90" s="21">
        <f t="shared" si="370"/>
        <v>0</v>
      </c>
      <c r="FK90" s="21">
        <f t="shared" si="370"/>
        <v>0</v>
      </c>
      <c r="FL90" s="21">
        <f t="shared" si="370"/>
        <v>0</v>
      </c>
      <c r="FM90" s="21">
        <f t="shared" si="370"/>
        <v>0</v>
      </c>
      <c r="FN90" s="21">
        <f t="shared" si="370"/>
        <v>0</v>
      </c>
      <c r="FO90" s="21">
        <f t="shared" si="370"/>
        <v>0</v>
      </c>
      <c r="FP90" s="21">
        <f t="shared" si="370"/>
        <v>0</v>
      </c>
      <c r="FQ90" s="21">
        <f t="shared" si="370"/>
        <v>0</v>
      </c>
      <c r="FR90" s="21">
        <f t="shared" si="370"/>
        <v>0</v>
      </c>
      <c r="FS90" s="21">
        <f t="shared" si="370"/>
        <v>0</v>
      </c>
      <c r="FT90" s="21">
        <f t="shared" si="370"/>
        <v>0</v>
      </c>
      <c r="FU90" s="21">
        <f t="shared" si="370"/>
        <v>0</v>
      </c>
      <c r="FV90" s="21">
        <f t="shared" si="370"/>
        <v>0</v>
      </c>
      <c r="FW90" s="21">
        <f t="shared" si="370"/>
        <v>0</v>
      </c>
      <c r="FX90" s="21">
        <f t="shared" si="370"/>
        <v>0</v>
      </c>
      <c r="FY90" s="21">
        <f t="shared" si="370"/>
        <v>0</v>
      </c>
      <c r="FZ90" s="21">
        <f t="shared" si="370"/>
        <v>0</v>
      </c>
      <c r="GA90" s="21">
        <f t="shared" si="370"/>
        <v>0</v>
      </c>
      <c r="GB90" s="21">
        <f t="shared" si="370"/>
        <v>0</v>
      </c>
      <c r="GC90" s="21">
        <f t="shared" si="370"/>
        <v>0</v>
      </c>
      <c r="GD90" s="21">
        <f t="shared" si="370"/>
        <v>0</v>
      </c>
      <c r="GE90" s="21">
        <f t="shared" si="370"/>
        <v>0</v>
      </c>
      <c r="GF90" s="21">
        <f t="shared" si="370"/>
        <v>0</v>
      </c>
      <c r="GG90" s="21">
        <f t="shared" ref="GG90:HT90" si="371">GF90*IFERROR(VLOOKUP($DQ90+GF$1,$DQ$3:$HT$98,4,0),0)</f>
        <v>0</v>
      </c>
      <c r="GH90" s="21">
        <f t="shared" si="371"/>
        <v>0</v>
      </c>
      <c r="GI90" s="21">
        <f t="shared" si="371"/>
        <v>0</v>
      </c>
      <c r="GJ90" s="21">
        <f t="shared" si="371"/>
        <v>0</v>
      </c>
      <c r="GK90" s="21">
        <f t="shared" si="371"/>
        <v>0</v>
      </c>
      <c r="GL90" s="21">
        <f t="shared" si="371"/>
        <v>0</v>
      </c>
      <c r="GM90" s="21">
        <f t="shared" si="371"/>
        <v>0</v>
      </c>
      <c r="GN90" s="21">
        <f t="shared" si="371"/>
        <v>0</v>
      </c>
      <c r="GO90" s="21">
        <f t="shared" si="371"/>
        <v>0</v>
      </c>
      <c r="GP90" s="21">
        <f t="shared" si="371"/>
        <v>0</v>
      </c>
      <c r="GQ90" s="21">
        <f t="shared" si="371"/>
        <v>0</v>
      </c>
      <c r="GR90" s="21">
        <f t="shared" si="371"/>
        <v>0</v>
      </c>
      <c r="GS90" s="21">
        <f t="shared" si="371"/>
        <v>0</v>
      </c>
      <c r="GT90" s="21">
        <f t="shared" si="371"/>
        <v>0</v>
      </c>
      <c r="GU90" s="21">
        <f t="shared" si="371"/>
        <v>0</v>
      </c>
      <c r="GV90" s="21">
        <f t="shared" si="371"/>
        <v>0</v>
      </c>
      <c r="GW90" s="21">
        <f t="shared" si="371"/>
        <v>0</v>
      </c>
      <c r="GX90" s="21">
        <f t="shared" si="371"/>
        <v>0</v>
      </c>
      <c r="GY90" s="21">
        <f t="shared" si="371"/>
        <v>0</v>
      </c>
      <c r="GZ90" s="21">
        <f t="shared" si="371"/>
        <v>0</v>
      </c>
      <c r="HA90" s="21">
        <f t="shared" si="371"/>
        <v>0</v>
      </c>
      <c r="HB90" s="21">
        <f t="shared" si="371"/>
        <v>0</v>
      </c>
      <c r="HC90" s="21">
        <f t="shared" si="371"/>
        <v>0</v>
      </c>
      <c r="HD90" s="21">
        <f t="shared" si="371"/>
        <v>0</v>
      </c>
      <c r="HE90" s="21">
        <f t="shared" si="371"/>
        <v>0</v>
      </c>
      <c r="HF90" s="21">
        <f t="shared" si="371"/>
        <v>0</v>
      </c>
      <c r="HG90" s="21">
        <f t="shared" si="371"/>
        <v>0</v>
      </c>
      <c r="HH90" s="21">
        <f t="shared" si="371"/>
        <v>0</v>
      </c>
      <c r="HI90" s="21">
        <f t="shared" si="371"/>
        <v>0</v>
      </c>
      <c r="HJ90" s="21">
        <f t="shared" si="371"/>
        <v>0</v>
      </c>
      <c r="HK90" s="21">
        <f t="shared" si="371"/>
        <v>0</v>
      </c>
      <c r="HL90" s="21">
        <f t="shared" si="371"/>
        <v>0</v>
      </c>
      <c r="HM90" s="21">
        <f t="shared" si="371"/>
        <v>0</v>
      </c>
      <c r="HN90" s="21">
        <f t="shared" si="371"/>
        <v>0</v>
      </c>
      <c r="HO90" s="21">
        <f t="shared" si="371"/>
        <v>0</v>
      </c>
      <c r="HP90" s="21">
        <f t="shared" si="371"/>
        <v>0</v>
      </c>
      <c r="HQ90" s="21">
        <f t="shared" si="371"/>
        <v>0</v>
      </c>
      <c r="HR90" s="21">
        <f t="shared" si="371"/>
        <v>0</v>
      </c>
      <c r="HS90" s="21">
        <f t="shared" si="371"/>
        <v>0</v>
      </c>
      <c r="HT90" s="57">
        <f t="shared" si="371"/>
        <v>0</v>
      </c>
    </row>
    <row r="91" spans="1:228">
      <c r="A91" s="49">
        <v>107</v>
      </c>
      <c r="B91" s="50">
        <v>0.49299999999999999</v>
      </c>
      <c r="C91" s="51">
        <v>0.54200000000000004</v>
      </c>
      <c r="K91" s="22">
        <f t="shared" si="263"/>
        <v>107</v>
      </c>
      <c r="L91" s="54">
        <f t="shared" si="276"/>
        <v>0.49299999999999999</v>
      </c>
      <c r="M91" s="55">
        <v>1</v>
      </c>
      <c r="N91" s="65">
        <f t="shared" si="258"/>
        <v>0.50700000000000001</v>
      </c>
      <c r="O91" s="21">
        <f t="shared" ref="O91:BZ91" si="372">N91*IFERROR(VLOOKUP($K91+N$1,$K$3:$DN$98,4,0),0)</f>
        <v>0.24133199999999999</v>
      </c>
      <c r="P91" s="21">
        <f t="shared" si="372"/>
        <v>0.10642741199999999</v>
      </c>
      <c r="Q91" s="21">
        <f t="shared" si="372"/>
        <v>4.2677392211999995E-2</v>
      </c>
      <c r="R91" s="21">
        <f t="shared" si="372"/>
        <v>1.5150474235259998E-2</v>
      </c>
      <c r="S91" s="21">
        <f t="shared" si="372"/>
        <v>4.57544321904852E-3</v>
      </c>
      <c r="T91" s="21">
        <f t="shared" si="372"/>
        <v>1.1026818157906933E-3</v>
      </c>
      <c r="U91" s="21">
        <f t="shared" si="372"/>
        <v>1.8855859050020862E-4</v>
      </c>
      <c r="V91" s="21">
        <f t="shared" si="372"/>
        <v>0</v>
      </c>
      <c r="W91" s="21">
        <f t="shared" si="372"/>
        <v>0</v>
      </c>
      <c r="X91" s="21">
        <f t="shared" si="372"/>
        <v>0</v>
      </c>
      <c r="Y91" s="21">
        <f t="shared" si="372"/>
        <v>0</v>
      </c>
      <c r="Z91" s="21">
        <f t="shared" si="372"/>
        <v>0</v>
      </c>
      <c r="AA91" s="21">
        <f t="shared" si="372"/>
        <v>0</v>
      </c>
      <c r="AB91" s="21">
        <f t="shared" si="372"/>
        <v>0</v>
      </c>
      <c r="AC91" s="21">
        <f t="shared" si="372"/>
        <v>0</v>
      </c>
      <c r="AD91" s="21">
        <f t="shared" si="372"/>
        <v>0</v>
      </c>
      <c r="AE91" s="21">
        <f t="shared" si="372"/>
        <v>0</v>
      </c>
      <c r="AF91" s="21">
        <f t="shared" si="372"/>
        <v>0</v>
      </c>
      <c r="AG91" s="21">
        <f t="shared" si="372"/>
        <v>0</v>
      </c>
      <c r="AH91" s="21">
        <f t="shared" si="372"/>
        <v>0</v>
      </c>
      <c r="AI91" s="21">
        <f t="shared" si="372"/>
        <v>0</v>
      </c>
      <c r="AJ91" s="21">
        <f t="shared" si="372"/>
        <v>0</v>
      </c>
      <c r="AK91" s="21">
        <f t="shared" si="372"/>
        <v>0</v>
      </c>
      <c r="AL91" s="21">
        <f t="shared" si="372"/>
        <v>0</v>
      </c>
      <c r="AM91" s="21">
        <f t="shared" si="372"/>
        <v>0</v>
      </c>
      <c r="AN91" s="21">
        <f t="shared" si="372"/>
        <v>0</v>
      </c>
      <c r="AO91" s="21">
        <f t="shared" si="372"/>
        <v>0</v>
      </c>
      <c r="AP91" s="21">
        <f t="shared" si="372"/>
        <v>0</v>
      </c>
      <c r="AQ91" s="21">
        <f t="shared" si="372"/>
        <v>0</v>
      </c>
      <c r="AR91" s="21">
        <f t="shared" si="372"/>
        <v>0</v>
      </c>
      <c r="AS91" s="21">
        <f t="shared" si="372"/>
        <v>0</v>
      </c>
      <c r="AT91" s="21">
        <f t="shared" si="372"/>
        <v>0</v>
      </c>
      <c r="AU91" s="21">
        <f t="shared" si="372"/>
        <v>0</v>
      </c>
      <c r="AV91" s="21">
        <f t="shared" si="372"/>
        <v>0</v>
      </c>
      <c r="AW91" s="21">
        <f t="shared" si="372"/>
        <v>0</v>
      </c>
      <c r="AX91" s="21">
        <f t="shared" si="372"/>
        <v>0</v>
      </c>
      <c r="AY91" s="21">
        <f t="shared" si="372"/>
        <v>0</v>
      </c>
      <c r="AZ91" s="21">
        <f t="shared" si="372"/>
        <v>0</v>
      </c>
      <c r="BA91" s="21">
        <f t="shared" si="372"/>
        <v>0</v>
      </c>
      <c r="BB91" s="21">
        <f t="shared" si="372"/>
        <v>0</v>
      </c>
      <c r="BC91" s="21">
        <f t="shared" si="372"/>
        <v>0</v>
      </c>
      <c r="BD91" s="21">
        <f t="shared" si="372"/>
        <v>0</v>
      </c>
      <c r="BE91" s="21">
        <f t="shared" si="372"/>
        <v>0</v>
      </c>
      <c r="BF91" s="21">
        <f t="shared" si="372"/>
        <v>0</v>
      </c>
      <c r="BG91" s="21">
        <f t="shared" si="372"/>
        <v>0</v>
      </c>
      <c r="BH91" s="21">
        <f t="shared" si="372"/>
        <v>0</v>
      </c>
      <c r="BI91" s="21">
        <f t="shared" si="372"/>
        <v>0</v>
      </c>
      <c r="BJ91" s="21">
        <f t="shared" si="372"/>
        <v>0</v>
      </c>
      <c r="BK91" s="21">
        <f t="shared" si="372"/>
        <v>0</v>
      </c>
      <c r="BL91" s="21">
        <f t="shared" si="372"/>
        <v>0</v>
      </c>
      <c r="BM91" s="21">
        <f t="shared" si="372"/>
        <v>0</v>
      </c>
      <c r="BN91" s="21">
        <f t="shared" si="372"/>
        <v>0</v>
      </c>
      <c r="BO91" s="21">
        <f t="shared" si="372"/>
        <v>0</v>
      </c>
      <c r="BP91" s="21">
        <f t="shared" si="372"/>
        <v>0</v>
      </c>
      <c r="BQ91" s="21">
        <f t="shared" si="372"/>
        <v>0</v>
      </c>
      <c r="BR91" s="21">
        <f t="shared" si="372"/>
        <v>0</v>
      </c>
      <c r="BS91" s="21">
        <f t="shared" si="372"/>
        <v>0</v>
      </c>
      <c r="BT91" s="21">
        <f t="shared" si="372"/>
        <v>0</v>
      </c>
      <c r="BU91" s="21">
        <f t="shared" si="372"/>
        <v>0</v>
      </c>
      <c r="BV91" s="21">
        <f t="shared" si="372"/>
        <v>0</v>
      </c>
      <c r="BW91" s="21">
        <f t="shared" si="372"/>
        <v>0</v>
      </c>
      <c r="BX91" s="21">
        <f t="shared" si="372"/>
        <v>0</v>
      </c>
      <c r="BY91" s="21">
        <f t="shared" si="372"/>
        <v>0</v>
      </c>
      <c r="BZ91" s="21">
        <f t="shared" si="372"/>
        <v>0</v>
      </c>
      <c r="CA91" s="21">
        <f t="shared" ref="CA91:DN91" si="373">BZ91*IFERROR(VLOOKUP($K91+BZ$1,$K$3:$DN$98,4,0),0)</f>
        <v>0</v>
      </c>
      <c r="CB91" s="21">
        <f t="shared" si="373"/>
        <v>0</v>
      </c>
      <c r="CC91" s="21">
        <f t="shared" si="373"/>
        <v>0</v>
      </c>
      <c r="CD91" s="21">
        <f t="shared" si="373"/>
        <v>0</v>
      </c>
      <c r="CE91" s="21">
        <f t="shared" si="373"/>
        <v>0</v>
      </c>
      <c r="CF91" s="21">
        <f t="shared" si="373"/>
        <v>0</v>
      </c>
      <c r="CG91" s="21">
        <f t="shared" si="373"/>
        <v>0</v>
      </c>
      <c r="CH91" s="21">
        <f t="shared" si="373"/>
        <v>0</v>
      </c>
      <c r="CI91" s="21">
        <f t="shared" si="373"/>
        <v>0</v>
      </c>
      <c r="CJ91" s="21">
        <f t="shared" si="373"/>
        <v>0</v>
      </c>
      <c r="CK91" s="21">
        <f t="shared" si="373"/>
        <v>0</v>
      </c>
      <c r="CL91" s="21">
        <f t="shared" si="373"/>
        <v>0</v>
      </c>
      <c r="CM91" s="21">
        <f t="shared" si="373"/>
        <v>0</v>
      </c>
      <c r="CN91" s="21">
        <f t="shared" si="373"/>
        <v>0</v>
      </c>
      <c r="CO91" s="21">
        <f t="shared" si="373"/>
        <v>0</v>
      </c>
      <c r="CP91" s="21">
        <f t="shared" si="373"/>
        <v>0</v>
      </c>
      <c r="CQ91" s="21">
        <f t="shared" si="373"/>
        <v>0</v>
      </c>
      <c r="CR91" s="21">
        <f t="shared" si="373"/>
        <v>0</v>
      </c>
      <c r="CS91" s="21">
        <f t="shared" si="373"/>
        <v>0</v>
      </c>
      <c r="CT91" s="21">
        <f t="shared" si="373"/>
        <v>0</v>
      </c>
      <c r="CU91" s="21">
        <f t="shared" si="373"/>
        <v>0</v>
      </c>
      <c r="CV91" s="21">
        <f t="shared" si="373"/>
        <v>0</v>
      </c>
      <c r="CW91" s="21">
        <f t="shared" si="373"/>
        <v>0</v>
      </c>
      <c r="CX91" s="21">
        <f t="shared" si="373"/>
        <v>0</v>
      </c>
      <c r="CY91" s="21">
        <f t="shared" si="373"/>
        <v>0</v>
      </c>
      <c r="CZ91" s="21">
        <f t="shared" si="373"/>
        <v>0</v>
      </c>
      <c r="DA91" s="21">
        <f t="shared" si="373"/>
        <v>0</v>
      </c>
      <c r="DB91" s="21">
        <f t="shared" si="373"/>
        <v>0</v>
      </c>
      <c r="DC91" s="21">
        <f t="shared" si="373"/>
        <v>0</v>
      </c>
      <c r="DD91" s="21">
        <f t="shared" si="373"/>
        <v>0</v>
      </c>
      <c r="DE91" s="21">
        <f t="shared" si="373"/>
        <v>0</v>
      </c>
      <c r="DF91" s="21">
        <f t="shared" si="373"/>
        <v>0</v>
      </c>
      <c r="DG91" s="21">
        <f t="shared" si="373"/>
        <v>0</v>
      </c>
      <c r="DH91" s="21">
        <f t="shared" si="373"/>
        <v>0</v>
      </c>
      <c r="DI91" s="21">
        <f t="shared" si="373"/>
        <v>0</v>
      </c>
      <c r="DJ91" s="21">
        <f t="shared" si="373"/>
        <v>0</v>
      </c>
      <c r="DK91" s="21">
        <f t="shared" si="373"/>
        <v>0</v>
      </c>
      <c r="DL91" s="21">
        <f t="shared" si="373"/>
        <v>0</v>
      </c>
      <c r="DM91" s="21">
        <f t="shared" si="373"/>
        <v>0</v>
      </c>
      <c r="DN91" s="57">
        <f t="shared" si="373"/>
        <v>0</v>
      </c>
      <c r="DQ91" s="22">
        <f t="shared" si="285"/>
        <v>107</v>
      </c>
      <c r="DR91" s="54">
        <f t="shared" si="279"/>
        <v>0.54200000000000004</v>
      </c>
      <c r="DS91" s="55">
        <v>1</v>
      </c>
      <c r="DT91" s="65">
        <f t="shared" si="280"/>
        <v>0.45799999999999996</v>
      </c>
      <c r="DU91" s="21">
        <f t="shared" ref="DU91:GF91" si="374">DT91*IFERROR(VLOOKUP($DQ91+DT$1,$DQ$3:$HT$98,4,0),0)</f>
        <v>0.194192</v>
      </c>
      <c r="DV91" s="21">
        <f t="shared" si="374"/>
        <v>7.4181343999999996E-2</v>
      </c>
      <c r="DW91" s="21">
        <f t="shared" si="374"/>
        <v>2.4479843519999996E-2</v>
      </c>
      <c r="DX91" s="21">
        <f t="shared" si="374"/>
        <v>6.5361182198399991E-3</v>
      </c>
      <c r="DY91" s="21">
        <f t="shared" si="374"/>
        <v>1.2549346982092795E-3</v>
      </c>
      <c r="DZ91" s="21">
        <f t="shared" si="374"/>
        <v>1.3051320861376506E-4</v>
      </c>
      <c r="EA91" s="21">
        <f t="shared" si="374"/>
        <v>0</v>
      </c>
      <c r="EB91" s="21">
        <f t="shared" si="374"/>
        <v>0</v>
      </c>
      <c r="EC91" s="21">
        <f t="shared" si="374"/>
        <v>0</v>
      </c>
      <c r="ED91" s="21">
        <f t="shared" si="374"/>
        <v>0</v>
      </c>
      <c r="EE91" s="21">
        <f t="shared" si="374"/>
        <v>0</v>
      </c>
      <c r="EF91" s="21">
        <f t="shared" si="374"/>
        <v>0</v>
      </c>
      <c r="EG91" s="21">
        <f t="shared" si="374"/>
        <v>0</v>
      </c>
      <c r="EH91" s="21">
        <f t="shared" si="374"/>
        <v>0</v>
      </c>
      <c r="EI91" s="21">
        <f t="shared" si="374"/>
        <v>0</v>
      </c>
      <c r="EJ91" s="21">
        <f t="shared" si="374"/>
        <v>0</v>
      </c>
      <c r="EK91" s="21">
        <f t="shared" si="374"/>
        <v>0</v>
      </c>
      <c r="EL91" s="21">
        <f t="shared" si="374"/>
        <v>0</v>
      </c>
      <c r="EM91" s="21">
        <f t="shared" si="374"/>
        <v>0</v>
      </c>
      <c r="EN91" s="21">
        <f t="shared" si="374"/>
        <v>0</v>
      </c>
      <c r="EO91" s="21">
        <f t="shared" si="374"/>
        <v>0</v>
      </c>
      <c r="EP91" s="21">
        <f t="shared" si="374"/>
        <v>0</v>
      </c>
      <c r="EQ91" s="21">
        <f t="shared" si="374"/>
        <v>0</v>
      </c>
      <c r="ER91" s="21">
        <f t="shared" si="374"/>
        <v>0</v>
      </c>
      <c r="ES91" s="21">
        <f t="shared" si="374"/>
        <v>0</v>
      </c>
      <c r="ET91" s="21">
        <f t="shared" si="374"/>
        <v>0</v>
      </c>
      <c r="EU91" s="21">
        <f t="shared" si="374"/>
        <v>0</v>
      </c>
      <c r="EV91" s="21">
        <f t="shared" si="374"/>
        <v>0</v>
      </c>
      <c r="EW91" s="21">
        <f t="shared" si="374"/>
        <v>0</v>
      </c>
      <c r="EX91" s="21">
        <f t="shared" si="374"/>
        <v>0</v>
      </c>
      <c r="EY91" s="21">
        <f t="shared" si="374"/>
        <v>0</v>
      </c>
      <c r="EZ91" s="21">
        <f t="shared" si="374"/>
        <v>0</v>
      </c>
      <c r="FA91" s="21">
        <f t="shared" si="374"/>
        <v>0</v>
      </c>
      <c r="FB91" s="21">
        <f t="shared" si="374"/>
        <v>0</v>
      </c>
      <c r="FC91" s="21">
        <f t="shared" si="374"/>
        <v>0</v>
      </c>
      <c r="FD91" s="21">
        <f t="shared" si="374"/>
        <v>0</v>
      </c>
      <c r="FE91" s="21">
        <f t="shared" si="374"/>
        <v>0</v>
      </c>
      <c r="FF91" s="21">
        <f t="shared" si="374"/>
        <v>0</v>
      </c>
      <c r="FG91" s="21">
        <f t="shared" si="374"/>
        <v>0</v>
      </c>
      <c r="FH91" s="21">
        <f t="shared" si="374"/>
        <v>0</v>
      </c>
      <c r="FI91" s="21">
        <f t="shared" si="374"/>
        <v>0</v>
      </c>
      <c r="FJ91" s="21">
        <f t="shared" si="374"/>
        <v>0</v>
      </c>
      <c r="FK91" s="21">
        <f t="shared" si="374"/>
        <v>0</v>
      </c>
      <c r="FL91" s="21">
        <f t="shared" si="374"/>
        <v>0</v>
      </c>
      <c r="FM91" s="21">
        <f t="shared" si="374"/>
        <v>0</v>
      </c>
      <c r="FN91" s="21">
        <f t="shared" si="374"/>
        <v>0</v>
      </c>
      <c r="FO91" s="21">
        <f t="shared" si="374"/>
        <v>0</v>
      </c>
      <c r="FP91" s="21">
        <f t="shared" si="374"/>
        <v>0</v>
      </c>
      <c r="FQ91" s="21">
        <f t="shared" si="374"/>
        <v>0</v>
      </c>
      <c r="FR91" s="21">
        <f t="shared" si="374"/>
        <v>0</v>
      </c>
      <c r="FS91" s="21">
        <f t="shared" si="374"/>
        <v>0</v>
      </c>
      <c r="FT91" s="21">
        <f t="shared" si="374"/>
        <v>0</v>
      </c>
      <c r="FU91" s="21">
        <f t="shared" si="374"/>
        <v>0</v>
      </c>
      <c r="FV91" s="21">
        <f t="shared" si="374"/>
        <v>0</v>
      </c>
      <c r="FW91" s="21">
        <f t="shared" si="374"/>
        <v>0</v>
      </c>
      <c r="FX91" s="21">
        <f t="shared" si="374"/>
        <v>0</v>
      </c>
      <c r="FY91" s="21">
        <f t="shared" si="374"/>
        <v>0</v>
      </c>
      <c r="FZ91" s="21">
        <f t="shared" si="374"/>
        <v>0</v>
      </c>
      <c r="GA91" s="21">
        <f t="shared" si="374"/>
        <v>0</v>
      </c>
      <c r="GB91" s="21">
        <f t="shared" si="374"/>
        <v>0</v>
      </c>
      <c r="GC91" s="21">
        <f t="shared" si="374"/>
        <v>0</v>
      </c>
      <c r="GD91" s="21">
        <f t="shared" si="374"/>
        <v>0</v>
      </c>
      <c r="GE91" s="21">
        <f t="shared" si="374"/>
        <v>0</v>
      </c>
      <c r="GF91" s="21">
        <f t="shared" si="374"/>
        <v>0</v>
      </c>
      <c r="GG91" s="21">
        <f t="shared" ref="GG91:HT91" si="375">GF91*IFERROR(VLOOKUP($DQ91+GF$1,$DQ$3:$HT$98,4,0),0)</f>
        <v>0</v>
      </c>
      <c r="GH91" s="21">
        <f t="shared" si="375"/>
        <v>0</v>
      </c>
      <c r="GI91" s="21">
        <f t="shared" si="375"/>
        <v>0</v>
      </c>
      <c r="GJ91" s="21">
        <f t="shared" si="375"/>
        <v>0</v>
      </c>
      <c r="GK91" s="21">
        <f t="shared" si="375"/>
        <v>0</v>
      </c>
      <c r="GL91" s="21">
        <f t="shared" si="375"/>
        <v>0</v>
      </c>
      <c r="GM91" s="21">
        <f t="shared" si="375"/>
        <v>0</v>
      </c>
      <c r="GN91" s="21">
        <f t="shared" si="375"/>
        <v>0</v>
      </c>
      <c r="GO91" s="21">
        <f t="shared" si="375"/>
        <v>0</v>
      </c>
      <c r="GP91" s="21">
        <f t="shared" si="375"/>
        <v>0</v>
      </c>
      <c r="GQ91" s="21">
        <f t="shared" si="375"/>
        <v>0</v>
      </c>
      <c r="GR91" s="21">
        <f t="shared" si="375"/>
        <v>0</v>
      </c>
      <c r="GS91" s="21">
        <f t="shared" si="375"/>
        <v>0</v>
      </c>
      <c r="GT91" s="21">
        <f t="shared" si="375"/>
        <v>0</v>
      </c>
      <c r="GU91" s="21">
        <f t="shared" si="375"/>
        <v>0</v>
      </c>
      <c r="GV91" s="21">
        <f t="shared" si="375"/>
        <v>0</v>
      </c>
      <c r="GW91" s="21">
        <f t="shared" si="375"/>
        <v>0</v>
      </c>
      <c r="GX91" s="21">
        <f t="shared" si="375"/>
        <v>0</v>
      </c>
      <c r="GY91" s="21">
        <f t="shared" si="375"/>
        <v>0</v>
      </c>
      <c r="GZ91" s="21">
        <f t="shared" si="375"/>
        <v>0</v>
      </c>
      <c r="HA91" s="21">
        <f t="shared" si="375"/>
        <v>0</v>
      </c>
      <c r="HB91" s="21">
        <f t="shared" si="375"/>
        <v>0</v>
      </c>
      <c r="HC91" s="21">
        <f t="shared" si="375"/>
        <v>0</v>
      </c>
      <c r="HD91" s="21">
        <f t="shared" si="375"/>
        <v>0</v>
      </c>
      <c r="HE91" s="21">
        <f t="shared" si="375"/>
        <v>0</v>
      </c>
      <c r="HF91" s="21">
        <f t="shared" si="375"/>
        <v>0</v>
      </c>
      <c r="HG91" s="21">
        <f t="shared" si="375"/>
        <v>0</v>
      </c>
      <c r="HH91" s="21">
        <f t="shared" si="375"/>
        <v>0</v>
      </c>
      <c r="HI91" s="21">
        <f t="shared" si="375"/>
        <v>0</v>
      </c>
      <c r="HJ91" s="21">
        <f t="shared" si="375"/>
        <v>0</v>
      </c>
      <c r="HK91" s="21">
        <f t="shared" si="375"/>
        <v>0</v>
      </c>
      <c r="HL91" s="21">
        <f t="shared" si="375"/>
        <v>0</v>
      </c>
      <c r="HM91" s="21">
        <f t="shared" si="375"/>
        <v>0</v>
      </c>
      <c r="HN91" s="21">
        <f t="shared" si="375"/>
        <v>0</v>
      </c>
      <c r="HO91" s="21">
        <f t="shared" si="375"/>
        <v>0</v>
      </c>
      <c r="HP91" s="21">
        <f t="shared" si="375"/>
        <v>0</v>
      </c>
      <c r="HQ91" s="21">
        <f t="shared" si="375"/>
        <v>0</v>
      </c>
      <c r="HR91" s="21">
        <f t="shared" si="375"/>
        <v>0</v>
      </c>
      <c r="HS91" s="21">
        <f t="shared" si="375"/>
        <v>0</v>
      </c>
      <c r="HT91" s="57">
        <f t="shared" si="375"/>
        <v>0</v>
      </c>
    </row>
    <row r="92" spans="1:228">
      <c r="A92" s="49">
        <v>108</v>
      </c>
      <c r="B92" s="50">
        <v>0.52400000000000002</v>
      </c>
      <c r="C92" s="51">
        <v>0.57599999999999996</v>
      </c>
      <c r="K92" s="22">
        <f t="shared" si="263"/>
        <v>108</v>
      </c>
      <c r="L92" s="54">
        <f t="shared" si="276"/>
        <v>0.52400000000000002</v>
      </c>
      <c r="M92" s="55">
        <v>1</v>
      </c>
      <c r="N92" s="65">
        <f t="shared" si="258"/>
        <v>0.47599999999999998</v>
      </c>
      <c r="O92" s="21">
        <f t="shared" ref="O92:BZ92" si="376">N92*IFERROR(VLOOKUP($K92+N$1,$K$3:$DN$98,4,0),0)</f>
        <v>0.20991599999999996</v>
      </c>
      <c r="P92" s="21">
        <f t="shared" si="376"/>
        <v>8.4176315999999987E-2</v>
      </c>
      <c r="Q92" s="21">
        <f t="shared" si="376"/>
        <v>2.9882592179999994E-2</v>
      </c>
      <c r="R92" s="21">
        <f t="shared" si="376"/>
        <v>9.0245428383599995E-3</v>
      </c>
      <c r="S92" s="21">
        <f t="shared" si="376"/>
        <v>2.17491482404476E-3</v>
      </c>
      <c r="T92" s="21">
        <f t="shared" si="376"/>
        <v>3.7191043491165404E-4</v>
      </c>
      <c r="U92" s="21">
        <f t="shared" si="376"/>
        <v>0</v>
      </c>
      <c r="V92" s="21">
        <f t="shared" si="376"/>
        <v>0</v>
      </c>
      <c r="W92" s="21">
        <f t="shared" si="376"/>
        <v>0</v>
      </c>
      <c r="X92" s="21">
        <f t="shared" si="376"/>
        <v>0</v>
      </c>
      <c r="Y92" s="21">
        <f t="shared" si="376"/>
        <v>0</v>
      </c>
      <c r="Z92" s="21">
        <f t="shared" si="376"/>
        <v>0</v>
      </c>
      <c r="AA92" s="21">
        <f t="shared" si="376"/>
        <v>0</v>
      </c>
      <c r="AB92" s="21">
        <f t="shared" si="376"/>
        <v>0</v>
      </c>
      <c r="AC92" s="21">
        <f t="shared" si="376"/>
        <v>0</v>
      </c>
      <c r="AD92" s="21">
        <f t="shared" si="376"/>
        <v>0</v>
      </c>
      <c r="AE92" s="21">
        <f t="shared" si="376"/>
        <v>0</v>
      </c>
      <c r="AF92" s="21">
        <f t="shared" si="376"/>
        <v>0</v>
      </c>
      <c r="AG92" s="21">
        <f t="shared" si="376"/>
        <v>0</v>
      </c>
      <c r="AH92" s="21">
        <f t="shared" si="376"/>
        <v>0</v>
      </c>
      <c r="AI92" s="21">
        <f t="shared" si="376"/>
        <v>0</v>
      </c>
      <c r="AJ92" s="21">
        <f t="shared" si="376"/>
        <v>0</v>
      </c>
      <c r="AK92" s="21">
        <f t="shared" si="376"/>
        <v>0</v>
      </c>
      <c r="AL92" s="21">
        <f t="shared" si="376"/>
        <v>0</v>
      </c>
      <c r="AM92" s="21">
        <f t="shared" si="376"/>
        <v>0</v>
      </c>
      <c r="AN92" s="21">
        <f t="shared" si="376"/>
        <v>0</v>
      </c>
      <c r="AO92" s="21">
        <f t="shared" si="376"/>
        <v>0</v>
      </c>
      <c r="AP92" s="21">
        <f t="shared" si="376"/>
        <v>0</v>
      </c>
      <c r="AQ92" s="21">
        <f t="shared" si="376"/>
        <v>0</v>
      </c>
      <c r="AR92" s="21">
        <f t="shared" si="376"/>
        <v>0</v>
      </c>
      <c r="AS92" s="21">
        <f t="shared" si="376"/>
        <v>0</v>
      </c>
      <c r="AT92" s="21">
        <f t="shared" si="376"/>
        <v>0</v>
      </c>
      <c r="AU92" s="21">
        <f t="shared" si="376"/>
        <v>0</v>
      </c>
      <c r="AV92" s="21">
        <f t="shared" si="376"/>
        <v>0</v>
      </c>
      <c r="AW92" s="21">
        <f t="shared" si="376"/>
        <v>0</v>
      </c>
      <c r="AX92" s="21">
        <f t="shared" si="376"/>
        <v>0</v>
      </c>
      <c r="AY92" s="21">
        <f t="shared" si="376"/>
        <v>0</v>
      </c>
      <c r="AZ92" s="21">
        <f t="shared" si="376"/>
        <v>0</v>
      </c>
      <c r="BA92" s="21">
        <f t="shared" si="376"/>
        <v>0</v>
      </c>
      <c r="BB92" s="21">
        <f t="shared" si="376"/>
        <v>0</v>
      </c>
      <c r="BC92" s="21">
        <f t="shared" si="376"/>
        <v>0</v>
      </c>
      <c r="BD92" s="21">
        <f t="shared" si="376"/>
        <v>0</v>
      </c>
      <c r="BE92" s="21">
        <f t="shared" si="376"/>
        <v>0</v>
      </c>
      <c r="BF92" s="21">
        <f t="shared" si="376"/>
        <v>0</v>
      </c>
      <c r="BG92" s="21">
        <f t="shared" si="376"/>
        <v>0</v>
      </c>
      <c r="BH92" s="21">
        <f t="shared" si="376"/>
        <v>0</v>
      </c>
      <c r="BI92" s="21">
        <f t="shared" si="376"/>
        <v>0</v>
      </c>
      <c r="BJ92" s="21">
        <f t="shared" si="376"/>
        <v>0</v>
      </c>
      <c r="BK92" s="21">
        <f t="shared" si="376"/>
        <v>0</v>
      </c>
      <c r="BL92" s="21">
        <f t="shared" si="376"/>
        <v>0</v>
      </c>
      <c r="BM92" s="21">
        <f t="shared" si="376"/>
        <v>0</v>
      </c>
      <c r="BN92" s="21">
        <f t="shared" si="376"/>
        <v>0</v>
      </c>
      <c r="BO92" s="21">
        <f t="shared" si="376"/>
        <v>0</v>
      </c>
      <c r="BP92" s="21">
        <f t="shared" si="376"/>
        <v>0</v>
      </c>
      <c r="BQ92" s="21">
        <f t="shared" si="376"/>
        <v>0</v>
      </c>
      <c r="BR92" s="21">
        <f t="shared" si="376"/>
        <v>0</v>
      </c>
      <c r="BS92" s="21">
        <f t="shared" si="376"/>
        <v>0</v>
      </c>
      <c r="BT92" s="21">
        <f t="shared" si="376"/>
        <v>0</v>
      </c>
      <c r="BU92" s="21">
        <f t="shared" si="376"/>
        <v>0</v>
      </c>
      <c r="BV92" s="21">
        <f t="shared" si="376"/>
        <v>0</v>
      </c>
      <c r="BW92" s="21">
        <f t="shared" si="376"/>
        <v>0</v>
      </c>
      <c r="BX92" s="21">
        <f t="shared" si="376"/>
        <v>0</v>
      </c>
      <c r="BY92" s="21">
        <f t="shared" si="376"/>
        <v>0</v>
      </c>
      <c r="BZ92" s="21">
        <f t="shared" si="376"/>
        <v>0</v>
      </c>
      <c r="CA92" s="21">
        <f t="shared" ref="CA92:DN92" si="377">BZ92*IFERROR(VLOOKUP($K92+BZ$1,$K$3:$DN$98,4,0),0)</f>
        <v>0</v>
      </c>
      <c r="CB92" s="21">
        <f t="shared" si="377"/>
        <v>0</v>
      </c>
      <c r="CC92" s="21">
        <f t="shared" si="377"/>
        <v>0</v>
      </c>
      <c r="CD92" s="21">
        <f t="shared" si="377"/>
        <v>0</v>
      </c>
      <c r="CE92" s="21">
        <f t="shared" si="377"/>
        <v>0</v>
      </c>
      <c r="CF92" s="21">
        <f t="shared" si="377"/>
        <v>0</v>
      </c>
      <c r="CG92" s="21">
        <f t="shared" si="377"/>
        <v>0</v>
      </c>
      <c r="CH92" s="21">
        <f t="shared" si="377"/>
        <v>0</v>
      </c>
      <c r="CI92" s="21">
        <f t="shared" si="377"/>
        <v>0</v>
      </c>
      <c r="CJ92" s="21">
        <f t="shared" si="377"/>
        <v>0</v>
      </c>
      <c r="CK92" s="21">
        <f t="shared" si="377"/>
        <v>0</v>
      </c>
      <c r="CL92" s="21">
        <f t="shared" si="377"/>
        <v>0</v>
      </c>
      <c r="CM92" s="21">
        <f t="shared" si="377"/>
        <v>0</v>
      </c>
      <c r="CN92" s="21">
        <f t="shared" si="377"/>
        <v>0</v>
      </c>
      <c r="CO92" s="21">
        <f t="shared" si="377"/>
        <v>0</v>
      </c>
      <c r="CP92" s="21">
        <f t="shared" si="377"/>
        <v>0</v>
      </c>
      <c r="CQ92" s="21">
        <f t="shared" si="377"/>
        <v>0</v>
      </c>
      <c r="CR92" s="21">
        <f t="shared" si="377"/>
        <v>0</v>
      </c>
      <c r="CS92" s="21">
        <f t="shared" si="377"/>
        <v>0</v>
      </c>
      <c r="CT92" s="21">
        <f t="shared" si="377"/>
        <v>0</v>
      </c>
      <c r="CU92" s="21">
        <f t="shared" si="377"/>
        <v>0</v>
      </c>
      <c r="CV92" s="21">
        <f t="shared" si="377"/>
        <v>0</v>
      </c>
      <c r="CW92" s="21">
        <f t="shared" si="377"/>
        <v>0</v>
      </c>
      <c r="CX92" s="21">
        <f t="shared" si="377"/>
        <v>0</v>
      </c>
      <c r="CY92" s="21">
        <f t="shared" si="377"/>
        <v>0</v>
      </c>
      <c r="CZ92" s="21">
        <f t="shared" si="377"/>
        <v>0</v>
      </c>
      <c r="DA92" s="21">
        <f t="shared" si="377"/>
        <v>0</v>
      </c>
      <c r="DB92" s="21">
        <f t="shared" si="377"/>
        <v>0</v>
      </c>
      <c r="DC92" s="21">
        <f t="shared" si="377"/>
        <v>0</v>
      </c>
      <c r="DD92" s="21">
        <f t="shared" si="377"/>
        <v>0</v>
      </c>
      <c r="DE92" s="21">
        <f t="shared" si="377"/>
        <v>0</v>
      </c>
      <c r="DF92" s="21">
        <f t="shared" si="377"/>
        <v>0</v>
      </c>
      <c r="DG92" s="21">
        <f t="shared" si="377"/>
        <v>0</v>
      </c>
      <c r="DH92" s="21">
        <f t="shared" si="377"/>
        <v>0</v>
      </c>
      <c r="DI92" s="21">
        <f t="shared" si="377"/>
        <v>0</v>
      </c>
      <c r="DJ92" s="21">
        <f t="shared" si="377"/>
        <v>0</v>
      </c>
      <c r="DK92" s="21">
        <f t="shared" si="377"/>
        <v>0</v>
      </c>
      <c r="DL92" s="21">
        <f t="shared" si="377"/>
        <v>0</v>
      </c>
      <c r="DM92" s="21">
        <f t="shared" si="377"/>
        <v>0</v>
      </c>
      <c r="DN92" s="57">
        <f t="shared" si="377"/>
        <v>0</v>
      </c>
      <c r="DQ92" s="22">
        <f t="shared" si="285"/>
        <v>108</v>
      </c>
      <c r="DR92" s="54">
        <f t="shared" si="279"/>
        <v>0.57599999999999996</v>
      </c>
      <c r="DS92" s="55">
        <v>1</v>
      </c>
      <c r="DT92" s="65">
        <f t="shared" si="280"/>
        <v>0.42400000000000004</v>
      </c>
      <c r="DU92" s="21">
        <f t="shared" ref="DU92:GF92" si="378">DT92*IFERROR(VLOOKUP($DQ92+DT$1,$DQ$3:$HT$98,4,0),0)</f>
        <v>0.16196800000000003</v>
      </c>
      <c r="DV92" s="21">
        <f t="shared" si="378"/>
        <v>5.3449440000000001E-2</v>
      </c>
      <c r="DW92" s="21">
        <f t="shared" si="378"/>
        <v>1.4271000480000001E-2</v>
      </c>
      <c r="DX92" s="21">
        <f t="shared" si="378"/>
        <v>2.7400320921599996E-3</v>
      </c>
      <c r="DY92" s="21">
        <f t="shared" si="378"/>
        <v>2.8496333758463988E-4</v>
      </c>
      <c r="DZ92" s="21">
        <f t="shared" si="378"/>
        <v>0</v>
      </c>
      <c r="EA92" s="21">
        <f t="shared" si="378"/>
        <v>0</v>
      </c>
      <c r="EB92" s="21">
        <f t="shared" si="378"/>
        <v>0</v>
      </c>
      <c r="EC92" s="21">
        <f t="shared" si="378"/>
        <v>0</v>
      </c>
      <c r="ED92" s="21">
        <f t="shared" si="378"/>
        <v>0</v>
      </c>
      <c r="EE92" s="21">
        <f t="shared" si="378"/>
        <v>0</v>
      </c>
      <c r="EF92" s="21">
        <f t="shared" si="378"/>
        <v>0</v>
      </c>
      <c r="EG92" s="21">
        <f t="shared" si="378"/>
        <v>0</v>
      </c>
      <c r="EH92" s="21">
        <f t="shared" si="378"/>
        <v>0</v>
      </c>
      <c r="EI92" s="21">
        <f t="shared" si="378"/>
        <v>0</v>
      </c>
      <c r="EJ92" s="21">
        <f t="shared" si="378"/>
        <v>0</v>
      </c>
      <c r="EK92" s="21">
        <f t="shared" si="378"/>
        <v>0</v>
      </c>
      <c r="EL92" s="21">
        <f t="shared" si="378"/>
        <v>0</v>
      </c>
      <c r="EM92" s="21">
        <f t="shared" si="378"/>
        <v>0</v>
      </c>
      <c r="EN92" s="21">
        <f t="shared" si="378"/>
        <v>0</v>
      </c>
      <c r="EO92" s="21">
        <f t="shared" si="378"/>
        <v>0</v>
      </c>
      <c r="EP92" s="21">
        <f t="shared" si="378"/>
        <v>0</v>
      </c>
      <c r="EQ92" s="21">
        <f t="shared" si="378"/>
        <v>0</v>
      </c>
      <c r="ER92" s="21">
        <f t="shared" si="378"/>
        <v>0</v>
      </c>
      <c r="ES92" s="21">
        <f t="shared" si="378"/>
        <v>0</v>
      </c>
      <c r="ET92" s="21">
        <f t="shared" si="378"/>
        <v>0</v>
      </c>
      <c r="EU92" s="21">
        <f t="shared" si="378"/>
        <v>0</v>
      </c>
      <c r="EV92" s="21">
        <f t="shared" si="378"/>
        <v>0</v>
      </c>
      <c r="EW92" s="21">
        <f t="shared" si="378"/>
        <v>0</v>
      </c>
      <c r="EX92" s="21">
        <f t="shared" si="378"/>
        <v>0</v>
      </c>
      <c r="EY92" s="21">
        <f t="shared" si="378"/>
        <v>0</v>
      </c>
      <c r="EZ92" s="21">
        <f t="shared" si="378"/>
        <v>0</v>
      </c>
      <c r="FA92" s="21">
        <f t="shared" si="378"/>
        <v>0</v>
      </c>
      <c r="FB92" s="21">
        <f t="shared" si="378"/>
        <v>0</v>
      </c>
      <c r="FC92" s="21">
        <f t="shared" si="378"/>
        <v>0</v>
      </c>
      <c r="FD92" s="21">
        <f t="shared" si="378"/>
        <v>0</v>
      </c>
      <c r="FE92" s="21">
        <f t="shared" si="378"/>
        <v>0</v>
      </c>
      <c r="FF92" s="21">
        <f t="shared" si="378"/>
        <v>0</v>
      </c>
      <c r="FG92" s="21">
        <f t="shared" si="378"/>
        <v>0</v>
      </c>
      <c r="FH92" s="21">
        <f t="shared" si="378"/>
        <v>0</v>
      </c>
      <c r="FI92" s="21">
        <f t="shared" si="378"/>
        <v>0</v>
      </c>
      <c r="FJ92" s="21">
        <f t="shared" si="378"/>
        <v>0</v>
      </c>
      <c r="FK92" s="21">
        <f t="shared" si="378"/>
        <v>0</v>
      </c>
      <c r="FL92" s="21">
        <f t="shared" si="378"/>
        <v>0</v>
      </c>
      <c r="FM92" s="21">
        <f t="shared" si="378"/>
        <v>0</v>
      </c>
      <c r="FN92" s="21">
        <f t="shared" si="378"/>
        <v>0</v>
      </c>
      <c r="FO92" s="21">
        <f t="shared" si="378"/>
        <v>0</v>
      </c>
      <c r="FP92" s="21">
        <f t="shared" si="378"/>
        <v>0</v>
      </c>
      <c r="FQ92" s="21">
        <f t="shared" si="378"/>
        <v>0</v>
      </c>
      <c r="FR92" s="21">
        <f t="shared" si="378"/>
        <v>0</v>
      </c>
      <c r="FS92" s="21">
        <f t="shared" si="378"/>
        <v>0</v>
      </c>
      <c r="FT92" s="21">
        <f t="shared" si="378"/>
        <v>0</v>
      </c>
      <c r="FU92" s="21">
        <f t="shared" si="378"/>
        <v>0</v>
      </c>
      <c r="FV92" s="21">
        <f t="shared" si="378"/>
        <v>0</v>
      </c>
      <c r="FW92" s="21">
        <f t="shared" si="378"/>
        <v>0</v>
      </c>
      <c r="FX92" s="21">
        <f t="shared" si="378"/>
        <v>0</v>
      </c>
      <c r="FY92" s="21">
        <f t="shared" si="378"/>
        <v>0</v>
      </c>
      <c r="FZ92" s="21">
        <f t="shared" si="378"/>
        <v>0</v>
      </c>
      <c r="GA92" s="21">
        <f t="shared" si="378"/>
        <v>0</v>
      </c>
      <c r="GB92" s="21">
        <f t="shared" si="378"/>
        <v>0</v>
      </c>
      <c r="GC92" s="21">
        <f t="shared" si="378"/>
        <v>0</v>
      </c>
      <c r="GD92" s="21">
        <f t="shared" si="378"/>
        <v>0</v>
      </c>
      <c r="GE92" s="21">
        <f t="shared" si="378"/>
        <v>0</v>
      </c>
      <c r="GF92" s="21">
        <f t="shared" si="378"/>
        <v>0</v>
      </c>
      <c r="GG92" s="21">
        <f t="shared" ref="GG92:HT92" si="379">GF92*IFERROR(VLOOKUP($DQ92+GF$1,$DQ$3:$HT$98,4,0),0)</f>
        <v>0</v>
      </c>
      <c r="GH92" s="21">
        <f t="shared" si="379"/>
        <v>0</v>
      </c>
      <c r="GI92" s="21">
        <f t="shared" si="379"/>
        <v>0</v>
      </c>
      <c r="GJ92" s="21">
        <f t="shared" si="379"/>
        <v>0</v>
      </c>
      <c r="GK92" s="21">
        <f t="shared" si="379"/>
        <v>0</v>
      </c>
      <c r="GL92" s="21">
        <f t="shared" si="379"/>
        <v>0</v>
      </c>
      <c r="GM92" s="21">
        <f t="shared" si="379"/>
        <v>0</v>
      </c>
      <c r="GN92" s="21">
        <f t="shared" si="379"/>
        <v>0</v>
      </c>
      <c r="GO92" s="21">
        <f t="shared" si="379"/>
        <v>0</v>
      </c>
      <c r="GP92" s="21">
        <f t="shared" si="379"/>
        <v>0</v>
      </c>
      <c r="GQ92" s="21">
        <f t="shared" si="379"/>
        <v>0</v>
      </c>
      <c r="GR92" s="21">
        <f t="shared" si="379"/>
        <v>0</v>
      </c>
      <c r="GS92" s="21">
        <f t="shared" si="379"/>
        <v>0</v>
      </c>
      <c r="GT92" s="21">
        <f t="shared" si="379"/>
        <v>0</v>
      </c>
      <c r="GU92" s="21">
        <f t="shared" si="379"/>
        <v>0</v>
      </c>
      <c r="GV92" s="21">
        <f t="shared" si="379"/>
        <v>0</v>
      </c>
      <c r="GW92" s="21">
        <f t="shared" si="379"/>
        <v>0</v>
      </c>
      <c r="GX92" s="21">
        <f t="shared" si="379"/>
        <v>0</v>
      </c>
      <c r="GY92" s="21">
        <f t="shared" si="379"/>
        <v>0</v>
      </c>
      <c r="GZ92" s="21">
        <f t="shared" si="379"/>
        <v>0</v>
      </c>
      <c r="HA92" s="21">
        <f t="shared" si="379"/>
        <v>0</v>
      </c>
      <c r="HB92" s="21">
        <f t="shared" si="379"/>
        <v>0</v>
      </c>
      <c r="HC92" s="21">
        <f t="shared" si="379"/>
        <v>0</v>
      </c>
      <c r="HD92" s="21">
        <f t="shared" si="379"/>
        <v>0</v>
      </c>
      <c r="HE92" s="21">
        <f t="shared" si="379"/>
        <v>0</v>
      </c>
      <c r="HF92" s="21">
        <f t="shared" si="379"/>
        <v>0</v>
      </c>
      <c r="HG92" s="21">
        <f t="shared" si="379"/>
        <v>0</v>
      </c>
      <c r="HH92" s="21">
        <f t="shared" si="379"/>
        <v>0</v>
      </c>
      <c r="HI92" s="21">
        <f t="shared" si="379"/>
        <v>0</v>
      </c>
      <c r="HJ92" s="21">
        <f t="shared" si="379"/>
        <v>0</v>
      </c>
      <c r="HK92" s="21">
        <f t="shared" si="379"/>
        <v>0</v>
      </c>
      <c r="HL92" s="21">
        <f t="shared" si="379"/>
        <v>0</v>
      </c>
      <c r="HM92" s="21">
        <f t="shared" si="379"/>
        <v>0</v>
      </c>
      <c r="HN92" s="21">
        <f t="shared" si="379"/>
        <v>0</v>
      </c>
      <c r="HO92" s="21">
        <f t="shared" si="379"/>
        <v>0</v>
      </c>
      <c r="HP92" s="21">
        <f t="shared" si="379"/>
        <v>0</v>
      </c>
      <c r="HQ92" s="21">
        <f t="shared" si="379"/>
        <v>0</v>
      </c>
      <c r="HR92" s="21">
        <f t="shared" si="379"/>
        <v>0</v>
      </c>
      <c r="HS92" s="21">
        <f t="shared" si="379"/>
        <v>0</v>
      </c>
      <c r="HT92" s="57">
        <f t="shared" si="379"/>
        <v>0</v>
      </c>
    </row>
    <row r="93" spans="1:228">
      <c r="A93" s="49">
        <v>109</v>
      </c>
      <c r="B93" s="50">
        <v>0.55900000000000005</v>
      </c>
      <c r="C93" s="51">
        <v>0.61799999999999999</v>
      </c>
      <c r="K93" s="22">
        <f t="shared" si="263"/>
        <v>109</v>
      </c>
      <c r="L93" s="54">
        <f t="shared" si="276"/>
        <v>0.55900000000000005</v>
      </c>
      <c r="M93" s="55">
        <v>1</v>
      </c>
      <c r="N93" s="65">
        <f t="shared" si="258"/>
        <v>0.44099999999999995</v>
      </c>
      <c r="O93" s="21">
        <f t="shared" ref="O93:BZ93" si="380">N93*IFERROR(VLOOKUP($K93+N$1,$K$3:$DN$98,4,0),0)</f>
        <v>0.176841</v>
      </c>
      <c r="P93" s="21">
        <f t="shared" si="380"/>
        <v>6.2778555E-2</v>
      </c>
      <c r="Q93" s="21">
        <f t="shared" si="380"/>
        <v>1.8959123610000003E-2</v>
      </c>
      <c r="R93" s="21">
        <f t="shared" si="380"/>
        <v>4.5691487900100004E-3</v>
      </c>
      <c r="S93" s="21">
        <f t="shared" si="380"/>
        <v>7.8132444309171026E-4</v>
      </c>
      <c r="T93" s="21">
        <f t="shared" si="380"/>
        <v>0</v>
      </c>
      <c r="U93" s="21">
        <f t="shared" si="380"/>
        <v>0</v>
      </c>
      <c r="V93" s="21">
        <f t="shared" si="380"/>
        <v>0</v>
      </c>
      <c r="W93" s="21">
        <f t="shared" si="380"/>
        <v>0</v>
      </c>
      <c r="X93" s="21">
        <f t="shared" si="380"/>
        <v>0</v>
      </c>
      <c r="Y93" s="21">
        <f t="shared" si="380"/>
        <v>0</v>
      </c>
      <c r="Z93" s="21">
        <f t="shared" si="380"/>
        <v>0</v>
      </c>
      <c r="AA93" s="21">
        <f t="shared" si="380"/>
        <v>0</v>
      </c>
      <c r="AB93" s="21">
        <f t="shared" si="380"/>
        <v>0</v>
      </c>
      <c r="AC93" s="21">
        <f t="shared" si="380"/>
        <v>0</v>
      </c>
      <c r="AD93" s="21">
        <f t="shared" si="380"/>
        <v>0</v>
      </c>
      <c r="AE93" s="21">
        <f t="shared" si="380"/>
        <v>0</v>
      </c>
      <c r="AF93" s="21">
        <f t="shared" si="380"/>
        <v>0</v>
      </c>
      <c r="AG93" s="21">
        <f t="shared" si="380"/>
        <v>0</v>
      </c>
      <c r="AH93" s="21">
        <f t="shared" si="380"/>
        <v>0</v>
      </c>
      <c r="AI93" s="21">
        <f t="shared" si="380"/>
        <v>0</v>
      </c>
      <c r="AJ93" s="21">
        <f t="shared" si="380"/>
        <v>0</v>
      </c>
      <c r="AK93" s="21">
        <f t="shared" si="380"/>
        <v>0</v>
      </c>
      <c r="AL93" s="21">
        <f t="shared" si="380"/>
        <v>0</v>
      </c>
      <c r="AM93" s="21">
        <f t="shared" si="380"/>
        <v>0</v>
      </c>
      <c r="AN93" s="21">
        <f t="shared" si="380"/>
        <v>0</v>
      </c>
      <c r="AO93" s="21">
        <f t="shared" si="380"/>
        <v>0</v>
      </c>
      <c r="AP93" s="21">
        <f t="shared" si="380"/>
        <v>0</v>
      </c>
      <c r="AQ93" s="21">
        <f t="shared" si="380"/>
        <v>0</v>
      </c>
      <c r="AR93" s="21">
        <f t="shared" si="380"/>
        <v>0</v>
      </c>
      <c r="AS93" s="21">
        <f t="shared" si="380"/>
        <v>0</v>
      </c>
      <c r="AT93" s="21">
        <f t="shared" si="380"/>
        <v>0</v>
      </c>
      <c r="AU93" s="21">
        <f t="shared" si="380"/>
        <v>0</v>
      </c>
      <c r="AV93" s="21">
        <f t="shared" si="380"/>
        <v>0</v>
      </c>
      <c r="AW93" s="21">
        <f t="shared" si="380"/>
        <v>0</v>
      </c>
      <c r="AX93" s="21">
        <f t="shared" si="380"/>
        <v>0</v>
      </c>
      <c r="AY93" s="21">
        <f t="shared" si="380"/>
        <v>0</v>
      </c>
      <c r="AZ93" s="21">
        <f t="shared" si="380"/>
        <v>0</v>
      </c>
      <c r="BA93" s="21">
        <f t="shared" si="380"/>
        <v>0</v>
      </c>
      <c r="BB93" s="21">
        <f t="shared" si="380"/>
        <v>0</v>
      </c>
      <c r="BC93" s="21">
        <f t="shared" si="380"/>
        <v>0</v>
      </c>
      <c r="BD93" s="21">
        <f t="shared" si="380"/>
        <v>0</v>
      </c>
      <c r="BE93" s="21">
        <f t="shared" si="380"/>
        <v>0</v>
      </c>
      <c r="BF93" s="21">
        <f t="shared" si="380"/>
        <v>0</v>
      </c>
      <c r="BG93" s="21">
        <f t="shared" si="380"/>
        <v>0</v>
      </c>
      <c r="BH93" s="21">
        <f t="shared" si="380"/>
        <v>0</v>
      </c>
      <c r="BI93" s="21">
        <f t="shared" si="380"/>
        <v>0</v>
      </c>
      <c r="BJ93" s="21">
        <f t="shared" si="380"/>
        <v>0</v>
      </c>
      <c r="BK93" s="21">
        <f t="shared" si="380"/>
        <v>0</v>
      </c>
      <c r="BL93" s="21">
        <f t="shared" si="380"/>
        <v>0</v>
      </c>
      <c r="BM93" s="21">
        <f t="shared" si="380"/>
        <v>0</v>
      </c>
      <c r="BN93" s="21">
        <f t="shared" si="380"/>
        <v>0</v>
      </c>
      <c r="BO93" s="21">
        <f t="shared" si="380"/>
        <v>0</v>
      </c>
      <c r="BP93" s="21">
        <f t="shared" si="380"/>
        <v>0</v>
      </c>
      <c r="BQ93" s="21">
        <f t="shared" si="380"/>
        <v>0</v>
      </c>
      <c r="BR93" s="21">
        <f t="shared" si="380"/>
        <v>0</v>
      </c>
      <c r="BS93" s="21">
        <f t="shared" si="380"/>
        <v>0</v>
      </c>
      <c r="BT93" s="21">
        <f t="shared" si="380"/>
        <v>0</v>
      </c>
      <c r="BU93" s="21">
        <f t="shared" si="380"/>
        <v>0</v>
      </c>
      <c r="BV93" s="21">
        <f t="shared" si="380"/>
        <v>0</v>
      </c>
      <c r="BW93" s="21">
        <f t="shared" si="380"/>
        <v>0</v>
      </c>
      <c r="BX93" s="21">
        <f t="shared" si="380"/>
        <v>0</v>
      </c>
      <c r="BY93" s="21">
        <f t="shared" si="380"/>
        <v>0</v>
      </c>
      <c r="BZ93" s="21">
        <f t="shared" si="380"/>
        <v>0</v>
      </c>
      <c r="CA93" s="21">
        <f t="shared" ref="CA93:DN93" si="381">BZ93*IFERROR(VLOOKUP($K93+BZ$1,$K$3:$DN$98,4,0),0)</f>
        <v>0</v>
      </c>
      <c r="CB93" s="21">
        <f t="shared" si="381"/>
        <v>0</v>
      </c>
      <c r="CC93" s="21">
        <f t="shared" si="381"/>
        <v>0</v>
      </c>
      <c r="CD93" s="21">
        <f t="shared" si="381"/>
        <v>0</v>
      </c>
      <c r="CE93" s="21">
        <f t="shared" si="381"/>
        <v>0</v>
      </c>
      <c r="CF93" s="21">
        <f t="shared" si="381"/>
        <v>0</v>
      </c>
      <c r="CG93" s="21">
        <f t="shared" si="381"/>
        <v>0</v>
      </c>
      <c r="CH93" s="21">
        <f t="shared" si="381"/>
        <v>0</v>
      </c>
      <c r="CI93" s="21">
        <f t="shared" si="381"/>
        <v>0</v>
      </c>
      <c r="CJ93" s="21">
        <f t="shared" si="381"/>
        <v>0</v>
      </c>
      <c r="CK93" s="21">
        <f t="shared" si="381"/>
        <v>0</v>
      </c>
      <c r="CL93" s="21">
        <f t="shared" si="381"/>
        <v>0</v>
      </c>
      <c r="CM93" s="21">
        <f t="shared" si="381"/>
        <v>0</v>
      </c>
      <c r="CN93" s="21">
        <f t="shared" si="381"/>
        <v>0</v>
      </c>
      <c r="CO93" s="21">
        <f t="shared" si="381"/>
        <v>0</v>
      </c>
      <c r="CP93" s="21">
        <f t="shared" si="381"/>
        <v>0</v>
      </c>
      <c r="CQ93" s="21">
        <f t="shared" si="381"/>
        <v>0</v>
      </c>
      <c r="CR93" s="21">
        <f t="shared" si="381"/>
        <v>0</v>
      </c>
      <c r="CS93" s="21">
        <f t="shared" si="381"/>
        <v>0</v>
      </c>
      <c r="CT93" s="21">
        <f t="shared" si="381"/>
        <v>0</v>
      </c>
      <c r="CU93" s="21">
        <f t="shared" si="381"/>
        <v>0</v>
      </c>
      <c r="CV93" s="21">
        <f t="shared" si="381"/>
        <v>0</v>
      </c>
      <c r="CW93" s="21">
        <f t="shared" si="381"/>
        <v>0</v>
      </c>
      <c r="CX93" s="21">
        <f t="shared" si="381"/>
        <v>0</v>
      </c>
      <c r="CY93" s="21">
        <f t="shared" si="381"/>
        <v>0</v>
      </c>
      <c r="CZ93" s="21">
        <f t="shared" si="381"/>
        <v>0</v>
      </c>
      <c r="DA93" s="21">
        <f t="shared" si="381"/>
        <v>0</v>
      </c>
      <c r="DB93" s="21">
        <f t="shared" si="381"/>
        <v>0</v>
      </c>
      <c r="DC93" s="21">
        <f t="shared" si="381"/>
        <v>0</v>
      </c>
      <c r="DD93" s="21">
        <f t="shared" si="381"/>
        <v>0</v>
      </c>
      <c r="DE93" s="21">
        <f t="shared" si="381"/>
        <v>0</v>
      </c>
      <c r="DF93" s="21">
        <f t="shared" si="381"/>
        <v>0</v>
      </c>
      <c r="DG93" s="21">
        <f t="shared" si="381"/>
        <v>0</v>
      </c>
      <c r="DH93" s="21">
        <f t="shared" si="381"/>
        <v>0</v>
      </c>
      <c r="DI93" s="21">
        <f t="shared" si="381"/>
        <v>0</v>
      </c>
      <c r="DJ93" s="21">
        <f t="shared" si="381"/>
        <v>0</v>
      </c>
      <c r="DK93" s="21">
        <f t="shared" si="381"/>
        <v>0</v>
      </c>
      <c r="DL93" s="21">
        <f t="shared" si="381"/>
        <v>0</v>
      </c>
      <c r="DM93" s="21">
        <f t="shared" si="381"/>
        <v>0</v>
      </c>
      <c r="DN93" s="57">
        <f t="shared" si="381"/>
        <v>0</v>
      </c>
      <c r="DQ93" s="22">
        <f t="shared" si="285"/>
        <v>109</v>
      </c>
      <c r="DR93" s="54">
        <f t="shared" si="279"/>
        <v>0.61799999999999999</v>
      </c>
      <c r="DS93" s="55">
        <v>1</v>
      </c>
      <c r="DT93" s="65">
        <f t="shared" si="280"/>
        <v>0.38200000000000001</v>
      </c>
      <c r="DU93" s="21">
        <f t="shared" ref="DU93:GF93" si="382">DT93*IFERROR(VLOOKUP($DQ93+DT$1,$DQ$3:$HT$98,4,0),0)</f>
        <v>0.12605999999999998</v>
      </c>
      <c r="DV93" s="21">
        <f t="shared" si="382"/>
        <v>3.3658019999999997E-2</v>
      </c>
      <c r="DW93" s="21">
        <f t="shared" si="382"/>
        <v>6.4623398399999976E-3</v>
      </c>
      <c r="DX93" s="21">
        <f t="shared" si="382"/>
        <v>6.7208334335999958E-4</v>
      </c>
      <c r="DY93" s="21">
        <f t="shared" si="382"/>
        <v>0</v>
      </c>
      <c r="DZ93" s="21">
        <f t="shared" si="382"/>
        <v>0</v>
      </c>
      <c r="EA93" s="21">
        <f t="shared" si="382"/>
        <v>0</v>
      </c>
      <c r="EB93" s="21">
        <f t="shared" si="382"/>
        <v>0</v>
      </c>
      <c r="EC93" s="21">
        <f t="shared" si="382"/>
        <v>0</v>
      </c>
      <c r="ED93" s="21">
        <f t="shared" si="382"/>
        <v>0</v>
      </c>
      <c r="EE93" s="21">
        <f t="shared" si="382"/>
        <v>0</v>
      </c>
      <c r="EF93" s="21">
        <f t="shared" si="382"/>
        <v>0</v>
      </c>
      <c r="EG93" s="21">
        <f t="shared" si="382"/>
        <v>0</v>
      </c>
      <c r="EH93" s="21">
        <f t="shared" si="382"/>
        <v>0</v>
      </c>
      <c r="EI93" s="21">
        <f t="shared" si="382"/>
        <v>0</v>
      </c>
      <c r="EJ93" s="21">
        <f t="shared" si="382"/>
        <v>0</v>
      </c>
      <c r="EK93" s="21">
        <f t="shared" si="382"/>
        <v>0</v>
      </c>
      <c r="EL93" s="21">
        <f t="shared" si="382"/>
        <v>0</v>
      </c>
      <c r="EM93" s="21">
        <f t="shared" si="382"/>
        <v>0</v>
      </c>
      <c r="EN93" s="21">
        <f t="shared" si="382"/>
        <v>0</v>
      </c>
      <c r="EO93" s="21">
        <f t="shared" si="382"/>
        <v>0</v>
      </c>
      <c r="EP93" s="21">
        <f t="shared" si="382"/>
        <v>0</v>
      </c>
      <c r="EQ93" s="21">
        <f t="shared" si="382"/>
        <v>0</v>
      </c>
      <c r="ER93" s="21">
        <f t="shared" si="382"/>
        <v>0</v>
      </c>
      <c r="ES93" s="21">
        <f t="shared" si="382"/>
        <v>0</v>
      </c>
      <c r="ET93" s="21">
        <f t="shared" si="382"/>
        <v>0</v>
      </c>
      <c r="EU93" s="21">
        <f t="shared" si="382"/>
        <v>0</v>
      </c>
      <c r="EV93" s="21">
        <f t="shared" si="382"/>
        <v>0</v>
      </c>
      <c r="EW93" s="21">
        <f t="shared" si="382"/>
        <v>0</v>
      </c>
      <c r="EX93" s="21">
        <f t="shared" si="382"/>
        <v>0</v>
      </c>
      <c r="EY93" s="21">
        <f t="shared" si="382"/>
        <v>0</v>
      </c>
      <c r="EZ93" s="21">
        <f t="shared" si="382"/>
        <v>0</v>
      </c>
      <c r="FA93" s="21">
        <f t="shared" si="382"/>
        <v>0</v>
      </c>
      <c r="FB93" s="21">
        <f t="shared" si="382"/>
        <v>0</v>
      </c>
      <c r="FC93" s="21">
        <f t="shared" si="382"/>
        <v>0</v>
      </c>
      <c r="FD93" s="21">
        <f t="shared" si="382"/>
        <v>0</v>
      </c>
      <c r="FE93" s="21">
        <f t="shared" si="382"/>
        <v>0</v>
      </c>
      <c r="FF93" s="21">
        <f t="shared" si="382"/>
        <v>0</v>
      </c>
      <c r="FG93" s="21">
        <f t="shared" si="382"/>
        <v>0</v>
      </c>
      <c r="FH93" s="21">
        <f t="shared" si="382"/>
        <v>0</v>
      </c>
      <c r="FI93" s="21">
        <f t="shared" si="382"/>
        <v>0</v>
      </c>
      <c r="FJ93" s="21">
        <f t="shared" si="382"/>
        <v>0</v>
      </c>
      <c r="FK93" s="21">
        <f t="shared" si="382"/>
        <v>0</v>
      </c>
      <c r="FL93" s="21">
        <f t="shared" si="382"/>
        <v>0</v>
      </c>
      <c r="FM93" s="21">
        <f t="shared" si="382"/>
        <v>0</v>
      </c>
      <c r="FN93" s="21">
        <f t="shared" si="382"/>
        <v>0</v>
      </c>
      <c r="FO93" s="21">
        <f t="shared" si="382"/>
        <v>0</v>
      </c>
      <c r="FP93" s="21">
        <f t="shared" si="382"/>
        <v>0</v>
      </c>
      <c r="FQ93" s="21">
        <f t="shared" si="382"/>
        <v>0</v>
      </c>
      <c r="FR93" s="21">
        <f t="shared" si="382"/>
        <v>0</v>
      </c>
      <c r="FS93" s="21">
        <f t="shared" si="382"/>
        <v>0</v>
      </c>
      <c r="FT93" s="21">
        <f t="shared" si="382"/>
        <v>0</v>
      </c>
      <c r="FU93" s="21">
        <f t="shared" si="382"/>
        <v>0</v>
      </c>
      <c r="FV93" s="21">
        <f t="shared" si="382"/>
        <v>0</v>
      </c>
      <c r="FW93" s="21">
        <f t="shared" si="382"/>
        <v>0</v>
      </c>
      <c r="FX93" s="21">
        <f t="shared" si="382"/>
        <v>0</v>
      </c>
      <c r="FY93" s="21">
        <f t="shared" si="382"/>
        <v>0</v>
      </c>
      <c r="FZ93" s="21">
        <f t="shared" si="382"/>
        <v>0</v>
      </c>
      <c r="GA93" s="21">
        <f t="shared" si="382"/>
        <v>0</v>
      </c>
      <c r="GB93" s="21">
        <f t="shared" si="382"/>
        <v>0</v>
      </c>
      <c r="GC93" s="21">
        <f t="shared" si="382"/>
        <v>0</v>
      </c>
      <c r="GD93" s="21">
        <f t="shared" si="382"/>
        <v>0</v>
      </c>
      <c r="GE93" s="21">
        <f t="shared" si="382"/>
        <v>0</v>
      </c>
      <c r="GF93" s="21">
        <f t="shared" si="382"/>
        <v>0</v>
      </c>
      <c r="GG93" s="21">
        <f t="shared" ref="GG93:HT93" si="383">GF93*IFERROR(VLOOKUP($DQ93+GF$1,$DQ$3:$HT$98,4,0),0)</f>
        <v>0</v>
      </c>
      <c r="GH93" s="21">
        <f t="shared" si="383"/>
        <v>0</v>
      </c>
      <c r="GI93" s="21">
        <f t="shared" si="383"/>
        <v>0</v>
      </c>
      <c r="GJ93" s="21">
        <f t="shared" si="383"/>
        <v>0</v>
      </c>
      <c r="GK93" s="21">
        <f t="shared" si="383"/>
        <v>0</v>
      </c>
      <c r="GL93" s="21">
        <f t="shared" si="383"/>
        <v>0</v>
      </c>
      <c r="GM93" s="21">
        <f t="shared" si="383"/>
        <v>0</v>
      </c>
      <c r="GN93" s="21">
        <f t="shared" si="383"/>
        <v>0</v>
      </c>
      <c r="GO93" s="21">
        <f t="shared" si="383"/>
        <v>0</v>
      </c>
      <c r="GP93" s="21">
        <f t="shared" si="383"/>
        <v>0</v>
      </c>
      <c r="GQ93" s="21">
        <f t="shared" si="383"/>
        <v>0</v>
      </c>
      <c r="GR93" s="21">
        <f t="shared" si="383"/>
        <v>0</v>
      </c>
      <c r="GS93" s="21">
        <f t="shared" si="383"/>
        <v>0</v>
      </c>
      <c r="GT93" s="21">
        <f t="shared" si="383"/>
        <v>0</v>
      </c>
      <c r="GU93" s="21">
        <f t="shared" si="383"/>
        <v>0</v>
      </c>
      <c r="GV93" s="21">
        <f t="shared" si="383"/>
        <v>0</v>
      </c>
      <c r="GW93" s="21">
        <f t="shared" si="383"/>
        <v>0</v>
      </c>
      <c r="GX93" s="21">
        <f t="shared" si="383"/>
        <v>0</v>
      </c>
      <c r="GY93" s="21">
        <f t="shared" si="383"/>
        <v>0</v>
      </c>
      <c r="GZ93" s="21">
        <f t="shared" si="383"/>
        <v>0</v>
      </c>
      <c r="HA93" s="21">
        <f t="shared" si="383"/>
        <v>0</v>
      </c>
      <c r="HB93" s="21">
        <f t="shared" si="383"/>
        <v>0</v>
      </c>
      <c r="HC93" s="21">
        <f t="shared" si="383"/>
        <v>0</v>
      </c>
      <c r="HD93" s="21">
        <f t="shared" si="383"/>
        <v>0</v>
      </c>
      <c r="HE93" s="21">
        <f t="shared" si="383"/>
        <v>0</v>
      </c>
      <c r="HF93" s="21">
        <f t="shared" si="383"/>
        <v>0</v>
      </c>
      <c r="HG93" s="21">
        <f t="shared" si="383"/>
        <v>0</v>
      </c>
      <c r="HH93" s="21">
        <f t="shared" si="383"/>
        <v>0</v>
      </c>
      <c r="HI93" s="21">
        <f t="shared" si="383"/>
        <v>0</v>
      </c>
      <c r="HJ93" s="21">
        <f t="shared" si="383"/>
        <v>0</v>
      </c>
      <c r="HK93" s="21">
        <f t="shared" si="383"/>
        <v>0</v>
      </c>
      <c r="HL93" s="21">
        <f t="shared" si="383"/>
        <v>0</v>
      </c>
      <c r="HM93" s="21">
        <f t="shared" si="383"/>
        <v>0</v>
      </c>
      <c r="HN93" s="21">
        <f t="shared" si="383"/>
        <v>0</v>
      </c>
      <c r="HO93" s="21">
        <f t="shared" si="383"/>
        <v>0</v>
      </c>
      <c r="HP93" s="21">
        <f t="shared" si="383"/>
        <v>0</v>
      </c>
      <c r="HQ93" s="21">
        <f t="shared" si="383"/>
        <v>0</v>
      </c>
      <c r="HR93" s="21">
        <f t="shared" si="383"/>
        <v>0</v>
      </c>
      <c r="HS93" s="21">
        <f t="shared" si="383"/>
        <v>0</v>
      </c>
      <c r="HT93" s="57">
        <f t="shared" si="383"/>
        <v>0</v>
      </c>
    </row>
    <row r="94" spans="1:228">
      <c r="A94" s="49">
        <v>110</v>
      </c>
      <c r="B94" s="50">
        <v>0.59899999999999998</v>
      </c>
      <c r="C94" s="51">
        <v>0.67</v>
      </c>
      <c r="K94" s="22">
        <f t="shared" si="263"/>
        <v>110</v>
      </c>
      <c r="L94" s="54">
        <f t="shared" si="276"/>
        <v>0.59899999999999998</v>
      </c>
      <c r="M94" s="55">
        <v>1</v>
      </c>
      <c r="N94" s="65">
        <f t="shared" si="258"/>
        <v>0.40100000000000002</v>
      </c>
      <c r="O94" s="21">
        <f t="shared" ref="O94:BZ94" si="384">N94*IFERROR(VLOOKUP($K94+N$1,$K$3:$DN$98,4,0),0)</f>
        <v>0.14235500000000001</v>
      </c>
      <c r="P94" s="21">
        <f t="shared" si="384"/>
        <v>4.2991210000000009E-2</v>
      </c>
      <c r="Q94" s="21">
        <f t="shared" si="384"/>
        <v>1.0360881610000003E-2</v>
      </c>
      <c r="R94" s="21">
        <f t="shared" si="384"/>
        <v>1.7717107553100009E-3</v>
      </c>
      <c r="S94" s="21">
        <f t="shared" si="384"/>
        <v>0</v>
      </c>
      <c r="T94" s="21">
        <f t="shared" si="384"/>
        <v>0</v>
      </c>
      <c r="U94" s="21">
        <f t="shared" si="384"/>
        <v>0</v>
      </c>
      <c r="V94" s="21">
        <f t="shared" si="384"/>
        <v>0</v>
      </c>
      <c r="W94" s="21">
        <f t="shared" si="384"/>
        <v>0</v>
      </c>
      <c r="X94" s="21">
        <f t="shared" si="384"/>
        <v>0</v>
      </c>
      <c r="Y94" s="21">
        <f t="shared" si="384"/>
        <v>0</v>
      </c>
      <c r="Z94" s="21">
        <f t="shared" si="384"/>
        <v>0</v>
      </c>
      <c r="AA94" s="21">
        <f t="shared" si="384"/>
        <v>0</v>
      </c>
      <c r="AB94" s="21">
        <f t="shared" si="384"/>
        <v>0</v>
      </c>
      <c r="AC94" s="21">
        <f t="shared" si="384"/>
        <v>0</v>
      </c>
      <c r="AD94" s="21">
        <f t="shared" si="384"/>
        <v>0</v>
      </c>
      <c r="AE94" s="21">
        <f t="shared" si="384"/>
        <v>0</v>
      </c>
      <c r="AF94" s="21">
        <f t="shared" si="384"/>
        <v>0</v>
      </c>
      <c r="AG94" s="21">
        <f t="shared" si="384"/>
        <v>0</v>
      </c>
      <c r="AH94" s="21">
        <f t="shared" si="384"/>
        <v>0</v>
      </c>
      <c r="AI94" s="21">
        <f t="shared" si="384"/>
        <v>0</v>
      </c>
      <c r="AJ94" s="21">
        <f t="shared" si="384"/>
        <v>0</v>
      </c>
      <c r="AK94" s="21">
        <f t="shared" si="384"/>
        <v>0</v>
      </c>
      <c r="AL94" s="21">
        <f t="shared" si="384"/>
        <v>0</v>
      </c>
      <c r="AM94" s="21">
        <f t="shared" si="384"/>
        <v>0</v>
      </c>
      <c r="AN94" s="21">
        <f t="shared" si="384"/>
        <v>0</v>
      </c>
      <c r="AO94" s="21">
        <f t="shared" si="384"/>
        <v>0</v>
      </c>
      <c r="AP94" s="21">
        <f t="shared" si="384"/>
        <v>0</v>
      </c>
      <c r="AQ94" s="21">
        <f t="shared" si="384"/>
        <v>0</v>
      </c>
      <c r="AR94" s="21">
        <f t="shared" si="384"/>
        <v>0</v>
      </c>
      <c r="AS94" s="21">
        <f t="shared" si="384"/>
        <v>0</v>
      </c>
      <c r="AT94" s="21">
        <f t="shared" si="384"/>
        <v>0</v>
      </c>
      <c r="AU94" s="21">
        <f t="shared" si="384"/>
        <v>0</v>
      </c>
      <c r="AV94" s="21">
        <f t="shared" si="384"/>
        <v>0</v>
      </c>
      <c r="AW94" s="21">
        <f t="shared" si="384"/>
        <v>0</v>
      </c>
      <c r="AX94" s="21">
        <f t="shared" si="384"/>
        <v>0</v>
      </c>
      <c r="AY94" s="21">
        <f t="shared" si="384"/>
        <v>0</v>
      </c>
      <c r="AZ94" s="21">
        <f t="shared" si="384"/>
        <v>0</v>
      </c>
      <c r="BA94" s="21">
        <f t="shared" si="384"/>
        <v>0</v>
      </c>
      <c r="BB94" s="21">
        <f t="shared" si="384"/>
        <v>0</v>
      </c>
      <c r="BC94" s="21">
        <f t="shared" si="384"/>
        <v>0</v>
      </c>
      <c r="BD94" s="21">
        <f t="shared" si="384"/>
        <v>0</v>
      </c>
      <c r="BE94" s="21">
        <f t="shared" si="384"/>
        <v>0</v>
      </c>
      <c r="BF94" s="21">
        <f t="shared" si="384"/>
        <v>0</v>
      </c>
      <c r="BG94" s="21">
        <f t="shared" si="384"/>
        <v>0</v>
      </c>
      <c r="BH94" s="21">
        <f t="shared" si="384"/>
        <v>0</v>
      </c>
      <c r="BI94" s="21">
        <f t="shared" si="384"/>
        <v>0</v>
      </c>
      <c r="BJ94" s="21">
        <f t="shared" si="384"/>
        <v>0</v>
      </c>
      <c r="BK94" s="21">
        <f t="shared" si="384"/>
        <v>0</v>
      </c>
      <c r="BL94" s="21">
        <f t="shared" si="384"/>
        <v>0</v>
      </c>
      <c r="BM94" s="21">
        <f t="shared" si="384"/>
        <v>0</v>
      </c>
      <c r="BN94" s="21">
        <f t="shared" si="384"/>
        <v>0</v>
      </c>
      <c r="BO94" s="21">
        <f t="shared" si="384"/>
        <v>0</v>
      </c>
      <c r="BP94" s="21">
        <f t="shared" si="384"/>
        <v>0</v>
      </c>
      <c r="BQ94" s="21">
        <f t="shared" si="384"/>
        <v>0</v>
      </c>
      <c r="BR94" s="21">
        <f t="shared" si="384"/>
        <v>0</v>
      </c>
      <c r="BS94" s="21">
        <f t="shared" si="384"/>
        <v>0</v>
      </c>
      <c r="BT94" s="21">
        <f t="shared" si="384"/>
        <v>0</v>
      </c>
      <c r="BU94" s="21">
        <f t="shared" si="384"/>
        <v>0</v>
      </c>
      <c r="BV94" s="21">
        <f t="shared" si="384"/>
        <v>0</v>
      </c>
      <c r="BW94" s="21">
        <f t="shared" si="384"/>
        <v>0</v>
      </c>
      <c r="BX94" s="21">
        <f t="shared" si="384"/>
        <v>0</v>
      </c>
      <c r="BY94" s="21">
        <f t="shared" si="384"/>
        <v>0</v>
      </c>
      <c r="BZ94" s="21">
        <f t="shared" si="384"/>
        <v>0</v>
      </c>
      <c r="CA94" s="21">
        <f t="shared" ref="CA94:DN94" si="385">BZ94*IFERROR(VLOOKUP($K94+BZ$1,$K$3:$DN$98,4,0),0)</f>
        <v>0</v>
      </c>
      <c r="CB94" s="21">
        <f t="shared" si="385"/>
        <v>0</v>
      </c>
      <c r="CC94" s="21">
        <f t="shared" si="385"/>
        <v>0</v>
      </c>
      <c r="CD94" s="21">
        <f t="shared" si="385"/>
        <v>0</v>
      </c>
      <c r="CE94" s="21">
        <f t="shared" si="385"/>
        <v>0</v>
      </c>
      <c r="CF94" s="21">
        <f t="shared" si="385"/>
        <v>0</v>
      </c>
      <c r="CG94" s="21">
        <f t="shared" si="385"/>
        <v>0</v>
      </c>
      <c r="CH94" s="21">
        <f t="shared" si="385"/>
        <v>0</v>
      </c>
      <c r="CI94" s="21">
        <f t="shared" si="385"/>
        <v>0</v>
      </c>
      <c r="CJ94" s="21">
        <f t="shared" si="385"/>
        <v>0</v>
      </c>
      <c r="CK94" s="21">
        <f t="shared" si="385"/>
        <v>0</v>
      </c>
      <c r="CL94" s="21">
        <f t="shared" si="385"/>
        <v>0</v>
      </c>
      <c r="CM94" s="21">
        <f t="shared" si="385"/>
        <v>0</v>
      </c>
      <c r="CN94" s="21">
        <f t="shared" si="385"/>
        <v>0</v>
      </c>
      <c r="CO94" s="21">
        <f t="shared" si="385"/>
        <v>0</v>
      </c>
      <c r="CP94" s="21">
        <f t="shared" si="385"/>
        <v>0</v>
      </c>
      <c r="CQ94" s="21">
        <f t="shared" si="385"/>
        <v>0</v>
      </c>
      <c r="CR94" s="21">
        <f t="shared" si="385"/>
        <v>0</v>
      </c>
      <c r="CS94" s="21">
        <f t="shared" si="385"/>
        <v>0</v>
      </c>
      <c r="CT94" s="21">
        <f t="shared" si="385"/>
        <v>0</v>
      </c>
      <c r="CU94" s="21">
        <f t="shared" si="385"/>
        <v>0</v>
      </c>
      <c r="CV94" s="21">
        <f t="shared" si="385"/>
        <v>0</v>
      </c>
      <c r="CW94" s="21">
        <f t="shared" si="385"/>
        <v>0</v>
      </c>
      <c r="CX94" s="21">
        <f t="shared" si="385"/>
        <v>0</v>
      </c>
      <c r="CY94" s="21">
        <f t="shared" si="385"/>
        <v>0</v>
      </c>
      <c r="CZ94" s="21">
        <f t="shared" si="385"/>
        <v>0</v>
      </c>
      <c r="DA94" s="21">
        <f t="shared" si="385"/>
        <v>0</v>
      </c>
      <c r="DB94" s="21">
        <f t="shared" si="385"/>
        <v>0</v>
      </c>
      <c r="DC94" s="21">
        <f t="shared" si="385"/>
        <v>0</v>
      </c>
      <c r="DD94" s="21">
        <f t="shared" si="385"/>
        <v>0</v>
      </c>
      <c r="DE94" s="21">
        <f t="shared" si="385"/>
        <v>0</v>
      </c>
      <c r="DF94" s="21">
        <f t="shared" si="385"/>
        <v>0</v>
      </c>
      <c r="DG94" s="21">
        <f t="shared" si="385"/>
        <v>0</v>
      </c>
      <c r="DH94" s="21">
        <f t="shared" si="385"/>
        <v>0</v>
      </c>
      <c r="DI94" s="21">
        <f t="shared" si="385"/>
        <v>0</v>
      </c>
      <c r="DJ94" s="21">
        <f t="shared" si="385"/>
        <v>0</v>
      </c>
      <c r="DK94" s="21">
        <f t="shared" si="385"/>
        <v>0</v>
      </c>
      <c r="DL94" s="21">
        <f t="shared" si="385"/>
        <v>0</v>
      </c>
      <c r="DM94" s="21">
        <f t="shared" si="385"/>
        <v>0</v>
      </c>
      <c r="DN94" s="57">
        <f t="shared" si="385"/>
        <v>0</v>
      </c>
      <c r="DQ94" s="22">
        <f t="shared" si="285"/>
        <v>110</v>
      </c>
      <c r="DR94" s="54">
        <f t="shared" si="279"/>
        <v>0.67</v>
      </c>
      <c r="DS94" s="55">
        <v>1</v>
      </c>
      <c r="DT94" s="65">
        <f t="shared" si="280"/>
        <v>0.32999999999999996</v>
      </c>
      <c r="DU94" s="21">
        <f t="shared" ref="DU94:GF94" si="386">DT94*IFERROR(VLOOKUP($DQ94+DT$1,$DQ$3:$HT$98,4,0),0)</f>
        <v>8.8109999999999994E-2</v>
      </c>
      <c r="DV94" s="21">
        <f t="shared" si="386"/>
        <v>1.6917119999999994E-2</v>
      </c>
      <c r="DW94" s="21">
        <f t="shared" si="386"/>
        <v>1.759380479999999E-3</v>
      </c>
      <c r="DX94" s="21">
        <f t="shared" si="386"/>
        <v>0</v>
      </c>
      <c r="DY94" s="21">
        <f t="shared" si="386"/>
        <v>0</v>
      </c>
      <c r="DZ94" s="21">
        <f t="shared" si="386"/>
        <v>0</v>
      </c>
      <c r="EA94" s="21">
        <f t="shared" si="386"/>
        <v>0</v>
      </c>
      <c r="EB94" s="21">
        <f t="shared" si="386"/>
        <v>0</v>
      </c>
      <c r="EC94" s="21">
        <f t="shared" si="386"/>
        <v>0</v>
      </c>
      <c r="ED94" s="21">
        <f t="shared" si="386"/>
        <v>0</v>
      </c>
      <c r="EE94" s="21">
        <f t="shared" si="386"/>
        <v>0</v>
      </c>
      <c r="EF94" s="21">
        <f t="shared" si="386"/>
        <v>0</v>
      </c>
      <c r="EG94" s="21">
        <f t="shared" si="386"/>
        <v>0</v>
      </c>
      <c r="EH94" s="21">
        <f t="shared" si="386"/>
        <v>0</v>
      </c>
      <c r="EI94" s="21">
        <f t="shared" si="386"/>
        <v>0</v>
      </c>
      <c r="EJ94" s="21">
        <f t="shared" si="386"/>
        <v>0</v>
      </c>
      <c r="EK94" s="21">
        <f t="shared" si="386"/>
        <v>0</v>
      </c>
      <c r="EL94" s="21">
        <f t="shared" si="386"/>
        <v>0</v>
      </c>
      <c r="EM94" s="21">
        <f t="shared" si="386"/>
        <v>0</v>
      </c>
      <c r="EN94" s="21">
        <f t="shared" si="386"/>
        <v>0</v>
      </c>
      <c r="EO94" s="21">
        <f t="shared" si="386"/>
        <v>0</v>
      </c>
      <c r="EP94" s="21">
        <f t="shared" si="386"/>
        <v>0</v>
      </c>
      <c r="EQ94" s="21">
        <f t="shared" si="386"/>
        <v>0</v>
      </c>
      <c r="ER94" s="21">
        <f t="shared" si="386"/>
        <v>0</v>
      </c>
      <c r="ES94" s="21">
        <f t="shared" si="386"/>
        <v>0</v>
      </c>
      <c r="ET94" s="21">
        <f t="shared" si="386"/>
        <v>0</v>
      </c>
      <c r="EU94" s="21">
        <f t="shared" si="386"/>
        <v>0</v>
      </c>
      <c r="EV94" s="21">
        <f t="shared" si="386"/>
        <v>0</v>
      </c>
      <c r="EW94" s="21">
        <f t="shared" si="386"/>
        <v>0</v>
      </c>
      <c r="EX94" s="21">
        <f t="shared" si="386"/>
        <v>0</v>
      </c>
      <c r="EY94" s="21">
        <f t="shared" si="386"/>
        <v>0</v>
      </c>
      <c r="EZ94" s="21">
        <f t="shared" si="386"/>
        <v>0</v>
      </c>
      <c r="FA94" s="21">
        <f t="shared" si="386"/>
        <v>0</v>
      </c>
      <c r="FB94" s="21">
        <f t="shared" si="386"/>
        <v>0</v>
      </c>
      <c r="FC94" s="21">
        <f t="shared" si="386"/>
        <v>0</v>
      </c>
      <c r="FD94" s="21">
        <f t="shared" si="386"/>
        <v>0</v>
      </c>
      <c r="FE94" s="21">
        <f t="shared" si="386"/>
        <v>0</v>
      </c>
      <c r="FF94" s="21">
        <f t="shared" si="386"/>
        <v>0</v>
      </c>
      <c r="FG94" s="21">
        <f t="shared" si="386"/>
        <v>0</v>
      </c>
      <c r="FH94" s="21">
        <f t="shared" si="386"/>
        <v>0</v>
      </c>
      <c r="FI94" s="21">
        <f t="shared" si="386"/>
        <v>0</v>
      </c>
      <c r="FJ94" s="21">
        <f t="shared" si="386"/>
        <v>0</v>
      </c>
      <c r="FK94" s="21">
        <f t="shared" si="386"/>
        <v>0</v>
      </c>
      <c r="FL94" s="21">
        <f t="shared" si="386"/>
        <v>0</v>
      </c>
      <c r="FM94" s="21">
        <f t="shared" si="386"/>
        <v>0</v>
      </c>
      <c r="FN94" s="21">
        <f t="shared" si="386"/>
        <v>0</v>
      </c>
      <c r="FO94" s="21">
        <f t="shared" si="386"/>
        <v>0</v>
      </c>
      <c r="FP94" s="21">
        <f t="shared" si="386"/>
        <v>0</v>
      </c>
      <c r="FQ94" s="21">
        <f t="shared" si="386"/>
        <v>0</v>
      </c>
      <c r="FR94" s="21">
        <f t="shared" si="386"/>
        <v>0</v>
      </c>
      <c r="FS94" s="21">
        <f t="shared" si="386"/>
        <v>0</v>
      </c>
      <c r="FT94" s="21">
        <f t="shared" si="386"/>
        <v>0</v>
      </c>
      <c r="FU94" s="21">
        <f t="shared" si="386"/>
        <v>0</v>
      </c>
      <c r="FV94" s="21">
        <f t="shared" si="386"/>
        <v>0</v>
      </c>
      <c r="FW94" s="21">
        <f t="shared" si="386"/>
        <v>0</v>
      </c>
      <c r="FX94" s="21">
        <f t="shared" si="386"/>
        <v>0</v>
      </c>
      <c r="FY94" s="21">
        <f t="shared" si="386"/>
        <v>0</v>
      </c>
      <c r="FZ94" s="21">
        <f t="shared" si="386"/>
        <v>0</v>
      </c>
      <c r="GA94" s="21">
        <f t="shared" si="386"/>
        <v>0</v>
      </c>
      <c r="GB94" s="21">
        <f t="shared" si="386"/>
        <v>0</v>
      </c>
      <c r="GC94" s="21">
        <f t="shared" si="386"/>
        <v>0</v>
      </c>
      <c r="GD94" s="21">
        <f t="shared" si="386"/>
        <v>0</v>
      </c>
      <c r="GE94" s="21">
        <f t="shared" si="386"/>
        <v>0</v>
      </c>
      <c r="GF94" s="21">
        <f t="shared" si="386"/>
        <v>0</v>
      </c>
      <c r="GG94" s="21">
        <f t="shared" ref="GG94:HT94" si="387">GF94*IFERROR(VLOOKUP($DQ94+GF$1,$DQ$3:$HT$98,4,0),0)</f>
        <v>0</v>
      </c>
      <c r="GH94" s="21">
        <f t="shared" si="387"/>
        <v>0</v>
      </c>
      <c r="GI94" s="21">
        <f t="shared" si="387"/>
        <v>0</v>
      </c>
      <c r="GJ94" s="21">
        <f t="shared" si="387"/>
        <v>0</v>
      </c>
      <c r="GK94" s="21">
        <f t="shared" si="387"/>
        <v>0</v>
      </c>
      <c r="GL94" s="21">
        <f t="shared" si="387"/>
        <v>0</v>
      </c>
      <c r="GM94" s="21">
        <f t="shared" si="387"/>
        <v>0</v>
      </c>
      <c r="GN94" s="21">
        <f t="shared" si="387"/>
        <v>0</v>
      </c>
      <c r="GO94" s="21">
        <f t="shared" si="387"/>
        <v>0</v>
      </c>
      <c r="GP94" s="21">
        <f t="shared" si="387"/>
        <v>0</v>
      </c>
      <c r="GQ94" s="21">
        <f t="shared" si="387"/>
        <v>0</v>
      </c>
      <c r="GR94" s="21">
        <f t="shared" si="387"/>
        <v>0</v>
      </c>
      <c r="GS94" s="21">
        <f t="shared" si="387"/>
        <v>0</v>
      </c>
      <c r="GT94" s="21">
        <f t="shared" si="387"/>
        <v>0</v>
      </c>
      <c r="GU94" s="21">
        <f t="shared" si="387"/>
        <v>0</v>
      </c>
      <c r="GV94" s="21">
        <f t="shared" si="387"/>
        <v>0</v>
      </c>
      <c r="GW94" s="21">
        <f t="shared" si="387"/>
        <v>0</v>
      </c>
      <c r="GX94" s="21">
        <f t="shared" si="387"/>
        <v>0</v>
      </c>
      <c r="GY94" s="21">
        <f t="shared" si="387"/>
        <v>0</v>
      </c>
      <c r="GZ94" s="21">
        <f t="shared" si="387"/>
        <v>0</v>
      </c>
      <c r="HA94" s="21">
        <f t="shared" si="387"/>
        <v>0</v>
      </c>
      <c r="HB94" s="21">
        <f t="shared" si="387"/>
        <v>0</v>
      </c>
      <c r="HC94" s="21">
        <f t="shared" si="387"/>
        <v>0</v>
      </c>
      <c r="HD94" s="21">
        <f t="shared" si="387"/>
        <v>0</v>
      </c>
      <c r="HE94" s="21">
        <f t="shared" si="387"/>
        <v>0</v>
      </c>
      <c r="HF94" s="21">
        <f t="shared" si="387"/>
        <v>0</v>
      </c>
      <c r="HG94" s="21">
        <f t="shared" si="387"/>
        <v>0</v>
      </c>
      <c r="HH94" s="21">
        <f t="shared" si="387"/>
        <v>0</v>
      </c>
      <c r="HI94" s="21">
        <f t="shared" si="387"/>
        <v>0</v>
      </c>
      <c r="HJ94" s="21">
        <f t="shared" si="387"/>
        <v>0</v>
      </c>
      <c r="HK94" s="21">
        <f t="shared" si="387"/>
        <v>0</v>
      </c>
      <c r="HL94" s="21">
        <f t="shared" si="387"/>
        <v>0</v>
      </c>
      <c r="HM94" s="21">
        <f t="shared" si="387"/>
        <v>0</v>
      </c>
      <c r="HN94" s="21">
        <f t="shared" si="387"/>
        <v>0</v>
      </c>
      <c r="HO94" s="21">
        <f t="shared" si="387"/>
        <v>0</v>
      </c>
      <c r="HP94" s="21">
        <f t="shared" si="387"/>
        <v>0</v>
      </c>
      <c r="HQ94" s="21">
        <f t="shared" si="387"/>
        <v>0</v>
      </c>
      <c r="HR94" s="21">
        <f t="shared" si="387"/>
        <v>0</v>
      </c>
      <c r="HS94" s="21">
        <f t="shared" si="387"/>
        <v>0</v>
      </c>
      <c r="HT94" s="57">
        <f t="shared" si="387"/>
        <v>0</v>
      </c>
    </row>
    <row r="95" spans="1:228">
      <c r="A95" s="49">
        <v>111</v>
      </c>
      <c r="B95" s="50">
        <v>0.64500000000000002</v>
      </c>
      <c r="C95" s="51">
        <v>0.73299999999999998</v>
      </c>
      <c r="K95" s="22">
        <f t="shared" si="263"/>
        <v>111</v>
      </c>
      <c r="L95" s="54">
        <f t="shared" si="276"/>
        <v>0.64500000000000002</v>
      </c>
      <c r="M95" s="55">
        <v>1</v>
      </c>
      <c r="N95" s="65">
        <f t="shared" si="258"/>
        <v>0.35499999999999998</v>
      </c>
      <c r="O95" s="21">
        <f t="shared" ref="O95:BZ95" si="388">N95*IFERROR(VLOOKUP($K95+N$1,$K$3:$DN$98,4,0),0)</f>
        <v>0.10721000000000001</v>
      </c>
      <c r="P95" s="21">
        <f t="shared" si="388"/>
        <v>2.5837610000000004E-2</v>
      </c>
      <c r="Q95" s="21">
        <f t="shared" si="388"/>
        <v>4.4182313100000021E-3</v>
      </c>
      <c r="R95" s="21">
        <f t="shared" si="388"/>
        <v>0</v>
      </c>
      <c r="S95" s="21">
        <f t="shared" si="388"/>
        <v>0</v>
      </c>
      <c r="T95" s="21">
        <f t="shared" si="388"/>
        <v>0</v>
      </c>
      <c r="U95" s="21">
        <f t="shared" si="388"/>
        <v>0</v>
      </c>
      <c r="V95" s="21">
        <f t="shared" si="388"/>
        <v>0</v>
      </c>
      <c r="W95" s="21">
        <f t="shared" si="388"/>
        <v>0</v>
      </c>
      <c r="X95" s="21">
        <f t="shared" si="388"/>
        <v>0</v>
      </c>
      <c r="Y95" s="21">
        <f t="shared" si="388"/>
        <v>0</v>
      </c>
      <c r="Z95" s="21">
        <f t="shared" si="388"/>
        <v>0</v>
      </c>
      <c r="AA95" s="21">
        <f t="shared" si="388"/>
        <v>0</v>
      </c>
      <c r="AB95" s="21">
        <f t="shared" si="388"/>
        <v>0</v>
      </c>
      <c r="AC95" s="21">
        <f t="shared" si="388"/>
        <v>0</v>
      </c>
      <c r="AD95" s="21">
        <f t="shared" si="388"/>
        <v>0</v>
      </c>
      <c r="AE95" s="21">
        <f t="shared" si="388"/>
        <v>0</v>
      </c>
      <c r="AF95" s="21">
        <f t="shared" si="388"/>
        <v>0</v>
      </c>
      <c r="AG95" s="21">
        <f t="shared" si="388"/>
        <v>0</v>
      </c>
      <c r="AH95" s="21">
        <f t="shared" si="388"/>
        <v>0</v>
      </c>
      <c r="AI95" s="21">
        <f t="shared" si="388"/>
        <v>0</v>
      </c>
      <c r="AJ95" s="21">
        <f t="shared" si="388"/>
        <v>0</v>
      </c>
      <c r="AK95" s="21">
        <f t="shared" si="388"/>
        <v>0</v>
      </c>
      <c r="AL95" s="21">
        <f t="shared" si="388"/>
        <v>0</v>
      </c>
      <c r="AM95" s="21">
        <f t="shared" si="388"/>
        <v>0</v>
      </c>
      <c r="AN95" s="21">
        <f t="shared" si="388"/>
        <v>0</v>
      </c>
      <c r="AO95" s="21">
        <f t="shared" si="388"/>
        <v>0</v>
      </c>
      <c r="AP95" s="21">
        <f t="shared" si="388"/>
        <v>0</v>
      </c>
      <c r="AQ95" s="21">
        <f t="shared" si="388"/>
        <v>0</v>
      </c>
      <c r="AR95" s="21">
        <f t="shared" si="388"/>
        <v>0</v>
      </c>
      <c r="AS95" s="21">
        <f t="shared" si="388"/>
        <v>0</v>
      </c>
      <c r="AT95" s="21">
        <f t="shared" si="388"/>
        <v>0</v>
      </c>
      <c r="AU95" s="21">
        <f t="shared" si="388"/>
        <v>0</v>
      </c>
      <c r="AV95" s="21">
        <f t="shared" si="388"/>
        <v>0</v>
      </c>
      <c r="AW95" s="21">
        <f t="shared" si="388"/>
        <v>0</v>
      </c>
      <c r="AX95" s="21">
        <f t="shared" si="388"/>
        <v>0</v>
      </c>
      <c r="AY95" s="21">
        <f t="shared" si="388"/>
        <v>0</v>
      </c>
      <c r="AZ95" s="21">
        <f t="shared" si="388"/>
        <v>0</v>
      </c>
      <c r="BA95" s="21">
        <f t="shared" si="388"/>
        <v>0</v>
      </c>
      <c r="BB95" s="21">
        <f t="shared" si="388"/>
        <v>0</v>
      </c>
      <c r="BC95" s="21">
        <f t="shared" si="388"/>
        <v>0</v>
      </c>
      <c r="BD95" s="21">
        <f t="shared" si="388"/>
        <v>0</v>
      </c>
      <c r="BE95" s="21">
        <f t="shared" si="388"/>
        <v>0</v>
      </c>
      <c r="BF95" s="21">
        <f t="shared" si="388"/>
        <v>0</v>
      </c>
      <c r="BG95" s="21">
        <f t="shared" si="388"/>
        <v>0</v>
      </c>
      <c r="BH95" s="21">
        <f t="shared" si="388"/>
        <v>0</v>
      </c>
      <c r="BI95" s="21">
        <f t="shared" si="388"/>
        <v>0</v>
      </c>
      <c r="BJ95" s="21">
        <f t="shared" si="388"/>
        <v>0</v>
      </c>
      <c r="BK95" s="21">
        <f t="shared" si="388"/>
        <v>0</v>
      </c>
      <c r="BL95" s="21">
        <f t="shared" si="388"/>
        <v>0</v>
      </c>
      <c r="BM95" s="21">
        <f t="shared" si="388"/>
        <v>0</v>
      </c>
      <c r="BN95" s="21">
        <f t="shared" si="388"/>
        <v>0</v>
      </c>
      <c r="BO95" s="21">
        <f t="shared" si="388"/>
        <v>0</v>
      </c>
      <c r="BP95" s="21">
        <f t="shared" si="388"/>
        <v>0</v>
      </c>
      <c r="BQ95" s="21">
        <f t="shared" si="388"/>
        <v>0</v>
      </c>
      <c r="BR95" s="21">
        <f t="shared" si="388"/>
        <v>0</v>
      </c>
      <c r="BS95" s="21">
        <f t="shared" si="388"/>
        <v>0</v>
      </c>
      <c r="BT95" s="21">
        <f t="shared" si="388"/>
        <v>0</v>
      </c>
      <c r="BU95" s="21">
        <f t="shared" si="388"/>
        <v>0</v>
      </c>
      <c r="BV95" s="21">
        <f t="shared" si="388"/>
        <v>0</v>
      </c>
      <c r="BW95" s="21">
        <f t="shared" si="388"/>
        <v>0</v>
      </c>
      <c r="BX95" s="21">
        <f t="shared" si="388"/>
        <v>0</v>
      </c>
      <c r="BY95" s="21">
        <f t="shared" si="388"/>
        <v>0</v>
      </c>
      <c r="BZ95" s="21">
        <f t="shared" si="388"/>
        <v>0</v>
      </c>
      <c r="CA95" s="21">
        <f t="shared" ref="CA95:DN95" si="389">BZ95*IFERROR(VLOOKUP($K95+BZ$1,$K$3:$DN$98,4,0),0)</f>
        <v>0</v>
      </c>
      <c r="CB95" s="21">
        <f t="shared" si="389"/>
        <v>0</v>
      </c>
      <c r="CC95" s="21">
        <f t="shared" si="389"/>
        <v>0</v>
      </c>
      <c r="CD95" s="21">
        <f t="shared" si="389"/>
        <v>0</v>
      </c>
      <c r="CE95" s="21">
        <f t="shared" si="389"/>
        <v>0</v>
      </c>
      <c r="CF95" s="21">
        <f t="shared" si="389"/>
        <v>0</v>
      </c>
      <c r="CG95" s="21">
        <f t="shared" si="389"/>
        <v>0</v>
      </c>
      <c r="CH95" s="21">
        <f t="shared" si="389"/>
        <v>0</v>
      </c>
      <c r="CI95" s="21">
        <f t="shared" si="389"/>
        <v>0</v>
      </c>
      <c r="CJ95" s="21">
        <f t="shared" si="389"/>
        <v>0</v>
      </c>
      <c r="CK95" s="21">
        <f t="shared" si="389"/>
        <v>0</v>
      </c>
      <c r="CL95" s="21">
        <f t="shared" si="389"/>
        <v>0</v>
      </c>
      <c r="CM95" s="21">
        <f t="shared" si="389"/>
        <v>0</v>
      </c>
      <c r="CN95" s="21">
        <f t="shared" si="389"/>
        <v>0</v>
      </c>
      <c r="CO95" s="21">
        <f t="shared" si="389"/>
        <v>0</v>
      </c>
      <c r="CP95" s="21">
        <f t="shared" si="389"/>
        <v>0</v>
      </c>
      <c r="CQ95" s="21">
        <f t="shared" si="389"/>
        <v>0</v>
      </c>
      <c r="CR95" s="21">
        <f t="shared" si="389"/>
        <v>0</v>
      </c>
      <c r="CS95" s="21">
        <f t="shared" si="389"/>
        <v>0</v>
      </c>
      <c r="CT95" s="21">
        <f t="shared" si="389"/>
        <v>0</v>
      </c>
      <c r="CU95" s="21">
        <f t="shared" si="389"/>
        <v>0</v>
      </c>
      <c r="CV95" s="21">
        <f t="shared" si="389"/>
        <v>0</v>
      </c>
      <c r="CW95" s="21">
        <f t="shared" si="389"/>
        <v>0</v>
      </c>
      <c r="CX95" s="21">
        <f t="shared" si="389"/>
        <v>0</v>
      </c>
      <c r="CY95" s="21">
        <f t="shared" si="389"/>
        <v>0</v>
      </c>
      <c r="CZ95" s="21">
        <f t="shared" si="389"/>
        <v>0</v>
      </c>
      <c r="DA95" s="21">
        <f t="shared" si="389"/>
        <v>0</v>
      </c>
      <c r="DB95" s="21">
        <f t="shared" si="389"/>
        <v>0</v>
      </c>
      <c r="DC95" s="21">
        <f t="shared" si="389"/>
        <v>0</v>
      </c>
      <c r="DD95" s="21">
        <f t="shared" si="389"/>
        <v>0</v>
      </c>
      <c r="DE95" s="21">
        <f t="shared" si="389"/>
        <v>0</v>
      </c>
      <c r="DF95" s="21">
        <f t="shared" si="389"/>
        <v>0</v>
      </c>
      <c r="DG95" s="21">
        <f t="shared" si="389"/>
        <v>0</v>
      </c>
      <c r="DH95" s="21">
        <f t="shared" si="389"/>
        <v>0</v>
      </c>
      <c r="DI95" s="21">
        <f t="shared" si="389"/>
        <v>0</v>
      </c>
      <c r="DJ95" s="21">
        <f t="shared" si="389"/>
        <v>0</v>
      </c>
      <c r="DK95" s="21">
        <f t="shared" si="389"/>
        <v>0</v>
      </c>
      <c r="DL95" s="21">
        <f t="shared" si="389"/>
        <v>0</v>
      </c>
      <c r="DM95" s="21">
        <f t="shared" si="389"/>
        <v>0</v>
      </c>
      <c r="DN95" s="57">
        <f t="shared" si="389"/>
        <v>0</v>
      </c>
      <c r="DQ95" s="22">
        <f t="shared" si="285"/>
        <v>111</v>
      </c>
      <c r="DR95" s="54">
        <f t="shared" si="279"/>
        <v>0.73299999999999998</v>
      </c>
      <c r="DS95" s="55">
        <v>1</v>
      </c>
      <c r="DT95" s="65">
        <f t="shared" si="280"/>
        <v>0.26700000000000002</v>
      </c>
      <c r="DU95" s="21">
        <f t="shared" ref="DU95:GF95" si="390">DT95*IFERROR(VLOOKUP($DQ95+DT$1,$DQ$3:$HT$98,4,0),0)</f>
        <v>5.126399999999999E-2</v>
      </c>
      <c r="DV95" s="21">
        <f t="shared" si="390"/>
        <v>5.3314559999999983E-3</v>
      </c>
      <c r="DW95" s="21">
        <f t="shared" si="390"/>
        <v>0</v>
      </c>
      <c r="DX95" s="21">
        <f t="shared" si="390"/>
        <v>0</v>
      </c>
      <c r="DY95" s="21">
        <f t="shared" si="390"/>
        <v>0</v>
      </c>
      <c r="DZ95" s="21">
        <f t="shared" si="390"/>
        <v>0</v>
      </c>
      <c r="EA95" s="21">
        <f t="shared" si="390"/>
        <v>0</v>
      </c>
      <c r="EB95" s="21">
        <f t="shared" si="390"/>
        <v>0</v>
      </c>
      <c r="EC95" s="21">
        <f t="shared" si="390"/>
        <v>0</v>
      </c>
      <c r="ED95" s="21">
        <f t="shared" si="390"/>
        <v>0</v>
      </c>
      <c r="EE95" s="21">
        <f t="shared" si="390"/>
        <v>0</v>
      </c>
      <c r="EF95" s="21">
        <f t="shared" si="390"/>
        <v>0</v>
      </c>
      <c r="EG95" s="21">
        <f t="shared" si="390"/>
        <v>0</v>
      </c>
      <c r="EH95" s="21">
        <f t="shared" si="390"/>
        <v>0</v>
      </c>
      <c r="EI95" s="21">
        <f t="shared" si="390"/>
        <v>0</v>
      </c>
      <c r="EJ95" s="21">
        <f t="shared" si="390"/>
        <v>0</v>
      </c>
      <c r="EK95" s="21">
        <f t="shared" si="390"/>
        <v>0</v>
      </c>
      <c r="EL95" s="21">
        <f t="shared" si="390"/>
        <v>0</v>
      </c>
      <c r="EM95" s="21">
        <f t="shared" si="390"/>
        <v>0</v>
      </c>
      <c r="EN95" s="21">
        <f t="shared" si="390"/>
        <v>0</v>
      </c>
      <c r="EO95" s="21">
        <f t="shared" si="390"/>
        <v>0</v>
      </c>
      <c r="EP95" s="21">
        <f t="shared" si="390"/>
        <v>0</v>
      </c>
      <c r="EQ95" s="21">
        <f t="shared" si="390"/>
        <v>0</v>
      </c>
      <c r="ER95" s="21">
        <f t="shared" si="390"/>
        <v>0</v>
      </c>
      <c r="ES95" s="21">
        <f t="shared" si="390"/>
        <v>0</v>
      </c>
      <c r="ET95" s="21">
        <f t="shared" si="390"/>
        <v>0</v>
      </c>
      <c r="EU95" s="21">
        <f t="shared" si="390"/>
        <v>0</v>
      </c>
      <c r="EV95" s="21">
        <f t="shared" si="390"/>
        <v>0</v>
      </c>
      <c r="EW95" s="21">
        <f t="shared" si="390"/>
        <v>0</v>
      </c>
      <c r="EX95" s="21">
        <f t="shared" si="390"/>
        <v>0</v>
      </c>
      <c r="EY95" s="21">
        <f t="shared" si="390"/>
        <v>0</v>
      </c>
      <c r="EZ95" s="21">
        <f t="shared" si="390"/>
        <v>0</v>
      </c>
      <c r="FA95" s="21">
        <f t="shared" si="390"/>
        <v>0</v>
      </c>
      <c r="FB95" s="21">
        <f t="shared" si="390"/>
        <v>0</v>
      </c>
      <c r="FC95" s="21">
        <f t="shared" si="390"/>
        <v>0</v>
      </c>
      <c r="FD95" s="21">
        <f t="shared" si="390"/>
        <v>0</v>
      </c>
      <c r="FE95" s="21">
        <f t="shared" si="390"/>
        <v>0</v>
      </c>
      <c r="FF95" s="21">
        <f t="shared" si="390"/>
        <v>0</v>
      </c>
      <c r="FG95" s="21">
        <f t="shared" si="390"/>
        <v>0</v>
      </c>
      <c r="FH95" s="21">
        <f t="shared" si="390"/>
        <v>0</v>
      </c>
      <c r="FI95" s="21">
        <f t="shared" si="390"/>
        <v>0</v>
      </c>
      <c r="FJ95" s="21">
        <f t="shared" si="390"/>
        <v>0</v>
      </c>
      <c r="FK95" s="21">
        <f t="shared" si="390"/>
        <v>0</v>
      </c>
      <c r="FL95" s="21">
        <f t="shared" si="390"/>
        <v>0</v>
      </c>
      <c r="FM95" s="21">
        <f t="shared" si="390"/>
        <v>0</v>
      </c>
      <c r="FN95" s="21">
        <f t="shared" si="390"/>
        <v>0</v>
      </c>
      <c r="FO95" s="21">
        <f t="shared" si="390"/>
        <v>0</v>
      </c>
      <c r="FP95" s="21">
        <f t="shared" si="390"/>
        <v>0</v>
      </c>
      <c r="FQ95" s="21">
        <f t="shared" si="390"/>
        <v>0</v>
      </c>
      <c r="FR95" s="21">
        <f t="shared" si="390"/>
        <v>0</v>
      </c>
      <c r="FS95" s="21">
        <f t="shared" si="390"/>
        <v>0</v>
      </c>
      <c r="FT95" s="21">
        <f t="shared" si="390"/>
        <v>0</v>
      </c>
      <c r="FU95" s="21">
        <f t="shared" si="390"/>
        <v>0</v>
      </c>
      <c r="FV95" s="21">
        <f t="shared" si="390"/>
        <v>0</v>
      </c>
      <c r="FW95" s="21">
        <f t="shared" si="390"/>
        <v>0</v>
      </c>
      <c r="FX95" s="21">
        <f t="shared" si="390"/>
        <v>0</v>
      </c>
      <c r="FY95" s="21">
        <f t="shared" si="390"/>
        <v>0</v>
      </c>
      <c r="FZ95" s="21">
        <f t="shared" si="390"/>
        <v>0</v>
      </c>
      <c r="GA95" s="21">
        <f t="shared" si="390"/>
        <v>0</v>
      </c>
      <c r="GB95" s="21">
        <f t="shared" si="390"/>
        <v>0</v>
      </c>
      <c r="GC95" s="21">
        <f t="shared" si="390"/>
        <v>0</v>
      </c>
      <c r="GD95" s="21">
        <f t="shared" si="390"/>
        <v>0</v>
      </c>
      <c r="GE95" s="21">
        <f t="shared" si="390"/>
        <v>0</v>
      </c>
      <c r="GF95" s="21">
        <f t="shared" si="390"/>
        <v>0</v>
      </c>
      <c r="GG95" s="21">
        <f t="shared" ref="GG95:HT95" si="391">GF95*IFERROR(VLOOKUP($DQ95+GF$1,$DQ$3:$HT$98,4,0),0)</f>
        <v>0</v>
      </c>
      <c r="GH95" s="21">
        <f t="shared" si="391"/>
        <v>0</v>
      </c>
      <c r="GI95" s="21">
        <f t="shared" si="391"/>
        <v>0</v>
      </c>
      <c r="GJ95" s="21">
        <f t="shared" si="391"/>
        <v>0</v>
      </c>
      <c r="GK95" s="21">
        <f t="shared" si="391"/>
        <v>0</v>
      </c>
      <c r="GL95" s="21">
        <f t="shared" si="391"/>
        <v>0</v>
      </c>
      <c r="GM95" s="21">
        <f t="shared" si="391"/>
        <v>0</v>
      </c>
      <c r="GN95" s="21">
        <f t="shared" si="391"/>
        <v>0</v>
      </c>
      <c r="GO95" s="21">
        <f t="shared" si="391"/>
        <v>0</v>
      </c>
      <c r="GP95" s="21">
        <f t="shared" si="391"/>
        <v>0</v>
      </c>
      <c r="GQ95" s="21">
        <f t="shared" si="391"/>
        <v>0</v>
      </c>
      <c r="GR95" s="21">
        <f t="shared" si="391"/>
        <v>0</v>
      </c>
      <c r="GS95" s="21">
        <f t="shared" si="391"/>
        <v>0</v>
      </c>
      <c r="GT95" s="21">
        <f t="shared" si="391"/>
        <v>0</v>
      </c>
      <c r="GU95" s="21">
        <f t="shared" si="391"/>
        <v>0</v>
      </c>
      <c r="GV95" s="21">
        <f t="shared" si="391"/>
        <v>0</v>
      </c>
      <c r="GW95" s="21">
        <f t="shared" si="391"/>
        <v>0</v>
      </c>
      <c r="GX95" s="21">
        <f t="shared" si="391"/>
        <v>0</v>
      </c>
      <c r="GY95" s="21">
        <f t="shared" si="391"/>
        <v>0</v>
      </c>
      <c r="GZ95" s="21">
        <f t="shared" si="391"/>
        <v>0</v>
      </c>
      <c r="HA95" s="21">
        <f t="shared" si="391"/>
        <v>0</v>
      </c>
      <c r="HB95" s="21">
        <f t="shared" si="391"/>
        <v>0</v>
      </c>
      <c r="HC95" s="21">
        <f t="shared" si="391"/>
        <v>0</v>
      </c>
      <c r="HD95" s="21">
        <f t="shared" si="391"/>
        <v>0</v>
      </c>
      <c r="HE95" s="21">
        <f t="shared" si="391"/>
        <v>0</v>
      </c>
      <c r="HF95" s="21">
        <f t="shared" si="391"/>
        <v>0</v>
      </c>
      <c r="HG95" s="21">
        <f t="shared" si="391"/>
        <v>0</v>
      </c>
      <c r="HH95" s="21">
        <f t="shared" si="391"/>
        <v>0</v>
      </c>
      <c r="HI95" s="21">
        <f t="shared" si="391"/>
        <v>0</v>
      </c>
      <c r="HJ95" s="21">
        <f t="shared" si="391"/>
        <v>0</v>
      </c>
      <c r="HK95" s="21">
        <f t="shared" si="391"/>
        <v>0</v>
      </c>
      <c r="HL95" s="21">
        <f t="shared" si="391"/>
        <v>0</v>
      </c>
      <c r="HM95" s="21">
        <f t="shared" si="391"/>
        <v>0</v>
      </c>
      <c r="HN95" s="21">
        <f t="shared" si="391"/>
        <v>0</v>
      </c>
      <c r="HO95" s="21">
        <f t="shared" si="391"/>
        <v>0</v>
      </c>
      <c r="HP95" s="21">
        <f t="shared" si="391"/>
        <v>0</v>
      </c>
      <c r="HQ95" s="21">
        <f t="shared" si="391"/>
        <v>0</v>
      </c>
      <c r="HR95" s="21">
        <f t="shared" si="391"/>
        <v>0</v>
      </c>
      <c r="HS95" s="21">
        <f t="shared" si="391"/>
        <v>0</v>
      </c>
      <c r="HT95" s="57">
        <f t="shared" si="391"/>
        <v>0</v>
      </c>
    </row>
    <row r="96" spans="1:228">
      <c r="A96" s="49">
        <v>112</v>
      </c>
      <c r="B96" s="50">
        <v>0.69799999999999995</v>
      </c>
      <c r="C96" s="51">
        <v>0.80800000000000005</v>
      </c>
      <c r="K96" s="22">
        <f t="shared" si="263"/>
        <v>112</v>
      </c>
      <c r="L96" s="54">
        <f t="shared" si="276"/>
        <v>0.69799999999999995</v>
      </c>
      <c r="M96" s="55">
        <v>1</v>
      </c>
      <c r="N96" s="65">
        <f t="shared" si="258"/>
        <v>0.30200000000000005</v>
      </c>
      <c r="O96" s="21">
        <f t="shared" ref="O96:BZ96" si="392">N96*IFERROR(VLOOKUP($K96+N$1,$K$3:$DN$98,4,0),0)</f>
        <v>7.2782000000000013E-2</v>
      </c>
      <c r="P96" s="21">
        <f t="shared" si="392"/>
        <v>1.2445722000000005E-2</v>
      </c>
      <c r="Q96" s="21">
        <f t="shared" si="392"/>
        <v>0</v>
      </c>
      <c r="R96" s="21">
        <f t="shared" si="392"/>
        <v>0</v>
      </c>
      <c r="S96" s="21">
        <f t="shared" si="392"/>
        <v>0</v>
      </c>
      <c r="T96" s="21">
        <f t="shared" si="392"/>
        <v>0</v>
      </c>
      <c r="U96" s="21">
        <f t="shared" si="392"/>
        <v>0</v>
      </c>
      <c r="V96" s="21">
        <f t="shared" si="392"/>
        <v>0</v>
      </c>
      <c r="W96" s="21">
        <f t="shared" si="392"/>
        <v>0</v>
      </c>
      <c r="X96" s="21">
        <f t="shared" si="392"/>
        <v>0</v>
      </c>
      <c r="Y96" s="21">
        <f t="shared" si="392"/>
        <v>0</v>
      </c>
      <c r="Z96" s="21">
        <f t="shared" si="392"/>
        <v>0</v>
      </c>
      <c r="AA96" s="21">
        <f t="shared" si="392"/>
        <v>0</v>
      </c>
      <c r="AB96" s="21">
        <f t="shared" si="392"/>
        <v>0</v>
      </c>
      <c r="AC96" s="21">
        <f t="shared" si="392"/>
        <v>0</v>
      </c>
      <c r="AD96" s="21">
        <f t="shared" si="392"/>
        <v>0</v>
      </c>
      <c r="AE96" s="21">
        <f t="shared" si="392"/>
        <v>0</v>
      </c>
      <c r="AF96" s="21">
        <f t="shared" si="392"/>
        <v>0</v>
      </c>
      <c r="AG96" s="21">
        <f t="shared" si="392"/>
        <v>0</v>
      </c>
      <c r="AH96" s="21">
        <f t="shared" si="392"/>
        <v>0</v>
      </c>
      <c r="AI96" s="21">
        <f t="shared" si="392"/>
        <v>0</v>
      </c>
      <c r="AJ96" s="21">
        <f t="shared" si="392"/>
        <v>0</v>
      </c>
      <c r="AK96" s="21">
        <f t="shared" si="392"/>
        <v>0</v>
      </c>
      <c r="AL96" s="21">
        <f t="shared" si="392"/>
        <v>0</v>
      </c>
      <c r="AM96" s="21">
        <f t="shared" si="392"/>
        <v>0</v>
      </c>
      <c r="AN96" s="21">
        <f t="shared" si="392"/>
        <v>0</v>
      </c>
      <c r="AO96" s="21">
        <f t="shared" si="392"/>
        <v>0</v>
      </c>
      <c r="AP96" s="21">
        <f t="shared" si="392"/>
        <v>0</v>
      </c>
      <c r="AQ96" s="21">
        <f t="shared" si="392"/>
        <v>0</v>
      </c>
      <c r="AR96" s="21">
        <f t="shared" si="392"/>
        <v>0</v>
      </c>
      <c r="AS96" s="21">
        <f t="shared" si="392"/>
        <v>0</v>
      </c>
      <c r="AT96" s="21">
        <f t="shared" si="392"/>
        <v>0</v>
      </c>
      <c r="AU96" s="21">
        <f t="shared" si="392"/>
        <v>0</v>
      </c>
      <c r="AV96" s="21">
        <f t="shared" si="392"/>
        <v>0</v>
      </c>
      <c r="AW96" s="21">
        <f t="shared" si="392"/>
        <v>0</v>
      </c>
      <c r="AX96" s="21">
        <f t="shared" si="392"/>
        <v>0</v>
      </c>
      <c r="AY96" s="21">
        <f t="shared" si="392"/>
        <v>0</v>
      </c>
      <c r="AZ96" s="21">
        <f t="shared" si="392"/>
        <v>0</v>
      </c>
      <c r="BA96" s="21">
        <f t="shared" si="392"/>
        <v>0</v>
      </c>
      <c r="BB96" s="21">
        <f t="shared" si="392"/>
        <v>0</v>
      </c>
      <c r="BC96" s="21">
        <f t="shared" si="392"/>
        <v>0</v>
      </c>
      <c r="BD96" s="21">
        <f t="shared" si="392"/>
        <v>0</v>
      </c>
      <c r="BE96" s="21">
        <f t="shared" si="392"/>
        <v>0</v>
      </c>
      <c r="BF96" s="21">
        <f t="shared" si="392"/>
        <v>0</v>
      </c>
      <c r="BG96" s="21">
        <f t="shared" si="392"/>
        <v>0</v>
      </c>
      <c r="BH96" s="21">
        <f t="shared" si="392"/>
        <v>0</v>
      </c>
      <c r="BI96" s="21">
        <f t="shared" si="392"/>
        <v>0</v>
      </c>
      <c r="BJ96" s="21">
        <f t="shared" si="392"/>
        <v>0</v>
      </c>
      <c r="BK96" s="21">
        <f t="shared" si="392"/>
        <v>0</v>
      </c>
      <c r="BL96" s="21">
        <f t="shared" si="392"/>
        <v>0</v>
      </c>
      <c r="BM96" s="21">
        <f t="shared" si="392"/>
        <v>0</v>
      </c>
      <c r="BN96" s="21">
        <f t="shared" si="392"/>
        <v>0</v>
      </c>
      <c r="BO96" s="21">
        <f t="shared" si="392"/>
        <v>0</v>
      </c>
      <c r="BP96" s="21">
        <f t="shared" si="392"/>
        <v>0</v>
      </c>
      <c r="BQ96" s="21">
        <f t="shared" si="392"/>
        <v>0</v>
      </c>
      <c r="BR96" s="21">
        <f t="shared" si="392"/>
        <v>0</v>
      </c>
      <c r="BS96" s="21">
        <f t="shared" si="392"/>
        <v>0</v>
      </c>
      <c r="BT96" s="21">
        <f t="shared" si="392"/>
        <v>0</v>
      </c>
      <c r="BU96" s="21">
        <f t="shared" si="392"/>
        <v>0</v>
      </c>
      <c r="BV96" s="21">
        <f t="shared" si="392"/>
        <v>0</v>
      </c>
      <c r="BW96" s="21">
        <f t="shared" si="392"/>
        <v>0</v>
      </c>
      <c r="BX96" s="21">
        <f t="shared" si="392"/>
        <v>0</v>
      </c>
      <c r="BY96" s="21">
        <f t="shared" si="392"/>
        <v>0</v>
      </c>
      <c r="BZ96" s="21">
        <f t="shared" si="392"/>
        <v>0</v>
      </c>
      <c r="CA96" s="21">
        <f t="shared" ref="CA96:DN96" si="393">BZ96*IFERROR(VLOOKUP($K96+BZ$1,$K$3:$DN$98,4,0),0)</f>
        <v>0</v>
      </c>
      <c r="CB96" s="21">
        <f t="shared" si="393"/>
        <v>0</v>
      </c>
      <c r="CC96" s="21">
        <f t="shared" si="393"/>
        <v>0</v>
      </c>
      <c r="CD96" s="21">
        <f t="shared" si="393"/>
        <v>0</v>
      </c>
      <c r="CE96" s="21">
        <f t="shared" si="393"/>
        <v>0</v>
      </c>
      <c r="CF96" s="21">
        <f t="shared" si="393"/>
        <v>0</v>
      </c>
      <c r="CG96" s="21">
        <f t="shared" si="393"/>
        <v>0</v>
      </c>
      <c r="CH96" s="21">
        <f t="shared" si="393"/>
        <v>0</v>
      </c>
      <c r="CI96" s="21">
        <f t="shared" si="393"/>
        <v>0</v>
      </c>
      <c r="CJ96" s="21">
        <f t="shared" si="393"/>
        <v>0</v>
      </c>
      <c r="CK96" s="21">
        <f t="shared" si="393"/>
        <v>0</v>
      </c>
      <c r="CL96" s="21">
        <f t="shared" si="393"/>
        <v>0</v>
      </c>
      <c r="CM96" s="21">
        <f t="shared" si="393"/>
        <v>0</v>
      </c>
      <c r="CN96" s="21">
        <f t="shared" si="393"/>
        <v>0</v>
      </c>
      <c r="CO96" s="21">
        <f t="shared" si="393"/>
        <v>0</v>
      </c>
      <c r="CP96" s="21">
        <f t="shared" si="393"/>
        <v>0</v>
      </c>
      <c r="CQ96" s="21">
        <f t="shared" si="393"/>
        <v>0</v>
      </c>
      <c r="CR96" s="21">
        <f t="shared" si="393"/>
        <v>0</v>
      </c>
      <c r="CS96" s="21">
        <f t="shared" si="393"/>
        <v>0</v>
      </c>
      <c r="CT96" s="21">
        <f t="shared" si="393"/>
        <v>0</v>
      </c>
      <c r="CU96" s="21">
        <f t="shared" si="393"/>
        <v>0</v>
      </c>
      <c r="CV96" s="21">
        <f t="shared" si="393"/>
        <v>0</v>
      </c>
      <c r="CW96" s="21">
        <f t="shared" si="393"/>
        <v>0</v>
      </c>
      <c r="CX96" s="21">
        <f t="shared" si="393"/>
        <v>0</v>
      </c>
      <c r="CY96" s="21">
        <f t="shared" si="393"/>
        <v>0</v>
      </c>
      <c r="CZ96" s="21">
        <f t="shared" si="393"/>
        <v>0</v>
      </c>
      <c r="DA96" s="21">
        <f t="shared" si="393"/>
        <v>0</v>
      </c>
      <c r="DB96" s="21">
        <f t="shared" si="393"/>
        <v>0</v>
      </c>
      <c r="DC96" s="21">
        <f t="shared" si="393"/>
        <v>0</v>
      </c>
      <c r="DD96" s="21">
        <f t="shared" si="393"/>
        <v>0</v>
      </c>
      <c r="DE96" s="21">
        <f t="shared" si="393"/>
        <v>0</v>
      </c>
      <c r="DF96" s="21">
        <f t="shared" si="393"/>
        <v>0</v>
      </c>
      <c r="DG96" s="21">
        <f t="shared" si="393"/>
        <v>0</v>
      </c>
      <c r="DH96" s="21">
        <f t="shared" si="393"/>
        <v>0</v>
      </c>
      <c r="DI96" s="21">
        <f t="shared" si="393"/>
        <v>0</v>
      </c>
      <c r="DJ96" s="21">
        <f t="shared" si="393"/>
        <v>0</v>
      </c>
      <c r="DK96" s="21">
        <f t="shared" si="393"/>
        <v>0</v>
      </c>
      <c r="DL96" s="21">
        <f t="shared" si="393"/>
        <v>0</v>
      </c>
      <c r="DM96" s="21">
        <f t="shared" si="393"/>
        <v>0</v>
      </c>
      <c r="DN96" s="57">
        <f t="shared" si="393"/>
        <v>0</v>
      </c>
      <c r="DQ96" s="22">
        <f t="shared" si="285"/>
        <v>112</v>
      </c>
      <c r="DR96" s="54">
        <f t="shared" si="279"/>
        <v>0.80800000000000005</v>
      </c>
      <c r="DS96" s="55">
        <v>1</v>
      </c>
      <c r="DT96" s="65">
        <f t="shared" si="280"/>
        <v>0.19199999999999995</v>
      </c>
      <c r="DU96" s="21">
        <f t="shared" ref="DU96:GF96" si="394">DT96*IFERROR(VLOOKUP($DQ96+DT$1,$DQ$3:$HT$98,4,0),0)</f>
        <v>1.9967999999999993E-2</v>
      </c>
      <c r="DV96" s="21">
        <f t="shared" si="394"/>
        <v>0</v>
      </c>
      <c r="DW96" s="21">
        <f t="shared" si="394"/>
        <v>0</v>
      </c>
      <c r="DX96" s="21">
        <f t="shared" si="394"/>
        <v>0</v>
      </c>
      <c r="DY96" s="21">
        <f t="shared" si="394"/>
        <v>0</v>
      </c>
      <c r="DZ96" s="21">
        <f t="shared" si="394"/>
        <v>0</v>
      </c>
      <c r="EA96" s="21">
        <f t="shared" si="394"/>
        <v>0</v>
      </c>
      <c r="EB96" s="21">
        <f t="shared" si="394"/>
        <v>0</v>
      </c>
      <c r="EC96" s="21">
        <f t="shared" si="394"/>
        <v>0</v>
      </c>
      <c r="ED96" s="21">
        <f t="shared" si="394"/>
        <v>0</v>
      </c>
      <c r="EE96" s="21">
        <f t="shared" si="394"/>
        <v>0</v>
      </c>
      <c r="EF96" s="21">
        <f t="shared" si="394"/>
        <v>0</v>
      </c>
      <c r="EG96" s="21">
        <f t="shared" si="394"/>
        <v>0</v>
      </c>
      <c r="EH96" s="21">
        <f t="shared" si="394"/>
        <v>0</v>
      </c>
      <c r="EI96" s="21">
        <f t="shared" si="394"/>
        <v>0</v>
      </c>
      <c r="EJ96" s="21">
        <f t="shared" si="394"/>
        <v>0</v>
      </c>
      <c r="EK96" s="21">
        <f t="shared" si="394"/>
        <v>0</v>
      </c>
      <c r="EL96" s="21">
        <f t="shared" si="394"/>
        <v>0</v>
      </c>
      <c r="EM96" s="21">
        <f t="shared" si="394"/>
        <v>0</v>
      </c>
      <c r="EN96" s="21">
        <f t="shared" si="394"/>
        <v>0</v>
      </c>
      <c r="EO96" s="21">
        <f t="shared" si="394"/>
        <v>0</v>
      </c>
      <c r="EP96" s="21">
        <f t="shared" si="394"/>
        <v>0</v>
      </c>
      <c r="EQ96" s="21">
        <f t="shared" si="394"/>
        <v>0</v>
      </c>
      <c r="ER96" s="21">
        <f t="shared" si="394"/>
        <v>0</v>
      </c>
      <c r="ES96" s="21">
        <f t="shared" si="394"/>
        <v>0</v>
      </c>
      <c r="ET96" s="21">
        <f t="shared" si="394"/>
        <v>0</v>
      </c>
      <c r="EU96" s="21">
        <f t="shared" si="394"/>
        <v>0</v>
      </c>
      <c r="EV96" s="21">
        <f t="shared" si="394"/>
        <v>0</v>
      </c>
      <c r="EW96" s="21">
        <f t="shared" si="394"/>
        <v>0</v>
      </c>
      <c r="EX96" s="21">
        <f t="shared" si="394"/>
        <v>0</v>
      </c>
      <c r="EY96" s="21">
        <f t="shared" si="394"/>
        <v>0</v>
      </c>
      <c r="EZ96" s="21">
        <f t="shared" si="394"/>
        <v>0</v>
      </c>
      <c r="FA96" s="21">
        <f t="shared" si="394"/>
        <v>0</v>
      </c>
      <c r="FB96" s="21">
        <f t="shared" si="394"/>
        <v>0</v>
      </c>
      <c r="FC96" s="21">
        <f t="shared" si="394"/>
        <v>0</v>
      </c>
      <c r="FD96" s="21">
        <f t="shared" si="394"/>
        <v>0</v>
      </c>
      <c r="FE96" s="21">
        <f t="shared" si="394"/>
        <v>0</v>
      </c>
      <c r="FF96" s="21">
        <f t="shared" si="394"/>
        <v>0</v>
      </c>
      <c r="FG96" s="21">
        <f t="shared" si="394"/>
        <v>0</v>
      </c>
      <c r="FH96" s="21">
        <f t="shared" si="394"/>
        <v>0</v>
      </c>
      <c r="FI96" s="21">
        <f t="shared" si="394"/>
        <v>0</v>
      </c>
      <c r="FJ96" s="21">
        <f t="shared" si="394"/>
        <v>0</v>
      </c>
      <c r="FK96" s="21">
        <f t="shared" si="394"/>
        <v>0</v>
      </c>
      <c r="FL96" s="21">
        <f t="shared" si="394"/>
        <v>0</v>
      </c>
      <c r="FM96" s="21">
        <f t="shared" si="394"/>
        <v>0</v>
      </c>
      <c r="FN96" s="21">
        <f t="shared" si="394"/>
        <v>0</v>
      </c>
      <c r="FO96" s="21">
        <f t="shared" si="394"/>
        <v>0</v>
      </c>
      <c r="FP96" s="21">
        <f t="shared" si="394"/>
        <v>0</v>
      </c>
      <c r="FQ96" s="21">
        <f t="shared" si="394"/>
        <v>0</v>
      </c>
      <c r="FR96" s="21">
        <f t="shared" si="394"/>
        <v>0</v>
      </c>
      <c r="FS96" s="21">
        <f t="shared" si="394"/>
        <v>0</v>
      </c>
      <c r="FT96" s="21">
        <f t="shared" si="394"/>
        <v>0</v>
      </c>
      <c r="FU96" s="21">
        <f t="shared" si="394"/>
        <v>0</v>
      </c>
      <c r="FV96" s="21">
        <f t="shared" si="394"/>
        <v>0</v>
      </c>
      <c r="FW96" s="21">
        <f t="shared" si="394"/>
        <v>0</v>
      </c>
      <c r="FX96" s="21">
        <f t="shared" si="394"/>
        <v>0</v>
      </c>
      <c r="FY96" s="21">
        <f t="shared" si="394"/>
        <v>0</v>
      </c>
      <c r="FZ96" s="21">
        <f t="shared" si="394"/>
        <v>0</v>
      </c>
      <c r="GA96" s="21">
        <f t="shared" si="394"/>
        <v>0</v>
      </c>
      <c r="GB96" s="21">
        <f t="shared" si="394"/>
        <v>0</v>
      </c>
      <c r="GC96" s="21">
        <f t="shared" si="394"/>
        <v>0</v>
      </c>
      <c r="GD96" s="21">
        <f t="shared" si="394"/>
        <v>0</v>
      </c>
      <c r="GE96" s="21">
        <f t="shared" si="394"/>
        <v>0</v>
      </c>
      <c r="GF96" s="21">
        <f t="shared" si="394"/>
        <v>0</v>
      </c>
      <c r="GG96" s="21">
        <f t="shared" ref="GG96:HT96" si="395">GF96*IFERROR(VLOOKUP($DQ96+GF$1,$DQ$3:$HT$98,4,0),0)</f>
        <v>0</v>
      </c>
      <c r="GH96" s="21">
        <f t="shared" si="395"/>
        <v>0</v>
      </c>
      <c r="GI96" s="21">
        <f t="shared" si="395"/>
        <v>0</v>
      </c>
      <c r="GJ96" s="21">
        <f t="shared" si="395"/>
        <v>0</v>
      </c>
      <c r="GK96" s="21">
        <f t="shared" si="395"/>
        <v>0</v>
      </c>
      <c r="GL96" s="21">
        <f t="shared" si="395"/>
        <v>0</v>
      </c>
      <c r="GM96" s="21">
        <f t="shared" si="395"/>
        <v>0</v>
      </c>
      <c r="GN96" s="21">
        <f t="shared" si="395"/>
        <v>0</v>
      </c>
      <c r="GO96" s="21">
        <f t="shared" si="395"/>
        <v>0</v>
      </c>
      <c r="GP96" s="21">
        <f t="shared" si="395"/>
        <v>0</v>
      </c>
      <c r="GQ96" s="21">
        <f t="shared" si="395"/>
        <v>0</v>
      </c>
      <c r="GR96" s="21">
        <f t="shared" si="395"/>
        <v>0</v>
      </c>
      <c r="GS96" s="21">
        <f t="shared" si="395"/>
        <v>0</v>
      </c>
      <c r="GT96" s="21">
        <f t="shared" si="395"/>
        <v>0</v>
      </c>
      <c r="GU96" s="21">
        <f t="shared" si="395"/>
        <v>0</v>
      </c>
      <c r="GV96" s="21">
        <f t="shared" si="395"/>
        <v>0</v>
      </c>
      <c r="GW96" s="21">
        <f t="shared" si="395"/>
        <v>0</v>
      </c>
      <c r="GX96" s="21">
        <f t="shared" si="395"/>
        <v>0</v>
      </c>
      <c r="GY96" s="21">
        <f t="shared" si="395"/>
        <v>0</v>
      </c>
      <c r="GZ96" s="21">
        <f t="shared" si="395"/>
        <v>0</v>
      </c>
      <c r="HA96" s="21">
        <f t="shared" si="395"/>
        <v>0</v>
      </c>
      <c r="HB96" s="21">
        <f t="shared" si="395"/>
        <v>0</v>
      </c>
      <c r="HC96" s="21">
        <f t="shared" si="395"/>
        <v>0</v>
      </c>
      <c r="HD96" s="21">
        <f t="shared" si="395"/>
        <v>0</v>
      </c>
      <c r="HE96" s="21">
        <f t="shared" si="395"/>
        <v>0</v>
      </c>
      <c r="HF96" s="21">
        <f t="shared" si="395"/>
        <v>0</v>
      </c>
      <c r="HG96" s="21">
        <f t="shared" si="395"/>
        <v>0</v>
      </c>
      <c r="HH96" s="21">
        <f t="shared" si="395"/>
        <v>0</v>
      </c>
      <c r="HI96" s="21">
        <f t="shared" si="395"/>
        <v>0</v>
      </c>
      <c r="HJ96" s="21">
        <f t="shared" si="395"/>
        <v>0</v>
      </c>
      <c r="HK96" s="21">
        <f t="shared" si="395"/>
        <v>0</v>
      </c>
      <c r="HL96" s="21">
        <f t="shared" si="395"/>
        <v>0</v>
      </c>
      <c r="HM96" s="21">
        <f t="shared" si="395"/>
        <v>0</v>
      </c>
      <c r="HN96" s="21">
        <f t="shared" si="395"/>
        <v>0</v>
      </c>
      <c r="HO96" s="21">
        <f t="shared" si="395"/>
        <v>0</v>
      </c>
      <c r="HP96" s="21">
        <f t="shared" si="395"/>
        <v>0</v>
      </c>
      <c r="HQ96" s="21">
        <f t="shared" si="395"/>
        <v>0</v>
      </c>
      <c r="HR96" s="21">
        <f t="shared" si="395"/>
        <v>0</v>
      </c>
      <c r="HS96" s="21">
        <f t="shared" si="395"/>
        <v>0</v>
      </c>
      <c r="HT96" s="57">
        <f t="shared" si="395"/>
        <v>0</v>
      </c>
    </row>
    <row r="97" spans="1:228">
      <c r="A97" s="49">
        <v>113</v>
      </c>
      <c r="B97" s="50">
        <v>0.75900000000000001</v>
      </c>
      <c r="C97" s="51">
        <v>0.89600000000000002</v>
      </c>
      <c r="K97" s="22">
        <f t="shared" si="263"/>
        <v>113</v>
      </c>
      <c r="L97" s="54">
        <f t="shared" si="276"/>
        <v>0.75900000000000001</v>
      </c>
      <c r="M97" s="55">
        <v>1</v>
      </c>
      <c r="N97" s="65">
        <f t="shared" si="258"/>
        <v>0.24099999999999999</v>
      </c>
      <c r="O97" s="21">
        <f t="shared" ref="O97:BZ97" si="396">N97*IFERROR(VLOOKUP($K97+N$1,$K$3:$DN$98,4,0),0)</f>
        <v>4.1211000000000012E-2</v>
      </c>
      <c r="P97" s="21">
        <f t="shared" si="396"/>
        <v>0</v>
      </c>
      <c r="Q97" s="21">
        <f t="shared" si="396"/>
        <v>0</v>
      </c>
      <c r="R97" s="21">
        <f t="shared" si="396"/>
        <v>0</v>
      </c>
      <c r="S97" s="21">
        <f t="shared" si="396"/>
        <v>0</v>
      </c>
      <c r="T97" s="21">
        <f t="shared" si="396"/>
        <v>0</v>
      </c>
      <c r="U97" s="21">
        <f t="shared" si="396"/>
        <v>0</v>
      </c>
      <c r="V97" s="21">
        <f t="shared" si="396"/>
        <v>0</v>
      </c>
      <c r="W97" s="21">
        <f t="shared" si="396"/>
        <v>0</v>
      </c>
      <c r="X97" s="21">
        <f t="shared" si="396"/>
        <v>0</v>
      </c>
      <c r="Y97" s="21">
        <f t="shared" si="396"/>
        <v>0</v>
      </c>
      <c r="Z97" s="21">
        <f t="shared" si="396"/>
        <v>0</v>
      </c>
      <c r="AA97" s="21">
        <f t="shared" si="396"/>
        <v>0</v>
      </c>
      <c r="AB97" s="21">
        <f t="shared" si="396"/>
        <v>0</v>
      </c>
      <c r="AC97" s="21">
        <f t="shared" si="396"/>
        <v>0</v>
      </c>
      <c r="AD97" s="21">
        <f t="shared" si="396"/>
        <v>0</v>
      </c>
      <c r="AE97" s="21">
        <f t="shared" si="396"/>
        <v>0</v>
      </c>
      <c r="AF97" s="21">
        <f t="shared" si="396"/>
        <v>0</v>
      </c>
      <c r="AG97" s="21">
        <f t="shared" si="396"/>
        <v>0</v>
      </c>
      <c r="AH97" s="21">
        <f t="shared" si="396"/>
        <v>0</v>
      </c>
      <c r="AI97" s="21">
        <f t="shared" si="396"/>
        <v>0</v>
      </c>
      <c r="AJ97" s="21">
        <f t="shared" si="396"/>
        <v>0</v>
      </c>
      <c r="AK97" s="21">
        <f t="shared" si="396"/>
        <v>0</v>
      </c>
      <c r="AL97" s="21">
        <f t="shared" si="396"/>
        <v>0</v>
      </c>
      <c r="AM97" s="21">
        <f t="shared" si="396"/>
        <v>0</v>
      </c>
      <c r="AN97" s="21">
        <f t="shared" si="396"/>
        <v>0</v>
      </c>
      <c r="AO97" s="21">
        <f t="shared" si="396"/>
        <v>0</v>
      </c>
      <c r="AP97" s="21">
        <f t="shared" si="396"/>
        <v>0</v>
      </c>
      <c r="AQ97" s="21">
        <f t="shared" si="396"/>
        <v>0</v>
      </c>
      <c r="AR97" s="21">
        <f t="shared" si="396"/>
        <v>0</v>
      </c>
      <c r="AS97" s="21">
        <f t="shared" si="396"/>
        <v>0</v>
      </c>
      <c r="AT97" s="21">
        <f t="shared" si="396"/>
        <v>0</v>
      </c>
      <c r="AU97" s="21">
        <f t="shared" si="396"/>
        <v>0</v>
      </c>
      <c r="AV97" s="21">
        <f t="shared" si="396"/>
        <v>0</v>
      </c>
      <c r="AW97" s="21">
        <f t="shared" si="396"/>
        <v>0</v>
      </c>
      <c r="AX97" s="21">
        <f t="shared" si="396"/>
        <v>0</v>
      </c>
      <c r="AY97" s="21">
        <f t="shared" si="396"/>
        <v>0</v>
      </c>
      <c r="AZ97" s="21">
        <f t="shared" si="396"/>
        <v>0</v>
      </c>
      <c r="BA97" s="21">
        <f t="shared" si="396"/>
        <v>0</v>
      </c>
      <c r="BB97" s="21">
        <f t="shared" si="396"/>
        <v>0</v>
      </c>
      <c r="BC97" s="21">
        <f t="shared" si="396"/>
        <v>0</v>
      </c>
      <c r="BD97" s="21">
        <f t="shared" si="396"/>
        <v>0</v>
      </c>
      <c r="BE97" s="21">
        <f t="shared" si="396"/>
        <v>0</v>
      </c>
      <c r="BF97" s="21">
        <f t="shared" si="396"/>
        <v>0</v>
      </c>
      <c r="BG97" s="21">
        <f t="shared" si="396"/>
        <v>0</v>
      </c>
      <c r="BH97" s="21">
        <f t="shared" si="396"/>
        <v>0</v>
      </c>
      <c r="BI97" s="21">
        <f t="shared" si="396"/>
        <v>0</v>
      </c>
      <c r="BJ97" s="21">
        <f t="shared" si="396"/>
        <v>0</v>
      </c>
      <c r="BK97" s="21">
        <f t="shared" si="396"/>
        <v>0</v>
      </c>
      <c r="BL97" s="21">
        <f t="shared" si="396"/>
        <v>0</v>
      </c>
      <c r="BM97" s="21">
        <f t="shared" si="396"/>
        <v>0</v>
      </c>
      <c r="BN97" s="21">
        <f t="shared" si="396"/>
        <v>0</v>
      </c>
      <c r="BO97" s="21">
        <f t="shared" si="396"/>
        <v>0</v>
      </c>
      <c r="BP97" s="21">
        <f t="shared" si="396"/>
        <v>0</v>
      </c>
      <c r="BQ97" s="21">
        <f t="shared" si="396"/>
        <v>0</v>
      </c>
      <c r="BR97" s="21">
        <f t="shared" si="396"/>
        <v>0</v>
      </c>
      <c r="BS97" s="21">
        <f t="shared" si="396"/>
        <v>0</v>
      </c>
      <c r="BT97" s="21">
        <f t="shared" si="396"/>
        <v>0</v>
      </c>
      <c r="BU97" s="21">
        <f t="shared" si="396"/>
        <v>0</v>
      </c>
      <c r="BV97" s="21">
        <f t="shared" si="396"/>
        <v>0</v>
      </c>
      <c r="BW97" s="21">
        <f t="shared" si="396"/>
        <v>0</v>
      </c>
      <c r="BX97" s="21">
        <f t="shared" si="396"/>
        <v>0</v>
      </c>
      <c r="BY97" s="21">
        <f t="shared" si="396"/>
        <v>0</v>
      </c>
      <c r="BZ97" s="21">
        <f t="shared" si="396"/>
        <v>0</v>
      </c>
      <c r="CA97" s="21">
        <f t="shared" ref="CA97:DN97" si="397">BZ97*IFERROR(VLOOKUP($K97+BZ$1,$K$3:$DN$98,4,0),0)</f>
        <v>0</v>
      </c>
      <c r="CB97" s="21">
        <f t="shared" si="397"/>
        <v>0</v>
      </c>
      <c r="CC97" s="21">
        <f t="shared" si="397"/>
        <v>0</v>
      </c>
      <c r="CD97" s="21">
        <f t="shared" si="397"/>
        <v>0</v>
      </c>
      <c r="CE97" s="21">
        <f t="shared" si="397"/>
        <v>0</v>
      </c>
      <c r="CF97" s="21">
        <f t="shared" si="397"/>
        <v>0</v>
      </c>
      <c r="CG97" s="21">
        <f t="shared" si="397"/>
        <v>0</v>
      </c>
      <c r="CH97" s="21">
        <f t="shared" si="397"/>
        <v>0</v>
      </c>
      <c r="CI97" s="21">
        <f t="shared" si="397"/>
        <v>0</v>
      </c>
      <c r="CJ97" s="21">
        <f t="shared" si="397"/>
        <v>0</v>
      </c>
      <c r="CK97" s="21">
        <f t="shared" si="397"/>
        <v>0</v>
      </c>
      <c r="CL97" s="21">
        <f t="shared" si="397"/>
        <v>0</v>
      </c>
      <c r="CM97" s="21">
        <f t="shared" si="397"/>
        <v>0</v>
      </c>
      <c r="CN97" s="21">
        <f t="shared" si="397"/>
        <v>0</v>
      </c>
      <c r="CO97" s="21">
        <f t="shared" si="397"/>
        <v>0</v>
      </c>
      <c r="CP97" s="21">
        <f t="shared" si="397"/>
        <v>0</v>
      </c>
      <c r="CQ97" s="21">
        <f t="shared" si="397"/>
        <v>0</v>
      </c>
      <c r="CR97" s="21">
        <f t="shared" si="397"/>
        <v>0</v>
      </c>
      <c r="CS97" s="21">
        <f t="shared" si="397"/>
        <v>0</v>
      </c>
      <c r="CT97" s="21">
        <f t="shared" si="397"/>
        <v>0</v>
      </c>
      <c r="CU97" s="21">
        <f t="shared" si="397"/>
        <v>0</v>
      </c>
      <c r="CV97" s="21">
        <f t="shared" si="397"/>
        <v>0</v>
      </c>
      <c r="CW97" s="21">
        <f t="shared" si="397"/>
        <v>0</v>
      </c>
      <c r="CX97" s="21">
        <f t="shared" si="397"/>
        <v>0</v>
      </c>
      <c r="CY97" s="21">
        <f t="shared" si="397"/>
        <v>0</v>
      </c>
      <c r="CZ97" s="21">
        <f t="shared" si="397"/>
        <v>0</v>
      </c>
      <c r="DA97" s="21">
        <f t="shared" si="397"/>
        <v>0</v>
      </c>
      <c r="DB97" s="21">
        <f t="shared" si="397"/>
        <v>0</v>
      </c>
      <c r="DC97" s="21">
        <f t="shared" si="397"/>
        <v>0</v>
      </c>
      <c r="DD97" s="21">
        <f t="shared" si="397"/>
        <v>0</v>
      </c>
      <c r="DE97" s="21">
        <f t="shared" si="397"/>
        <v>0</v>
      </c>
      <c r="DF97" s="21">
        <f t="shared" si="397"/>
        <v>0</v>
      </c>
      <c r="DG97" s="21">
        <f t="shared" si="397"/>
        <v>0</v>
      </c>
      <c r="DH97" s="21">
        <f t="shared" si="397"/>
        <v>0</v>
      </c>
      <c r="DI97" s="21">
        <f t="shared" si="397"/>
        <v>0</v>
      </c>
      <c r="DJ97" s="21">
        <f t="shared" si="397"/>
        <v>0</v>
      </c>
      <c r="DK97" s="21">
        <f t="shared" si="397"/>
        <v>0</v>
      </c>
      <c r="DL97" s="21">
        <f t="shared" si="397"/>
        <v>0</v>
      </c>
      <c r="DM97" s="21">
        <f t="shared" si="397"/>
        <v>0</v>
      </c>
      <c r="DN97" s="57">
        <f t="shared" si="397"/>
        <v>0</v>
      </c>
      <c r="DQ97" s="22">
        <f t="shared" si="285"/>
        <v>113</v>
      </c>
      <c r="DR97" s="54">
        <f t="shared" si="279"/>
        <v>0.89600000000000002</v>
      </c>
      <c r="DS97" s="55">
        <v>1</v>
      </c>
      <c r="DT97" s="65">
        <f t="shared" si="280"/>
        <v>0.10399999999999998</v>
      </c>
      <c r="DU97" s="21">
        <f t="shared" ref="DU97:GF97" si="398">DT97*IFERROR(VLOOKUP($DQ97+DT$1,$DQ$3:$HT$98,4,0),0)</f>
        <v>0</v>
      </c>
      <c r="DV97" s="21">
        <f t="shared" si="398"/>
        <v>0</v>
      </c>
      <c r="DW97" s="21">
        <f t="shared" si="398"/>
        <v>0</v>
      </c>
      <c r="DX97" s="21">
        <f t="shared" si="398"/>
        <v>0</v>
      </c>
      <c r="DY97" s="21">
        <f t="shared" si="398"/>
        <v>0</v>
      </c>
      <c r="DZ97" s="21">
        <f t="shared" si="398"/>
        <v>0</v>
      </c>
      <c r="EA97" s="21">
        <f t="shared" si="398"/>
        <v>0</v>
      </c>
      <c r="EB97" s="21">
        <f t="shared" si="398"/>
        <v>0</v>
      </c>
      <c r="EC97" s="21">
        <f t="shared" si="398"/>
        <v>0</v>
      </c>
      <c r="ED97" s="21">
        <f t="shared" si="398"/>
        <v>0</v>
      </c>
      <c r="EE97" s="21">
        <f t="shared" si="398"/>
        <v>0</v>
      </c>
      <c r="EF97" s="21">
        <f t="shared" si="398"/>
        <v>0</v>
      </c>
      <c r="EG97" s="21">
        <f t="shared" si="398"/>
        <v>0</v>
      </c>
      <c r="EH97" s="21">
        <f t="shared" si="398"/>
        <v>0</v>
      </c>
      <c r="EI97" s="21">
        <f t="shared" si="398"/>
        <v>0</v>
      </c>
      <c r="EJ97" s="21">
        <f t="shared" si="398"/>
        <v>0</v>
      </c>
      <c r="EK97" s="21">
        <f t="shared" si="398"/>
        <v>0</v>
      </c>
      <c r="EL97" s="21">
        <f t="shared" si="398"/>
        <v>0</v>
      </c>
      <c r="EM97" s="21">
        <f t="shared" si="398"/>
        <v>0</v>
      </c>
      <c r="EN97" s="21">
        <f t="shared" si="398"/>
        <v>0</v>
      </c>
      <c r="EO97" s="21">
        <f t="shared" si="398"/>
        <v>0</v>
      </c>
      <c r="EP97" s="21">
        <f t="shared" si="398"/>
        <v>0</v>
      </c>
      <c r="EQ97" s="21">
        <f t="shared" si="398"/>
        <v>0</v>
      </c>
      <c r="ER97" s="21">
        <f t="shared" si="398"/>
        <v>0</v>
      </c>
      <c r="ES97" s="21">
        <f t="shared" si="398"/>
        <v>0</v>
      </c>
      <c r="ET97" s="21">
        <f t="shared" si="398"/>
        <v>0</v>
      </c>
      <c r="EU97" s="21">
        <f t="shared" si="398"/>
        <v>0</v>
      </c>
      <c r="EV97" s="21">
        <f t="shared" si="398"/>
        <v>0</v>
      </c>
      <c r="EW97" s="21">
        <f t="shared" si="398"/>
        <v>0</v>
      </c>
      <c r="EX97" s="21">
        <f t="shared" si="398"/>
        <v>0</v>
      </c>
      <c r="EY97" s="21">
        <f t="shared" si="398"/>
        <v>0</v>
      </c>
      <c r="EZ97" s="21">
        <f t="shared" si="398"/>
        <v>0</v>
      </c>
      <c r="FA97" s="21">
        <f t="shared" si="398"/>
        <v>0</v>
      </c>
      <c r="FB97" s="21">
        <f t="shared" si="398"/>
        <v>0</v>
      </c>
      <c r="FC97" s="21">
        <f t="shared" si="398"/>
        <v>0</v>
      </c>
      <c r="FD97" s="21">
        <f t="shared" si="398"/>
        <v>0</v>
      </c>
      <c r="FE97" s="21">
        <f t="shared" si="398"/>
        <v>0</v>
      </c>
      <c r="FF97" s="21">
        <f t="shared" si="398"/>
        <v>0</v>
      </c>
      <c r="FG97" s="21">
        <f t="shared" si="398"/>
        <v>0</v>
      </c>
      <c r="FH97" s="21">
        <f t="shared" si="398"/>
        <v>0</v>
      </c>
      <c r="FI97" s="21">
        <f t="shared" si="398"/>
        <v>0</v>
      </c>
      <c r="FJ97" s="21">
        <f t="shared" si="398"/>
        <v>0</v>
      </c>
      <c r="FK97" s="21">
        <f t="shared" si="398"/>
        <v>0</v>
      </c>
      <c r="FL97" s="21">
        <f t="shared" si="398"/>
        <v>0</v>
      </c>
      <c r="FM97" s="21">
        <f t="shared" si="398"/>
        <v>0</v>
      </c>
      <c r="FN97" s="21">
        <f t="shared" si="398"/>
        <v>0</v>
      </c>
      <c r="FO97" s="21">
        <f t="shared" si="398"/>
        <v>0</v>
      </c>
      <c r="FP97" s="21">
        <f t="shared" si="398"/>
        <v>0</v>
      </c>
      <c r="FQ97" s="21">
        <f t="shared" si="398"/>
        <v>0</v>
      </c>
      <c r="FR97" s="21">
        <f t="shared" si="398"/>
        <v>0</v>
      </c>
      <c r="FS97" s="21">
        <f t="shared" si="398"/>
        <v>0</v>
      </c>
      <c r="FT97" s="21">
        <f t="shared" si="398"/>
        <v>0</v>
      </c>
      <c r="FU97" s="21">
        <f t="shared" si="398"/>
        <v>0</v>
      </c>
      <c r="FV97" s="21">
        <f t="shared" si="398"/>
        <v>0</v>
      </c>
      <c r="FW97" s="21">
        <f t="shared" si="398"/>
        <v>0</v>
      </c>
      <c r="FX97" s="21">
        <f t="shared" si="398"/>
        <v>0</v>
      </c>
      <c r="FY97" s="21">
        <f t="shared" si="398"/>
        <v>0</v>
      </c>
      <c r="FZ97" s="21">
        <f t="shared" si="398"/>
        <v>0</v>
      </c>
      <c r="GA97" s="21">
        <f t="shared" si="398"/>
        <v>0</v>
      </c>
      <c r="GB97" s="21">
        <f t="shared" si="398"/>
        <v>0</v>
      </c>
      <c r="GC97" s="21">
        <f t="shared" si="398"/>
        <v>0</v>
      </c>
      <c r="GD97" s="21">
        <f t="shared" si="398"/>
        <v>0</v>
      </c>
      <c r="GE97" s="21">
        <f t="shared" si="398"/>
        <v>0</v>
      </c>
      <c r="GF97" s="21">
        <f t="shared" si="398"/>
        <v>0</v>
      </c>
      <c r="GG97" s="21">
        <f t="shared" ref="GG97:HT97" si="399">GF97*IFERROR(VLOOKUP($DQ97+GF$1,$DQ$3:$HT$98,4,0),0)</f>
        <v>0</v>
      </c>
      <c r="GH97" s="21">
        <f t="shared" si="399"/>
        <v>0</v>
      </c>
      <c r="GI97" s="21">
        <f t="shared" si="399"/>
        <v>0</v>
      </c>
      <c r="GJ97" s="21">
        <f t="shared" si="399"/>
        <v>0</v>
      </c>
      <c r="GK97" s="21">
        <f t="shared" si="399"/>
        <v>0</v>
      </c>
      <c r="GL97" s="21">
        <f t="shared" si="399"/>
        <v>0</v>
      </c>
      <c r="GM97" s="21">
        <f t="shared" si="399"/>
        <v>0</v>
      </c>
      <c r="GN97" s="21">
        <f t="shared" si="399"/>
        <v>0</v>
      </c>
      <c r="GO97" s="21">
        <f t="shared" si="399"/>
        <v>0</v>
      </c>
      <c r="GP97" s="21">
        <f t="shared" si="399"/>
        <v>0</v>
      </c>
      <c r="GQ97" s="21">
        <f t="shared" si="399"/>
        <v>0</v>
      </c>
      <c r="GR97" s="21">
        <f t="shared" si="399"/>
        <v>0</v>
      </c>
      <c r="GS97" s="21">
        <f t="shared" si="399"/>
        <v>0</v>
      </c>
      <c r="GT97" s="21">
        <f t="shared" si="399"/>
        <v>0</v>
      </c>
      <c r="GU97" s="21">
        <f t="shared" si="399"/>
        <v>0</v>
      </c>
      <c r="GV97" s="21">
        <f t="shared" si="399"/>
        <v>0</v>
      </c>
      <c r="GW97" s="21">
        <f t="shared" si="399"/>
        <v>0</v>
      </c>
      <c r="GX97" s="21">
        <f t="shared" si="399"/>
        <v>0</v>
      </c>
      <c r="GY97" s="21">
        <f t="shared" si="399"/>
        <v>0</v>
      </c>
      <c r="GZ97" s="21">
        <f t="shared" si="399"/>
        <v>0</v>
      </c>
      <c r="HA97" s="21">
        <f t="shared" si="399"/>
        <v>0</v>
      </c>
      <c r="HB97" s="21">
        <f t="shared" si="399"/>
        <v>0</v>
      </c>
      <c r="HC97" s="21">
        <f t="shared" si="399"/>
        <v>0</v>
      </c>
      <c r="HD97" s="21">
        <f t="shared" si="399"/>
        <v>0</v>
      </c>
      <c r="HE97" s="21">
        <f t="shared" si="399"/>
        <v>0</v>
      </c>
      <c r="HF97" s="21">
        <f t="shared" si="399"/>
        <v>0</v>
      </c>
      <c r="HG97" s="21">
        <f t="shared" si="399"/>
        <v>0</v>
      </c>
      <c r="HH97" s="21">
        <f t="shared" si="399"/>
        <v>0</v>
      </c>
      <c r="HI97" s="21">
        <f t="shared" si="399"/>
        <v>0</v>
      </c>
      <c r="HJ97" s="21">
        <f t="shared" si="399"/>
        <v>0</v>
      </c>
      <c r="HK97" s="21">
        <f t="shared" si="399"/>
        <v>0</v>
      </c>
      <c r="HL97" s="21">
        <f t="shared" si="399"/>
        <v>0</v>
      </c>
      <c r="HM97" s="21">
        <f t="shared" si="399"/>
        <v>0</v>
      </c>
      <c r="HN97" s="21">
        <f t="shared" si="399"/>
        <v>0</v>
      </c>
      <c r="HO97" s="21">
        <f t="shared" si="399"/>
        <v>0</v>
      </c>
      <c r="HP97" s="21">
        <f t="shared" si="399"/>
        <v>0</v>
      </c>
      <c r="HQ97" s="21">
        <f t="shared" si="399"/>
        <v>0</v>
      </c>
      <c r="HR97" s="21">
        <f t="shared" si="399"/>
        <v>0</v>
      </c>
      <c r="HS97" s="21">
        <f t="shared" si="399"/>
        <v>0</v>
      </c>
      <c r="HT97" s="57">
        <f t="shared" si="399"/>
        <v>0</v>
      </c>
    </row>
    <row r="98" spans="1:228">
      <c r="A98" s="49">
        <v>114</v>
      </c>
      <c r="B98" s="50">
        <v>0.82899999999999996</v>
      </c>
      <c r="C98" s="51">
        <v>1</v>
      </c>
      <c r="K98" s="22">
        <f t="shared" si="263"/>
        <v>114</v>
      </c>
      <c r="L98" s="54">
        <f t="shared" si="276"/>
        <v>0.82899999999999996</v>
      </c>
      <c r="M98" s="55">
        <v>1</v>
      </c>
      <c r="N98" s="65">
        <f t="shared" si="258"/>
        <v>0.17100000000000004</v>
      </c>
      <c r="O98" s="21">
        <f t="shared" ref="O98:BZ98" si="400">N98*IFERROR(VLOOKUP($K98+N$1,$K$3:$DN$98,4,0),0)</f>
        <v>0</v>
      </c>
      <c r="P98" s="21">
        <f t="shared" si="400"/>
        <v>0</v>
      </c>
      <c r="Q98" s="21">
        <f t="shared" si="400"/>
        <v>0</v>
      </c>
      <c r="R98" s="21">
        <f t="shared" si="400"/>
        <v>0</v>
      </c>
      <c r="S98" s="21">
        <f t="shared" si="400"/>
        <v>0</v>
      </c>
      <c r="T98" s="21">
        <f t="shared" si="400"/>
        <v>0</v>
      </c>
      <c r="U98" s="21">
        <f t="shared" si="400"/>
        <v>0</v>
      </c>
      <c r="V98" s="21">
        <f t="shared" si="400"/>
        <v>0</v>
      </c>
      <c r="W98" s="21">
        <f t="shared" si="400"/>
        <v>0</v>
      </c>
      <c r="X98" s="21">
        <f t="shared" si="400"/>
        <v>0</v>
      </c>
      <c r="Y98" s="21">
        <f t="shared" si="400"/>
        <v>0</v>
      </c>
      <c r="Z98" s="21">
        <f t="shared" si="400"/>
        <v>0</v>
      </c>
      <c r="AA98" s="21">
        <f t="shared" si="400"/>
        <v>0</v>
      </c>
      <c r="AB98" s="21">
        <f t="shared" si="400"/>
        <v>0</v>
      </c>
      <c r="AC98" s="21">
        <f t="shared" si="400"/>
        <v>0</v>
      </c>
      <c r="AD98" s="21">
        <f t="shared" si="400"/>
        <v>0</v>
      </c>
      <c r="AE98" s="21">
        <f t="shared" si="400"/>
        <v>0</v>
      </c>
      <c r="AF98" s="21">
        <f t="shared" si="400"/>
        <v>0</v>
      </c>
      <c r="AG98" s="21">
        <f t="shared" si="400"/>
        <v>0</v>
      </c>
      <c r="AH98" s="21">
        <f t="shared" si="400"/>
        <v>0</v>
      </c>
      <c r="AI98" s="21">
        <f t="shared" si="400"/>
        <v>0</v>
      </c>
      <c r="AJ98" s="21">
        <f t="shared" si="400"/>
        <v>0</v>
      </c>
      <c r="AK98" s="21">
        <f t="shared" si="400"/>
        <v>0</v>
      </c>
      <c r="AL98" s="21">
        <f t="shared" si="400"/>
        <v>0</v>
      </c>
      <c r="AM98" s="21">
        <f t="shared" si="400"/>
        <v>0</v>
      </c>
      <c r="AN98" s="21">
        <f t="shared" si="400"/>
        <v>0</v>
      </c>
      <c r="AO98" s="21">
        <f t="shared" si="400"/>
        <v>0</v>
      </c>
      <c r="AP98" s="21">
        <f t="shared" si="400"/>
        <v>0</v>
      </c>
      <c r="AQ98" s="21">
        <f t="shared" si="400"/>
        <v>0</v>
      </c>
      <c r="AR98" s="21">
        <f t="shared" si="400"/>
        <v>0</v>
      </c>
      <c r="AS98" s="21">
        <f t="shared" si="400"/>
        <v>0</v>
      </c>
      <c r="AT98" s="21">
        <f t="shared" si="400"/>
        <v>0</v>
      </c>
      <c r="AU98" s="21">
        <f t="shared" si="400"/>
        <v>0</v>
      </c>
      <c r="AV98" s="21">
        <f t="shared" si="400"/>
        <v>0</v>
      </c>
      <c r="AW98" s="21">
        <f t="shared" si="400"/>
        <v>0</v>
      </c>
      <c r="AX98" s="21">
        <f t="shared" si="400"/>
        <v>0</v>
      </c>
      <c r="AY98" s="21">
        <f t="shared" si="400"/>
        <v>0</v>
      </c>
      <c r="AZ98" s="21">
        <f t="shared" si="400"/>
        <v>0</v>
      </c>
      <c r="BA98" s="21">
        <f t="shared" si="400"/>
        <v>0</v>
      </c>
      <c r="BB98" s="21">
        <f t="shared" si="400"/>
        <v>0</v>
      </c>
      <c r="BC98" s="21">
        <f t="shared" si="400"/>
        <v>0</v>
      </c>
      <c r="BD98" s="21">
        <f t="shared" si="400"/>
        <v>0</v>
      </c>
      <c r="BE98" s="21">
        <f t="shared" si="400"/>
        <v>0</v>
      </c>
      <c r="BF98" s="21">
        <f t="shared" si="400"/>
        <v>0</v>
      </c>
      <c r="BG98" s="21">
        <f t="shared" si="400"/>
        <v>0</v>
      </c>
      <c r="BH98" s="21">
        <f t="shared" si="400"/>
        <v>0</v>
      </c>
      <c r="BI98" s="21">
        <f t="shared" si="400"/>
        <v>0</v>
      </c>
      <c r="BJ98" s="21">
        <f t="shared" si="400"/>
        <v>0</v>
      </c>
      <c r="BK98" s="21">
        <f t="shared" si="400"/>
        <v>0</v>
      </c>
      <c r="BL98" s="21">
        <f t="shared" si="400"/>
        <v>0</v>
      </c>
      <c r="BM98" s="21">
        <f t="shared" si="400"/>
        <v>0</v>
      </c>
      <c r="BN98" s="21">
        <f t="shared" si="400"/>
        <v>0</v>
      </c>
      <c r="BO98" s="21">
        <f t="shared" si="400"/>
        <v>0</v>
      </c>
      <c r="BP98" s="21">
        <f t="shared" si="400"/>
        <v>0</v>
      </c>
      <c r="BQ98" s="21">
        <f t="shared" si="400"/>
        <v>0</v>
      </c>
      <c r="BR98" s="21">
        <f t="shared" si="400"/>
        <v>0</v>
      </c>
      <c r="BS98" s="21">
        <f t="shared" si="400"/>
        <v>0</v>
      </c>
      <c r="BT98" s="21">
        <f t="shared" si="400"/>
        <v>0</v>
      </c>
      <c r="BU98" s="21">
        <f t="shared" si="400"/>
        <v>0</v>
      </c>
      <c r="BV98" s="21">
        <f t="shared" si="400"/>
        <v>0</v>
      </c>
      <c r="BW98" s="21">
        <f t="shared" si="400"/>
        <v>0</v>
      </c>
      <c r="BX98" s="21">
        <f t="shared" si="400"/>
        <v>0</v>
      </c>
      <c r="BY98" s="21">
        <f t="shared" si="400"/>
        <v>0</v>
      </c>
      <c r="BZ98" s="21">
        <f t="shared" si="400"/>
        <v>0</v>
      </c>
      <c r="CA98" s="21">
        <f t="shared" ref="CA98:DN98" si="401">BZ98*IFERROR(VLOOKUP($K98+BZ$1,$K$3:$DN$98,4,0),0)</f>
        <v>0</v>
      </c>
      <c r="CB98" s="21">
        <f t="shared" si="401"/>
        <v>0</v>
      </c>
      <c r="CC98" s="21">
        <f t="shared" si="401"/>
        <v>0</v>
      </c>
      <c r="CD98" s="21">
        <f t="shared" si="401"/>
        <v>0</v>
      </c>
      <c r="CE98" s="21">
        <f t="shared" si="401"/>
        <v>0</v>
      </c>
      <c r="CF98" s="21">
        <f t="shared" si="401"/>
        <v>0</v>
      </c>
      <c r="CG98" s="21">
        <f t="shared" si="401"/>
        <v>0</v>
      </c>
      <c r="CH98" s="21">
        <f t="shared" si="401"/>
        <v>0</v>
      </c>
      <c r="CI98" s="21">
        <f t="shared" si="401"/>
        <v>0</v>
      </c>
      <c r="CJ98" s="21">
        <f t="shared" si="401"/>
        <v>0</v>
      </c>
      <c r="CK98" s="21">
        <f t="shared" si="401"/>
        <v>0</v>
      </c>
      <c r="CL98" s="21">
        <f t="shared" si="401"/>
        <v>0</v>
      </c>
      <c r="CM98" s="21">
        <f t="shared" si="401"/>
        <v>0</v>
      </c>
      <c r="CN98" s="21">
        <f t="shared" si="401"/>
        <v>0</v>
      </c>
      <c r="CO98" s="21">
        <f t="shared" si="401"/>
        <v>0</v>
      </c>
      <c r="CP98" s="21">
        <f t="shared" si="401"/>
        <v>0</v>
      </c>
      <c r="CQ98" s="21">
        <f t="shared" si="401"/>
        <v>0</v>
      </c>
      <c r="CR98" s="21">
        <f t="shared" si="401"/>
        <v>0</v>
      </c>
      <c r="CS98" s="21">
        <f t="shared" si="401"/>
        <v>0</v>
      </c>
      <c r="CT98" s="21">
        <f t="shared" si="401"/>
        <v>0</v>
      </c>
      <c r="CU98" s="21">
        <f t="shared" si="401"/>
        <v>0</v>
      </c>
      <c r="CV98" s="21">
        <f t="shared" si="401"/>
        <v>0</v>
      </c>
      <c r="CW98" s="21">
        <f t="shared" si="401"/>
        <v>0</v>
      </c>
      <c r="CX98" s="21">
        <f t="shared" si="401"/>
        <v>0</v>
      </c>
      <c r="CY98" s="21">
        <f t="shared" si="401"/>
        <v>0</v>
      </c>
      <c r="CZ98" s="21">
        <f t="shared" si="401"/>
        <v>0</v>
      </c>
      <c r="DA98" s="21">
        <f t="shared" si="401"/>
        <v>0</v>
      </c>
      <c r="DB98" s="21">
        <f t="shared" si="401"/>
        <v>0</v>
      </c>
      <c r="DC98" s="21">
        <f t="shared" si="401"/>
        <v>0</v>
      </c>
      <c r="DD98" s="21">
        <f t="shared" si="401"/>
        <v>0</v>
      </c>
      <c r="DE98" s="21">
        <f t="shared" si="401"/>
        <v>0</v>
      </c>
      <c r="DF98" s="21">
        <f t="shared" si="401"/>
        <v>0</v>
      </c>
      <c r="DG98" s="21">
        <f t="shared" si="401"/>
        <v>0</v>
      </c>
      <c r="DH98" s="21">
        <f t="shared" si="401"/>
        <v>0</v>
      </c>
      <c r="DI98" s="21">
        <f t="shared" si="401"/>
        <v>0</v>
      </c>
      <c r="DJ98" s="21">
        <f t="shared" si="401"/>
        <v>0</v>
      </c>
      <c r="DK98" s="21">
        <f t="shared" si="401"/>
        <v>0</v>
      </c>
      <c r="DL98" s="21">
        <f t="shared" si="401"/>
        <v>0</v>
      </c>
      <c r="DM98" s="21">
        <f t="shared" si="401"/>
        <v>0</v>
      </c>
      <c r="DN98" s="57">
        <f t="shared" si="401"/>
        <v>0</v>
      </c>
      <c r="DQ98" s="22">
        <f t="shared" si="285"/>
        <v>114</v>
      </c>
      <c r="DR98" s="54">
        <f>VLOOKUP(DQ98,Male_MDT,6,0)</f>
        <v>1</v>
      </c>
      <c r="DS98" s="55">
        <v>1</v>
      </c>
      <c r="DT98" s="65">
        <f t="shared" si="280"/>
        <v>0</v>
      </c>
      <c r="DU98" s="21">
        <f t="shared" ref="DU98:GF98" si="402">DT98*IFERROR(VLOOKUP($DQ98+DT$1,$DQ$3:$HT$98,4,0),0)</f>
        <v>0</v>
      </c>
      <c r="DV98" s="21">
        <f t="shared" si="402"/>
        <v>0</v>
      </c>
      <c r="DW98" s="21">
        <f t="shared" si="402"/>
        <v>0</v>
      </c>
      <c r="DX98" s="21">
        <f t="shared" si="402"/>
        <v>0</v>
      </c>
      <c r="DY98" s="21">
        <f t="shared" si="402"/>
        <v>0</v>
      </c>
      <c r="DZ98" s="21">
        <f t="shared" si="402"/>
        <v>0</v>
      </c>
      <c r="EA98" s="21">
        <f t="shared" si="402"/>
        <v>0</v>
      </c>
      <c r="EB98" s="21">
        <f t="shared" si="402"/>
        <v>0</v>
      </c>
      <c r="EC98" s="21">
        <f t="shared" si="402"/>
        <v>0</v>
      </c>
      <c r="ED98" s="21">
        <f t="shared" si="402"/>
        <v>0</v>
      </c>
      <c r="EE98" s="21">
        <f t="shared" si="402"/>
        <v>0</v>
      </c>
      <c r="EF98" s="21">
        <f t="shared" si="402"/>
        <v>0</v>
      </c>
      <c r="EG98" s="21">
        <f t="shared" si="402"/>
        <v>0</v>
      </c>
      <c r="EH98" s="21">
        <f t="shared" si="402"/>
        <v>0</v>
      </c>
      <c r="EI98" s="21">
        <f t="shared" si="402"/>
        <v>0</v>
      </c>
      <c r="EJ98" s="21">
        <f t="shared" si="402"/>
        <v>0</v>
      </c>
      <c r="EK98" s="21">
        <f t="shared" si="402"/>
        <v>0</v>
      </c>
      <c r="EL98" s="21">
        <f t="shared" si="402"/>
        <v>0</v>
      </c>
      <c r="EM98" s="21">
        <f t="shared" si="402"/>
        <v>0</v>
      </c>
      <c r="EN98" s="21">
        <f t="shared" si="402"/>
        <v>0</v>
      </c>
      <c r="EO98" s="21">
        <f t="shared" si="402"/>
        <v>0</v>
      </c>
      <c r="EP98" s="21">
        <f t="shared" si="402"/>
        <v>0</v>
      </c>
      <c r="EQ98" s="21">
        <f t="shared" si="402"/>
        <v>0</v>
      </c>
      <c r="ER98" s="21">
        <f t="shared" si="402"/>
        <v>0</v>
      </c>
      <c r="ES98" s="21">
        <f t="shared" si="402"/>
        <v>0</v>
      </c>
      <c r="ET98" s="21">
        <f t="shared" si="402"/>
        <v>0</v>
      </c>
      <c r="EU98" s="21">
        <f t="shared" si="402"/>
        <v>0</v>
      </c>
      <c r="EV98" s="21">
        <f t="shared" si="402"/>
        <v>0</v>
      </c>
      <c r="EW98" s="21">
        <f t="shared" si="402"/>
        <v>0</v>
      </c>
      <c r="EX98" s="21">
        <f t="shared" si="402"/>
        <v>0</v>
      </c>
      <c r="EY98" s="21">
        <f t="shared" si="402"/>
        <v>0</v>
      </c>
      <c r="EZ98" s="21">
        <f t="shared" si="402"/>
        <v>0</v>
      </c>
      <c r="FA98" s="21">
        <f t="shared" si="402"/>
        <v>0</v>
      </c>
      <c r="FB98" s="21">
        <f t="shared" si="402"/>
        <v>0</v>
      </c>
      <c r="FC98" s="21">
        <f t="shared" si="402"/>
        <v>0</v>
      </c>
      <c r="FD98" s="21">
        <f t="shared" si="402"/>
        <v>0</v>
      </c>
      <c r="FE98" s="21">
        <f t="shared" si="402"/>
        <v>0</v>
      </c>
      <c r="FF98" s="21">
        <f t="shared" si="402"/>
        <v>0</v>
      </c>
      <c r="FG98" s="21">
        <f t="shared" si="402"/>
        <v>0</v>
      </c>
      <c r="FH98" s="21">
        <f t="shared" si="402"/>
        <v>0</v>
      </c>
      <c r="FI98" s="21">
        <f t="shared" si="402"/>
        <v>0</v>
      </c>
      <c r="FJ98" s="21">
        <f t="shared" si="402"/>
        <v>0</v>
      </c>
      <c r="FK98" s="21">
        <f t="shared" si="402"/>
        <v>0</v>
      </c>
      <c r="FL98" s="21">
        <f t="shared" si="402"/>
        <v>0</v>
      </c>
      <c r="FM98" s="21">
        <f t="shared" si="402"/>
        <v>0</v>
      </c>
      <c r="FN98" s="21">
        <f t="shared" si="402"/>
        <v>0</v>
      </c>
      <c r="FO98" s="21">
        <f t="shared" si="402"/>
        <v>0</v>
      </c>
      <c r="FP98" s="21">
        <f t="shared" si="402"/>
        <v>0</v>
      </c>
      <c r="FQ98" s="21">
        <f t="shared" si="402"/>
        <v>0</v>
      </c>
      <c r="FR98" s="21">
        <f t="shared" si="402"/>
        <v>0</v>
      </c>
      <c r="FS98" s="21">
        <f t="shared" si="402"/>
        <v>0</v>
      </c>
      <c r="FT98" s="21">
        <f t="shared" si="402"/>
        <v>0</v>
      </c>
      <c r="FU98" s="21">
        <f t="shared" si="402"/>
        <v>0</v>
      </c>
      <c r="FV98" s="21">
        <f t="shared" si="402"/>
        <v>0</v>
      </c>
      <c r="FW98" s="21">
        <f t="shared" si="402"/>
        <v>0</v>
      </c>
      <c r="FX98" s="21">
        <f t="shared" si="402"/>
        <v>0</v>
      </c>
      <c r="FY98" s="21">
        <f t="shared" si="402"/>
        <v>0</v>
      </c>
      <c r="FZ98" s="21">
        <f t="shared" si="402"/>
        <v>0</v>
      </c>
      <c r="GA98" s="21">
        <f t="shared" si="402"/>
        <v>0</v>
      </c>
      <c r="GB98" s="21">
        <f t="shared" si="402"/>
        <v>0</v>
      </c>
      <c r="GC98" s="21">
        <f t="shared" si="402"/>
        <v>0</v>
      </c>
      <c r="GD98" s="21">
        <f t="shared" si="402"/>
        <v>0</v>
      </c>
      <c r="GE98" s="21">
        <f t="shared" si="402"/>
        <v>0</v>
      </c>
      <c r="GF98" s="21">
        <f t="shared" si="402"/>
        <v>0</v>
      </c>
      <c r="GG98" s="21">
        <f t="shared" ref="GG98:HT98" si="403">GF98*IFERROR(VLOOKUP($DQ98+GF$1,$DQ$3:$HT$98,4,0),0)</f>
        <v>0</v>
      </c>
      <c r="GH98" s="21">
        <f t="shared" si="403"/>
        <v>0</v>
      </c>
      <c r="GI98" s="21">
        <f t="shared" si="403"/>
        <v>0</v>
      </c>
      <c r="GJ98" s="21">
        <f t="shared" si="403"/>
        <v>0</v>
      </c>
      <c r="GK98" s="21">
        <f t="shared" si="403"/>
        <v>0</v>
      </c>
      <c r="GL98" s="21">
        <f t="shared" si="403"/>
        <v>0</v>
      </c>
      <c r="GM98" s="21">
        <f t="shared" si="403"/>
        <v>0</v>
      </c>
      <c r="GN98" s="21">
        <f t="shared" si="403"/>
        <v>0</v>
      </c>
      <c r="GO98" s="21">
        <f t="shared" si="403"/>
        <v>0</v>
      </c>
      <c r="GP98" s="21">
        <f t="shared" si="403"/>
        <v>0</v>
      </c>
      <c r="GQ98" s="21">
        <f t="shared" si="403"/>
        <v>0</v>
      </c>
      <c r="GR98" s="21">
        <f t="shared" si="403"/>
        <v>0</v>
      </c>
      <c r="GS98" s="21">
        <f t="shared" si="403"/>
        <v>0</v>
      </c>
      <c r="GT98" s="21">
        <f t="shared" si="403"/>
        <v>0</v>
      </c>
      <c r="GU98" s="21">
        <f t="shared" si="403"/>
        <v>0</v>
      </c>
      <c r="GV98" s="21">
        <f t="shared" si="403"/>
        <v>0</v>
      </c>
      <c r="GW98" s="21">
        <f t="shared" si="403"/>
        <v>0</v>
      </c>
      <c r="GX98" s="21">
        <f t="shared" si="403"/>
        <v>0</v>
      </c>
      <c r="GY98" s="21">
        <f t="shared" si="403"/>
        <v>0</v>
      </c>
      <c r="GZ98" s="21">
        <f t="shared" si="403"/>
        <v>0</v>
      </c>
      <c r="HA98" s="21">
        <f t="shared" si="403"/>
        <v>0</v>
      </c>
      <c r="HB98" s="21">
        <f t="shared" si="403"/>
        <v>0</v>
      </c>
      <c r="HC98" s="21">
        <f t="shared" si="403"/>
        <v>0</v>
      </c>
      <c r="HD98" s="21">
        <f t="shared" si="403"/>
        <v>0</v>
      </c>
      <c r="HE98" s="21">
        <f t="shared" si="403"/>
        <v>0</v>
      </c>
      <c r="HF98" s="21">
        <f t="shared" si="403"/>
        <v>0</v>
      </c>
      <c r="HG98" s="21">
        <f t="shared" si="403"/>
        <v>0</v>
      </c>
      <c r="HH98" s="21">
        <f t="shared" si="403"/>
        <v>0</v>
      </c>
      <c r="HI98" s="21">
        <f t="shared" si="403"/>
        <v>0</v>
      </c>
      <c r="HJ98" s="21">
        <f t="shared" si="403"/>
        <v>0</v>
      </c>
      <c r="HK98" s="21">
        <f t="shared" si="403"/>
        <v>0</v>
      </c>
      <c r="HL98" s="21">
        <f t="shared" si="403"/>
        <v>0</v>
      </c>
      <c r="HM98" s="21">
        <f t="shared" si="403"/>
        <v>0</v>
      </c>
      <c r="HN98" s="21">
        <f t="shared" si="403"/>
        <v>0</v>
      </c>
      <c r="HO98" s="21">
        <f t="shared" si="403"/>
        <v>0</v>
      </c>
      <c r="HP98" s="21">
        <f t="shared" si="403"/>
        <v>0</v>
      </c>
      <c r="HQ98" s="21">
        <f t="shared" si="403"/>
        <v>0</v>
      </c>
      <c r="HR98" s="21">
        <f t="shared" si="403"/>
        <v>0</v>
      </c>
      <c r="HS98" s="21">
        <f t="shared" si="403"/>
        <v>0</v>
      </c>
      <c r="HT98" s="57">
        <f t="shared" si="403"/>
        <v>0</v>
      </c>
    </row>
    <row r="99" spans="1:228">
      <c r="A99" s="49">
        <v>115</v>
      </c>
      <c r="B99" s="50">
        <v>0.90900000000000003</v>
      </c>
      <c r="C99" s="51">
        <v>1</v>
      </c>
      <c r="K99" s="10"/>
      <c r="L99" s="10"/>
      <c r="M99" s="66"/>
      <c r="N99" s="10"/>
      <c r="O99" s="11"/>
      <c r="P99" s="11"/>
      <c r="Q99" s="11"/>
      <c r="R99" s="12"/>
      <c r="S99" s="12"/>
      <c r="T99" s="12"/>
      <c r="U99" s="12"/>
      <c r="V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Q99" s="10"/>
      <c r="DR99" s="10"/>
      <c r="DS99" s="66"/>
      <c r="DT99" s="10"/>
      <c r="DU99" s="11"/>
      <c r="DV99" s="11"/>
      <c r="DW99" s="11"/>
      <c r="DX99" s="12"/>
      <c r="DY99" s="12"/>
      <c r="DZ99" s="12"/>
      <c r="EA99" s="12"/>
      <c r="EB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c r="FZ99" s="11"/>
      <c r="GA99" s="11"/>
      <c r="GB99" s="11"/>
      <c r="GC99" s="11"/>
      <c r="GD99" s="11"/>
      <c r="GE99" s="11"/>
      <c r="GF99" s="11"/>
      <c r="GG99" s="11"/>
      <c r="GH99" s="11"/>
      <c r="GI99" s="11"/>
      <c r="GJ99" s="11"/>
      <c r="GK99" s="11"/>
      <c r="GL99" s="11"/>
      <c r="GM99" s="11"/>
      <c r="GN99" s="11"/>
      <c r="GO99" s="11"/>
      <c r="GP99" s="11"/>
      <c r="GQ99" s="11"/>
      <c r="GR99" s="11"/>
      <c r="GS99" s="11"/>
      <c r="GT99" s="11"/>
      <c r="GU99" s="11"/>
      <c r="GV99" s="11"/>
      <c r="GW99" s="11"/>
      <c r="GX99" s="11"/>
      <c r="GY99" s="11"/>
      <c r="GZ99" s="11"/>
      <c r="HA99" s="11"/>
      <c r="HB99" s="11"/>
      <c r="HC99" s="11"/>
      <c r="HD99" s="11"/>
      <c r="HE99" s="11"/>
      <c r="HF99" s="11"/>
      <c r="HG99" s="11"/>
      <c r="HH99" s="11"/>
      <c r="HI99" s="11"/>
      <c r="HJ99" s="11"/>
      <c r="HK99" s="11"/>
      <c r="HL99" s="11"/>
      <c r="HM99" s="11"/>
      <c r="HN99" s="11"/>
      <c r="HO99" s="11"/>
      <c r="HP99" s="11"/>
      <c r="HQ99" s="11"/>
      <c r="HR99" s="11"/>
      <c r="HS99" s="11"/>
      <c r="HT99" s="11"/>
    </row>
    <row r="100" spans="1:228">
      <c r="A100" s="49">
        <v>116</v>
      </c>
      <c r="B100" s="50">
        <v>1</v>
      </c>
      <c r="C100" s="51">
        <v>1</v>
      </c>
      <c r="K100" s="10"/>
      <c r="L100" s="10"/>
      <c r="M100" s="66"/>
      <c r="N100" s="10"/>
      <c r="O100" s="11"/>
      <c r="P100" s="11"/>
      <c r="Q100" s="11"/>
      <c r="R100" s="12"/>
      <c r="S100" s="12"/>
      <c r="T100" s="12"/>
      <c r="U100" s="12"/>
      <c r="V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Q100" s="10"/>
      <c r="DR100" s="10"/>
      <c r="DS100" s="66"/>
      <c r="DT100" s="10"/>
      <c r="DU100" s="11"/>
      <c r="DV100" s="11"/>
      <c r="DW100" s="11"/>
      <c r="DX100" s="12"/>
      <c r="DY100" s="12"/>
      <c r="DZ100" s="12"/>
      <c r="EA100" s="12"/>
      <c r="EB100" s="11"/>
      <c r="EN100" s="11"/>
      <c r="EO100" s="11"/>
      <c r="EP100" s="11"/>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c r="FZ100" s="11"/>
      <c r="GA100" s="11"/>
      <c r="GB100" s="11"/>
      <c r="GC100" s="11"/>
      <c r="GD100" s="11"/>
      <c r="GE100" s="11"/>
      <c r="GF100" s="11"/>
      <c r="GG100" s="11"/>
      <c r="GH100" s="11"/>
      <c r="GI100" s="11"/>
      <c r="GJ100" s="11"/>
      <c r="GK100" s="11"/>
      <c r="GL100" s="11"/>
      <c r="GM100" s="11"/>
      <c r="GN100" s="11"/>
      <c r="GO100" s="11"/>
      <c r="GP100" s="11"/>
      <c r="GQ100" s="11"/>
      <c r="GR100" s="11"/>
      <c r="GS100" s="11"/>
      <c r="GT100" s="11"/>
      <c r="GU100" s="11"/>
      <c r="GV100" s="11"/>
      <c r="GW100" s="11"/>
      <c r="GX100" s="11"/>
      <c r="GY100" s="11"/>
      <c r="GZ100" s="11"/>
      <c r="HA100" s="11"/>
      <c r="HB100" s="11"/>
      <c r="HC100" s="11"/>
      <c r="HD100" s="11"/>
      <c r="HE100" s="11"/>
      <c r="HF100" s="11"/>
      <c r="HG100" s="11"/>
      <c r="HH100" s="11"/>
      <c r="HI100" s="11"/>
      <c r="HJ100" s="11"/>
      <c r="HK100" s="11"/>
      <c r="HL100" s="11"/>
      <c r="HM100" s="11"/>
      <c r="HN100" s="11"/>
      <c r="HO100" s="11"/>
      <c r="HP100" s="11"/>
      <c r="HQ100" s="11"/>
      <c r="HR100" s="11"/>
      <c r="HS100" s="11"/>
      <c r="HT100" s="11"/>
    </row>
  </sheetData>
  <mergeCells count="2">
    <mergeCell ref="A1:C1"/>
    <mergeCell ref="F2:H2"/>
  </mergeCells>
  <conditionalFormatting sqref="O4:DN98">
    <cfRule type="cellIs" dxfId="6" priority="2" operator="equal">
      <formula>0</formula>
    </cfRule>
  </conditionalFormatting>
  <conditionalFormatting sqref="DU4:HT98">
    <cfRule type="cellIs" dxfId="5" priority="1" operator="equal">
      <formula>0</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C8A48-0D55-4212-88DA-66A35465BC15}">
  <sheetPr codeName="Sheet7">
    <tabColor theme="5" tint="-0.249977111117893"/>
  </sheetPr>
  <dimension ref="A1:U100"/>
  <sheetViews>
    <sheetView showGridLines="0" zoomScaleNormal="100" workbookViewId="0">
      <pane xSplit="7" ySplit="3" topLeftCell="L4" activePane="bottomRight" state="frozen"/>
      <selection pane="topRight" activeCell="E28" sqref="E28"/>
      <selection pane="bottomLeft" activeCell="E28" sqref="E28"/>
      <selection pane="bottomRight" sqref="A1:XFD1048576"/>
    </sheetView>
  </sheetViews>
  <sheetFormatPr defaultColWidth="9.453125" defaultRowHeight="11.5"/>
  <cols>
    <col min="1" max="1" width="9.54296875" style="68" customWidth="1"/>
    <col min="2" max="2" width="10.453125" style="68" bestFit="1" customWidth="1"/>
    <col min="3" max="3" width="9.453125" style="68"/>
    <col min="4" max="4" width="8.453125" style="68" customWidth="1"/>
    <col min="5" max="5" width="10.453125" style="68" bestFit="1" customWidth="1"/>
    <col min="6" max="6" width="4.453125" style="68" customWidth="1"/>
    <col min="7" max="7" width="5.54296875" style="68" bestFit="1" customWidth="1"/>
    <col min="8" max="13" width="9.453125" style="68" bestFit="1" customWidth="1"/>
    <col min="14" max="14" width="9.453125" style="68"/>
    <col min="15" max="15" width="5.54296875" style="68" bestFit="1" customWidth="1"/>
    <col min="16" max="21" width="9.453125" style="68" bestFit="1" customWidth="1"/>
    <col min="22" max="16384" width="9.453125" style="68"/>
  </cols>
  <sheetData>
    <row r="1" spans="1:21">
      <c r="G1" s="69">
        <v>1</v>
      </c>
      <c r="H1" s="69">
        <v>2</v>
      </c>
      <c r="I1" s="69">
        <v>3</v>
      </c>
      <c r="J1" s="69">
        <v>4</v>
      </c>
      <c r="K1" s="69">
        <v>5</v>
      </c>
      <c r="L1" s="69">
        <v>6</v>
      </c>
      <c r="M1" s="69">
        <v>7</v>
      </c>
      <c r="O1" s="69">
        <v>1</v>
      </c>
      <c r="P1" s="69">
        <v>2</v>
      </c>
      <c r="Q1" s="69">
        <v>3</v>
      </c>
      <c r="R1" s="69">
        <v>4</v>
      </c>
      <c r="S1" s="69">
        <v>5</v>
      </c>
      <c r="T1" s="69">
        <v>6</v>
      </c>
      <c r="U1" s="69">
        <v>7</v>
      </c>
    </row>
    <row r="2" spans="1:21">
      <c r="A2" s="70" t="s">
        <v>65</v>
      </c>
      <c r="F2" s="71"/>
      <c r="G2" s="71"/>
      <c r="H2" s="72" t="s">
        <v>66</v>
      </c>
      <c r="O2" s="71"/>
      <c r="P2" s="73" t="s">
        <v>67</v>
      </c>
    </row>
    <row r="3" spans="1:21" ht="16.5">
      <c r="A3" s="74" t="s">
        <v>59</v>
      </c>
      <c r="B3" s="74" t="s">
        <v>68</v>
      </c>
      <c r="D3" s="74" t="s">
        <v>69</v>
      </c>
      <c r="E3" s="74" t="s">
        <v>68</v>
      </c>
      <c r="F3" s="71"/>
      <c r="G3" s="74" t="s">
        <v>59</v>
      </c>
      <c r="H3" s="75" t="s">
        <v>70</v>
      </c>
      <c r="I3" s="75" t="s">
        <v>71</v>
      </c>
      <c r="J3" s="75" t="s">
        <v>72</v>
      </c>
      <c r="K3" s="75" t="s">
        <v>73</v>
      </c>
      <c r="L3" s="75" t="s">
        <v>74</v>
      </c>
      <c r="M3" s="75" t="s">
        <v>75</v>
      </c>
      <c r="O3" s="74" t="s">
        <v>59</v>
      </c>
      <c r="P3" s="75" t="s">
        <v>70</v>
      </c>
      <c r="Q3" s="75" t="s">
        <v>71</v>
      </c>
      <c r="R3" s="75" t="s">
        <v>72</v>
      </c>
      <c r="S3" s="75" t="s">
        <v>73</v>
      </c>
      <c r="T3" s="75" t="s">
        <v>74</v>
      </c>
      <c r="U3" s="75" t="s">
        <v>75</v>
      </c>
    </row>
    <row r="4" spans="1:21">
      <c r="A4" s="76">
        <v>20</v>
      </c>
      <c r="B4" s="68">
        <f t="shared" ref="B4:B35" si="0">IF(A4&lt;$D$4,0,IF(A4&lt;$D$5,$E$4,IF(A4&lt;$D$6,$E$5,IF(A4&lt;$D$7,$E$6,IF(A4&lt;$D$8,$E$7,0)))))</f>
        <v>0.2</v>
      </c>
      <c r="D4" s="68">
        <v>20</v>
      </c>
      <c r="E4" s="71">
        <v>0.2</v>
      </c>
      <c r="F4" s="71"/>
      <c r="G4" s="76">
        <v>20</v>
      </c>
      <c r="H4" s="77">
        <f t="shared" ref="H4:H35" si="1">VLOOKUP($G4,Mortality_Table,3,FALSE)</f>
        <v>1.1800000000000001E-3</v>
      </c>
      <c r="I4" s="77">
        <f t="shared" ref="I4:I35" si="2">VLOOKUP($G4,Withdrawal_Probs,2,FALSE)</f>
        <v>0.2</v>
      </c>
      <c r="J4" s="77">
        <f>$H4*(1-0.5*$I4)</f>
        <v>1.062E-3</v>
      </c>
      <c r="K4" s="77">
        <f>$I4*(1-0.5*$H4)</f>
        <v>0.199882</v>
      </c>
      <c r="L4" s="77">
        <f>SUM(J4:K4)</f>
        <v>0.20094400000000001</v>
      </c>
      <c r="M4" s="77">
        <f>1-L4</f>
        <v>0.79905599999999999</v>
      </c>
      <c r="N4" s="77"/>
      <c r="O4" s="76">
        <v>20</v>
      </c>
      <c r="P4" s="77">
        <f t="shared" ref="P4:P35" si="3">VLOOKUP($G4,Mortality_Table,2,FALSE)</f>
        <v>1.17E-3</v>
      </c>
      <c r="Q4" s="77">
        <f t="shared" ref="Q4:Q35" si="4">VLOOKUP($G4,Withdrawal_Probs,2,FALSE)</f>
        <v>0.2</v>
      </c>
      <c r="R4" s="77">
        <f>$P4*(1-0.5*$Q4)</f>
        <v>1.0530000000000001E-3</v>
      </c>
      <c r="S4" s="77">
        <f>$Q4*(1-0.5*$P4)</f>
        <v>0.19988300000000003</v>
      </c>
      <c r="T4" s="77">
        <f>SUM(R4:S4)</f>
        <v>0.20093600000000003</v>
      </c>
      <c r="U4" s="77">
        <f>1-T4</f>
        <v>0.799064</v>
      </c>
    </row>
    <row r="5" spans="1:21">
      <c r="A5" s="76">
        <v>21</v>
      </c>
      <c r="B5" s="68">
        <f t="shared" si="0"/>
        <v>0.2</v>
      </c>
      <c r="D5" s="68">
        <v>40</v>
      </c>
      <c r="E5" s="71">
        <v>0.15</v>
      </c>
      <c r="F5" s="71"/>
      <c r="G5" s="76">
        <v>21</v>
      </c>
      <c r="H5" s="77">
        <f t="shared" si="1"/>
        <v>1.1999999999999999E-3</v>
      </c>
      <c r="I5" s="77">
        <f t="shared" si="2"/>
        <v>0.2</v>
      </c>
      <c r="J5" s="77">
        <f t="shared" ref="J5:J68" si="5">$H5*(1-0.5*$I5)</f>
        <v>1.08E-3</v>
      </c>
      <c r="K5" s="77">
        <f t="shared" ref="K5:K68" si="6">$I5*(1-0.5*$H5)</f>
        <v>0.19988</v>
      </c>
      <c r="L5" s="77">
        <f t="shared" ref="L5:L68" si="7">SUM(J5:K5)</f>
        <v>0.20096</v>
      </c>
      <c r="M5" s="77">
        <f t="shared" ref="M5:M68" si="8">1-L5</f>
        <v>0.79903999999999997</v>
      </c>
      <c r="N5" s="77"/>
      <c r="O5" s="76">
        <v>21</v>
      </c>
      <c r="P5" s="77">
        <f t="shared" si="3"/>
        <v>1.1800000000000001E-3</v>
      </c>
      <c r="Q5" s="77">
        <f t="shared" si="4"/>
        <v>0.2</v>
      </c>
      <c r="R5" s="77">
        <f t="shared" ref="R5:R68" si="9">$P5*(1-0.5*$Q5)</f>
        <v>1.062E-3</v>
      </c>
      <c r="S5" s="77">
        <f t="shared" ref="S5:S68" si="10">$Q5*(1-0.5*$P5)</f>
        <v>0.199882</v>
      </c>
      <c r="T5" s="77">
        <f t="shared" ref="T5:T68" si="11">SUM(R5:S5)</f>
        <v>0.20094400000000001</v>
      </c>
      <c r="U5" s="77">
        <f t="shared" ref="U5:U68" si="12">1-T5</f>
        <v>0.79905599999999999</v>
      </c>
    </row>
    <row r="6" spans="1:21">
      <c r="A6" s="76">
        <v>22</v>
      </c>
      <c r="B6" s="68">
        <f t="shared" si="0"/>
        <v>0.2</v>
      </c>
      <c r="D6" s="68">
        <v>50</v>
      </c>
      <c r="E6" s="71">
        <v>0.1</v>
      </c>
      <c r="G6" s="76">
        <v>22</v>
      </c>
      <c r="H6" s="77">
        <f t="shared" si="1"/>
        <v>1.23E-3</v>
      </c>
      <c r="I6" s="77">
        <f t="shared" si="2"/>
        <v>0.2</v>
      </c>
      <c r="J6" s="77">
        <f t="shared" si="5"/>
        <v>1.1069999999999999E-3</v>
      </c>
      <c r="K6" s="77">
        <f t="shared" si="6"/>
        <v>0.199877</v>
      </c>
      <c r="L6" s="77">
        <f t="shared" si="7"/>
        <v>0.200984</v>
      </c>
      <c r="M6" s="77">
        <f t="shared" si="8"/>
        <v>0.79901599999999995</v>
      </c>
      <c r="N6" s="77"/>
      <c r="O6" s="76">
        <v>22</v>
      </c>
      <c r="P6" s="77">
        <f t="shared" si="3"/>
        <v>1.1900000000000001E-3</v>
      </c>
      <c r="Q6" s="77">
        <f t="shared" si="4"/>
        <v>0.2</v>
      </c>
      <c r="R6" s="77">
        <f t="shared" si="9"/>
        <v>1.0710000000000001E-3</v>
      </c>
      <c r="S6" s="77">
        <f t="shared" si="10"/>
        <v>0.199881</v>
      </c>
      <c r="T6" s="77">
        <f t="shared" si="11"/>
        <v>0.20095199999999999</v>
      </c>
      <c r="U6" s="77">
        <f t="shared" si="12"/>
        <v>0.79904799999999998</v>
      </c>
    </row>
    <row r="7" spans="1:21">
      <c r="A7" s="76">
        <v>23</v>
      </c>
      <c r="B7" s="68">
        <f t="shared" si="0"/>
        <v>0.2</v>
      </c>
      <c r="D7" s="68">
        <v>55</v>
      </c>
      <c r="E7" s="71">
        <v>0.05</v>
      </c>
      <c r="G7" s="76">
        <v>23</v>
      </c>
      <c r="H7" s="77">
        <f t="shared" si="1"/>
        <v>1.24E-3</v>
      </c>
      <c r="I7" s="77">
        <f t="shared" si="2"/>
        <v>0.2</v>
      </c>
      <c r="J7" s="77">
        <f t="shared" si="5"/>
        <v>1.116E-3</v>
      </c>
      <c r="K7" s="77">
        <f t="shared" si="6"/>
        <v>0.19987600000000003</v>
      </c>
      <c r="L7" s="77">
        <f t="shared" si="7"/>
        <v>0.20099200000000003</v>
      </c>
      <c r="M7" s="77">
        <f t="shared" si="8"/>
        <v>0.79900799999999994</v>
      </c>
      <c r="N7" s="77"/>
      <c r="O7" s="76">
        <v>23</v>
      </c>
      <c r="P7" s="77">
        <f t="shared" si="3"/>
        <v>1.1999999999999999E-3</v>
      </c>
      <c r="Q7" s="77">
        <f t="shared" si="4"/>
        <v>0.2</v>
      </c>
      <c r="R7" s="77">
        <f t="shared" si="9"/>
        <v>1.08E-3</v>
      </c>
      <c r="S7" s="77">
        <f t="shared" si="10"/>
        <v>0.19988</v>
      </c>
      <c r="T7" s="77">
        <f t="shared" si="11"/>
        <v>0.20096</v>
      </c>
      <c r="U7" s="77">
        <f t="shared" si="12"/>
        <v>0.79903999999999997</v>
      </c>
    </row>
    <row r="8" spans="1:21">
      <c r="A8" s="76">
        <v>24</v>
      </c>
      <c r="B8" s="68">
        <f t="shared" si="0"/>
        <v>0.2</v>
      </c>
      <c r="D8" s="68">
        <v>60</v>
      </c>
      <c r="G8" s="76">
        <v>24</v>
      </c>
      <c r="H8" s="77">
        <f t="shared" si="1"/>
        <v>1.2600000000000001E-3</v>
      </c>
      <c r="I8" s="77">
        <f t="shared" si="2"/>
        <v>0.2</v>
      </c>
      <c r="J8" s="77">
        <f t="shared" si="5"/>
        <v>1.134E-3</v>
      </c>
      <c r="K8" s="77">
        <f t="shared" si="6"/>
        <v>0.199874</v>
      </c>
      <c r="L8" s="77">
        <f t="shared" si="7"/>
        <v>0.20100799999999999</v>
      </c>
      <c r="M8" s="77">
        <f t="shared" si="8"/>
        <v>0.79899200000000004</v>
      </c>
      <c r="N8" s="77"/>
      <c r="O8" s="76">
        <v>24</v>
      </c>
      <c r="P8" s="77">
        <f t="shared" si="3"/>
        <v>1.2099999999999999E-3</v>
      </c>
      <c r="Q8" s="77">
        <f t="shared" si="4"/>
        <v>0.2</v>
      </c>
      <c r="R8" s="77">
        <f t="shared" si="9"/>
        <v>1.0889999999999999E-3</v>
      </c>
      <c r="S8" s="77">
        <f t="shared" si="10"/>
        <v>0.19987900000000003</v>
      </c>
      <c r="T8" s="77">
        <f t="shared" si="11"/>
        <v>0.20096800000000004</v>
      </c>
      <c r="U8" s="77">
        <f t="shared" si="12"/>
        <v>0.79903199999999996</v>
      </c>
    </row>
    <row r="9" spans="1:21">
      <c r="A9" s="76">
        <v>25</v>
      </c>
      <c r="B9" s="68">
        <f t="shared" si="0"/>
        <v>0.2</v>
      </c>
      <c r="G9" s="76">
        <v>25</v>
      </c>
      <c r="H9" s="77">
        <f t="shared" si="1"/>
        <v>1.2800000000000001E-3</v>
      </c>
      <c r="I9" s="77">
        <f t="shared" si="2"/>
        <v>0.2</v>
      </c>
      <c r="J9" s="77">
        <f t="shared" si="5"/>
        <v>1.152E-3</v>
      </c>
      <c r="K9" s="77">
        <f t="shared" si="6"/>
        <v>0.19987200000000002</v>
      </c>
      <c r="L9" s="77">
        <f t="shared" si="7"/>
        <v>0.20102400000000001</v>
      </c>
      <c r="M9" s="77">
        <f t="shared" si="8"/>
        <v>0.79897600000000002</v>
      </c>
      <c r="N9" s="77"/>
      <c r="O9" s="76">
        <v>25</v>
      </c>
      <c r="P9" s="77">
        <f t="shared" si="3"/>
        <v>1.23E-3</v>
      </c>
      <c r="Q9" s="77">
        <f t="shared" si="4"/>
        <v>0.2</v>
      </c>
      <c r="R9" s="77">
        <f t="shared" si="9"/>
        <v>1.1069999999999999E-3</v>
      </c>
      <c r="S9" s="77">
        <f t="shared" si="10"/>
        <v>0.199877</v>
      </c>
      <c r="T9" s="77">
        <f t="shared" si="11"/>
        <v>0.200984</v>
      </c>
      <c r="U9" s="77">
        <f>1-T9</f>
        <v>0.79901599999999995</v>
      </c>
    </row>
    <row r="10" spans="1:21">
      <c r="A10" s="76">
        <v>26</v>
      </c>
      <c r="B10" s="68">
        <f t="shared" si="0"/>
        <v>0.2</v>
      </c>
      <c r="G10" s="76">
        <v>26</v>
      </c>
      <c r="H10" s="77">
        <f t="shared" si="1"/>
        <v>1.2899999999999999E-3</v>
      </c>
      <c r="I10" s="77">
        <f t="shared" si="2"/>
        <v>0.2</v>
      </c>
      <c r="J10" s="77">
        <f t="shared" si="5"/>
        <v>1.1609999999999999E-3</v>
      </c>
      <c r="K10" s="77">
        <f t="shared" si="6"/>
        <v>0.19987100000000002</v>
      </c>
      <c r="L10" s="77">
        <f t="shared" si="7"/>
        <v>0.20103200000000002</v>
      </c>
      <c r="M10" s="77">
        <f t="shared" si="8"/>
        <v>0.79896800000000001</v>
      </c>
      <c r="N10" s="77"/>
      <c r="O10" s="76">
        <v>26</v>
      </c>
      <c r="P10" s="77">
        <f t="shared" si="3"/>
        <v>1.24E-3</v>
      </c>
      <c r="Q10" s="77">
        <f t="shared" si="4"/>
        <v>0.2</v>
      </c>
      <c r="R10" s="77">
        <f t="shared" si="9"/>
        <v>1.116E-3</v>
      </c>
      <c r="S10" s="77">
        <f t="shared" si="10"/>
        <v>0.19987600000000003</v>
      </c>
      <c r="T10" s="77">
        <f t="shared" si="11"/>
        <v>0.20099200000000003</v>
      </c>
      <c r="U10" s="77">
        <f t="shared" si="12"/>
        <v>0.79900799999999994</v>
      </c>
    </row>
    <row r="11" spans="1:21">
      <c r="A11" s="76">
        <v>27</v>
      </c>
      <c r="B11" s="68">
        <f t="shared" si="0"/>
        <v>0.2</v>
      </c>
      <c r="G11" s="76">
        <v>27</v>
      </c>
      <c r="H11" s="77">
        <f t="shared" si="1"/>
        <v>1.31E-3</v>
      </c>
      <c r="I11" s="77">
        <f t="shared" si="2"/>
        <v>0.2</v>
      </c>
      <c r="J11" s="77">
        <f t="shared" si="5"/>
        <v>1.1789999999999999E-3</v>
      </c>
      <c r="K11" s="77">
        <f t="shared" si="6"/>
        <v>0.19986900000000002</v>
      </c>
      <c r="L11" s="77">
        <f t="shared" si="7"/>
        <v>0.20104800000000003</v>
      </c>
      <c r="M11" s="77">
        <f t="shared" si="8"/>
        <v>0.798952</v>
      </c>
      <c r="N11" s="77"/>
      <c r="O11" s="76">
        <v>27</v>
      </c>
      <c r="P11" s="77">
        <f t="shared" si="3"/>
        <v>1.2600000000000001E-3</v>
      </c>
      <c r="Q11" s="77">
        <f t="shared" si="4"/>
        <v>0.2</v>
      </c>
      <c r="R11" s="77">
        <f t="shared" si="9"/>
        <v>1.134E-3</v>
      </c>
      <c r="S11" s="77">
        <f t="shared" si="10"/>
        <v>0.199874</v>
      </c>
      <c r="T11" s="77">
        <f t="shared" si="11"/>
        <v>0.20100799999999999</v>
      </c>
      <c r="U11" s="77">
        <f t="shared" si="12"/>
        <v>0.79899200000000004</v>
      </c>
    </row>
    <row r="12" spans="1:21">
      <c r="A12" s="76">
        <v>28</v>
      </c>
      <c r="B12" s="68">
        <f t="shared" si="0"/>
        <v>0.2</v>
      </c>
      <c r="G12" s="76">
        <v>28</v>
      </c>
      <c r="H12" s="77">
        <f t="shared" si="1"/>
        <v>1.33E-3</v>
      </c>
      <c r="I12" s="77">
        <f t="shared" si="2"/>
        <v>0.2</v>
      </c>
      <c r="J12" s="77">
        <f t="shared" si="5"/>
        <v>1.1970000000000001E-3</v>
      </c>
      <c r="K12" s="77">
        <f t="shared" si="6"/>
        <v>0.19986700000000002</v>
      </c>
      <c r="L12" s="77">
        <f t="shared" si="7"/>
        <v>0.20106400000000002</v>
      </c>
      <c r="M12" s="77">
        <f t="shared" si="8"/>
        <v>0.79893599999999998</v>
      </c>
      <c r="N12" s="77"/>
      <c r="O12" s="76">
        <v>28</v>
      </c>
      <c r="P12" s="77">
        <f t="shared" si="3"/>
        <v>1.2800000000000001E-3</v>
      </c>
      <c r="Q12" s="77">
        <f t="shared" si="4"/>
        <v>0.2</v>
      </c>
      <c r="R12" s="77">
        <f t="shared" si="9"/>
        <v>1.152E-3</v>
      </c>
      <c r="S12" s="77">
        <f t="shared" si="10"/>
        <v>0.19987200000000002</v>
      </c>
      <c r="T12" s="77">
        <f t="shared" si="11"/>
        <v>0.20102400000000001</v>
      </c>
      <c r="U12" s="77">
        <f t="shared" si="12"/>
        <v>0.79897600000000002</v>
      </c>
    </row>
    <row r="13" spans="1:21">
      <c r="A13" s="76">
        <v>29</v>
      </c>
      <c r="B13" s="68">
        <f t="shared" si="0"/>
        <v>0.2</v>
      </c>
      <c r="G13" s="76">
        <v>29</v>
      </c>
      <c r="H13" s="77">
        <f t="shared" si="1"/>
        <v>1.3600000000000001E-3</v>
      </c>
      <c r="I13" s="77">
        <f t="shared" si="2"/>
        <v>0.2</v>
      </c>
      <c r="J13" s="77">
        <f t="shared" si="5"/>
        <v>1.224E-3</v>
      </c>
      <c r="K13" s="77">
        <f t="shared" si="6"/>
        <v>0.19986400000000001</v>
      </c>
      <c r="L13" s="77">
        <f t="shared" si="7"/>
        <v>0.20108800000000002</v>
      </c>
      <c r="M13" s="77">
        <f t="shared" si="8"/>
        <v>0.79891199999999996</v>
      </c>
      <c r="N13" s="77"/>
      <c r="O13" s="76">
        <v>29</v>
      </c>
      <c r="P13" s="77">
        <f t="shared" si="3"/>
        <v>1.2999999999999999E-3</v>
      </c>
      <c r="Q13" s="77">
        <f t="shared" si="4"/>
        <v>0.2</v>
      </c>
      <c r="R13" s="77">
        <f t="shared" si="9"/>
        <v>1.17E-3</v>
      </c>
      <c r="S13" s="77">
        <f t="shared" si="10"/>
        <v>0.19986999999999999</v>
      </c>
      <c r="T13" s="77">
        <f t="shared" si="11"/>
        <v>0.20104</v>
      </c>
      <c r="U13" s="77">
        <f t="shared" si="12"/>
        <v>0.79896</v>
      </c>
    </row>
    <row r="14" spans="1:21">
      <c r="A14" s="76">
        <v>30</v>
      </c>
      <c r="B14" s="68">
        <f t="shared" si="0"/>
        <v>0.2</v>
      </c>
      <c r="G14" s="76">
        <v>30</v>
      </c>
      <c r="H14" s="77">
        <f t="shared" si="1"/>
        <v>1.39E-3</v>
      </c>
      <c r="I14" s="77">
        <f t="shared" si="2"/>
        <v>0.2</v>
      </c>
      <c r="J14" s="77">
        <f t="shared" si="5"/>
        <v>1.2509999999999999E-3</v>
      </c>
      <c r="K14" s="77">
        <f t="shared" si="6"/>
        <v>0.19986100000000001</v>
      </c>
      <c r="L14" s="77">
        <f t="shared" si="7"/>
        <v>0.20111200000000001</v>
      </c>
      <c r="M14" s="77">
        <f t="shared" si="8"/>
        <v>0.79888800000000004</v>
      </c>
      <c r="N14" s="77"/>
      <c r="O14" s="76">
        <v>30</v>
      </c>
      <c r="P14" s="77">
        <f t="shared" si="3"/>
        <v>1.32E-3</v>
      </c>
      <c r="Q14" s="77">
        <f t="shared" si="4"/>
        <v>0.2</v>
      </c>
      <c r="R14" s="77">
        <f t="shared" si="9"/>
        <v>1.188E-3</v>
      </c>
      <c r="S14" s="77">
        <f t="shared" si="10"/>
        <v>0.19986800000000002</v>
      </c>
      <c r="T14" s="77">
        <f t="shared" si="11"/>
        <v>0.20105600000000001</v>
      </c>
      <c r="U14" s="77">
        <f t="shared" si="12"/>
        <v>0.79894399999999999</v>
      </c>
    </row>
    <row r="15" spans="1:21">
      <c r="A15" s="76">
        <v>31</v>
      </c>
      <c r="B15" s="68">
        <f t="shared" si="0"/>
        <v>0.2</v>
      </c>
      <c r="G15" s="76">
        <v>31</v>
      </c>
      <c r="H15" s="77">
        <f t="shared" si="1"/>
        <v>1.4300000000000001E-3</v>
      </c>
      <c r="I15" s="77">
        <f t="shared" si="2"/>
        <v>0.2</v>
      </c>
      <c r="J15" s="77">
        <f t="shared" si="5"/>
        <v>1.2870000000000002E-3</v>
      </c>
      <c r="K15" s="77">
        <f t="shared" si="6"/>
        <v>0.19985700000000001</v>
      </c>
      <c r="L15" s="77">
        <f t="shared" si="7"/>
        <v>0.20114400000000002</v>
      </c>
      <c r="M15" s="77">
        <f t="shared" si="8"/>
        <v>0.79885600000000001</v>
      </c>
      <c r="N15" s="77"/>
      <c r="O15" s="76">
        <v>31</v>
      </c>
      <c r="P15" s="77">
        <f t="shared" si="3"/>
        <v>1.3500000000000001E-3</v>
      </c>
      <c r="Q15" s="77">
        <f t="shared" si="4"/>
        <v>0.2</v>
      </c>
      <c r="R15" s="77">
        <f t="shared" si="9"/>
        <v>1.2150000000000002E-3</v>
      </c>
      <c r="S15" s="77">
        <f t="shared" si="10"/>
        <v>0.19986500000000001</v>
      </c>
      <c r="T15" s="77">
        <f t="shared" si="11"/>
        <v>0.20108000000000001</v>
      </c>
      <c r="U15" s="77">
        <f t="shared" si="12"/>
        <v>0.79891999999999996</v>
      </c>
    </row>
    <row r="16" spans="1:21">
      <c r="A16" s="76">
        <v>32</v>
      </c>
      <c r="B16" s="68">
        <f t="shared" si="0"/>
        <v>0.2</v>
      </c>
      <c r="G16" s="76">
        <v>32</v>
      </c>
      <c r="H16" s="77">
        <f t="shared" si="1"/>
        <v>1.48E-3</v>
      </c>
      <c r="I16" s="77">
        <f t="shared" si="2"/>
        <v>0.2</v>
      </c>
      <c r="J16" s="77">
        <f t="shared" si="5"/>
        <v>1.3320000000000001E-3</v>
      </c>
      <c r="K16" s="77">
        <f t="shared" si="6"/>
        <v>0.19985200000000003</v>
      </c>
      <c r="L16" s="77">
        <f t="shared" si="7"/>
        <v>0.20118400000000003</v>
      </c>
      <c r="M16" s="77">
        <f t="shared" si="8"/>
        <v>0.79881599999999997</v>
      </c>
      <c r="N16" s="77"/>
      <c r="O16" s="76">
        <v>32</v>
      </c>
      <c r="P16" s="77">
        <f t="shared" si="3"/>
        <v>1.3799999999999999E-3</v>
      </c>
      <c r="Q16" s="77">
        <f t="shared" si="4"/>
        <v>0.2</v>
      </c>
      <c r="R16" s="77">
        <f t="shared" si="9"/>
        <v>1.242E-3</v>
      </c>
      <c r="S16" s="77">
        <f t="shared" si="10"/>
        <v>0.19986200000000001</v>
      </c>
      <c r="T16" s="77">
        <f t="shared" si="11"/>
        <v>0.201104</v>
      </c>
      <c r="U16" s="77">
        <f t="shared" si="12"/>
        <v>0.79889600000000005</v>
      </c>
    </row>
    <row r="17" spans="1:21">
      <c r="A17" s="76">
        <v>33</v>
      </c>
      <c r="B17" s="68">
        <f t="shared" si="0"/>
        <v>0.2</v>
      </c>
      <c r="G17" s="76">
        <v>33</v>
      </c>
      <c r="H17" s="77">
        <f t="shared" si="1"/>
        <v>1.5299999999999999E-3</v>
      </c>
      <c r="I17" s="77">
        <f t="shared" si="2"/>
        <v>0.2</v>
      </c>
      <c r="J17" s="77">
        <f t="shared" si="5"/>
        <v>1.377E-3</v>
      </c>
      <c r="K17" s="77">
        <f t="shared" si="6"/>
        <v>0.199847</v>
      </c>
      <c r="L17" s="77">
        <f t="shared" si="7"/>
        <v>0.20122399999999999</v>
      </c>
      <c r="M17" s="77">
        <f t="shared" si="8"/>
        <v>0.79877600000000004</v>
      </c>
      <c r="N17" s="77"/>
      <c r="O17" s="76">
        <v>33</v>
      </c>
      <c r="P17" s="77">
        <f t="shared" si="3"/>
        <v>1.42E-3</v>
      </c>
      <c r="Q17" s="77">
        <f t="shared" si="4"/>
        <v>0.2</v>
      </c>
      <c r="R17" s="77">
        <f t="shared" si="9"/>
        <v>1.2780000000000001E-3</v>
      </c>
      <c r="S17" s="77">
        <f t="shared" si="10"/>
        <v>0.19985800000000001</v>
      </c>
      <c r="T17" s="77">
        <f t="shared" si="11"/>
        <v>0.20113600000000001</v>
      </c>
      <c r="U17" s="77">
        <f t="shared" si="12"/>
        <v>0.79886400000000002</v>
      </c>
    </row>
    <row r="18" spans="1:21">
      <c r="A18" s="76">
        <v>34</v>
      </c>
      <c r="B18" s="68">
        <f t="shared" si="0"/>
        <v>0.2</v>
      </c>
      <c r="G18" s="76">
        <v>34</v>
      </c>
      <c r="H18" s="77">
        <f t="shared" si="1"/>
        <v>1.6000000000000001E-3</v>
      </c>
      <c r="I18" s="77">
        <f t="shared" si="2"/>
        <v>0.2</v>
      </c>
      <c r="J18" s="77">
        <f t="shared" si="5"/>
        <v>1.4400000000000001E-3</v>
      </c>
      <c r="K18" s="77">
        <f t="shared" si="6"/>
        <v>0.19984000000000002</v>
      </c>
      <c r="L18" s="77">
        <f t="shared" si="7"/>
        <v>0.20128000000000001</v>
      </c>
      <c r="M18" s="77">
        <f t="shared" si="8"/>
        <v>0.79871999999999999</v>
      </c>
      <c r="N18" s="77"/>
      <c r="O18" s="76">
        <v>34</v>
      </c>
      <c r="P18" s="77">
        <f t="shared" si="3"/>
        <v>1.47E-3</v>
      </c>
      <c r="Q18" s="77">
        <f t="shared" si="4"/>
        <v>0.2</v>
      </c>
      <c r="R18" s="77">
        <f t="shared" si="9"/>
        <v>1.323E-3</v>
      </c>
      <c r="S18" s="77">
        <f t="shared" si="10"/>
        <v>0.199853</v>
      </c>
      <c r="T18" s="77">
        <f t="shared" si="11"/>
        <v>0.20117599999999999</v>
      </c>
      <c r="U18" s="77">
        <f t="shared" si="12"/>
        <v>0.79882399999999998</v>
      </c>
    </row>
    <row r="19" spans="1:21">
      <c r="A19" s="76">
        <v>35</v>
      </c>
      <c r="B19" s="68">
        <f t="shared" si="0"/>
        <v>0.2</v>
      </c>
      <c r="G19" s="76">
        <v>35</v>
      </c>
      <c r="H19" s="77">
        <f t="shared" si="1"/>
        <v>1.6800000000000001E-3</v>
      </c>
      <c r="I19" s="77">
        <f t="shared" si="2"/>
        <v>0.2</v>
      </c>
      <c r="J19" s="77">
        <f t="shared" si="5"/>
        <v>1.5120000000000001E-3</v>
      </c>
      <c r="K19" s="77">
        <f t="shared" si="6"/>
        <v>0.19983200000000001</v>
      </c>
      <c r="L19" s="77">
        <f t="shared" si="7"/>
        <v>0.20134400000000002</v>
      </c>
      <c r="M19" s="77">
        <f t="shared" si="8"/>
        <v>0.79865600000000003</v>
      </c>
      <c r="N19" s="77"/>
      <c r="O19" s="76">
        <v>35</v>
      </c>
      <c r="P19" s="77">
        <f t="shared" si="3"/>
        <v>1.5299999999999999E-3</v>
      </c>
      <c r="Q19" s="77">
        <f t="shared" si="4"/>
        <v>0.2</v>
      </c>
      <c r="R19" s="77">
        <f t="shared" si="9"/>
        <v>1.377E-3</v>
      </c>
      <c r="S19" s="77">
        <f t="shared" si="10"/>
        <v>0.199847</v>
      </c>
      <c r="T19" s="77">
        <f t="shared" si="11"/>
        <v>0.20122399999999999</v>
      </c>
      <c r="U19" s="77">
        <f t="shared" si="12"/>
        <v>0.79877600000000004</v>
      </c>
    </row>
    <row r="20" spans="1:21">
      <c r="A20" s="76">
        <v>36</v>
      </c>
      <c r="B20" s="68">
        <f t="shared" si="0"/>
        <v>0.2</v>
      </c>
      <c r="G20" s="76">
        <v>36</v>
      </c>
      <c r="H20" s="77">
        <f t="shared" si="1"/>
        <v>1.7700000000000001E-3</v>
      </c>
      <c r="I20" s="77">
        <f t="shared" si="2"/>
        <v>0.2</v>
      </c>
      <c r="J20" s="77">
        <f t="shared" si="5"/>
        <v>1.593E-3</v>
      </c>
      <c r="K20" s="77">
        <f t="shared" si="6"/>
        <v>0.199823</v>
      </c>
      <c r="L20" s="77">
        <f t="shared" si="7"/>
        <v>0.20141600000000001</v>
      </c>
      <c r="M20" s="77">
        <f t="shared" si="8"/>
        <v>0.79858399999999996</v>
      </c>
      <c r="N20" s="77"/>
      <c r="O20" s="76">
        <v>36</v>
      </c>
      <c r="P20" s="77">
        <f t="shared" si="3"/>
        <v>1.58E-3</v>
      </c>
      <c r="Q20" s="77">
        <f t="shared" si="4"/>
        <v>0.2</v>
      </c>
      <c r="R20" s="77">
        <f t="shared" si="9"/>
        <v>1.4220000000000001E-3</v>
      </c>
      <c r="S20" s="77">
        <f t="shared" si="10"/>
        <v>0.19984200000000002</v>
      </c>
      <c r="T20" s="77">
        <f t="shared" si="11"/>
        <v>0.20126400000000003</v>
      </c>
      <c r="U20" s="77">
        <f t="shared" si="12"/>
        <v>0.798736</v>
      </c>
    </row>
    <row r="21" spans="1:21">
      <c r="A21" s="76">
        <v>37</v>
      </c>
      <c r="B21" s="68">
        <f t="shared" si="0"/>
        <v>0.2</v>
      </c>
      <c r="G21" s="76">
        <v>37</v>
      </c>
      <c r="H21" s="77">
        <f t="shared" si="1"/>
        <v>1.8699999999999999E-3</v>
      </c>
      <c r="I21" s="77">
        <f t="shared" si="2"/>
        <v>0.2</v>
      </c>
      <c r="J21" s="77">
        <f t="shared" si="5"/>
        <v>1.683E-3</v>
      </c>
      <c r="K21" s="77">
        <f t="shared" si="6"/>
        <v>0.19981300000000002</v>
      </c>
      <c r="L21" s="77">
        <f t="shared" si="7"/>
        <v>0.20149600000000001</v>
      </c>
      <c r="M21" s="77">
        <f t="shared" si="8"/>
        <v>0.79850399999999999</v>
      </c>
      <c r="N21" s="77"/>
      <c r="O21" s="76">
        <v>37</v>
      </c>
      <c r="P21" s="77">
        <f t="shared" si="3"/>
        <v>1.65E-3</v>
      </c>
      <c r="Q21" s="77">
        <f t="shared" si="4"/>
        <v>0.2</v>
      </c>
      <c r="R21" s="77">
        <f t="shared" si="9"/>
        <v>1.485E-3</v>
      </c>
      <c r="S21" s="77">
        <f t="shared" si="10"/>
        <v>0.19983500000000001</v>
      </c>
      <c r="T21" s="77">
        <f t="shared" si="11"/>
        <v>0.20132</v>
      </c>
      <c r="U21" s="77">
        <f t="shared" si="12"/>
        <v>0.79868000000000006</v>
      </c>
    </row>
    <row r="22" spans="1:21">
      <c r="A22" s="76">
        <v>38</v>
      </c>
      <c r="B22" s="68">
        <f t="shared" si="0"/>
        <v>0.2</v>
      </c>
      <c r="G22" s="76">
        <v>38</v>
      </c>
      <c r="H22" s="77">
        <f t="shared" si="1"/>
        <v>2E-3</v>
      </c>
      <c r="I22" s="77">
        <f t="shared" si="2"/>
        <v>0.2</v>
      </c>
      <c r="J22" s="77">
        <f t="shared" si="5"/>
        <v>1.8000000000000002E-3</v>
      </c>
      <c r="K22" s="77">
        <f t="shared" si="6"/>
        <v>0.19980000000000001</v>
      </c>
      <c r="L22" s="77">
        <f t="shared" si="7"/>
        <v>0.2016</v>
      </c>
      <c r="M22" s="77">
        <f t="shared" si="8"/>
        <v>0.7984</v>
      </c>
      <c r="N22" s="77"/>
      <c r="O22" s="76">
        <v>38</v>
      </c>
      <c r="P22" s="77">
        <f t="shared" si="3"/>
        <v>1.73E-3</v>
      </c>
      <c r="Q22" s="77">
        <f t="shared" si="4"/>
        <v>0.2</v>
      </c>
      <c r="R22" s="77">
        <f t="shared" si="9"/>
        <v>1.557E-3</v>
      </c>
      <c r="S22" s="77">
        <f t="shared" si="10"/>
        <v>0.199827</v>
      </c>
      <c r="T22" s="77">
        <f t="shared" si="11"/>
        <v>0.20138400000000001</v>
      </c>
      <c r="U22" s="77">
        <f t="shared" si="12"/>
        <v>0.79861599999999999</v>
      </c>
    </row>
    <row r="23" spans="1:21">
      <c r="A23" s="76">
        <v>39</v>
      </c>
      <c r="B23" s="68">
        <f t="shared" si="0"/>
        <v>0.2</v>
      </c>
      <c r="G23" s="76">
        <v>39</v>
      </c>
      <c r="H23" s="77">
        <f t="shared" si="1"/>
        <v>2.14E-3</v>
      </c>
      <c r="I23" s="77">
        <f t="shared" si="2"/>
        <v>0.2</v>
      </c>
      <c r="J23" s="77">
        <f t="shared" si="5"/>
        <v>1.926E-3</v>
      </c>
      <c r="K23" s="77">
        <f t="shared" si="6"/>
        <v>0.19978600000000002</v>
      </c>
      <c r="L23" s="77">
        <f t="shared" si="7"/>
        <v>0.20171200000000003</v>
      </c>
      <c r="M23" s="77">
        <f t="shared" si="8"/>
        <v>0.798288</v>
      </c>
      <c r="N23" s="77"/>
      <c r="O23" s="76">
        <v>39</v>
      </c>
      <c r="P23" s="77">
        <f t="shared" si="3"/>
        <v>1.82E-3</v>
      </c>
      <c r="Q23" s="77">
        <f t="shared" si="4"/>
        <v>0.2</v>
      </c>
      <c r="R23" s="77">
        <f t="shared" si="9"/>
        <v>1.6380000000000001E-3</v>
      </c>
      <c r="S23" s="77">
        <f t="shared" si="10"/>
        <v>0.19981800000000002</v>
      </c>
      <c r="T23" s="77">
        <f t="shared" si="11"/>
        <v>0.20145600000000002</v>
      </c>
      <c r="U23" s="77">
        <f t="shared" si="12"/>
        <v>0.79854399999999992</v>
      </c>
    </row>
    <row r="24" spans="1:21">
      <c r="A24" s="76">
        <v>40</v>
      </c>
      <c r="B24" s="68">
        <f t="shared" si="0"/>
        <v>0.15</v>
      </c>
      <c r="G24" s="76">
        <v>40</v>
      </c>
      <c r="H24" s="77">
        <f t="shared" si="1"/>
        <v>2.3E-3</v>
      </c>
      <c r="I24" s="77">
        <f t="shared" si="2"/>
        <v>0.15</v>
      </c>
      <c r="J24" s="77">
        <f t="shared" si="5"/>
        <v>2.1275000000000001E-3</v>
      </c>
      <c r="K24" s="77">
        <f t="shared" si="6"/>
        <v>0.1498275</v>
      </c>
      <c r="L24" s="77">
        <f t="shared" si="7"/>
        <v>0.15195500000000001</v>
      </c>
      <c r="M24" s="77">
        <f t="shared" si="8"/>
        <v>0.84804499999999994</v>
      </c>
      <c r="N24" s="77"/>
      <c r="O24" s="76">
        <v>40</v>
      </c>
      <c r="P24" s="77">
        <f t="shared" si="3"/>
        <v>1.91E-3</v>
      </c>
      <c r="Q24" s="77">
        <f t="shared" si="4"/>
        <v>0.15</v>
      </c>
      <c r="R24" s="77">
        <f t="shared" si="9"/>
        <v>1.7667500000000001E-3</v>
      </c>
      <c r="S24" s="77">
        <f t="shared" si="10"/>
        <v>0.14985674999999998</v>
      </c>
      <c r="T24" s="77">
        <f t="shared" si="11"/>
        <v>0.15162349999999999</v>
      </c>
      <c r="U24" s="77">
        <f t="shared" si="12"/>
        <v>0.84837649999999998</v>
      </c>
    </row>
    <row r="25" spans="1:21">
      <c r="A25" s="76">
        <v>41</v>
      </c>
      <c r="B25" s="68">
        <f t="shared" si="0"/>
        <v>0.15</v>
      </c>
      <c r="G25" s="76">
        <v>41</v>
      </c>
      <c r="H25" s="77">
        <f t="shared" si="1"/>
        <v>2.49E-3</v>
      </c>
      <c r="I25" s="77">
        <f t="shared" si="2"/>
        <v>0.15</v>
      </c>
      <c r="J25" s="77">
        <f t="shared" si="5"/>
        <v>2.3032500000000002E-3</v>
      </c>
      <c r="K25" s="77">
        <f t="shared" si="6"/>
        <v>0.14981324999999998</v>
      </c>
      <c r="L25" s="77">
        <f t="shared" si="7"/>
        <v>0.15211649999999999</v>
      </c>
      <c r="M25" s="77">
        <f t="shared" si="8"/>
        <v>0.84788350000000001</v>
      </c>
      <c r="N25" s="77"/>
      <c r="O25" s="76">
        <v>41</v>
      </c>
      <c r="P25" s="77">
        <f t="shared" si="3"/>
        <v>2.0300000000000001E-3</v>
      </c>
      <c r="Q25" s="77">
        <f t="shared" si="4"/>
        <v>0.15</v>
      </c>
      <c r="R25" s="77">
        <f t="shared" si="9"/>
        <v>1.8777500000000003E-3</v>
      </c>
      <c r="S25" s="77">
        <f t="shared" si="10"/>
        <v>0.14984775</v>
      </c>
      <c r="T25" s="77">
        <f t="shared" si="11"/>
        <v>0.15172550000000001</v>
      </c>
      <c r="U25" s="77">
        <f t="shared" si="12"/>
        <v>0.84827450000000004</v>
      </c>
    </row>
    <row r="26" spans="1:21">
      <c r="A26" s="76">
        <v>42</v>
      </c>
      <c r="B26" s="68">
        <f t="shared" si="0"/>
        <v>0.15</v>
      </c>
      <c r="G26" s="76">
        <v>42</v>
      </c>
      <c r="H26" s="77">
        <f t="shared" si="1"/>
        <v>2.6900000000000001E-3</v>
      </c>
      <c r="I26" s="77">
        <f t="shared" si="2"/>
        <v>0.15</v>
      </c>
      <c r="J26" s="77">
        <f t="shared" si="5"/>
        <v>2.4882500000000004E-3</v>
      </c>
      <c r="K26" s="77">
        <f t="shared" si="6"/>
        <v>0.14979824999999999</v>
      </c>
      <c r="L26" s="77">
        <f t="shared" si="7"/>
        <v>0.15228649999999999</v>
      </c>
      <c r="M26" s="77">
        <f t="shared" si="8"/>
        <v>0.84771350000000001</v>
      </c>
      <c r="N26" s="77"/>
      <c r="O26" s="76">
        <v>42</v>
      </c>
      <c r="P26" s="77">
        <f t="shared" si="3"/>
        <v>2.16E-3</v>
      </c>
      <c r="Q26" s="77">
        <f t="shared" si="4"/>
        <v>0.15</v>
      </c>
      <c r="R26" s="77">
        <f t="shared" si="9"/>
        <v>1.9980000000000002E-3</v>
      </c>
      <c r="S26" s="77">
        <f t="shared" si="10"/>
        <v>0.149838</v>
      </c>
      <c r="T26" s="77">
        <f t="shared" si="11"/>
        <v>0.151836</v>
      </c>
      <c r="U26" s="77">
        <f t="shared" si="12"/>
        <v>0.84816400000000003</v>
      </c>
    </row>
    <row r="27" spans="1:21">
      <c r="A27" s="76">
        <v>43</v>
      </c>
      <c r="B27" s="68">
        <f t="shared" si="0"/>
        <v>0.15</v>
      </c>
      <c r="G27" s="76">
        <v>43</v>
      </c>
      <c r="H27" s="77">
        <f t="shared" si="1"/>
        <v>2.9199999999999999E-3</v>
      </c>
      <c r="I27" s="77">
        <f t="shared" si="2"/>
        <v>0.15</v>
      </c>
      <c r="J27" s="77">
        <f t="shared" si="5"/>
        <v>2.7009999999999998E-3</v>
      </c>
      <c r="K27" s="77">
        <f t="shared" si="6"/>
        <v>0.149781</v>
      </c>
      <c r="L27" s="77">
        <f t="shared" si="7"/>
        <v>0.15248200000000001</v>
      </c>
      <c r="M27" s="77">
        <f t="shared" si="8"/>
        <v>0.84751799999999999</v>
      </c>
      <c r="N27" s="77"/>
      <c r="O27" s="76">
        <v>43</v>
      </c>
      <c r="P27" s="77">
        <f t="shared" si="3"/>
        <v>2.2899999999999999E-3</v>
      </c>
      <c r="Q27" s="77">
        <f t="shared" si="4"/>
        <v>0.15</v>
      </c>
      <c r="R27" s="77">
        <f t="shared" si="9"/>
        <v>2.1182499999999999E-3</v>
      </c>
      <c r="S27" s="77">
        <f t="shared" si="10"/>
        <v>0.14982825</v>
      </c>
      <c r="T27" s="77">
        <f t="shared" si="11"/>
        <v>0.15194649999999998</v>
      </c>
      <c r="U27" s="77">
        <f t="shared" si="12"/>
        <v>0.84805350000000002</v>
      </c>
    </row>
    <row r="28" spans="1:21">
      <c r="A28" s="76">
        <v>44</v>
      </c>
      <c r="B28" s="68">
        <f t="shared" si="0"/>
        <v>0.15</v>
      </c>
      <c r="G28" s="76">
        <v>44</v>
      </c>
      <c r="H28" s="77">
        <f t="shared" si="1"/>
        <v>3.1900000000000001E-3</v>
      </c>
      <c r="I28" s="77">
        <f t="shared" si="2"/>
        <v>0.15</v>
      </c>
      <c r="J28" s="77">
        <f t="shared" si="5"/>
        <v>2.9507500000000002E-3</v>
      </c>
      <c r="K28" s="77">
        <f t="shared" si="6"/>
        <v>0.14976075</v>
      </c>
      <c r="L28" s="77">
        <f t="shared" si="7"/>
        <v>0.1527115</v>
      </c>
      <c r="M28" s="77">
        <f t="shared" si="8"/>
        <v>0.8472885</v>
      </c>
      <c r="N28" s="77"/>
      <c r="O28" s="76">
        <v>44</v>
      </c>
      <c r="P28" s="77">
        <f t="shared" si="3"/>
        <v>2.4499999999999999E-3</v>
      </c>
      <c r="Q28" s="77">
        <f t="shared" si="4"/>
        <v>0.15</v>
      </c>
      <c r="R28" s="77">
        <f t="shared" si="9"/>
        <v>2.26625E-3</v>
      </c>
      <c r="S28" s="77">
        <f t="shared" si="10"/>
        <v>0.14981624999999998</v>
      </c>
      <c r="T28" s="77">
        <f t="shared" si="11"/>
        <v>0.15208249999999998</v>
      </c>
      <c r="U28" s="77">
        <f t="shared" si="12"/>
        <v>0.84791749999999999</v>
      </c>
    </row>
    <row r="29" spans="1:21">
      <c r="A29" s="76">
        <v>45</v>
      </c>
      <c r="B29" s="68">
        <f t="shared" si="0"/>
        <v>0.15</v>
      </c>
      <c r="G29" s="76">
        <v>45</v>
      </c>
      <c r="H29" s="77">
        <f t="shared" si="1"/>
        <v>3.49E-3</v>
      </c>
      <c r="I29" s="77">
        <f t="shared" si="2"/>
        <v>0.15</v>
      </c>
      <c r="J29" s="77">
        <f t="shared" si="5"/>
        <v>3.2282500000000002E-3</v>
      </c>
      <c r="K29" s="77">
        <f t="shared" si="6"/>
        <v>0.14973824999999999</v>
      </c>
      <c r="L29" s="77">
        <f t="shared" si="7"/>
        <v>0.15296649999999998</v>
      </c>
      <c r="M29" s="77">
        <f t="shared" si="8"/>
        <v>0.84703349999999999</v>
      </c>
      <c r="N29" s="77"/>
      <c r="O29" s="76">
        <v>45</v>
      </c>
      <c r="P29" s="77">
        <f t="shared" si="3"/>
        <v>2.6099999999999999E-3</v>
      </c>
      <c r="Q29" s="77">
        <f t="shared" si="4"/>
        <v>0.15</v>
      </c>
      <c r="R29" s="77">
        <f t="shared" si="9"/>
        <v>2.4142500000000002E-3</v>
      </c>
      <c r="S29" s="77">
        <f t="shared" si="10"/>
        <v>0.14980425</v>
      </c>
      <c r="T29" s="77">
        <f t="shared" si="11"/>
        <v>0.15221850000000001</v>
      </c>
      <c r="U29" s="77">
        <f t="shared" si="12"/>
        <v>0.84778149999999997</v>
      </c>
    </row>
    <row r="30" spans="1:21">
      <c r="A30" s="76">
        <v>46</v>
      </c>
      <c r="B30" s="68">
        <f t="shared" si="0"/>
        <v>0.15</v>
      </c>
      <c r="G30" s="76">
        <v>46</v>
      </c>
      <c r="H30" s="77">
        <f t="shared" si="1"/>
        <v>3.81E-3</v>
      </c>
      <c r="I30" s="77">
        <f t="shared" si="2"/>
        <v>0.15</v>
      </c>
      <c r="J30" s="77">
        <f t="shared" si="5"/>
        <v>3.52425E-3</v>
      </c>
      <c r="K30" s="77">
        <f t="shared" si="6"/>
        <v>0.14971424999999999</v>
      </c>
      <c r="L30" s="77">
        <f t="shared" si="7"/>
        <v>0.1532385</v>
      </c>
      <c r="M30" s="77">
        <f t="shared" si="8"/>
        <v>0.84676149999999994</v>
      </c>
      <c r="N30" s="77"/>
      <c r="O30" s="76">
        <v>46</v>
      </c>
      <c r="P30" s="77">
        <f t="shared" si="3"/>
        <v>2.8E-3</v>
      </c>
      <c r="Q30" s="77">
        <f t="shared" si="4"/>
        <v>0.15</v>
      </c>
      <c r="R30" s="77">
        <f t="shared" si="9"/>
        <v>2.5900000000000003E-3</v>
      </c>
      <c r="S30" s="77">
        <f t="shared" si="10"/>
        <v>0.14979000000000001</v>
      </c>
      <c r="T30" s="77">
        <f t="shared" si="11"/>
        <v>0.15238000000000002</v>
      </c>
      <c r="U30" s="77">
        <f t="shared" si="12"/>
        <v>0.84762000000000004</v>
      </c>
    </row>
    <row r="31" spans="1:21">
      <c r="A31" s="76">
        <v>47</v>
      </c>
      <c r="B31" s="68">
        <f t="shared" si="0"/>
        <v>0.15</v>
      </c>
      <c r="G31" s="76">
        <v>47</v>
      </c>
      <c r="H31" s="77">
        <f t="shared" si="1"/>
        <v>4.1700000000000001E-3</v>
      </c>
      <c r="I31" s="77">
        <f t="shared" si="2"/>
        <v>0.15</v>
      </c>
      <c r="J31" s="77">
        <f t="shared" si="5"/>
        <v>3.8572500000000004E-3</v>
      </c>
      <c r="K31" s="77">
        <f t="shared" si="6"/>
        <v>0.14968724999999999</v>
      </c>
      <c r="L31" s="77">
        <f t="shared" si="7"/>
        <v>0.1535445</v>
      </c>
      <c r="M31" s="77">
        <f t="shared" si="8"/>
        <v>0.84645550000000003</v>
      </c>
      <c r="N31" s="77"/>
      <c r="O31" s="76">
        <v>47</v>
      </c>
      <c r="P31" s="77">
        <f t="shared" si="3"/>
        <v>3.0200000000000001E-3</v>
      </c>
      <c r="Q31" s="77">
        <f t="shared" si="4"/>
        <v>0.15</v>
      </c>
      <c r="R31" s="77">
        <f t="shared" si="9"/>
        <v>2.7935000000000004E-3</v>
      </c>
      <c r="S31" s="77">
        <f t="shared" si="10"/>
        <v>0.1497735</v>
      </c>
      <c r="T31" s="77">
        <f t="shared" si="11"/>
        <v>0.15256700000000001</v>
      </c>
      <c r="U31" s="77">
        <f t="shared" si="12"/>
        <v>0.84743299999999999</v>
      </c>
    </row>
    <row r="32" spans="1:21">
      <c r="A32" s="76">
        <v>48</v>
      </c>
      <c r="B32" s="68">
        <f t="shared" si="0"/>
        <v>0.15</v>
      </c>
      <c r="G32" s="76">
        <v>48</v>
      </c>
      <c r="H32" s="77">
        <f t="shared" si="1"/>
        <v>4.5500000000000002E-3</v>
      </c>
      <c r="I32" s="77">
        <f t="shared" si="2"/>
        <v>0.15</v>
      </c>
      <c r="J32" s="77">
        <f t="shared" si="5"/>
        <v>4.2087500000000007E-3</v>
      </c>
      <c r="K32" s="77">
        <f t="shared" si="6"/>
        <v>0.14965874999999998</v>
      </c>
      <c r="L32" s="77">
        <f t="shared" si="7"/>
        <v>0.15386749999999999</v>
      </c>
      <c r="M32" s="77">
        <f t="shared" si="8"/>
        <v>0.84613249999999995</v>
      </c>
      <c r="N32" s="77"/>
      <c r="O32" s="76">
        <v>48</v>
      </c>
      <c r="P32" s="77">
        <f t="shared" si="3"/>
        <v>3.2399999999999998E-3</v>
      </c>
      <c r="Q32" s="77">
        <f t="shared" si="4"/>
        <v>0.15</v>
      </c>
      <c r="R32" s="77">
        <f t="shared" si="9"/>
        <v>2.9970000000000001E-3</v>
      </c>
      <c r="S32" s="77">
        <f t="shared" si="10"/>
        <v>0.149757</v>
      </c>
      <c r="T32" s="77">
        <f t="shared" si="11"/>
        <v>0.152754</v>
      </c>
      <c r="U32" s="77">
        <f t="shared" si="12"/>
        <v>0.84724599999999994</v>
      </c>
    </row>
    <row r="33" spans="1:21">
      <c r="A33" s="76">
        <v>49</v>
      </c>
      <c r="B33" s="68">
        <f t="shared" si="0"/>
        <v>0.15</v>
      </c>
      <c r="G33" s="76">
        <v>49</v>
      </c>
      <c r="H33" s="77">
        <f t="shared" si="1"/>
        <v>5.0000000000000001E-3</v>
      </c>
      <c r="I33" s="77">
        <f t="shared" si="2"/>
        <v>0.15</v>
      </c>
      <c r="J33" s="77">
        <f t="shared" si="5"/>
        <v>4.6250000000000006E-3</v>
      </c>
      <c r="K33" s="77">
        <f t="shared" si="6"/>
        <v>0.14962500000000001</v>
      </c>
      <c r="L33" s="77">
        <f t="shared" si="7"/>
        <v>0.15425</v>
      </c>
      <c r="M33" s="77">
        <f t="shared" si="8"/>
        <v>0.84575</v>
      </c>
      <c r="N33" s="77"/>
      <c r="O33" s="76">
        <v>49</v>
      </c>
      <c r="P33" s="77">
        <f t="shared" si="3"/>
        <v>3.48E-3</v>
      </c>
      <c r="Q33" s="77">
        <f t="shared" si="4"/>
        <v>0.15</v>
      </c>
      <c r="R33" s="77">
        <f t="shared" si="9"/>
        <v>3.2190000000000001E-3</v>
      </c>
      <c r="S33" s="77">
        <f t="shared" si="10"/>
        <v>0.14973900000000001</v>
      </c>
      <c r="T33" s="77">
        <f t="shared" si="11"/>
        <v>0.15295800000000001</v>
      </c>
      <c r="U33" s="77">
        <f t="shared" si="12"/>
        <v>0.84704199999999996</v>
      </c>
    </row>
    <row r="34" spans="1:21">
      <c r="A34" s="76">
        <v>50</v>
      </c>
      <c r="B34" s="68">
        <f t="shared" si="0"/>
        <v>0.1</v>
      </c>
      <c r="G34" s="76">
        <v>50</v>
      </c>
      <c r="H34" s="77">
        <f t="shared" si="1"/>
        <v>5.47E-3</v>
      </c>
      <c r="I34" s="77">
        <f t="shared" si="2"/>
        <v>0.1</v>
      </c>
      <c r="J34" s="77">
        <f t="shared" si="5"/>
        <v>5.1964999999999997E-3</v>
      </c>
      <c r="K34" s="77">
        <f t="shared" si="6"/>
        <v>9.9726499999999996E-2</v>
      </c>
      <c r="L34" s="77">
        <f t="shared" si="7"/>
        <v>0.10492299999999999</v>
      </c>
      <c r="M34" s="77">
        <f t="shared" si="8"/>
        <v>0.89507700000000001</v>
      </c>
      <c r="N34" s="77"/>
      <c r="O34" s="76">
        <v>50</v>
      </c>
      <c r="P34" s="77">
        <f t="shared" si="3"/>
        <v>3.7599999999999999E-3</v>
      </c>
      <c r="Q34" s="77">
        <f t="shared" si="4"/>
        <v>0.1</v>
      </c>
      <c r="R34" s="77">
        <f t="shared" si="9"/>
        <v>3.5719999999999997E-3</v>
      </c>
      <c r="S34" s="77">
        <f t="shared" si="10"/>
        <v>9.9812000000000012E-2</v>
      </c>
      <c r="T34" s="77">
        <f t="shared" si="11"/>
        <v>0.10338400000000002</v>
      </c>
      <c r="U34" s="77">
        <f t="shared" si="12"/>
        <v>0.89661599999999997</v>
      </c>
    </row>
    <row r="35" spans="1:21">
      <c r="A35" s="76">
        <v>51</v>
      </c>
      <c r="B35" s="68">
        <f t="shared" si="0"/>
        <v>0.1</v>
      </c>
      <c r="G35" s="76">
        <v>51</v>
      </c>
      <c r="H35" s="77">
        <f t="shared" si="1"/>
        <v>6.0000000000000001E-3</v>
      </c>
      <c r="I35" s="77">
        <f t="shared" si="2"/>
        <v>0.1</v>
      </c>
      <c r="J35" s="77">
        <f t="shared" si="5"/>
        <v>5.7000000000000002E-3</v>
      </c>
      <c r="K35" s="77">
        <f t="shared" si="6"/>
        <v>9.9700000000000011E-2</v>
      </c>
      <c r="L35" s="77">
        <f t="shared" si="7"/>
        <v>0.10540000000000001</v>
      </c>
      <c r="M35" s="77">
        <f t="shared" si="8"/>
        <v>0.89459999999999995</v>
      </c>
      <c r="N35" s="77"/>
      <c r="O35" s="76">
        <v>51</v>
      </c>
      <c r="P35" s="77">
        <f t="shared" si="3"/>
        <v>4.0499999999999998E-3</v>
      </c>
      <c r="Q35" s="77">
        <f t="shared" si="4"/>
        <v>0.1</v>
      </c>
      <c r="R35" s="77">
        <f t="shared" si="9"/>
        <v>3.8474999999999998E-3</v>
      </c>
      <c r="S35" s="77">
        <f t="shared" si="10"/>
        <v>9.9797499999999997E-2</v>
      </c>
      <c r="T35" s="77">
        <f t="shared" si="11"/>
        <v>0.103645</v>
      </c>
      <c r="U35" s="77">
        <f t="shared" si="12"/>
        <v>0.89635500000000001</v>
      </c>
    </row>
    <row r="36" spans="1:21">
      <c r="A36" s="76">
        <v>52</v>
      </c>
      <c r="B36" s="68">
        <f t="shared" ref="B36:B67" si="13">IF(A36&lt;$D$4,0,IF(A36&lt;$D$5,$E$4,IF(A36&lt;$D$6,$E$5,IF(A36&lt;$D$7,$E$6,IF(A36&lt;$D$8,$E$7,0)))))</f>
        <v>0.1</v>
      </c>
      <c r="G36" s="76">
        <v>52</v>
      </c>
      <c r="H36" s="77">
        <f t="shared" ref="H36:H67" si="14">VLOOKUP($G36,Mortality_Table,3,FALSE)</f>
        <v>6.5900000000000004E-3</v>
      </c>
      <c r="I36" s="77">
        <f t="shared" ref="I36:I67" si="15">VLOOKUP($G36,Withdrawal_Probs,2,FALSE)</f>
        <v>0.1</v>
      </c>
      <c r="J36" s="77">
        <f t="shared" si="5"/>
        <v>6.2605000000000004E-3</v>
      </c>
      <c r="K36" s="77">
        <f t="shared" si="6"/>
        <v>9.9670499999999995E-2</v>
      </c>
      <c r="L36" s="77">
        <f t="shared" si="7"/>
        <v>0.105931</v>
      </c>
      <c r="M36" s="77">
        <f t="shared" si="8"/>
        <v>0.894069</v>
      </c>
      <c r="N36" s="77"/>
      <c r="O36" s="76">
        <v>52</v>
      </c>
      <c r="P36" s="77">
        <f t="shared" ref="P36:P67" si="16">VLOOKUP($G36,Mortality_Table,2,FALSE)</f>
        <v>4.3699999999999998E-3</v>
      </c>
      <c r="Q36" s="77">
        <f t="shared" ref="Q36:Q67" si="17">VLOOKUP($G36,Withdrawal_Probs,2,FALSE)</f>
        <v>0.1</v>
      </c>
      <c r="R36" s="77">
        <f t="shared" si="9"/>
        <v>4.1514999999999998E-3</v>
      </c>
      <c r="S36" s="77">
        <f t="shared" si="10"/>
        <v>9.9781500000000009E-2</v>
      </c>
      <c r="T36" s="77">
        <f t="shared" si="11"/>
        <v>0.10393300000000001</v>
      </c>
      <c r="U36" s="77">
        <f t="shared" si="12"/>
        <v>0.89606699999999995</v>
      </c>
    </row>
    <row r="37" spans="1:21">
      <c r="A37" s="76">
        <v>53</v>
      </c>
      <c r="B37" s="68">
        <f t="shared" si="13"/>
        <v>0.1</v>
      </c>
      <c r="G37" s="76">
        <v>53</v>
      </c>
      <c r="H37" s="77">
        <f t="shared" si="14"/>
        <v>7.2399999999999999E-3</v>
      </c>
      <c r="I37" s="77">
        <f t="shared" si="15"/>
        <v>0.1</v>
      </c>
      <c r="J37" s="77">
        <f t="shared" si="5"/>
        <v>6.8779999999999996E-3</v>
      </c>
      <c r="K37" s="77">
        <f t="shared" si="6"/>
        <v>9.9638000000000004E-2</v>
      </c>
      <c r="L37" s="77">
        <f t="shared" si="7"/>
        <v>0.106516</v>
      </c>
      <c r="M37" s="77">
        <f t="shared" si="8"/>
        <v>0.89348399999999994</v>
      </c>
      <c r="N37" s="77"/>
      <c r="O37" s="76">
        <v>53</v>
      </c>
      <c r="P37" s="77">
        <f t="shared" si="16"/>
        <v>4.7200000000000002E-3</v>
      </c>
      <c r="Q37" s="77">
        <f t="shared" si="17"/>
        <v>0.1</v>
      </c>
      <c r="R37" s="77">
        <f t="shared" si="9"/>
        <v>4.4840000000000001E-3</v>
      </c>
      <c r="S37" s="77">
        <f t="shared" si="10"/>
        <v>9.9764000000000005E-2</v>
      </c>
      <c r="T37" s="77">
        <f t="shared" si="11"/>
        <v>0.10424800000000001</v>
      </c>
      <c r="U37" s="77">
        <f t="shared" si="12"/>
        <v>0.89575199999999999</v>
      </c>
    </row>
    <row r="38" spans="1:21">
      <c r="A38" s="76">
        <v>54</v>
      </c>
      <c r="B38" s="68">
        <f t="shared" si="13"/>
        <v>0.1</v>
      </c>
      <c r="G38" s="76">
        <v>54</v>
      </c>
      <c r="H38" s="77">
        <f t="shared" si="14"/>
        <v>7.9299999999999995E-3</v>
      </c>
      <c r="I38" s="77">
        <f t="shared" si="15"/>
        <v>0.1</v>
      </c>
      <c r="J38" s="77">
        <f t="shared" si="5"/>
        <v>7.5334999999999994E-3</v>
      </c>
      <c r="K38" s="77">
        <f t="shared" si="6"/>
        <v>9.9603500000000011E-2</v>
      </c>
      <c r="L38" s="77">
        <f t="shared" si="7"/>
        <v>0.10713700000000001</v>
      </c>
      <c r="M38" s="77">
        <f t="shared" si="8"/>
        <v>0.89286299999999996</v>
      </c>
      <c r="N38" s="77"/>
      <c r="O38" s="76">
        <v>54</v>
      </c>
      <c r="P38" s="77">
        <f t="shared" si="16"/>
        <v>5.1000000000000004E-3</v>
      </c>
      <c r="Q38" s="77">
        <f t="shared" si="17"/>
        <v>0.1</v>
      </c>
      <c r="R38" s="77">
        <f t="shared" si="9"/>
        <v>4.8450000000000003E-3</v>
      </c>
      <c r="S38" s="77">
        <f t="shared" si="10"/>
        <v>9.9745E-2</v>
      </c>
      <c r="T38" s="77">
        <f t="shared" si="11"/>
        <v>0.10459</v>
      </c>
      <c r="U38" s="77">
        <f t="shared" si="12"/>
        <v>0.89541000000000004</v>
      </c>
    </row>
    <row r="39" spans="1:21">
      <c r="A39" s="76">
        <v>55</v>
      </c>
      <c r="B39" s="68">
        <f t="shared" si="13"/>
        <v>0.05</v>
      </c>
      <c r="G39" s="76">
        <v>55</v>
      </c>
      <c r="H39" s="77">
        <f t="shared" si="14"/>
        <v>8.6999999999999994E-3</v>
      </c>
      <c r="I39" s="77">
        <f t="shared" si="15"/>
        <v>0.05</v>
      </c>
      <c r="J39" s="77">
        <f t="shared" si="5"/>
        <v>8.4824999999999987E-3</v>
      </c>
      <c r="K39" s="77">
        <f t="shared" si="6"/>
        <v>4.9782500000000007E-2</v>
      </c>
      <c r="L39" s="77">
        <f t="shared" si="7"/>
        <v>5.8265000000000004E-2</v>
      </c>
      <c r="M39" s="77">
        <f t="shared" si="8"/>
        <v>0.94173499999999999</v>
      </c>
      <c r="N39" s="77"/>
      <c r="O39" s="76">
        <v>55</v>
      </c>
      <c r="P39" s="77">
        <f t="shared" si="16"/>
        <v>5.5300000000000002E-3</v>
      </c>
      <c r="Q39" s="77">
        <f t="shared" si="17"/>
        <v>0.05</v>
      </c>
      <c r="R39" s="77">
        <f t="shared" si="9"/>
        <v>5.3917499999999998E-3</v>
      </c>
      <c r="S39" s="77">
        <f t="shared" si="10"/>
        <v>4.9861750000000003E-2</v>
      </c>
      <c r="T39" s="77">
        <f t="shared" si="11"/>
        <v>5.5253500000000004E-2</v>
      </c>
      <c r="U39" s="77">
        <f t="shared" si="12"/>
        <v>0.94474650000000004</v>
      </c>
    </row>
    <row r="40" spans="1:21">
      <c r="A40" s="76">
        <v>56</v>
      </c>
      <c r="B40" s="68">
        <f t="shared" si="13"/>
        <v>0.05</v>
      </c>
      <c r="G40" s="76">
        <v>56</v>
      </c>
      <c r="H40" s="77">
        <f t="shared" si="14"/>
        <v>9.5499999999999995E-3</v>
      </c>
      <c r="I40" s="77">
        <f t="shared" si="15"/>
        <v>0.05</v>
      </c>
      <c r="J40" s="77">
        <f t="shared" si="5"/>
        <v>9.3112500000000001E-3</v>
      </c>
      <c r="K40" s="77">
        <f t="shared" si="6"/>
        <v>4.9761250000000007E-2</v>
      </c>
      <c r="L40" s="77">
        <f t="shared" si="7"/>
        <v>5.9072500000000007E-2</v>
      </c>
      <c r="M40" s="77">
        <f t="shared" si="8"/>
        <v>0.94092750000000003</v>
      </c>
      <c r="N40" s="77"/>
      <c r="O40" s="76">
        <v>56</v>
      </c>
      <c r="P40" s="77">
        <f t="shared" si="16"/>
        <v>6.0000000000000001E-3</v>
      </c>
      <c r="Q40" s="77">
        <f t="shared" si="17"/>
        <v>0.05</v>
      </c>
      <c r="R40" s="77">
        <f t="shared" si="9"/>
        <v>5.8500000000000002E-3</v>
      </c>
      <c r="S40" s="77">
        <f t="shared" si="10"/>
        <v>4.9850000000000005E-2</v>
      </c>
      <c r="T40" s="77">
        <f t="shared" si="11"/>
        <v>5.5700000000000006E-2</v>
      </c>
      <c r="U40" s="77">
        <f t="shared" si="12"/>
        <v>0.94430000000000003</v>
      </c>
    </row>
    <row r="41" spans="1:21">
      <c r="A41" s="76">
        <v>57</v>
      </c>
      <c r="B41" s="68">
        <f t="shared" si="13"/>
        <v>0.05</v>
      </c>
      <c r="G41" s="76">
        <v>57</v>
      </c>
      <c r="H41" s="77">
        <f t="shared" si="14"/>
        <v>1.0500000000000001E-2</v>
      </c>
      <c r="I41" s="77">
        <f t="shared" si="15"/>
        <v>0.05</v>
      </c>
      <c r="J41" s="77">
        <f t="shared" si="5"/>
        <v>1.02375E-2</v>
      </c>
      <c r="K41" s="77">
        <f t="shared" si="6"/>
        <v>4.9737500000000004E-2</v>
      </c>
      <c r="L41" s="77">
        <f t="shared" si="7"/>
        <v>5.9975000000000001E-2</v>
      </c>
      <c r="M41" s="77">
        <f t="shared" si="8"/>
        <v>0.940025</v>
      </c>
      <c r="N41" s="77"/>
      <c r="O41" s="76">
        <v>57</v>
      </c>
      <c r="P41" s="77">
        <f t="shared" si="16"/>
        <v>6.5300000000000002E-3</v>
      </c>
      <c r="Q41" s="77">
        <f t="shared" si="17"/>
        <v>0.05</v>
      </c>
      <c r="R41" s="77">
        <f t="shared" si="9"/>
        <v>6.36675E-3</v>
      </c>
      <c r="S41" s="77">
        <f t="shared" si="10"/>
        <v>4.9836750000000006E-2</v>
      </c>
      <c r="T41" s="77">
        <f t="shared" si="11"/>
        <v>5.6203500000000003E-2</v>
      </c>
      <c r="U41" s="77">
        <f t="shared" si="12"/>
        <v>0.94379650000000004</v>
      </c>
    </row>
    <row r="42" spans="1:21">
      <c r="A42" s="76">
        <v>58</v>
      </c>
      <c r="B42" s="68">
        <f t="shared" si="13"/>
        <v>0.05</v>
      </c>
      <c r="G42" s="76">
        <v>58</v>
      </c>
      <c r="H42" s="77">
        <f t="shared" si="14"/>
        <v>1.155E-2</v>
      </c>
      <c r="I42" s="77">
        <f t="shared" si="15"/>
        <v>0.05</v>
      </c>
      <c r="J42" s="77">
        <f t="shared" si="5"/>
        <v>1.1261249999999999E-2</v>
      </c>
      <c r="K42" s="77">
        <f t="shared" si="6"/>
        <v>4.9711250000000005E-2</v>
      </c>
      <c r="L42" s="77">
        <f t="shared" si="7"/>
        <v>6.0972500000000006E-2</v>
      </c>
      <c r="M42" s="77">
        <f t="shared" si="8"/>
        <v>0.93902750000000001</v>
      </c>
      <c r="N42" s="77"/>
      <c r="O42" s="76">
        <v>58</v>
      </c>
      <c r="P42" s="77">
        <f t="shared" si="16"/>
        <v>7.1300000000000001E-3</v>
      </c>
      <c r="Q42" s="77">
        <f t="shared" si="17"/>
        <v>0.05</v>
      </c>
      <c r="R42" s="77">
        <f t="shared" si="9"/>
        <v>6.9517499999999996E-3</v>
      </c>
      <c r="S42" s="77">
        <f t="shared" si="10"/>
        <v>4.9821749999999998E-2</v>
      </c>
      <c r="T42" s="77">
        <f t="shared" si="11"/>
        <v>5.6773499999999998E-2</v>
      </c>
      <c r="U42" s="77">
        <f t="shared" si="12"/>
        <v>0.94322649999999997</v>
      </c>
    </row>
    <row r="43" spans="1:21">
      <c r="A43" s="76">
        <v>59</v>
      </c>
      <c r="B43" s="68">
        <f t="shared" si="13"/>
        <v>0.05</v>
      </c>
      <c r="G43" s="76">
        <v>59</v>
      </c>
      <c r="H43" s="77">
        <f t="shared" si="14"/>
        <v>1.272E-2</v>
      </c>
      <c r="I43" s="77">
        <f t="shared" si="15"/>
        <v>0.05</v>
      </c>
      <c r="J43" s="77">
        <f t="shared" si="5"/>
        <v>1.2402E-2</v>
      </c>
      <c r="K43" s="77">
        <f t="shared" si="6"/>
        <v>4.9682000000000004E-2</v>
      </c>
      <c r="L43" s="77">
        <f t="shared" si="7"/>
        <v>6.2084E-2</v>
      </c>
      <c r="M43" s="77">
        <f t="shared" si="8"/>
        <v>0.93791599999999997</v>
      </c>
      <c r="N43" s="77"/>
      <c r="O43" s="76">
        <v>59</v>
      </c>
      <c r="P43" s="77">
        <f t="shared" si="16"/>
        <v>7.79E-3</v>
      </c>
      <c r="Q43" s="77">
        <f t="shared" si="17"/>
        <v>0.05</v>
      </c>
      <c r="R43" s="77">
        <f t="shared" si="9"/>
        <v>7.5952499999999996E-3</v>
      </c>
      <c r="S43" s="77">
        <f t="shared" si="10"/>
        <v>4.9805250000000002E-2</v>
      </c>
      <c r="T43" s="77">
        <f t="shared" si="11"/>
        <v>5.74005E-2</v>
      </c>
      <c r="U43" s="77">
        <f t="shared" si="12"/>
        <v>0.94259950000000003</v>
      </c>
    </row>
    <row r="44" spans="1:21">
      <c r="A44" s="76">
        <v>60</v>
      </c>
      <c r="B44" s="68">
        <f t="shared" si="13"/>
        <v>0</v>
      </c>
      <c r="G44" s="76">
        <v>60</v>
      </c>
      <c r="H44" s="77">
        <f t="shared" si="14"/>
        <v>1.4019999999999999E-2</v>
      </c>
      <c r="I44" s="77">
        <f t="shared" si="15"/>
        <v>0</v>
      </c>
      <c r="J44" s="77">
        <f t="shared" si="5"/>
        <v>1.4019999999999999E-2</v>
      </c>
      <c r="K44" s="77">
        <f t="shared" si="6"/>
        <v>0</v>
      </c>
      <c r="L44" s="77">
        <f t="shared" si="7"/>
        <v>1.4019999999999999E-2</v>
      </c>
      <c r="M44" s="77">
        <f t="shared" si="8"/>
        <v>0.98597999999999997</v>
      </c>
      <c r="N44" s="77"/>
      <c r="O44" s="76">
        <v>60</v>
      </c>
      <c r="P44" s="77">
        <f t="shared" si="16"/>
        <v>8.5500000000000003E-3</v>
      </c>
      <c r="Q44" s="77">
        <f t="shared" si="17"/>
        <v>0</v>
      </c>
      <c r="R44" s="77">
        <f t="shared" si="9"/>
        <v>8.5500000000000003E-3</v>
      </c>
      <c r="S44" s="77">
        <f t="shared" si="10"/>
        <v>0</v>
      </c>
      <c r="T44" s="77">
        <f t="shared" si="11"/>
        <v>8.5500000000000003E-3</v>
      </c>
      <c r="U44" s="77">
        <f t="shared" si="12"/>
        <v>0.99145000000000005</v>
      </c>
    </row>
    <row r="45" spans="1:21">
      <c r="A45" s="76">
        <v>61</v>
      </c>
      <c r="B45" s="68">
        <f t="shared" si="13"/>
        <v>0</v>
      </c>
      <c r="G45" s="76">
        <v>61</v>
      </c>
      <c r="H45" s="77">
        <f t="shared" si="14"/>
        <v>1.546E-2</v>
      </c>
      <c r="I45" s="77">
        <f t="shared" si="15"/>
        <v>0</v>
      </c>
      <c r="J45" s="77">
        <f t="shared" si="5"/>
        <v>1.546E-2</v>
      </c>
      <c r="K45" s="77">
        <f t="shared" si="6"/>
        <v>0</v>
      </c>
      <c r="L45" s="77">
        <f t="shared" si="7"/>
        <v>1.546E-2</v>
      </c>
      <c r="M45" s="77">
        <f t="shared" si="8"/>
        <v>0.98453999999999997</v>
      </c>
      <c r="N45" s="77"/>
      <c r="O45" s="76">
        <v>61</v>
      </c>
      <c r="P45" s="77">
        <f t="shared" si="16"/>
        <v>9.3900000000000008E-3</v>
      </c>
      <c r="Q45" s="77">
        <f t="shared" si="17"/>
        <v>0</v>
      </c>
      <c r="R45" s="77">
        <f t="shared" si="9"/>
        <v>9.3900000000000008E-3</v>
      </c>
      <c r="S45" s="77">
        <f t="shared" si="10"/>
        <v>0</v>
      </c>
      <c r="T45" s="77">
        <f t="shared" si="11"/>
        <v>9.3900000000000008E-3</v>
      </c>
      <c r="U45" s="77">
        <f t="shared" si="12"/>
        <v>0.99060999999999999</v>
      </c>
    </row>
    <row r="46" spans="1:21">
      <c r="A46" s="76">
        <v>62</v>
      </c>
      <c r="B46" s="68">
        <f t="shared" si="13"/>
        <v>0</v>
      </c>
      <c r="G46" s="76">
        <v>62</v>
      </c>
      <c r="H46" s="77">
        <f t="shared" si="14"/>
        <v>1.7059999999999999E-2</v>
      </c>
      <c r="I46" s="77">
        <f t="shared" si="15"/>
        <v>0</v>
      </c>
      <c r="J46" s="77">
        <f t="shared" si="5"/>
        <v>1.7059999999999999E-2</v>
      </c>
      <c r="K46" s="77">
        <f t="shared" si="6"/>
        <v>0</v>
      </c>
      <c r="L46" s="77">
        <f t="shared" si="7"/>
        <v>1.7059999999999999E-2</v>
      </c>
      <c r="M46" s="77">
        <f t="shared" si="8"/>
        <v>0.98294000000000004</v>
      </c>
      <c r="N46" s="77"/>
      <c r="O46" s="76">
        <v>62</v>
      </c>
      <c r="P46" s="77">
        <f t="shared" si="16"/>
        <v>1.0319999999999999E-2</v>
      </c>
      <c r="Q46" s="77">
        <f t="shared" si="17"/>
        <v>0</v>
      </c>
      <c r="R46" s="77">
        <f t="shared" si="9"/>
        <v>1.0319999999999999E-2</v>
      </c>
      <c r="S46" s="77">
        <f t="shared" si="10"/>
        <v>0</v>
      </c>
      <c r="T46" s="77">
        <f t="shared" si="11"/>
        <v>1.0319999999999999E-2</v>
      </c>
      <c r="U46" s="77">
        <f t="shared" si="12"/>
        <v>0.98968</v>
      </c>
    </row>
    <row r="47" spans="1:21">
      <c r="A47" s="76">
        <v>63</v>
      </c>
      <c r="B47" s="68">
        <f t="shared" si="13"/>
        <v>0</v>
      </c>
      <c r="G47" s="76">
        <v>63</v>
      </c>
      <c r="H47" s="77">
        <f t="shared" si="14"/>
        <v>1.883E-2</v>
      </c>
      <c r="I47" s="77">
        <f t="shared" si="15"/>
        <v>0</v>
      </c>
      <c r="J47" s="77">
        <f t="shared" si="5"/>
        <v>1.883E-2</v>
      </c>
      <c r="K47" s="77">
        <f t="shared" si="6"/>
        <v>0</v>
      </c>
      <c r="L47" s="77">
        <f t="shared" si="7"/>
        <v>1.883E-2</v>
      </c>
      <c r="M47" s="77">
        <f t="shared" si="8"/>
        <v>0.98116999999999999</v>
      </c>
      <c r="N47" s="77"/>
      <c r="O47" s="76">
        <v>63</v>
      </c>
      <c r="P47" s="77">
        <f t="shared" si="16"/>
        <v>1.137E-2</v>
      </c>
      <c r="Q47" s="77">
        <f t="shared" si="17"/>
        <v>0</v>
      </c>
      <c r="R47" s="77">
        <f t="shared" si="9"/>
        <v>1.137E-2</v>
      </c>
      <c r="S47" s="77">
        <f t="shared" si="10"/>
        <v>0</v>
      </c>
      <c r="T47" s="77">
        <f t="shared" si="11"/>
        <v>1.137E-2</v>
      </c>
      <c r="U47" s="77">
        <f t="shared" si="12"/>
        <v>0.98863000000000001</v>
      </c>
    </row>
    <row r="48" spans="1:21">
      <c r="A48" s="76">
        <v>64</v>
      </c>
      <c r="B48" s="68">
        <f t="shared" si="13"/>
        <v>0</v>
      </c>
      <c r="G48" s="76">
        <v>64</v>
      </c>
      <c r="H48" s="77">
        <f t="shared" si="14"/>
        <v>2.0799999999999999E-2</v>
      </c>
      <c r="I48" s="77">
        <f t="shared" si="15"/>
        <v>0</v>
      </c>
      <c r="J48" s="77">
        <f t="shared" si="5"/>
        <v>2.0799999999999999E-2</v>
      </c>
      <c r="K48" s="77">
        <f t="shared" si="6"/>
        <v>0</v>
      </c>
      <c r="L48" s="77">
        <f t="shared" si="7"/>
        <v>2.0799999999999999E-2</v>
      </c>
      <c r="M48" s="77">
        <f t="shared" si="8"/>
        <v>0.97919999999999996</v>
      </c>
      <c r="N48" s="77"/>
      <c r="O48" s="76">
        <v>64</v>
      </c>
      <c r="P48" s="77">
        <f t="shared" si="16"/>
        <v>1.2540000000000001E-2</v>
      </c>
      <c r="Q48" s="77">
        <f t="shared" si="17"/>
        <v>0</v>
      </c>
      <c r="R48" s="77">
        <f t="shared" si="9"/>
        <v>1.2540000000000001E-2</v>
      </c>
      <c r="S48" s="77">
        <f t="shared" si="10"/>
        <v>0</v>
      </c>
      <c r="T48" s="77">
        <f t="shared" si="11"/>
        <v>1.2540000000000001E-2</v>
      </c>
      <c r="U48" s="77">
        <f t="shared" si="12"/>
        <v>0.98746</v>
      </c>
    </row>
    <row r="49" spans="1:21">
      <c r="A49" s="76">
        <v>65</v>
      </c>
      <c r="B49" s="68">
        <f t="shared" si="13"/>
        <v>0</v>
      </c>
      <c r="G49" s="76">
        <v>65</v>
      </c>
      <c r="H49" s="77">
        <f t="shared" si="14"/>
        <v>2.2970000000000001E-2</v>
      </c>
      <c r="I49" s="77">
        <f t="shared" si="15"/>
        <v>0</v>
      </c>
      <c r="J49" s="77">
        <f t="shared" si="5"/>
        <v>2.2970000000000001E-2</v>
      </c>
      <c r="K49" s="77">
        <f t="shared" si="6"/>
        <v>0</v>
      </c>
      <c r="L49" s="77">
        <f t="shared" si="7"/>
        <v>2.2970000000000001E-2</v>
      </c>
      <c r="M49" s="77">
        <f t="shared" si="8"/>
        <v>0.97702999999999995</v>
      </c>
      <c r="N49" s="77"/>
      <c r="O49" s="76">
        <v>65</v>
      </c>
      <c r="P49" s="77">
        <f t="shared" si="16"/>
        <v>1.3849999999999999E-2</v>
      </c>
      <c r="Q49" s="77">
        <f t="shared" si="17"/>
        <v>0</v>
      </c>
      <c r="R49" s="77">
        <f t="shared" si="9"/>
        <v>1.3849999999999999E-2</v>
      </c>
      <c r="S49" s="77">
        <f t="shared" si="10"/>
        <v>0</v>
      </c>
      <c r="T49" s="77">
        <f t="shared" si="11"/>
        <v>1.3849999999999999E-2</v>
      </c>
      <c r="U49" s="77">
        <f t="shared" si="12"/>
        <v>0.98614999999999997</v>
      </c>
    </row>
    <row r="50" spans="1:21">
      <c r="A50" s="76">
        <v>66</v>
      </c>
      <c r="B50" s="68">
        <f t="shared" si="13"/>
        <v>0</v>
      </c>
      <c r="G50" s="76">
        <v>66</v>
      </c>
      <c r="H50" s="77">
        <f t="shared" si="14"/>
        <v>2.538E-2</v>
      </c>
      <c r="I50" s="77">
        <f t="shared" si="15"/>
        <v>0</v>
      </c>
      <c r="J50" s="77">
        <f t="shared" si="5"/>
        <v>2.538E-2</v>
      </c>
      <c r="K50" s="77">
        <f t="shared" si="6"/>
        <v>0</v>
      </c>
      <c r="L50" s="77">
        <f t="shared" si="7"/>
        <v>2.538E-2</v>
      </c>
      <c r="M50" s="77">
        <f t="shared" si="8"/>
        <v>0.97462000000000004</v>
      </c>
      <c r="N50" s="77"/>
      <c r="O50" s="76">
        <v>66</v>
      </c>
      <c r="P50" s="77">
        <f t="shared" si="16"/>
        <v>1.5310000000000001E-2</v>
      </c>
      <c r="Q50" s="77">
        <f t="shared" si="17"/>
        <v>0</v>
      </c>
      <c r="R50" s="77">
        <f t="shared" si="9"/>
        <v>1.5310000000000001E-2</v>
      </c>
      <c r="S50" s="77">
        <f t="shared" si="10"/>
        <v>0</v>
      </c>
      <c r="T50" s="77">
        <f t="shared" si="11"/>
        <v>1.5310000000000001E-2</v>
      </c>
      <c r="U50" s="77">
        <f t="shared" si="12"/>
        <v>0.98468999999999995</v>
      </c>
    </row>
    <row r="51" spans="1:21">
      <c r="A51" s="76">
        <v>67</v>
      </c>
      <c r="B51" s="68">
        <f t="shared" si="13"/>
        <v>0</v>
      </c>
      <c r="G51" s="76">
        <v>67</v>
      </c>
      <c r="H51" s="77">
        <f t="shared" si="14"/>
        <v>2.8029999999999999E-2</v>
      </c>
      <c r="I51" s="77">
        <f t="shared" si="15"/>
        <v>0</v>
      </c>
      <c r="J51" s="77">
        <f t="shared" si="5"/>
        <v>2.8029999999999999E-2</v>
      </c>
      <c r="K51" s="77">
        <f t="shared" si="6"/>
        <v>0</v>
      </c>
      <c r="L51" s="77">
        <f t="shared" si="7"/>
        <v>2.8029999999999999E-2</v>
      </c>
      <c r="M51" s="77">
        <f t="shared" si="8"/>
        <v>0.97197</v>
      </c>
      <c r="N51" s="77"/>
      <c r="O51" s="76">
        <v>67</v>
      </c>
      <c r="P51" s="77">
        <f t="shared" si="16"/>
        <v>1.695E-2</v>
      </c>
      <c r="Q51" s="77">
        <f t="shared" si="17"/>
        <v>0</v>
      </c>
      <c r="R51" s="77">
        <f t="shared" si="9"/>
        <v>1.695E-2</v>
      </c>
      <c r="S51" s="77">
        <f t="shared" si="10"/>
        <v>0</v>
      </c>
      <c r="T51" s="77">
        <f t="shared" si="11"/>
        <v>1.695E-2</v>
      </c>
      <c r="U51" s="77">
        <f t="shared" si="12"/>
        <v>0.98304999999999998</v>
      </c>
    </row>
    <row r="52" spans="1:21">
      <c r="A52" s="76">
        <v>68</v>
      </c>
      <c r="B52" s="68">
        <f t="shared" si="13"/>
        <v>0</v>
      </c>
      <c r="G52" s="76">
        <v>68</v>
      </c>
      <c r="H52" s="77">
        <f t="shared" si="14"/>
        <v>3.0960000000000001E-2</v>
      </c>
      <c r="I52" s="77">
        <f t="shared" si="15"/>
        <v>0</v>
      </c>
      <c r="J52" s="77">
        <f t="shared" si="5"/>
        <v>3.0960000000000001E-2</v>
      </c>
      <c r="K52" s="77">
        <f t="shared" si="6"/>
        <v>0</v>
      </c>
      <c r="L52" s="77">
        <f t="shared" si="7"/>
        <v>3.0960000000000001E-2</v>
      </c>
      <c r="M52" s="77">
        <f t="shared" si="8"/>
        <v>0.96904000000000001</v>
      </c>
      <c r="N52" s="77"/>
      <c r="O52" s="76">
        <v>68</v>
      </c>
      <c r="P52" s="77">
        <f t="shared" si="16"/>
        <v>1.8769999999999998E-2</v>
      </c>
      <c r="Q52" s="77">
        <f t="shared" si="17"/>
        <v>0</v>
      </c>
      <c r="R52" s="77">
        <f t="shared" si="9"/>
        <v>1.8769999999999998E-2</v>
      </c>
      <c r="S52" s="77">
        <f t="shared" si="10"/>
        <v>0</v>
      </c>
      <c r="T52" s="77">
        <f t="shared" si="11"/>
        <v>1.8769999999999998E-2</v>
      </c>
      <c r="U52" s="77">
        <f t="shared" si="12"/>
        <v>0.98123000000000005</v>
      </c>
    </row>
    <row r="53" spans="1:21">
      <c r="A53" s="76">
        <v>69</v>
      </c>
      <c r="B53" s="68">
        <f t="shared" si="13"/>
        <v>0</v>
      </c>
      <c r="G53" s="76">
        <v>69</v>
      </c>
      <c r="H53" s="77">
        <f t="shared" si="14"/>
        <v>3.4200000000000001E-2</v>
      </c>
      <c r="I53" s="77">
        <f t="shared" si="15"/>
        <v>0</v>
      </c>
      <c r="J53" s="77">
        <f t="shared" si="5"/>
        <v>3.4200000000000001E-2</v>
      </c>
      <c r="K53" s="77">
        <f t="shared" si="6"/>
        <v>0</v>
      </c>
      <c r="L53" s="77">
        <f t="shared" si="7"/>
        <v>3.4200000000000001E-2</v>
      </c>
      <c r="M53" s="77">
        <f t="shared" si="8"/>
        <v>0.96579999999999999</v>
      </c>
      <c r="N53" s="77"/>
      <c r="O53" s="76">
        <v>69</v>
      </c>
      <c r="P53" s="77">
        <f t="shared" si="16"/>
        <v>2.0799999999999999E-2</v>
      </c>
      <c r="Q53" s="77">
        <f t="shared" si="17"/>
        <v>0</v>
      </c>
      <c r="R53" s="77">
        <f t="shared" si="9"/>
        <v>2.0799999999999999E-2</v>
      </c>
      <c r="S53" s="77">
        <f t="shared" si="10"/>
        <v>0</v>
      </c>
      <c r="T53" s="77">
        <f t="shared" si="11"/>
        <v>2.0799999999999999E-2</v>
      </c>
      <c r="U53" s="77">
        <f t="shared" si="12"/>
        <v>0.97919999999999996</v>
      </c>
    </row>
    <row r="54" spans="1:21">
      <c r="A54" s="76">
        <v>70</v>
      </c>
      <c r="B54" s="68">
        <f t="shared" si="13"/>
        <v>0</v>
      </c>
      <c r="G54" s="76">
        <v>70</v>
      </c>
      <c r="H54" s="77">
        <f t="shared" si="14"/>
        <v>3.7760000000000002E-2</v>
      </c>
      <c r="I54" s="77">
        <f t="shared" si="15"/>
        <v>0</v>
      </c>
      <c r="J54" s="77">
        <f t="shared" si="5"/>
        <v>3.7760000000000002E-2</v>
      </c>
      <c r="K54" s="77">
        <f t="shared" si="6"/>
        <v>0</v>
      </c>
      <c r="L54" s="77">
        <f t="shared" si="7"/>
        <v>3.7760000000000002E-2</v>
      </c>
      <c r="M54" s="77">
        <f t="shared" si="8"/>
        <v>0.96223999999999998</v>
      </c>
      <c r="N54" s="77"/>
      <c r="O54" s="76">
        <v>70</v>
      </c>
      <c r="P54" s="77">
        <f t="shared" si="16"/>
        <v>2.307E-2</v>
      </c>
      <c r="Q54" s="77">
        <f t="shared" si="17"/>
        <v>0</v>
      </c>
      <c r="R54" s="77">
        <f t="shared" si="9"/>
        <v>2.307E-2</v>
      </c>
      <c r="S54" s="77">
        <f t="shared" si="10"/>
        <v>0</v>
      </c>
      <c r="T54" s="77">
        <f t="shared" si="11"/>
        <v>2.307E-2</v>
      </c>
      <c r="U54" s="77">
        <f t="shared" si="12"/>
        <v>0.97692999999999997</v>
      </c>
    </row>
    <row r="55" spans="1:21">
      <c r="A55" s="76">
        <v>71</v>
      </c>
      <c r="B55" s="68">
        <f t="shared" si="13"/>
        <v>0</v>
      </c>
      <c r="G55" s="76">
        <v>71</v>
      </c>
      <c r="H55" s="77">
        <f t="shared" si="14"/>
        <v>4.1700000000000001E-2</v>
      </c>
      <c r="I55" s="77">
        <f t="shared" si="15"/>
        <v>0</v>
      </c>
      <c r="J55" s="77">
        <f t="shared" si="5"/>
        <v>4.1700000000000001E-2</v>
      </c>
      <c r="K55" s="77">
        <f t="shared" si="6"/>
        <v>0</v>
      </c>
      <c r="L55" s="77">
        <f t="shared" si="7"/>
        <v>4.1700000000000001E-2</v>
      </c>
      <c r="M55" s="77">
        <f t="shared" si="8"/>
        <v>0.95830000000000004</v>
      </c>
      <c r="N55" s="77"/>
      <c r="O55" s="76">
        <v>71</v>
      </c>
      <c r="P55" s="77">
        <f t="shared" si="16"/>
        <v>2.5590000000000002E-2</v>
      </c>
      <c r="Q55" s="77">
        <f t="shared" si="17"/>
        <v>0</v>
      </c>
      <c r="R55" s="77">
        <f t="shared" si="9"/>
        <v>2.5590000000000002E-2</v>
      </c>
      <c r="S55" s="77">
        <f t="shared" si="10"/>
        <v>0</v>
      </c>
      <c r="T55" s="77">
        <f t="shared" si="11"/>
        <v>2.5590000000000002E-2</v>
      </c>
      <c r="U55" s="77">
        <f t="shared" si="12"/>
        <v>0.97441</v>
      </c>
    </row>
    <row r="56" spans="1:21">
      <c r="A56" s="76">
        <v>72</v>
      </c>
      <c r="B56" s="68">
        <f t="shared" si="13"/>
        <v>0</v>
      </c>
      <c r="G56" s="76">
        <v>72</v>
      </c>
      <c r="H56" s="77">
        <f t="shared" si="14"/>
        <v>4.6019999999999998E-2</v>
      </c>
      <c r="I56" s="77">
        <f t="shared" si="15"/>
        <v>0</v>
      </c>
      <c r="J56" s="77">
        <f t="shared" si="5"/>
        <v>4.6019999999999998E-2</v>
      </c>
      <c r="K56" s="77">
        <f t="shared" si="6"/>
        <v>0</v>
      </c>
      <c r="L56" s="77">
        <f t="shared" si="7"/>
        <v>4.6019999999999998E-2</v>
      </c>
      <c r="M56" s="77">
        <f t="shared" si="8"/>
        <v>0.95398000000000005</v>
      </c>
      <c r="N56" s="77"/>
      <c r="O56" s="76">
        <v>72</v>
      </c>
      <c r="P56" s="77">
        <f t="shared" si="16"/>
        <v>2.8389999999999999E-2</v>
      </c>
      <c r="Q56" s="77">
        <f t="shared" si="17"/>
        <v>0</v>
      </c>
      <c r="R56" s="77">
        <f t="shared" si="9"/>
        <v>2.8389999999999999E-2</v>
      </c>
      <c r="S56" s="77">
        <f t="shared" si="10"/>
        <v>0</v>
      </c>
      <c r="T56" s="77">
        <f t="shared" si="11"/>
        <v>2.8389999999999999E-2</v>
      </c>
      <c r="U56" s="77">
        <f t="shared" si="12"/>
        <v>0.97160999999999997</v>
      </c>
    </row>
    <row r="57" spans="1:21">
      <c r="A57" s="76">
        <v>73</v>
      </c>
      <c r="B57" s="68">
        <f t="shared" si="13"/>
        <v>0</v>
      </c>
      <c r="G57" s="76">
        <v>73</v>
      </c>
      <c r="H57" s="77">
        <f t="shared" si="14"/>
        <v>5.0750000000000003E-2</v>
      </c>
      <c r="I57" s="77">
        <f t="shared" si="15"/>
        <v>0</v>
      </c>
      <c r="J57" s="77">
        <f t="shared" si="5"/>
        <v>5.0750000000000003E-2</v>
      </c>
      <c r="K57" s="77">
        <f t="shared" si="6"/>
        <v>0</v>
      </c>
      <c r="L57" s="77">
        <f t="shared" si="7"/>
        <v>5.0750000000000003E-2</v>
      </c>
      <c r="M57" s="77">
        <f t="shared" si="8"/>
        <v>0.94925000000000004</v>
      </c>
      <c r="N57" s="77"/>
      <c r="O57" s="76">
        <v>73</v>
      </c>
      <c r="P57" s="77">
        <f t="shared" si="16"/>
        <v>3.1510000000000003E-2</v>
      </c>
      <c r="Q57" s="77">
        <f t="shared" si="17"/>
        <v>0</v>
      </c>
      <c r="R57" s="77">
        <f t="shared" si="9"/>
        <v>3.1510000000000003E-2</v>
      </c>
      <c r="S57" s="77">
        <f t="shared" si="10"/>
        <v>0</v>
      </c>
      <c r="T57" s="77">
        <f t="shared" si="11"/>
        <v>3.1510000000000003E-2</v>
      </c>
      <c r="U57" s="77">
        <f t="shared" si="12"/>
        <v>0.96848999999999996</v>
      </c>
    </row>
    <row r="58" spans="1:21">
      <c r="A58" s="76">
        <v>74</v>
      </c>
      <c r="B58" s="68">
        <f t="shared" si="13"/>
        <v>0</v>
      </c>
      <c r="G58" s="76">
        <v>74</v>
      </c>
      <c r="H58" s="77">
        <f t="shared" si="14"/>
        <v>5.595E-2</v>
      </c>
      <c r="I58" s="77">
        <f t="shared" si="15"/>
        <v>0</v>
      </c>
      <c r="J58" s="77">
        <f t="shared" si="5"/>
        <v>5.595E-2</v>
      </c>
      <c r="K58" s="77">
        <f t="shared" si="6"/>
        <v>0</v>
      </c>
      <c r="L58" s="77">
        <f t="shared" si="7"/>
        <v>5.595E-2</v>
      </c>
      <c r="M58" s="77">
        <f t="shared" si="8"/>
        <v>0.94405000000000006</v>
      </c>
      <c r="N58" s="77"/>
      <c r="O58" s="76">
        <v>74</v>
      </c>
      <c r="P58" s="77">
        <f t="shared" si="16"/>
        <v>3.4979999999999997E-2</v>
      </c>
      <c r="Q58" s="77">
        <f t="shared" si="17"/>
        <v>0</v>
      </c>
      <c r="R58" s="77">
        <f t="shared" si="9"/>
        <v>3.4979999999999997E-2</v>
      </c>
      <c r="S58" s="77">
        <f t="shared" si="10"/>
        <v>0</v>
      </c>
      <c r="T58" s="77">
        <f t="shared" si="11"/>
        <v>3.4979999999999997E-2</v>
      </c>
      <c r="U58" s="77">
        <f t="shared" si="12"/>
        <v>0.96501999999999999</v>
      </c>
    </row>
    <row r="59" spans="1:21">
      <c r="A59" s="76">
        <v>75</v>
      </c>
      <c r="B59" s="68">
        <f t="shared" si="13"/>
        <v>0</v>
      </c>
      <c r="G59" s="76">
        <v>75</v>
      </c>
      <c r="H59" s="77">
        <f t="shared" si="14"/>
        <v>6.164E-2</v>
      </c>
      <c r="I59" s="77">
        <f t="shared" si="15"/>
        <v>0</v>
      </c>
      <c r="J59" s="77">
        <f t="shared" si="5"/>
        <v>6.164E-2</v>
      </c>
      <c r="K59" s="77">
        <f t="shared" si="6"/>
        <v>0</v>
      </c>
      <c r="L59" s="77">
        <f t="shared" si="7"/>
        <v>6.164E-2</v>
      </c>
      <c r="M59" s="77">
        <f t="shared" si="8"/>
        <v>0.93835999999999997</v>
      </c>
      <c r="N59" s="77"/>
      <c r="O59" s="76">
        <v>75</v>
      </c>
      <c r="P59" s="77">
        <f t="shared" si="16"/>
        <v>3.8809999999999997E-2</v>
      </c>
      <c r="Q59" s="77">
        <f t="shared" si="17"/>
        <v>0</v>
      </c>
      <c r="R59" s="77">
        <f t="shared" si="9"/>
        <v>3.8809999999999997E-2</v>
      </c>
      <c r="S59" s="77">
        <f t="shared" si="10"/>
        <v>0</v>
      </c>
      <c r="T59" s="77">
        <f t="shared" si="11"/>
        <v>3.8809999999999997E-2</v>
      </c>
      <c r="U59" s="77">
        <f t="shared" si="12"/>
        <v>0.96118999999999999</v>
      </c>
    </row>
    <row r="60" spans="1:21">
      <c r="A60" s="76">
        <v>76</v>
      </c>
      <c r="B60" s="68">
        <f t="shared" si="13"/>
        <v>0</v>
      </c>
      <c r="G60" s="76">
        <v>76</v>
      </c>
      <c r="H60" s="77">
        <f t="shared" si="14"/>
        <v>6.7860000000000004E-2</v>
      </c>
      <c r="I60" s="77">
        <f t="shared" si="15"/>
        <v>0</v>
      </c>
      <c r="J60" s="77">
        <f t="shared" si="5"/>
        <v>6.7860000000000004E-2</v>
      </c>
      <c r="K60" s="77">
        <f t="shared" si="6"/>
        <v>0</v>
      </c>
      <c r="L60" s="77">
        <f t="shared" si="7"/>
        <v>6.7860000000000004E-2</v>
      </c>
      <c r="M60" s="77">
        <f t="shared" si="8"/>
        <v>0.93213999999999997</v>
      </c>
      <c r="N60" s="77"/>
      <c r="O60" s="76">
        <v>76</v>
      </c>
      <c r="P60" s="77">
        <f t="shared" si="16"/>
        <v>4.3060000000000001E-2</v>
      </c>
      <c r="Q60" s="77">
        <f t="shared" si="17"/>
        <v>0</v>
      </c>
      <c r="R60" s="77">
        <f t="shared" si="9"/>
        <v>4.3060000000000001E-2</v>
      </c>
      <c r="S60" s="77">
        <f t="shared" si="10"/>
        <v>0</v>
      </c>
      <c r="T60" s="77">
        <f t="shared" si="11"/>
        <v>4.3060000000000001E-2</v>
      </c>
      <c r="U60" s="77">
        <f t="shared" si="12"/>
        <v>0.95694000000000001</v>
      </c>
    </row>
    <row r="61" spans="1:21">
      <c r="A61" s="76">
        <v>77</v>
      </c>
      <c r="B61" s="68">
        <f t="shared" si="13"/>
        <v>0</v>
      </c>
      <c r="G61" s="76">
        <v>77</v>
      </c>
      <c r="H61" s="77">
        <f t="shared" si="14"/>
        <v>7.4630000000000002E-2</v>
      </c>
      <c r="I61" s="77">
        <f t="shared" si="15"/>
        <v>0</v>
      </c>
      <c r="J61" s="77">
        <f t="shared" si="5"/>
        <v>7.4630000000000002E-2</v>
      </c>
      <c r="K61" s="77">
        <f t="shared" si="6"/>
        <v>0</v>
      </c>
      <c r="L61" s="77">
        <f t="shared" si="7"/>
        <v>7.4630000000000002E-2</v>
      </c>
      <c r="M61" s="77">
        <f t="shared" si="8"/>
        <v>0.92537000000000003</v>
      </c>
      <c r="N61" s="77"/>
      <c r="O61" s="76">
        <v>77</v>
      </c>
      <c r="P61" s="77">
        <f t="shared" si="16"/>
        <v>4.7759999999999997E-2</v>
      </c>
      <c r="Q61" s="77">
        <f t="shared" si="17"/>
        <v>0</v>
      </c>
      <c r="R61" s="77">
        <f t="shared" si="9"/>
        <v>4.7759999999999997E-2</v>
      </c>
      <c r="S61" s="77">
        <f t="shared" si="10"/>
        <v>0</v>
      </c>
      <c r="T61" s="77">
        <f t="shared" si="11"/>
        <v>4.7759999999999997E-2</v>
      </c>
      <c r="U61" s="77">
        <f t="shared" si="12"/>
        <v>0.95223999999999998</v>
      </c>
    </row>
    <row r="62" spans="1:21">
      <c r="A62" s="76">
        <v>78</v>
      </c>
      <c r="B62" s="68">
        <f t="shared" si="13"/>
        <v>0</v>
      </c>
      <c r="G62" s="76">
        <v>78</v>
      </c>
      <c r="H62" s="77">
        <f t="shared" si="14"/>
        <v>8.1989999999999993E-2</v>
      </c>
      <c r="I62" s="77">
        <f t="shared" si="15"/>
        <v>0</v>
      </c>
      <c r="J62" s="77">
        <f t="shared" si="5"/>
        <v>8.1989999999999993E-2</v>
      </c>
      <c r="K62" s="77">
        <f t="shared" si="6"/>
        <v>0</v>
      </c>
      <c r="L62" s="77">
        <f t="shared" si="7"/>
        <v>8.1989999999999993E-2</v>
      </c>
      <c r="M62" s="77">
        <f t="shared" si="8"/>
        <v>0.91800999999999999</v>
      </c>
      <c r="N62" s="77"/>
      <c r="O62" s="76">
        <v>78</v>
      </c>
      <c r="P62" s="77">
        <f t="shared" si="16"/>
        <v>5.2949999999999997E-2</v>
      </c>
      <c r="Q62" s="77">
        <f t="shared" si="17"/>
        <v>0</v>
      </c>
      <c r="R62" s="77">
        <f t="shared" si="9"/>
        <v>5.2949999999999997E-2</v>
      </c>
      <c r="S62" s="77">
        <f t="shared" si="10"/>
        <v>0</v>
      </c>
      <c r="T62" s="77">
        <f t="shared" si="11"/>
        <v>5.2949999999999997E-2</v>
      </c>
      <c r="U62" s="77">
        <f t="shared" si="12"/>
        <v>0.94704999999999995</v>
      </c>
    </row>
    <row r="63" spans="1:21">
      <c r="A63" s="76">
        <v>79</v>
      </c>
      <c r="B63" s="68">
        <f t="shared" si="13"/>
        <v>0</v>
      </c>
      <c r="G63" s="76">
        <v>79</v>
      </c>
      <c r="H63" s="77">
        <f t="shared" si="14"/>
        <v>8.9980000000000004E-2</v>
      </c>
      <c r="I63" s="77">
        <f t="shared" si="15"/>
        <v>0</v>
      </c>
      <c r="J63" s="77">
        <f t="shared" si="5"/>
        <v>8.9980000000000004E-2</v>
      </c>
      <c r="K63" s="77">
        <f t="shared" si="6"/>
        <v>0</v>
      </c>
      <c r="L63" s="77">
        <f t="shared" si="7"/>
        <v>8.9980000000000004E-2</v>
      </c>
      <c r="M63" s="77">
        <f t="shared" si="8"/>
        <v>0.91002000000000005</v>
      </c>
      <c r="N63" s="77"/>
      <c r="O63" s="76">
        <v>79</v>
      </c>
      <c r="P63" s="77">
        <f t="shared" si="16"/>
        <v>5.8659999999999997E-2</v>
      </c>
      <c r="Q63" s="77">
        <f t="shared" si="17"/>
        <v>0</v>
      </c>
      <c r="R63" s="77">
        <f t="shared" si="9"/>
        <v>5.8659999999999997E-2</v>
      </c>
      <c r="S63" s="77">
        <f t="shared" si="10"/>
        <v>0</v>
      </c>
      <c r="T63" s="77">
        <f t="shared" si="11"/>
        <v>5.8659999999999997E-2</v>
      </c>
      <c r="U63" s="77">
        <f t="shared" si="12"/>
        <v>0.94133999999999995</v>
      </c>
    </row>
    <row r="64" spans="1:21">
      <c r="A64" s="76">
        <v>80</v>
      </c>
      <c r="B64" s="68">
        <f t="shared" si="13"/>
        <v>0</v>
      </c>
      <c r="G64" s="76">
        <v>80</v>
      </c>
      <c r="H64" s="77">
        <f t="shared" si="14"/>
        <v>9.8610000000000003E-2</v>
      </c>
      <c r="I64" s="77">
        <f t="shared" si="15"/>
        <v>0</v>
      </c>
      <c r="J64" s="77">
        <f t="shared" si="5"/>
        <v>9.8610000000000003E-2</v>
      </c>
      <c r="K64" s="77">
        <f t="shared" si="6"/>
        <v>0</v>
      </c>
      <c r="L64" s="77">
        <f t="shared" si="7"/>
        <v>9.8610000000000003E-2</v>
      </c>
      <c r="M64" s="77">
        <f t="shared" si="8"/>
        <v>0.90139000000000002</v>
      </c>
      <c r="N64" s="77"/>
      <c r="O64" s="76">
        <v>80</v>
      </c>
      <c r="P64" s="77">
        <f t="shared" si="16"/>
        <v>6.4949999999999994E-2</v>
      </c>
      <c r="Q64" s="77">
        <f t="shared" si="17"/>
        <v>0</v>
      </c>
      <c r="R64" s="77">
        <f t="shared" si="9"/>
        <v>6.4949999999999994E-2</v>
      </c>
      <c r="S64" s="77">
        <f t="shared" si="10"/>
        <v>0</v>
      </c>
      <c r="T64" s="77">
        <f t="shared" si="11"/>
        <v>6.4949999999999994E-2</v>
      </c>
      <c r="U64" s="77">
        <f t="shared" si="12"/>
        <v>0.93505000000000005</v>
      </c>
    </row>
    <row r="65" spans="1:21">
      <c r="A65" s="76">
        <v>81</v>
      </c>
      <c r="B65" s="68">
        <f t="shared" si="13"/>
        <v>0</v>
      </c>
      <c r="G65" s="76">
        <v>81</v>
      </c>
      <c r="H65" s="77">
        <f t="shared" si="14"/>
        <v>0.10795</v>
      </c>
      <c r="I65" s="77">
        <f t="shared" si="15"/>
        <v>0</v>
      </c>
      <c r="J65" s="77">
        <f t="shared" si="5"/>
        <v>0.10795</v>
      </c>
      <c r="K65" s="77">
        <f t="shared" si="6"/>
        <v>0</v>
      </c>
      <c r="L65" s="77">
        <f t="shared" si="7"/>
        <v>0.10795</v>
      </c>
      <c r="M65" s="77">
        <f t="shared" si="8"/>
        <v>0.89205000000000001</v>
      </c>
      <c r="N65" s="77"/>
      <c r="O65" s="76">
        <v>81</v>
      </c>
      <c r="P65" s="77">
        <f t="shared" si="16"/>
        <v>7.1840000000000001E-2</v>
      </c>
      <c r="Q65" s="77">
        <f t="shared" si="17"/>
        <v>0</v>
      </c>
      <c r="R65" s="77">
        <f t="shared" si="9"/>
        <v>7.1840000000000001E-2</v>
      </c>
      <c r="S65" s="77">
        <f t="shared" si="10"/>
        <v>0</v>
      </c>
      <c r="T65" s="77">
        <f t="shared" si="11"/>
        <v>7.1840000000000001E-2</v>
      </c>
      <c r="U65" s="77">
        <f t="shared" si="12"/>
        <v>0.92815999999999999</v>
      </c>
    </row>
    <row r="66" spans="1:21">
      <c r="A66" s="76">
        <v>82</v>
      </c>
      <c r="B66" s="68">
        <f t="shared" si="13"/>
        <v>0</v>
      </c>
      <c r="G66" s="76">
        <v>82</v>
      </c>
      <c r="H66" s="77">
        <f t="shared" si="14"/>
        <v>0.11798</v>
      </c>
      <c r="I66" s="77">
        <f t="shared" si="15"/>
        <v>0</v>
      </c>
      <c r="J66" s="77">
        <f t="shared" si="5"/>
        <v>0.11798</v>
      </c>
      <c r="K66" s="77">
        <f t="shared" si="6"/>
        <v>0</v>
      </c>
      <c r="L66" s="77">
        <f t="shared" si="7"/>
        <v>0.11798</v>
      </c>
      <c r="M66" s="77">
        <f t="shared" si="8"/>
        <v>0.88202000000000003</v>
      </c>
      <c r="N66" s="77"/>
      <c r="O66" s="76">
        <v>82</v>
      </c>
      <c r="P66" s="77">
        <f t="shared" si="16"/>
        <v>7.9380000000000006E-2</v>
      </c>
      <c r="Q66" s="77">
        <f t="shared" si="17"/>
        <v>0</v>
      </c>
      <c r="R66" s="77">
        <f t="shared" si="9"/>
        <v>7.9380000000000006E-2</v>
      </c>
      <c r="S66" s="77">
        <f t="shared" si="10"/>
        <v>0</v>
      </c>
      <c r="T66" s="77">
        <f t="shared" si="11"/>
        <v>7.9380000000000006E-2</v>
      </c>
      <c r="U66" s="77">
        <f t="shared" si="12"/>
        <v>0.92061999999999999</v>
      </c>
    </row>
    <row r="67" spans="1:21">
      <c r="A67" s="76">
        <v>83</v>
      </c>
      <c r="B67" s="68">
        <f t="shared" si="13"/>
        <v>0</v>
      </c>
      <c r="G67" s="76">
        <v>83</v>
      </c>
      <c r="H67" s="77">
        <f t="shared" si="14"/>
        <v>0.12873999999999999</v>
      </c>
      <c r="I67" s="77">
        <f t="shared" si="15"/>
        <v>0</v>
      </c>
      <c r="J67" s="77">
        <f t="shared" si="5"/>
        <v>0.12873999999999999</v>
      </c>
      <c r="K67" s="77">
        <f t="shared" si="6"/>
        <v>0</v>
      </c>
      <c r="L67" s="77">
        <f t="shared" si="7"/>
        <v>0.12873999999999999</v>
      </c>
      <c r="M67" s="77">
        <f t="shared" si="8"/>
        <v>0.87126000000000003</v>
      </c>
      <c r="N67" s="77"/>
      <c r="O67" s="76">
        <v>83</v>
      </c>
      <c r="P67" s="77">
        <f t="shared" si="16"/>
        <v>8.7599999999999997E-2</v>
      </c>
      <c r="Q67" s="77">
        <f t="shared" si="17"/>
        <v>0</v>
      </c>
      <c r="R67" s="77">
        <f t="shared" si="9"/>
        <v>8.7599999999999997E-2</v>
      </c>
      <c r="S67" s="77">
        <f t="shared" si="10"/>
        <v>0</v>
      </c>
      <c r="T67" s="77">
        <f t="shared" si="11"/>
        <v>8.7599999999999997E-2</v>
      </c>
      <c r="U67" s="77">
        <f t="shared" si="12"/>
        <v>0.91239999999999999</v>
      </c>
    </row>
    <row r="68" spans="1:21">
      <c r="A68" s="76">
        <v>84</v>
      </c>
      <c r="B68" s="68">
        <f t="shared" ref="B68:B99" si="18">IF(A68&lt;$D$4,0,IF(A68&lt;$D$5,$E$4,IF(A68&lt;$D$6,$E$5,IF(A68&lt;$D$7,$E$6,IF(A68&lt;$D$8,$E$7,0)))))</f>
        <v>0</v>
      </c>
      <c r="G68" s="76">
        <v>84</v>
      </c>
      <c r="H68" s="77">
        <f t="shared" ref="H68:H100" si="19">VLOOKUP($G68,Mortality_Table,3,FALSE)</f>
        <v>0.14022999999999999</v>
      </c>
      <c r="I68" s="77">
        <f t="shared" ref="I68:I100" si="20">VLOOKUP($G68,Withdrawal_Probs,2,FALSE)</f>
        <v>0</v>
      </c>
      <c r="J68" s="77">
        <f t="shared" si="5"/>
        <v>0.14022999999999999</v>
      </c>
      <c r="K68" s="77">
        <f t="shared" si="6"/>
        <v>0</v>
      </c>
      <c r="L68" s="77">
        <f t="shared" si="7"/>
        <v>0.14022999999999999</v>
      </c>
      <c r="M68" s="77">
        <f t="shared" si="8"/>
        <v>0.85977000000000003</v>
      </c>
      <c r="N68" s="77"/>
      <c r="O68" s="76">
        <v>84</v>
      </c>
      <c r="P68" s="77">
        <f t="shared" ref="P68:P100" si="21">VLOOKUP($G68,Mortality_Table,2,FALSE)</f>
        <v>9.6560000000000007E-2</v>
      </c>
      <c r="Q68" s="77">
        <f t="shared" ref="Q68:Q100" si="22">VLOOKUP($G68,Withdrawal_Probs,2,FALSE)</f>
        <v>0</v>
      </c>
      <c r="R68" s="77">
        <f t="shared" si="9"/>
        <v>9.6560000000000007E-2</v>
      </c>
      <c r="S68" s="77">
        <f t="shared" si="10"/>
        <v>0</v>
      </c>
      <c r="T68" s="77">
        <f t="shared" si="11"/>
        <v>9.6560000000000007E-2</v>
      </c>
      <c r="U68" s="77">
        <f t="shared" si="12"/>
        <v>0.90344000000000002</v>
      </c>
    </row>
    <row r="69" spans="1:21">
      <c r="A69" s="76">
        <v>85</v>
      </c>
      <c r="B69" s="68">
        <f t="shared" si="18"/>
        <v>0</v>
      </c>
      <c r="G69" s="76">
        <v>85</v>
      </c>
      <c r="H69" s="77">
        <f t="shared" si="19"/>
        <v>0.15246000000000001</v>
      </c>
      <c r="I69" s="77">
        <f t="shared" si="20"/>
        <v>0</v>
      </c>
      <c r="J69" s="77">
        <f t="shared" ref="J69:J100" si="23">$H69*(1-0.5*$I69)</f>
        <v>0.15246000000000001</v>
      </c>
      <c r="K69" s="77">
        <f t="shared" ref="K69:K100" si="24">$I69*(1-0.5*$H69)</f>
        <v>0</v>
      </c>
      <c r="L69" s="77">
        <f t="shared" ref="L69:L100" si="25">SUM(J69:K69)</f>
        <v>0.15246000000000001</v>
      </c>
      <c r="M69" s="77">
        <f t="shared" ref="M69:M100" si="26">1-L69</f>
        <v>0.84753999999999996</v>
      </c>
      <c r="N69" s="77"/>
      <c r="O69" s="76">
        <v>85</v>
      </c>
      <c r="P69" s="77">
        <f t="shared" si="21"/>
        <v>0.10628</v>
      </c>
      <c r="Q69" s="77">
        <f t="shared" si="22"/>
        <v>0</v>
      </c>
      <c r="R69" s="77">
        <f t="shared" ref="R69:R100" si="27">$P69*(1-0.5*$Q69)</f>
        <v>0.10628</v>
      </c>
      <c r="S69" s="77">
        <f t="shared" ref="S69:S100" si="28">$Q69*(1-0.5*$P69)</f>
        <v>0</v>
      </c>
      <c r="T69" s="77">
        <f t="shared" ref="T69:T100" si="29">SUM(R69:S69)</f>
        <v>0.10628</v>
      </c>
      <c r="U69" s="77">
        <f t="shared" ref="U69:U100" si="30">1-T69</f>
        <v>0.89371999999999996</v>
      </c>
    </row>
    <row r="70" spans="1:21">
      <c r="A70" s="76">
        <v>86</v>
      </c>
      <c r="B70" s="68">
        <f t="shared" si="18"/>
        <v>0</v>
      </c>
      <c r="G70" s="76">
        <v>86</v>
      </c>
      <c r="H70" s="77">
        <f t="shared" si="19"/>
        <v>0.16541</v>
      </c>
      <c r="I70" s="77">
        <f t="shared" si="20"/>
        <v>0</v>
      </c>
      <c r="J70" s="77">
        <f t="shared" si="23"/>
        <v>0.16541</v>
      </c>
      <c r="K70" s="77">
        <f t="shared" si="24"/>
        <v>0</v>
      </c>
      <c r="L70" s="77">
        <f t="shared" si="25"/>
        <v>0.16541</v>
      </c>
      <c r="M70" s="77">
        <f t="shared" si="26"/>
        <v>0.83458999999999994</v>
      </c>
      <c r="N70" s="77"/>
      <c r="O70" s="76">
        <v>86</v>
      </c>
      <c r="P70" s="77">
        <f t="shared" si="21"/>
        <v>0.11677999999999999</v>
      </c>
      <c r="Q70" s="77">
        <f t="shared" si="22"/>
        <v>0</v>
      </c>
      <c r="R70" s="77">
        <f t="shared" si="27"/>
        <v>0.11677999999999999</v>
      </c>
      <c r="S70" s="77">
        <f t="shared" si="28"/>
        <v>0</v>
      </c>
      <c r="T70" s="77">
        <f t="shared" si="29"/>
        <v>0.11677999999999999</v>
      </c>
      <c r="U70" s="77">
        <f t="shared" si="30"/>
        <v>0.88322000000000001</v>
      </c>
    </row>
    <row r="71" spans="1:21">
      <c r="A71" s="76">
        <v>87</v>
      </c>
      <c r="B71" s="68">
        <f t="shared" si="18"/>
        <v>0</v>
      </c>
      <c r="G71" s="76">
        <v>87</v>
      </c>
      <c r="H71" s="77">
        <f t="shared" si="19"/>
        <v>0.17910000000000001</v>
      </c>
      <c r="I71" s="77">
        <f t="shared" si="20"/>
        <v>0</v>
      </c>
      <c r="J71" s="77">
        <f t="shared" si="23"/>
        <v>0.17910000000000001</v>
      </c>
      <c r="K71" s="77">
        <f t="shared" si="24"/>
        <v>0</v>
      </c>
      <c r="L71" s="77">
        <f t="shared" si="25"/>
        <v>0.17910000000000001</v>
      </c>
      <c r="M71" s="77">
        <f t="shared" si="26"/>
        <v>0.82089999999999996</v>
      </c>
      <c r="N71" s="77"/>
      <c r="O71" s="76">
        <v>87</v>
      </c>
      <c r="P71" s="77">
        <f t="shared" si="21"/>
        <v>0.12808</v>
      </c>
      <c r="Q71" s="77">
        <f t="shared" si="22"/>
        <v>0</v>
      </c>
      <c r="R71" s="77">
        <f t="shared" si="27"/>
        <v>0.12808</v>
      </c>
      <c r="S71" s="77">
        <f t="shared" si="28"/>
        <v>0</v>
      </c>
      <c r="T71" s="77">
        <f t="shared" si="29"/>
        <v>0.12808</v>
      </c>
      <c r="U71" s="77">
        <f t="shared" si="30"/>
        <v>0.87192000000000003</v>
      </c>
    </row>
    <row r="72" spans="1:21">
      <c r="A72" s="76">
        <v>88</v>
      </c>
      <c r="B72" s="68">
        <f t="shared" si="18"/>
        <v>0</v>
      </c>
      <c r="G72" s="76">
        <v>88</v>
      </c>
      <c r="H72" s="77">
        <f t="shared" si="19"/>
        <v>0.19345999999999999</v>
      </c>
      <c r="I72" s="77">
        <f t="shared" si="20"/>
        <v>0</v>
      </c>
      <c r="J72" s="77">
        <f t="shared" si="23"/>
        <v>0.19345999999999999</v>
      </c>
      <c r="K72" s="77">
        <f t="shared" si="24"/>
        <v>0</v>
      </c>
      <c r="L72" s="77">
        <f t="shared" si="25"/>
        <v>0.19345999999999999</v>
      </c>
      <c r="M72" s="77">
        <f t="shared" si="26"/>
        <v>0.80654000000000003</v>
      </c>
      <c r="N72" s="77"/>
      <c r="O72" s="76">
        <v>88</v>
      </c>
      <c r="P72" s="77">
        <f t="shared" si="21"/>
        <v>0.14021</v>
      </c>
      <c r="Q72" s="77">
        <f t="shared" si="22"/>
        <v>0</v>
      </c>
      <c r="R72" s="77">
        <f t="shared" si="27"/>
        <v>0.14021</v>
      </c>
      <c r="S72" s="77">
        <f t="shared" si="28"/>
        <v>0</v>
      </c>
      <c r="T72" s="77">
        <f t="shared" si="29"/>
        <v>0.14021</v>
      </c>
      <c r="U72" s="77">
        <f t="shared" si="30"/>
        <v>0.85979000000000005</v>
      </c>
    </row>
    <row r="73" spans="1:21">
      <c r="A73" s="76">
        <v>89</v>
      </c>
      <c r="B73" s="68">
        <f t="shared" si="18"/>
        <v>0</v>
      </c>
      <c r="G73" s="76">
        <v>89</v>
      </c>
      <c r="H73" s="77">
        <f t="shared" si="19"/>
        <v>0.20849000000000001</v>
      </c>
      <c r="I73" s="77">
        <f t="shared" si="20"/>
        <v>0</v>
      </c>
      <c r="J73" s="77">
        <f t="shared" si="23"/>
        <v>0.20849000000000001</v>
      </c>
      <c r="K73" s="77">
        <f t="shared" si="24"/>
        <v>0</v>
      </c>
      <c r="L73" s="77">
        <f t="shared" si="25"/>
        <v>0.20849000000000001</v>
      </c>
      <c r="M73" s="77">
        <f t="shared" si="26"/>
        <v>0.79150999999999994</v>
      </c>
      <c r="N73" s="77"/>
      <c r="O73" s="76">
        <v>89</v>
      </c>
      <c r="P73" s="77">
        <f t="shared" si="21"/>
        <v>0.15315999999999999</v>
      </c>
      <c r="Q73" s="77">
        <f t="shared" si="22"/>
        <v>0</v>
      </c>
      <c r="R73" s="77">
        <f t="shared" si="27"/>
        <v>0.15315999999999999</v>
      </c>
      <c r="S73" s="77">
        <f t="shared" si="28"/>
        <v>0</v>
      </c>
      <c r="T73" s="77">
        <f t="shared" si="29"/>
        <v>0.15315999999999999</v>
      </c>
      <c r="U73" s="77">
        <f t="shared" si="30"/>
        <v>0.84684000000000004</v>
      </c>
    </row>
    <row r="74" spans="1:21">
      <c r="A74" s="76">
        <v>90</v>
      </c>
      <c r="B74" s="68">
        <f t="shared" si="18"/>
        <v>0</v>
      </c>
      <c r="G74" s="76">
        <v>90</v>
      </c>
      <c r="H74" s="77">
        <f t="shared" si="19"/>
        <v>0.22413</v>
      </c>
      <c r="I74" s="77">
        <f t="shared" si="20"/>
        <v>0</v>
      </c>
      <c r="J74" s="77">
        <f t="shared" si="23"/>
        <v>0.22413</v>
      </c>
      <c r="K74" s="77">
        <f t="shared" si="24"/>
        <v>0</v>
      </c>
      <c r="L74" s="77">
        <f t="shared" si="25"/>
        <v>0.22413</v>
      </c>
      <c r="M74" s="77">
        <f t="shared" si="26"/>
        <v>0.77587000000000006</v>
      </c>
      <c r="N74" s="77"/>
      <c r="O74" s="76">
        <v>90</v>
      </c>
      <c r="P74" s="77">
        <f t="shared" si="21"/>
        <v>0.16694000000000001</v>
      </c>
      <c r="Q74" s="77">
        <f t="shared" si="22"/>
        <v>0</v>
      </c>
      <c r="R74" s="77">
        <f t="shared" si="27"/>
        <v>0.16694000000000001</v>
      </c>
      <c r="S74" s="77">
        <f t="shared" si="28"/>
        <v>0</v>
      </c>
      <c r="T74" s="77">
        <f t="shared" si="29"/>
        <v>0.16694000000000001</v>
      </c>
      <c r="U74" s="77">
        <f t="shared" si="30"/>
        <v>0.83306000000000002</v>
      </c>
    </row>
    <row r="75" spans="1:21">
      <c r="A75" s="76">
        <v>91</v>
      </c>
      <c r="B75" s="68">
        <f t="shared" si="18"/>
        <v>0</v>
      </c>
      <c r="G75" s="76">
        <v>91</v>
      </c>
      <c r="H75" s="77">
        <f t="shared" si="19"/>
        <v>0.24032000000000001</v>
      </c>
      <c r="I75" s="77">
        <f t="shared" si="20"/>
        <v>0</v>
      </c>
      <c r="J75" s="77">
        <f t="shared" si="23"/>
        <v>0.24032000000000001</v>
      </c>
      <c r="K75" s="77">
        <f t="shared" si="24"/>
        <v>0</v>
      </c>
      <c r="L75" s="77">
        <f t="shared" si="25"/>
        <v>0.24032000000000001</v>
      </c>
      <c r="M75" s="77">
        <f t="shared" si="26"/>
        <v>0.75968000000000002</v>
      </c>
      <c r="N75" s="77"/>
      <c r="O75" s="76">
        <v>91</v>
      </c>
      <c r="P75" s="77">
        <f t="shared" si="21"/>
        <v>0.18151</v>
      </c>
      <c r="Q75" s="77">
        <f t="shared" si="22"/>
        <v>0</v>
      </c>
      <c r="R75" s="77">
        <f t="shared" si="27"/>
        <v>0.18151</v>
      </c>
      <c r="S75" s="77">
        <f t="shared" si="28"/>
        <v>0</v>
      </c>
      <c r="T75" s="77">
        <f t="shared" si="29"/>
        <v>0.18151</v>
      </c>
      <c r="U75" s="77">
        <f t="shared" si="30"/>
        <v>0.81848999999999994</v>
      </c>
    </row>
    <row r="76" spans="1:21">
      <c r="A76" s="76">
        <v>92</v>
      </c>
      <c r="B76" s="68">
        <f t="shared" si="18"/>
        <v>0</v>
      </c>
      <c r="G76" s="76">
        <v>92</v>
      </c>
      <c r="H76" s="77">
        <f t="shared" si="19"/>
        <v>0.25699</v>
      </c>
      <c r="I76" s="77">
        <f t="shared" si="20"/>
        <v>0</v>
      </c>
      <c r="J76" s="77">
        <f t="shared" si="23"/>
        <v>0.25699</v>
      </c>
      <c r="K76" s="77">
        <f t="shared" si="24"/>
        <v>0</v>
      </c>
      <c r="L76" s="77">
        <f t="shared" si="25"/>
        <v>0.25699</v>
      </c>
      <c r="M76" s="77">
        <f t="shared" si="26"/>
        <v>0.74300999999999995</v>
      </c>
      <c r="N76" s="77"/>
      <c r="O76" s="76">
        <v>92</v>
      </c>
      <c r="P76" s="77">
        <f t="shared" si="21"/>
        <v>0.19683999999999999</v>
      </c>
      <c r="Q76" s="77">
        <f t="shared" si="22"/>
        <v>0</v>
      </c>
      <c r="R76" s="77">
        <f t="shared" si="27"/>
        <v>0.19683999999999999</v>
      </c>
      <c r="S76" s="77">
        <f t="shared" si="28"/>
        <v>0</v>
      </c>
      <c r="T76" s="77">
        <f t="shared" si="29"/>
        <v>0.19683999999999999</v>
      </c>
      <c r="U76" s="77">
        <f t="shared" si="30"/>
        <v>0.80315999999999999</v>
      </c>
    </row>
    <row r="77" spans="1:21">
      <c r="A77" s="76">
        <v>93</v>
      </c>
      <c r="B77" s="68">
        <f t="shared" si="18"/>
        <v>0</v>
      </c>
      <c r="G77" s="76">
        <v>93</v>
      </c>
      <c r="H77" s="77">
        <f t="shared" si="19"/>
        <v>0.27405000000000002</v>
      </c>
      <c r="I77" s="77">
        <f t="shared" si="20"/>
        <v>0</v>
      </c>
      <c r="J77" s="77">
        <f t="shared" si="23"/>
        <v>0.27405000000000002</v>
      </c>
      <c r="K77" s="77">
        <f t="shared" si="24"/>
        <v>0</v>
      </c>
      <c r="L77" s="77">
        <f t="shared" si="25"/>
        <v>0.27405000000000002</v>
      </c>
      <c r="M77" s="77">
        <f t="shared" si="26"/>
        <v>0.72594999999999998</v>
      </c>
      <c r="N77" s="77"/>
      <c r="O77" s="76">
        <v>93</v>
      </c>
      <c r="P77" s="77">
        <f t="shared" si="21"/>
        <v>0.21289</v>
      </c>
      <c r="Q77" s="77">
        <f t="shared" si="22"/>
        <v>0</v>
      </c>
      <c r="R77" s="77">
        <f t="shared" si="27"/>
        <v>0.21289</v>
      </c>
      <c r="S77" s="77">
        <f t="shared" si="28"/>
        <v>0</v>
      </c>
      <c r="T77" s="77">
        <f t="shared" si="29"/>
        <v>0.21289</v>
      </c>
      <c r="U77" s="77">
        <f t="shared" si="30"/>
        <v>0.78710999999999998</v>
      </c>
    </row>
    <row r="78" spans="1:21">
      <c r="A78" s="76">
        <v>94</v>
      </c>
      <c r="B78" s="68">
        <f t="shared" si="18"/>
        <v>0</v>
      </c>
      <c r="G78" s="76">
        <v>94</v>
      </c>
      <c r="H78" s="77">
        <f t="shared" si="19"/>
        <v>0.29143000000000002</v>
      </c>
      <c r="I78" s="77">
        <f t="shared" si="20"/>
        <v>0</v>
      </c>
      <c r="J78" s="77">
        <f t="shared" si="23"/>
        <v>0.29143000000000002</v>
      </c>
      <c r="K78" s="77">
        <f t="shared" si="24"/>
        <v>0</v>
      </c>
      <c r="L78" s="77">
        <f t="shared" si="25"/>
        <v>0.29143000000000002</v>
      </c>
      <c r="M78" s="77">
        <f t="shared" si="26"/>
        <v>0.70856999999999992</v>
      </c>
      <c r="N78" s="77"/>
      <c r="O78" s="76">
        <v>94</v>
      </c>
      <c r="P78" s="77">
        <f t="shared" si="21"/>
        <v>0.2296</v>
      </c>
      <c r="Q78" s="77">
        <f t="shared" si="22"/>
        <v>0</v>
      </c>
      <c r="R78" s="77">
        <f t="shared" si="27"/>
        <v>0.2296</v>
      </c>
      <c r="S78" s="77">
        <f t="shared" si="28"/>
        <v>0</v>
      </c>
      <c r="T78" s="77">
        <f t="shared" si="29"/>
        <v>0.2296</v>
      </c>
      <c r="U78" s="77">
        <f t="shared" si="30"/>
        <v>0.77039999999999997</v>
      </c>
    </row>
    <row r="79" spans="1:21">
      <c r="A79" s="76">
        <v>95</v>
      </c>
      <c r="B79" s="68">
        <f t="shared" si="18"/>
        <v>0</v>
      </c>
      <c r="G79" s="76">
        <v>95</v>
      </c>
      <c r="H79" s="77">
        <f t="shared" si="19"/>
        <v>0.30903000000000003</v>
      </c>
      <c r="I79" s="77">
        <f t="shared" si="20"/>
        <v>0</v>
      </c>
      <c r="J79" s="77">
        <f t="shared" si="23"/>
        <v>0.30903000000000003</v>
      </c>
      <c r="K79" s="77">
        <f t="shared" si="24"/>
        <v>0</v>
      </c>
      <c r="L79" s="77">
        <f t="shared" si="25"/>
        <v>0.30903000000000003</v>
      </c>
      <c r="M79" s="77">
        <f t="shared" si="26"/>
        <v>0.69096999999999997</v>
      </c>
      <c r="N79" s="77"/>
      <c r="O79" s="76">
        <v>95</v>
      </c>
      <c r="P79" s="77">
        <f t="shared" si="21"/>
        <v>0.24687999999999999</v>
      </c>
      <c r="Q79" s="77">
        <f t="shared" si="22"/>
        <v>0</v>
      </c>
      <c r="R79" s="77">
        <f t="shared" si="27"/>
        <v>0.24687999999999999</v>
      </c>
      <c r="S79" s="77">
        <f t="shared" si="28"/>
        <v>0</v>
      </c>
      <c r="T79" s="77">
        <f t="shared" si="29"/>
        <v>0.24687999999999999</v>
      </c>
      <c r="U79" s="77">
        <f t="shared" si="30"/>
        <v>0.75312000000000001</v>
      </c>
    </row>
    <row r="80" spans="1:21">
      <c r="A80" s="76">
        <v>96</v>
      </c>
      <c r="B80" s="68">
        <f t="shared" si="18"/>
        <v>0</v>
      </c>
      <c r="G80" s="76">
        <v>96</v>
      </c>
      <c r="H80" s="77">
        <f t="shared" si="19"/>
        <v>0.32673000000000002</v>
      </c>
      <c r="I80" s="77">
        <f t="shared" si="20"/>
        <v>0</v>
      </c>
      <c r="J80" s="77">
        <f t="shared" si="23"/>
        <v>0.32673000000000002</v>
      </c>
      <c r="K80" s="77">
        <f t="shared" si="24"/>
        <v>0</v>
      </c>
      <c r="L80" s="77">
        <f t="shared" si="25"/>
        <v>0.32673000000000002</v>
      </c>
      <c r="M80" s="77">
        <f t="shared" si="26"/>
        <v>0.67327000000000004</v>
      </c>
      <c r="N80" s="77"/>
      <c r="O80" s="76">
        <v>96</v>
      </c>
      <c r="P80" s="77">
        <f t="shared" si="21"/>
        <v>0.26465</v>
      </c>
      <c r="Q80" s="77">
        <f t="shared" si="22"/>
        <v>0</v>
      </c>
      <c r="R80" s="77">
        <f t="shared" si="27"/>
        <v>0.26465</v>
      </c>
      <c r="S80" s="77">
        <f t="shared" si="28"/>
        <v>0</v>
      </c>
      <c r="T80" s="77">
        <f t="shared" si="29"/>
        <v>0.26465</v>
      </c>
      <c r="U80" s="77">
        <f t="shared" si="30"/>
        <v>0.73534999999999995</v>
      </c>
    </row>
    <row r="81" spans="1:21">
      <c r="A81" s="76">
        <v>97</v>
      </c>
      <c r="B81" s="68">
        <f t="shared" si="18"/>
        <v>0</v>
      </c>
      <c r="G81" s="76">
        <v>97</v>
      </c>
      <c r="H81" s="77">
        <f t="shared" si="19"/>
        <v>0.34444999999999998</v>
      </c>
      <c r="I81" s="77">
        <f t="shared" si="20"/>
        <v>0</v>
      </c>
      <c r="J81" s="77">
        <f t="shared" si="23"/>
        <v>0.34444999999999998</v>
      </c>
      <c r="K81" s="77">
        <f t="shared" si="24"/>
        <v>0</v>
      </c>
      <c r="L81" s="77">
        <f t="shared" si="25"/>
        <v>0.34444999999999998</v>
      </c>
      <c r="M81" s="77">
        <f t="shared" si="26"/>
        <v>0.65555000000000008</v>
      </c>
      <c r="N81" s="77"/>
      <c r="O81" s="76">
        <v>97</v>
      </c>
      <c r="P81" s="77">
        <f t="shared" si="21"/>
        <v>0.2828</v>
      </c>
      <c r="Q81" s="77">
        <f t="shared" si="22"/>
        <v>0</v>
      </c>
      <c r="R81" s="77">
        <f t="shared" si="27"/>
        <v>0.2828</v>
      </c>
      <c r="S81" s="77">
        <f t="shared" si="28"/>
        <v>0</v>
      </c>
      <c r="T81" s="77">
        <f t="shared" si="29"/>
        <v>0.2828</v>
      </c>
      <c r="U81" s="77">
        <f t="shared" si="30"/>
        <v>0.71720000000000006</v>
      </c>
    </row>
    <row r="82" spans="1:21">
      <c r="A82" s="76">
        <v>98</v>
      </c>
      <c r="B82" s="68">
        <f t="shared" si="18"/>
        <v>0</v>
      </c>
      <c r="G82" s="76">
        <v>98</v>
      </c>
      <c r="H82" s="77">
        <f t="shared" si="19"/>
        <v>0.36209000000000002</v>
      </c>
      <c r="I82" s="77">
        <f t="shared" si="20"/>
        <v>0</v>
      </c>
      <c r="J82" s="77">
        <f t="shared" si="23"/>
        <v>0.36209000000000002</v>
      </c>
      <c r="K82" s="77">
        <f t="shared" si="24"/>
        <v>0</v>
      </c>
      <c r="L82" s="77">
        <f t="shared" si="25"/>
        <v>0.36209000000000002</v>
      </c>
      <c r="M82" s="77">
        <f t="shared" si="26"/>
        <v>0.63790999999999998</v>
      </c>
      <c r="N82" s="77"/>
      <c r="O82" s="76">
        <v>98</v>
      </c>
      <c r="P82" s="77">
        <f t="shared" si="21"/>
        <v>0.30124000000000001</v>
      </c>
      <c r="Q82" s="77">
        <f t="shared" si="22"/>
        <v>0</v>
      </c>
      <c r="R82" s="77">
        <f t="shared" si="27"/>
        <v>0.30124000000000001</v>
      </c>
      <c r="S82" s="77">
        <f t="shared" si="28"/>
        <v>0</v>
      </c>
      <c r="T82" s="77">
        <f t="shared" si="29"/>
        <v>0.30124000000000001</v>
      </c>
      <c r="U82" s="77">
        <f t="shared" si="30"/>
        <v>0.69876000000000005</v>
      </c>
    </row>
    <row r="83" spans="1:21">
      <c r="A83" s="76">
        <v>99</v>
      </c>
      <c r="B83" s="68">
        <f t="shared" si="18"/>
        <v>0</v>
      </c>
      <c r="G83" s="76">
        <v>99</v>
      </c>
      <c r="H83" s="77">
        <f t="shared" si="19"/>
        <v>0.37952000000000002</v>
      </c>
      <c r="I83" s="77">
        <f t="shared" si="20"/>
        <v>0</v>
      </c>
      <c r="J83" s="77">
        <f t="shared" si="23"/>
        <v>0.37952000000000002</v>
      </c>
      <c r="K83" s="77">
        <f t="shared" si="24"/>
        <v>0</v>
      </c>
      <c r="L83" s="77">
        <f t="shared" si="25"/>
        <v>0.37952000000000002</v>
      </c>
      <c r="M83" s="77">
        <f t="shared" si="26"/>
        <v>0.62047999999999992</v>
      </c>
      <c r="N83" s="77"/>
      <c r="O83" s="76">
        <v>99</v>
      </c>
      <c r="P83" s="77">
        <f t="shared" si="21"/>
        <v>0.31983</v>
      </c>
      <c r="Q83" s="77">
        <f t="shared" si="22"/>
        <v>0</v>
      </c>
      <c r="R83" s="77">
        <f t="shared" si="27"/>
        <v>0.31983</v>
      </c>
      <c r="S83" s="77">
        <f t="shared" si="28"/>
        <v>0</v>
      </c>
      <c r="T83" s="77">
        <f t="shared" si="29"/>
        <v>0.31983</v>
      </c>
      <c r="U83" s="77">
        <f t="shared" si="30"/>
        <v>0.68016999999999994</v>
      </c>
    </row>
    <row r="84" spans="1:21">
      <c r="A84" s="76">
        <v>100</v>
      </c>
      <c r="B84" s="68">
        <f t="shared" si="18"/>
        <v>0</v>
      </c>
      <c r="G84" s="76">
        <v>100</v>
      </c>
      <c r="H84" s="77">
        <f t="shared" si="19"/>
        <v>0.39667999999999998</v>
      </c>
      <c r="I84" s="77">
        <f t="shared" si="20"/>
        <v>0</v>
      </c>
      <c r="J84" s="77">
        <f t="shared" si="23"/>
        <v>0.39667999999999998</v>
      </c>
      <c r="K84" s="77">
        <f t="shared" si="24"/>
        <v>0</v>
      </c>
      <c r="L84" s="77">
        <f t="shared" si="25"/>
        <v>0.39667999999999998</v>
      </c>
      <c r="M84" s="77">
        <f t="shared" si="26"/>
        <v>0.60332000000000008</v>
      </c>
      <c r="N84" s="77"/>
      <c r="O84" s="76">
        <v>100</v>
      </c>
      <c r="P84" s="77">
        <f t="shared" si="21"/>
        <v>0.33845999999999998</v>
      </c>
      <c r="Q84" s="77">
        <f t="shared" si="22"/>
        <v>0</v>
      </c>
      <c r="R84" s="77">
        <f t="shared" si="27"/>
        <v>0.33845999999999998</v>
      </c>
      <c r="S84" s="77">
        <f t="shared" si="28"/>
        <v>0</v>
      </c>
      <c r="T84" s="77">
        <f t="shared" si="29"/>
        <v>0.33845999999999998</v>
      </c>
      <c r="U84" s="77">
        <f t="shared" si="30"/>
        <v>0.66154000000000002</v>
      </c>
    </row>
    <row r="85" spans="1:21">
      <c r="A85" s="76">
        <v>101</v>
      </c>
      <c r="B85" s="68">
        <f t="shared" si="18"/>
        <v>0</v>
      </c>
      <c r="G85" s="76">
        <v>101</v>
      </c>
      <c r="H85" s="77">
        <f t="shared" si="19"/>
        <v>0.41399999999999998</v>
      </c>
      <c r="I85" s="77">
        <f t="shared" si="20"/>
        <v>0</v>
      </c>
      <c r="J85" s="77">
        <f t="shared" si="23"/>
        <v>0.41399999999999998</v>
      </c>
      <c r="K85" s="77">
        <f t="shared" si="24"/>
        <v>0</v>
      </c>
      <c r="L85" s="77">
        <f t="shared" si="25"/>
        <v>0.41399999999999998</v>
      </c>
      <c r="M85" s="77">
        <f t="shared" si="26"/>
        <v>0.58600000000000008</v>
      </c>
      <c r="N85" s="77"/>
      <c r="O85" s="76">
        <v>101</v>
      </c>
      <c r="P85" s="77">
        <f t="shared" si="21"/>
        <v>0.35699999999999998</v>
      </c>
      <c r="Q85" s="77">
        <f t="shared" si="22"/>
        <v>0</v>
      </c>
      <c r="R85" s="77">
        <f t="shared" si="27"/>
        <v>0.35699999999999998</v>
      </c>
      <c r="S85" s="77">
        <f t="shared" si="28"/>
        <v>0</v>
      </c>
      <c r="T85" s="77">
        <f t="shared" si="29"/>
        <v>0.35699999999999998</v>
      </c>
      <c r="U85" s="77">
        <f t="shared" si="30"/>
        <v>0.64300000000000002</v>
      </c>
    </row>
    <row r="86" spans="1:21">
      <c r="A86" s="76">
        <v>102</v>
      </c>
      <c r="B86" s="68">
        <f t="shared" si="18"/>
        <v>0</v>
      </c>
      <c r="G86" s="76">
        <v>102</v>
      </c>
      <c r="H86" s="77">
        <f t="shared" si="19"/>
        <v>0.432</v>
      </c>
      <c r="I86" s="77">
        <f t="shared" si="20"/>
        <v>0</v>
      </c>
      <c r="J86" s="77">
        <f t="shared" si="23"/>
        <v>0.432</v>
      </c>
      <c r="K86" s="77">
        <f t="shared" si="24"/>
        <v>0</v>
      </c>
      <c r="L86" s="77">
        <f t="shared" si="25"/>
        <v>0.432</v>
      </c>
      <c r="M86" s="77">
        <f t="shared" si="26"/>
        <v>0.56800000000000006</v>
      </c>
      <c r="N86" s="77"/>
      <c r="O86" s="76">
        <v>102</v>
      </c>
      <c r="P86" s="77">
        <f t="shared" si="21"/>
        <v>0.376</v>
      </c>
      <c r="Q86" s="77">
        <f t="shared" si="22"/>
        <v>0</v>
      </c>
      <c r="R86" s="77">
        <f t="shared" si="27"/>
        <v>0.376</v>
      </c>
      <c r="S86" s="77">
        <f t="shared" si="28"/>
        <v>0</v>
      </c>
      <c r="T86" s="77">
        <f t="shared" si="29"/>
        <v>0.376</v>
      </c>
      <c r="U86" s="77">
        <f t="shared" si="30"/>
        <v>0.624</v>
      </c>
    </row>
    <row r="87" spans="1:21">
      <c r="A87" s="76">
        <v>103</v>
      </c>
      <c r="B87" s="68">
        <f t="shared" si="18"/>
        <v>0</v>
      </c>
      <c r="G87" s="76">
        <v>103</v>
      </c>
      <c r="H87" s="77">
        <f t="shared" si="19"/>
        <v>0.45</v>
      </c>
      <c r="I87" s="77">
        <f t="shared" si="20"/>
        <v>0</v>
      </c>
      <c r="J87" s="77">
        <f t="shared" si="23"/>
        <v>0.45</v>
      </c>
      <c r="K87" s="77">
        <f t="shared" si="24"/>
        <v>0</v>
      </c>
      <c r="L87" s="77">
        <f t="shared" si="25"/>
        <v>0.45</v>
      </c>
      <c r="M87" s="77">
        <f t="shared" si="26"/>
        <v>0.55000000000000004</v>
      </c>
      <c r="N87" s="77"/>
      <c r="O87" s="76">
        <v>103</v>
      </c>
      <c r="P87" s="77">
        <f t="shared" si="21"/>
        <v>0.39600000000000002</v>
      </c>
      <c r="Q87" s="77">
        <f t="shared" si="22"/>
        <v>0</v>
      </c>
      <c r="R87" s="77">
        <f t="shared" si="27"/>
        <v>0.39600000000000002</v>
      </c>
      <c r="S87" s="77">
        <f t="shared" si="28"/>
        <v>0</v>
      </c>
      <c r="T87" s="77">
        <f t="shared" si="29"/>
        <v>0.39600000000000002</v>
      </c>
      <c r="U87" s="77">
        <f t="shared" si="30"/>
        <v>0.60399999999999998</v>
      </c>
    </row>
    <row r="88" spans="1:21">
      <c r="A88" s="76">
        <v>104</v>
      </c>
      <c r="B88" s="68">
        <f t="shared" si="18"/>
        <v>0</v>
      </c>
      <c r="G88" s="76">
        <v>104</v>
      </c>
      <c r="H88" s="77">
        <f t="shared" si="19"/>
        <v>0.46899999999999997</v>
      </c>
      <c r="I88" s="77">
        <f t="shared" si="20"/>
        <v>0</v>
      </c>
      <c r="J88" s="77">
        <f t="shared" si="23"/>
        <v>0.46899999999999997</v>
      </c>
      <c r="K88" s="77">
        <f t="shared" si="24"/>
        <v>0</v>
      </c>
      <c r="L88" s="77">
        <f t="shared" si="25"/>
        <v>0.46899999999999997</v>
      </c>
      <c r="M88" s="77">
        <f t="shared" si="26"/>
        <v>0.53100000000000003</v>
      </c>
      <c r="N88" s="77"/>
      <c r="O88" s="76">
        <v>104</v>
      </c>
      <c r="P88" s="77">
        <f t="shared" si="21"/>
        <v>0.41699999999999998</v>
      </c>
      <c r="Q88" s="77">
        <f t="shared" si="22"/>
        <v>0</v>
      </c>
      <c r="R88" s="77">
        <f t="shared" si="27"/>
        <v>0.41699999999999998</v>
      </c>
      <c r="S88" s="77">
        <f t="shared" si="28"/>
        <v>0</v>
      </c>
      <c r="T88" s="77">
        <f t="shared" si="29"/>
        <v>0.41699999999999998</v>
      </c>
      <c r="U88" s="77">
        <f t="shared" si="30"/>
        <v>0.58299999999999996</v>
      </c>
    </row>
    <row r="89" spans="1:21">
      <c r="A89" s="76">
        <v>105</v>
      </c>
      <c r="B89" s="68">
        <f t="shared" si="18"/>
        <v>0</v>
      </c>
      <c r="G89" s="76">
        <v>105</v>
      </c>
      <c r="H89" s="77">
        <f t="shared" si="19"/>
        <v>0.49</v>
      </c>
      <c r="I89" s="77">
        <f t="shared" si="20"/>
        <v>0</v>
      </c>
      <c r="J89" s="77">
        <f t="shared" si="23"/>
        <v>0.49</v>
      </c>
      <c r="K89" s="77">
        <f t="shared" si="24"/>
        <v>0</v>
      </c>
      <c r="L89" s="77">
        <f t="shared" si="25"/>
        <v>0.49</v>
      </c>
      <c r="M89" s="77">
        <f t="shared" si="26"/>
        <v>0.51</v>
      </c>
      <c r="N89" s="77"/>
      <c r="O89" s="76">
        <v>105</v>
      </c>
      <c r="P89" s="77">
        <f t="shared" si="21"/>
        <v>0.44</v>
      </c>
      <c r="Q89" s="77">
        <f t="shared" si="22"/>
        <v>0</v>
      </c>
      <c r="R89" s="77">
        <f t="shared" si="27"/>
        <v>0.44</v>
      </c>
      <c r="S89" s="77">
        <f t="shared" si="28"/>
        <v>0</v>
      </c>
      <c r="T89" s="77">
        <f t="shared" si="29"/>
        <v>0.44</v>
      </c>
      <c r="U89" s="77">
        <f t="shared" si="30"/>
        <v>0.56000000000000005</v>
      </c>
    </row>
    <row r="90" spans="1:21">
      <c r="A90" s="76">
        <v>106</v>
      </c>
      <c r="B90" s="68">
        <f t="shared" si="18"/>
        <v>0</v>
      </c>
      <c r="G90" s="76">
        <v>106</v>
      </c>
      <c r="H90" s="77">
        <f t="shared" si="19"/>
        <v>0.51400000000000001</v>
      </c>
      <c r="I90" s="77">
        <f t="shared" si="20"/>
        <v>0</v>
      </c>
      <c r="J90" s="77">
        <f t="shared" si="23"/>
        <v>0.51400000000000001</v>
      </c>
      <c r="K90" s="77">
        <f t="shared" si="24"/>
        <v>0</v>
      </c>
      <c r="L90" s="77">
        <f t="shared" si="25"/>
        <v>0.51400000000000001</v>
      </c>
      <c r="M90" s="77">
        <f t="shared" si="26"/>
        <v>0.48599999999999999</v>
      </c>
      <c r="N90" s="77"/>
      <c r="O90" s="76">
        <v>106</v>
      </c>
      <c r="P90" s="77">
        <f t="shared" si="21"/>
        <v>0.46500000000000002</v>
      </c>
      <c r="Q90" s="77">
        <f t="shared" si="22"/>
        <v>0</v>
      </c>
      <c r="R90" s="77">
        <f t="shared" si="27"/>
        <v>0.46500000000000002</v>
      </c>
      <c r="S90" s="77">
        <f t="shared" si="28"/>
        <v>0</v>
      </c>
      <c r="T90" s="77">
        <f t="shared" si="29"/>
        <v>0.46500000000000002</v>
      </c>
      <c r="U90" s="77">
        <f t="shared" si="30"/>
        <v>0.53499999999999992</v>
      </c>
    </row>
    <row r="91" spans="1:21">
      <c r="A91" s="76">
        <v>107</v>
      </c>
      <c r="B91" s="68">
        <f t="shared" si="18"/>
        <v>0</v>
      </c>
      <c r="G91" s="76">
        <v>107</v>
      </c>
      <c r="H91" s="77">
        <f t="shared" si="19"/>
        <v>0.54200000000000004</v>
      </c>
      <c r="I91" s="77">
        <f t="shared" si="20"/>
        <v>0</v>
      </c>
      <c r="J91" s="77">
        <f t="shared" si="23"/>
        <v>0.54200000000000004</v>
      </c>
      <c r="K91" s="77">
        <f t="shared" si="24"/>
        <v>0</v>
      </c>
      <c r="L91" s="77">
        <f t="shared" si="25"/>
        <v>0.54200000000000004</v>
      </c>
      <c r="M91" s="77">
        <f t="shared" si="26"/>
        <v>0.45799999999999996</v>
      </c>
      <c r="N91" s="77"/>
      <c r="O91" s="76">
        <v>107</v>
      </c>
      <c r="P91" s="77">
        <f t="shared" si="21"/>
        <v>0.49299999999999999</v>
      </c>
      <c r="Q91" s="77">
        <f t="shared" si="22"/>
        <v>0</v>
      </c>
      <c r="R91" s="77">
        <f t="shared" si="27"/>
        <v>0.49299999999999999</v>
      </c>
      <c r="S91" s="77">
        <f t="shared" si="28"/>
        <v>0</v>
      </c>
      <c r="T91" s="77">
        <f t="shared" si="29"/>
        <v>0.49299999999999999</v>
      </c>
      <c r="U91" s="77">
        <f t="shared" si="30"/>
        <v>0.50700000000000001</v>
      </c>
    </row>
    <row r="92" spans="1:21">
      <c r="A92" s="76">
        <v>108</v>
      </c>
      <c r="B92" s="68">
        <f t="shared" si="18"/>
        <v>0</v>
      </c>
      <c r="G92" s="76">
        <v>108</v>
      </c>
      <c r="H92" s="77">
        <f t="shared" si="19"/>
        <v>0.57599999999999996</v>
      </c>
      <c r="I92" s="77">
        <f t="shared" si="20"/>
        <v>0</v>
      </c>
      <c r="J92" s="77">
        <f t="shared" si="23"/>
        <v>0.57599999999999996</v>
      </c>
      <c r="K92" s="77">
        <f t="shared" si="24"/>
        <v>0</v>
      </c>
      <c r="L92" s="77">
        <f t="shared" si="25"/>
        <v>0.57599999999999996</v>
      </c>
      <c r="M92" s="77">
        <f t="shared" si="26"/>
        <v>0.42400000000000004</v>
      </c>
      <c r="N92" s="77"/>
      <c r="O92" s="76">
        <v>108</v>
      </c>
      <c r="P92" s="77">
        <f t="shared" si="21"/>
        <v>0.52400000000000002</v>
      </c>
      <c r="Q92" s="77">
        <f t="shared" si="22"/>
        <v>0</v>
      </c>
      <c r="R92" s="77">
        <f t="shared" si="27"/>
        <v>0.52400000000000002</v>
      </c>
      <c r="S92" s="77">
        <f t="shared" si="28"/>
        <v>0</v>
      </c>
      <c r="T92" s="77">
        <f t="shared" si="29"/>
        <v>0.52400000000000002</v>
      </c>
      <c r="U92" s="77">
        <f t="shared" si="30"/>
        <v>0.47599999999999998</v>
      </c>
    </row>
    <row r="93" spans="1:21">
      <c r="A93" s="76">
        <v>109</v>
      </c>
      <c r="B93" s="68">
        <f t="shared" si="18"/>
        <v>0</v>
      </c>
      <c r="G93" s="76">
        <v>109</v>
      </c>
      <c r="H93" s="77">
        <f t="shared" si="19"/>
        <v>0.61799999999999999</v>
      </c>
      <c r="I93" s="77">
        <f t="shared" si="20"/>
        <v>0</v>
      </c>
      <c r="J93" s="77">
        <f t="shared" si="23"/>
        <v>0.61799999999999999</v>
      </c>
      <c r="K93" s="77">
        <f t="shared" si="24"/>
        <v>0</v>
      </c>
      <c r="L93" s="77">
        <f t="shared" si="25"/>
        <v>0.61799999999999999</v>
      </c>
      <c r="M93" s="77">
        <f t="shared" si="26"/>
        <v>0.38200000000000001</v>
      </c>
      <c r="N93" s="77"/>
      <c r="O93" s="76">
        <v>109</v>
      </c>
      <c r="P93" s="77">
        <f t="shared" si="21"/>
        <v>0.55900000000000005</v>
      </c>
      <c r="Q93" s="77">
        <f t="shared" si="22"/>
        <v>0</v>
      </c>
      <c r="R93" s="77">
        <f t="shared" si="27"/>
        <v>0.55900000000000005</v>
      </c>
      <c r="S93" s="77">
        <f t="shared" si="28"/>
        <v>0</v>
      </c>
      <c r="T93" s="77">
        <f t="shared" si="29"/>
        <v>0.55900000000000005</v>
      </c>
      <c r="U93" s="77">
        <f t="shared" si="30"/>
        <v>0.44099999999999995</v>
      </c>
    </row>
    <row r="94" spans="1:21">
      <c r="A94" s="76">
        <v>110</v>
      </c>
      <c r="B94" s="68">
        <f t="shared" si="18"/>
        <v>0</v>
      </c>
      <c r="G94" s="76">
        <v>110</v>
      </c>
      <c r="H94" s="77">
        <f t="shared" si="19"/>
        <v>0.67</v>
      </c>
      <c r="I94" s="77">
        <f t="shared" si="20"/>
        <v>0</v>
      </c>
      <c r="J94" s="77">
        <f t="shared" si="23"/>
        <v>0.67</v>
      </c>
      <c r="K94" s="77">
        <f t="shared" si="24"/>
        <v>0</v>
      </c>
      <c r="L94" s="77">
        <f t="shared" si="25"/>
        <v>0.67</v>
      </c>
      <c r="M94" s="77">
        <f t="shared" si="26"/>
        <v>0.32999999999999996</v>
      </c>
      <c r="N94" s="77"/>
      <c r="O94" s="76">
        <v>110</v>
      </c>
      <c r="P94" s="77">
        <f t="shared" si="21"/>
        <v>0.59899999999999998</v>
      </c>
      <c r="Q94" s="77">
        <f t="shared" si="22"/>
        <v>0</v>
      </c>
      <c r="R94" s="77">
        <f t="shared" si="27"/>
        <v>0.59899999999999998</v>
      </c>
      <c r="S94" s="77">
        <f t="shared" si="28"/>
        <v>0</v>
      </c>
      <c r="T94" s="77">
        <f t="shared" si="29"/>
        <v>0.59899999999999998</v>
      </c>
      <c r="U94" s="77">
        <f t="shared" si="30"/>
        <v>0.40100000000000002</v>
      </c>
    </row>
    <row r="95" spans="1:21">
      <c r="A95" s="76">
        <v>111</v>
      </c>
      <c r="B95" s="68">
        <f t="shared" si="18"/>
        <v>0</v>
      </c>
      <c r="G95" s="76">
        <v>111</v>
      </c>
      <c r="H95" s="77">
        <f t="shared" si="19"/>
        <v>0.73299999999999998</v>
      </c>
      <c r="I95" s="77">
        <f t="shared" si="20"/>
        <v>0</v>
      </c>
      <c r="J95" s="77">
        <f t="shared" si="23"/>
        <v>0.73299999999999998</v>
      </c>
      <c r="K95" s="77">
        <f t="shared" si="24"/>
        <v>0</v>
      </c>
      <c r="L95" s="77">
        <f t="shared" si="25"/>
        <v>0.73299999999999998</v>
      </c>
      <c r="M95" s="77">
        <f t="shared" si="26"/>
        <v>0.26700000000000002</v>
      </c>
      <c r="N95" s="77"/>
      <c r="O95" s="76">
        <v>111</v>
      </c>
      <c r="P95" s="77">
        <f t="shared" si="21"/>
        <v>0.64500000000000002</v>
      </c>
      <c r="Q95" s="77">
        <f t="shared" si="22"/>
        <v>0</v>
      </c>
      <c r="R95" s="77">
        <f t="shared" si="27"/>
        <v>0.64500000000000002</v>
      </c>
      <c r="S95" s="77">
        <f t="shared" si="28"/>
        <v>0</v>
      </c>
      <c r="T95" s="77">
        <f t="shared" si="29"/>
        <v>0.64500000000000002</v>
      </c>
      <c r="U95" s="77">
        <f t="shared" si="30"/>
        <v>0.35499999999999998</v>
      </c>
    </row>
    <row r="96" spans="1:21">
      <c r="A96" s="76">
        <v>112</v>
      </c>
      <c r="B96" s="68">
        <f t="shared" si="18"/>
        <v>0</v>
      </c>
      <c r="G96" s="76">
        <v>112</v>
      </c>
      <c r="H96" s="77">
        <f t="shared" si="19"/>
        <v>0.80800000000000005</v>
      </c>
      <c r="I96" s="77">
        <f t="shared" si="20"/>
        <v>0</v>
      </c>
      <c r="J96" s="77">
        <f t="shared" si="23"/>
        <v>0.80800000000000005</v>
      </c>
      <c r="K96" s="77">
        <f t="shared" si="24"/>
        <v>0</v>
      </c>
      <c r="L96" s="77">
        <f t="shared" si="25"/>
        <v>0.80800000000000005</v>
      </c>
      <c r="M96" s="77">
        <f t="shared" si="26"/>
        <v>0.19199999999999995</v>
      </c>
      <c r="N96" s="77"/>
      <c r="O96" s="76">
        <v>112</v>
      </c>
      <c r="P96" s="77">
        <f t="shared" si="21"/>
        <v>0.69799999999999995</v>
      </c>
      <c r="Q96" s="77">
        <f t="shared" si="22"/>
        <v>0</v>
      </c>
      <c r="R96" s="77">
        <f t="shared" si="27"/>
        <v>0.69799999999999995</v>
      </c>
      <c r="S96" s="77">
        <f t="shared" si="28"/>
        <v>0</v>
      </c>
      <c r="T96" s="77">
        <f t="shared" si="29"/>
        <v>0.69799999999999995</v>
      </c>
      <c r="U96" s="77">
        <f t="shared" si="30"/>
        <v>0.30200000000000005</v>
      </c>
    </row>
    <row r="97" spans="1:21">
      <c r="A97" s="76">
        <v>113</v>
      </c>
      <c r="B97" s="68">
        <f t="shared" si="18"/>
        <v>0</v>
      </c>
      <c r="G97" s="76">
        <v>113</v>
      </c>
      <c r="H97" s="77">
        <f t="shared" si="19"/>
        <v>0.89600000000000002</v>
      </c>
      <c r="I97" s="77">
        <f t="shared" si="20"/>
        <v>0</v>
      </c>
      <c r="J97" s="77">
        <f t="shared" si="23"/>
        <v>0.89600000000000002</v>
      </c>
      <c r="K97" s="77">
        <f t="shared" si="24"/>
        <v>0</v>
      </c>
      <c r="L97" s="77">
        <f t="shared" si="25"/>
        <v>0.89600000000000002</v>
      </c>
      <c r="M97" s="77">
        <f t="shared" si="26"/>
        <v>0.10399999999999998</v>
      </c>
      <c r="N97" s="77"/>
      <c r="O97" s="76">
        <v>113</v>
      </c>
      <c r="P97" s="77">
        <f t="shared" si="21"/>
        <v>0.75900000000000001</v>
      </c>
      <c r="Q97" s="77">
        <f t="shared" si="22"/>
        <v>0</v>
      </c>
      <c r="R97" s="77">
        <f t="shared" si="27"/>
        <v>0.75900000000000001</v>
      </c>
      <c r="S97" s="77">
        <f t="shared" si="28"/>
        <v>0</v>
      </c>
      <c r="T97" s="77">
        <f t="shared" si="29"/>
        <v>0.75900000000000001</v>
      </c>
      <c r="U97" s="77">
        <f t="shared" si="30"/>
        <v>0.24099999999999999</v>
      </c>
    </row>
    <row r="98" spans="1:21">
      <c r="A98" s="76">
        <v>114</v>
      </c>
      <c r="B98" s="68">
        <f t="shared" si="18"/>
        <v>0</v>
      </c>
      <c r="G98" s="76">
        <v>114</v>
      </c>
      <c r="H98" s="77">
        <f t="shared" si="19"/>
        <v>1</v>
      </c>
      <c r="I98" s="77">
        <f t="shared" si="20"/>
        <v>0</v>
      </c>
      <c r="J98" s="77">
        <f t="shared" si="23"/>
        <v>1</v>
      </c>
      <c r="K98" s="77">
        <f t="shared" si="24"/>
        <v>0</v>
      </c>
      <c r="L98" s="77">
        <f t="shared" si="25"/>
        <v>1</v>
      </c>
      <c r="M98" s="77">
        <f t="shared" si="26"/>
        <v>0</v>
      </c>
      <c r="N98" s="77"/>
      <c r="O98" s="76">
        <v>114</v>
      </c>
      <c r="P98" s="77">
        <f t="shared" si="21"/>
        <v>0.82899999999999996</v>
      </c>
      <c r="Q98" s="77">
        <f t="shared" si="22"/>
        <v>0</v>
      </c>
      <c r="R98" s="77">
        <f t="shared" si="27"/>
        <v>0.82899999999999996</v>
      </c>
      <c r="S98" s="77">
        <f t="shared" si="28"/>
        <v>0</v>
      </c>
      <c r="T98" s="77">
        <f t="shared" si="29"/>
        <v>0.82899999999999996</v>
      </c>
      <c r="U98" s="77">
        <f t="shared" si="30"/>
        <v>0.17100000000000004</v>
      </c>
    </row>
    <row r="99" spans="1:21">
      <c r="A99" s="76">
        <v>115</v>
      </c>
      <c r="B99" s="68">
        <f t="shared" si="18"/>
        <v>0</v>
      </c>
      <c r="G99" s="76">
        <v>115</v>
      </c>
      <c r="H99" s="77">
        <f t="shared" si="19"/>
        <v>1</v>
      </c>
      <c r="I99" s="77">
        <f t="shared" si="20"/>
        <v>0</v>
      </c>
      <c r="J99" s="77">
        <f t="shared" si="23"/>
        <v>1</v>
      </c>
      <c r="K99" s="77">
        <f t="shared" si="24"/>
        <v>0</v>
      </c>
      <c r="L99" s="77">
        <f t="shared" si="25"/>
        <v>1</v>
      </c>
      <c r="M99" s="77">
        <f t="shared" si="26"/>
        <v>0</v>
      </c>
      <c r="N99" s="77"/>
      <c r="O99" s="76">
        <v>115</v>
      </c>
      <c r="P99" s="77">
        <f t="shared" si="21"/>
        <v>0.90900000000000003</v>
      </c>
      <c r="Q99" s="77">
        <f t="shared" si="22"/>
        <v>0</v>
      </c>
      <c r="R99" s="77">
        <f t="shared" si="27"/>
        <v>0.90900000000000003</v>
      </c>
      <c r="S99" s="77">
        <f t="shared" si="28"/>
        <v>0</v>
      </c>
      <c r="T99" s="77">
        <f t="shared" si="29"/>
        <v>0.90900000000000003</v>
      </c>
      <c r="U99" s="77">
        <f t="shared" si="30"/>
        <v>9.099999999999997E-2</v>
      </c>
    </row>
    <row r="100" spans="1:21">
      <c r="A100" s="76">
        <v>116</v>
      </c>
      <c r="B100" s="68">
        <f>IF(A100&lt;$D$4,0,IF(A100&lt;$D$5,$E$4,IF(A100&lt;$D$6,$E$5,IF(A100&lt;$D$7,$E$6,IF(A100&lt;$D$8,$E$7,0)))))</f>
        <v>0</v>
      </c>
      <c r="G100" s="76">
        <v>116</v>
      </c>
      <c r="H100" s="77">
        <f t="shared" si="19"/>
        <v>1</v>
      </c>
      <c r="I100" s="77">
        <f t="shared" si="20"/>
        <v>0</v>
      </c>
      <c r="J100" s="77">
        <f t="shared" si="23"/>
        <v>1</v>
      </c>
      <c r="K100" s="77">
        <f t="shared" si="24"/>
        <v>0</v>
      </c>
      <c r="L100" s="77">
        <f t="shared" si="25"/>
        <v>1</v>
      </c>
      <c r="M100" s="77">
        <f t="shared" si="26"/>
        <v>0</v>
      </c>
      <c r="N100" s="77"/>
      <c r="O100" s="76">
        <v>116</v>
      </c>
      <c r="P100" s="77">
        <f t="shared" si="21"/>
        <v>1</v>
      </c>
      <c r="Q100" s="77">
        <f t="shared" si="22"/>
        <v>0</v>
      </c>
      <c r="R100" s="77">
        <f t="shared" si="27"/>
        <v>1</v>
      </c>
      <c r="S100" s="77">
        <f t="shared" si="28"/>
        <v>0</v>
      </c>
      <c r="T100" s="77">
        <f t="shared" si="29"/>
        <v>1</v>
      </c>
      <c r="U100" s="77">
        <f t="shared" si="30"/>
        <v>0</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18422-E2B1-4FCD-9E05-2583E4257574}">
  <sheetPr codeName="Sheet8">
    <tabColor theme="9" tint="-0.249977111117893"/>
  </sheetPr>
  <dimension ref="A1:DS503"/>
  <sheetViews>
    <sheetView showGridLines="0" topLeftCell="H1" zoomScale="90" zoomScaleNormal="90" workbookViewId="0">
      <selection activeCell="L2" sqref="L2"/>
    </sheetView>
  </sheetViews>
  <sheetFormatPr defaultColWidth="9.453125" defaultRowHeight="17"/>
  <cols>
    <col min="1" max="1" width="21.54296875" style="371" customWidth="1"/>
    <col min="2" max="2" width="28.90625" style="371" bestFit="1" customWidth="1"/>
    <col min="3" max="3" width="16.453125" style="371" bestFit="1" customWidth="1"/>
    <col min="4" max="4" width="8.54296875" style="371" customWidth="1"/>
    <col min="5" max="6" width="11.54296875" style="371" customWidth="1"/>
    <col min="7" max="7" width="11.90625" style="371" bestFit="1" customWidth="1"/>
    <col min="8" max="8" width="12.08984375" style="371" customWidth="1"/>
    <col min="9" max="9" width="12.54296875" style="371" bestFit="1" customWidth="1"/>
    <col min="10" max="10" width="13.453125" style="371" bestFit="1" customWidth="1"/>
    <col min="11" max="11" width="16.453125" style="371" bestFit="1" customWidth="1"/>
    <col min="12" max="12" width="15.453125" style="371" customWidth="1"/>
    <col min="13" max="13" width="13.453125" style="371" bestFit="1" customWidth="1"/>
    <col min="14" max="14" width="7.54296875" style="371" customWidth="1"/>
    <col min="15" max="15" width="10.54296875" style="371" customWidth="1"/>
    <col min="16" max="16" width="9.453125" style="371" customWidth="1"/>
    <col min="17" max="17" width="9.453125" style="371" bestFit="1" customWidth="1"/>
    <col min="18" max="18" width="10" style="371" customWidth="1"/>
    <col min="19" max="19" width="11" style="371" customWidth="1"/>
    <col min="20" max="20" width="9.453125" style="371" customWidth="1"/>
    <col min="21" max="21" width="8.90625" style="371" bestFit="1" customWidth="1"/>
    <col min="22" max="22" width="9.453125" style="371" bestFit="1" customWidth="1"/>
    <col min="23" max="23" width="11" style="371" bestFit="1" customWidth="1"/>
    <col min="24" max="24" width="15.453125" style="371" bestFit="1" customWidth="1"/>
    <col min="25" max="26" width="12.453125" style="371" bestFit="1" customWidth="1"/>
    <col min="27" max="27" width="16.453125" style="371" bestFit="1" customWidth="1"/>
    <col min="28" max="28" width="12.453125" style="371" bestFit="1" customWidth="1"/>
    <col min="29" max="29" width="10.54296875" style="371" bestFit="1" customWidth="1"/>
    <col min="30" max="30" width="11.453125" style="371" customWidth="1"/>
    <col min="31" max="31" width="13.90625" style="371" hidden="1" customWidth="1"/>
    <col min="32" max="33" width="9.453125" style="371" hidden="1" customWidth="1"/>
    <col min="34" max="35" width="9.54296875" style="371" hidden="1" customWidth="1"/>
    <col min="36" max="37" width="9.453125" style="371" hidden="1" customWidth="1"/>
    <col min="38" max="38" width="9.54296875" style="371" hidden="1" customWidth="1"/>
    <col min="39" max="39" width="9.453125" style="371" hidden="1" customWidth="1"/>
    <col min="40" max="40" width="12" style="371" hidden="1" customWidth="1"/>
    <col min="41" max="42" width="9.54296875" style="371" hidden="1" customWidth="1"/>
    <col min="43" max="43" width="9.453125" style="371" hidden="1" customWidth="1"/>
    <col min="44" max="44" width="9.54296875" style="371" hidden="1" customWidth="1"/>
    <col min="45" max="50" width="9.453125" style="371" hidden="1" customWidth="1"/>
    <col min="51" max="52" width="9.54296875" style="371" hidden="1" customWidth="1"/>
    <col min="53" max="56" width="9.453125" style="371" hidden="1" customWidth="1"/>
    <col min="57" max="58" width="10.453125" style="371" hidden="1" customWidth="1"/>
    <col min="59" max="60" width="9.54296875" style="371" hidden="1" customWidth="1"/>
    <col min="61" max="69" width="10.54296875" style="371" hidden="1" customWidth="1"/>
    <col min="70" max="70" width="9.453125" style="371"/>
    <col min="71" max="71" width="16.453125" style="371" bestFit="1" customWidth="1"/>
    <col min="72" max="72" width="17" style="371" customWidth="1"/>
    <col min="73" max="73" width="14.453125" style="371" bestFit="1" customWidth="1"/>
    <col min="74" max="74" width="13.453125" style="371" hidden="1" customWidth="1"/>
    <col min="75" max="75" width="12.90625" style="371" hidden="1" customWidth="1"/>
    <col min="76" max="77" width="10.90625" style="371" hidden="1" customWidth="1"/>
    <col min="78" max="78" width="10.54296875" style="371" hidden="1" customWidth="1"/>
    <col min="79" max="79" width="10.08984375" style="371" hidden="1" customWidth="1"/>
    <col min="80" max="80" width="9.453125" style="371" hidden="1" customWidth="1"/>
    <col min="81" max="81" width="8.08984375" style="371" hidden="1" customWidth="1"/>
    <col min="82" max="82" width="7.90625" style="371" hidden="1" customWidth="1"/>
    <col min="83" max="83" width="7.453125" style="371" hidden="1" customWidth="1"/>
    <col min="84" max="84" width="6.08984375" style="371" hidden="1" customWidth="1"/>
    <col min="85" max="88" width="5" style="371" hidden="1" customWidth="1"/>
    <col min="89" max="90" width="13.453125" style="371" hidden="1" customWidth="1"/>
    <col min="91" max="96" width="5" style="371" hidden="1" customWidth="1"/>
    <col min="97" max="104" width="3.08984375" style="371" hidden="1" customWidth="1"/>
    <col min="105" max="109" width="3" style="371" hidden="1" customWidth="1"/>
    <col min="110" max="112" width="10.90625" style="371" hidden="1" customWidth="1"/>
    <col min="113" max="113" width="10" style="371" bestFit="1" customWidth="1"/>
    <col min="114" max="114" width="13.54296875" style="371" customWidth="1"/>
    <col min="115" max="115" width="14.453125" style="371" bestFit="1" customWidth="1"/>
    <col min="116" max="116" width="12.453125" style="371" bestFit="1" customWidth="1"/>
    <col min="117" max="117" width="12.08984375" style="371" customWidth="1"/>
    <col min="118" max="118" width="22.08984375" style="371" customWidth="1"/>
    <col min="119" max="119" width="9.453125" style="371"/>
    <col min="120" max="122" width="17.54296875" style="371" bestFit="1" customWidth="1"/>
    <col min="123" max="123" width="9.453125" style="371"/>
    <col min="124" max="124" width="9.54296875" style="371" bestFit="1" customWidth="1"/>
    <col min="125" max="16384" width="9.453125" style="371"/>
  </cols>
  <sheetData>
    <row r="1" spans="1:123" s="657" customFormat="1" ht="14.5">
      <c r="A1" s="654" t="s">
        <v>76</v>
      </c>
      <c r="B1" s="655">
        <f>'Scheme Details'!C4</f>
        <v>35674</v>
      </c>
      <c r="C1" s="529" t="s">
        <v>58</v>
      </c>
      <c r="D1" s="656">
        <f>COUNTIF($D$4:$D$950,C1)/COUNTA($D$4:$D$950)</f>
        <v>0.5</v>
      </c>
      <c r="F1" s="658">
        <f>0.5*SUMIF(Age,"&lt;35",Fund_Credits)/SUM(Fund_Credits)</f>
        <v>5.8121573666041176E-2</v>
      </c>
      <c r="G1" s="659"/>
      <c r="I1" s="660">
        <f>SUMIF(Age,"&gt;=50",Fund_Credits)/SUM(Fund_Credits)</f>
        <v>0.43762519361301083</v>
      </c>
      <c r="J1" s="660">
        <f>0.5*SUMIF(Age,"&lt;35",Fund_Credits)/SUM(Fund_Credits)</f>
        <v>5.8121573666041176E-2</v>
      </c>
      <c r="K1" s="661">
        <f>'Investment Income'!$J$5</f>
        <v>714517650</v>
      </c>
      <c r="L1" s="662">
        <f>K1/L2-1</f>
        <v>4.3421432097120709</v>
      </c>
      <c r="M1" s="660"/>
      <c r="Y1" s="663">
        <f>Y2/SUM(Fund_Credits)</f>
        <v>5.379205493671815E-3</v>
      </c>
      <c r="AA1" s="664"/>
      <c r="AB1" s="665"/>
      <c r="BS1" s="661">
        <f>SUM(BS4:BS950)</f>
        <v>314821477.29213983</v>
      </c>
      <c r="BT1" s="661">
        <f>SUM(BT4:BT950)</f>
        <v>447805650.18680847</v>
      </c>
      <c r="BU1" s="661">
        <f>SUM(BU4:BU950)</f>
        <v>514236037.58294725</v>
      </c>
      <c r="BV1" s="661">
        <f t="shared" ref="BV1:DH1" si="0">SUM(BV4:BV204)</f>
        <v>225655052.98298335</v>
      </c>
      <c r="BW1" s="661">
        <f t="shared" si="0"/>
        <v>241166944.02081725</v>
      </c>
      <c r="BX1" s="661">
        <f t="shared" si="0"/>
        <v>244588924.5692583</v>
      </c>
      <c r="BY1" s="661">
        <f t="shared" si="0"/>
        <v>239025861.23428729</v>
      </c>
      <c r="BZ1" s="661">
        <f t="shared" si="0"/>
        <v>247727768.70354921</v>
      </c>
      <c r="CA1" s="661">
        <f t="shared" si="0"/>
        <v>242827349.00878394</v>
      </c>
      <c r="CB1" s="661">
        <f t="shared" si="0"/>
        <v>241599954.90579662</v>
      </c>
      <c r="CC1" s="661">
        <f t="shared" si="0"/>
        <v>241890785.79386511</v>
      </c>
      <c r="CD1" s="661">
        <f t="shared" si="0"/>
        <v>229278862.18434361</v>
      </c>
      <c r="CE1" s="661">
        <f t="shared" si="0"/>
        <v>230334981.09128365</v>
      </c>
      <c r="CF1" s="661">
        <f t="shared" si="0"/>
        <v>230494111.12255999</v>
      </c>
      <c r="CG1" s="661">
        <f t="shared" si="0"/>
        <v>207066321.56521866</v>
      </c>
      <c r="CH1" s="661">
        <f t="shared" si="0"/>
        <v>180836618.31840578</v>
      </c>
      <c r="CI1" s="661">
        <f t="shared" si="0"/>
        <v>143076735.10782155</v>
      </c>
      <c r="CJ1" s="661">
        <f t="shared" si="0"/>
        <v>122529889.03803147</v>
      </c>
      <c r="CK1" s="661">
        <f t="shared" si="0"/>
        <v>115422762.9692537</v>
      </c>
      <c r="CL1" s="661">
        <f t="shared" si="0"/>
        <v>112268763.70103991</v>
      </c>
      <c r="CM1" s="661">
        <f t="shared" si="0"/>
        <v>106687073.21769285</v>
      </c>
      <c r="CN1" s="661">
        <f t="shared" si="0"/>
        <v>109732718.62062535</v>
      </c>
      <c r="CO1" s="661">
        <f t="shared" si="0"/>
        <v>105790907.04082434</v>
      </c>
      <c r="CP1" s="661">
        <f t="shared" si="0"/>
        <v>104479077.19697687</v>
      </c>
      <c r="CQ1" s="661">
        <f t="shared" si="0"/>
        <v>97154709.343474597</v>
      </c>
      <c r="CR1" s="661">
        <f t="shared" si="0"/>
        <v>102077240.27202326</v>
      </c>
      <c r="CS1" s="661">
        <f t="shared" si="0"/>
        <v>96248613.518589154</v>
      </c>
      <c r="CT1" s="661">
        <f t="shared" si="0"/>
        <v>86860793.186404303</v>
      </c>
      <c r="CU1" s="661">
        <f t="shared" si="0"/>
        <v>81128570.145713314</v>
      </c>
      <c r="CV1" s="661">
        <f t="shared" si="0"/>
        <v>63978277.818770953</v>
      </c>
      <c r="CW1" s="661">
        <f t="shared" si="0"/>
        <v>67217339.822589442</v>
      </c>
      <c r="CX1" s="661">
        <f t="shared" si="0"/>
        <v>57430475.401535064</v>
      </c>
      <c r="CY1" s="661">
        <f t="shared" si="0"/>
        <v>60359066.290693149</v>
      </c>
      <c r="CZ1" s="661">
        <f t="shared" si="0"/>
        <v>63421203.43814069</v>
      </c>
      <c r="DA1" s="661">
        <f t="shared" si="0"/>
        <v>43630388.047769897</v>
      </c>
      <c r="DB1" s="661">
        <f t="shared" si="0"/>
        <v>18021754.151884925</v>
      </c>
      <c r="DC1" s="661">
        <f t="shared" si="0"/>
        <v>18934450.955348004</v>
      </c>
      <c r="DD1" s="661">
        <f t="shared" si="0"/>
        <v>0</v>
      </c>
      <c r="DE1" s="661">
        <f t="shared" si="0"/>
        <v>0</v>
      </c>
      <c r="DF1" s="661">
        <f t="shared" si="0"/>
        <v>0</v>
      </c>
      <c r="DG1" s="661">
        <f t="shared" si="0"/>
        <v>0</v>
      </c>
      <c r="DH1" s="661">
        <f t="shared" si="0"/>
        <v>0</v>
      </c>
      <c r="DK1" s="657" t="s">
        <v>77</v>
      </c>
      <c r="DL1" s="666">
        <v>0.67</v>
      </c>
      <c r="DM1" s="667">
        <f>AVERAGE(DN4:DN950)</f>
        <v>6.6916379125356057E-2</v>
      </c>
      <c r="DN1" s="667">
        <f>SUMPRODUCT($DJ$4:$DJ$950,$DN$4:$DN$950)/SUMIF($DN$4:$DN$950,"&gt;"&amp;0,$DJ$4:$DJ$950)</f>
        <v>9.4277319537497767E-2</v>
      </c>
      <c r="DO1" s="667"/>
      <c r="DP1" s="660">
        <f>SUM(DP4:DP950)/$L$2</f>
        <v>0.31254402947148746</v>
      </c>
      <c r="DQ1" s="660">
        <f>SUM(DQ4:DQ950)/$L$2</f>
        <v>0.43880089168834885</v>
      </c>
      <c r="DR1" s="660">
        <f>SUM(DR4:DR950)/$L$2</f>
        <v>0.50345285671917095</v>
      </c>
      <c r="DS1" s="668"/>
    </row>
    <row r="2" spans="1:123" s="657" customFormat="1" ht="22">
      <c r="A2" s="657">
        <f>COUNTA(A4:A950)</f>
        <v>500</v>
      </c>
      <c r="B2" s="655"/>
      <c r="C2" s="529" t="s">
        <v>57</v>
      </c>
      <c r="D2" s="656">
        <f>COUNTIF($D$4:$D$950,C2)/COUNTA($D$4:$D$950)</f>
        <v>0.5</v>
      </c>
      <c r="F2" s="659"/>
      <c r="G2" s="669"/>
      <c r="H2" s="657">
        <v>12</v>
      </c>
      <c r="I2" s="726" t="s">
        <v>78</v>
      </c>
      <c r="J2" s="727"/>
      <c r="K2" s="728"/>
      <c r="L2" s="661">
        <f>SUM(L4:L950)</f>
        <v>133751122.34000009</v>
      </c>
      <c r="M2" s="729" t="s">
        <v>79</v>
      </c>
      <c r="N2" s="729"/>
      <c r="O2" s="729"/>
      <c r="P2" s="729"/>
      <c r="Q2" s="729"/>
      <c r="R2" s="729"/>
      <c r="S2" s="729"/>
      <c r="T2" s="671">
        <f>AVERAGE(Age)</f>
        <v>47.262</v>
      </c>
      <c r="W2" s="672">
        <f>SUMPRODUCT(Years_To_Retirement,Fund_Credits)/SUM(Fund_Credits)</f>
        <v>12.605229927224229</v>
      </c>
      <c r="X2" s="661">
        <f>SUM(X4:X950)</f>
        <v>1685963650.1199985</v>
      </c>
      <c r="Y2" s="661">
        <f>SUMPRODUCT($Y$4:$Y$950,Fund_Credits)</f>
        <v>719474.77207609953</v>
      </c>
      <c r="AA2" s="664"/>
      <c r="AB2" s="729" t="s">
        <v>80</v>
      </c>
      <c r="AC2" s="729"/>
      <c r="AD2" s="729"/>
      <c r="AE2" s="729"/>
      <c r="AF2" s="729"/>
      <c r="AG2" s="729"/>
      <c r="AH2" s="729"/>
      <c r="AI2" s="729"/>
      <c r="AJ2" s="729"/>
      <c r="AK2" s="729"/>
      <c r="AL2" s="729"/>
      <c r="AM2" s="729"/>
      <c r="AN2" s="729"/>
      <c r="AO2" s="729"/>
      <c r="AP2" s="729"/>
      <c r="AQ2" s="729"/>
      <c r="AR2" s="729"/>
      <c r="AS2" s="729"/>
      <c r="AT2" s="729"/>
      <c r="AU2" s="729"/>
      <c r="AV2" s="729"/>
      <c r="AW2" s="729"/>
      <c r="AX2" s="729"/>
      <c r="AY2" s="729"/>
      <c r="AZ2" s="729"/>
      <c r="BA2" s="729"/>
      <c r="BB2" s="729"/>
      <c r="BC2" s="729"/>
      <c r="BD2" s="729"/>
      <c r="BE2" s="729"/>
      <c r="BF2" s="729"/>
      <c r="BG2" s="729"/>
      <c r="BH2" s="729"/>
      <c r="BI2" s="729"/>
      <c r="BJ2" s="670"/>
      <c r="BK2" s="670"/>
      <c r="BL2" s="670"/>
      <c r="BM2" s="670"/>
      <c r="BN2" s="670"/>
      <c r="BO2" s="670"/>
      <c r="BP2" s="670"/>
      <c r="BQ2" s="670"/>
      <c r="BS2" s="729" t="s">
        <v>81</v>
      </c>
      <c r="BT2" s="729"/>
      <c r="BU2" s="729"/>
      <c r="BV2" s="729"/>
      <c r="BW2" s="729"/>
      <c r="BX2" s="729"/>
      <c r="BY2" s="729"/>
      <c r="BZ2" s="729"/>
      <c r="CA2" s="729"/>
      <c r="CB2" s="729"/>
      <c r="CC2" s="729"/>
      <c r="CD2" s="729"/>
      <c r="CE2" s="729"/>
      <c r="CF2" s="729"/>
      <c r="CG2" s="729"/>
      <c r="CH2" s="729"/>
      <c r="CI2" s="729"/>
      <c r="CJ2" s="729"/>
      <c r="CK2" s="729"/>
      <c r="CL2" s="729"/>
      <c r="CM2" s="729"/>
      <c r="CN2" s="729"/>
      <c r="CO2" s="729"/>
      <c r="CP2" s="729"/>
      <c r="CQ2" s="729"/>
      <c r="CR2" s="729"/>
      <c r="CS2" s="729"/>
      <c r="CT2" s="729"/>
      <c r="CU2" s="729"/>
      <c r="CV2" s="729"/>
      <c r="CW2" s="729"/>
      <c r="CX2" s="729"/>
      <c r="CY2" s="729"/>
      <c r="CZ2" s="729"/>
      <c r="DA2" s="670"/>
      <c r="DB2" s="670"/>
      <c r="DC2" s="670"/>
      <c r="DD2" s="670"/>
      <c r="DE2" s="670"/>
      <c r="DF2" s="670"/>
      <c r="DG2" s="670"/>
      <c r="DH2" s="670"/>
      <c r="DJ2" s="730" t="s">
        <v>82</v>
      </c>
      <c r="DK2" s="730"/>
      <c r="DL2" s="730"/>
      <c r="DM2" s="730"/>
      <c r="DN2" s="730"/>
      <c r="DP2" s="725" t="s">
        <v>83</v>
      </c>
      <c r="DQ2" s="725"/>
      <c r="DR2" s="725"/>
      <c r="DS2" s="668"/>
    </row>
    <row r="3" spans="1:123" s="657" customFormat="1" ht="43.5">
      <c r="A3" s="673" t="s">
        <v>84</v>
      </c>
      <c r="B3" s="673" t="s">
        <v>85</v>
      </c>
      <c r="C3" s="673" t="s">
        <v>86</v>
      </c>
      <c r="D3" s="673" t="s">
        <v>87</v>
      </c>
      <c r="E3" s="673" t="s">
        <v>88</v>
      </c>
      <c r="F3" s="673" t="s">
        <v>89</v>
      </c>
      <c r="G3" s="673" t="s">
        <v>90</v>
      </c>
      <c r="H3" s="673" t="s">
        <v>91</v>
      </c>
      <c r="I3" s="673" t="s">
        <v>92</v>
      </c>
      <c r="J3" s="673" t="s">
        <v>93</v>
      </c>
      <c r="K3" s="673" t="s">
        <v>94</v>
      </c>
      <c r="L3" s="673" t="s">
        <v>95</v>
      </c>
      <c r="M3" s="674" t="s">
        <v>96</v>
      </c>
      <c r="N3" s="674" t="s">
        <v>97</v>
      </c>
      <c r="O3" s="674" t="s">
        <v>98</v>
      </c>
      <c r="P3" s="674" t="s">
        <v>99</v>
      </c>
      <c r="Q3" s="674" t="s">
        <v>100</v>
      </c>
      <c r="R3" s="674" t="s">
        <v>101</v>
      </c>
      <c r="S3" s="674" t="s">
        <v>102</v>
      </c>
      <c r="T3" s="673" t="s">
        <v>103</v>
      </c>
      <c r="U3" s="673" t="s">
        <v>104</v>
      </c>
      <c r="V3" s="673" t="s">
        <v>105</v>
      </c>
      <c r="W3" s="673" t="s">
        <v>106</v>
      </c>
      <c r="X3" s="673" t="s">
        <v>107</v>
      </c>
      <c r="Y3" s="673" t="s">
        <v>108</v>
      </c>
      <c r="Z3" s="673" t="s">
        <v>109</v>
      </c>
      <c r="AA3" s="664"/>
      <c r="AB3" s="674">
        <v>1</v>
      </c>
      <c r="AC3" s="674">
        <v>2</v>
      </c>
      <c r="AD3" s="674">
        <v>3</v>
      </c>
      <c r="AE3" s="674">
        <v>4</v>
      </c>
      <c r="AF3" s="674">
        <v>5</v>
      </c>
      <c r="AG3" s="674">
        <v>6</v>
      </c>
      <c r="AH3" s="674">
        <v>7</v>
      </c>
      <c r="AI3" s="674">
        <v>8</v>
      </c>
      <c r="AJ3" s="674">
        <v>9</v>
      </c>
      <c r="AK3" s="674">
        <v>10</v>
      </c>
      <c r="AL3" s="674">
        <v>11</v>
      </c>
      <c r="AM3" s="674">
        <v>12</v>
      </c>
      <c r="AN3" s="674">
        <v>13</v>
      </c>
      <c r="AO3" s="674">
        <v>14</v>
      </c>
      <c r="AP3" s="674">
        <v>15</v>
      </c>
      <c r="AQ3" s="674">
        <v>16</v>
      </c>
      <c r="AR3" s="674">
        <v>17</v>
      </c>
      <c r="AS3" s="674">
        <v>18</v>
      </c>
      <c r="AT3" s="674">
        <v>19</v>
      </c>
      <c r="AU3" s="674">
        <v>20</v>
      </c>
      <c r="AV3" s="674">
        <v>21</v>
      </c>
      <c r="AW3" s="674">
        <v>22</v>
      </c>
      <c r="AX3" s="674">
        <v>23</v>
      </c>
      <c r="AY3" s="674">
        <v>24</v>
      </c>
      <c r="AZ3" s="674">
        <v>25</v>
      </c>
      <c r="BA3" s="674">
        <v>26</v>
      </c>
      <c r="BB3" s="674">
        <v>27</v>
      </c>
      <c r="BC3" s="674">
        <v>28</v>
      </c>
      <c r="BD3" s="674">
        <v>29</v>
      </c>
      <c r="BE3" s="674">
        <v>30</v>
      </c>
      <c r="BF3" s="674">
        <v>31</v>
      </c>
      <c r="BG3" s="674">
        <v>32</v>
      </c>
      <c r="BH3" s="674">
        <v>33</v>
      </c>
      <c r="BI3" s="674">
        <v>34</v>
      </c>
      <c r="BJ3" s="674">
        <v>35</v>
      </c>
      <c r="BK3" s="674">
        <v>36</v>
      </c>
      <c r="BL3" s="674">
        <v>37</v>
      </c>
      <c r="BM3" s="674">
        <v>38</v>
      </c>
      <c r="BN3" s="674">
        <v>39</v>
      </c>
      <c r="BO3" s="674">
        <v>40</v>
      </c>
      <c r="BP3" s="674">
        <v>41</v>
      </c>
      <c r="BQ3" s="674">
        <v>42</v>
      </c>
      <c r="BR3" s="529"/>
      <c r="BS3" s="674">
        <v>1</v>
      </c>
      <c r="BT3" s="674">
        <v>2</v>
      </c>
      <c r="BU3" s="674">
        <v>3</v>
      </c>
      <c r="BV3" s="674">
        <v>4</v>
      </c>
      <c r="BW3" s="674">
        <v>5</v>
      </c>
      <c r="BX3" s="674">
        <v>6</v>
      </c>
      <c r="BY3" s="674">
        <v>7</v>
      </c>
      <c r="BZ3" s="674">
        <v>8</v>
      </c>
      <c r="CA3" s="674">
        <v>9</v>
      </c>
      <c r="CB3" s="674">
        <v>10</v>
      </c>
      <c r="CC3" s="674">
        <v>11</v>
      </c>
      <c r="CD3" s="674">
        <v>12</v>
      </c>
      <c r="CE3" s="674">
        <v>13</v>
      </c>
      <c r="CF3" s="674">
        <v>14</v>
      </c>
      <c r="CG3" s="674">
        <v>15</v>
      </c>
      <c r="CH3" s="674">
        <v>16</v>
      </c>
      <c r="CI3" s="674">
        <v>17</v>
      </c>
      <c r="CJ3" s="674">
        <v>18</v>
      </c>
      <c r="CK3" s="674">
        <v>19</v>
      </c>
      <c r="CL3" s="674">
        <v>20</v>
      </c>
      <c r="CM3" s="674">
        <v>21</v>
      </c>
      <c r="CN3" s="674">
        <v>22</v>
      </c>
      <c r="CO3" s="674">
        <v>23</v>
      </c>
      <c r="CP3" s="674">
        <v>24</v>
      </c>
      <c r="CQ3" s="674">
        <v>25</v>
      </c>
      <c r="CR3" s="674">
        <v>26</v>
      </c>
      <c r="CS3" s="674">
        <v>27</v>
      </c>
      <c r="CT3" s="674">
        <v>28</v>
      </c>
      <c r="CU3" s="674">
        <v>29</v>
      </c>
      <c r="CV3" s="674">
        <v>30</v>
      </c>
      <c r="CW3" s="674">
        <v>31</v>
      </c>
      <c r="CX3" s="674">
        <v>32</v>
      </c>
      <c r="CY3" s="674">
        <v>33</v>
      </c>
      <c r="CZ3" s="674">
        <v>34</v>
      </c>
      <c r="DA3" s="674">
        <v>35</v>
      </c>
      <c r="DB3" s="674">
        <v>36</v>
      </c>
      <c r="DC3" s="674">
        <v>37</v>
      </c>
      <c r="DD3" s="674">
        <v>38</v>
      </c>
      <c r="DE3" s="674">
        <v>39</v>
      </c>
      <c r="DF3" s="674">
        <v>40</v>
      </c>
      <c r="DG3" s="674">
        <v>41</v>
      </c>
      <c r="DH3" s="674">
        <v>42</v>
      </c>
      <c r="DJ3" s="674" t="s">
        <v>110</v>
      </c>
      <c r="DK3" s="674" t="s">
        <v>111</v>
      </c>
      <c r="DL3" s="674" t="s">
        <v>112</v>
      </c>
      <c r="DM3" s="674" t="s">
        <v>113</v>
      </c>
      <c r="DN3" s="674" t="s">
        <v>114</v>
      </c>
      <c r="DP3" s="674">
        <v>1</v>
      </c>
      <c r="DQ3" s="674">
        <f>DP3+1</f>
        <v>2</v>
      </c>
      <c r="DR3" s="674">
        <f>DQ3+1</f>
        <v>3</v>
      </c>
      <c r="DS3" s="668"/>
    </row>
    <row r="4" spans="1:123" s="657" customFormat="1" ht="14.5">
      <c r="A4" s="675" t="s">
        <v>1077</v>
      </c>
      <c r="B4" s="675" t="s">
        <v>1078</v>
      </c>
      <c r="C4" s="675" t="s">
        <v>115</v>
      </c>
      <c r="D4" s="675" t="s">
        <v>61</v>
      </c>
      <c r="E4" s="676">
        <v>27372</v>
      </c>
      <c r="F4" s="677">
        <v>36708</v>
      </c>
      <c r="G4" s="677">
        <v>37981</v>
      </c>
      <c r="H4" s="678">
        <v>1453556</v>
      </c>
      <c r="I4" s="678">
        <v>90476</v>
      </c>
      <c r="J4" s="678">
        <v>82819.11</v>
      </c>
      <c r="K4" s="678"/>
      <c r="L4" s="678">
        <v>173295.11</v>
      </c>
      <c r="M4" s="679">
        <f>IF(COUNTIF($A$4:A204,A4)=1,0,1)</f>
        <v>0</v>
      </c>
      <c r="N4" s="680" t="str">
        <f t="shared" ref="N4:N33" si="1">IF(T4&lt;=18,"WHAT!!!",IF(T4&gt;100,"EERM","Okay"))</f>
        <v>Okay</v>
      </c>
      <c r="O4" s="680" t="str">
        <f>IF(G4&gt;E4,"TRUE","FALSE")</f>
        <v>TRUE</v>
      </c>
      <c r="P4" s="680" t="b">
        <f t="shared" ref="P4:P63" si="2">G4&gt;=Comm_Date</f>
        <v>1</v>
      </c>
      <c r="Q4" s="680" t="b">
        <f t="shared" ref="Q4:Q33" si="3">$G4&gt;=$F4</f>
        <v>1</v>
      </c>
      <c r="R4" s="680" t="b">
        <f t="shared" ref="R4:R33" si="4">$F4&gt;$E4</f>
        <v>1</v>
      </c>
      <c r="S4" s="681">
        <f t="shared" ref="S4:S63" si="5">YEARFRAC(E4,F4,3)</f>
        <v>25.578082191780823</v>
      </c>
      <c r="T4" s="682">
        <f t="shared" ref="T4:T33" si="6">ROUNDDOWN(YEARFRAC($E4,Analysis_Date,3),0)</f>
        <v>50</v>
      </c>
      <c r="U4" s="682">
        <f>ROUNDDOWN(YEARFRAC($E4,$G4,3),0)</f>
        <v>29</v>
      </c>
      <c r="V4" s="682">
        <f>YEARFRAC($G4,Analysis_Date,3)</f>
        <v>21.027397260273972</v>
      </c>
      <c r="W4" s="682">
        <f t="shared" ref="W4:W33" si="7">MAX(ROUNDDOWN(NRA-T4,0),0)</f>
        <v>10</v>
      </c>
      <c r="X4" s="683">
        <f t="shared" ref="X4:X63" si="8">L4*W4</f>
        <v>1732951.0999999999</v>
      </c>
      <c r="Y4" s="684">
        <f>IF($D4=$C$1,VLOOKUP($T4,Mortality_Table,3,FALSE),VLOOKUP($T4,Mortality_Table,2,FALSE))</f>
        <v>5.47E-3</v>
      </c>
      <c r="Z4" s="684">
        <f>IF($D4=$C$1,VLOOKUP($T4,Male_Annuity_Tables,MATCH($W4+2,'Mortality Tables'!$DS$1:$HT$1,0),FALSE),VLOOKUP($T4,Fe_Annuity_Tables,MATCH($W4+2,'Mortality Tables'!$M$1:$DN$1,0),FALSE))</f>
        <v>0.41898499209083007</v>
      </c>
      <c r="AA4" s="664"/>
      <c r="AB4" s="685">
        <f>IFERROR(IF($W4&gt;=AB$3,($H4*(1+Ann_Salary_Growth_Rate)^AB$3),""),0)</f>
        <v>1527614.6782</v>
      </c>
      <c r="AC4" s="685">
        <f t="shared" ref="AB4:AQ18" si="9">IFERROR(IF($W4&gt;=AC$3,($H4*(1+Ann_Salary_Growth_Rate)^AC$3),""),0)</f>
        <v>1605446.64605429</v>
      </c>
      <c r="AD4" s="685">
        <f t="shared" si="9"/>
        <v>1687244.1526707562</v>
      </c>
      <c r="AE4" s="685">
        <f t="shared" si="9"/>
        <v>1773209.2422493312</v>
      </c>
      <c r="AF4" s="685">
        <f t="shared" si="9"/>
        <v>1863554.2531419348</v>
      </c>
      <c r="AG4" s="685">
        <f t="shared" si="9"/>
        <v>1958502.3423395166</v>
      </c>
      <c r="AH4" s="685">
        <f t="shared" si="9"/>
        <v>2058288.0366817149</v>
      </c>
      <c r="AI4" s="685">
        <f t="shared" si="9"/>
        <v>2163157.8121506483</v>
      </c>
      <c r="AJ4" s="685">
        <f t="shared" si="9"/>
        <v>2273370.702679724</v>
      </c>
      <c r="AK4" s="685">
        <f t="shared" si="9"/>
        <v>2389198.9399812561</v>
      </c>
      <c r="AL4" s="685" t="str">
        <f t="shared" ref="AL4:BA16" si="10">IFERROR(IF($W4&gt;=AL$3,($H4*(1+Ann_Salary_Growth_Rate)^AL$3),""),0)</f>
        <v/>
      </c>
      <c r="AM4" s="685" t="str">
        <f t="shared" si="10"/>
        <v/>
      </c>
      <c r="AN4" s="685" t="str">
        <f t="shared" si="10"/>
        <v/>
      </c>
      <c r="AO4" s="685" t="str">
        <f t="shared" si="10"/>
        <v/>
      </c>
      <c r="AP4" s="685" t="str">
        <f t="shared" si="10"/>
        <v/>
      </c>
      <c r="AQ4" s="685" t="str">
        <f t="shared" si="10"/>
        <v/>
      </c>
      <c r="AR4" s="685" t="str">
        <f t="shared" si="10"/>
        <v/>
      </c>
      <c r="AS4" s="685" t="str">
        <f t="shared" si="10"/>
        <v/>
      </c>
      <c r="AT4" s="685" t="str">
        <f t="shared" si="10"/>
        <v/>
      </c>
      <c r="AU4" s="685" t="str">
        <f t="shared" si="10"/>
        <v/>
      </c>
      <c r="AV4" s="685" t="str">
        <f t="shared" ref="AV4:BK11" si="11">IFERROR(IF($W4&gt;=AV$3,($H4*(1+Ann_Salary_Growth_Rate)^AV$3),""),0)</f>
        <v/>
      </c>
      <c r="AW4" s="685" t="str">
        <f t="shared" si="11"/>
        <v/>
      </c>
      <c r="AX4" s="685" t="str">
        <f t="shared" si="11"/>
        <v/>
      </c>
      <c r="AY4" s="685" t="str">
        <f t="shared" si="11"/>
        <v/>
      </c>
      <c r="AZ4" s="685" t="str">
        <f t="shared" si="11"/>
        <v/>
      </c>
      <c r="BA4" s="685" t="str">
        <f t="shared" si="11"/>
        <v/>
      </c>
      <c r="BB4" s="685" t="str">
        <f t="shared" si="11"/>
        <v/>
      </c>
      <c r="BC4" s="685" t="str">
        <f t="shared" si="11"/>
        <v/>
      </c>
      <c r="BD4" s="685" t="str">
        <f t="shared" si="11"/>
        <v/>
      </c>
      <c r="BE4" s="685" t="str">
        <f t="shared" si="11"/>
        <v/>
      </c>
      <c r="BF4" s="685" t="str">
        <f t="shared" si="11"/>
        <v/>
      </c>
      <c r="BG4" s="685" t="str">
        <f t="shared" si="11"/>
        <v/>
      </c>
      <c r="BH4" s="685" t="str">
        <f t="shared" si="11"/>
        <v/>
      </c>
      <c r="BI4" s="685" t="str">
        <f t="shared" ref="BI4:BQ4" si="12">IFERROR(IF($W4&gt;=BI$3,($H4*(1+Ann_Salary_Growth_Rate)^BI$3),""),0)</f>
        <v/>
      </c>
      <c r="BJ4" s="685" t="str">
        <f t="shared" si="12"/>
        <v/>
      </c>
      <c r="BK4" s="685" t="str">
        <f t="shared" si="12"/>
        <v/>
      </c>
      <c r="BL4" s="685" t="str">
        <f t="shared" si="12"/>
        <v/>
      </c>
      <c r="BM4" s="685" t="str">
        <f t="shared" si="12"/>
        <v/>
      </c>
      <c r="BN4" s="685" t="str">
        <f t="shared" si="12"/>
        <v/>
      </c>
      <c r="BO4" s="685" t="str">
        <f t="shared" si="12"/>
        <v/>
      </c>
      <c r="BP4" s="685" t="str">
        <f t="shared" si="12"/>
        <v/>
      </c>
      <c r="BQ4" s="685" t="str">
        <f t="shared" si="12"/>
        <v/>
      </c>
      <c r="BR4" s="529"/>
      <c r="BS4" s="685">
        <f>IFERROR(($L4+AB4*Contr_Rate)*(1+Inv_Return)*IF($D4=$C$1,VLOOKUP($T4,Male_Annuity_Tables,MATCH($BS$3+3,'Mortality Tables'!$N$1:$DN$1,0),FALSE),VLOOKUP($T4,Fe_Annuity_Tables,MATCH(BS$3+3,'Mortality Tables'!$N$1:$DN$1,0),FALSE)),"")</f>
        <v>580939.97268481099</v>
      </c>
      <c r="BT4" s="685">
        <f>IFERROR(($BS4+AC4*Contr_Rate)*(1+Inv_Return)*IF($D4=$C$1,VLOOKUP($T4,Male_Annuity_Tables,MATCH($BS$3+3,'Mortality Tables'!$N$1:$DN$1,0),FALSE),VLOOKUP($T4,Fe_Annuity_Tables,MATCH(BT$3+3,'Mortality Tables'!$N$1:$DN$1,0),FALSE)),"")</f>
        <v>977377.63483336009</v>
      </c>
      <c r="BU4" s="685">
        <f>IFERROR((BT4+AD4*Contr_Rate)*(1+Inv_Return)*IF($D4=$C$1,VLOOKUP($T4,Male_Annuity_Tables,MATCH($BS$3+3,'Mortality Tables'!$N$1:$DN$1,0),FALSE),VLOOKUP($T4,Fe_Annuity_Tables,MATCH(BU$3+3,'Mortality Tables'!$N$1:$DN$1,0),FALSE)),"")</f>
        <v>1364600.956340184</v>
      </c>
      <c r="BV4" s="685">
        <f>IFERROR((BU4+AE4*Contr_Rate)*(1+Inv_Return)*IF($D4=$C$1,VLOOKUP($T4,Male_Annuity_Tables,MATCH($BS$3+3,'Mortality Tables'!$N$1:$DN$1,0),FALSE),VLOOKUP($T4,Fe_Annuity_Tables,MATCH(BV$3+3,'Mortality Tables'!$N$1:$DN$1,0),FALSE)),"")</f>
        <v>1744498.7645229371</v>
      </c>
      <c r="BW4" s="685">
        <f>IFERROR((BV4+AF4*Contr_Rate)*(1+Inv_Return)*IF($D4=$C$1,VLOOKUP($T4,Male_Annuity_Tables,MATCH($BS$3+3,'Mortality Tables'!$N$1:$DN$1,0),FALSE),VLOOKUP($T4,Fe_Annuity_Tables,MATCH(BW$3+3,'Mortality Tables'!$N$1:$DN$1,0),FALSE)),"")</f>
        <v>2118867.0360038173</v>
      </c>
      <c r="BX4" s="685">
        <f>IFERROR((BW4+AG4*Contr_Rate)*(1+Inv_Return)*IF($D4=$C$1,VLOOKUP($T4,Male_Annuity_Tables,MATCH($BS$3+3,'Mortality Tables'!$N$1:$DN$1,0),FALSE),VLOOKUP($T4,Fe_Annuity_Tables,MATCH(BX$3+3,'Mortality Tables'!$N$1:$DN$1,0),FALSE)),"")</f>
        <v>2489419.3267669026</v>
      </c>
      <c r="BY4" s="685">
        <f>IFERROR((BX4+AH4*Contr_Rate)*(1+Inv_Return)*IF($D4=$C$1,VLOOKUP($T4,Male_Annuity_Tables,MATCH($BS$3+3,'Mortality Tables'!$N$1:$DN$1,0),FALSE),VLOOKUP($T4,Fe_Annuity_Tables,MATCH(BY$3+3,'Mortality Tables'!$N$1:$DN$1,0),FALSE)),"")</f>
        <v>2857796.518046055</v>
      </c>
      <c r="BZ4" s="685">
        <f>IFERROR((BY4+AI4*Contr_Rate)*(1+Inv_Return)*IF($D4=$C$1,VLOOKUP($T4,Male_Annuity_Tables,MATCH($BS$3+3,'Mortality Tables'!$N$1:$DN$1,0),FALSE),VLOOKUP($T4,Fe_Annuity_Tables,MATCH(BZ$3+3,'Mortality Tables'!$N$1:$DN$1,0),FALSE)),"")</f>
        <v>3225575.9406492626</v>
      </c>
      <c r="CA4" s="685">
        <f>IFERROR((BZ4+AJ4*Contr_Rate)*(1+Inv_Return)*IF($D4=$C$1,VLOOKUP($T4,Male_Annuity_Tables,MATCH($BS$3+3,'Mortality Tables'!$N$1:$DN$1,0),FALSE),VLOOKUP($T4,Fe_Annuity_Tables,MATCH(CA$3+3,'Mortality Tables'!$N$1:$DN$1,0),FALSE)),"")</f>
        <v>3594279.9357004468</v>
      </c>
      <c r="CB4" s="685">
        <f>IFERROR((CA4+AK4*Contr_Rate)*(1+Inv_Return)*IF($D4=$C$1,VLOOKUP($T4,Male_Annuity_Tables,MATCH($BS$3+3,'Mortality Tables'!$N$1:$DN$1,0),FALSE),VLOOKUP($T4,Fe_Annuity_Tables,MATCH(CB$3+3,'Mortality Tables'!$N$1:$DN$1,0),FALSE)),"")</f>
        <v>3965383.9055458601</v>
      </c>
      <c r="CC4" s="685" t="str">
        <f>IFERROR((CB4+AL4*Contr_Rate)*(1+Inv_Return)*IF($D4=$C$1,VLOOKUP($T4,Male_Annuity_Tables,MATCH($BS$3+3,'Mortality Tables'!$N$1:$DN$1,0),FALSE),VLOOKUP($T4,Fe_Annuity_Tables,MATCH(CC$3+3,'Mortality Tables'!$N$1:$DN$1,0),FALSE)),"")</f>
        <v/>
      </c>
      <c r="CD4" s="685" t="str">
        <f>IFERROR((CC4+AM4*Contr_Rate)*(1+Inv_Return)*IF($D4=$C$1,VLOOKUP($T4,Male_Annuity_Tables,MATCH($BS$3+3,'Mortality Tables'!$N$1:$DN$1,0),FALSE),VLOOKUP($T4,Fe_Annuity_Tables,MATCH(CD$3+3,'Mortality Tables'!$N$1:$DN$1,0),FALSE)),"")</f>
        <v/>
      </c>
      <c r="CE4" s="685" t="str">
        <f>IFERROR((CD4+AN4*Contr_Rate)*(1+Inv_Return)*IF($D4=$C$1,VLOOKUP($T4,Male_Annuity_Tables,MATCH($BS$3+3,'Mortality Tables'!$N$1:$DN$1,0),FALSE),VLOOKUP($T4,Fe_Annuity_Tables,MATCH(CE$3+3,'Mortality Tables'!$N$1:$DN$1,0),FALSE)),"")</f>
        <v/>
      </c>
      <c r="CF4" s="685" t="str">
        <f>IFERROR((CE4+AO4*Contr_Rate)*(1+Inv_Return)*IF($D4=$C$1,VLOOKUP($T4,Male_Annuity_Tables,MATCH($BS$3+3,'Mortality Tables'!$N$1:$DN$1,0),FALSE),VLOOKUP($T4,Fe_Annuity_Tables,MATCH(CF$3+3,'Mortality Tables'!$N$1:$DN$1,0),FALSE)),"")</f>
        <v/>
      </c>
      <c r="CG4" s="685" t="str">
        <f>IFERROR((CF4+AP4*Contr_Rate)*(1+Inv_Return)*IF($D4=$C$1,VLOOKUP($T4,Male_Annuity_Tables,MATCH($BS$3+3,'Mortality Tables'!$N$1:$DN$1,0),FALSE),VLOOKUP($T4,Fe_Annuity_Tables,MATCH(CG$3+3,'Mortality Tables'!$N$1:$DN$1,0),FALSE)),"")</f>
        <v/>
      </c>
      <c r="CH4" s="685" t="str">
        <f>IFERROR((CG4+AQ4*Contr_Rate)*(1+Inv_Return)*IF($D4=$C$1,VLOOKUP($T4,Male_Annuity_Tables,MATCH($BS$3+3,'Mortality Tables'!$N$1:$DN$1,0),FALSE),VLOOKUP($T4,Fe_Annuity_Tables,MATCH(CH$3+3,'Mortality Tables'!$N$1:$DN$1,0),FALSE)),"")</f>
        <v/>
      </c>
      <c r="CI4" s="685" t="str">
        <f>IFERROR((CH4+AR4*Contr_Rate)*(1+Inv_Return)*IF($D4=$C$1,VLOOKUP($T4,Male_Annuity_Tables,MATCH($BS$3+3,'Mortality Tables'!$N$1:$DN$1,0),FALSE),VLOOKUP($T4,Fe_Annuity_Tables,MATCH(CI$3+3,'Mortality Tables'!$N$1:$DN$1,0),FALSE)),"")</f>
        <v/>
      </c>
      <c r="CJ4" s="685" t="str">
        <f>IFERROR((CI4+AS4*Contr_Rate)*(1+Inv_Return)*IF($D4=$C$1,VLOOKUP($T4,Male_Annuity_Tables,MATCH($BS$3+3,'Mortality Tables'!$N$1:$DN$1,0),FALSE),VLOOKUP($T4,Fe_Annuity_Tables,MATCH(CJ$3+3,'Mortality Tables'!$N$1:$DN$1,0),FALSE)),"")</f>
        <v/>
      </c>
      <c r="CK4" s="685" t="str">
        <f>IFERROR((CJ4+AT4*Contr_Rate)*(1+Inv_Return)*IF($D4=$C$1,VLOOKUP($T4,Male_Annuity_Tables,MATCH($BS$3+3,'Mortality Tables'!$N$1:$DN$1,0),FALSE),VLOOKUP($T4,Fe_Annuity_Tables,MATCH(CK$3+3,'Mortality Tables'!$N$1:$DN$1,0),FALSE)),"")</f>
        <v/>
      </c>
      <c r="CL4" s="685" t="str">
        <f>IFERROR((CK4+AU4*Contr_Rate)*(1+Inv_Return)*IF($D4=$C$1,VLOOKUP($T4,Male_Annuity_Tables,MATCH($BS$3+3,'Mortality Tables'!$N$1:$DN$1,0),FALSE),VLOOKUP($T4,Fe_Annuity_Tables,MATCH(CL$3+3,'Mortality Tables'!$N$1:$DN$1,0),FALSE)),"")</f>
        <v/>
      </c>
      <c r="CM4" s="685" t="str">
        <f>IFERROR((CL4+AV4*Contr_Rate)*(1+Inv_Return)*IF($D4=$C$1,VLOOKUP($T4,Male_Annuity_Tables,MATCH($BS$3+3,'Mortality Tables'!$N$1:$DN$1,0),FALSE),VLOOKUP($T4,Fe_Annuity_Tables,MATCH(CM$3+3,'Mortality Tables'!$N$1:$DN$1,0),FALSE)),"")</f>
        <v/>
      </c>
      <c r="CN4" s="685" t="str">
        <f>IFERROR((CM4+AW4*Contr_Rate)*(1+Inv_Return)*IF($D4=$C$1,VLOOKUP($T4,Male_Annuity_Tables,MATCH($BS$3+3,'Mortality Tables'!$N$1:$DN$1,0),FALSE),VLOOKUP($T4,Fe_Annuity_Tables,MATCH(CN$3+3,'Mortality Tables'!$N$1:$DN$1,0),FALSE)),"")</f>
        <v/>
      </c>
      <c r="CO4" s="685" t="str">
        <f>IFERROR((CN4+AX4*Contr_Rate)*(1+Inv_Return)*IF($D4=$C$1,VLOOKUP($T4,Male_Annuity_Tables,MATCH($BS$3+3,'Mortality Tables'!$N$1:$DN$1,0),FALSE),VLOOKUP($T4,Fe_Annuity_Tables,MATCH(CO$3+3,'Mortality Tables'!$N$1:$DN$1,0),FALSE)),"")</f>
        <v/>
      </c>
      <c r="CP4" s="685" t="str">
        <f>IFERROR((CO4+AY4*Contr_Rate)*(1+Inv_Return)*IF($D4=$C$1,VLOOKUP($T4,Male_Annuity_Tables,MATCH($BS$3+3,'Mortality Tables'!$N$1:$DN$1,0),FALSE),VLOOKUP($T4,Fe_Annuity_Tables,MATCH(CP$3+3,'Mortality Tables'!$N$1:$DN$1,0),FALSE)),"")</f>
        <v/>
      </c>
      <c r="CQ4" s="685" t="str">
        <f>IFERROR((CP4+AZ4*Contr_Rate)*(1+Inv_Return)*IF($D4=$C$1,VLOOKUP($T4,Male_Annuity_Tables,MATCH($BS$3+3,'Mortality Tables'!$N$1:$DN$1,0),FALSE),VLOOKUP($T4,Fe_Annuity_Tables,MATCH(CQ$3+3,'Mortality Tables'!$N$1:$DN$1,0),FALSE)),"")</f>
        <v/>
      </c>
      <c r="CR4" s="685" t="str">
        <f>IFERROR((CQ4+BA4*Contr_Rate)*(1+Inv_Return)*IF($D4=$C$1,VLOOKUP($T4,Male_Annuity_Tables,MATCH($BS$3+3,'Mortality Tables'!$N$1:$DN$1,0),FALSE),VLOOKUP($T4,Fe_Annuity_Tables,MATCH(CR$3+3,'Mortality Tables'!$N$1:$DN$1,0),FALSE)),"")</f>
        <v/>
      </c>
      <c r="CS4" s="685" t="str">
        <f>IFERROR((CR4+BB4*Contr_Rate)*(1+Inv_Return)*IF($D4=$C$1,VLOOKUP($T4,Male_Annuity_Tables,MATCH($BS$3+3,'Mortality Tables'!$N$1:$DN$1,0),FALSE),VLOOKUP($T4,Fe_Annuity_Tables,MATCH(CS$3+3,'Mortality Tables'!$N$1:$DN$1,0),FALSE)),"")</f>
        <v/>
      </c>
      <c r="CT4" s="685" t="str">
        <f>IFERROR((CS4+BC4*Contr_Rate)*(1+Inv_Return)*IF($D4=$C$1,VLOOKUP($T4,Male_Annuity_Tables,MATCH($BS$3+3,'Mortality Tables'!$N$1:$DN$1,0),FALSE),VLOOKUP($T4,Fe_Annuity_Tables,MATCH(CT$3+3,'Mortality Tables'!$N$1:$DN$1,0),FALSE)),"")</f>
        <v/>
      </c>
      <c r="CU4" s="685" t="str">
        <f>IFERROR((CT4+BD4*Contr_Rate)*(1+Inv_Return)*IF($D4=$C$1,VLOOKUP($T4,Male_Annuity_Tables,MATCH($BS$3+3,'Mortality Tables'!$N$1:$DN$1,0),FALSE),VLOOKUP($T4,Fe_Annuity_Tables,MATCH(CU$3+3,'Mortality Tables'!$N$1:$DN$1,0),FALSE)),"")</f>
        <v/>
      </c>
      <c r="CV4" s="685" t="str">
        <f>IFERROR((CU4+BE4*Contr_Rate)*(1+Inv_Return)*IF($D4=$C$1,VLOOKUP($T4,Male_Annuity_Tables,MATCH($BS$3+3,'Mortality Tables'!$N$1:$DN$1,0),FALSE),VLOOKUP($T4,Fe_Annuity_Tables,MATCH(CV$3+3,'Mortality Tables'!$N$1:$DN$1,0),FALSE)),"")</f>
        <v/>
      </c>
      <c r="CW4" s="685" t="str">
        <f>IFERROR((CV4+BF4*Contr_Rate)*(1+Inv_Return)*IF($D4=$C$1,VLOOKUP($T4,Male_Annuity_Tables,MATCH($BS$3+3,'Mortality Tables'!$N$1:$DN$1,0),FALSE),VLOOKUP($T4,Fe_Annuity_Tables,MATCH(CW$3+3,'Mortality Tables'!$N$1:$DN$1,0),FALSE)),"")</f>
        <v/>
      </c>
      <c r="CX4" s="685" t="str">
        <f>IFERROR((CW4+BG4*Contr_Rate)*(1+Inv_Return)*IF($D4=$C$1,VLOOKUP($T4,Male_Annuity_Tables,MATCH($BS$3+3,'Mortality Tables'!$N$1:$DN$1,0),FALSE),VLOOKUP($T4,Fe_Annuity_Tables,MATCH(CX$3+3,'Mortality Tables'!$N$1:$DN$1,0),FALSE)),"")</f>
        <v/>
      </c>
      <c r="CY4" s="685" t="str">
        <f>IFERROR((CX4+BH4*Contr_Rate)*(1+Inv_Return)*IF($D4=$C$1,VLOOKUP($T4,Male_Annuity_Tables,MATCH($BS$3+3,'Mortality Tables'!$N$1:$DN$1,0),FALSE),VLOOKUP($T4,Fe_Annuity_Tables,MATCH(CY$3+3,'Mortality Tables'!$N$1:$DN$1,0),FALSE)),"")</f>
        <v/>
      </c>
      <c r="CZ4" s="685" t="str">
        <f>IFERROR((CY4+BI4*Contr_Rate)*(1+Inv_Return)*IF($D4=$C$1,VLOOKUP($T4,Male_Annuity_Tables,MATCH($BS$3+3,'Mortality Tables'!$N$1:$DN$1,0),FALSE),VLOOKUP($T4,Fe_Annuity_Tables,MATCH(CZ$3+3,'Mortality Tables'!$N$1:$DN$1,0),FALSE)),"")</f>
        <v/>
      </c>
      <c r="DA4" s="685" t="str">
        <f>IFERROR((CZ4+BJ4*Contr_Rate)*(1+Inv_Return)*IF($D4=$C$1,VLOOKUP($T4,Male_Annuity_Tables,MATCH($BS$3+3,'Mortality Tables'!$N$1:$DN$1,0),FALSE),VLOOKUP($T4,Fe_Annuity_Tables,MATCH(DA$3+3,'Mortality Tables'!$N$1:$DN$1,0),FALSE)),"")</f>
        <v/>
      </c>
      <c r="DB4" s="685" t="str">
        <f>IFERROR((DA4+BK4*Contr_Rate)*(1+Inv_Return)*IF($D4=$C$1,VLOOKUP($T4,Male_Annuity_Tables,MATCH($BS$3+3,'Mortality Tables'!$N$1:$DN$1,0),FALSE),VLOOKUP($T4,Fe_Annuity_Tables,MATCH(DB$3+3,'Mortality Tables'!$N$1:$DN$1,0),FALSE)),"")</f>
        <v/>
      </c>
      <c r="DC4" s="685" t="str">
        <f>IFERROR((DB4+BL4*Contr_Rate)*(1+Inv_Return)*IF($D4=$C$1,VLOOKUP($T4,Male_Annuity_Tables,MATCH($BS$3+3,'Mortality Tables'!$N$1:$DN$1,0),FALSE),VLOOKUP($T4,Fe_Annuity_Tables,MATCH(DC$3+3,'Mortality Tables'!$N$1:$DN$1,0),FALSE)),"")</f>
        <v/>
      </c>
      <c r="DD4" s="685" t="str">
        <f>IFERROR((DC4+BM4*Contr_Rate)*(1+Inv_Return)*IF($D4=$C$1,VLOOKUP($T4,Male_Annuity_Tables,MATCH($BS$3+3,'Mortality Tables'!$N$1:$DN$1,0),FALSE),VLOOKUP($T4,Fe_Annuity_Tables,MATCH(DD$3+3,'Mortality Tables'!$N$1:$DN$1,0),FALSE)),"")</f>
        <v/>
      </c>
      <c r="DE4" s="685" t="str">
        <f>IFERROR((DD4+BN4*Contr_Rate)*(1+Inv_Return)*IF($D4=$C$1,VLOOKUP($T4,Male_Annuity_Tables,MATCH($BS$3+3,'Mortality Tables'!$N$1:$DN$1,0),FALSE),VLOOKUP($T4,Fe_Annuity_Tables,MATCH(DE$3+3,'Mortality Tables'!$N$1:$DN$1,0),FALSE)),"")</f>
        <v/>
      </c>
      <c r="DF4" s="685" t="str">
        <f>IFERROR((DE4+BO4*Contr_Rate)*(1+Inv_Return)*IF($D4=$C$1,VLOOKUP($T4,Male_Annuity_Tables,MATCH($BS$3+3,'Mortality Tables'!$N$1:$DN$1,0),FALSE),VLOOKUP($T4,Fe_Annuity_Tables,MATCH(DF$3+3,'Mortality Tables'!$N$1:$DN$1,0),FALSE)),"")</f>
        <v/>
      </c>
      <c r="DG4" s="685" t="str">
        <f>IFERROR((DF4+BP4*Contr_Rate)*(1+Inv_Return)*IF($D4=$C$1,VLOOKUP($T4,Male_Annuity_Tables,MATCH($BS$3+3,'Mortality Tables'!$N$1:$DN$1,0),FALSE),VLOOKUP($T4,Fe_Annuity_Tables,MATCH(DG$3+3,'Mortality Tables'!$N$1:$DN$1,0),FALSE)),"")</f>
        <v/>
      </c>
      <c r="DH4" s="685" t="str">
        <f>IFERROR((DG4+BQ4*Contr_Rate)*(1+Inv_Return)*IF($D4=$C$1,VLOOKUP($T4,Male_Annuity_Tables,MATCH($BS$3+3,'Mortality Tables'!$N$1:$DN$1,0),FALSE),VLOOKUP($T4,Fe_Annuity_Tables,MATCH(DH$3+3,'Mortality Tables'!$N$1:$DN$1,0),FALSE)),"")</f>
        <v/>
      </c>
      <c r="DJ4" s="686">
        <f>MAX(BS4:DH4)</f>
        <v>3965383.9055458601</v>
      </c>
      <c r="DK4" s="680">
        <f>IF($D4="FEMALE",Fe_Annuity_Factor,Male_Annuity_Factor)</f>
        <v>8.0909277508679907</v>
      </c>
      <c r="DL4" s="686">
        <f>(DJ4*Annuity_Ratio)/DK4</f>
        <v>328368.67396704975</v>
      </c>
      <c r="DM4" s="686">
        <f>MAX($AB4:$BQ4)</f>
        <v>2389198.9399812561</v>
      </c>
      <c r="DN4" s="687">
        <f>IFERROR((DL4/DM4),"")</f>
        <v>0.13743881619570192</v>
      </c>
      <c r="DO4" s="661"/>
      <c r="DP4" s="688">
        <f>IFERROR(IF($D4=$C$1,VLOOKUP($T4+DP$3-1,Male_Annuity_Tables,2,FALSE),VLOOKUP($T4,Fe_Annuity_Tables,2,FALSE))*BS4,"")</f>
        <v>60953.964754008419</v>
      </c>
      <c r="DQ4" s="688">
        <f t="shared" ref="DQ4:DQ63" si="13">IFERROR(IF($D4=$C$1,VLOOKUP($T4+DQ$3-1,Male_Annuity_Tables,2,FALSE),VLOOKUP($T4,Fe_Annuity_Tables,2,FALSE))*BT4,"")</f>
        <v>103015.60271143616</v>
      </c>
      <c r="DR4" s="688">
        <f t="shared" ref="DR4:DR63" si="14">IFERROR(IF($D4=$C$1,VLOOKUP($T4+DR$3-1,Male_Annuity_Tables,2,FALSE),VLOOKUP($T4,Fe_Annuity_Tables,2,FALSE))*BU4,"")</f>
        <v>144553.54390607204</v>
      </c>
      <c r="DS4" s="668"/>
    </row>
    <row r="5" spans="1:123" s="657" customFormat="1" ht="14.5">
      <c r="A5" s="675" t="s">
        <v>1079</v>
      </c>
      <c r="B5" s="675" t="s">
        <v>1080</v>
      </c>
      <c r="C5" s="675" t="s">
        <v>115</v>
      </c>
      <c r="D5" s="675" t="s">
        <v>60</v>
      </c>
      <c r="E5" s="676">
        <v>25736</v>
      </c>
      <c r="F5" s="677">
        <v>35368</v>
      </c>
      <c r="G5" s="677">
        <v>35738</v>
      </c>
      <c r="H5" s="678">
        <v>433306</v>
      </c>
      <c r="I5" s="678">
        <v>22310.87</v>
      </c>
      <c r="J5" s="678">
        <v>26402.16</v>
      </c>
      <c r="K5" s="678">
        <v>6194.12</v>
      </c>
      <c r="L5" s="678">
        <v>54907.15</v>
      </c>
      <c r="M5" s="679">
        <f>IF(COUNTIF($A$4:A204,A5)=1,0,1)</f>
        <v>0</v>
      </c>
      <c r="N5" s="680" t="str">
        <f t="shared" si="1"/>
        <v>Okay</v>
      </c>
      <c r="O5" s="680" t="str">
        <f t="shared" ref="O5:O64" si="15">IF(G5&gt;E5,"TRUE","FALSE")</f>
        <v>TRUE</v>
      </c>
      <c r="P5" s="680" t="b">
        <f t="shared" si="2"/>
        <v>1</v>
      </c>
      <c r="Q5" s="680" t="b">
        <f t="shared" si="3"/>
        <v>1</v>
      </c>
      <c r="R5" s="680" t="b">
        <f t="shared" si="4"/>
        <v>1</v>
      </c>
      <c r="S5" s="681">
        <f t="shared" si="5"/>
        <v>26.389041095890413</v>
      </c>
      <c r="T5" s="682">
        <f t="shared" si="6"/>
        <v>54</v>
      </c>
      <c r="U5" s="682">
        <f t="shared" ref="U5:U64" si="16">ROUNDDOWN(YEARFRAC($E5,$G5,3),0)</f>
        <v>27</v>
      </c>
      <c r="V5" s="682">
        <f t="shared" ref="V5:V33" si="17">YEARFRAC($G5,Analysis_Date,3)</f>
        <v>27.172602739726027</v>
      </c>
      <c r="W5" s="682">
        <f>MAX(ROUNDDOWN(NRA-T5,0),0)</f>
        <v>6</v>
      </c>
      <c r="X5" s="683">
        <f t="shared" si="8"/>
        <v>329442.90000000002</v>
      </c>
      <c r="Y5" s="684">
        <f t="shared" ref="Y5:Y63" si="18">IF($D5=$C$1,VLOOKUP($T5,Mortality_Table,3,FALSE),VLOOKUP($T5,Mortality_Table,2,FALSE))</f>
        <v>5.1000000000000004E-3</v>
      </c>
      <c r="Z5" s="684">
        <f>IF($D5=$C$1,VLOOKUP($T5,Male_Annuity_Tables,MATCH($W5+2,'Mortality Tables'!$DS$1:$HT$1,0),FALSE),VLOOKUP($T5,Fe_Annuity_Tables,MATCH($W5+2,'Mortality Tables'!$M$1:$DN$1,0),FALSE))</f>
        <v>0.67029932638750866</v>
      </c>
      <c r="AA5" s="664"/>
      <c r="AB5" s="685">
        <f t="shared" si="9"/>
        <v>455382.94070000004</v>
      </c>
      <c r="AC5" s="685">
        <f t="shared" si="9"/>
        <v>478584.70152866503</v>
      </c>
      <c r="AD5" s="685">
        <f t="shared" si="9"/>
        <v>502968.59207155055</v>
      </c>
      <c r="AE5" s="685">
        <f t="shared" si="9"/>
        <v>528594.84183759603</v>
      </c>
      <c r="AF5" s="685">
        <f t="shared" si="9"/>
        <v>555526.7490292216</v>
      </c>
      <c r="AG5" s="685">
        <f t="shared" si="9"/>
        <v>583830.83689226047</v>
      </c>
      <c r="AH5" s="685" t="str">
        <f t="shared" si="9"/>
        <v/>
      </c>
      <c r="AI5" s="685" t="str">
        <f t="shared" si="9"/>
        <v/>
      </c>
      <c r="AJ5" s="685" t="str">
        <f t="shared" si="9"/>
        <v/>
      </c>
      <c r="AK5" s="685" t="str">
        <f t="shared" si="9"/>
        <v/>
      </c>
      <c r="AL5" s="685" t="str">
        <f t="shared" si="10"/>
        <v/>
      </c>
      <c r="AM5" s="685" t="str">
        <f t="shared" si="10"/>
        <v/>
      </c>
      <c r="AN5" s="685" t="str">
        <f t="shared" si="10"/>
        <v/>
      </c>
      <c r="AO5" s="685" t="str">
        <f t="shared" si="10"/>
        <v/>
      </c>
      <c r="AP5" s="685" t="str">
        <f t="shared" si="10"/>
        <v/>
      </c>
      <c r="AQ5" s="685" t="str">
        <f t="shared" si="10"/>
        <v/>
      </c>
      <c r="AR5" s="685" t="str">
        <f t="shared" si="10"/>
        <v/>
      </c>
      <c r="AS5" s="685" t="str">
        <f t="shared" si="10"/>
        <v/>
      </c>
      <c r="AT5" s="685" t="str">
        <f t="shared" si="10"/>
        <v/>
      </c>
      <c r="AU5" s="685" t="str">
        <f t="shared" si="10"/>
        <v/>
      </c>
      <c r="AV5" s="685" t="str">
        <f t="shared" si="11"/>
        <v/>
      </c>
      <c r="AW5" s="685" t="str">
        <f t="shared" si="11"/>
        <v/>
      </c>
      <c r="AX5" s="685" t="str">
        <f t="shared" si="11"/>
        <v/>
      </c>
      <c r="AY5" s="685" t="str">
        <f t="shared" si="11"/>
        <v/>
      </c>
      <c r="AZ5" s="685" t="str">
        <f t="shared" si="11"/>
        <v/>
      </c>
      <c r="BA5" s="685" t="str">
        <f t="shared" si="11"/>
        <v/>
      </c>
      <c r="BB5" s="685" t="str">
        <f t="shared" si="11"/>
        <v/>
      </c>
      <c r="BC5" s="685" t="str">
        <f t="shared" si="11"/>
        <v/>
      </c>
      <c r="BD5" s="685" t="str">
        <f t="shared" si="11"/>
        <v/>
      </c>
      <c r="BE5" s="685" t="str">
        <f t="shared" si="11"/>
        <v/>
      </c>
      <c r="BF5" s="685" t="str">
        <f t="shared" si="11"/>
        <v/>
      </c>
      <c r="BG5" s="685" t="str">
        <f t="shared" si="11"/>
        <v/>
      </c>
      <c r="BH5" s="685" t="str">
        <f t="shared" si="11"/>
        <v/>
      </c>
      <c r="BI5" s="685" t="str">
        <f t="shared" si="11"/>
        <v/>
      </c>
      <c r="BJ5" s="685" t="str">
        <f t="shared" si="11"/>
        <v/>
      </c>
      <c r="BK5" s="685" t="str">
        <f t="shared" si="11"/>
        <v/>
      </c>
      <c r="BL5" s="685" t="str">
        <f t="shared" ref="BL5:BQ10" si="19">IFERROR(IF($W5&gt;=BL$3,($H5*(1+Ann_Salary_Growth_Rate)^BL$3),""),0)</f>
        <v/>
      </c>
      <c r="BM5" s="685" t="str">
        <f t="shared" si="19"/>
        <v/>
      </c>
      <c r="BN5" s="685" t="str">
        <f t="shared" si="19"/>
        <v/>
      </c>
      <c r="BO5" s="685" t="str">
        <f t="shared" si="19"/>
        <v/>
      </c>
      <c r="BP5" s="685" t="str">
        <f t="shared" si="19"/>
        <v/>
      </c>
      <c r="BQ5" s="685" t="str">
        <f t="shared" si="19"/>
        <v/>
      </c>
      <c r="BR5" s="529"/>
      <c r="BS5" s="685">
        <f>IFERROR(($L5+AB5*Contr_Rate)*(1+Inv_Return)*IF($D5=$C$1,VLOOKUP($T5,Male_Annuity_Tables,MATCH($BS$3+3,'Mortality Tables'!$N$1:$DN$1,0),FALSE),VLOOKUP($T5,Fe_Annuity_Tables,MATCH(BS$3+3,'Mortality Tables'!$N$1:$DN$1,0),FALSE)),"")</f>
        <v>176231.48859233939</v>
      </c>
      <c r="BT5" s="685">
        <f>IFERROR(($BS5+AC5*Contr_Rate)*(1+Inv_Return)*IF($D5=$C$1,VLOOKUP($T5,Male_Annuity_Tables,MATCH($BS$3+3,'Mortality Tables'!$N$1:$DN$1,0),FALSE),VLOOKUP($T5,Fe_Annuity_Tables,MATCH(BT$3+3,'Mortality Tables'!$N$1:$DN$1,0),FALSE)),"")</f>
        <v>278014.78228014644</v>
      </c>
      <c r="BU5" s="685">
        <f>IFERROR((BT5+AD5*Contr_Rate)*(1+Inv_Return)*IF($D5=$C$1,VLOOKUP($T5,Male_Annuity_Tables,MATCH($BS$3+3,'Mortality Tables'!$N$1:$DN$1,0),FALSE),VLOOKUP($T5,Fe_Annuity_Tables,MATCH(BU$3+3,'Mortality Tables'!$N$1:$DN$1,0),FALSE)),"")</f>
        <v>352088.24293960031</v>
      </c>
      <c r="BV5" s="685">
        <f>IFERROR((BU5+AE5*Contr_Rate)*(1+Inv_Return)*IF($D5=$C$1,VLOOKUP($T5,Male_Annuity_Tables,MATCH($BS$3+3,'Mortality Tables'!$N$1:$DN$1,0),FALSE),VLOOKUP($T5,Fe_Annuity_Tables,MATCH(BV$3+3,'Mortality Tables'!$N$1:$DN$1,0),FALSE)),"")</f>
        <v>395645.24192625791</v>
      </c>
      <c r="BW5" s="685">
        <f>IFERROR((BV5+AF5*Contr_Rate)*(1+Inv_Return)*IF($D5=$C$1,VLOOKUP($T5,Male_Annuity_Tables,MATCH($BS$3+3,'Mortality Tables'!$N$1:$DN$1,0),FALSE),VLOOKUP($T5,Fe_Annuity_Tables,MATCH(BW$3+3,'Mortality Tables'!$N$1:$DN$1,0),FALSE)),"")</f>
        <v>410917.8549948415</v>
      </c>
      <c r="BX5" s="685">
        <f>IFERROR((BW5+AG5*Contr_Rate)*(1+Inv_Return)*IF($D5=$C$1,VLOOKUP($T5,Male_Annuity_Tables,MATCH($BS$3+3,'Mortality Tables'!$N$1:$DN$1,0),FALSE),VLOOKUP($T5,Fe_Annuity_Tables,MATCH(BX$3+3,'Mortality Tables'!$N$1:$DN$1,0),FALSE)),"")</f>
        <v>403700.19349997491</v>
      </c>
      <c r="BY5" s="685" t="str">
        <f>IFERROR((BX5+AH5*Contr_Rate)*(1+Inv_Return)*IF($D5=$C$1,VLOOKUP($T5,Male_Annuity_Tables,MATCH($BS$3+3,'Mortality Tables'!$N$1:$DN$1,0),FALSE),VLOOKUP($T5,Fe_Annuity_Tables,MATCH(BY$3+3,'Mortality Tables'!$N$1:$DN$1,0),FALSE)),"")</f>
        <v/>
      </c>
      <c r="BZ5" s="685" t="str">
        <f>IFERROR((BY5+AI5*Contr_Rate)*(1+Inv_Return)*IF($D5=$C$1,VLOOKUP($T5,Male_Annuity_Tables,MATCH($BS$3+3,'Mortality Tables'!$N$1:$DN$1,0),FALSE),VLOOKUP($T5,Fe_Annuity_Tables,MATCH(BZ$3+3,'Mortality Tables'!$N$1:$DN$1,0),FALSE)),"")</f>
        <v/>
      </c>
      <c r="CA5" s="685" t="str">
        <f>IFERROR((BZ5+AJ5*Contr_Rate)*(1+Inv_Return)*IF($D5=$C$1,VLOOKUP($T5,Male_Annuity_Tables,MATCH($BS$3+3,'Mortality Tables'!$N$1:$DN$1,0),FALSE),VLOOKUP($T5,Fe_Annuity_Tables,MATCH(CA$3+3,'Mortality Tables'!$N$1:$DN$1,0),FALSE)),"")</f>
        <v/>
      </c>
      <c r="CB5" s="685" t="str">
        <f>IFERROR((CA5+AK5*Contr_Rate)*(1+Inv_Return)*IF($D5=$C$1,VLOOKUP($T5,Male_Annuity_Tables,MATCH($BS$3+3,'Mortality Tables'!$N$1:$DN$1,0),FALSE),VLOOKUP($T5,Fe_Annuity_Tables,MATCH(CB$3+3,'Mortality Tables'!$N$1:$DN$1,0),FALSE)),"")</f>
        <v/>
      </c>
      <c r="CC5" s="685" t="str">
        <f>IFERROR((CB5+AL5*Contr_Rate)*(1+Inv_Return)*IF($D5=$C$1,VLOOKUP($T5,Male_Annuity_Tables,MATCH($BS$3+3,'Mortality Tables'!$N$1:$DN$1,0),FALSE),VLOOKUP($T5,Fe_Annuity_Tables,MATCH(CC$3+3,'Mortality Tables'!$N$1:$DN$1,0),FALSE)),"")</f>
        <v/>
      </c>
      <c r="CD5" s="685" t="str">
        <f>IFERROR((CC5+AM5*Contr_Rate)*(1+Inv_Return)*IF($D5=$C$1,VLOOKUP($T5,Male_Annuity_Tables,MATCH($BS$3+3,'Mortality Tables'!$N$1:$DN$1,0),FALSE),VLOOKUP($T5,Fe_Annuity_Tables,MATCH(CD$3+3,'Mortality Tables'!$N$1:$DN$1,0),FALSE)),"")</f>
        <v/>
      </c>
      <c r="CE5" s="685" t="str">
        <f>IFERROR((CD5+AN5*Contr_Rate)*(1+Inv_Return)*IF($D5=$C$1,VLOOKUP($T5,Male_Annuity_Tables,MATCH($BS$3+3,'Mortality Tables'!$N$1:$DN$1,0),FALSE),VLOOKUP($T5,Fe_Annuity_Tables,MATCH(CE$3+3,'Mortality Tables'!$N$1:$DN$1,0),FALSE)),"")</f>
        <v/>
      </c>
      <c r="CF5" s="685" t="str">
        <f>IFERROR((CE5+AO5*Contr_Rate)*(1+Inv_Return)*IF($D5=$C$1,VLOOKUP($T5,Male_Annuity_Tables,MATCH($BS$3+3,'Mortality Tables'!$N$1:$DN$1,0),FALSE),VLOOKUP($T5,Fe_Annuity_Tables,MATCH(CF$3+3,'Mortality Tables'!$N$1:$DN$1,0),FALSE)),"")</f>
        <v/>
      </c>
      <c r="CG5" s="685" t="str">
        <f>IFERROR((CF5+AP5*Contr_Rate)*(1+Inv_Return)*IF($D5=$C$1,VLOOKUP($T5,Male_Annuity_Tables,MATCH($BS$3+3,'Mortality Tables'!$N$1:$DN$1,0),FALSE),VLOOKUP($T5,Fe_Annuity_Tables,MATCH(CG$3+3,'Mortality Tables'!$N$1:$DN$1,0),FALSE)),"")</f>
        <v/>
      </c>
      <c r="CH5" s="685" t="str">
        <f>IFERROR((CG5+AQ5*Contr_Rate)*(1+Inv_Return)*IF($D5=$C$1,VLOOKUP($T5,Male_Annuity_Tables,MATCH($BS$3+3,'Mortality Tables'!$N$1:$DN$1,0),FALSE),VLOOKUP($T5,Fe_Annuity_Tables,MATCH(CH$3+3,'Mortality Tables'!$N$1:$DN$1,0),FALSE)),"")</f>
        <v/>
      </c>
      <c r="CI5" s="685" t="str">
        <f>IFERROR((CH5+AR5*Contr_Rate)*(1+Inv_Return)*IF($D5=$C$1,VLOOKUP($T5,Male_Annuity_Tables,MATCH($BS$3+3,'Mortality Tables'!$N$1:$DN$1,0),FALSE),VLOOKUP($T5,Fe_Annuity_Tables,MATCH(CI$3+3,'Mortality Tables'!$N$1:$DN$1,0),FALSE)),"")</f>
        <v/>
      </c>
      <c r="CJ5" s="685" t="str">
        <f>IFERROR((CI5+AS5*Contr_Rate)*(1+Inv_Return)*IF($D5=$C$1,VLOOKUP($T5,Male_Annuity_Tables,MATCH($BS$3+3,'Mortality Tables'!$N$1:$DN$1,0),FALSE),VLOOKUP($T5,Fe_Annuity_Tables,MATCH(CJ$3+3,'Mortality Tables'!$N$1:$DN$1,0),FALSE)),"")</f>
        <v/>
      </c>
      <c r="CK5" s="685" t="str">
        <f>IFERROR((CJ5+AT5*Contr_Rate)*(1+Inv_Return)*IF($D5=$C$1,VLOOKUP($T5,Male_Annuity_Tables,MATCH($BS$3+3,'Mortality Tables'!$N$1:$DN$1,0),FALSE),VLOOKUP($T5,Fe_Annuity_Tables,MATCH(CK$3+3,'Mortality Tables'!$N$1:$DN$1,0),FALSE)),"")</f>
        <v/>
      </c>
      <c r="CL5" s="685" t="str">
        <f>IFERROR((CK5+AU5*Contr_Rate)*(1+Inv_Return)*IF($D5=$C$1,VLOOKUP($T5,Male_Annuity_Tables,MATCH($BS$3+3,'Mortality Tables'!$N$1:$DN$1,0),FALSE),VLOOKUP($T5,Fe_Annuity_Tables,MATCH(CL$3+3,'Mortality Tables'!$N$1:$DN$1,0),FALSE)),"")</f>
        <v/>
      </c>
      <c r="CM5" s="685" t="str">
        <f>IFERROR((CL5+AV5*Contr_Rate)*(1+Inv_Return)*IF($D5=$C$1,VLOOKUP($T5,Male_Annuity_Tables,MATCH($BS$3+3,'Mortality Tables'!$N$1:$DN$1,0),FALSE),VLOOKUP($T5,Fe_Annuity_Tables,MATCH(CM$3+3,'Mortality Tables'!$N$1:$DN$1,0),FALSE)),"")</f>
        <v/>
      </c>
      <c r="CN5" s="685" t="str">
        <f>IFERROR((CM5+AW5*Contr_Rate)*(1+Inv_Return)*IF($D5=$C$1,VLOOKUP($T5,Male_Annuity_Tables,MATCH($BS$3+3,'Mortality Tables'!$N$1:$DN$1,0),FALSE),VLOOKUP($T5,Fe_Annuity_Tables,MATCH(CN$3+3,'Mortality Tables'!$N$1:$DN$1,0),FALSE)),"")</f>
        <v/>
      </c>
      <c r="CO5" s="685" t="str">
        <f>IFERROR((CN5+AX5*Contr_Rate)*(1+Inv_Return)*IF($D5=$C$1,VLOOKUP($T5,Male_Annuity_Tables,MATCH($BS$3+3,'Mortality Tables'!$N$1:$DN$1,0),FALSE),VLOOKUP($T5,Fe_Annuity_Tables,MATCH(CO$3+3,'Mortality Tables'!$N$1:$DN$1,0),FALSE)),"")</f>
        <v/>
      </c>
      <c r="CP5" s="685" t="str">
        <f>IFERROR((CO5+AY5*Contr_Rate)*(1+Inv_Return)*IF($D5=$C$1,VLOOKUP($T5,Male_Annuity_Tables,MATCH($BS$3+3,'Mortality Tables'!$N$1:$DN$1,0),FALSE),VLOOKUP($T5,Fe_Annuity_Tables,MATCH(CP$3+3,'Mortality Tables'!$N$1:$DN$1,0),FALSE)),"")</f>
        <v/>
      </c>
      <c r="CQ5" s="685" t="str">
        <f>IFERROR((CP5+AZ5*Contr_Rate)*(1+Inv_Return)*IF($D5=$C$1,VLOOKUP($T5,Male_Annuity_Tables,MATCH($BS$3+3,'Mortality Tables'!$N$1:$DN$1,0),FALSE),VLOOKUP($T5,Fe_Annuity_Tables,MATCH(CQ$3+3,'Mortality Tables'!$N$1:$DN$1,0),FALSE)),"")</f>
        <v/>
      </c>
      <c r="CR5" s="685" t="str">
        <f>IFERROR((CQ5+BA5*Contr_Rate)*(1+Inv_Return)*IF($D5=$C$1,VLOOKUP($T5,Male_Annuity_Tables,MATCH($BS$3+3,'Mortality Tables'!$N$1:$DN$1,0),FALSE),VLOOKUP($T5,Fe_Annuity_Tables,MATCH(CR$3+3,'Mortality Tables'!$N$1:$DN$1,0),FALSE)),"")</f>
        <v/>
      </c>
      <c r="CS5" s="685" t="str">
        <f>IFERROR((CR5+BB5*Contr_Rate)*(1+Inv_Return)*IF($D5=$C$1,VLOOKUP($T5,Male_Annuity_Tables,MATCH($BS$3+3,'Mortality Tables'!$N$1:$DN$1,0),FALSE),VLOOKUP($T5,Fe_Annuity_Tables,MATCH(CS$3+3,'Mortality Tables'!$N$1:$DN$1,0),FALSE)),"")</f>
        <v/>
      </c>
      <c r="CT5" s="685" t="str">
        <f>IFERROR((CS5+BC5*Contr_Rate)*(1+Inv_Return)*IF($D5=$C$1,VLOOKUP($T5,Male_Annuity_Tables,MATCH($BS$3+3,'Mortality Tables'!$N$1:$DN$1,0),FALSE),VLOOKUP($T5,Fe_Annuity_Tables,MATCH(CT$3+3,'Mortality Tables'!$N$1:$DN$1,0),FALSE)),"")</f>
        <v/>
      </c>
      <c r="CU5" s="685" t="str">
        <f>IFERROR((CT5+BD5*Contr_Rate)*(1+Inv_Return)*IF($D5=$C$1,VLOOKUP($T5,Male_Annuity_Tables,MATCH($BS$3+3,'Mortality Tables'!$N$1:$DN$1,0),FALSE),VLOOKUP($T5,Fe_Annuity_Tables,MATCH(CU$3+3,'Mortality Tables'!$N$1:$DN$1,0),FALSE)),"")</f>
        <v/>
      </c>
      <c r="CV5" s="685" t="str">
        <f>IFERROR((CU5+BE5*Contr_Rate)*(1+Inv_Return)*IF($D5=$C$1,VLOOKUP($T5,Male_Annuity_Tables,MATCH($BS$3+3,'Mortality Tables'!$N$1:$DN$1,0),FALSE),VLOOKUP($T5,Fe_Annuity_Tables,MATCH(CV$3+3,'Mortality Tables'!$N$1:$DN$1,0),FALSE)),"")</f>
        <v/>
      </c>
      <c r="CW5" s="685" t="str">
        <f>IFERROR((CV5+BF5*Contr_Rate)*(1+Inv_Return)*IF($D5=$C$1,VLOOKUP($T5,Male_Annuity_Tables,MATCH($BS$3+3,'Mortality Tables'!$N$1:$DN$1,0),FALSE),VLOOKUP($T5,Fe_Annuity_Tables,MATCH(CW$3+3,'Mortality Tables'!$N$1:$DN$1,0),FALSE)),"")</f>
        <v/>
      </c>
      <c r="CX5" s="685" t="str">
        <f>IFERROR((CW5+BG5*Contr_Rate)*(1+Inv_Return)*IF($D5=$C$1,VLOOKUP($T5,Male_Annuity_Tables,MATCH($BS$3+3,'Mortality Tables'!$N$1:$DN$1,0),FALSE),VLOOKUP($T5,Fe_Annuity_Tables,MATCH(CX$3+3,'Mortality Tables'!$N$1:$DN$1,0),FALSE)),"")</f>
        <v/>
      </c>
      <c r="CY5" s="685" t="str">
        <f>IFERROR((CX5+BH5*Contr_Rate)*(1+Inv_Return)*IF($D5=$C$1,VLOOKUP($T5,Male_Annuity_Tables,MATCH($BS$3+3,'Mortality Tables'!$N$1:$DN$1,0),FALSE),VLOOKUP($T5,Fe_Annuity_Tables,MATCH(CY$3+3,'Mortality Tables'!$N$1:$DN$1,0),FALSE)),"")</f>
        <v/>
      </c>
      <c r="CZ5" s="685" t="str">
        <f>IFERROR((CY5+BI5*Contr_Rate)*(1+Inv_Return)*IF($D5=$C$1,VLOOKUP($T5,Male_Annuity_Tables,MATCH($BS$3+3,'Mortality Tables'!$N$1:$DN$1,0),FALSE),VLOOKUP($T5,Fe_Annuity_Tables,MATCH(CZ$3+3,'Mortality Tables'!$N$1:$DN$1,0),FALSE)),"")</f>
        <v/>
      </c>
      <c r="DA5" s="685" t="str">
        <f>IFERROR((CZ5+BJ5*Contr_Rate)*(1+Inv_Return)*IF($D5=$C$1,VLOOKUP($T5,Male_Annuity_Tables,MATCH($BS$3+3,'Mortality Tables'!$N$1:$DN$1,0),FALSE),VLOOKUP($T5,Fe_Annuity_Tables,MATCH(DA$3+3,'Mortality Tables'!$N$1:$DN$1,0),FALSE)),"")</f>
        <v/>
      </c>
      <c r="DB5" s="685" t="str">
        <f>IFERROR((DA5+BK5*Contr_Rate)*(1+Inv_Return)*IF($D5=$C$1,VLOOKUP($T5,Male_Annuity_Tables,MATCH($BS$3+3,'Mortality Tables'!$N$1:$DN$1,0),FALSE),VLOOKUP($T5,Fe_Annuity_Tables,MATCH(DB$3+3,'Mortality Tables'!$N$1:$DN$1,0),FALSE)),"")</f>
        <v/>
      </c>
      <c r="DC5" s="685" t="str">
        <f>IFERROR((DB5+BL5*Contr_Rate)*(1+Inv_Return)*IF($D5=$C$1,VLOOKUP($T5,Male_Annuity_Tables,MATCH($BS$3+3,'Mortality Tables'!$N$1:$DN$1,0),FALSE),VLOOKUP($T5,Fe_Annuity_Tables,MATCH(DC$3+3,'Mortality Tables'!$N$1:$DN$1,0),FALSE)),"")</f>
        <v/>
      </c>
      <c r="DD5" s="685" t="str">
        <f>IFERROR((DC5+BM5*Contr_Rate)*(1+Inv_Return)*IF($D5=$C$1,VLOOKUP($T5,Male_Annuity_Tables,MATCH($BS$3+3,'Mortality Tables'!$N$1:$DN$1,0),FALSE),VLOOKUP($T5,Fe_Annuity_Tables,MATCH(DD$3+3,'Mortality Tables'!$N$1:$DN$1,0),FALSE)),"")</f>
        <v/>
      </c>
      <c r="DE5" s="685" t="str">
        <f>IFERROR((DD5+BN5*Contr_Rate)*(1+Inv_Return)*IF($D5=$C$1,VLOOKUP($T5,Male_Annuity_Tables,MATCH($BS$3+3,'Mortality Tables'!$N$1:$DN$1,0),FALSE),VLOOKUP($T5,Fe_Annuity_Tables,MATCH(DE$3+3,'Mortality Tables'!$N$1:$DN$1,0),FALSE)),"")</f>
        <v/>
      </c>
      <c r="DF5" s="685" t="str">
        <f>IFERROR((DE5+BO5*Contr_Rate)*(1+Inv_Return)*IF($D5=$C$1,VLOOKUP($T5,Male_Annuity_Tables,MATCH($BS$3+3,'Mortality Tables'!$N$1:$DN$1,0),FALSE),VLOOKUP($T5,Fe_Annuity_Tables,MATCH(DF$3+3,'Mortality Tables'!$N$1:$DN$1,0),FALSE)),"")</f>
        <v/>
      </c>
      <c r="DG5" s="685" t="str">
        <f>IFERROR((DF5+BP5*Contr_Rate)*(1+Inv_Return)*IF($D5=$C$1,VLOOKUP($T5,Male_Annuity_Tables,MATCH($BS$3+3,'Mortality Tables'!$N$1:$DN$1,0),FALSE),VLOOKUP($T5,Fe_Annuity_Tables,MATCH(DG$3+3,'Mortality Tables'!$N$1:$DN$1,0),FALSE)),"")</f>
        <v/>
      </c>
      <c r="DH5" s="685" t="str">
        <f>IFERROR((DG5+BQ5*Contr_Rate)*(1+Inv_Return)*IF($D5=$C$1,VLOOKUP($T5,Male_Annuity_Tables,MATCH($BS$3+3,'Mortality Tables'!$N$1:$DN$1,0),FALSE),VLOOKUP($T5,Fe_Annuity_Tables,MATCH(DH$3+3,'Mortality Tables'!$N$1:$DN$1,0),FALSE)),"")</f>
        <v/>
      </c>
      <c r="DJ5" s="686">
        <f t="shared" ref="DJ5:DJ64" si="20">MAX(BS5:DH5)</f>
        <v>410917.8549948415</v>
      </c>
      <c r="DK5" s="680">
        <f t="shared" ref="DK5:DK63" si="21">IF($D5="FEMALE",Fe_Annuity_Factor,Male_Annuity_Factor)</f>
        <v>8.8017766057058875</v>
      </c>
      <c r="DL5" s="686">
        <f t="shared" ref="DL5:DL63" si="22">(DJ5*Annuity_Ratio)/DK5</f>
        <v>31279.476312551109</v>
      </c>
      <c r="DM5" s="686">
        <f t="shared" ref="DM5:DM64" si="23">MAX($AB5:$BQ5)</f>
        <v>583830.83689226047</v>
      </c>
      <c r="DN5" s="687">
        <f>IFERROR((DL5/DM5),"")</f>
        <v>5.3576266164788743E-2</v>
      </c>
      <c r="DO5" s="661"/>
      <c r="DP5" s="688">
        <f t="shared" ref="DP5:DP63" si="24">IFERROR(IF($D5=$C$1,VLOOKUP($T5+DP$3-1,Male_Annuity_Tables,2,FALSE),VLOOKUP($T5,Fe_Annuity_Tables,2,FALSE))*BS5,"")</f>
        <v>18432.051391872777</v>
      </c>
      <c r="DQ5" s="688">
        <f t="shared" si="13"/>
        <v>29077.566078680517</v>
      </c>
      <c r="DR5" s="688">
        <f t="shared" si="14"/>
        <v>36824.909329052796</v>
      </c>
      <c r="DS5" s="668"/>
    </row>
    <row r="6" spans="1:123" s="657" customFormat="1" ht="14.5">
      <c r="A6" s="675" t="s">
        <v>1081</v>
      </c>
      <c r="B6" s="675" t="s">
        <v>1082</v>
      </c>
      <c r="C6" s="675" t="s">
        <v>116</v>
      </c>
      <c r="D6" s="675" t="s">
        <v>60</v>
      </c>
      <c r="E6" s="676">
        <v>29199</v>
      </c>
      <c r="F6" s="677">
        <v>37445</v>
      </c>
      <c r="G6" s="677">
        <v>45521</v>
      </c>
      <c r="H6" s="678">
        <v>1224594</v>
      </c>
      <c r="I6" s="678">
        <v>88734.64</v>
      </c>
      <c r="J6" s="678">
        <v>78263.23</v>
      </c>
      <c r="K6" s="678">
        <v>39146.33</v>
      </c>
      <c r="L6" s="678">
        <v>206144.2</v>
      </c>
      <c r="M6" s="679">
        <f>IF(COUNTIF($A$4:A204,A6)=1,0,1)</f>
        <v>0</v>
      </c>
      <c r="N6" s="680" t="str">
        <f t="shared" si="1"/>
        <v>Okay</v>
      </c>
      <c r="O6" s="680" t="str">
        <f t="shared" si="15"/>
        <v>TRUE</v>
      </c>
      <c r="P6" s="680" t="b">
        <f t="shared" si="2"/>
        <v>1</v>
      </c>
      <c r="Q6" s="680" t="b">
        <f t="shared" si="3"/>
        <v>1</v>
      </c>
      <c r="R6" s="680" t="b">
        <f t="shared" si="4"/>
        <v>1</v>
      </c>
      <c r="S6" s="681">
        <f t="shared" si="5"/>
        <v>22.591780821917808</v>
      </c>
      <c r="T6" s="682">
        <f t="shared" si="6"/>
        <v>45</v>
      </c>
      <c r="U6" s="682">
        <f t="shared" si="16"/>
        <v>44</v>
      </c>
      <c r="V6" s="682">
        <f t="shared" si="17"/>
        <v>0.36986301369863012</v>
      </c>
      <c r="W6" s="682">
        <f t="shared" si="7"/>
        <v>15</v>
      </c>
      <c r="X6" s="683">
        <f t="shared" si="8"/>
        <v>3092163</v>
      </c>
      <c r="Y6" s="684">
        <f t="shared" si="18"/>
        <v>2.6099999999999999E-3</v>
      </c>
      <c r="Z6" s="684">
        <f>IF($D6=$C$1,VLOOKUP($T6,Male_Annuity_Tables,MATCH($W6+2,'Mortality Tables'!$DS$1:$HT$1,0),FALSE),VLOOKUP($T6,Fe_Annuity_Tables,MATCH($W6+2,'Mortality Tables'!$M$1:$DN$1,0),FALSE))</f>
        <v>0.18896812676127156</v>
      </c>
      <c r="AA6" s="664"/>
      <c r="AB6" s="685">
        <f t="shared" si="9"/>
        <v>1286987.0643</v>
      </c>
      <c r="AC6" s="685">
        <f t="shared" si="9"/>
        <v>1352559.055226085</v>
      </c>
      <c r="AD6" s="685">
        <f t="shared" si="9"/>
        <v>1421471.9390898542</v>
      </c>
      <c r="AE6" s="685">
        <f t="shared" si="9"/>
        <v>1493895.9343864822</v>
      </c>
      <c r="AF6" s="685">
        <f t="shared" si="9"/>
        <v>1570009.9322434736</v>
      </c>
      <c r="AG6" s="685">
        <f t="shared" si="9"/>
        <v>1650001.9382912787</v>
      </c>
      <c r="AH6" s="685">
        <f t="shared" si="9"/>
        <v>1734069.5370472192</v>
      </c>
      <c r="AI6" s="685">
        <f t="shared" si="9"/>
        <v>1822420.3799597754</v>
      </c>
      <c r="AJ6" s="685">
        <f t="shared" si="9"/>
        <v>1915272.6983187259</v>
      </c>
      <c r="AK6" s="685">
        <f t="shared" si="9"/>
        <v>2012855.8422980651</v>
      </c>
      <c r="AL6" s="685">
        <f t="shared" si="10"/>
        <v>2115410.8474631514</v>
      </c>
      <c r="AM6" s="685">
        <f t="shared" si="10"/>
        <v>2223191.0301413992</v>
      </c>
      <c r="AN6" s="685">
        <f t="shared" si="10"/>
        <v>2336462.6131271031</v>
      </c>
      <c r="AO6" s="685">
        <f t="shared" si="10"/>
        <v>2455505.3832659298</v>
      </c>
      <c r="AP6" s="685">
        <f t="shared" si="10"/>
        <v>2580613.3825433287</v>
      </c>
      <c r="AQ6" s="685" t="str">
        <f t="shared" si="10"/>
        <v/>
      </c>
      <c r="AR6" s="685" t="str">
        <f t="shared" si="10"/>
        <v/>
      </c>
      <c r="AS6" s="685" t="str">
        <f t="shared" si="10"/>
        <v/>
      </c>
      <c r="AT6" s="685" t="str">
        <f t="shared" si="10"/>
        <v/>
      </c>
      <c r="AU6" s="685" t="str">
        <f t="shared" si="10"/>
        <v/>
      </c>
      <c r="AV6" s="685" t="str">
        <f t="shared" si="11"/>
        <v/>
      </c>
      <c r="AW6" s="685" t="str">
        <f t="shared" si="11"/>
        <v/>
      </c>
      <c r="AX6" s="685" t="str">
        <f t="shared" si="11"/>
        <v/>
      </c>
      <c r="AY6" s="685" t="str">
        <f t="shared" si="11"/>
        <v/>
      </c>
      <c r="AZ6" s="685" t="str">
        <f t="shared" si="11"/>
        <v/>
      </c>
      <c r="BA6" s="685" t="str">
        <f t="shared" si="11"/>
        <v/>
      </c>
      <c r="BB6" s="685" t="str">
        <f t="shared" si="11"/>
        <v/>
      </c>
      <c r="BC6" s="685" t="str">
        <f t="shared" si="11"/>
        <v/>
      </c>
      <c r="BD6" s="685" t="str">
        <f t="shared" si="11"/>
        <v/>
      </c>
      <c r="BE6" s="685" t="str">
        <f t="shared" si="11"/>
        <v/>
      </c>
      <c r="BF6" s="685" t="str">
        <f t="shared" si="11"/>
        <v/>
      </c>
      <c r="BG6" s="685" t="str">
        <f t="shared" si="11"/>
        <v/>
      </c>
      <c r="BH6" s="685" t="str">
        <f t="shared" si="11"/>
        <v/>
      </c>
      <c r="BI6" s="685" t="str">
        <f t="shared" si="11"/>
        <v/>
      </c>
      <c r="BJ6" s="685" t="str">
        <f t="shared" si="11"/>
        <v/>
      </c>
      <c r="BK6" s="685" t="str">
        <f t="shared" si="11"/>
        <v/>
      </c>
      <c r="BL6" s="685" t="str">
        <f t="shared" si="19"/>
        <v/>
      </c>
      <c r="BM6" s="685" t="str">
        <f t="shared" si="19"/>
        <v/>
      </c>
      <c r="BN6" s="685" t="str">
        <f t="shared" si="19"/>
        <v/>
      </c>
      <c r="BO6" s="685" t="str">
        <f t="shared" si="19"/>
        <v/>
      </c>
      <c r="BP6" s="685" t="str">
        <f t="shared" si="19"/>
        <v/>
      </c>
      <c r="BQ6" s="685" t="str">
        <f t="shared" si="19"/>
        <v/>
      </c>
      <c r="BR6" s="529"/>
      <c r="BS6" s="685">
        <f>IFERROR(($L6+AB6*Contr_Rate)*(1+Inv_Return)*IF($D6=$C$1,VLOOKUP($T6,Male_Annuity_Tables,MATCH($BS$3+3,'Mortality Tables'!$N$1:$DN$1,0),FALSE),VLOOKUP($T6,Fe_Annuity_Tables,MATCH(BS$3+3,'Mortality Tables'!$N$1:$DN$1,0),FALSE)),"")</f>
        <v>515970.33577523398</v>
      </c>
      <c r="BT6" s="685">
        <f>IFERROR(($BS6+AC6*Contr_Rate)*(1+Inv_Return)*IF($D6=$C$1,VLOOKUP($T6,Male_Annuity_Tables,MATCH($BS$3+3,'Mortality Tables'!$N$1:$DN$1,0),FALSE),VLOOKUP($T6,Fe_Annuity_Tables,MATCH(BT$3+3,'Mortality Tables'!$N$1:$DN$1,0),FALSE)),"")</f>
        <v>680668.22265844257</v>
      </c>
      <c r="BU6" s="685">
        <f>IFERROR((BT6+AD6*Contr_Rate)*(1+Inv_Return)*IF($D6=$C$1,VLOOKUP($T6,Male_Annuity_Tables,MATCH($BS$3+3,'Mortality Tables'!$N$1:$DN$1,0),FALSE),VLOOKUP($T6,Fe_Annuity_Tables,MATCH(BU$3+3,'Mortality Tables'!$N$1:$DN$1,0),FALSE)),"")</f>
        <v>692825.76122738398</v>
      </c>
      <c r="BV6" s="685">
        <f>IFERROR((BU6+AE6*Contr_Rate)*(1+Inv_Return)*IF($D6=$C$1,VLOOKUP($T6,Male_Annuity_Tables,MATCH($BS$3+3,'Mortality Tables'!$N$1:$DN$1,0),FALSE),VLOOKUP($T6,Fe_Annuity_Tables,MATCH(BV$3+3,'Mortality Tables'!$N$1:$DN$1,0),FALSE)),"")</f>
        <v>604959.67220577423</v>
      </c>
      <c r="BW6" s="685">
        <f>IFERROR((BV6+AF6*Contr_Rate)*(1+Inv_Return)*IF($D6=$C$1,VLOOKUP($T6,Male_Annuity_Tables,MATCH($BS$3+3,'Mortality Tables'!$N$1:$DN$1,0),FALSE),VLOOKUP($T6,Fe_Annuity_Tables,MATCH(BW$3+3,'Mortality Tables'!$N$1:$DN$1,0),FALSE)),"")</f>
        <v>483220.10972248134</v>
      </c>
      <c r="BX6" s="685">
        <f>IFERROR((BW6+AG6*Contr_Rate)*(1+Inv_Return)*IF($D6=$C$1,VLOOKUP($T6,Male_Annuity_Tables,MATCH($BS$3+3,'Mortality Tables'!$N$1:$DN$1,0),FALSE),VLOOKUP($T6,Fe_Annuity_Tables,MATCH(BX$3+3,'Mortality Tables'!$N$1:$DN$1,0),FALSE)),"")</f>
        <v>393904.67231058364</v>
      </c>
      <c r="BY6" s="685">
        <f>IFERROR((BX6+AH6*Contr_Rate)*(1+Inv_Return)*IF($D6=$C$1,VLOOKUP($T6,Male_Annuity_Tables,MATCH($BS$3+3,'Mortality Tables'!$N$1:$DN$1,0),FALSE),VLOOKUP($T6,Fe_Annuity_Tables,MATCH(BY$3+3,'Mortality Tables'!$N$1:$DN$1,0),FALSE)),"")</f>
        <v>329943.9525800086</v>
      </c>
      <c r="BZ6" s="685">
        <f>IFERROR((BY6+AI6*Contr_Rate)*(1+Inv_Return)*IF($D6=$C$1,VLOOKUP($T6,Male_Annuity_Tables,MATCH($BS$3+3,'Mortality Tables'!$N$1:$DN$1,0),FALSE),VLOOKUP($T6,Fe_Annuity_Tables,MATCH(BZ$3+3,'Mortality Tables'!$N$1:$DN$1,0),FALSE)),"")</f>
        <v>283537.81908857916</v>
      </c>
      <c r="CA6" s="685">
        <f>IFERROR((BZ6+AJ6*Contr_Rate)*(1+Inv_Return)*IF($D6=$C$1,VLOOKUP($T6,Male_Annuity_Tables,MATCH($BS$3+3,'Mortality Tables'!$N$1:$DN$1,0),FALSE),VLOOKUP($T6,Fe_Annuity_Tables,MATCH(CA$3+3,'Mortality Tables'!$N$1:$DN$1,0),FALSE)),"")</f>
        <v>248605.33206433928</v>
      </c>
      <c r="CB6" s="685">
        <f>IFERROR((CA6+AK6*Contr_Rate)*(1+Inv_Return)*IF($D6=$C$1,VLOOKUP($T6,Male_Annuity_Tables,MATCH($BS$3+3,'Mortality Tables'!$N$1:$DN$1,0),FALSE),VLOOKUP($T6,Fe_Annuity_Tables,MATCH(CB$3+3,'Mortality Tables'!$N$1:$DN$1,0),FALSE)),"")</f>
        <v>221136.08427312257</v>
      </c>
      <c r="CC6" s="685">
        <f>IFERROR((CB6+AL6*Contr_Rate)*(1+Inv_Return)*IF($D6=$C$1,VLOOKUP($T6,Male_Annuity_Tables,MATCH($BS$3+3,'Mortality Tables'!$N$1:$DN$1,0),FALSE),VLOOKUP($T6,Fe_Annuity_Tables,MATCH(CC$3+3,'Mortality Tables'!$N$1:$DN$1,0),FALSE)),"")</f>
        <v>209725.61763810072</v>
      </c>
      <c r="CD6" s="685">
        <f>IFERROR((CC6+AM6*Contr_Rate)*(1+Inv_Return)*IF($D6=$C$1,VLOOKUP($T6,Male_Annuity_Tables,MATCH($BS$3+3,'Mortality Tables'!$N$1:$DN$1,0),FALSE),VLOOKUP($T6,Fe_Annuity_Tables,MATCH(CD$3+3,'Mortality Tables'!$N$1:$DN$1,0),FALSE)),"")</f>
        <v>202886.13713528897</v>
      </c>
      <c r="CE6" s="685">
        <f>IFERROR((CD6+AN6*Contr_Rate)*(1+Inv_Return)*IF($D6=$C$1,VLOOKUP($T6,Male_Annuity_Tables,MATCH($BS$3+3,'Mortality Tables'!$N$1:$DN$1,0),FALSE),VLOOKUP($T6,Fe_Annuity_Tables,MATCH(CE$3+3,'Mortality Tables'!$N$1:$DN$1,0),FALSE)),"")</f>
        <v>197411.52299640139</v>
      </c>
      <c r="CF6" s="685">
        <f>IFERROR((CE6+AO6*Contr_Rate)*(1+Inv_Return)*IF($D6=$C$1,VLOOKUP($T6,Male_Annuity_Tables,MATCH($BS$3+3,'Mortality Tables'!$N$1:$DN$1,0),FALSE),VLOOKUP($T6,Fe_Annuity_Tables,MATCH(CF$3+3,'Mortality Tables'!$N$1:$DN$1,0),FALSE)),"")</f>
        <v>192433.38272385296</v>
      </c>
      <c r="CG6" s="685">
        <f>IFERROR((CF6+AP6*Contr_Rate)*(1+Inv_Return)*IF($D6=$C$1,VLOOKUP($T6,Male_Annuity_Tables,MATCH($BS$3+3,'Mortality Tables'!$N$1:$DN$1,0),FALSE),VLOOKUP($T6,Fe_Annuity_Tables,MATCH(CG$3+3,'Mortality Tables'!$N$1:$DN$1,0),FALSE)),"")</f>
        <v>187709.38784925392</v>
      </c>
      <c r="CH6" s="685" t="str">
        <f>IFERROR((CG6+AQ6*Contr_Rate)*(1+Inv_Return)*IF($D6=$C$1,VLOOKUP($T6,Male_Annuity_Tables,MATCH($BS$3+3,'Mortality Tables'!$N$1:$DN$1,0),FALSE),VLOOKUP($T6,Fe_Annuity_Tables,MATCH(CH$3+3,'Mortality Tables'!$N$1:$DN$1,0),FALSE)),"")</f>
        <v/>
      </c>
      <c r="CI6" s="685" t="str">
        <f>IFERROR((CH6+AR6*Contr_Rate)*(1+Inv_Return)*IF($D6=$C$1,VLOOKUP($T6,Male_Annuity_Tables,MATCH($BS$3+3,'Mortality Tables'!$N$1:$DN$1,0),FALSE),VLOOKUP($T6,Fe_Annuity_Tables,MATCH(CI$3+3,'Mortality Tables'!$N$1:$DN$1,0),FALSE)),"")</f>
        <v/>
      </c>
      <c r="CJ6" s="685" t="str">
        <f>IFERROR((CI6+AS6*Contr_Rate)*(1+Inv_Return)*IF($D6=$C$1,VLOOKUP($T6,Male_Annuity_Tables,MATCH($BS$3+3,'Mortality Tables'!$N$1:$DN$1,0),FALSE),VLOOKUP($T6,Fe_Annuity_Tables,MATCH(CJ$3+3,'Mortality Tables'!$N$1:$DN$1,0),FALSE)),"")</f>
        <v/>
      </c>
      <c r="CK6" s="685" t="str">
        <f>IFERROR((CJ6+AT6*Contr_Rate)*(1+Inv_Return)*IF($D6=$C$1,VLOOKUP($T6,Male_Annuity_Tables,MATCH($BS$3+3,'Mortality Tables'!$N$1:$DN$1,0),FALSE),VLOOKUP($T6,Fe_Annuity_Tables,MATCH(CK$3+3,'Mortality Tables'!$N$1:$DN$1,0),FALSE)),"")</f>
        <v/>
      </c>
      <c r="CL6" s="685" t="str">
        <f>IFERROR((CK6+AU6*Contr_Rate)*(1+Inv_Return)*IF($D6=$C$1,VLOOKUP($T6,Male_Annuity_Tables,MATCH($BS$3+3,'Mortality Tables'!$N$1:$DN$1,0),FALSE),VLOOKUP($T6,Fe_Annuity_Tables,MATCH(CL$3+3,'Mortality Tables'!$N$1:$DN$1,0),FALSE)),"")</f>
        <v/>
      </c>
      <c r="CM6" s="685" t="str">
        <f>IFERROR((CL6+AV6*Contr_Rate)*(1+Inv_Return)*IF($D6=$C$1,VLOOKUP($T6,Male_Annuity_Tables,MATCH($BS$3+3,'Mortality Tables'!$N$1:$DN$1,0),FALSE),VLOOKUP($T6,Fe_Annuity_Tables,MATCH(CM$3+3,'Mortality Tables'!$N$1:$DN$1,0),FALSE)),"")</f>
        <v/>
      </c>
      <c r="CN6" s="685" t="str">
        <f>IFERROR((CM6+AW6*Contr_Rate)*(1+Inv_Return)*IF($D6=$C$1,VLOOKUP($T6,Male_Annuity_Tables,MATCH($BS$3+3,'Mortality Tables'!$N$1:$DN$1,0),FALSE),VLOOKUP($T6,Fe_Annuity_Tables,MATCH(CN$3+3,'Mortality Tables'!$N$1:$DN$1,0),FALSE)),"")</f>
        <v/>
      </c>
      <c r="CO6" s="685" t="str">
        <f>IFERROR((CN6+AX6*Contr_Rate)*(1+Inv_Return)*IF($D6=$C$1,VLOOKUP($T6,Male_Annuity_Tables,MATCH($BS$3+3,'Mortality Tables'!$N$1:$DN$1,0),FALSE),VLOOKUP($T6,Fe_Annuity_Tables,MATCH(CO$3+3,'Mortality Tables'!$N$1:$DN$1,0),FALSE)),"")</f>
        <v/>
      </c>
      <c r="CP6" s="685" t="str">
        <f>IFERROR((CO6+AY6*Contr_Rate)*(1+Inv_Return)*IF($D6=$C$1,VLOOKUP($T6,Male_Annuity_Tables,MATCH($BS$3+3,'Mortality Tables'!$N$1:$DN$1,0),FALSE),VLOOKUP($T6,Fe_Annuity_Tables,MATCH(CP$3+3,'Mortality Tables'!$N$1:$DN$1,0),FALSE)),"")</f>
        <v/>
      </c>
      <c r="CQ6" s="685" t="str">
        <f>IFERROR((CP6+AZ6*Contr_Rate)*(1+Inv_Return)*IF($D6=$C$1,VLOOKUP($T6,Male_Annuity_Tables,MATCH($BS$3+3,'Mortality Tables'!$N$1:$DN$1,0),FALSE),VLOOKUP($T6,Fe_Annuity_Tables,MATCH(CQ$3+3,'Mortality Tables'!$N$1:$DN$1,0),FALSE)),"")</f>
        <v/>
      </c>
      <c r="CR6" s="685" t="str">
        <f>IFERROR((CQ6+BA6*Contr_Rate)*(1+Inv_Return)*IF($D6=$C$1,VLOOKUP($T6,Male_Annuity_Tables,MATCH($BS$3+3,'Mortality Tables'!$N$1:$DN$1,0),FALSE),VLOOKUP($T6,Fe_Annuity_Tables,MATCH(CR$3+3,'Mortality Tables'!$N$1:$DN$1,0),FALSE)),"")</f>
        <v/>
      </c>
      <c r="CS6" s="685" t="str">
        <f>IFERROR((CR6+BB6*Contr_Rate)*(1+Inv_Return)*IF($D6=$C$1,VLOOKUP($T6,Male_Annuity_Tables,MATCH($BS$3+3,'Mortality Tables'!$N$1:$DN$1,0),FALSE),VLOOKUP($T6,Fe_Annuity_Tables,MATCH(CS$3+3,'Mortality Tables'!$N$1:$DN$1,0),FALSE)),"")</f>
        <v/>
      </c>
      <c r="CT6" s="685" t="str">
        <f>IFERROR((CS6+BC6*Contr_Rate)*(1+Inv_Return)*IF($D6=$C$1,VLOOKUP($T6,Male_Annuity_Tables,MATCH($BS$3+3,'Mortality Tables'!$N$1:$DN$1,0),FALSE),VLOOKUP($T6,Fe_Annuity_Tables,MATCH(CT$3+3,'Mortality Tables'!$N$1:$DN$1,0),FALSE)),"")</f>
        <v/>
      </c>
      <c r="CU6" s="685" t="str">
        <f>IFERROR((CT6+BD6*Contr_Rate)*(1+Inv_Return)*IF($D6=$C$1,VLOOKUP($T6,Male_Annuity_Tables,MATCH($BS$3+3,'Mortality Tables'!$N$1:$DN$1,0),FALSE),VLOOKUP($T6,Fe_Annuity_Tables,MATCH(CU$3+3,'Mortality Tables'!$N$1:$DN$1,0),FALSE)),"")</f>
        <v/>
      </c>
      <c r="CV6" s="685" t="str">
        <f>IFERROR((CU6+BE6*Contr_Rate)*(1+Inv_Return)*IF($D6=$C$1,VLOOKUP($T6,Male_Annuity_Tables,MATCH($BS$3+3,'Mortality Tables'!$N$1:$DN$1,0),FALSE),VLOOKUP($T6,Fe_Annuity_Tables,MATCH(CV$3+3,'Mortality Tables'!$N$1:$DN$1,0),FALSE)),"")</f>
        <v/>
      </c>
      <c r="CW6" s="685" t="str">
        <f>IFERROR((CV6+BF6*Contr_Rate)*(1+Inv_Return)*IF($D6=$C$1,VLOOKUP($T6,Male_Annuity_Tables,MATCH($BS$3+3,'Mortality Tables'!$N$1:$DN$1,0),FALSE),VLOOKUP($T6,Fe_Annuity_Tables,MATCH(CW$3+3,'Mortality Tables'!$N$1:$DN$1,0),FALSE)),"")</f>
        <v/>
      </c>
      <c r="CX6" s="685" t="str">
        <f>IFERROR((CW6+BG6*Contr_Rate)*(1+Inv_Return)*IF($D6=$C$1,VLOOKUP($T6,Male_Annuity_Tables,MATCH($BS$3+3,'Mortality Tables'!$N$1:$DN$1,0),FALSE),VLOOKUP($T6,Fe_Annuity_Tables,MATCH(CX$3+3,'Mortality Tables'!$N$1:$DN$1,0),FALSE)),"")</f>
        <v/>
      </c>
      <c r="CY6" s="685" t="str">
        <f>IFERROR((CX6+BH6*Contr_Rate)*(1+Inv_Return)*IF($D6=$C$1,VLOOKUP($T6,Male_Annuity_Tables,MATCH($BS$3+3,'Mortality Tables'!$N$1:$DN$1,0),FALSE),VLOOKUP($T6,Fe_Annuity_Tables,MATCH(CY$3+3,'Mortality Tables'!$N$1:$DN$1,0),FALSE)),"")</f>
        <v/>
      </c>
      <c r="CZ6" s="685" t="str">
        <f>IFERROR((CY6+BI6*Contr_Rate)*(1+Inv_Return)*IF($D6=$C$1,VLOOKUP($T6,Male_Annuity_Tables,MATCH($BS$3+3,'Mortality Tables'!$N$1:$DN$1,0),FALSE),VLOOKUP($T6,Fe_Annuity_Tables,MATCH(CZ$3+3,'Mortality Tables'!$N$1:$DN$1,0),FALSE)),"")</f>
        <v/>
      </c>
      <c r="DA6" s="685" t="str">
        <f>IFERROR((CZ6+BJ6*Contr_Rate)*(1+Inv_Return)*IF($D6=$C$1,VLOOKUP($T6,Male_Annuity_Tables,MATCH($BS$3+3,'Mortality Tables'!$N$1:$DN$1,0),FALSE),VLOOKUP($T6,Fe_Annuity_Tables,MATCH(DA$3+3,'Mortality Tables'!$N$1:$DN$1,0),FALSE)),"")</f>
        <v/>
      </c>
      <c r="DB6" s="685" t="str">
        <f>IFERROR((DA6+BK6*Contr_Rate)*(1+Inv_Return)*IF($D6=$C$1,VLOOKUP($T6,Male_Annuity_Tables,MATCH($BS$3+3,'Mortality Tables'!$N$1:$DN$1,0),FALSE),VLOOKUP($T6,Fe_Annuity_Tables,MATCH(DB$3+3,'Mortality Tables'!$N$1:$DN$1,0),FALSE)),"")</f>
        <v/>
      </c>
      <c r="DC6" s="685" t="str">
        <f>IFERROR((DB6+BL6*Contr_Rate)*(1+Inv_Return)*IF($D6=$C$1,VLOOKUP($T6,Male_Annuity_Tables,MATCH($BS$3+3,'Mortality Tables'!$N$1:$DN$1,0),FALSE),VLOOKUP($T6,Fe_Annuity_Tables,MATCH(DC$3+3,'Mortality Tables'!$N$1:$DN$1,0),FALSE)),"")</f>
        <v/>
      </c>
      <c r="DD6" s="685" t="str">
        <f>IFERROR((DC6+BM6*Contr_Rate)*(1+Inv_Return)*IF($D6=$C$1,VLOOKUP($T6,Male_Annuity_Tables,MATCH($BS$3+3,'Mortality Tables'!$N$1:$DN$1,0),FALSE),VLOOKUP($T6,Fe_Annuity_Tables,MATCH(DD$3+3,'Mortality Tables'!$N$1:$DN$1,0),FALSE)),"")</f>
        <v/>
      </c>
      <c r="DE6" s="685" t="str">
        <f>IFERROR((DD6+BN6*Contr_Rate)*(1+Inv_Return)*IF($D6=$C$1,VLOOKUP($T6,Male_Annuity_Tables,MATCH($BS$3+3,'Mortality Tables'!$N$1:$DN$1,0),FALSE),VLOOKUP($T6,Fe_Annuity_Tables,MATCH(DE$3+3,'Mortality Tables'!$N$1:$DN$1,0),FALSE)),"")</f>
        <v/>
      </c>
      <c r="DF6" s="685" t="str">
        <f>IFERROR((DE6+BO6*Contr_Rate)*(1+Inv_Return)*IF($D6=$C$1,VLOOKUP($T6,Male_Annuity_Tables,MATCH($BS$3+3,'Mortality Tables'!$N$1:$DN$1,0),FALSE),VLOOKUP($T6,Fe_Annuity_Tables,MATCH(DF$3+3,'Mortality Tables'!$N$1:$DN$1,0),FALSE)),"")</f>
        <v/>
      </c>
      <c r="DG6" s="685" t="str">
        <f>IFERROR((DF6+BP6*Contr_Rate)*(1+Inv_Return)*IF($D6=$C$1,VLOOKUP($T6,Male_Annuity_Tables,MATCH($BS$3+3,'Mortality Tables'!$N$1:$DN$1,0),FALSE),VLOOKUP($T6,Fe_Annuity_Tables,MATCH(DG$3+3,'Mortality Tables'!$N$1:$DN$1,0),FALSE)),"")</f>
        <v/>
      </c>
      <c r="DH6" s="685" t="str">
        <f>IFERROR((DG6+BQ6*Contr_Rate)*(1+Inv_Return)*IF($D6=$C$1,VLOOKUP($T6,Male_Annuity_Tables,MATCH($BS$3+3,'Mortality Tables'!$N$1:$DN$1,0),FALSE),VLOOKUP($T6,Fe_Annuity_Tables,MATCH(DH$3+3,'Mortality Tables'!$N$1:$DN$1,0),FALSE)),"")</f>
        <v/>
      </c>
      <c r="DJ6" s="686">
        <f t="shared" si="20"/>
        <v>692825.76122738398</v>
      </c>
      <c r="DK6" s="680">
        <f t="shared" si="21"/>
        <v>8.8017766057058875</v>
      </c>
      <c r="DL6" s="686">
        <f t="shared" si="22"/>
        <v>52738.586857729024</v>
      </c>
      <c r="DM6" s="686">
        <f t="shared" si="23"/>
        <v>2580613.3825433287</v>
      </c>
      <c r="DN6" s="687">
        <f>IFERROR((DL6/DM6),"")</f>
        <v>2.0436454067270009E-2</v>
      </c>
      <c r="DP6" s="688">
        <f t="shared" si="24"/>
        <v>78540.230556202456</v>
      </c>
      <c r="DQ6" s="688">
        <f t="shared" si="13"/>
        <v>103610.29585073414</v>
      </c>
      <c r="DR6" s="688">
        <f t="shared" si="14"/>
        <v>105460.89813539055</v>
      </c>
      <c r="DS6" s="668"/>
    </row>
    <row r="7" spans="1:123" s="657" customFormat="1" ht="14.5">
      <c r="A7" s="675" t="s">
        <v>1083</v>
      </c>
      <c r="B7" s="675" t="s">
        <v>1084</v>
      </c>
      <c r="C7" s="675" t="s">
        <v>116</v>
      </c>
      <c r="D7" s="675" t="s">
        <v>60</v>
      </c>
      <c r="E7" s="676">
        <v>28739</v>
      </c>
      <c r="F7" s="677">
        <v>45033</v>
      </c>
      <c r="G7" s="677">
        <v>45038</v>
      </c>
      <c r="H7" s="678">
        <v>1727114</v>
      </c>
      <c r="I7" s="678">
        <v>110351.47</v>
      </c>
      <c r="J7" s="678">
        <v>104949.27</v>
      </c>
      <c r="K7" s="678">
        <v>9599.4599999999991</v>
      </c>
      <c r="L7" s="678">
        <v>224900.19999999998</v>
      </c>
      <c r="M7" s="679">
        <f>IF(COUNTIF($A$4:A204,A7)=1,0,1)</f>
        <v>0</v>
      </c>
      <c r="N7" s="680" t="str">
        <f t="shared" si="1"/>
        <v>Okay</v>
      </c>
      <c r="O7" s="680" t="str">
        <f t="shared" si="15"/>
        <v>TRUE</v>
      </c>
      <c r="P7" s="680" t="b">
        <f t="shared" si="2"/>
        <v>1</v>
      </c>
      <c r="Q7" s="680" t="b">
        <f t="shared" si="3"/>
        <v>1</v>
      </c>
      <c r="R7" s="680" t="b">
        <f t="shared" si="4"/>
        <v>1</v>
      </c>
      <c r="S7" s="681">
        <f t="shared" si="5"/>
        <v>44.641095890410959</v>
      </c>
      <c r="T7" s="682">
        <f t="shared" si="6"/>
        <v>46</v>
      </c>
      <c r="U7" s="682">
        <f t="shared" si="16"/>
        <v>44</v>
      </c>
      <c r="V7" s="682">
        <f t="shared" si="17"/>
        <v>1.6931506849315068</v>
      </c>
      <c r="W7" s="682">
        <f t="shared" si="7"/>
        <v>14</v>
      </c>
      <c r="X7" s="683">
        <f t="shared" si="8"/>
        <v>3148602.8</v>
      </c>
      <c r="Y7" s="684">
        <f t="shared" si="18"/>
        <v>2.8E-3</v>
      </c>
      <c r="Z7" s="684">
        <f>IF($D7=$C$1,VLOOKUP($T7,Male_Annuity_Tables,MATCH($W7+2,'Mortality Tables'!$DS$1:$HT$1,0),FALSE),VLOOKUP($T7,Fe_Annuity_Tables,MATCH($W7+2,'Mortality Tables'!$M$1:$DN$1,0),FALSE))</f>
        <v>0.22289720495348328</v>
      </c>
      <c r="AA7" s="664"/>
      <c r="AB7" s="685">
        <f t="shared" si="9"/>
        <v>1815110.4583000001</v>
      </c>
      <c r="AC7" s="685">
        <f t="shared" si="9"/>
        <v>1907590.3361503852</v>
      </c>
      <c r="AD7" s="685">
        <f t="shared" si="9"/>
        <v>2004782.0637772474</v>
      </c>
      <c r="AE7" s="685">
        <f t="shared" si="9"/>
        <v>2106925.7099266979</v>
      </c>
      <c r="AF7" s="685">
        <f t="shared" si="9"/>
        <v>2214273.5748474635</v>
      </c>
      <c r="AG7" s="685">
        <f t="shared" si="9"/>
        <v>2327090.8134859418</v>
      </c>
      <c r="AH7" s="685">
        <f t="shared" si="9"/>
        <v>2445656.0904330504</v>
      </c>
      <c r="AI7" s="685">
        <f t="shared" si="9"/>
        <v>2570262.2682406148</v>
      </c>
      <c r="AJ7" s="685">
        <f t="shared" si="9"/>
        <v>2701217.1308074743</v>
      </c>
      <c r="AK7" s="685">
        <f t="shared" si="9"/>
        <v>2838844.1436221148</v>
      </c>
      <c r="AL7" s="685">
        <f t="shared" si="10"/>
        <v>2983483.2527396618</v>
      </c>
      <c r="AM7" s="685">
        <f t="shared" si="10"/>
        <v>3135491.7244667476</v>
      </c>
      <c r="AN7" s="685">
        <f t="shared" si="10"/>
        <v>3295245.0278283283</v>
      </c>
      <c r="AO7" s="685">
        <f t="shared" si="10"/>
        <v>3463137.7619961821</v>
      </c>
      <c r="AP7" s="685" t="str">
        <f t="shared" si="10"/>
        <v/>
      </c>
      <c r="AQ7" s="685" t="str">
        <f t="shared" si="10"/>
        <v/>
      </c>
      <c r="AR7" s="685" t="str">
        <f t="shared" si="10"/>
        <v/>
      </c>
      <c r="AS7" s="685" t="str">
        <f t="shared" si="10"/>
        <v/>
      </c>
      <c r="AT7" s="685" t="str">
        <f t="shared" si="10"/>
        <v/>
      </c>
      <c r="AU7" s="685" t="str">
        <f t="shared" si="10"/>
        <v/>
      </c>
      <c r="AV7" s="685" t="str">
        <f t="shared" si="11"/>
        <v/>
      </c>
      <c r="AW7" s="685" t="str">
        <f t="shared" si="11"/>
        <v/>
      </c>
      <c r="AX7" s="685" t="str">
        <f t="shared" si="11"/>
        <v/>
      </c>
      <c r="AY7" s="685" t="str">
        <f t="shared" si="11"/>
        <v/>
      </c>
      <c r="AZ7" s="685" t="str">
        <f t="shared" si="11"/>
        <v/>
      </c>
      <c r="BA7" s="685" t="str">
        <f t="shared" si="11"/>
        <v/>
      </c>
      <c r="BB7" s="685" t="str">
        <f t="shared" si="11"/>
        <v/>
      </c>
      <c r="BC7" s="685" t="str">
        <f t="shared" si="11"/>
        <v/>
      </c>
      <c r="BD7" s="685" t="str">
        <f t="shared" si="11"/>
        <v/>
      </c>
      <c r="BE7" s="685" t="str">
        <f t="shared" si="11"/>
        <v/>
      </c>
      <c r="BF7" s="685" t="str">
        <f t="shared" si="11"/>
        <v/>
      </c>
      <c r="BG7" s="685" t="str">
        <f t="shared" si="11"/>
        <v/>
      </c>
      <c r="BH7" s="685" t="str">
        <f t="shared" si="11"/>
        <v/>
      </c>
      <c r="BI7" s="685" t="str">
        <f t="shared" si="11"/>
        <v/>
      </c>
      <c r="BJ7" s="685" t="str">
        <f t="shared" si="11"/>
        <v/>
      </c>
      <c r="BK7" s="685" t="str">
        <f t="shared" si="11"/>
        <v/>
      </c>
      <c r="BL7" s="685" t="str">
        <f t="shared" si="19"/>
        <v/>
      </c>
      <c r="BM7" s="685" t="str">
        <f t="shared" si="19"/>
        <v/>
      </c>
      <c r="BN7" s="685" t="str">
        <f t="shared" si="19"/>
        <v/>
      </c>
      <c r="BO7" s="685" t="str">
        <f t="shared" si="19"/>
        <v/>
      </c>
      <c r="BP7" s="685" t="str">
        <f t="shared" si="19"/>
        <v/>
      </c>
      <c r="BQ7" s="685" t="str">
        <f t="shared" si="19"/>
        <v/>
      </c>
      <c r="BR7" s="529"/>
      <c r="BS7" s="685">
        <f>IFERROR(($L7+AB7*Contr_Rate)*(1+Inv_Return)*IF($D7=$C$1,VLOOKUP($T7,Male_Annuity_Tables,MATCH($BS$3+3,'Mortality Tables'!$N$1:$DN$1,0),FALSE),VLOOKUP($T7,Fe_Annuity_Tables,MATCH(BS$3+3,'Mortality Tables'!$N$1:$DN$1,0),FALSE)),"")</f>
        <v>670216.35689992516</v>
      </c>
      <c r="BT7" s="685">
        <f>IFERROR(($BS7+AC7*Contr_Rate)*(1+Inv_Return)*IF($D7=$C$1,VLOOKUP($T7,Male_Annuity_Tables,MATCH($BS$3+3,'Mortality Tables'!$N$1:$DN$1,0),FALSE),VLOOKUP($T7,Fe_Annuity_Tables,MATCH(BT$3+3,'Mortality Tables'!$N$1:$DN$1,0),FALSE)),"")</f>
        <v>917156.62214020465</v>
      </c>
      <c r="BU7" s="685">
        <f>IFERROR((BT7+AD7*Contr_Rate)*(1+Inv_Return)*IF($D7=$C$1,VLOOKUP($T7,Male_Annuity_Tables,MATCH($BS$3+3,'Mortality Tables'!$N$1:$DN$1,0),FALSE),VLOOKUP($T7,Fe_Annuity_Tables,MATCH(BU$3+3,'Mortality Tables'!$N$1:$DN$1,0),FALSE)),"")</f>
        <v>949729.24906210927</v>
      </c>
      <c r="BV7" s="685">
        <f>IFERROR((BU7+AE7*Contr_Rate)*(1+Inv_Return)*IF($D7=$C$1,VLOOKUP($T7,Male_Annuity_Tables,MATCH($BS$3+3,'Mortality Tables'!$N$1:$DN$1,0),FALSE),VLOOKUP($T7,Fe_Annuity_Tables,MATCH(BV$3+3,'Mortality Tables'!$N$1:$DN$1,0),FALSE)),"")</f>
        <v>837948.54335862084</v>
      </c>
      <c r="BW7" s="685">
        <f>IFERROR((BV7+AF7*Contr_Rate)*(1+Inv_Return)*IF($D7=$C$1,VLOOKUP($T7,Male_Annuity_Tables,MATCH($BS$3+3,'Mortality Tables'!$N$1:$DN$1,0),FALSE),VLOOKUP($T7,Fe_Annuity_Tables,MATCH(BW$3+3,'Mortality Tables'!$N$1:$DN$1,0),FALSE)),"")</f>
        <v>713521.33084708441</v>
      </c>
      <c r="BX7" s="685">
        <f>IFERROR((BW7+AG7*Contr_Rate)*(1+Inv_Return)*IF($D7=$C$1,VLOOKUP($T7,Male_Annuity_Tables,MATCH($BS$3+3,'Mortality Tables'!$N$1:$DN$1,0),FALSE),VLOOKUP($T7,Fe_Annuity_Tables,MATCH(BX$3+3,'Mortality Tables'!$N$1:$DN$1,0),FALSE)),"")</f>
        <v>601003.48679136287</v>
      </c>
      <c r="BY7" s="685">
        <f>IFERROR((BX7+AH7*Contr_Rate)*(1+Inv_Return)*IF($D7=$C$1,VLOOKUP($T7,Male_Annuity_Tables,MATCH($BS$3+3,'Mortality Tables'!$N$1:$DN$1,0),FALSE),VLOOKUP($T7,Fe_Annuity_Tables,MATCH(BY$3+3,'Mortality Tables'!$N$1:$DN$1,0),FALSE)),"")</f>
        <v>509183.87730695464</v>
      </c>
      <c r="BZ7" s="685">
        <f>IFERROR((BY7+AI7*Contr_Rate)*(1+Inv_Return)*IF($D7=$C$1,VLOOKUP($T7,Male_Annuity_Tables,MATCH($BS$3+3,'Mortality Tables'!$N$1:$DN$1,0),FALSE),VLOOKUP($T7,Fe_Annuity_Tables,MATCH(BZ$3+3,'Mortality Tables'!$N$1:$DN$1,0),FALSE)),"")</f>
        <v>437499.652197961</v>
      </c>
      <c r="CA7" s="685">
        <f>IFERROR((BZ7+AJ7*Contr_Rate)*(1+Inv_Return)*IF($D7=$C$1,VLOOKUP($T7,Male_Annuity_Tables,MATCH($BS$3+3,'Mortality Tables'!$N$1:$DN$1,0),FALSE),VLOOKUP($T7,Fe_Annuity_Tables,MATCH(CA$3+3,'Mortality Tables'!$N$1:$DN$1,0),FALSE)),"")</f>
        <v>381828.32229073026</v>
      </c>
      <c r="CB7" s="685">
        <f>IFERROR((CA7+AK7*Contr_Rate)*(1+Inv_Return)*IF($D7=$C$1,VLOOKUP($T7,Male_Annuity_Tables,MATCH($BS$3+3,'Mortality Tables'!$N$1:$DN$1,0),FALSE),VLOOKUP($T7,Fe_Annuity_Tables,MATCH(CB$3+3,'Mortality Tables'!$N$1:$DN$1,0),FALSE)),"")</f>
        <v>356573.08864410978</v>
      </c>
      <c r="CC7" s="685">
        <f>IFERROR((CB7+AL7*Contr_Rate)*(1+Inv_Return)*IF($D7=$C$1,VLOOKUP($T7,Male_Annuity_Tables,MATCH($BS$3+3,'Mortality Tables'!$N$1:$DN$1,0),FALSE),VLOOKUP($T7,Fe_Annuity_Tables,MATCH(CC$3+3,'Mortality Tables'!$N$1:$DN$1,0),FALSE)),"")</f>
        <v>341662.81281181832</v>
      </c>
      <c r="CD7" s="685">
        <f>IFERROR((CC7+AM7*Contr_Rate)*(1+Inv_Return)*IF($D7=$C$1,VLOOKUP($T7,Male_Annuity_Tables,MATCH($BS$3+3,'Mortality Tables'!$N$1:$DN$1,0),FALSE),VLOOKUP($T7,Fe_Annuity_Tables,MATCH(CD$3+3,'Mortality Tables'!$N$1:$DN$1,0),FALSE)),"")</f>
        <v>330367.55767031328</v>
      </c>
      <c r="CE7" s="685">
        <f>IFERROR((CD7+AN7*Contr_Rate)*(1+Inv_Return)*IF($D7=$C$1,VLOOKUP($T7,Male_Annuity_Tables,MATCH($BS$3+3,'Mortality Tables'!$N$1:$DN$1,0),FALSE),VLOOKUP($T7,Fe_Annuity_Tables,MATCH(CE$3+3,'Mortality Tables'!$N$1:$DN$1,0),FALSE)),"")</f>
        <v>320512.99032413849</v>
      </c>
      <c r="CF7" s="685">
        <f>IFERROR((CE7+AO7*Contr_Rate)*(1+Inv_Return)*IF($D7=$C$1,VLOOKUP($T7,Male_Annuity_Tables,MATCH($BS$3+3,'Mortality Tables'!$N$1:$DN$1,0),FALSE),VLOOKUP($T7,Fe_Annuity_Tables,MATCH(CF$3+3,'Mortality Tables'!$N$1:$DN$1,0),FALSE)),"")</f>
        <v>311395.3115484548</v>
      </c>
      <c r="CG7" s="685" t="str">
        <f>IFERROR((CF7+AP7*Contr_Rate)*(1+Inv_Return)*IF($D7=$C$1,VLOOKUP($T7,Male_Annuity_Tables,MATCH($BS$3+3,'Mortality Tables'!$N$1:$DN$1,0),FALSE),VLOOKUP($T7,Fe_Annuity_Tables,MATCH(CG$3+3,'Mortality Tables'!$N$1:$DN$1,0),FALSE)),"")</f>
        <v/>
      </c>
      <c r="CH7" s="685" t="str">
        <f>IFERROR((CG7+AQ7*Contr_Rate)*(1+Inv_Return)*IF($D7=$C$1,VLOOKUP($T7,Male_Annuity_Tables,MATCH($BS$3+3,'Mortality Tables'!$N$1:$DN$1,0),FALSE),VLOOKUP($T7,Fe_Annuity_Tables,MATCH(CH$3+3,'Mortality Tables'!$N$1:$DN$1,0),FALSE)),"")</f>
        <v/>
      </c>
      <c r="CI7" s="685" t="str">
        <f>IFERROR((CH7+AR7*Contr_Rate)*(1+Inv_Return)*IF($D7=$C$1,VLOOKUP($T7,Male_Annuity_Tables,MATCH($BS$3+3,'Mortality Tables'!$N$1:$DN$1,0),FALSE),VLOOKUP($T7,Fe_Annuity_Tables,MATCH(CI$3+3,'Mortality Tables'!$N$1:$DN$1,0),FALSE)),"")</f>
        <v/>
      </c>
      <c r="CJ7" s="685" t="str">
        <f>IFERROR((CI7+AS7*Contr_Rate)*(1+Inv_Return)*IF($D7=$C$1,VLOOKUP($T7,Male_Annuity_Tables,MATCH($BS$3+3,'Mortality Tables'!$N$1:$DN$1,0),FALSE),VLOOKUP($T7,Fe_Annuity_Tables,MATCH(CJ$3+3,'Mortality Tables'!$N$1:$DN$1,0),FALSE)),"")</f>
        <v/>
      </c>
      <c r="CK7" s="685" t="str">
        <f>IFERROR((CJ7+AT7*Contr_Rate)*(1+Inv_Return)*IF($D7=$C$1,VLOOKUP($T7,Male_Annuity_Tables,MATCH($BS$3+3,'Mortality Tables'!$N$1:$DN$1,0),FALSE),VLOOKUP($T7,Fe_Annuity_Tables,MATCH(CK$3+3,'Mortality Tables'!$N$1:$DN$1,0),FALSE)),"")</f>
        <v/>
      </c>
      <c r="CL7" s="685" t="str">
        <f>IFERROR((CK7+AU7*Contr_Rate)*(1+Inv_Return)*IF($D7=$C$1,VLOOKUP($T7,Male_Annuity_Tables,MATCH($BS$3+3,'Mortality Tables'!$N$1:$DN$1,0),FALSE),VLOOKUP($T7,Fe_Annuity_Tables,MATCH(CL$3+3,'Mortality Tables'!$N$1:$DN$1,0),FALSE)),"")</f>
        <v/>
      </c>
      <c r="CM7" s="685" t="str">
        <f>IFERROR((CL7+AV7*Contr_Rate)*(1+Inv_Return)*IF($D7=$C$1,VLOOKUP($T7,Male_Annuity_Tables,MATCH($BS$3+3,'Mortality Tables'!$N$1:$DN$1,0),FALSE),VLOOKUP($T7,Fe_Annuity_Tables,MATCH(CM$3+3,'Mortality Tables'!$N$1:$DN$1,0),FALSE)),"")</f>
        <v/>
      </c>
      <c r="CN7" s="685" t="str">
        <f>IFERROR((CM7+AW7*Contr_Rate)*(1+Inv_Return)*IF($D7=$C$1,VLOOKUP($T7,Male_Annuity_Tables,MATCH($BS$3+3,'Mortality Tables'!$N$1:$DN$1,0),FALSE),VLOOKUP($T7,Fe_Annuity_Tables,MATCH(CN$3+3,'Mortality Tables'!$N$1:$DN$1,0),FALSE)),"")</f>
        <v/>
      </c>
      <c r="CO7" s="685" t="str">
        <f>IFERROR((CN7+AX7*Contr_Rate)*(1+Inv_Return)*IF($D7=$C$1,VLOOKUP($T7,Male_Annuity_Tables,MATCH($BS$3+3,'Mortality Tables'!$N$1:$DN$1,0),FALSE),VLOOKUP($T7,Fe_Annuity_Tables,MATCH(CO$3+3,'Mortality Tables'!$N$1:$DN$1,0),FALSE)),"")</f>
        <v/>
      </c>
      <c r="CP7" s="685" t="str">
        <f>IFERROR((CO7+AY7*Contr_Rate)*(1+Inv_Return)*IF($D7=$C$1,VLOOKUP($T7,Male_Annuity_Tables,MATCH($BS$3+3,'Mortality Tables'!$N$1:$DN$1,0),FALSE),VLOOKUP($T7,Fe_Annuity_Tables,MATCH(CP$3+3,'Mortality Tables'!$N$1:$DN$1,0),FALSE)),"")</f>
        <v/>
      </c>
      <c r="CQ7" s="685" t="str">
        <f>IFERROR((CP7+AZ7*Contr_Rate)*(1+Inv_Return)*IF($D7=$C$1,VLOOKUP($T7,Male_Annuity_Tables,MATCH($BS$3+3,'Mortality Tables'!$N$1:$DN$1,0),FALSE),VLOOKUP($T7,Fe_Annuity_Tables,MATCH(CQ$3+3,'Mortality Tables'!$N$1:$DN$1,0),FALSE)),"")</f>
        <v/>
      </c>
      <c r="CR7" s="685" t="str">
        <f>IFERROR((CQ7+BA7*Contr_Rate)*(1+Inv_Return)*IF($D7=$C$1,VLOOKUP($T7,Male_Annuity_Tables,MATCH($BS$3+3,'Mortality Tables'!$N$1:$DN$1,0),FALSE),VLOOKUP($T7,Fe_Annuity_Tables,MATCH(CR$3+3,'Mortality Tables'!$N$1:$DN$1,0),FALSE)),"")</f>
        <v/>
      </c>
      <c r="CS7" s="685" t="str">
        <f>IFERROR((CR7+BB7*Contr_Rate)*(1+Inv_Return)*IF($D7=$C$1,VLOOKUP($T7,Male_Annuity_Tables,MATCH($BS$3+3,'Mortality Tables'!$N$1:$DN$1,0),FALSE),VLOOKUP($T7,Fe_Annuity_Tables,MATCH(CS$3+3,'Mortality Tables'!$N$1:$DN$1,0),FALSE)),"")</f>
        <v/>
      </c>
      <c r="CT7" s="685" t="str">
        <f>IFERROR((CS7+BC7*Contr_Rate)*(1+Inv_Return)*IF($D7=$C$1,VLOOKUP($T7,Male_Annuity_Tables,MATCH($BS$3+3,'Mortality Tables'!$N$1:$DN$1,0),FALSE),VLOOKUP($T7,Fe_Annuity_Tables,MATCH(CT$3+3,'Mortality Tables'!$N$1:$DN$1,0),FALSE)),"")</f>
        <v/>
      </c>
      <c r="CU7" s="685" t="str">
        <f>IFERROR((CT7+BD7*Contr_Rate)*(1+Inv_Return)*IF($D7=$C$1,VLOOKUP($T7,Male_Annuity_Tables,MATCH($BS$3+3,'Mortality Tables'!$N$1:$DN$1,0),FALSE),VLOOKUP($T7,Fe_Annuity_Tables,MATCH(CU$3+3,'Mortality Tables'!$N$1:$DN$1,0),FALSE)),"")</f>
        <v/>
      </c>
      <c r="CV7" s="685" t="str">
        <f>IFERROR((CU7+BE7*Contr_Rate)*(1+Inv_Return)*IF($D7=$C$1,VLOOKUP($T7,Male_Annuity_Tables,MATCH($BS$3+3,'Mortality Tables'!$N$1:$DN$1,0),FALSE),VLOOKUP($T7,Fe_Annuity_Tables,MATCH(CV$3+3,'Mortality Tables'!$N$1:$DN$1,0),FALSE)),"")</f>
        <v/>
      </c>
      <c r="CW7" s="685" t="str">
        <f>IFERROR((CV7+BF7*Contr_Rate)*(1+Inv_Return)*IF($D7=$C$1,VLOOKUP($T7,Male_Annuity_Tables,MATCH($BS$3+3,'Mortality Tables'!$N$1:$DN$1,0),FALSE),VLOOKUP($T7,Fe_Annuity_Tables,MATCH(CW$3+3,'Mortality Tables'!$N$1:$DN$1,0),FALSE)),"")</f>
        <v/>
      </c>
      <c r="CX7" s="685" t="str">
        <f>IFERROR((CW7+BG7*Contr_Rate)*(1+Inv_Return)*IF($D7=$C$1,VLOOKUP($T7,Male_Annuity_Tables,MATCH($BS$3+3,'Mortality Tables'!$N$1:$DN$1,0),FALSE),VLOOKUP($T7,Fe_Annuity_Tables,MATCH(CX$3+3,'Mortality Tables'!$N$1:$DN$1,0),FALSE)),"")</f>
        <v/>
      </c>
      <c r="CY7" s="685" t="str">
        <f>IFERROR((CX7+BH7*Contr_Rate)*(1+Inv_Return)*IF($D7=$C$1,VLOOKUP($T7,Male_Annuity_Tables,MATCH($BS$3+3,'Mortality Tables'!$N$1:$DN$1,0),FALSE),VLOOKUP($T7,Fe_Annuity_Tables,MATCH(CY$3+3,'Mortality Tables'!$N$1:$DN$1,0),FALSE)),"")</f>
        <v/>
      </c>
      <c r="CZ7" s="685" t="str">
        <f>IFERROR((CY7+BI7*Contr_Rate)*(1+Inv_Return)*IF($D7=$C$1,VLOOKUP($T7,Male_Annuity_Tables,MATCH($BS$3+3,'Mortality Tables'!$N$1:$DN$1,0),FALSE),VLOOKUP($T7,Fe_Annuity_Tables,MATCH(CZ$3+3,'Mortality Tables'!$N$1:$DN$1,0),FALSE)),"")</f>
        <v/>
      </c>
      <c r="DA7" s="685" t="str">
        <f>IFERROR((CZ7+BJ7*Contr_Rate)*(1+Inv_Return)*IF($D7=$C$1,VLOOKUP($T7,Male_Annuity_Tables,MATCH($BS$3+3,'Mortality Tables'!$N$1:$DN$1,0),FALSE),VLOOKUP($T7,Fe_Annuity_Tables,MATCH(DA$3+3,'Mortality Tables'!$N$1:$DN$1,0),FALSE)),"")</f>
        <v/>
      </c>
      <c r="DB7" s="685" t="str">
        <f>IFERROR((DA7+BK7*Contr_Rate)*(1+Inv_Return)*IF($D7=$C$1,VLOOKUP($T7,Male_Annuity_Tables,MATCH($BS$3+3,'Mortality Tables'!$N$1:$DN$1,0),FALSE),VLOOKUP($T7,Fe_Annuity_Tables,MATCH(DB$3+3,'Mortality Tables'!$N$1:$DN$1,0),FALSE)),"")</f>
        <v/>
      </c>
      <c r="DC7" s="685" t="str">
        <f>IFERROR((DB7+BL7*Contr_Rate)*(1+Inv_Return)*IF($D7=$C$1,VLOOKUP($T7,Male_Annuity_Tables,MATCH($BS$3+3,'Mortality Tables'!$N$1:$DN$1,0),FALSE),VLOOKUP($T7,Fe_Annuity_Tables,MATCH(DC$3+3,'Mortality Tables'!$N$1:$DN$1,0),FALSE)),"")</f>
        <v/>
      </c>
      <c r="DD7" s="685" t="str">
        <f>IFERROR((DC7+BM7*Contr_Rate)*(1+Inv_Return)*IF($D7=$C$1,VLOOKUP($T7,Male_Annuity_Tables,MATCH($BS$3+3,'Mortality Tables'!$N$1:$DN$1,0),FALSE),VLOOKUP($T7,Fe_Annuity_Tables,MATCH(DD$3+3,'Mortality Tables'!$N$1:$DN$1,0),FALSE)),"")</f>
        <v/>
      </c>
      <c r="DE7" s="685" t="str">
        <f>IFERROR((DD7+BN7*Contr_Rate)*(1+Inv_Return)*IF($D7=$C$1,VLOOKUP($T7,Male_Annuity_Tables,MATCH($BS$3+3,'Mortality Tables'!$N$1:$DN$1,0),FALSE),VLOOKUP($T7,Fe_Annuity_Tables,MATCH(DE$3+3,'Mortality Tables'!$N$1:$DN$1,0),FALSE)),"")</f>
        <v/>
      </c>
      <c r="DF7" s="685" t="str">
        <f>IFERROR((DE7+BO7*Contr_Rate)*(1+Inv_Return)*IF($D7=$C$1,VLOOKUP($T7,Male_Annuity_Tables,MATCH($BS$3+3,'Mortality Tables'!$N$1:$DN$1,0),FALSE),VLOOKUP($T7,Fe_Annuity_Tables,MATCH(DF$3+3,'Mortality Tables'!$N$1:$DN$1,0),FALSE)),"")</f>
        <v/>
      </c>
      <c r="DG7" s="685" t="str">
        <f>IFERROR((DF7+BP7*Contr_Rate)*(1+Inv_Return)*IF($D7=$C$1,VLOOKUP($T7,Male_Annuity_Tables,MATCH($BS$3+3,'Mortality Tables'!$N$1:$DN$1,0),FALSE),VLOOKUP($T7,Fe_Annuity_Tables,MATCH(DG$3+3,'Mortality Tables'!$N$1:$DN$1,0),FALSE)),"")</f>
        <v/>
      </c>
      <c r="DH7" s="685" t="str">
        <f>IFERROR((DG7+BQ7*Contr_Rate)*(1+Inv_Return)*IF($D7=$C$1,VLOOKUP($T7,Male_Annuity_Tables,MATCH($BS$3+3,'Mortality Tables'!$N$1:$DN$1,0),FALSE),VLOOKUP($T7,Fe_Annuity_Tables,MATCH(DH$3+3,'Mortality Tables'!$N$1:$DN$1,0),FALSE)),"")</f>
        <v/>
      </c>
      <c r="DJ7" s="686">
        <f t="shared" si="20"/>
        <v>949729.24906210927</v>
      </c>
      <c r="DK7" s="680">
        <f t="shared" si="21"/>
        <v>8.8017766057058875</v>
      </c>
      <c r="DL7" s="686">
        <f t="shared" si="22"/>
        <v>72294.336175166041</v>
      </c>
      <c r="DM7" s="686">
        <f t="shared" si="23"/>
        <v>3463137.7619961821</v>
      </c>
      <c r="DN7" s="687">
        <f t="shared" ref="DN7:DN33" si="25">IFERROR((DL7/DM7),"")</f>
        <v>2.0875385602187241E-2</v>
      </c>
      <c r="DP7" s="688">
        <f t="shared" si="24"/>
        <v>102127.56846441061</v>
      </c>
      <c r="DQ7" s="688">
        <f t="shared" si="13"/>
        <v>139756.3260817244</v>
      </c>
      <c r="DR7" s="688">
        <f t="shared" si="14"/>
        <v>144719.74297208423</v>
      </c>
      <c r="DS7" s="668"/>
    </row>
    <row r="8" spans="1:123" s="657" customFormat="1" ht="14.5">
      <c r="A8" s="675" t="s">
        <v>1085</v>
      </c>
      <c r="B8" s="675" t="s">
        <v>1086</v>
      </c>
      <c r="C8" s="675" t="s">
        <v>236</v>
      </c>
      <c r="D8" s="675" t="s">
        <v>61</v>
      </c>
      <c r="E8" s="676">
        <v>28731</v>
      </c>
      <c r="F8" s="677">
        <v>36906</v>
      </c>
      <c r="G8" s="677">
        <v>39581</v>
      </c>
      <c r="H8" s="678">
        <v>1805668</v>
      </c>
      <c r="I8" s="678">
        <v>166798.07</v>
      </c>
      <c r="J8" s="678">
        <v>144789.84</v>
      </c>
      <c r="K8" s="678">
        <v>37837.93</v>
      </c>
      <c r="L8" s="678">
        <v>349425.84</v>
      </c>
      <c r="M8" s="679">
        <f>IF(COUNTIF($A$4:A204,A8)=1,0,1)</f>
        <v>0</v>
      </c>
      <c r="N8" s="680" t="str">
        <f t="shared" si="1"/>
        <v>Okay</v>
      </c>
      <c r="O8" s="680" t="str">
        <f t="shared" si="15"/>
        <v>TRUE</v>
      </c>
      <c r="P8" s="680" t="b">
        <f t="shared" si="2"/>
        <v>1</v>
      </c>
      <c r="Q8" s="680" t="b">
        <f t="shared" si="3"/>
        <v>1</v>
      </c>
      <c r="R8" s="680" t="b">
        <f t="shared" si="4"/>
        <v>1</v>
      </c>
      <c r="S8" s="681">
        <f t="shared" si="5"/>
        <v>22.397260273972602</v>
      </c>
      <c r="T8" s="682">
        <f t="shared" si="6"/>
        <v>46</v>
      </c>
      <c r="U8" s="682">
        <f t="shared" si="16"/>
        <v>29</v>
      </c>
      <c r="V8" s="682">
        <f t="shared" si="17"/>
        <v>16.643835616438356</v>
      </c>
      <c r="W8" s="682">
        <f t="shared" si="7"/>
        <v>14</v>
      </c>
      <c r="X8" s="683">
        <f t="shared" si="8"/>
        <v>4891961.7600000007</v>
      </c>
      <c r="Y8" s="684">
        <f t="shared" si="18"/>
        <v>3.81E-3</v>
      </c>
      <c r="Z8" s="684">
        <f>IF($D8=$C$1,VLOOKUP($T8,Male_Annuity_Tables,MATCH($W8+2,'Mortality Tables'!$DS$1:$HT$1,0),FALSE),VLOOKUP($T8,Fe_Annuity_Tables,MATCH($W8+2,'Mortality Tables'!$M$1:$DN$1,0),FALSE))</f>
        <v>0.21490379504448404</v>
      </c>
      <c r="AA8" s="664"/>
      <c r="AB8" s="685">
        <f t="shared" si="9"/>
        <v>1897666.7846000001</v>
      </c>
      <c r="AC8" s="685">
        <f t="shared" si="9"/>
        <v>1994352.9072753701</v>
      </c>
      <c r="AD8" s="685">
        <f t="shared" si="9"/>
        <v>2095965.1879010503</v>
      </c>
      <c r="AE8" s="685">
        <f t="shared" si="9"/>
        <v>2202754.614224609</v>
      </c>
      <c r="AF8" s="685">
        <f t="shared" si="9"/>
        <v>2314984.9618193526</v>
      </c>
      <c r="AG8" s="685">
        <f t="shared" si="9"/>
        <v>2432933.4456240493</v>
      </c>
      <c r="AH8" s="685">
        <f t="shared" si="9"/>
        <v>2556891.4046785943</v>
      </c>
      <c r="AI8" s="685">
        <f t="shared" si="9"/>
        <v>2687165.0217469689</v>
      </c>
      <c r="AJ8" s="685">
        <f t="shared" si="9"/>
        <v>2824076.0796049768</v>
      </c>
      <c r="AK8" s="685">
        <f t="shared" si="9"/>
        <v>2967962.7558608507</v>
      </c>
      <c r="AL8" s="685">
        <f t="shared" si="10"/>
        <v>3119180.4582719607</v>
      </c>
      <c r="AM8" s="685">
        <f t="shared" si="10"/>
        <v>3278102.7026209175</v>
      </c>
      <c r="AN8" s="685">
        <f t="shared" si="10"/>
        <v>3445122.0353194531</v>
      </c>
      <c r="AO8" s="685">
        <f t="shared" si="10"/>
        <v>3620651.0030189799</v>
      </c>
      <c r="AP8" s="685" t="str">
        <f t="shared" si="10"/>
        <v/>
      </c>
      <c r="AQ8" s="685" t="str">
        <f t="shared" si="10"/>
        <v/>
      </c>
      <c r="AR8" s="685" t="str">
        <f t="shared" si="10"/>
        <v/>
      </c>
      <c r="AS8" s="685" t="str">
        <f t="shared" si="10"/>
        <v/>
      </c>
      <c r="AT8" s="685" t="str">
        <f t="shared" si="10"/>
        <v/>
      </c>
      <c r="AU8" s="685" t="str">
        <f t="shared" si="10"/>
        <v/>
      </c>
      <c r="AV8" s="685" t="str">
        <f t="shared" si="11"/>
        <v/>
      </c>
      <c r="AW8" s="685" t="str">
        <f t="shared" si="11"/>
        <v/>
      </c>
      <c r="AX8" s="685" t="str">
        <f t="shared" si="11"/>
        <v/>
      </c>
      <c r="AY8" s="685" t="str">
        <f t="shared" si="11"/>
        <v/>
      </c>
      <c r="AZ8" s="685" t="str">
        <f t="shared" si="11"/>
        <v/>
      </c>
      <c r="BA8" s="685" t="str">
        <f t="shared" si="11"/>
        <v/>
      </c>
      <c r="BB8" s="685" t="str">
        <f t="shared" si="11"/>
        <v/>
      </c>
      <c r="BC8" s="685" t="str">
        <f t="shared" si="11"/>
        <v/>
      </c>
      <c r="BD8" s="685" t="str">
        <f t="shared" si="11"/>
        <v/>
      </c>
      <c r="BE8" s="685" t="str">
        <f t="shared" si="11"/>
        <v/>
      </c>
      <c r="BF8" s="685" t="str">
        <f t="shared" si="11"/>
        <v/>
      </c>
      <c r="BG8" s="685" t="str">
        <f t="shared" si="11"/>
        <v/>
      </c>
      <c r="BH8" s="685" t="str">
        <f t="shared" si="11"/>
        <v/>
      </c>
      <c r="BI8" s="685" t="str">
        <f t="shared" si="11"/>
        <v/>
      </c>
      <c r="BJ8" s="685" t="str">
        <f t="shared" si="11"/>
        <v/>
      </c>
      <c r="BK8" s="685" t="str">
        <f t="shared" si="11"/>
        <v/>
      </c>
      <c r="BL8" s="685" t="str">
        <f t="shared" si="19"/>
        <v/>
      </c>
      <c r="BM8" s="685" t="str">
        <f t="shared" si="19"/>
        <v/>
      </c>
      <c r="BN8" s="685" t="str">
        <f t="shared" si="19"/>
        <v/>
      </c>
      <c r="BO8" s="685" t="str">
        <f t="shared" si="19"/>
        <v/>
      </c>
      <c r="BP8" s="685" t="str">
        <f t="shared" si="19"/>
        <v/>
      </c>
      <c r="BQ8" s="685" t="str">
        <f t="shared" si="19"/>
        <v/>
      </c>
      <c r="BR8" s="529"/>
      <c r="BS8" s="685">
        <f>IFERROR(($L8+AB8*Contr_Rate)*(1+Inv_Return)*IF($D8=$C$1,VLOOKUP($T8,Male_Annuity_Tables,MATCH($BS$3+3,'Mortality Tables'!$N$1:$DN$1,0),FALSE),VLOOKUP($T8,Fe_Annuity_Tables,MATCH(BS$3+3,'Mortality Tables'!$N$1:$DN$1,0),FALSE)),"")</f>
        <v>799447.37307150906</v>
      </c>
      <c r="BT8" s="685">
        <f>IFERROR(($BS8+AC8*Contr_Rate)*(1+Inv_Return)*IF($D8=$C$1,VLOOKUP($T8,Male_Annuity_Tables,MATCH($BS$3+3,'Mortality Tables'!$N$1:$DN$1,0),FALSE),VLOOKUP($T8,Fe_Annuity_Tables,MATCH(BT$3+3,'Mortality Tables'!$N$1:$DN$1,0),FALSE)),"")</f>
        <v>1216282.451670794</v>
      </c>
      <c r="BU8" s="685">
        <f>IFERROR((BT8+AD8*Contr_Rate)*(1+Inv_Return)*IF($D8=$C$1,VLOOKUP($T8,Male_Annuity_Tables,MATCH($BS$3+3,'Mortality Tables'!$N$1:$DN$1,0),FALSE),VLOOKUP($T8,Fe_Annuity_Tables,MATCH(BU$3+3,'Mortality Tables'!$N$1:$DN$1,0),FALSE)),"")</f>
        <v>1605525.6627512954</v>
      </c>
      <c r="BV8" s="685">
        <f>IFERROR((BU8+AE8*Contr_Rate)*(1+Inv_Return)*IF($D8=$C$1,VLOOKUP($T8,Male_Annuity_Tables,MATCH($BS$3+3,'Mortality Tables'!$N$1:$DN$1,0),FALSE),VLOOKUP($T8,Fe_Annuity_Tables,MATCH(BV$3+3,'Mortality Tables'!$N$1:$DN$1,0),FALSE)),"")</f>
        <v>1972110.7666581362</v>
      </c>
      <c r="BW8" s="685">
        <f>IFERROR((BV8+AF8*Contr_Rate)*(1+Inv_Return)*IF($D8=$C$1,VLOOKUP($T8,Male_Annuity_Tables,MATCH($BS$3+3,'Mortality Tables'!$N$1:$DN$1,0),FALSE),VLOOKUP($T8,Fe_Annuity_Tables,MATCH(BW$3+3,'Mortality Tables'!$N$1:$DN$1,0),FALSE)),"")</f>
        <v>2320399.8307515755</v>
      </c>
      <c r="BX8" s="685">
        <f>IFERROR((BW8+AG8*Contr_Rate)*(1+Inv_Return)*IF($D8=$C$1,VLOOKUP($T8,Male_Annuity_Tables,MATCH($BS$3+3,'Mortality Tables'!$N$1:$DN$1,0),FALSE),VLOOKUP($T8,Fe_Annuity_Tables,MATCH(BX$3+3,'Mortality Tables'!$N$1:$DN$1,0),FALSE)),"")</f>
        <v>2654260.9608659274</v>
      </c>
      <c r="BY8" s="685">
        <f>IFERROR((BX8+AH8*Contr_Rate)*(1+Inv_Return)*IF($D8=$C$1,VLOOKUP($T8,Male_Annuity_Tables,MATCH($BS$3+3,'Mortality Tables'!$N$1:$DN$1,0),FALSE),VLOOKUP($T8,Fe_Annuity_Tables,MATCH(BY$3+3,'Mortality Tables'!$N$1:$DN$1,0),FALSE)),"")</f>
        <v>2977136.1196167893</v>
      </c>
      <c r="BZ8" s="685">
        <f>IFERROR((BY8+AI8*Contr_Rate)*(1+Inv_Return)*IF($D8=$C$1,VLOOKUP($T8,Male_Annuity_Tables,MATCH($BS$3+3,'Mortality Tables'!$N$1:$DN$1,0),FALSE),VLOOKUP($T8,Fe_Annuity_Tables,MATCH(BZ$3+3,'Mortality Tables'!$N$1:$DN$1,0),FALSE)),"")</f>
        <v>3292100.3276918996</v>
      </c>
      <c r="CA8" s="685">
        <f>IFERROR((BZ8+AJ8*Contr_Rate)*(1+Inv_Return)*IF($D8=$C$1,VLOOKUP($T8,Male_Annuity_Tables,MATCH($BS$3+3,'Mortality Tables'!$N$1:$DN$1,0),FALSE),VLOOKUP($T8,Fe_Annuity_Tables,MATCH(CA$3+3,'Mortality Tables'!$N$1:$DN$1,0),FALSE)),"")</f>
        <v>3601913.3764472464</v>
      </c>
      <c r="CB8" s="685">
        <f>IFERROR((CA8+AK8*Contr_Rate)*(1+Inv_Return)*IF($D8=$C$1,VLOOKUP($T8,Male_Annuity_Tables,MATCH($BS$3+3,'Mortality Tables'!$N$1:$DN$1,0),FALSE),VLOOKUP($T8,Fe_Annuity_Tables,MATCH(CB$3+3,'Mortality Tables'!$N$1:$DN$1,0),FALSE)),"")</f>
        <v>3909065.0341273402</v>
      </c>
      <c r="CC8" s="685">
        <f>IFERROR((CB8+AL8*Contr_Rate)*(1+Inv_Return)*IF($D8=$C$1,VLOOKUP($T8,Male_Annuity_Tables,MATCH($BS$3+3,'Mortality Tables'!$N$1:$DN$1,0),FALSE),VLOOKUP($T8,Fe_Annuity_Tables,MATCH(CC$3+3,'Mortality Tables'!$N$1:$DN$1,0),FALSE)),"")</f>
        <v>4215814.6010062378</v>
      </c>
      <c r="CD8" s="685">
        <f>IFERROR((CC8+AM8*Contr_Rate)*(1+Inv_Return)*IF($D8=$C$1,VLOOKUP($T8,Male_Annuity_Tables,MATCH($BS$3+3,'Mortality Tables'!$N$1:$DN$1,0),FALSE),VLOOKUP($T8,Fe_Annuity_Tables,MATCH(CD$3+3,'Mortality Tables'!$N$1:$DN$1,0),FALSE)),"")</f>
        <v>4524225.5582410963</v>
      </c>
      <c r="CE8" s="685">
        <f>IFERROR((CD8+AN8*Contr_Rate)*(1+Inv_Return)*IF($D8=$C$1,VLOOKUP($T8,Male_Annuity_Tables,MATCH($BS$3+3,'Mortality Tables'!$N$1:$DN$1,0),FALSE),VLOOKUP($T8,Fe_Annuity_Tables,MATCH(CE$3+3,'Mortality Tables'!$N$1:$DN$1,0),FALSE)),"")</f>
        <v>4836195.9590994902</v>
      </c>
      <c r="CF8" s="685">
        <f>IFERROR((CE8+AO8*Contr_Rate)*(1+Inv_Return)*IF($D8=$C$1,VLOOKUP($T8,Male_Annuity_Tables,MATCH($BS$3+3,'Mortality Tables'!$N$1:$DN$1,0),FALSE),VLOOKUP($T8,Fe_Annuity_Tables,MATCH(CF$3+3,'Mortality Tables'!$N$1:$DN$1,0),FALSE)),"")</f>
        <v>5153485.127600749</v>
      </c>
      <c r="CG8" s="685" t="str">
        <f>IFERROR((CF8+AP8*Contr_Rate)*(1+Inv_Return)*IF($D8=$C$1,VLOOKUP($T8,Male_Annuity_Tables,MATCH($BS$3+3,'Mortality Tables'!$N$1:$DN$1,0),FALSE),VLOOKUP($T8,Fe_Annuity_Tables,MATCH(CG$3+3,'Mortality Tables'!$N$1:$DN$1,0),FALSE)),"")</f>
        <v/>
      </c>
      <c r="CH8" s="685" t="str">
        <f>IFERROR((CG8+AQ8*Contr_Rate)*(1+Inv_Return)*IF($D8=$C$1,VLOOKUP($T8,Male_Annuity_Tables,MATCH($BS$3+3,'Mortality Tables'!$N$1:$DN$1,0),FALSE),VLOOKUP($T8,Fe_Annuity_Tables,MATCH(CH$3+3,'Mortality Tables'!$N$1:$DN$1,0),FALSE)),"")</f>
        <v/>
      </c>
      <c r="CI8" s="685" t="str">
        <f>IFERROR((CH8+AR8*Contr_Rate)*(1+Inv_Return)*IF($D8=$C$1,VLOOKUP($T8,Male_Annuity_Tables,MATCH($BS$3+3,'Mortality Tables'!$N$1:$DN$1,0),FALSE),VLOOKUP($T8,Fe_Annuity_Tables,MATCH(CI$3+3,'Mortality Tables'!$N$1:$DN$1,0),FALSE)),"")</f>
        <v/>
      </c>
      <c r="CJ8" s="685" t="str">
        <f>IFERROR((CI8+AS8*Contr_Rate)*(1+Inv_Return)*IF($D8=$C$1,VLOOKUP($T8,Male_Annuity_Tables,MATCH($BS$3+3,'Mortality Tables'!$N$1:$DN$1,0),FALSE),VLOOKUP($T8,Fe_Annuity_Tables,MATCH(CJ$3+3,'Mortality Tables'!$N$1:$DN$1,0),FALSE)),"")</f>
        <v/>
      </c>
      <c r="CK8" s="685" t="str">
        <f>IFERROR((CJ8+AT8*Contr_Rate)*(1+Inv_Return)*IF($D8=$C$1,VLOOKUP($T8,Male_Annuity_Tables,MATCH($BS$3+3,'Mortality Tables'!$N$1:$DN$1,0),FALSE),VLOOKUP($T8,Fe_Annuity_Tables,MATCH(CK$3+3,'Mortality Tables'!$N$1:$DN$1,0),FALSE)),"")</f>
        <v/>
      </c>
      <c r="CL8" s="685" t="str">
        <f>IFERROR((CK8+AU8*Contr_Rate)*(1+Inv_Return)*IF($D8=$C$1,VLOOKUP($T8,Male_Annuity_Tables,MATCH($BS$3+3,'Mortality Tables'!$N$1:$DN$1,0),FALSE),VLOOKUP($T8,Fe_Annuity_Tables,MATCH(CL$3+3,'Mortality Tables'!$N$1:$DN$1,0),FALSE)),"")</f>
        <v/>
      </c>
      <c r="CM8" s="685" t="str">
        <f>IFERROR((CL8+AV8*Contr_Rate)*(1+Inv_Return)*IF($D8=$C$1,VLOOKUP($T8,Male_Annuity_Tables,MATCH($BS$3+3,'Mortality Tables'!$N$1:$DN$1,0),FALSE),VLOOKUP($T8,Fe_Annuity_Tables,MATCH(CM$3+3,'Mortality Tables'!$N$1:$DN$1,0),FALSE)),"")</f>
        <v/>
      </c>
      <c r="CN8" s="685" t="str">
        <f>IFERROR((CM8+AW8*Contr_Rate)*(1+Inv_Return)*IF($D8=$C$1,VLOOKUP($T8,Male_Annuity_Tables,MATCH($BS$3+3,'Mortality Tables'!$N$1:$DN$1,0),FALSE),VLOOKUP($T8,Fe_Annuity_Tables,MATCH(CN$3+3,'Mortality Tables'!$N$1:$DN$1,0),FALSE)),"")</f>
        <v/>
      </c>
      <c r="CO8" s="685" t="str">
        <f>IFERROR((CN8+AX8*Contr_Rate)*(1+Inv_Return)*IF($D8=$C$1,VLOOKUP($T8,Male_Annuity_Tables,MATCH($BS$3+3,'Mortality Tables'!$N$1:$DN$1,0),FALSE),VLOOKUP($T8,Fe_Annuity_Tables,MATCH(CO$3+3,'Mortality Tables'!$N$1:$DN$1,0),FALSE)),"")</f>
        <v/>
      </c>
      <c r="CP8" s="685" t="str">
        <f>IFERROR((CO8+AY8*Contr_Rate)*(1+Inv_Return)*IF($D8=$C$1,VLOOKUP($T8,Male_Annuity_Tables,MATCH($BS$3+3,'Mortality Tables'!$N$1:$DN$1,0),FALSE),VLOOKUP($T8,Fe_Annuity_Tables,MATCH(CP$3+3,'Mortality Tables'!$N$1:$DN$1,0),FALSE)),"")</f>
        <v/>
      </c>
      <c r="CQ8" s="685" t="str">
        <f>IFERROR((CP8+AZ8*Contr_Rate)*(1+Inv_Return)*IF($D8=$C$1,VLOOKUP($T8,Male_Annuity_Tables,MATCH($BS$3+3,'Mortality Tables'!$N$1:$DN$1,0),FALSE),VLOOKUP($T8,Fe_Annuity_Tables,MATCH(CQ$3+3,'Mortality Tables'!$N$1:$DN$1,0),FALSE)),"")</f>
        <v/>
      </c>
      <c r="CR8" s="685" t="str">
        <f>IFERROR((CQ8+BA8*Contr_Rate)*(1+Inv_Return)*IF($D8=$C$1,VLOOKUP($T8,Male_Annuity_Tables,MATCH($BS$3+3,'Mortality Tables'!$N$1:$DN$1,0),FALSE),VLOOKUP($T8,Fe_Annuity_Tables,MATCH(CR$3+3,'Mortality Tables'!$N$1:$DN$1,0),FALSE)),"")</f>
        <v/>
      </c>
      <c r="CS8" s="685" t="str">
        <f>IFERROR((CR8+BB8*Contr_Rate)*(1+Inv_Return)*IF($D8=$C$1,VLOOKUP($T8,Male_Annuity_Tables,MATCH($BS$3+3,'Mortality Tables'!$N$1:$DN$1,0),FALSE),VLOOKUP($T8,Fe_Annuity_Tables,MATCH(CS$3+3,'Mortality Tables'!$N$1:$DN$1,0),FALSE)),"")</f>
        <v/>
      </c>
      <c r="CT8" s="685" t="str">
        <f>IFERROR((CS8+BC8*Contr_Rate)*(1+Inv_Return)*IF($D8=$C$1,VLOOKUP($T8,Male_Annuity_Tables,MATCH($BS$3+3,'Mortality Tables'!$N$1:$DN$1,0),FALSE),VLOOKUP($T8,Fe_Annuity_Tables,MATCH(CT$3+3,'Mortality Tables'!$N$1:$DN$1,0),FALSE)),"")</f>
        <v/>
      </c>
      <c r="CU8" s="685" t="str">
        <f>IFERROR((CT8+BD8*Contr_Rate)*(1+Inv_Return)*IF($D8=$C$1,VLOOKUP($T8,Male_Annuity_Tables,MATCH($BS$3+3,'Mortality Tables'!$N$1:$DN$1,0),FALSE),VLOOKUP($T8,Fe_Annuity_Tables,MATCH(CU$3+3,'Mortality Tables'!$N$1:$DN$1,0),FALSE)),"")</f>
        <v/>
      </c>
      <c r="CV8" s="685" t="str">
        <f>IFERROR((CU8+BE8*Contr_Rate)*(1+Inv_Return)*IF($D8=$C$1,VLOOKUP($T8,Male_Annuity_Tables,MATCH($BS$3+3,'Mortality Tables'!$N$1:$DN$1,0),FALSE),VLOOKUP($T8,Fe_Annuity_Tables,MATCH(CV$3+3,'Mortality Tables'!$N$1:$DN$1,0),FALSE)),"")</f>
        <v/>
      </c>
      <c r="CW8" s="685" t="str">
        <f>IFERROR((CV8+BF8*Contr_Rate)*(1+Inv_Return)*IF($D8=$C$1,VLOOKUP($T8,Male_Annuity_Tables,MATCH($BS$3+3,'Mortality Tables'!$N$1:$DN$1,0),FALSE),VLOOKUP($T8,Fe_Annuity_Tables,MATCH(CW$3+3,'Mortality Tables'!$N$1:$DN$1,0),FALSE)),"")</f>
        <v/>
      </c>
      <c r="CX8" s="685" t="str">
        <f>IFERROR((CW8+BG8*Contr_Rate)*(1+Inv_Return)*IF($D8=$C$1,VLOOKUP($T8,Male_Annuity_Tables,MATCH($BS$3+3,'Mortality Tables'!$N$1:$DN$1,0),FALSE),VLOOKUP($T8,Fe_Annuity_Tables,MATCH(CX$3+3,'Mortality Tables'!$N$1:$DN$1,0),FALSE)),"")</f>
        <v/>
      </c>
      <c r="CY8" s="685" t="str">
        <f>IFERROR((CX8+BH8*Contr_Rate)*(1+Inv_Return)*IF($D8=$C$1,VLOOKUP($T8,Male_Annuity_Tables,MATCH($BS$3+3,'Mortality Tables'!$N$1:$DN$1,0),FALSE),VLOOKUP($T8,Fe_Annuity_Tables,MATCH(CY$3+3,'Mortality Tables'!$N$1:$DN$1,0),FALSE)),"")</f>
        <v/>
      </c>
      <c r="CZ8" s="685" t="str">
        <f>IFERROR((CY8+BI8*Contr_Rate)*(1+Inv_Return)*IF($D8=$C$1,VLOOKUP($T8,Male_Annuity_Tables,MATCH($BS$3+3,'Mortality Tables'!$N$1:$DN$1,0),FALSE),VLOOKUP($T8,Fe_Annuity_Tables,MATCH(CZ$3+3,'Mortality Tables'!$N$1:$DN$1,0),FALSE)),"")</f>
        <v/>
      </c>
      <c r="DA8" s="685" t="str">
        <f>IFERROR((CZ8+BJ8*Contr_Rate)*(1+Inv_Return)*IF($D8=$C$1,VLOOKUP($T8,Male_Annuity_Tables,MATCH($BS$3+3,'Mortality Tables'!$N$1:$DN$1,0),FALSE),VLOOKUP($T8,Fe_Annuity_Tables,MATCH(DA$3+3,'Mortality Tables'!$N$1:$DN$1,0),FALSE)),"")</f>
        <v/>
      </c>
      <c r="DB8" s="685" t="str">
        <f>IFERROR((DA8+BK8*Contr_Rate)*(1+Inv_Return)*IF($D8=$C$1,VLOOKUP($T8,Male_Annuity_Tables,MATCH($BS$3+3,'Mortality Tables'!$N$1:$DN$1,0),FALSE),VLOOKUP($T8,Fe_Annuity_Tables,MATCH(DB$3+3,'Mortality Tables'!$N$1:$DN$1,0),FALSE)),"")</f>
        <v/>
      </c>
      <c r="DC8" s="685" t="str">
        <f>IFERROR((DB8+BL8*Contr_Rate)*(1+Inv_Return)*IF($D8=$C$1,VLOOKUP($T8,Male_Annuity_Tables,MATCH($BS$3+3,'Mortality Tables'!$N$1:$DN$1,0),FALSE),VLOOKUP($T8,Fe_Annuity_Tables,MATCH(DC$3+3,'Mortality Tables'!$N$1:$DN$1,0),FALSE)),"")</f>
        <v/>
      </c>
      <c r="DD8" s="685" t="str">
        <f>IFERROR((DC8+BM8*Contr_Rate)*(1+Inv_Return)*IF($D8=$C$1,VLOOKUP($T8,Male_Annuity_Tables,MATCH($BS$3+3,'Mortality Tables'!$N$1:$DN$1,0),FALSE),VLOOKUP($T8,Fe_Annuity_Tables,MATCH(DD$3+3,'Mortality Tables'!$N$1:$DN$1,0),FALSE)),"")</f>
        <v/>
      </c>
      <c r="DE8" s="685" t="str">
        <f>IFERROR((DD8+BN8*Contr_Rate)*(1+Inv_Return)*IF($D8=$C$1,VLOOKUP($T8,Male_Annuity_Tables,MATCH($BS$3+3,'Mortality Tables'!$N$1:$DN$1,0),FALSE),VLOOKUP($T8,Fe_Annuity_Tables,MATCH(DE$3+3,'Mortality Tables'!$N$1:$DN$1,0),FALSE)),"")</f>
        <v/>
      </c>
      <c r="DF8" s="685" t="str">
        <f>IFERROR((DE8+BO8*Contr_Rate)*(1+Inv_Return)*IF($D8=$C$1,VLOOKUP($T8,Male_Annuity_Tables,MATCH($BS$3+3,'Mortality Tables'!$N$1:$DN$1,0),FALSE),VLOOKUP($T8,Fe_Annuity_Tables,MATCH(DF$3+3,'Mortality Tables'!$N$1:$DN$1,0),FALSE)),"")</f>
        <v/>
      </c>
      <c r="DG8" s="685" t="str">
        <f>IFERROR((DF8+BP8*Contr_Rate)*(1+Inv_Return)*IF($D8=$C$1,VLOOKUP($T8,Male_Annuity_Tables,MATCH($BS$3+3,'Mortality Tables'!$N$1:$DN$1,0),FALSE),VLOOKUP($T8,Fe_Annuity_Tables,MATCH(DG$3+3,'Mortality Tables'!$N$1:$DN$1,0),FALSE)),"")</f>
        <v/>
      </c>
      <c r="DH8" s="685" t="str">
        <f>IFERROR((DG8+BQ8*Contr_Rate)*(1+Inv_Return)*IF($D8=$C$1,VLOOKUP($T8,Male_Annuity_Tables,MATCH($BS$3+3,'Mortality Tables'!$N$1:$DN$1,0),FALSE),VLOOKUP($T8,Fe_Annuity_Tables,MATCH(DH$3+3,'Mortality Tables'!$N$1:$DN$1,0),FALSE)),"")</f>
        <v/>
      </c>
      <c r="DJ8" s="686">
        <f t="shared" si="20"/>
        <v>5153485.127600749</v>
      </c>
      <c r="DK8" s="680">
        <f t="shared" si="21"/>
        <v>8.0909277508679907</v>
      </c>
      <c r="DL8" s="686">
        <f t="shared" si="22"/>
        <v>426753.90781014995</v>
      </c>
      <c r="DM8" s="686">
        <f t="shared" si="23"/>
        <v>3620651.0030189799</v>
      </c>
      <c r="DN8" s="687">
        <f t="shared" si="25"/>
        <v>0.11786662328247406</v>
      </c>
      <c r="DP8" s="688">
        <f t="shared" si="24"/>
        <v>122506.11627841844</v>
      </c>
      <c r="DQ8" s="688">
        <f t="shared" si="13"/>
        <v>186753.48090056624</v>
      </c>
      <c r="DR8" s="688">
        <f t="shared" si="14"/>
        <v>247038.21991338494</v>
      </c>
      <c r="DS8" s="668"/>
    </row>
    <row r="9" spans="1:123" s="657" customFormat="1" ht="14.5">
      <c r="A9" s="675" t="s">
        <v>1087</v>
      </c>
      <c r="B9" s="675" t="s">
        <v>1088</v>
      </c>
      <c r="C9" s="675" t="s">
        <v>115</v>
      </c>
      <c r="D9" s="675" t="s">
        <v>60</v>
      </c>
      <c r="E9" s="676">
        <v>24228</v>
      </c>
      <c r="F9" s="677">
        <v>39435</v>
      </c>
      <c r="G9" s="677">
        <v>43709</v>
      </c>
      <c r="H9" s="678">
        <v>630511</v>
      </c>
      <c r="I9" s="678">
        <v>48928.93</v>
      </c>
      <c r="J9" s="678">
        <v>57672.99</v>
      </c>
      <c r="K9" s="678">
        <v>43776.81</v>
      </c>
      <c r="L9" s="678">
        <v>150378.72999999998</v>
      </c>
      <c r="M9" s="679">
        <f>IF(COUNTIF($A$4:A204,A9)=1,0,1)</f>
        <v>0</v>
      </c>
      <c r="N9" s="680" t="str">
        <f t="shared" si="1"/>
        <v>Okay</v>
      </c>
      <c r="O9" s="680" t="str">
        <f t="shared" si="15"/>
        <v>TRUE</v>
      </c>
      <c r="P9" s="680" t="b">
        <f t="shared" si="2"/>
        <v>1</v>
      </c>
      <c r="Q9" s="680" t="b">
        <f t="shared" si="3"/>
        <v>1</v>
      </c>
      <c r="R9" s="680" t="b">
        <f t="shared" si="4"/>
        <v>1</v>
      </c>
      <c r="S9" s="681">
        <f t="shared" si="5"/>
        <v>41.663013698630138</v>
      </c>
      <c r="T9" s="682">
        <f t="shared" si="6"/>
        <v>58</v>
      </c>
      <c r="U9" s="682">
        <f t="shared" si="16"/>
        <v>53</v>
      </c>
      <c r="V9" s="682">
        <f t="shared" si="17"/>
        <v>5.3342465753424655</v>
      </c>
      <c r="W9" s="682">
        <f t="shared" si="7"/>
        <v>2</v>
      </c>
      <c r="X9" s="683">
        <f t="shared" si="8"/>
        <v>300757.45999999996</v>
      </c>
      <c r="Y9" s="684">
        <f t="shared" si="18"/>
        <v>7.1300000000000001E-3</v>
      </c>
      <c r="Z9" s="684">
        <f>IF($D9=$C$1,VLOOKUP($T9,Male_Annuity_Tables,MATCH($W9+2,'Mortality Tables'!$DS$1:$HT$1,0),FALSE),VLOOKUP($T9,Fe_Annuity_Tables,MATCH($W9+2,'Mortality Tables'!$M$1:$DN$1,0),FALSE))</f>
        <v>0.88908482728674998</v>
      </c>
      <c r="AA9" s="664"/>
      <c r="AB9" s="685">
        <f t="shared" si="9"/>
        <v>662635.53545000008</v>
      </c>
      <c r="AC9" s="685">
        <f t="shared" si="9"/>
        <v>696396.8159811775</v>
      </c>
      <c r="AD9" s="685" t="str">
        <f t="shared" si="9"/>
        <v/>
      </c>
      <c r="AE9" s="685" t="str">
        <f t="shared" si="9"/>
        <v/>
      </c>
      <c r="AF9" s="685" t="str">
        <f t="shared" si="9"/>
        <v/>
      </c>
      <c r="AG9" s="685" t="str">
        <f t="shared" si="9"/>
        <v/>
      </c>
      <c r="AH9" s="685" t="str">
        <f t="shared" si="9"/>
        <v/>
      </c>
      <c r="AI9" s="685" t="str">
        <f t="shared" si="9"/>
        <v/>
      </c>
      <c r="AJ9" s="685" t="str">
        <f t="shared" si="9"/>
        <v/>
      </c>
      <c r="AK9" s="685" t="str">
        <f t="shared" si="9"/>
        <v/>
      </c>
      <c r="AL9" s="685" t="str">
        <f t="shared" si="10"/>
        <v/>
      </c>
      <c r="AM9" s="685" t="str">
        <f t="shared" si="10"/>
        <v/>
      </c>
      <c r="AN9" s="685" t="str">
        <f t="shared" si="10"/>
        <v/>
      </c>
      <c r="AO9" s="685" t="str">
        <f t="shared" si="10"/>
        <v/>
      </c>
      <c r="AP9" s="685" t="str">
        <f t="shared" si="10"/>
        <v/>
      </c>
      <c r="AQ9" s="685" t="str">
        <f t="shared" si="10"/>
        <v/>
      </c>
      <c r="AR9" s="685" t="str">
        <f t="shared" si="10"/>
        <v/>
      </c>
      <c r="AS9" s="685" t="str">
        <f t="shared" si="10"/>
        <v/>
      </c>
      <c r="AT9" s="685" t="str">
        <f t="shared" si="10"/>
        <v/>
      </c>
      <c r="AU9" s="685" t="str">
        <f t="shared" si="10"/>
        <v/>
      </c>
      <c r="AV9" s="685" t="str">
        <f t="shared" si="11"/>
        <v/>
      </c>
      <c r="AW9" s="685" t="str">
        <f t="shared" si="11"/>
        <v/>
      </c>
      <c r="AX9" s="685" t="str">
        <f t="shared" si="11"/>
        <v/>
      </c>
      <c r="AY9" s="685" t="str">
        <f t="shared" si="11"/>
        <v/>
      </c>
      <c r="AZ9" s="685" t="str">
        <f t="shared" si="11"/>
        <v/>
      </c>
      <c r="BA9" s="685" t="str">
        <f t="shared" si="11"/>
        <v/>
      </c>
      <c r="BB9" s="685" t="str">
        <f t="shared" si="11"/>
        <v/>
      </c>
      <c r="BC9" s="685" t="str">
        <f t="shared" si="11"/>
        <v/>
      </c>
      <c r="BD9" s="685" t="str">
        <f t="shared" si="11"/>
        <v/>
      </c>
      <c r="BE9" s="685" t="str">
        <f t="shared" si="11"/>
        <v/>
      </c>
      <c r="BF9" s="685" t="str">
        <f t="shared" si="11"/>
        <v/>
      </c>
      <c r="BG9" s="685" t="str">
        <f t="shared" si="11"/>
        <v/>
      </c>
      <c r="BH9" s="685" t="str">
        <f t="shared" si="11"/>
        <v/>
      </c>
      <c r="BI9" s="685" t="str">
        <f t="shared" si="11"/>
        <v/>
      </c>
      <c r="BJ9" s="685" t="str">
        <f t="shared" si="11"/>
        <v/>
      </c>
      <c r="BK9" s="685" t="str">
        <f t="shared" si="11"/>
        <v/>
      </c>
      <c r="BL9" s="685" t="str">
        <f t="shared" si="19"/>
        <v/>
      </c>
      <c r="BM9" s="685" t="str">
        <f t="shared" si="19"/>
        <v/>
      </c>
      <c r="BN9" s="685" t="str">
        <f t="shared" si="19"/>
        <v/>
      </c>
      <c r="BO9" s="685" t="str">
        <f t="shared" si="19"/>
        <v/>
      </c>
      <c r="BP9" s="685" t="str">
        <f t="shared" si="19"/>
        <v/>
      </c>
      <c r="BQ9" s="685" t="str">
        <f t="shared" si="19"/>
        <v/>
      </c>
      <c r="BR9" s="529"/>
      <c r="BS9" s="685">
        <f>IFERROR(($L9+AB9*Contr_Rate)*(1+Inv_Return)*IF($D9=$C$1,VLOOKUP($T9,Male_Annuity_Tables,MATCH($BS$3+3,'Mortality Tables'!$N$1:$DN$1,0),FALSE),VLOOKUP($T9,Fe_Annuity_Tables,MATCH(BS$3+3,'Mortality Tables'!$N$1:$DN$1,0),FALSE)),"")</f>
        <v>338450.36499300681</v>
      </c>
      <c r="BT9" s="685">
        <f>IFERROR(($BS9+AC9*Contr_Rate)*(1+Inv_Return)*IF($D9=$C$1,VLOOKUP($T9,Male_Annuity_Tables,MATCH($BS$3+3,'Mortality Tables'!$N$1:$DN$1,0),FALSE),VLOOKUP($T9,Fe_Annuity_Tables,MATCH(BT$3+3,'Mortality Tables'!$N$1:$DN$1,0),FALSE)),"")</f>
        <v>500111.16429633705</v>
      </c>
      <c r="BU9" s="685" t="str">
        <f>IFERROR((BT9+AD9*Contr_Rate)*(1+Inv_Return)*IF($D9=$C$1,VLOOKUP($T9,Male_Annuity_Tables,MATCH($BS$3+3,'Mortality Tables'!$N$1:$DN$1,0),FALSE),VLOOKUP($T9,Fe_Annuity_Tables,MATCH(BU$3+3,'Mortality Tables'!$N$1:$DN$1,0),FALSE)),"")</f>
        <v/>
      </c>
      <c r="BV9" s="685" t="str">
        <f>IFERROR((BU9+AE9*Contr_Rate)*(1+Inv_Return)*IF($D9=$C$1,VLOOKUP($T9,Male_Annuity_Tables,MATCH($BS$3+3,'Mortality Tables'!$N$1:$DN$1,0),FALSE),VLOOKUP($T9,Fe_Annuity_Tables,MATCH(BV$3+3,'Mortality Tables'!$N$1:$DN$1,0),FALSE)),"")</f>
        <v/>
      </c>
      <c r="BW9" s="685" t="str">
        <f>IFERROR((BV9+AF9*Contr_Rate)*(1+Inv_Return)*IF($D9=$C$1,VLOOKUP($T9,Male_Annuity_Tables,MATCH($BS$3+3,'Mortality Tables'!$N$1:$DN$1,0),FALSE),VLOOKUP($T9,Fe_Annuity_Tables,MATCH(BW$3+3,'Mortality Tables'!$N$1:$DN$1,0),FALSE)),"")</f>
        <v/>
      </c>
      <c r="BX9" s="685" t="str">
        <f>IFERROR((BW9+AG9*Contr_Rate)*(1+Inv_Return)*IF($D9=$C$1,VLOOKUP($T9,Male_Annuity_Tables,MATCH($BS$3+3,'Mortality Tables'!$N$1:$DN$1,0),FALSE),VLOOKUP($T9,Fe_Annuity_Tables,MATCH(BX$3+3,'Mortality Tables'!$N$1:$DN$1,0),FALSE)),"")</f>
        <v/>
      </c>
      <c r="BY9" s="685" t="str">
        <f>IFERROR((BX9+AH9*Contr_Rate)*(1+Inv_Return)*IF($D9=$C$1,VLOOKUP($T9,Male_Annuity_Tables,MATCH($BS$3+3,'Mortality Tables'!$N$1:$DN$1,0),FALSE),VLOOKUP($T9,Fe_Annuity_Tables,MATCH(BY$3+3,'Mortality Tables'!$N$1:$DN$1,0),FALSE)),"")</f>
        <v/>
      </c>
      <c r="BZ9" s="685" t="str">
        <f>IFERROR((BY9+AI9*Contr_Rate)*(1+Inv_Return)*IF($D9=$C$1,VLOOKUP($T9,Male_Annuity_Tables,MATCH($BS$3+3,'Mortality Tables'!$N$1:$DN$1,0),FALSE),VLOOKUP($T9,Fe_Annuity_Tables,MATCH(BZ$3+3,'Mortality Tables'!$N$1:$DN$1,0),FALSE)),"")</f>
        <v/>
      </c>
      <c r="CA9" s="685" t="str">
        <f>IFERROR((BZ9+AJ9*Contr_Rate)*(1+Inv_Return)*IF($D9=$C$1,VLOOKUP($T9,Male_Annuity_Tables,MATCH($BS$3+3,'Mortality Tables'!$N$1:$DN$1,0),FALSE),VLOOKUP($T9,Fe_Annuity_Tables,MATCH(CA$3+3,'Mortality Tables'!$N$1:$DN$1,0),FALSE)),"")</f>
        <v/>
      </c>
      <c r="CB9" s="685" t="str">
        <f>IFERROR((CA9+AK9*Contr_Rate)*(1+Inv_Return)*IF($D9=$C$1,VLOOKUP($T9,Male_Annuity_Tables,MATCH($BS$3+3,'Mortality Tables'!$N$1:$DN$1,0),FALSE),VLOOKUP($T9,Fe_Annuity_Tables,MATCH(CB$3+3,'Mortality Tables'!$N$1:$DN$1,0),FALSE)),"")</f>
        <v/>
      </c>
      <c r="CC9" s="685" t="str">
        <f>IFERROR((CB9+AL9*Contr_Rate)*(1+Inv_Return)*IF($D9=$C$1,VLOOKUP($T9,Male_Annuity_Tables,MATCH($BS$3+3,'Mortality Tables'!$N$1:$DN$1,0),FALSE),VLOOKUP($T9,Fe_Annuity_Tables,MATCH(CC$3+3,'Mortality Tables'!$N$1:$DN$1,0),FALSE)),"")</f>
        <v/>
      </c>
      <c r="CD9" s="685" t="str">
        <f>IFERROR((CC9+AM9*Contr_Rate)*(1+Inv_Return)*IF($D9=$C$1,VLOOKUP($T9,Male_Annuity_Tables,MATCH($BS$3+3,'Mortality Tables'!$N$1:$DN$1,0),FALSE),VLOOKUP($T9,Fe_Annuity_Tables,MATCH(CD$3+3,'Mortality Tables'!$N$1:$DN$1,0),FALSE)),"")</f>
        <v/>
      </c>
      <c r="CE9" s="685" t="str">
        <f>IFERROR((CD9+AN9*Contr_Rate)*(1+Inv_Return)*IF($D9=$C$1,VLOOKUP($T9,Male_Annuity_Tables,MATCH($BS$3+3,'Mortality Tables'!$N$1:$DN$1,0),FALSE),VLOOKUP($T9,Fe_Annuity_Tables,MATCH(CE$3+3,'Mortality Tables'!$N$1:$DN$1,0),FALSE)),"")</f>
        <v/>
      </c>
      <c r="CF9" s="685" t="str">
        <f>IFERROR((CE9+AO9*Contr_Rate)*(1+Inv_Return)*IF($D9=$C$1,VLOOKUP($T9,Male_Annuity_Tables,MATCH($BS$3+3,'Mortality Tables'!$N$1:$DN$1,0),FALSE),VLOOKUP($T9,Fe_Annuity_Tables,MATCH(CF$3+3,'Mortality Tables'!$N$1:$DN$1,0),FALSE)),"")</f>
        <v/>
      </c>
      <c r="CG9" s="685" t="str">
        <f>IFERROR((CF9+AP9*Contr_Rate)*(1+Inv_Return)*IF($D9=$C$1,VLOOKUP($T9,Male_Annuity_Tables,MATCH($BS$3+3,'Mortality Tables'!$N$1:$DN$1,0),FALSE),VLOOKUP($T9,Fe_Annuity_Tables,MATCH(CG$3+3,'Mortality Tables'!$N$1:$DN$1,0),FALSE)),"")</f>
        <v/>
      </c>
      <c r="CH9" s="685" t="str">
        <f>IFERROR((CG9+AQ9*Contr_Rate)*(1+Inv_Return)*IF($D9=$C$1,VLOOKUP($T9,Male_Annuity_Tables,MATCH($BS$3+3,'Mortality Tables'!$N$1:$DN$1,0),FALSE),VLOOKUP($T9,Fe_Annuity_Tables,MATCH(CH$3+3,'Mortality Tables'!$N$1:$DN$1,0),FALSE)),"")</f>
        <v/>
      </c>
      <c r="CI9" s="685" t="str">
        <f>IFERROR((CH9+AR9*Contr_Rate)*(1+Inv_Return)*IF($D9=$C$1,VLOOKUP($T9,Male_Annuity_Tables,MATCH($BS$3+3,'Mortality Tables'!$N$1:$DN$1,0),FALSE),VLOOKUP($T9,Fe_Annuity_Tables,MATCH(CI$3+3,'Mortality Tables'!$N$1:$DN$1,0),FALSE)),"")</f>
        <v/>
      </c>
      <c r="CJ9" s="685" t="str">
        <f>IFERROR((CI9+AS9*Contr_Rate)*(1+Inv_Return)*IF($D9=$C$1,VLOOKUP($T9,Male_Annuity_Tables,MATCH($BS$3+3,'Mortality Tables'!$N$1:$DN$1,0),FALSE),VLOOKUP($T9,Fe_Annuity_Tables,MATCH(CJ$3+3,'Mortality Tables'!$N$1:$DN$1,0),FALSE)),"")</f>
        <v/>
      </c>
      <c r="CK9" s="685" t="str">
        <f>IFERROR((CJ9+AT9*Contr_Rate)*(1+Inv_Return)*IF($D9=$C$1,VLOOKUP($T9,Male_Annuity_Tables,MATCH($BS$3+3,'Mortality Tables'!$N$1:$DN$1,0),FALSE),VLOOKUP($T9,Fe_Annuity_Tables,MATCH(CK$3+3,'Mortality Tables'!$N$1:$DN$1,0),FALSE)),"")</f>
        <v/>
      </c>
      <c r="CL9" s="685" t="str">
        <f>IFERROR((CK9+AU9*Contr_Rate)*(1+Inv_Return)*IF($D9=$C$1,VLOOKUP($T9,Male_Annuity_Tables,MATCH($BS$3+3,'Mortality Tables'!$N$1:$DN$1,0),FALSE),VLOOKUP($T9,Fe_Annuity_Tables,MATCH(CL$3+3,'Mortality Tables'!$N$1:$DN$1,0),FALSE)),"")</f>
        <v/>
      </c>
      <c r="CM9" s="685" t="str">
        <f>IFERROR((CL9+AV9*Contr_Rate)*(1+Inv_Return)*IF($D9=$C$1,VLOOKUP($T9,Male_Annuity_Tables,MATCH($BS$3+3,'Mortality Tables'!$N$1:$DN$1,0),FALSE),VLOOKUP($T9,Fe_Annuity_Tables,MATCH(CM$3+3,'Mortality Tables'!$N$1:$DN$1,0),FALSE)),"")</f>
        <v/>
      </c>
      <c r="CN9" s="685" t="str">
        <f>IFERROR((CM9+AW9*Contr_Rate)*(1+Inv_Return)*IF($D9=$C$1,VLOOKUP($T9,Male_Annuity_Tables,MATCH($BS$3+3,'Mortality Tables'!$N$1:$DN$1,0),FALSE),VLOOKUP($T9,Fe_Annuity_Tables,MATCH(CN$3+3,'Mortality Tables'!$N$1:$DN$1,0),FALSE)),"")</f>
        <v/>
      </c>
      <c r="CO9" s="685" t="str">
        <f>IFERROR((CN9+AX9*Contr_Rate)*(1+Inv_Return)*IF($D9=$C$1,VLOOKUP($T9,Male_Annuity_Tables,MATCH($BS$3+3,'Mortality Tables'!$N$1:$DN$1,0),FALSE),VLOOKUP($T9,Fe_Annuity_Tables,MATCH(CO$3+3,'Mortality Tables'!$N$1:$DN$1,0),FALSE)),"")</f>
        <v/>
      </c>
      <c r="CP9" s="685" t="str">
        <f>IFERROR((CO9+AY9*Contr_Rate)*(1+Inv_Return)*IF($D9=$C$1,VLOOKUP($T9,Male_Annuity_Tables,MATCH($BS$3+3,'Mortality Tables'!$N$1:$DN$1,0),FALSE),VLOOKUP($T9,Fe_Annuity_Tables,MATCH(CP$3+3,'Mortality Tables'!$N$1:$DN$1,0),FALSE)),"")</f>
        <v/>
      </c>
      <c r="CQ9" s="685" t="str">
        <f>IFERROR((CP9+AZ9*Contr_Rate)*(1+Inv_Return)*IF($D9=$C$1,VLOOKUP($T9,Male_Annuity_Tables,MATCH($BS$3+3,'Mortality Tables'!$N$1:$DN$1,0),FALSE),VLOOKUP($T9,Fe_Annuity_Tables,MATCH(CQ$3+3,'Mortality Tables'!$N$1:$DN$1,0),FALSE)),"")</f>
        <v/>
      </c>
      <c r="CR9" s="685" t="str">
        <f>IFERROR((CQ9+BA9*Contr_Rate)*(1+Inv_Return)*IF($D9=$C$1,VLOOKUP($T9,Male_Annuity_Tables,MATCH($BS$3+3,'Mortality Tables'!$N$1:$DN$1,0),FALSE),VLOOKUP($T9,Fe_Annuity_Tables,MATCH(CR$3+3,'Mortality Tables'!$N$1:$DN$1,0),FALSE)),"")</f>
        <v/>
      </c>
      <c r="CS9" s="685" t="str">
        <f>IFERROR((CR9+BB9*Contr_Rate)*(1+Inv_Return)*IF($D9=$C$1,VLOOKUP($T9,Male_Annuity_Tables,MATCH($BS$3+3,'Mortality Tables'!$N$1:$DN$1,0),FALSE),VLOOKUP($T9,Fe_Annuity_Tables,MATCH(CS$3+3,'Mortality Tables'!$N$1:$DN$1,0),FALSE)),"")</f>
        <v/>
      </c>
      <c r="CT9" s="685" t="str">
        <f>IFERROR((CS9+BC9*Contr_Rate)*(1+Inv_Return)*IF($D9=$C$1,VLOOKUP($T9,Male_Annuity_Tables,MATCH($BS$3+3,'Mortality Tables'!$N$1:$DN$1,0),FALSE),VLOOKUP($T9,Fe_Annuity_Tables,MATCH(CT$3+3,'Mortality Tables'!$N$1:$DN$1,0),FALSE)),"")</f>
        <v/>
      </c>
      <c r="CU9" s="685" t="str">
        <f>IFERROR((CT9+BD9*Contr_Rate)*(1+Inv_Return)*IF($D9=$C$1,VLOOKUP($T9,Male_Annuity_Tables,MATCH($BS$3+3,'Mortality Tables'!$N$1:$DN$1,0),FALSE),VLOOKUP($T9,Fe_Annuity_Tables,MATCH(CU$3+3,'Mortality Tables'!$N$1:$DN$1,0),FALSE)),"")</f>
        <v/>
      </c>
      <c r="CV9" s="685" t="str">
        <f>IFERROR((CU9+BE9*Contr_Rate)*(1+Inv_Return)*IF($D9=$C$1,VLOOKUP($T9,Male_Annuity_Tables,MATCH($BS$3+3,'Mortality Tables'!$N$1:$DN$1,0),FALSE),VLOOKUP($T9,Fe_Annuity_Tables,MATCH(CV$3+3,'Mortality Tables'!$N$1:$DN$1,0),FALSE)),"")</f>
        <v/>
      </c>
      <c r="CW9" s="685" t="str">
        <f>IFERROR((CV9+BF9*Contr_Rate)*(1+Inv_Return)*IF($D9=$C$1,VLOOKUP($T9,Male_Annuity_Tables,MATCH($BS$3+3,'Mortality Tables'!$N$1:$DN$1,0),FALSE),VLOOKUP($T9,Fe_Annuity_Tables,MATCH(CW$3+3,'Mortality Tables'!$N$1:$DN$1,0),FALSE)),"")</f>
        <v/>
      </c>
      <c r="CX9" s="685" t="str">
        <f>IFERROR((CW9+BG9*Contr_Rate)*(1+Inv_Return)*IF($D9=$C$1,VLOOKUP($T9,Male_Annuity_Tables,MATCH($BS$3+3,'Mortality Tables'!$N$1:$DN$1,0),FALSE),VLOOKUP($T9,Fe_Annuity_Tables,MATCH(CX$3+3,'Mortality Tables'!$N$1:$DN$1,0),FALSE)),"")</f>
        <v/>
      </c>
      <c r="CY9" s="685" t="str">
        <f>IFERROR((CX9+BH9*Contr_Rate)*(1+Inv_Return)*IF($D9=$C$1,VLOOKUP($T9,Male_Annuity_Tables,MATCH($BS$3+3,'Mortality Tables'!$N$1:$DN$1,0),FALSE),VLOOKUP($T9,Fe_Annuity_Tables,MATCH(CY$3+3,'Mortality Tables'!$N$1:$DN$1,0),FALSE)),"")</f>
        <v/>
      </c>
      <c r="CZ9" s="685" t="str">
        <f>IFERROR((CY9+BI9*Contr_Rate)*(1+Inv_Return)*IF($D9=$C$1,VLOOKUP($T9,Male_Annuity_Tables,MATCH($BS$3+3,'Mortality Tables'!$N$1:$DN$1,0),FALSE),VLOOKUP($T9,Fe_Annuity_Tables,MATCH(CZ$3+3,'Mortality Tables'!$N$1:$DN$1,0),FALSE)),"")</f>
        <v/>
      </c>
      <c r="DA9" s="685" t="str">
        <f>IFERROR((CZ9+BJ9*Contr_Rate)*(1+Inv_Return)*IF($D9=$C$1,VLOOKUP($T9,Male_Annuity_Tables,MATCH($BS$3+3,'Mortality Tables'!$N$1:$DN$1,0),FALSE),VLOOKUP($T9,Fe_Annuity_Tables,MATCH(DA$3+3,'Mortality Tables'!$N$1:$DN$1,0),FALSE)),"")</f>
        <v/>
      </c>
      <c r="DB9" s="685" t="str">
        <f>IFERROR((DA9+BK9*Contr_Rate)*(1+Inv_Return)*IF($D9=$C$1,VLOOKUP($T9,Male_Annuity_Tables,MATCH($BS$3+3,'Mortality Tables'!$N$1:$DN$1,0),FALSE),VLOOKUP($T9,Fe_Annuity_Tables,MATCH(DB$3+3,'Mortality Tables'!$N$1:$DN$1,0),FALSE)),"")</f>
        <v/>
      </c>
      <c r="DC9" s="685" t="str">
        <f>IFERROR((DB9+BL9*Contr_Rate)*(1+Inv_Return)*IF($D9=$C$1,VLOOKUP($T9,Male_Annuity_Tables,MATCH($BS$3+3,'Mortality Tables'!$N$1:$DN$1,0),FALSE),VLOOKUP($T9,Fe_Annuity_Tables,MATCH(DC$3+3,'Mortality Tables'!$N$1:$DN$1,0),FALSE)),"")</f>
        <v/>
      </c>
      <c r="DD9" s="685" t="str">
        <f>IFERROR((DC9+BM9*Contr_Rate)*(1+Inv_Return)*IF($D9=$C$1,VLOOKUP($T9,Male_Annuity_Tables,MATCH($BS$3+3,'Mortality Tables'!$N$1:$DN$1,0),FALSE),VLOOKUP($T9,Fe_Annuity_Tables,MATCH(DD$3+3,'Mortality Tables'!$N$1:$DN$1,0),FALSE)),"")</f>
        <v/>
      </c>
      <c r="DE9" s="685" t="str">
        <f>IFERROR((DD9+BN9*Contr_Rate)*(1+Inv_Return)*IF($D9=$C$1,VLOOKUP($T9,Male_Annuity_Tables,MATCH($BS$3+3,'Mortality Tables'!$N$1:$DN$1,0),FALSE),VLOOKUP($T9,Fe_Annuity_Tables,MATCH(DE$3+3,'Mortality Tables'!$N$1:$DN$1,0),FALSE)),"")</f>
        <v/>
      </c>
      <c r="DF9" s="685" t="str">
        <f>IFERROR((DE9+BO9*Contr_Rate)*(1+Inv_Return)*IF($D9=$C$1,VLOOKUP($T9,Male_Annuity_Tables,MATCH($BS$3+3,'Mortality Tables'!$N$1:$DN$1,0),FALSE),VLOOKUP($T9,Fe_Annuity_Tables,MATCH(DF$3+3,'Mortality Tables'!$N$1:$DN$1,0),FALSE)),"")</f>
        <v/>
      </c>
      <c r="DG9" s="685" t="str">
        <f>IFERROR((DF9+BP9*Contr_Rate)*(1+Inv_Return)*IF($D9=$C$1,VLOOKUP($T9,Male_Annuity_Tables,MATCH($BS$3+3,'Mortality Tables'!$N$1:$DN$1,0),FALSE),VLOOKUP($T9,Fe_Annuity_Tables,MATCH(DG$3+3,'Mortality Tables'!$N$1:$DN$1,0),FALSE)),"")</f>
        <v/>
      </c>
      <c r="DH9" s="685" t="str">
        <f>IFERROR((DG9+BQ9*Contr_Rate)*(1+Inv_Return)*IF($D9=$C$1,VLOOKUP($T9,Male_Annuity_Tables,MATCH($BS$3+3,'Mortality Tables'!$N$1:$DN$1,0),FALSE),VLOOKUP($T9,Fe_Annuity_Tables,MATCH(DH$3+3,'Mortality Tables'!$N$1:$DN$1,0),FALSE)),"")</f>
        <v/>
      </c>
      <c r="DJ9" s="686">
        <f t="shared" si="20"/>
        <v>500111.16429633705</v>
      </c>
      <c r="DK9" s="680">
        <f t="shared" si="21"/>
        <v>8.8017766057058875</v>
      </c>
      <c r="DL9" s="686">
        <f t="shared" si="22"/>
        <v>38068.95983491886</v>
      </c>
      <c r="DM9" s="686">
        <f t="shared" si="23"/>
        <v>696396.8159811775</v>
      </c>
      <c r="DN9" s="687">
        <f t="shared" si="25"/>
        <v>5.4665614433176565E-2</v>
      </c>
      <c r="DP9" s="688">
        <f t="shared" si="24"/>
        <v>19215.01179693047</v>
      </c>
      <c r="DQ9" s="688">
        <f t="shared" si="13"/>
        <v>28393.061186178089</v>
      </c>
      <c r="DR9" s="688" t="str">
        <f t="shared" si="14"/>
        <v/>
      </c>
      <c r="DS9" s="668"/>
    </row>
    <row r="10" spans="1:123" s="657" customFormat="1" ht="14.5">
      <c r="A10" s="675" t="s">
        <v>1089</v>
      </c>
      <c r="B10" s="675" t="s">
        <v>1090</v>
      </c>
      <c r="C10" s="675" t="s">
        <v>116</v>
      </c>
      <c r="D10" s="675" t="s">
        <v>61</v>
      </c>
      <c r="E10" s="676">
        <v>28578</v>
      </c>
      <c r="F10" s="677">
        <v>36525</v>
      </c>
      <c r="G10" s="677">
        <v>41229</v>
      </c>
      <c r="H10" s="678">
        <v>492201</v>
      </c>
      <c r="I10" s="678">
        <v>40883.769999999997</v>
      </c>
      <c r="J10" s="678">
        <v>43635.3</v>
      </c>
      <c r="K10" s="678">
        <v>43489.3</v>
      </c>
      <c r="L10" s="678">
        <v>128008.37000000001</v>
      </c>
      <c r="M10" s="679">
        <f>IF(COUNTIF($A$4:A204,A10)=1,0,1)</f>
        <v>0</v>
      </c>
      <c r="N10" s="680" t="str">
        <f t="shared" si="1"/>
        <v>Okay</v>
      </c>
      <c r="O10" s="680" t="str">
        <f t="shared" si="15"/>
        <v>TRUE</v>
      </c>
      <c r="P10" s="680" t="b">
        <f t="shared" si="2"/>
        <v>1</v>
      </c>
      <c r="Q10" s="680" t="b">
        <f t="shared" si="3"/>
        <v>1</v>
      </c>
      <c r="R10" s="680" t="b">
        <f t="shared" si="4"/>
        <v>1</v>
      </c>
      <c r="S10" s="681">
        <f t="shared" si="5"/>
        <v>21.772602739726029</v>
      </c>
      <c r="T10" s="682">
        <f t="shared" si="6"/>
        <v>46</v>
      </c>
      <c r="U10" s="682">
        <f t="shared" si="16"/>
        <v>34</v>
      </c>
      <c r="V10" s="682">
        <f t="shared" si="17"/>
        <v>12.128767123287671</v>
      </c>
      <c r="W10" s="682">
        <f t="shared" si="7"/>
        <v>14</v>
      </c>
      <c r="X10" s="683">
        <f t="shared" si="8"/>
        <v>1792117.1800000002</v>
      </c>
      <c r="Y10" s="684">
        <f t="shared" si="18"/>
        <v>3.81E-3</v>
      </c>
      <c r="Z10" s="684">
        <f>IF($D10=$C$1,VLOOKUP($T10,Male_Annuity_Tables,MATCH($W10+2,'Mortality Tables'!$DS$1:$HT$1,0),FALSE),VLOOKUP($T10,Fe_Annuity_Tables,MATCH($W10+2,'Mortality Tables'!$M$1:$DN$1,0),FALSE))</f>
        <v>0.21490379504448404</v>
      </c>
      <c r="AA10" s="664"/>
      <c r="AB10" s="685">
        <f t="shared" si="9"/>
        <v>517278.64095000003</v>
      </c>
      <c r="AC10" s="685">
        <f t="shared" si="9"/>
        <v>543633.98770640255</v>
      </c>
      <c r="AD10" s="685">
        <f t="shared" si="9"/>
        <v>571332.13938004372</v>
      </c>
      <c r="AE10" s="685">
        <f t="shared" si="9"/>
        <v>600441.51188145706</v>
      </c>
      <c r="AF10" s="685">
        <f t="shared" si="9"/>
        <v>631034.00691181724</v>
      </c>
      <c r="AG10" s="685">
        <f t="shared" si="9"/>
        <v>663185.18956397439</v>
      </c>
      <c r="AH10" s="685">
        <f t="shared" si="9"/>
        <v>696974.4749722589</v>
      </c>
      <c r="AI10" s="685">
        <f t="shared" si="9"/>
        <v>732485.32447209547</v>
      </c>
      <c r="AJ10" s="685">
        <f t="shared" si="9"/>
        <v>769805.45175394882</v>
      </c>
      <c r="AK10" s="685">
        <f t="shared" si="9"/>
        <v>809027.03952081257</v>
      </c>
      <c r="AL10" s="685">
        <f t="shared" si="10"/>
        <v>850246.96718439797</v>
      </c>
      <c r="AM10" s="685">
        <f t="shared" si="10"/>
        <v>893567.05016244308</v>
      </c>
      <c r="AN10" s="685">
        <f t="shared" si="10"/>
        <v>939094.29136821942</v>
      </c>
      <c r="AO10" s="685">
        <f t="shared" si="10"/>
        <v>986941.14551343047</v>
      </c>
      <c r="AP10" s="685" t="str">
        <f t="shared" si="10"/>
        <v/>
      </c>
      <c r="AQ10" s="685" t="str">
        <f t="shared" si="10"/>
        <v/>
      </c>
      <c r="AR10" s="685" t="str">
        <f t="shared" si="10"/>
        <v/>
      </c>
      <c r="AS10" s="685" t="str">
        <f t="shared" si="10"/>
        <v/>
      </c>
      <c r="AT10" s="685" t="str">
        <f t="shared" si="10"/>
        <v/>
      </c>
      <c r="AU10" s="685" t="str">
        <f t="shared" si="10"/>
        <v/>
      </c>
      <c r="AV10" s="685" t="str">
        <f t="shared" si="11"/>
        <v/>
      </c>
      <c r="AW10" s="685" t="str">
        <f t="shared" si="11"/>
        <v/>
      </c>
      <c r="AX10" s="685" t="str">
        <f t="shared" si="11"/>
        <v/>
      </c>
      <c r="AY10" s="685" t="str">
        <f t="shared" si="11"/>
        <v/>
      </c>
      <c r="AZ10" s="685" t="str">
        <f t="shared" si="11"/>
        <v/>
      </c>
      <c r="BA10" s="685" t="str">
        <f t="shared" si="11"/>
        <v/>
      </c>
      <c r="BB10" s="685" t="str">
        <f t="shared" si="11"/>
        <v/>
      </c>
      <c r="BC10" s="685" t="str">
        <f t="shared" si="11"/>
        <v/>
      </c>
      <c r="BD10" s="685" t="str">
        <f t="shared" si="11"/>
        <v/>
      </c>
      <c r="BE10" s="685" t="str">
        <f t="shared" si="11"/>
        <v/>
      </c>
      <c r="BF10" s="685" t="str">
        <f t="shared" si="11"/>
        <v/>
      </c>
      <c r="BG10" s="685" t="str">
        <f t="shared" si="11"/>
        <v/>
      </c>
      <c r="BH10" s="685" t="str">
        <f t="shared" si="11"/>
        <v/>
      </c>
      <c r="BI10" s="685" t="str">
        <f t="shared" si="11"/>
        <v/>
      </c>
      <c r="BJ10" s="685" t="str">
        <f t="shared" si="11"/>
        <v/>
      </c>
      <c r="BK10" s="685" t="str">
        <f t="shared" si="11"/>
        <v/>
      </c>
      <c r="BL10" s="685" t="str">
        <f t="shared" si="19"/>
        <v/>
      </c>
      <c r="BM10" s="685" t="str">
        <f t="shared" si="19"/>
        <v/>
      </c>
      <c r="BN10" s="685" t="str">
        <f t="shared" si="19"/>
        <v/>
      </c>
      <c r="BO10" s="685" t="str">
        <f t="shared" si="19"/>
        <v/>
      </c>
      <c r="BP10" s="685" t="str">
        <f t="shared" si="19"/>
        <v/>
      </c>
      <c r="BQ10" s="685" t="str">
        <f t="shared" si="19"/>
        <v/>
      </c>
      <c r="BR10" s="529"/>
      <c r="BS10" s="685">
        <f>IFERROR(($L10+AB10*Contr_Rate)*(1+Inv_Return)*IF($D10=$C$1,VLOOKUP($T10,Male_Annuity_Tables,MATCH($BS$3+3,'Mortality Tables'!$N$1:$DN$1,0),FALSE),VLOOKUP($T10,Fe_Annuity_Tables,MATCH(BS$3+3,'Mortality Tables'!$N$1:$DN$1,0),FALSE)),"")</f>
        <v>246425.05059527967</v>
      </c>
      <c r="BT10" s="685">
        <f>IFERROR(($BS10+AC10*Contr_Rate)*(1+Inv_Return)*IF($D10=$C$1,VLOOKUP($T10,Male_Annuity_Tables,MATCH($BS$3+3,'Mortality Tables'!$N$1:$DN$1,0),FALSE),VLOOKUP($T10,Fe_Annuity_Tables,MATCH(BT$3+3,'Mortality Tables'!$N$1:$DN$1,0),FALSE)),"")</f>
        <v>356347.73891317652</v>
      </c>
      <c r="BU10" s="685">
        <f>IFERROR((BT10+AD10*Contr_Rate)*(1+Inv_Return)*IF($D10=$C$1,VLOOKUP($T10,Male_Annuity_Tables,MATCH($BS$3+3,'Mortality Tables'!$N$1:$DN$1,0),FALSE),VLOOKUP($T10,Fe_Annuity_Tables,MATCH(BU$3+3,'Mortality Tables'!$N$1:$DN$1,0),FALSE)),"")</f>
        <v>459229.75337253226</v>
      </c>
      <c r="BV10" s="685">
        <f>IFERROR((BU10+AE10*Contr_Rate)*(1+Inv_Return)*IF($D10=$C$1,VLOOKUP($T10,Male_Annuity_Tables,MATCH($BS$3+3,'Mortality Tables'!$N$1:$DN$1,0),FALSE),VLOOKUP($T10,Fe_Annuity_Tables,MATCH(BV$3+3,'Mortality Tables'!$N$1:$DN$1,0),FALSE)),"")</f>
        <v>556353.5875873185</v>
      </c>
      <c r="BW10" s="685">
        <f>IFERROR((BV10+AF10*Contr_Rate)*(1+Inv_Return)*IF($D10=$C$1,VLOOKUP($T10,Male_Annuity_Tables,MATCH($BS$3+3,'Mortality Tables'!$N$1:$DN$1,0),FALSE),VLOOKUP($T10,Fe_Annuity_Tables,MATCH(BW$3+3,'Mortality Tables'!$N$1:$DN$1,0),FALSE)),"")</f>
        <v>648853.99857967335</v>
      </c>
      <c r="BX10" s="685">
        <f>IFERROR((BW10+AG10*Contr_Rate)*(1+Inv_Return)*IF($D10=$C$1,VLOOKUP($T10,Male_Annuity_Tables,MATCH($BS$3+3,'Mortality Tables'!$N$1:$DN$1,0),FALSE),VLOOKUP($T10,Fe_Annuity_Tables,MATCH(BX$3+3,'Mortality Tables'!$N$1:$DN$1,0),FALSE)),"")</f>
        <v>737738.14380505926</v>
      </c>
      <c r="BY10" s="685">
        <f>IFERROR((BX10+AH10*Contr_Rate)*(1+Inv_Return)*IF($D10=$C$1,VLOOKUP($T10,Male_Annuity_Tables,MATCH($BS$3+3,'Mortality Tables'!$N$1:$DN$1,0),FALSE),VLOOKUP($T10,Fe_Annuity_Tables,MATCH(BY$3+3,'Mortality Tables'!$N$1:$DN$1,0),FALSE)),"")</f>
        <v>823903.15250548744</v>
      </c>
      <c r="BZ10" s="685">
        <f>IFERROR((BY10+AI10*Contr_Rate)*(1+Inv_Return)*IF($D10=$C$1,VLOOKUP($T10,Male_Annuity_Tables,MATCH($BS$3+3,'Mortality Tables'!$N$1:$DN$1,0),FALSE),VLOOKUP($T10,Fe_Annuity_Tables,MATCH(BZ$3+3,'Mortality Tables'!$N$1:$DN$1,0),FALSE)),"")</f>
        <v>908151.46697543899</v>
      </c>
      <c r="CA10" s="685">
        <f>IFERROR((BZ10+AJ10*Contr_Rate)*(1+Inv_Return)*IF($D10=$C$1,VLOOKUP($T10,Male_Annuity_Tables,MATCH($BS$3+3,'Mortality Tables'!$N$1:$DN$1,0),FALSE),VLOOKUP($T10,Fe_Annuity_Tables,MATCH(CA$3+3,'Mortality Tables'!$N$1:$DN$1,0),FALSE)),"")</f>
        <v>991204.24588252767</v>
      </c>
      <c r="CB10" s="685">
        <f>IFERROR((CA10+AK10*Contr_Rate)*(1+Inv_Return)*IF($D10=$C$1,VLOOKUP($T10,Male_Annuity_Tables,MATCH($BS$3+3,'Mortality Tables'!$N$1:$DN$1,0),FALSE),VLOOKUP($T10,Fe_Annuity_Tables,MATCH(CB$3+3,'Mortality Tables'!$N$1:$DN$1,0),FALSE)),"")</f>
        <v>1073713.0839889774</v>
      </c>
      <c r="CC10" s="685">
        <f>IFERROR((CB10+AL10*Contr_Rate)*(1+Inv_Return)*IF($D10=$C$1,VLOOKUP($T10,Male_Annuity_Tables,MATCH($BS$3+3,'Mortality Tables'!$N$1:$DN$1,0),FALSE),VLOOKUP($T10,Fe_Annuity_Tables,MATCH(CC$3+3,'Mortality Tables'!$N$1:$DN$1,0),FALSE)),"")</f>
        <v>1156270.2697378465</v>
      </c>
      <c r="CD10" s="685">
        <f>IFERROR((CC10+AM10*Contr_Rate)*(1+Inv_Return)*IF($D10=$C$1,VLOOKUP($T10,Male_Annuity_Tables,MATCH($BS$3+3,'Mortality Tables'!$N$1:$DN$1,0),FALSE),VLOOKUP($T10,Fe_Annuity_Tables,MATCH(CD$3+3,'Mortality Tables'!$N$1:$DN$1,0),FALSE)),"")</f>
        <v>1239417.7735620153</v>
      </c>
      <c r="CE10" s="685">
        <f>IFERROR((CD10+AN10*Contr_Rate)*(1+Inv_Return)*IF($D10=$C$1,VLOOKUP($T10,Male_Annuity_Tables,MATCH($BS$3+3,'Mortality Tables'!$N$1:$DN$1,0),FALSE),VLOOKUP($T10,Fe_Annuity_Tables,MATCH(CE$3+3,'Mortality Tables'!$N$1:$DN$1,0),FALSE)),"")</f>
        <v>1323655.1348894297</v>
      </c>
      <c r="CF10" s="685">
        <f>IFERROR((CE10+AO10*Contr_Rate)*(1+Inv_Return)*IF($D10=$C$1,VLOOKUP($T10,Male_Annuity_Tables,MATCH($BS$3+3,'Mortality Tables'!$N$1:$DN$1,0),FALSE),VLOOKUP($T10,Fe_Annuity_Tables,MATCH(CF$3+3,'Mortality Tables'!$N$1:$DN$1,0),FALSE)),"")</f>
        <v>1409446.3941721984</v>
      </c>
      <c r="CG10" s="685" t="str">
        <f>IFERROR((CF10+AP10*Contr_Rate)*(1+Inv_Return)*IF($D10=$C$1,VLOOKUP($T10,Male_Annuity_Tables,MATCH($BS$3+3,'Mortality Tables'!$N$1:$DN$1,0),FALSE),VLOOKUP($T10,Fe_Annuity_Tables,MATCH(CG$3+3,'Mortality Tables'!$N$1:$DN$1,0),FALSE)),"")</f>
        <v/>
      </c>
      <c r="CH10" s="685" t="str">
        <f>IFERROR((CG10+AQ10*Contr_Rate)*(1+Inv_Return)*IF($D10=$C$1,VLOOKUP($T10,Male_Annuity_Tables,MATCH($BS$3+3,'Mortality Tables'!$N$1:$DN$1,0),FALSE),VLOOKUP($T10,Fe_Annuity_Tables,MATCH(CH$3+3,'Mortality Tables'!$N$1:$DN$1,0),FALSE)),"")</f>
        <v/>
      </c>
      <c r="CI10" s="685" t="str">
        <f>IFERROR((CH10+AR10*Contr_Rate)*(1+Inv_Return)*IF($D10=$C$1,VLOOKUP($T10,Male_Annuity_Tables,MATCH($BS$3+3,'Mortality Tables'!$N$1:$DN$1,0),FALSE),VLOOKUP($T10,Fe_Annuity_Tables,MATCH(CI$3+3,'Mortality Tables'!$N$1:$DN$1,0),FALSE)),"")</f>
        <v/>
      </c>
      <c r="CJ10" s="685" t="str">
        <f>IFERROR((CI10+AS10*Contr_Rate)*(1+Inv_Return)*IF($D10=$C$1,VLOOKUP($T10,Male_Annuity_Tables,MATCH($BS$3+3,'Mortality Tables'!$N$1:$DN$1,0),FALSE),VLOOKUP($T10,Fe_Annuity_Tables,MATCH(CJ$3+3,'Mortality Tables'!$N$1:$DN$1,0),FALSE)),"")</f>
        <v/>
      </c>
      <c r="CK10" s="685" t="str">
        <f>IFERROR((CJ10+AT10*Contr_Rate)*(1+Inv_Return)*IF($D10=$C$1,VLOOKUP($T10,Male_Annuity_Tables,MATCH($BS$3+3,'Mortality Tables'!$N$1:$DN$1,0),FALSE),VLOOKUP($T10,Fe_Annuity_Tables,MATCH(CK$3+3,'Mortality Tables'!$N$1:$DN$1,0),FALSE)),"")</f>
        <v/>
      </c>
      <c r="CL10" s="685" t="str">
        <f>IFERROR((CK10+AU10*Contr_Rate)*(1+Inv_Return)*IF($D10=$C$1,VLOOKUP($T10,Male_Annuity_Tables,MATCH($BS$3+3,'Mortality Tables'!$N$1:$DN$1,0),FALSE),VLOOKUP($T10,Fe_Annuity_Tables,MATCH(CL$3+3,'Mortality Tables'!$N$1:$DN$1,0),FALSE)),"")</f>
        <v/>
      </c>
      <c r="CM10" s="685" t="str">
        <f>IFERROR((CL10+AV10*Contr_Rate)*(1+Inv_Return)*IF($D10=$C$1,VLOOKUP($T10,Male_Annuity_Tables,MATCH($BS$3+3,'Mortality Tables'!$N$1:$DN$1,0),FALSE),VLOOKUP($T10,Fe_Annuity_Tables,MATCH(CM$3+3,'Mortality Tables'!$N$1:$DN$1,0),FALSE)),"")</f>
        <v/>
      </c>
      <c r="CN10" s="685" t="str">
        <f>IFERROR((CM10+AW10*Contr_Rate)*(1+Inv_Return)*IF($D10=$C$1,VLOOKUP($T10,Male_Annuity_Tables,MATCH($BS$3+3,'Mortality Tables'!$N$1:$DN$1,0),FALSE),VLOOKUP($T10,Fe_Annuity_Tables,MATCH(CN$3+3,'Mortality Tables'!$N$1:$DN$1,0),FALSE)),"")</f>
        <v/>
      </c>
      <c r="CO10" s="685" t="str">
        <f>IFERROR((CN10+AX10*Contr_Rate)*(1+Inv_Return)*IF($D10=$C$1,VLOOKUP($T10,Male_Annuity_Tables,MATCH($BS$3+3,'Mortality Tables'!$N$1:$DN$1,0),FALSE),VLOOKUP($T10,Fe_Annuity_Tables,MATCH(CO$3+3,'Mortality Tables'!$N$1:$DN$1,0),FALSE)),"")</f>
        <v/>
      </c>
      <c r="CP10" s="685" t="str">
        <f>IFERROR((CO10+AY10*Contr_Rate)*(1+Inv_Return)*IF($D10=$C$1,VLOOKUP($T10,Male_Annuity_Tables,MATCH($BS$3+3,'Mortality Tables'!$N$1:$DN$1,0),FALSE),VLOOKUP($T10,Fe_Annuity_Tables,MATCH(CP$3+3,'Mortality Tables'!$N$1:$DN$1,0),FALSE)),"")</f>
        <v/>
      </c>
      <c r="CQ10" s="685" t="str">
        <f>IFERROR((CP10+AZ10*Contr_Rate)*(1+Inv_Return)*IF($D10=$C$1,VLOOKUP($T10,Male_Annuity_Tables,MATCH($BS$3+3,'Mortality Tables'!$N$1:$DN$1,0),FALSE),VLOOKUP($T10,Fe_Annuity_Tables,MATCH(CQ$3+3,'Mortality Tables'!$N$1:$DN$1,0),FALSE)),"")</f>
        <v/>
      </c>
      <c r="CR10" s="685" t="str">
        <f>IFERROR((CQ10+BA10*Contr_Rate)*(1+Inv_Return)*IF($D10=$C$1,VLOOKUP($T10,Male_Annuity_Tables,MATCH($BS$3+3,'Mortality Tables'!$N$1:$DN$1,0),FALSE),VLOOKUP($T10,Fe_Annuity_Tables,MATCH(CR$3+3,'Mortality Tables'!$N$1:$DN$1,0),FALSE)),"")</f>
        <v/>
      </c>
      <c r="CS10" s="685" t="str">
        <f>IFERROR((CR10+BB10*Contr_Rate)*(1+Inv_Return)*IF($D10=$C$1,VLOOKUP($T10,Male_Annuity_Tables,MATCH($BS$3+3,'Mortality Tables'!$N$1:$DN$1,0),FALSE),VLOOKUP($T10,Fe_Annuity_Tables,MATCH(CS$3+3,'Mortality Tables'!$N$1:$DN$1,0),FALSE)),"")</f>
        <v/>
      </c>
      <c r="CT10" s="685" t="str">
        <f>IFERROR((CS10+BC10*Contr_Rate)*(1+Inv_Return)*IF($D10=$C$1,VLOOKUP($T10,Male_Annuity_Tables,MATCH($BS$3+3,'Mortality Tables'!$N$1:$DN$1,0),FALSE),VLOOKUP($T10,Fe_Annuity_Tables,MATCH(CT$3+3,'Mortality Tables'!$N$1:$DN$1,0),FALSE)),"")</f>
        <v/>
      </c>
      <c r="CU10" s="685" t="str">
        <f>IFERROR((CT10+BD10*Contr_Rate)*(1+Inv_Return)*IF($D10=$C$1,VLOOKUP($T10,Male_Annuity_Tables,MATCH($BS$3+3,'Mortality Tables'!$N$1:$DN$1,0),FALSE),VLOOKUP($T10,Fe_Annuity_Tables,MATCH(CU$3+3,'Mortality Tables'!$N$1:$DN$1,0),FALSE)),"")</f>
        <v/>
      </c>
      <c r="CV10" s="685" t="str">
        <f>IFERROR((CU10+BE10*Contr_Rate)*(1+Inv_Return)*IF($D10=$C$1,VLOOKUP($T10,Male_Annuity_Tables,MATCH($BS$3+3,'Mortality Tables'!$N$1:$DN$1,0),FALSE),VLOOKUP($T10,Fe_Annuity_Tables,MATCH(CV$3+3,'Mortality Tables'!$N$1:$DN$1,0),FALSE)),"")</f>
        <v/>
      </c>
      <c r="CW10" s="685" t="str">
        <f>IFERROR((CV10+BF10*Contr_Rate)*(1+Inv_Return)*IF($D10=$C$1,VLOOKUP($T10,Male_Annuity_Tables,MATCH($BS$3+3,'Mortality Tables'!$N$1:$DN$1,0),FALSE),VLOOKUP($T10,Fe_Annuity_Tables,MATCH(CW$3+3,'Mortality Tables'!$N$1:$DN$1,0),FALSE)),"")</f>
        <v/>
      </c>
      <c r="CX10" s="685" t="str">
        <f>IFERROR((CW10+BG10*Contr_Rate)*(1+Inv_Return)*IF($D10=$C$1,VLOOKUP($T10,Male_Annuity_Tables,MATCH($BS$3+3,'Mortality Tables'!$N$1:$DN$1,0),FALSE),VLOOKUP($T10,Fe_Annuity_Tables,MATCH(CX$3+3,'Mortality Tables'!$N$1:$DN$1,0),FALSE)),"")</f>
        <v/>
      </c>
      <c r="CY10" s="685" t="str">
        <f>IFERROR((CX10+BH10*Contr_Rate)*(1+Inv_Return)*IF($D10=$C$1,VLOOKUP($T10,Male_Annuity_Tables,MATCH($BS$3+3,'Mortality Tables'!$N$1:$DN$1,0),FALSE),VLOOKUP($T10,Fe_Annuity_Tables,MATCH(CY$3+3,'Mortality Tables'!$N$1:$DN$1,0),FALSE)),"")</f>
        <v/>
      </c>
      <c r="CZ10" s="685" t="str">
        <f>IFERROR((CY10+BI10*Contr_Rate)*(1+Inv_Return)*IF($D10=$C$1,VLOOKUP($T10,Male_Annuity_Tables,MATCH($BS$3+3,'Mortality Tables'!$N$1:$DN$1,0),FALSE),VLOOKUP($T10,Fe_Annuity_Tables,MATCH(CZ$3+3,'Mortality Tables'!$N$1:$DN$1,0),FALSE)),"")</f>
        <v/>
      </c>
      <c r="DA10" s="685" t="str">
        <f>IFERROR((CZ10+BJ10*Contr_Rate)*(1+Inv_Return)*IF($D10=$C$1,VLOOKUP($T10,Male_Annuity_Tables,MATCH($BS$3+3,'Mortality Tables'!$N$1:$DN$1,0),FALSE),VLOOKUP($T10,Fe_Annuity_Tables,MATCH(DA$3+3,'Mortality Tables'!$N$1:$DN$1,0),FALSE)),"")</f>
        <v/>
      </c>
      <c r="DB10" s="685" t="str">
        <f>IFERROR((DA10+BK10*Contr_Rate)*(1+Inv_Return)*IF($D10=$C$1,VLOOKUP($T10,Male_Annuity_Tables,MATCH($BS$3+3,'Mortality Tables'!$N$1:$DN$1,0),FALSE),VLOOKUP($T10,Fe_Annuity_Tables,MATCH(DB$3+3,'Mortality Tables'!$N$1:$DN$1,0),FALSE)),"")</f>
        <v/>
      </c>
      <c r="DC10" s="685" t="str">
        <f>IFERROR((DB10+BL10*Contr_Rate)*(1+Inv_Return)*IF($D10=$C$1,VLOOKUP($T10,Male_Annuity_Tables,MATCH($BS$3+3,'Mortality Tables'!$N$1:$DN$1,0),FALSE),VLOOKUP($T10,Fe_Annuity_Tables,MATCH(DC$3+3,'Mortality Tables'!$N$1:$DN$1,0),FALSE)),"")</f>
        <v/>
      </c>
      <c r="DD10" s="685" t="str">
        <f>IFERROR((DC10+BM10*Contr_Rate)*(1+Inv_Return)*IF($D10=$C$1,VLOOKUP($T10,Male_Annuity_Tables,MATCH($BS$3+3,'Mortality Tables'!$N$1:$DN$1,0),FALSE),VLOOKUP($T10,Fe_Annuity_Tables,MATCH(DD$3+3,'Mortality Tables'!$N$1:$DN$1,0),FALSE)),"")</f>
        <v/>
      </c>
      <c r="DE10" s="685" t="str">
        <f>IFERROR((DD10+BN10*Contr_Rate)*(1+Inv_Return)*IF($D10=$C$1,VLOOKUP($T10,Male_Annuity_Tables,MATCH($BS$3+3,'Mortality Tables'!$N$1:$DN$1,0),FALSE),VLOOKUP($T10,Fe_Annuity_Tables,MATCH(DE$3+3,'Mortality Tables'!$N$1:$DN$1,0),FALSE)),"")</f>
        <v/>
      </c>
      <c r="DF10" s="685" t="str">
        <f>IFERROR((DE10+BO10*Contr_Rate)*(1+Inv_Return)*IF($D10=$C$1,VLOOKUP($T10,Male_Annuity_Tables,MATCH($BS$3+3,'Mortality Tables'!$N$1:$DN$1,0),FALSE),VLOOKUP($T10,Fe_Annuity_Tables,MATCH(DF$3+3,'Mortality Tables'!$N$1:$DN$1,0),FALSE)),"")</f>
        <v/>
      </c>
      <c r="DG10" s="685" t="str">
        <f>IFERROR((DF10+BP10*Contr_Rate)*(1+Inv_Return)*IF($D10=$C$1,VLOOKUP($T10,Male_Annuity_Tables,MATCH($BS$3+3,'Mortality Tables'!$N$1:$DN$1,0),FALSE),VLOOKUP($T10,Fe_Annuity_Tables,MATCH(DG$3+3,'Mortality Tables'!$N$1:$DN$1,0),FALSE)),"")</f>
        <v/>
      </c>
      <c r="DH10" s="685" t="str">
        <f>IFERROR((DG10+BQ10*Contr_Rate)*(1+Inv_Return)*IF($D10=$C$1,VLOOKUP($T10,Male_Annuity_Tables,MATCH($BS$3+3,'Mortality Tables'!$N$1:$DN$1,0),FALSE),VLOOKUP($T10,Fe_Annuity_Tables,MATCH(DH$3+3,'Mortality Tables'!$N$1:$DN$1,0),FALSE)),"")</f>
        <v/>
      </c>
      <c r="DJ10" s="686">
        <f t="shared" si="20"/>
        <v>1409446.3941721984</v>
      </c>
      <c r="DK10" s="680">
        <f t="shared" si="21"/>
        <v>8.0909277508679907</v>
      </c>
      <c r="DL10" s="686">
        <f t="shared" si="22"/>
        <v>116714.56144124706</v>
      </c>
      <c r="DM10" s="686">
        <f t="shared" si="23"/>
        <v>986941.14551343047</v>
      </c>
      <c r="DN10" s="687">
        <f t="shared" si="25"/>
        <v>0.11825888703883082</v>
      </c>
      <c r="DP10" s="688">
        <f t="shared" si="24"/>
        <v>37761.805115644762</v>
      </c>
      <c r="DQ10" s="688">
        <f t="shared" si="13"/>
        <v>54715.235397554236</v>
      </c>
      <c r="DR10" s="688">
        <f t="shared" si="14"/>
        <v>70660.534077048098</v>
      </c>
      <c r="DS10" s="668"/>
    </row>
    <row r="11" spans="1:123" s="657" customFormat="1" ht="14.5">
      <c r="A11" s="675" t="s">
        <v>1091</v>
      </c>
      <c r="B11" s="675" t="s">
        <v>1092</v>
      </c>
      <c r="C11" s="675" t="s">
        <v>115</v>
      </c>
      <c r="D11" s="675" t="s">
        <v>60</v>
      </c>
      <c r="E11" s="676">
        <v>30813</v>
      </c>
      <c r="F11" s="677">
        <v>42149</v>
      </c>
      <c r="G11" s="677">
        <v>43343</v>
      </c>
      <c r="H11" s="678">
        <v>1465905</v>
      </c>
      <c r="I11" s="678">
        <v>106528.07</v>
      </c>
      <c r="J11" s="678">
        <v>134431.57999999999</v>
      </c>
      <c r="K11" s="678"/>
      <c r="L11" s="678">
        <v>240959.65</v>
      </c>
      <c r="M11" s="679">
        <f>IF(COUNTIF($A$4:A204,A11)=1,0,1)</f>
        <v>0</v>
      </c>
      <c r="N11" s="680" t="str">
        <f t="shared" si="1"/>
        <v>Okay</v>
      </c>
      <c r="O11" s="680" t="str">
        <f t="shared" si="15"/>
        <v>TRUE</v>
      </c>
      <c r="P11" s="680" t="b">
        <f t="shared" si="2"/>
        <v>1</v>
      </c>
      <c r="Q11" s="680" t="b">
        <f t="shared" si="3"/>
        <v>1</v>
      </c>
      <c r="R11" s="680" t="b">
        <f t="shared" si="4"/>
        <v>1</v>
      </c>
      <c r="S11" s="681">
        <f t="shared" si="5"/>
        <v>31.057534246575344</v>
      </c>
      <c r="T11" s="682">
        <f t="shared" si="6"/>
        <v>40</v>
      </c>
      <c r="U11" s="682">
        <f t="shared" si="16"/>
        <v>34</v>
      </c>
      <c r="V11" s="682">
        <f t="shared" si="17"/>
        <v>6.3369863013698629</v>
      </c>
      <c r="W11" s="682">
        <f t="shared" si="7"/>
        <v>20</v>
      </c>
      <c r="X11" s="683">
        <f t="shared" si="8"/>
        <v>4819193</v>
      </c>
      <c r="Y11" s="684">
        <f t="shared" si="18"/>
        <v>1.91E-3</v>
      </c>
      <c r="Z11" s="684">
        <f>IF($D11=$C$1,VLOOKUP($T11,Male_Annuity_Tables,MATCH($W11+2,'Mortality Tables'!$DS$1:$HT$1,0),FALSE),VLOOKUP($T11,Fe_Annuity_Tables,MATCH($W11+2,'Mortality Tables'!$M$1:$DN$1,0),FALSE))</f>
        <v>8.2941194265961735E-2</v>
      </c>
      <c r="AA11" s="664"/>
      <c r="AB11" s="685">
        <f t="shared" si="9"/>
        <v>1540592.8597500001</v>
      </c>
      <c r="AC11" s="685">
        <f t="shared" si="9"/>
        <v>1619086.0659542626</v>
      </c>
      <c r="AD11" s="685">
        <f t="shared" si="9"/>
        <v>1701578.5010146324</v>
      </c>
      <c r="AE11" s="685">
        <f t="shared" si="9"/>
        <v>1788273.9256413279</v>
      </c>
      <c r="AF11" s="685">
        <f t="shared" si="9"/>
        <v>1879386.4821527535</v>
      </c>
      <c r="AG11" s="685">
        <f t="shared" si="9"/>
        <v>1975141.2234184367</v>
      </c>
      <c r="AH11" s="685">
        <f t="shared" si="9"/>
        <v>2075774.6687516058</v>
      </c>
      <c r="AI11" s="685">
        <f t="shared" si="9"/>
        <v>2181535.3881245004</v>
      </c>
      <c r="AJ11" s="685">
        <f t="shared" si="9"/>
        <v>2292684.6161494437</v>
      </c>
      <c r="AK11" s="685">
        <f t="shared" si="9"/>
        <v>2409496.8973422581</v>
      </c>
      <c r="AL11" s="685">
        <f t="shared" si="10"/>
        <v>2532260.764261846</v>
      </c>
      <c r="AM11" s="685">
        <f t="shared" si="10"/>
        <v>2661279.450200987</v>
      </c>
      <c r="AN11" s="685">
        <f t="shared" si="10"/>
        <v>2796871.6381887272</v>
      </c>
      <c r="AO11" s="685">
        <f t="shared" si="10"/>
        <v>2939372.2481544437</v>
      </c>
      <c r="AP11" s="685">
        <f t="shared" si="10"/>
        <v>3089133.2641979125</v>
      </c>
      <c r="AQ11" s="685">
        <f t="shared" si="10"/>
        <v>3246524.6040087957</v>
      </c>
      <c r="AR11" s="685">
        <f t="shared" si="10"/>
        <v>3411935.0325830444</v>
      </c>
      <c r="AS11" s="685">
        <f t="shared" si="10"/>
        <v>3585773.1224931506</v>
      </c>
      <c r="AT11" s="685">
        <f t="shared" si="10"/>
        <v>3768468.2630841765</v>
      </c>
      <c r="AU11" s="685">
        <f t="shared" si="10"/>
        <v>3960471.7210883158</v>
      </c>
      <c r="AV11" s="685" t="str">
        <f t="shared" si="11"/>
        <v/>
      </c>
      <c r="AW11" s="685" t="str">
        <f t="shared" si="11"/>
        <v/>
      </c>
      <c r="AX11" s="685" t="str">
        <f t="shared" si="11"/>
        <v/>
      </c>
      <c r="AY11" s="685" t="str">
        <f t="shared" ref="AY11:BN11" si="26">IFERROR(IF($W11&gt;=AY$3,($H11*(1+Ann_Salary_Growth_Rate)^AY$3),""),0)</f>
        <v/>
      </c>
      <c r="AZ11" s="685" t="str">
        <f t="shared" si="26"/>
        <v/>
      </c>
      <c r="BA11" s="685" t="str">
        <f t="shared" si="26"/>
        <v/>
      </c>
      <c r="BB11" s="685" t="str">
        <f t="shared" si="26"/>
        <v/>
      </c>
      <c r="BC11" s="685" t="str">
        <f t="shared" si="26"/>
        <v/>
      </c>
      <c r="BD11" s="685" t="str">
        <f t="shared" si="26"/>
        <v/>
      </c>
      <c r="BE11" s="685" t="str">
        <f t="shared" si="26"/>
        <v/>
      </c>
      <c r="BF11" s="685" t="str">
        <f t="shared" si="26"/>
        <v/>
      </c>
      <c r="BG11" s="685" t="str">
        <f t="shared" si="26"/>
        <v/>
      </c>
      <c r="BH11" s="685" t="str">
        <f t="shared" si="26"/>
        <v/>
      </c>
      <c r="BI11" s="685" t="str">
        <f t="shared" si="26"/>
        <v/>
      </c>
      <c r="BJ11" s="685" t="str">
        <f t="shared" si="26"/>
        <v/>
      </c>
      <c r="BK11" s="685" t="str">
        <f t="shared" si="26"/>
        <v/>
      </c>
      <c r="BL11" s="685" t="str">
        <f t="shared" si="26"/>
        <v/>
      </c>
      <c r="BM11" s="685" t="str">
        <f t="shared" si="26"/>
        <v/>
      </c>
      <c r="BN11" s="685" t="str">
        <f t="shared" si="26"/>
        <v/>
      </c>
      <c r="BO11" s="685" t="str">
        <f t="shared" ref="BO11:BQ29" si="27">IFERROR(IF($W11&gt;=BO$3,($H11*(1+Ann_Salary_Growth_Rate)^BO$3),""),0)</f>
        <v/>
      </c>
      <c r="BP11" s="685" t="str">
        <f t="shared" si="27"/>
        <v/>
      </c>
      <c r="BQ11" s="685" t="str">
        <f t="shared" si="27"/>
        <v/>
      </c>
      <c r="BR11" s="529"/>
      <c r="BS11" s="685">
        <f>IFERROR(($L11+AB11*Contr_Rate)*(1+Inv_Return)*IF($D11=$C$1,VLOOKUP($T11,Male_Annuity_Tables,MATCH($BS$3+3,'Mortality Tables'!$N$1:$DN$1,0),FALSE),VLOOKUP($T11,Fe_Annuity_Tables,MATCH(BS$3+3,'Mortality Tables'!$N$1:$DN$1,0),FALSE)),"")</f>
        <v>613015.87796208705</v>
      </c>
      <c r="BT11" s="685">
        <f>IFERROR(($BS11+AC11*Contr_Rate)*(1+Inv_Return)*IF($D11=$C$1,VLOOKUP($T11,Male_Annuity_Tables,MATCH($BS$3+3,'Mortality Tables'!$N$1:$DN$1,0),FALSE),VLOOKUP($T11,Fe_Annuity_Tables,MATCH(BT$3+3,'Mortality Tables'!$N$1:$DN$1,0),FALSE)),"")</f>
        <v>812575.03728293884</v>
      </c>
      <c r="BU11" s="685">
        <f>IFERROR((BT11+AD11*Contr_Rate)*(1+Inv_Return)*IF($D11=$C$1,VLOOKUP($T11,Male_Annuity_Tables,MATCH($BS$3+3,'Mortality Tables'!$N$1:$DN$1,0),FALSE),VLOOKUP($T11,Fe_Annuity_Tables,MATCH(BU$3+3,'Mortality Tables'!$N$1:$DN$1,0),FALSE)),"")</f>
        <v>829895.66969357675</v>
      </c>
      <c r="BV11" s="685">
        <f>IFERROR((BU11+AE11*Contr_Rate)*(1+Inv_Return)*IF($D11=$C$1,VLOOKUP($T11,Male_Annuity_Tables,MATCH($BS$3+3,'Mortality Tables'!$N$1:$DN$1,0),FALSE),VLOOKUP($T11,Fe_Annuity_Tables,MATCH(BV$3+3,'Mortality Tables'!$N$1:$DN$1,0),FALSE)),"")</f>
        <v>726844.93463847856</v>
      </c>
      <c r="BW11" s="685">
        <f>IFERROR((BV11+AF11*Contr_Rate)*(1+Inv_Return)*IF($D11=$C$1,VLOOKUP($T11,Male_Annuity_Tables,MATCH($BS$3+3,'Mortality Tables'!$N$1:$DN$1,0),FALSE),VLOOKUP($T11,Fe_Annuity_Tables,MATCH(BW$3+3,'Mortality Tables'!$N$1:$DN$1,0),FALSE)),"")</f>
        <v>582152.41183288873</v>
      </c>
      <c r="BX11" s="685">
        <f>IFERROR((BW11+AG11*Contr_Rate)*(1+Inv_Return)*IF($D11=$C$1,VLOOKUP($T11,Male_Annuity_Tables,MATCH($BS$3+3,'Mortality Tables'!$N$1:$DN$1,0),FALSE),VLOOKUP($T11,Fe_Annuity_Tables,MATCH(BX$3+3,'Mortality Tables'!$N$1:$DN$1,0),FALSE)),"")</f>
        <v>449193.56730751425</v>
      </c>
      <c r="BY11" s="685">
        <f>IFERROR((BX11+AH11*Contr_Rate)*(1+Inv_Return)*IF($D11=$C$1,VLOOKUP($T11,Male_Annuity_Tables,MATCH($BS$3+3,'Mortality Tables'!$N$1:$DN$1,0),FALSE),VLOOKUP($T11,Fe_Annuity_Tables,MATCH(BY$3+3,'Mortality Tables'!$N$1:$DN$1,0),FALSE)),"")</f>
        <v>347435.72884061729</v>
      </c>
      <c r="BZ11" s="685">
        <f>IFERROR((BY11+AI11*Contr_Rate)*(1+Inv_Return)*IF($D11=$C$1,VLOOKUP($T11,Male_Annuity_Tables,MATCH($BS$3+3,'Mortality Tables'!$N$1:$DN$1,0),FALSE),VLOOKUP($T11,Fe_Annuity_Tables,MATCH(BZ$3+3,'Mortality Tables'!$N$1:$DN$1,0),FALSE)),"")</f>
        <v>275193.29592031485</v>
      </c>
      <c r="CA11" s="685">
        <f>IFERROR((BZ11+AJ11*Contr_Rate)*(1+Inv_Return)*IF($D11=$C$1,VLOOKUP($T11,Male_Annuity_Tables,MATCH($BS$3+3,'Mortality Tables'!$N$1:$DN$1,0),FALSE),VLOOKUP($T11,Fe_Annuity_Tables,MATCH(CA$3+3,'Mortality Tables'!$N$1:$DN$1,0),FALSE)),"")</f>
        <v>224104.34488081594</v>
      </c>
      <c r="CB11" s="685">
        <f>IFERROR((CA11+AK11*Contr_Rate)*(1+Inv_Return)*IF($D11=$C$1,VLOOKUP($T11,Male_Annuity_Tables,MATCH($BS$3+3,'Mortality Tables'!$N$1:$DN$1,0),FALSE),VLOOKUP($T11,Fe_Annuity_Tables,MATCH(CB$3+3,'Mortality Tables'!$N$1:$DN$1,0),FALSE)),"")</f>
        <v>186662.95798336386</v>
      </c>
      <c r="CC11" s="685">
        <f>IFERROR((CB11+AL11*Contr_Rate)*(1+Inv_Return)*IF($D11=$C$1,VLOOKUP($T11,Male_Annuity_Tables,MATCH($BS$3+3,'Mortality Tables'!$N$1:$DN$1,0),FALSE),VLOOKUP($T11,Fe_Annuity_Tables,MATCH(CC$3+3,'Mortality Tables'!$N$1:$DN$1,0),FALSE)),"")</f>
        <v>167256.78947691093</v>
      </c>
      <c r="CD11" s="685">
        <f>IFERROR((CC11+AM11*Contr_Rate)*(1+Inv_Return)*IF($D11=$C$1,VLOOKUP($T11,Male_Annuity_Tables,MATCH($BS$3+3,'Mortality Tables'!$N$1:$DN$1,0),FALSE),VLOOKUP($T11,Fe_Annuity_Tables,MATCH(CD$3+3,'Mortality Tables'!$N$1:$DN$1,0),FALSE)),"")</f>
        <v>152978.91898002455</v>
      </c>
      <c r="CE11" s="685">
        <f>IFERROR((CD11+AN11*Contr_Rate)*(1+Inv_Return)*IF($D11=$C$1,VLOOKUP($T11,Male_Annuity_Tables,MATCH($BS$3+3,'Mortality Tables'!$N$1:$DN$1,0),FALSE),VLOOKUP($T11,Fe_Annuity_Tables,MATCH(CE$3+3,'Mortality Tables'!$N$1:$DN$1,0),FALSE)),"")</f>
        <v>140826.99307284266</v>
      </c>
      <c r="CF11" s="685">
        <f>IFERROR((CE11+AO11*Contr_Rate)*(1+Inv_Return)*IF($D11=$C$1,VLOOKUP($T11,Male_Annuity_Tables,MATCH($BS$3+3,'Mortality Tables'!$N$1:$DN$1,0),FALSE),VLOOKUP($T11,Fe_Annuity_Tables,MATCH(CF$3+3,'Mortality Tables'!$N$1:$DN$1,0),FALSE)),"")</f>
        <v>130036.87961584487</v>
      </c>
      <c r="CG11" s="685">
        <f>IFERROR((CF11+AP11*Contr_Rate)*(1+Inv_Return)*IF($D11=$C$1,VLOOKUP($T11,Male_Annuity_Tables,MATCH($BS$3+3,'Mortality Tables'!$N$1:$DN$1,0),FALSE),VLOOKUP($T11,Fe_Annuity_Tables,MATCH(CG$3+3,'Mortality Tables'!$N$1:$DN$1,0),FALSE)),"")</f>
        <v>120323.25290306387</v>
      </c>
      <c r="CH11" s="685">
        <f>IFERROR((CG11+AQ11*Contr_Rate)*(1+Inv_Return)*IF($D11=$C$1,VLOOKUP($T11,Male_Annuity_Tables,MATCH($BS$3+3,'Mortality Tables'!$N$1:$DN$1,0),FALSE),VLOOKUP($T11,Fe_Annuity_Tables,MATCH(CH$3+3,'Mortality Tables'!$N$1:$DN$1,0),FALSE)),"")</f>
        <v>117709.16390796909</v>
      </c>
      <c r="CI11" s="685">
        <f>IFERROR((CH11+AR11*Contr_Rate)*(1+Inv_Return)*IF($D11=$C$1,VLOOKUP($T11,Male_Annuity_Tables,MATCH($BS$3+3,'Mortality Tables'!$N$1:$DN$1,0),FALSE),VLOOKUP($T11,Fe_Annuity_Tables,MATCH(CI$3+3,'Mortality Tables'!$N$1:$DN$1,0),FALSE)),"")</f>
        <v>115927.75857060477</v>
      </c>
      <c r="CJ11" s="685">
        <f>IFERROR((CI11+AS11*Contr_Rate)*(1+Inv_Return)*IF($D11=$C$1,VLOOKUP($T11,Male_Annuity_Tables,MATCH($BS$3+3,'Mortality Tables'!$N$1:$DN$1,0),FALSE),VLOOKUP($T11,Fe_Annuity_Tables,MATCH(CJ$3+3,'Mortality Tables'!$N$1:$DN$1,0),FALSE)),"")</f>
        <v>114241.04429057584</v>
      </c>
      <c r="CK11" s="685">
        <f>IFERROR((CJ11+AT11*Contr_Rate)*(1+Inv_Return)*IF($D11=$C$1,VLOOKUP($T11,Male_Annuity_Tables,MATCH($BS$3+3,'Mortality Tables'!$N$1:$DN$1,0),FALSE),VLOOKUP($T11,Fe_Annuity_Tables,MATCH(CK$3+3,'Mortality Tables'!$N$1:$DN$1,0),FALSE)),"")</f>
        <v>112558.69278202731</v>
      </c>
      <c r="CL11" s="685">
        <f>IFERROR((CK11+AU11*Contr_Rate)*(1+Inv_Return)*IF($D11=$C$1,VLOOKUP($T11,Male_Annuity_Tables,MATCH($BS$3+3,'Mortality Tables'!$N$1:$DN$1,0),FALSE),VLOOKUP($T11,Fe_Annuity_Tables,MATCH(CL$3+3,'Mortality Tables'!$N$1:$DN$1,0),FALSE)),"")</f>
        <v>110863.94346920746</v>
      </c>
      <c r="CM11" s="685" t="str">
        <f>IFERROR((CL11+AV11*Contr_Rate)*(1+Inv_Return)*IF($D11=$C$1,VLOOKUP($T11,Male_Annuity_Tables,MATCH($BS$3+3,'Mortality Tables'!$N$1:$DN$1,0),FALSE),VLOOKUP($T11,Fe_Annuity_Tables,MATCH(CM$3+3,'Mortality Tables'!$N$1:$DN$1,0),FALSE)),"")</f>
        <v/>
      </c>
      <c r="CN11" s="685" t="str">
        <f>IFERROR((CM11+AW11*Contr_Rate)*(1+Inv_Return)*IF($D11=$C$1,VLOOKUP($T11,Male_Annuity_Tables,MATCH($BS$3+3,'Mortality Tables'!$N$1:$DN$1,0),FALSE),VLOOKUP($T11,Fe_Annuity_Tables,MATCH(CN$3+3,'Mortality Tables'!$N$1:$DN$1,0),FALSE)),"")</f>
        <v/>
      </c>
      <c r="CO11" s="685" t="str">
        <f>IFERROR((CN11+AX11*Contr_Rate)*(1+Inv_Return)*IF($D11=$C$1,VLOOKUP($T11,Male_Annuity_Tables,MATCH($BS$3+3,'Mortality Tables'!$N$1:$DN$1,0),FALSE),VLOOKUP($T11,Fe_Annuity_Tables,MATCH(CO$3+3,'Mortality Tables'!$N$1:$DN$1,0),FALSE)),"")</f>
        <v/>
      </c>
      <c r="CP11" s="685" t="str">
        <f>IFERROR((CO11+AY11*Contr_Rate)*(1+Inv_Return)*IF($D11=$C$1,VLOOKUP($T11,Male_Annuity_Tables,MATCH($BS$3+3,'Mortality Tables'!$N$1:$DN$1,0),FALSE),VLOOKUP($T11,Fe_Annuity_Tables,MATCH(CP$3+3,'Mortality Tables'!$N$1:$DN$1,0),FALSE)),"")</f>
        <v/>
      </c>
      <c r="CQ11" s="685" t="str">
        <f>IFERROR((CP11+AZ11*Contr_Rate)*(1+Inv_Return)*IF($D11=$C$1,VLOOKUP($T11,Male_Annuity_Tables,MATCH($BS$3+3,'Mortality Tables'!$N$1:$DN$1,0),FALSE),VLOOKUP($T11,Fe_Annuity_Tables,MATCH(CQ$3+3,'Mortality Tables'!$N$1:$DN$1,0),FALSE)),"")</f>
        <v/>
      </c>
      <c r="CR11" s="685" t="str">
        <f>IFERROR((CQ11+BA11*Contr_Rate)*(1+Inv_Return)*IF($D11=$C$1,VLOOKUP($T11,Male_Annuity_Tables,MATCH($BS$3+3,'Mortality Tables'!$N$1:$DN$1,0),FALSE),VLOOKUP($T11,Fe_Annuity_Tables,MATCH(CR$3+3,'Mortality Tables'!$N$1:$DN$1,0),FALSE)),"")</f>
        <v/>
      </c>
      <c r="CS11" s="685" t="str">
        <f>IFERROR((CR11+BB11*Contr_Rate)*(1+Inv_Return)*IF($D11=$C$1,VLOOKUP($T11,Male_Annuity_Tables,MATCH($BS$3+3,'Mortality Tables'!$N$1:$DN$1,0),FALSE),VLOOKUP($T11,Fe_Annuity_Tables,MATCH(CS$3+3,'Mortality Tables'!$N$1:$DN$1,0),FALSE)),"")</f>
        <v/>
      </c>
      <c r="CT11" s="685" t="str">
        <f>IFERROR((CS11+BC11*Contr_Rate)*(1+Inv_Return)*IF($D11=$C$1,VLOOKUP($T11,Male_Annuity_Tables,MATCH($BS$3+3,'Mortality Tables'!$N$1:$DN$1,0),FALSE),VLOOKUP($T11,Fe_Annuity_Tables,MATCH(CT$3+3,'Mortality Tables'!$N$1:$DN$1,0),FALSE)),"")</f>
        <v/>
      </c>
      <c r="CU11" s="685" t="str">
        <f>IFERROR((CT11+BD11*Contr_Rate)*(1+Inv_Return)*IF($D11=$C$1,VLOOKUP($T11,Male_Annuity_Tables,MATCH($BS$3+3,'Mortality Tables'!$N$1:$DN$1,0),FALSE),VLOOKUP($T11,Fe_Annuity_Tables,MATCH(CU$3+3,'Mortality Tables'!$N$1:$DN$1,0),FALSE)),"")</f>
        <v/>
      </c>
      <c r="CV11" s="685" t="str">
        <f>IFERROR((CU11+BE11*Contr_Rate)*(1+Inv_Return)*IF($D11=$C$1,VLOOKUP($T11,Male_Annuity_Tables,MATCH($BS$3+3,'Mortality Tables'!$N$1:$DN$1,0),FALSE),VLOOKUP($T11,Fe_Annuity_Tables,MATCH(CV$3+3,'Mortality Tables'!$N$1:$DN$1,0),FALSE)),"")</f>
        <v/>
      </c>
      <c r="CW11" s="685" t="str">
        <f>IFERROR((CV11+BF11*Contr_Rate)*(1+Inv_Return)*IF($D11=$C$1,VLOOKUP($T11,Male_Annuity_Tables,MATCH($BS$3+3,'Mortality Tables'!$N$1:$DN$1,0),FALSE),VLOOKUP($T11,Fe_Annuity_Tables,MATCH(CW$3+3,'Mortality Tables'!$N$1:$DN$1,0),FALSE)),"")</f>
        <v/>
      </c>
      <c r="CX11" s="685" t="str">
        <f>IFERROR((CW11+BG11*Contr_Rate)*(1+Inv_Return)*IF($D11=$C$1,VLOOKUP($T11,Male_Annuity_Tables,MATCH($BS$3+3,'Mortality Tables'!$N$1:$DN$1,0),FALSE),VLOOKUP($T11,Fe_Annuity_Tables,MATCH(CX$3+3,'Mortality Tables'!$N$1:$DN$1,0),FALSE)),"")</f>
        <v/>
      </c>
      <c r="CY11" s="685" t="str">
        <f>IFERROR((CX11+BH11*Contr_Rate)*(1+Inv_Return)*IF($D11=$C$1,VLOOKUP($T11,Male_Annuity_Tables,MATCH($BS$3+3,'Mortality Tables'!$N$1:$DN$1,0),FALSE),VLOOKUP($T11,Fe_Annuity_Tables,MATCH(CY$3+3,'Mortality Tables'!$N$1:$DN$1,0),FALSE)),"")</f>
        <v/>
      </c>
      <c r="CZ11" s="685" t="str">
        <f>IFERROR((CY11+BI11*Contr_Rate)*(1+Inv_Return)*IF($D11=$C$1,VLOOKUP($T11,Male_Annuity_Tables,MATCH($BS$3+3,'Mortality Tables'!$N$1:$DN$1,0),FALSE),VLOOKUP($T11,Fe_Annuity_Tables,MATCH(CZ$3+3,'Mortality Tables'!$N$1:$DN$1,0),FALSE)),"")</f>
        <v/>
      </c>
      <c r="DA11" s="685" t="str">
        <f>IFERROR((CZ11+BJ11*Contr_Rate)*(1+Inv_Return)*IF($D11=$C$1,VLOOKUP($T11,Male_Annuity_Tables,MATCH($BS$3+3,'Mortality Tables'!$N$1:$DN$1,0),FALSE),VLOOKUP($T11,Fe_Annuity_Tables,MATCH(DA$3+3,'Mortality Tables'!$N$1:$DN$1,0),FALSE)),"")</f>
        <v/>
      </c>
      <c r="DB11" s="685" t="str">
        <f>IFERROR((DA11+BK11*Contr_Rate)*(1+Inv_Return)*IF($D11=$C$1,VLOOKUP($T11,Male_Annuity_Tables,MATCH($BS$3+3,'Mortality Tables'!$N$1:$DN$1,0),FALSE),VLOOKUP($T11,Fe_Annuity_Tables,MATCH(DB$3+3,'Mortality Tables'!$N$1:$DN$1,0),FALSE)),"")</f>
        <v/>
      </c>
      <c r="DC11" s="685" t="str">
        <f>IFERROR((DB11+BL11*Contr_Rate)*(1+Inv_Return)*IF($D11=$C$1,VLOOKUP($T11,Male_Annuity_Tables,MATCH($BS$3+3,'Mortality Tables'!$N$1:$DN$1,0),FALSE),VLOOKUP($T11,Fe_Annuity_Tables,MATCH(DC$3+3,'Mortality Tables'!$N$1:$DN$1,0),FALSE)),"")</f>
        <v/>
      </c>
      <c r="DD11" s="685" t="str">
        <f>IFERROR((DC11+BM11*Contr_Rate)*(1+Inv_Return)*IF($D11=$C$1,VLOOKUP($T11,Male_Annuity_Tables,MATCH($BS$3+3,'Mortality Tables'!$N$1:$DN$1,0),FALSE),VLOOKUP($T11,Fe_Annuity_Tables,MATCH(DD$3+3,'Mortality Tables'!$N$1:$DN$1,0),FALSE)),"")</f>
        <v/>
      </c>
      <c r="DE11" s="685" t="str">
        <f>IFERROR((DD11+BN11*Contr_Rate)*(1+Inv_Return)*IF($D11=$C$1,VLOOKUP($T11,Male_Annuity_Tables,MATCH($BS$3+3,'Mortality Tables'!$N$1:$DN$1,0),FALSE),VLOOKUP($T11,Fe_Annuity_Tables,MATCH(DE$3+3,'Mortality Tables'!$N$1:$DN$1,0),FALSE)),"")</f>
        <v/>
      </c>
      <c r="DF11" s="685" t="str">
        <f>IFERROR((DE11+BO11*Contr_Rate)*(1+Inv_Return)*IF($D11=$C$1,VLOOKUP($T11,Male_Annuity_Tables,MATCH($BS$3+3,'Mortality Tables'!$N$1:$DN$1,0),FALSE),VLOOKUP($T11,Fe_Annuity_Tables,MATCH(DF$3+3,'Mortality Tables'!$N$1:$DN$1,0),FALSE)),"")</f>
        <v/>
      </c>
      <c r="DG11" s="685" t="str">
        <f>IFERROR((DF11+BP11*Contr_Rate)*(1+Inv_Return)*IF($D11=$C$1,VLOOKUP($T11,Male_Annuity_Tables,MATCH($BS$3+3,'Mortality Tables'!$N$1:$DN$1,0),FALSE),VLOOKUP($T11,Fe_Annuity_Tables,MATCH(DG$3+3,'Mortality Tables'!$N$1:$DN$1,0),FALSE)),"")</f>
        <v/>
      </c>
      <c r="DH11" s="685" t="str">
        <f>IFERROR((DG11+BQ11*Contr_Rate)*(1+Inv_Return)*IF($D11=$C$1,VLOOKUP($T11,Male_Annuity_Tables,MATCH($BS$3+3,'Mortality Tables'!$N$1:$DN$1,0),FALSE),VLOOKUP($T11,Fe_Annuity_Tables,MATCH(DH$3+3,'Mortality Tables'!$N$1:$DN$1,0),FALSE)),"")</f>
        <v/>
      </c>
      <c r="DJ11" s="686">
        <f t="shared" si="20"/>
        <v>829895.66969357675</v>
      </c>
      <c r="DK11" s="680">
        <f t="shared" si="21"/>
        <v>8.8017766057058875</v>
      </c>
      <c r="DL11" s="686">
        <f t="shared" si="22"/>
        <v>63172.484783838001</v>
      </c>
      <c r="DM11" s="686">
        <f t="shared" si="23"/>
        <v>3960471.7210883158</v>
      </c>
      <c r="DN11" s="687">
        <f t="shared" si="25"/>
        <v>1.5950747595914798E-2</v>
      </c>
      <c r="DP11" s="688">
        <f t="shared" si="24"/>
        <v>92947.612972184506</v>
      </c>
      <c r="DQ11" s="688">
        <f t="shared" si="13"/>
        <v>123205.47116546967</v>
      </c>
      <c r="DR11" s="688">
        <f t="shared" si="14"/>
        <v>125831.68607378403</v>
      </c>
      <c r="DS11" s="668"/>
    </row>
    <row r="12" spans="1:123" s="657" customFormat="1" ht="14.5">
      <c r="A12" s="675" t="s">
        <v>1093</v>
      </c>
      <c r="B12" s="675" t="s">
        <v>1094</v>
      </c>
      <c r="C12" s="675" t="s">
        <v>541</v>
      </c>
      <c r="D12" s="675" t="s">
        <v>61</v>
      </c>
      <c r="E12" s="676">
        <v>29017</v>
      </c>
      <c r="F12" s="677">
        <v>35965</v>
      </c>
      <c r="G12" s="677">
        <v>38858</v>
      </c>
      <c r="H12" s="678">
        <v>1419786</v>
      </c>
      <c r="I12" s="678">
        <v>120811.03</v>
      </c>
      <c r="J12" s="678">
        <v>119513.87</v>
      </c>
      <c r="K12" s="678"/>
      <c r="L12" s="678">
        <v>240324.9</v>
      </c>
      <c r="M12" s="679">
        <f>IF(COUNTIF($A$4:A204,A12)=1,0,1)</f>
        <v>0</v>
      </c>
      <c r="N12" s="680" t="str">
        <f t="shared" si="1"/>
        <v>Okay</v>
      </c>
      <c r="O12" s="680" t="str">
        <f t="shared" si="15"/>
        <v>TRUE</v>
      </c>
      <c r="P12" s="680" t="b">
        <f t="shared" si="2"/>
        <v>1</v>
      </c>
      <c r="Q12" s="680" t="b">
        <f t="shared" si="3"/>
        <v>1</v>
      </c>
      <c r="R12" s="680" t="b">
        <f t="shared" si="4"/>
        <v>1</v>
      </c>
      <c r="S12" s="681">
        <f t="shared" si="5"/>
        <v>19.035616438356165</v>
      </c>
      <c r="T12" s="682">
        <f t="shared" si="6"/>
        <v>45</v>
      </c>
      <c r="U12" s="682">
        <f t="shared" si="16"/>
        <v>26</v>
      </c>
      <c r="V12" s="682">
        <f t="shared" si="17"/>
        <v>18.624657534246577</v>
      </c>
      <c r="W12" s="682">
        <f t="shared" si="7"/>
        <v>15</v>
      </c>
      <c r="X12" s="683">
        <f t="shared" si="8"/>
        <v>3604873.5</v>
      </c>
      <c r="Y12" s="684">
        <f t="shared" si="18"/>
        <v>3.49E-3</v>
      </c>
      <c r="Z12" s="684">
        <f>IF($D12=$C$1,VLOOKUP($T12,Male_Annuity_Tables,MATCH($W12+2,'Mortality Tables'!$DS$1:$HT$1,0),FALSE),VLOOKUP($T12,Fe_Annuity_Tables,MATCH($W12+2,'Mortality Tables'!$M$1:$DN$1,0),FALSE))</f>
        <v>0.18203071367981211</v>
      </c>
      <c r="AA12" s="664"/>
      <c r="AB12" s="685">
        <f t="shared" si="9"/>
        <v>1492124.0967000001</v>
      </c>
      <c r="AC12" s="685">
        <f t="shared" si="9"/>
        <v>1568147.8194268651</v>
      </c>
      <c r="AD12" s="685">
        <f t="shared" si="9"/>
        <v>1648044.950826664</v>
      </c>
      <c r="AE12" s="685">
        <f t="shared" si="9"/>
        <v>1732012.8410712825</v>
      </c>
      <c r="AF12" s="685">
        <f t="shared" si="9"/>
        <v>1820258.8953238642</v>
      </c>
      <c r="AG12" s="685">
        <f t="shared" si="9"/>
        <v>1913001.0860406156</v>
      </c>
      <c r="AH12" s="685">
        <f t="shared" si="9"/>
        <v>2010468.4913743848</v>
      </c>
      <c r="AI12" s="685">
        <f t="shared" si="9"/>
        <v>2112901.8610099098</v>
      </c>
      <c r="AJ12" s="685">
        <f t="shared" si="9"/>
        <v>2220554.2108283648</v>
      </c>
      <c r="AK12" s="685">
        <f t="shared" si="9"/>
        <v>2333691.4478700701</v>
      </c>
      <c r="AL12" s="685">
        <f t="shared" si="10"/>
        <v>2452593.02713905</v>
      </c>
      <c r="AM12" s="685">
        <f t="shared" si="10"/>
        <v>2577552.6418717848</v>
      </c>
      <c r="AN12" s="685">
        <f t="shared" si="10"/>
        <v>2708878.9489751519</v>
      </c>
      <c r="AO12" s="685">
        <f t="shared" si="10"/>
        <v>2846896.3314254368</v>
      </c>
      <c r="AP12" s="685">
        <f t="shared" si="10"/>
        <v>2991945.6995115629</v>
      </c>
      <c r="AQ12" s="685" t="str">
        <f t="shared" si="10"/>
        <v/>
      </c>
      <c r="AR12" s="685" t="str">
        <f t="shared" si="10"/>
        <v/>
      </c>
      <c r="AS12" s="685" t="str">
        <f t="shared" si="10"/>
        <v/>
      </c>
      <c r="AT12" s="685" t="str">
        <f t="shared" si="10"/>
        <v/>
      </c>
      <c r="AU12" s="685" t="str">
        <f t="shared" si="10"/>
        <v/>
      </c>
      <c r="AV12" s="685" t="str">
        <f t="shared" si="10"/>
        <v/>
      </c>
      <c r="AW12" s="685" t="str">
        <f t="shared" si="10"/>
        <v/>
      </c>
      <c r="AX12" s="685" t="str">
        <f t="shared" si="10"/>
        <v/>
      </c>
      <c r="AY12" s="685" t="str">
        <f t="shared" si="10"/>
        <v/>
      </c>
      <c r="AZ12" s="685" t="str">
        <f t="shared" si="10"/>
        <v/>
      </c>
      <c r="BA12" s="685" t="str">
        <f t="shared" si="10"/>
        <v/>
      </c>
      <c r="BB12" s="685" t="str">
        <f t="shared" ref="BB12:BN15" si="28">IFERROR(IF($W12&gt;=BB$3,($H12*(1+Ann_Salary_Growth_Rate)^BB$3),""),0)</f>
        <v/>
      </c>
      <c r="BC12" s="685" t="str">
        <f t="shared" si="28"/>
        <v/>
      </c>
      <c r="BD12" s="685" t="str">
        <f t="shared" si="28"/>
        <v/>
      </c>
      <c r="BE12" s="685" t="str">
        <f t="shared" si="28"/>
        <v/>
      </c>
      <c r="BF12" s="685" t="str">
        <f t="shared" si="28"/>
        <v/>
      </c>
      <c r="BG12" s="685" t="str">
        <f t="shared" si="28"/>
        <v/>
      </c>
      <c r="BH12" s="685" t="str">
        <f t="shared" si="28"/>
        <v/>
      </c>
      <c r="BI12" s="685" t="str">
        <f t="shared" si="28"/>
        <v/>
      </c>
      <c r="BJ12" s="685" t="str">
        <f t="shared" si="28"/>
        <v/>
      </c>
      <c r="BK12" s="685" t="str">
        <f t="shared" si="28"/>
        <v/>
      </c>
      <c r="BL12" s="685" t="str">
        <f t="shared" si="28"/>
        <v/>
      </c>
      <c r="BM12" s="685" t="str">
        <f t="shared" si="28"/>
        <v/>
      </c>
      <c r="BN12" s="685" t="str">
        <f t="shared" si="28"/>
        <v/>
      </c>
      <c r="BO12" s="685" t="str">
        <f t="shared" si="27"/>
        <v/>
      </c>
      <c r="BP12" s="685" t="str">
        <f t="shared" si="27"/>
        <v/>
      </c>
      <c r="BQ12" s="685" t="str">
        <f t="shared" si="27"/>
        <v/>
      </c>
      <c r="BR12" s="529"/>
      <c r="BS12" s="685">
        <f>IFERROR(($L12+AB12*Contr_Rate)*(1+Inv_Return)*IF($D12=$C$1,VLOOKUP($T12,Male_Annuity_Tables,MATCH($BS$3+3,'Mortality Tables'!$N$1:$DN$1,0),FALSE),VLOOKUP($T12,Fe_Annuity_Tables,MATCH(BS$3+3,'Mortality Tables'!$N$1:$DN$1,0),FALSE)),"")</f>
        <v>598836.06341154082</v>
      </c>
      <c r="BT12" s="685">
        <f>IFERROR(($BS12+AC12*Contr_Rate)*(1+Inv_Return)*IF($D12=$C$1,VLOOKUP($T12,Male_Annuity_Tables,MATCH($BS$3+3,'Mortality Tables'!$N$1:$DN$1,0),FALSE),VLOOKUP($T12,Fe_Annuity_Tables,MATCH(BT$3+3,'Mortality Tables'!$N$1:$DN$1,0),FALSE)),"")</f>
        <v>930754.24351275014</v>
      </c>
      <c r="BU12" s="685">
        <f>IFERROR((BT12+AD12*Contr_Rate)*(1+Inv_Return)*IF($D12=$C$1,VLOOKUP($T12,Male_Annuity_Tables,MATCH($BS$3+3,'Mortality Tables'!$N$1:$DN$1,0),FALSE),VLOOKUP($T12,Fe_Annuity_Tables,MATCH(BU$3+3,'Mortality Tables'!$N$1:$DN$1,0),FALSE)),"")</f>
        <v>1240536.0650016945</v>
      </c>
      <c r="BV12" s="685">
        <f>IFERROR((BU12+AE12*Contr_Rate)*(1+Inv_Return)*IF($D12=$C$1,VLOOKUP($T12,Male_Annuity_Tables,MATCH($BS$3+3,'Mortality Tables'!$N$1:$DN$1,0),FALSE),VLOOKUP($T12,Fe_Annuity_Tables,MATCH(BV$3+3,'Mortality Tables'!$N$1:$DN$1,0),FALSE)),"")</f>
        <v>1532112.3281307048</v>
      </c>
      <c r="BW12" s="685">
        <f>IFERROR((BV12+AF12*Contr_Rate)*(1+Inv_Return)*IF($D12=$C$1,VLOOKUP($T12,Male_Annuity_Tables,MATCH($BS$3+3,'Mortality Tables'!$N$1:$DN$1,0),FALSE),VLOOKUP($T12,Fe_Annuity_Tables,MATCH(BW$3+3,'Mortality Tables'!$N$1:$DN$1,0),FALSE)),"")</f>
        <v>1808958.7554079844</v>
      </c>
      <c r="BX12" s="685">
        <f>IFERROR((BW12+AG12*Contr_Rate)*(1+Inv_Return)*IF($D12=$C$1,VLOOKUP($T12,Male_Annuity_Tables,MATCH($BS$3+3,'Mortality Tables'!$N$1:$DN$1,0),FALSE),VLOOKUP($T12,Fe_Annuity_Tables,MATCH(BX$3+3,'Mortality Tables'!$N$1:$DN$1,0),FALSE)),"")</f>
        <v>2074157.7067850274</v>
      </c>
      <c r="BY12" s="685">
        <f>IFERROR((BX12+AH12*Contr_Rate)*(1+Inv_Return)*IF($D12=$C$1,VLOOKUP($T12,Male_Annuity_Tables,MATCH($BS$3+3,'Mortality Tables'!$N$1:$DN$1,0),FALSE),VLOOKUP($T12,Fe_Annuity_Tables,MATCH(BY$3+3,'Mortality Tables'!$N$1:$DN$1,0),FALSE)),"")</f>
        <v>2330452.0401860997</v>
      </c>
      <c r="BZ12" s="685">
        <f>IFERROR((BY12+AI12*Contr_Rate)*(1+Inv_Return)*IF($D12=$C$1,VLOOKUP($T12,Male_Annuity_Tables,MATCH($BS$3+3,'Mortality Tables'!$N$1:$DN$1,0),FALSE),VLOOKUP($T12,Fe_Annuity_Tables,MATCH(BZ$3+3,'Mortality Tables'!$N$1:$DN$1,0),FALSE)),"")</f>
        <v>2580292.1421206058</v>
      </c>
      <c r="CA12" s="685">
        <f>IFERROR((BZ12+AJ12*Contr_Rate)*(1+Inv_Return)*IF($D12=$C$1,VLOOKUP($T12,Male_Annuity_Tables,MATCH($BS$3+3,'Mortality Tables'!$N$1:$DN$1,0),FALSE),VLOOKUP($T12,Fe_Annuity_Tables,MATCH(CA$3+3,'Mortality Tables'!$N$1:$DN$1,0),FALSE)),"")</f>
        <v>2825877.0207281131</v>
      </c>
      <c r="CB12" s="685">
        <f>IFERROR((CA12+AK12*Contr_Rate)*(1+Inv_Return)*IF($D12=$C$1,VLOOKUP($T12,Male_Annuity_Tables,MATCH($BS$3+3,'Mortality Tables'!$N$1:$DN$1,0),FALSE),VLOOKUP($T12,Fe_Annuity_Tables,MATCH(CB$3+3,'Mortality Tables'!$N$1:$DN$1,0),FALSE)),"")</f>
        <v>3069190.2383847232</v>
      </c>
      <c r="CC12" s="685">
        <f>IFERROR((CB12+AL12*Contr_Rate)*(1+Inv_Return)*IF($D12=$C$1,VLOOKUP($T12,Male_Annuity_Tables,MATCH($BS$3+3,'Mortality Tables'!$N$1:$DN$1,0),FALSE),VLOOKUP($T12,Fe_Annuity_Tables,MATCH(CC$3+3,'Mortality Tables'!$N$1:$DN$1,0),FALSE)),"")</f>
        <v>3312031.3607249134</v>
      </c>
      <c r="CD12" s="685">
        <f>IFERROR((CC12+AM12*Contr_Rate)*(1+Inv_Return)*IF($D12=$C$1,VLOOKUP($T12,Male_Annuity_Tables,MATCH($BS$3+3,'Mortality Tables'!$N$1:$DN$1,0),FALSE),VLOOKUP($T12,Fe_Annuity_Tables,MATCH(CD$3+3,'Mortality Tables'!$N$1:$DN$1,0),FALSE)),"")</f>
        <v>3556043.5116696227</v>
      </c>
      <c r="CE12" s="685">
        <f>IFERROR((CD12+AN12*Contr_Rate)*(1+Inv_Return)*IF($D12=$C$1,VLOOKUP($T12,Male_Annuity_Tables,MATCH($BS$3+3,'Mortality Tables'!$N$1:$DN$1,0),FALSE),VLOOKUP($T12,Fe_Annuity_Tables,MATCH(CE$3+3,'Mortality Tables'!$N$1:$DN$1,0),FALSE)),"")</f>
        <v>3802737.5481146034</v>
      </c>
      <c r="CF12" s="685">
        <f>IFERROR((CE12+AO12*Contr_Rate)*(1+Inv_Return)*IF($D12=$C$1,VLOOKUP($T12,Male_Annuity_Tables,MATCH($BS$3+3,'Mortality Tables'!$N$1:$DN$1,0),FALSE),VLOOKUP($T12,Fe_Annuity_Tables,MATCH(CF$3+3,'Mortality Tables'!$N$1:$DN$1,0),FALSE)),"")</f>
        <v>4053513.3018566752</v>
      </c>
      <c r="CG12" s="685">
        <f>IFERROR((CF12+AP12*Contr_Rate)*(1+Inv_Return)*IF($D12=$C$1,VLOOKUP($T12,Male_Annuity_Tables,MATCH($BS$3+3,'Mortality Tables'!$N$1:$DN$1,0),FALSE),VLOOKUP($T12,Fe_Annuity_Tables,MATCH(CG$3+3,'Mortality Tables'!$N$1:$DN$1,0),FALSE)),"")</f>
        <v>4309678.2788432362</v>
      </c>
      <c r="CH12" s="685" t="str">
        <f>IFERROR((CG12+AQ12*Contr_Rate)*(1+Inv_Return)*IF($D12=$C$1,VLOOKUP($T12,Male_Annuity_Tables,MATCH($BS$3+3,'Mortality Tables'!$N$1:$DN$1,0),FALSE),VLOOKUP($T12,Fe_Annuity_Tables,MATCH(CH$3+3,'Mortality Tables'!$N$1:$DN$1,0),FALSE)),"")</f>
        <v/>
      </c>
      <c r="CI12" s="685" t="str">
        <f>IFERROR((CH12+AR12*Contr_Rate)*(1+Inv_Return)*IF($D12=$C$1,VLOOKUP($T12,Male_Annuity_Tables,MATCH($BS$3+3,'Mortality Tables'!$N$1:$DN$1,0),FALSE),VLOOKUP($T12,Fe_Annuity_Tables,MATCH(CI$3+3,'Mortality Tables'!$N$1:$DN$1,0),FALSE)),"")</f>
        <v/>
      </c>
      <c r="CJ12" s="685" t="str">
        <f>IFERROR((CI12+AS12*Contr_Rate)*(1+Inv_Return)*IF($D12=$C$1,VLOOKUP($T12,Male_Annuity_Tables,MATCH($BS$3+3,'Mortality Tables'!$N$1:$DN$1,0),FALSE),VLOOKUP($T12,Fe_Annuity_Tables,MATCH(CJ$3+3,'Mortality Tables'!$N$1:$DN$1,0),FALSE)),"")</f>
        <v/>
      </c>
      <c r="CK12" s="685" t="str">
        <f>IFERROR((CJ12+AT12*Contr_Rate)*(1+Inv_Return)*IF($D12=$C$1,VLOOKUP($T12,Male_Annuity_Tables,MATCH($BS$3+3,'Mortality Tables'!$N$1:$DN$1,0),FALSE),VLOOKUP($T12,Fe_Annuity_Tables,MATCH(CK$3+3,'Mortality Tables'!$N$1:$DN$1,0),FALSE)),"")</f>
        <v/>
      </c>
      <c r="CL12" s="685" t="str">
        <f>IFERROR((CK12+AU12*Contr_Rate)*(1+Inv_Return)*IF($D12=$C$1,VLOOKUP($T12,Male_Annuity_Tables,MATCH($BS$3+3,'Mortality Tables'!$N$1:$DN$1,0),FALSE),VLOOKUP($T12,Fe_Annuity_Tables,MATCH(CL$3+3,'Mortality Tables'!$N$1:$DN$1,0),FALSE)),"")</f>
        <v/>
      </c>
      <c r="CM12" s="685" t="str">
        <f>IFERROR((CL12+AV12*Contr_Rate)*(1+Inv_Return)*IF($D12=$C$1,VLOOKUP($T12,Male_Annuity_Tables,MATCH($BS$3+3,'Mortality Tables'!$N$1:$DN$1,0),FALSE),VLOOKUP($T12,Fe_Annuity_Tables,MATCH(CM$3+3,'Mortality Tables'!$N$1:$DN$1,0),FALSE)),"")</f>
        <v/>
      </c>
      <c r="CN12" s="685" t="str">
        <f>IFERROR((CM12+AW12*Contr_Rate)*(1+Inv_Return)*IF($D12=$C$1,VLOOKUP($T12,Male_Annuity_Tables,MATCH($BS$3+3,'Mortality Tables'!$N$1:$DN$1,0),FALSE),VLOOKUP($T12,Fe_Annuity_Tables,MATCH(CN$3+3,'Mortality Tables'!$N$1:$DN$1,0),FALSE)),"")</f>
        <v/>
      </c>
      <c r="CO12" s="685" t="str">
        <f>IFERROR((CN12+AX12*Contr_Rate)*(1+Inv_Return)*IF($D12=$C$1,VLOOKUP($T12,Male_Annuity_Tables,MATCH($BS$3+3,'Mortality Tables'!$N$1:$DN$1,0),FALSE),VLOOKUP($T12,Fe_Annuity_Tables,MATCH(CO$3+3,'Mortality Tables'!$N$1:$DN$1,0),FALSE)),"")</f>
        <v/>
      </c>
      <c r="CP12" s="685" t="str">
        <f>IFERROR((CO12+AY12*Contr_Rate)*(1+Inv_Return)*IF($D12=$C$1,VLOOKUP($T12,Male_Annuity_Tables,MATCH($BS$3+3,'Mortality Tables'!$N$1:$DN$1,0),FALSE),VLOOKUP($T12,Fe_Annuity_Tables,MATCH(CP$3+3,'Mortality Tables'!$N$1:$DN$1,0),FALSE)),"")</f>
        <v/>
      </c>
      <c r="CQ12" s="685" t="str">
        <f>IFERROR((CP12+AZ12*Contr_Rate)*(1+Inv_Return)*IF($D12=$C$1,VLOOKUP($T12,Male_Annuity_Tables,MATCH($BS$3+3,'Mortality Tables'!$N$1:$DN$1,0),FALSE),VLOOKUP($T12,Fe_Annuity_Tables,MATCH(CQ$3+3,'Mortality Tables'!$N$1:$DN$1,0),FALSE)),"")</f>
        <v/>
      </c>
      <c r="CR12" s="685" t="str">
        <f>IFERROR((CQ12+BA12*Contr_Rate)*(1+Inv_Return)*IF($D12=$C$1,VLOOKUP($T12,Male_Annuity_Tables,MATCH($BS$3+3,'Mortality Tables'!$N$1:$DN$1,0),FALSE),VLOOKUP($T12,Fe_Annuity_Tables,MATCH(CR$3+3,'Mortality Tables'!$N$1:$DN$1,0),FALSE)),"")</f>
        <v/>
      </c>
      <c r="CS12" s="685" t="str">
        <f>IFERROR((CR12+BB12*Contr_Rate)*(1+Inv_Return)*IF($D12=$C$1,VLOOKUP($T12,Male_Annuity_Tables,MATCH($BS$3+3,'Mortality Tables'!$N$1:$DN$1,0),FALSE),VLOOKUP($T12,Fe_Annuity_Tables,MATCH(CS$3+3,'Mortality Tables'!$N$1:$DN$1,0),FALSE)),"")</f>
        <v/>
      </c>
      <c r="CT12" s="685" t="str">
        <f>IFERROR((CS12+BC12*Contr_Rate)*(1+Inv_Return)*IF($D12=$C$1,VLOOKUP($T12,Male_Annuity_Tables,MATCH($BS$3+3,'Mortality Tables'!$N$1:$DN$1,0),FALSE),VLOOKUP($T12,Fe_Annuity_Tables,MATCH(CT$3+3,'Mortality Tables'!$N$1:$DN$1,0),FALSE)),"")</f>
        <v/>
      </c>
      <c r="CU12" s="685" t="str">
        <f>IFERROR((CT12+BD12*Contr_Rate)*(1+Inv_Return)*IF($D12=$C$1,VLOOKUP($T12,Male_Annuity_Tables,MATCH($BS$3+3,'Mortality Tables'!$N$1:$DN$1,0),FALSE),VLOOKUP($T12,Fe_Annuity_Tables,MATCH(CU$3+3,'Mortality Tables'!$N$1:$DN$1,0),FALSE)),"")</f>
        <v/>
      </c>
      <c r="CV12" s="685" t="str">
        <f>IFERROR((CU12+BE12*Contr_Rate)*(1+Inv_Return)*IF($D12=$C$1,VLOOKUP($T12,Male_Annuity_Tables,MATCH($BS$3+3,'Mortality Tables'!$N$1:$DN$1,0),FALSE),VLOOKUP($T12,Fe_Annuity_Tables,MATCH(CV$3+3,'Mortality Tables'!$N$1:$DN$1,0),FALSE)),"")</f>
        <v/>
      </c>
      <c r="CW12" s="685" t="str">
        <f>IFERROR((CV12+BF12*Contr_Rate)*(1+Inv_Return)*IF($D12=$C$1,VLOOKUP($T12,Male_Annuity_Tables,MATCH($BS$3+3,'Mortality Tables'!$N$1:$DN$1,0),FALSE),VLOOKUP($T12,Fe_Annuity_Tables,MATCH(CW$3+3,'Mortality Tables'!$N$1:$DN$1,0),FALSE)),"")</f>
        <v/>
      </c>
      <c r="CX12" s="685" t="str">
        <f>IFERROR((CW12+BG12*Contr_Rate)*(1+Inv_Return)*IF($D12=$C$1,VLOOKUP($T12,Male_Annuity_Tables,MATCH($BS$3+3,'Mortality Tables'!$N$1:$DN$1,0),FALSE),VLOOKUP($T12,Fe_Annuity_Tables,MATCH(CX$3+3,'Mortality Tables'!$N$1:$DN$1,0),FALSE)),"")</f>
        <v/>
      </c>
      <c r="CY12" s="685" t="str">
        <f>IFERROR((CX12+BH12*Contr_Rate)*(1+Inv_Return)*IF($D12=$C$1,VLOOKUP($T12,Male_Annuity_Tables,MATCH($BS$3+3,'Mortality Tables'!$N$1:$DN$1,0),FALSE),VLOOKUP($T12,Fe_Annuity_Tables,MATCH(CY$3+3,'Mortality Tables'!$N$1:$DN$1,0),FALSE)),"")</f>
        <v/>
      </c>
      <c r="CZ12" s="685" t="str">
        <f>IFERROR((CY12+BI12*Contr_Rate)*(1+Inv_Return)*IF($D12=$C$1,VLOOKUP($T12,Male_Annuity_Tables,MATCH($BS$3+3,'Mortality Tables'!$N$1:$DN$1,0),FALSE),VLOOKUP($T12,Fe_Annuity_Tables,MATCH(CZ$3+3,'Mortality Tables'!$N$1:$DN$1,0),FALSE)),"")</f>
        <v/>
      </c>
      <c r="DA12" s="685" t="str">
        <f>IFERROR((CZ12+BJ12*Contr_Rate)*(1+Inv_Return)*IF($D12=$C$1,VLOOKUP($T12,Male_Annuity_Tables,MATCH($BS$3+3,'Mortality Tables'!$N$1:$DN$1,0),FALSE),VLOOKUP($T12,Fe_Annuity_Tables,MATCH(DA$3+3,'Mortality Tables'!$N$1:$DN$1,0),FALSE)),"")</f>
        <v/>
      </c>
      <c r="DB12" s="685" t="str">
        <f>IFERROR((DA12+BK12*Contr_Rate)*(1+Inv_Return)*IF($D12=$C$1,VLOOKUP($T12,Male_Annuity_Tables,MATCH($BS$3+3,'Mortality Tables'!$N$1:$DN$1,0),FALSE),VLOOKUP($T12,Fe_Annuity_Tables,MATCH(DB$3+3,'Mortality Tables'!$N$1:$DN$1,0),FALSE)),"")</f>
        <v/>
      </c>
      <c r="DC12" s="685" t="str">
        <f>IFERROR((DB12+BL12*Contr_Rate)*(1+Inv_Return)*IF($D12=$C$1,VLOOKUP($T12,Male_Annuity_Tables,MATCH($BS$3+3,'Mortality Tables'!$N$1:$DN$1,0),FALSE),VLOOKUP($T12,Fe_Annuity_Tables,MATCH(DC$3+3,'Mortality Tables'!$N$1:$DN$1,0),FALSE)),"")</f>
        <v/>
      </c>
      <c r="DD12" s="685" t="str">
        <f>IFERROR((DC12+BM12*Contr_Rate)*(1+Inv_Return)*IF($D12=$C$1,VLOOKUP($T12,Male_Annuity_Tables,MATCH($BS$3+3,'Mortality Tables'!$N$1:$DN$1,0),FALSE),VLOOKUP($T12,Fe_Annuity_Tables,MATCH(DD$3+3,'Mortality Tables'!$N$1:$DN$1,0),FALSE)),"")</f>
        <v/>
      </c>
      <c r="DE12" s="685" t="str">
        <f>IFERROR((DD12+BN12*Contr_Rate)*(1+Inv_Return)*IF($D12=$C$1,VLOOKUP($T12,Male_Annuity_Tables,MATCH($BS$3+3,'Mortality Tables'!$N$1:$DN$1,0),FALSE),VLOOKUP($T12,Fe_Annuity_Tables,MATCH(DE$3+3,'Mortality Tables'!$N$1:$DN$1,0),FALSE)),"")</f>
        <v/>
      </c>
      <c r="DF12" s="685" t="str">
        <f>IFERROR((DE12+BO12*Contr_Rate)*(1+Inv_Return)*IF($D12=$C$1,VLOOKUP($T12,Male_Annuity_Tables,MATCH($BS$3+3,'Mortality Tables'!$N$1:$DN$1,0),FALSE),VLOOKUP($T12,Fe_Annuity_Tables,MATCH(DF$3+3,'Mortality Tables'!$N$1:$DN$1,0),FALSE)),"")</f>
        <v/>
      </c>
      <c r="DG12" s="685" t="str">
        <f>IFERROR((DF12+BP12*Contr_Rate)*(1+Inv_Return)*IF($D12=$C$1,VLOOKUP($T12,Male_Annuity_Tables,MATCH($BS$3+3,'Mortality Tables'!$N$1:$DN$1,0),FALSE),VLOOKUP($T12,Fe_Annuity_Tables,MATCH(DG$3+3,'Mortality Tables'!$N$1:$DN$1,0),FALSE)),"")</f>
        <v/>
      </c>
      <c r="DH12" s="685" t="str">
        <f>IFERROR((DG12+BQ12*Contr_Rate)*(1+Inv_Return)*IF($D12=$C$1,VLOOKUP($T12,Male_Annuity_Tables,MATCH($BS$3+3,'Mortality Tables'!$N$1:$DN$1,0),FALSE),VLOOKUP($T12,Fe_Annuity_Tables,MATCH(DH$3+3,'Mortality Tables'!$N$1:$DN$1,0),FALSE)),"")</f>
        <v/>
      </c>
      <c r="DJ12" s="686">
        <f t="shared" si="20"/>
        <v>4309678.2788432362</v>
      </c>
      <c r="DK12" s="680">
        <f t="shared" si="21"/>
        <v>8.0909277508679907</v>
      </c>
      <c r="DL12" s="686">
        <f t="shared" si="22"/>
        <v>356879.2771033211</v>
      </c>
      <c r="DM12" s="686">
        <f t="shared" si="23"/>
        <v>2991945.6995115629</v>
      </c>
      <c r="DN12" s="687">
        <f t="shared" si="25"/>
        <v>0.11927999801653548</v>
      </c>
      <c r="DP12" s="688">
        <f t="shared" si="24"/>
        <v>91601.856693841444</v>
      </c>
      <c r="DQ12" s="688">
        <f t="shared" si="13"/>
        <v>142627.38414452857</v>
      </c>
      <c r="DR12" s="688">
        <f t="shared" si="14"/>
        <v>190477.48983265267</v>
      </c>
      <c r="DS12" s="668"/>
    </row>
    <row r="13" spans="1:123" s="657" customFormat="1" ht="14.5">
      <c r="A13" s="675" t="s">
        <v>1095</v>
      </c>
      <c r="B13" s="675" t="s">
        <v>1096</v>
      </c>
      <c r="C13" s="675" t="s">
        <v>116</v>
      </c>
      <c r="D13" s="675" t="s">
        <v>61</v>
      </c>
      <c r="E13" s="676">
        <v>24317</v>
      </c>
      <c r="F13" s="677">
        <v>36995</v>
      </c>
      <c r="G13" s="677">
        <v>41595</v>
      </c>
      <c r="H13" s="678">
        <v>985359</v>
      </c>
      <c r="I13" s="678">
        <v>72042.559999999998</v>
      </c>
      <c r="J13" s="678">
        <v>62567.73</v>
      </c>
      <c r="K13" s="678">
        <v>35967.29</v>
      </c>
      <c r="L13" s="678">
        <v>170577.58000000002</v>
      </c>
      <c r="M13" s="679">
        <f>IF(COUNTIF($A$4:A204,A13)=1,0,1)</f>
        <v>0</v>
      </c>
      <c r="N13" s="680" t="str">
        <f t="shared" si="1"/>
        <v>Okay</v>
      </c>
      <c r="O13" s="680" t="str">
        <f t="shared" si="15"/>
        <v>TRUE</v>
      </c>
      <c r="P13" s="680" t="b">
        <f t="shared" si="2"/>
        <v>1</v>
      </c>
      <c r="Q13" s="680" t="b">
        <f t="shared" si="3"/>
        <v>1</v>
      </c>
      <c r="R13" s="680" t="b">
        <f t="shared" si="4"/>
        <v>1</v>
      </c>
      <c r="S13" s="681">
        <f t="shared" si="5"/>
        <v>34.734246575342468</v>
      </c>
      <c r="T13" s="682">
        <f t="shared" si="6"/>
        <v>58</v>
      </c>
      <c r="U13" s="682">
        <f t="shared" si="16"/>
        <v>47</v>
      </c>
      <c r="V13" s="682">
        <f t="shared" si="17"/>
        <v>11.126027397260273</v>
      </c>
      <c r="W13" s="682">
        <f t="shared" si="7"/>
        <v>2</v>
      </c>
      <c r="X13" s="683">
        <f t="shared" si="8"/>
        <v>341155.16000000003</v>
      </c>
      <c r="Y13" s="684">
        <f t="shared" si="18"/>
        <v>1.155E-2</v>
      </c>
      <c r="Z13" s="684">
        <f>IF($D13=$C$1,VLOOKUP($T13,Male_Annuity_Tables,MATCH($W13+2,'Mortality Tables'!$DS$1:$HT$1,0),FALSE),VLOOKUP($T13,Fe_Annuity_Tables,MATCH($W13+2,'Mortality Tables'!$M$1:$DN$1,0),FALSE))</f>
        <v>0.88072891668999997</v>
      </c>
      <c r="AA13" s="664"/>
      <c r="AB13" s="685">
        <f t="shared" si="9"/>
        <v>1035563.04105</v>
      </c>
      <c r="AC13" s="685">
        <f t="shared" si="9"/>
        <v>1088324.9779914976</v>
      </c>
      <c r="AD13" s="685" t="str">
        <f t="shared" si="9"/>
        <v/>
      </c>
      <c r="AE13" s="685" t="str">
        <f t="shared" si="9"/>
        <v/>
      </c>
      <c r="AF13" s="685" t="str">
        <f t="shared" si="9"/>
        <v/>
      </c>
      <c r="AG13" s="685" t="str">
        <f t="shared" si="9"/>
        <v/>
      </c>
      <c r="AH13" s="685" t="str">
        <f t="shared" si="9"/>
        <v/>
      </c>
      <c r="AI13" s="685" t="str">
        <f t="shared" si="9"/>
        <v/>
      </c>
      <c r="AJ13" s="685" t="str">
        <f t="shared" si="9"/>
        <v/>
      </c>
      <c r="AK13" s="685" t="str">
        <f t="shared" si="9"/>
        <v/>
      </c>
      <c r="AL13" s="685" t="str">
        <f t="shared" si="10"/>
        <v/>
      </c>
      <c r="AM13" s="685" t="str">
        <f t="shared" si="10"/>
        <v/>
      </c>
      <c r="AN13" s="685" t="str">
        <f t="shared" si="10"/>
        <v/>
      </c>
      <c r="AO13" s="685" t="str">
        <f t="shared" si="10"/>
        <v/>
      </c>
      <c r="AP13" s="685" t="str">
        <f t="shared" si="10"/>
        <v/>
      </c>
      <c r="AQ13" s="685" t="str">
        <f t="shared" si="10"/>
        <v/>
      </c>
      <c r="AR13" s="685" t="str">
        <f t="shared" si="10"/>
        <v/>
      </c>
      <c r="AS13" s="685" t="str">
        <f t="shared" si="10"/>
        <v/>
      </c>
      <c r="AT13" s="685" t="str">
        <f t="shared" si="10"/>
        <v/>
      </c>
      <c r="AU13" s="685" t="str">
        <f t="shared" si="10"/>
        <v/>
      </c>
      <c r="AV13" s="685" t="str">
        <f t="shared" si="10"/>
        <v/>
      </c>
      <c r="AW13" s="685" t="str">
        <f t="shared" si="10"/>
        <v/>
      </c>
      <c r="AX13" s="685" t="str">
        <f t="shared" si="10"/>
        <v/>
      </c>
      <c r="AY13" s="685" t="str">
        <f t="shared" si="10"/>
        <v/>
      </c>
      <c r="AZ13" s="685" t="str">
        <f t="shared" si="10"/>
        <v/>
      </c>
      <c r="BA13" s="685" t="str">
        <f t="shared" si="10"/>
        <v/>
      </c>
      <c r="BB13" s="685" t="str">
        <f t="shared" si="28"/>
        <v/>
      </c>
      <c r="BC13" s="685" t="str">
        <f t="shared" si="28"/>
        <v/>
      </c>
      <c r="BD13" s="685" t="str">
        <f t="shared" si="28"/>
        <v/>
      </c>
      <c r="BE13" s="685" t="str">
        <f t="shared" si="28"/>
        <v/>
      </c>
      <c r="BF13" s="685" t="str">
        <f t="shared" si="28"/>
        <v/>
      </c>
      <c r="BG13" s="685" t="str">
        <f t="shared" si="28"/>
        <v/>
      </c>
      <c r="BH13" s="685" t="str">
        <f t="shared" si="28"/>
        <v/>
      </c>
      <c r="BI13" s="685" t="str">
        <f t="shared" si="28"/>
        <v/>
      </c>
      <c r="BJ13" s="685" t="str">
        <f t="shared" si="28"/>
        <v/>
      </c>
      <c r="BK13" s="685" t="str">
        <f t="shared" si="28"/>
        <v/>
      </c>
      <c r="BL13" s="685" t="str">
        <f t="shared" si="28"/>
        <v/>
      </c>
      <c r="BM13" s="685" t="str">
        <f t="shared" si="28"/>
        <v/>
      </c>
      <c r="BN13" s="685" t="str">
        <f t="shared" si="28"/>
        <v/>
      </c>
      <c r="BO13" s="685" t="str">
        <f t="shared" si="27"/>
        <v/>
      </c>
      <c r="BP13" s="685" t="str">
        <f t="shared" si="27"/>
        <v/>
      </c>
      <c r="BQ13" s="685" t="str">
        <f t="shared" si="27"/>
        <v/>
      </c>
      <c r="BR13" s="529"/>
      <c r="BS13" s="685">
        <f>IFERROR(($L13+AB13*Contr_Rate)*(1+Inv_Return)*IF($D13=$C$1,VLOOKUP($T13,Male_Annuity_Tables,MATCH($BS$3+3,'Mortality Tables'!$N$1:$DN$1,0),FALSE),VLOOKUP($T13,Fe_Annuity_Tables,MATCH(BS$3+3,'Mortality Tables'!$N$1:$DN$1,0),FALSE)),"")</f>
        <v>464396.26279214839</v>
      </c>
      <c r="BT13" s="685">
        <f>IFERROR(($BS13+AC13*Contr_Rate)*(1+Inv_Return)*IF($D13=$C$1,VLOOKUP($T13,Male_Annuity_Tables,MATCH($BS$3+3,'Mortality Tables'!$N$1:$DN$1,0),FALSE),VLOOKUP($T13,Fe_Annuity_Tables,MATCH(BT$3+3,'Mortality Tables'!$N$1:$DN$1,0),FALSE)),"")</f>
        <v>763201.624334511</v>
      </c>
      <c r="BU13" s="685" t="str">
        <f>IFERROR((BT13+AD13*Contr_Rate)*(1+Inv_Return)*IF($D13=$C$1,VLOOKUP($T13,Male_Annuity_Tables,MATCH($BS$3+3,'Mortality Tables'!$N$1:$DN$1,0),FALSE),VLOOKUP($T13,Fe_Annuity_Tables,MATCH(BU$3+3,'Mortality Tables'!$N$1:$DN$1,0),FALSE)),"")</f>
        <v/>
      </c>
      <c r="BV13" s="685" t="str">
        <f>IFERROR((BU13+AE13*Contr_Rate)*(1+Inv_Return)*IF($D13=$C$1,VLOOKUP($T13,Male_Annuity_Tables,MATCH($BS$3+3,'Mortality Tables'!$N$1:$DN$1,0),FALSE),VLOOKUP($T13,Fe_Annuity_Tables,MATCH(BV$3+3,'Mortality Tables'!$N$1:$DN$1,0),FALSE)),"")</f>
        <v/>
      </c>
      <c r="BW13" s="685" t="str">
        <f>IFERROR((BV13+AF13*Contr_Rate)*(1+Inv_Return)*IF($D13=$C$1,VLOOKUP($T13,Male_Annuity_Tables,MATCH($BS$3+3,'Mortality Tables'!$N$1:$DN$1,0),FALSE),VLOOKUP($T13,Fe_Annuity_Tables,MATCH(BW$3+3,'Mortality Tables'!$N$1:$DN$1,0),FALSE)),"")</f>
        <v/>
      </c>
      <c r="BX13" s="685" t="str">
        <f>IFERROR((BW13+AG13*Contr_Rate)*(1+Inv_Return)*IF($D13=$C$1,VLOOKUP($T13,Male_Annuity_Tables,MATCH($BS$3+3,'Mortality Tables'!$N$1:$DN$1,0),FALSE),VLOOKUP($T13,Fe_Annuity_Tables,MATCH(BX$3+3,'Mortality Tables'!$N$1:$DN$1,0),FALSE)),"")</f>
        <v/>
      </c>
      <c r="BY13" s="685" t="str">
        <f>IFERROR((BX13+AH13*Contr_Rate)*(1+Inv_Return)*IF($D13=$C$1,VLOOKUP($T13,Male_Annuity_Tables,MATCH($BS$3+3,'Mortality Tables'!$N$1:$DN$1,0),FALSE),VLOOKUP($T13,Fe_Annuity_Tables,MATCH(BY$3+3,'Mortality Tables'!$N$1:$DN$1,0),FALSE)),"")</f>
        <v/>
      </c>
      <c r="BZ13" s="685" t="str">
        <f>IFERROR((BY13+AI13*Contr_Rate)*(1+Inv_Return)*IF($D13=$C$1,VLOOKUP($T13,Male_Annuity_Tables,MATCH($BS$3+3,'Mortality Tables'!$N$1:$DN$1,0),FALSE),VLOOKUP($T13,Fe_Annuity_Tables,MATCH(BZ$3+3,'Mortality Tables'!$N$1:$DN$1,0),FALSE)),"")</f>
        <v/>
      </c>
      <c r="CA13" s="685" t="str">
        <f>IFERROR((BZ13+AJ13*Contr_Rate)*(1+Inv_Return)*IF($D13=$C$1,VLOOKUP($T13,Male_Annuity_Tables,MATCH($BS$3+3,'Mortality Tables'!$N$1:$DN$1,0),FALSE),VLOOKUP($T13,Fe_Annuity_Tables,MATCH(CA$3+3,'Mortality Tables'!$N$1:$DN$1,0),FALSE)),"")</f>
        <v/>
      </c>
      <c r="CB13" s="685" t="str">
        <f>IFERROR((CA13+AK13*Contr_Rate)*(1+Inv_Return)*IF($D13=$C$1,VLOOKUP($T13,Male_Annuity_Tables,MATCH($BS$3+3,'Mortality Tables'!$N$1:$DN$1,0),FALSE),VLOOKUP($T13,Fe_Annuity_Tables,MATCH(CB$3+3,'Mortality Tables'!$N$1:$DN$1,0),FALSE)),"")</f>
        <v/>
      </c>
      <c r="CC13" s="685" t="str">
        <f>IFERROR((CB13+AL13*Contr_Rate)*(1+Inv_Return)*IF($D13=$C$1,VLOOKUP($T13,Male_Annuity_Tables,MATCH($BS$3+3,'Mortality Tables'!$N$1:$DN$1,0),FALSE),VLOOKUP($T13,Fe_Annuity_Tables,MATCH(CC$3+3,'Mortality Tables'!$N$1:$DN$1,0),FALSE)),"")</f>
        <v/>
      </c>
      <c r="CD13" s="685" t="str">
        <f>IFERROR((CC13+AM13*Contr_Rate)*(1+Inv_Return)*IF($D13=$C$1,VLOOKUP($T13,Male_Annuity_Tables,MATCH($BS$3+3,'Mortality Tables'!$N$1:$DN$1,0),FALSE),VLOOKUP($T13,Fe_Annuity_Tables,MATCH(CD$3+3,'Mortality Tables'!$N$1:$DN$1,0),FALSE)),"")</f>
        <v/>
      </c>
      <c r="CE13" s="685" t="str">
        <f>IFERROR((CD13+AN13*Contr_Rate)*(1+Inv_Return)*IF($D13=$C$1,VLOOKUP($T13,Male_Annuity_Tables,MATCH($BS$3+3,'Mortality Tables'!$N$1:$DN$1,0),FALSE),VLOOKUP($T13,Fe_Annuity_Tables,MATCH(CE$3+3,'Mortality Tables'!$N$1:$DN$1,0),FALSE)),"")</f>
        <v/>
      </c>
      <c r="CF13" s="685" t="str">
        <f>IFERROR((CE13+AO13*Contr_Rate)*(1+Inv_Return)*IF($D13=$C$1,VLOOKUP($T13,Male_Annuity_Tables,MATCH($BS$3+3,'Mortality Tables'!$N$1:$DN$1,0),FALSE),VLOOKUP($T13,Fe_Annuity_Tables,MATCH(CF$3+3,'Mortality Tables'!$N$1:$DN$1,0),FALSE)),"")</f>
        <v/>
      </c>
      <c r="CG13" s="685" t="str">
        <f>IFERROR((CF13+AP13*Contr_Rate)*(1+Inv_Return)*IF($D13=$C$1,VLOOKUP($T13,Male_Annuity_Tables,MATCH($BS$3+3,'Mortality Tables'!$N$1:$DN$1,0),FALSE),VLOOKUP($T13,Fe_Annuity_Tables,MATCH(CG$3+3,'Mortality Tables'!$N$1:$DN$1,0),FALSE)),"")</f>
        <v/>
      </c>
      <c r="CH13" s="685" t="str">
        <f>IFERROR((CG13+AQ13*Contr_Rate)*(1+Inv_Return)*IF($D13=$C$1,VLOOKUP($T13,Male_Annuity_Tables,MATCH($BS$3+3,'Mortality Tables'!$N$1:$DN$1,0),FALSE),VLOOKUP($T13,Fe_Annuity_Tables,MATCH(CH$3+3,'Mortality Tables'!$N$1:$DN$1,0),FALSE)),"")</f>
        <v/>
      </c>
      <c r="CI13" s="685" t="str">
        <f>IFERROR((CH13+AR13*Contr_Rate)*(1+Inv_Return)*IF($D13=$C$1,VLOOKUP($T13,Male_Annuity_Tables,MATCH($BS$3+3,'Mortality Tables'!$N$1:$DN$1,0),FALSE),VLOOKUP($T13,Fe_Annuity_Tables,MATCH(CI$3+3,'Mortality Tables'!$N$1:$DN$1,0),FALSE)),"")</f>
        <v/>
      </c>
      <c r="CJ13" s="685" t="str">
        <f>IFERROR((CI13+AS13*Contr_Rate)*(1+Inv_Return)*IF($D13=$C$1,VLOOKUP($T13,Male_Annuity_Tables,MATCH($BS$3+3,'Mortality Tables'!$N$1:$DN$1,0),FALSE),VLOOKUP($T13,Fe_Annuity_Tables,MATCH(CJ$3+3,'Mortality Tables'!$N$1:$DN$1,0),FALSE)),"")</f>
        <v/>
      </c>
      <c r="CK13" s="685" t="str">
        <f>IFERROR((CJ13+AT13*Contr_Rate)*(1+Inv_Return)*IF($D13=$C$1,VLOOKUP($T13,Male_Annuity_Tables,MATCH($BS$3+3,'Mortality Tables'!$N$1:$DN$1,0),FALSE),VLOOKUP($T13,Fe_Annuity_Tables,MATCH(CK$3+3,'Mortality Tables'!$N$1:$DN$1,0),FALSE)),"")</f>
        <v/>
      </c>
      <c r="CL13" s="685" t="str">
        <f>IFERROR((CK13+AU13*Contr_Rate)*(1+Inv_Return)*IF($D13=$C$1,VLOOKUP($T13,Male_Annuity_Tables,MATCH($BS$3+3,'Mortality Tables'!$N$1:$DN$1,0),FALSE),VLOOKUP($T13,Fe_Annuity_Tables,MATCH(CL$3+3,'Mortality Tables'!$N$1:$DN$1,0),FALSE)),"")</f>
        <v/>
      </c>
      <c r="CM13" s="685" t="str">
        <f>IFERROR((CL13+AV13*Contr_Rate)*(1+Inv_Return)*IF($D13=$C$1,VLOOKUP($T13,Male_Annuity_Tables,MATCH($BS$3+3,'Mortality Tables'!$N$1:$DN$1,0),FALSE),VLOOKUP($T13,Fe_Annuity_Tables,MATCH(CM$3+3,'Mortality Tables'!$N$1:$DN$1,0),FALSE)),"")</f>
        <v/>
      </c>
      <c r="CN13" s="685" t="str">
        <f>IFERROR((CM13+AW13*Contr_Rate)*(1+Inv_Return)*IF($D13=$C$1,VLOOKUP($T13,Male_Annuity_Tables,MATCH($BS$3+3,'Mortality Tables'!$N$1:$DN$1,0),FALSE),VLOOKUP($T13,Fe_Annuity_Tables,MATCH(CN$3+3,'Mortality Tables'!$N$1:$DN$1,0),FALSE)),"")</f>
        <v/>
      </c>
      <c r="CO13" s="685" t="str">
        <f>IFERROR((CN13+AX13*Contr_Rate)*(1+Inv_Return)*IF($D13=$C$1,VLOOKUP($T13,Male_Annuity_Tables,MATCH($BS$3+3,'Mortality Tables'!$N$1:$DN$1,0),FALSE),VLOOKUP($T13,Fe_Annuity_Tables,MATCH(CO$3+3,'Mortality Tables'!$N$1:$DN$1,0),FALSE)),"")</f>
        <v/>
      </c>
      <c r="CP13" s="685" t="str">
        <f>IFERROR((CO13+AY13*Contr_Rate)*(1+Inv_Return)*IF($D13=$C$1,VLOOKUP($T13,Male_Annuity_Tables,MATCH($BS$3+3,'Mortality Tables'!$N$1:$DN$1,0),FALSE),VLOOKUP($T13,Fe_Annuity_Tables,MATCH(CP$3+3,'Mortality Tables'!$N$1:$DN$1,0),FALSE)),"")</f>
        <v/>
      </c>
      <c r="CQ13" s="685" t="str">
        <f>IFERROR((CP13+AZ13*Contr_Rate)*(1+Inv_Return)*IF($D13=$C$1,VLOOKUP($T13,Male_Annuity_Tables,MATCH($BS$3+3,'Mortality Tables'!$N$1:$DN$1,0),FALSE),VLOOKUP($T13,Fe_Annuity_Tables,MATCH(CQ$3+3,'Mortality Tables'!$N$1:$DN$1,0),FALSE)),"")</f>
        <v/>
      </c>
      <c r="CR13" s="685" t="str">
        <f>IFERROR((CQ13+BA13*Contr_Rate)*(1+Inv_Return)*IF($D13=$C$1,VLOOKUP($T13,Male_Annuity_Tables,MATCH($BS$3+3,'Mortality Tables'!$N$1:$DN$1,0),FALSE),VLOOKUP($T13,Fe_Annuity_Tables,MATCH(CR$3+3,'Mortality Tables'!$N$1:$DN$1,0),FALSE)),"")</f>
        <v/>
      </c>
      <c r="CS13" s="685" t="str">
        <f>IFERROR((CR13+BB13*Contr_Rate)*(1+Inv_Return)*IF($D13=$C$1,VLOOKUP($T13,Male_Annuity_Tables,MATCH($BS$3+3,'Mortality Tables'!$N$1:$DN$1,0),FALSE),VLOOKUP($T13,Fe_Annuity_Tables,MATCH(CS$3+3,'Mortality Tables'!$N$1:$DN$1,0),FALSE)),"")</f>
        <v/>
      </c>
      <c r="CT13" s="685" t="str">
        <f>IFERROR((CS13+BC13*Contr_Rate)*(1+Inv_Return)*IF($D13=$C$1,VLOOKUP($T13,Male_Annuity_Tables,MATCH($BS$3+3,'Mortality Tables'!$N$1:$DN$1,0),FALSE),VLOOKUP($T13,Fe_Annuity_Tables,MATCH(CT$3+3,'Mortality Tables'!$N$1:$DN$1,0),FALSE)),"")</f>
        <v/>
      </c>
      <c r="CU13" s="685" t="str">
        <f>IFERROR((CT13+BD13*Contr_Rate)*(1+Inv_Return)*IF($D13=$C$1,VLOOKUP($T13,Male_Annuity_Tables,MATCH($BS$3+3,'Mortality Tables'!$N$1:$DN$1,0),FALSE),VLOOKUP($T13,Fe_Annuity_Tables,MATCH(CU$3+3,'Mortality Tables'!$N$1:$DN$1,0),FALSE)),"")</f>
        <v/>
      </c>
      <c r="CV13" s="685" t="str">
        <f>IFERROR((CU13+BE13*Contr_Rate)*(1+Inv_Return)*IF($D13=$C$1,VLOOKUP($T13,Male_Annuity_Tables,MATCH($BS$3+3,'Mortality Tables'!$N$1:$DN$1,0),FALSE),VLOOKUP($T13,Fe_Annuity_Tables,MATCH(CV$3+3,'Mortality Tables'!$N$1:$DN$1,0),FALSE)),"")</f>
        <v/>
      </c>
      <c r="CW13" s="685" t="str">
        <f>IFERROR((CV13+BF13*Contr_Rate)*(1+Inv_Return)*IF($D13=$C$1,VLOOKUP($T13,Male_Annuity_Tables,MATCH($BS$3+3,'Mortality Tables'!$N$1:$DN$1,0),FALSE),VLOOKUP($T13,Fe_Annuity_Tables,MATCH(CW$3+3,'Mortality Tables'!$N$1:$DN$1,0),FALSE)),"")</f>
        <v/>
      </c>
      <c r="CX13" s="685" t="str">
        <f>IFERROR((CW13+BG13*Contr_Rate)*(1+Inv_Return)*IF($D13=$C$1,VLOOKUP($T13,Male_Annuity_Tables,MATCH($BS$3+3,'Mortality Tables'!$N$1:$DN$1,0),FALSE),VLOOKUP($T13,Fe_Annuity_Tables,MATCH(CX$3+3,'Mortality Tables'!$N$1:$DN$1,0),FALSE)),"")</f>
        <v/>
      </c>
      <c r="CY13" s="685" t="str">
        <f>IFERROR((CX13+BH13*Contr_Rate)*(1+Inv_Return)*IF($D13=$C$1,VLOOKUP($T13,Male_Annuity_Tables,MATCH($BS$3+3,'Mortality Tables'!$N$1:$DN$1,0),FALSE),VLOOKUP($T13,Fe_Annuity_Tables,MATCH(CY$3+3,'Mortality Tables'!$N$1:$DN$1,0),FALSE)),"")</f>
        <v/>
      </c>
      <c r="CZ13" s="685" t="str">
        <f>IFERROR((CY13+BI13*Contr_Rate)*(1+Inv_Return)*IF($D13=$C$1,VLOOKUP($T13,Male_Annuity_Tables,MATCH($BS$3+3,'Mortality Tables'!$N$1:$DN$1,0),FALSE),VLOOKUP($T13,Fe_Annuity_Tables,MATCH(CZ$3+3,'Mortality Tables'!$N$1:$DN$1,0),FALSE)),"")</f>
        <v/>
      </c>
      <c r="DA13" s="685" t="str">
        <f>IFERROR((CZ13+BJ13*Contr_Rate)*(1+Inv_Return)*IF($D13=$C$1,VLOOKUP($T13,Male_Annuity_Tables,MATCH($BS$3+3,'Mortality Tables'!$N$1:$DN$1,0),FALSE),VLOOKUP($T13,Fe_Annuity_Tables,MATCH(DA$3+3,'Mortality Tables'!$N$1:$DN$1,0),FALSE)),"")</f>
        <v/>
      </c>
      <c r="DB13" s="685" t="str">
        <f>IFERROR((DA13+BK13*Contr_Rate)*(1+Inv_Return)*IF($D13=$C$1,VLOOKUP($T13,Male_Annuity_Tables,MATCH($BS$3+3,'Mortality Tables'!$N$1:$DN$1,0),FALSE),VLOOKUP($T13,Fe_Annuity_Tables,MATCH(DB$3+3,'Mortality Tables'!$N$1:$DN$1,0),FALSE)),"")</f>
        <v/>
      </c>
      <c r="DC13" s="685" t="str">
        <f>IFERROR((DB13+BL13*Contr_Rate)*(1+Inv_Return)*IF($D13=$C$1,VLOOKUP($T13,Male_Annuity_Tables,MATCH($BS$3+3,'Mortality Tables'!$N$1:$DN$1,0),FALSE),VLOOKUP($T13,Fe_Annuity_Tables,MATCH(DC$3+3,'Mortality Tables'!$N$1:$DN$1,0),FALSE)),"")</f>
        <v/>
      </c>
      <c r="DD13" s="685" t="str">
        <f>IFERROR((DC13+BM13*Contr_Rate)*(1+Inv_Return)*IF($D13=$C$1,VLOOKUP($T13,Male_Annuity_Tables,MATCH($BS$3+3,'Mortality Tables'!$N$1:$DN$1,0),FALSE),VLOOKUP($T13,Fe_Annuity_Tables,MATCH(DD$3+3,'Mortality Tables'!$N$1:$DN$1,0),FALSE)),"")</f>
        <v/>
      </c>
      <c r="DE13" s="685" t="str">
        <f>IFERROR((DD13+BN13*Contr_Rate)*(1+Inv_Return)*IF($D13=$C$1,VLOOKUP($T13,Male_Annuity_Tables,MATCH($BS$3+3,'Mortality Tables'!$N$1:$DN$1,0),FALSE),VLOOKUP($T13,Fe_Annuity_Tables,MATCH(DE$3+3,'Mortality Tables'!$N$1:$DN$1,0),FALSE)),"")</f>
        <v/>
      </c>
      <c r="DF13" s="685" t="str">
        <f>IFERROR((DE13+BO13*Contr_Rate)*(1+Inv_Return)*IF($D13=$C$1,VLOOKUP($T13,Male_Annuity_Tables,MATCH($BS$3+3,'Mortality Tables'!$N$1:$DN$1,0),FALSE),VLOOKUP($T13,Fe_Annuity_Tables,MATCH(DF$3+3,'Mortality Tables'!$N$1:$DN$1,0),FALSE)),"")</f>
        <v/>
      </c>
      <c r="DG13" s="685" t="str">
        <f>IFERROR((DF13+BP13*Contr_Rate)*(1+Inv_Return)*IF($D13=$C$1,VLOOKUP($T13,Male_Annuity_Tables,MATCH($BS$3+3,'Mortality Tables'!$N$1:$DN$1,0),FALSE),VLOOKUP($T13,Fe_Annuity_Tables,MATCH(DG$3+3,'Mortality Tables'!$N$1:$DN$1,0),FALSE)),"")</f>
        <v/>
      </c>
      <c r="DH13" s="685" t="str">
        <f>IFERROR((DG13+BQ13*Contr_Rate)*(1+Inv_Return)*IF($D13=$C$1,VLOOKUP($T13,Male_Annuity_Tables,MATCH($BS$3+3,'Mortality Tables'!$N$1:$DN$1,0),FALSE),VLOOKUP($T13,Fe_Annuity_Tables,MATCH(DH$3+3,'Mortality Tables'!$N$1:$DN$1,0),FALSE)),"")</f>
        <v/>
      </c>
      <c r="DJ13" s="686">
        <f t="shared" si="20"/>
        <v>763201.624334511</v>
      </c>
      <c r="DK13" s="680">
        <f t="shared" si="21"/>
        <v>8.0909277508679907</v>
      </c>
      <c r="DL13" s="686">
        <f t="shared" si="22"/>
        <v>63199.808977316046</v>
      </c>
      <c r="DM13" s="686">
        <f t="shared" si="23"/>
        <v>1088324.9779914976</v>
      </c>
      <c r="DN13" s="687">
        <f t="shared" si="25"/>
        <v>5.807071440549974E-2</v>
      </c>
      <c r="DP13" s="688">
        <f t="shared" si="24"/>
        <v>28315.40113309427</v>
      </c>
      <c r="DQ13" s="688">
        <f t="shared" si="13"/>
        <v>47382.60964518378</v>
      </c>
      <c r="DR13" s="688" t="str">
        <f t="shared" si="14"/>
        <v/>
      </c>
      <c r="DS13" s="668"/>
    </row>
    <row r="14" spans="1:123" s="657" customFormat="1" ht="14.5">
      <c r="A14" s="675" t="s">
        <v>1097</v>
      </c>
      <c r="B14" s="675" t="s">
        <v>1098</v>
      </c>
      <c r="C14" s="675" t="s">
        <v>116</v>
      </c>
      <c r="D14" s="675" t="s">
        <v>60</v>
      </c>
      <c r="E14" s="676">
        <v>23599</v>
      </c>
      <c r="F14" s="677">
        <v>42544</v>
      </c>
      <c r="G14" s="677">
        <v>43607</v>
      </c>
      <c r="H14" s="678">
        <v>534620</v>
      </c>
      <c r="I14" s="678">
        <v>32853.68</v>
      </c>
      <c r="J14" s="678">
        <v>27589.07</v>
      </c>
      <c r="K14" s="678">
        <v>17048.34</v>
      </c>
      <c r="L14" s="678">
        <v>77491.09</v>
      </c>
      <c r="M14" s="679">
        <f>IF(COUNTIF($A$4:A204,A14)=1,0,1)</f>
        <v>0</v>
      </c>
      <c r="N14" s="680" t="str">
        <f t="shared" si="1"/>
        <v>Okay</v>
      </c>
      <c r="O14" s="680" t="str">
        <f t="shared" si="15"/>
        <v>TRUE</v>
      </c>
      <c r="P14" s="680" t="b">
        <f t="shared" si="2"/>
        <v>1</v>
      </c>
      <c r="Q14" s="680" t="b">
        <f t="shared" si="3"/>
        <v>1</v>
      </c>
      <c r="R14" s="680" t="b">
        <f t="shared" si="4"/>
        <v>1</v>
      </c>
      <c r="S14" s="681">
        <f t="shared" si="5"/>
        <v>51.904109589041099</v>
      </c>
      <c r="T14" s="682">
        <f t="shared" si="6"/>
        <v>60</v>
      </c>
      <c r="U14" s="682">
        <f t="shared" si="16"/>
        <v>54</v>
      </c>
      <c r="V14" s="682">
        <f t="shared" si="17"/>
        <v>5.6136986301369864</v>
      </c>
      <c r="W14" s="682">
        <f t="shared" si="7"/>
        <v>0</v>
      </c>
      <c r="X14" s="683">
        <f t="shared" si="8"/>
        <v>0</v>
      </c>
      <c r="Y14" s="684">
        <f t="shared" si="18"/>
        <v>8.5500000000000003E-3</v>
      </c>
      <c r="Z14" s="684">
        <f>IF($D14=$C$1,VLOOKUP($T14,Male_Annuity_Tables,MATCH($W14+2,'Mortality Tables'!$DS$1:$HT$1,0),FALSE),VLOOKUP($T14,Fe_Annuity_Tables,MATCH($W14+2,'Mortality Tables'!$M$1:$DN$1,0),FALSE))</f>
        <v>1</v>
      </c>
      <c r="AA14" s="664"/>
      <c r="AB14" s="685" t="str">
        <f t="shared" si="9"/>
        <v/>
      </c>
      <c r="AC14" s="685" t="str">
        <f t="shared" si="9"/>
        <v/>
      </c>
      <c r="AD14" s="685" t="str">
        <f t="shared" si="9"/>
        <v/>
      </c>
      <c r="AE14" s="685" t="str">
        <f t="shared" si="9"/>
        <v/>
      </c>
      <c r="AF14" s="685" t="str">
        <f t="shared" si="9"/>
        <v/>
      </c>
      <c r="AG14" s="685" t="str">
        <f t="shared" si="9"/>
        <v/>
      </c>
      <c r="AH14" s="685" t="str">
        <f t="shared" si="9"/>
        <v/>
      </c>
      <c r="AI14" s="685" t="str">
        <f t="shared" si="9"/>
        <v/>
      </c>
      <c r="AJ14" s="685" t="str">
        <f t="shared" si="9"/>
        <v/>
      </c>
      <c r="AK14" s="685" t="str">
        <f t="shared" si="9"/>
        <v/>
      </c>
      <c r="AL14" s="685" t="str">
        <f t="shared" si="10"/>
        <v/>
      </c>
      <c r="AM14" s="685" t="str">
        <f t="shared" si="10"/>
        <v/>
      </c>
      <c r="AN14" s="685" t="str">
        <f t="shared" si="10"/>
        <v/>
      </c>
      <c r="AO14" s="685" t="str">
        <f t="shared" si="10"/>
        <v/>
      </c>
      <c r="AP14" s="685" t="str">
        <f t="shared" si="10"/>
        <v/>
      </c>
      <c r="AQ14" s="685" t="str">
        <f t="shared" si="10"/>
        <v/>
      </c>
      <c r="AR14" s="685" t="str">
        <f t="shared" si="10"/>
        <v/>
      </c>
      <c r="AS14" s="685" t="str">
        <f t="shared" si="10"/>
        <v/>
      </c>
      <c r="AT14" s="685" t="str">
        <f t="shared" si="10"/>
        <v/>
      </c>
      <c r="AU14" s="685" t="str">
        <f t="shared" si="10"/>
        <v/>
      </c>
      <c r="AV14" s="685" t="str">
        <f t="shared" si="10"/>
        <v/>
      </c>
      <c r="AW14" s="685" t="str">
        <f t="shared" si="10"/>
        <v/>
      </c>
      <c r="AX14" s="685" t="str">
        <f t="shared" si="10"/>
        <v/>
      </c>
      <c r="AY14" s="685" t="str">
        <f t="shared" si="10"/>
        <v/>
      </c>
      <c r="AZ14" s="685" t="str">
        <f t="shared" si="10"/>
        <v/>
      </c>
      <c r="BA14" s="685" t="str">
        <f t="shared" si="10"/>
        <v/>
      </c>
      <c r="BB14" s="685" t="str">
        <f t="shared" si="28"/>
        <v/>
      </c>
      <c r="BC14" s="685" t="str">
        <f t="shared" si="28"/>
        <v/>
      </c>
      <c r="BD14" s="685" t="str">
        <f t="shared" si="28"/>
        <v/>
      </c>
      <c r="BE14" s="685" t="str">
        <f t="shared" si="28"/>
        <v/>
      </c>
      <c r="BF14" s="685" t="str">
        <f t="shared" si="28"/>
        <v/>
      </c>
      <c r="BG14" s="685" t="str">
        <f t="shared" si="28"/>
        <v/>
      </c>
      <c r="BH14" s="685" t="str">
        <f t="shared" si="28"/>
        <v/>
      </c>
      <c r="BI14" s="685" t="str">
        <f t="shared" si="28"/>
        <v/>
      </c>
      <c r="BJ14" s="685" t="str">
        <f t="shared" si="28"/>
        <v/>
      </c>
      <c r="BK14" s="685" t="str">
        <f t="shared" si="28"/>
        <v/>
      </c>
      <c r="BL14" s="685" t="str">
        <f t="shared" si="28"/>
        <v/>
      </c>
      <c r="BM14" s="685" t="str">
        <f t="shared" si="28"/>
        <v/>
      </c>
      <c r="BN14" s="685" t="str">
        <f t="shared" si="28"/>
        <v/>
      </c>
      <c r="BO14" s="685" t="str">
        <f t="shared" si="27"/>
        <v/>
      </c>
      <c r="BP14" s="685" t="str">
        <f t="shared" si="27"/>
        <v/>
      </c>
      <c r="BQ14" s="685" t="str">
        <f t="shared" si="27"/>
        <v/>
      </c>
      <c r="BR14" s="529"/>
      <c r="BS14" s="685" t="str">
        <f>IFERROR(($L14+AB14*Contr_Rate)*(1+Inv_Return)*IF($D14=$C$1,VLOOKUP($T14,Male_Annuity_Tables,MATCH($BS$3+3,'Mortality Tables'!$N$1:$DN$1,0),FALSE),VLOOKUP($T14,Fe_Annuity_Tables,MATCH(BS$3+3,'Mortality Tables'!$N$1:$DN$1,0),FALSE)),"")</f>
        <v/>
      </c>
      <c r="BT14" s="685" t="str">
        <f>IFERROR(($BS14+AC14*Contr_Rate)*(1+Inv_Return)*IF($D14=$C$1,VLOOKUP($T14,Male_Annuity_Tables,MATCH($BS$3+3,'Mortality Tables'!$N$1:$DN$1,0),FALSE),VLOOKUP($T14,Fe_Annuity_Tables,MATCH(BT$3+3,'Mortality Tables'!$N$1:$DN$1,0),FALSE)),"")</f>
        <v/>
      </c>
      <c r="BU14" s="685" t="str">
        <f>IFERROR((BT14+AD14*Contr_Rate)*(1+Inv_Return)*IF($D14=$C$1,VLOOKUP($T14,Male_Annuity_Tables,MATCH($BS$3+3,'Mortality Tables'!$N$1:$DN$1,0),FALSE),VLOOKUP($T14,Fe_Annuity_Tables,MATCH(BU$3+3,'Mortality Tables'!$N$1:$DN$1,0),FALSE)),"")</f>
        <v/>
      </c>
      <c r="BV14" s="685" t="str">
        <f>IFERROR((BU14+AE14*Contr_Rate)*(1+Inv_Return)*IF($D14=$C$1,VLOOKUP($T14,Male_Annuity_Tables,MATCH($BS$3+3,'Mortality Tables'!$N$1:$DN$1,0),FALSE),VLOOKUP($T14,Fe_Annuity_Tables,MATCH(BV$3+3,'Mortality Tables'!$N$1:$DN$1,0),FALSE)),"")</f>
        <v/>
      </c>
      <c r="BW14" s="685" t="str">
        <f>IFERROR((BV14+AF14*Contr_Rate)*(1+Inv_Return)*IF($D14=$C$1,VLOOKUP($T14,Male_Annuity_Tables,MATCH($BS$3+3,'Mortality Tables'!$N$1:$DN$1,0),FALSE),VLOOKUP($T14,Fe_Annuity_Tables,MATCH(BW$3+3,'Mortality Tables'!$N$1:$DN$1,0),FALSE)),"")</f>
        <v/>
      </c>
      <c r="BX14" s="685" t="str">
        <f>IFERROR((BW14+AG14*Contr_Rate)*(1+Inv_Return)*IF($D14=$C$1,VLOOKUP($T14,Male_Annuity_Tables,MATCH($BS$3+3,'Mortality Tables'!$N$1:$DN$1,0),FALSE),VLOOKUP($T14,Fe_Annuity_Tables,MATCH(BX$3+3,'Mortality Tables'!$N$1:$DN$1,0),FALSE)),"")</f>
        <v/>
      </c>
      <c r="BY14" s="685" t="str">
        <f>IFERROR((BX14+AH14*Contr_Rate)*(1+Inv_Return)*IF($D14=$C$1,VLOOKUP($T14,Male_Annuity_Tables,MATCH($BS$3+3,'Mortality Tables'!$N$1:$DN$1,0),FALSE),VLOOKUP($T14,Fe_Annuity_Tables,MATCH(BY$3+3,'Mortality Tables'!$N$1:$DN$1,0),FALSE)),"")</f>
        <v/>
      </c>
      <c r="BZ14" s="685" t="str">
        <f>IFERROR((BY14+AI14*Contr_Rate)*(1+Inv_Return)*IF($D14=$C$1,VLOOKUP($T14,Male_Annuity_Tables,MATCH($BS$3+3,'Mortality Tables'!$N$1:$DN$1,0),FALSE),VLOOKUP($T14,Fe_Annuity_Tables,MATCH(BZ$3+3,'Mortality Tables'!$N$1:$DN$1,0),FALSE)),"")</f>
        <v/>
      </c>
      <c r="CA14" s="685" t="str">
        <f>IFERROR((BZ14+AJ14*Contr_Rate)*(1+Inv_Return)*IF($D14=$C$1,VLOOKUP($T14,Male_Annuity_Tables,MATCH($BS$3+3,'Mortality Tables'!$N$1:$DN$1,0),FALSE),VLOOKUP($T14,Fe_Annuity_Tables,MATCH(CA$3+3,'Mortality Tables'!$N$1:$DN$1,0),FALSE)),"")</f>
        <v/>
      </c>
      <c r="CB14" s="685" t="str">
        <f>IFERROR((CA14+AK14*Contr_Rate)*(1+Inv_Return)*IF($D14=$C$1,VLOOKUP($T14,Male_Annuity_Tables,MATCH($BS$3+3,'Mortality Tables'!$N$1:$DN$1,0),FALSE),VLOOKUP($T14,Fe_Annuity_Tables,MATCH(CB$3+3,'Mortality Tables'!$N$1:$DN$1,0),FALSE)),"")</f>
        <v/>
      </c>
      <c r="CC14" s="685" t="str">
        <f>IFERROR((CB14+AL14*Contr_Rate)*(1+Inv_Return)*IF($D14=$C$1,VLOOKUP($T14,Male_Annuity_Tables,MATCH($BS$3+3,'Mortality Tables'!$N$1:$DN$1,0),FALSE),VLOOKUP($T14,Fe_Annuity_Tables,MATCH(CC$3+3,'Mortality Tables'!$N$1:$DN$1,0),FALSE)),"")</f>
        <v/>
      </c>
      <c r="CD14" s="685" t="str">
        <f>IFERROR((CC14+AM14*Contr_Rate)*(1+Inv_Return)*IF($D14=$C$1,VLOOKUP($T14,Male_Annuity_Tables,MATCH($BS$3+3,'Mortality Tables'!$N$1:$DN$1,0),FALSE),VLOOKUP($T14,Fe_Annuity_Tables,MATCH(CD$3+3,'Mortality Tables'!$N$1:$DN$1,0),FALSE)),"")</f>
        <v/>
      </c>
      <c r="CE14" s="685" t="str">
        <f>IFERROR((CD14+AN14*Contr_Rate)*(1+Inv_Return)*IF($D14=$C$1,VLOOKUP($T14,Male_Annuity_Tables,MATCH($BS$3+3,'Mortality Tables'!$N$1:$DN$1,0),FALSE),VLOOKUP($T14,Fe_Annuity_Tables,MATCH(CE$3+3,'Mortality Tables'!$N$1:$DN$1,0),FALSE)),"")</f>
        <v/>
      </c>
      <c r="CF14" s="685" t="str">
        <f>IFERROR((CE14+AO14*Contr_Rate)*(1+Inv_Return)*IF($D14=$C$1,VLOOKUP($T14,Male_Annuity_Tables,MATCH($BS$3+3,'Mortality Tables'!$N$1:$DN$1,0),FALSE),VLOOKUP($T14,Fe_Annuity_Tables,MATCH(CF$3+3,'Mortality Tables'!$N$1:$DN$1,0),FALSE)),"")</f>
        <v/>
      </c>
      <c r="CG14" s="685" t="str">
        <f>IFERROR((CF14+AP14*Contr_Rate)*(1+Inv_Return)*IF($D14=$C$1,VLOOKUP($T14,Male_Annuity_Tables,MATCH($BS$3+3,'Mortality Tables'!$N$1:$DN$1,0),FALSE),VLOOKUP($T14,Fe_Annuity_Tables,MATCH(CG$3+3,'Mortality Tables'!$N$1:$DN$1,0),FALSE)),"")</f>
        <v/>
      </c>
      <c r="CH14" s="685" t="str">
        <f>IFERROR((CG14+AQ14*Contr_Rate)*(1+Inv_Return)*IF($D14=$C$1,VLOOKUP($T14,Male_Annuity_Tables,MATCH($BS$3+3,'Mortality Tables'!$N$1:$DN$1,0),FALSE),VLOOKUP($T14,Fe_Annuity_Tables,MATCH(CH$3+3,'Mortality Tables'!$N$1:$DN$1,0),FALSE)),"")</f>
        <v/>
      </c>
      <c r="CI14" s="685" t="str">
        <f>IFERROR((CH14+AR14*Contr_Rate)*(1+Inv_Return)*IF($D14=$C$1,VLOOKUP($T14,Male_Annuity_Tables,MATCH($BS$3+3,'Mortality Tables'!$N$1:$DN$1,0),FALSE),VLOOKUP($T14,Fe_Annuity_Tables,MATCH(CI$3+3,'Mortality Tables'!$N$1:$DN$1,0),FALSE)),"")</f>
        <v/>
      </c>
      <c r="CJ14" s="685" t="str">
        <f>IFERROR((CI14+AS14*Contr_Rate)*(1+Inv_Return)*IF($D14=$C$1,VLOOKUP($T14,Male_Annuity_Tables,MATCH($BS$3+3,'Mortality Tables'!$N$1:$DN$1,0),FALSE),VLOOKUP($T14,Fe_Annuity_Tables,MATCH(CJ$3+3,'Mortality Tables'!$N$1:$DN$1,0),FALSE)),"")</f>
        <v/>
      </c>
      <c r="CK14" s="685" t="str">
        <f>IFERROR((CJ14+AT14*Contr_Rate)*(1+Inv_Return)*IF($D14=$C$1,VLOOKUP($T14,Male_Annuity_Tables,MATCH($BS$3+3,'Mortality Tables'!$N$1:$DN$1,0),FALSE),VLOOKUP($T14,Fe_Annuity_Tables,MATCH(CK$3+3,'Mortality Tables'!$N$1:$DN$1,0),FALSE)),"")</f>
        <v/>
      </c>
      <c r="CL14" s="685" t="str">
        <f>IFERROR((CK14+AU14*Contr_Rate)*(1+Inv_Return)*IF($D14=$C$1,VLOOKUP($T14,Male_Annuity_Tables,MATCH($BS$3+3,'Mortality Tables'!$N$1:$DN$1,0),FALSE),VLOOKUP($T14,Fe_Annuity_Tables,MATCH(CL$3+3,'Mortality Tables'!$N$1:$DN$1,0),FALSE)),"")</f>
        <v/>
      </c>
      <c r="CM14" s="685" t="str">
        <f>IFERROR((CL14+AV14*Contr_Rate)*(1+Inv_Return)*IF($D14=$C$1,VLOOKUP($T14,Male_Annuity_Tables,MATCH($BS$3+3,'Mortality Tables'!$N$1:$DN$1,0),FALSE),VLOOKUP($T14,Fe_Annuity_Tables,MATCH(CM$3+3,'Mortality Tables'!$N$1:$DN$1,0),FALSE)),"")</f>
        <v/>
      </c>
      <c r="CN14" s="685" t="str">
        <f>IFERROR((CM14+AW14*Contr_Rate)*(1+Inv_Return)*IF($D14=$C$1,VLOOKUP($T14,Male_Annuity_Tables,MATCH($BS$3+3,'Mortality Tables'!$N$1:$DN$1,0),FALSE),VLOOKUP($T14,Fe_Annuity_Tables,MATCH(CN$3+3,'Mortality Tables'!$N$1:$DN$1,0),FALSE)),"")</f>
        <v/>
      </c>
      <c r="CO14" s="685" t="str">
        <f>IFERROR((CN14+AX14*Contr_Rate)*(1+Inv_Return)*IF($D14=$C$1,VLOOKUP($T14,Male_Annuity_Tables,MATCH($BS$3+3,'Mortality Tables'!$N$1:$DN$1,0),FALSE),VLOOKUP($T14,Fe_Annuity_Tables,MATCH(CO$3+3,'Mortality Tables'!$N$1:$DN$1,0),FALSE)),"")</f>
        <v/>
      </c>
      <c r="CP14" s="685" t="str">
        <f>IFERROR((CO14+AY14*Contr_Rate)*(1+Inv_Return)*IF($D14=$C$1,VLOOKUP($T14,Male_Annuity_Tables,MATCH($BS$3+3,'Mortality Tables'!$N$1:$DN$1,0),FALSE),VLOOKUP($T14,Fe_Annuity_Tables,MATCH(CP$3+3,'Mortality Tables'!$N$1:$DN$1,0),FALSE)),"")</f>
        <v/>
      </c>
      <c r="CQ14" s="685" t="str">
        <f>IFERROR((CP14+AZ14*Contr_Rate)*(1+Inv_Return)*IF($D14=$C$1,VLOOKUP($T14,Male_Annuity_Tables,MATCH($BS$3+3,'Mortality Tables'!$N$1:$DN$1,0),FALSE),VLOOKUP($T14,Fe_Annuity_Tables,MATCH(CQ$3+3,'Mortality Tables'!$N$1:$DN$1,0),FALSE)),"")</f>
        <v/>
      </c>
      <c r="CR14" s="685" t="str">
        <f>IFERROR((CQ14+BA14*Contr_Rate)*(1+Inv_Return)*IF($D14=$C$1,VLOOKUP($T14,Male_Annuity_Tables,MATCH($BS$3+3,'Mortality Tables'!$N$1:$DN$1,0),FALSE),VLOOKUP($T14,Fe_Annuity_Tables,MATCH(CR$3+3,'Mortality Tables'!$N$1:$DN$1,0),FALSE)),"")</f>
        <v/>
      </c>
      <c r="CS14" s="685" t="str">
        <f>IFERROR((CR14+BB14*Contr_Rate)*(1+Inv_Return)*IF($D14=$C$1,VLOOKUP($T14,Male_Annuity_Tables,MATCH($BS$3+3,'Mortality Tables'!$N$1:$DN$1,0),FALSE),VLOOKUP($T14,Fe_Annuity_Tables,MATCH(CS$3+3,'Mortality Tables'!$N$1:$DN$1,0),FALSE)),"")</f>
        <v/>
      </c>
      <c r="CT14" s="685" t="str">
        <f>IFERROR((CS14+BC14*Contr_Rate)*(1+Inv_Return)*IF($D14=$C$1,VLOOKUP($T14,Male_Annuity_Tables,MATCH($BS$3+3,'Mortality Tables'!$N$1:$DN$1,0),FALSE),VLOOKUP($T14,Fe_Annuity_Tables,MATCH(CT$3+3,'Mortality Tables'!$N$1:$DN$1,0),FALSE)),"")</f>
        <v/>
      </c>
      <c r="CU14" s="685" t="str">
        <f>IFERROR((CT14+BD14*Contr_Rate)*(1+Inv_Return)*IF($D14=$C$1,VLOOKUP($T14,Male_Annuity_Tables,MATCH($BS$3+3,'Mortality Tables'!$N$1:$DN$1,0),FALSE),VLOOKUP($T14,Fe_Annuity_Tables,MATCH(CU$3+3,'Mortality Tables'!$N$1:$DN$1,0),FALSE)),"")</f>
        <v/>
      </c>
      <c r="CV14" s="685" t="str">
        <f>IFERROR((CU14+BE14*Contr_Rate)*(1+Inv_Return)*IF($D14=$C$1,VLOOKUP($T14,Male_Annuity_Tables,MATCH($BS$3+3,'Mortality Tables'!$N$1:$DN$1,0),FALSE),VLOOKUP($T14,Fe_Annuity_Tables,MATCH(CV$3+3,'Mortality Tables'!$N$1:$DN$1,0),FALSE)),"")</f>
        <v/>
      </c>
      <c r="CW14" s="685" t="str">
        <f>IFERROR((CV14+BF14*Contr_Rate)*(1+Inv_Return)*IF($D14=$C$1,VLOOKUP($T14,Male_Annuity_Tables,MATCH($BS$3+3,'Mortality Tables'!$N$1:$DN$1,0),FALSE),VLOOKUP($T14,Fe_Annuity_Tables,MATCH(CW$3+3,'Mortality Tables'!$N$1:$DN$1,0),FALSE)),"")</f>
        <v/>
      </c>
      <c r="CX14" s="685" t="str">
        <f>IFERROR((CW14+BG14*Contr_Rate)*(1+Inv_Return)*IF($D14=$C$1,VLOOKUP($T14,Male_Annuity_Tables,MATCH($BS$3+3,'Mortality Tables'!$N$1:$DN$1,0),FALSE),VLOOKUP($T14,Fe_Annuity_Tables,MATCH(CX$3+3,'Mortality Tables'!$N$1:$DN$1,0),FALSE)),"")</f>
        <v/>
      </c>
      <c r="CY14" s="685" t="str">
        <f>IFERROR((CX14+BH14*Contr_Rate)*(1+Inv_Return)*IF($D14=$C$1,VLOOKUP($T14,Male_Annuity_Tables,MATCH($BS$3+3,'Mortality Tables'!$N$1:$DN$1,0),FALSE),VLOOKUP($T14,Fe_Annuity_Tables,MATCH(CY$3+3,'Mortality Tables'!$N$1:$DN$1,0),FALSE)),"")</f>
        <v/>
      </c>
      <c r="CZ14" s="685" t="str">
        <f>IFERROR((CY14+BI14*Contr_Rate)*(1+Inv_Return)*IF($D14=$C$1,VLOOKUP($T14,Male_Annuity_Tables,MATCH($BS$3+3,'Mortality Tables'!$N$1:$DN$1,0),FALSE),VLOOKUP($T14,Fe_Annuity_Tables,MATCH(CZ$3+3,'Mortality Tables'!$N$1:$DN$1,0),FALSE)),"")</f>
        <v/>
      </c>
      <c r="DA14" s="685" t="str">
        <f>IFERROR((CZ14+BJ14*Contr_Rate)*(1+Inv_Return)*IF($D14=$C$1,VLOOKUP($T14,Male_Annuity_Tables,MATCH($BS$3+3,'Mortality Tables'!$N$1:$DN$1,0),FALSE),VLOOKUP($T14,Fe_Annuity_Tables,MATCH(DA$3+3,'Mortality Tables'!$N$1:$DN$1,0),FALSE)),"")</f>
        <v/>
      </c>
      <c r="DB14" s="685" t="str">
        <f>IFERROR((DA14+BK14*Contr_Rate)*(1+Inv_Return)*IF($D14=$C$1,VLOOKUP($T14,Male_Annuity_Tables,MATCH($BS$3+3,'Mortality Tables'!$N$1:$DN$1,0),FALSE),VLOOKUP($T14,Fe_Annuity_Tables,MATCH(DB$3+3,'Mortality Tables'!$N$1:$DN$1,0),FALSE)),"")</f>
        <v/>
      </c>
      <c r="DC14" s="685" t="str">
        <f>IFERROR((DB14+BL14*Contr_Rate)*(1+Inv_Return)*IF($D14=$C$1,VLOOKUP($T14,Male_Annuity_Tables,MATCH($BS$3+3,'Mortality Tables'!$N$1:$DN$1,0),FALSE),VLOOKUP($T14,Fe_Annuity_Tables,MATCH(DC$3+3,'Mortality Tables'!$N$1:$DN$1,0),FALSE)),"")</f>
        <v/>
      </c>
      <c r="DD14" s="685" t="str">
        <f>IFERROR((DC14+BM14*Contr_Rate)*(1+Inv_Return)*IF($D14=$C$1,VLOOKUP($T14,Male_Annuity_Tables,MATCH($BS$3+3,'Mortality Tables'!$N$1:$DN$1,0),FALSE),VLOOKUP($T14,Fe_Annuity_Tables,MATCH(DD$3+3,'Mortality Tables'!$N$1:$DN$1,0),FALSE)),"")</f>
        <v/>
      </c>
      <c r="DE14" s="685" t="str">
        <f>IFERROR((DD14+BN14*Contr_Rate)*(1+Inv_Return)*IF($D14=$C$1,VLOOKUP($T14,Male_Annuity_Tables,MATCH($BS$3+3,'Mortality Tables'!$N$1:$DN$1,0),FALSE),VLOOKUP($T14,Fe_Annuity_Tables,MATCH(DE$3+3,'Mortality Tables'!$N$1:$DN$1,0),FALSE)),"")</f>
        <v/>
      </c>
      <c r="DF14" s="685" t="str">
        <f>IFERROR((DE14+BO14*Contr_Rate)*(1+Inv_Return)*IF($D14=$C$1,VLOOKUP($T14,Male_Annuity_Tables,MATCH($BS$3+3,'Mortality Tables'!$N$1:$DN$1,0),FALSE),VLOOKUP($T14,Fe_Annuity_Tables,MATCH(DF$3+3,'Mortality Tables'!$N$1:$DN$1,0),FALSE)),"")</f>
        <v/>
      </c>
      <c r="DG14" s="685" t="str">
        <f>IFERROR((DF14+BP14*Contr_Rate)*(1+Inv_Return)*IF($D14=$C$1,VLOOKUP($T14,Male_Annuity_Tables,MATCH($BS$3+3,'Mortality Tables'!$N$1:$DN$1,0),FALSE),VLOOKUP($T14,Fe_Annuity_Tables,MATCH(DG$3+3,'Mortality Tables'!$N$1:$DN$1,0),FALSE)),"")</f>
        <v/>
      </c>
      <c r="DH14" s="685" t="str">
        <f>IFERROR((DG14+BQ14*Contr_Rate)*(1+Inv_Return)*IF($D14=$C$1,VLOOKUP($T14,Male_Annuity_Tables,MATCH($BS$3+3,'Mortality Tables'!$N$1:$DN$1,0),FALSE),VLOOKUP($T14,Fe_Annuity_Tables,MATCH(DH$3+3,'Mortality Tables'!$N$1:$DN$1,0),FALSE)),"")</f>
        <v/>
      </c>
      <c r="DJ14" s="686">
        <f t="shared" si="20"/>
        <v>0</v>
      </c>
      <c r="DK14" s="680">
        <f t="shared" si="21"/>
        <v>8.8017766057058875</v>
      </c>
      <c r="DL14" s="686">
        <f t="shared" si="22"/>
        <v>0</v>
      </c>
      <c r="DM14" s="686">
        <f t="shared" si="23"/>
        <v>0</v>
      </c>
      <c r="DN14" s="687" t="str">
        <f t="shared" si="25"/>
        <v/>
      </c>
      <c r="DP14" s="688" t="str">
        <f t="shared" si="24"/>
        <v/>
      </c>
      <c r="DQ14" s="688" t="str">
        <f t="shared" si="13"/>
        <v/>
      </c>
      <c r="DR14" s="688" t="str">
        <f t="shared" si="14"/>
        <v/>
      </c>
      <c r="DS14" s="668"/>
    </row>
    <row r="15" spans="1:123" s="657" customFormat="1" ht="14.5">
      <c r="A15" s="675" t="s">
        <v>1099</v>
      </c>
      <c r="B15" s="675" t="s">
        <v>1100</v>
      </c>
      <c r="C15" s="675" t="s">
        <v>116</v>
      </c>
      <c r="D15" s="675" t="s">
        <v>60</v>
      </c>
      <c r="E15" s="676">
        <v>28534</v>
      </c>
      <c r="F15" s="677">
        <v>42927</v>
      </c>
      <c r="G15" s="677">
        <v>45065</v>
      </c>
      <c r="H15" s="678">
        <v>1191820</v>
      </c>
      <c r="I15" s="678">
        <v>98649.25</v>
      </c>
      <c r="J15" s="678">
        <v>83167.100000000006</v>
      </c>
      <c r="K15" s="678">
        <v>25648.33</v>
      </c>
      <c r="L15" s="678">
        <v>207464.68</v>
      </c>
      <c r="M15" s="679">
        <f>IF(COUNTIF($A$4:A204,A15)=1,0,1)</f>
        <v>0</v>
      </c>
      <c r="N15" s="680" t="str">
        <f t="shared" si="1"/>
        <v>Okay</v>
      </c>
      <c r="O15" s="680" t="str">
        <f t="shared" si="15"/>
        <v>TRUE</v>
      </c>
      <c r="P15" s="680" t="b">
        <f t="shared" si="2"/>
        <v>1</v>
      </c>
      <c r="Q15" s="680" t="b">
        <f t="shared" si="3"/>
        <v>1</v>
      </c>
      <c r="R15" s="680" t="b">
        <f t="shared" si="4"/>
        <v>1</v>
      </c>
      <c r="S15" s="681">
        <f t="shared" si="5"/>
        <v>39.43287671232877</v>
      </c>
      <c r="T15" s="682">
        <f t="shared" si="6"/>
        <v>46</v>
      </c>
      <c r="U15" s="682">
        <f t="shared" si="16"/>
        <v>45</v>
      </c>
      <c r="V15" s="682">
        <f t="shared" si="17"/>
        <v>1.6191780821917807</v>
      </c>
      <c r="W15" s="682">
        <f t="shared" si="7"/>
        <v>14</v>
      </c>
      <c r="X15" s="683">
        <f t="shared" si="8"/>
        <v>2904505.52</v>
      </c>
      <c r="Y15" s="684">
        <f t="shared" si="18"/>
        <v>2.8E-3</v>
      </c>
      <c r="Z15" s="684">
        <f>IF($D15=$C$1,VLOOKUP($T15,Male_Annuity_Tables,MATCH($W15+2,'Mortality Tables'!$DS$1:$HT$1,0),FALSE),VLOOKUP($T15,Fe_Annuity_Tables,MATCH($W15+2,'Mortality Tables'!$M$1:$DN$1,0),FALSE))</f>
        <v>0.22289720495348328</v>
      </c>
      <c r="AA15" s="664"/>
      <c r="AB15" s="685">
        <f t="shared" si="9"/>
        <v>1252543.2290000001</v>
      </c>
      <c r="AC15" s="685">
        <f t="shared" si="9"/>
        <v>1316360.30651755</v>
      </c>
      <c r="AD15" s="685">
        <f t="shared" si="9"/>
        <v>1383428.8641346192</v>
      </c>
      <c r="AE15" s="685">
        <f t="shared" si="9"/>
        <v>1453914.5647622782</v>
      </c>
      <c r="AF15" s="685">
        <f t="shared" si="9"/>
        <v>1527991.5118369162</v>
      </c>
      <c r="AG15" s="685">
        <f t="shared" si="9"/>
        <v>1605842.6793650074</v>
      </c>
      <c r="AH15" s="685">
        <f t="shared" si="9"/>
        <v>1687660.3638786543</v>
      </c>
      <c r="AI15" s="685">
        <f t="shared" si="9"/>
        <v>1773646.6594182721</v>
      </c>
      <c r="AJ15" s="685">
        <f t="shared" si="9"/>
        <v>1864013.9567156332</v>
      </c>
      <c r="AK15" s="685">
        <f t="shared" si="9"/>
        <v>1958985.4678102946</v>
      </c>
      <c r="AL15" s="685">
        <f t="shared" si="10"/>
        <v>2058795.7773952291</v>
      </c>
      <c r="AM15" s="685">
        <f t="shared" si="10"/>
        <v>2163691.422253516</v>
      </c>
      <c r="AN15" s="685">
        <f t="shared" si="10"/>
        <v>2273931.5002173325</v>
      </c>
      <c r="AO15" s="685">
        <f t="shared" si="10"/>
        <v>2389788.3101534061</v>
      </c>
      <c r="AP15" s="685" t="str">
        <f t="shared" si="10"/>
        <v/>
      </c>
      <c r="AQ15" s="685" t="str">
        <f t="shared" si="10"/>
        <v/>
      </c>
      <c r="AR15" s="685" t="str">
        <f t="shared" si="10"/>
        <v/>
      </c>
      <c r="AS15" s="685" t="str">
        <f t="shared" si="10"/>
        <v/>
      </c>
      <c r="AT15" s="685" t="str">
        <f t="shared" si="10"/>
        <v/>
      </c>
      <c r="AU15" s="685" t="str">
        <f t="shared" si="10"/>
        <v/>
      </c>
      <c r="AV15" s="685" t="str">
        <f t="shared" si="10"/>
        <v/>
      </c>
      <c r="AW15" s="685" t="str">
        <f t="shared" si="10"/>
        <v/>
      </c>
      <c r="AX15" s="685" t="str">
        <f t="shared" si="10"/>
        <v/>
      </c>
      <c r="AY15" s="685" t="str">
        <f t="shared" si="10"/>
        <v/>
      </c>
      <c r="AZ15" s="685" t="str">
        <f t="shared" si="10"/>
        <v/>
      </c>
      <c r="BA15" s="685" t="str">
        <f t="shared" si="10"/>
        <v/>
      </c>
      <c r="BB15" s="685" t="str">
        <f t="shared" si="28"/>
        <v/>
      </c>
      <c r="BC15" s="685" t="str">
        <f t="shared" si="28"/>
        <v/>
      </c>
      <c r="BD15" s="685" t="str">
        <f t="shared" si="28"/>
        <v/>
      </c>
      <c r="BE15" s="685" t="str">
        <f t="shared" si="28"/>
        <v/>
      </c>
      <c r="BF15" s="685" t="str">
        <f t="shared" si="28"/>
        <v/>
      </c>
      <c r="BG15" s="685" t="str">
        <f t="shared" si="28"/>
        <v/>
      </c>
      <c r="BH15" s="685" t="str">
        <f t="shared" si="28"/>
        <v/>
      </c>
      <c r="BI15" s="685" t="str">
        <f t="shared" si="28"/>
        <v/>
      </c>
      <c r="BJ15" s="685" t="str">
        <f t="shared" si="28"/>
        <v/>
      </c>
      <c r="BK15" s="685" t="str">
        <f t="shared" si="28"/>
        <v/>
      </c>
      <c r="BL15" s="685" t="str">
        <f t="shared" si="28"/>
        <v/>
      </c>
      <c r="BM15" s="685" t="str">
        <f t="shared" si="28"/>
        <v/>
      </c>
      <c r="BN15" s="685" t="str">
        <f t="shared" si="28"/>
        <v/>
      </c>
      <c r="BO15" s="685" t="str">
        <f t="shared" si="27"/>
        <v/>
      </c>
      <c r="BP15" s="685" t="str">
        <f t="shared" si="27"/>
        <v/>
      </c>
      <c r="BQ15" s="685" t="str">
        <f t="shared" si="27"/>
        <v/>
      </c>
      <c r="BR15" s="529"/>
      <c r="BS15" s="685">
        <f>IFERROR(($L15+AB15*Contr_Rate)*(1+Inv_Return)*IF($D15=$C$1,VLOOKUP($T15,Male_Annuity_Tables,MATCH($BS$3+3,'Mortality Tables'!$N$1:$DN$1,0),FALSE),VLOOKUP($T15,Fe_Annuity_Tables,MATCH(BS$3+3,'Mortality Tables'!$N$1:$DN$1,0),FALSE)),"")</f>
        <v>508021.5411905045</v>
      </c>
      <c r="BT15" s="685">
        <f>IFERROR(($BS15+AC15*Contr_Rate)*(1+Inv_Return)*IF($D15=$C$1,VLOOKUP($T15,Male_Annuity_Tables,MATCH($BS$3+3,'Mortality Tables'!$N$1:$DN$1,0),FALSE),VLOOKUP($T15,Fe_Annuity_Tables,MATCH(BT$3+3,'Mortality Tables'!$N$1:$DN$1,0),FALSE)),"")</f>
        <v>666504.83123606083</v>
      </c>
      <c r="BU15" s="685">
        <f>IFERROR((BT15+AD15*Contr_Rate)*(1+Inv_Return)*IF($D15=$C$1,VLOOKUP($T15,Male_Annuity_Tables,MATCH($BS$3+3,'Mortality Tables'!$N$1:$DN$1,0),FALSE),VLOOKUP($T15,Fe_Annuity_Tables,MATCH(BU$3+3,'Mortality Tables'!$N$1:$DN$1,0),FALSE)),"")</f>
        <v>676392.67357054783</v>
      </c>
      <c r="BV15" s="685">
        <f>IFERROR((BU15+AE15*Contr_Rate)*(1+Inv_Return)*IF($D15=$C$1,VLOOKUP($T15,Male_Annuity_Tables,MATCH($BS$3+3,'Mortality Tables'!$N$1:$DN$1,0),FALSE),VLOOKUP($T15,Fe_Annuity_Tables,MATCH(BV$3+3,'Mortality Tables'!$N$1:$DN$1,0),FALSE)),"")</f>
        <v>589372.75877685065</v>
      </c>
      <c r="BW15" s="685">
        <f>IFERROR((BV15+AF15*Contr_Rate)*(1+Inv_Return)*IF($D15=$C$1,VLOOKUP($T15,Male_Annuity_Tables,MATCH($BS$3+3,'Mortality Tables'!$N$1:$DN$1,0),FALSE),VLOOKUP($T15,Fe_Annuity_Tables,MATCH(BW$3+3,'Mortality Tables'!$N$1:$DN$1,0),FALSE)),"")</f>
        <v>497664.19912672474</v>
      </c>
      <c r="BX15" s="685">
        <f>IFERROR((BW15+AG15*Contr_Rate)*(1+Inv_Return)*IF($D15=$C$1,VLOOKUP($T15,Male_Annuity_Tables,MATCH($BS$3+3,'Mortality Tables'!$N$1:$DN$1,0),FALSE),VLOOKUP($T15,Fe_Annuity_Tables,MATCH(BX$3+3,'Mortality Tables'!$N$1:$DN$1,0),FALSE)),"")</f>
        <v>416982.69970066141</v>
      </c>
      <c r="BY15" s="685">
        <f>IFERROR((BX15+AH15*Contr_Rate)*(1+Inv_Return)*IF($D15=$C$1,VLOOKUP($T15,Male_Annuity_Tables,MATCH($BS$3+3,'Mortality Tables'!$N$1:$DN$1,0),FALSE),VLOOKUP($T15,Fe_Annuity_Tables,MATCH(BY$3+3,'Mortality Tables'!$N$1:$DN$1,0),FALSE)),"")</f>
        <v>352228.65927064751</v>
      </c>
      <c r="BZ15" s="685">
        <f>IFERROR((BY15+AI15*Contr_Rate)*(1+Inv_Return)*IF($D15=$C$1,VLOOKUP($T15,Male_Annuity_Tables,MATCH($BS$3+3,'Mortality Tables'!$N$1:$DN$1,0),FALSE),VLOOKUP($T15,Fe_Annuity_Tables,MATCH(BZ$3+3,'Mortality Tables'!$N$1:$DN$1,0),FALSE)),"")</f>
        <v>302196.49286742369</v>
      </c>
      <c r="CA15" s="685">
        <f>IFERROR((BZ15+AJ15*Contr_Rate)*(1+Inv_Return)*IF($D15=$C$1,VLOOKUP($T15,Male_Annuity_Tables,MATCH($BS$3+3,'Mortality Tables'!$N$1:$DN$1,0),FALSE),VLOOKUP($T15,Fe_Annuity_Tables,MATCH(CA$3+3,'Mortality Tables'!$N$1:$DN$1,0),FALSE)),"")</f>
        <v>263575.97287433589</v>
      </c>
      <c r="CB15" s="685">
        <f>IFERROR((CA15+AK15*Contr_Rate)*(1+Inv_Return)*IF($D15=$C$1,VLOOKUP($T15,Male_Annuity_Tables,MATCH($BS$3+3,'Mortality Tables'!$N$1:$DN$1,0),FALSE),VLOOKUP($T15,Fe_Annuity_Tables,MATCH(CB$3+3,'Mortality Tables'!$N$1:$DN$1,0),FALSE)),"")</f>
        <v>246084.38173709341</v>
      </c>
      <c r="CC15" s="685">
        <f>IFERROR((CB15+AL15*Contr_Rate)*(1+Inv_Return)*IF($D15=$C$1,VLOOKUP($T15,Male_Annuity_Tables,MATCH($BS$3+3,'Mortality Tables'!$N$1:$DN$1,0),FALSE),VLOOKUP($T15,Fe_Annuity_Tables,MATCH(CC$3+3,'Mortality Tables'!$N$1:$DN$1,0),FALSE)),"")</f>
        <v>235776.45395541628</v>
      </c>
      <c r="CD15" s="685">
        <f>IFERROR((CC15+AM15*Contr_Rate)*(1+Inv_Return)*IF($D15=$C$1,VLOOKUP($T15,Male_Annuity_Tables,MATCH($BS$3+3,'Mortality Tables'!$N$1:$DN$1,0),FALSE),VLOOKUP($T15,Fe_Annuity_Tables,MATCH(CD$3+3,'Mortality Tables'!$N$1:$DN$1,0),FALSE)),"")</f>
        <v>227976.7382295295</v>
      </c>
      <c r="CE15" s="685">
        <f>IFERROR((CD15+AN15*Contr_Rate)*(1+Inv_Return)*IF($D15=$C$1,VLOOKUP($T15,Male_Annuity_Tables,MATCH($BS$3+3,'Mortality Tables'!$N$1:$DN$1,0),FALSE),VLOOKUP($T15,Fe_Annuity_Tables,MATCH(CE$3+3,'Mortality Tables'!$N$1:$DN$1,0),FALSE)),"")</f>
        <v>221175.06921890215</v>
      </c>
      <c r="CF15" s="685">
        <f>IFERROR((CE15+AO15*Contr_Rate)*(1+Inv_Return)*IF($D15=$C$1,VLOOKUP($T15,Male_Annuity_Tables,MATCH($BS$3+3,'Mortality Tables'!$N$1:$DN$1,0),FALSE),VLOOKUP($T15,Fe_Annuity_Tables,MATCH(CF$3+3,'Mortality Tables'!$N$1:$DN$1,0),FALSE)),"")</f>
        <v>214882.94099512228</v>
      </c>
      <c r="CG15" s="685" t="str">
        <f>IFERROR((CF15+AP15*Contr_Rate)*(1+Inv_Return)*IF($D15=$C$1,VLOOKUP($T15,Male_Annuity_Tables,MATCH($BS$3+3,'Mortality Tables'!$N$1:$DN$1,0),FALSE),VLOOKUP($T15,Fe_Annuity_Tables,MATCH(CG$3+3,'Mortality Tables'!$N$1:$DN$1,0),FALSE)),"")</f>
        <v/>
      </c>
      <c r="CH15" s="685" t="str">
        <f>IFERROR((CG15+AQ15*Contr_Rate)*(1+Inv_Return)*IF($D15=$C$1,VLOOKUP($T15,Male_Annuity_Tables,MATCH($BS$3+3,'Mortality Tables'!$N$1:$DN$1,0),FALSE),VLOOKUP($T15,Fe_Annuity_Tables,MATCH(CH$3+3,'Mortality Tables'!$N$1:$DN$1,0),FALSE)),"")</f>
        <v/>
      </c>
      <c r="CI15" s="685" t="str">
        <f>IFERROR((CH15+AR15*Contr_Rate)*(1+Inv_Return)*IF($D15=$C$1,VLOOKUP($T15,Male_Annuity_Tables,MATCH($BS$3+3,'Mortality Tables'!$N$1:$DN$1,0),FALSE),VLOOKUP($T15,Fe_Annuity_Tables,MATCH(CI$3+3,'Mortality Tables'!$N$1:$DN$1,0),FALSE)),"")</f>
        <v/>
      </c>
      <c r="CJ15" s="685" t="str">
        <f>IFERROR((CI15+AS15*Contr_Rate)*(1+Inv_Return)*IF($D15=$C$1,VLOOKUP($T15,Male_Annuity_Tables,MATCH($BS$3+3,'Mortality Tables'!$N$1:$DN$1,0),FALSE),VLOOKUP($T15,Fe_Annuity_Tables,MATCH(CJ$3+3,'Mortality Tables'!$N$1:$DN$1,0),FALSE)),"")</f>
        <v/>
      </c>
      <c r="CK15" s="685" t="str">
        <f>IFERROR((CJ15+AT15*Contr_Rate)*(1+Inv_Return)*IF($D15=$C$1,VLOOKUP($T15,Male_Annuity_Tables,MATCH($BS$3+3,'Mortality Tables'!$N$1:$DN$1,0),FALSE),VLOOKUP($T15,Fe_Annuity_Tables,MATCH(CK$3+3,'Mortality Tables'!$N$1:$DN$1,0),FALSE)),"")</f>
        <v/>
      </c>
      <c r="CL15" s="685" t="str">
        <f>IFERROR((CK15+AU15*Contr_Rate)*(1+Inv_Return)*IF($D15=$C$1,VLOOKUP($T15,Male_Annuity_Tables,MATCH($BS$3+3,'Mortality Tables'!$N$1:$DN$1,0),FALSE),VLOOKUP($T15,Fe_Annuity_Tables,MATCH(CL$3+3,'Mortality Tables'!$N$1:$DN$1,0),FALSE)),"")</f>
        <v/>
      </c>
      <c r="CM15" s="685" t="str">
        <f>IFERROR((CL15+AV15*Contr_Rate)*(1+Inv_Return)*IF($D15=$C$1,VLOOKUP($T15,Male_Annuity_Tables,MATCH($BS$3+3,'Mortality Tables'!$N$1:$DN$1,0),FALSE),VLOOKUP($T15,Fe_Annuity_Tables,MATCH(CM$3+3,'Mortality Tables'!$N$1:$DN$1,0),FALSE)),"")</f>
        <v/>
      </c>
      <c r="CN15" s="685" t="str">
        <f>IFERROR((CM15+AW15*Contr_Rate)*(1+Inv_Return)*IF($D15=$C$1,VLOOKUP($T15,Male_Annuity_Tables,MATCH($BS$3+3,'Mortality Tables'!$N$1:$DN$1,0),FALSE),VLOOKUP($T15,Fe_Annuity_Tables,MATCH(CN$3+3,'Mortality Tables'!$N$1:$DN$1,0),FALSE)),"")</f>
        <v/>
      </c>
      <c r="CO15" s="685" t="str">
        <f>IFERROR((CN15+AX15*Contr_Rate)*(1+Inv_Return)*IF($D15=$C$1,VLOOKUP($T15,Male_Annuity_Tables,MATCH($BS$3+3,'Mortality Tables'!$N$1:$DN$1,0),FALSE),VLOOKUP($T15,Fe_Annuity_Tables,MATCH(CO$3+3,'Mortality Tables'!$N$1:$DN$1,0),FALSE)),"")</f>
        <v/>
      </c>
      <c r="CP15" s="685" t="str">
        <f>IFERROR((CO15+AY15*Contr_Rate)*(1+Inv_Return)*IF($D15=$C$1,VLOOKUP($T15,Male_Annuity_Tables,MATCH($BS$3+3,'Mortality Tables'!$N$1:$DN$1,0),FALSE),VLOOKUP($T15,Fe_Annuity_Tables,MATCH(CP$3+3,'Mortality Tables'!$N$1:$DN$1,0),FALSE)),"")</f>
        <v/>
      </c>
      <c r="CQ15" s="685" t="str">
        <f>IFERROR((CP15+AZ15*Contr_Rate)*(1+Inv_Return)*IF($D15=$C$1,VLOOKUP($T15,Male_Annuity_Tables,MATCH($BS$3+3,'Mortality Tables'!$N$1:$DN$1,0),FALSE),VLOOKUP($T15,Fe_Annuity_Tables,MATCH(CQ$3+3,'Mortality Tables'!$N$1:$DN$1,0),FALSE)),"")</f>
        <v/>
      </c>
      <c r="CR15" s="685" t="str">
        <f>IFERROR((CQ15+BA15*Contr_Rate)*(1+Inv_Return)*IF($D15=$C$1,VLOOKUP($T15,Male_Annuity_Tables,MATCH($BS$3+3,'Mortality Tables'!$N$1:$DN$1,0),FALSE),VLOOKUP($T15,Fe_Annuity_Tables,MATCH(CR$3+3,'Mortality Tables'!$N$1:$DN$1,0),FALSE)),"")</f>
        <v/>
      </c>
      <c r="CS15" s="685" t="str">
        <f>IFERROR((CR15+BB15*Contr_Rate)*(1+Inv_Return)*IF($D15=$C$1,VLOOKUP($T15,Male_Annuity_Tables,MATCH($BS$3+3,'Mortality Tables'!$N$1:$DN$1,0),FALSE),VLOOKUP($T15,Fe_Annuity_Tables,MATCH(CS$3+3,'Mortality Tables'!$N$1:$DN$1,0),FALSE)),"")</f>
        <v/>
      </c>
      <c r="CT15" s="685" t="str">
        <f>IFERROR((CS15+BC15*Contr_Rate)*(1+Inv_Return)*IF($D15=$C$1,VLOOKUP($T15,Male_Annuity_Tables,MATCH($BS$3+3,'Mortality Tables'!$N$1:$DN$1,0),FALSE),VLOOKUP($T15,Fe_Annuity_Tables,MATCH(CT$3+3,'Mortality Tables'!$N$1:$DN$1,0),FALSE)),"")</f>
        <v/>
      </c>
      <c r="CU15" s="685" t="str">
        <f>IFERROR((CT15+BD15*Contr_Rate)*(1+Inv_Return)*IF($D15=$C$1,VLOOKUP($T15,Male_Annuity_Tables,MATCH($BS$3+3,'Mortality Tables'!$N$1:$DN$1,0),FALSE),VLOOKUP($T15,Fe_Annuity_Tables,MATCH(CU$3+3,'Mortality Tables'!$N$1:$DN$1,0),FALSE)),"")</f>
        <v/>
      </c>
      <c r="CV15" s="685" t="str">
        <f>IFERROR((CU15+BE15*Contr_Rate)*(1+Inv_Return)*IF($D15=$C$1,VLOOKUP($T15,Male_Annuity_Tables,MATCH($BS$3+3,'Mortality Tables'!$N$1:$DN$1,0),FALSE),VLOOKUP($T15,Fe_Annuity_Tables,MATCH(CV$3+3,'Mortality Tables'!$N$1:$DN$1,0),FALSE)),"")</f>
        <v/>
      </c>
      <c r="CW15" s="685" t="str">
        <f>IFERROR((CV15+BF15*Contr_Rate)*(1+Inv_Return)*IF($D15=$C$1,VLOOKUP($T15,Male_Annuity_Tables,MATCH($BS$3+3,'Mortality Tables'!$N$1:$DN$1,0),FALSE),VLOOKUP($T15,Fe_Annuity_Tables,MATCH(CW$3+3,'Mortality Tables'!$N$1:$DN$1,0),FALSE)),"")</f>
        <v/>
      </c>
      <c r="CX15" s="685" t="str">
        <f>IFERROR((CW15+BG15*Contr_Rate)*(1+Inv_Return)*IF($D15=$C$1,VLOOKUP($T15,Male_Annuity_Tables,MATCH($BS$3+3,'Mortality Tables'!$N$1:$DN$1,0),FALSE),VLOOKUP($T15,Fe_Annuity_Tables,MATCH(CX$3+3,'Mortality Tables'!$N$1:$DN$1,0),FALSE)),"")</f>
        <v/>
      </c>
      <c r="CY15" s="685" t="str">
        <f>IFERROR((CX15+BH15*Contr_Rate)*(1+Inv_Return)*IF($D15=$C$1,VLOOKUP($T15,Male_Annuity_Tables,MATCH($BS$3+3,'Mortality Tables'!$N$1:$DN$1,0),FALSE),VLOOKUP($T15,Fe_Annuity_Tables,MATCH(CY$3+3,'Mortality Tables'!$N$1:$DN$1,0),FALSE)),"")</f>
        <v/>
      </c>
      <c r="CZ15" s="685" t="str">
        <f>IFERROR((CY15+BI15*Contr_Rate)*(1+Inv_Return)*IF($D15=$C$1,VLOOKUP($T15,Male_Annuity_Tables,MATCH($BS$3+3,'Mortality Tables'!$N$1:$DN$1,0),FALSE),VLOOKUP($T15,Fe_Annuity_Tables,MATCH(CZ$3+3,'Mortality Tables'!$N$1:$DN$1,0),FALSE)),"")</f>
        <v/>
      </c>
      <c r="DA15" s="685" t="str">
        <f>IFERROR((CZ15+BJ15*Contr_Rate)*(1+Inv_Return)*IF($D15=$C$1,VLOOKUP($T15,Male_Annuity_Tables,MATCH($BS$3+3,'Mortality Tables'!$N$1:$DN$1,0),FALSE),VLOOKUP($T15,Fe_Annuity_Tables,MATCH(DA$3+3,'Mortality Tables'!$N$1:$DN$1,0),FALSE)),"")</f>
        <v/>
      </c>
      <c r="DB15" s="685" t="str">
        <f>IFERROR((DA15+BK15*Contr_Rate)*(1+Inv_Return)*IF($D15=$C$1,VLOOKUP($T15,Male_Annuity_Tables,MATCH($BS$3+3,'Mortality Tables'!$N$1:$DN$1,0),FALSE),VLOOKUP($T15,Fe_Annuity_Tables,MATCH(DB$3+3,'Mortality Tables'!$N$1:$DN$1,0),FALSE)),"")</f>
        <v/>
      </c>
      <c r="DC15" s="685" t="str">
        <f>IFERROR((DB15+BL15*Contr_Rate)*(1+Inv_Return)*IF($D15=$C$1,VLOOKUP($T15,Male_Annuity_Tables,MATCH($BS$3+3,'Mortality Tables'!$N$1:$DN$1,0),FALSE),VLOOKUP($T15,Fe_Annuity_Tables,MATCH(DC$3+3,'Mortality Tables'!$N$1:$DN$1,0),FALSE)),"")</f>
        <v/>
      </c>
      <c r="DD15" s="685" t="str">
        <f>IFERROR((DC15+BM15*Contr_Rate)*(1+Inv_Return)*IF($D15=$C$1,VLOOKUP($T15,Male_Annuity_Tables,MATCH($BS$3+3,'Mortality Tables'!$N$1:$DN$1,0),FALSE),VLOOKUP($T15,Fe_Annuity_Tables,MATCH(DD$3+3,'Mortality Tables'!$N$1:$DN$1,0),FALSE)),"")</f>
        <v/>
      </c>
      <c r="DE15" s="685" t="str">
        <f>IFERROR((DD15+BN15*Contr_Rate)*(1+Inv_Return)*IF($D15=$C$1,VLOOKUP($T15,Male_Annuity_Tables,MATCH($BS$3+3,'Mortality Tables'!$N$1:$DN$1,0),FALSE),VLOOKUP($T15,Fe_Annuity_Tables,MATCH(DE$3+3,'Mortality Tables'!$N$1:$DN$1,0),FALSE)),"")</f>
        <v/>
      </c>
      <c r="DF15" s="685" t="str">
        <f>IFERROR((DE15+BO15*Contr_Rate)*(1+Inv_Return)*IF($D15=$C$1,VLOOKUP($T15,Male_Annuity_Tables,MATCH($BS$3+3,'Mortality Tables'!$N$1:$DN$1,0),FALSE),VLOOKUP($T15,Fe_Annuity_Tables,MATCH(DF$3+3,'Mortality Tables'!$N$1:$DN$1,0),FALSE)),"")</f>
        <v/>
      </c>
      <c r="DG15" s="685" t="str">
        <f>IFERROR((DF15+BP15*Contr_Rate)*(1+Inv_Return)*IF($D15=$C$1,VLOOKUP($T15,Male_Annuity_Tables,MATCH($BS$3+3,'Mortality Tables'!$N$1:$DN$1,0),FALSE),VLOOKUP($T15,Fe_Annuity_Tables,MATCH(DG$3+3,'Mortality Tables'!$N$1:$DN$1,0),FALSE)),"")</f>
        <v/>
      </c>
      <c r="DH15" s="685" t="str">
        <f>IFERROR((DG15+BQ15*Contr_Rate)*(1+Inv_Return)*IF($D15=$C$1,VLOOKUP($T15,Male_Annuity_Tables,MATCH($BS$3+3,'Mortality Tables'!$N$1:$DN$1,0),FALSE),VLOOKUP($T15,Fe_Annuity_Tables,MATCH(DH$3+3,'Mortality Tables'!$N$1:$DN$1,0),FALSE)),"")</f>
        <v/>
      </c>
      <c r="DJ15" s="686">
        <f t="shared" si="20"/>
        <v>676392.67357054783</v>
      </c>
      <c r="DK15" s="680">
        <f t="shared" si="21"/>
        <v>8.8017766057058875</v>
      </c>
      <c r="DL15" s="686">
        <f t="shared" si="22"/>
        <v>51487.683861288206</v>
      </c>
      <c r="DM15" s="686">
        <f t="shared" si="23"/>
        <v>2389788.3101534061</v>
      </c>
      <c r="DN15" s="687">
        <f t="shared" si="25"/>
        <v>2.154487225606317E-2</v>
      </c>
      <c r="DP15" s="688">
        <f t="shared" si="24"/>
        <v>77412.322446609091</v>
      </c>
      <c r="DQ15" s="688">
        <f t="shared" si="13"/>
        <v>101562.00618375096</v>
      </c>
      <c r="DR15" s="688">
        <f t="shared" si="14"/>
        <v>103068.71559868009</v>
      </c>
      <c r="DS15" s="668"/>
    </row>
    <row r="16" spans="1:123" s="657" customFormat="1" ht="14.5">
      <c r="A16" s="675" t="s">
        <v>1101</v>
      </c>
      <c r="B16" s="675" t="s">
        <v>1102</v>
      </c>
      <c r="C16" s="675" t="s">
        <v>541</v>
      </c>
      <c r="D16" s="675" t="s">
        <v>61</v>
      </c>
      <c r="E16" s="676">
        <v>23215</v>
      </c>
      <c r="F16" s="677">
        <v>37820</v>
      </c>
      <c r="G16" s="677">
        <v>38218</v>
      </c>
      <c r="H16" s="678">
        <v>1334430</v>
      </c>
      <c r="I16" s="678">
        <v>116428.28</v>
      </c>
      <c r="J16" s="678">
        <v>102682.87</v>
      </c>
      <c r="K16" s="678">
        <v>24279.52</v>
      </c>
      <c r="L16" s="678">
        <v>243390.66999999998</v>
      </c>
      <c r="M16" s="679">
        <f>IF(COUNTIF($A$4:A204,A16)=1,0,1)</f>
        <v>0</v>
      </c>
      <c r="N16" s="680" t="str">
        <f t="shared" si="1"/>
        <v>Okay</v>
      </c>
      <c r="O16" s="680" t="str">
        <f t="shared" si="15"/>
        <v>TRUE</v>
      </c>
      <c r="P16" s="680" t="b">
        <f t="shared" si="2"/>
        <v>1</v>
      </c>
      <c r="Q16" s="680" t="b">
        <f t="shared" si="3"/>
        <v>1</v>
      </c>
      <c r="R16" s="680" t="b">
        <f t="shared" si="4"/>
        <v>1</v>
      </c>
      <c r="S16" s="681">
        <f t="shared" si="5"/>
        <v>40.013698630136986</v>
      </c>
      <c r="T16" s="682">
        <f t="shared" si="6"/>
        <v>61</v>
      </c>
      <c r="U16" s="682">
        <f t="shared" si="16"/>
        <v>41</v>
      </c>
      <c r="V16" s="682">
        <f t="shared" si="17"/>
        <v>20.378082191780823</v>
      </c>
      <c r="W16" s="682">
        <f t="shared" si="7"/>
        <v>0</v>
      </c>
      <c r="X16" s="683">
        <f t="shared" si="8"/>
        <v>0</v>
      </c>
      <c r="Y16" s="684">
        <f t="shared" si="18"/>
        <v>1.546E-2</v>
      </c>
      <c r="Z16" s="684">
        <f>IF($D16=$C$1,VLOOKUP($T16,Male_Annuity_Tables,MATCH($W16+2,'Mortality Tables'!$DS$1:$HT$1,0),FALSE),VLOOKUP($T16,Fe_Annuity_Tables,MATCH($W16+2,'Mortality Tables'!$M$1:$DN$1,0),FALSE))</f>
        <v>1</v>
      </c>
      <c r="AA16" s="664"/>
      <c r="AB16" s="685" t="str">
        <f t="shared" si="9"/>
        <v/>
      </c>
      <c r="AC16" s="685" t="str">
        <f t="shared" si="9"/>
        <v/>
      </c>
      <c r="AD16" s="685" t="str">
        <f t="shared" si="9"/>
        <v/>
      </c>
      <c r="AE16" s="685" t="str">
        <f t="shared" si="9"/>
        <v/>
      </c>
      <c r="AF16" s="685" t="str">
        <f t="shared" si="9"/>
        <v/>
      </c>
      <c r="AG16" s="685" t="str">
        <f t="shared" si="9"/>
        <v/>
      </c>
      <c r="AH16" s="685" t="str">
        <f t="shared" si="9"/>
        <v/>
      </c>
      <c r="AI16" s="685" t="str">
        <f t="shared" si="9"/>
        <v/>
      </c>
      <c r="AJ16" s="685" t="str">
        <f t="shared" si="9"/>
        <v/>
      </c>
      <c r="AK16" s="685" t="str">
        <f t="shared" si="9"/>
        <v/>
      </c>
      <c r="AL16" s="685" t="str">
        <f t="shared" si="10"/>
        <v/>
      </c>
      <c r="AM16" s="685" t="str">
        <f t="shared" si="10"/>
        <v/>
      </c>
      <c r="AN16" s="685" t="str">
        <f t="shared" si="10"/>
        <v/>
      </c>
      <c r="AO16" s="685" t="str">
        <f t="shared" si="10"/>
        <v/>
      </c>
      <c r="AP16" s="685" t="str">
        <f t="shared" si="10"/>
        <v/>
      </c>
      <c r="AQ16" s="685" t="str">
        <f t="shared" si="10"/>
        <v/>
      </c>
      <c r="AR16" s="685" t="str">
        <f t="shared" si="10"/>
        <v/>
      </c>
      <c r="AS16" s="685" t="str">
        <f t="shared" si="10"/>
        <v/>
      </c>
      <c r="AT16" s="685" t="str">
        <f t="shared" si="10"/>
        <v/>
      </c>
      <c r="AU16" s="685" t="str">
        <f t="shared" si="10"/>
        <v/>
      </c>
      <c r="AV16" s="685" t="str">
        <f t="shared" si="10"/>
        <v/>
      </c>
      <c r="AW16" s="685" t="str">
        <f t="shared" ref="AV16:BH34" si="29">IFERROR(IF($W16&gt;=AW$3,($H16*(1+Ann_Salary_Growth_Rate)^AW$3),""),0)</f>
        <v/>
      </c>
      <c r="AX16" s="685" t="str">
        <f t="shared" si="29"/>
        <v/>
      </c>
      <c r="AY16" s="685" t="str">
        <f t="shared" si="29"/>
        <v/>
      </c>
      <c r="AZ16" s="685" t="str">
        <f t="shared" si="29"/>
        <v/>
      </c>
      <c r="BA16" s="685" t="str">
        <f t="shared" si="29"/>
        <v/>
      </c>
      <c r="BB16" s="685" t="str">
        <f t="shared" si="29"/>
        <v/>
      </c>
      <c r="BC16" s="685" t="str">
        <f t="shared" si="29"/>
        <v/>
      </c>
      <c r="BD16" s="685" t="str">
        <f t="shared" si="29"/>
        <v/>
      </c>
      <c r="BE16" s="685" t="str">
        <f t="shared" si="29"/>
        <v/>
      </c>
      <c r="BF16" s="685" t="str">
        <f t="shared" si="29"/>
        <v/>
      </c>
      <c r="BG16" s="685" t="str">
        <f t="shared" si="29"/>
        <v/>
      </c>
      <c r="BH16" s="685" t="str">
        <f t="shared" si="29"/>
        <v/>
      </c>
      <c r="BI16" s="685" t="str">
        <f t="shared" ref="BI16:BN24" si="30">IFERROR(IF($W16&gt;=BI$3,($H16*(1+Ann_Salary_Growth_Rate)^BI$3),""),0)</f>
        <v/>
      </c>
      <c r="BJ16" s="685" t="str">
        <f t="shared" si="30"/>
        <v/>
      </c>
      <c r="BK16" s="685" t="str">
        <f t="shared" si="30"/>
        <v/>
      </c>
      <c r="BL16" s="685" t="str">
        <f t="shared" si="30"/>
        <v/>
      </c>
      <c r="BM16" s="685" t="str">
        <f t="shared" si="30"/>
        <v/>
      </c>
      <c r="BN16" s="685" t="str">
        <f t="shared" si="30"/>
        <v/>
      </c>
      <c r="BO16" s="685" t="str">
        <f t="shared" si="27"/>
        <v/>
      </c>
      <c r="BP16" s="685" t="str">
        <f t="shared" si="27"/>
        <v/>
      </c>
      <c r="BQ16" s="685" t="str">
        <f t="shared" si="27"/>
        <v/>
      </c>
      <c r="BR16" s="529"/>
      <c r="BS16" s="685" t="str">
        <f>IFERROR(($L16+AB16*Contr_Rate)*(1+Inv_Return)*IF($D16=$C$1,VLOOKUP($T16,Male_Annuity_Tables,MATCH($BS$3+3,'Mortality Tables'!$N$1:$DN$1,0),FALSE),VLOOKUP($T16,Fe_Annuity_Tables,MATCH(BS$3+3,'Mortality Tables'!$N$1:$DN$1,0),FALSE)),"")</f>
        <v/>
      </c>
      <c r="BT16" s="685" t="str">
        <f>IFERROR(($BS16+AC16*Contr_Rate)*(1+Inv_Return)*IF($D16=$C$1,VLOOKUP($T16,Male_Annuity_Tables,MATCH($BS$3+3,'Mortality Tables'!$N$1:$DN$1,0),FALSE),VLOOKUP($T16,Fe_Annuity_Tables,MATCH(BT$3+3,'Mortality Tables'!$N$1:$DN$1,0),FALSE)),"")</f>
        <v/>
      </c>
      <c r="BU16" s="685" t="str">
        <f>IFERROR((BT16+AD16*Contr_Rate)*(1+Inv_Return)*IF($D16=$C$1,VLOOKUP($T16,Male_Annuity_Tables,MATCH($BS$3+3,'Mortality Tables'!$N$1:$DN$1,0),FALSE),VLOOKUP($T16,Fe_Annuity_Tables,MATCH(BU$3+3,'Mortality Tables'!$N$1:$DN$1,0),FALSE)),"")</f>
        <v/>
      </c>
      <c r="BV16" s="685" t="str">
        <f>IFERROR((BU16+AE16*Contr_Rate)*(1+Inv_Return)*IF($D16=$C$1,VLOOKUP($T16,Male_Annuity_Tables,MATCH($BS$3+3,'Mortality Tables'!$N$1:$DN$1,0),FALSE),VLOOKUP($T16,Fe_Annuity_Tables,MATCH(BV$3+3,'Mortality Tables'!$N$1:$DN$1,0),FALSE)),"")</f>
        <v/>
      </c>
      <c r="BW16" s="685" t="str">
        <f>IFERROR((BV16+AF16*Contr_Rate)*(1+Inv_Return)*IF($D16=$C$1,VLOOKUP($T16,Male_Annuity_Tables,MATCH($BS$3+3,'Mortality Tables'!$N$1:$DN$1,0),FALSE),VLOOKUP($T16,Fe_Annuity_Tables,MATCH(BW$3+3,'Mortality Tables'!$N$1:$DN$1,0),FALSE)),"")</f>
        <v/>
      </c>
      <c r="BX16" s="685" t="str">
        <f>IFERROR((BW16+AG16*Contr_Rate)*(1+Inv_Return)*IF($D16=$C$1,VLOOKUP($T16,Male_Annuity_Tables,MATCH($BS$3+3,'Mortality Tables'!$N$1:$DN$1,0),FALSE),VLOOKUP($T16,Fe_Annuity_Tables,MATCH(BX$3+3,'Mortality Tables'!$N$1:$DN$1,0),FALSE)),"")</f>
        <v/>
      </c>
      <c r="BY16" s="685" t="str">
        <f>IFERROR((BX16+AH16*Contr_Rate)*(1+Inv_Return)*IF($D16=$C$1,VLOOKUP($T16,Male_Annuity_Tables,MATCH($BS$3+3,'Mortality Tables'!$N$1:$DN$1,0),FALSE),VLOOKUP($T16,Fe_Annuity_Tables,MATCH(BY$3+3,'Mortality Tables'!$N$1:$DN$1,0),FALSE)),"")</f>
        <v/>
      </c>
      <c r="BZ16" s="685" t="str">
        <f>IFERROR((BY16+AI16*Contr_Rate)*(1+Inv_Return)*IF($D16=$C$1,VLOOKUP($T16,Male_Annuity_Tables,MATCH($BS$3+3,'Mortality Tables'!$N$1:$DN$1,0),FALSE),VLOOKUP($T16,Fe_Annuity_Tables,MATCH(BZ$3+3,'Mortality Tables'!$N$1:$DN$1,0),FALSE)),"")</f>
        <v/>
      </c>
      <c r="CA16" s="685" t="str">
        <f>IFERROR((BZ16+AJ16*Contr_Rate)*(1+Inv_Return)*IF($D16=$C$1,VLOOKUP($T16,Male_Annuity_Tables,MATCH($BS$3+3,'Mortality Tables'!$N$1:$DN$1,0),FALSE),VLOOKUP($T16,Fe_Annuity_Tables,MATCH(CA$3+3,'Mortality Tables'!$N$1:$DN$1,0),FALSE)),"")</f>
        <v/>
      </c>
      <c r="CB16" s="685" t="str">
        <f>IFERROR((CA16+AK16*Contr_Rate)*(1+Inv_Return)*IF($D16=$C$1,VLOOKUP($T16,Male_Annuity_Tables,MATCH($BS$3+3,'Mortality Tables'!$N$1:$DN$1,0),FALSE),VLOOKUP($T16,Fe_Annuity_Tables,MATCH(CB$3+3,'Mortality Tables'!$N$1:$DN$1,0),FALSE)),"")</f>
        <v/>
      </c>
      <c r="CC16" s="685" t="str">
        <f>IFERROR((CB16+AL16*Contr_Rate)*(1+Inv_Return)*IF($D16=$C$1,VLOOKUP($T16,Male_Annuity_Tables,MATCH($BS$3+3,'Mortality Tables'!$N$1:$DN$1,0),FALSE),VLOOKUP($T16,Fe_Annuity_Tables,MATCH(CC$3+3,'Mortality Tables'!$N$1:$DN$1,0),FALSE)),"")</f>
        <v/>
      </c>
      <c r="CD16" s="685" t="str">
        <f>IFERROR((CC16+AM16*Contr_Rate)*(1+Inv_Return)*IF($D16=$C$1,VLOOKUP($T16,Male_Annuity_Tables,MATCH($BS$3+3,'Mortality Tables'!$N$1:$DN$1,0),FALSE),VLOOKUP($T16,Fe_Annuity_Tables,MATCH(CD$3+3,'Mortality Tables'!$N$1:$DN$1,0),FALSE)),"")</f>
        <v/>
      </c>
      <c r="CE16" s="685" t="str">
        <f>IFERROR((CD16+AN16*Contr_Rate)*(1+Inv_Return)*IF($D16=$C$1,VLOOKUP($T16,Male_Annuity_Tables,MATCH($BS$3+3,'Mortality Tables'!$N$1:$DN$1,0),FALSE),VLOOKUP($T16,Fe_Annuity_Tables,MATCH(CE$3+3,'Mortality Tables'!$N$1:$DN$1,0),FALSE)),"")</f>
        <v/>
      </c>
      <c r="CF16" s="685" t="str">
        <f>IFERROR((CE16+AO16*Contr_Rate)*(1+Inv_Return)*IF($D16=$C$1,VLOOKUP($T16,Male_Annuity_Tables,MATCH($BS$3+3,'Mortality Tables'!$N$1:$DN$1,0),FALSE),VLOOKUP($T16,Fe_Annuity_Tables,MATCH(CF$3+3,'Mortality Tables'!$N$1:$DN$1,0),FALSE)),"")</f>
        <v/>
      </c>
      <c r="CG16" s="685" t="str">
        <f>IFERROR((CF16+AP16*Contr_Rate)*(1+Inv_Return)*IF($D16=$C$1,VLOOKUP($T16,Male_Annuity_Tables,MATCH($BS$3+3,'Mortality Tables'!$N$1:$DN$1,0),FALSE),VLOOKUP($T16,Fe_Annuity_Tables,MATCH(CG$3+3,'Mortality Tables'!$N$1:$DN$1,0),FALSE)),"")</f>
        <v/>
      </c>
      <c r="CH16" s="685" t="str">
        <f>IFERROR((CG16+AQ16*Contr_Rate)*(1+Inv_Return)*IF($D16=$C$1,VLOOKUP($T16,Male_Annuity_Tables,MATCH($BS$3+3,'Mortality Tables'!$N$1:$DN$1,0),FALSE),VLOOKUP($T16,Fe_Annuity_Tables,MATCH(CH$3+3,'Mortality Tables'!$N$1:$DN$1,0),FALSE)),"")</f>
        <v/>
      </c>
      <c r="CI16" s="685" t="str">
        <f>IFERROR((CH16+AR16*Contr_Rate)*(1+Inv_Return)*IF($D16=$C$1,VLOOKUP($T16,Male_Annuity_Tables,MATCH($BS$3+3,'Mortality Tables'!$N$1:$DN$1,0),FALSE),VLOOKUP($T16,Fe_Annuity_Tables,MATCH(CI$3+3,'Mortality Tables'!$N$1:$DN$1,0),FALSE)),"")</f>
        <v/>
      </c>
      <c r="CJ16" s="685" t="str">
        <f>IFERROR((CI16+AS16*Contr_Rate)*(1+Inv_Return)*IF($D16=$C$1,VLOOKUP($T16,Male_Annuity_Tables,MATCH($BS$3+3,'Mortality Tables'!$N$1:$DN$1,0),FALSE),VLOOKUP($T16,Fe_Annuity_Tables,MATCH(CJ$3+3,'Mortality Tables'!$N$1:$DN$1,0),FALSE)),"")</f>
        <v/>
      </c>
      <c r="CK16" s="685" t="str">
        <f>IFERROR((CJ16+AT16*Contr_Rate)*(1+Inv_Return)*IF($D16=$C$1,VLOOKUP($T16,Male_Annuity_Tables,MATCH($BS$3+3,'Mortality Tables'!$N$1:$DN$1,0),FALSE),VLOOKUP($T16,Fe_Annuity_Tables,MATCH(CK$3+3,'Mortality Tables'!$N$1:$DN$1,0),FALSE)),"")</f>
        <v/>
      </c>
      <c r="CL16" s="685" t="str">
        <f>IFERROR((CK16+AU16*Contr_Rate)*(1+Inv_Return)*IF($D16=$C$1,VLOOKUP($T16,Male_Annuity_Tables,MATCH($BS$3+3,'Mortality Tables'!$N$1:$DN$1,0),FALSE),VLOOKUP($T16,Fe_Annuity_Tables,MATCH(CL$3+3,'Mortality Tables'!$N$1:$DN$1,0),FALSE)),"")</f>
        <v/>
      </c>
      <c r="CM16" s="685" t="str">
        <f>IFERROR((CL16+AV16*Contr_Rate)*(1+Inv_Return)*IF($D16=$C$1,VLOOKUP($T16,Male_Annuity_Tables,MATCH($BS$3+3,'Mortality Tables'!$N$1:$DN$1,0),FALSE),VLOOKUP($T16,Fe_Annuity_Tables,MATCH(CM$3+3,'Mortality Tables'!$N$1:$DN$1,0),FALSE)),"")</f>
        <v/>
      </c>
      <c r="CN16" s="685" t="str">
        <f>IFERROR((CM16+AW16*Contr_Rate)*(1+Inv_Return)*IF($D16=$C$1,VLOOKUP($T16,Male_Annuity_Tables,MATCH($BS$3+3,'Mortality Tables'!$N$1:$DN$1,0),FALSE),VLOOKUP($T16,Fe_Annuity_Tables,MATCH(CN$3+3,'Mortality Tables'!$N$1:$DN$1,0),FALSE)),"")</f>
        <v/>
      </c>
      <c r="CO16" s="685" t="str">
        <f>IFERROR((CN16+AX16*Contr_Rate)*(1+Inv_Return)*IF($D16=$C$1,VLOOKUP($T16,Male_Annuity_Tables,MATCH($BS$3+3,'Mortality Tables'!$N$1:$DN$1,0),FALSE),VLOOKUP($T16,Fe_Annuity_Tables,MATCH(CO$3+3,'Mortality Tables'!$N$1:$DN$1,0),FALSE)),"")</f>
        <v/>
      </c>
      <c r="CP16" s="685" t="str">
        <f>IFERROR((CO16+AY16*Contr_Rate)*(1+Inv_Return)*IF($D16=$C$1,VLOOKUP($T16,Male_Annuity_Tables,MATCH($BS$3+3,'Mortality Tables'!$N$1:$DN$1,0),FALSE),VLOOKUP($T16,Fe_Annuity_Tables,MATCH(CP$3+3,'Mortality Tables'!$N$1:$DN$1,0),FALSE)),"")</f>
        <v/>
      </c>
      <c r="CQ16" s="685" t="str">
        <f>IFERROR((CP16+AZ16*Contr_Rate)*(1+Inv_Return)*IF($D16=$C$1,VLOOKUP($T16,Male_Annuity_Tables,MATCH($BS$3+3,'Mortality Tables'!$N$1:$DN$1,0),FALSE),VLOOKUP($T16,Fe_Annuity_Tables,MATCH(CQ$3+3,'Mortality Tables'!$N$1:$DN$1,0),FALSE)),"")</f>
        <v/>
      </c>
      <c r="CR16" s="685" t="str">
        <f>IFERROR((CQ16+BA16*Contr_Rate)*(1+Inv_Return)*IF($D16=$C$1,VLOOKUP($T16,Male_Annuity_Tables,MATCH($BS$3+3,'Mortality Tables'!$N$1:$DN$1,0),FALSE),VLOOKUP($T16,Fe_Annuity_Tables,MATCH(CR$3+3,'Mortality Tables'!$N$1:$DN$1,0),FALSE)),"")</f>
        <v/>
      </c>
      <c r="CS16" s="685" t="str">
        <f>IFERROR((CR16+BB16*Contr_Rate)*(1+Inv_Return)*IF($D16=$C$1,VLOOKUP($T16,Male_Annuity_Tables,MATCH($BS$3+3,'Mortality Tables'!$N$1:$DN$1,0),FALSE),VLOOKUP($T16,Fe_Annuity_Tables,MATCH(CS$3+3,'Mortality Tables'!$N$1:$DN$1,0),FALSE)),"")</f>
        <v/>
      </c>
      <c r="CT16" s="685" t="str">
        <f>IFERROR((CS16+BC16*Contr_Rate)*(1+Inv_Return)*IF($D16=$C$1,VLOOKUP($T16,Male_Annuity_Tables,MATCH($BS$3+3,'Mortality Tables'!$N$1:$DN$1,0),FALSE),VLOOKUP($T16,Fe_Annuity_Tables,MATCH(CT$3+3,'Mortality Tables'!$N$1:$DN$1,0),FALSE)),"")</f>
        <v/>
      </c>
      <c r="CU16" s="685" t="str">
        <f>IFERROR((CT16+BD16*Contr_Rate)*(1+Inv_Return)*IF($D16=$C$1,VLOOKUP($T16,Male_Annuity_Tables,MATCH($BS$3+3,'Mortality Tables'!$N$1:$DN$1,0),FALSE),VLOOKUP($T16,Fe_Annuity_Tables,MATCH(CU$3+3,'Mortality Tables'!$N$1:$DN$1,0),FALSE)),"")</f>
        <v/>
      </c>
      <c r="CV16" s="685" t="str">
        <f>IFERROR((CU16+BE16*Contr_Rate)*(1+Inv_Return)*IF($D16=$C$1,VLOOKUP($T16,Male_Annuity_Tables,MATCH($BS$3+3,'Mortality Tables'!$N$1:$DN$1,0),FALSE),VLOOKUP($T16,Fe_Annuity_Tables,MATCH(CV$3+3,'Mortality Tables'!$N$1:$DN$1,0),FALSE)),"")</f>
        <v/>
      </c>
      <c r="CW16" s="685" t="str">
        <f>IFERROR((CV16+BF16*Contr_Rate)*(1+Inv_Return)*IF($D16=$C$1,VLOOKUP($T16,Male_Annuity_Tables,MATCH($BS$3+3,'Mortality Tables'!$N$1:$DN$1,0),FALSE),VLOOKUP($T16,Fe_Annuity_Tables,MATCH(CW$3+3,'Mortality Tables'!$N$1:$DN$1,0),FALSE)),"")</f>
        <v/>
      </c>
      <c r="CX16" s="685" t="str">
        <f>IFERROR((CW16+BG16*Contr_Rate)*(1+Inv_Return)*IF($D16=$C$1,VLOOKUP($T16,Male_Annuity_Tables,MATCH($BS$3+3,'Mortality Tables'!$N$1:$DN$1,0),FALSE),VLOOKUP($T16,Fe_Annuity_Tables,MATCH(CX$3+3,'Mortality Tables'!$N$1:$DN$1,0),FALSE)),"")</f>
        <v/>
      </c>
      <c r="CY16" s="685" t="str">
        <f>IFERROR((CX16+BH16*Contr_Rate)*(1+Inv_Return)*IF($D16=$C$1,VLOOKUP($T16,Male_Annuity_Tables,MATCH($BS$3+3,'Mortality Tables'!$N$1:$DN$1,0),FALSE),VLOOKUP($T16,Fe_Annuity_Tables,MATCH(CY$3+3,'Mortality Tables'!$N$1:$DN$1,0),FALSE)),"")</f>
        <v/>
      </c>
      <c r="CZ16" s="685" t="str">
        <f>IFERROR((CY16+BI16*Contr_Rate)*(1+Inv_Return)*IF($D16=$C$1,VLOOKUP($T16,Male_Annuity_Tables,MATCH($BS$3+3,'Mortality Tables'!$N$1:$DN$1,0),FALSE),VLOOKUP($T16,Fe_Annuity_Tables,MATCH(CZ$3+3,'Mortality Tables'!$N$1:$DN$1,0),FALSE)),"")</f>
        <v/>
      </c>
      <c r="DA16" s="685" t="str">
        <f>IFERROR((CZ16+BJ16*Contr_Rate)*(1+Inv_Return)*IF($D16=$C$1,VLOOKUP($T16,Male_Annuity_Tables,MATCH($BS$3+3,'Mortality Tables'!$N$1:$DN$1,0),FALSE),VLOOKUP($T16,Fe_Annuity_Tables,MATCH(DA$3+3,'Mortality Tables'!$N$1:$DN$1,0),FALSE)),"")</f>
        <v/>
      </c>
      <c r="DB16" s="685" t="str">
        <f>IFERROR((DA16+BK16*Contr_Rate)*(1+Inv_Return)*IF($D16=$C$1,VLOOKUP($T16,Male_Annuity_Tables,MATCH($BS$3+3,'Mortality Tables'!$N$1:$DN$1,0),FALSE),VLOOKUP($T16,Fe_Annuity_Tables,MATCH(DB$3+3,'Mortality Tables'!$N$1:$DN$1,0),FALSE)),"")</f>
        <v/>
      </c>
      <c r="DC16" s="685" t="str">
        <f>IFERROR((DB16+BL16*Contr_Rate)*(1+Inv_Return)*IF($D16=$C$1,VLOOKUP($T16,Male_Annuity_Tables,MATCH($BS$3+3,'Mortality Tables'!$N$1:$DN$1,0),FALSE),VLOOKUP($T16,Fe_Annuity_Tables,MATCH(DC$3+3,'Mortality Tables'!$N$1:$DN$1,0),FALSE)),"")</f>
        <v/>
      </c>
      <c r="DD16" s="685" t="str">
        <f>IFERROR((DC16+BM16*Contr_Rate)*(1+Inv_Return)*IF($D16=$C$1,VLOOKUP($T16,Male_Annuity_Tables,MATCH($BS$3+3,'Mortality Tables'!$N$1:$DN$1,0),FALSE),VLOOKUP($T16,Fe_Annuity_Tables,MATCH(DD$3+3,'Mortality Tables'!$N$1:$DN$1,0),FALSE)),"")</f>
        <v/>
      </c>
      <c r="DE16" s="685" t="str">
        <f>IFERROR((DD16+BN16*Contr_Rate)*(1+Inv_Return)*IF($D16=$C$1,VLOOKUP($T16,Male_Annuity_Tables,MATCH($BS$3+3,'Mortality Tables'!$N$1:$DN$1,0),FALSE),VLOOKUP($T16,Fe_Annuity_Tables,MATCH(DE$3+3,'Mortality Tables'!$N$1:$DN$1,0),FALSE)),"")</f>
        <v/>
      </c>
      <c r="DF16" s="685" t="str">
        <f>IFERROR((DE16+BO16*Contr_Rate)*(1+Inv_Return)*IF($D16=$C$1,VLOOKUP($T16,Male_Annuity_Tables,MATCH($BS$3+3,'Mortality Tables'!$N$1:$DN$1,0),FALSE),VLOOKUP($T16,Fe_Annuity_Tables,MATCH(DF$3+3,'Mortality Tables'!$N$1:$DN$1,0),FALSE)),"")</f>
        <v/>
      </c>
      <c r="DG16" s="685" t="str">
        <f>IFERROR((DF16+BP16*Contr_Rate)*(1+Inv_Return)*IF($D16=$C$1,VLOOKUP($T16,Male_Annuity_Tables,MATCH($BS$3+3,'Mortality Tables'!$N$1:$DN$1,0),FALSE),VLOOKUP($T16,Fe_Annuity_Tables,MATCH(DG$3+3,'Mortality Tables'!$N$1:$DN$1,0),FALSE)),"")</f>
        <v/>
      </c>
      <c r="DH16" s="685" t="str">
        <f>IFERROR((DG16+BQ16*Contr_Rate)*(1+Inv_Return)*IF($D16=$C$1,VLOOKUP($T16,Male_Annuity_Tables,MATCH($BS$3+3,'Mortality Tables'!$N$1:$DN$1,0),FALSE),VLOOKUP($T16,Fe_Annuity_Tables,MATCH(DH$3+3,'Mortality Tables'!$N$1:$DN$1,0),FALSE)),"")</f>
        <v/>
      </c>
      <c r="DJ16" s="686">
        <f t="shared" si="20"/>
        <v>0</v>
      </c>
      <c r="DK16" s="680">
        <f t="shared" si="21"/>
        <v>8.0909277508679907</v>
      </c>
      <c r="DL16" s="686">
        <f t="shared" si="22"/>
        <v>0</v>
      </c>
      <c r="DM16" s="686">
        <f t="shared" si="23"/>
        <v>0</v>
      </c>
      <c r="DN16" s="687" t="str">
        <f t="shared" si="25"/>
        <v/>
      </c>
      <c r="DP16" s="688" t="str">
        <f t="shared" si="24"/>
        <v/>
      </c>
      <c r="DQ16" s="688" t="str">
        <f t="shared" si="13"/>
        <v/>
      </c>
      <c r="DR16" s="688" t="str">
        <f t="shared" si="14"/>
        <v/>
      </c>
    </row>
    <row r="17" spans="1:122" s="657" customFormat="1" ht="14.5">
      <c r="A17" s="675" t="s">
        <v>1103</v>
      </c>
      <c r="B17" s="675" t="s">
        <v>1104</v>
      </c>
      <c r="C17" s="675" t="s">
        <v>236</v>
      </c>
      <c r="D17" s="675" t="s">
        <v>60</v>
      </c>
      <c r="E17" s="676">
        <v>35922</v>
      </c>
      <c r="F17" s="677">
        <v>43895</v>
      </c>
      <c r="G17" s="677">
        <v>44872</v>
      </c>
      <c r="H17" s="678">
        <v>1219897</v>
      </c>
      <c r="I17" s="678">
        <v>121826.59</v>
      </c>
      <c r="J17" s="678">
        <v>69432.37</v>
      </c>
      <c r="K17" s="678">
        <v>39010.199999999997</v>
      </c>
      <c r="L17" s="678">
        <v>230269.15999999997</v>
      </c>
      <c r="M17" s="679">
        <f>IF(COUNTIF($A$4:A204,A17)=1,0,1)</f>
        <v>0</v>
      </c>
      <c r="N17" s="680" t="str">
        <f t="shared" si="1"/>
        <v>Okay</v>
      </c>
      <c r="O17" s="680" t="str">
        <f t="shared" si="15"/>
        <v>TRUE</v>
      </c>
      <c r="P17" s="680" t="b">
        <f t="shared" si="2"/>
        <v>1</v>
      </c>
      <c r="Q17" s="680" t="b">
        <f t="shared" si="3"/>
        <v>1</v>
      </c>
      <c r="R17" s="680" t="b">
        <f t="shared" si="4"/>
        <v>1</v>
      </c>
      <c r="S17" s="681">
        <f t="shared" si="5"/>
        <v>21.843835616438355</v>
      </c>
      <c r="T17" s="682">
        <f t="shared" si="6"/>
        <v>26</v>
      </c>
      <c r="U17" s="682">
        <f t="shared" si="16"/>
        <v>24</v>
      </c>
      <c r="V17" s="682">
        <f t="shared" si="17"/>
        <v>2.1479452054794521</v>
      </c>
      <c r="W17" s="682">
        <f t="shared" si="7"/>
        <v>34</v>
      </c>
      <c r="X17" s="683">
        <f t="shared" si="8"/>
        <v>7829151.4399999995</v>
      </c>
      <c r="Y17" s="684">
        <f t="shared" si="18"/>
        <v>1.24E-3</v>
      </c>
      <c r="Z17" s="684">
        <f>IF($D17=$C$1,VLOOKUP($T17,Male_Annuity_Tables,MATCH($W17+2,'Mortality Tables'!$DS$1:$HT$1,0),FALSE),VLOOKUP($T17,Fe_Annuity_Tables,MATCH($W17+2,'Mortality Tables'!$M$1:$DN$1,0),FALSE))</f>
        <v>3.5743278263014166E-3</v>
      </c>
      <c r="AA17" s="664"/>
      <c r="AB17" s="685">
        <f t="shared" si="9"/>
        <v>1282050.7521500001</v>
      </c>
      <c r="AC17" s="685">
        <f t="shared" si="9"/>
        <v>1347371.2379720425</v>
      </c>
      <c r="AD17" s="685">
        <f t="shared" si="9"/>
        <v>1416019.8025467182</v>
      </c>
      <c r="AE17" s="685">
        <f t="shared" si="9"/>
        <v>1488166.0114864735</v>
      </c>
      <c r="AF17" s="685">
        <f t="shared" si="9"/>
        <v>1563988.0697717094</v>
      </c>
      <c r="AG17" s="685">
        <f t="shared" si="9"/>
        <v>1643673.2619265781</v>
      </c>
      <c r="AH17" s="685">
        <f t="shared" si="9"/>
        <v>1727418.4146217373</v>
      </c>
      <c r="AI17" s="685">
        <f t="shared" si="9"/>
        <v>1815430.3828467149</v>
      </c>
      <c r="AJ17" s="685">
        <f t="shared" si="9"/>
        <v>1907926.5608527551</v>
      </c>
      <c r="AK17" s="685">
        <f t="shared" si="9"/>
        <v>2005135.4191282031</v>
      </c>
      <c r="AL17" s="685">
        <f t="shared" si="9"/>
        <v>2107297.0687327851</v>
      </c>
      <c r="AM17" s="685">
        <f t="shared" si="9"/>
        <v>2214663.8543847203</v>
      </c>
      <c r="AN17" s="685">
        <f t="shared" si="9"/>
        <v>2327500.9777656216</v>
      </c>
      <c r="AO17" s="685">
        <f t="shared" si="9"/>
        <v>2446087.1525827805</v>
      </c>
      <c r="AP17" s="685">
        <f t="shared" si="9"/>
        <v>2570715.2930068737</v>
      </c>
      <c r="AQ17" s="685">
        <f t="shared" si="9"/>
        <v>2701693.2371855737</v>
      </c>
      <c r="AR17" s="685">
        <f t="shared" ref="AL17:AU41" si="31">IFERROR(IF($W17&gt;=AR$3,($H17*(1+Ann_Salary_Growth_Rate)^AR$3),""),0)</f>
        <v>2839344.5076201786</v>
      </c>
      <c r="AS17" s="685">
        <f t="shared" si="31"/>
        <v>2984009.1102834269</v>
      </c>
      <c r="AT17" s="685">
        <f t="shared" si="31"/>
        <v>3136044.3744523674</v>
      </c>
      <c r="AU17" s="685">
        <f t="shared" si="31"/>
        <v>3295825.8353307159</v>
      </c>
      <c r="AV17" s="685">
        <f t="shared" si="29"/>
        <v>3463748.1616408154</v>
      </c>
      <c r="AW17" s="685">
        <f t="shared" si="29"/>
        <v>3640226.1304764161</v>
      </c>
      <c r="AX17" s="685">
        <f t="shared" si="29"/>
        <v>3825695.6518241889</v>
      </c>
      <c r="AY17" s="685">
        <f t="shared" si="29"/>
        <v>4020614.8452846315</v>
      </c>
      <c r="AZ17" s="685">
        <f t="shared" si="29"/>
        <v>4225465.171651884</v>
      </c>
      <c r="BA17" s="685">
        <f t="shared" si="29"/>
        <v>4440752.6221475471</v>
      </c>
      <c r="BB17" s="685">
        <f t="shared" si="29"/>
        <v>4667008.9682459645</v>
      </c>
      <c r="BC17" s="685">
        <f t="shared" si="29"/>
        <v>4904793.075178097</v>
      </c>
      <c r="BD17" s="685">
        <f t="shared" si="29"/>
        <v>5154692.2823584201</v>
      </c>
      <c r="BE17" s="685">
        <f t="shared" si="29"/>
        <v>5417323.8541445825</v>
      </c>
      <c r="BF17" s="685">
        <f t="shared" si="29"/>
        <v>5693336.5045132497</v>
      </c>
      <c r="BG17" s="685">
        <f t="shared" si="29"/>
        <v>5983411.9994182</v>
      </c>
      <c r="BH17" s="685">
        <f t="shared" si="29"/>
        <v>6288266.8407885572</v>
      </c>
      <c r="BI17" s="685">
        <f t="shared" si="30"/>
        <v>6608654.0363267343</v>
      </c>
      <c r="BJ17" s="685" t="str">
        <f t="shared" si="30"/>
        <v/>
      </c>
      <c r="BK17" s="685" t="str">
        <f t="shared" si="30"/>
        <v/>
      </c>
      <c r="BL17" s="685" t="str">
        <f t="shared" si="30"/>
        <v/>
      </c>
      <c r="BM17" s="685" t="str">
        <f t="shared" si="30"/>
        <v/>
      </c>
      <c r="BN17" s="685" t="str">
        <f t="shared" si="30"/>
        <v/>
      </c>
      <c r="BO17" s="685" t="str">
        <f t="shared" si="27"/>
        <v/>
      </c>
      <c r="BP17" s="685" t="str">
        <f t="shared" si="27"/>
        <v/>
      </c>
      <c r="BQ17" s="685" t="str">
        <f t="shared" si="27"/>
        <v/>
      </c>
      <c r="BR17" s="529"/>
      <c r="BS17" s="685">
        <f>IFERROR(($L17+AB17*Contr_Rate)*(1+Inv_Return)*IF($D17=$C$1,VLOOKUP($T17,Male_Annuity_Tables,MATCH($BS$3+3,'Mortality Tables'!$N$1:$DN$1,0),FALSE),VLOOKUP($T17,Fe_Annuity_Tables,MATCH(BS$3+3,'Mortality Tables'!$N$1:$DN$1,0),FALSE)),"")</f>
        <v>504879.13187800039</v>
      </c>
      <c r="BT17" s="685">
        <f>IFERROR(($BS17+AC17*Contr_Rate)*(1+Inv_Return)*IF($D17=$C$1,VLOOKUP($T17,Male_Annuity_Tables,MATCH($BS$3+3,'Mortality Tables'!$N$1:$DN$1,0),FALSE),VLOOKUP($T17,Fe_Annuity_Tables,MATCH(BT$3+3,'Mortality Tables'!$N$1:$DN$1,0),FALSE)),"")</f>
        <v>596408.06493414566</v>
      </c>
      <c r="BU17" s="685">
        <f>IFERROR((BT17+AD17*Contr_Rate)*(1+Inv_Return)*IF($D17=$C$1,VLOOKUP($T17,Male_Annuity_Tables,MATCH($BS$3+3,'Mortality Tables'!$N$1:$DN$1,0),FALSE),VLOOKUP($T17,Fe_Annuity_Tables,MATCH(BU$3+3,'Mortality Tables'!$N$1:$DN$1,0),FALSE)),"")</f>
        <v>535287.23020646395</v>
      </c>
      <c r="BV17" s="685">
        <f>IFERROR((BU17+AE17*Contr_Rate)*(1+Inv_Return)*IF($D17=$C$1,VLOOKUP($T17,Male_Annuity_Tables,MATCH($BS$3+3,'Mortality Tables'!$N$1:$DN$1,0),FALSE),VLOOKUP($T17,Fe_Annuity_Tables,MATCH(BV$3+3,'Mortality Tables'!$N$1:$DN$1,0),FALSE)),"")</f>
        <v>411140.56792772503</v>
      </c>
      <c r="BW17" s="685">
        <f>IFERROR((BV17+AF17*Contr_Rate)*(1+Inv_Return)*IF($D17=$C$1,VLOOKUP($T17,Male_Annuity_Tables,MATCH($BS$3+3,'Mortality Tables'!$N$1:$DN$1,0),FALSE),VLOOKUP($T17,Fe_Annuity_Tables,MATCH(BW$3+3,'Mortality Tables'!$N$1:$DN$1,0),FALSE)),"")</f>
        <v>294550.96296259033</v>
      </c>
      <c r="BX17" s="685">
        <f>IFERROR((BW17+AG17*Contr_Rate)*(1+Inv_Return)*IF($D17=$C$1,VLOOKUP($T17,Male_Annuity_Tables,MATCH($BS$3+3,'Mortality Tables'!$N$1:$DN$1,0),FALSE),VLOOKUP($T17,Fe_Annuity_Tables,MATCH(BX$3+3,'Mortality Tables'!$N$1:$DN$1,0),FALSE)),"")</f>
        <v>210547.30634691648</v>
      </c>
      <c r="BY17" s="685">
        <f>IFERROR((BX17+AH17*Contr_Rate)*(1+Inv_Return)*IF($D17=$C$1,VLOOKUP($T17,Male_Annuity_Tables,MATCH($BS$3+3,'Mortality Tables'!$N$1:$DN$1,0),FALSE),VLOOKUP($T17,Fe_Annuity_Tables,MATCH(BY$3+3,'Mortality Tables'!$N$1:$DN$1,0),FALSE)),"")</f>
        <v>155631.39507016059</v>
      </c>
      <c r="BZ17" s="685">
        <f>IFERROR((BY17+AI17*Contr_Rate)*(1+Inv_Return)*IF($D17=$C$1,VLOOKUP($T17,Male_Annuity_Tables,MATCH($BS$3+3,'Mortality Tables'!$N$1:$DN$1,0),FALSE),VLOOKUP($T17,Fe_Annuity_Tables,MATCH(BZ$3+3,'Mortality Tables'!$N$1:$DN$1,0),FALSE)),"")</f>
        <v>119464.1296207651</v>
      </c>
      <c r="CA17" s="685">
        <f>IFERROR((BZ17+AJ17*Contr_Rate)*(1+Inv_Return)*IF($D17=$C$1,VLOOKUP($T17,Male_Annuity_Tables,MATCH($BS$3+3,'Mortality Tables'!$N$1:$DN$1,0),FALSE),VLOOKUP($T17,Fe_Annuity_Tables,MATCH(CA$3+3,'Mortality Tables'!$N$1:$DN$1,0),FALSE)),"")</f>
        <v>94283.560962308125</v>
      </c>
      <c r="CB17" s="685">
        <f>IFERROR((CA17+AK17*Contr_Rate)*(1+Inv_Return)*IF($D17=$C$1,VLOOKUP($T17,Male_Annuity_Tables,MATCH($BS$3+3,'Mortality Tables'!$N$1:$DN$1,0),FALSE),VLOOKUP($T17,Fe_Annuity_Tables,MATCH(CB$3+3,'Mortality Tables'!$N$1:$DN$1,0),FALSE)),"")</f>
        <v>75744.921577041503</v>
      </c>
      <c r="CC17" s="685">
        <f>IFERROR((CB17+AL17*Contr_Rate)*(1+Inv_Return)*IF($D17=$C$1,VLOOKUP($T17,Male_Annuity_Tables,MATCH($BS$3+3,'Mortality Tables'!$N$1:$DN$1,0),FALSE),VLOOKUP($T17,Fe_Annuity_Tables,MATCH(CC$3+3,'Mortality Tables'!$N$1:$DN$1,0),FALSE)),"")</f>
        <v>61553.11772800007</v>
      </c>
      <c r="CD17" s="685">
        <f>IFERROR((CC17+AM17*Contr_Rate)*(1+Inv_Return)*IF($D17=$C$1,VLOOKUP($T17,Male_Annuity_Tables,MATCH($BS$3+3,'Mortality Tables'!$N$1:$DN$1,0),FALSE),VLOOKUP($T17,Fe_Annuity_Tables,MATCH(CD$3+3,'Mortality Tables'!$N$1:$DN$1,0),FALSE)),"")</f>
        <v>50412.488731988873</v>
      </c>
      <c r="CE17" s="685">
        <f>IFERROR((CD17+AN17*Contr_Rate)*(1+Inv_Return)*IF($D17=$C$1,VLOOKUP($T17,Male_Annuity_Tables,MATCH($BS$3+3,'Mortality Tables'!$N$1:$DN$1,0),FALSE),VLOOKUP($T17,Fe_Annuity_Tables,MATCH(CE$3+3,'Mortality Tables'!$N$1:$DN$1,0),FALSE)),"")</f>
        <v>41519.710682202072</v>
      </c>
      <c r="CF17" s="685">
        <f>IFERROR((CE17+AO17*Contr_Rate)*(1+Inv_Return)*IF($D17=$C$1,VLOOKUP($T17,Male_Annuity_Tables,MATCH($BS$3+3,'Mortality Tables'!$N$1:$DN$1,0),FALSE),VLOOKUP($T17,Fe_Annuity_Tables,MATCH(CF$3+3,'Mortality Tables'!$N$1:$DN$1,0),FALSE)),"")</f>
        <v>34337.003758501916</v>
      </c>
      <c r="CG17" s="685">
        <f>IFERROR((CF17+AP17*Contr_Rate)*(1+Inv_Return)*IF($D17=$C$1,VLOOKUP($T17,Male_Annuity_Tables,MATCH($BS$3+3,'Mortality Tables'!$N$1:$DN$1,0),FALSE),VLOOKUP($T17,Fe_Annuity_Tables,MATCH(CG$3+3,'Mortality Tables'!$N$1:$DN$1,0),FALSE)),"")</f>
        <v>30265.574066470006</v>
      </c>
      <c r="CH17" s="685">
        <f>IFERROR((CG17+AQ17*Contr_Rate)*(1+Inv_Return)*IF($D17=$C$1,VLOOKUP($T17,Male_Annuity_Tables,MATCH($BS$3+3,'Mortality Tables'!$N$1:$DN$1,0),FALSE),VLOOKUP($T17,Fe_Annuity_Tables,MATCH(CH$3+3,'Mortality Tables'!$N$1:$DN$1,0),FALSE)),"")</f>
        <v>26796.063968091599</v>
      </c>
      <c r="CI17" s="685">
        <f>IFERROR((CH17+AR17*Contr_Rate)*(1+Inv_Return)*IF($D17=$C$1,VLOOKUP($T17,Male_Annuity_Tables,MATCH($BS$3+3,'Mortality Tables'!$N$1:$DN$1,0),FALSE),VLOOKUP($T17,Fe_Annuity_Tables,MATCH(CI$3+3,'Mortality Tables'!$N$1:$DN$1,0),FALSE)),"")</f>
        <v>23749.950733341382</v>
      </c>
      <c r="CJ17" s="685">
        <f>IFERROR((CI17+AS17*Contr_Rate)*(1+Inv_Return)*IF($D17=$C$1,VLOOKUP($T17,Male_Annuity_Tables,MATCH($BS$3+3,'Mortality Tables'!$N$1:$DN$1,0),FALSE),VLOOKUP($T17,Fe_Annuity_Tables,MATCH(CJ$3+3,'Mortality Tables'!$N$1:$DN$1,0),FALSE)),"")</f>
        <v>21066.297062572048</v>
      </c>
      <c r="CK17" s="685">
        <f>IFERROR((CJ17+AT17*Contr_Rate)*(1+Inv_Return)*IF($D17=$C$1,VLOOKUP($T17,Male_Annuity_Tables,MATCH($BS$3+3,'Mortality Tables'!$N$1:$DN$1,0),FALSE),VLOOKUP($T17,Fe_Annuity_Tables,MATCH(CK$3+3,'Mortality Tables'!$N$1:$DN$1,0),FALSE)),"")</f>
        <v>18696.889898084737</v>
      </c>
      <c r="CL17" s="685">
        <f>IFERROR((CK17+AU17*Contr_Rate)*(1+Inv_Return)*IF($D17=$C$1,VLOOKUP($T17,Male_Annuity_Tables,MATCH($BS$3+3,'Mortality Tables'!$N$1:$DN$1,0),FALSE),VLOOKUP($T17,Fe_Annuity_Tables,MATCH(CL$3+3,'Mortality Tables'!$N$1:$DN$1,0),FALSE)),"")</f>
        <v>16601.746508232976</v>
      </c>
      <c r="CM17" s="685">
        <f>IFERROR((CL17+AV17*Contr_Rate)*(1+Inv_Return)*IF($D17=$C$1,VLOOKUP($T17,Male_Annuity_Tables,MATCH($BS$3+3,'Mortality Tables'!$N$1:$DN$1,0),FALSE),VLOOKUP($T17,Fe_Annuity_Tables,MATCH(CM$3+3,'Mortality Tables'!$N$1:$DN$1,0),FALSE)),"")</f>
        <v>14746.368440257767</v>
      </c>
      <c r="CN17" s="685">
        <f>IFERROR((CM17+AW17*Contr_Rate)*(1+Inv_Return)*IF($D17=$C$1,VLOOKUP($T17,Male_Annuity_Tables,MATCH($BS$3+3,'Mortality Tables'!$N$1:$DN$1,0),FALSE),VLOOKUP($T17,Fe_Annuity_Tables,MATCH(CN$3+3,'Mortality Tables'!$N$1:$DN$1,0),FALSE)),"")</f>
        <v>13101.284580563748</v>
      </c>
      <c r="CO17" s="685">
        <f>IFERROR((CN17+AX17*Contr_Rate)*(1+Inv_Return)*IF($D17=$C$1,VLOOKUP($T17,Male_Annuity_Tables,MATCH($BS$3+3,'Mortality Tables'!$N$1:$DN$1,0),FALSE),VLOOKUP($T17,Fe_Annuity_Tables,MATCH(CO$3+3,'Mortality Tables'!$N$1:$DN$1,0),FALSE)),"")</f>
        <v>11641.523399931391</v>
      </c>
      <c r="CP17" s="685">
        <f>IFERROR((CO17+AY17*Contr_Rate)*(1+Inv_Return)*IF($D17=$C$1,VLOOKUP($T17,Male_Annuity_Tables,MATCH($BS$3+3,'Mortality Tables'!$N$1:$DN$1,0),FALSE),VLOOKUP($T17,Fe_Annuity_Tables,MATCH(CP$3+3,'Mortality Tables'!$N$1:$DN$1,0),FALSE)),"")</f>
        <v>10345.199276661922</v>
      </c>
      <c r="CQ17" s="685">
        <f>IFERROR((CP17+AZ17*Contr_Rate)*(1+Inv_Return)*IF($D17=$C$1,VLOOKUP($T17,Male_Annuity_Tables,MATCH($BS$3+3,'Mortality Tables'!$N$1:$DN$1,0),FALSE),VLOOKUP($T17,Fe_Annuity_Tables,MATCH(CQ$3+3,'Mortality Tables'!$N$1:$DN$1,0),FALSE)),"")</f>
        <v>9733.8754173039706</v>
      </c>
      <c r="CR17" s="685">
        <f>IFERROR((CQ17+BA17*Contr_Rate)*(1+Inv_Return)*IF($D17=$C$1,VLOOKUP($T17,Male_Annuity_Tables,MATCH($BS$3+3,'Mortality Tables'!$N$1:$DN$1,0),FALSE),VLOOKUP($T17,Fe_Annuity_Tables,MATCH(CR$3+3,'Mortality Tables'!$N$1:$DN$1,0),FALSE)),"")</f>
        <v>9161.7749315559231</v>
      </c>
      <c r="CS17" s="685">
        <f>IFERROR((CR17+BB17*Contr_Rate)*(1+Inv_Return)*IF($D17=$C$1,VLOOKUP($T17,Male_Annuity_Tables,MATCH($BS$3+3,'Mortality Tables'!$N$1:$DN$1,0),FALSE),VLOOKUP($T17,Fe_Annuity_Tables,MATCH(CS$3+3,'Mortality Tables'!$N$1:$DN$1,0),FALSE)),"")</f>
        <v>8621.3076287071108</v>
      </c>
      <c r="CT17" s="685">
        <f>IFERROR((CS17+BC17*Contr_Rate)*(1+Inv_Return)*IF($D17=$C$1,VLOOKUP($T17,Male_Annuity_Tables,MATCH($BS$3+3,'Mortality Tables'!$N$1:$DN$1,0),FALSE),VLOOKUP($T17,Fe_Annuity_Tables,MATCH(CT$3+3,'Mortality Tables'!$N$1:$DN$1,0),FALSE)),"")</f>
        <v>8110.4980252870537</v>
      </c>
      <c r="CU17" s="685">
        <f>IFERROR((CT17+BD17*Contr_Rate)*(1+Inv_Return)*IF($D17=$C$1,VLOOKUP($T17,Male_Annuity_Tables,MATCH($BS$3+3,'Mortality Tables'!$N$1:$DN$1,0),FALSE),VLOOKUP($T17,Fe_Annuity_Tables,MATCH(CU$3+3,'Mortality Tables'!$N$1:$DN$1,0),FALSE)),"")</f>
        <v>7627.5695043472833</v>
      </c>
      <c r="CV17" s="685">
        <f>IFERROR((CU17+BE17*Contr_Rate)*(1+Inv_Return)*IF($D17=$C$1,VLOOKUP($T17,Male_Annuity_Tables,MATCH($BS$3+3,'Mortality Tables'!$N$1:$DN$1,0),FALSE),VLOOKUP($T17,Fe_Annuity_Tables,MATCH(CV$3+3,'Mortality Tables'!$N$1:$DN$1,0),FALSE)),"")</f>
        <v>7569.1171569534736</v>
      </c>
      <c r="CW17" s="685">
        <f>IFERROR((CV17+BF17*Contr_Rate)*(1+Inv_Return)*IF($D17=$C$1,VLOOKUP($T17,Male_Annuity_Tables,MATCH($BS$3+3,'Mortality Tables'!$N$1:$DN$1,0),FALSE),VLOOKUP($T17,Fe_Annuity_Tables,MATCH(CW$3+3,'Mortality Tables'!$N$1:$DN$1,0),FALSE)),"")</f>
        <v>7509.7263070568424</v>
      </c>
      <c r="CX17" s="685">
        <f>IFERROR((CW17+BG17*Contr_Rate)*(1+Inv_Return)*IF($D17=$C$1,VLOOKUP($T17,Male_Annuity_Tables,MATCH($BS$3+3,'Mortality Tables'!$N$1:$DN$1,0),FALSE),VLOOKUP($T17,Fe_Annuity_Tables,MATCH(CX$3+3,'Mortality Tables'!$N$1:$DN$1,0),FALSE)),"")</f>
        <v>7446.9307318247374</v>
      </c>
      <c r="CY17" s="685">
        <f>IFERROR((CX17+BH17*Contr_Rate)*(1+Inv_Return)*IF($D17=$C$1,VLOOKUP($T17,Male_Annuity_Tables,MATCH($BS$3+3,'Mortality Tables'!$N$1:$DN$1,0),FALSE),VLOOKUP($T17,Fe_Annuity_Tables,MATCH(CY$3+3,'Mortality Tables'!$N$1:$DN$1,0),FALSE)),"")</f>
        <v>7380.2867605815991</v>
      </c>
      <c r="CZ17" s="685">
        <f>IFERROR((CY17+BI17*Contr_Rate)*(1+Inv_Return)*IF($D17=$C$1,VLOOKUP($T17,Male_Annuity_Tables,MATCH($BS$3+3,'Mortality Tables'!$N$1:$DN$1,0),FALSE),VLOOKUP($T17,Fe_Annuity_Tables,MATCH(CZ$3+3,'Mortality Tables'!$N$1:$DN$1,0),FALSE)),"")</f>
        <v>7309.457704271621</v>
      </c>
      <c r="DA17" s="685" t="str">
        <f>IFERROR((CZ17+BJ17*Contr_Rate)*(1+Inv_Return)*IF($D17=$C$1,VLOOKUP($T17,Male_Annuity_Tables,MATCH($BS$3+3,'Mortality Tables'!$N$1:$DN$1,0),FALSE),VLOOKUP($T17,Fe_Annuity_Tables,MATCH(DA$3+3,'Mortality Tables'!$N$1:$DN$1,0),FALSE)),"")</f>
        <v/>
      </c>
      <c r="DB17" s="685" t="str">
        <f>IFERROR((DA17+BK17*Contr_Rate)*(1+Inv_Return)*IF($D17=$C$1,VLOOKUP($T17,Male_Annuity_Tables,MATCH($BS$3+3,'Mortality Tables'!$N$1:$DN$1,0),FALSE),VLOOKUP($T17,Fe_Annuity_Tables,MATCH(DB$3+3,'Mortality Tables'!$N$1:$DN$1,0),FALSE)),"")</f>
        <v/>
      </c>
      <c r="DC17" s="685" t="str">
        <f>IFERROR((DB17+BL17*Contr_Rate)*(1+Inv_Return)*IF($D17=$C$1,VLOOKUP($T17,Male_Annuity_Tables,MATCH($BS$3+3,'Mortality Tables'!$N$1:$DN$1,0),FALSE),VLOOKUP($T17,Fe_Annuity_Tables,MATCH(DC$3+3,'Mortality Tables'!$N$1:$DN$1,0),FALSE)),"")</f>
        <v/>
      </c>
      <c r="DD17" s="685" t="str">
        <f>IFERROR((DC17+BM17*Contr_Rate)*(1+Inv_Return)*IF($D17=$C$1,VLOOKUP($T17,Male_Annuity_Tables,MATCH($BS$3+3,'Mortality Tables'!$N$1:$DN$1,0),FALSE),VLOOKUP($T17,Fe_Annuity_Tables,MATCH(DD$3+3,'Mortality Tables'!$N$1:$DN$1,0),FALSE)),"")</f>
        <v/>
      </c>
      <c r="DE17" s="685" t="str">
        <f>IFERROR((DD17+BN17*Contr_Rate)*(1+Inv_Return)*IF($D17=$C$1,VLOOKUP($T17,Male_Annuity_Tables,MATCH($BS$3+3,'Mortality Tables'!$N$1:$DN$1,0),FALSE),VLOOKUP($T17,Fe_Annuity_Tables,MATCH(DE$3+3,'Mortality Tables'!$N$1:$DN$1,0),FALSE)),"")</f>
        <v/>
      </c>
      <c r="DF17" s="685" t="str">
        <f>IFERROR((DE17+BO17*Contr_Rate)*(1+Inv_Return)*IF($D17=$C$1,VLOOKUP($T17,Male_Annuity_Tables,MATCH($BS$3+3,'Mortality Tables'!$N$1:$DN$1,0),FALSE),VLOOKUP($T17,Fe_Annuity_Tables,MATCH(DF$3+3,'Mortality Tables'!$N$1:$DN$1,0),FALSE)),"")</f>
        <v/>
      </c>
      <c r="DG17" s="685" t="str">
        <f>IFERROR((DF17+BP17*Contr_Rate)*(1+Inv_Return)*IF($D17=$C$1,VLOOKUP($T17,Male_Annuity_Tables,MATCH($BS$3+3,'Mortality Tables'!$N$1:$DN$1,0),FALSE),VLOOKUP($T17,Fe_Annuity_Tables,MATCH(DG$3+3,'Mortality Tables'!$N$1:$DN$1,0),FALSE)),"")</f>
        <v/>
      </c>
      <c r="DH17" s="685" t="str">
        <f>IFERROR((DG17+BQ17*Contr_Rate)*(1+Inv_Return)*IF($D17=$C$1,VLOOKUP($T17,Male_Annuity_Tables,MATCH($BS$3+3,'Mortality Tables'!$N$1:$DN$1,0),FALSE),VLOOKUP($T17,Fe_Annuity_Tables,MATCH(DH$3+3,'Mortality Tables'!$N$1:$DN$1,0),FALSE)),"")</f>
        <v/>
      </c>
      <c r="DJ17" s="686">
        <f t="shared" si="20"/>
        <v>596408.06493414566</v>
      </c>
      <c r="DK17" s="680">
        <f t="shared" si="21"/>
        <v>8.8017766057058875</v>
      </c>
      <c r="DL17" s="686">
        <f t="shared" si="22"/>
        <v>45399.175803534366</v>
      </c>
      <c r="DM17" s="686">
        <f t="shared" si="23"/>
        <v>6608654.0363267343</v>
      </c>
      <c r="DN17" s="687">
        <f t="shared" si="25"/>
        <v>6.8696553873121846E-3</v>
      </c>
      <c r="DP17" s="688">
        <f t="shared" si="24"/>
        <v>101476.66647442307</v>
      </c>
      <c r="DQ17" s="688">
        <f t="shared" si="13"/>
        <v>119873.24978724383</v>
      </c>
      <c r="DR17" s="688">
        <f t="shared" si="14"/>
        <v>107588.45097365761</v>
      </c>
    </row>
    <row r="18" spans="1:122" s="657" customFormat="1" ht="14.5">
      <c r="A18" s="675" t="s">
        <v>1105</v>
      </c>
      <c r="B18" s="675" t="s">
        <v>1106</v>
      </c>
      <c r="C18" s="675" t="s">
        <v>115</v>
      </c>
      <c r="D18" s="675" t="s">
        <v>61</v>
      </c>
      <c r="E18" s="676">
        <v>26655</v>
      </c>
      <c r="F18" s="677">
        <v>36749</v>
      </c>
      <c r="G18" s="677">
        <v>40040</v>
      </c>
      <c r="H18" s="678">
        <v>2931699</v>
      </c>
      <c r="I18" s="678">
        <v>170035.9</v>
      </c>
      <c r="J18" s="678">
        <v>246333.25</v>
      </c>
      <c r="K18" s="678">
        <v>22314.53</v>
      </c>
      <c r="L18" s="678">
        <v>438683.68000000005</v>
      </c>
      <c r="M18" s="679">
        <f>IF(COUNTIF($A$4:A204,A18)=1,0,1)</f>
        <v>0</v>
      </c>
      <c r="N18" s="680" t="str">
        <f t="shared" si="1"/>
        <v>Okay</v>
      </c>
      <c r="O18" s="680" t="str">
        <f t="shared" si="15"/>
        <v>TRUE</v>
      </c>
      <c r="P18" s="680" t="b">
        <f t="shared" si="2"/>
        <v>1</v>
      </c>
      <c r="Q18" s="680" t="b">
        <f t="shared" si="3"/>
        <v>1</v>
      </c>
      <c r="R18" s="680" t="b">
        <f t="shared" si="4"/>
        <v>1</v>
      </c>
      <c r="S18" s="681">
        <f t="shared" si="5"/>
        <v>27.654794520547945</v>
      </c>
      <c r="T18" s="682">
        <f t="shared" si="6"/>
        <v>52</v>
      </c>
      <c r="U18" s="682">
        <f t="shared" si="16"/>
        <v>36</v>
      </c>
      <c r="V18" s="682">
        <f t="shared" si="17"/>
        <v>15.386301369863014</v>
      </c>
      <c r="W18" s="682">
        <f t="shared" si="7"/>
        <v>8</v>
      </c>
      <c r="X18" s="683">
        <f t="shared" si="8"/>
        <v>3509469.4400000004</v>
      </c>
      <c r="Y18" s="684">
        <f t="shared" si="18"/>
        <v>6.5900000000000004E-3</v>
      </c>
      <c r="Z18" s="684">
        <f>IF($D18=$C$1,VLOOKUP($T18,Male_Annuity_Tables,MATCH($W18+2,'Mortality Tables'!$DS$1:$HT$1,0),FALSE),VLOOKUP($T18,Fe_Annuity_Tables,MATCH($W18+2,'Mortality Tables'!$M$1:$DN$1,0),FALSE))</f>
        <v>0.52324992592211617</v>
      </c>
      <c r="AA18" s="664"/>
      <c r="AB18" s="685">
        <f t="shared" si="9"/>
        <v>3081069.0640500002</v>
      </c>
      <c r="AC18" s="685">
        <f t="shared" si="9"/>
        <v>3238049.5328633478</v>
      </c>
      <c r="AD18" s="685">
        <f t="shared" si="9"/>
        <v>3403028.1565627353</v>
      </c>
      <c r="AE18" s="685">
        <f t="shared" si="9"/>
        <v>3576412.4411396068</v>
      </c>
      <c r="AF18" s="685">
        <f t="shared" si="9"/>
        <v>3758630.6550156698</v>
      </c>
      <c r="AG18" s="685">
        <f t="shared" si="9"/>
        <v>3950132.8868887187</v>
      </c>
      <c r="AH18" s="685">
        <f t="shared" si="9"/>
        <v>4151392.1574756987</v>
      </c>
      <c r="AI18" s="685">
        <f t="shared" si="9"/>
        <v>4362905.5878990861</v>
      </c>
      <c r="AJ18" s="685" t="str">
        <f t="shared" si="9"/>
        <v/>
      </c>
      <c r="AK18" s="685" t="str">
        <f t="shared" ref="AB18:AK42" si="32">IFERROR(IF($W18&gt;=AK$3,($H18*(1+Ann_Salary_Growth_Rate)^AK$3),""),0)</f>
        <v/>
      </c>
      <c r="AL18" s="685" t="str">
        <f t="shared" si="31"/>
        <v/>
      </c>
      <c r="AM18" s="685" t="str">
        <f t="shared" si="31"/>
        <v/>
      </c>
      <c r="AN18" s="685" t="str">
        <f t="shared" si="31"/>
        <v/>
      </c>
      <c r="AO18" s="685" t="str">
        <f t="shared" si="31"/>
        <v/>
      </c>
      <c r="AP18" s="685" t="str">
        <f t="shared" si="31"/>
        <v/>
      </c>
      <c r="AQ18" s="685" t="str">
        <f t="shared" si="31"/>
        <v/>
      </c>
      <c r="AR18" s="685" t="str">
        <f t="shared" si="31"/>
        <v/>
      </c>
      <c r="AS18" s="685" t="str">
        <f t="shared" si="31"/>
        <v/>
      </c>
      <c r="AT18" s="685" t="str">
        <f t="shared" si="31"/>
        <v/>
      </c>
      <c r="AU18" s="685" t="str">
        <f t="shared" si="31"/>
        <v/>
      </c>
      <c r="AV18" s="685" t="str">
        <f t="shared" si="29"/>
        <v/>
      </c>
      <c r="AW18" s="685" t="str">
        <f t="shared" si="29"/>
        <v/>
      </c>
      <c r="AX18" s="685" t="str">
        <f t="shared" si="29"/>
        <v/>
      </c>
      <c r="AY18" s="685" t="str">
        <f t="shared" si="29"/>
        <v/>
      </c>
      <c r="AZ18" s="685" t="str">
        <f t="shared" si="29"/>
        <v/>
      </c>
      <c r="BA18" s="685" t="str">
        <f t="shared" si="29"/>
        <v/>
      </c>
      <c r="BB18" s="685" t="str">
        <f t="shared" si="29"/>
        <v/>
      </c>
      <c r="BC18" s="685" t="str">
        <f t="shared" si="29"/>
        <v/>
      </c>
      <c r="BD18" s="685" t="str">
        <f t="shared" si="29"/>
        <v/>
      </c>
      <c r="BE18" s="685" t="str">
        <f t="shared" si="29"/>
        <v/>
      </c>
      <c r="BF18" s="685" t="str">
        <f t="shared" si="29"/>
        <v/>
      </c>
      <c r="BG18" s="685" t="str">
        <f t="shared" si="29"/>
        <v/>
      </c>
      <c r="BH18" s="685" t="str">
        <f t="shared" si="29"/>
        <v/>
      </c>
      <c r="BI18" s="685" t="str">
        <f t="shared" si="30"/>
        <v/>
      </c>
      <c r="BJ18" s="685" t="str">
        <f t="shared" si="30"/>
        <v/>
      </c>
      <c r="BK18" s="685" t="str">
        <f t="shared" si="30"/>
        <v/>
      </c>
      <c r="BL18" s="685" t="str">
        <f t="shared" si="30"/>
        <v/>
      </c>
      <c r="BM18" s="685" t="str">
        <f t="shared" si="30"/>
        <v/>
      </c>
      <c r="BN18" s="685" t="str">
        <f t="shared" si="30"/>
        <v/>
      </c>
      <c r="BO18" s="685" t="str">
        <f t="shared" si="27"/>
        <v/>
      </c>
      <c r="BP18" s="685" t="str">
        <f t="shared" si="27"/>
        <v/>
      </c>
      <c r="BQ18" s="685" t="str">
        <f t="shared" si="27"/>
        <v/>
      </c>
      <c r="BR18" s="529"/>
      <c r="BS18" s="685">
        <f>IFERROR(($L18+AB18*Contr_Rate)*(1+Inv_Return)*IF($D18=$C$1,VLOOKUP($T18,Male_Annuity_Tables,MATCH($BS$3+3,'Mortality Tables'!$N$1:$DN$1,0),FALSE),VLOOKUP($T18,Fe_Annuity_Tables,MATCH(BS$3+3,'Mortality Tables'!$N$1:$DN$1,0),FALSE)),"")</f>
        <v>1252307.9062827192</v>
      </c>
      <c r="BT18" s="685">
        <f>IFERROR(($BS18+AC18*Contr_Rate)*(1+Inv_Return)*IF($D18=$C$1,VLOOKUP($T18,Male_Annuity_Tables,MATCH($BS$3+3,'Mortality Tables'!$N$1:$DN$1,0),FALSE),VLOOKUP($T18,Fe_Annuity_Tables,MATCH(BT$3+3,'Mortality Tables'!$N$1:$DN$1,0),FALSE)),"")</f>
        <v>2043122.9737952496</v>
      </c>
      <c r="BU18" s="685">
        <f>IFERROR((BT18+AD18*Contr_Rate)*(1+Inv_Return)*IF($D18=$C$1,VLOOKUP($T18,Male_Annuity_Tables,MATCH($BS$3+3,'Mortality Tables'!$N$1:$DN$1,0),FALSE),VLOOKUP($T18,Fe_Annuity_Tables,MATCH(BU$3+3,'Mortality Tables'!$N$1:$DN$1,0),FALSE)),"")</f>
        <v>2815185.9051456023</v>
      </c>
      <c r="BV18" s="685">
        <f>IFERROR((BU18+AE18*Contr_Rate)*(1+Inv_Return)*IF($D18=$C$1,VLOOKUP($T18,Male_Annuity_Tables,MATCH($BS$3+3,'Mortality Tables'!$N$1:$DN$1,0),FALSE),VLOOKUP($T18,Fe_Annuity_Tables,MATCH(BV$3+3,'Mortality Tables'!$N$1:$DN$1,0),FALSE)),"")</f>
        <v>3572336.5546904304</v>
      </c>
      <c r="BW18" s="685">
        <f>IFERROR((BV18+AF18*Contr_Rate)*(1+Inv_Return)*IF($D18=$C$1,VLOOKUP($T18,Male_Annuity_Tables,MATCH($BS$3+3,'Mortality Tables'!$N$1:$DN$1,0),FALSE),VLOOKUP($T18,Fe_Annuity_Tables,MATCH(BW$3+3,'Mortality Tables'!$N$1:$DN$1,0),FALSE)),"")</f>
        <v>4318220.9687314387</v>
      </c>
      <c r="BX18" s="685">
        <f>IFERROR((BW18+AG18*Contr_Rate)*(1+Inv_Return)*IF($D18=$C$1,VLOOKUP($T18,Male_Annuity_Tables,MATCH($BS$3+3,'Mortality Tables'!$N$1:$DN$1,0),FALSE),VLOOKUP($T18,Fe_Annuity_Tables,MATCH(BX$3+3,'Mortality Tables'!$N$1:$DN$1,0),FALSE)),"")</f>
        <v>5056313.1400917321</v>
      </c>
      <c r="BY18" s="685">
        <f>IFERROR((BX18+AH18*Contr_Rate)*(1+Inv_Return)*IF($D18=$C$1,VLOOKUP($T18,Male_Annuity_Tables,MATCH($BS$3+3,'Mortality Tables'!$N$1:$DN$1,0),FALSE),VLOOKUP($T18,Fe_Annuity_Tables,MATCH(BY$3+3,'Mortality Tables'!$N$1:$DN$1,0),FALSE)),"")</f>
        <v>5789935.3023286248</v>
      </c>
      <c r="BZ18" s="685">
        <f>IFERROR((BY18+AI18*Contr_Rate)*(1+Inv_Return)*IF($D18=$C$1,VLOOKUP($T18,Male_Annuity_Tables,MATCH($BS$3+3,'Mortality Tables'!$N$1:$DN$1,0),FALSE),VLOOKUP($T18,Fe_Annuity_Tables,MATCH(BZ$3+3,'Mortality Tables'!$N$1:$DN$1,0),FALSE)),"")</f>
        <v>6522276.8977993568</v>
      </c>
      <c r="CA18" s="685" t="str">
        <f>IFERROR((BZ18+AJ18*Contr_Rate)*(1+Inv_Return)*IF($D18=$C$1,VLOOKUP($T18,Male_Annuity_Tables,MATCH($BS$3+3,'Mortality Tables'!$N$1:$DN$1,0),FALSE),VLOOKUP($T18,Fe_Annuity_Tables,MATCH(CA$3+3,'Mortality Tables'!$N$1:$DN$1,0),FALSE)),"")</f>
        <v/>
      </c>
      <c r="CB18" s="685" t="str">
        <f>IFERROR((CA18+AK18*Contr_Rate)*(1+Inv_Return)*IF($D18=$C$1,VLOOKUP($T18,Male_Annuity_Tables,MATCH($BS$3+3,'Mortality Tables'!$N$1:$DN$1,0),FALSE),VLOOKUP($T18,Fe_Annuity_Tables,MATCH(CB$3+3,'Mortality Tables'!$N$1:$DN$1,0),FALSE)),"")</f>
        <v/>
      </c>
      <c r="CC18" s="685" t="str">
        <f>IFERROR((CB18+AL18*Contr_Rate)*(1+Inv_Return)*IF($D18=$C$1,VLOOKUP($T18,Male_Annuity_Tables,MATCH($BS$3+3,'Mortality Tables'!$N$1:$DN$1,0),FALSE),VLOOKUP($T18,Fe_Annuity_Tables,MATCH(CC$3+3,'Mortality Tables'!$N$1:$DN$1,0),FALSE)),"")</f>
        <v/>
      </c>
      <c r="CD18" s="685" t="str">
        <f>IFERROR((CC18+AM18*Contr_Rate)*(1+Inv_Return)*IF($D18=$C$1,VLOOKUP($T18,Male_Annuity_Tables,MATCH($BS$3+3,'Mortality Tables'!$N$1:$DN$1,0),FALSE),VLOOKUP($T18,Fe_Annuity_Tables,MATCH(CD$3+3,'Mortality Tables'!$N$1:$DN$1,0),FALSE)),"")</f>
        <v/>
      </c>
      <c r="CE18" s="685" t="str">
        <f>IFERROR((CD18+AN18*Contr_Rate)*(1+Inv_Return)*IF($D18=$C$1,VLOOKUP($T18,Male_Annuity_Tables,MATCH($BS$3+3,'Mortality Tables'!$N$1:$DN$1,0),FALSE),VLOOKUP($T18,Fe_Annuity_Tables,MATCH(CE$3+3,'Mortality Tables'!$N$1:$DN$1,0),FALSE)),"")</f>
        <v/>
      </c>
      <c r="CF18" s="685" t="str">
        <f>IFERROR((CE18+AO18*Contr_Rate)*(1+Inv_Return)*IF($D18=$C$1,VLOOKUP($T18,Male_Annuity_Tables,MATCH($BS$3+3,'Mortality Tables'!$N$1:$DN$1,0),FALSE),VLOOKUP($T18,Fe_Annuity_Tables,MATCH(CF$3+3,'Mortality Tables'!$N$1:$DN$1,0),FALSE)),"")</f>
        <v/>
      </c>
      <c r="CG18" s="685" t="str">
        <f>IFERROR((CF18+AP18*Contr_Rate)*(1+Inv_Return)*IF($D18=$C$1,VLOOKUP($T18,Male_Annuity_Tables,MATCH($BS$3+3,'Mortality Tables'!$N$1:$DN$1,0),FALSE),VLOOKUP($T18,Fe_Annuity_Tables,MATCH(CG$3+3,'Mortality Tables'!$N$1:$DN$1,0),FALSE)),"")</f>
        <v/>
      </c>
      <c r="CH18" s="685" t="str">
        <f>IFERROR((CG18+AQ18*Contr_Rate)*(1+Inv_Return)*IF($D18=$C$1,VLOOKUP($T18,Male_Annuity_Tables,MATCH($BS$3+3,'Mortality Tables'!$N$1:$DN$1,0),FALSE),VLOOKUP($T18,Fe_Annuity_Tables,MATCH(CH$3+3,'Mortality Tables'!$N$1:$DN$1,0),FALSE)),"")</f>
        <v/>
      </c>
      <c r="CI18" s="685" t="str">
        <f>IFERROR((CH18+AR18*Contr_Rate)*(1+Inv_Return)*IF($D18=$C$1,VLOOKUP($T18,Male_Annuity_Tables,MATCH($BS$3+3,'Mortality Tables'!$N$1:$DN$1,0),FALSE),VLOOKUP($T18,Fe_Annuity_Tables,MATCH(CI$3+3,'Mortality Tables'!$N$1:$DN$1,0),FALSE)),"")</f>
        <v/>
      </c>
      <c r="CJ18" s="685" t="str">
        <f>IFERROR((CI18+AS18*Contr_Rate)*(1+Inv_Return)*IF($D18=$C$1,VLOOKUP($T18,Male_Annuity_Tables,MATCH($BS$3+3,'Mortality Tables'!$N$1:$DN$1,0),FALSE),VLOOKUP($T18,Fe_Annuity_Tables,MATCH(CJ$3+3,'Mortality Tables'!$N$1:$DN$1,0),FALSE)),"")</f>
        <v/>
      </c>
      <c r="CK18" s="685" t="str">
        <f>IFERROR((CJ18+AT18*Contr_Rate)*(1+Inv_Return)*IF($D18=$C$1,VLOOKUP($T18,Male_Annuity_Tables,MATCH($BS$3+3,'Mortality Tables'!$N$1:$DN$1,0),FALSE),VLOOKUP($T18,Fe_Annuity_Tables,MATCH(CK$3+3,'Mortality Tables'!$N$1:$DN$1,0),FALSE)),"")</f>
        <v/>
      </c>
      <c r="CL18" s="685" t="str">
        <f>IFERROR((CK18+AU18*Contr_Rate)*(1+Inv_Return)*IF($D18=$C$1,VLOOKUP($T18,Male_Annuity_Tables,MATCH($BS$3+3,'Mortality Tables'!$N$1:$DN$1,0),FALSE),VLOOKUP($T18,Fe_Annuity_Tables,MATCH(CL$3+3,'Mortality Tables'!$N$1:$DN$1,0),FALSE)),"")</f>
        <v/>
      </c>
      <c r="CM18" s="685" t="str">
        <f>IFERROR((CL18+AV18*Contr_Rate)*(1+Inv_Return)*IF($D18=$C$1,VLOOKUP($T18,Male_Annuity_Tables,MATCH($BS$3+3,'Mortality Tables'!$N$1:$DN$1,0),FALSE),VLOOKUP($T18,Fe_Annuity_Tables,MATCH(CM$3+3,'Mortality Tables'!$N$1:$DN$1,0),FALSE)),"")</f>
        <v/>
      </c>
      <c r="CN18" s="685" t="str">
        <f>IFERROR((CM18+AW18*Contr_Rate)*(1+Inv_Return)*IF($D18=$C$1,VLOOKUP($T18,Male_Annuity_Tables,MATCH($BS$3+3,'Mortality Tables'!$N$1:$DN$1,0),FALSE),VLOOKUP($T18,Fe_Annuity_Tables,MATCH(CN$3+3,'Mortality Tables'!$N$1:$DN$1,0),FALSE)),"")</f>
        <v/>
      </c>
      <c r="CO18" s="685" t="str">
        <f>IFERROR((CN18+AX18*Contr_Rate)*(1+Inv_Return)*IF($D18=$C$1,VLOOKUP($T18,Male_Annuity_Tables,MATCH($BS$3+3,'Mortality Tables'!$N$1:$DN$1,0),FALSE),VLOOKUP($T18,Fe_Annuity_Tables,MATCH(CO$3+3,'Mortality Tables'!$N$1:$DN$1,0),FALSE)),"")</f>
        <v/>
      </c>
      <c r="CP18" s="685" t="str">
        <f>IFERROR((CO18+AY18*Contr_Rate)*(1+Inv_Return)*IF($D18=$C$1,VLOOKUP($T18,Male_Annuity_Tables,MATCH($BS$3+3,'Mortality Tables'!$N$1:$DN$1,0),FALSE),VLOOKUP($T18,Fe_Annuity_Tables,MATCH(CP$3+3,'Mortality Tables'!$N$1:$DN$1,0),FALSE)),"")</f>
        <v/>
      </c>
      <c r="CQ18" s="685" t="str">
        <f>IFERROR((CP18+AZ18*Contr_Rate)*(1+Inv_Return)*IF($D18=$C$1,VLOOKUP($T18,Male_Annuity_Tables,MATCH($BS$3+3,'Mortality Tables'!$N$1:$DN$1,0),FALSE),VLOOKUP($T18,Fe_Annuity_Tables,MATCH(CQ$3+3,'Mortality Tables'!$N$1:$DN$1,0),FALSE)),"")</f>
        <v/>
      </c>
      <c r="CR18" s="685" t="str">
        <f>IFERROR((CQ18+BA18*Contr_Rate)*(1+Inv_Return)*IF($D18=$C$1,VLOOKUP($T18,Male_Annuity_Tables,MATCH($BS$3+3,'Mortality Tables'!$N$1:$DN$1,0),FALSE),VLOOKUP($T18,Fe_Annuity_Tables,MATCH(CR$3+3,'Mortality Tables'!$N$1:$DN$1,0),FALSE)),"")</f>
        <v/>
      </c>
      <c r="CS18" s="685" t="str">
        <f>IFERROR((CR18+BB18*Contr_Rate)*(1+Inv_Return)*IF($D18=$C$1,VLOOKUP($T18,Male_Annuity_Tables,MATCH($BS$3+3,'Mortality Tables'!$N$1:$DN$1,0),FALSE),VLOOKUP($T18,Fe_Annuity_Tables,MATCH(CS$3+3,'Mortality Tables'!$N$1:$DN$1,0),FALSE)),"")</f>
        <v/>
      </c>
      <c r="CT18" s="685" t="str">
        <f>IFERROR((CS18+BC18*Contr_Rate)*(1+Inv_Return)*IF($D18=$C$1,VLOOKUP($T18,Male_Annuity_Tables,MATCH($BS$3+3,'Mortality Tables'!$N$1:$DN$1,0),FALSE),VLOOKUP($T18,Fe_Annuity_Tables,MATCH(CT$3+3,'Mortality Tables'!$N$1:$DN$1,0),FALSE)),"")</f>
        <v/>
      </c>
      <c r="CU18" s="685" t="str">
        <f>IFERROR((CT18+BD18*Contr_Rate)*(1+Inv_Return)*IF($D18=$C$1,VLOOKUP($T18,Male_Annuity_Tables,MATCH($BS$3+3,'Mortality Tables'!$N$1:$DN$1,0),FALSE),VLOOKUP($T18,Fe_Annuity_Tables,MATCH(CU$3+3,'Mortality Tables'!$N$1:$DN$1,0),FALSE)),"")</f>
        <v/>
      </c>
      <c r="CV18" s="685" t="str">
        <f>IFERROR((CU18+BE18*Contr_Rate)*(1+Inv_Return)*IF($D18=$C$1,VLOOKUP($T18,Male_Annuity_Tables,MATCH($BS$3+3,'Mortality Tables'!$N$1:$DN$1,0),FALSE),VLOOKUP($T18,Fe_Annuity_Tables,MATCH(CV$3+3,'Mortality Tables'!$N$1:$DN$1,0),FALSE)),"")</f>
        <v/>
      </c>
      <c r="CW18" s="685" t="str">
        <f>IFERROR((CV18+BF18*Contr_Rate)*(1+Inv_Return)*IF($D18=$C$1,VLOOKUP($T18,Male_Annuity_Tables,MATCH($BS$3+3,'Mortality Tables'!$N$1:$DN$1,0),FALSE),VLOOKUP($T18,Fe_Annuity_Tables,MATCH(CW$3+3,'Mortality Tables'!$N$1:$DN$1,0),FALSE)),"")</f>
        <v/>
      </c>
      <c r="CX18" s="685" t="str">
        <f>IFERROR((CW18+BG18*Contr_Rate)*(1+Inv_Return)*IF($D18=$C$1,VLOOKUP($T18,Male_Annuity_Tables,MATCH($BS$3+3,'Mortality Tables'!$N$1:$DN$1,0),FALSE),VLOOKUP($T18,Fe_Annuity_Tables,MATCH(CX$3+3,'Mortality Tables'!$N$1:$DN$1,0),FALSE)),"")</f>
        <v/>
      </c>
      <c r="CY18" s="685" t="str">
        <f>IFERROR((CX18+BH18*Contr_Rate)*(1+Inv_Return)*IF($D18=$C$1,VLOOKUP($T18,Male_Annuity_Tables,MATCH($BS$3+3,'Mortality Tables'!$N$1:$DN$1,0),FALSE),VLOOKUP($T18,Fe_Annuity_Tables,MATCH(CY$3+3,'Mortality Tables'!$N$1:$DN$1,0),FALSE)),"")</f>
        <v/>
      </c>
      <c r="CZ18" s="685" t="str">
        <f>IFERROR((CY18+BI18*Contr_Rate)*(1+Inv_Return)*IF($D18=$C$1,VLOOKUP($T18,Male_Annuity_Tables,MATCH($BS$3+3,'Mortality Tables'!$N$1:$DN$1,0),FALSE),VLOOKUP($T18,Fe_Annuity_Tables,MATCH(CZ$3+3,'Mortality Tables'!$N$1:$DN$1,0),FALSE)),"")</f>
        <v/>
      </c>
      <c r="DA18" s="685" t="str">
        <f>IFERROR((CZ18+BJ18*Contr_Rate)*(1+Inv_Return)*IF($D18=$C$1,VLOOKUP($T18,Male_Annuity_Tables,MATCH($BS$3+3,'Mortality Tables'!$N$1:$DN$1,0),FALSE),VLOOKUP($T18,Fe_Annuity_Tables,MATCH(DA$3+3,'Mortality Tables'!$N$1:$DN$1,0),FALSE)),"")</f>
        <v/>
      </c>
      <c r="DB18" s="685" t="str">
        <f>IFERROR((DA18+BK18*Contr_Rate)*(1+Inv_Return)*IF($D18=$C$1,VLOOKUP($T18,Male_Annuity_Tables,MATCH($BS$3+3,'Mortality Tables'!$N$1:$DN$1,0),FALSE),VLOOKUP($T18,Fe_Annuity_Tables,MATCH(DB$3+3,'Mortality Tables'!$N$1:$DN$1,0),FALSE)),"")</f>
        <v/>
      </c>
      <c r="DC18" s="685" t="str">
        <f>IFERROR((DB18+BL18*Contr_Rate)*(1+Inv_Return)*IF($D18=$C$1,VLOOKUP($T18,Male_Annuity_Tables,MATCH($BS$3+3,'Mortality Tables'!$N$1:$DN$1,0),FALSE),VLOOKUP($T18,Fe_Annuity_Tables,MATCH(DC$3+3,'Mortality Tables'!$N$1:$DN$1,0),FALSE)),"")</f>
        <v/>
      </c>
      <c r="DD18" s="685" t="str">
        <f>IFERROR((DC18+BM18*Contr_Rate)*(1+Inv_Return)*IF($D18=$C$1,VLOOKUP($T18,Male_Annuity_Tables,MATCH($BS$3+3,'Mortality Tables'!$N$1:$DN$1,0),FALSE),VLOOKUP($T18,Fe_Annuity_Tables,MATCH(DD$3+3,'Mortality Tables'!$N$1:$DN$1,0),FALSE)),"")</f>
        <v/>
      </c>
      <c r="DE18" s="685" t="str">
        <f>IFERROR((DD18+BN18*Contr_Rate)*(1+Inv_Return)*IF($D18=$C$1,VLOOKUP($T18,Male_Annuity_Tables,MATCH($BS$3+3,'Mortality Tables'!$N$1:$DN$1,0),FALSE),VLOOKUP($T18,Fe_Annuity_Tables,MATCH(DE$3+3,'Mortality Tables'!$N$1:$DN$1,0),FALSE)),"")</f>
        <v/>
      </c>
      <c r="DF18" s="685" t="str">
        <f>IFERROR((DE18+BO18*Contr_Rate)*(1+Inv_Return)*IF($D18=$C$1,VLOOKUP($T18,Male_Annuity_Tables,MATCH($BS$3+3,'Mortality Tables'!$N$1:$DN$1,0),FALSE),VLOOKUP($T18,Fe_Annuity_Tables,MATCH(DF$3+3,'Mortality Tables'!$N$1:$DN$1,0),FALSE)),"")</f>
        <v/>
      </c>
      <c r="DG18" s="685" t="str">
        <f>IFERROR((DF18+BP18*Contr_Rate)*(1+Inv_Return)*IF($D18=$C$1,VLOOKUP($T18,Male_Annuity_Tables,MATCH($BS$3+3,'Mortality Tables'!$N$1:$DN$1,0),FALSE),VLOOKUP($T18,Fe_Annuity_Tables,MATCH(DG$3+3,'Mortality Tables'!$N$1:$DN$1,0),FALSE)),"")</f>
        <v/>
      </c>
      <c r="DH18" s="685" t="str">
        <f>IFERROR((DG18+BQ18*Contr_Rate)*(1+Inv_Return)*IF($D18=$C$1,VLOOKUP($T18,Male_Annuity_Tables,MATCH($BS$3+3,'Mortality Tables'!$N$1:$DN$1,0),FALSE),VLOOKUP($T18,Fe_Annuity_Tables,MATCH(DH$3+3,'Mortality Tables'!$N$1:$DN$1,0),FALSE)),"")</f>
        <v/>
      </c>
      <c r="DJ18" s="686">
        <f t="shared" si="20"/>
        <v>6522276.8977993568</v>
      </c>
      <c r="DK18" s="680">
        <f t="shared" si="21"/>
        <v>8.0909277508679907</v>
      </c>
      <c r="DL18" s="686">
        <f t="shared" si="22"/>
        <v>540101.90871581645</v>
      </c>
      <c r="DM18" s="686">
        <f t="shared" si="23"/>
        <v>4362905.5878990861</v>
      </c>
      <c r="DN18" s="687">
        <f t="shared" si="25"/>
        <v>0.12379408580690768</v>
      </c>
      <c r="DP18" s="688">
        <f t="shared" si="24"/>
        <v>132658.22882043471</v>
      </c>
      <c r="DQ18" s="688">
        <f t="shared" si="13"/>
        <v>217625.28667677479</v>
      </c>
      <c r="DR18" s="688">
        <f t="shared" si="14"/>
        <v>301610.57231958443</v>
      </c>
    </row>
    <row r="19" spans="1:122" s="657" customFormat="1" ht="14.5">
      <c r="A19" s="675" t="s">
        <v>1107</v>
      </c>
      <c r="B19" s="675" t="s">
        <v>1108</v>
      </c>
      <c r="C19" s="675" t="s">
        <v>236</v>
      </c>
      <c r="D19" s="675" t="s">
        <v>60</v>
      </c>
      <c r="E19" s="676">
        <v>29780</v>
      </c>
      <c r="F19" s="677">
        <v>40298</v>
      </c>
      <c r="G19" s="677">
        <v>43923</v>
      </c>
      <c r="H19" s="678">
        <v>2620397</v>
      </c>
      <c r="I19" s="678">
        <v>243799.08</v>
      </c>
      <c r="J19" s="678">
        <v>132524.09</v>
      </c>
      <c r="K19" s="678">
        <v>35676.97</v>
      </c>
      <c r="L19" s="678">
        <v>412000.14</v>
      </c>
      <c r="M19" s="679">
        <f>IF(COUNTIF($A$4:A204,A19)=1,0,1)</f>
        <v>0</v>
      </c>
      <c r="N19" s="680" t="str">
        <f t="shared" si="1"/>
        <v>Okay</v>
      </c>
      <c r="O19" s="680" t="str">
        <f t="shared" si="15"/>
        <v>TRUE</v>
      </c>
      <c r="P19" s="680" t="b">
        <f t="shared" si="2"/>
        <v>1</v>
      </c>
      <c r="Q19" s="680" t="b">
        <f t="shared" si="3"/>
        <v>1</v>
      </c>
      <c r="R19" s="680" t="b">
        <f t="shared" si="4"/>
        <v>1</v>
      </c>
      <c r="S19" s="681">
        <f t="shared" si="5"/>
        <v>28.816438356164383</v>
      </c>
      <c r="T19" s="682">
        <f t="shared" si="6"/>
        <v>43</v>
      </c>
      <c r="U19" s="682">
        <f t="shared" si="16"/>
        <v>38</v>
      </c>
      <c r="V19" s="682">
        <f t="shared" si="17"/>
        <v>4.7479452054794518</v>
      </c>
      <c r="W19" s="682">
        <f t="shared" si="7"/>
        <v>17</v>
      </c>
      <c r="X19" s="683">
        <f t="shared" si="8"/>
        <v>7004002.3799999999</v>
      </c>
      <c r="Y19" s="684">
        <f t="shared" si="18"/>
        <v>2.2899999999999999E-3</v>
      </c>
      <c r="Z19" s="684">
        <f>IF($D19=$C$1,VLOOKUP($T19,Male_Annuity_Tables,MATCH($W19+2,'Mortality Tables'!$DS$1:$HT$1,0),FALSE),VLOOKUP($T19,Fe_Annuity_Tables,MATCH($W19+2,'Mortality Tables'!$M$1:$DN$1,0),FALSE))</f>
        <v>0.135883087888306</v>
      </c>
      <c r="AA19" s="664"/>
      <c r="AB19" s="685">
        <f t="shared" si="32"/>
        <v>2753906.2271500002</v>
      </c>
      <c r="AC19" s="685">
        <f t="shared" si="32"/>
        <v>2894217.7494232925</v>
      </c>
      <c r="AD19" s="685">
        <f t="shared" si="32"/>
        <v>3041678.1437564096</v>
      </c>
      <c r="AE19" s="685">
        <f t="shared" si="32"/>
        <v>3196651.6451807986</v>
      </c>
      <c r="AF19" s="685">
        <f t="shared" si="32"/>
        <v>3359521.0465027601</v>
      </c>
      <c r="AG19" s="685">
        <f t="shared" si="32"/>
        <v>3530688.6438220767</v>
      </c>
      <c r="AH19" s="685">
        <f t="shared" si="32"/>
        <v>3710577.230224811</v>
      </c>
      <c r="AI19" s="685">
        <f t="shared" si="32"/>
        <v>3899631.1401047655</v>
      </c>
      <c r="AJ19" s="685">
        <f t="shared" si="32"/>
        <v>4098317.3466931037</v>
      </c>
      <c r="AK19" s="685">
        <f t="shared" si="32"/>
        <v>4307126.6155071175</v>
      </c>
      <c r="AL19" s="685">
        <f t="shared" si="31"/>
        <v>4526574.7165672053</v>
      </c>
      <c r="AM19" s="685">
        <f t="shared" si="31"/>
        <v>4757203.6983763045</v>
      </c>
      <c r="AN19" s="685">
        <f t="shared" si="31"/>
        <v>4999583.2268085768</v>
      </c>
      <c r="AO19" s="685">
        <f t="shared" si="31"/>
        <v>5254311.9922144748</v>
      </c>
      <c r="AP19" s="685">
        <f t="shared" si="31"/>
        <v>5522019.188217802</v>
      </c>
      <c r="AQ19" s="685">
        <f t="shared" si="31"/>
        <v>5803366.0658574989</v>
      </c>
      <c r="AR19" s="685">
        <f t="shared" si="31"/>
        <v>6099047.5669129388</v>
      </c>
      <c r="AS19" s="685" t="str">
        <f t="shared" si="31"/>
        <v/>
      </c>
      <c r="AT19" s="685" t="str">
        <f t="shared" si="31"/>
        <v/>
      </c>
      <c r="AU19" s="685" t="str">
        <f t="shared" si="31"/>
        <v/>
      </c>
      <c r="AV19" s="685" t="str">
        <f t="shared" si="29"/>
        <v/>
      </c>
      <c r="AW19" s="685" t="str">
        <f t="shared" si="29"/>
        <v/>
      </c>
      <c r="AX19" s="685" t="str">
        <f t="shared" si="29"/>
        <v/>
      </c>
      <c r="AY19" s="685" t="str">
        <f t="shared" si="29"/>
        <v/>
      </c>
      <c r="AZ19" s="685" t="str">
        <f t="shared" si="29"/>
        <v/>
      </c>
      <c r="BA19" s="685" t="str">
        <f t="shared" si="29"/>
        <v/>
      </c>
      <c r="BB19" s="685" t="str">
        <f t="shared" si="29"/>
        <v/>
      </c>
      <c r="BC19" s="685" t="str">
        <f t="shared" si="29"/>
        <v/>
      </c>
      <c r="BD19" s="685" t="str">
        <f t="shared" si="29"/>
        <v/>
      </c>
      <c r="BE19" s="685" t="str">
        <f t="shared" si="29"/>
        <v/>
      </c>
      <c r="BF19" s="685" t="str">
        <f t="shared" si="29"/>
        <v/>
      </c>
      <c r="BG19" s="685" t="str">
        <f t="shared" si="29"/>
        <v/>
      </c>
      <c r="BH19" s="685" t="str">
        <f t="shared" si="29"/>
        <v/>
      </c>
      <c r="BI19" s="685" t="str">
        <f t="shared" si="30"/>
        <v/>
      </c>
      <c r="BJ19" s="685" t="str">
        <f t="shared" si="30"/>
        <v/>
      </c>
      <c r="BK19" s="685" t="str">
        <f t="shared" si="30"/>
        <v/>
      </c>
      <c r="BL19" s="685" t="str">
        <f t="shared" si="30"/>
        <v/>
      </c>
      <c r="BM19" s="685" t="str">
        <f t="shared" si="30"/>
        <v/>
      </c>
      <c r="BN19" s="685" t="str">
        <f t="shared" si="30"/>
        <v/>
      </c>
      <c r="BO19" s="685" t="str">
        <f t="shared" si="27"/>
        <v/>
      </c>
      <c r="BP19" s="685" t="str">
        <f t="shared" si="27"/>
        <v/>
      </c>
      <c r="BQ19" s="685" t="str">
        <f t="shared" si="27"/>
        <v/>
      </c>
      <c r="BR19" s="529"/>
      <c r="BS19" s="685">
        <f>IFERROR(($L19+AB19*Contr_Rate)*(1+Inv_Return)*IF($D19=$C$1,VLOOKUP($T19,Male_Annuity_Tables,MATCH($BS$3+3,'Mortality Tables'!$N$1:$DN$1,0),FALSE),VLOOKUP($T19,Fe_Annuity_Tables,MATCH(BS$3+3,'Mortality Tables'!$N$1:$DN$1,0),FALSE)),"")</f>
        <v>1079063.6438548311</v>
      </c>
      <c r="BT19" s="685">
        <f>IFERROR(($BS19+AC19*Contr_Rate)*(1+Inv_Return)*IF($D19=$C$1,VLOOKUP($T19,Male_Annuity_Tables,MATCH($BS$3+3,'Mortality Tables'!$N$1:$DN$1,0),FALSE),VLOOKUP($T19,Fe_Annuity_Tables,MATCH(BT$3+3,'Mortality Tables'!$N$1:$DN$1,0),FALSE)),"")</f>
        <v>1438994.0628064403</v>
      </c>
      <c r="BU19" s="685">
        <f>IFERROR((BT19+AD19*Contr_Rate)*(1+Inv_Return)*IF($D19=$C$1,VLOOKUP($T19,Male_Annuity_Tables,MATCH($BS$3+3,'Mortality Tables'!$N$1:$DN$1,0),FALSE),VLOOKUP($T19,Fe_Annuity_Tables,MATCH(BU$3+3,'Mortality Tables'!$N$1:$DN$1,0),FALSE)),"")</f>
        <v>1473153.9525141469</v>
      </c>
      <c r="BV19" s="685">
        <f>IFERROR((BU19+AE19*Contr_Rate)*(1+Inv_Return)*IF($D19=$C$1,VLOOKUP($T19,Male_Annuity_Tables,MATCH($BS$3+3,'Mortality Tables'!$N$1:$DN$1,0),FALSE),VLOOKUP($T19,Fe_Annuity_Tables,MATCH(BV$3+3,'Mortality Tables'!$N$1:$DN$1,0),FALSE)),"")</f>
        <v>1291501.9478970633</v>
      </c>
      <c r="BW19" s="685">
        <f>IFERROR((BV19+AF19*Contr_Rate)*(1+Inv_Return)*IF($D19=$C$1,VLOOKUP($T19,Male_Annuity_Tables,MATCH($BS$3+3,'Mortality Tables'!$N$1:$DN$1,0),FALSE),VLOOKUP($T19,Fe_Annuity_Tables,MATCH(BW$3+3,'Mortality Tables'!$N$1:$DN$1,0),FALSE)),"")</f>
        <v>1034705.6583792447</v>
      </c>
      <c r="BX19" s="685">
        <f>IFERROR((BW19+AG19*Contr_Rate)*(1+Inv_Return)*IF($D19=$C$1,VLOOKUP($T19,Male_Annuity_Tables,MATCH($BS$3+3,'Mortality Tables'!$N$1:$DN$1,0),FALSE),VLOOKUP($T19,Fe_Annuity_Tables,MATCH(BX$3+3,'Mortality Tables'!$N$1:$DN$1,0),FALSE)),"")</f>
        <v>798322.16138670885</v>
      </c>
      <c r="BY19" s="685">
        <f>IFERROR((BX19+AH19*Contr_Rate)*(1+Inv_Return)*IF($D19=$C$1,VLOOKUP($T19,Male_Annuity_Tables,MATCH($BS$3+3,'Mortality Tables'!$N$1:$DN$1,0),FALSE),VLOOKUP($T19,Fe_Annuity_Tables,MATCH(BY$3+3,'Mortality Tables'!$N$1:$DN$1,0),FALSE)),"")</f>
        <v>617302.29835752328</v>
      </c>
      <c r="BZ19" s="685">
        <f>IFERROR((BY19+AI19*Contr_Rate)*(1+Inv_Return)*IF($D19=$C$1,VLOOKUP($T19,Male_Annuity_Tables,MATCH($BS$3+3,'Mortality Tables'!$N$1:$DN$1,0),FALSE),VLOOKUP($T19,Fe_Annuity_Tables,MATCH(BZ$3+3,'Mortality Tables'!$N$1:$DN$1,0),FALSE)),"")</f>
        <v>517490.35690098407</v>
      </c>
      <c r="CA19" s="685">
        <f>IFERROR((BZ19+AJ19*Contr_Rate)*(1+Inv_Return)*IF($D19=$C$1,VLOOKUP($T19,Male_Annuity_Tables,MATCH($BS$3+3,'Mortality Tables'!$N$1:$DN$1,0),FALSE),VLOOKUP($T19,Fe_Annuity_Tables,MATCH(CA$3+3,'Mortality Tables'!$N$1:$DN$1,0),FALSE)),"")</f>
        <v>453419.81762875721</v>
      </c>
      <c r="CB19" s="685">
        <f>IFERROR((CA19+AK19*Contr_Rate)*(1+Inv_Return)*IF($D19=$C$1,VLOOKUP($T19,Male_Annuity_Tables,MATCH($BS$3+3,'Mortality Tables'!$N$1:$DN$1,0),FALSE),VLOOKUP($T19,Fe_Annuity_Tables,MATCH(CB$3+3,'Mortality Tables'!$N$1:$DN$1,0),FALSE)),"")</f>
        <v>405962.48344871704</v>
      </c>
      <c r="CC19" s="685">
        <f>IFERROR((CB19+AL19*Contr_Rate)*(1+Inv_Return)*IF($D19=$C$1,VLOOKUP($T19,Male_Annuity_Tables,MATCH($BS$3+3,'Mortality Tables'!$N$1:$DN$1,0),FALSE),VLOOKUP($T19,Fe_Annuity_Tables,MATCH(CC$3+3,'Mortality Tables'!$N$1:$DN$1,0),FALSE)),"")</f>
        <v>367470.09794358962</v>
      </c>
      <c r="CD19" s="685">
        <f>IFERROR((CC19+AM19*Contr_Rate)*(1+Inv_Return)*IF($D19=$C$1,VLOOKUP($T19,Male_Annuity_Tables,MATCH($BS$3+3,'Mortality Tables'!$N$1:$DN$1,0),FALSE),VLOOKUP($T19,Fe_Annuity_Tables,MATCH(CD$3+3,'Mortality Tables'!$N$1:$DN$1,0),FALSE)),"")</f>
        <v>334762.35039949208</v>
      </c>
      <c r="CE19" s="685">
        <f>IFERROR((CD19+AN19*Contr_Rate)*(1+Inv_Return)*IF($D19=$C$1,VLOOKUP($T19,Male_Annuity_Tables,MATCH($BS$3+3,'Mortality Tables'!$N$1:$DN$1,0),FALSE),VLOOKUP($T19,Fe_Annuity_Tables,MATCH(CE$3+3,'Mortality Tables'!$N$1:$DN$1,0),FALSE)),"")</f>
        <v>323315.78456517821</v>
      </c>
      <c r="CF19" s="685">
        <f>IFERROR((CE19+AO19*Contr_Rate)*(1+Inv_Return)*IF($D19=$C$1,VLOOKUP($T19,Male_Annuity_Tables,MATCH($BS$3+3,'Mortality Tables'!$N$1:$DN$1,0),FALSE),VLOOKUP($T19,Fe_Annuity_Tables,MATCH(CF$3+3,'Mortality Tables'!$N$1:$DN$1,0),FALSE)),"")</f>
        <v>316119.27708354703</v>
      </c>
      <c r="CG19" s="685">
        <f>IFERROR((CF19+AP19*Contr_Rate)*(1+Inv_Return)*IF($D19=$C$1,VLOOKUP($T19,Male_Annuity_Tables,MATCH($BS$3+3,'Mortality Tables'!$N$1:$DN$1,0),FALSE),VLOOKUP($T19,Fe_Annuity_Tables,MATCH(CG$3+3,'Mortality Tables'!$N$1:$DN$1,0),FALSE)),"")</f>
        <v>309835.79677634663</v>
      </c>
      <c r="CH19" s="685">
        <f>IFERROR((CG19+AQ19*Contr_Rate)*(1+Inv_Return)*IF($D19=$C$1,VLOOKUP($T19,Male_Annuity_Tables,MATCH($BS$3+3,'Mortality Tables'!$N$1:$DN$1,0),FALSE),VLOOKUP($T19,Fe_Annuity_Tables,MATCH(CH$3+3,'Mortality Tables'!$N$1:$DN$1,0),FALSE)),"")</f>
        <v>303818.34890225646</v>
      </c>
      <c r="CI19" s="685">
        <f>IFERROR((CH19+AR19*Contr_Rate)*(1+Inv_Return)*IF($D19=$C$1,VLOOKUP($T19,Male_Annuity_Tables,MATCH($BS$3+3,'Mortality Tables'!$N$1:$DN$1,0),FALSE),VLOOKUP($T19,Fe_Annuity_Tables,MATCH(CI$3+3,'Mortality Tables'!$N$1:$DN$1,0),FALSE)),"")</f>
        <v>297925.39412509784</v>
      </c>
      <c r="CJ19" s="685" t="str">
        <f>IFERROR((CI19+AS19*Contr_Rate)*(1+Inv_Return)*IF($D19=$C$1,VLOOKUP($T19,Male_Annuity_Tables,MATCH($BS$3+3,'Mortality Tables'!$N$1:$DN$1,0),FALSE),VLOOKUP($T19,Fe_Annuity_Tables,MATCH(CJ$3+3,'Mortality Tables'!$N$1:$DN$1,0),FALSE)),"")</f>
        <v/>
      </c>
      <c r="CK19" s="685" t="str">
        <f>IFERROR((CJ19+AT19*Contr_Rate)*(1+Inv_Return)*IF($D19=$C$1,VLOOKUP($T19,Male_Annuity_Tables,MATCH($BS$3+3,'Mortality Tables'!$N$1:$DN$1,0),FALSE),VLOOKUP($T19,Fe_Annuity_Tables,MATCH(CK$3+3,'Mortality Tables'!$N$1:$DN$1,0),FALSE)),"")</f>
        <v/>
      </c>
      <c r="CL19" s="685" t="str">
        <f>IFERROR((CK19+AU19*Contr_Rate)*(1+Inv_Return)*IF($D19=$C$1,VLOOKUP($T19,Male_Annuity_Tables,MATCH($BS$3+3,'Mortality Tables'!$N$1:$DN$1,0),FALSE),VLOOKUP($T19,Fe_Annuity_Tables,MATCH(CL$3+3,'Mortality Tables'!$N$1:$DN$1,0),FALSE)),"")</f>
        <v/>
      </c>
      <c r="CM19" s="685" t="str">
        <f>IFERROR((CL19+AV19*Contr_Rate)*(1+Inv_Return)*IF($D19=$C$1,VLOOKUP($T19,Male_Annuity_Tables,MATCH($BS$3+3,'Mortality Tables'!$N$1:$DN$1,0),FALSE),VLOOKUP($T19,Fe_Annuity_Tables,MATCH(CM$3+3,'Mortality Tables'!$N$1:$DN$1,0),FALSE)),"")</f>
        <v/>
      </c>
      <c r="CN19" s="685" t="str">
        <f>IFERROR((CM19+AW19*Contr_Rate)*(1+Inv_Return)*IF($D19=$C$1,VLOOKUP($T19,Male_Annuity_Tables,MATCH($BS$3+3,'Mortality Tables'!$N$1:$DN$1,0),FALSE),VLOOKUP($T19,Fe_Annuity_Tables,MATCH(CN$3+3,'Mortality Tables'!$N$1:$DN$1,0),FALSE)),"")</f>
        <v/>
      </c>
      <c r="CO19" s="685" t="str">
        <f>IFERROR((CN19+AX19*Contr_Rate)*(1+Inv_Return)*IF($D19=$C$1,VLOOKUP($T19,Male_Annuity_Tables,MATCH($BS$3+3,'Mortality Tables'!$N$1:$DN$1,0),FALSE),VLOOKUP($T19,Fe_Annuity_Tables,MATCH(CO$3+3,'Mortality Tables'!$N$1:$DN$1,0),FALSE)),"")</f>
        <v/>
      </c>
      <c r="CP19" s="685" t="str">
        <f>IFERROR((CO19+AY19*Contr_Rate)*(1+Inv_Return)*IF($D19=$C$1,VLOOKUP($T19,Male_Annuity_Tables,MATCH($BS$3+3,'Mortality Tables'!$N$1:$DN$1,0),FALSE),VLOOKUP($T19,Fe_Annuity_Tables,MATCH(CP$3+3,'Mortality Tables'!$N$1:$DN$1,0),FALSE)),"")</f>
        <v/>
      </c>
      <c r="CQ19" s="685" t="str">
        <f>IFERROR((CP19+AZ19*Contr_Rate)*(1+Inv_Return)*IF($D19=$C$1,VLOOKUP($T19,Male_Annuity_Tables,MATCH($BS$3+3,'Mortality Tables'!$N$1:$DN$1,0),FALSE),VLOOKUP($T19,Fe_Annuity_Tables,MATCH(CQ$3+3,'Mortality Tables'!$N$1:$DN$1,0),FALSE)),"")</f>
        <v/>
      </c>
      <c r="CR19" s="685" t="str">
        <f>IFERROR((CQ19+BA19*Contr_Rate)*(1+Inv_Return)*IF($D19=$C$1,VLOOKUP($T19,Male_Annuity_Tables,MATCH($BS$3+3,'Mortality Tables'!$N$1:$DN$1,0),FALSE),VLOOKUP($T19,Fe_Annuity_Tables,MATCH(CR$3+3,'Mortality Tables'!$N$1:$DN$1,0),FALSE)),"")</f>
        <v/>
      </c>
      <c r="CS19" s="685" t="str">
        <f>IFERROR((CR19+BB19*Contr_Rate)*(1+Inv_Return)*IF($D19=$C$1,VLOOKUP($T19,Male_Annuity_Tables,MATCH($BS$3+3,'Mortality Tables'!$N$1:$DN$1,0),FALSE),VLOOKUP($T19,Fe_Annuity_Tables,MATCH(CS$3+3,'Mortality Tables'!$N$1:$DN$1,0),FALSE)),"")</f>
        <v/>
      </c>
      <c r="CT19" s="685" t="str">
        <f>IFERROR((CS19+BC19*Contr_Rate)*(1+Inv_Return)*IF($D19=$C$1,VLOOKUP($T19,Male_Annuity_Tables,MATCH($BS$3+3,'Mortality Tables'!$N$1:$DN$1,0),FALSE),VLOOKUP($T19,Fe_Annuity_Tables,MATCH(CT$3+3,'Mortality Tables'!$N$1:$DN$1,0),FALSE)),"")</f>
        <v/>
      </c>
      <c r="CU19" s="685" t="str">
        <f>IFERROR((CT19+BD19*Contr_Rate)*(1+Inv_Return)*IF($D19=$C$1,VLOOKUP($T19,Male_Annuity_Tables,MATCH($BS$3+3,'Mortality Tables'!$N$1:$DN$1,0),FALSE),VLOOKUP($T19,Fe_Annuity_Tables,MATCH(CU$3+3,'Mortality Tables'!$N$1:$DN$1,0),FALSE)),"")</f>
        <v/>
      </c>
      <c r="CV19" s="685" t="str">
        <f>IFERROR((CU19+BE19*Contr_Rate)*(1+Inv_Return)*IF($D19=$C$1,VLOOKUP($T19,Male_Annuity_Tables,MATCH($BS$3+3,'Mortality Tables'!$N$1:$DN$1,0),FALSE),VLOOKUP($T19,Fe_Annuity_Tables,MATCH(CV$3+3,'Mortality Tables'!$N$1:$DN$1,0),FALSE)),"")</f>
        <v/>
      </c>
      <c r="CW19" s="685" t="str">
        <f>IFERROR((CV19+BF19*Contr_Rate)*(1+Inv_Return)*IF($D19=$C$1,VLOOKUP($T19,Male_Annuity_Tables,MATCH($BS$3+3,'Mortality Tables'!$N$1:$DN$1,0),FALSE),VLOOKUP($T19,Fe_Annuity_Tables,MATCH(CW$3+3,'Mortality Tables'!$N$1:$DN$1,0),FALSE)),"")</f>
        <v/>
      </c>
      <c r="CX19" s="685" t="str">
        <f>IFERROR((CW19+BG19*Contr_Rate)*(1+Inv_Return)*IF($D19=$C$1,VLOOKUP($T19,Male_Annuity_Tables,MATCH($BS$3+3,'Mortality Tables'!$N$1:$DN$1,0),FALSE),VLOOKUP($T19,Fe_Annuity_Tables,MATCH(CX$3+3,'Mortality Tables'!$N$1:$DN$1,0),FALSE)),"")</f>
        <v/>
      </c>
      <c r="CY19" s="685" t="str">
        <f>IFERROR((CX19+BH19*Contr_Rate)*(1+Inv_Return)*IF($D19=$C$1,VLOOKUP($T19,Male_Annuity_Tables,MATCH($BS$3+3,'Mortality Tables'!$N$1:$DN$1,0),FALSE),VLOOKUP($T19,Fe_Annuity_Tables,MATCH(CY$3+3,'Mortality Tables'!$N$1:$DN$1,0),FALSE)),"")</f>
        <v/>
      </c>
      <c r="CZ19" s="685" t="str">
        <f>IFERROR((CY19+BI19*Contr_Rate)*(1+Inv_Return)*IF($D19=$C$1,VLOOKUP($T19,Male_Annuity_Tables,MATCH($BS$3+3,'Mortality Tables'!$N$1:$DN$1,0),FALSE),VLOOKUP($T19,Fe_Annuity_Tables,MATCH(CZ$3+3,'Mortality Tables'!$N$1:$DN$1,0),FALSE)),"")</f>
        <v/>
      </c>
      <c r="DA19" s="685" t="str">
        <f>IFERROR((CZ19+BJ19*Contr_Rate)*(1+Inv_Return)*IF($D19=$C$1,VLOOKUP($T19,Male_Annuity_Tables,MATCH($BS$3+3,'Mortality Tables'!$N$1:$DN$1,0),FALSE),VLOOKUP($T19,Fe_Annuity_Tables,MATCH(DA$3+3,'Mortality Tables'!$N$1:$DN$1,0),FALSE)),"")</f>
        <v/>
      </c>
      <c r="DB19" s="685" t="str">
        <f>IFERROR((DA19+BK19*Contr_Rate)*(1+Inv_Return)*IF($D19=$C$1,VLOOKUP($T19,Male_Annuity_Tables,MATCH($BS$3+3,'Mortality Tables'!$N$1:$DN$1,0),FALSE),VLOOKUP($T19,Fe_Annuity_Tables,MATCH(DB$3+3,'Mortality Tables'!$N$1:$DN$1,0),FALSE)),"")</f>
        <v/>
      </c>
      <c r="DC19" s="685" t="str">
        <f>IFERROR((DB19+BL19*Contr_Rate)*(1+Inv_Return)*IF($D19=$C$1,VLOOKUP($T19,Male_Annuity_Tables,MATCH($BS$3+3,'Mortality Tables'!$N$1:$DN$1,0),FALSE),VLOOKUP($T19,Fe_Annuity_Tables,MATCH(DC$3+3,'Mortality Tables'!$N$1:$DN$1,0),FALSE)),"")</f>
        <v/>
      </c>
      <c r="DD19" s="685" t="str">
        <f>IFERROR((DC19+BM19*Contr_Rate)*(1+Inv_Return)*IF($D19=$C$1,VLOOKUP($T19,Male_Annuity_Tables,MATCH($BS$3+3,'Mortality Tables'!$N$1:$DN$1,0),FALSE),VLOOKUP($T19,Fe_Annuity_Tables,MATCH(DD$3+3,'Mortality Tables'!$N$1:$DN$1,0),FALSE)),"")</f>
        <v/>
      </c>
      <c r="DE19" s="685" t="str">
        <f>IFERROR((DD19+BN19*Contr_Rate)*(1+Inv_Return)*IF($D19=$C$1,VLOOKUP($T19,Male_Annuity_Tables,MATCH($BS$3+3,'Mortality Tables'!$N$1:$DN$1,0),FALSE),VLOOKUP($T19,Fe_Annuity_Tables,MATCH(DE$3+3,'Mortality Tables'!$N$1:$DN$1,0),FALSE)),"")</f>
        <v/>
      </c>
      <c r="DF19" s="685" t="str">
        <f>IFERROR((DE19+BO19*Contr_Rate)*(1+Inv_Return)*IF($D19=$C$1,VLOOKUP($T19,Male_Annuity_Tables,MATCH($BS$3+3,'Mortality Tables'!$N$1:$DN$1,0),FALSE),VLOOKUP($T19,Fe_Annuity_Tables,MATCH(DF$3+3,'Mortality Tables'!$N$1:$DN$1,0),FALSE)),"")</f>
        <v/>
      </c>
      <c r="DG19" s="685" t="str">
        <f>IFERROR((DF19+BP19*Contr_Rate)*(1+Inv_Return)*IF($D19=$C$1,VLOOKUP($T19,Male_Annuity_Tables,MATCH($BS$3+3,'Mortality Tables'!$N$1:$DN$1,0),FALSE),VLOOKUP($T19,Fe_Annuity_Tables,MATCH(DG$3+3,'Mortality Tables'!$N$1:$DN$1,0),FALSE)),"")</f>
        <v/>
      </c>
      <c r="DH19" s="685" t="str">
        <f>IFERROR((DG19+BQ19*Contr_Rate)*(1+Inv_Return)*IF($D19=$C$1,VLOOKUP($T19,Male_Annuity_Tables,MATCH($BS$3+3,'Mortality Tables'!$N$1:$DN$1,0),FALSE),VLOOKUP($T19,Fe_Annuity_Tables,MATCH(DH$3+3,'Mortality Tables'!$N$1:$DN$1,0),FALSE)),"")</f>
        <v/>
      </c>
      <c r="DJ19" s="686">
        <f t="shared" si="20"/>
        <v>1473153.9525141469</v>
      </c>
      <c r="DK19" s="680">
        <f t="shared" si="21"/>
        <v>8.8017766057058875</v>
      </c>
      <c r="DL19" s="686">
        <f t="shared" si="22"/>
        <v>112137.94582614515</v>
      </c>
      <c r="DM19" s="686">
        <f t="shared" si="23"/>
        <v>6099047.5669129388</v>
      </c>
      <c r="DN19" s="687">
        <f t="shared" si="25"/>
        <v>1.8386140556517137E-2</v>
      </c>
      <c r="DP19" s="688">
        <f t="shared" si="24"/>
        <v>163959.94396098808</v>
      </c>
      <c r="DQ19" s="688">
        <f t="shared" si="13"/>
        <v>218650.11136421876</v>
      </c>
      <c r="DR19" s="688">
        <f t="shared" si="14"/>
        <v>223840.5870456908</v>
      </c>
    </row>
    <row r="20" spans="1:122" s="657" customFormat="1" ht="14.5">
      <c r="A20" s="675" t="s">
        <v>1109</v>
      </c>
      <c r="B20" s="675" t="s">
        <v>1110</v>
      </c>
      <c r="C20" s="675" t="s">
        <v>541</v>
      </c>
      <c r="D20" s="675" t="s">
        <v>60</v>
      </c>
      <c r="E20" s="676">
        <v>34489</v>
      </c>
      <c r="F20" s="677">
        <v>41107</v>
      </c>
      <c r="G20" s="677">
        <v>41671</v>
      </c>
      <c r="H20" s="678">
        <v>767883</v>
      </c>
      <c r="I20" s="678">
        <v>49662.84</v>
      </c>
      <c r="J20" s="678">
        <v>44466.48</v>
      </c>
      <c r="K20" s="678"/>
      <c r="L20" s="678">
        <v>94129.32</v>
      </c>
      <c r="M20" s="679">
        <f>IF(COUNTIF($A$4:A204,A20)=1,0,1)</f>
        <v>0</v>
      </c>
      <c r="N20" s="680" t="str">
        <f t="shared" si="1"/>
        <v>Okay</v>
      </c>
      <c r="O20" s="680" t="str">
        <f t="shared" si="15"/>
        <v>TRUE</v>
      </c>
      <c r="P20" s="680" t="b">
        <f t="shared" si="2"/>
        <v>1</v>
      </c>
      <c r="Q20" s="680" t="b">
        <f t="shared" si="3"/>
        <v>1</v>
      </c>
      <c r="R20" s="680" t="b">
        <f t="shared" si="4"/>
        <v>1</v>
      </c>
      <c r="S20" s="681">
        <f t="shared" si="5"/>
        <v>18.13150684931507</v>
      </c>
      <c r="T20" s="682">
        <f t="shared" si="6"/>
        <v>30</v>
      </c>
      <c r="U20" s="682">
        <f t="shared" si="16"/>
        <v>19</v>
      </c>
      <c r="V20" s="682">
        <f t="shared" si="17"/>
        <v>10.917808219178083</v>
      </c>
      <c r="W20" s="682">
        <f t="shared" si="7"/>
        <v>30</v>
      </c>
      <c r="X20" s="683">
        <f t="shared" si="8"/>
        <v>2823879.6</v>
      </c>
      <c r="Y20" s="684">
        <f t="shared" si="18"/>
        <v>1.32E-3</v>
      </c>
      <c r="Z20" s="684">
        <f>IF($D20=$C$1,VLOOKUP($T20,Male_Annuity_Tables,MATCH($W20+2,'Mortality Tables'!$DS$1:$HT$1,0),FALSE),VLOOKUP($T20,Fe_Annuity_Tables,MATCH($W20+2,'Mortality Tables'!$M$1:$DN$1,0),FALSE))</f>
        <v>8.7708574520316846E-3</v>
      </c>
      <c r="AA20" s="664"/>
      <c r="AB20" s="685">
        <f t="shared" si="32"/>
        <v>807006.63884999999</v>
      </c>
      <c r="AC20" s="685">
        <f t="shared" si="32"/>
        <v>848123.6270994076</v>
      </c>
      <c r="AD20" s="685">
        <f t="shared" si="32"/>
        <v>891335.52590012248</v>
      </c>
      <c r="AE20" s="685">
        <f t="shared" si="32"/>
        <v>936749.07094473368</v>
      </c>
      <c r="AF20" s="685">
        <f t="shared" si="32"/>
        <v>984476.43610936776</v>
      </c>
      <c r="AG20" s="685">
        <f t="shared" si="32"/>
        <v>1034635.5105291402</v>
      </c>
      <c r="AH20" s="685">
        <f t="shared" si="32"/>
        <v>1087350.1897906</v>
      </c>
      <c r="AI20" s="685">
        <f t="shared" si="32"/>
        <v>1142750.6819604312</v>
      </c>
      <c r="AJ20" s="685">
        <f t="shared" si="32"/>
        <v>1200973.8292063151</v>
      </c>
      <c r="AK20" s="685">
        <f t="shared" si="32"/>
        <v>1262163.4458043769</v>
      </c>
      <c r="AL20" s="685">
        <f t="shared" si="31"/>
        <v>1326470.6733681099</v>
      </c>
      <c r="AM20" s="685">
        <f t="shared" si="31"/>
        <v>1394054.3541762151</v>
      </c>
      <c r="AN20" s="685">
        <f t="shared" si="31"/>
        <v>1465081.4235214931</v>
      </c>
      <c r="AO20" s="685">
        <f t="shared" si="31"/>
        <v>1539727.3220499135</v>
      </c>
      <c r="AP20" s="685">
        <f t="shared" si="31"/>
        <v>1618176.4291083568</v>
      </c>
      <c r="AQ20" s="685">
        <f t="shared" si="31"/>
        <v>1700622.5181714273</v>
      </c>
      <c r="AR20" s="685">
        <f t="shared" si="31"/>
        <v>1787269.2354722617</v>
      </c>
      <c r="AS20" s="685">
        <f t="shared" si="31"/>
        <v>1878330.6030195735</v>
      </c>
      <c r="AT20" s="685">
        <f t="shared" si="31"/>
        <v>1974031.5472434207</v>
      </c>
      <c r="AU20" s="685">
        <f t="shared" si="31"/>
        <v>2074608.4545754732</v>
      </c>
      <c r="AV20" s="685">
        <f t="shared" si="29"/>
        <v>2180309.7553360933</v>
      </c>
      <c r="AW20" s="685">
        <f t="shared" si="29"/>
        <v>2291396.537370468</v>
      </c>
      <c r="AX20" s="685">
        <f t="shared" si="29"/>
        <v>2408143.1909494931</v>
      </c>
      <c r="AY20" s="685">
        <f t="shared" si="29"/>
        <v>2530838.0865283697</v>
      </c>
      <c r="AZ20" s="685">
        <f t="shared" si="29"/>
        <v>2659784.2870369903</v>
      </c>
      <c r="BA20" s="685">
        <f t="shared" si="29"/>
        <v>2795300.2964615249</v>
      </c>
      <c r="BB20" s="685">
        <f t="shared" si="29"/>
        <v>2937720.8465662398</v>
      </c>
      <c r="BC20" s="685">
        <f t="shared" si="29"/>
        <v>3087397.7236987902</v>
      </c>
      <c r="BD20" s="685">
        <f t="shared" si="29"/>
        <v>3244700.6377212428</v>
      </c>
      <c r="BE20" s="685">
        <f t="shared" si="29"/>
        <v>3410018.1352131409</v>
      </c>
      <c r="BF20" s="685" t="str">
        <f t="shared" si="29"/>
        <v/>
      </c>
      <c r="BG20" s="685" t="str">
        <f t="shared" si="29"/>
        <v/>
      </c>
      <c r="BH20" s="685" t="str">
        <f t="shared" si="29"/>
        <v/>
      </c>
      <c r="BI20" s="685" t="str">
        <f t="shared" si="30"/>
        <v/>
      </c>
      <c r="BJ20" s="685" t="str">
        <f t="shared" si="30"/>
        <v/>
      </c>
      <c r="BK20" s="685" t="str">
        <f t="shared" si="30"/>
        <v/>
      </c>
      <c r="BL20" s="685" t="str">
        <f t="shared" si="30"/>
        <v/>
      </c>
      <c r="BM20" s="685" t="str">
        <f t="shared" si="30"/>
        <v/>
      </c>
      <c r="BN20" s="685" t="str">
        <f t="shared" si="30"/>
        <v/>
      </c>
      <c r="BO20" s="685" t="str">
        <f t="shared" si="27"/>
        <v/>
      </c>
      <c r="BP20" s="685" t="str">
        <f t="shared" si="27"/>
        <v/>
      </c>
      <c r="BQ20" s="685" t="str">
        <f t="shared" si="27"/>
        <v/>
      </c>
      <c r="BR20" s="529"/>
      <c r="BS20" s="685">
        <f>IFERROR(($L20+AB20*Contr_Rate)*(1+Inv_Return)*IF($D20=$C$1,VLOOKUP($T20,Male_Annuity_Tables,MATCH($BS$3+3,'Mortality Tables'!$N$1:$DN$1,0),FALSE),VLOOKUP($T20,Fe_Annuity_Tables,MATCH(BS$3+3,'Mortality Tables'!$N$1:$DN$1,0),FALSE)),"")</f>
        <v>276056.08362616476</v>
      </c>
      <c r="BT20" s="685">
        <f>IFERROR(($BS20+AC20*Contr_Rate)*(1+Inv_Return)*IF($D20=$C$1,VLOOKUP($T20,Male_Annuity_Tables,MATCH($BS$3+3,'Mortality Tables'!$N$1:$DN$1,0),FALSE),VLOOKUP($T20,Fe_Annuity_Tables,MATCH(BT$3+3,'Mortality Tables'!$N$1:$DN$1,0),FALSE)),"")</f>
        <v>347970.36538815178</v>
      </c>
      <c r="BU20" s="685">
        <f>IFERROR((BT20+AD20*Contr_Rate)*(1+Inv_Return)*IF($D20=$C$1,VLOOKUP($T20,Male_Annuity_Tables,MATCH($BS$3+3,'Mortality Tables'!$N$1:$DN$1,0),FALSE),VLOOKUP($T20,Fe_Annuity_Tables,MATCH(BU$3+3,'Mortality Tables'!$N$1:$DN$1,0),FALSE)),"")</f>
        <v>322470.32089891064</v>
      </c>
      <c r="BV20" s="685">
        <f>IFERROR((BU20+AE20*Contr_Rate)*(1+Inv_Return)*IF($D20=$C$1,VLOOKUP($T20,Male_Annuity_Tables,MATCH($BS$3+3,'Mortality Tables'!$N$1:$DN$1,0),FALSE),VLOOKUP($T20,Fe_Annuity_Tables,MATCH(BV$3+3,'Mortality Tables'!$N$1:$DN$1,0),FALSE)),"")</f>
        <v>252638.34334663514</v>
      </c>
      <c r="BW20" s="685">
        <f>IFERROR((BV20+AF20*Contr_Rate)*(1+Inv_Return)*IF($D20=$C$1,VLOOKUP($T20,Male_Annuity_Tables,MATCH($BS$3+3,'Mortality Tables'!$N$1:$DN$1,0),FALSE),VLOOKUP($T20,Fe_Annuity_Tables,MATCH(BW$3+3,'Mortality Tables'!$N$1:$DN$1,0),FALSE)),"")</f>
        <v>183249.32367866137</v>
      </c>
      <c r="BX20" s="685">
        <f>IFERROR((BW20+AG20*Contr_Rate)*(1+Inv_Return)*IF($D20=$C$1,VLOOKUP($T20,Male_Annuity_Tables,MATCH($BS$3+3,'Mortality Tables'!$N$1:$DN$1,0),FALSE),VLOOKUP($T20,Fe_Annuity_Tables,MATCH(BX$3+3,'Mortality Tables'!$N$1:$DN$1,0),FALSE)),"")</f>
        <v>131859.67271286869</v>
      </c>
      <c r="BY20" s="685">
        <f>IFERROR((BX20+AH20*Contr_Rate)*(1+Inv_Return)*IF($D20=$C$1,VLOOKUP($T20,Male_Annuity_Tables,MATCH($BS$3+3,'Mortality Tables'!$N$1:$DN$1,0),FALSE),VLOOKUP($T20,Fe_Annuity_Tables,MATCH(BY$3+3,'Mortality Tables'!$N$1:$DN$1,0),FALSE)),"")</f>
        <v>97730.87390545987</v>
      </c>
      <c r="BZ20" s="685">
        <f>IFERROR((BY20+AI20*Contr_Rate)*(1+Inv_Return)*IF($D20=$C$1,VLOOKUP($T20,Male_Annuity_Tables,MATCH($BS$3+3,'Mortality Tables'!$N$1:$DN$1,0),FALSE),VLOOKUP($T20,Fe_Annuity_Tables,MATCH(BZ$3+3,'Mortality Tables'!$N$1:$DN$1,0),FALSE)),"")</f>
        <v>75072.164238383892</v>
      </c>
      <c r="CA20" s="685">
        <f>IFERROR((BZ20+AJ20*Contr_Rate)*(1+Inv_Return)*IF($D20=$C$1,VLOOKUP($T20,Male_Annuity_Tables,MATCH($BS$3+3,'Mortality Tables'!$N$1:$DN$1,0),FALSE),VLOOKUP($T20,Fe_Annuity_Tables,MATCH(CA$3+3,'Mortality Tables'!$N$1:$DN$1,0),FALSE)),"")</f>
        <v>59247.301180562194</v>
      </c>
      <c r="CB20" s="685">
        <f>IFERROR((CA20+AK20*Contr_Rate)*(1+Inv_Return)*IF($D20=$C$1,VLOOKUP($T20,Male_Annuity_Tables,MATCH($BS$3+3,'Mortality Tables'!$N$1:$DN$1,0),FALSE),VLOOKUP($T20,Fe_Annuity_Tables,MATCH(CB$3+3,'Mortality Tables'!$N$1:$DN$1,0),FALSE)),"")</f>
        <v>47586.734819157362</v>
      </c>
      <c r="CC20" s="685">
        <f>IFERROR((CB20+AL20*Contr_Rate)*(1+Inv_Return)*IF($D20=$C$1,VLOOKUP($T20,Male_Annuity_Tables,MATCH($BS$3+3,'Mortality Tables'!$N$1:$DN$1,0),FALSE),VLOOKUP($T20,Fe_Annuity_Tables,MATCH(CC$3+3,'Mortality Tables'!$N$1:$DN$1,0),FALSE)),"")</f>
        <v>41075.056359308306</v>
      </c>
      <c r="CD20" s="685">
        <f>IFERROR((CC20+AM20*Contr_Rate)*(1+Inv_Return)*IF($D20=$C$1,VLOOKUP($T20,Male_Annuity_Tables,MATCH($BS$3+3,'Mortality Tables'!$N$1:$DN$1,0),FALSE),VLOOKUP($T20,Fe_Annuity_Tables,MATCH(CD$3+3,'Mortality Tables'!$N$1:$DN$1,0),FALSE)),"")</f>
        <v>35919.30429328257</v>
      </c>
      <c r="CE20" s="685">
        <f>IFERROR((CD20+AN20*Contr_Rate)*(1+Inv_Return)*IF($D20=$C$1,VLOOKUP($T20,Male_Annuity_Tables,MATCH($BS$3+3,'Mortality Tables'!$N$1:$DN$1,0),FALSE),VLOOKUP($T20,Fe_Annuity_Tables,MATCH(CE$3+3,'Mortality Tables'!$N$1:$DN$1,0),FALSE)),"")</f>
        <v>31536.870802017238</v>
      </c>
      <c r="CF20" s="685">
        <f>IFERROR((CE20+AO20*Contr_Rate)*(1+Inv_Return)*IF($D20=$C$1,VLOOKUP($T20,Male_Annuity_Tables,MATCH($BS$3+3,'Mortality Tables'!$N$1:$DN$1,0),FALSE),VLOOKUP($T20,Fe_Annuity_Tables,MATCH(CF$3+3,'Mortality Tables'!$N$1:$DN$1,0),FALSE)),"")</f>
        <v>27758.138434647575</v>
      </c>
      <c r="CG20" s="685">
        <f>IFERROR((CF20+AP20*Contr_Rate)*(1+Inv_Return)*IF($D20=$C$1,VLOOKUP($T20,Male_Annuity_Tables,MATCH($BS$3+3,'Mortality Tables'!$N$1:$DN$1,0),FALSE),VLOOKUP($T20,Fe_Annuity_Tables,MATCH(CG$3+3,'Mortality Tables'!$N$1:$DN$1,0),FALSE)),"")</f>
        <v>24478.924676345421</v>
      </c>
      <c r="CH20" s="685">
        <f>IFERROR((CG20+AQ20*Contr_Rate)*(1+Inv_Return)*IF($D20=$C$1,VLOOKUP($T20,Male_Annuity_Tables,MATCH($BS$3+3,'Mortality Tables'!$N$1:$DN$1,0),FALSE),VLOOKUP($T20,Fe_Annuity_Tables,MATCH(CH$3+3,'Mortality Tables'!$N$1:$DN$1,0),FALSE)),"")</f>
        <v>21620.342321785571</v>
      </c>
      <c r="CI20" s="685">
        <f>IFERROR((CH20+AR20*Contr_Rate)*(1+Inv_Return)*IF($D20=$C$1,VLOOKUP($T20,Male_Annuity_Tables,MATCH($BS$3+3,'Mortality Tables'!$N$1:$DN$1,0),FALSE),VLOOKUP($T20,Fe_Annuity_Tables,MATCH(CI$3+3,'Mortality Tables'!$N$1:$DN$1,0),FALSE)),"")</f>
        <v>19118.808804850814</v>
      </c>
      <c r="CJ20" s="685">
        <f>IFERROR((CI20+AS20*Contr_Rate)*(1+Inv_Return)*IF($D20=$C$1,VLOOKUP($T20,Male_Annuity_Tables,MATCH($BS$3+3,'Mortality Tables'!$N$1:$DN$1,0),FALSE),VLOOKUP($T20,Fe_Annuity_Tables,MATCH(CJ$3+3,'Mortality Tables'!$N$1:$DN$1,0),FALSE)),"")</f>
        <v>16922.741321426231</v>
      </c>
      <c r="CK20" s="685">
        <f>IFERROR((CJ20+AT20*Contr_Rate)*(1+Inv_Return)*IF($D20=$C$1,VLOOKUP($T20,Male_Annuity_Tables,MATCH($BS$3+3,'Mortality Tables'!$N$1:$DN$1,0),FALSE),VLOOKUP($T20,Fe_Annuity_Tables,MATCH(CK$3+3,'Mortality Tables'!$N$1:$DN$1,0),FALSE)),"")</f>
        <v>14990.216815233563</v>
      </c>
      <c r="CL20" s="685">
        <f>IFERROR((CK20+AU20*Contr_Rate)*(1+Inv_Return)*IF($D20=$C$1,VLOOKUP($T20,Male_Annuity_Tables,MATCH($BS$3+3,'Mortality Tables'!$N$1:$DN$1,0),FALSE),VLOOKUP($T20,Fe_Annuity_Tables,MATCH(CL$3+3,'Mortality Tables'!$N$1:$DN$1,0),FALSE)),"")</f>
        <v>13286.016632682893</v>
      </c>
      <c r="CM20" s="685">
        <f>IFERROR((CL20+AV20*Contr_Rate)*(1+Inv_Return)*IF($D20=$C$1,VLOOKUP($T20,Male_Annuity_Tables,MATCH($BS$3+3,'Mortality Tables'!$N$1:$DN$1,0),FALSE),VLOOKUP($T20,Fe_Annuity_Tables,MATCH(CM$3+3,'Mortality Tables'!$N$1:$DN$1,0),FALSE)),"")</f>
        <v>12473.268819441599</v>
      </c>
      <c r="CN20" s="685">
        <f>IFERROR((CM20+AW20*Contr_Rate)*(1+Inv_Return)*IF($D20=$C$1,VLOOKUP($T20,Male_Annuity_Tables,MATCH($BS$3+3,'Mortality Tables'!$N$1:$DN$1,0),FALSE),VLOOKUP($T20,Fe_Annuity_Tables,MATCH(CN$3+3,'Mortality Tables'!$N$1:$DN$1,0),FALSE)),"")</f>
        <v>11725.165995335883</v>
      </c>
      <c r="CO20" s="685">
        <f>IFERROR((CN20+AX20*Contr_Rate)*(1+Inv_Return)*IF($D20=$C$1,VLOOKUP($T20,Male_Annuity_Tables,MATCH($BS$3+3,'Mortality Tables'!$N$1:$DN$1,0),FALSE),VLOOKUP($T20,Fe_Annuity_Tables,MATCH(CO$3+3,'Mortality Tables'!$N$1:$DN$1,0),FALSE)),"")</f>
        <v>11021.071889947607</v>
      </c>
      <c r="CP20" s="685">
        <f>IFERROR((CO20+AY20*Contr_Rate)*(1+Inv_Return)*IF($D20=$C$1,VLOOKUP($T20,Male_Annuity_Tables,MATCH($BS$3+3,'Mortality Tables'!$N$1:$DN$1,0),FALSE),VLOOKUP($T20,Fe_Annuity_Tables,MATCH(CP$3+3,'Mortality Tables'!$N$1:$DN$1,0),FALSE)),"")</f>
        <v>10357.632308139298</v>
      </c>
      <c r="CQ20" s="685">
        <f>IFERROR((CP20+AZ20*Contr_Rate)*(1+Inv_Return)*IF($D20=$C$1,VLOOKUP($T20,Male_Annuity_Tables,MATCH($BS$3+3,'Mortality Tables'!$N$1:$DN$1,0),FALSE),VLOOKUP($T20,Fe_Annuity_Tables,MATCH(CQ$3+3,'Mortality Tables'!$N$1:$DN$1,0),FALSE)),"")</f>
        <v>9732.1055843069244</v>
      </c>
      <c r="CR20" s="685">
        <f>IFERROR((CQ20+BA20*Contr_Rate)*(1+Inv_Return)*IF($D20=$C$1,VLOOKUP($T20,Male_Annuity_Tables,MATCH($BS$3+3,'Mortality Tables'!$N$1:$DN$1,0),FALSE),VLOOKUP($T20,Fe_Annuity_Tables,MATCH(CR$3+3,'Mortality Tables'!$N$1:$DN$1,0),FALSE)),"")</f>
        <v>9649.7077217270617</v>
      </c>
      <c r="CS20" s="685">
        <f>IFERROR((CR20+BB20*Contr_Rate)*(1+Inv_Return)*IF($D20=$C$1,VLOOKUP($T20,Male_Annuity_Tables,MATCH($BS$3+3,'Mortality Tables'!$N$1:$DN$1,0),FALSE),VLOOKUP($T20,Fe_Annuity_Tables,MATCH(CS$3+3,'Mortality Tables'!$N$1:$DN$1,0),FALSE)),"")</f>
        <v>9570.2753250446549</v>
      </c>
      <c r="CT20" s="685">
        <f>IFERROR((CS20+BC20*Contr_Rate)*(1+Inv_Return)*IF($D20=$C$1,VLOOKUP($T20,Male_Annuity_Tables,MATCH($BS$3+3,'Mortality Tables'!$N$1:$DN$1,0),FALSE),VLOOKUP($T20,Fe_Annuity_Tables,MATCH(CT$3+3,'Mortality Tables'!$N$1:$DN$1,0),FALSE)),"")</f>
        <v>9486.8032279358813</v>
      </c>
      <c r="CU20" s="685">
        <f>IFERROR((CT20+BD20*Contr_Rate)*(1+Inv_Return)*IF($D20=$C$1,VLOOKUP($T20,Male_Annuity_Tables,MATCH($BS$3+3,'Mortality Tables'!$N$1:$DN$1,0),FALSE),VLOOKUP($T20,Fe_Annuity_Tables,MATCH(CU$3+3,'Mortality Tables'!$N$1:$DN$1,0),FALSE)),"")</f>
        <v>9398.6544525007157</v>
      </c>
      <c r="CV20" s="685">
        <f>IFERROR((CU20+BE20*Contr_Rate)*(1+Inv_Return)*IF($D20=$C$1,VLOOKUP($T20,Male_Annuity_Tables,MATCH($BS$3+3,'Mortality Tables'!$N$1:$DN$1,0),FALSE),VLOOKUP($T20,Fe_Annuity_Tables,MATCH(CV$3+3,'Mortality Tables'!$N$1:$DN$1,0),FALSE)),"")</f>
        <v>9305.3904195454943</v>
      </c>
      <c r="CW20" s="685" t="str">
        <f>IFERROR((CV20+BF20*Contr_Rate)*(1+Inv_Return)*IF($D20=$C$1,VLOOKUP($T20,Male_Annuity_Tables,MATCH($BS$3+3,'Mortality Tables'!$N$1:$DN$1,0),FALSE),VLOOKUP($T20,Fe_Annuity_Tables,MATCH(CW$3+3,'Mortality Tables'!$N$1:$DN$1,0),FALSE)),"")</f>
        <v/>
      </c>
      <c r="CX20" s="685" t="str">
        <f>IFERROR((CW20+BG20*Contr_Rate)*(1+Inv_Return)*IF($D20=$C$1,VLOOKUP($T20,Male_Annuity_Tables,MATCH($BS$3+3,'Mortality Tables'!$N$1:$DN$1,0),FALSE),VLOOKUP($T20,Fe_Annuity_Tables,MATCH(CX$3+3,'Mortality Tables'!$N$1:$DN$1,0),FALSE)),"")</f>
        <v/>
      </c>
      <c r="CY20" s="685" t="str">
        <f>IFERROR((CX20+BH20*Contr_Rate)*(1+Inv_Return)*IF($D20=$C$1,VLOOKUP($T20,Male_Annuity_Tables,MATCH($BS$3+3,'Mortality Tables'!$N$1:$DN$1,0),FALSE),VLOOKUP($T20,Fe_Annuity_Tables,MATCH(CY$3+3,'Mortality Tables'!$N$1:$DN$1,0),FALSE)),"")</f>
        <v/>
      </c>
      <c r="CZ20" s="685" t="str">
        <f>IFERROR((CY20+BI20*Contr_Rate)*(1+Inv_Return)*IF($D20=$C$1,VLOOKUP($T20,Male_Annuity_Tables,MATCH($BS$3+3,'Mortality Tables'!$N$1:$DN$1,0),FALSE),VLOOKUP($T20,Fe_Annuity_Tables,MATCH(CZ$3+3,'Mortality Tables'!$N$1:$DN$1,0),FALSE)),"")</f>
        <v/>
      </c>
      <c r="DA20" s="685" t="str">
        <f>IFERROR((CZ20+BJ20*Contr_Rate)*(1+Inv_Return)*IF($D20=$C$1,VLOOKUP($T20,Male_Annuity_Tables,MATCH($BS$3+3,'Mortality Tables'!$N$1:$DN$1,0),FALSE),VLOOKUP($T20,Fe_Annuity_Tables,MATCH(DA$3+3,'Mortality Tables'!$N$1:$DN$1,0),FALSE)),"")</f>
        <v/>
      </c>
      <c r="DB20" s="685" t="str">
        <f>IFERROR((DA20+BK20*Contr_Rate)*(1+Inv_Return)*IF($D20=$C$1,VLOOKUP($T20,Male_Annuity_Tables,MATCH($BS$3+3,'Mortality Tables'!$N$1:$DN$1,0),FALSE),VLOOKUP($T20,Fe_Annuity_Tables,MATCH(DB$3+3,'Mortality Tables'!$N$1:$DN$1,0),FALSE)),"")</f>
        <v/>
      </c>
      <c r="DC20" s="685" t="str">
        <f>IFERROR((DB20+BL20*Contr_Rate)*(1+Inv_Return)*IF($D20=$C$1,VLOOKUP($T20,Male_Annuity_Tables,MATCH($BS$3+3,'Mortality Tables'!$N$1:$DN$1,0),FALSE),VLOOKUP($T20,Fe_Annuity_Tables,MATCH(DC$3+3,'Mortality Tables'!$N$1:$DN$1,0),FALSE)),"")</f>
        <v/>
      </c>
      <c r="DD20" s="685" t="str">
        <f>IFERROR((DC20+BM20*Contr_Rate)*(1+Inv_Return)*IF($D20=$C$1,VLOOKUP($T20,Male_Annuity_Tables,MATCH($BS$3+3,'Mortality Tables'!$N$1:$DN$1,0),FALSE),VLOOKUP($T20,Fe_Annuity_Tables,MATCH(DD$3+3,'Mortality Tables'!$N$1:$DN$1,0),FALSE)),"")</f>
        <v/>
      </c>
      <c r="DE20" s="685" t="str">
        <f>IFERROR((DD20+BN20*Contr_Rate)*(1+Inv_Return)*IF($D20=$C$1,VLOOKUP($T20,Male_Annuity_Tables,MATCH($BS$3+3,'Mortality Tables'!$N$1:$DN$1,0),FALSE),VLOOKUP($T20,Fe_Annuity_Tables,MATCH(DE$3+3,'Mortality Tables'!$N$1:$DN$1,0),FALSE)),"")</f>
        <v/>
      </c>
      <c r="DF20" s="685" t="str">
        <f>IFERROR((DE20+BO20*Contr_Rate)*(1+Inv_Return)*IF($D20=$C$1,VLOOKUP($T20,Male_Annuity_Tables,MATCH($BS$3+3,'Mortality Tables'!$N$1:$DN$1,0),FALSE),VLOOKUP($T20,Fe_Annuity_Tables,MATCH(DF$3+3,'Mortality Tables'!$N$1:$DN$1,0),FALSE)),"")</f>
        <v/>
      </c>
      <c r="DG20" s="685" t="str">
        <f>IFERROR((DF20+BP20*Contr_Rate)*(1+Inv_Return)*IF($D20=$C$1,VLOOKUP($T20,Male_Annuity_Tables,MATCH($BS$3+3,'Mortality Tables'!$N$1:$DN$1,0),FALSE),VLOOKUP($T20,Fe_Annuity_Tables,MATCH(DG$3+3,'Mortality Tables'!$N$1:$DN$1,0),FALSE)),"")</f>
        <v/>
      </c>
      <c r="DH20" s="685" t="str">
        <f>IFERROR((DG20+BQ20*Contr_Rate)*(1+Inv_Return)*IF($D20=$C$1,VLOOKUP($T20,Male_Annuity_Tables,MATCH($BS$3+3,'Mortality Tables'!$N$1:$DN$1,0),FALSE),VLOOKUP($T20,Fe_Annuity_Tables,MATCH(DH$3+3,'Mortality Tables'!$N$1:$DN$1,0),FALSE)),"")</f>
        <v/>
      </c>
      <c r="DJ20" s="686">
        <f t="shared" si="20"/>
        <v>347970.36538815178</v>
      </c>
      <c r="DK20" s="680">
        <f t="shared" si="21"/>
        <v>8.8017766057058875</v>
      </c>
      <c r="DL20" s="686">
        <f t="shared" si="22"/>
        <v>26487.850720833452</v>
      </c>
      <c r="DM20" s="686">
        <f t="shared" si="23"/>
        <v>3410018.1352131409</v>
      </c>
      <c r="DN20" s="687">
        <f t="shared" si="25"/>
        <v>7.7676568483052502E-3</v>
      </c>
      <c r="DP20" s="688">
        <f t="shared" si="24"/>
        <v>55502.731949542183</v>
      </c>
      <c r="DQ20" s="688">
        <f t="shared" si="13"/>
        <v>69961.529783480248</v>
      </c>
      <c r="DR20" s="688">
        <f t="shared" si="14"/>
        <v>64834.592838651384</v>
      </c>
    </row>
    <row r="21" spans="1:122" s="657" customFormat="1" ht="14.5">
      <c r="A21" s="675" t="s">
        <v>1111</v>
      </c>
      <c r="B21" s="675" t="s">
        <v>1112</v>
      </c>
      <c r="C21" s="675" t="s">
        <v>541</v>
      </c>
      <c r="D21" s="675" t="s">
        <v>61</v>
      </c>
      <c r="E21" s="676">
        <v>25801</v>
      </c>
      <c r="F21" s="677">
        <v>44817</v>
      </c>
      <c r="G21" s="677">
        <v>45472</v>
      </c>
      <c r="H21" s="678">
        <v>2429371</v>
      </c>
      <c r="I21" s="678">
        <v>232324.13</v>
      </c>
      <c r="J21" s="678">
        <v>227209.18</v>
      </c>
      <c r="K21" s="678"/>
      <c r="L21" s="678">
        <v>459533.31</v>
      </c>
      <c r="M21" s="679">
        <f>IF(COUNTIF($A$4:A204,A21)=1,0,1)</f>
        <v>0</v>
      </c>
      <c r="N21" s="680" t="str">
        <f t="shared" si="1"/>
        <v>Okay</v>
      </c>
      <c r="O21" s="680" t="str">
        <f t="shared" si="15"/>
        <v>TRUE</v>
      </c>
      <c r="P21" s="680" t="b">
        <f t="shared" si="2"/>
        <v>1</v>
      </c>
      <c r="Q21" s="680" t="b">
        <f t="shared" si="3"/>
        <v>1</v>
      </c>
      <c r="R21" s="680" t="b">
        <f t="shared" si="4"/>
        <v>1</v>
      </c>
      <c r="S21" s="681">
        <f t="shared" si="5"/>
        <v>52.098630136986301</v>
      </c>
      <c r="T21" s="682">
        <f t="shared" si="6"/>
        <v>54</v>
      </c>
      <c r="U21" s="682">
        <f t="shared" si="16"/>
        <v>53</v>
      </c>
      <c r="V21" s="682">
        <f t="shared" si="17"/>
        <v>0.50410958904109593</v>
      </c>
      <c r="W21" s="682">
        <f t="shared" si="7"/>
        <v>6</v>
      </c>
      <c r="X21" s="683">
        <f t="shared" si="8"/>
        <v>2757199.86</v>
      </c>
      <c r="Y21" s="684">
        <f t="shared" si="18"/>
        <v>7.9299999999999995E-3</v>
      </c>
      <c r="Z21" s="684">
        <f>IF($D21=$C$1,VLOOKUP($T21,Male_Annuity_Tables,MATCH($W21+2,'Mortality Tables'!$DS$1:$HT$1,0),FALSE),VLOOKUP($T21,Fe_Annuity_Tables,MATCH($W21+2,'Mortality Tables'!$M$1:$DN$1,0),FALSE))</f>
        <v>0.65501517085794947</v>
      </c>
      <c r="AA21" s="664"/>
      <c r="AB21" s="685">
        <f t="shared" si="32"/>
        <v>2553147.4524500002</v>
      </c>
      <c r="AC21" s="685">
        <f t="shared" si="32"/>
        <v>2683230.3151523275</v>
      </c>
      <c r="AD21" s="685">
        <f t="shared" si="32"/>
        <v>2819940.8997093388</v>
      </c>
      <c r="AE21" s="685">
        <f t="shared" si="32"/>
        <v>2963616.8885495299</v>
      </c>
      <c r="AF21" s="685">
        <f t="shared" si="32"/>
        <v>3114613.1690211282</v>
      </c>
      <c r="AG21" s="685">
        <f t="shared" si="32"/>
        <v>3273302.7099827551</v>
      </c>
      <c r="AH21" s="685" t="str">
        <f t="shared" si="32"/>
        <v/>
      </c>
      <c r="AI21" s="685" t="str">
        <f t="shared" si="32"/>
        <v/>
      </c>
      <c r="AJ21" s="685" t="str">
        <f t="shared" si="32"/>
        <v/>
      </c>
      <c r="AK21" s="685" t="str">
        <f t="shared" si="32"/>
        <v/>
      </c>
      <c r="AL21" s="685" t="str">
        <f t="shared" si="31"/>
        <v/>
      </c>
      <c r="AM21" s="685" t="str">
        <f t="shared" si="31"/>
        <v/>
      </c>
      <c r="AN21" s="685" t="str">
        <f t="shared" si="31"/>
        <v/>
      </c>
      <c r="AO21" s="685" t="str">
        <f t="shared" si="31"/>
        <v/>
      </c>
      <c r="AP21" s="685" t="str">
        <f t="shared" si="31"/>
        <v/>
      </c>
      <c r="AQ21" s="685" t="str">
        <f t="shared" si="31"/>
        <v/>
      </c>
      <c r="AR21" s="685" t="str">
        <f t="shared" si="31"/>
        <v/>
      </c>
      <c r="AS21" s="685" t="str">
        <f t="shared" si="31"/>
        <v/>
      </c>
      <c r="AT21" s="685" t="str">
        <f t="shared" si="31"/>
        <v/>
      </c>
      <c r="AU21" s="685" t="str">
        <f t="shared" si="31"/>
        <v/>
      </c>
      <c r="AV21" s="685" t="str">
        <f t="shared" si="29"/>
        <v/>
      </c>
      <c r="AW21" s="685" t="str">
        <f t="shared" si="29"/>
        <v/>
      </c>
      <c r="AX21" s="685" t="str">
        <f t="shared" si="29"/>
        <v/>
      </c>
      <c r="AY21" s="685" t="str">
        <f t="shared" si="29"/>
        <v/>
      </c>
      <c r="AZ21" s="685" t="str">
        <f t="shared" si="29"/>
        <v/>
      </c>
      <c r="BA21" s="685" t="str">
        <f t="shared" si="29"/>
        <v/>
      </c>
      <c r="BB21" s="685" t="str">
        <f t="shared" si="29"/>
        <v/>
      </c>
      <c r="BC21" s="685" t="str">
        <f t="shared" si="29"/>
        <v/>
      </c>
      <c r="BD21" s="685" t="str">
        <f t="shared" si="29"/>
        <v/>
      </c>
      <c r="BE21" s="685" t="str">
        <f t="shared" si="29"/>
        <v/>
      </c>
      <c r="BF21" s="685" t="str">
        <f t="shared" si="29"/>
        <v/>
      </c>
      <c r="BG21" s="685" t="str">
        <f t="shared" si="29"/>
        <v/>
      </c>
      <c r="BH21" s="685" t="str">
        <f t="shared" si="29"/>
        <v/>
      </c>
      <c r="BI21" s="685" t="str">
        <f t="shared" si="30"/>
        <v/>
      </c>
      <c r="BJ21" s="685" t="str">
        <f t="shared" si="30"/>
        <v/>
      </c>
      <c r="BK21" s="685" t="str">
        <f t="shared" si="30"/>
        <v/>
      </c>
      <c r="BL21" s="685" t="str">
        <f t="shared" si="30"/>
        <v/>
      </c>
      <c r="BM21" s="685" t="str">
        <f t="shared" si="30"/>
        <v/>
      </c>
      <c r="BN21" s="685" t="str">
        <f t="shared" si="30"/>
        <v/>
      </c>
      <c r="BO21" s="685" t="str">
        <f t="shared" si="27"/>
        <v/>
      </c>
      <c r="BP21" s="685" t="str">
        <f t="shared" si="27"/>
        <v/>
      </c>
      <c r="BQ21" s="685" t="str">
        <f t="shared" si="27"/>
        <v/>
      </c>
      <c r="BR21" s="529"/>
      <c r="BS21" s="685">
        <f>IFERROR(($L21+AB21*Contr_Rate)*(1+Inv_Return)*IF($D21=$C$1,VLOOKUP($T21,Male_Annuity_Tables,MATCH($BS$3+3,'Mortality Tables'!$N$1:$DN$1,0),FALSE),VLOOKUP($T21,Fe_Annuity_Tables,MATCH(BS$3+3,'Mortality Tables'!$N$1:$DN$1,0),FALSE)),"")</f>
        <v>1124431.5231709001</v>
      </c>
      <c r="BT21" s="685">
        <f>IFERROR(($BS21+AC21*Contr_Rate)*(1+Inv_Return)*IF($D21=$C$1,VLOOKUP($T21,Male_Annuity_Tables,MATCH($BS$3+3,'Mortality Tables'!$N$1:$DN$1,0),FALSE),VLOOKUP($T21,Fe_Annuity_Tables,MATCH(BT$3+3,'Mortality Tables'!$N$1:$DN$1,0),FALSE)),"")</f>
        <v>1770313.036690338</v>
      </c>
      <c r="BU21" s="685">
        <f>IFERROR((BT21+AD21*Contr_Rate)*(1+Inv_Return)*IF($D21=$C$1,VLOOKUP($T21,Male_Annuity_Tables,MATCH($BS$3+3,'Mortality Tables'!$N$1:$DN$1,0),FALSE),VLOOKUP($T21,Fe_Annuity_Tables,MATCH(BU$3+3,'Mortality Tables'!$N$1:$DN$1,0),FALSE)),"")</f>
        <v>2400570.2323205168</v>
      </c>
      <c r="BV21" s="685">
        <f>IFERROR((BU21+AE21*Contr_Rate)*(1+Inv_Return)*IF($D21=$C$1,VLOOKUP($T21,Male_Annuity_Tables,MATCH($BS$3+3,'Mortality Tables'!$N$1:$DN$1,0),FALSE),VLOOKUP($T21,Fe_Annuity_Tables,MATCH(BV$3+3,'Mortality Tables'!$N$1:$DN$1,0),FALSE)),"")</f>
        <v>3018408.7267093705</v>
      </c>
      <c r="BW21" s="685">
        <f>IFERROR((BV21+AF21*Contr_Rate)*(1+Inv_Return)*IF($D21=$C$1,VLOOKUP($T21,Male_Annuity_Tables,MATCH($BS$3+3,'Mortality Tables'!$N$1:$DN$1,0),FALSE),VLOOKUP($T21,Fe_Annuity_Tables,MATCH(BW$3+3,'Mortality Tables'!$N$1:$DN$1,0),FALSE)),"")</f>
        <v>3626867.506886533</v>
      </c>
      <c r="BX21" s="685">
        <f>IFERROR((BW21+AG21*Contr_Rate)*(1+Inv_Return)*IF($D21=$C$1,VLOOKUP($T21,Male_Annuity_Tables,MATCH($BS$3+3,'Mortality Tables'!$N$1:$DN$1,0),FALSE),VLOOKUP($T21,Fe_Annuity_Tables,MATCH(BX$3+3,'Mortality Tables'!$N$1:$DN$1,0),FALSE)),"")</f>
        <v>4228837.6467925217</v>
      </c>
      <c r="BY21" s="685" t="str">
        <f>IFERROR((BX21+AH21*Contr_Rate)*(1+Inv_Return)*IF($D21=$C$1,VLOOKUP($T21,Male_Annuity_Tables,MATCH($BS$3+3,'Mortality Tables'!$N$1:$DN$1,0),FALSE),VLOOKUP($T21,Fe_Annuity_Tables,MATCH(BY$3+3,'Mortality Tables'!$N$1:$DN$1,0),FALSE)),"")</f>
        <v/>
      </c>
      <c r="BZ21" s="685" t="str">
        <f>IFERROR((BY21+AI21*Contr_Rate)*(1+Inv_Return)*IF($D21=$C$1,VLOOKUP($T21,Male_Annuity_Tables,MATCH($BS$3+3,'Mortality Tables'!$N$1:$DN$1,0),FALSE),VLOOKUP($T21,Fe_Annuity_Tables,MATCH(BZ$3+3,'Mortality Tables'!$N$1:$DN$1,0),FALSE)),"")</f>
        <v/>
      </c>
      <c r="CA21" s="685" t="str">
        <f>IFERROR((BZ21+AJ21*Contr_Rate)*(1+Inv_Return)*IF($D21=$C$1,VLOOKUP($T21,Male_Annuity_Tables,MATCH($BS$3+3,'Mortality Tables'!$N$1:$DN$1,0),FALSE),VLOOKUP($T21,Fe_Annuity_Tables,MATCH(CA$3+3,'Mortality Tables'!$N$1:$DN$1,0),FALSE)),"")</f>
        <v/>
      </c>
      <c r="CB21" s="685" t="str">
        <f>IFERROR((CA21+AK21*Contr_Rate)*(1+Inv_Return)*IF($D21=$C$1,VLOOKUP($T21,Male_Annuity_Tables,MATCH($BS$3+3,'Mortality Tables'!$N$1:$DN$1,0),FALSE),VLOOKUP($T21,Fe_Annuity_Tables,MATCH(CB$3+3,'Mortality Tables'!$N$1:$DN$1,0),FALSE)),"")</f>
        <v/>
      </c>
      <c r="CC21" s="685" t="str">
        <f>IFERROR((CB21+AL21*Contr_Rate)*(1+Inv_Return)*IF($D21=$C$1,VLOOKUP($T21,Male_Annuity_Tables,MATCH($BS$3+3,'Mortality Tables'!$N$1:$DN$1,0),FALSE),VLOOKUP($T21,Fe_Annuity_Tables,MATCH(CC$3+3,'Mortality Tables'!$N$1:$DN$1,0),FALSE)),"")</f>
        <v/>
      </c>
      <c r="CD21" s="685" t="str">
        <f>IFERROR((CC21+AM21*Contr_Rate)*(1+Inv_Return)*IF($D21=$C$1,VLOOKUP($T21,Male_Annuity_Tables,MATCH($BS$3+3,'Mortality Tables'!$N$1:$DN$1,0),FALSE),VLOOKUP($T21,Fe_Annuity_Tables,MATCH(CD$3+3,'Mortality Tables'!$N$1:$DN$1,0),FALSE)),"")</f>
        <v/>
      </c>
      <c r="CE21" s="685" t="str">
        <f>IFERROR((CD21+AN21*Contr_Rate)*(1+Inv_Return)*IF($D21=$C$1,VLOOKUP($T21,Male_Annuity_Tables,MATCH($BS$3+3,'Mortality Tables'!$N$1:$DN$1,0),FALSE),VLOOKUP($T21,Fe_Annuity_Tables,MATCH(CE$3+3,'Mortality Tables'!$N$1:$DN$1,0),FALSE)),"")</f>
        <v/>
      </c>
      <c r="CF21" s="685" t="str">
        <f>IFERROR((CE21+AO21*Contr_Rate)*(1+Inv_Return)*IF($D21=$C$1,VLOOKUP($T21,Male_Annuity_Tables,MATCH($BS$3+3,'Mortality Tables'!$N$1:$DN$1,0),FALSE),VLOOKUP($T21,Fe_Annuity_Tables,MATCH(CF$3+3,'Mortality Tables'!$N$1:$DN$1,0),FALSE)),"")</f>
        <v/>
      </c>
      <c r="CG21" s="685" t="str">
        <f>IFERROR((CF21+AP21*Contr_Rate)*(1+Inv_Return)*IF($D21=$C$1,VLOOKUP($T21,Male_Annuity_Tables,MATCH($BS$3+3,'Mortality Tables'!$N$1:$DN$1,0),FALSE),VLOOKUP($T21,Fe_Annuity_Tables,MATCH(CG$3+3,'Mortality Tables'!$N$1:$DN$1,0),FALSE)),"")</f>
        <v/>
      </c>
      <c r="CH21" s="685" t="str">
        <f>IFERROR((CG21+AQ21*Contr_Rate)*(1+Inv_Return)*IF($D21=$C$1,VLOOKUP($T21,Male_Annuity_Tables,MATCH($BS$3+3,'Mortality Tables'!$N$1:$DN$1,0),FALSE),VLOOKUP($T21,Fe_Annuity_Tables,MATCH(CH$3+3,'Mortality Tables'!$N$1:$DN$1,0),FALSE)),"")</f>
        <v/>
      </c>
      <c r="CI21" s="685" t="str">
        <f>IFERROR((CH21+AR21*Contr_Rate)*(1+Inv_Return)*IF($D21=$C$1,VLOOKUP($T21,Male_Annuity_Tables,MATCH($BS$3+3,'Mortality Tables'!$N$1:$DN$1,0),FALSE),VLOOKUP($T21,Fe_Annuity_Tables,MATCH(CI$3+3,'Mortality Tables'!$N$1:$DN$1,0),FALSE)),"")</f>
        <v/>
      </c>
      <c r="CJ21" s="685" t="str">
        <f>IFERROR((CI21+AS21*Contr_Rate)*(1+Inv_Return)*IF($D21=$C$1,VLOOKUP($T21,Male_Annuity_Tables,MATCH($BS$3+3,'Mortality Tables'!$N$1:$DN$1,0),FALSE),VLOOKUP($T21,Fe_Annuity_Tables,MATCH(CJ$3+3,'Mortality Tables'!$N$1:$DN$1,0),FALSE)),"")</f>
        <v/>
      </c>
      <c r="CK21" s="685" t="str">
        <f>IFERROR((CJ21+AT21*Contr_Rate)*(1+Inv_Return)*IF($D21=$C$1,VLOOKUP($T21,Male_Annuity_Tables,MATCH($BS$3+3,'Mortality Tables'!$N$1:$DN$1,0),FALSE),VLOOKUP($T21,Fe_Annuity_Tables,MATCH(CK$3+3,'Mortality Tables'!$N$1:$DN$1,0),FALSE)),"")</f>
        <v/>
      </c>
      <c r="CL21" s="685" t="str">
        <f>IFERROR((CK21+AU21*Contr_Rate)*(1+Inv_Return)*IF($D21=$C$1,VLOOKUP($T21,Male_Annuity_Tables,MATCH($BS$3+3,'Mortality Tables'!$N$1:$DN$1,0),FALSE),VLOOKUP($T21,Fe_Annuity_Tables,MATCH(CL$3+3,'Mortality Tables'!$N$1:$DN$1,0),FALSE)),"")</f>
        <v/>
      </c>
      <c r="CM21" s="685" t="str">
        <f>IFERROR((CL21+AV21*Contr_Rate)*(1+Inv_Return)*IF($D21=$C$1,VLOOKUP($T21,Male_Annuity_Tables,MATCH($BS$3+3,'Mortality Tables'!$N$1:$DN$1,0),FALSE),VLOOKUP($T21,Fe_Annuity_Tables,MATCH(CM$3+3,'Mortality Tables'!$N$1:$DN$1,0),FALSE)),"")</f>
        <v/>
      </c>
      <c r="CN21" s="685" t="str">
        <f>IFERROR((CM21+AW21*Contr_Rate)*(1+Inv_Return)*IF($D21=$C$1,VLOOKUP($T21,Male_Annuity_Tables,MATCH($BS$3+3,'Mortality Tables'!$N$1:$DN$1,0),FALSE),VLOOKUP($T21,Fe_Annuity_Tables,MATCH(CN$3+3,'Mortality Tables'!$N$1:$DN$1,0),FALSE)),"")</f>
        <v/>
      </c>
      <c r="CO21" s="685" t="str">
        <f>IFERROR((CN21+AX21*Contr_Rate)*(1+Inv_Return)*IF($D21=$C$1,VLOOKUP($T21,Male_Annuity_Tables,MATCH($BS$3+3,'Mortality Tables'!$N$1:$DN$1,0),FALSE),VLOOKUP($T21,Fe_Annuity_Tables,MATCH(CO$3+3,'Mortality Tables'!$N$1:$DN$1,0),FALSE)),"")</f>
        <v/>
      </c>
      <c r="CP21" s="685" t="str">
        <f>IFERROR((CO21+AY21*Contr_Rate)*(1+Inv_Return)*IF($D21=$C$1,VLOOKUP($T21,Male_Annuity_Tables,MATCH($BS$3+3,'Mortality Tables'!$N$1:$DN$1,0),FALSE),VLOOKUP($T21,Fe_Annuity_Tables,MATCH(CP$3+3,'Mortality Tables'!$N$1:$DN$1,0),FALSE)),"")</f>
        <v/>
      </c>
      <c r="CQ21" s="685" t="str">
        <f>IFERROR((CP21+AZ21*Contr_Rate)*(1+Inv_Return)*IF($D21=$C$1,VLOOKUP($T21,Male_Annuity_Tables,MATCH($BS$3+3,'Mortality Tables'!$N$1:$DN$1,0),FALSE),VLOOKUP($T21,Fe_Annuity_Tables,MATCH(CQ$3+3,'Mortality Tables'!$N$1:$DN$1,0),FALSE)),"")</f>
        <v/>
      </c>
      <c r="CR21" s="685" t="str">
        <f>IFERROR((CQ21+BA21*Contr_Rate)*(1+Inv_Return)*IF($D21=$C$1,VLOOKUP($T21,Male_Annuity_Tables,MATCH($BS$3+3,'Mortality Tables'!$N$1:$DN$1,0),FALSE),VLOOKUP($T21,Fe_Annuity_Tables,MATCH(CR$3+3,'Mortality Tables'!$N$1:$DN$1,0),FALSE)),"")</f>
        <v/>
      </c>
      <c r="CS21" s="685" t="str">
        <f>IFERROR((CR21+BB21*Contr_Rate)*(1+Inv_Return)*IF($D21=$C$1,VLOOKUP($T21,Male_Annuity_Tables,MATCH($BS$3+3,'Mortality Tables'!$N$1:$DN$1,0),FALSE),VLOOKUP($T21,Fe_Annuity_Tables,MATCH(CS$3+3,'Mortality Tables'!$N$1:$DN$1,0),FALSE)),"")</f>
        <v/>
      </c>
      <c r="CT21" s="685" t="str">
        <f>IFERROR((CS21+BC21*Contr_Rate)*(1+Inv_Return)*IF($D21=$C$1,VLOOKUP($T21,Male_Annuity_Tables,MATCH($BS$3+3,'Mortality Tables'!$N$1:$DN$1,0),FALSE),VLOOKUP($T21,Fe_Annuity_Tables,MATCH(CT$3+3,'Mortality Tables'!$N$1:$DN$1,0),FALSE)),"")</f>
        <v/>
      </c>
      <c r="CU21" s="685" t="str">
        <f>IFERROR((CT21+BD21*Contr_Rate)*(1+Inv_Return)*IF($D21=$C$1,VLOOKUP($T21,Male_Annuity_Tables,MATCH($BS$3+3,'Mortality Tables'!$N$1:$DN$1,0),FALSE),VLOOKUP($T21,Fe_Annuity_Tables,MATCH(CU$3+3,'Mortality Tables'!$N$1:$DN$1,0),FALSE)),"")</f>
        <v/>
      </c>
      <c r="CV21" s="685" t="str">
        <f>IFERROR((CU21+BE21*Contr_Rate)*(1+Inv_Return)*IF($D21=$C$1,VLOOKUP($T21,Male_Annuity_Tables,MATCH($BS$3+3,'Mortality Tables'!$N$1:$DN$1,0),FALSE),VLOOKUP($T21,Fe_Annuity_Tables,MATCH(CV$3+3,'Mortality Tables'!$N$1:$DN$1,0),FALSE)),"")</f>
        <v/>
      </c>
      <c r="CW21" s="685" t="str">
        <f>IFERROR((CV21+BF21*Contr_Rate)*(1+Inv_Return)*IF($D21=$C$1,VLOOKUP($T21,Male_Annuity_Tables,MATCH($BS$3+3,'Mortality Tables'!$N$1:$DN$1,0),FALSE),VLOOKUP($T21,Fe_Annuity_Tables,MATCH(CW$3+3,'Mortality Tables'!$N$1:$DN$1,0),FALSE)),"")</f>
        <v/>
      </c>
      <c r="CX21" s="685" t="str">
        <f>IFERROR((CW21+BG21*Contr_Rate)*(1+Inv_Return)*IF($D21=$C$1,VLOOKUP($T21,Male_Annuity_Tables,MATCH($BS$3+3,'Mortality Tables'!$N$1:$DN$1,0),FALSE),VLOOKUP($T21,Fe_Annuity_Tables,MATCH(CX$3+3,'Mortality Tables'!$N$1:$DN$1,0),FALSE)),"")</f>
        <v/>
      </c>
      <c r="CY21" s="685" t="str">
        <f>IFERROR((CX21+BH21*Contr_Rate)*(1+Inv_Return)*IF($D21=$C$1,VLOOKUP($T21,Male_Annuity_Tables,MATCH($BS$3+3,'Mortality Tables'!$N$1:$DN$1,0),FALSE),VLOOKUP($T21,Fe_Annuity_Tables,MATCH(CY$3+3,'Mortality Tables'!$N$1:$DN$1,0),FALSE)),"")</f>
        <v/>
      </c>
      <c r="CZ21" s="685" t="str">
        <f>IFERROR((CY21+BI21*Contr_Rate)*(1+Inv_Return)*IF($D21=$C$1,VLOOKUP($T21,Male_Annuity_Tables,MATCH($BS$3+3,'Mortality Tables'!$N$1:$DN$1,0),FALSE),VLOOKUP($T21,Fe_Annuity_Tables,MATCH(CZ$3+3,'Mortality Tables'!$N$1:$DN$1,0),FALSE)),"")</f>
        <v/>
      </c>
      <c r="DA21" s="685" t="str">
        <f>IFERROR((CZ21+BJ21*Contr_Rate)*(1+Inv_Return)*IF($D21=$C$1,VLOOKUP($T21,Male_Annuity_Tables,MATCH($BS$3+3,'Mortality Tables'!$N$1:$DN$1,0),FALSE),VLOOKUP($T21,Fe_Annuity_Tables,MATCH(DA$3+3,'Mortality Tables'!$N$1:$DN$1,0),FALSE)),"")</f>
        <v/>
      </c>
      <c r="DB21" s="685" t="str">
        <f>IFERROR((DA21+BK21*Contr_Rate)*(1+Inv_Return)*IF($D21=$C$1,VLOOKUP($T21,Male_Annuity_Tables,MATCH($BS$3+3,'Mortality Tables'!$N$1:$DN$1,0),FALSE),VLOOKUP($T21,Fe_Annuity_Tables,MATCH(DB$3+3,'Mortality Tables'!$N$1:$DN$1,0),FALSE)),"")</f>
        <v/>
      </c>
      <c r="DC21" s="685" t="str">
        <f>IFERROR((DB21+BL21*Contr_Rate)*(1+Inv_Return)*IF($D21=$C$1,VLOOKUP($T21,Male_Annuity_Tables,MATCH($BS$3+3,'Mortality Tables'!$N$1:$DN$1,0),FALSE),VLOOKUP($T21,Fe_Annuity_Tables,MATCH(DC$3+3,'Mortality Tables'!$N$1:$DN$1,0),FALSE)),"")</f>
        <v/>
      </c>
      <c r="DD21" s="685" t="str">
        <f>IFERROR((DC21+BM21*Contr_Rate)*(1+Inv_Return)*IF($D21=$C$1,VLOOKUP($T21,Male_Annuity_Tables,MATCH($BS$3+3,'Mortality Tables'!$N$1:$DN$1,0),FALSE),VLOOKUP($T21,Fe_Annuity_Tables,MATCH(DD$3+3,'Mortality Tables'!$N$1:$DN$1,0),FALSE)),"")</f>
        <v/>
      </c>
      <c r="DE21" s="685" t="str">
        <f>IFERROR((DD21+BN21*Contr_Rate)*(1+Inv_Return)*IF($D21=$C$1,VLOOKUP($T21,Male_Annuity_Tables,MATCH($BS$3+3,'Mortality Tables'!$N$1:$DN$1,0),FALSE),VLOOKUP($T21,Fe_Annuity_Tables,MATCH(DE$3+3,'Mortality Tables'!$N$1:$DN$1,0),FALSE)),"")</f>
        <v/>
      </c>
      <c r="DF21" s="685" t="str">
        <f>IFERROR((DE21+BO21*Contr_Rate)*(1+Inv_Return)*IF($D21=$C$1,VLOOKUP($T21,Male_Annuity_Tables,MATCH($BS$3+3,'Mortality Tables'!$N$1:$DN$1,0),FALSE),VLOOKUP($T21,Fe_Annuity_Tables,MATCH(DF$3+3,'Mortality Tables'!$N$1:$DN$1,0),FALSE)),"")</f>
        <v/>
      </c>
      <c r="DG21" s="685" t="str">
        <f>IFERROR((DF21+BP21*Contr_Rate)*(1+Inv_Return)*IF($D21=$C$1,VLOOKUP($T21,Male_Annuity_Tables,MATCH($BS$3+3,'Mortality Tables'!$N$1:$DN$1,0),FALSE),VLOOKUP($T21,Fe_Annuity_Tables,MATCH(DG$3+3,'Mortality Tables'!$N$1:$DN$1,0),FALSE)),"")</f>
        <v/>
      </c>
      <c r="DH21" s="685" t="str">
        <f>IFERROR((DG21+BQ21*Contr_Rate)*(1+Inv_Return)*IF($D21=$C$1,VLOOKUP($T21,Male_Annuity_Tables,MATCH($BS$3+3,'Mortality Tables'!$N$1:$DN$1,0),FALSE),VLOOKUP($T21,Fe_Annuity_Tables,MATCH(DH$3+3,'Mortality Tables'!$N$1:$DN$1,0),FALSE)),"")</f>
        <v/>
      </c>
      <c r="DJ21" s="686">
        <f t="shared" si="20"/>
        <v>4228837.6467925217</v>
      </c>
      <c r="DK21" s="680">
        <f t="shared" si="21"/>
        <v>8.0909277508679907</v>
      </c>
      <c r="DL21" s="686">
        <f t="shared" si="22"/>
        <v>350184.96155116853</v>
      </c>
      <c r="DM21" s="686">
        <f t="shared" si="23"/>
        <v>3273302.7099827551</v>
      </c>
      <c r="DN21" s="687">
        <f t="shared" si="25"/>
        <v>0.10698215001111627</v>
      </c>
      <c r="DP21" s="688">
        <f t="shared" si="24"/>
        <v>120468.22009796073</v>
      </c>
      <c r="DQ21" s="688">
        <f t="shared" si="13"/>
        <v>103147.28908276255</v>
      </c>
      <c r="DR21" s="688">
        <f t="shared" si="14"/>
        <v>141807.68504875374</v>
      </c>
    </row>
    <row r="22" spans="1:122" s="657" customFormat="1" ht="14.5">
      <c r="A22" s="675" t="s">
        <v>1113</v>
      </c>
      <c r="B22" s="675" t="s">
        <v>1114</v>
      </c>
      <c r="C22" s="675" t="s">
        <v>116</v>
      </c>
      <c r="D22" s="675" t="s">
        <v>61</v>
      </c>
      <c r="E22" s="676">
        <v>33458</v>
      </c>
      <c r="F22" s="677">
        <v>41549</v>
      </c>
      <c r="G22" s="677">
        <v>43111</v>
      </c>
      <c r="H22" s="678">
        <v>1868308</v>
      </c>
      <c r="I22" s="678">
        <v>164645.65</v>
      </c>
      <c r="J22" s="678">
        <v>143801.71</v>
      </c>
      <c r="K22" s="678">
        <v>28865.919999999998</v>
      </c>
      <c r="L22" s="678">
        <v>337313.27999999997</v>
      </c>
      <c r="M22" s="679">
        <f>IF(COUNTIF($A$4:A204,A22)=1,0,1)</f>
        <v>0</v>
      </c>
      <c r="N22" s="680" t="str">
        <f t="shared" si="1"/>
        <v>Okay</v>
      </c>
      <c r="O22" s="680" t="str">
        <f t="shared" si="15"/>
        <v>TRUE</v>
      </c>
      <c r="P22" s="680" t="b">
        <f t="shared" si="2"/>
        <v>1</v>
      </c>
      <c r="Q22" s="680" t="b">
        <f t="shared" si="3"/>
        <v>1</v>
      </c>
      <c r="R22" s="680" t="b">
        <f t="shared" si="4"/>
        <v>1</v>
      </c>
      <c r="S22" s="681">
        <f t="shared" si="5"/>
        <v>22.167123287671235</v>
      </c>
      <c r="T22" s="682">
        <f t="shared" si="6"/>
        <v>33</v>
      </c>
      <c r="U22" s="682">
        <f t="shared" si="16"/>
        <v>26</v>
      </c>
      <c r="V22" s="682">
        <f t="shared" si="17"/>
        <v>6.9726027397260273</v>
      </c>
      <c r="W22" s="682">
        <f t="shared" si="7"/>
        <v>27</v>
      </c>
      <c r="X22" s="683">
        <f t="shared" si="8"/>
        <v>9107458.5599999987</v>
      </c>
      <c r="Y22" s="684">
        <f t="shared" si="18"/>
        <v>1.5299999999999999E-3</v>
      </c>
      <c r="Z22" s="684">
        <f>IF($D22=$C$1,VLOOKUP($T22,Male_Annuity_Tables,MATCH($W22+2,'Mortality Tables'!$DS$1:$HT$1,0),FALSE),VLOOKUP($T22,Fe_Annuity_Tables,MATCH($W22+2,'Mortality Tables'!$M$1:$DN$1,0),FALSE))</f>
        <v>1.6500087648593328E-2</v>
      </c>
      <c r="AA22" s="664"/>
      <c r="AB22" s="685">
        <f t="shared" si="32"/>
        <v>1963498.2926</v>
      </c>
      <c r="AC22" s="685">
        <f t="shared" si="32"/>
        <v>2063538.5306079702</v>
      </c>
      <c r="AD22" s="685">
        <f t="shared" si="32"/>
        <v>2168675.8187424461</v>
      </c>
      <c r="AE22" s="685">
        <f t="shared" si="32"/>
        <v>2279169.8517073737</v>
      </c>
      <c r="AF22" s="685">
        <f t="shared" si="32"/>
        <v>2395293.5556518645</v>
      </c>
      <c r="AG22" s="685">
        <f t="shared" si="32"/>
        <v>2517333.7623123275</v>
      </c>
      <c r="AH22" s="685">
        <f t="shared" si="32"/>
        <v>2645591.9175021406</v>
      </c>
      <c r="AI22" s="685">
        <f t="shared" si="32"/>
        <v>2780384.8256988749</v>
      </c>
      <c r="AJ22" s="685">
        <f t="shared" si="32"/>
        <v>2922045.4325682325</v>
      </c>
      <c r="AK22" s="685">
        <f t="shared" si="32"/>
        <v>3070923.647357584</v>
      </c>
      <c r="AL22" s="685">
        <f t="shared" si="31"/>
        <v>3227387.2071904531</v>
      </c>
      <c r="AM22" s="685">
        <f t="shared" si="31"/>
        <v>3391822.5853968067</v>
      </c>
      <c r="AN22" s="685">
        <f t="shared" si="31"/>
        <v>3564635.9461227739</v>
      </c>
      <c r="AO22" s="685">
        <f t="shared" si="31"/>
        <v>3746254.14757773</v>
      </c>
      <c r="AP22" s="685">
        <f t="shared" si="31"/>
        <v>3937125.7963968152</v>
      </c>
      <c r="AQ22" s="685">
        <f t="shared" si="31"/>
        <v>4137722.3557232325</v>
      </c>
      <c r="AR22" s="685">
        <f t="shared" si="31"/>
        <v>4348539.3097473318</v>
      </c>
      <c r="AS22" s="685">
        <f t="shared" si="31"/>
        <v>4570097.3875789586</v>
      </c>
      <c r="AT22" s="685">
        <f t="shared" si="31"/>
        <v>4802943.8494761065</v>
      </c>
      <c r="AU22" s="685">
        <f t="shared" si="31"/>
        <v>5047653.8386069145</v>
      </c>
      <c r="AV22" s="685">
        <f t="shared" si="29"/>
        <v>5304831.8016839363</v>
      </c>
      <c r="AW22" s="685">
        <f t="shared" si="29"/>
        <v>5575112.9819797343</v>
      </c>
      <c r="AX22" s="685">
        <f t="shared" si="29"/>
        <v>5859164.9884116007</v>
      </c>
      <c r="AY22" s="685">
        <f t="shared" si="29"/>
        <v>6157689.4445711728</v>
      </c>
      <c r="AZ22" s="685">
        <f t="shared" si="29"/>
        <v>6471423.7217720738</v>
      </c>
      <c r="BA22" s="685">
        <f t="shared" si="29"/>
        <v>6801142.7603963604</v>
      </c>
      <c r="BB22" s="685">
        <f t="shared" si="29"/>
        <v>7147660.9840385551</v>
      </c>
      <c r="BC22" s="685" t="str">
        <f t="shared" si="29"/>
        <v/>
      </c>
      <c r="BD22" s="685" t="str">
        <f t="shared" si="29"/>
        <v/>
      </c>
      <c r="BE22" s="685" t="str">
        <f t="shared" si="29"/>
        <v/>
      </c>
      <c r="BF22" s="685" t="str">
        <f t="shared" si="29"/>
        <v/>
      </c>
      <c r="BG22" s="685" t="str">
        <f t="shared" si="29"/>
        <v/>
      </c>
      <c r="BH22" s="685" t="str">
        <f t="shared" si="29"/>
        <v/>
      </c>
      <c r="BI22" s="685" t="str">
        <f t="shared" si="30"/>
        <v/>
      </c>
      <c r="BJ22" s="685" t="str">
        <f t="shared" si="30"/>
        <v/>
      </c>
      <c r="BK22" s="685" t="str">
        <f t="shared" si="30"/>
        <v/>
      </c>
      <c r="BL22" s="685" t="str">
        <f t="shared" si="30"/>
        <v/>
      </c>
      <c r="BM22" s="685" t="str">
        <f t="shared" si="30"/>
        <v/>
      </c>
      <c r="BN22" s="685" t="str">
        <f t="shared" si="30"/>
        <v/>
      </c>
      <c r="BO22" s="685" t="str">
        <f t="shared" si="27"/>
        <v/>
      </c>
      <c r="BP22" s="685" t="str">
        <f t="shared" si="27"/>
        <v/>
      </c>
      <c r="BQ22" s="685" t="str">
        <f t="shared" si="27"/>
        <v/>
      </c>
      <c r="BR22" s="529"/>
      <c r="BS22" s="685">
        <f>IFERROR(($L22+AB22*Contr_Rate)*(1+Inv_Return)*IF($D22=$C$1,VLOOKUP($T22,Male_Annuity_Tables,MATCH($BS$3+3,'Mortality Tables'!$N$1:$DN$1,0),FALSE),VLOOKUP($T22,Fe_Annuity_Tables,MATCH(BS$3+3,'Mortality Tables'!$N$1:$DN$1,0),FALSE)),"")</f>
        <v>760411.9394892928</v>
      </c>
      <c r="BT22" s="685">
        <f>IFERROR(($BS22+AC22*Contr_Rate)*(1+Inv_Return)*IF($D22=$C$1,VLOOKUP($T22,Male_Annuity_Tables,MATCH($BS$3+3,'Mortality Tables'!$N$1:$DN$1,0),FALSE),VLOOKUP($T22,Fe_Annuity_Tables,MATCH(BT$3+3,'Mortality Tables'!$N$1:$DN$1,0),FALSE)),"")</f>
        <v>1132351.3369528395</v>
      </c>
      <c r="BU22" s="685">
        <f>IFERROR((BT22+AD22*Contr_Rate)*(1+Inv_Return)*IF($D22=$C$1,VLOOKUP($T22,Male_Annuity_Tables,MATCH($BS$3+3,'Mortality Tables'!$N$1:$DN$1,0),FALSE),VLOOKUP($T22,Fe_Annuity_Tables,MATCH(BU$3+3,'Mortality Tables'!$N$1:$DN$1,0),FALSE)),"")</f>
        <v>1463551.4499365392</v>
      </c>
      <c r="BV22" s="685">
        <f>IFERROR((BU22+AE22*Contr_Rate)*(1+Inv_Return)*IF($D22=$C$1,VLOOKUP($T22,Male_Annuity_Tables,MATCH($BS$3+3,'Mortality Tables'!$N$1:$DN$1,0),FALSE),VLOOKUP($T22,Fe_Annuity_Tables,MATCH(BV$3+3,'Mortality Tables'!$N$1:$DN$1,0),FALSE)),"")</f>
        <v>1762629.5481524442</v>
      </c>
      <c r="BW22" s="685">
        <f>IFERROR((BV22+AF22*Contr_Rate)*(1+Inv_Return)*IF($D22=$C$1,VLOOKUP($T22,Male_Annuity_Tables,MATCH($BS$3+3,'Mortality Tables'!$N$1:$DN$1,0),FALSE),VLOOKUP($T22,Fe_Annuity_Tables,MATCH(BW$3+3,'Mortality Tables'!$N$1:$DN$1,0),FALSE)),"")</f>
        <v>2036726.3931851455</v>
      </c>
      <c r="BX22" s="685">
        <f>IFERROR((BW22+AG22*Contr_Rate)*(1+Inv_Return)*IF($D22=$C$1,VLOOKUP($T22,Male_Annuity_Tables,MATCH($BS$3+3,'Mortality Tables'!$N$1:$DN$1,0),FALSE),VLOOKUP($T22,Fe_Annuity_Tables,MATCH(BX$3+3,'Mortality Tables'!$N$1:$DN$1,0),FALSE)),"")</f>
        <v>2291774.1680197553</v>
      </c>
      <c r="BY22" s="685">
        <f>IFERROR((BX22+AH22*Contr_Rate)*(1+Inv_Return)*IF($D22=$C$1,VLOOKUP($T22,Male_Annuity_Tables,MATCH($BS$3+3,'Mortality Tables'!$N$1:$DN$1,0),FALSE),VLOOKUP($T22,Fe_Annuity_Tables,MATCH(BY$3+3,'Mortality Tables'!$N$1:$DN$1,0),FALSE)),"")</f>
        <v>2532716.5835080929</v>
      </c>
      <c r="BZ22" s="685">
        <f>IFERROR((BY22+AI22*Contr_Rate)*(1+Inv_Return)*IF($D22=$C$1,VLOOKUP($T22,Male_Annuity_Tables,MATCH($BS$3+3,'Mortality Tables'!$N$1:$DN$1,0),FALSE),VLOOKUP($T22,Fe_Annuity_Tables,MATCH(BZ$3+3,'Mortality Tables'!$N$1:$DN$1,0),FALSE)),"")</f>
        <v>2763689.7377993288</v>
      </c>
      <c r="CA22" s="685">
        <f>IFERROR((BZ22+AJ22*Contr_Rate)*(1+Inv_Return)*IF($D22=$C$1,VLOOKUP($T22,Male_Annuity_Tables,MATCH($BS$3+3,'Mortality Tables'!$N$1:$DN$1,0),FALSE),VLOOKUP($T22,Fe_Annuity_Tables,MATCH(CA$3+3,'Mortality Tables'!$N$1:$DN$1,0),FALSE)),"")</f>
        <v>2988170.76888452</v>
      </c>
      <c r="CB22" s="685">
        <f>IFERROR((CA22+AK22*Contr_Rate)*(1+Inv_Return)*IF($D22=$C$1,VLOOKUP($T22,Male_Annuity_Tables,MATCH($BS$3+3,'Mortality Tables'!$N$1:$DN$1,0),FALSE),VLOOKUP($T22,Fe_Annuity_Tables,MATCH(CB$3+3,'Mortality Tables'!$N$1:$DN$1,0),FALSE)),"")</f>
        <v>3209100.0796913565</v>
      </c>
      <c r="CC22" s="685">
        <f>IFERROR((CB22+AL22*Contr_Rate)*(1+Inv_Return)*IF($D22=$C$1,VLOOKUP($T22,Male_Annuity_Tables,MATCH($BS$3+3,'Mortality Tables'!$N$1:$DN$1,0),FALSE),VLOOKUP($T22,Fe_Annuity_Tables,MATCH(CC$3+3,'Mortality Tables'!$N$1:$DN$1,0),FALSE)),"")</f>
        <v>3428981.8803237053</v>
      </c>
      <c r="CD22" s="685">
        <f>IFERROR((CC22+AM22*Contr_Rate)*(1+Inv_Return)*IF($D22=$C$1,VLOOKUP($T22,Male_Annuity_Tables,MATCH($BS$3+3,'Mortality Tables'!$N$1:$DN$1,0),FALSE),VLOOKUP($T22,Fe_Annuity_Tables,MATCH(CD$3+3,'Mortality Tables'!$N$1:$DN$1,0),FALSE)),"")</f>
        <v>3649966.942608315</v>
      </c>
      <c r="CE22" s="685">
        <f>IFERROR((CD22+AN22*Contr_Rate)*(1+Inv_Return)*IF($D22=$C$1,VLOOKUP($T22,Male_Annuity_Tables,MATCH($BS$3+3,'Mortality Tables'!$N$1:$DN$1,0),FALSE),VLOOKUP($T22,Fe_Annuity_Tables,MATCH(CE$3+3,'Mortality Tables'!$N$1:$DN$1,0),FALSE)),"")</f>
        <v>3873920.7648749072</v>
      </c>
      <c r="CF22" s="685">
        <f>IFERROR((CE22+AO22*Contr_Rate)*(1+Inv_Return)*IF($D22=$C$1,VLOOKUP($T22,Male_Annuity_Tables,MATCH($BS$3+3,'Mortality Tables'!$N$1:$DN$1,0),FALSE),VLOOKUP($T22,Fe_Annuity_Tables,MATCH(CF$3+3,'Mortality Tables'!$N$1:$DN$1,0),FALSE)),"")</f>
        <v>4102479.7725924314</v>
      </c>
      <c r="CG22" s="685">
        <f>IFERROR((CF22+AP22*Contr_Rate)*(1+Inv_Return)*IF($D22=$C$1,VLOOKUP($T22,Male_Annuity_Tables,MATCH($BS$3+3,'Mortality Tables'!$N$1:$DN$1,0),FALSE),VLOOKUP($T22,Fe_Annuity_Tables,MATCH(CG$3+3,'Mortality Tables'!$N$1:$DN$1,0),FALSE)),"")</f>
        <v>4337097.7107341969</v>
      </c>
      <c r="CH22" s="685">
        <f>IFERROR((CG22+AQ22*Contr_Rate)*(1+Inv_Return)*IF($D22=$C$1,VLOOKUP($T22,Male_Annuity_Tables,MATCH($BS$3+3,'Mortality Tables'!$N$1:$DN$1,0),FALSE),VLOOKUP($T22,Fe_Annuity_Tables,MATCH(CH$3+3,'Mortality Tables'!$N$1:$DN$1,0),FALSE)),"")</f>
        <v>4579083.9981777789</v>
      </c>
      <c r="CI22" s="685">
        <f>IFERROR((CH22+AR22*Contr_Rate)*(1+Inv_Return)*IF($D22=$C$1,VLOOKUP($T22,Male_Annuity_Tables,MATCH($BS$3+3,'Mortality Tables'!$N$1:$DN$1,0),FALSE),VLOOKUP($T22,Fe_Annuity_Tables,MATCH(CI$3+3,'Mortality Tables'!$N$1:$DN$1,0),FALSE)),"")</f>
        <v>4829635.4979827842</v>
      </c>
      <c r="CJ22" s="685">
        <f>IFERROR((CI22+AS22*Contr_Rate)*(1+Inv_Return)*IF($D22=$C$1,VLOOKUP($T22,Male_Annuity_Tables,MATCH($BS$3+3,'Mortality Tables'!$N$1:$DN$1,0),FALSE),VLOOKUP($T22,Fe_Annuity_Tables,MATCH(CJ$3+3,'Mortality Tables'!$N$1:$DN$1,0),FALSE)),"")</f>
        <v>5089862.8976530237</v>
      </c>
      <c r="CK22" s="685">
        <f>IFERROR((CJ22+AT22*Contr_Rate)*(1+Inv_Return)*IF($D22=$C$1,VLOOKUP($T22,Male_Annuity_Tables,MATCH($BS$3+3,'Mortality Tables'!$N$1:$DN$1,0),FALSE),VLOOKUP($T22,Fe_Annuity_Tables,MATCH(CK$3+3,'Mortality Tables'!$N$1:$DN$1,0),FALSE)),"")</f>
        <v>5360812.680318987</v>
      </c>
      <c r="CL22" s="685">
        <f>IFERROR((CK22+AU22*Contr_Rate)*(1+Inv_Return)*IF($D22=$C$1,VLOOKUP($T22,Male_Annuity_Tables,MATCH($BS$3+3,'Mortality Tables'!$N$1:$DN$1,0),FALSE),VLOOKUP($T22,Fe_Annuity_Tables,MATCH(CL$3+3,'Mortality Tables'!$N$1:$DN$1,0),FALSE)),"")</f>
        <v>5643485.4928317023</v>
      </c>
      <c r="CM22" s="685">
        <f>IFERROR((CL22+AV22*Contr_Rate)*(1+Inv_Return)*IF($D22=$C$1,VLOOKUP($T22,Male_Annuity_Tables,MATCH($BS$3+3,'Mortality Tables'!$N$1:$DN$1,0),FALSE),VLOOKUP($T22,Fe_Annuity_Tables,MATCH(CM$3+3,'Mortality Tables'!$N$1:$DN$1,0),FALSE)),"")</f>
        <v>5938851.5731941406</v>
      </c>
      <c r="CN22" s="685">
        <f>IFERROR((CM22+AW22*Contr_Rate)*(1+Inv_Return)*IF($D22=$C$1,VLOOKUP($T22,Male_Annuity_Tables,MATCH($BS$3+3,'Mortality Tables'!$N$1:$DN$1,0),FALSE),VLOOKUP($T22,Fe_Annuity_Tables,MATCH(CN$3+3,'Mortality Tables'!$N$1:$DN$1,0),FALSE)),"")</f>
        <v>6247863.7819518549</v>
      </c>
      <c r="CO22" s="685">
        <f>IFERROR((CN22+AX22*Contr_Rate)*(1+Inv_Return)*IF($D22=$C$1,VLOOKUP($T22,Male_Annuity_Tables,MATCH($BS$3+3,'Mortality Tables'!$N$1:$DN$1,0),FALSE),VLOOKUP($T22,Fe_Annuity_Tables,MATCH(CO$3+3,'Mortality Tables'!$N$1:$DN$1,0),FALSE)),"")</f>
        <v>6571468.6855078675</v>
      </c>
      <c r="CP22" s="685">
        <f>IFERROR((CO22+AY22*Contr_Rate)*(1+Inv_Return)*IF($D22=$C$1,VLOOKUP($T22,Male_Annuity_Tables,MATCH($BS$3+3,'Mortality Tables'!$N$1:$DN$1,0),FALSE),VLOOKUP($T22,Fe_Annuity_Tables,MATCH(CP$3+3,'Mortality Tables'!$N$1:$DN$1,0),FALSE)),"")</f>
        <v>6910616.0600317437</v>
      </c>
      <c r="CQ22" s="685">
        <f>IFERROR((CP22+AZ22*Contr_Rate)*(1+Inv_Return)*IF($D22=$C$1,VLOOKUP($T22,Male_Annuity_Tables,MATCH($BS$3+3,'Mortality Tables'!$N$1:$DN$1,0),FALSE),VLOOKUP($T22,Fe_Annuity_Tables,MATCH(CQ$3+3,'Mortality Tables'!$N$1:$DN$1,0),FALSE)),"")</f>
        <v>7266267.1195914131</v>
      </c>
      <c r="CR22" s="685">
        <f>IFERROR((CQ22+BA22*Contr_Rate)*(1+Inv_Return)*IF($D22=$C$1,VLOOKUP($T22,Male_Annuity_Tables,MATCH($BS$3+3,'Mortality Tables'!$N$1:$DN$1,0),FALSE),VLOOKUP($T22,Fe_Annuity_Tables,MATCH(CR$3+3,'Mortality Tables'!$N$1:$DN$1,0),FALSE)),"")</f>
        <v>7639401.7187977266</v>
      </c>
      <c r="CS22" s="685">
        <f>IFERROR((CR22+BB22*Contr_Rate)*(1+Inv_Return)*IF($D22=$C$1,VLOOKUP($T22,Male_Annuity_Tables,MATCH($BS$3+3,'Mortality Tables'!$N$1:$DN$1,0),FALSE),VLOOKUP($T22,Fe_Annuity_Tables,MATCH(CS$3+3,'Mortality Tables'!$N$1:$DN$1,0),FALSE)),"")</f>
        <v>8031024.7365220683</v>
      </c>
      <c r="CT22" s="685" t="str">
        <f>IFERROR((CS22+BC22*Contr_Rate)*(1+Inv_Return)*IF($D22=$C$1,VLOOKUP($T22,Male_Annuity_Tables,MATCH($BS$3+3,'Mortality Tables'!$N$1:$DN$1,0),FALSE),VLOOKUP($T22,Fe_Annuity_Tables,MATCH(CT$3+3,'Mortality Tables'!$N$1:$DN$1,0),FALSE)),"")</f>
        <v/>
      </c>
      <c r="CU22" s="685" t="str">
        <f>IFERROR((CT22+BD22*Contr_Rate)*(1+Inv_Return)*IF($D22=$C$1,VLOOKUP($T22,Male_Annuity_Tables,MATCH($BS$3+3,'Mortality Tables'!$N$1:$DN$1,0),FALSE),VLOOKUP($T22,Fe_Annuity_Tables,MATCH(CU$3+3,'Mortality Tables'!$N$1:$DN$1,0),FALSE)),"")</f>
        <v/>
      </c>
      <c r="CV22" s="685" t="str">
        <f>IFERROR((CU22+BE22*Contr_Rate)*(1+Inv_Return)*IF($D22=$C$1,VLOOKUP($T22,Male_Annuity_Tables,MATCH($BS$3+3,'Mortality Tables'!$N$1:$DN$1,0),FALSE),VLOOKUP($T22,Fe_Annuity_Tables,MATCH(CV$3+3,'Mortality Tables'!$N$1:$DN$1,0),FALSE)),"")</f>
        <v/>
      </c>
      <c r="CW22" s="685" t="str">
        <f>IFERROR((CV22+BF22*Contr_Rate)*(1+Inv_Return)*IF($D22=$C$1,VLOOKUP($T22,Male_Annuity_Tables,MATCH($BS$3+3,'Mortality Tables'!$N$1:$DN$1,0),FALSE),VLOOKUP($T22,Fe_Annuity_Tables,MATCH(CW$3+3,'Mortality Tables'!$N$1:$DN$1,0),FALSE)),"")</f>
        <v/>
      </c>
      <c r="CX22" s="685" t="str">
        <f>IFERROR((CW22+BG22*Contr_Rate)*(1+Inv_Return)*IF($D22=$C$1,VLOOKUP($T22,Male_Annuity_Tables,MATCH($BS$3+3,'Mortality Tables'!$N$1:$DN$1,0),FALSE),VLOOKUP($T22,Fe_Annuity_Tables,MATCH(CX$3+3,'Mortality Tables'!$N$1:$DN$1,0),FALSE)),"")</f>
        <v/>
      </c>
      <c r="CY22" s="685" t="str">
        <f>IFERROR((CX22+BH22*Contr_Rate)*(1+Inv_Return)*IF($D22=$C$1,VLOOKUP($T22,Male_Annuity_Tables,MATCH($BS$3+3,'Mortality Tables'!$N$1:$DN$1,0),FALSE),VLOOKUP($T22,Fe_Annuity_Tables,MATCH(CY$3+3,'Mortality Tables'!$N$1:$DN$1,0),FALSE)),"")</f>
        <v/>
      </c>
      <c r="CZ22" s="685" t="str">
        <f>IFERROR((CY22+BI22*Contr_Rate)*(1+Inv_Return)*IF($D22=$C$1,VLOOKUP($T22,Male_Annuity_Tables,MATCH($BS$3+3,'Mortality Tables'!$N$1:$DN$1,0),FALSE),VLOOKUP($T22,Fe_Annuity_Tables,MATCH(CZ$3+3,'Mortality Tables'!$N$1:$DN$1,0),FALSE)),"")</f>
        <v/>
      </c>
      <c r="DA22" s="685" t="str">
        <f>IFERROR((CZ22+BJ22*Contr_Rate)*(1+Inv_Return)*IF($D22=$C$1,VLOOKUP($T22,Male_Annuity_Tables,MATCH($BS$3+3,'Mortality Tables'!$N$1:$DN$1,0),FALSE),VLOOKUP($T22,Fe_Annuity_Tables,MATCH(DA$3+3,'Mortality Tables'!$N$1:$DN$1,0),FALSE)),"")</f>
        <v/>
      </c>
      <c r="DB22" s="685" t="str">
        <f>IFERROR((DA22+BK22*Contr_Rate)*(1+Inv_Return)*IF($D22=$C$1,VLOOKUP($T22,Male_Annuity_Tables,MATCH($BS$3+3,'Mortality Tables'!$N$1:$DN$1,0),FALSE),VLOOKUP($T22,Fe_Annuity_Tables,MATCH(DB$3+3,'Mortality Tables'!$N$1:$DN$1,0),FALSE)),"")</f>
        <v/>
      </c>
      <c r="DC22" s="685" t="str">
        <f>IFERROR((DB22+BL22*Contr_Rate)*(1+Inv_Return)*IF($D22=$C$1,VLOOKUP($T22,Male_Annuity_Tables,MATCH($BS$3+3,'Mortality Tables'!$N$1:$DN$1,0),FALSE),VLOOKUP($T22,Fe_Annuity_Tables,MATCH(DC$3+3,'Mortality Tables'!$N$1:$DN$1,0),FALSE)),"")</f>
        <v/>
      </c>
      <c r="DD22" s="685" t="str">
        <f>IFERROR((DC22+BM22*Contr_Rate)*(1+Inv_Return)*IF($D22=$C$1,VLOOKUP($T22,Male_Annuity_Tables,MATCH($BS$3+3,'Mortality Tables'!$N$1:$DN$1,0),FALSE),VLOOKUP($T22,Fe_Annuity_Tables,MATCH(DD$3+3,'Mortality Tables'!$N$1:$DN$1,0),FALSE)),"")</f>
        <v/>
      </c>
      <c r="DE22" s="685" t="str">
        <f>IFERROR((DD22+BN22*Contr_Rate)*(1+Inv_Return)*IF($D22=$C$1,VLOOKUP($T22,Male_Annuity_Tables,MATCH($BS$3+3,'Mortality Tables'!$N$1:$DN$1,0),FALSE),VLOOKUP($T22,Fe_Annuity_Tables,MATCH(DE$3+3,'Mortality Tables'!$N$1:$DN$1,0),FALSE)),"")</f>
        <v/>
      </c>
      <c r="DF22" s="685" t="str">
        <f>IFERROR((DE22+BO22*Contr_Rate)*(1+Inv_Return)*IF($D22=$C$1,VLOOKUP($T22,Male_Annuity_Tables,MATCH($BS$3+3,'Mortality Tables'!$N$1:$DN$1,0),FALSE),VLOOKUP($T22,Fe_Annuity_Tables,MATCH(DF$3+3,'Mortality Tables'!$N$1:$DN$1,0),FALSE)),"")</f>
        <v/>
      </c>
      <c r="DG22" s="685" t="str">
        <f>IFERROR((DF22+BP22*Contr_Rate)*(1+Inv_Return)*IF($D22=$C$1,VLOOKUP($T22,Male_Annuity_Tables,MATCH($BS$3+3,'Mortality Tables'!$N$1:$DN$1,0),FALSE),VLOOKUP($T22,Fe_Annuity_Tables,MATCH(DG$3+3,'Mortality Tables'!$N$1:$DN$1,0),FALSE)),"")</f>
        <v/>
      </c>
      <c r="DH22" s="685" t="str">
        <f>IFERROR((DG22+BQ22*Contr_Rate)*(1+Inv_Return)*IF($D22=$C$1,VLOOKUP($T22,Male_Annuity_Tables,MATCH($BS$3+3,'Mortality Tables'!$N$1:$DN$1,0),FALSE),VLOOKUP($T22,Fe_Annuity_Tables,MATCH(DH$3+3,'Mortality Tables'!$N$1:$DN$1,0),FALSE)),"")</f>
        <v/>
      </c>
      <c r="DJ22" s="686">
        <f t="shared" si="20"/>
        <v>8031024.7365220683</v>
      </c>
      <c r="DK22" s="680">
        <f t="shared" si="21"/>
        <v>8.0909277508679907</v>
      </c>
      <c r="DL22" s="686">
        <f t="shared" si="22"/>
        <v>665039.50339842518</v>
      </c>
      <c r="DM22" s="686">
        <f t="shared" si="23"/>
        <v>7147660.9840385551</v>
      </c>
      <c r="DN22" s="687">
        <f t="shared" si="25"/>
        <v>9.3042955574351549E-2</v>
      </c>
      <c r="DP22" s="688">
        <f t="shared" si="24"/>
        <v>153013.13211179344</v>
      </c>
      <c r="DQ22" s="688">
        <f t="shared" si="13"/>
        <v>227919.67710186756</v>
      </c>
      <c r="DR22" s="688">
        <f t="shared" si="14"/>
        <v>294677.30313602259</v>
      </c>
    </row>
    <row r="23" spans="1:122" s="657" customFormat="1" ht="14.5">
      <c r="A23" s="675" t="s">
        <v>1115</v>
      </c>
      <c r="B23" s="675" t="s">
        <v>1116</v>
      </c>
      <c r="C23" s="675" t="s">
        <v>115</v>
      </c>
      <c r="D23" s="675" t="s">
        <v>60</v>
      </c>
      <c r="E23" s="676">
        <v>24672</v>
      </c>
      <c r="F23" s="677">
        <v>43446</v>
      </c>
      <c r="G23" s="677">
        <v>45114</v>
      </c>
      <c r="H23" s="678">
        <v>2349360</v>
      </c>
      <c r="I23" s="678">
        <v>119755.89</v>
      </c>
      <c r="J23" s="678">
        <v>226607.35999999999</v>
      </c>
      <c r="K23" s="678">
        <v>42424.95</v>
      </c>
      <c r="L23" s="678">
        <v>388788.2</v>
      </c>
      <c r="M23" s="679">
        <f>IF(COUNTIF($A$4:A204,A23)=1,0,1)</f>
        <v>0</v>
      </c>
      <c r="N23" s="680" t="str">
        <f t="shared" si="1"/>
        <v>Okay</v>
      </c>
      <c r="O23" s="680" t="str">
        <f t="shared" si="15"/>
        <v>TRUE</v>
      </c>
      <c r="P23" s="680" t="b">
        <f t="shared" si="2"/>
        <v>1</v>
      </c>
      <c r="Q23" s="680" t="b">
        <f t="shared" si="3"/>
        <v>1</v>
      </c>
      <c r="R23" s="680" t="b">
        <f t="shared" si="4"/>
        <v>1</v>
      </c>
      <c r="S23" s="681">
        <f t="shared" si="5"/>
        <v>51.435616438356163</v>
      </c>
      <c r="T23" s="682">
        <f t="shared" si="6"/>
        <v>57</v>
      </c>
      <c r="U23" s="682">
        <f t="shared" si="16"/>
        <v>56</v>
      </c>
      <c r="V23" s="682">
        <f t="shared" si="17"/>
        <v>1.484931506849315</v>
      </c>
      <c r="W23" s="682">
        <f t="shared" si="7"/>
        <v>3</v>
      </c>
      <c r="X23" s="683">
        <f t="shared" si="8"/>
        <v>1166364.6000000001</v>
      </c>
      <c r="Y23" s="684">
        <f t="shared" si="18"/>
        <v>6.5300000000000002E-3</v>
      </c>
      <c r="Z23" s="684">
        <f>IF($D23=$C$1,VLOOKUP($T23,Male_Annuity_Tables,MATCH($W23+2,'Mortality Tables'!$DS$1:$HT$1,0),FALSE),VLOOKUP($T23,Fe_Annuity_Tables,MATCH($W23+2,'Mortality Tables'!$M$1:$DN$1,0),FALSE))</f>
        <v>0.83911514819633914</v>
      </c>
      <c r="AA23" s="664"/>
      <c r="AB23" s="685">
        <f t="shared" si="32"/>
        <v>2469059.892</v>
      </c>
      <c r="AC23" s="685">
        <f t="shared" si="32"/>
        <v>2594858.4934974001</v>
      </c>
      <c r="AD23" s="685">
        <f t="shared" si="32"/>
        <v>2727066.5337410928</v>
      </c>
      <c r="AE23" s="685" t="str">
        <f t="shared" si="32"/>
        <v/>
      </c>
      <c r="AF23" s="685" t="str">
        <f t="shared" si="32"/>
        <v/>
      </c>
      <c r="AG23" s="685" t="str">
        <f t="shared" si="32"/>
        <v/>
      </c>
      <c r="AH23" s="685" t="str">
        <f t="shared" si="32"/>
        <v/>
      </c>
      <c r="AI23" s="685" t="str">
        <f t="shared" si="32"/>
        <v/>
      </c>
      <c r="AJ23" s="685" t="str">
        <f t="shared" si="32"/>
        <v/>
      </c>
      <c r="AK23" s="685" t="str">
        <f t="shared" si="32"/>
        <v/>
      </c>
      <c r="AL23" s="685" t="str">
        <f t="shared" si="31"/>
        <v/>
      </c>
      <c r="AM23" s="685" t="str">
        <f t="shared" si="31"/>
        <v/>
      </c>
      <c r="AN23" s="685" t="str">
        <f t="shared" si="31"/>
        <v/>
      </c>
      <c r="AO23" s="685" t="str">
        <f t="shared" si="31"/>
        <v/>
      </c>
      <c r="AP23" s="685" t="str">
        <f t="shared" si="31"/>
        <v/>
      </c>
      <c r="AQ23" s="685" t="str">
        <f t="shared" si="31"/>
        <v/>
      </c>
      <c r="AR23" s="685" t="str">
        <f t="shared" si="31"/>
        <v/>
      </c>
      <c r="AS23" s="685" t="str">
        <f t="shared" si="31"/>
        <v/>
      </c>
      <c r="AT23" s="685" t="str">
        <f t="shared" si="31"/>
        <v/>
      </c>
      <c r="AU23" s="685" t="str">
        <f t="shared" si="31"/>
        <v/>
      </c>
      <c r="AV23" s="685" t="str">
        <f t="shared" si="29"/>
        <v/>
      </c>
      <c r="AW23" s="685" t="str">
        <f t="shared" si="29"/>
        <v/>
      </c>
      <c r="AX23" s="685" t="str">
        <f t="shared" si="29"/>
        <v/>
      </c>
      <c r="AY23" s="685" t="str">
        <f t="shared" si="29"/>
        <v/>
      </c>
      <c r="AZ23" s="685" t="str">
        <f t="shared" si="29"/>
        <v/>
      </c>
      <c r="BA23" s="685" t="str">
        <f t="shared" si="29"/>
        <v/>
      </c>
      <c r="BB23" s="685" t="str">
        <f t="shared" si="29"/>
        <v/>
      </c>
      <c r="BC23" s="685" t="str">
        <f t="shared" si="29"/>
        <v/>
      </c>
      <c r="BD23" s="685" t="str">
        <f t="shared" si="29"/>
        <v/>
      </c>
      <c r="BE23" s="685" t="str">
        <f t="shared" si="29"/>
        <v/>
      </c>
      <c r="BF23" s="685" t="str">
        <f t="shared" si="29"/>
        <v/>
      </c>
      <c r="BG23" s="685" t="str">
        <f t="shared" si="29"/>
        <v/>
      </c>
      <c r="BH23" s="685" t="str">
        <f t="shared" si="29"/>
        <v/>
      </c>
      <c r="BI23" s="685" t="str">
        <f t="shared" si="30"/>
        <v/>
      </c>
      <c r="BJ23" s="685" t="str">
        <f t="shared" si="30"/>
        <v/>
      </c>
      <c r="BK23" s="685" t="str">
        <f t="shared" si="30"/>
        <v/>
      </c>
      <c r="BL23" s="685" t="str">
        <f t="shared" si="30"/>
        <v/>
      </c>
      <c r="BM23" s="685" t="str">
        <f t="shared" si="30"/>
        <v/>
      </c>
      <c r="BN23" s="685" t="str">
        <f t="shared" si="30"/>
        <v/>
      </c>
      <c r="BO23" s="685" t="str">
        <f t="shared" si="27"/>
        <v/>
      </c>
      <c r="BP23" s="685" t="str">
        <f t="shared" si="27"/>
        <v/>
      </c>
      <c r="BQ23" s="685" t="str">
        <f t="shared" si="27"/>
        <v/>
      </c>
      <c r="BR23" s="529"/>
      <c r="BS23" s="685">
        <f>IFERROR(($L23+AB23*Contr_Rate)*(1+Inv_Return)*IF($D23=$C$1,VLOOKUP($T23,Male_Annuity_Tables,MATCH($BS$3+3,'Mortality Tables'!$N$1:$DN$1,0),FALSE),VLOOKUP($T23,Fe_Annuity_Tables,MATCH(BS$3+3,'Mortality Tables'!$N$1:$DN$1,0),FALSE)),"")</f>
        <v>1095493.4801152695</v>
      </c>
      <c r="BT23" s="685">
        <f>IFERROR(($BS23+AC23*Contr_Rate)*(1+Inv_Return)*IF($D23=$C$1,VLOOKUP($T23,Male_Annuity_Tables,MATCH($BS$3+3,'Mortality Tables'!$N$1:$DN$1,0),FALSE),VLOOKUP($T23,Fe_Annuity_Tables,MATCH(BT$3+3,'Mortality Tables'!$N$1:$DN$1,0),FALSE)),"")</f>
        <v>1714333.9332323265</v>
      </c>
      <c r="BU23" s="685">
        <f>IFERROR((BT23+AD23*Contr_Rate)*(1+Inv_Return)*IF($D23=$C$1,VLOOKUP($T23,Male_Annuity_Tables,MATCH($BS$3+3,'Mortality Tables'!$N$1:$DN$1,0),FALSE),VLOOKUP($T23,Fe_Annuity_Tables,MATCH(BU$3+3,'Mortality Tables'!$N$1:$DN$1,0),FALSE)),"")</f>
        <v>2183765.1780297249</v>
      </c>
      <c r="BV23" s="685" t="str">
        <f>IFERROR((BU23+AE23*Contr_Rate)*(1+Inv_Return)*IF($D23=$C$1,VLOOKUP($T23,Male_Annuity_Tables,MATCH($BS$3+3,'Mortality Tables'!$N$1:$DN$1,0),FALSE),VLOOKUP($T23,Fe_Annuity_Tables,MATCH(BV$3+3,'Mortality Tables'!$N$1:$DN$1,0),FALSE)),"")</f>
        <v/>
      </c>
      <c r="BW23" s="685" t="str">
        <f>IFERROR((BV23+AF23*Contr_Rate)*(1+Inv_Return)*IF($D23=$C$1,VLOOKUP($T23,Male_Annuity_Tables,MATCH($BS$3+3,'Mortality Tables'!$N$1:$DN$1,0),FALSE),VLOOKUP($T23,Fe_Annuity_Tables,MATCH(BW$3+3,'Mortality Tables'!$N$1:$DN$1,0),FALSE)),"")</f>
        <v/>
      </c>
      <c r="BX23" s="685" t="str">
        <f>IFERROR((BW23+AG23*Contr_Rate)*(1+Inv_Return)*IF($D23=$C$1,VLOOKUP($T23,Male_Annuity_Tables,MATCH($BS$3+3,'Mortality Tables'!$N$1:$DN$1,0),FALSE),VLOOKUP($T23,Fe_Annuity_Tables,MATCH(BX$3+3,'Mortality Tables'!$N$1:$DN$1,0),FALSE)),"")</f>
        <v/>
      </c>
      <c r="BY23" s="685" t="str">
        <f>IFERROR((BX23+AH23*Contr_Rate)*(1+Inv_Return)*IF($D23=$C$1,VLOOKUP($T23,Male_Annuity_Tables,MATCH($BS$3+3,'Mortality Tables'!$N$1:$DN$1,0),FALSE),VLOOKUP($T23,Fe_Annuity_Tables,MATCH(BY$3+3,'Mortality Tables'!$N$1:$DN$1,0),FALSE)),"")</f>
        <v/>
      </c>
      <c r="BZ23" s="685" t="str">
        <f>IFERROR((BY23+AI23*Contr_Rate)*(1+Inv_Return)*IF($D23=$C$1,VLOOKUP($T23,Male_Annuity_Tables,MATCH($BS$3+3,'Mortality Tables'!$N$1:$DN$1,0),FALSE),VLOOKUP($T23,Fe_Annuity_Tables,MATCH(BZ$3+3,'Mortality Tables'!$N$1:$DN$1,0),FALSE)),"")</f>
        <v/>
      </c>
      <c r="CA23" s="685" t="str">
        <f>IFERROR((BZ23+AJ23*Contr_Rate)*(1+Inv_Return)*IF($D23=$C$1,VLOOKUP($T23,Male_Annuity_Tables,MATCH($BS$3+3,'Mortality Tables'!$N$1:$DN$1,0),FALSE),VLOOKUP($T23,Fe_Annuity_Tables,MATCH(CA$3+3,'Mortality Tables'!$N$1:$DN$1,0),FALSE)),"")</f>
        <v/>
      </c>
      <c r="CB23" s="685" t="str">
        <f>IFERROR((CA23+AK23*Contr_Rate)*(1+Inv_Return)*IF($D23=$C$1,VLOOKUP($T23,Male_Annuity_Tables,MATCH($BS$3+3,'Mortality Tables'!$N$1:$DN$1,0),FALSE),VLOOKUP($T23,Fe_Annuity_Tables,MATCH(CB$3+3,'Mortality Tables'!$N$1:$DN$1,0),FALSE)),"")</f>
        <v/>
      </c>
      <c r="CC23" s="685" t="str">
        <f>IFERROR((CB23+AL23*Contr_Rate)*(1+Inv_Return)*IF($D23=$C$1,VLOOKUP($T23,Male_Annuity_Tables,MATCH($BS$3+3,'Mortality Tables'!$N$1:$DN$1,0),FALSE),VLOOKUP($T23,Fe_Annuity_Tables,MATCH(CC$3+3,'Mortality Tables'!$N$1:$DN$1,0),FALSE)),"")</f>
        <v/>
      </c>
      <c r="CD23" s="685" t="str">
        <f>IFERROR((CC23+AM23*Contr_Rate)*(1+Inv_Return)*IF($D23=$C$1,VLOOKUP($T23,Male_Annuity_Tables,MATCH($BS$3+3,'Mortality Tables'!$N$1:$DN$1,0),FALSE),VLOOKUP($T23,Fe_Annuity_Tables,MATCH(CD$3+3,'Mortality Tables'!$N$1:$DN$1,0),FALSE)),"")</f>
        <v/>
      </c>
      <c r="CE23" s="685" t="str">
        <f>IFERROR((CD23+AN23*Contr_Rate)*(1+Inv_Return)*IF($D23=$C$1,VLOOKUP($T23,Male_Annuity_Tables,MATCH($BS$3+3,'Mortality Tables'!$N$1:$DN$1,0),FALSE),VLOOKUP($T23,Fe_Annuity_Tables,MATCH(CE$3+3,'Mortality Tables'!$N$1:$DN$1,0),FALSE)),"")</f>
        <v/>
      </c>
      <c r="CF23" s="685" t="str">
        <f>IFERROR((CE23+AO23*Contr_Rate)*(1+Inv_Return)*IF($D23=$C$1,VLOOKUP($T23,Male_Annuity_Tables,MATCH($BS$3+3,'Mortality Tables'!$N$1:$DN$1,0),FALSE),VLOOKUP($T23,Fe_Annuity_Tables,MATCH(CF$3+3,'Mortality Tables'!$N$1:$DN$1,0),FALSE)),"")</f>
        <v/>
      </c>
      <c r="CG23" s="685" t="str">
        <f>IFERROR((CF23+AP23*Contr_Rate)*(1+Inv_Return)*IF($D23=$C$1,VLOOKUP($T23,Male_Annuity_Tables,MATCH($BS$3+3,'Mortality Tables'!$N$1:$DN$1,0),FALSE),VLOOKUP($T23,Fe_Annuity_Tables,MATCH(CG$3+3,'Mortality Tables'!$N$1:$DN$1,0),FALSE)),"")</f>
        <v/>
      </c>
      <c r="CH23" s="685" t="str">
        <f>IFERROR((CG23+AQ23*Contr_Rate)*(1+Inv_Return)*IF($D23=$C$1,VLOOKUP($T23,Male_Annuity_Tables,MATCH($BS$3+3,'Mortality Tables'!$N$1:$DN$1,0),FALSE),VLOOKUP($T23,Fe_Annuity_Tables,MATCH(CH$3+3,'Mortality Tables'!$N$1:$DN$1,0),FALSE)),"")</f>
        <v/>
      </c>
      <c r="CI23" s="685" t="str">
        <f>IFERROR((CH23+AR23*Contr_Rate)*(1+Inv_Return)*IF($D23=$C$1,VLOOKUP($T23,Male_Annuity_Tables,MATCH($BS$3+3,'Mortality Tables'!$N$1:$DN$1,0),FALSE),VLOOKUP($T23,Fe_Annuity_Tables,MATCH(CI$3+3,'Mortality Tables'!$N$1:$DN$1,0),FALSE)),"")</f>
        <v/>
      </c>
      <c r="CJ23" s="685" t="str">
        <f>IFERROR((CI23+AS23*Contr_Rate)*(1+Inv_Return)*IF($D23=$C$1,VLOOKUP($T23,Male_Annuity_Tables,MATCH($BS$3+3,'Mortality Tables'!$N$1:$DN$1,0),FALSE),VLOOKUP($T23,Fe_Annuity_Tables,MATCH(CJ$3+3,'Mortality Tables'!$N$1:$DN$1,0),FALSE)),"")</f>
        <v/>
      </c>
      <c r="CK23" s="685" t="str">
        <f>IFERROR((CJ23+AT23*Contr_Rate)*(1+Inv_Return)*IF($D23=$C$1,VLOOKUP($T23,Male_Annuity_Tables,MATCH($BS$3+3,'Mortality Tables'!$N$1:$DN$1,0),FALSE),VLOOKUP($T23,Fe_Annuity_Tables,MATCH(CK$3+3,'Mortality Tables'!$N$1:$DN$1,0),FALSE)),"")</f>
        <v/>
      </c>
      <c r="CL23" s="685" t="str">
        <f>IFERROR((CK23+AU23*Contr_Rate)*(1+Inv_Return)*IF($D23=$C$1,VLOOKUP($T23,Male_Annuity_Tables,MATCH($BS$3+3,'Mortality Tables'!$N$1:$DN$1,0),FALSE),VLOOKUP($T23,Fe_Annuity_Tables,MATCH(CL$3+3,'Mortality Tables'!$N$1:$DN$1,0),FALSE)),"")</f>
        <v/>
      </c>
      <c r="CM23" s="685" t="str">
        <f>IFERROR((CL23+AV23*Contr_Rate)*(1+Inv_Return)*IF($D23=$C$1,VLOOKUP($T23,Male_Annuity_Tables,MATCH($BS$3+3,'Mortality Tables'!$N$1:$DN$1,0),FALSE),VLOOKUP($T23,Fe_Annuity_Tables,MATCH(CM$3+3,'Mortality Tables'!$N$1:$DN$1,0),FALSE)),"")</f>
        <v/>
      </c>
      <c r="CN23" s="685" t="str">
        <f>IFERROR((CM23+AW23*Contr_Rate)*(1+Inv_Return)*IF($D23=$C$1,VLOOKUP($T23,Male_Annuity_Tables,MATCH($BS$3+3,'Mortality Tables'!$N$1:$DN$1,0),FALSE),VLOOKUP($T23,Fe_Annuity_Tables,MATCH(CN$3+3,'Mortality Tables'!$N$1:$DN$1,0),FALSE)),"")</f>
        <v/>
      </c>
      <c r="CO23" s="685" t="str">
        <f>IFERROR((CN23+AX23*Contr_Rate)*(1+Inv_Return)*IF($D23=$C$1,VLOOKUP($T23,Male_Annuity_Tables,MATCH($BS$3+3,'Mortality Tables'!$N$1:$DN$1,0),FALSE),VLOOKUP($T23,Fe_Annuity_Tables,MATCH(CO$3+3,'Mortality Tables'!$N$1:$DN$1,0),FALSE)),"")</f>
        <v/>
      </c>
      <c r="CP23" s="685" t="str">
        <f>IFERROR((CO23+AY23*Contr_Rate)*(1+Inv_Return)*IF($D23=$C$1,VLOOKUP($T23,Male_Annuity_Tables,MATCH($BS$3+3,'Mortality Tables'!$N$1:$DN$1,0),FALSE),VLOOKUP($T23,Fe_Annuity_Tables,MATCH(CP$3+3,'Mortality Tables'!$N$1:$DN$1,0),FALSE)),"")</f>
        <v/>
      </c>
      <c r="CQ23" s="685" t="str">
        <f>IFERROR((CP23+AZ23*Contr_Rate)*(1+Inv_Return)*IF($D23=$C$1,VLOOKUP($T23,Male_Annuity_Tables,MATCH($BS$3+3,'Mortality Tables'!$N$1:$DN$1,0),FALSE),VLOOKUP($T23,Fe_Annuity_Tables,MATCH(CQ$3+3,'Mortality Tables'!$N$1:$DN$1,0),FALSE)),"")</f>
        <v/>
      </c>
      <c r="CR23" s="685" t="str">
        <f>IFERROR((CQ23+BA23*Contr_Rate)*(1+Inv_Return)*IF($D23=$C$1,VLOOKUP($T23,Male_Annuity_Tables,MATCH($BS$3+3,'Mortality Tables'!$N$1:$DN$1,0),FALSE),VLOOKUP($T23,Fe_Annuity_Tables,MATCH(CR$3+3,'Mortality Tables'!$N$1:$DN$1,0),FALSE)),"")</f>
        <v/>
      </c>
      <c r="CS23" s="685" t="str">
        <f>IFERROR((CR23+BB23*Contr_Rate)*(1+Inv_Return)*IF($D23=$C$1,VLOOKUP($T23,Male_Annuity_Tables,MATCH($BS$3+3,'Mortality Tables'!$N$1:$DN$1,0),FALSE),VLOOKUP($T23,Fe_Annuity_Tables,MATCH(CS$3+3,'Mortality Tables'!$N$1:$DN$1,0),FALSE)),"")</f>
        <v/>
      </c>
      <c r="CT23" s="685" t="str">
        <f>IFERROR((CS23+BC23*Contr_Rate)*(1+Inv_Return)*IF($D23=$C$1,VLOOKUP($T23,Male_Annuity_Tables,MATCH($BS$3+3,'Mortality Tables'!$N$1:$DN$1,0),FALSE),VLOOKUP($T23,Fe_Annuity_Tables,MATCH(CT$3+3,'Mortality Tables'!$N$1:$DN$1,0),FALSE)),"")</f>
        <v/>
      </c>
      <c r="CU23" s="685" t="str">
        <f>IFERROR((CT23+BD23*Contr_Rate)*(1+Inv_Return)*IF($D23=$C$1,VLOOKUP($T23,Male_Annuity_Tables,MATCH($BS$3+3,'Mortality Tables'!$N$1:$DN$1,0),FALSE),VLOOKUP($T23,Fe_Annuity_Tables,MATCH(CU$3+3,'Mortality Tables'!$N$1:$DN$1,0),FALSE)),"")</f>
        <v/>
      </c>
      <c r="CV23" s="685" t="str">
        <f>IFERROR((CU23+BE23*Contr_Rate)*(1+Inv_Return)*IF($D23=$C$1,VLOOKUP($T23,Male_Annuity_Tables,MATCH($BS$3+3,'Mortality Tables'!$N$1:$DN$1,0),FALSE),VLOOKUP($T23,Fe_Annuity_Tables,MATCH(CV$3+3,'Mortality Tables'!$N$1:$DN$1,0),FALSE)),"")</f>
        <v/>
      </c>
      <c r="CW23" s="685" t="str">
        <f>IFERROR((CV23+BF23*Contr_Rate)*(1+Inv_Return)*IF($D23=$C$1,VLOOKUP($T23,Male_Annuity_Tables,MATCH($BS$3+3,'Mortality Tables'!$N$1:$DN$1,0),FALSE),VLOOKUP($T23,Fe_Annuity_Tables,MATCH(CW$3+3,'Mortality Tables'!$N$1:$DN$1,0),FALSE)),"")</f>
        <v/>
      </c>
      <c r="CX23" s="685" t="str">
        <f>IFERROR((CW23+BG23*Contr_Rate)*(1+Inv_Return)*IF($D23=$C$1,VLOOKUP($T23,Male_Annuity_Tables,MATCH($BS$3+3,'Mortality Tables'!$N$1:$DN$1,0),FALSE),VLOOKUP($T23,Fe_Annuity_Tables,MATCH(CX$3+3,'Mortality Tables'!$N$1:$DN$1,0),FALSE)),"")</f>
        <v/>
      </c>
      <c r="CY23" s="685" t="str">
        <f>IFERROR((CX23+BH23*Contr_Rate)*(1+Inv_Return)*IF($D23=$C$1,VLOOKUP($T23,Male_Annuity_Tables,MATCH($BS$3+3,'Mortality Tables'!$N$1:$DN$1,0),FALSE),VLOOKUP($T23,Fe_Annuity_Tables,MATCH(CY$3+3,'Mortality Tables'!$N$1:$DN$1,0),FALSE)),"")</f>
        <v/>
      </c>
      <c r="CZ23" s="685" t="str">
        <f>IFERROR((CY23+BI23*Contr_Rate)*(1+Inv_Return)*IF($D23=$C$1,VLOOKUP($T23,Male_Annuity_Tables,MATCH($BS$3+3,'Mortality Tables'!$N$1:$DN$1,0),FALSE),VLOOKUP($T23,Fe_Annuity_Tables,MATCH(CZ$3+3,'Mortality Tables'!$N$1:$DN$1,0),FALSE)),"")</f>
        <v/>
      </c>
      <c r="DA23" s="685" t="str">
        <f>IFERROR((CZ23+BJ23*Contr_Rate)*(1+Inv_Return)*IF($D23=$C$1,VLOOKUP($T23,Male_Annuity_Tables,MATCH($BS$3+3,'Mortality Tables'!$N$1:$DN$1,0),FALSE),VLOOKUP($T23,Fe_Annuity_Tables,MATCH(DA$3+3,'Mortality Tables'!$N$1:$DN$1,0),FALSE)),"")</f>
        <v/>
      </c>
      <c r="DB23" s="685" t="str">
        <f>IFERROR((DA23+BK23*Contr_Rate)*(1+Inv_Return)*IF($D23=$C$1,VLOOKUP($T23,Male_Annuity_Tables,MATCH($BS$3+3,'Mortality Tables'!$N$1:$DN$1,0),FALSE),VLOOKUP($T23,Fe_Annuity_Tables,MATCH(DB$3+3,'Mortality Tables'!$N$1:$DN$1,0),FALSE)),"")</f>
        <v/>
      </c>
      <c r="DC23" s="685" t="str">
        <f>IFERROR((DB23+BL23*Contr_Rate)*(1+Inv_Return)*IF($D23=$C$1,VLOOKUP($T23,Male_Annuity_Tables,MATCH($BS$3+3,'Mortality Tables'!$N$1:$DN$1,0),FALSE),VLOOKUP($T23,Fe_Annuity_Tables,MATCH(DC$3+3,'Mortality Tables'!$N$1:$DN$1,0),FALSE)),"")</f>
        <v/>
      </c>
      <c r="DD23" s="685" t="str">
        <f>IFERROR((DC23+BM23*Contr_Rate)*(1+Inv_Return)*IF($D23=$C$1,VLOOKUP($T23,Male_Annuity_Tables,MATCH($BS$3+3,'Mortality Tables'!$N$1:$DN$1,0),FALSE),VLOOKUP($T23,Fe_Annuity_Tables,MATCH(DD$3+3,'Mortality Tables'!$N$1:$DN$1,0),FALSE)),"")</f>
        <v/>
      </c>
      <c r="DE23" s="685" t="str">
        <f>IFERROR((DD23+BN23*Contr_Rate)*(1+Inv_Return)*IF($D23=$C$1,VLOOKUP($T23,Male_Annuity_Tables,MATCH($BS$3+3,'Mortality Tables'!$N$1:$DN$1,0),FALSE),VLOOKUP($T23,Fe_Annuity_Tables,MATCH(DE$3+3,'Mortality Tables'!$N$1:$DN$1,0),FALSE)),"")</f>
        <v/>
      </c>
      <c r="DF23" s="685" t="str">
        <f>IFERROR((DE23+BO23*Contr_Rate)*(1+Inv_Return)*IF($D23=$C$1,VLOOKUP($T23,Male_Annuity_Tables,MATCH($BS$3+3,'Mortality Tables'!$N$1:$DN$1,0),FALSE),VLOOKUP($T23,Fe_Annuity_Tables,MATCH(DF$3+3,'Mortality Tables'!$N$1:$DN$1,0),FALSE)),"")</f>
        <v/>
      </c>
      <c r="DG23" s="685" t="str">
        <f>IFERROR((DF23+BP23*Contr_Rate)*(1+Inv_Return)*IF($D23=$C$1,VLOOKUP($T23,Male_Annuity_Tables,MATCH($BS$3+3,'Mortality Tables'!$N$1:$DN$1,0),FALSE),VLOOKUP($T23,Fe_Annuity_Tables,MATCH(DG$3+3,'Mortality Tables'!$N$1:$DN$1,0),FALSE)),"")</f>
        <v/>
      </c>
      <c r="DH23" s="685" t="str">
        <f>IFERROR((DG23+BQ23*Contr_Rate)*(1+Inv_Return)*IF($D23=$C$1,VLOOKUP($T23,Male_Annuity_Tables,MATCH($BS$3+3,'Mortality Tables'!$N$1:$DN$1,0),FALSE),VLOOKUP($T23,Fe_Annuity_Tables,MATCH(DH$3+3,'Mortality Tables'!$N$1:$DN$1,0),FALSE)),"")</f>
        <v/>
      </c>
      <c r="DJ23" s="686">
        <f t="shared" si="20"/>
        <v>2183765.1780297249</v>
      </c>
      <c r="DK23" s="680">
        <f t="shared" si="21"/>
        <v>8.8017766057058875</v>
      </c>
      <c r="DL23" s="686">
        <f t="shared" si="22"/>
        <v>166230.37993618514</v>
      </c>
      <c r="DM23" s="686">
        <f t="shared" si="23"/>
        <v>2727066.5337410928</v>
      </c>
      <c r="DN23" s="687">
        <f t="shared" si="25"/>
        <v>6.0955747826271049E-2</v>
      </c>
      <c r="DP23" s="688">
        <f t="shared" si="24"/>
        <v>61570.567809658554</v>
      </c>
      <c r="DQ23" s="688">
        <f t="shared" si="13"/>
        <v>96351.567216423064</v>
      </c>
      <c r="DR23" s="688">
        <f t="shared" si="14"/>
        <v>122735.24618339365</v>
      </c>
    </row>
    <row r="24" spans="1:122" s="657" customFormat="1" ht="14.5">
      <c r="A24" s="675" t="s">
        <v>1117</v>
      </c>
      <c r="B24" s="675" t="s">
        <v>1118</v>
      </c>
      <c r="C24" s="675" t="s">
        <v>541</v>
      </c>
      <c r="D24" s="675" t="s">
        <v>61</v>
      </c>
      <c r="E24" s="676">
        <v>29119</v>
      </c>
      <c r="F24" s="677">
        <v>40377</v>
      </c>
      <c r="G24" s="677">
        <v>41359</v>
      </c>
      <c r="H24" s="678">
        <v>542955</v>
      </c>
      <c r="I24" s="678">
        <v>33686.870000000003</v>
      </c>
      <c r="J24" s="678">
        <v>42550.21</v>
      </c>
      <c r="K24" s="678"/>
      <c r="L24" s="678">
        <v>76237.08</v>
      </c>
      <c r="M24" s="679">
        <f>IF(COUNTIF($A$4:A204,A24)=1,0,1)</f>
        <v>0</v>
      </c>
      <c r="N24" s="680" t="str">
        <f t="shared" si="1"/>
        <v>Okay</v>
      </c>
      <c r="O24" s="680" t="str">
        <f t="shared" si="15"/>
        <v>TRUE</v>
      </c>
      <c r="P24" s="680" t="b">
        <f t="shared" si="2"/>
        <v>1</v>
      </c>
      <c r="Q24" s="680" t="b">
        <f t="shared" si="3"/>
        <v>1</v>
      </c>
      <c r="R24" s="680" t="b">
        <f t="shared" si="4"/>
        <v>1</v>
      </c>
      <c r="S24" s="681">
        <f t="shared" si="5"/>
        <v>30.843835616438355</v>
      </c>
      <c r="T24" s="682">
        <f t="shared" si="6"/>
        <v>45</v>
      </c>
      <c r="U24" s="682">
        <f t="shared" si="16"/>
        <v>33</v>
      </c>
      <c r="V24" s="682">
        <f t="shared" si="17"/>
        <v>11.772602739726027</v>
      </c>
      <c r="W24" s="682">
        <f t="shared" si="7"/>
        <v>15</v>
      </c>
      <c r="X24" s="683">
        <f t="shared" si="8"/>
        <v>1143556.2</v>
      </c>
      <c r="Y24" s="684">
        <f t="shared" si="18"/>
        <v>3.49E-3</v>
      </c>
      <c r="Z24" s="684">
        <f>IF($D24=$C$1,VLOOKUP($T24,Male_Annuity_Tables,MATCH($W24+2,'Mortality Tables'!$DS$1:$HT$1,0),FALSE),VLOOKUP($T24,Fe_Annuity_Tables,MATCH($W24+2,'Mortality Tables'!$M$1:$DN$1,0),FALSE))</f>
        <v>0.18203071367981211</v>
      </c>
      <c r="AA24" s="664"/>
      <c r="AB24" s="685">
        <f t="shared" si="32"/>
        <v>570618.55725000007</v>
      </c>
      <c r="AC24" s="685">
        <f t="shared" si="32"/>
        <v>599691.57274188753</v>
      </c>
      <c r="AD24" s="685">
        <f t="shared" si="32"/>
        <v>630245.85837308678</v>
      </c>
      <c r="AE24" s="685">
        <f t="shared" si="32"/>
        <v>662356.88485719555</v>
      </c>
      <c r="AF24" s="685">
        <f t="shared" si="32"/>
        <v>696103.96814066963</v>
      </c>
      <c r="AG24" s="685">
        <f t="shared" si="32"/>
        <v>731570.46531743684</v>
      </c>
      <c r="AH24" s="685">
        <f t="shared" si="32"/>
        <v>768843.98052536021</v>
      </c>
      <c r="AI24" s="685">
        <f t="shared" si="32"/>
        <v>808016.58133312734</v>
      </c>
      <c r="AJ24" s="685">
        <f t="shared" si="32"/>
        <v>849185.02615205024</v>
      </c>
      <c r="AK24" s="685">
        <f t="shared" si="32"/>
        <v>892451.00323449727</v>
      </c>
      <c r="AL24" s="685">
        <f t="shared" si="31"/>
        <v>937921.38184929488</v>
      </c>
      <c r="AM24" s="685">
        <f t="shared" si="31"/>
        <v>985708.47625451651</v>
      </c>
      <c r="AN24" s="685">
        <f t="shared" si="31"/>
        <v>1035930.323119684</v>
      </c>
      <c r="AO24" s="685">
        <f t="shared" si="31"/>
        <v>1088710.9730826321</v>
      </c>
      <c r="AP24" s="685">
        <f t="shared" si="31"/>
        <v>1144180.7971611924</v>
      </c>
      <c r="AQ24" s="685" t="str">
        <f t="shared" si="31"/>
        <v/>
      </c>
      <c r="AR24" s="685" t="str">
        <f t="shared" si="31"/>
        <v/>
      </c>
      <c r="AS24" s="685" t="str">
        <f t="shared" si="31"/>
        <v/>
      </c>
      <c r="AT24" s="685" t="str">
        <f t="shared" si="31"/>
        <v/>
      </c>
      <c r="AU24" s="685" t="str">
        <f t="shared" si="31"/>
        <v/>
      </c>
      <c r="AV24" s="685" t="str">
        <f t="shared" si="29"/>
        <v/>
      </c>
      <c r="AW24" s="685" t="str">
        <f t="shared" si="29"/>
        <v/>
      </c>
      <c r="AX24" s="685" t="str">
        <f t="shared" si="29"/>
        <v/>
      </c>
      <c r="AY24" s="685" t="str">
        <f t="shared" si="29"/>
        <v/>
      </c>
      <c r="AZ24" s="685" t="str">
        <f t="shared" si="29"/>
        <v/>
      </c>
      <c r="BA24" s="685" t="str">
        <f t="shared" si="29"/>
        <v/>
      </c>
      <c r="BB24" s="685" t="str">
        <f t="shared" si="29"/>
        <v/>
      </c>
      <c r="BC24" s="685" t="str">
        <f t="shared" si="29"/>
        <v/>
      </c>
      <c r="BD24" s="685" t="str">
        <f t="shared" si="29"/>
        <v/>
      </c>
      <c r="BE24" s="685" t="str">
        <f t="shared" si="29"/>
        <v/>
      </c>
      <c r="BF24" s="685" t="str">
        <f t="shared" si="29"/>
        <v/>
      </c>
      <c r="BG24" s="685" t="str">
        <f t="shared" si="29"/>
        <v/>
      </c>
      <c r="BH24" s="685" t="str">
        <f t="shared" si="29"/>
        <v/>
      </c>
      <c r="BI24" s="685" t="str">
        <f t="shared" si="30"/>
        <v/>
      </c>
      <c r="BJ24" s="685" t="str">
        <f t="shared" si="30"/>
        <v/>
      </c>
      <c r="BK24" s="685" t="str">
        <f t="shared" si="30"/>
        <v/>
      </c>
      <c r="BL24" s="685" t="str">
        <f t="shared" si="30"/>
        <v/>
      </c>
      <c r="BM24" s="685" t="str">
        <f t="shared" si="30"/>
        <v/>
      </c>
      <c r="BN24" s="685" t="str">
        <f t="shared" si="30"/>
        <v/>
      </c>
      <c r="BO24" s="685" t="str">
        <f t="shared" si="27"/>
        <v/>
      </c>
      <c r="BP24" s="685" t="str">
        <f t="shared" si="27"/>
        <v/>
      </c>
      <c r="BQ24" s="685" t="str">
        <f t="shared" si="27"/>
        <v/>
      </c>
      <c r="BR24" s="529"/>
      <c r="BS24" s="685">
        <f>IFERROR(($L24+AB24*Contr_Rate)*(1+Inv_Return)*IF($D24=$C$1,VLOOKUP($T24,Male_Annuity_Tables,MATCH($BS$3+3,'Mortality Tables'!$N$1:$DN$1,0),FALSE),VLOOKUP($T24,Fe_Annuity_Tables,MATCH(BS$3+3,'Mortality Tables'!$N$1:$DN$1,0),FALSE)),"")</f>
        <v>215368.83759336392</v>
      </c>
      <c r="BT24" s="685">
        <f>IFERROR(($BS24+AC24*Contr_Rate)*(1+Inv_Return)*IF($D24=$C$1,VLOOKUP($T24,Male_Annuity_Tables,MATCH($BS$3+3,'Mortality Tables'!$N$1:$DN$1,0),FALSE),VLOOKUP($T24,Fe_Annuity_Tables,MATCH(BT$3+3,'Mortality Tables'!$N$1:$DN$1,0),FALSE)),"")</f>
        <v>344067.93500552856</v>
      </c>
      <c r="BU24" s="685">
        <f>IFERROR((BT24+AD24*Contr_Rate)*(1+Inv_Return)*IF($D24=$C$1,VLOOKUP($T24,Male_Annuity_Tables,MATCH($BS$3+3,'Mortality Tables'!$N$1:$DN$1,0),FALSE),VLOOKUP($T24,Fe_Annuity_Tables,MATCH(BU$3+3,'Mortality Tables'!$N$1:$DN$1,0),FALSE)),"")</f>
        <v>464072.74314234511</v>
      </c>
      <c r="BV24" s="685">
        <f>IFERROR((BU24+AE24*Contr_Rate)*(1+Inv_Return)*IF($D24=$C$1,VLOOKUP($T24,Male_Annuity_Tables,MATCH($BS$3+3,'Mortality Tables'!$N$1:$DN$1,0),FALSE),VLOOKUP($T24,Fe_Annuity_Tables,MATCH(BV$3+3,'Mortality Tables'!$N$1:$DN$1,0),FALSE)),"")</f>
        <v>576916.13353997865</v>
      </c>
      <c r="BW24" s="685">
        <f>IFERROR((BV24+AF24*Contr_Rate)*(1+Inv_Return)*IF($D24=$C$1,VLOOKUP($T24,Male_Annuity_Tables,MATCH($BS$3+3,'Mortality Tables'!$N$1:$DN$1,0),FALSE),VLOOKUP($T24,Fe_Annuity_Tables,MATCH(BW$3+3,'Mortality Tables'!$N$1:$DN$1,0),FALSE)),"")</f>
        <v>683953.10510297189</v>
      </c>
      <c r="BX24" s="685">
        <f>IFERROR((BW24+AG24*Contr_Rate)*(1+Inv_Return)*IF($D24=$C$1,VLOOKUP($T24,Male_Annuity_Tables,MATCH($BS$3+3,'Mortality Tables'!$N$1:$DN$1,0),FALSE),VLOOKUP($T24,Fe_Annuity_Tables,MATCH(BX$3+3,'Mortality Tables'!$N$1:$DN$1,0),FALSE)),"")</f>
        <v>786384.88293554378</v>
      </c>
      <c r="BY24" s="685">
        <f>IFERROR((BX24+AH24*Contr_Rate)*(1+Inv_Return)*IF($D24=$C$1,VLOOKUP($T24,Male_Annuity_Tables,MATCH($BS$3+3,'Mortality Tables'!$N$1:$DN$1,0),FALSE),VLOOKUP($T24,Fe_Annuity_Tables,MATCH(BY$3+3,'Mortality Tables'!$N$1:$DN$1,0),FALSE)),"")</f>
        <v>885279.94891598658</v>
      </c>
      <c r="BZ24" s="685">
        <f>IFERROR((BY24+AI24*Contr_Rate)*(1+Inv_Return)*IF($D24=$C$1,VLOOKUP($T24,Male_Annuity_Tables,MATCH($BS$3+3,'Mortality Tables'!$N$1:$DN$1,0),FALSE),VLOOKUP($T24,Fe_Annuity_Tables,MATCH(BZ$3+3,'Mortality Tables'!$N$1:$DN$1,0),FALSE)),"")</f>
        <v>981592.40424880653</v>
      </c>
      <c r="CA24" s="685">
        <f>IFERROR((BZ24+AJ24*Contr_Rate)*(1+Inv_Return)*IF($D24=$C$1,VLOOKUP($T24,Male_Annuity_Tables,MATCH($BS$3+3,'Mortality Tables'!$N$1:$DN$1,0),FALSE),VLOOKUP($T24,Fe_Annuity_Tables,MATCH(CA$3+3,'Mortality Tables'!$N$1:$DN$1,0),FALSE)),"")</f>
        <v>1076178.0125180979</v>
      </c>
      <c r="CB24" s="685">
        <f>IFERROR((CA24+AK24*Contr_Rate)*(1+Inv_Return)*IF($D24=$C$1,VLOOKUP($T24,Male_Annuity_Tables,MATCH($BS$3+3,'Mortality Tables'!$N$1:$DN$1,0),FALSE),VLOOKUP($T24,Fe_Annuity_Tables,MATCH(CB$3+3,'Mortality Tables'!$N$1:$DN$1,0),FALSE)),"")</f>
        <v>1169808.2267608126</v>
      </c>
      <c r="CC24" s="685">
        <f>IFERROR((CB24+AL24*Contr_Rate)*(1+Inv_Return)*IF($D24=$C$1,VLOOKUP($T24,Male_Annuity_Tables,MATCH($BS$3+3,'Mortality Tables'!$N$1:$DN$1,0),FALSE),VLOOKUP($T24,Fe_Annuity_Tables,MATCH(CC$3+3,'Mortality Tables'!$N$1:$DN$1,0),FALSE)),"")</f>
        <v>1263182.4649116569</v>
      </c>
      <c r="CD24" s="685">
        <f>IFERROR((CC24+AM24*Contr_Rate)*(1+Inv_Return)*IF($D24=$C$1,VLOOKUP($T24,Male_Annuity_Tables,MATCH($BS$3+3,'Mortality Tables'!$N$1:$DN$1,0),FALSE),VLOOKUP($T24,Fe_Annuity_Tables,MATCH(CD$3+3,'Mortality Tables'!$N$1:$DN$1,0),FALSE)),"")</f>
        <v>1356938.8638863678</v>
      </c>
      <c r="CE24" s="685">
        <f>IFERROR((CD24+AN24*Contr_Rate)*(1+Inv_Return)*IF($D24=$C$1,VLOOKUP($T24,Male_Annuity_Tables,MATCH($BS$3+3,'Mortality Tables'!$N$1:$DN$1,0),FALSE),VLOOKUP($T24,Fe_Annuity_Tables,MATCH(CE$3+3,'Mortality Tables'!$N$1:$DN$1,0),FALSE)),"")</f>
        <v>1451663.7129091381</v>
      </c>
      <c r="CF24" s="685">
        <f>IFERROR((CE24+AO24*Contr_Rate)*(1+Inv_Return)*IF($D24=$C$1,VLOOKUP($T24,Male_Annuity_Tables,MATCH($BS$3+3,'Mortality Tables'!$N$1:$DN$1,0),FALSE),VLOOKUP($T24,Fe_Annuity_Tables,MATCH(CF$3+3,'Mortality Tables'!$N$1:$DN$1,0),FALSE)),"")</f>
        <v>1547899.7408802651</v>
      </c>
      <c r="CG24" s="685">
        <f>IFERROR((CF24+AP24*Contr_Rate)*(1+Inv_Return)*IF($D24=$C$1,VLOOKUP($T24,Male_Annuity_Tables,MATCH($BS$3+3,'Mortality Tables'!$N$1:$DN$1,0),FALSE),VLOOKUP($T24,Fe_Annuity_Tables,MATCH(CG$3+3,'Mortality Tables'!$N$1:$DN$1,0),FALSE)),"")</f>
        <v>1646153.4101231704</v>
      </c>
      <c r="CH24" s="685" t="str">
        <f>IFERROR((CG24+AQ24*Contr_Rate)*(1+Inv_Return)*IF($D24=$C$1,VLOOKUP($T24,Male_Annuity_Tables,MATCH($BS$3+3,'Mortality Tables'!$N$1:$DN$1,0),FALSE),VLOOKUP($T24,Fe_Annuity_Tables,MATCH(CH$3+3,'Mortality Tables'!$N$1:$DN$1,0),FALSE)),"")</f>
        <v/>
      </c>
      <c r="CI24" s="685" t="str">
        <f>IFERROR((CH24+AR24*Contr_Rate)*(1+Inv_Return)*IF($D24=$C$1,VLOOKUP($T24,Male_Annuity_Tables,MATCH($BS$3+3,'Mortality Tables'!$N$1:$DN$1,0),FALSE),VLOOKUP($T24,Fe_Annuity_Tables,MATCH(CI$3+3,'Mortality Tables'!$N$1:$DN$1,0),FALSE)),"")</f>
        <v/>
      </c>
      <c r="CJ24" s="685" t="str">
        <f>IFERROR((CI24+AS24*Contr_Rate)*(1+Inv_Return)*IF($D24=$C$1,VLOOKUP($T24,Male_Annuity_Tables,MATCH($BS$3+3,'Mortality Tables'!$N$1:$DN$1,0),FALSE),VLOOKUP($T24,Fe_Annuity_Tables,MATCH(CJ$3+3,'Mortality Tables'!$N$1:$DN$1,0),FALSE)),"")</f>
        <v/>
      </c>
      <c r="CK24" s="685" t="str">
        <f>IFERROR((CJ24+AT24*Contr_Rate)*(1+Inv_Return)*IF($D24=$C$1,VLOOKUP($T24,Male_Annuity_Tables,MATCH($BS$3+3,'Mortality Tables'!$N$1:$DN$1,0),FALSE),VLOOKUP($T24,Fe_Annuity_Tables,MATCH(CK$3+3,'Mortality Tables'!$N$1:$DN$1,0),FALSE)),"")</f>
        <v/>
      </c>
      <c r="CL24" s="685" t="str">
        <f>IFERROR((CK24+AU24*Contr_Rate)*(1+Inv_Return)*IF($D24=$C$1,VLOOKUP($T24,Male_Annuity_Tables,MATCH($BS$3+3,'Mortality Tables'!$N$1:$DN$1,0),FALSE),VLOOKUP($T24,Fe_Annuity_Tables,MATCH(CL$3+3,'Mortality Tables'!$N$1:$DN$1,0),FALSE)),"")</f>
        <v/>
      </c>
      <c r="CM24" s="685" t="str">
        <f>IFERROR((CL24+AV24*Contr_Rate)*(1+Inv_Return)*IF($D24=$C$1,VLOOKUP($T24,Male_Annuity_Tables,MATCH($BS$3+3,'Mortality Tables'!$N$1:$DN$1,0),FALSE),VLOOKUP($T24,Fe_Annuity_Tables,MATCH(CM$3+3,'Mortality Tables'!$N$1:$DN$1,0),FALSE)),"")</f>
        <v/>
      </c>
      <c r="CN24" s="685" t="str">
        <f>IFERROR((CM24+AW24*Contr_Rate)*(1+Inv_Return)*IF($D24=$C$1,VLOOKUP($T24,Male_Annuity_Tables,MATCH($BS$3+3,'Mortality Tables'!$N$1:$DN$1,0),FALSE),VLOOKUP($T24,Fe_Annuity_Tables,MATCH(CN$3+3,'Mortality Tables'!$N$1:$DN$1,0),FALSE)),"")</f>
        <v/>
      </c>
      <c r="CO24" s="685" t="str">
        <f>IFERROR((CN24+AX24*Contr_Rate)*(1+Inv_Return)*IF($D24=$C$1,VLOOKUP($T24,Male_Annuity_Tables,MATCH($BS$3+3,'Mortality Tables'!$N$1:$DN$1,0),FALSE),VLOOKUP($T24,Fe_Annuity_Tables,MATCH(CO$3+3,'Mortality Tables'!$N$1:$DN$1,0),FALSE)),"")</f>
        <v/>
      </c>
      <c r="CP24" s="685" t="str">
        <f>IFERROR((CO24+AY24*Contr_Rate)*(1+Inv_Return)*IF($D24=$C$1,VLOOKUP($T24,Male_Annuity_Tables,MATCH($BS$3+3,'Mortality Tables'!$N$1:$DN$1,0),FALSE),VLOOKUP($T24,Fe_Annuity_Tables,MATCH(CP$3+3,'Mortality Tables'!$N$1:$DN$1,0),FALSE)),"")</f>
        <v/>
      </c>
      <c r="CQ24" s="685" t="str">
        <f>IFERROR((CP24+AZ24*Contr_Rate)*(1+Inv_Return)*IF($D24=$C$1,VLOOKUP($T24,Male_Annuity_Tables,MATCH($BS$3+3,'Mortality Tables'!$N$1:$DN$1,0),FALSE),VLOOKUP($T24,Fe_Annuity_Tables,MATCH(CQ$3+3,'Mortality Tables'!$N$1:$DN$1,0),FALSE)),"")</f>
        <v/>
      </c>
      <c r="CR24" s="685" t="str">
        <f>IFERROR((CQ24+BA24*Contr_Rate)*(1+Inv_Return)*IF($D24=$C$1,VLOOKUP($T24,Male_Annuity_Tables,MATCH($BS$3+3,'Mortality Tables'!$N$1:$DN$1,0),FALSE),VLOOKUP($T24,Fe_Annuity_Tables,MATCH(CR$3+3,'Mortality Tables'!$N$1:$DN$1,0),FALSE)),"")</f>
        <v/>
      </c>
      <c r="CS24" s="685" t="str">
        <f>IFERROR((CR24+BB24*Contr_Rate)*(1+Inv_Return)*IF($D24=$C$1,VLOOKUP($T24,Male_Annuity_Tables,MATCH($BS$3+3,'Mortality Tables'!$N$1:$DN$1,0),FALSE),VLOOKUP($T24,Fe_Annuity_Tables,MATCH(CS$3+3,'Mortality Tables'!$N$1:$DN$1,0),FALSE)),"")</f>
        <v/>
      </c>
      <c r="CT24" s="685" t="str">
        <f>IFERROR((CS24+BC24*Contr_Rate)*(1+Inv_Return)*IF($D24=$C$1,VLOOKUP($T24,Male_Annuity_Tables,MATCH($BS$3+3,'Mortality Tables'!$N$1:$DN$1,0),FALSE),VLOOKUP($T24,Fe_Annuity_Tables,MATCH(CT$3+3,'Mortality Tables'!$N$1:$DN$1,0),FALSE)),"")</f>
        <v/>
      </c>
      <c r="CU24" s="685" t="str">
        <f>IFERROR((CT24+BD24*Contr_Rate)*(1+Inv_Return)*IF($D24=$C$1,VLOOKUP($T24,Male_Annuity_Tables,MATCH($BS$3+3,'Mortality Tables'!$N$1:$DN$1,0),FALSE),VLOOKUP($T24,Fe_Annuity_Tables,MATCH(CU$3+3,'Mortality Tables'!$N$1:$DN$1,0),FALSE)),"")</f>
        <v/>
      </c>
      <c r="CV24" s="685" t="str">
        <f>IFERROR((CU24+BE24*Contr_Rate)*(1+Inv_Return)*IF($D24=$C$1,VLOOKUP($T24,Male_Annuity_Tables,MATCH($BS$3+3,'Mortality Tables'!$N$1:$DN$1,0),FALSE),VLOOKUP($T24,Fe_Annuity_Tables,MATCH(CV$3+3,'Mortality Tables'!$N$1:$DN$1,0),FALSE)),"")</f>
        <v/>
      </c>
      <c r="CW24" s="685" t="str">
        <f>IFERROR((CV24+BF24*Contr_Rate)*(1+Inv_Return)*IF($D24=$C$1,VLOOKUP($T24,Male_Annuity_Tables,MATCH($BS$3+3,'Mortality Tables'!$N$1:$DN$1,0),FALSE),VLOOKUP($T24,Fe_Annuity_Tables,MATCH(CW$3+3,'Mortality Tables'!$N$1:$DN$1,0),FALSE)),"")</f>
        <v/>
      </c>
      <c r="CX24" s="685" t="str">
        <f>IFERROR((CW24+BG24*Contr_Rate)*(1+Inv_Return)*IF($D24=$C$1,VLOOKUP($T24,Male_Annuity_Tables,MATCH($BS$3+3,'Mortality Tables'!$N$1:$DN$1,0),FALSE),VLOOKUP($T24,Fe_Annuity_Tables,MATCH(CX$3+3,'Mortality Tables'!$N$1:$DN$1,0),FALSE)),"")</f>
        <v/>
      </c>
      <c r="CY24" s="685" t="str">
        <f>IFERROR((CX24+BH24*Contr_Rate)*(1+Inv_Return)*IF($D24=$C$1,VLOOKUP($T24,Male_Annuity_Tables,MATCH($BS$3+3,'Mortality Tables'!$N$1:$DN$1,0),FALSE),VLOOKUP($T24,Fe_Annuity_Tables,MATCH(CY$3+3,'Mortality Tables'!$N$1:$DN$1,0),FALSE)),"")</f>
        <v/>
      </c>
      <c r="CZ24" s="685" t="str">
        <f>IFERROR((CY24+BI24*Contr_Rate)*(1+Inv_Return)*IF($D24=$C$1,VLOOKUP($T24,Male_Annuity_Tables,MATCH($BS$3+3,'Mortality Tables'!$N$1:$DN$1,0),FALSE),VLOOKUP($T24,Fe_Annuity_Tables,MATCH(CZ$3+3,'Mortality Tables'!$N$1:$DN$1,0),FALSE)),"")</f>
        <v/>
      </c>
      <c r="DA24" s="685" t="str">
        <f>IFERROR((CZ24+BJ24*Contr_Rate)*(1+Inv_Return)*IF($D24=$C$1,VLOOKUP($T24,Male_Annuity_Tables,MATCH($BS$3+3,'Mortality Tables'!$N$1:$DN$1,0),FALSE),VLOOKUP($T24,Fe_Annuity_Tables,MATCH(DA$3+3,'Mortality Tables'!$N$1:$DN$1,0),FALSE)),"")</f>
        <v/>
      </c>
      <c r="DB24" s="685" t="str">
        <f>IFERROR((DA24+BK24*Contr_Rate)*(1+Inv_Return)*IF($D24=$C$1,VLOOKUP($T24,Male_Annuity_Tables,MATCH($BS$3+3,'Mortality Tables'!$N$1:$DN$1,0),FALSE),VLOOKUP($T24,Fe_Annuity_Tables,MATCH(DB$3+3,'Mortality Tables'!$N$1:$DN$1,0),FALSE)),"")</f>
        <v/>
      </c>
      <c r="DC24" s="685" t="str">
        <f>IFERROR((DB24+BL24*Contr_Rate)*(1+Inv_Return)*IF($D24=$C$1,VLOOKUP($T24,Male_Annuity_Tables,MATCH($BS$3+3,'Mortality Tables'!$N$1:$DN$1,0),FALSE),VLOOKUP($T24,Fe_Annuity_Tables,MATCH(DC$3+3,'Mortality Tables'!$N$1:$DN$1,0),FALSE)),"")</f>
        <v/>
      </c>
      <c r="DD24" s="685" t="str">
        <f>IFERROR((DC24+BM24*Contr_Rate)*(1+Inv_Return)*IF($D24=$C$1,VLOOKUP($T24,Male_Annuity_Tables,MATCH($BS$3+3,'Mortality Tables'!$N$1:$DN$1,0),FALSE),VLOOKUP($T24,Fe_Annuity_Tables,MATCH(DD$3+3,'Mortality Tables'!$N$1:$DN$1,0),FALSE)),"")</f>
        <v/>
      </c>
      <c r="DE24" s="685" t="str">
        <f>IFERROR((DD24+BN24*Contr_Rate)*(1+Inv_Return)*IF($D24=$C$1,VLOOKUP($T24,Male_Annuity_Tables,MATCH($BS$3+3,'Mortality Tables'!$N$1:$DN$1,0),FALSE),VLOOKUP($T24,Fe_Annuity_Tables,MATCH(DE$3+3,'Mortality Tables'!$N$1:$DN$1,0),FALSE)),"")</f>
        <v/>
      </c>
      <c r="DF24" s="685" t="str">
        <f>IFERROR((DE24+BO24*Contr_Rate)*(1+Inv_Return)*IF($D24=$C$1,VLOOKUP($T24,Male_Annuity_Tables,MATCH($BS$3+3,'Mortality Tables'!$N$1:$DN$1,0),FALSE),VLOOKUP($T24,Fe_Annuity_Tables,MATCH(DF$3+3,'Mortality Tables'!$N$1:$DN$1,0),FALSE)),"")</f>
        <v/>
      </c>
      <c r="DG24" s="685" t="str">
        <f>IFERROR((DF24+BP24*Contr_Rate)*(1+Inv_Return)*IF($D24=$C$1,VLOOKUP($T24,Male_Annuity_Tables,MATCH($BS$3+3,'Mortality Tables'!$N$1:$DN$1,0),FALSE),VLOOKUP($T24,Fe_Annuity_Tables,MATCH(DG$3+3,'Mortality Tables'!$N$1:$DN$1,0),FALSE)),"")</f>
        <v/>
      </c>
      <c r="DH24" s="685" t="str">
        <f>IFERROR((DG24+BQ24*Contr_Rate)*(1+Inv_Return)*IF($D24=$C$1,VLOOKUP($T24,Male_Annuity_Tables,MATCH($BS$3+3,'Mortality Tables'!$N$1:$DN$1,0),FALSE),VLOOKUP($T24,Fe_Annuity_Tables,MATCH(DH$3+3,'Mortality Tables'!$N$1:$DN$1,0),FALSE)),"")</f>
        <v/>
      </c>
      <c r="DJ24" s="686">
        <f t="shared" si="20"/>
        <v>1646153.4101231704</v>
      </c>
      <c r="DK24" s="680">
        <f t="shared" si="21"/>
        <v>8.0909277508679907</v>
      </c>
      <c r="DL24" s="686">
        <f t="shared" si="22"/>
        <v>136315.98485899263</v>
      </c>
      <c r="DM24" s="686">
        <f t="shared" si="23"/>
        <v>1144180.7971611924</v>
      </c>
      <c r="DN24" s="687">
        <f t="shared" si="25"/>
        <v>0.1191385008358853</v>
      </c>
      <c r="DP24" s="688">
        <f t="shared" si="24"/>
        <v>32944.217295725299</v>
      </c>
      <c r="DQ24" s="688">
        <f t="shared" si="13"/>
        <v>52724.454258344689</v>
      </c>
      <c r="DR24" s="688">
        <f t="shared" si="14"/>
        <v>71255.817309419814</v>
      </c>
    </row>
    <row r="25" spans="1:122" s="657" customFormat="1" ht="14.5">
      <c r="A25" s="675" t="s">
        <v>1119</v>
      </c>
      <c r="B25" s="675" t="s">
        <v>1120</v>
      </c>
      <c r="C25" s="675" t="s">
        <v>236</v>
      </c>
      <c r="D25" s="675" t="s">
        <v>61</v>
      </c>
      <c r="E25" s="676">
        <v>28371</v>
      </c>
      <c r="F25" s="677">
        <v>41195</v>
      </c>
      <c r="G25" s="677">
        <v>42305</v>
      </c>
      <c r="H25" s="678">
        <v>2534331</v>
      </c>
      <c r="I25" s="678">
        <v>223760.45</v>
      </c>
      <c r="J25" s="678">
        <v>142985.87</v>
      </c>
      <c r="K25" s="678">
        <v>29741.16</v>
      </c>
      <c r="L25" s="678">
        <v>396487.48</v>
      </c>
      <c r="M25" s="679">
        <f>IF(COUNTIF($A$4:A204,A25)=1,0,1)</f>
        <v>0</v>
      </c>
      <c r="N25" s="680" t="str">
        <f t="shared" si="1"/>
        <v>Okay</v>
      </c>
      <c r="O25" s="680" t="str">
        <f t="shared" si="15"/>
        <v>TRUE</v>
      </c>
      <c r="P25" s="680" t="b">
        <f t="shared" si="2"/>
        <v>1</v>
      </c>
      <c r="Q25" s="680" t="b">
        <f t="shared" si="3"/>
        <v>1</v>
      </c>
      <c r="R25" s="680" t="b">
        <f t="shared" si="4"/>
        <v>1</v>
      </c>
      <c r="S25" s="681">
        <f t="shared" si="5"/>
        <v>35.134246575342466</v>
      </c>
      <c r="T25" s="682">
        <f t="shared" si="6"/>
        <v>47</v>
      </c>
      <c r="U25" s="682">
        <f t="shared" si="16"/>
        <v>38</v>
      </c>
      <c r="V25" s="682">
        <f t="shared" si="17"/>
        <v>9.1808219178082187</v>
      </c>
      <c r="W25" s="682">
        <f t="shared" si="7"/>
        <v>13</v>
      </c>
      <c r="X25" s="683">
        <f t="shared" si="8"/>
        <v>5154337.24</v>
      </c>
      <c r="Y25" s="684">
        <f t="shared" si="18"/>
        <v>4.1700000000000001E-3</v>
      </c>
      <c r="Z25" s="684">
        <f>IF($D25=$C$1,VLOOKUP($T25,Male_Annuity_Tables,MATCH($W25+2,'Mortality Tables'!$DS$1:$HT$1,0),FALSE),VLOOKUP($T25,Fe_Annuity_Tables,MATCH($W25+2,'Mortality Tables'!$M$1:$DN$1,0),FALSE))</f>
        <v>0.25379495294068527</v>
      </c>
      <c r="AA25" s="664"/>
      <c r="AB25" s="685">
        <f t="shared" si="32"/>
        <v>2663455.16445</v>
      </c>
      <c r="AC25" s="685">
        <f t="shared" si="32"/>
        <v>2799158.2050787276</v>
      </c>
      <c r="AD25" s="685">
        <f t="shared" si="32"/>
        <v>2941775.3156274892</v>
      </c>
      <c r="AE25" s="685">
        <f t="shared" si="32"/>
        <v>3091658.7679587095</v>
      </c>
      <c r="AF25" s="685">
        <f t="shared" si="32"/>
        <v>3249178.782186206</v>
      </c>
      <c r="AG25" s="685">
        <f t="shared" si="32"/>
        <v>3414724.4411385935</v>
      </c>
      <c r="AH25" s="685">
        <f t="shared" si="32"/>
        <v>3588704.6514146049</v>
      </c>
      <c r="AI25" s="685">
        <f t="shared" si="32"/>
        <v>3771549.153404179</v>
      </c>
      <c r="AJ25" s="685">
        <f t="shared" si="32"/>
        <v>3963709.5827701222</v>
      </c>
      <c r="AK25" s="685">
        <f t="shared" si="32"/>
        <v>4165660.5860122601</v>
      </c>
      <c r="AL25" s="685">
        <f t="shared" si="31"/>
        <v>4377900.9928695848</v>
      </c>
      <c r="AM25" s="685">
        <f t="shared" si="31"/>
        <v>4600955.0484562898</v>
      </c>
      <c r="AN25" s="685">
        <f t="shared" si="31"/>
        <v>4835373.7081751376</v>
      </c>
      <c r="AO25" s="685" t="str">
        <f t="shared" si="31"/>
        <v/>
      </c>
      <c r="AP25" s="685" t="str">
        <f t="shared" si="31"/>
        <v/>
      </c>
      <c r="AQ25" s="685" t="str">
        <f t="shared" si="31"/>
        <v/>
      </c>
      <c r="AR25" s="685" t="str">
        <f t="shared" si="31"/>
        <v/>
      </c>
      <c r="AS25" s="685" t="str">
        <f t="shared" si="31"/>
        <v/>
      </c>
      <c r="AT25" s="685" t="str">
        <f t="shared" si="31"/>
        <v/>
      </c>
      <c r="AU25" s="685" t="str">
        <f t="shared" si="31"/>
        <v/>
      </c>
      <c r="AV25" s="685" t="str">
        <f t="shared" si="29"/>
        <v/>
      </c>
      <c r="AW25" s="685" t="str">
        <f t="shared" si="29"/>
        <v/>
      </c>
      <c r="AX25" s="685" t="str">
        <f t="shared" si="29"/>
        <v/>
      </c>
      <c r="AY25" s="685" t="str">
        <f t="shared" si="29"/>
        <v/>
      </c>
      <c r="AZ25" s="685" t="str">
        <f t="shared" si="29"/>
        <v/>
      </c>
      <c r="BA25" s="685" t="str">
        <f t="shared" si="29"/>
        <v/>
      </c>
      <c r="BB25" s="685" t="str">
        <f t="shared" si="29"/>
        <v/>
      </c>
      <c r="BC25" s="685" t="str">
        <f t="shared" si="29"/>
        <v/>
      </c>
      <c r="BD25" s="685" t="str">
        <f t="shared" si="29"/>
        <v/>
      </c>
      <c r="BE25" s="685" t="str">
        <f t="shared" si="29"/>
        <v/>
      </c>
      <c r="BF25" s="685" t="str">
        <f t="shared" si="29"/>
        <v/>
      </c>
      <c r="BG25" s="685" t="str">
        <f t="shared" si="29"/>
        <v/>
      </c>
      <c r="BH25" s="685" t="str">
        <f t="shared" si="29"/>
        <v/>
      </c>
      <c r="BI25" s="685" t="str">
        <f t="shared" ref="BI25:BN34" si="33">IFERROR(IF($W25&gt;=BI$3,($H25*(1+Ann_Salary_Growth_Rate)^BI$3),""),0)</f>
        <v/>
      </c>
      <c r="BJ25" s="685" t="str">
        <f t="shared" si="33"/>
        <v/>
      </c>
      <c r="BK25" s="685" t="str">
        <f t="shared" si="33"/>
        <v/>
      </c>
      <c r="BL25" s="685" t="str">
        <f t="shared" si="33"/>
        <v/>
      </c>
      <c r="BM25" s="685" t="str">
        <f t="shared" si="33"/>
        <v/>
      </c>
      <c r="BN25" s="685" t="str">
        <f t="shared" si="33"/>
        <v/>
      </c>
      <c r="BO25" s="685" t="str">
        <f t="shared" si="27"/>
        <v/>
      </c>
      <c r="BP25" s="685" t="str">
        <f t="shared" si="27"/>
        <v/>
      </c>
      <c r="BQ25" s="685" t="str">
        <f t="shared" si="27"/>
        <v/>
      </c>
      <c r="BR25" s="529"/>
      <c r="BS25" s="685">
        <f>IFERROR(($L25+AB25*Contr_Rate)*(1+Inv_Return)*IF($D25=$C$1,VLOOKUP($T25,Male_Annuity_Tables,MATCH($BS$3+3,'Mortality Tables'!$N$1:$DN$1,0),FALSE),VLOOKUP($T25,Fe_Annuity_Tables,MATCH(BS$3+3,'Mortality Tables'!$N$1:$DN$1,0),FALSE)),"")</f>
        <v>1039932.7822266301</v>
      </c>
      <c r="BT25" s="685">
        <f>IFERROR(($BS25+AC25*Contr_Rate)*(1+Inv_Return)*IF($D25=$C$1,VLOOKUP($T25,Male_Annuity_Tables,MATCH($BS$3+3,'Mortality Tables'!$N$1:$DN$1,0),FALSE),VLOOKUP($T25,Fe_Annuity_Tables,MATCH(BT$3+3,'Mortality Tables'!$N$1:$DN$1,0),FALSE)),"")</f>
        <v>1635049.6164154341</v>
      </c>
      <c r="BU25" s="685">
        <f>IFERROR((BT25+AD25*Contr_Rate)*(1+Inv_Return)*IF($D25=$C$1,VLOOKUP($T25,Male_Annuity_Tables,MATCH($BS$3+3,'Mortality Tables'!$N$1:$DN$1,0),FALSE),VLOOKUP($T25,Fe_Annuity_Tables,MATCH(BU$3+3,'Mortality Tables'!$N$1:$DN$1,0),FALSE)),"")</f>
        <v>2189931.9537170879</v>
      </c>
      <c r="BV25" s="685">
        <f>IFERROR((BU25+AE25*Contr_Rate)*(1+Inv_Return)*IF($D25=$C$1,VLOOKUP($T25,Male_Annuity_Tables,MATCH($BS$3+3,'Mortality Tables'!$N$1:$DN$1,0),FALSE),VLOOKUP($T25,Fe_Annuity_Tables,MATCH(BV$3+3,'Mortality Tables'!$N$1:$DN$1,0),FALSE)),"")</f>
        <v>2711712.3046007673</v>
      </c>
      <c r="BW25" s="685">
        <f>IFERROR((BV25+AF25*Contr_Rate)*(1+Inv_Return)*IF($D25=$C$1,VLOOKUP($T25,Male_Annuity_Tables,MATCH($BS$3+3,'Mortality Tables'!$N$1:$DN$1,0),FALSE),VLOOKUP($T25,Fe_Annuity_Tables,MATCH(BW$3+3,'Mortality Tables'!$N$1:$DN$1,0),FALSE)),"")</f>
        <v>3206691.5316853174</v>
      </c>
      <c r="BX25" s="685">
        <f>IFERROR((BW25+AG25*Contr_Rate)*(1+Inv_Return)*IF($D25=$C$1,VLOOKUP($T25,Male_Annuity_Tables,MATCH($BS$3+3,'Mortality Tables'!$N$1:$DN$1,0),FALSE),VLOOKUP($T25,Fe_Annuity_Tables,MATCH(BX$3+3,'Mortality Tables'!$N$1:$DN$1,0),FALSE)),"")</f>
        <v>3680452.0067394604</v>
      </c>
      <c r="BY25" s="685">
        <f>IFERROR((BX25+AH25*Contr_Rate)*(1+Inv_Return)*IF($D25=$C$1,VLOOKUP($T25,Male_Annuity_Tables,MATCH($BS$3+3,'Mortality Tables'!$N$1:$DN$1,0),FALSE),VLOOKUP($T25,Fe_Annuity_Tables,MATCH(BY$3+3,'Mortality Tables'!$N$1:$DN$1,0),FALSE)),"")</f>
        <v>4137956.2916794438</v>
      </c>
      <c r="BZ25" s="685">
        <f>IFERROR((BY25+AI25*Contr_Rate)*(1+Inv_Return)*IF($D25=$C$1,VLOOKUP($T25,Male_Annuity_Tables,MATCH($BS$3+3,'Mortality Tables'!$N$1:$DN$1,0),FALSE),VLOOKUP($T25,Fe_Annuity_Tables,MATCH(BZ$3+3,'Mortality Tables'!$N$1:$DN$1,0),FALSE)),"")</f>
        <v>4583633.2403186737</v>
      </c>
      <c r="CA25" s="685">
        <f>IFERROR((BZ25+AJ25*Contr_Rate)*(1+Inv_Return)*IF($D25=$C$1,VLOOKUP($T25,Male_Annuity_Tables,MATCH($BS$3+3,'Mortality Tables'!$N$1:$DN$1,0),FALSE),VLOOKUP($T25,Fe_Annuity_Tables,MATCH(CA$3+3,'Mortality Tables'!$N$1:$DN$1,0),FALSE)),"")</f>
        <v>5021453.1714221379</v>
      </c>
      <c r="CB25" s="685">
        <f>IFERROR((CA25+AK25*Contr_Rate)*(1+Inv_Return)*IF($D25=$C$1,VLOOKUP($T25,Male_Annuity_Tables,MATCH($BS$3+3,'Mortality Tables'!$N$1:$DN$1,0),FALSE),VLOOKUP($T25,Fe_Annuity_Tables,MATCH(CB$3+3,'Mortality Tables'!$N$1:$DN$1,0),FALSE)),"")</f>
        <v>5454993.5494917603</v>
      </c>
      <c r="CC25" s="685">
        <f>IFERROR((CB25+AL25*Contr_Rate)*(1+Inv_Return)*IF($D25=$C$1,VLOOKUP($T25,Male_Annuity_Tables,MATCH($BS$3+3,'Mortality Tables'!$N$1:$DN$1,0),FALSE),VLOOKUP($T25,Fe_Annuity_Tables,MATCH(CC$3+3,'Mortality Tables'!$N$1:$DN$1,0),FALSE)),"")</f>
        <v>5887496.4234844781</v>
      </c>
      <c r="CD25" s="685">
        <f>IFERROR((CC25+AM25*Contr_Rate)*(1+Inv_Return)*IF($D25=$C$1,VLOOKUP($T25,Male_Annuity_Tables,MATCH($BS$3+3,'Mortality Tables'!$N$1:$DN$1,0),FALSE),VLOOKUP($T25,Fe_Annuity_Tables,MATCH(CD$3+3,'Mortality Tables'!$N$1:$DN$1,0),FALSE)),"")</f>
        <v>6321918.7117132787</v>
      </c>
      <c r="CE25" s="685">
        <f>IFERROR((CD25+AN25*Contr_Rate)*(1+Inv_Return)*IF($D25=$C$1,VLOOKUP($T25,Male_Annuity_Tables,MATCH($BS$3+3,'Mortality Tables'!$N$1:$DN$1,0),FALSE),VLOOKUP($T25,Fe_Annuity_Tables,MATCH(CE$3+3,'Mortality Tables'!$N$1:$DN$1,0),FALSE)),"")</f>
        <v>6760976.2803454921</v>
      </c>
      <c r="CF25" s="685" t="str">
        <f>IFERROR((CE25+AO25*Contr_Rate)*(1+Inv_Return)*IF($D25=$C$1,VLOOKUP($T25,Male_Annuity_Tables,MATCH($BS$3+3,'Mortality Tables'!$N$1:$DN$1,0),FALSE),VLOOKUP($T25,Fe_Annuity_Tables,MATCH(CF$3+3,'Mortality Tables'!$N$1:$DN$1,0),FALSE)),"")</f>
        <v/>
      </c>
      <c r="CG25" s="685" t="str">
        <f>IFERROR((CF25+AP25*Contr_Rate)*(1+Inv_Return)*IF($D25=$C$1,VLOOKUP($T25,Male_Annuity_Tables,MATCH($BS$3+3,'Mortality Tables'!$N$1:$DN$1,0),FALSE),VLOOKUP($T25,Fe_Annuity_Tables,MATCH(CG$3+3,'Mortality Tables'!$N$1:$DN$1,0),FALSE)),"")</f>
        <v/>
      </c>
      <c r="CH25" s="685" t="str">
        <f>IFERROR((CG25+AQ25*Contr_Rate)*(1+Inv_Return)*IF($D25=$C$1,VLOOKUP($T25,Male_Annuity_Tables,MATCH($BS$3+3,'Mortality Tables'!$N$1:$DN$1,0),FALSE),VLOOKUP($T25,Fe_Annuity_Tables,MATCH(CH$3+3,'Mortality Tables'!$N$1:$DN$1,0),FALSE)),"")</f>
        <v/>
      </c>
      <c r="CI25" s="685" t="str">
        <f>IFERROR((CH25+AR25*Contr_Rate)*(1+Inv_Return)*IF($D25=$C$1,VLOOKUP($T25,Male_Annuity_Tables,MATCH($BS$3+3,'Mortality Tables'!$N$1:$DN$1,0),FALSE),VLOOKUP($T25,Fe_Annuity_Tables,MATCH(CI$3+3,'Mortality Tables'!$N$1:$DN$1,0),FALSE)),"")</f>
        <v/>
      </c>
      <c r="CJ25" s="685" t="str">
        <f>IFERROR((CI25+AS25*Contr_Rate)*(1+Inv_Return)*IF($D25=$C$1,VLOOKUP($T25,Male_Annuity_Tables,MATCH($BS$3+3,'Mortality Tables'!$N$1:$DN$1,0),FALSE),VLOOKUP($T25,Fe_Annuity_Tables,MATCH(CJ$3+3,'Mortality Tables'!$N$1:$DN$1,0),FALSE)),"")</f>
        <v/>
      </c>
      <c r="CK25" s="685" t="str">
        <f>IFERROR((CJ25+AT25*Contr_Rate)*(1+Inv_Return)*IF($D25=$C$1,VLOOKUP($T25,Male_Annuity_Tables,MATCH($BS$3+3,'Mortality Tables'!$N$1:$DN$1,0),FALSE),VLOOKUP($T25,Fe_Annuity_Tables,MATCH(CK$3+3,'Mortality Tables'!$N$1:$DN$1,0),FALSE)),"")</f>
        <v/>
      </c>
      <c r="CL25" s="685" t="str">
        <f>IFERROR((CK25+AU25*Contr_Rate)*(1+Inv_Return)*IF($D25=$C$1,VLOOKUP($T25,Male_Annuity_Tables,MATCH($BS$3+3,'Mortality Tables'!$N$1:$DN$1,0),FALSE),VLOOKUP($T25,Fe_Annuity_Tables,MATCH(CL$3+3,'Mortality Tables'!$N$1:$DN$1,0),FALSE)),"")</f>
        <v/>
      </c>
      <c r="CM25" s="685" t="str">
        <f>IFERROR((CL25+AV25*Contr_Rate)*(1+Inv_Return)*IF($D25=$C$1,VLOOKUP($T25,Male_Annuity_Tables,MATCH($BS$3+3,'Mortality Tables'!$N$1:$DN$1,0),FALSE),VLOOKUP($T25,Fe_Annuity_Tables,MATCH(CM$3+3,'Mortality Tables'!$N$1:$DN$1,0),FALSE)),"")</f>
        <v/>
      </c>
      <c r="CN25" s="685" t="str">
        <f>IFERROR((CM25+AW25*Contr_Rate)*(1+Inv_Return)*IF($D25=$C$1,VLOOKUP($T25,Male_Annuity_Tables,MATCH($BS$3+3,'Mortality Tables'!$N$1:$DN$1,0),FALSE),VLOOKUP($T25,Fe_Annuity_Tables,MATCH(CN$3+3,'Mortality Tables'!$N$1:$DN$1,0),FALSE)),"")</f>
        <v/>
      </c>
      <c r="CO25" s="685" t="str">
        <f>IFERROR((CN25+AX25*Contr_Rate)*(1+Inv_Return)*IF($D25=$C$1,VLOOKUP($T25,Male_Annuity_Tables,MATCH($BS$3+3,'Mortality Tables'!$N$1:$DN$1,0),FALSE),VLOOKUP($T25,Fe_Annuity_Tables,MATCH(CO$3+3,'Mortality Tables'!$N$1:$DN$1,0),FALSE)),"")</f>
        <v/>
      </c>
      <c r="CP25" s="685" t="str">
        <f>IFERROR((CO25+AY25*Contr_Rate)*(1+Inv_Return)*IF($D25=$C$1,VLOOKUP($T25,Male_Annuity_Tables,MATCH($BS$3+3,'Mortality Tables'!$N$1:$DN$1,0),FALSE),VLOOKUP($T25,Fe_Annuity_Tables,MATCH(CP$3+3,'Mortality Tables'!$N$1:$DN$1,0),FALSE)),"")</f>
        <v/>
      </c>
      <c r="CQ25" s="685" t="str">
        <f>IFERROR((CP25+AZ25*Contr_Rate)*(1+Inv_Return)*IF($D25=$C$1,VLOOKUP($T25,Male_Annuity_Tables,MATCH($BS$3+3,'Mortality Tables'!$N$1:$DN$1,0),FALSE),VLOOKUP($T25,Fe_Annuity_Tables,MATCH(CQ$3+3,'Mortality Tables'!$N$1:$DN$1,0),FALSE)),"")</f>
        <v/>
      </c>
      <c r="CR25" s="685" t="str">
        <f>IFERROR((CQ25+BA25*Contr_Rate)*(1+Inv_Return)*IF($D25=$C$1,VLOOKUP($T25,Male_Annuity_Tables,MATCH($BS$3+3,'Mortality Tables'!$N$1:$DN$1,0),FALSE),VLOOKUP($T25,Fe_Annuity_Tables,MATCH(CR$3+3,'Mortality Tables'!$N$1:$DN$1,0),FALSE)),"")</f>
        <v/>
      </c>
      <c r="CS25" s="685" t="str">
        <f>IFERROR((CR25+BB25*Contr_Rate)*(1+Inv_Return)*IF($D25=$C$1,VLOOKUP($T25,Male_Annuity_Tables,MATCH($BS$3+3,'Mortality Tables'!$N$1:$DN$1,0),FALSE),VLOOKUP($T25,Fe_Annuity_Tables,MATCH(CS$3+3,'Mortality Tables'!$N$1:$DN$1,0),FALSE)),"")</f>
        <v/>
      </c>
      <c r="CT25" s="685" t="str">
        <f>IFERROR((CS25+BC25*Contr_Rate)*(1+Inv_Return)*IF($D25=$C$1,VLOOKUP($T25,Male_Annuity_Tables,MATCH($BS$3+3,'Mortality Tables'!$N$1:$DN$1,0),FALSE),VLOOKUP($T25,Fe_Annuity_Tables,MATCH(CT$3+3,'Mortality Tables'!$N$1:$DN$1,0),FALSE)),"")</f>
        <v/>
      </c>
      <c r="CU25" s="685" t="str">
        <f>IFERROR((CT25+BD25*Contr_Rate)*(1+Inv_Return)*IF($D25=$C$1,VLOOKUP($T25,Male_Annuity_Tables,MATCH($BS$3+3,'Mortality Tables'!$N$1:$DN$1,0),FALSE),VLOOKUP($T25,Fe_Annuity_Tables,MATCH(CU$3+3,'Mortality Tables'!$N$1:$DN$1,0),FALSE)),"")</f>
        <v/>
      </c>
      <c r="CV25" s="685" t="str">
        <f>IFERROR((CU25+BE25*Contr_Rate)*(1+Inv_Return)*IF($D25=$C$1,VLOOKUP($T25,Male_Annuity_Tables,MATCH($BS$3+3,'Mortality Tables'!$N$1:$DN$1,0),FALSE),VLOOKUP($T25,Fe_Annuity_Tables,MATCH(CV$3+3,'Mortality Tables'!$N$1:$DN$1,0),FALSE)),"")</f>
        <v/>
      </c>
      <c r="CW25" s="685" t="str">
        <f>IFERROR((CV25+BF25*Contr_Rate)*(1+Inv_Return)*IF($D25=$C$1,VLOOKUP($T25,Male_Annuity_Tables,MATCH($BS$3+3,'Mortality Tables'!$N$1:$DN$1,0),FALSE),VLOOKUP($T25,Fe_Annuity_Tables,MATCH(CW$3+3,'Mortality Tables'!$N$1:$DN$1,0),FALSE)),"")</f>
        <v/>
      </c>
      <c r="CX25" s="685" t="str">
        <f>IFERROR((CW25+BG25*Contr_Rate)*(1+Inv_Return)*IF($D25=$C$1,VLOOKUP($T25,Male_Annuity_Tables,MATCH($BS$3+3,'Mortality Tables'!$N$1:$DN$1,0),FALSE),VLOOKUP($T25,Fe_Annuity_Tables,MATCH(CX$3+3,'Mortality Tables'!$N$1:$DN$1,0),FALSE)),"")</f>
        <v/>
      </c>
      <c r="CY25" s="685" t="str">
        <f>IFERROR((CX25+BH25*Contr_Rate)*(1+Inv_Return)*IF($D25=$C$1,VLOOKUP($T25,Male_Annuity_Tables,MATCH($BS$3+3,'Mortality Tables'!$N$1:$DN$1,0),FALSE),VLOOKUP($T25,Fe_Annuity_Tables,MATCH(CY$3+3,'Mortality Tables'!$N$1:$DN$1,0),FALSE)),"")</f>
        <v/>
      </c>
      <c r="CZ25" s="685" t="str">
        <f>IFERROR((CY25+BI25*Contr_Rate)*(1+Inv_Return)*IF($D25=$C$1,VLOOKUP($T25,Male_Annuity_Tables,MATCH($BS$3+3,'Mortality Tables'!$N$1:$DN$1,0),FALSE),VLOOKUP($T25,Fe_Annuity_Tables,MATCH(CZ$3+3,'Mortality Tables'!$N$1:$DN$1,0),FALSE)),"")</f>
        <v/>
      </c>
      <c r="DA25" s="685" t="str">
        <f>IFERROR((CZ25+BJ25*Contr_Rate)*(1+Inv_Return)*IF($D25=$C$1,VLOOKUP($T25,Male_Annuity_Tables,MATCH($BS$3+3,'Mortality Tables'!$N$1:$DN$1,0),FALSE),VLOOKUP($T25,Fe_Annuity_Tables,MATCH(DA$3+3,'Mortality Tables'!$N$1:$DN$1,0),FALSE)),"")</f>
        <v/>
      </c>
      <c r="DB25" s="685" t="str">
        <f>IFERROR((DA25+BK25*Contr_Rate)*(1+Inv_Return)*IF($D25=$C$1,VLOOKUP($T25,Male_Annuity_Tables,MATCH($BS$3+3,'Mortality Tables'!$N$1:$DN$1,0),FALSE),VLOOKUP($T25,Fe_Annuity_Tables,MATCH(DB$3+3,'Mortality Tables'!$N$1:$DN$1,0),FALSE)),"")</f>
        <v/>
      </c>
      <c r="DC25" s="685" t="str">
        <f>IFERROR((DB25+BL25*Contr_Rate)*(1+Inv_Return)*IF($D25=$C$1,VLOOKUP($T25,Male_Annuity_Tables,MATCH($BS$3+3,'Mortality Tables'!$N$1:$DN$1,0),FALSE),VLOOKUP($T25,Fe_Annuity_Tables,MATCH(DC$3+3,'Mortality Tables'!$N$1:$DN$1,0),FALSE)),"")</f>
        <v/>
      </c>
      <c r="DD25" s="685" t="str">
        <f>IFERROR((DC25+BM25*Contr_Rate)*(1+Inv_Return)*IF($D25=$C$1,VLOOKUP($T25,Male_Annuity_Tables,MATCH($BS$3+3,'Mortality Tables'!$N$1:$DN$1,0),FALSE),VLOOKUP($T25,Fe_Annuity_Tables,MATCH(DD$3+3,'Mortality Tables'!$N$1:$DN$1,0),FALSE)),"")</f>
        <v/>
      </c>
      <c r="DE25" s="685" t="str">
        <f>IFERROR((DD25+BN25*Contr_Rate)*(1+Inv_Return)*IF($D25=$C$1,VLOOKUP($T25,Male_Annuity_Tables,MATCH($BS$3+3,'Mortality Tables'!$N$1:$DN$1,0),FALSE),VLOOKUP($T25,Fe_Annuity_Tables,MATCH(DE$3+3,'Mortality Tables'!$N$1:$DN$1,0),FALSE)),"")</f>
        <v/>
      </c>
      <c r="DF25" s="685" t="str">
        <f>IFERROR((DE25+BO25*Contr_Rate)*(1+Inv_Return)*IF($D25=$C$1,VLOOKUP($T25,Male_Annuity_Tables,MATCH($BS$3+3,'Mortality Tables'!$N$1:$DN$1,0),FALSE),VLOOKUP($T25,Fe_Annuity_Tables,MATCH(DF$3+3,'Mortality Tables'!$N$1:$DN$1,0),FALSE)),"")</f>
        <v/>
      </c>
      <c r="DG25" s="685" t="str">
        <f>IFERROR((DF25+BP25*Contr_Rate)*(1+Inv_Return)*IF($D25=$C$1,VLOOKUP($T25,Male_Annuity_Tables,MATCH($BS$3+3,'Mortality Tables'!$N$1:$DN$1,0),FALSE),VLOOKUP($T25,Fe_Annuity_Tables,MATCH(DG$3+3,'Mortality Tables'!$N$1:$DN$1,0),FALSE)),"")</f>
        <v/>
      </c>
      <c r="DH25" s="685" t="str">
        <f>IFERROR((DG25+BQ25*Contr_Rate)*(1+Inv_Return)*IF($D25=$C$1,VLOOKUP($T25,Male_Annuity_Tables,MATCH($BS$3+3,'Mortality Tables'!$N$1:$DN$1,0),FALSE),VLOOKUP($T25,Fe_Annuity_Tables,MATCH(DH$3+3,'Mortality Tables'!$N$1:$DN$1,0),FALSE)),"")</f>
        <v/>
      </c>
      <c r="DJ25" s="686">
        <f t="shared" si="20"/>
        <v>6760976.2803454921</v>
      </c>
      <c r="DK25" s="680">
        <f t="shared" si="21"/>
        <v>8.0909277508679907</v>
      </c>
      <c r="DL25" s="686">
        <f t="shared" si="22"/>
        <v>559868.31761605083</v>
      </c>
      <c r="DM25" s="686">
        <f t="shared" si="23"/>
        <v>4835373.7081751376</v>
      </c>
      <c r="DN25" s="687">
        <f t="shared" si="25"/>
        <v>0.11578594570042948</v>
      </c>
      <c r="DP25" s="688">
        <f t="shared" si="24"/>
        <v>159675.9590805968</v>
      </c>
      <c r="DQ25" s="688">
        <f t="shared" si="13"/>
        <v>251580.99685380177</v>
      </c>
      <c r="DR25" s="688">
        <f t="shared" si="14"/>
        <v>337797.00386086077</v>
      </c>
    </row>
    <row r="26" spans="1:122" s="657" customFormat="1" ht="14.5">
      <c r="A26" s="675" t="s">
        <v>1121</v>
      </c>
      <c r="B26" s="675" t="s">
        <v>1122</v>
      </c>
      <c r="C26" s="675" t="s">
        <v>541</v>
      </c>
      <c r="D26" s="675" t="s">
        <v>60</v>
      </c>
      <c r="E26" s="676">
        <v>34443</v>
      </c>
      <c r="F26" s="677">
        <v>42542</v>
      </c>
      <c r="G26" s="677">
        <v>43777</v>
      </c>
      <c r="H26" s="678">
        <v>1188346</v>
      </c>
      <c r="I26" s="678">
        <v>114610.83</v>
      </c>
      <c r="J26" s="678">
        <v>104293.12</v>
      </c>
      <c r="K26" s="678">
        <v>37082.699999999997</v>
      </c>
      <c r="L26" s="678">
        <v>255986.65000000002</v>
      </c>
      <c r="M26" s="679">
        <f>IF(COUNTIF($A$4:A204,A26)=1,0,1)</f>
        <v>0</v>
      </c>
      <c r="N26" s="680" t="str">
        <f t="shared" si="1"/>
        <v>Okay</v>
      </c>
      <c r="O26" s="680" t="str">
        <f t="shared" si="15"/>
        <v>TRUE</v>
      </c>
      <c r="P26" s="680" t="b">
        <f t="shared" si="2"/>
        <v>1</v>
      </c>
      <c r="Q26" s="680" t="b">
        <f t="shared" si="3"/>
        <v>1</v>
      </c>
      <c r="R26" s="680" t="b">
        <f t="shared" si="4"/>
        <v>1</v>
      </c>
      <c r="S26" s="681">
        <f t="shared" si="5"/>
        <v>22.18904109589041</v>
      </c>
      <c r="T26" s="682">
        <f t="shared" si="6"/>
        <v>30</v>
      </c>
      <c r="U26" s="682">
        <f t="shared" si="16"/>
        <v>25</v>
      </c>
      <c r="V26" s="682">
        <f t="shared" si="17"/>
        <v>5.1479452054794521</v>
      </c>
      <c r="W26" s="682">
        <f t="shared" si="7"/>
        <v>30</v>
      </c>
      <c r="X26" s="683">
        <f t="shared" si="8"/>
        <v>7679599.5000000009</v>
      </c>
      <c r="Y26" s="684">
        <f t="shared" si="18"/>
        <v>1.32E-3</v>
      </c>
      <c r="Z26" s="684">
        <f>IF($D26=$C$1,VLOOKUP($T26,Male_Annuity_Tables,MATCH($W26+2,'Mortality Tables'!$DS$1:$HT$1,0),FALSE),VLOOKUP($T26,Fe_Annuity_Tables,MATCH($W26+2,'Mortality Tables'!$M$1:$DN$1,0),FALSE))</f>
        <v>8.7708574520316846E-3</v>
      </c>
      <c r="AA26" s="664"/>
      <c r="AB26" s="685">
        <f t="shared" si="32"/>
        <v>1248892.2287000001</v>
      </c>
      <c r="AC26" s="685">
        <f t="shared" si="32"/>
        <v>1312523.2877522651</v>
      </c>
      <c r="AD26" s="685">
        <f t="shared" si="32"/>
        <v>1379396.3492632431</v>
      </c>
      <c r="AE26" s="685">
        <f t="shared" si="32"/>
        <v>1449676.5932582053</v>
      </c>
      <c r="AF26" s="685">
        <f t="shared" si="32"/>
        <v>1523537.6156847109</v>
      </c>
      <c r="AG26" s="685">
        <f t="shared" si="32"/>
        <v>1601161.857203847</v>
      </c>
      <c r="AH26" s="685">
        <f t="shared" si="32"/>
        <v>1682741.0538283831</v>
      </c>
      <c r="AI26" s="685">
        <f t="shared" si="32"/>
        <v>1768476.7105209392</v>
      </c>
      <c r="AJ26" s="685">
        <f t="shared" si="32"/>
        <v>1858580.5989219812</v>
      </c>
      <c r="AK26" s="685">
        <f t="shared" si="32"/>
        <v>1953275.2804370562</v>
      </c>
      <c r="AL26" s="685">
        <f t="shared" si="31"/>
        <v>2052794.6559753241</v>
      </c>
      <c r="AM26" s="685">
        <f t="shared" si="31"/>
        <v>2157384.5436972668</v>
      </c>
      <c r="AN26" s="685">
        <f t="shared" si="31"/>
        <v>2267303.2861986426</v>
      </c>
      <c r="AO26" s="685">
        <f t="shared" si="31"/>
        <v>2382822.3886304637</v>
      </c>
      <c r="AP26" s="685">
        <f t="shared" si="31"/>
        <v>2504227.1893311865</v>
      </c>
      <c r="AQ26" s="685">
        <f t="shared" si="31"/>
        <v>2631817.5646276101</v>
      </c>
      <c r="AR26" s="685">
        <f t="shared" si="31"/>
        <v>2765908.6695453869</v>
      </c>
      <c r="AS26" s="685">
        <f t="shared" si="31"/>
        <v>2906831.7162587242</v>
      </c>
      <c r="AT26" s="685">
        <f t="shared" si="31"/>
        <v>3054934.7922021062</v>
      </c>
      <c r="AU26" s="685">
        <f t="shared" si="31"/>
        <v>3210583.7198648038</v>
      </c>
      <c r="AV26" s="685">
        <f t="shared" si="29"/>
        <v>3374162.9603919154</v>
      </c>
      <c r="AW26" s="685">
        <f t="shared" si="29"/>
        <v>3546076.5632238844</v>
      </c>
      <c r="AX26" s="685">
        <f t="shared" si="29"/>
        <v>3726749.164120141</v>
      </c>
      <c r="AY26" s="685">
        <f t="shared" si="29"/>
        <v>3916627.0340320626</v>
      </c>
      <c r="AZ26" s="685">
        <f t="shared" si="29"/>
        <v>4116179.181415996</v>
      </c>
      <c r="BA26" s="685">
        <f t="shared" si="29"/>
        <v>4325898.5107091414</v>
      </c>
      <c r="BB26" s="685">
        <f t="shared" si="29"/>
        <v>4546303.039829772</v>
      </c>
      <c r="BC26" s="685">
        <f t="shared" si="29"/>
        <v>4777937.1797090992</v>
      </c>
      <c r="BD26" s="685">
        <f t="shared" si="29"/>
        <v>5021373.0790152764</v>
      </c>
      <c r="BE26" s="685">
        <f t="shared" si="29"/>
        <v>5277212.0373911066</v>
      </c>
      <c r="BF26" s="685" t="str">
        <f t="shared" si="29"/>
        <v/>
      </c>
      <c r="BG26" s="685" t="str">
        <f t="shared" si="29"/>
        <v/>
      </c>
      <c r="BH26" s="685" t="str">
        <f t="shared" si="29"/>
        <v/>
      </c>
      <c r="BI26" s="685" t="str">
        <f t="shared" si="33"/>
        <v/>
      </c>
      <c r="BJ26" s="685" t="str">
        <f t="shared" si="33"/>
        <v/>
      </c>
      <c r="BK26" s="685" t="str">
        <f t="shared" si="33"/>
        <v/>
      </c>
      <c r="BL26" s="685" t="str">
        <f t="shared" si="33"/>
        <v/>
      </c>
      <c r="BM26" s="685" t="str">
        <f t="shared" si="33"/>
        <v/>
      </c>
      <c r="BN26" s="685" t="str">
        <f t="shared" si="33"/>
        <v/>
      </c>
      <c r="BO26" s="685" t="str">
        <f t="shared" si="27"/>
        <v/>
      </c>
      <c r="BP26" s="685" t="str">
        <f t="shared" si="27"/>
        <v/>
      </c>
      <c r="BQ26" s="685" t="str">
        <f t="shared" si="27"/>
        <v/>
      </c>
      <c r="BR26" s="529"/>
      <c r="BS26" s="685">
        <f>IFERROR(($L26+AB26*Contr_Rate)*(1+Inv_Return)*IF($D26=$C$1,VLOOKUP($T26,Male_Annuity_Tables,MATCH($BS$3+3,'Mortality Tables'!$N$1:$DN$1,0),FALSE),VLOOKUP($T26,Fe_Annuity_Tables,MATCH(BS$3+3,'Mortality Tables'!$N$1:$DN$1,0),FALSE)),"")</f>
        <v>517786.28367616271</v>
      </c>
      <c r="BT26" s="685">
        <f>IFERROR(($BS26+AC26*Contr_Rate)*(1+Inv_Return)*IF($D26=$C$1,VLOOKUP($T26,Male_Annuity_Tables,MATCH($BS$3+3,'Mortality Tables'!$N$1:$DN$1,0),FALSE),VLOOKUP($T26,Fe_Annuity_Tables,MATCH(BT$3+3,'Mortality Tables'!$N$1:$DN$1,0),FALSE)),"")</f>
        <v>597915.41459378274</v>
      </c>
      <c r="BU26" s="685">
        <f>IFERROR((BT26+AD26*Contr_Rate)*(1+Inv_Return)*IF($D26=$C$1,VLOOKUP($T26,Male_Annuity_Tables,MATCH($BS$3+3,'Mortality Tables'!$N$1:$DN$1,0),FALSE),VLOOKUP($T26,Fe_Annuity_Tables,MATCH(BU$3+3,'Mortality Tables'!$N$1:$DN$1,0),FALSE)),"")</f>
        <v>530174.9324467394</v>
      </c>
      <c r="BV26" s="685">
        <f>IFERROR((BU26+AE26*Contr_Rate)*(1+Inv_Return)*IF($D26=$C$1,VLOOKUP($T26,Male_Annuity_Tables,MATCH($BS$3+3,'Mortality Tables'!$N$1:$DN$1,0),FALSE),VLOOKUP($T26,Fe_Annuity_Tables,MATCH(BV$3+3,'Mortality Tables'!$N$1:$DN$1,0),FALSE)),"")</f>
        <v>404006.11015515146</v>
      </c>
      <c r="BW26" s="685">
        <f>IFERROR((BV26+AF26*Contr_Rate)*(1+Inv_Return)*IF($D26=$C$1,VLOOKUP($T26,Male_Annuity_Tables,MATCH($BS$3+3,'Mortality Tables'!$N$1:$DN$1,0),FALSE),VLOOKUP($T26,Fe_Annuity_Tables,MATCH(BW$3+3,'Mortality Tables'!$N$1:$DN$1,0),FALSE)),"")</f>
        <v>287947.82811916748</v>
      </c>
      <c r="BX26" s="685">
        <f>IFERROR((BW26+AG26*Contr_Rate)*(1+Inv_Return)*IF($D26=$C$1,VLOOKUP($T26,Male_Annuity_Tables,MATCH($BS$3+3,'Mortality Tables'!$N$1:$DN$1,0),FALSE),VLOOKUP($T26,Fe_Annuity_Tables,MATCH(BX$3+3,'Mortality Tables'!$N$1:$DN$1,0),FALSE)),"")</f>
        <v>205225.09250281437</v>
      </c>
      <c r="BY26" s="685">
        <f>IFERROR((BX26+AH26*Contr_Rate)*(1+Inv_Return)*IF($D26=$C$1,VLOOKUP($T26,Male_Annuity_Tables,MATCH($BS$3+3,'Mortality Tables'!$N$1:$DN$1,0),FALSE),VLOOKUP($T26,Fe_Annuity_Tables,MATCH(BY$3+3,'Mortality Tables'!$N$1:$DN$1,0),FALSE)),"")</f>
        <v>151492.89886347883</v>
      </c>
      <c r="BZ26" s="685">
        <f>IFERROR((BY26+AI26*Contr_Rate)*(1+Inv_Return)*IF($D26=$C$1,VLOOKUP($T26,Male_Annuity_Tables,MATCH($BS$3+3,'Mortality Tables'!$N$1:$DN$1,0),FALSE),VLOOKUP($T26,Fe_Annuity_Tables,MATCH(BZ$3+3,'Mortality Tables'!$N$1:$DN$1,0),FALSE)),"")</f>
        <v>116221.09988517268</v>
      </c>
      <c r="CA26" s="685">
        <f>IFERROR((BZ26+AJ26*Contr_Rate)*(1+Inv_Return)*IF($D26=$C$1,VLOOKUP($T26,Male_Annuity_Tables,MATCH($BS$3+3,'Mortality Tables'!$N$1:$DN$1,0),FALSE),VLOOKUP($T26,Fe_Annuity_Tables,MATCH(CA$3+3,'Mortality Tables'!$N$1:$DN$1,0),FALSE)),"")</f>
        <v>91694.58926738349</v>
      </c>
      <c r="CB26" s="685">
        <f>IFERROR((CA26+AK26*Contr_Rate)*(1+Inv_Return)*IF($D26=$C$1,VLOOKUP($T26,Male_Annuity_Tables,MATCH($BS$3+3,'Mortality Tables'!$N$1:$DN$1,0),FALSE),VLOOKUP($T26,Fe_Annuity_Tables,MATCH(CB$3+3,'Mortality Tables'!$N$1:$DN$1,0),FALSE)),"")</f>
        <v>73644.014283115612</v>
      </c>
      <c r="CC26" s="685">
        <f>IFERROR((CB26+AL26*Contr_Rate)*(1+Inv_Return)*IF($D26=$C$1,VLOOKUP($T26,Male_Annuity_Tables,MATCH($BS$3+3,'Mortality Tables'!$N$1:$DN$1,0),FALSE),VLOOKUP($T26,Fe_Annuity_Tables,MATCH(CC$3+3,'Mortality Tables'!$N$1:$DN$1,0),FALSE)),"")</f>
        <v>63566.224590129321</v>
      </c>
      <c r="CD26" s="685">
        <f>IFERROR((CC26+AM26*Contr_Rate)*(1+Inv_Return)*IF($D26=$C$1,VLOOKUP($T26,Male_Annuity_Tables,MATCH($BS$3+3,'Mortality Tables'!$N$1:$DN$1,0),FALSE),VLOOKUP($T26,Fe_Annuity_Tables,MATCH(CD$3+3,'Mortality Tables'!$N$1:$DN$1,0),FALSE)),"")</f>
        <v>55587.329118122958</v>
      </c>
      <c r="CE26" s="685">
        <f>IFERROR((CD26+AN26*Contr_Rate)*(1+Inv_Return)*IF($D26=$C$1,VLOOKUP($T26,Male_Annuity_Tables,MATCH($BS$3+3,'Mortality Tables'!$N$1:$DN$1,0),FALSE),VLOOKUP($T26,Fe_Annuity_Tables,MATCH(CE$3+3,'Mortality Tables'!$N$1:$DN$1,0),FALSE)),"")</f>
        <v>48805.240511856675</v>
      </c>
      <c r="CF26" s="685">
        <f>IFERROR((CE26+AO26*Contr_Rate)*(1+Inv_Return)*IF($D26=$C$1,VLOOKUP($T26,Male_Annuity_Tables,MATCH($BS$3+3,'Mortality Tables'!$N$1:$DN$1,0),FALSE),VLOOKUP($T26,Fe_Annuity_Tables,MATCH(CF$3+3,'Mortality Tables'!$N$1:$DN$1,0),FALSE)),"")</f>
        <v>42957.420322094127</v>
      </c>
      <c r="CG26" s="685">
        <f>IFERROR((CF26+AP26*Contr_Rate)*(1+Inv_Return)*IF($D26=$C$1,VLOOKUP($T26,Male_Annuity_Tables,MATCH($BS$3+3,'Mortality Tables'!$N$1:$DN$1,0),FALSE),VLOOKUP($T26,Fe_Annuity_Tables,MATCH(CG$3+3,'Mortality Tables'!$N$1:$DN$1,0),FALSE)),"")</f>
        <v>37882.636057906144</v>
      </c>
      <c r="CH26" s="685">
        <f>IFERROR((CG26+AQ26*Contr_Rate)*(1+Inv_Return)*IF($D26=$C$1,VLOOKUP($T26,Male_Annuity_Tables,MATCH($BS$3+3,'Mortality Tables'!$N$1:$DN$1,0),FALSE),VLOOKUP($T26,Fe_Annuity_Tables,MATCH(CH$3+3,'Mortality Tables'!$N$1:$DN$1,0),FALSE)),"")</f>
        <v>33458.804683460301</v>
      </c>
      <c r="CI26" s="685">
        <f>IFERROR((CH26+AR26*Contr_Rate)*(1+Inv_Return)*IF($D26=$C$1,VLOOKUP($T26,Male_Annuity_Tables,MATCH($BS$3+3,'Mortality Tables'!$N$1:$DN$1,0),FALSE),VLOOKUP($T26,Fe_Annuity_Tables,MATCH(CI$3+3,'Mortality Tables'!$N$1:$DN$1,0),FALSE)),"")</f>
        <v>29587.528266689205</v>
      </c>
      <c r="CJ26" s="685">
        <f>IFERROR((CI26+AS26*Contr_Rate)*(1+Inv_Return)*IF($D26=$C$1,VLOOKUP($T26,Male_Annuity_Tables,MATCH($BS$3+3,'Mortality Tables'!$N$1:$DN$1,0),FALSE),VLOOKUP($T26,Fe_Annuity_Tables,MATCH(CJ$3+3,'Mortality Tables'!$N$1:$DN$1,0),FALSE)),"")</f>
        <v>26188.97925641224</v>
      </c>
      <c r="CK26" s="685">
        <f>IFERROR((CJ26+AT26*Contr_Rate)*(1+Inv_Return)*IF($D26=$C$1,VLOOKUP($T26,Male_Annuity_Tables,MATCH($BS$3+3,'Mortality Tables'!$N$1:$DN$1,0),FALSE),VLOOKUP($T26,Fe_Annuity_Tables,MATCH(CK$3+3,'Mortality Tables'!$N$1:$DN$1,0),FALSE)),"")</f>
        <v>23198.279153875716</v>
      </c>
      <c r="CL26" s="685">
        <f>IFERROR((CK26+AU26*Contr_Rate)*(1+Inv_Return)*IF($D26=$C$1,VLOOKUP($T26,Male_Annuity_Tables,MATCH($BS$3+3,'Mortality Tables'!$N$1:$DN$1,0),FALSE),VLOOKUP($T26,Fe_Annuity_Tables,MATCH(CL$3+3,'Mortality Tables'!$N$1:$DN$1,0),FALSE)),"")</f>
        <v>20560.924934374358</v>
      </c>
      <c r="CM26" s="685">
        <f>IFERROR((CL26+AV26*Contr_Rate)*(1+Inv_Return)*IF($D26=$C$1,VLOOKUP($T26,Male_Annuity_Tables,MATCH($BS$3+3,'Mortality Tables'!$N$1:$DN$1,0),FALSE),VLOOKUP($T26,Fe_Annuity_Tables,MATCH(CM$3+3,'Mortality Tables'!$N$1:$DN$1,0),FALSE)),"")</f>
        <v>19303.147886472481</v>
      </c>
      <c r="CN26" s="685">
        <f>IFERROR((CM26+AW26*Contr_Rate)*(1+Inv_Return)*IF($D26=$C$1,VLOOKUP($T26,Male_Annuity_Tables,MATCH($BS$3+3,'Mortality Tables'!$N$1:$DN$1,0),FALSE),VLOOKUP($T26,Fe_Annuity_Tables,MATCH(CN$3+3,'Mortality Tables'!$N$1:$DN$1,0),FALSE)),"")</f>
        <v>18145.412920840045</v>
      </c>
      <c r="CO26" s="685">
        <f>IFERROR((CN26+AX26*Contr_Rate)*(1+Inv_Return)*IF($D26=$C$1,VLOOKUP($T26,Male_Annuity_Tables,MATCH($BS$3+3,'Mortality Tables'!$N$1:$DN$1,0),FALSE),VLOOKUP($T26,Fe_Annuity_Tables,MATCH(CO$3+3,'Mortality Tables'!$N$1:$DN$1,0),FALSE)),"")</f>
        <v>17055.784144370537</v>
      </c>
      <c r="CP26" s="685">
        <f>IFERROR((CO26+AY26*Contr_Rate)*(1+Inv_Return)*IF($D26=$C$1,VLOOKUP($T26,Male_Annuity_Tables,MATCH($BS$3+3,'Mortality Tables'!$N$1:$DN$1,0),FALSE),VLOOKUP($T26,Fe_Annuity_Tables,MATCH(CP$3+3,'Mortality Tables'!$N$1:$DN$1,0),FALSE)),"")</f>
        <v>16029.070734536515</v>
      </c>
      <c r="CQ26" s="685">
        <f>IFERROR((CP26+AZ26*Contr_Rate)*(1+Inv_Return)*IF($D26=$C$1,VLOOKUP($T26,Male_Annuity_Tables,MATCH($BS$3+3,'Mortality Tables'!$N$1:$DN$1,0),FALSE),VLOOKUP($T26,Fe_Annuity_Tables,MATCH(CQ$3+3,'Mortality Tables'!$N$1:$DN$1,0),FALSE)),"")</f>
        <v>15061.029795800658</v>
      </c>
      <c r="CR26" s="685">
        <f>IFERROR((CQ26+BA26*Contr_Rate)*(1+Inv_Return)*IF($D26=$C$1,VLOOKUP($T26,Male_Annuity_Tables,MATCH($BS$3+3,'Mortality Tables'!$N$1:$DN$1,0),FALSE),VLOOKUP($T26,Fe_Annuity_Tables,MATCH(CR$3+3,'Mortality Tables'!$N$1:$DN$1,0),FALSE)),"")</f>
        <v>14933.514053942421</v>
      </c>
      <c r="CS26" s="685">
        <f>IFERROR((CR26+BB26*Contr_Rate)*(1+Inv_Return)*IF($D26=$C$1,VLOOKUP($T26,Male_Annuity_Tables,MATCH($BS$3+3,'Mortality Tables'!$N$1:$DN$1,0),FALSE),VLOOKUP($T26,Fe_Annuity_Tables,MATCH(CS$3+3,'Mortality Tables'!$N$1:$DN$1,0),FALSE)),"")</f>
        <v>14810.587552290539</v>
      </c>
      <c r="CT26" s="685">
        <f>IFERROR((CS26+BC26*Contr_Rate)*(1+Inv_Return)*IF($D26=$C$1,VLOOKUP($T26,Male_Annuity_Tables,MATCH($BS$3+3,'Mortality Tables'!$N$1:$DN$1,0),FALSE),VLOOKUP($T26,Fe_Annuity_Tables,MATCH(CT$3+3,'Mortality Tables'!$N$1:$DN$1,0),FALSE)),"")</f>
        <v>14681.409366667438</v>
      </c>
      <c r="CU26" s="685">
        <f>IFERROR((CT26+BD26*Contr_Rate)*(1+Inv_Return)*IF($D26=$C$1,VLOOKUP($T26,Male_Annuity_Tables,MATCH($BS$3+3,'Mortality Tables'!$N$1:$DN$1,0),FALSE),VLOOKUP($T26,Fe_Annuity_Tables,MATCH(CU$3+3,'Mortality Tables'!$N$1:$DN$1,0),FALSE)),"")</f>
        <v>14544.993734737473</v>
      </c>
      <c r="CV26" s="685">
        <f>IFERROR((CU26+BE26*Contr_Rate)*(1+Inv_Return)*IF($D26=$C$1,VLOOKUP($T26,Male_Annuity_Tables,MATCH($BS$3+3,'Mortality Tables'!$N$1:$DN$1,0),FALSE),VLOOKUP($T26,Fe_Annuity_Tables,MATCH(CV$3+3,'Mortality Tables'!$N$1:$DN$1,0),FALSE)),"")</f>
        <v>14400.661928321384</v>
      </c>
      <c r="CW26" s="685" t="str">
        <f>IFERROR((CV26+BF26*Contr_Rate)*(1+Inv_Return)*IF($D26=$C$1,VLOOKUP($T26,Male_Annuity_Tables,MATCH($BS$3+3,'Mortality Tables'!$N$1:$DN$1,0),FALSE),VLOOKUP($T26,Fe_Annuity_Tables,MATCH(CW$3+3,'Mortality Tables'!$N$1:$DN$1,0),FALSE)),"")</f>
        <v/>
      </c>
      <c r="CX26" s="685" t="str">
        <f>IFERROR((CW26+BG26*Contr_Rate)*(1+Inv_Return)*IF($D26=$C$1,VLOOKUP($T26,Male_Annuity_Tables,MATCH($BS$3+3,'Mortality Tables'!$N$1:$DN$1,0),FALSE),VLOOKUP($T26,Fe_Annuity_Tables,MATCH(CX$3+3,'Mortality Tables'!$N$1:$DN$1,0),FALSE)),"")</f>
        <v/>
      </c>
      <c r="CY26" s="685" t="str">
        <f>IFERROR((CX26+BH26*Contr_Rate)*(1+Inv_Return)*IF($D26=$C$1,VLOOKUP($T26,Male_Annuity_Tables,MATCH($BS$3+3,'Mortality Tables'!$N$1:$DN$1,0),FALSE),VLOOKUP($T26,Fe_Annuity_Tables,MATCH(CY$3+3,'Mortality Tables'!$N$1:$DN$1,0),FALSE)),"")</f>
        <v/>
      </c>
      <c r="CZ26" s="685" t="str">
        <f>IFERROR((CY26+BI26*Contr_Rate)*(1+Inv_Return)*IF($D26=$C$1,VLOOKUP($T26,Male_Annuity_Tables,MATCH($BS$3+3,'Mortality Tables'!$N$1:$DN$1,0),FALSE),VLOOKUP($T26,Fe_Annuity_Tables,MATCH(CZ$3+3,'Mortality Tables'!$N$1:$DN$1,0),FALSE)),"")</f>
        <v/>
      </c>
      <c r="DA26" s="685" t="str">
        <f>IFERROR((CZ26+BJ26*Contr_Rate)*(1+Inv_Return)*IF($D26=$C$1,VLOOKUP($T26,Male_Annuity_Tables,MATCH($BS$3+3,'Mortality Tables'!$N$1:$DN$1,0),FALSE),VLOOKUP($T26,Fe_Annuity_Tables,MATCH(DA$3+3,'Mortality Tables'!$N$1:$DN$1,0),FALSE)),"")</f>
        <v/>
      </c>
      <c r="DB26" s="685" t="str">
        <f>IFERROR((DA26+BK26*Contr_Rate)*(1+Inv_Return)*IF($D26=$C$1,VLOOKUP($T26,Male_Annuity_Tables,MATCH($BS$3+3,'Mortality Tables'!$N$1:$DN$1,0),FALSE),VLOOKUP($T26,Fe_Annuity_Tables,MATCH(DB$3+3,'Mortality Tables'!$N$1:$DN$1,0),FALSE)),"")</f>
        <v/>
      </c>
      <c r="DC26" s="685" t="str">
        <f>IFERROR((DB26+BL26*Contr_Rate)*(1+Inv_Return)*IF($D26=$C$1,VLOOKUP($T26,Male_Annuity_Tables,MATCH($BS$3+3,'Mortality Tables'!$N$1:$DN$1,0),FALSE),VLOOKUP($T26,Fe_Annuity_Tables,MATCH(DC$3+3,'Mortality Tables'!$N$1:$DN$1,0),FALSE)),"")</f>
        <v/>
      </c>
      <c r="DD26" s="685" t="str">
        <f>IFERROR((DC26+BM26*Contr_Rate)*(1+Inv_Return)*IF($D26=$C$1,VLOOKUP($T26,Male_Annuity_Tables,MATCH($BS$3+3,'Mortality Tables'!$N$1:$DN$1,0),FALSE),VLOOKUP($T26,Fe_Annuity_Tables,MATCH(DD$3+3,'Mortality Tables'!$N$1:$DN$1,0),FALSE)),"")</f>
        <v/>
      </c>
      <c r="DE26" s="685" t="str">
        <f>IFERROR((DD26+BN26*Contr_Rate)*(1+Inv_Return)*IF($D26=$C$1,VLOOKUP($T26,Male_Annuity_Tables,MATCH($BS$3+3,'Mortality Tables'!$N$1:$DN$1,0),FALSE),VLOOKUP($T26,Fe_Annuity_Tables,MATCH(DE$3+3,'Mortality Tables'!$N$1:$DN$1,0),FALSE)),"")</f>
        <v/>
      </c>
      <c r="DF26" s="685" t="str">
        <f>IFERROR((DE26+BO26*Contr_Rate)*(1+Inv_Return)*IF($D26=$C$1,VLOOKUP($T26,Male_Annuity_Tables,MATCH($BS$3+3,'Mortality Tables'!$N$1:$DN$1,0),FALSE),VLOOKUP($T26,Fe_Annuity_Tables,MATCH(DF$3+3,'Mortality Tables'!$N$1:$DN$1,0),FALSE)),"")</f>
        <v/>
      </c>
      <c r="DG26" s="685" t="str">
        <f>IFERROR((DF26+BP26*Contr_Rate)*(1+Inv_Return)*IF($D26=$C$1,VLOOKUP($T26,Male_Annuity_Tables,MATCH($BS$3+3,'Mortality Tables'!$N$1:$DN$1,0),FALSE),VLOOKUP($T26,Fe_Annuity_Tables,MATCH(DG$3+3,'Mortality Tables'!$N$1:$DN$1,0),FALSE)),"")</f>
        <v/>
      </c>
      <c r="DH26" s="685" t="str">
        <f>IFERROR((DG26+BQ26*Contr_Rate)*(1+Inv_Return)*IF($D26=$C$1,VLOOKUP($T26,Male_Annuity_Tables,MATCH($BS$3+3,'Mortality Tables'!$N$1:$DN$1,0),FALSE),VLOOKUP($T26,Fe_Annuity_Tables,MATCH(DH$3+3,'Mortality Tables'!$N$1:$DN$1,0),FALSE)),"")</f>
        <v/>
      </c>
      <c r="DJ26" s="686">
        <f t="shared" si="20"/>
        <v>597915.41459378274</v>
      </c>
      <c r="DK26" s="680">
        <f t="shared" si="21"/>
        <v>8.8017766057058875</v>
      </c>
      <c r="DL26" s="686">
        <f t="shared" si="22"/>
        <v>45513.916760638662</v>
      </c>
      <c r="DM26" s="686">
        <f t="shared" si="23"/>
        <v>5277212.0373911066</v>
      </c>
      <c r="DN26" s="687">
        <f t="shared" si="25"/>
        <v>8.6246139890068466E-3</v>
      </c>
      <c r="DP26" s="688">
        <f t="shared" si="24"/>
        <v>104104.03905079457</v>
      </c>
      <c r="DQ26" s="688">
        <f t="shared" si="13"/>
        <v>120214.4815965676</v>
      </c>
      <c r="DR26" s="688">
        <f t="shared" si="14"/>
        <v>106594.85121801164</v>
      </c>
    </row>
    <row r="27" spans="1:122" s="657" customFormat="1" ht="14.5">
      <c r="A27" s="675" t="s">
        <v>1123</v>
      </c>
      <c r="B27" s="675" t="s">
        <v>1124</v>
      </c>
      <c r="C27" s="675" t="s">
        <v>236</v>
      </c>
      <c r="D27" s="675" t="s">
        <v>60</v>
      </c>
      <c r="E27" s="676">
        <v>35007</v>
      </c>
      <c r="F27" s="677">
        <v>42286</v>
      </c>
      <c r="G27" s="677">
        <v>42424</v>
      </c>
      <c r="H27" s="678">
        <v>2137524</v>
      </c>
      <c r="I27" s="678">
        <v>203023.53</v>
      </c>
      <c r="J27" s="678">
        <v>155129.32</v>
      </c>
      <c r="K27" s="678"/>
      <c r="L27" s="678">
        <v>358152.85</v>
      </c>
      <c r="M27" s="679">
        <f>IF(COUNTIF($A$4:A204,A27)=1,0,1)</f>
        <v>0</v>
      </c>
      <c r="N27" s="680" t="str">
        <f t="shared" si="1"/>
        <v>Okay</v>
      </c>
      <c r="O27" s="680" t="str">
        <f t="shared" si="15"/>
        <v>TRUE</v>
      </c>
      <c r="P27" s="680" t="b">
        <f t="shared" si="2"/>
        <v>1</v>
      </c>
      <c r="Q27" s="680" t="b">
        <f t="shared" si="3"/>
        <v>1</v>
      </c>
      <c r="R27" s="680" t="b">
        <f t="shared" si="4"/>
        <v>1</v>
      </c>
      <c r="S27" s="681">
        <f t="shared" si="5"/>
        <v>19.942465753424656</v>
      </c>
      <c r="T27" s="682">
        <f t="shared" si="6"/>
        <v>29</v>
      </c>
      <c r="U27" s="682">
        <f t="shared" si="16"/>
        <v>20</v>
      </c>
      <c r="V27" s="682">
        <f t="shared" si="17"/>
        <v>8.8547945205479444</v>
      </c>
      <c r="W27" s="682">
        <f t="shared" si="7"/>
        <v>31</v>
      </c>
      <c r="X27" s="683">
        <f t="shared" si="8"/>
        <v>11102738.35</v>
      </c>
      <c r="Y27" s="684">
        <f t="shared" si="18"/>
        <v>1.2999999999999999E-3</v>
      </c>
      <c r="Z27" s="684">
        <f>IF($D27=$C$1,VLOOKUP($T27,Male_Annuity_Tables,MATCH($W27+2,'Mortality Tables'!$DS$1:$HT$1,0),FALSE),VLOOKUP($T27,Fe_Annuity_Tables,MATCH($W27+2,'Mortality Tables'!$M$1:$DN$1,0),FALSE))</f>
        <v>7.007564269875235E-3</v>
      </c>
      <c r="AA27" s="664"/>
      <c r="AB27" s="685">
        <f t="shared" si="32"/>
        <v>2246430.8478000001</v>
      </c>
      <c r="AC27" s="685">
        <f t="shared" si="32"/>
        <v>2360886.4994954104</v>
      </c>
      <c r="AD27" s="685">
        <f t="shared" si="32"/>
        <v>2481173.6666447013</v>
      </c>
      <c r="AE27" s="685">
        <f t="shared" si="32"/>
        <v>2607589.4649602491</v>
      </c>
      <c r="AF27" s="685">
        <f t="shared" si="32"/>
        <v>2740446.1481999736</v>
      </c>
      <c r="AG27" s="685">
        <f t="shared" si="32"/>
        <v>2880071.8794507626</v>
      </c>
      <c r="AH27" s="685">
        <f t="shared" si="32"/>
        <v>3026811.5417087791</v>
      </c>
      <c r="AI27" s="685">
        <f t="shared" si="32"/>
        <v>3181027.5897588413</v>
      </c>
      <c r="AJ27" s="685">
        <f t="shared" si="32"/>
        <v>3343100.9454570548</v>
      </c>
      <c r="AK27" s="685">
        <f t="shared" si="32"/>
        <v>3513431.9386280915</v>
      </c>
      <c r="AL27" s="685">
        <f t="shared" si="31"/>
        <v>3692441.2959011928</v>
      </c>
      <c r="AM27" s="685">
        <f t="shared" si="31"/>
        <v>3880571.1799273589</v>
      </c>
      <c r="AN27" s="685">
        <f t="shared" si="31"/>
        <v>4078286.2815446574</v>
      </c>
      <c r="AO27" s="685">
        <f t="shared" si="31"/>
        <v>4286074.9675893588</v>
      </c>
      <c r="AP27" s="685">
        <f t="shared" si="31"/>
        <v>4504450.4871880366</v>
      </c>
      <c r="AQ27" s="685">
        <f t="shared" si="31"/>
        <v>4733952.239510267</v>
      </c>
      <c r="AR27" s="685">
        <f t="shared" si="31"/>
        <v>4975147.1061133156</v>
      </c>
      <c r="AS27" s="685">
        <f t="shared" si="31"/>
        <v>5228630.8511697883</v>
      </c>
      <c r="AT27" s="685">
        <f t="shared" si="31"/>
        <v>5495029.5930368891</v>
      </c>
      <c r="AU27" s="685">
        <f t="shared" si="31"/>
        <v>5775001.3508021198</v>
      </c>
      <c r="AV27" s="685">
        <f t="shared" si="29"/>
        <v>6069237.6696254862</v>
      </c>
      <c r="AW27" s="685">
        <f t="shared" si="29"/>
        <v>6378465.3288929071</v>
      </c>
      <c r="AX27" s="685">
        <f t="shared" si="29"/>
        <v>6703448.1373999994</v>
      </c>
      <c r="AY27" s="685">
        <f t="shared" si="29"/>
        <v>7044988.8200005302</v>
      </c>
      <c r="AZ27" s="685">
        <f t="shared" si="29"/>
        <v>7403931.0003795577</v>
      </c>
      <c r="BA27" s="685">
        <f t="shared" si="29"/>
        <v>7781161.2848488959</v>
      </c>
      <c r="BB27" s="685">
        <f t="shared" si="29"/>
        <v>8177611.452311947</v>
      </c>
      <c r="BC27" s="685">
        <f t="shared" si="29"/>
        <v>8594260.7558072414</v>
      </c>
      <c r="BD27" s="685">
        <f t="shared" si="29"/>
        <v>9032138.3413156196</v>
      </c>
      <c r="BE27" s="685">
        <f t="shared" si="29"/>
        <v>9492325.7898056526</v>
      </c>
      <c r="BF27" s="685">
        <f t="shared" si="29"/>
        <v>9975959.7887962498</v>
      </c>
      <c r="BG27" s="685" t="str">
        <f t="shared" si="29"/>
        <v/>
      </c>
      <c r="BH27" s="685" t="str">
        <f t="shared" si="29"/>
        <v/>
      </c>
      <c r="BI27" s="685" t="str">
        <f t="shared" si="33"/>
        <v/>
      </c>
      <c r="BJ27" s="685" t="str">
        <f t="shared" si="33"/>
        <v/>
      </c>
      <c r="BK27" s="685" t="str">
        <f t="shared" si="33"/>
        <v/>
      </c>
      <c r="BL27" s="685" t="str">
        <f t="shared" si="33"/>
        <v/>
      </c>
      <c r="BM27" s="685" t="str">
        <f t="shared" si="33"/>
        <v/>
      </c>
      <c r="BN27" s="685" t="str">
        <f t="shared" si="33"/>
        <v/>
      </c>
      <c r="BO27" s="685" t="str">
        <f t="shared" si="27"/>
        <v/>
      </c>
      <c r="BP27" s="685" t="str">
        <f t="shared" si="27"/>
        <v/>
      </c>
      <c r="BQ27" s="685" t="str">
        <f t="shared" si="27"/>
        <v/>
      </c>
      <c r="BR27" s="529"/>
      <c r="BS27" s="685">
        <f>IFERROR(($L27+AB27*Contr_Rate)*(1+Inv_Return)*IF($D27=$C$1,VLOOKUP($T27,Male_Annuity_Tables,MATCH($BS$3+3,'Mortality Tables'!$N$1:$DN$1,0),FALSE),VLOOKUP($T27,Fe_Annuity_Tables,MATCH(BS$3+3,'Mortality Tables'!$N$1:$DN$1,0),FALSE)),"")</f>
        <v>847387.61564124317</v>
      </c>
      <c r="BT27" s="685">
        <f>IFERROR(($BS27+AC27*Contr_Rate)*(1+Inv_Return)*IF($D27=$C$1,VLOOKUP($T27,Male_Annuity_Tables,MATCH($BS$3+3,'Mortality Tables'!$N$1:$DN$1,0),FALSE),VLOOKUP($T27,Fe_Annuity_Tables,MATCH(BT$3+3,'Mortality Tables'!$N$1:$DN$1,0),FALSE)),"")</f>
        <v>1020462.6017419527</v>
      </c>
      <c r="BU27" s="685">
        <f>IFERROR((BT27+AD27*Contr_Rate)*(1+Inv_Return)*IF($D27=$C$1,VLOOKUP($T27,Male_Annuity_Tables,MATCH($BS$3+3,'Mortality Tables'!$N$1:$DN$1,0),FALSE),VLOOKUP($T27,Fe_Annuity_Tables,MATCH(BU$3+3,'Mortality Tables'!$N$1:$DN$1,0),FALSE)),"")</f>
        <v>924882.6037003228</v>
      </c>
      <c r="BV27" s="685">
        <f>IFERROR((BU27+AE27*Contr_Rate)*(1+Inv_Return)*IF($D27=$C$1,VLOOKUP($T27,Male_Annuity_Tables,MATCH($BS$3+3,'Mortality Tables'!$N$1:$DN$1,0),FALSE),VLOOKUP($T27,Fe_Annuity_Tables,MATCH(BV$3+3,'Mortality Tables'!$N$1:$DN$1,0),FALSE)),"")</f>
        <v>714746.15742473886</v>
      </c>
      <c r="BW27" s="685">
        <f>IFERROR((BV27+AF27*Contr_Rate)*(1+Inv_Return)*IF($D27=$C$1,VLOOKUP($T27,Male_Annuity_Tables,MATCH($BS$3+3,'Mortality Tables'!$N$1:$DN$1,0),FALSE),VLOOKUP($T27,Fe_Annuity_Tables,MATCH(BW$3+3,'Mortality Tables'!$N$1:$DN$1,0),FALSE)),"")</f>
        <v>514032.47182759619</v>
      </c>
      <c r="BX27" s="685">
        <f>IFERROR((BW27+AG27*Contr_Rate)*(1+Inv_Return)*IF($D27=$C$1,VLOOKUP($T27,Male_Annuity_Tables,MATCH($BS$3+3,'Mortality Tables'!$N$1:$DN$1,0),FALSE),VLOOKUP($T27,Fe_Annuity_Tables,MATCH(BX$3+3,'Mortality Tables'!$N$1:$DN$1,0),FALSE)),"")</f>
        <v>368186.57308240735</v>
      </c>
      <c r="BY27" s="685">
        <f>IFERROR((BX27+AH27*Contr_Rate)*(1+Inv_Return)*IF($D27=$C$1,VLOOKUP($T27,Male_Annuity_Tables,MATCH($BS$3+3,'Mortality Tables'!$N$1:$DN$1,0),FALSE),VLOOKUP($T27,Fe_Annuity_Tables,MATCH(BY$3+3,'Mortality Tables'!$N$1:$DN$1,0),FALSE)),"")</f>
        <v>272367.74074805144</v>
      </c>
      <c r="BZ27" s="685">
        <f>IFERROR((BY27+AI27*Contr_Rate)*(1+Inv_Return)*IF($D27=$C$1,VLOOKUP($T27,Male_Annuity_Tables,MATCH($BS$3+3,'Mortality Tables'!$N$1:$DN$1,0),FALSE),VLOOKUP($T27,Fe_Annuity_Tables,MATCH(BZ$3+3,'Mortality Tables'!$N$1:$DN$1,0),FALSE)),"")</f>
        <v>209102.79635424883</v>
      </c>
      <c r="CA27" s="685">
        <f>IFERROR((BZ27+AJ27*Contr_Rate)*(1+Inv_Return)*IF($D27=$C$1,VLOOKUP($T27,Male_Annuity_Tables,MATCH($BS$3+3,'Mortality Tables'!$N$1:$DN$1,0),FALSE),VLOOKUP($T27,Fe_Annuity_Tables,MATCH(CA$3+3,'Mortality Tables'!$N$1:$DN$1,0),FALSE)),"")</f>
        <v>165012.6536876951</v>
      </c>
      <c r="CB27" s="685">
        <f>IFERROR((CA27+AK27*Contr_Rate)*(1+Inv_Return)*IF($D27=$C$1,VLOOKUP($T27,Male_Annuity_Tables,MATCH($BS$3+3,'Mortality Tables'!$N$1:$DN$1,0),FALSE),VLOOKUP($T27,Fe_Annuity_Tables,MATCH(CB$3+3,'Mortality Tables'!$N$1:$DN$1,0),FALSE)),"")</f>
        <v>132543.83579019582</v>
      </c>
      <c r="CC27" s="685">
        <f>IFERROR((CB27+AL27*Contr_Rate)*(1+Inv_Return)*IF($D27=$C$1,VLOOKUP($T27,Male_Annuity_Tables,MATCH($BS$3+3,'Mortality Tables'!$N$1:$DN$1,0),FALSE),VLOOKUP($T27,Fe_Annuity_Tables,MATCH(CC$3+3,'Mortality Tables'!$N$1:$DN$1,0),FALSE)),"")</f>
        <v>107685.70402699354</v>
      </c>
      <c r="CD27" s="685">
        <f>IFERROR((CC27+AM27*Contr_Rate)*(1+Inv_Return)*IF($D27=$C$1,VLOOKUP($T27,Male_Annuity_Tables,MATCH($BS$3+3,'Mortality Tables'!$N$1:$DN$1,0),FALSE),VLOOKUP($T27,Fe_Annuity_Tables,MATCH(CD$3+3,'Mortality Tables'!$N$1:$DN$1,0),FALSE)),"")</f>
        <v>93684.246387563297</v>
      </c>
      <c r="CE27" s="685">
        <f>IFERROR((CD27+AN27*Contr_Rate)*(1+Inv_Return)*IF($D27=$C$1,VLOOKUP($T27,Male_Annuity_Tables,MATCH($BS$3+3,'Mortality Tables'!$N$1:$DN$1,0),FALSE),VLOOKUP($T27,Fe_Annuity_Tables,MATCH(CE$3+3,'Mortality Tables'!$N$1:$DN$1,0),FALSE)),"")</f>
        <v>82301.272259369609</v>
      </c>
      <c r="CF27" s="685">
        <f>IFERROR((CE27+AO27*Contr_Rate)*(1+Inv_Return)*IF($D27=$C$1,VLOOKUP($T27,Male_Annuity_Tables,MATCH($BS$3+3,'Mortality Tables'!$N$1:$DN$1,0),FALSE),VLOOKUP($T27,Fe_Annuity_Tables,MATCH(CF$3+3,'Mortality Tables'!$N$1:$DN$1,0),FALSE)),"")</f>
        <v>72505.323770537449</v>
      </c>
      <c r="CG27" s="685">
        <f>IFERROR((CF27+AP27*Contr_Rate)*(1+Inv_Return)*IF($D27=$C$1,VLOOKUP($T27,Male_Annuity_Tables,MATCH($BS$3+3,'Mortality Tables'!$N$1:$DN$1,0),FALSE),VLOOKUP($T27,Fe_Annuity_Tables,MATCH(CG$3+3,'Mortality Tables'!$N$1:$DN$1,0),FALSE)),"")</f>
        <v>63992.50245104159</v>
      </c>
      <c r="CH27" s="685">
        <f>IFERROR((CG27+AQ27*Contr_Rate)*(1+Inv_Return)*IF($D27=$C$1,VLOOKUP($T27,Male_Annuity_Tables,MATCH($BS$3+3,'Mortality Tables'!$N$1:$DN$1,0),FALSE),VLOOKUP($T27,Fe_Annuity_Tables,MATCH(CH$3+3,'Mortality Tables'!$N$1:$DN$1,0),FALSE)),"")</f>
        <v>56559.739483237754</v>
      </c>
      <c r="CI27" s="685">
        <f>IFERROR((CH27+AR27*Contr_Rate)*(1+Inv_Return)*IF($D27=$C$1,VLOOKUP($T27,Male_Annuity_Tables,MATCH($BS$3+3,'Mortality Tables'!$N$1:$DN$1,0),FALSE),VLOOKUP($T27,Fe_Annuity_Tables,MATCH(CI$3+3,'Mortality Tables'!$N$1:$DN$1,0),FALSE)),"")</f>
        <v>50047.897114475716</v>
      </c>
      <c r="CJ27" s="685">
        <f>IFERROR((CI27+AS27*Contr_Rate)*(1+Inv_Return)*IF($D27=$C$1,VLOOKUP($T27,Male_Annuity_Tables,MATCH($BS$3+3,'Mortality Tables'!$N$1:$DN$1,0),FALSE),VLOOKUP($T27,Fe_Annuity_Tables,MATCH(CJ$3+3,'Mortality Tables'!$N$1:$DN$1,0),FALSE)),"")</f>
        <v>44325.740032610658</v>
      </c>
      <c r="CK27" s="685">
        <f>IFERROR((CJ27+AT27*Contr_Rate)*(1+Inv_Return)*IF($D27=$C$1,VLOOKUP($T27,Male_Annuity_Tables,MATCH($BS$3+3,'Mortality Tables'!$N$1:$DN$1,0),FALSE),VLOOKUP($T27,Fe_Annuity_Tables,MATCH(CK$3+3,'Mortality Tables'!$N$1:$DN$1,0),FALSE)),"")</f>
        <v>39284.967126511605</v>
      </c>
      <c r="CL27" s="685">
        <f>IFERROR((CK27+AU27*Contr_Rate)*(1+Inv_Return)*IF($D27=$C$1,VLOOKUP($T27,Male_Annuity_Tables,MATCH($BS$3+3,'Mortality Tables'!$N$1:$DN$1,0),FALSE),VLOOKUP($T27,Fe_Annuity_Tables,MATCH(CL$3+3,'Mortality Tables'!$N$1:$DN$1,0),FALSE)),"")</f>
        <v>34836.338465296343</v>
      </c>
      <c r="CM27" s="685">
        <f>IFERROR((CL27+AV27*Contr_Rate)*(1+Inv_Return)*IF($D27=$C$1,VLOOKUP($T27,Male_Annuity_Tables,MATCH($BS$3+3,'Mortality Tables'!$N$1:$DN$1,0),FALSE),VLOOKUP($T27,Fe_Annuity_Tables,MATCH(CM$3+3,'Mortality Tables'!$N$1:$DN$1,0),FALSE)),"")</f>
        <v>30903.842830282782</v>
      </c>
      <c r="CN27" s="685">
        <f>IFERROR((CM27+AW27*Contr_Rate)*(1+Inv_Return)*IF($D27=$C$1,VLOOKUP($T27,Male_Annuity_Tables,MATCH($BS$3+3,'Mortality Tables'!$N$1:$DN$1,0),FALSE),VLOOKUP($T27,Fe_Annuity_Tables,MATCH(CN$3+3,'Mortality Tables'!$N$1:$DN$1,0),FALSE)),"")</f>
        <v>29035.421461964277</v>
      </c>
      <c r="CO27" s="685">
        <f>IFERROR((CN27+AX27*Contr_Rate)*(1+Inv_Return)*IF($D27=$C$1,VLOOKUP($T27,Male_Annuity_Tables,MATCH($BS$3+3,'Mortality Tables'!$N$1:$DN$1,0),FALSE),VLOOKUP($T27,Fe_Annuity_Tables,MATCH(CO$3+3,'Mortality Tables'!$N$1:$DN$1,0),FALSE)),"")</f>
        <v>27305.988610123746</v>
      </c>
      <c r="CP27" s="685">
        <f>IFERROR((CO27+AY27*Contr_Rate)*(1+Inv_Return)*IF($D27=$C$1,VLOOKUP($T27,Male_Annuity_Tables,MATCH($BS$3+3,'Mortality Tables'!$N$1:$DN$1,0),FALSE),VLOOKUP($T27,Fe_Annuity_Tables,MATCH(CP$3+3,'Mortality Tables'!$N$1:$DN$1,0),FALSE)),"")</f>
        <v>25676.154405932353</v>
      </c>
      <c r="CQ27" s="685">
        <f>IFERROR((CP27+AZ27*Contr_Rate)*(1+Inv_Return)*IF($D27=$C$1,VLOOKUP($T27,Male_Annuity_Tables,MATCH($BS$3+3,'Mortality Tables'!$N$1:$DN$1,0),FALSE),VLOOKUP($T27,Fe_Annuity_Tables,MATCH(CQ$3+3,'Mortality Tables'!$N$1:$DN$1,0),FALSE)),"")</f>
        <v>24138.832923601683</v>
      </c>
      <c r="CR27" s="685">
        <f>IFERROR((CQ27+BA27*Contr_Rate)*(1+Inv_Return)*IF($D27=$C$1,VLOOKUP($T27,Male_Annuity_Tables,MATCH($BS$3+3,'Mortality Tables'!$N$1:$DN$1,0),FALSE),VLOOKUP($T27,Fe_Annuity_Tables,MATCH(CR$3+3,'Mortality Tables'!$N$1:$DN$1,0),FALSE)),"")</f>
        <v>22688.020291167839</v>
      </c>
      <c r="CS27" s="685">
        <f>IFERROR((CR27+BB27*Contr_Rate)*(1+Inv_Return)*IF($D27=$C$1,VLOOKUP($T27,Male_Annuity_Tables,MATCH($BS$3+3,'Mortality Tables'!$N$1:$DN$1,0),FALSE),VLOOKUP($T27,Fe_Annuity_Tables,MATCH(CS$3+3,'Mortality Tables'!$N$1:$DN$1,0),FALSE)),"")</f>
        <v>22502.149216901744</v>
      </c>
      <c r="CT27" s="685">
        <f>IFERROR((CS27+BC27*Contr_Rate)*(1+Inv_Return)*IF($D27=$C$1,VLOOKUP($T27,Male_Annuity_Tables,MATCH($BS$3+3,'Mortality Tables'!$N$1:$DN$1,0),FALSE),VLOOKUP($T27,Fe_Annuity_Tables,MATCH(CT$3+3,'Mortality Tables'!$N$1:$DN$1,0),FALSE)),"")</f>
        <v>22319.889277180322</v>
      </c>
      <c r="CU27" s="685">
        <f>IFERROR((CT27+BD27*Contr_Rate)*(1+Inv_Return)*IF($D27=$C$1,VLOOKUP($T27,Male_Annuity_Tables,MATCH($BS$3+3,'Mortality Tables'!$N$1:$DN$1,0),FALSE),VLOOKUP($T27,Fe_Annuity_Tables,MATCH(CU$3+3,'Mortality Tables'!$N$1:$DN$1,0),FALSE)),"")</f>
        <v>22127.954834438246</v>
      </c>
      <c r="CV27" s="685">
        <f>IFERROR((CU27+BE27*Contr_Rate)*(1+Inv_Return)*IF($D27=$C$1,VLOOKUP($T27,Male_Annuity_Tables,MATCH($BS$3+3,'Mortality Tables'!$N$1:$DN$1,0),FALSE),VLOOKUP($T27,Fe_Annuity_Tables,MATCH(CV$3+3,'Mortality Tables'!$N$1:$DN$1,0),FALSE)),"")</f>
        <v>21924.930824215833</v>
      </c>
      <c r="CW27" s="685">
        <f>IFERROR((CV27+BF27*Contr_Rate)*(1+Inv_Return)*IF($D27=$C$1,VLOOKUP($T27,Male_Annuity_Tables,MATCH($BS$3+3,'Mortality Tables'!$N$1:$DN$1,0),FALSE),VLOOKUP($T27,Fe_Annuity_Tables,MATCH(CW$3+3,'Mortality Tables'!$N$1:$DN$1,0),FALSE)),"")</f>
        <v>21709.802481804698</v>
      </c>
      <c r="CX27" s="685" t="str">
        <f>IFERROR((CW27+BG27*Contr_Rate)*(1+Inv_Return)*IF($D27=$C$1,VLOOKUP($T27,Male_Annuity_Tables,MATCH($BS$3+3,'Mortality Tables'!$N$1:$DN$1,0),FALSE),VLOOKUP($T27,Fe_Annuity_Tables,MATCH(CX$3+3,'Mortality Tables'!$N$1:$DN$1,0),FALSE)),"")</f>
        <v/>
      </c>
      <c r="CY27" s="685" t="str">
        <f>IFERROR((CX27+BH27*Contr_Rate)*(1+Inv_Return)*IF($D27=$C$1,VLOOKUP($T27,Male_Annuity_Tables,MATCH($BS$3+3,'Mortality Tables'!$N$1:$DN$1,0),FALSE),VLOOKUP($T27,Fe_Annuity_Tables,MATCH(CY$3+3,'Mortality Tables'!$N$1:$DN$1,0),FALSE)),"")</f>
        <v/>
      </c>
      <c r="CZ27" s="685" t="str">
        <f>IFERROR((CY27+BI27*Contr_Rate)*(1+Inv_Return)*IF($D27=$C$1,VLOOKUP($T27,Male_Annuity_Tables,MATCH($BS$3+3,'Mortality Tables'!$N$1:$DN$1,0),FALSE),VLOOKUP($T27,Fe_Annuity_Tables,MATCH(CZ$3+3,'Mortality Tables'!$N$1:$DN$1,0),FALSE)),"")</f>
        <v/>
      </c>
      <c r="DA27" s="685" t="str">
        <f>IFERROR((CZ27+BJ27*Contr_Rate)*(1+Inv_Return)*IF($D27=$C$1,VLOOKUP($T27,Male_Annuity_Tables,MATCH($BS$3+3,'Mortality Tables'!$N$1:$DN$1,0),FALSE),VLOOKUP($T27,Fe_Annuity_Tables,MATCH(DA$3+3,'Mortality Tables'!$N$1:$DN$1,0),FALSE)),"")</f>
        <v/>
      </c>
      <c r="DB27" s="685" t="str">
        <f>IFERROR((DA27+BK27*Contr_Rate)*(1+Inv_Return)*IF($D27=$C$1,VLOOKUP($T27,Male_Annuity_Tables,MATCH($BS$3+3,'Mortality Tables'!$N$1:$DN$1,0),FALSE),VLOOKUP($T27,Fe_Annuity_Tables,MATCH(DB$3+3,'Mortality Tables'!$N$1:$DN$1,0),FALSE)),"")</f>
        <v/>
      </c>
      <c r="DC27" s="685" t="str">
        <f>IFERROR((DB27+BL27*Contr_Rate)*(1+Inv_Return)*IF($D27=$C$1,VLOOKUP($T27,Male_Annuity_Tables,MATCH($BS$3+3,'Mortality Tables'!$N$1:$DN$1,0),FALSE),VLOOKUP($T27,Fe_Annuity_Tables,MATCH(DC$3+3,'Mortality Tables'!$N$1:$DN$1,0),FALSE)),"")</f>
        <v/>
      </c>
      <c r="DD27" s="685" t="str">
        <f>IFERROR((DC27+BM27*Contr_Rate)*(1+Inv_Return)*IF($D27=$C$1,VLOOKUP($T27,Male_Annuity_Tables,MATCH($BS$3+3,'Mortality Tables'!$N$1:$DN$1,0),FALSE),VLOOKUP($T27,Fe_Annuity_Tables,MATCH(DD$3+3,'Mortality Tables'!$N$1:$DN$1,0),FALSE)),"")</f>
        <v/>
      </c>
      <c r="DE27" s="685" t="str">
        <f>IFERROR((DD27+BN27*Contr_Rate)*(1+Inv_Return)*IF($D27=$C$1,VLOOKUP($T27,Male_Annuity_Tables,MATCH($BS$3+3,'Mortality Tables'!$N$1:$DN$1,0),FALSE),VLOOKUP($T27,Fe_Annuity_Tables,MATCH(DE$3+3,'Mortality Tables'!$N$1:$DN$1,0),FALSE)),"")</f>
        <v/>
      </c>
      <c r="DF27" s="685" t="str">
        <f>IFERROR((DE27+BO27*Contr_Rate)*(1+Inv_Return)*IF($D27=$C$1,VLOOKUP($T27,Male_Annuity_Tables,MATCH($BS$3+3,'Mortality Tables'!$N$1:$DN$1,0),FALSE),VLOOKUP($T27,Fe_Annuity_Tables,MATCH(DF$3+3,'Mortality Tables'!$N$1:$DN$1,0),FALSE)),"")</f>
        <v/>
      </c>
      <c r="DG27" s="685" t="str">
        <f>IFERROR((DF27+BP27*Contr_Rate)*(1+Inv_Return)*IF($D27=$C$1,VLOOKUP($T27,Male_Annuity_Tables,MATCH($BS$3+3,'Mortality Tables'!$N$1:$DN$1,0),FALSE),VLOOKUP($T27,Fe_Annuity_Tables,MATCH(DG$3+3,'Mortality Tables'!$N$1:$DN$1,0),FALSE)),"")</f>
        <v/>
      </c>
      <c r="DH27" s="685" t="str">
        <f>IFERROR((DG27+BQ27*Contr_Rate)*(1+Inv_Return)*IF($D27=$C$1,VLOOKUP($T27,Male_Annuity_Tables,MATCH($BS$3+3,'Mortality Tables'!$N$1:$DN$1,0),FALSE),VLOOKUP($T27,Fe_Annuity_Tables,MATCH(DH$3+3,'Mortality Tables'!$N$1:$DN$1,0),FALSE)),"")</f>
        <v/>
      </c>
      <c r="DJ27" s="686">
        <f t="shared" si="20"/>
        <v>1020462.6017419527</v>
      </c>
      <c r="DK27" s="680">
        <f t="shared" si="21"/>
        <v>8.8017766057058875</v>
      </c>
      <c r="DL27" s="686">
        <f t="shared" si="22"/>
        <v>77678.629417143224</v>
      </c>
      <c r="DM27" s="686">
        <f t="shared" si="23"/>
        <v>9975959.7887962498</v>
      </c>
      <c r="DN27" s="687">
        <f t="shared" si="25"/>
        <v>7.7865820494166533E-3</v>
      </c>
      <c r="DP27" s="688">
        <f t="shared" si="24"/>
        <v>170358.80624851552</v>
      </c>
      <c r="DQ27" s="688">
        <f t="shared" si="13"/>
        <v>205153.80145420216</v>
      </c>
      <c r="DR27" s="688">
        <f t="shared" si="14"/>
        <v>185938.39864791289</v>
      </c>
    </row>
    <row r="28" spans="1:122" s="657" customFormat="1" ht="14.5">
      <c r="A28" s="675" t="s">
        <v>1125</v>
      </c>
      <c r="B28" s="675" t="s">
        <v>1126</v>
      </c>
      <c r="C28" s="675" t="s">
        <v>115</v>
      </c>
      <c r="D28" s="675" t="s">
        <v>60</v>
      </c>
      <c r="E28" s="676">
        <v>29468</v>
      </c>
      <c r="F28" s="677">
        <v>37949</v>
      </c>
      <c r="G28" s="677">
        <v>38668</v>
      </c>
      <c r="H28" s="678">
        <v>388224</v>
      </c>
      <c r="I28" s="678">
        <v>30830.98</v>
      </c>
      <c r="J28" s="678">
        <v>23878</v>
      </c>
      <c r="K28" s="678"/>
      <c r="L28" s="678">
        <v>54708.979999999996</v>
      </c>
      <c r="M28" s="679">
        <f>IF(COUNTIF($A$4:A204,A28)=1,0,1)</f>
        <v>0</v>
      </c>
      <c r="N28" s="680" t="str">
        <f t="shared" si="1"/>
        <v>Okay</v>
      </c>
      <c r="O28" s="680" t="str">
        <f t="shared" si="15"/>
        <v>TRUE</v>
      </c>
      <c r="P28" s="680" t="b">
        <f t="shared" si="2"/>
        <v>1</v>
      </c>
      <c r="Q28" s="680" t="b">
        <f t="shared" si="3"/>
        <v>1</v>
      </c>
      <c r="R28" s="680" t="b">
        <f t="shared" si="4"/>
        <v>1</v>
      </c>
      <c r="S28" s="681">
        <f t="shared" si="5"/>
        <v>23.235616438356164</v>
      </c>
      <c r="T28" s="682">
        <f t="shared" si="6"/>
        <v>44</v>
      </c>
      <c r="U28" s="682">
        <f t="shared" si="16"/>
        <v>25</v>
      </c>
      <c r="V28" s="682">
        <f t="shared" si="17"/>
        <v>19.145205479452056</v>
      </c>
      <c r="W28" s="682">
        <f t="shared" si="7"/>
        <v>16</v>
      </c>
      <c r="X28" s="683">
        <f t="shared" si="8"/>
        <v>875343.67999999993</v>
      </c>
      <c r="Y28" s="684">
        <f t="shared" si="18"/>
        <v>2.4499999999999999E-3</v>
      </c>
      <c r="Z28" s="684">
        <f>IF($D28=$C$1,VLOOKUP($T28,Male_Annuity_Tables,MATCH($W28+2,'Mortality Tables'!$DS$1:$HT$1,0),FALSE),VLOOKUP($T28,Fe_Annuity_Tables,MATCH($W28+2,'Mortality Tables'!$M$1:$DN$1,0),FALSE))</f>
        <v>0.16022938162310044</v>
      </c>
      <c r="AA28" s="664"/>
      <c r="AB28" s="685">
        <f t="shared" si="32"/>
        <v>408004.01280000003</v>
      </c>
      <c r="AC28" s="685">
        <f t="shared" si="32"/>
        <v>428791.81725216005</v>
      </c>
      <c r="AD28" s="685">
        <f t="shared" si="32"/>
        <v>450638.76034115761</v>
      </c>
      <c r="AE28" s="685">
        <f t="shared" si="32"/>
        <v>473598.80518053961</v>
      </c>
      <c r="AF28" s="685">
        <f t="shared" si="32"/>
        <v>497728.66430448805</v>
      </c>
      <c r="AG28" s="685">
        <f t="shared" si="32"/>
        <v>523087.93975080183</v>
      </c>
      <c r="AH28" s="685">
        <f t="shared" si="32"/>
        <v>549739.27028110519</v>
      </c>
      <c r="AI28" s="685">
        <f t="shared" si="32"/>
        <v>577748.48610192747</v>
      </c>
      <c r="AJ28" s="685">
        <f t="shared" si="32"/>
        <v>607184.77146882075</v>
      </c>
      <c r="AK28" s="685">
        <f t="shared" si="32"/>
        <v>638120.83557515719</v>
      </c>
      <c r="AL28" s="685">
        <f t="shared" si="31"/>
        <v>670633.09214771143</v>
      </c>
      <c r="AM28" s="685">
        <f t="shared" si="31"/>
        <v>704801.84819263732</v>
      </c>
      <c r="AN28" s="685">
        <f t="shared" si="31"/>
        <v>740711.50235805218</v>
      </c>
      <c r="AO28" s="685">
        <f t="shared" si="31"/>
        <v>778450.75340319506</v>
      </c>
      <c r="AP28" s="685">
        <f t="shared" si="31"/>
        <v>818112.8192890879</v>
      </c>
      <c r="AQ28" s="685">
        <f t="shared" si="31"/>
        <v>859795.66743186687</v>
      </c>
      <c r="AR28" s="685" t="str">
        <f t="shared" si="31"/>
        <v/>
      </c>
      <c r="AS28" s="685" t="str">
        <f t="shared" si="31"/>
        <v/>
      </c>
      <c r="AT28" s="685" t="str">
        <f t="shared" si="31"/>
        <v/>
      </c>
      <c r="AU28" s="685" t="str">
        <f t="shared" si="31"/>
        <v/>
      </c>
      <c r="AV28" s="685" t="str">
        <f t="shared" si="29"/>
        <v/>
      </c>
      <c r="AW28" s="685" t="str">
        <f t="shared" si="29"/>
        <v/>
      </c>
      <c r="AX28" s="685" t="str">
        <f t="shared" si="29"/>
        <v/>
      </c>
      <c r="AY28" s="685" t="str">
        <f t="shared" si="29"/>
        <v/>
      </c>
      <c r="AZ28" s="685" t="str">
        <f t="shared" si="29"/>
        <v/>
      </c>
      <c r="BA28" s="685" t="str">
        <f t="shared" si="29"/>
        <v/>
      </c>
      <c r="BB28" s="685" t="str">
        <f t="shared" si="29"/>
        <v/>
      </c>
      <c r="BC28" s="685" t="str">
        <f t="shared" si="29"/>
        <v/>
      </c>
      <c r="BD28" s="685" t="str">
        <f t="shared" si="29"/>
        <v/>
      </c>
      <c r="BE28" s="685" t="str">
        <f t="shared" si="29"/>
        <v/>
      </c>
      <c r="BF28" s="685" t="str">
        <f t="shared" si="29"/>
        <v/>
      </c>
      <c r="BG28" s="685" t="str">
        <f t="shared" si="29"/>
        <v/>
      </c>
      <c r="BH28" s="685" t="str">
        <f t="shared" si="29"/>
        <v/>
      </c>
      <c r="BI28" s="685" t="str">
        <f t="shared" si="33"/>
        <v/>
      </c>
      <c r="BJ28" s="685" t="str">
        <f t="shared" si="33"/>
        <v/>
      </c>
      <c r="BK28" s="685" t="str">
        <f t="shared" si="33"/>
        <v/>
      </c>
      <c r="BL28" s="685" t="str">
        <f t="shared" si="33"/>
        <v/>
      </c>
      <c r="BM28" s="685" t="str">
        <f t="shared" si="33"/>
        <v/>
      </c>
      <c r="BN28" s="685" t="str">
        <f t="shared" si="33"/>
        <v/>
      </c>
      <c r="BO28" s="685" t="str">
        <f t="shared" si="27"/>
        <v/>
      </c>
      <c r="BP28" s="685" t="str">
        <f t="shared" si="27"/>
        <v/>
      </c>
      <c r="BQ28" s="685" t="str">
        <f t="shared" si="27"/>
        <v/>
      </c>
      <c r="BR28" s="529"/>
      <c r="BS28" s="685">
        <f>IFERROR(($L28+AB28*Contr_Rate)*(1+Inv_Return)*IF($D28=$C$1,VLOOKUP($T28,Male_Annuity_Tables,MATCH($BS$3+3,'Mortality Tables'!$N$1:$DN$1,0),FALSE),VLOOKUP($T28,Fe_Annuity_Tables,MATCH(BS$3+3,'Mortality Tables'!$N$1:$DN$1,0),FALSE)),"")</f>
        <v>154326.3058694292</v>
      </c>
      <c r="BT28" s="685">
        <f>IFERROR(($BS28+AC28*Contr_Rate)*(1+Inv_Return)*IF($D28=$C$1,VLOOKUP($T28,Male_Annuity_Tables,MATCH($BS$3+3,'Mortality Tables'!$N$1:$DN$1,0),FALSE),VLOOKUP($T28,Fe_Annuity_Tables,MATCH(BT$3+3,'Mortality Tables'!$N$1:$DN$1,0),FALSE)),"")</f>
        <v>209031.29900693486</v>
      </c>
      <c r="BU28" s="685">
        <f>IFERROR((BT28+AD28*Contr_Rate)*(1+Inv_Return)*IF($D28=$C$1,VLOOKUP($T28,Male_Annuity_Tables,MATCH($BS$3+3,'Mortality Tables'!$N$1:$DN$1,0),FALSE),VLOOKUP($T28,Fe_Annuity_Tables,MATCH(BU$3+3,'Mortality Tables'!$N$1:$DN$1,0),FALSE)),"")</f>
        <v>215536.76035293864</v>
      </c>
      <c r="BV28" s="685">
        <f>IFERROR((BU28+AE28*Contr_Rate)*(1+Inv_Return)*IF($D28=$C$1,VLOOKUP($T28,Male_Annuity_Tables,MATCH($BS$3+3,'Mortality Tables'!$N$1:$DN$1,0),FALSE),VLOOKUP($T28,Fe_Annuity_Tables,MATCH(BV$3+3,'Mortality Tables'!$N$1:$DN$1,0),FALSE)),"")</f>
        <v>189759.8632672588</v>
      </c>
      <c r="BW28" s="685">
        <f>IFERROR((BV28+AF28*Contr_Rate)*(1+Inv_Return)*IF($D28=$C$1,VLOOKUP($T28,Male_Annuity_Tables,MATCH($BS$3+3,'Mortality Tables'!$N$1:$DN$1,0),FALSE),VLOOKUP($T28,Fe_Annuity_Tables,MATCH(BW$3+3,'Mortality Tables'!$N$1:$DN$1,0),FALSE)),"")</f>
        <v>152439.20034468116</v>
      </c>
      <c r="BX28" s="685">
        <f>IFERROR((BW28+AG28*Contr_Rate)*(1+Inv_Return)*IF($D28=$C$1,VLOOKUP($T28,Male_Annuity_Tables,MATCH($BS$3+3,'Mortality Tables'!$N$1:$DN$1,0),FALSE),VLOOKUP($T28,Fe_Annuity_Tables,MATCH(BX$3+3,'Mortality Tables'!$N$1:$DN$1,0),FALSE)),"")</f>
        <v>117807.6240770295</v>
      </c>
      <c r="BY28" s="685">
        <f>IFERROR((BX28+AH28*Contr_Rate)*(1+Inv_Return)*IF($D28=$C$1,VLOOKUP($T28,Male_Annuity_Tables,MATCH($BS$3+3,'Mortality Tables'!$N$1:$DN$1,0),FALSE),VLOOKUP($T28,Fe_Annuity_Tables,MATCH(BY$3+3,'Mortality Tables'!$N$1:$DN$1,0),FALSE)),"")</f>
        <v>96533.680716563715</v>
      </c>
      <c r="BZ28" s="685">
        <f>IFERROR((BY28+AI28*Contr_Rate)*(1+Inv_Return)*IF($D28=$C$1,VLOOKUP($T28,Male_Annuity_Tables,MATCH($BS$3+3,'Mortality Tables'!$N$1:$DN$1,0),FALSE),VLOOKUP($T28,Fe_Annuity_Tables,MATCH(BZ$3+3,'Mortality Tables'!$N$1:$DN$1,0),FALSE)),"")</f>
        <v>82589.263547474868</v>
      </c>
      <c r="CA28" s="685">
        <f>IFERROR((BZ28+AJ28*Contr_Rate)*(1+Inv_Return)*IF($D28=$C$1,VLOOKUP($T28,Male_Annuity_Tables,MATCH($BS$3+3,'Mortality Tables'!$N$1:$DN$1,0),FALSE),VLOOKUP($T28,Fe_Annuity_Tables,MATCH(CA$3+3,'Mortality Tables'!$N$1:$DN$1,0),FALSE)),"")</f>
        <v>72603.186425856125</v>
      </c>
      <c r="CB28" s="685">
        <f>IFERROR((CA28+AK28*Contr_Rate)*(1+Inv_Return)*IF($D28=$C$1,VLOOKUP($T28,Male_Annuity_Tables,MATCH($BS$3+3,'Mortality Tables'!$N$1:$DN$1,0),FALSE),VLOOKUP($T28,Fe_Annuity_Tables,MATCH(CB$3+3,'Mortality Tables'!$N$1:$DN$1,0),FALSE)),"")</f>
        <v>64861.203072828248</v>
      </c>
      <c r="CC28" s="685">
        <f>IFERROR((CB28+AL28*Contr_Rate)*(1+Inv_Return)*IF($D28=$C$1,VLOOKUP($T28,Male_Annuity_Tables,MATCH($BS$3+3,'Mortality Tables'!$N$1:$DN$1,0),FALSE),VLOOKUP($T28,Fe_Annuity_Tables,MATCH(CC$3+3,'Mortality Tables'!$N$1:$DN$1,0),FALSE)),"")</f>
        <v>58519.856297703722</v>
      </c>
      <c r="CD28" s="685">
        <f>IFERROR((CC28+AM28*Contr_Rate)*(1+Inv_Return)*IF($D28=$C$1,VLOOKUP($T28,Male_Annuity_Tables,MATCH($BS$3+3,'Mortality Tables'!$N$1:$DN$1,0),FALSE),VLOOKUP($T28,Fe_Annuity_Tables,MATCH(CD$3+3,'Mortality Tables'!$N$1:$DN$1,0),FALSE)),"")</f>
        <v>56098.792568902056</v>
      </c>
      <c r="CE28" s="685">
        <f>IFERROR((CD28+AN28*Contr_Rate)*(1+Inv_Return)*IF($D28=$C$1,VLOOKUP($T28,Male_Annuity_Tables,MATCH($BS$3+3,'Mortality Tables'!$N$1:$DN$1,0),FALSE),VLOOKUP($T28,Fe_Annuity_Tables,MATCH(CE$3+3,'Mortality Tables'!$N$1:$DN$1,0),FALSE)),"")</f>
        <v>54612.962444562749</v>
      </c>
      <c r="CF28" s="685">
        <f>IFERROR((CE28+AO28*Contr_Rate)*(1+Inv_Return)*IF($D28=$C$1,VLOOKUP($T28,Male_Annuity_Tables,MATCH($BS$3+3,'Mortality Tables'!$N$1:$DN$1,0),FALSE),VLOOKUP($T28,Fe_Annuity_Tables,MATCH(CF$3+3,'Mortality Tables'!$N$1:$DN$1,0),FALSE)),"")</f>
        <v>53365.14322883101</v>
      </c>
      <c r="CG28" s="685">
        <f>IFERROR((CF28+AP28*Contr_Rate)*(1+Inv_Return)*IF($D28=$C$1,VLOOKUP($T28,Male_Annuity_Tables,MATCH($BS$3+3,'Mortality Tables'!$N$1:$DN$1,0),FALSE),VLOOKUP($T28,Fe_Annuity_Tables,MATCH(CG$3+3,'Mortality Tables'!$N$1:$DN$1,0),FALSE)),"")</f>
        <v>52195.961640310292</v>
      </c>
      <c r="CH28" s="685">
        <f>IFERROR((CG28+AQ28*Contr_Rate)*(1+Inv_Return)*IF($D28=$C$1,VLOOKUP($T28,Male_Annuity_Tables,MATCH($BS$3+3,'Mortality Tables'!$N$1:$DN$1,0),FALSE),VLOOKUP($T28,Fe_Annuity_Tables,MATCH(CH$3+3,'Mortality Tables'!$N$1:$DN$1,0),FALSE)),"")</f>
        <v>51066.405799409084</v>
      </c>
      <c r="CI28" s="685" t="str">
        <f>IFERROR((CH28+AR28*Contr_Rate)*(1+Inv_Return)*IF($D28=$C$1,VLOOKUP($T28,Male_Annuity_Tables,MATCH($BS$3+3,'Mortality Tables'!$N$1:$DN$1,0),FALSE),VLOOKUP($T28,Fe_Annuity_Tables,MATCH(CI$3+3,'Mortality Tables'!$N$1:$DN$1,0),FALSE)),"")</f>
        <v/>
      </c>
      <c r="CJ28" s="685" t="str">
        <f>IFERROR((CI28+AS28*Contr_Rate)*(1+Inv_Return)*IF($D28=$C$1,VLOOKUP($T28,Male_Annuity_Tables,MATCH($BS$3+3,'Mortality Tables'!$N$1:$DN$1,0),FALSE),VLOOKUP($T28,Fe_Annuity_Tables,MATCH(CJ$3+3,'Mortality Tables'!$N$1:$DN$1,0),FALSE)),"")</f>
        <v/>
      </c>
      <c r="CK28" s="685" t="str">
        <f>IFERROR((CJ28+AT28*Contr_Rate)*(1+Inv_Return)*IF($D28=$C$1,VLOOKUP($T28,Male_Annuity_Tables,MATCH($BS$3+3,'Mortality Tables'!$N$1:$DN$1,0),FALSE),VLOOKUP($T28,Fe_Annuity_Tables,MATCH(CK$3+3,'Mortality Tables'!$N$1:$DN$1,0),FALSE)),"")</f>
        <v/>
      </c>
      <c r="CL28" s="685" t="str">
        <f>IFERROR((CK28+AU28*Contr_Rate)*(1+Inv_Return)*IF($D28=$C$1,VLOOKUP($T28,Male_Annuity_Tables,MATCH($BS$3+3,'Mortality Tables'!$N$1:$DN$1,0),FALSE),VLOOKUP($T28,Fe_Annuity_Tables,MATCH(CL$3+3,'Mortality Tables'!$N$1:$DN$1,0),FALSE)),"")</f>
        <v/>
      </c>
      <c r="CM28" s="685" t="str">
        <f>IFERROR((CL28+AV28*Contr_Rate)*(1+Inv_Return)*IF($D28=$C$1,VLOOKUP($T28,Male_Annuity_Tables,MATCH($BS$3+3,'Mortality Tables'!$N$1:$DN$1,0),FALSE),VLOOKUP($T28,Fe_Annuity_Tables,MATCH(CM$3+3,'Mortality Tables'!$N$1:$DN$1,0),FALSE)),"")</f>
        <v/>
      </c>
      <c r="CN28" s="685" t="str">
        <f>IFERROR((CM28+AW28*Contr_Rate)*(1+Inv_Return)*IF($D28=$C$1,VLOOKUP($T28,Male_Annuity_Tables,MATCH($BS$3+3,'Mortality Tables'!$N$1:$DN$1,0),FALSE),VLOOKUP($T28,Fe_Annuity_Tables,MATCH(CN$3+3,'Mortality Tables'!$N$1:$DN$1,0),FALSE)),"")</f>
        <v/>
      </c>
      <c r="CO28" s="685" t="str">
        <f>IFERROR((CN28+AX28*Contr_Rate)*(1+Inv_Return)*IF($D28=$C$1,VLOOKUP($T28,Male_Annuity_Tables,MATCH($BS$3+3,'Mortality Tables'!$N$1:$DN$1,0),FALSE),VLOOKUP($T28,Fe_Annuity_Tables,MATCH(CO$3+3,'Mortality Tables'!$N$1:$DN$1,0),FALSE)),"")</f>
        <v/>
      </c>
      <c r="CP28" s="685" t="str">
        <f>IFERROR((CO28+AY28*Contr_Rate)*(1+Inv_Return)*IF($D28=$C$1,VLOOKUP($T28,Male_Annuity_Tables,MATCH($BS$3+3,'Mortality Tables'!$N$1:$DN$1,0),FALSE),VLOOKUP($T28,Fe_Annuity_Tables,MATCH(CP$3+3,'Mortality Tables'!$N$1:$DN$1,0),FALSE)),"")</f>
        <v/>
      </c>
      <c r="CQ28" s="685" t="str">
        <f>IFERROR((CP28+AZ28*Contr_Rate)*(1+Inv_Return)*IF($D28=$C$1,VLOOKUP($T28,Male_Annuity_Tables,MATCH($BS$3+3,'Mortality Tables'!$N$1:$DN$1,0),FALSE),VLOOKUP($T28,Fe_Annuity_Tables,MATCH(CQ$3+3,'Mortality Tables'!$N$1:$DN$1,0),FALSE)),"")</f>
        <v/>
      </c>
      <c r="CR28" s="685" t="str">
        <f>IFERROR((CQ28+BA28*Contr_Rate)*(1+Inv_Return)*IF($D28=$C$1,VLOOKUP($T28,Male_Annuity_Tables,MATCH($BS$3+3,'Mortality Tables'!$N$1:$DN$1,0),FALSE),VLOOKUP($T28,Fe_Annuity_Tables,MATCH(CR$3+3,'Mortality Tables'!$N$1:$DN$1,0),FALSE)),"")</f>
        <v/>
      </c>
      <c r="CS28" s="685" t="str">
        <f>IFERROR((CR28+BB28*Contr_Rate)*(1+Inv_Return)*IF($D28=$C$1,VLOOKUP($T28,Male_Annuity_Tables,MATCH($BS$3+3,'Mortality Tables'!$N$1:$DN$1,0),FALSE),VLOOKUP($T28,Fe_Annuity_Tables,MATCH(CS$3+3,'Mortality Tables'!$N$1:$DN$1,0),FALSE)),"")</f>
        <v/>
      </c>
      <c r="CT28" s="685" t="str">
        <f>IFERROR((CS28+BC28*Contr_Rate)*(1+Inv_Return)*IF($D28=$C$1,VLOOKUP($T28,Male_Annuity_Tables,MATCH($BS$3+3,'Mortality Tables'!$N$1:$DN$1,0),FALSE),VLOOKUP($T28,Fe_Annuity_Tables,MATCH(CT$3+3,'Mortality Tables'!$N$1:$DN$1,0),FALSE)),"")</f>
        <v/>
      </c>
      <c r="CU28" s="685" t="str">
        <f>IFERROR((CT28+BD28*Contr_Rate)*(1+Inv_Return)*IF($D28=$C$1,VLOOKUP($T28,Male_Annuity_Tables,MATCH($BS$3+3,'Mortality Tables'!$N$1:$DN$1,0),FALSE),VLOOKUP($T28,Fe_Annuity_Tables,MATCH(CU$3+3,'Mortality Tables'!$N$1:$DN$1,0),FALSE)),"")</f>
        <v/>
      </c>
      <c r="CV28" s="685" t="str">
        <f>IFERROR((CU28+BE28*Contr_Rate)*(1+Inv_Return)*IF($D28=$C$1,VLOOKUP($T28,Male_Annuity_Tables,MATCH($BS$3+3,'Mortality Tables'!$N$1:$DN$1,0),FALSE),VLOOKUP($T28,Fe_Annuity_Tables,MATCH(CV$3+3,'Mortality Tables'!$N$1:$DN$1,0),FALSE)),"")</f>
        <v/>
      </c>
      <c r="CW28" s="685" t="str">
        <f>IFERROR((CV28+BF28*Contr_Rate)*(1+Inv_Return)*IF($D28=$C$1,VLOOKUP($T28,Male_Annuity_Tables,MATCH($BS$3+3,'Mortality Tables'!$N$1:$DN$1,0),FALSE),VLOOKUP($T28,Fe_Annuity_Tables,MATCH(CW$3+3,'Mortality Tables'!$N$1:$DN$1,0),FALSE)),"")</f>
        <v/>
      </c>
      <c r="CX28" s="685" t="str">
        <f>IFERROR((CW28+BG28*Contr_Rate)*(1+Inv_Return)*IF($D28=$C$1,VLOOKUP($T28,Male_Annuity_Tables,MATCH($BS$3+3,'Mortality Tables'!$N$1:$DN$1,0),FALSE),VLOOKUP($T28,Fe_Annuity_Tables,MATCH(CX$3+3,'Mortality Tables'!$N$1:$DN$1,0),FALSE)),"")</f>
        <v/>
      </c>
      <c r="CY28" s="685" t="str">
        <f>IFERROR((CX28+BH28*Contr_Rate)*(1+Inv_Return)*IF($D28=$C$1,VLOOKUP($T28,Male_Annuity_Tables,MATCH($BS$3+3,'Mortality Tables'!$N$1:$DN$1,0),FALSE),VLOOKUP($T28,Fe_Annuity_Tables,MATCH(CY$3+3,'Mortality Tables'!$N$1:$DN$1,0),FALSE)),"")</f>
        <v/>
      </c>
      <c r="CZ28" s="685" t="str">
        <f>IFERROR((CY28+BI28*Contr_Rate)*(1+Inv_Return)*IF($D28=$C$1,VLOOKUP($T28,Male_Annuity_Tables,MATCH($BS$3+3,'Mortality Tables'!$N$1:$DN$1,0),FALSE),VLOOKUP($T28,Fe_Annuity_Tables,MATCH(CZ$3+3,'Mortality Tables'!$N$1:$DN$1,0),FALSE)),"")</f>
        <v/>
      </c>
      <c r="DA28" s="685" t="str">
        <f>IFERROR((CZ28+BJ28*Contr_Rate)*(1+Inv_Return)*IF($D28=$C$1,VLOOKUP($T28,Male_Annuity_Tables,MATCH($BS$3+3,'Mortality Tables'!$N$1:$DN$1,0),FALSE),VLOOKUP($T28,Fe_Annuity_Tables,MATCH(DA$3+3,'Mortality Tables'!$N$1:$DN$1,0),FALSE)),"")</f>
        <v/>
      </c>
      <c r="DB28" s="685" t="str">
        <f>IFERROR((DA28+BK28*Contr_Rate)*(1+Inv_Return)*IF($D28=$C$1,VLOOKUP($T28,Male_Annuity_Tables,MATCH($BS$3+3,'Mortality Tables'!$N$1:$DN$1,0),FALSE),VLOOKUP($T28,Fe_Annuity_Tables,MATCH(DB$3+3,'Mortality Tables'!$N$1:$DN$1,0),FALSE)),"")</f>
        <v/>
      </c>
      <c r="DC28" s="685" t="str">
        <f>IFERROR((DB28+BL28*Contr_Rate)*(1+Inv_Return)*IF($D28=$C$1,VLOOKUP($T28,Male_Annuity_Tables,MATCH($BS$3+3,'Mortality Tables'!$N$1:$DN$1,0),FALSE),VLOOKUP($T28,Fe_Annuity_Tables,MATCH(DC$3+3,'Mortality Tables'!$N$1:$DN$1,0),FALSE)),"")</f>
        <v/>
      </c>
      <c r="DD28" s="685" t="str">
        <f>IFERROR((DC28+BM28*Contr_Rate)*(1+Inv_Return)*IF($D28=$C$1,VLOOKUP($T28,Male_Annuity_Tables,MATCH($BS$3+3,'Mortality Tables'!$N$1:$DN$1,0),FALSE),VLOOKUP($T28,Fe_Annuity_Tables,MATCH(DD$3+3,'Mortality Tables'!$N$1:$DN$1,0),FALSE)),"")</f>
        <v/>
      </c>
      <c r="DE28" s="685" t="str">
        <f>IFERROR((DD28+BN28*Contr_Rate)*(1+Inv_Return)*IF($D28=$C$1,VLOOKUP($T28,Male_Annuity_Tables,MATCH($BS$3+3,'Mortality Tables'!$N$1:$DN$1,0),FALSE),VLOOKUP($T28,Fe_Annuity_Tables,MATCH(DE$3+3,'Mortality Tables'!$N$1:$DN$1,0),FALSE)),"")</f>
        <v/>
      </c>
      <c r="DF28" s="685" t="str">
        <f>IFERROR((DE28+BO28*Contr_Rate)*(1+Inv_Return)*IF($D28=$C$1,VLOOKUP($T28,Male_Annuity_Tables,MATCH($BS$3+3,'Mortality Tables'!$N$1:$DN$1,0),FALSE),VLOOKUP($T28,Fe_Annuity_Tables,MATCH(DF$3+3,'Mortality Tables'!$N$1:$DN$1,0),FALSE)),"")</f>
        <v/>
      </c>
      <c r="DG28" s="685" t="str">
        <f>IFERROR((DF28+BP28*Contr_Rate)*(1+Inv_Return)*IF($D28=$C$1,VLOOKUP($T28,Male_Annuity_Tables,MATCH($BS$3+3,'Mortality Tables'!$N$1:$DN$1,0),FALSE),VLOOKUP($T28,Fe_Annuity_Tables,MATCH(DG$3+3,'Mortality Tables'!$N$1:$DN$1,0),FALSE)),"")</f>
        <v/>
      </c>
      <c r="DH28" s="685" t="str">
        <f>IFERROR((DG28+BQ28*Contr_Rate)*(1+Inv_Return)*IF($D28=$C$1,VLOOKUP($T28,Male_Annuity_Tables,MATCH($BS$3+3,'Mortality Tables'!$N$1:$DN$1,0),FALSE),VLOOKUP($T28,Fe_Annuity_Tables,MATCH(DH$3+3,'Mortality Tables'!$N$1:$DN$1,0),FALSE)),"")</f>
        <v/>
      </c>
      <c r="DJ28" s="686">
        <f t="shared" si="20"/>
        <v>215536.76035293864</v>
      </c>
      <c r="DK28" s="680">
        <f t="shared" si="21"/>
        <v>8.8017766057058875</v>
      </c>
      <c r="DL28" s="686">
        <f t="shared" si="22"/>
        <v>16406.872828702915</v>
      </c>
      <c r="DM28" s="686">
        <f t="shared" si="23"/>
        <v>859795.66743186687</v>
      </c>
      <c r="DN28" s="687">
        <f t="shared" si="25"/>
        <v>1.9082292979806219E-2</v>
      </c>
      <c r="DP28" s="688">
        <f t="shared" si="24"/>
        <v>23470.330412387462</v>
      </c>
      <c r="DQ28" s="688">
        <f t="shared" si="13"/>
        <v>31790.002531222166</v>
      </c>
      <c r="DR28" s="688">
        <f t="shared" si="14"/>
        <v>32779.369356375784</v>
      </c>
    </row>
    <row r="29" spans="1:122" s="657" customFormat="1" ht="14.5">
      <c r="A29" s="675" t="s">
        <v>1127</v>
      </c>
      <c r="B29" s="675" t="s">
        <v>1128</v>
      </c>
      <c r="C29" s="675" t="s">
        <v>115</v>
      </c>
      <c r="D29" s="675" t="s">
        <v>61</v>
      </c>
      <c r="E29" s="676">
        <v>33904</v>
      </c>
      <c r="F29" s="677">
        <v>45115</v>
      </c>
      <c r="G29" s="677">
        <v>45168</v>
      </c>
      <c r="H29" s="678">
        <v>1260251</v>
      </c>
      <c r="I29" s="678">
        <v>67259.62</v>
      </c>
      <c r="J29" s="678">
        <v>64991.96</v>
      </c>
      <c r="K29" s="678">
        <v>28137.03</v>
      </c>
      <c r="L29" s="678">
        <v>160388.60999999999</v>
      </c>
      <c r="M29" s="679">
        <f>IF(COUNTIF($A$4:A204,A29)=1,0,1)</f>
        <v>0</v>
      </c>
      <c r="N29" s="680" t="str">
        <f t="shared" si="1"/>
        <v>Okay</v>
      </c>
      <c r="O29" s="680" t="str">
        <f t="shared" si="15"/>
        <v>TRUE</v>
      </c>
      <c r="P29" s="680" t="b">
        <f t="shared" si="2"/>
        <v>1</v>
      </c>
      <c r="Q29" s="680" t="b">
        <f t="shared" si="3"/>
        <v>1</v>
      </c>
      <c r="R29" s="680" t="b">
        <f t="shared" si="4"/>
        <v>1</v>
      </c>
      <c r="S29" s="681">
        <f t="shared" si="5"/>
        <v>30.715068493150685</v>
      </c>
      <c r="T29" s="682">
        <f t="shared" si="6"/>
        <v>32</v>
      </c>
      <c r="U29" s="682">
        <f t="shared" si="16"/>
        <v>30</v>
      </c>
      <c r="V29" s="682">
        <f t="shared" si="17"/>
        <v>1.3369863013698631</v>
      </c>
      <c r="W29" s="682">
        <f t="shared" si="7"/>
        <v>28</v>
      </c>
      <c r="X29" s="683">
        <f t="shared" si="8"/>
        <v>4490881.08</v>
      </c>
      <c r="Y29" s="684">
        <f t="shared" si="18"/>
        <v>1.48E-3</v>
      </c>
      <c r="Z29" s="684">
        <f>IF($D29=$C$1,VLOOKUP($T29,Male_Annuity_Tables,MATCH($W29+2,'Mortality Tables'!$DS$1:$HT$1,0),FALSE),VLOOKUP($T29,Fe_Annuity_Tables,MATCH($W29+2,'Mortality Tables'!$M$1:$DN$1,0),FALSE))</f>
        <v>1.3180534015098732E-2</v>
      </c>
      <c r="AA29" s="664"/>
      <c r="AB29" s="685">
        <f t="shared" si="32"/>
        <v>1324460.7884500001</v>
      </c>
      <c r="AC29" s="685">
        <f t="shared" si="32"/>
        <v>1391942.0656215276</v>
      </c>
      <c r="AD29" s="685">
        <f t="shared" si="32"/>
        <v>1462861.5138649445</v>
      </c>
      <c r="AE29" s="685">
        <f t="shared" si="32"/>
        <v>1537394.3079963634</v>
      </c>
      <c r="AF29" s="685">
        <f t="shared" si="32"/>
        <v>1615724.547988778</v>
      </c>
      <c r="AG29" s="685">
        <f t="shared" si="32"/>
        <v>1698045.7137088066</v>
      </c>
      <c r="AH29" s="685">
        <f t="shared" si="32"/>
        <v>1784561.1428222703</v>
      </c>
      <c r="AI29" s="685">
        <f t="shared" si="32"/>
        <v>1875484.5330490649</v>
      </c>
      <c r="AJ29" s="685">
        <f t="shared" si="32"/>
        <v>1971040.470007915</v>
      </c>
      <c r="AK29" s="685">
        <f t="shared" si="32"/>
        <v>2071464.9819548184</v>
      </c>
      <c r="AL29" s="685">
        <f t="shared" si="31"/>
        <v>2177006.1227854164</v>
      </c>
      <c r="AM29" s="685">
        <f t="shared" si="31"/>
        <v>2287924.5847413335</v>
      </c>
      <c r="AN29" s="685">
        <f t="shared" si="31"/>
        <v>2404494.342333904</v>
      </c>
      <c r="AO29" s="685">
        <f t="shared" si="31"/>
        <v>2527003.329075817</v>
      </c>
      <c r="AP29" s="685">
        <f t="shared" si="31"/>
        <v>2655754.1486922302</v>
      </c>
      <c r="AQ29" s="685">
        <f t="shared" si="31"/>
        <v>2791064.822568099</v>
      </c>
      <c r="AR29" s="685">
        <f t="shared" si="31"/>
        <v>2933269.5752779436</v>
      </c>
      <c r="AS29" s="685">
        <f t="shared" si="31"/>
        <v>3082719.6601383551</v>
      </c>
      <c r="AT29" s="685">
        <f t="shared" si="31"/>
        <v>3239784.2268224042</v>
      </c>
      <c r="AU29" s="685">
        <f t="shared" si="31"/>
        <v>3404851.2331790063</v>
      </c>
      <c r="AV29" s="685">
        <f t="shared" si="29"/>
        <v>3578328.4035094758</v>
      </c>
      <c r="AW29" s="685">
        <f t="shared" si="29"/>
        <v>3760644.2356682848</v>
      </c>
      <c r="AX29" s="685">
        <f t="shared" si="29"/>
        <v>3952249.0594755835</v>
      </c>
      <c r="AY29" s="685">
        <f t="shared" si="29"/>
        <v>4153616.1490558647</v>
      </c>
      <c r="AZ29" s="685">
        <f t="shared" si="29"/>
        <v>4365242.891850261</v>
      </c>
      <c r="BA29" s="685">
        <f t="shared" si="29"/>
        <v>4587652.0171900317</v>
      </c>
      <c r="BB29" s="685">
        <f t="shared" si="29"/>
        <v>4821392.8874658644</v>
      </c>
      <c r="BC29" s="685">
        <f t="shared" si="29"/>
        <v>5067042.8550822502</v>
      </c>
      <c r="BD29" s="685" t="str">
        <f t="shared" si="29"/>
        <v/>
      </c>
      <c r="BE29" s="685" t="str">
        <f t="shared" si="29"/>
        <v/>
      </c>
      <c r="BF29" s="685" t="str">
        <f t="shared" si="29"/>
        <v/>
      </c>
      <c r="BG29" s="685" t="str">
        <f t="shared" si="29"/>
        <v/>
      </c>
      <c r="BH29" s="685" t="str">
        <f t="shared" si="29"/>
        <v/>
      </c>
      <c r="BI29" s="685" t="str">
        <f t="shared" si="33"/>
        <v/>
      </c>
      <c r="BJ29" s="685" t="str">
        <f t="shared" si="33"/>
        <v/>
      </c>
      <c r="BK29" s="685" t="str">
        <f t="shared" si="33"/>
        <v/>
      </c>
      <c r="BL29" s="685" t="str">
        <f t="shared" si="33"/>
        <v/>
      </c>
      <c r="BM29" s="685" t="str">
        <f t="shared" si="33"/>
        <v/>
      </c>
      <c r="BN29" s="685" t="str">
        <f t="shared" si="33"/>
        <v/>
      </c>
      <c r="BO29" s="685" t="str">
        <f t="shared" si="27"/>
        <v/>
      </c>
      <c r="BP29" s="685" t="str">
        <f t="shared" si="27"/>
        <v/>
      </c>
      <c r="BQ29" s="685" t="str">
        <f t="shared" si="27"/>
        <v/>
      </c>
      <c r="BR29" s="529"/>
      <c r="BS29" s="685">
        <f>IFERROR(($L29+AB29*Contr_Rate)*(1+Inv_Return)*IF($D29=$C$1,VLOOKUP($T29,Male_Annuity_Tables,MATCH($BS$3+3,'Mortality Tables'!$N$1:$DN$1,0),FALSE),VLOOKUP($T29,Fe_Annuity_Tables,MATCH(BS$3+3,'Mortality Tables'!$N$1:$DN$1,0),FALSE)),"")</f>
        <v>457837.25925914419</v>
      </c>
      <c r="BT29" s="685">
        <f>IFERROR(($BS29+AC29*Contr_Rate)*(1+Inv_Return)*IF($D29=$C$1,VLOOKUP($T29,Male_Annuity_Tables,MATCH($BS$3+3,'Mortality Tables'!$N$1:$DN$1,0),FALSE),VLOOKUP($T29,Fe_Annuity_Tables,MATCH(BT$3+3,'Mortality Tables'!$N$1:$DN$1,0),FALSE)),"")</f>
        <v>718631.06566858501</v>
      </c>
      <c r="BU29" s="685">
        <f>IFERROR((BT29+AD29*Contr_Rate)*(1+Inv_Return)*IF($D29=$C$1,VLOOKUP($T29,Male_Annuity_Tables,MATCH($BS$3+3,'Mortality Tables'!$N$1:$DN$1,0),FALSE),VLOOKUP($T29,Fe_Annuity_Tables,MATCH(BU$3+3,'Mortality Tables'!$N$1:$DN$1,0),FALSE)),"")</f>
        <v>950181.67526208435</v>
      </c>
      <c r="BV29" s="685">
        <f>IFERROR((BU29+AE29*Contr_Rate)*(1+Inv_Return)*IF($D29=$C$1,VLOOKUP($T29,Male_Annuity_Tables,MATCH($BS$3+3,'Mortality Tables'!$N$1:$DN$1,0),FALSE),VLOOKUP($T29,Fe_Annuity_Tables,MATCH(BV$3+3,'Mortality Tables'!$N$1:$DN$1,0),FALSE)),"")</f>
        <v>1158616.4390811736</v>
      </c>
      <c r="BW29" s="685">
        <f>IFERROR((BV29+AF29*Contr_Rate)*(1+Inv_Return)*IF($D29=$C$1,VLOOKUP($T29,Male_Annuity_Tables,MATCH($BS$3+3,'Mortality Tables'!$N$1:$DN$1,0),FALSE),VLOOKUP($T29,Fe_Annuity_Tables,MATCH(BW$3+3,'Mortality Tables'!$N$1:$DN$1,0),FALSE)),"")</f>
        <v>1349010.6300360223</v>
      </c>
      <c r="BX29" s="685">
        <f>IFERROR((BW29+AG29*Contr_Rate)*(1+Inv_Return)*IF($D29=$C$1,VLOOKUP($T29,Male_Annuity_Tables,MATCH($BS$3+3,'Mortality Tables'!$N$1:$DN$1,0),FALSE),VLOOKUP($T29,Fe_Annuity_Tables,MATCH(BX$3+3,'Mortality Tables'!$N$1:$DN$1,0),FALSE)),"")</f>
        <v>1525578.18141914</v>
      </c>
      <c r="BY29" s="685">
        <f>IFERROR((BX29+AH29*Contr_Rate)*(1+Inv_Return)*IF($D29=$C$1,VLOOKUP($T29,Male_Annuity_Tables,MATCH($BS$3+3,'Mortality Tables'!$N$1:$DN$1,0),FALSE),VLOOKUP($T29,Fe_Annuity_Tables,MATCH(BY$3+3,'Mortality Tables'!$N$1:$DN$1,0),FALSE)),"")</f>
        <v>1691828.3816024067</v>
      </c>
      <c r="BZ29" s="685">
        <f>IFERROR((BY29+AI29*Contr_Rate)*(1+Inv_Return)*IF($D29=$C$1,VLOOKUP($T29,Male_Annuity_Tables,MATCH($BS$3+3,'Mortality Tables'!$N$1:$DN$1,0),FALSE),VLOOKUP($T29,Fe_Annuity_Tables,MATCH(BZ$3+3,'Mortality Tables'!$N$1:$DN$1,0),FALSE)),"")</f>
        <v>1850694.6282047678</v>
      </c>
      <c r="CA29" s="685">
        <f>IFERROR((BZ29+AJ29*Contr_Rate)*(1+Inv_Return)*IF($D29=$C$1,VLOOKUP($T29,Male_Annuity_Tables,MATCH($BS$3+3,'Mortality Tables'!$N$1:$DN$1,0),FALSE),VLOOKUP($T29,Fe_Annuity_Tables,MATCH(CA$3+3,'Mortality Tables'!$N$1:$DN$1,0),FALSE)),"")</f>
        <v>2004640.2522169303</v>
      </c>
      <c r="CB29" s="685">
        <f>IFERROR((CA29+AK29*Contr_Rate)*(1+Inv_Return)*IF($D29=$C$1,VLOOKUP($T29,Male_Annuity_Tables,MATCH($BS$3+3,'Mortality Tables'!$N$1:$DN$1,0),FALSE),VLOOKUP($T29,Fe_Annuity_Tables,MATCH(CB$3+3,'Mortality Tables'!$N$1:$DN$1,0),FALSE)),"")</f>
        <v>2155745.5255060131</v>
      </c>
      <c r="CC29" s="685">
        <f>IFERROR((CB29+AL29*Contr_Rate)*(1+Inv_Return)*IF($D29=$C$1,VLOOKUP($T29,Male_Annuity_Tables,MATCH($BS$3+3,'Mortality Tables'!$N$1:$DN$1,0),FALSE),VLOOKUP($T29,Fe_Annuity_Tables,MATCH(CC$3+3,'Mortality Tables'!$N$1:$DN$1,0),FALSE)),"")</f>
        <v>2305779.2287412682</v>
      </c>
      <c r="CD29" s="685">
        <f>IFERROR((CC29+AM29*Contr_Rate)*(1+Inv_Return)*IF($D29=$C$1,VLOOKUP($T29,Male_Annuity_Tables,MATCH($BS$3+3,'Mortality Tables'!$N$1:$DN$1,0),FALSE),VLOOKUP($T29,Fe_Annuity_Tables,MATCH(CD$3+3,'Mortality Tables'!$N$1:$DN$1,0),FALSE)),"")</f>
        <v>2456257.5523042763</v>
      </c>
      <c r="CE29" s="685">
        <f>IFERROR((CD29+AN29*Contr_Rate)*(1+Inv_Return)*IF($D29=$C$1,VLOOKUP($T29,Male_Annuity_Tables,MATCH($BS$3+3,'Mortality Tables'!$N$1:$DN$1,0),FALSE),VLOOKUP($T29,Fe_Annuity_Tables,MATCH(CE$3+3,'Mortality Tables'!$N$1:$DN$1,0),FALSE)),"")</f>
        <v>2608492.6065500928</v>
      </c>
      <c r="CF29" s="685">
        <f>IFERROR((CE29+AO29*Contr_Rate)*(1+Inv_Return)*IF($D29=$C$1,VLOOKUP($T29,Male_Annuity_Tables,MATCH($BS$3+3,'Mortality Tables'!$N$1:$DN$1,0),FALSE),VLOOKUP($T29,Fe_Annuity_Tables,MATCH(CF$3+3,'Mortality Tables'!$N$1:$DN$1,0),FALSE)),"")</f>
        <v>2763632.4104773933</v>
      </c>
      <c r="CG29" s="685">
        <f>IFERROR((CF29+AP29*Contr_Rate)*(1+Inv_Return)*IF($D29=$C$1,VLOOKUP($T29,Male_Annuity_Tables,MATCH($BS$3+3,'Mortality Tables'!$N$1:$DN$1,0),FALSE),VLOOKUP($T29,Fe_Annuity_Tables,MATCH(CG$3+3,'Mortality Tables'!$N$1:$DN$1,0),FALSE)),"")</f>
        <v>2922693.8935266472</v>
      </c>
      <c r="CH29" s="685">
        <f>IFERROR((CG29+AQ29*Contr_Rate)*(1+Inv_Return)*IF($D29=$C$1,VLOOKUP($T29,Male_Annuity_Tables,MATCH($BS$3+3,'Mortality Tables'!$N$1:$DN$1,0),FALSE),VLOOKUP($T29,Fe_Annuity_Tables,MATCH(CH$3+3,'Mortality Tables'!$N$1:$DN$1,0),FALSE)),"")</f>
        <v>3086590.1707878481</v>
      </c>
      <c r="CI29" s="685">
        <f>IFERROR((CH29+AR29*Contr_Rate)*(1+Inv_Return)*IF($D29=$C$1,VLOOKUP($T29,Male_Annuity_Tables,MATCH($BS$3+3,'Mortality Tables'!$N$1:$DN$1,0),FALSE),VLOOKUP($T29,Fe_Annuity_Tables,MATCH(CI$3+3,'Mortality Tables'!$N$1:$DN$1,0),FALSE)),"")</f>
        <v>3256153.1266359854</v>
      </c>
      <c r="CJ29" s="685">
        <f>IFERROR((CI29+AS29*Contr_Rate)*(1+Inv_Return)*IF($D29=$C$1,VLOOKUP($T29,Male_Annuity_Tables,MATCH($BS$3+3,'Mortality Tables'!$N$1:$DN$1,0),FALSE),VLOOKUP($T29,Fe_Annuity_Tables,MATCH(CJ$3+3,'Mortality Tables'!$N$1:$DN$1,0),FALSE)),"")</f>
        <v>3432152.1569171855</v>
      </c>
      <c r="CK29" s="685">
        <f>IFERROR((CJ29+AT29*Contr_Rate)*(1+Inv_Return)*IF($D29=$C$1,VLOOKUP($T29,Male_Annuity_Tables,MATCH($BS$3+3,'Mortality Tables'!$N$1:$DN$1,0),FALSE),VLOOKUP($T29,Fe_Annuity_Tables,MATCH(CK$3+3,'Mortality Tables'!$N$1:$DN$1,0),FALSE)),"")</f>
        <v>3615309.7680525603</v>
      </c>
      <c r="CL29" s="685">
        <f>IFERROR((CK29+AU29*Contr_Rate)*(1+Inv_Return)*IF($D29=$C$1,VLOOKUP($T29,Male_Annuity_Tables,MATCH($BS$3+3,'Mortality Tables'!$N$1:$DN$1,0),FALSE),VLOOKUP($T29,Fe_Annuity_Tables,MATCH(CL$3+3,'Mortality Tables'!$N$1:$DN$1,0),FALSE)),"")</f>
        <v>3806314.6068761349</v>
      </c>
      <c r="CM29" s="685">
        <f>IFERROR((CL29+AV29*Contr_Rate)*(1+Inv_Return)*IF($D29=$C$1,VLOOKUP($T29,Male_Annuity_Tables,MATCH($BS$3+3,'Mortality Tables'!$N$1:$DN$1,0),FALSE),VLOOKUP($T29,Fe_Annuity_Tables,MATCH(CM$3+3,'Mortality Tables'!$N$1:$DN$1,0),FALSE)),"")</f>
        <v>4005832.3928066301</v>
      </c>
      <c r="CN29" s="685">
        <f>IFERROR((CM29+AW29*Contr_Rate)*(1+Inv_Return)*IF($D29=$C$1,VLOOKUP($T29,Male_Annuity_Tables,MATCH($BS$3+3,'Mortality Tables'!$N$1:$DN$1,0),FALSE),VLOOKUP($T29,Fe_Annuity_Tables,MATCH(CN$3+3,'Mortality Tables'!$N$1:$DN$1,0),FALSE)),"")</f>
        <v>4214515.1400717068</v>
      </c>
      <c r="CO29" s="685">
        <f>IFERROR((CN29+AX29*Contr_Rate)*(1+Inv_Return)*IF($D29=$C$1,VLOOKUP($T29,Male_Annuity_Tables,MATCH($BS$3+3,'Mortality Tables'!$N$1:$DN$1,0),FALSE),VLOOKUP($T29,Fe_Annuity_Tables,MATCH(CO$3+3,'Mortality Tables'!$N$1:$DN$1,0),FALSE)),"")</f>
        <v>4433008.9888749737</v>
      </c>
      <c r="CP29" s="685">
        <f>IFERROR((CO29+AY29*Contr_Rate)*(1+Inv_Return)*IF($D29=$C$1,VLOOKUP($T29,Male_Annuity_Tables,MATCH($BS$3+3,'Mortality Tables'!$N$1:$DN$1,0),FALSE),VLOOKUP($T29,Fe_Annuity_Tables,MATCH(CP$3+3,'Mortality Tables'!$N$1:$DN$1,0),FALSE)),"")</f>
        <v>4661960.9079262363</v>
      </c>
      <c r="CQ29" s="685">
        <f>IFERROR((CP29+AZ29*Contr_Rate)*(1+Inv_Return)*IF($D29=$C$1,VLOOKUP($T29,Male_Annuity_Tables,MATCH($BS$3+3,'Mortality Tables'!$N$1:$DN$1,0),FALSE),VLOOKUP($T29,Fe_Annuity_Tables,MATCH(CQ$3+3,'Mortality Tables'!$N$1:$DN$1,0),FALSE)),"")</f>
        <v>4902024.4844322801</v>
      </c>
      <c r="CR29" s="685">
        <f>IFERROR((CQ29+BA29*Contr_Rate)*(1+Inv_Return)*IF($D29=$C$1,VLOOKUP($T29,Male_Annuity_Tables,MATCH($BS$3+3,'Mortality Tables'!$N$1:$DN$1,0),FALSE),VLOOKUP($T29,Fe_Annuity_Tables,MATCH(CR$3+3,'Mortality Tables'!$N$1:$DN$1,0),FALSE)),"")</f>
        <v>5153864.9796532616</v>
      </c>
      <c r="CS29" s="685">
        <f>IFERROR((CR29+BB29*Contr_Rate)*(1+Inv_Return)*IF($D29=$C$1,VLOOKUP($T29,Male_Annuity_Tables,MATCH($BS$3+3,'Mortality Tables'!$N$1:$DN$1,0),FALSE),VLOOKUP($T29,Fe_Annuity_Tables,MATCH(CS$3+3,'Mortality Tables'!$N$1:$DN$1,0),FALSE)),"")</f>
        <v>5418163.796978293</v>
      </c>
      <c r="CT29" s="685">
        <f>IFERROR((CS29+BC29*Contr_Rate)*(1+Inv_Return)*IF($D29=$C$1,VLOOKUP($T29,Male_Annuity_Tables,MATCH($BS$3+3,'Mortality Tables'!$N$1:$DN$1,0),FALSE),VLOOKUP($T29,Fe_Annuity_Tables,MATCH(CT$3+3,'Mortality Tables'!$N$1:$DN$1,0),FALSE)),"")</f>
        <v>5695622.4839396523</v>
      </c>
      <c r="CU29" s="685" t="str">
        <f>IFERROR((CT29+BD29*Contr_Rate)*(1+Inv_Return)*IF($D29=$C$1,VLOOKUP($T29,Male_Annuity_Tables,MATCH($BS$3+3,'Mortality Tables'!$N$1:$DN$1,0),FALSE),VLOOKUP($T29,Fe_Annuity_Tables,MATCH(CU$3+3,'Mortality Tables'!$N$1:$DN$1,0),FALSE)),"")</f>
        <v/>
      </c>
      <c r="CV29" s="685" t="str">
        <f>IFERROR((CU29+BE29*Contr_Rate)*(1+Inv_Return)*IF($D29=$C$1,VLOOKUP($T29,Male_Annuity_Tables,MATCH($BS$3+3,'Mortality Tables'!$N$1:$DN$1,0),FALSE),VLOOKUP($T29,Fe_Annuity_Tables,MATCH(CV$3+3,'Mortality Tables'!$N$1:$DN$1,0),FALSE)),"")</f>
        <v/>
      </c>
      <c r="CW29" s="685" t="str">
        <f>IFERROR((CV29+BF29*Contr_Rate)*(1+Inv_Return)*IF($D29=$C$1,VLOOKUP($T29,Male_Annuity_Tables,MATCH($BS$3+3,'Mortality Tables'!$N$1:$DN$1,0),FALSE),VLOOKUP($T29,Fe_Annuity_Tables,MATCH(CW$3+3,'Mortality Tables'!$N$1:$DN$1,0),FALSE)),"")</f>
        <v/>
      </c>
      <c r="CX29" s="685" t="str">
        <f>IFERROR((CW29+BG29*Contr_Rate)*(1+Inv_Return)*IF($D29=$C$1,VLOOKUP($T29,Male_Annuity_Tables,MATCH($BS$3+3,'Mortality Tables'!$N$1:$DN$1,0),FALSE),VLOOKUP($T29,Fe_Annuity_Tables,MATCH(CX$3+3,'Mortality Tables'!$N$1:$DN$1,0),FALSE)),"")</f>
        <v/>
      </c>
      <c r="CY29" s="685" t="str">
        <f>IFERROR((CX29+BH29*Contr_Rate)*(1+Inv_Return)*IF($D29=$C$1,VLOOKUP($T29,Male_Annuity_Tables,MATCH($BS$3+3,'Mortality Tables'!$N$1:$DN$1,0),FALSE),VLOOKUP($T29,Fe_Annuity_Tables,MATCH(CY$3+3,'Mortality Tables'!$N$1:$DN$1,0),FALSE)),"")</f>
        <v/>
      </c>
      <c r="CZ29" s="685" t="str">
        <f>IFERROR((CY29+BI29*Contr_Rate)*(1+Inv_Return)*IF($D29=$C$1,VLOOKUP($T29,Male_Annuity_Tables,MATCH($BS$3+3,'Mortality Tables'!$N$1:$DN$1,0),FALSE),VLOOKUP($T29,Fe_Annuity_Tables,MATCH(CZ$3+3,'Mortality Tables'!$N$1:$DN$1,0),FALSE)),"")</f>
        <v/>
      </c>
      <c r="DA29" s="685" t="str">
        <f>IFERROR((CZ29+BJ29*Contr_Rate)*(1+Inv_Return)*IF($D29=$C$1,VLOOKUP($T29,Male_Annuity_Tables,MATCH($BS$3+3,'Mortality Tables'!$N$1:$DN$1,0),FALSE),VLOOKUP($T29,Fe_Annuity_Tables,MATCH(DA$3+3,'Mortality Tables'!$N$1:$DN$1,0),FALSE)),"")</f>
        <v/>
      </c>
      <c r="DB29" s="685" t="str">
        <f>IFERROR((DA29+BK29*Contr_Rate)*(1+Inv_Return)*IF($D29=$C$1,VLOOKUP($T29,Male_Annuity_Tables,MATCH($BS$3+3,'Mortality Tables'!$N$1:$DN$1,0),FALSE),VLOOKUP($T29,Fe_Annuity_Tables,MATCH(DB$3+3,'Mortality Tables'!$N$1:$DN$1,0),FALSE)),"")</f>
        <v/>
      </c>
      <c r="DC29" s="685" t="str">
        <f>IFERROR((DB29+BL29*Contr_Rate)*(1+Inv_Return)*IF($D29=$C$1,VLOOKUP($T29,Male_Annuity_Tables,MATCH($BS$3+3,'Mortality Tables'!$N$1:$DN$1,0),FALSE),VLOOKUP($T29,Fe_Annuity_Tables,MATCH(DC$3+3,'Mortality Tables'!$N$1:$DN$1,0),FALSE)),"")</f>
        <v/>
      </c>
      <c r="DD29" s="685" t="str">
        <f>IFERROR((DC29+BM29*Contr_Rate)*(1+Inv_Return)*IF($D29=$C$1,VLOOKUP($T29,Male_Annuity_Tables,MATCH($BS$3+3,'Mortality Tables'!$N$1:$DN$1,0),FALSE),VLOOKUP($T29,Fe_Annuity_Tables,MATCH(DD$3+3,'Mortality Tables'!$N$1:$DN$1,0),FALSE)),"")</f>
        <v/>
      </c>
      <c r="DE29" s="685" t="str">
        <f>IFERROR((DD29+BN29*Contr_Rate)*(1+Inv_Return)*IF($D29=$C$1,VLOOKUP($T29,Male_Annuity_Tables,MATCH($BS$3+3,'Mortality Tables'!$N$1:$DN$1,0),FALSE),VLOOKUP($T29,Fe_Annuity_Tables,MATCH(DE$3+3,'Mortality Tables'!$N$1:$DN$1,0),FALSE)),"")</f>
        <v/>
      </c>
      <c r="DF29" s="685" t="str">
        <f>IFERROR((DE29+BO29*Contr_Rate)*(1+Inv_Return)*IF($D29=$C$1,VLOOKUP($T29,Male_Annuity_Tables,MATCH($BS$3+3,'Mortality Tables'!$N$1:$DN$1,0),FALSE),VLOOKUP($T29,Fe_Annuity_Tables,MATCH(DF$3+3,'Mortality Tables'!$N$1:$DN$1,0),FALSE)),"")</f>
        <v/>
      </c>
      <c r="DG29" s="685" t="str">
        <f>IFERROR((DF29+BP29*Contr_Rate)*(1+Inv_Return)*IF($D29=$C$1,VLOOKUP($T29,Male_Annuity_Tables,MATCH($BS$3+3,'Mortality Tables'!$N$1:$DN$1,0),FALSE),VLOOKUP($T29,Fe_Annuity_Tables,MATCH(DG$3+3,'Mortality Tables'!$N$1:$DN$1,0),FALSE)),"")</f>
        <v/>
      </c>
      <c r="DH29" s="685" t="str">
        <f>IFERROR((DG29+BQ29*Contr_Rate)*(1+Inv_Return)*IF($D29=$C$1,VLOOKUP($T29,Male_Annuity_Tables,MATCH($BS$3+3,'Mortality Tables'!$N$1:$DN$1,0),FALSE),VLOOKUP($T29,Fe_Annuity_Tables,MATCH(DH$3+3,'Mortality Tables'!$N$1:$DN$1,0),FALSE)),"")</f>
        <v/>
      </c>
      <c r="DJ29" s="686">
        <f t="shared" si="20"/>
        <v>5695622.4839396523</v>
      </c>
      <c r="DK29" s="680">
        <f t="shared" si="21"/>
        <v>8.0909277508679907</v>
      </c>
      <c r="DL29" s="686">
        <f t="shared" si="22"/>
        <v>471647.65052192949</v>
      </c>
      <c r="DM29" s="686">
        <f t="shared" si="23"/>
        <v>5067042.8550822502</v>
      </c>
      <c r="DN29" s="687">
        <f t="shared" si="25"/>
        <v>9.3081440992524134E-2</v>
      </c>
      <c r="DP29" s="688">
        <f t="shared" si="24"/>
        <v>92109.531166791683</v>
      </c>
      <c r="DQ29" s="688">
        <f t="shared" si="13"/>
        <v>144605.81755809535</v>
      </c>
      <c r="DR29" s="688">
        <f t="shared" si="14"/>
        <v>191252.56759675234</v>
      </c>
    </row>
    <row r="30" spans="1:122" s="657" customFormat="1" ht="14.5">
      <c r="A30" s="675" t="s">
        <v>1129</v>
      </c>
      <c r="B30" s="675" t="s">
        <v>1130</v>
      </c>
      <c r="C30" s="675" t="s">
        <v>541</v>
      </c>
      <c r="D30" s="675" t="s">
        <v>60</v>
      </c>
      <c r="E30" s="676">
        <v>33638</v>
      </c>
      <c r="F30" s="677">
        <v>41806</v>
      </c>
      <c r="G30" s="677">
        <v>42832</v>
      </c>
      <c r="H30" s="678">
        <v>1198574</v>
      </c>
      <c r="I30" s="678">
        <v>92244.29</v>
      </c>
      <c r="J30" s="678">
        <v>103278.28</v>
      </c>
      <c r="K30" s="678">
        <v>30929.52</v>
      </c>
      <c r="L30" s="678">
        <v>226452.09</v>
      </c>
      <c r="M30" s="679">
        <f>IF(COUNTIF($A$4:A204,A30)=1,0,1)</f>
        <v>0</v>
      </c>
      <c r="N30" s="680" t="str">
        <f t="shared" si="1"/>
        <v>Okay</v>
      </c>
      <c r="O30" s="680" t="str">
        <f t="shared" si="15"/>
        <v>TRUE</v>
      </c>
      <c r="P30" s="680" t="b">
        <f t="shared" si="2"/>
        <v>1</v>
      </c>
      <c r="Q30" s="680" t="b">
        <f t="shared" si="3"/>
        <v>1</v>
      </c>
      <c r="R30" s="680" t="b">
        <f t="shared" si="4"/>
        <v>1</v>
      </c>
      <c r="S30" s="681">
        <f t="shared" si="5"/>
        <v>22.378082191780823</v>
      </c>
      <c r="T30" s="682">
        <f t="shared" si="6"/>
        <v>32</v>
      </c>
      <c r="U30" s="682">
        <f t="shared" si="16"/>
        <v>25</v>
      </c>
      <c r="V30" s="682">
        <f t="shared" si="17"/>
        <v>7.7369863013698632</v>
      </c>
      <c r="W30" s="682">
        <f t="shared" si="7"/>
        <v>28</v>
      </c>
      <c r="X30" s="683">
        <f t="shared" si="8"/>
        <v>6340658.5199999996</v>
      </c>
      <c r="Y30" s="684">
        <f t="shared" si="18"/>
        <v>1.3799999999999999E-3</v>
      </c>
      <c r="Z30" s="684">
        <f>IF($D30=$C$1,VLOOKUP($T30,Male_Annuity_Tables,MATCH($W30+2,'Mortality Tables'!$DS$1:$HT$1,0),FALSE),VLOOKUP($T30,Fe_Annuity_Tables,MATCH($W30+2,'Mortality Tables'!$M$1:$DN$1,0),FALSE))</f>
        <v>1.3741129096795899E-2</v>
      </c>
      <c r="AA30" s="664"/>
      <c r="AB30" s="685">
        <f t="shared" si="32"/>
        <v>1259641.3453000002</v>
      </c>
      <c r="AC30" s="685">
        <f t="shared" si="32"/>
        <v>1323820.0718430351</v>
      </c>
      <c r="AD30" s="685">
        <f t="shared" si="32"/>
        <v>1391268.7045034377</v>
      </c>
      <c r="AE30" s="685">
        <f t="shared" si="32"/>
        <v>1462153.844997888</v>
      </c>
      <c r="AF30" s="685">
        <f t="shared" si="32"/>
        <v>1536650.5834005303</v>
      </c>
      <c r="AG30" s="685">
        <f t="shared" si="32"/>
        <v>1614942.9306247877</v>
      </c>
      <c r="AH30" s="685">
        <f t="shared" si="32"/>
        <v>1697224.2729401204</v>
      </c>
      <c r="AI30" s="685">
        <f t="shared" si="32"/>
        <v>1783697.8496464198</v>
      </c>
      <c r="AJ30" s="685">
        <f t="shared" si="32"/>
        <v>1874577.2550859048</v>
      </c>
      <c r="AK30" s="685">
        <f t="shared" si="32"/>
        <v>1970086.9662325317</v>
      </c>
      <c r="AL30" s="685">
        <f t="shared" si="31"/>
        <v>2070462.8971620793</v>
      </c>
      <c r="AM30" s="685">
        <f t="shared" si="31"/>
        <v>2175952.9817724871</v>
      </c>
      <c r="AN30" s="685">
        <f t="shared" si="31"/>
        <v>2286817.7861937955</v>
      </c>
      <c r="AO30" s="685">
        <f t="shared" si="31"/>
        <v>2403331.1524003698</v>
      </c>
      <c r="AP30" s="685">
        <f t="shared" si="31"/>
        <v>2525780.8746151687</v>
      </c>
      <c r="AQ30" s="685">
        <f t="shared" si="31"/>
        <v>2654469.4101768113</v>
      </c>
      <c r="AR30" s="685">
        <f t="shared" si="31"/>
        <v>2789714.6266253199</v>
      </c>
      <c r="AS30" s="685">
        <f t="shared" si="31"/>
        <v>2931850.58685188</v>
      </c>
      <c r="AT30" s="685">
        <f t="shared" si="31"/>
        <v>3081228.3742519836</v>
      </c>
      <c r="AU30" s="685">
        <f t="shared" si="31"/>
        <v>3238216.9599201223</v>
      </c>
      <c r="AV30" s="685">
        <f t="shared" si="29"/>
        <v>3403204.114028052</v>
      </c>
      <c r="AW30" s="685">
        <f t="shared" si="29"/>
        <v>3576597.3636377822</v>
      </c>
      <c r="AX30" s="685">
        <f t="shared" si="29"/>
        <v>3758824.9993151268</v>
      </c>
      <c r="AY30" s="685">
        <f t="shared" si="29"/>
        <v>3950337.133030233</v>
      </c>
      <c r="AZ30" s="685">
        <f t="shared" si="29"/>
        <v>4151606.8099581231</v>
      </c>
      <c r="BA30" s="685">
        <f t="shared" si="29"/>
        <v>4363131.1769254897</v>
      </c>
      <c r="BB30" s="685">
        <f t="shared" si="29"/>
        <v>4585432.7103898432</v>
      </c>
      <c r="BC30" s="685">
        <f t="shared" si="29"/>
        <v>4819060.5069842068</v>
      </c>
      <c r="BD30" s="685" t="str">
        <f t="shared" si="29"/>
        <v/>
      </c>
      <c r="BE30" s="685" t="str">
        <f t="shared" si="29"/>
        <v/>
      </c>
      <c r="BF30" s="685" t="str">
        <f t="shared" si="29"/>
        <v/>
      </c>
      <c r="BG30" s="685" t="str">
        <f t="shared" si="29"/>
        <v/>
      </c>
      <c r="BH30" s="685" t="str">
        <f t="shared" si="29"/>
        <v/>
      </c>
      <c r="BI30" s="685" t="str">
        <f t="shared" si="33"/>
        <v/>
      </c>
      <c r="BJ30" s="685" t="str">
        <f t="shared" si="33"/>
        <v/>
      </c>
      <c r="BK30" s="685" t="str">
        <f t="shared" si="33"/>
        <v/>
      </c>
      <c r="BL30" s="685" t="str">
        <f t="shared" si="33"/>
        <v/>
      </c>
      <c r="BM30" s="685" t="str">
        <f t="shared" si="33"/>
        <v/>
      </c>
      <c r="BN30" s="685" t="str">
        <f t="shared" si="33"/>
        <v/>
      </c>
      <c r="BO30" s="685" t="str">
        <f t="shared" ref="BO30:BQ50" si="34">IFERROR(IF($W30&gt;=BO$3,($H30*(1+Ann_Salary_Growth_Rate)^BO$3),""),0)</f>
        <v/>
      </c>
      <c r="BP30" s="685" t="str">
        <f t="shared" si="34"/>
        <v/>
      </c>
      <c r="BQ30" s="685" t="str">
        <f t="shared" si="34"/>
        <v/>
      </c>
      <c r="BR30" s="529"/>
      <c r="BS30" s="685">
        <f>IFERROR(($L30+AB30*Contr_Rate)*(1+Inv_Return)*IF($D30=$C$1,VLOOKUP($T30,Male_Annuity_Tables,MATCH($BS$3+3,'Mortality Tables'!$N$1:$DN$1,0),FALSE),VLOOKUP($T30,Fe_Annuity_Tables,MATCH(BS$3+3,'Mortality Tables'!$N$1:$DN$1,0),FALSE)),"")</f>
        <v>496155.31055473856</v>
      </c>
      <c r="BT30" s="685">
        <f>IFERROR(($BS30+AC30*Contr_Rate)*(1+Inv_Return)*IF($D30=$C$1,VLOOKUP($T30,Male_Annuity_Tables,MATCH($BS$3+3,'Mortality Tables'!$N$1:$DN$1,0),FALSE),VLOOKUP($T30,Fe_Annuity_Tables,MATCH(BT$3+3,'Mortality Tables'!$N$1:$DN$1,0),FALSE)),"")</f>
        <v>585873.57051000686</v>
      </c>
      <c r="BU30" s="685">
        <f>IFERROR((BT30+AD30*Contr_Rate)*(1+Inv_Return)*IF($D30=$C$1,VLOOKUP($T30,Male_Annuity_Tables,MATCH($BS$3+3,'Mortality Tables'!$N$1:$DN$1,0),FALSE),VLOOKUP($T30,Fe_Annuity_Tables,MATCH(BU$3+3,'Mortality Tables'!$N$1:$DN$1,0),FALSE)),"")</f>
        <v>525615.31192173366</v>
      </c>
      <c r="BV30" s="685">
        <f>IFERROR((BU30+AE30*Contr_Rate)*(1+Inv_Return)*IF($D30=$C$1,VLOOKUP($T30,Male_Annuity_Tables,MATCH($BS$3+3,'Mortality Tables'!$N$1:$DN$1,0),FALSE),VLOOKUP($T30,Fe_Annuity_Tables,MATCH(BV$3+3,'Mortality Tables'!$N$1:$DN$1,0),FALSE)),"")</f>
        <v>403530.94899924705</v>
      </c>
      <c r="BW30" s="685">
        <f>IFERROR((BV30+AF30*Contr_Rate)*(1+Inv_Return)*IF($D30=$C$1,VLOOKUP($T30,Male_Annuity_Tables,MATCH($BS$3+3,'Mortality Tables'!$N$1:$DN$1,0),FALSE),VLOOKUP($T30,Fe_Annuity_Tables,MATCH(BW$3+3,'Mortality Tables'!$N$1:$DN$1,0),FALSE)),"")</f>
        <v>288977.09273773397</v>
      </c>
      <c r="BX30" s="685">
        <f>IFERROR((BW30+AG30*Contr_Rate)*(1+Inv_Return)*IF($D30=$C$1,VLOOKUP($T30,Male_Annuity_Tables,MATCH($BS$3+3,'Mortality Tables'!$N$1:$DN$1,0),FALSE),VLOOKUP($T30,Fe_Annuity_Tables,MATCH(BX$3+3,'Mortality Tables'!$N$1:$DN$1,0),FALSE)),"")</f>
        <v>206488.53764680622</v>
      </c>
      <c r="BY30" s="685">
        <f>IFERROR((BX30+AH30*Contr_Rate)*(1+Inv_Return)*IF($D30=$C$1,VLOOKUP($T30,Male_Annuity_Tables,MATCH($BS$3+3,'Mortality Tables'!$N$1:$DN$1,0),FALSE),VLOOKUP($T30,Fe_Annuity_Tables,MATCH(BY$3+3,'Mortality Tables'!$N$1:$DN$1,0),FALSE)),"")</f>
        <v>152580.95179133519</v>
      </c>
      <c r="BZ30" s="685">
        <f>IFERROR((BY30+AI30*Contr_Rate)*(1+Inv_Return)*IF($D30=$C$1,VLOOKUP($T30,Male_Annuity_Tables,MATCH($BS$3+3,'Mortality Tables'!$N$1:$DN$1,0),FALSE),VLOOKUP($T30,Fe_Annuity_Tables,MATCH(BZ$3+3,'Mortality Tables'!$N$1:$DN$1,0),FALSE)),"")</f>
        <v>117081.38902533271</v>
      </c>
      <c r="CA30" s="685">
        <f>IFERROR((BZ30+AJ30*Contr_Rate)*(1+Inv_Return)*IF($D30=$C$1,VLOOKUP($T30,Male_Annuity_Tables,MATCH($BS$3+3,'Mortality Tables'!$N$1:$DN$1,0),FALSE),VLOOKUP($T30,Fe_Annuity_Tables,MATCH(CA$3+3,'Mortality Tables'!$N$1:$DN$1,0),FALSE)),"")</f>
        <v>98139.539231984803</v>
      </c>
      <c r="CB30" s="685">
        <f>IFERROR((CA30+AK30*Contr_Rate)*(1+Inv_Return)*IF($D30=$C$1,VLOOKUP($T30,Male_Annuity_Tables,MATCH($BS$3+3,'Mortality Tables'!$N$1:$DN$1,0),FALSE),VLOOKUP($T30,Fe_Annuity_Tables,MATCH(CB$3+3,'Mortality Tables'!$N$1:$DN$1,0),FALSE)),"")</f>
        <v>84439.103740975945</v>
      </c>
      <c r="CC30" s="685">
        <f>IFERROR((CB30+AL30*Contr_Rate)*(1+Inv_Return)*IF($D30=$C$1,VLOOKUP($T30,Male_Annuity_Tables,MATCH($BS$3+3,'Mortality Tables'!$N$1:$DN$1,0),FALSE),VLOOKUP($T30,Fe_Annuity_Tables,MATCH(CC$3+3,'Mortality Tables'!$N$1:$DN$1,0),FALSE)),"")</f>
        <v>73323.781509766181</v>
      </c>
      <c r="CD30" s="685">
        <f>IFERROR((CC30+AM30*Contr_Rate)*(1+Inv_Return)*IF($D30=$C$1,VLOOKUP($T30,Male_Annuity_Tables,MATCH($BS$3+3,'Mortality Tables'!$N$1:$DN$1,0),FALSE),VLOOKUP($T30,Fe_Annuity_Tables,MATCH(CD$3+3,'Mortality Tables'!$N$1:$DN$1,0),FALSE)),"")</f>
        <v>63991.945712697699</v>
      </c>
      <c r="CE30" s="685">
        <f>IFERROR((CD30+AN30*Contr_Rate)*(1+Inv_Return)*IF($D30=$C$1,VLOOKUP($T30,Male_Annuity_Tables,MATCH($BS$3+3,'Mortality Tables'!$N$1:$DN$1,0),FALSE),VLOOKUP($T30,Fe_Annuity_Tables,MATCH(CE$3+3,'Mortality Tables'!$N$1:$DN$1,0),FALSE)),"")</f>
        <v>56047.925276875307</v>
      </c>
      <c r="CF30" s="685">
        <f>IFERROR((CE30+AO30*Contr_Rate)*(1+Inv_Return)*IF($D30=$C$1,VLOOKUP($T30,Male_Annuity_Tables,MATCH($BS$3+3,'Mortality Tables'!$N$1:$DN$1,0),FALSE),VLOOKUP($T30,Fe_Annuity_Tables,MATCH(CF$3+3,'Mortality Tables'!$N$1:$DN$1,0),FALSE)),"")</f>
        <v>49227.532176452609</v>
      </c>
      <c r="CG30" s="685">
        <f>IFERROR((CF30+AP30*Contr_Rate)*(1+Inv_Return)*IF($D30=$C$1,VLOOKUP($T30,Male_Annuity_Tables,MATCH($BS$3+3,'Mortality Tables'!$N$1:$DN$1,0),FALSE),VLOOKUP($T30,Fe_Annuity_Tables,MATCH(CG$3+3,'Mortality Tables'!$N$1:$DN$1,0),FALSE)),"")</f>
        <v>43332.604632839502</v>
      </c>
      <c r="CH30" s="685">
        <f>IFERROR((CG30+AQ30*Contr_Rate)*(1+Inv_Return)*IF($D30=$C$1,VLOOKUP($T30,Male_Annuity_Tables,MATCH($BS$3+3,'Mortality Tables'!$N$1:$DN$1,0),FALSE),VLOOKUP($T30,Fe_Annuity_Tables,MATCH(CH$3+3,'Mortality Tables'!$N$1:$DN$1,0),FALSE)),"")</f>
        <v>38210.049680831107</v>
      </c>
      <c r="CI30" s="685">
        <f>IFERROR((CH30+AR30*Contr_Rate)*(1+Inv_Return)*IF($D30=$C$1,VLOOKUP($T30,Male_Annuity_Tables,MATCH($BS$3+3,'Mortality Tables'!$N$1:$DN$1,0),FALSE),VLOOKUP($T30,Fe_Annuity_Tables,MATCH(CI$3+3,'Mortality Tables'!$N$1:$DN$1,0),FALSE)),"")</f>
        <v>33740.112891760778</v>
      </c>
      <c r="CJ30" s="685">
        <f>IFERROR((CI30+AS30*Contr_Rate)*(1+Inv_Return)*IF($D30=$C$1,VLOOKUP($T30,Male_Annuity_Tables,MATCH($BS$3+3,'Mortality Tables'!$N$1:$DN$1,0),FALSE),VLOOKUP($T30,Fe_Annuity_Tables,MATCH(CJ$3+3,'Mortality Tables'!$N$1:$DN$1,0),FALSE)),"")</f>
        <v>29825.853632436985</v>
      </c>
      <c r="CK30" s="685">
        <f>IFERROR((CJ30+AT30*Contr_Rate)*(1+Inv_Return)*IF($D30=$C$1,VLOOKUP($T30,Male_Annuity_Tables,MATCH($BS$3+3,'Mortality Tables'!$N$1:$DN$1,0),FALSE),VLOOKUP($T30,Fe_Annuity_Tables,MATCH(CK$3+3,'Mortality Tables'!$N$1:$DN$1,0),FALSE)),"")</f>
        <v>27939.909642955077</v>
      </c>
      <c r="CL30" s="685">
        <f>IFERROR((CK30+AU30*Contr_Rate)*(1+Inv_Return)*IF($D30=$C$1,VLOOKUP($T30,Male_Annuity_Tables,MATCH($BS$3+3,'Mortality Tables'!$N$1:$DN$1,0),FALSE),VLOOKUP($T30,Fe_Annuity_Tables,MATCH(CL$3+3,'Mortality Tables'!$N$1:$DN$1,0),FALSE)),"")</f>
        <v>26230.689801156255</v>
      </c>
      <c r="CM30" s="685">
        <f>IFERROR((CL30+AV30*Contr_Rate)*(1+Inv_Return)*IF($D30=$C$1,VLOOKUP($T30,Male_Annuity_Tables,MATCH($BS$3+3,'Mortality Tables'!$N$1:$DN$1,0),FALSE),VLOOKUP($T30,Fe_Annuity_Tables,MATCH(CM$3+3,'Mortality Tables'!$N$1:$DN$1,0),FALSE)),"")</f>
        <v>24628.329911684694</v>
      </c>
      <c r="CN30" s="685">
        <f>IFERROR((CM30+AW30*Contr_Rate)*(1+Inv_Return)*IF($D30=$C$1,VLOOKUP($T30,Male_Annuity_Tables,MATCH($BS$3+3,'Mortality Tables'!$N$1:$DN$1,0),FALSE),VLOOKUP($T30,Fe_Annuity_Tables,MATCH(CN$3+3,'Mortality Tables'!$N$1:$DN$1,0),FALSE)),"")</f>
        <v>23122.966299236043</v>
      </c>
      <c r="CO30" s="685">
        <f>IFERROR((CN30+AX30*Contr_Rate)*(1+Inv_Return)*IF($D30=$C$1,VLOOKUP($T30,Male_Annuity_Tables,MATCH($BS$3+3,'Mortality Tables'!$N$1:$DN$1,0),FALSE),VLOOKUP($T30,Fe_Annuity_Tables,MATCH(CO$3+3,'Mortality Tables'!$N$1:$DN$1,0),FALSE)),"")</f>
        <v>21707.365190057972</v>
      </c>
      <c r="CP30" s="685">
        <f>IFERROR((CO30+AY30*Contr_Rate)*(1+Inv_Return)*IF($D30=$C$1,VLOOKUP($T30,Male_Annuity_Tables,MATCH($BS$3+3,'Mortality Tables'!$N$1:$DN$1,0),FALSE),VLOOKUP($T30,Fe_Annuity_Tables,MATCH(CP$3+3,'Mortality Tables'!$N$1:$DN$1,0),FALSE)),"")</f>
        <v>21506.614921053257</v>
      </c>
      <c r="CQ30" s="685">
        <f>IFERROR((CP30+AZ30*Contr_Rate)*(1+Inv_Return)*IF($D30=$C$1,VLOOKUP($T30,Male_Annuity_Tables,MATCH($BS$3+3,'Mortality Tables'!$N$1:$DN$1,0),FALSE),VLOOKUP($T30,Fe_Annuity_Tables,MATCH(CQ$3+3,'Mortality Tables'!$N$1:$DN$1,0),FALSE)),"")</f>
        <v>21321.434159282828</v>
      </c>
      <c r="CR30" s="685">
        <f>IFERROR((CQ30+BA30*Contr_Rate)*(1+Inv_Return)*IF($D30=$C$1,VLOOKUP($T30,Male_Annuity_Tables,MATCH($BS$3+3,'Mortality Tables'!$N$1:$DN$1,0),FALSE),VLOOKUP($T30,Fe_Annuity_Tables,MATCH(CR$3+3,'Mortality Tables'!$N$1:$DN$1,0),FALSE)),"")</f>
        <v>21128.021898330411</v>
      </c>
      <c r="CS30" s="685">
        <f>IFERROR((CR30+BB30*Contr_Rate)*(1+Inv_Return)*IF($D30=$C$1,VLOOKUP($T30,Male_Annuity_Tables,MATCH($BS$3+3,'Mortality Tables'!$N$1:$DN$1,0),FALSE),VLOOKUP($T30,Fe_Annuity_Tables,MATCH(CS$3+3,'Mortality Tables'!$N$1:$DN$1,0),FALSE)),"")</f>
        <v>20924.69608605071</v>
      </c>
      <c r="CT30" s="685">
        <f>IFERROR((CS30+BC30*Contr_Rate)*(1+Inv_Return)*IF($D30=$C$1,VLOOKUP($T30,Male_Annuity_Tables,MATCH($BS$3+3,'Mortality Tables'!$N$1:$DN$1,0),FALSE),VLOOKUP($T30,Fe_Annuity_Tables,MATCH(CT$3+3,'Mortality Tables'!$N$1:$DN$1,0),FALSE)),"")</f>
        <v>20710.453872972066</v>
      </c>
      <c r="CU30" s="685" t="str">
        <f>IFERROR((CT30+BD30*Contr_Rate)*(1+Inv_Return)*IF($D30=$C$1,VLOOKUP($T30,Male_Annuity_Tables,MATCH($BS$3+3,'Mortality Tables'!$N$1:$DN$1,0),FALSE),VLOOKUP($T30,Fe_Annuity_Tables,MATCH(CU$3+3,'Mortality Tables'!$N$1:$DN$1,0),FALSE)),"")</f>
        <v/>
      </c>
      <c r="CV30" s="685" t="str">
        <f>IFERROR((CU30+BE30*Contr_Rate)*(1+Inv_Return)*IF($D30=$C$1,VLOOKUP($T30,Male_Annuity_Tables,MATCH($BS$3+3,'Mortality Tables'!$N$1:$DN$1,0),FALSE),VLOOKUP($T30,Fe_Annuity_Tables,MATCH(CV$3+3,'Mortality Tables'!$N$1:$DN$1,0),FALSE)),"")</f>
        <v/>
      </c>
      <c r="CW30" s="685" t="str">
        <f>IFERROR((CV30+BF30*Contr_Rate)*(1+Inv_Return)*IF($D30=$C$1,VLOOKUP($T30,Male_Annuity_Tables,MATCH($BS$3+3,'Mortality Tables'!$N$1:$DN$1,0),FALSE),VLOOKUP($T30,Fe_Annuity_Tables,MATCH(CW$3+3,'Mortality Tables'!$N$1:$DN$1,0),FALSE)),"")</f>
        <v/>
      </c>
      <c r="CX30" s="685" t="str">
        <f>IFERROR((CW30+BG30*Contr_Rate)*(1+Inv_Return)*IF($D30=$C$1,VLOOKUP($T30,Male_Annuity_Tables,MATCH($BS$3+3,'Mortality Tables'!$N$1:$DN$1,0),FALSE),VLOOKUP($T30,Fe_Annuity_Tables,MATCH(CX$3+3,'Mortality Tables'!$N$1:$DN$1,0),FALSE)),"")</f>
        <v/>
      </c>
      <c r="CY30" s="685" t="str">
        <f>IFERROR((CX30+BH30*Contr_Rate)*(1+Inv_Return)*IF($D30=$C$1,VLOOKUP($T30,Male_Annuity_Tables,MATCH($BS$3+3,'Mortality Tables'!$N$1:$DN$1,0),FALSE),VLOOKUP($T30,Fe_Annuity_Tables,MATCH(CY$3+3,'Mortality Tables'!$N$1:$DN$1,0),FALSE)),"")</f>
        <v/>
      </c>
      <c r="CZ30" s="685" t="str">
        <f>IFERROR((CY30+BI30*Contr_Rate)*(1+Inv_Return)*IF($D30=$C$1,VLOOKUP($T30,Male_Annuity_Tables,MATCH($BS$3+3,'Mortality Tables'!$N$1:$DN$1,0),FALSE),VLOOKUP($T30,Fe_Annuity_Tables,MATCH(CZ$3+3,'Mortality Tables'!$N$1:$DN$1,0),FALSE)),"")</f>
        <v/>
      </c>
      <c r="DA30" s="685" t="str">
        <f>IFERROR((CZ30+BJ30*Contr_Rate)*(1+Inv_Return)*IF($D30=$C$1,VLOOKUP($T30,Male_Annuity_Tables,MATCH($BS$3+3,'Mortality Tables'!$N$1:$DN$1,0),FALSE),VLOOKUP($T30,Fe_Annuity_Tables,MATCH(DA$3+3,'Mortality Tables'!$N$1:$DN$1,0),FALSE)),"")</f>
        <v/>
      </c>
      <c r="DB30" s="685" t="str">
        <f>IFERROR((DA30+BK30*Contr_Rate)*(1+Inv_Return)*IF($D30=$C$1,VLOOKUP($T30,Male_Annuity_Tables,MATCH($BS$3+3,'Mortality Tables'!$N$1:$DN$1,0),FALSE),VLOOKUP($T30,Fe_Annuity_Tables,MATCH(DB$3+3,'Mortality Tables'!$N$1:$DN$1,0),FALSE)),"")</f>
        <v/>
      </c>
      <c r="DC30" s="685" t="str">
        <f>IFERROR((DB30+BL30*Contr_Rate)*(1+Inv_Return)*IF($D30=$C$1,VLOOKUP($T30,Male_Annuity_Tables,MATCH($BS$3+3,'Mortality Tables'!$N$1:$DN$1,0),FALSE),VLOOKUP($T30,Fe_Annuity_Tables,MATCH(DC$3+3,'Mortality Tables'!$N$1:$DN$1,0),FALSE)),"")</f>
        <v/>
      </c>
      <c r="DD30" s="685" t="str">
        <f>IFERROR((DC30+BM30*Contr_Rate)*(1+Inv_Return)*IF($D30=$C$1,VLOOKUP($T30,Male_Annuity_Tables,MATCH($BS$3+3,'Mortality Tables'!$N$1:$DN$1,0),FALSE),VLOOKUP($T30,Fe_Annuity_Tables,MATCH(DD$3+3,'Mortality Tables'!$N$1:$DN$1,0),FALSE)),"")</f>
        <v/>
      </c>
      <c r="DE30" s="685" t="str">
        <f>IFERROR((DD30+BN30*Contr_Rate)*(1+Inv_Return)*IF($D30=$C$1,VLOOKUP($T30,Male_Annuity_Tables,MATCH($BS$3+3,'Mortality Tables'!$N$1:$DN$1,0),FALSE),VLOOKUP($T30,Fe_Annuity_Tables,MATCH(DE$3+3,'Mortality Tables'!$N$1:$DN$1,0),FALSE)),"")</f>
        <v/>
      </c>
      <c r="DF30" s="685" t="str">
        <f>IFERROR((DE30+BO30*Contr_Rate)*(1+Inv_Return)*IF($D30=$C$1,VLOOKUP($T30,Male_Annuity_Tables,MATCH($BS$3+3,'Mortality Tables'!$N$1:$DN$1,0),FALSE),VLOOKUP($T30,Fe_Annuity_Tables,MATCH(DF$3+3,'Mortality Tables'!$N$1:$DN$1,0),FALSE)),"")</f>
        <v/>
      </c>
      <c r="DG30" s="685" t="str">
        <f>IFERROR((DF30+BP30*Contr_Rate)*(1+Inv_Return)*IF($D30=$C$1,VLOOKUP($T30,Male_Annuity_Tables,MATCH($BS$3+3,'Mortality Tables'!$N$1:$DN$1,0),FALSE),VLOOKUP($T30,Fe_Annuity_Tables,MATCH(DG$3+3,'Mortality Tables'!$N$1:$DN$1,0),FALSE)),"")</f>
        <v/>
      </c>
      <c r="DH30" s="685" t="str">
        <f>IFERROR((DG30+BQ30*Contr_Rate)*(1+Inv_Return)*IF($D30=$C$1,VLOOKUP($T30,Male_Annuity_Tables,MATCH($BS$3+3,'Mortality Tables'!$N$1:$DN$1,0),FALSE),VLOOKUP($T30,Fe_Annuity_Tables,MATCH(DH$3+3,'Mortality Tables'!$N$1:$DN$1,0),FALSE)),"")</f>
        <v/>
      </c>
      <c r="DJ30" s="686">
        <f t="shared" si="20"/>
        <v>585873.57051000686</v>
      </c>
      <c r="DK30" s="680">
        <f t="shared" si="21"/>
        <v>8.8017766057058875</v>
      </c>
      <c r="DL30" s="686">
        <f t="shared" si="22"/>
        <v>44597.279597761837</v>
      </c>
      <c r="DM30" s="686">
        <f t="shared" si="23"/>
        <v>4819060.5069842068</v>
      </c>
      <c r="DN30" s="687">
        <f t="shared" si="25"/>
        <v>9.25435145151789E-3</v>
      </c>
      <c r="DP30" s="688">
        <f t="shared" si="24"/>
        <v>99778.817573800145</v>
      </c>
      <c r="DQ30" s="688">
        <f t="shared" si="13"/>
        <v>117821.51852384442</v>
      </c>
      <c r="DR30" s="688">
        <f t="shared" si="14"/>
        <v>105703.34168870833</v>
      </c>
    </row>
    <row r="31" spans="1:122" s="657" customFormat="1" ht="14.5">
      <c r="A31" s="675" t="s">
        <v>1131</v>
      </c>
      <c r="B31" s="675" t="s">
        <v>1132</v>
      </c>
      <c r="C31" s="675" t="s">
        <v>116</v>
      </c>
      <c r="D31" s="675" t="s">
        <v>60</v>
      </c>
      <c r="E31" s="676">
        <v>27089</v>
      </c>
      <c r="F31" s="677">
        <v>41676</v>
      </c>
      <c r="G31" s="677">
        <v>42925</v>
      </c>
      <c r="H31" s="678">
        <v>2007333</v>
      </c>
      <c r="I31" s="678">
        <v>119477.46</v>
      </c>
      <c r="J31" s="678">
        <v>110095.27</v>
      </c>
      <c r="K31" s="678">
        <v>24061.040000000001</v>
      </c>
      <c r="L31" s="678">
        <v>253633.77000000002</v>
      </c>
      <c r="M31" s="679">
        <f>IF(COUNTIF($A$4:A204,A31)=1,0,1)</f>
        <v>0</v>
      </c>
      <c r="N31" s="680" t="str">
        <f t="shared" si="1"/>
        <v>Okay</v>
      </c>
      <c r="O31" s="680" t="str">
        <f t="shared" si="15"/>
        <v>TRUE</v>
      </c>
      <c r="P31" s="680" t="b">
        <f t="shared" si="2"/>
        <v>1</v>
      </c>
      <c r="Q31" s="680" t="b">
        <f t="shared" si="3"/>
        <v>1</v>
      </c>
      <c r="R31" s="680" t="b">
        <f t="shared" si="4"/>
        <v>1</v>
      </c>
      <c r="S31" s="681">
        <f t="shared" si="5"/>
        <v>39.964383561643835</v>
      </c>
      <c r="T31" s="682">
        <f t="shared" si="6"/>
        <v>50</v>
      </c>
      <c r="U31" s="682">
        <f t="shared" si="16"/>
        <v>43</v>
      </c>
      <c r="V31" s="682">
        <f t="shared" si="17"/>
        <v>7.4821917808219176</v>
      </c>
      <c r="W31" s="682">
        <f t="shared" si="7"/>
        <v>10</v>
      </c>
      <c r="X31" s="683">
        <f t="shared" si="8"/>
        <v>2536337.7000000002</v>
      </c>
      <c r="Y31" s="684">
        <f t="shared" si="18"/>
        <v>3.7599999999999999E-3</v>
      </c>
      <c r="Z31" s="684">
        <f>IF($D31=$C$1,VLOOKUP($T31,Male_Annuity_Tables,MATCH($W31+2,'Mortality Tables'!$DS$1:$HT$1,0),FALSE),VLOOKUP($T31,Fe_Annuity_Tables,MATCH($W31+2,'Mortality Tables'!$M$1:$DN$1,0),FALSE))</f>
        <v>0.43239790686906165</v>
      </c>
      <c r="AA31" s="664"/>
      <c r="AB31" s="685">
        <f t="shared" si="32"/>
        <v>2109606.6163500003</v>
      </c>
      <c r="AC31" s="685">
        <f t="shared" si="32"/>
        <v>2217091.0734530324</v>
      </c>
      <c r="AD31" s="685">
        <f t="shared" si="32"/>
        <v>2330051.8636454646</v>
      </c>
      <c r="AE31" s="685">
        <f t="shared" si="32"/>
        <v>2448768.006098201</v>
      </c>
      <c r="AF31" s="685">
        <f t="shared" si="32"/>
        <v>2573532.7360089044</v>
      </c>
      <c r="AG31" s="685">
        <f t="shared" si="32"/>
        <v>2704654.2289085588</v>
      </c>
      <c r="AH31" s="685">
        <f t="shared" si="32"/>
        <v>2842456.3618714497</v>
      </c>
      <c r="AI31" s="685">
        <f t="shared" si="32"/>
        <v>2987279.5135088</v>
      </c>
      <c r="AJ31" s="685">
        <f t="shared" si="32"/>
        <v>3139481.4047220736</v>
      </c>
      <c r="AK31" s="685">
        <f t="shared" si="32"/>
        <v>3299437.9822926633</v>
      </c>
      <c r="AL31" s="685" t="str">
        <f t="shared" si="31"/>
        <v/>
      </c>
      <c r="AM31" s="685" t="str">
        <f t="shared" si="31"/>
        <v/>
      </c>
      <c r="AN31" s="685" t="str">
        <f t="shared" si="31"/>
        <v/>
      </c>
      <c r="AO31" s="685" t="str">
        <f t="shared" si="31"/>
        <v/>
      </c>
      <c r="AP31" s="685" t="str">
        <f t="shared" si="31"/>
        <v/>
      </c>
      <c r="AQ31" s="685" t="str">
        <f t="shared" si="31"/>
        <v/>
      </c>
      <c r="AR31" s="685" t="str">
        <f t="shared" si="31"/>
        <v/>
      </c>
      <c r="AS31" s="685" t="str">
        <f t="shared" si="31"/>
        <v/>
      </c>
      <c r="AT31" s="685" t="str">
        <f t="shared" si="31"/>
        <v/>
      </c>
      <c r="AU31" s="685" t="str">
        <f t="shared" si="31"/>
        <v/>
      </c>
      <c r="AV31" s="685" t="str">
        <f t="shared" si="29"/>
        <v/>
      </c>
      <c r="AW31" s="685" t="str">
        <f t="shared" si="29"/>
        <v/>
      </c>
      <c r="AX31" s="685" t="str">
        <f t="shared" si="29"/>
        <v/>
      </c>
      <c r="AY31" s="685" t="str">
        <f t="shared" si="29"/>
        <v/>
      </c>
      <c r="AZ31" s="685" t="str">
        <f t="shared" si="29"/>
        <v/>
      </c>
      <c r="BA31" s="685" t="str">
        <f t="shared" si="29"/>
        <v/>
      </c>
      <c r="BB31" s="685" t="str">
        <f t="shared" si="29"/>
        <v/>
      </c>
      <c r="BC31" s="685" t="str">
        <f t="shared" si="29"/>
        <v/>
      </c>
      <c r="BD31" s="685" t="str">
        <f t="shared" si="29"/>
        <v/>
      </c>
      <c r="BE31" s="685" t="str">
        <f t="shared" si="29"/>
        <v/>
      </c>
      <c r="BF31" s="685" t="str">
        <f t="shared" si="29"/>
        <v/>
      </c>
      <c r="BG31" s="685" t="str">
        <f t="shared" si="29"/>
        <v/>
      </c>
      <c r="BH31" s="685" t="str">
        <f t="shared" si="29"/>
        <v/>
      </c>
      <c r="BI31" s="685" t="str">
        <f t="shared" si="33"/>
        <v/>
      </c>
      <c r="BJ31" s="685" t="str">
        <f t="shared" si="33"/>
        <v/>
      </c>
      <c r="BK31" s="685" t="str">
        <f t="shared" si="33"/>
        <v/>
      </c>
      <c r="BL31" s="685" t="str">
        <f t="shared" si="33"/>
        <v/>
      </c>
      <c r="BM31" s="685" t="str">
        <f t="shared" si="33"/>
        <v/>
      </c>
      <c r="BN31" s="685" t="str">
        <f t="shared" si="33"/>
        <v/>
      </c>
      <c r="BO31" s="685" t="str">
        <f t="shared" si="34"/>
        <v/>
      </c>
      <c r="BP31" s="685" t="str">
        <f t="shared" si="34"/>
        <v/>
      </c>
      <c r="BQ31" s="685" t="str">
        <f t="shared" si="34"/>
        <v/>
      </c>
      <c r="BR31" s="529"/>
      <c r="BS31" s="685">
        <f>IFERROR(($L31+AB31*Contr_Rate)*(1+Inv_Return)*IF($D31=$C$1,VLOOKUP($T31,Male_Annuity_Tables,MATCH($BS$3+3,'Mortality Tables'!$N$1:$DN$1,0),FALSE),VLOOKUP($T31,Fe_Annuity_Tables,MATCH(BS$3+3,'Mortality Tables'!$N$1:$DN$1,0),FALSE)),"")</f>
        <v>816837.69419608021</v>
      </c>
      <c r="BT31" s="685">
        <f>IFERROR(($BS31+AC31*Contr_Rate)*(1+Inv_Return)*IF($D31=$C$1,VLOOKUP($T31,Male_Annuity_Tables,MATCH($BS$3+3,'Mortality Tables'!$N$1:$DN$1,0),FALSE),VLOOKUP($T31,Fe_Annuity_Tables,MATCH(BT$3+3,'Mortality Tables'!$N$1:$DN$1,0),FALSE)),"")</f>
        <v>1223960.2385504034</v>
      </c>
      <c r="BU31" s="685">
        <f>IFERROR((BT31+AD31*Contr_Rate)*(1+Inv_Return)*IF($D31=$C$1,VLOOKUP($T31,Male_Annuity_Tables,MATCH($BS$3+3,'Mortality Tables'!$N$1:$DN$1,0),FALSE),VLOOKUP($T31,Fe_Annuity_Tables,MATCH(BU$3+3,'Mortality Tables'!$N$1:$DN$1,0),FALSE)),"")</f>
        <v>1423127.0049711666</v>
      </c>
      <c r="BV31" s="685">
        <f>IFERROR((BU31+AE31*Contr_Rate)*(1+Inv_Return)*IF($D31=$C$1,VLOOKUP($T31,Male_Annuity_Tables,MATCH($BS$3+3,'Mortality Tables'!$N$1:$DN$1,0),FALSE),VLOOKUP($T31,Fe_Annuity_Tables,MATCH(BV$3+3,'Mortality Tables'!$N$1:$DN$1,0),FALSE)),"")</f>
        <v>1430409.0332590775</v>
      </c>
      <c r="BW31" s="685">
        <f>IFERROR((BV31+AF31*Contr_Rate)*(1+Inv_Return)*IF($D31=$C$1,VLOOKUP($T31,Male_Annuity_Tables,MATCH($BS$3+3,'Mortality Tables'!$N$1:$DN$1,0),FALSE),VLOOKUP($T31,Fe_Annuity_Tables,MATCH(BW$3+3,'Mortality Tables'!$N$1:$DN$1,0),FALSE)),"")</f>
        <v>1307342.3922116274</v>
      </c>
      <c r="BX31" s="685">
        <f>IFERROR((BW31+AG31*Contr_Rate)*(1+Inv_Return)*IF($D31=$C$1,VLOOKUP($T31,Male_Annuity_Tables,MATCH($BS$3+3,'Mortality Tables'!$N$1:$DN$1,0),FALSE),VLOOKUP($T31,Fe_Annuity_Tables,MATCH(BX$3+3,'Mortality Tables'!$N$1:$DN$1,0),FALSE)),"")</f>
        <v>1188152.6782195792</v>
      </c>
      <c r="BY31" s="685">
        <f>IFERROR((BX31+AH31*Contr_Rate)*(1+Inv_Return)*IF($D31=$C$1,VLOOKUP($T31,Male_Annuity_Tables,MATCH($BS$3+3,'Mortality Tables'!$N$1:$DN$1,0),FALSE),VLOOKUP($T31,Fe_Annuity_Tables,MATCH(BY$3+3,'Mortality Tables'!$N$1:$DN$1,0),FALSE)),"")</f>
        <v>1080747.7983443907</v>
      </c>
      <c r="BZ31" s="685">
        <f>IFERROR((BY31+AI31*Contr_Rate)*(1+Inv_Return)*IF($D31=$C$1,VLOOKUP($T31,Male_Annuity_Tables,MATCH($BS$3+3,'Mortality Tables'!$N$1:$DN$1,0),FALSE),VLOOKUP($T31,Fe_Annuity_Tables,MATCH(BZ$3+3,'Mortality Tables'!$N$1:$DN$1,0),FALSE)),"")</f>
        <v>988040.77362107334</v>
      </c>
      <c r="CA31" s="685">
        <f>IFERROR((BZ31+AJ31*Contr_Rate)*(1+Inv_Return)*IF($D31=$C$1,VLOOKUP($T31,Male_Annuity_Tables,MATCH($BS$3+3,'Mortality Tables'!$N$1:$DN$1,0),FALSE),VLOOKUP($T31,Fe_Annuity_Tables,MATCH(CA$3+3,'Mortality Tables'!$N$1:$DN$1,0),FALSE)),"")</f>
        <v>909768.04910418612</v>
      </c>
      <c r="CB31" s="685">
        <f>IFERROR((CA31+AK31*Contr_Rate)*(1+Inv_Return)*IF($D31=$C$1,VLOOKUP($T31,Male_Annuity_Tables,MATCH($BS$3+3,'Mortality Tables'!$N$1:$DN$1,0),FALSE),VLOOKUP($T31,Fe_Annuity_Tables,MATCH(CB$3+3,'Mortality Tables'!$N$1:$DN$1,0),FALSE)),"")</f>
        <v>844089.39663037413</v>
      </c>
      <c r="CC31" s="685" t="str">
        <f>IFERROR((CB31+AL31*Contr_Rate)*(1+Inv_Return)*IF($D31=$C$1,VLOOKUP($T31,Male_Annuity_Tables,MATCH($BS$3+3,'Mortality Tables'!$N$1:$DN$1,0),FALSE),VLOOKUP($T31,Fe_Annuity_Tables,MATCH(CC$3+3,'Mortality Tables'!$N$1:$DN$1,0),FALSE)),"")</f>
        <v/>
      </c>
      <c r="CD31" s="685" t="str">
        <f>IFERROR((CC31+AM31*Contr_Rate)*(1+Inv_Return)*IF($D31=$C$1,VLOOKUP($T31,Male_Annuity_Tables,MATCH($BS$3+3,'Mortality Tables'!$N$1:$DN$1,0),FALSE),VLOOKUP($T31,Fe_Annuity_Tables,MATCH(CD$3+3,'Mortality Tables'!$N$1:$DN$1,0),FALSE)),"")</f>
        <v/>
      </c>
      <c r="CE31" s="685" t="str">
        <f>IFERROR((CD31+AN31*Contr_Rate)*(1+Inv_Return)*IF($D31=$C$1,VLOOKUP($T31,Male_Annuity_Tables,MATCH($BS$3+3,'Mortality Tables'!$N$1:$DN$1,0),FALSE),VLOOKUP($T31,Fe_Annuity_Tables,MATCH(CE$3+3,'Mortality Tables'!$N$1:$DN$1,0),FALSE)),"")</f>
        <v/>
      </c>
      <c r="CF31" s="685" t="str">
        <f>IFERROR((CE31+AO31*Contr_Rate)*(1+Inv_Return)*IF($D31=$C$1,VLOOKUP($T31,Male_Annuity_Tables,MATCH($BS$3+3,'Mortality Tables'!$N$1:$DN$1,0),FALSE),VLOOKUP($T31,Fe_Annuity_Tables,MATCH(CF$3+3,'Mortality Tables'!$N$1:$DN$1,0),FALSE)),"")</f>
        <v/>
      </c>
      <c r="CG31" s="685" t="str">
        <f>IFERROR((CF31+AP31*Contr_Rate)*(1+Inv_Return)*IF($D31=$C$1,VLOOKUP($T31,Male_Annuity_Tables,MATCH($BS$3+3,'Mortality Tables'!$N$1:$DN$1,0),FALSE),VLOOKUP($T31,Fe_Annuity_Tables,MATCH(CG$3+3,'Mortality Tables'!$N$1:$DN$1,0),FALSE)),"")</f>
        <v/>
      </c>
      <c r="CH31" s="685" t="str">
        <f>IFERROR((CG31+AQ31*Contr_Rate)*(1+Inv_Return)*IF($D31=$C$1,VLOOKUP($T31,Male_Annuity_Tables,MATCH($BS$3+3,'Mortality Tables'!$N$1:$DN$1,0),FALSE),VLOOKUP($T31,Fe_Annuity_Tables,MATCH(CH$3+3,'Mortality Tables'!$N$1:$DN$1,0),FALSE)),"")</f>
        <v/>
      </c>
      <c r="CI31" s="685" t="str">
        <f>IFERROR((CH31+AR31*Contr_Rate)*(1+Inv_Return)*IF($D31=$C$1,VLOOKUP($T31,Male_Annuity_Tables,MATCH($BS$3+3,'Mortality Tables'!$N$1:$DN$1,0),FALSE),VLOOKUP($T31,Fe_Annuity_Tables,MATCH(CI$3+3,'Mortality Tables'!$N$1:$DN$1,0),FALSE)),"")</f>
        <v/>
      </c>
      <c r="CJ31" s="685" t="str">
        <f>IFERROR((CI31+AS31*Contr_Rate)*(1+Inv_Return)*IF($D31=$C$1,VLOOKUP($T31,Male_Annuity_Tables,MATCH($BS$3+3,'Mortality Tables'!$N$1:$DN$1,0),FALSE),VLOOKUP($T31,Fe_Annuity_Tables,MATCH(CJ$3+3,'Mortality Tables'!$N$1:$DN$1,0),FALSE)),"")</f>
        <v/>
      </c>
      <c r="CK31" s="685" t="str">
        <f>IFERROR((CJ31+AT31*Contr_Rate)*(1+Inv_Return)*IF($D31=$C$1,VLOOKUP($T31,Male_Annuity_Tables,MATCH($BS$3+3,'Mortality Tables'!$N$1:$DN$1,0),FALSE),VLOOKUP($T31,Fe_Annuity_Tables,MATCH(CK$3+3,'Mortality Tables'!$N$1:$DN$1,0),FALSE)),"")</f>
        <v/>
      </c>
      <c r="CL31" s="685" t="str">
        <f>IFERROR((CK31+AU31*Contr_Rate)*(1+Inv_Return)*IF($D31=$C$1,VLOOKUP($T31,Male_Annuity_Tables,MATCH($BS$3+3,'Mortality Tables'!$N$1:$DN$1,0),FALSE),VLOOKUP($T31,Fe_Annuity_Tables,MATCH(CL$3+3,'Mortality Tables'!$N$1:$DN$1,0),FALSE)),"")</f>
        <v/>
      </c>
      <c r="CM31" s="685" t="str">
        <f>IFERROR((CL31+AV31*Contr_Rate)*(1+Inv_Return)*IF($D31=$C$1,VLOOKUP($T31,Male_Annuity_Tables,MATCH($BS$3+3,'Mortality Tables'!$N$1:$DN$1,0),FALSE),VLOOKUP($T31,Fe_Annuity_Tables,MATCH(CM$3+3,'Mortality Tables'!$N$1:$DN$1,0),FALSE)),"")</f>
        <v/>
      </c>
      <c r="CN31" s="685" t="str">
        <f>IFERROR((CM31+AW31*Contr_Rate)*(1+Inv_Return)*IF($D31=$C$1,VLOOKUP($T31,Male_Annuity_Tables,MATCH($BS$3+3,'Mortality Tables'!$N$1:$DN$1,0),FALSE),VLOOKUP($T31,Fe_Annuity_Tables,MATCH(CN$3+3,'Mortality Tables'!$N$1:$DN$1,0),FALSE)),"")</f>
        <v/>
      </c>
      <c r="CO31" s="685" t="str">
        <f>IFERROR((CN31+AX31*Contr_Rate)*(1+Inv_Return)*IF($D31=$C$1,VLOOKUP($T31,Male_Annuity_Tables,MATCH($BS$3+3,'Mortality Tables'!$N$1:$DN$1,0),FALSE),VLOOKUP($T31,Fe_Annuity_Tables,MATCH(CO$3+3,'Mortality Tables'!$N$1:$DN$1,0),FALSE)),"")</f>
        <v/>
      </c>
      <c r="CP31" s="685" t="str">
        <f>IFERROR((CO31+AY31*Contr_Rate)*(1+Inv_Return)*IF($D31=$C$1,VLOOKUP($T31,Male_Annuity_Tables,MATCH($BS$3+3,'Mortality Tables'!$N$1:$DN$1,0),FALSE),VLOOKUP($T31,Fe_Annuity_Tables,MATCH(CP$3+3,'Mortality Tables'!$N$1:$DN$1,0),FALSE)),"")</f>
        <v/>
      </c>
      <c r="CQ31" s="685" t="str">
        <f>IFERROR((CP31+AZ31*Contr_Rate)*(1+Inv_Return)*IF($D31=$C$1,VLOOKUP($T31,Male_Annuity_Tables,MATCH($BS$3+3,'Mortality Tables'!$N$1:$DN$1,0),FALSE),VLOOKUP($T31,Fe_Annuity_Tables,MATCH(CQ$3+3,'Mortality Tables'!$N$1:$DN$1,0),FALSE)),"")</f>
        <v/>
      </c>
      <c r="CR31" s="685" t="str">
        <f>IFERROR((CQ31+BA31*Contr_Rate)*(1+Inv_Return)*IF($D31=$C$1,VLOOKUP($T31,Male_Annuity_Tables,MATCH($BS$3+3,'Mortality Tables'!$N$1:$DN$1,0),FALSE),VLOOKUP($T31,Fe_Annuity_Tables,MATCH(CR$3+3,'Mortality Tables'!$N$1:$DN$1,0),FALSE)),"")</f>
        <v/>
      </c>
      <c r="CS31" s="685" t="str">
        <f>IFERROR((CR31+BB31*Contr_Rate)*(1+Inv_Return)*IF($D31=$C$1,VLOOKUP($T31,Male_Annuity_Tables,MATCH($BS$3+3,'Mortality Tables'!$N$1:$DN$1,0),FALSE),VLOOKUP($T31,Fe_Annuity_Tables,MATCH(CS$3+3,'Mortality Tables'!$N$1:$DN$1,0),FALSE)),"")</f>
        <v/>
      </c>
      <c r="CT31" s="685" t="str">
        <f>IFERROR((CS31+BC31*Contr_Rate)*(1+Inv_Return)*IF($D31=$C$1,VLOOKUP($T31,Male_Annuity_Tables,MATCH($BS$3+3,'Mortality Tables'!$N$1:$DN$1,0),FALSE),VLOOKUP($T31,Fe_Annuity_Tables,MATCH(CT$3+3,'Mortality Tables'!$N$1:$DN$1,0),FALSE)),"")</f>
        <v/>
      </c>
      <c r="CU31" s="685" t="str">
        <f>IFERROR((CT31+BD31*Contr_Rate)*(1+Inv_Return)*IF($D31=$C$1,VLOOKUP($T31,Male_Annuity_Tables,MATCH($BS$3+3,'Mortality Tables'!$N$1:$DN$1,0),FALSE),VLOOKUP($T31,Fe_Annuity_Tables,MATCH(CU$3+3,'Mortality Tables'!$N$1:$DN$1,0),FALSE)),"")</f>
        <v/>
      </c>
      <c r="CV31" s="685" t="str">
        <f>IFERROR((CU31+BE31*Contr_Rate)*(1+Inv_Return)*IF($D31=$C$1,VLOOKUP($T31,Male_Annuity_Tables,MATCH($BS$3+3,'Mortality Tables'!$N$1:$DN$1,0),FALSE),VLOOKUP($T31,Fe_Annuity_Tables,MATCH(CV$3+3,'Mortality Tables'!$N$1:$DN$1,0),FALSE)),"")</f>
        <v/>
      </c>
      <c r="CW31" s="685" t="str">
        <f>IFERROR((CV31+BF31*Contr_Rate)*(1+Inv_Return)*IF($D31=$C$1,VLOOKUP($T31,Male_Annuity_Tables,MATCH($BS$3+3,'Mortality Tables'!$N$1:$DN$1,0),FALSE),VLOOKUP($T31,Fe_Annuity_Tables,MATCH(CW$3+3,'Mortality Tables'!$N$1:$DN$1,0),FALSE)),"")</f>
        <v/>
      </c>
      <c r="CX31" s="685" t="str">
        <f>IFERROR((CW31+BG31*Contr_Rate)*(1+Inv_Return)*IF($D31=$C$1,VLOOKUP($T31,Male_Annuity_Tables,MATCH($BS$3+3,'Mortality Tables'!$N$1:$DN$1,0),FALSE),VLOOKUP($T31,Fe_Annuity_Tables,MATCH(CX$3+3,'Mortality Tables'!$N$1:$DN$1,0),FALSE)),"")</f>
        <v/>
      </c>
      <c r="CY31" s="685" t="str">
        <f>IFERROR((CX31+BH31*Contr_Rate)*(1+Inv_Return)*IF($D31=$C$1,VLOOKUP($T31,Male_Annuity_Tables,MATCH($BS$3+3,'Mortality Tables'!$N$1:$DN$1,0),FALSE),VLOOKUP($T31,Fe_Annuity_Tables,MATCH(CY$3+3,'Mortality Tables'!$N$1:$DN$1,0),FALSE)),"")</f>
        <v/>
      </c>
      <c r="CZ31" s="685" t="str">
        <f>IFERROR((CY31+BI31*Contr_Rate)*(1+Inv_Return)*IF($D31=$C$1,VLOOKUP($T31,Male_Annuity_Tables,MATCH($BS$3+3,'Mortality Tables'!$N$1:$DN$1,0),FALSE),VLOOKUP($T31,Fe_Annuity_Tables,MATCH(CZ$3+3,'Mortality Tables'!$N$1:$DN$1,0),FALSE)),"")</f>
        <v/>
      </c>
      <c r="DA31" s="685" t="str">
        <f>IFERROR((CZ31+BJ31*Contr_Rate)*(1+Inv_Return)*IF($D31=$C$1,VLOOKUP($T31,Male_Annuity_Tables,MATCH($BS$3+3,'Mortality Tables'!$N$1:$DN$1,0),FALSE),VLOOKUP($T31,Fe_Annuity_Tables,MATCH(DA$3+3,'Mortality Tables'!$N$1:$DN$1,0),FALSE)),"")</f>
        <v/>
      </c>
      <c r="DB31" s="685" t="str">
        <f>IFERROR((DA31+BK31*Contr_Rate)*(1+Inv_Return)*IF($D31=$C$1,VLOOKUP($T31,Male_Annuity_Tables,MATCH($BS$3+3,'Mortality Tables'!$N$1:$DN$1,0),FALSE),VLOOKUP($T31,Fe_Annuity_Tables,MATCH(DB$3+3,'Mortality Tables'!$N$1:$DN$1,0),FALSE)),"")</f>
        <v/>
      </c>
      <c r="DC31" s="685" t="str">
        <f>IFERROR((DB31+BL31*Contr_Rate)*(1+Inv_Return)*IF($D31=$C$1,VLOOKUP($T31,Male_Annuity_Tables,MATCH($BS$3+3,'Mortality Tables'!$N$1:$DN$1,0),FALSE),VLOOKUP($T31,Fe_Annuity_Tables,MATCH(DC$3+3,'Mortality Tables'!$N$1:$DN$1,0),FALSE)),"")</f>
        <v/>
      </c>
      <c r="DD31" s="685" t="str">
        <f>IFERROR((DC31+BM31*Contr_Rate)*(1+Inv_Return)*IF($D31=$C$1,VLOOKUP($T31,Male_Annuity_Tables,MATCH($BS$3+3,'Mortality Tables'!$N$1:$DN$1,0),FALSE),VLOOKUP($T31,Fe_Annuity_Tables,MATCH(DD$3+3,'Mortality Tables'!$N$1:$DN$1,0),FALSE)),"")</f>
        <v/>
      </c>
      <c r="DE31" s="685" t="str">
        <f>IFERROR((DD31+BN31*Contr_Rate)*(1+Inv_Return)*IF($D31=$C$1,VLOOKUP($T31,Male_Annuity_Tables,MATCH($BS$3+3,'Mortality Tables'!$N$1:$DN$1,0),FALSE),VLOOKUP($T31,Fe_Annuity_Tables,MATCH(DE$3+3,'Mortality Tables'!$N$1:$DN$1,0),FALSE)),"")</f>
        <v/>
      </c>
      <c r="DF31" s="685" t="str">
        <f>IFERROR((DE31+BO31*Contr_Rate)*(1+Inv_Return)*IF($D31=$C$1,VLOOKUP($T31,Male_Annuity_Tables,MATCH($BS$3+3,'Mortality Tables'!$N$1:$DN$1,0),FALSE),VLOOKUP($T31,Fe_Annuity_Tables,MATCH(DF$3+3,'Mortality Tables'!$N$1:$DN$1,0),FALSE)),"")</f>
        <v/>
      </c>
      <c r="DG31" s="685" t="str">
        <f>IFERROR((DF31+BP31*Contr_Rate)*(1+Inv_Return)*IF($D31=$C$1,VLOOKUP($T31,Male_Annuity_Tables,MATCH($BS$3+3,'Mortality Tables'!$N$1:$DN$1,0),FALSE),VLOOKUP($T31,Fe_Annuity_Tables,MATCH(DG$3+3,'Mortality Tables'!$N$1:$DN$1,0),FALSE)),"")</f>
        <v/>
      </c>
      <c r="DH31" s="685" t="str">
        <f>IFERROR((DG31+BQ31*Contr_Rate)*(1+Inv_Return)*IF($D31=$C$1,VLOOKUP($T31,Male_Annuity_Tables,MATCH($BS$3+3,'Mortality Tables'!$N$1:$DN$1,0),FALSE),VLOOKUP($T31,Fe_Annuity_Tables,MATCH(DH$3+3,'Mortality Tables'!$N$1:$DN$1,0),FALSE)),"")</f>
        <v/>
      </c>
      <c r="DJ31" s="686">
        <f t="shared" si="20"/>
        <v>1430409.0332590775</v>
      </c>
      <c r="DK31" s="680">
        <f t="shared" si="21"/>
        <v>8.8017766057058875</v>
      </c>
      <c r="DL31" s="686">
        <f t="shared" si="22"/>
        <v>108884.16000723095</v>
      </c>
      <c r="DM31" s="686">
        <f t="shared" si="23"/>
        <v>3299437.9822926633</v>
      </c>
      <c r="DN31" s="687">
        <f t="shared" si="25"/>
        <v>3.3000820318971773E-2</v>
      </c>
      <c r="DP31" s="688">
        <f t="shared" si="24"/>
        <v>84447.948176767575</v>
      </c>
      <c r="DQ31" s="688">
        <f t="shared" si="13"/>
        <v>126537.90530229492</v>
      </c>
      <c r="DR31" s="688">
        <f t="shared" si="14"/>
        <v>147128.56228193911</v>
      </c>
    </row>
    <row r="32" spans="1:122" s="657" customFormat="1" ht="14.5">
      <c r="A32" s="675" t="s">
        <v>1133</v>
      </c>
      <c r="B32" s="675" t="s">
        <v>1134</v>
      </c>
      <c r="C32" s="675" t="s">
        <v>236</v>
      </c>
      <c r="D32" s="675" t="s">
        <v>61</v>
      </c>
      <c r="E32" s="676">
        <v>31106</v>
      </c>
      <c r="F32" s="677">
        <v>40418</v>
      </c>
      <c r="G32" s="677">
        <v>43634</v>
      </c>
      <c r="H32" s="678">
        <v>712794</v>
      </c>
      <c r="I32" s="678">
        <v>37799.919999999998</v>
      </c>
      <c r="J32" s="678">
        <v>61593.01</v>
      </c>
      <c r="K32" s="678">
        <v>9917.11</v>
      </c>
      <c r="L32" s="678">
        <v>109310.04</v>
      </c>
      <c r="M32" s="679">
        <f>IF(COUNTIF($A$4:A204,A32)=1,0,1)</f>
        <v>0</v>
      </c>
      <c r="N32" s="680" t="str">
        <f t="shared" si="1"/>
        <v>Okay</v>
      </c>
      <c r="O32" s="680" t="str">
        <f t="shared" si="15"/>
        <v>TRUE</v>
      </c>
      <c r="P32" s="680" t="b">
        <f t="shared" si="2"/>
        <v>1</v>
      </c>
      <c r="Q32" s="680" t="b">
        <f t="shared" si="3"/>
        <v>1</v>
      </c>
      <c r="R32" s="680" t="b">
        <f t="shared" si="4"/>
        <v>1</v>
      </c>
      <c r="S32" s="681">
        <f t="shared" si="5"/>
        <v>25.512328767123286</v>
      </c>
      <c r="T32" s="682">
        <f t="shared" si="6"/>
        <v>39</v>
      </c>
      <c r="U32" s="682">
        <f t="shared" si="16"/>
        <v>34</v>
      </c>
      <c r="V32" s="682">
        <f t="shared" si="17"/>
        <v>5.5397260273972604</v>
      </c>
      <c r="W32" s="682">
        <f t="shared" si="7"/>
        <v>21</v>
      </c>
      <c r="X32" s="683">
        <f t="shared" si="8"/>
        <v>2295510.84</v>
      </c>
      <c r="Y32" s="684">
        <f t="shared" si="18"/>
        <v>2.14E-3</v>
      </c>
      <c r="Z32" s="684">
        <f>IF($D32=$C$1,VLOOKUP($T32,Male_Annuity_Tables,MATCH($W32+2,'Mortality Tables'!$DS$1:$HT$1,0),FALSE),VLOOKUP($T32,Fe_Annuity_Tables,MATCH($W32+2,'Mortality Tables'!$M$1:$DN$1,0),FALSE))</f>
        <v>6.3604625024477696E-2</v>
      </c>
      <c r="AA32" s="664"/>
      <c r="AB32" s="685">
        <f t="shared" si="32"/>
        <v>749110.85430000001</v>
      </c>
      <c r="AC32" s="685">
        <f t="shared" si="32"/>
        <v>787278.05232658505</v>
      </c>
      <c r="AD32" s="685">
        <f t="shared" si="32"/>
        <v>827389.86909262463</v>
      </c>
      <c r="AE32" s="685">
        <f t="shared" si="32"/>
        <v>869545.38292289386</v>
      </c>
      <c r="AF32" s="685">
        <f t="shared" si="32"/>
        <v>913848.72018281522</v>
      </c>
      <c r="AG32" s="685">
        <f t="shared" si="32"/>
        <v>960409.31247612985</v>
      </c>
      <c r="AH32" s="685">
        <f t="shared" si="32"/>
        <v>1009342.1669467887</v>
      </c>
      <c r="AI32" s="685">
        <f t="shared" si="32"/>
        <v>1060768.1503527276</v>
      </c>
      <c r="AJ32" s="685">
        <f t="shared" si="32"/>
        <v>1114814.2876131991</v>
      </c>
      <c r="AK32" s="685">
        <f t="shared" si="32"/>
        <v>1171614.0755670916</v>
      </c>
      <c r="AL32" s="685">
        <f t="shared" si="31"/>
        <v>1231307.8127172349</v>
      </c>
      <c r="AM32" s="685">
        <f t="shared" si="31"/>
        <v>1294042.945775178</v>
      </c>
      <c r="AN32" s="685">
        <f t="shared" si="31"/>
        <v>1359974.4338624233</v>
      </c>
      <c r="AO32" s="685">
        <f t="shared" si="31"/>
        <v>1429265.1312677141</v>
      </c>
      <c r="AP32" s="685">
        <f t="shared" si="31"/>
        <v>1502086.1897058042</v>
      </c>
      <c r="AQ32" s="685">
        <f t="shared" si="31"/>
        <v>1578617.4810713148</v>
      </c>
      <c r="AR32" s="685">
        <f t="shared" si="31"/>
        <v>1659048.0417318984</v>
      </c>
      <c r="AS32" s="685">
        <f t="shared" si="31"/>
        <v>1743576.5394581386</v>
      </c>
      <c r="AT32" s="685">
        <f t="shared" si="31"/>
        <v>1832411.7641435307</v>
      </c>
      <c r="AU32" s="685">
        <f t="shared" si="31"/>
        <v>1925773.1435266437</v>
      </c>
      <c r="AV32" s="685">
        <f t="shared" si="29"/>
        <v>2023891.2851893262</v>
      </c>
      <c r="AW32" s="685" t="str">
        <f t="shared" si="29"/>
        <v/>
      </c>
      <c r="AX32" s="685" t="str">
        <f t="shared" si="29"/>
        <v/>
      </c>
      <c r="AY32" s="685" t="str">
        <f t="shared" si="29"/>
        <v/>
      </c>
      <c r="AZ32" s="685" t="str">
        <f t="shared" si="29"/>
        <v/>
      </c>
      <c r="BA32" s="685" t="str">
        <f t="shared" si="29"/>
        <v/>
      </c>
      <c r="BB32" s="685" t="str">
        <f t="shared" si="29"/>
        <v/>
      </c>
      <c r="BC32" s="685" t="str">
        <f t="shared" si="29"/>
        <v/>
      </c>
      <c r="BD32" s="685" t="str">
        <f t="shared" si="29"/>
        <v/>
      </c>
      <c r="BE32" s="685" t="str">
        <f t="shared" si="29"/>
        <v/>
      </c>
      <c r="BF32" s="685" t="str">
        <f t="shared" si="29"/>
        <v/>
      </c>
      <c r="BG32" s="685" t="str">
        <f t="shared" si="29"/>
        <v/>
      </c>
      <c r="BH32" s="685" t="str">
        <f t="shared" si="29"/>
        <v/>
      </c>
      <c r="BI32" s="685" t="str">
        <f t="shared" si="33"/>
        <v/>
      </c>
      <c r="BJ32" s="685" t="str">
        <f t="shared" si="33"/>
        <v/>
      </c>
      <c r="BK32" s="685" t="str">
        <f t="shared" si="33"/>
        <v/>
      </c>
      <c r="BL32" s="685" t="str">
        <f t="shared" si="33"/>
        <v/>
      </c>
      <c r="BM32" s="685" t="str">
        <f t="shared" si="33"/>
        <v/>
      </c>
      <c r="BN32" s="685" t="str">
        <f t="shared" si="33"/>
        <v/>
      </c>
      <c r="BO32" s="685" t="str">
        <f t="shared" si="34"/>
        <v/>
      </c>
      <c r="BP32" s="685" t="str">
        <f t="shared" si="34"/>
        <v/>
      </c>
      <c r="BQ32" s="685" t="str">
        <f t="shared" si="34"/>
        <v/>
      </c>
      <c r="BR32" s="529"/>
      <c r="BS32" s="685">
        <f>IFERROR(($L32+AB32*Contr_Rate)*(1+Inv_Return)*IF($D32=$C$1,VLOOKUP($T32,Male_Annuity_Tables,MATCH($BS$3+3,'Mortality Tables'!$N$1:$DN$1,0),FALSE),VLOOKUP($T32,Fe_Annuity_Tables,MATCH(BS$3+3,'Mortality Tables'!$N$1:$DN$1,0),FALSE)),"")</f>
        <v>274034.46661696158</v>
      </c>
      <c r="BT32" s="685">
        <f>IFERROR(($BS32+AC32*Contr_Rate)*(1+Inv_Return)*IF($D32=$C$1,VLOOKUP($T32,Male_Annuity_Tables,MATCH($BS$3+3,'Mortality Tables'!$N$1:$DN$1,0),FALSE),VLOOKUP($T32,Fe_Annuity_Tables,MATCH(BT$3+3,'Mortality Tables'!$N$1:$DN$1,0),FALSE)),"")</f>
        <v>418560.36864522792</v>
      </c>
      <c r="BU32" s="685">
        <f>IFERROR((BT32+AD32*Contr_Rate)*(1+Inv_Return)*IF($D32=$C$1,VLOOKUP($T32,Male_Annuity_Tables,MATCH($BS$3+3,'Mortality Tables'!$N$1:$DN$1,0),FALSE),VLOOKUP($T32,Fe_Annuity_Tables,MATCH(BU$3+3,'Mortality Tables'!$N$1:$DN$1,0),FALSE)),"")</f>
        <v>546994.87113307579</v>
      </c>
      <c r="BV32" s="685">
        <f>IFERROR((BU32+AE32*Contr_Rate)*(1+Inv_Return)*IF($D32=$C$1,VLOOKUP($T32,Male_Annuity_Tables,MATCH($BS$3+3,'Mortality Tables'!$N$1:$DN$1,0),FALSE),VLOOKUP($T32,Fe_Annuity_Tables,MATCH(BV$3+3,'Mortality Tables'!$N$1:$DN$1,0),FALSE)),"")</f>
        <v>662731.66315401508</v>
      </c>
      <c r="BW32" s="685">
        <f>IFERROR((BV32+AF32*Contr_Rate)*(1+Inv_Return)*IF($D32=$C$1,VLOOKUP($T32,Male_Annuity_Tables,MATCH($BS$3+3,'Mortality Tables'!$N$1:$DN$1,0),FALSE),VLOOKUP($T32,Fe_Annuity_Tables,MATCH(BW$3+3,'Mortality Tables'!$N$1:$DN$1,0),FALSE)),"")</f>
        <v>768580.40456187259</v>
      </c>
      <c r="BX32" s="685">
        <f>IFERROR((BW32+AG32*Contr_Rate)*(1+Inv_Return)*IF($D32=$C$1,VLOOKUP($T32,Male_Annuity_Tables,MATCH($BS$3+3,'Mortality Tables'!$N$1:$DN$1,0),FALSE),VLOOKUP($T32,Fe_Annuity_Tables,MATCH(BX$3+3,'Mortality Tables'!$N$1:$DN$1,0),FALSE)),"")</f>
        <v>866872.94891401124</v>
      </c>
      <c r="BY32" s="685">
        <f>IFERROR((BX32+AH32*Contr_Rate)*(1+Inv_Return)*IF($D32=$C$1,VLOOKUP($T32,Male_Annuity_Tables,MATCH($BS$3+3,'Mortality Tables'!$N$1:$DN$1,0),FALSE),VLOOKUP($T32,Fe_Annuity_Tables,MATCH(BY$3+3,'Mortality Tables'!$N$1:$DN$1,0),FALSE)),"")</f>
        <v>959550.55062094564</v>
      </c>
      <c r="BZ32" s="685">
        <f>IFERROR((BY32+AI32*Contr_Rate)*(1+Inv_Return)*IF($D32=$C$1,VLOOKUP($T32,Male_Annuity_Tables,MATCH($BS$3+3,'Mortality Tables'!$N$1:$DN$1,0),FALSE),VLOOKUP($T32,Fe_Annuity_Tables,MATCH(BZ$3+3,'Mortality Tables'!$N$1:$DN$1,0),FALSE)),"")</f>
        <v>1048235.4757788213</v>
      </c>
      <c r="CA32" s="685">
        <f>IFERROR((BZ32+AJ32*Contr_Rate)*(1+Inv_Return)*IF($D32=$C$1,VLOOKUP($T32,Male_Annuity_Tables,MATCH($BS$3+3,'Mortality Tables'!$N$1:$DN$1,0),FALSE),VLOOKUP($T32,Fe_Annuity_Tables,MATCH(CA$3+3,'Mortality Tables'!$N$1:$DN$1,0),FALSE)),"")</f>
        <v>1134289.8220295298</v>
      </c>
      <c r="CB32" s="685">
        <f>IFERROR((CA32+AK32*Contr_Rate)*(1+Inv_Return)*IF($D32=$C$1,VLOOKUP($T32,Male_Annuity_Tables,MATCH($BS$3+3,'Mortality Tables'!$N$1:$DN$1,0),FALSE),VLOOKUP($T32,Fe_Annuity_Tables,MATCH(CB$3+3,'Mortality Tables'!$N$1:$DN$1,0),FALSE)),"")</f>
        <v>1218863.8490117334</v>
      </c>
      <c r="CC32" s="685">
        <f>IFERROR((CB32+AL32*Contr_Rate)*(1+Inv_Return)*IF($D32=$C$1,VLOOKUP($T32,Male_Annuity_Tables,MATCH($BS$3+3,'Mortality Tables'!$N$1:$DN$1,0),FALSE),VLOOKUP($T32,Fe_Annuity_Tables,MATCH(CC$3+3,'Mortality Tables'!$N$1:$DN$1,0),FALSE)),"")</f>
        <v>1302935.7076950748</v>
      </c>
      <c r="CD32" s="685">
        <f>IFERROR((CC32+AM32*Contr_Rate)*(1+Inv_Return)*IF($D32=$C$1,VLOOKUP($T32,Male_Annuity_Tables,MATCH($BS$3+3,'Mortality Tables'!$N$1:$DN$1,0),FALSE),VLOOKUP($T32,Fe_Annuity_Tables,MATCH(CD$3+3,'Mortality Tables'!$N$1:$DN$1,0),FALSE)),"")</f>
        <v>1387344.1178701767</v>
      </c>
      <c r="CE32" s="685">
        <f>IFERROR((CD32+AN32*Contr_Rate)*(1+Inv_Return)*IF($D32=$C$1,VLOOKUP($T32,Male_Annuity_Tables,MATCH($BS$3+3,'Mortality Tables'!$N$1:$DN$1,0),FALSE),VLOOKUP($T32,Fe_Annuity_Tables,MATCH(CE$3+3,'Mortality Tables'!$N$1:$DN$1,0),FALSE)),"")</f>
        <v>1472815.2649603679</v>
      </c>
      <c r="CF32" s="685">
        <f>IFERROR((CE32+AO32*Contr_Rate)*(1+Inv_Return)*IF($D32=$C$1,VLOOKUP($T32,Male_Annuity_Tables,MATCH($BS$3+3,'Mortality Tables'!$N$1:$DN$1,0),FALSE),VLOOKUP($T32,Fe_Annuity_Tables,MATCH(CF$3+3,'Mortality Tables'!$N$1:$DN$1,0),FALSE)),"")</f>
        <v>1559984.9591853169</v>
      </c>
      <c r="CG32" s="685">
        <f>IFERROR((CF32+AP32*Contr_Rate)*(1+Inv_Return)*IF($D32=$C$1,VLOOKUP($T32,Male_Annuity_Tables,MATCH($BS$3+3,'Mortality Tables'!$N$1:$DN$1,0),FALSE),VLOOKUP($T32,Fe_Annuity_Tables,MATCH(CG$3+3,'Mortality Tables'!$N$1:$DN$1,0),FALSE)),"")</f>
        <v>1649416.912965439</v>
      </c>
      <c r="CH32" s="685">
        <f>IFERROR((CG32+AQ32*Contr_Rate)*(1+Inv_Return)*IF($D32=$C$1,VLOOKUP($T32,Male_Annuity_Tables,MATCH($BS$3+3,'Mortality Tables'!$N$1:$DN$1,0),FALSE),VLOOKUP($T32,Fe_Annuity_Tables,MATCH(CH$3+3,'Mortality Tables'!$N$1:$DN$1,0),FALSE)),"")</f>
        <v>1741617.8389453057</v>
      </c>
      <c r="CI32" s="685">
        <f>IFERROR((CH32+AR32*Contr_Rate)*(1+Inv_Return)*IF($D32=$C$1,VLOOKUP($T32,Male_Annuity_Tables,MATCH($BS$3+3,'Mortality Tables'!$N$1:$DN$1,0),FALSE),VLOOKUP($T32,Fe_Annuity_Tables,MATCH(CI$3+3,'Mortality Tables'!$N$1:$DN$1,0),FALSE)),"")</f>
        <v>1837049.9450933223</v>
      </c>
      <c r="CJ32" s="685">
        <f>IFERROR((CI32+AS32*Contr_Rate)*(1+Inv_Return)*IF($D32=$C$1,VLOOKUP($T32,Male_Annuity_Tables,MATCH($BS$3+3,'Mortality Tables'!$N$1:$DN$1,0),FALSE),VLOOKUP($T32,Fe_Annuity_Tables,MATCH(CJ$3+3,'Mortality Tables'!$N$1:$DN$1,0),FALSE)),"")</f>
        <v>1936141.3000480151</v>
      </c>
      <c r="CK32" s="685">
        <f>IFERROR((CJ32+AT32*Contr_Rate)*(1+Inv_Return)*IF($D32=$C$1,VLOOKUP($T32,Male_Annuity_Tables,MATCH($BS$3+3,'Mortality Tables'!$N$1:$DN$1,0),FALSE),VLOOKUP($T32,Fe_Annuity_Tables,MATCH(CK$3+3,'Mortality Tables'!$N$1:$DN$1,0),FALSE)),"")</f>
        <v>2039294.4571629679</v>
      </c>
      <c r="CL32" s="685">
        <f>IFERROR((CK32+AU32*Contr_Rate)*(1+Inv_Return)*IF($D32=$C$1,VLOOKUP($T32,Male_Annuity_Tables,MATCH($BS$3+3,'Mortality Tables'!$N$1:$DN$1,0),FALSE),VLOOKUP($T32,Fe_Annuity_Tables,MATCH(CL$3+3,'Mortality Tables'!$N$1:$DN$1,0),FALSE)),"")</f>
        <v>2146893.6562177227</v>
      </c>
      <c r="CM32" s="685">
        <f>IFERROR((CL32+AV32*Contr_Rate)*(1+Inv_Return)*IF($D32=$C$1,VLOOKUP($T32,Male_Annuity_Tables,MATCH($BS$3+3,'Mortality Tables'!$N$1:$DN$1,0),FALSE),VLOOKUP($T32,Fe_Annuity_Tables,MATCH(CM$3+3,'Mortality Tables'!$N$1:$DN$1,0),FALSE)),"")</f>
        <v>2259310.8647749494</v>
      </c>
      <c r="CN32" s="685" t="str">
        <f>IFERROR((CM32+AW32*Contr_Rate)*(1+Inv_Return)*IF($D32=$C$1,VLOOKUP($T32,Male_Annuity_Tables,MATCH($BS$3+3,'Mortality Tables'!$N$1:$DN$1,0),FALSE),VLOOKUP($T32,Fe_Annuity_Tables,MATCH(CN$3+3,'Mortality Tables'!$N$1:$DN$1,0),FALSE)),"")</f>
        <v/>
      </c>
      <c r="CO32" s="685" t="str">
        <f>IFERROR((CN32+AX32*Contr_Rate)*(1+Inv_Return)*IF($D32=$C$1,VLOOKUP($T32,Male_Annuity_Tables,MATCH($BS$3+3,'Mortality Tables'!$N$1:$DN$1,0),FALSE),VLOOKUP($T32,Fe_Annuity_Tables,MATCH(CO$3+3,'Mortality Tables'!$N$1:$DN$1,0),FALSE)),"")</f>
        <v/>
      </c>
      <c r="CP32" s="685" t="str">
        <f>IFERROR((CO32+AY32*Contr_Rate)*(1+Inv_Return)*IF($D32=$C$1,VLOOKUP($T32,Male_Annuity_Tables,MATCH($BS$3+3,'Mortality Tables'!$N$1:$DN$1,0),FALSE),VLOOKUP($T32,Fe_Annuity_Tables,MATCH(CP$3+3,'Mortality Tables'!$N$1:$DN$1,0),FALSE)),"")</f>
        <v/>
      </c>
      <c r="CQ32" s="685" t="str">
        <f>IFERROR((CP32+AZ32*Contr_Rate)*(1+Inv_Return)*IF($D32=$C$1,VLOOKUP($T32,Male_Annuity_Tables,MATCH($BS$3+3,'Mortality Tables'!$N$1:$DN$1,0),FALSE),VLOOKUP($T32,Fe_Annuity_Tables,MATCH(CQ$3+3,'Mortality Tables'!$N$1:$DN$1,0),FALSE)),"")</f>
        <v/>
      </c>
      <c r="CR32" s="685" t="str">
        <f>IFERROR((CQ32+BA32*Contr_Rate)*(1+Inv_Return)*IF($D32=$C$1,VLOOKUP($T32,Male_Annuity_Tables,MATCH($BS$3+3,'Mortality Tables'!$N$1:$DN$1,0),FALSE),VLOOKUP($T32,Fe_Annuity_Tables,MATCH(CR$3+3,'Mortality Tables'!$N$1:$DN$1,0),FALSE)),"")</f>
        <v/>
      </c>
      <c r="CS32" s="685" t="str">
        <f>IFERROR((CR32+BB32*Contr_Rate)*(1+Inv_Return)*IF($D32=$C$1,VLOOKUP($T32,Male_Annuity_Tables,MATCH($BS$3+3,'Mortality Tables'!$N$1:$DN$1,0),FALSE),VLOOKUP($T32,Fe_Annuity_Tables,MATCH(CS$3+3,'Mortality Tables'!$N$1:$DN$1,0),FALSE)),"")</f>
        <v/>
      </c>
      <c r="CT32" s="685" t="str">
        <f>IFERROR((CS32+BC32*Contr_Rate)*(1+Inv_Return)*IF($D32=$C$1,VLOOKUP($T32,Male_Annuity_Tables,MATCH($BS$3+3,'Mortality Tables'!$N$1:$DN$1,0),FALSE),VLOOKUP($T32,Fe_Annuity_Tables,MATCH(CT$3+3,'Mortality Tables'!$N$1:$DN$1,0),FALSE)),"")</f>
        <v/>
      </c>
      <c r="CU32" s="685" t="str">
        <f>IFERROR((CT32+BD32*Contr_Rate)*(1+Inv_Return)*IF($D32=$C$1,VLOOKUP($T32,Male_Annuity_Tables,MATCH($BS$3+3,'Mortality Tables'!$N$1:$DN$1,0),FALSE),VLOOKUP($T32,Fe_Annuity_Tables,MATCH(CU$3+3,'Mortality Tables'!$N$1:$DN$1,0),FALSE)),"")</f>
        <v/>
      </c>
      <c r="CV32" s="685" t="str">
        <f>IFERROR((CU32+BE32*Contr_Rate)*(1+Inv_Return)*IF($D32=$C$1,VLOOKUP($T32,Male_Annuity_Tables,MATCH($BS$3+3,'Mortality Tables'!$N$1:$DN$1,0),FALSE),VLOOKUP($T32,Fe_Annuity_Tables,MATCH(CV$3+3,'Mortality Tables'!$N$1:$DN$1,0),FALSE)),"")</f>
        <v/>
      </c>
      <c r="CW32" s="685" t="str">
        <f>IFERROR((CV32+BF32*Contr_Rate)*(1+Inv_Return)*IF($D32=$C$1,VLOOKUP($T32,Male_Annuity_Tables,MATCH($BS$3+3,'Mortality Tables'!$N$1:$DN$1,0),FALSE),VLOOKUP($T32,Fe_Annuity_Tables,MATCH(CW$3+3,'Mortality Tables'!$N$1:$DN$1,0),FALSE)),"")</f>
        <v/>
      </c>
      <c r="CX32" s="685" t="str">
        <f>IFERROR((CW32+BG32*Contr_Rate)*(1+Inv_Return)*IF($D32=$C$1,VLOOKUP($T32,Male_Annuity_Tables,MATCH($BS$3+3,'Mortality Tables'!$N$1:$DN$1,0),FALSE),VLOOKUP($T32,Fe_Annuity_Tables,MATCH(CX$3+3,'Mortality Tables'!$N$1:$DN$1,0),FALSE)),"")</f>
        <v/>
      </c>
      <c r="CY32" s="685" t="str">
        <f>IFERROR((CX32+BH32*Contr_Rate)*(1+Inv_Return)*IF($D32=$C$1,VLOOKUP($T32,Male_Annuity_Tables,MATCH($BS$3+3,'Mortality Tables'!$N$1:$DN$1,0),FALSE),VLOOKUP($T32,Fe_Annuity_Tables,MATCH(CY$3+3,'Mortality Tables'!$N$1:$DN$1,0),FALSE)),"")</f>
        <v/>
      </c>
      <c r="CZ32" s="685" t="str">
        <f>IFERROR((CY32+BI32*Contr_Rate)*(1+Inv_Return)*IF($D32=$C$1,VLOOKUP($T32,Male_Annuity_Tables,MATCH($BS$3+3,'Mortality Tables'!$N$1:$DN$1,0),FALSE),VLOOKUP($T32,Fe_Annuity_Tables,MATCH(CZ$3+3,'Mortality Tables'!$N$1:$DN$1,0),FALSE)),"")</f>
        <v/>
      </c>
      <c r="DA32" s="685" t="str">
        <f>IFERROR((CZ32+BJ32*Contr_Rate)*(1+Inv_Return)*IF($D32=$C$1,VLOOKUP($T32,Male_Annuity_Tables,MATCH($BS$3+3,'Mortality Tables'!$N$1:$DN$1,0),FALSE),VLOOKUP($T32,Fe_Annuity_Tables,MATCH(DA$3+3,'Mortality Tables'!$N$1:$DN$1,0),FALSE)),"")</f>
        <v/>
      </c>
      <c r="DB32" s="685" t="str">
        <f>IFERROR((DA32+BK32*Contr_Rate)*(1+Inv_Return)*IF($D32=$C$1,VLOOKUP($T32,Male_Annuity_Tables,MATCH($BS$3+3,'Mortality Tables'!$N$1:$DN$1,0),FALSE),VLOOKUP($T32,Fe_Annuity_Tables,MATCH(DB$3+3,'Mortality Tables'!$N$1:$DN$1,0),FALSE)),"")</f>
        <v/>
      </c>
      <c r="DC32" s="685" t="str">
        <f>IFERROR((DB32+BL32*Contr_Rate)*(1+Inv_Return)*IF($D32=$C$1,VLOOKUP($T32,Male_Annuity_Tables,MATCH($BS$3+3,'Mortality Tables'!$N$1:$DN$1,0),FALSE),VLOOKUP($T32,Fe_Annuity_Tables,MATCH(DC$3+3,'Mortality Tables'!$N$1:$DN$1,0),FALSE)),"")</f>
        <v/>
      </c>
      <c r="DD32" s="685" t="str">
        <f>IFERROR((DC32+BM32*Contr_Rate)*(1+Inv_Return)*IF($D32=$C$1,VLOOKUP($T32,Male_Annuity_Tables,MATCH($BS$3+3,'Mortality Tables'!$N$1:$DN$1,0),FALSE),VLOOKUP($T32,Fe_Annuity_Tables,MATCH(DD$3+3,'Mortality Tables'!$N$1:$DN$1,0),FALSE)),"")</f>
        <v/>
      </c>
      <c r="DE32" s="685" t="str">
        <f>IFERROR((DD32+BN32*Contr_Rate)*(1+Inv_Return)*IF($D32=$C$1,VLOOKUP($T32,Male_Annuity_Tables,MATCH($BS$3+3,'Mortality Tables'!$N$1:$DN$1,0),FALSE),VLOOKUP($T32,Fe_Annuity_Tables,MATCH(DE$3+3,'Mortality Tables'!$N$1:$DN$1,0),FALSE)),"")</f>
        <v/>
      </c>
      <c r="DF32" s="685" t="str">
        <f>IFERROR((DE32+BO32*Contr_Rate)*(1+Inv_Return)*IF($D32=$C$1,VLOOKUP($T32,Male_Annuity_Tables,MATCH($BS$3+3,'Mortality Tables'!$N$1:$DN$1,0),FALSE),VLOOKUP($T32,Fe_Annuity_Tables,MATCH(DF$3+3,'Mortality Tables'!$N$1:$DN$1,0),FALSE)),"")</f>
        <v/>
      </c>
      <c r="DG32" s="685" t="str">
        <f>IFERROR((DF32+BP32*Contr_Rate)*(1+Inv_Return)*IF($D32=$C$1,VLOOKUP($T32,Male_Annuity_Tables,MATCH($BS$3+3,'Mortality Tables'!$N$1:$DN$1,0),FALSE),VLOOKUP($T32,Fe_Annuity_Tables,MATCH(DG$3+3,'Mortality Tables'!$N$1:$DN$1,0),FALSE)),"")</f>
        <v/>
      </c>
      <c r="DH32" s="685" t="str">
        <f>IFERROR((DG32+BQ32*Contr_Rate)*(1+Inv_Return)*IF($D32=$C$1,VLOOKUP($T32,Male_Annuity_Tables,MATCH($BS$3+3,'Mortality Tables'!$N$1:$DN$1,0),FALSE),VLOOKUP($T32,Fe_Annuity_Tables,MATCH(DH$3+3,'Mortality Tables'!$N$1:$DN$1,0),FALSE)),"")</f>
        <v/>
      </c>
      <c r="DJ32" s="686">
        <f t="shared" si="20"/>
        <v>2259310.8647749494</v>
      </c>
      <c r="DK32" s="680">
        <f t="shared" si="21"/>
        <v>8.0909277508679907</v>
      </c>
      <c r="DL32" s="686">
        <f t="shared" si="22"/>
        <v>187090.8165305052</v>
      </c>
      <c r="DM32" s="686">
        <f t="shared" si="23"/>
        <v>2023891.2851893262</v>
      </c>
      <c r="DN32" s="687">
        <f t="shared" si="25"/>
        <v>9.2441139452311874E-2</v>
      </c>
      <c r="DP32" s="688">
        <f t="shared" si="24"/>
        <v>55276.040330240561</v>
      </c>
      <c r="DQ32" s="688">
        <f t="shared" si="13"/>
        <v>63602.340817485609</v>
      </c>
      <c r="DR32" s="688">
        <f t="shared" si="14"/>
        <v>83206.94531471451</v>
      </c>
    </row>
    <row r="33" spans="1:122" s="657" customFormat="1" ht="14.5">
      <c r="A33" s="675" t="s">
        <v>1135</v>
      </c>
      <c r="B33" s="675" t="s">
        <v>1136</v>
      </c>
      <c r="C33" s="675" t="s">
        <v>116</v>
      </c>
      <c r="D33" s="675" t="s">
        <v>61</v>
      </c>
      <c r="E33" s="676">
        <v>22347</v>
      </c>
      <c r="F33" s="677">
        <v>42285</v>
      </c>
      <c r="G33" s="677">
        <v>43714</v>
      </c>
      <c r="H33" s="678">
        <v>2549345</v>
      </c>
      <c r="I33" s="678">
        <v>184650.79</v>
      </c>
      <c r="J33" s="678">
        <v>181243.34</v>
      </c>
      <c r="K33" s="678"/>
      <c r="L33" s="678">
        <v>365894.13</v>
      </c>
      <c r="M33" s="679">
        <f>IF(COUNTIF($A$4:A204,A33)=1,0,1)</f>
        <v>0</v>
      </c>
      <c r="N33" s="680" t="str">
        <f t="shared" si="1"/>
        <v>Okay</v>
      </c>
      <c r="O33" s="680" t="str">
        <f t="shared" si="15"/>
        <v>TRUE</v>
      </c>
      <c r="P33" s="680" t="b">
        <f t="shared" si="2"/>
        <v>1</v>
      </c>
      <c r="Q33" s="680" t="b">
        <f t="shared" si="3"/>
        <v>1</v>
      </c>
      <c r="R33" s="680" t="b">
        <f t="shared" si="4"/>
        <v>1</v>
      </c>
      <c r="S33" s="681">
        <f t="shared" si="5"/>
        <v>54.624657534246573</v>
      </c>
      <c r="T33" s="682">
        <f t="shared" si="6"/>
        <v>63</v>
      </c>
      <c r="U33" s="682">
        <f t="shared" si="16"/>
        <v>58</v>
      </c>
      <c r="V33" s="682">
        <f t="shared" si="17"/>
        <v>5.3205479452054796</v>
      </c>
      <c r="W33" s="682">
        <f t="shared" si="7"/>
        <v>0</v>
      </c>
      <c r="X33" s="683">
        <f t="shared" si="8"/>
        <v>0</v>
      </c>
      <c r="Y33" s="684">
        <f t="shared" si="18"/>
        <v>1.883E-2</v>
      </c>
      <c r="Z33" s="684">
        <f>IF($D33=$C$1,VLOOKUP($T33,Male_Annuity_Tables,MATCH($W33+2,'Mortality Tables'!$DS$1:$HT$1,0),FALSE),VLOOKUP($T33,Fe_Annuity_Tables,MATCH($W33+2,'Mortality Tables'!$M$1:$DN$1,0),FALSE))</f>
        <v>1</v>
      </c>
      <c r="AA33" s="664"/>
      <c r="AB33" s="685" t="str">
        <f t="shared" si="32"/>
        <v/>
      </c>
      <c r="AC33" s="685" t="str">
        <f t="shared" si="32"/>
        <v/>
      </c>
      <c r="AD33" s="685" t="str">
        <f t="shared" si="32"/>
        <v/>
      </c>
      <c r="AE33" s="685" t="str">
        <f t="shared" si="32"/>
        <v/>
      </c>
      <c r="AF33" s="685" t="str">
        <f t="shared" si="32"/>
        <v/>
      </c>
      <c r="AG33" s="685" t="str">
        <f t="shared" si="32"/>
        <v/>
      </c>
      <c r="AH33" s="685" t="str">
        <f t="shared" si="32"/>
        <v/>
      </c>
      <c r="AI33" s="685" t="str">
        <f t="shared" si="32"/>
        <v/>
      </c>
      <c r="AJ33" s="685" t="str">
        <f t="shared" si="32"/>
        <v/>
      </c>
      <c r="AK33" s="685" t="str">
        <f t="shared" si="32"/>
        <v/>
      </c>
      <c r="AL33" s="685" t="str">
        <f t="shared" si="31"/>
        <v/>
      </c>
      <c r="AM33" s="685" t="str">
        <f t="shared" si="31"/>
        <v/>
      </c>
      <c r="AN33" s="685" t="str">
        <f t="shared" si="31"/>
        <v/>
      </c>
      <c r="AO33" s="685" t="str">
        <f t="shared" si="31"/>
        <v/>
      </c>
      <c r="AP33" s="685" t="str">
        <f t="shared" si="31"/>
        <v/>
      </c>
      <c r="AQ33" s="685" t="str">
        <f t="shared" si="31"/>
        <v/>
      </c>
      <c r="AR33" s="685" t="str">
        <f t="shared" si="31"/>
        <v/>
      </c>
      <c r="AS33" s="685" t="str">
        <f t="shared" si="31"/>
        <v/>
      </c>
      <c r="AT33" s="685" t="str">
        <f t="shared" si="31"/>
        <v/>
      </c>
      <c r="AU33" s="685" t="str">
        <f t="shared" si="31"/>
        <v/>
      </c>
      <c r="AV33" s="685" t="str">
        <f t="shared" si="29"/>
        <v/>
      </c>
      <c r="AW33" s="685" t="str">
        <f t="shared" si="29"/>
        <v/>
      </c>
      <c r="AX33" s="685" t="str">
        <f t="shared" si="29"/>
        <v/>
      </c>
      <c r="AY33" s="685" t="str">
        <f t="shared" si="29"/>
        <v/>
      </c>
      <c r="AZ33" s="685" t="str">
        <f t="shared" si="29"/>
        <v/>
      </c>
      <c r="BA33" s="685" t="str">
        <f t="shared" si="29"/>
        <v/>
      </c>
      <c r="BB33" s="685" t="str">
        <f t="shared" si="29"/>
        <v/>
      </c>
      <c r="BC33" s="685" t="str">
        <f t="shared" si="29"/>
        <v/>
      </c>
      <c r="BD33" s="685" t="str">
        <f t="shared" si="29"/>
        <v/>
      </c>
      <c r="BE33" s="685" t="str">
        <f t="shared" si="29"/>
        <v/>
      </c>
      <c r="BF33" s="685" t="str">
        <f t="shared" si="29"/>
        <v/>
      </c>
      <c r="BG33" s="685" t="str">
        <f t="shared" si="29"/>
        <v/>
      </c>
      <c r="BH33" s="685" t="str">
        <f t="shared" si="29"/>
        <v/>
      </c>
      <c r="BI33" s="685" t="str">
        <f t="shared" si="33"/>
        <v/>
      </c>
      <c r="BJ33" s="685" t="str">
        <f t="shared" si="33"/>
        <v/>
      </c>
      <c r="BK33" s="685" t="str">
        <f t="shared" si="33"/>
        <v/>
      </c>
      <c r="BL33" s="685" t="str">
        <f t="shared" si="33"/>
        <v/>
      </c>
      <c r="BM33" s="685" t="str">
        <f t="shared" si="33"/>
        <v/>
      </c>
      <c r="BN33" s="685" t="str">
        <f t="shared" si="33"/>
        <v/>
      </c>
      <c r="BO33" s="685" t="str">
        <f t="shared" si="34"/>
        <v/>
      </c>
      <c r="BP33" s="685" t="str">
        <f t="shared" si="34"/>
        <v/>
      </c>
      <c r="BQ33" s="685" t="str">
        <f t="shared" si="34"/>
        <v/>
      </c>
      <c r="BR33" s="529"/>
      <c r="BS33" s="685" t="str">
        <f>IFERROR(($L33+AB33*Contr_Rate)*(1+Inv_Return)*IF($D33=$C$1,VLOOKUP($T33,Male_Annuity_Tables,MATCH($BS$3+3,'Mortality Tables'!$N$1:$DN$1,0),FALSE),VLOOKUP($T33,Fe_Annuity_Tables,MATCH(BS$3+3,'Mortality Tables'!$N$1:$DN$1,0),FALSE)),"")</f>
        <v/>
      </c>
      <c r="BT33" s="685" t="str">
        <f>IFERROR(($BS33+AC33*Contr_Rate)*(1+Inv_Return)*IF($D33=$C$1,VLOOKUP($T33,Male_Annuity_Tables,MATCH($BS$3+3,'Mortality Tables'!$N$1:$DN$1,0),FALSE),VLOOKUP($T33,Fe_Annuity_Tables,MATCH(BT$3+3,'Mortality Tables'!$N$1:$DN$1,0),FALSE)),"")</f>
        <v/>
      </c>
      <c r="BU33" s="685" t="str">
        <f>IFERROR((BT33+AD33*Contr_Rate)*(1+Inv_Return)*IF($D33=$C$1,VLOOKUP($T33,Male_Annuity_Tables,MATCH($BS$3+3,'Mortality Tables'!$N$1:$DN$1,0),FALSE),VLOOKUP($T33,Fe_Annuity_Tables,MATCH(BU$3+3,'Mortality Tables'!$N$1:$DN$1,0),FALSE)),"")</f>
        <v/>
      </c>
      <c r="BV33" s="685" t="str">
        <f>IFERROR((BU33+AE33*Contr_Rate)*(1+Inv_Return)*IF($D33=$C$1,VLOOKUP($T33,Male_Annuity_Tables,MATCH($BS$3+3,'Mortality Tables'!$N$1:$DN$1,0),FALSE),VLOOKUP($T33,Fe_Annuity_Tables,MATCH(BV$3+3,'Mortality Tables'!$N$1:$DN$1,0),FALSE)),"")</f>
        <v/>
      </c>
      <c r="BW33" s="685" t="str">
        <f>IFERROR((BV33+AF33*Contr_Rate)*(1+Inv_Return)*IF($D33=$C$1,VLOOKUP($T33,Male_Annuity_Tables,MATCH($BS$3+3,'Mortality Tables'!$N$1:$DN$1,0),FALSE),VLOOKUP($T33,Fe_Annuity_Tables,MATCH(BW$3+3,'Mortality Tables'!$N$1:$DN$1,0),FALSE)),"")</f>
        <v/>
      </c>
      <c r="BX33" s="685" t="str">
        <f>IFERROR((BW33+AG33*Contr_Rate)*(1+Inv_Return)*IF($D33=$C$1,VLOOKUP($T33,Male_Annuity_Tables,MATCH($BS$3+3,'Mortality Tables'!$N$1:$DN$1,0),FALSE),VLOOKUP($T33,Fe_Annuity_Tables,MATCH(BX$3+3,'Mortality Tables'!$N$1:$DN$1,0),FALSE)),"")</f>
        <v/>
      </c>
      <c r="BY33" s="685" t="str">
        <f>IFERROR((BX33+AH33*Contr_Rate)*(1+Inv_Return)*IF($D33=$C$1,VLOOKUP($T33,Male_Annuity_Tables,MATCH($BS$3+3,'Mortality Tables'!$N$1:$DN$1,0),FALSE),VLOOKUP($T33,Fe_Annuity_Tables,MATCH(BY$3+3,'Mortality Tables'!$N$1:$DN$1,0),FALSE)),"")</f>
        <v/>
      </c>
      <c r="BZ33" s="685" t="str">
        <f>IFERROR((BY33+AI33*Contr_Rate)*(1+Inv_Return)*IF($D33=$C$1,VLOOKUP($T33,Male_Annuity_Tables,MATCH($BS$3+3,'Mortality Tables'!$N$1:$DN$1,0),FALSE),VLOOKUP($T33,Fe_Annuity_Tables,MATCH(BZ$3+3,'Mortality Tables'!$N$1:$DN$1,0),FALSE)),"")</f>
        <v/>
      </c>
      <c r="CA33" s="685" t="str">
        <f>IFERROR((BZ33+AJ33*Contr_Rate)*(1+Inv_Return)*IF($D33=$C$1,VLOOKUP($T33,Male_Annuity_Tables,MATCH($BS$3+3,'Mortality Tables'!$N$1:$DN$1,0),FALSE),VLOOKUP($T33,Fe_Annuity_Tables,MATCH(CA$3+3,'Mortality Tables'!$N$1:$DN$1,0),FALSE)),"")</f>
        <v/>
      </c>
      <c r="CB33" s="685" t="str">
        <f>IFERROR((CA33+AK33*Contr_Rate)*(1+Inv_Return)*IF($D33=$C$1,VLOOKUP($T33,Male_Annuity_Tables,MATCH($BS$3+3,'Mortality Tables'!$N$1:$DN$1,0),FALSE),VLOOKUP($T33,Fe_Annuity_Tables,MATCH(CB$3+3,'Mortality Tables'!$N$1:$DN$1,0),FALSE)),"")</f>
        <v/>
      </c>
      <c r="CC33" s="685" t="str">
        <f>IFERROR((CB33+AL33*Contr_Rate)*(1+Inv_Return)*IF($D33=$C$1,VLOOKUP($T33,Male_Annuity_Tables,MATCH($BS$3+3,'Mortality Tables'!$N$1:$DN$1,0),FALSE),VLOOKUP($T33,Fe_Annuity_Tables,MATCH(CC$3+3,'Mortality Tables'!$N$1:$DN$1,0),FALSE)),"")</f>
        <v/>
      </c>
      <c r="CD33" s="685" t="str">
        <f>IFERROR((CC33+AM33*Contr_Rate)*(1+Inv_Return)*IF($D33=$C$1,VLOOKUP($T33,Male_Annuity_Tables,MATCH($BS$3+3,'Mortality Tables'!$N$1:$DN$1,0),FALSE),VLOOKUP($T33,Fe_Annuity_Tables,MATCH(CD$3+3,'Mortality Tables'!$N$1:$DN$1,0),FALSE)),"")</f>
        <v/>
      </c>
      <c r="CE33" s="685" t="str">
        <f>IFERROR((CD33+AN33*Contr_Rate)*(1+Inv_Return)*IF($D33=$C$1,VLOOKUP($T33,Male_Annuity_Tables,MATCH($BS$3+3,'Mortality Tables'!$N$1:$DN$1,0),FALSE),VLOOKUP($T33,Fe_Annuity_Tables,MATCH(CE$3+3,'Mortality Tables'!$N$1:$DN$1,0),FALSE)),"")</f>
        <v/>
      </c>
      <c r="CF33" s="685" t="str">
        <f>IFERROR((CE33+AO33*Contr_Rate)*(1+Inv_Return)*IF($D33=$C$1,VLOOKUP($T33,Male_Annuity_Tables,MATCH($BS$3+3,'Mortality Tables'!$N$1:$DN$1,0),FALSE),VLOOKUP($T33,Fe_Annuity_Tables,MATCH(CF$3+3,'Mortality Tables'!$N$1:$DN$1,0),FALSE)),"")</f>
        <v/>
      </c>
      <c r="CG33" s="685" t="str">
        <f>IFERROR((CF33+AP33*Contr_Rate)*(1+Inv_Return)*IF($D33=$C$1,VLOOKUP($T33,Male_Annuity_Tables,MATCH($BS$3+3,'Mortality Tables'!$N$1:$DN$1,0),FALSE),VLOOKUP($T33,Fe_Annuity_Tables,MATCH(CG$3+3,'Mortality Tables'!$N$1:$DN$1,0),FALSE)),"")</f>
        <v/>
      </c>
      <c r="CH33" s="685" t="str">
        <f>IFERROR((CG33+AQ33*Contr_Rate)*(1+Inv_Return)*IF($D33=$C$1,VLOOKUP($T33,Male_Annuity_Tables,MATCH($BS$3+3,'Mortality Tables'!$N$1:$DN$1,0),FALSE),VLOOKUP($T33,Fe_Annuity_Tables,MATCH(CH$3+3,'Mortality Tables'!$N$1:$DN$1,0),FALSE)),"")</f>
        <v/>
      </c>
      <c r="CI33" s="685" t="str">
        <f>IFERROR((CH33+AR33*Contr_Rate)*(1+Inv_Return)*IF($D33=$C$1,VLOOKUP($T33,Male_Annuity_Tables,MATCH($BS$3+3,'Mortality Tables'!$N$1:$DN$1,0),FALSE),VLOOKUP($T33,Fe_Annuity_Tables,MATCH(CI$3+3,'Mortality Tables'!$N$1:$DN$1,0),FALSE)),"")</f>
        <v/>
      </c>
      <c r="CJ33" s="685" t="str">
        <f>IFERROR((CI33+AS33*Contr_Rate)*(1+Inv_Return)*IF($D33=$C$1,VLOOKUP($T33,Male_Annuity_Tables,MATCH($BS$3+3,'Mortality Tables'!$N$1:$DN$1,0),FALSE),VLOOKUP($T33,Fe_Annuity_Tables,MATCH(CJ$3+3,'Mortality Tables'!$N$1:$DN$1,0),FALSE)),"")</f>
        <v/>
      </c>
      <c r="CK33" s="685" t="str">
        <f>IFERROR((CJ33+AT33*Contr_Rate)*(1+Inv_Return)*IF($D33=$C$1,VLOOKUP($T33,Male_Annuity_Tables,MATCH($BS$3+3,'Mortality Tables'!$N$1:$DN$1,0),FALSE),VLOOKUP($T33,Fe_Annuity_Tables,MATCH(CK$3+3,'Mortality Tables'!$N$1:$DN$1,0),FALSE)),"")</f>
        <v/>
      </c>
      <c r="CL33" s="685" t="str">
        <f>IFERROR((CK33+AU33*Contr_Rate)*(1+Inv_Return)*IF($D33=$C$1,VLOOKUP($T33,Male_Annuity_Tables,MATCH($BS$3+3,'Mortality Tables'!$N$1:$DN$1,0),FALSE),VLOOKUP($T33,Fe_Annuity_Tables,MATCH(CL$3+3,'Mortality Tables'!$N$1:$DN$1,0),FALSE)),"")</f>
        <v/>
      </c>
      <c r="CM33" s="685" t="str">
        <f>IFERROR((CL33+AV33*Contr_Rate)*(1+Inv_Return)*IF($D33=$C$1,VLOOKUP($T33,Male_Annuity_Tables,MATCH($BS$3+3,'Mortality Tables'!$N$1:$DN$1,0),FALSE),VLOOKUP($T33,Fe_Annuity_Tables,MATCH(CM$3+3,'Mortality Tables'!$N$1:$DN$1,0),FALSE)),"")</f>
        <v/>
      </c>
      <c r="CN33" s="685" t="str">
        <f>IFERROR((CM33+AW33*Contr_Rate)*(1+Inv_Return)*IF($D33=$C$1,VLOOKUP($T33,Male_Annuity_Tables,MATCH($BS$3+3,'Mortality Tables'!$N$1:$DN$1,0),FALSE),VLOOKUP($T33,Fe_Annuity_Tables,MATCH(CN$3+3,'Mortality Tables'!$N$1:$DN$1,0),FALSE)),"")</f>
        <v/>
      </c>
      <c r="CO33" s="685" t="str">
        <f>IFERROR((CN33+AX33*Contr_Rate)*(1+Inv_Return)*IF($D33=$C$1,VLOOKUP($T33,Male_Annuity_Tables,MATCH($BS$3+3,'Mortality Tables'!$N$1:$DN$1,0),FALSE),VLOOKUP($T33,Fe_Annuity_Tables,MATCH(CO$3+3,'Mortality Tables'!$N$1:$DN$1,0),FALSE)),"")</f>
        <v/>
      </c>
      <c r="CP33" s="685" t="str">
        <f>IFERROR((CO33+AY33*Contr_Rate)*(1+Inv_Return)*IF($D33=$C$1,VLOOKUP($T33,Male_Annuity_Tables,MATCH($BS$3+3,'Mortality Tables'!$N$1:$DN$1,0),FALSE),VLOOKUP($T33,Fe_Annuity_Tables,MATCH(CP$3+3,'Mortality Tables'!$N$1:$DN$1,0),FALSE)),"")</f>
        <v/>
      </c>
      <c r="CQ33" s="685" t="str">
        <f>IFERROR((CP33+AZ33*Contr_Rate)*(1+Inv_Return)*IF($D33=$C$1,VLOOKUP($T33,Male_Annuity_Tables,MATCH($BS$3+3,'Mortality Tables'!$N$1:$DN$1,0),FALSE),VLOOKUP($T33,Fe_Annuity_Tables,MATCH(CQ$3+3,'Mortality Tables'!$N$1:$DN$1,0),FALSE)),"")</f>
        <v/>
      </c>
      <c r="CR33" s="685" t="str">
        <f>IFERROR((CQ33+BA33*Contr_Rate)*(1+Inv_Return)*IF($D33=$C$1,VLOOKUP($T33,Male_Annuity_Tables,MATCH($BS$3+3,'Mortality Tables'!$N$1:$DN$1,0),FALSE),VLOOKUP($T33,Fe_Annuity_Tables,MATCH(CR$3+3,'Mortality Tables'!$N$1:$DN$1,0),FALSE)),"")</f>
        <v/>
      </c>
      <c r="CS33" s="685" t="str">
        <f>IFERROR((CR33+BB33*Contr_Rate)*(1+Inv_Return)*IF($D33=$C$1,VLOOKUP($T33,Male_Annuity_Tables,MATCH($BS$3+3,'Mortality Tables'!$N$1:$DN$1,0),FALSE),VLOOKUP($T33,Fe_Annuity_Tables,MATCH(CS$3+3,'Mortality Tables'!$N$1:$DN$1,0),FALSE)),"")</f>
        <v/>
      </c>
      <c r="CT33" s="685" t="str">
        <f>IFERROR((CS33+BC33*Contr_Rate)*(1+Inv_Return)*IF($D33=$C$1,VLOOKUP($T33,Male_Annuity_Tables,MATCH($BS$3+3,'Mortality Tables'!$N$1:$DN$1,0),FALSE),VLOOKUP($T33,Fe_Annuity_Tables,MATCH(CT$3+3,'Mortality Tables'!$N$1:$DN$1,0),FALSE)),"")</f>
        <v/>
      </c>
      <c r="CU33" s="685" t="str">
        <f>IFERROR((CT33+BD33*Contr_Rate)*(1+Inv_Return)*IF($D33=$C$1,VLOOKUP($T33,Male_Annuity_Tables,MATCH($BS$3+3,'Mortality Tables'!$N$1:$DN$1,0),FALSE),VLOOKUP($T33,Fe_Annuity_Tables,MATCH(CU$3+3,'Mortality Tables'!$N$1:$DN$1,0),FALSE)),"")</f>
        <v/>
      </c>
      <c r="CV33" s="685" t="str">
        <f>IFERROR((CU33+BE33*Contr_Rate)*(1+Inv_Return)*IF($D33=$C$1,VLOOKUP($T33,Male_Annuity_Tables,MATCH($BS$3+3,'Mortality Tables'!$N$1:$DN$1,0),FALSE),VLOOKUP($T33,Fe_Annuity_Tables,MATCH(CV$3+3,'Mortality Tables'!$N$1:$DN$1,0),FALSE)),"")</f>
        <v/>
      </c>
      <c r="CW33" s="685" t="str">
        <f>IFERROR((CV33+BF33*Contr_Rate)*(1+Inv_Return)*IF($D33=$C$1,VLOOKUP($T33,Male_Annuity_Tables,MATCH($BS$3+3,'Mortality Tables'!$N$1:$DN$1,0),FALSE),VLOOKUP($T33,Fe_Annuity_Tables,MATCH(CW$3+3,'Mortality Tables'!$N$1:$DN$1,0),FALSE)),"")</f>
        <v/>
      </c>
      <c r="CX33" s="685" t="str">
        <f>IFERROR((CW33+BG33*Contr_Rate)*(1+Inv_Return)*IF($D33=$C$1,VLOOKUP($T33,Male_Annuity_Tables,MATCH($BS$3+3,'Mortality Tables'!$N$1:$DN$1,0),FALSE),VLOOKUP($T33,Fe_Annuity_Tables,MATCH(CX$3+3,'Mortality Tables'!$N$1:$DN$1,0),FALSE)),"")</f>
        <v/>
      </c>
      <c r="CY33" s="685" t="str">
        <f>IFERROR((CX33+BH33*Contr_Rate)*(1+Inv_Return)*IF($D33=$C$1,VLOOKUP($T33,Male_Annuity_Tables,MATCH($BS$3+3,'Mortality Tables'!$N$1:$DN$1,0),FALSE),VLOOKUP($T33,Fe_Annuity_Tables,MATCH(CY$3+3,'Mortality Tables'!$N$1:$DN$1,0),FALSE)),"")</f>
        <v/>
      </c>
      <c r="CZ33" s="685" t="str">
        <f>IFERROR((CY33+BI33*Contr_Rate)*(1+Inv_Return)*IF($D33=$C$1,VLOOKUP($T33,Male_Annuity_Tables,MATCH($BS$3+3,'Mortality Tables'!$N$1:$DN$1,0),FALSE),VLOOKUP($T33,Fe_Annuity_Tables,MATCH(CZ$3+3,'Mortality Tables'!$N$1:$DN$1,0),FALSE)),"")</f>
        <v/>
      </c>
      <c r="DA33" s="685" t="str">
        <f>IFERROR((CZ33+BJ33*Contr_Rate)*(1+Inv_Return)*IF($D33=$C$1,VLOOKUP($T33,Male_Annuity_Tables,MATCH($BS$3+3,'Mortality Tables'!$N$1:$DN$1,0),FALSE),VLOOKUP($T33,Fe_Annuity_Tables,MATCH(DA$3+3,'Mortality Tables'!$N$1:$DN$1,0),FALSE)),"")</f>
        <v/>
      </c>
      <c r="DB33" s="685" t="str">
        <f>IFERROR((DA33+BK33*Contr_Rate)*(1+Inv_Return)*IF($D33=$C$1,VLOOKUP($T33,Male_Annuity_Tables,MATCH($BS$3+3,'Mortality Tables'!$N$1:$DN$1,0),FALSE),VLOOKUP($T33,Fe_Annuity_Tables,MATCH(DB$3+3,'Mortality Tables'!$N$1:$DN$1,0),FALSE)),"")</f>
        <v/>
      </c>
      <c r="DC33" s="685" t="str">
        <f>IFERROR((DB33+BL33*Contr_Rate)*(1+Inv_Return)*IF($D33=$C$1,VLOOKUP($T33,Male_Annuity_Tables,MATCH($BS$3+3,'Mortality Tables'!$N$1:$DN$1,0),FALSE),VLOOKUP($T33,Fe_Annuity_Tables,MATCH(DC$3+3,'Mortality Tables'!$N$1:$DN$1,0),FALSE)),"")</f>
        <v/>
      </c>
      <c r="DD33" s="685" t="str">
        <f>IFERROR((DC33+BM33*Contr_Rate)*(1+Inv_Return)*IF($D33=$C$1,VLOOKUP($T33,Male_Annuity_Tables,MATCH($BS$3+3,'Mortality Tables'!$N$1:$DN$1,0),FALSE),VLOOKUP($T33,Fe_Annuity_Tables,MATCH(DD$3+3,'Mortality Tables'!$N$1:$DN$1,0),FALSE)),"")</f>
        <v/>
      </c>
      <c r="DE33" s="685" t="str">
        <f>IFERROR((DD33+BN33*Contr_Rate)*(1+Inv_Return)*IF($D33=$C$1,VLOOKUP($T33,Male_Annuity_Tables,MATCH($BS$3+3,'Mortality Tables'!$N$1:$DN$1,0),FALSE),VLOOKUP($T33,Fe_Annuity_Tables,MATCH(DE$3+3,'Mortality Tables'!$N$1:$DN$1,0),FALSE)),"")</f>
        <v/>
      </c>
      <c r="DF33" s="685" t="str">
        <f>IFERROR((DE33+BO33*Contr_Rate)*(1+Inv_Return)*IF($D33=$C$1,VLOOKUP($T33,Male_Annuity_Tables,MATCH($BS$3+3,'Mortality Tables'!$N$1:$DN$1,0),FALSE),VLOOKUP($T33,Fe_Annuity_Tables,MATCH(DF$3+3,'Mortality Tables'!$N$1:$DN$1,0),FALSE)),"")</f>
        <v/>
      </c>
      <c r="DG33" s="685" t="str">
        <f>IFERROR((DF33+BP33*Contr_Rate)*(1+Inv_Return)*IF($D33=$C$1,VLOOKUP($T33,Male_Annuity_Tables,MATCH($BS$3+3,'Mortality Tables'!$N$1:$DN$1,0),FALSE),VLOOKUP($T33,Fe_Annuity_Tables,MATCH(DG$3+3,'Mortality Tables'!$N$1:$DN$1,0),FALSE)),"")</f>
        <v/>
      </c>
      <c r="DH33" s="685" t="str">
        <f>IFERROR((DG33+BQ33*Contr_Rate)*(1+Inv_Return)*IF($D33=$C$1,VLOOKUP($T33,Male_Annuity_Tables,MATCH($BS$3+3,'Mortality Tables'!$N$1:$DN$1,0),FALSE),VLOOKUP($T33,Fe_Annuity_Tables,MATCH(DH$3+3,'Mortality Tables'!$N$1:$DN$1,0),FALSE)),"")</f>
        <v/>
      </c>
      <c r="DJ33" s="686">
        <f t="shared" si="20"/>
        <v>0</v>
      </c>
      <c r="DK33" s="680">
        <f t="shared" si="21"/>
        <v>8.0909277508679907</v>
      </c>
      <c r="DL33" s="686">
        <f t="shared" si="22"/>
        <v>0</v>
      </c>
      <c r="DM33" s="686">
        <f t="shared" si="23"/>
        <v>0</v>
      </c>
      <c r="DN33" s="687" t="str">
        <f t="shared" si="25"/>
        <v/>
      </c>
      <c r="DP33" s="688" t="str">
        <f t="shared" si="24"/>
        <v/>
      </c>
      <c r="DQ33" s="688" t="str">
        <f t="shared" si="13"/>
        <v/>
      </c>
      <c r="DR33" s="688" t="str">
        <f t="shared" si="14"/>
        <v/>
      </c>
    </row>
    <row r="34" spans="1:122" s="657" customFormat="1" ht="14.5">
      <c r="A34" s="675" t="s">
        <v>1137</v>
      </c>
      <c r="B34" s="675" t="s">
        <v>1138</v>
      </c>
      <c r="C34" s="675" t="s">
        <v>116</v>
      </c>
      <c r="D34" s="675" t="s">
        <v>61</v>
      </c>
      <c r="E34" s="676">
        <v>23288</v>
      </c>
      <c r="F34" s="677">
        <v>37819</v>
      </c>
      <c r="G34" s="677">
        <v>38656</v>
      </c>
      <c r="H34" s="678">
        <v>2158625</v>
      </c>
      <c r="I34" s="678">
        <v>195142.1</v>
      </c>
      <c r="J34" s="678">
        <v>200316.83</v>
      </c>
      <c r="K34" s="678"/>
      <c r="L34" s="678">
        <v>395458.93</v>
      </c>
      <c r="M34" s="679">
        <f>IF(COUNTIF($A$4:A204,A34)=1,0,1)</f>
        <v>0</v>
      </c>
      <c r="N34" s="680" t="str">
        <f t="shared" ref="N34:N63" si="35">IF(T34&lt;=18,"WHAT!!!",IF(T34&gt;100,"EERM","Okay"))</f>
        <v>Okay</v>
      </c>
      <c r="O34" s="680" t="str">
        <f t="shared" si="15"/>
        <v>TRUE</v>
      </c>
      <c r="P34" s="680" t="b">
        <f t="shared" si="2"/>
        <v>1</v>
      </c>
      <c r="Q34" s="680" t="b">
        <f t="shared" ref="Q34:Q63" si="36">$G34&gt;=$F34</f>
        <v>1</v>
      </c>
      <c r="R34" s="680" t="b">
        <f t="shared" ref="R34:R63" si="37">$F34&gt;$E34</f>
        <v>1</v>
      </c>
      <c r="S34" s="681">
        <f t="shared" si="5"/>
        <v>39.81095890410959</v>
      </c>
      <c r="T34" s="682">
        <f t="shared" ref="T34:T63" si="38">ROUNDDOWN(YEARFRAC($E34,Analysis_Date,3),0)</f>
        <v>61</v>
      </c>
      <c r="U34" s="682">
        <f t="shared" si="16"/>
        <v>42</v>
      </c>
      <c r="V34" s="682">
        <f t="shared" ref="V34:V63" si="39">YEARFRAC($G34,Analysis_Date,3)</f>
        <v>19.17808219178082</v>
      </c>
      <c r="W34" s="682">
        <f t="shared" ref="W34:W63" si="40">MAX(ROUNDDOWN(NRA-T34,0),0)</f>
        <v>0</v>
      </c>
      <c r="X34" s="683">
        <f t="shared" si="8"/>
        <v>0</v>
      </c>
      <c r="Y34" s="684">
        <f t="shared" si="18"/>
        <v>1.546E-2</v>
      </c>
      <c r="Z34" s="684">
        <f>IF($D34=$C$1,VLOOKUP($T34,Male_Annuity_Tables,MATCH($W34+2,'Mortality Tables'!$DS$1:$HT$1,0),FALSE),VLOOKUP($T34,Fe_Annuity_Tables,MATCH($W34+2,'Mortality Tables'!$M$1:$DN$1,0),FALSE))</f>
        <v>1</v>
      </c>
      <c r="AA34" s="664"/>
      <c r="AB34" s="685" t="str">
        <f t="shared" si="32"/>
        <v/>
      </c>
      <c r="AC34" s="685" t="str">
        <f t="shared" si="32"/>
        <v/>
      </c>
      <c r="AD34" s="685" t="str">
        <f t="shared" si="32"/>
        <v/>
      </c>
      <c r="AE34" s="685" t="str">
        <f t="shared" si="32"/>
        <v/>
      </c>
      <c r="AF34" s="685" t="str">
        <f t="shared" si="32"/>
        <v/>
      </c>
      <c r="AG34" s="685" t="str">
        <f t="shared" si="32"/>
        <v/>
      </c>
      <c r="AH34" s="685" t="str">
        <f t="shared" si="32"/>
        <v/>
      </c>
      <c r="AI34" s="685" t="str">
        <f t="shared" si="32"/>
        <v/>
      </c>
      <c r="AJ34" s="685" t="str">
        <f t="shared" si="32"/>
        <v/>
      </c>
      <c r="AK34" s="685" t="str">
        <f t="shared" si="32"/>
        <v/>
      </c>
      <c r="AL34" s="685" t="str">
        <f t="shared" si="31"/>
        <v/>
      </c>
      <c r="AM34" s="685" t="str">
        <f t="shared" si="31"/>
        <v/>
      </c>
      <c r="AN34" s="685" t="str">
        <f t="shared" si="31"/>
        <v/>
      </c>
      <c r="AO34" s="685" t="str">
        <f t="shared" si="31"/>
        <v/>
      </c>
      <c r="AP34" s="685" t="str">
        <f t="shared" si="31"/>
        <v/>
      </c>
      <c r="AQ34" s="685" t="str">
        <f t="shared" si="31"/>
        <v/>
      </c>
      <c r="AR34" s="685" t="str">
        <f t="shared" si="31"/>
        <v/>
      </c>
      <c r="AS34" s="685" t="str">
        <f t="shared" si="31"/>
        <v/>
      </c>
      <c r="AT34" s="685" t="str">
        <f t="shared" si="31"/>
        <v/>
      </c>
      <c r="AU34" s="685" t="str">
        <f t="shared" si="31"/>
        <v/>
      </c>
      <c r="AV34" s="685" t="str">
        <f t="shared" si="29"/>
        <v/>
      </c>
      <c r="AW34" s="685" t="str">
        <f t="shared" si="29"/>
        <v/>
      </c>
      <c r="AX34" s="685" t="str">
        <f t="shared" si="29"/>
        <v/>
      </c>
      <c r="AY34" s="685" t="str">
        <f t="shared" si="29"/>
        <v/>
      </c>
      <c r="AZ34" s="685" t="str">
        <f t="shared" si="29"/>
        <v/>
      </c>
      <c r="BA34" s="685" t="str">
        <f t="shared" si="29"/>
        <v/>
      </c>
      <c r="BB34" s="685" t="str">
        <f t="shared" si="29"/>
        <v/>
      </c>
      <c r="BC34" s="685" t="str">
        <f t="shared" si="29"/>
        <v/>
      </c>
      <c r="BD34" s="685" t="str">
        <f t="shared" si="29"/>
        <v/>
      </c>
      <c r="BE34" s="685" t="str">
        <f t="shared" ref="AV34:BK50" si="41">IFERROR(IF($W34&gt;=BE$3,($H34*(1+Ann_Salary_Growth_Rate)^BE$3),""),0)</f>
        <v/>
      </c>
      <c r="BF34" s="685" t="str">
        <f t="shared" si="41"/>
        <v/>
      </c>
      <c r="BG34" s="685" t="str">
        <f t="shared" si="41"/>
        <v/>
      </c>
      <c r="BH34" s="685" t="str">
        <f t="shared" si="41"/>
        <v/>
      </c>
      <c r="BI34" s="685" t="str">
        <f t="shared" si="33"/>
        <v/>
      </c>
      <c r="BJ34" s="685" t="str">
        <f t="shared" si="33"/>
        <v/>
      </c>
      <c r="BK34" s="685" t="str">
        <f t="shared" si="33"/>
        <v/>
      </c>
      <c r="BL34" s="685" t="str">
        <f t="shared" si="33"/>
        <v/>
      </c>
      <c r="BM34" s="685" t="str">
        <f t="shared" si="33"/>
        <v/>
      </c>
      <c r="BN34" s="685" t="str">
        <f t="shared" si="33"/>
        <v/>
      </c>
      <c r="BO34" s="685" t="str">
        <f t="shared" si="34"/>
        <v/>
      </c>
      <c r="BP34" s="685" t="str">
        <f t="shared" si="34"/>
        <v/>
      </c>
      <c r="BQ34" s="685" t="str">
        <f t="shared" si="34"/>
        <v/>
      </c>
      <c r="BR34" s="529"/>
      <c r="BS34" s="685" t="str">
        <f>IFERROR(($L34+AB34*Contr_Rate)*(1+Inv_Return)*IF($D34=$C$1,VLOOKUP($T34,Male_Annuity_Tables,MATCH($BS$3+3,'Mortality Tables'!$N$1:$DN$1,0),FALSE),VLOOKUP($T34,Fe_Annuity_Tables,MATCH(BS$3+3,'Mortality Tables'!$N$1:$DN$1,0),FALSE)),"")</f>
        <v/>
      </c>
      <c r="BT34" s="685" t="str">
        <f>IFERROR(($BS34+AC34*Contr_Rate)*(1+Inv_Return)*IF($D34=$C$1,VLOOKUP($T34,Male_Annuity_Tables,MATCH($BS$3+3,'Mortality Tables'!$N$1:$DN$1,0),FALSE),VLOOKUP($T34,Fe_Annuity_Tables,MATCH(BT$3+3,'Mortality Tables'!$N$1:$DN$1,0),FALSE)),"")</f>
        <v/>
      </c>
      <c r="BU34" s="685" t="str">
        <f>IFERROR((BT34+AD34*Contr_Rate)*(1+Inv_Return)*IF($D34=$C$1,VLOOKUP($T34,Male_Annuity_Tables,MATCH($BS$3+3,'Mortality Tables'!$N$1:$DN$1,0),FALSE),VLOOKUP($T34,Fe_Annuity_Tables,MATCH(BU$3+3,'Mortality Tables'!$N$1:$DN$1,0),FALSE)),"")</f>
        <v/>
      </c>
      <c r="BV34" s="685" t="str">
        <f>IFERROR((BU34+AE34*Contr_Rate)*(1+Inv_Return)*IF($D34=$C$1,VLOOKUP($T34,Male_Annuity_Tables,MATCH($BS$3+3,'Mortality Tables'!$N$1:$DN$1,0),FALSE),VLOOKUP($T34,Fe_Annuity_Tables,MATCH(BV$3+3,'Mortality Tables'!$N$1:$DN$1,0),FALSE)),"")</f>
        <v/>
      </c>
      <c r="BW34" s="685" t="str">
        <f>IFERROR((BV34+AF34*Contr_Rate)*(1+Inv_Return)*IF($D34=$C$1,VLOOKUP($T34,Male_Annuity_Tables,MATCH($BS$3+3,'Mortality Tables'!$N$1:$DN$1,0),FALSE),VLOOKUP($T34,Fe_Annuity_Tables,MATCH(BW$3+3,'Mortality Tables'!$N$1:$DN$1,0),FALSE)),"")</f>
        <v/>
      </c>
      <c r="BX34" s="685" t="str">
        <f>IFERROR((BW34+AG34*Contr_Rate)*(1+Inv_Return)*IF($D34=$C$1,VLOOKUP($T34,Male_Annuity_Tables,MATCH($BS$3+3,'Mortality Tables'!$N$1:$DN$1,0),FALSE),VLOOKUP($T34,Fe_Annuity_Tables,MATCH(BX$3+3,'Mortality Tables'!$N$1:$DN$1,0),FALSE)),"")</f>
        <v/>
      </c>
      <c r="BY34" s="685" t="str">
        <f>IFERROR((BX34+AH34*Contr_Rate)*(1+Inv_Return)*IF($D34=$C$1,VLOOKUP($T34,Male_Annuity_Tables,MATCH($BS$3+3,'Mortality Tables'!$N$1:$DN$1,0),FALSE),VLOOKUP($T34,Fe_Annuity_Tables,MATCH(BY$3+3,'Mortality Tables'!$N$1:$DN$1,0),FALSE)),"")</f>
        <v/>
      </c>
      <c r="BZ34" s="685" t="str">
        <f>IFERROR((BY34+AI34*Contr_Rate)*(1+Inv_Return)*IF($D34=$C$1,VLOOKUP($T34,Male_Annuity_Tables,MATCH($BS$3+3,'Mortality Tables'!$N$1:$DN$1,0),FALSE),VLOOKUP($T34,Fe_Annuity_Tables,MATCH(BZ$3+3,'Mortality Tables'!$N$1:$DN$1,0),FALSE)),"")</f>
        <v/>
      </c>
      <c r="CA34" s="685" t="str">
        <f>IFERROR((BZ34+AJ34*Contr_Rate)*(1+Inv_Return)*IF($D34=$C$1,VLOOKUP($T34,Male_Annuity_Tables,MATCH($BS$3+3,'Mortality Tables'!$N$1:$DN$1,0),FALSE),VLOOKUP($T34,Fe_Annuity_Tables,MATCH(CA$3+3,'Mortality Tables'!$N$1:$DN$1,0),FALSE)),"")</f>
        <v/>
      </c>
      <c r="CB34" s="685" t="str">
        <f>IFERROR((CA34+AK34*Contr_Rate)*(1+Inv_Return)*IF($D34=$C$1,VLOOKUP($T34,Male_Annuity_Tables,MATCH($BS$3+3,'Mortality Tables'!$N$1:$DN$1,0),FALSE),VLOOKUP($T34,Fe_Annuity_Tables,MATCH(CB$3+3,'Mortality Tables'!$N$1:$DN$1,0),FALSE)),"")</f>
        <v/>
      </c>
      <c r="CC34" s="685" t="str">
        <f>IFERROR((CB34+AL34*Contr_Rate)*(1+Inv_Return)*IF($D34=$C$1,VLOOKUP($T34,Male_Annuity_Tables,MATCH($BS$3+3,'Mortality Tables'!$N$1:$DN$1,0),FALSE),VLOOKUP($T34,Fe_Annuity_Tables,MATCH(CC$3+3,'Mortality Tables'!$N$1:$DN$1,0),FALSE)),"")</f>
        <v/>
      </c>
      <c r="CD34" s="685" t="str">
        <f>IFERROR((CC34+AM34*Contr_Rate)*(1+Inv_Return)*IF($D34=$C$1,VLOOKUP($T34,Male_Annuity_Tables,MATCH($BS$3+3,'Mortality Tables'!$N$1:$DN$1,0),FALSE),VLOOKUP($T34,Fe_Annuity_Tables,MATCH(CD$3+3,'Mortality Tables'!$N$1:$DN$1,0),FALSE)),"")</f>
        <v/>
      </c>
      <c r="CE34" s="685" t="str">
        <f>IFERROR((CD34+AN34*Contr_Rate)*(1+Inv_Return)*IF($D34=$C$1,VLOOKUP($T34,Male_Annuity_Tables,MATCH($BS$3+3,'Mortality Tables'!$N$1:$DN$1,0),FALSE),VLOOKUP($T34,Fe_Annuity_Tables,MATCH(CE$3+3,'Mortality Tables'!$N$1:$DN$1,0),FALSE)),"")</f>
        <v/>
      </c>
      <c r="CF34" s="685" t="str">
        <f>IFERROR((CE34+AO34*Contr_Rate)*(1+Inv_Return)*IF($D34=$C$1,VLOOKUP($T34,Male_Annuity_Tables,MATCH($BS$3+3,'Mortality Tables'!$N$1:$DN$1,0),FALSE),VLOOKUP($T34,Fe_Annuity_Tables,MATCH(CF$3+3,'Mortality Tables'!$N$1:$DN$1,0),FALSE)),"")</f>
        <v/>
      </c>
      <c r="CG34" s="685" t="str">
        <f>IFERROR((CF34+AP34*Contr_Rate)*(1+Inv_Return)*IF($D34=$C$1,VLOOKUP($T34,Male_Annuity_Tables,MATCH($BS$3+3,'Mortality Tables'!$N$1:$DN$1,0),FALSE),VLOOKUP($T34,Fe_Annuity_Tables,MATCH(CG$3+3,'Mortality Tables'!$N$1:$DN$1,0),FALSE)),"")</f>
        <v/>
      </c>
      <c r="CH34" s="685" t="str">
        <f>IFERROR((CG34+AQ34*Contr_Rate)*(1+Inv_Return)*IF($D34=$C$1,VLOOKUP($T34,Male_Annuity_Tables,MATCH($BS$3+3,'Mortality Tables'!$N$1:$DN$1,0),FALSE),VLOOKUP($T34,Fe_Annuity_Tables,MATCH(CH$3+3,'Mortality Tables'!$N$1:$DN$1,0),FALSE)),"")</f>
        <v/>
      </c>
      <c r="CI34" s="685" t="str">
        <f>IFERROR((CH34+AR34*Contr_Rate)*(1+Inv_Return)*IF($D34=$C$1,VLOOKUP($T34,Male_Annuity_Tables,MATCH($BS$3+3,'Mortality Tables'!$N$1:$DN$1,0),FALSE),VLOOKUP($T34,Fe_Annuity_Tables,MATCH(CI$3+3,'Mortality Tables'!$N$1:$DN$1,0),FALSE)),"")</f>
        <v/>
      </c>
      <c r="CJ34" s="685" t="str">
        <f>IFERROR((CI34+AS34*Contr_Rate)*(1+Inv_Return)*IF($D34=$C$1,VLOOKUP($T34,Male_Annuity_Tables,MATCH($BS$3+3,'Mortality Tables'!$N$1:$DN$1,0),FALSE),VLOOKUP($T34,Fe_Annuity_Tables,MATCH(CJ$3+3,'Mortality Tables'!$N$1:$DN$1,0),FALSE)),"")</f>
        <v/>
      </c>
      <c r="CK34" s="685" t="str">
        <f>IFERROR((CJ34+AT34*Contr_Rate)*(1+Inv_Return)*IF($D34=$C$1,VLOOKUP($T34,Male_Annuity_Tables,MATCH($BS$3+3,'Mortality Tables'!$N$1:$DN$1,0),FALSE),VLOOKUP($T34,Fe_Annuity_Tables,MATCH(CK$3+3,'Mortality Tables'!$N$1:$DN$1,0),FALSE)),"")</f>
        <v/>
      </c>
      <c r="CL34" s="685" t="str">
        <f>IFERROR((CK34+AU34*Contr_Rate)*(1+Inv_Return)*IF($D34=$C$1,VLOOKUP($T34,Male_Annuity_Tables,MATCH($BS$3+3,'Mortality Tables'!$N$1:$DN$1,0),FALSE),VLOOKUP($T34,Fe_Annuity_Tables,MATCH(CL$3+3,'Mortality Tables'!$N$1:$DN$1,0),FALSE)),"")</f>
        <v/>
      </c>
      <c r="CM34" s="685" t="str">
        <f>IFERROR((CL34+AV34*Contr_Rate)*(1+Inv_Return)*IF($D34=$C$1,VLOOKUP($T34,Male_Annuity_Tables,MATCH($BS$3+3,'Mortality Tables'!$N$1:$DN$1,0),FALSE),VLOOKUP($T34,Fe_Annuity_Tables,MATCH(CM$3+3,'Mortality Tables'!$N$1:$DN$1,0),FALSE)),"")</f>
        <v/>
      </c>
      <c r="CN34" s="685" t="str">
        <f>IFERROR((CM34+AW34*Contr_Rate)*(1+Inv_Return)*IF($D34=$C$1,VLOOKUP($T34,Male_Annuity_Tables,MATCH($BS$3+3,'Mortality Tables'!$N$1:$DN$1,0),FALSE),VLOOKUP($T34,Fe_Annuity_Tables,MATCH(CN$3+3,'Mortality Tables'!$N$1:$DN$1,0),FALSE)),"")</f>
        <v/>
      </c>
      <c r="CO34" s="685" t="str">
        <f>IFERROR((CN34+AX34*Contr_Rate)*(1+Inv_Return)*IF($D34=$C$1,VLOOKUP($T34,Male_Annuity_Tables,MATCH($BS$3+3,'Mortality Tables'!$N$1:$DN$1,0),FALSE),VLOOKUP($T34,Fe_Annuity_Tables,MATCH(CO$3+3,'Mortality Tables'!$N$1:$DN$1,0),FALSE)),"")</f>
        <v/>
      </c>
      <c r="CP34" s="685" t="str">
        <f>IFERROR((CO34+AY34*Contr_Rate)*(1+Inv_Return)*IF($D34=$C$1,VLOOKUP($T34,Male_Annuity_Tables,MATCH($BS$3+3,'Mortality Tables'!$N$1:$DN$1,0),FALSE),VLOOKUP($T34,Fe_Annuity_Tables,MATCH(CP$3+3,'Mortality Tables'!$N$1:$DN$1,0),FALSE)),"")</f>
        <v/>
      </c>
      <c r="CQ34" s="685" t="str">
        <f>IFERROR((CP34+AZ34*Contr_Rate)*(1+Inv_Return)*IF($D34=$C$1,VLOOKUP($T34,Male_Annuity_Tables,MATCH($BS$3+3,'Mortality Tables'!$N$1:$DN$1,0),FALSE),VLOOKUP($T34,Fe_Annuity_Tables,MATCH(CQ$3+3,'Mortality Tables'!$N$1:$DN$1,0),FALSE)),"")</f>
        <v/>
      </c>
      <c r="CR34" s="685" t="str">
        <f>IFERROR((CQ34+BA34*Contr_Rate)*(1+Inv_Return)*IF($D34=$C$1,VLOOKUP($T34,Male_Annuity_Tables,MATCH($BS$3+3,'Mortality Tables'!$N$1:$DN$1,0),FALSE),VLOOKUP($T34,Fe_Annuity_Tables,MATCH(CR$3+3,'Mortality Tables'!$N$1:$DN$1,0),FALSE)),"")</f>
        <v/>
      </c>
      <c r="CS34" s="685" t="str">
        <f>IFERROR((CR34+BB34*Contr_Rate)*(1+Inv_Return)*IF($D34=$C$1,VLOOKUP($T34,Male_Annuity_Tables,MATCH($BS$3+3,'Mortality Tables'!$N$1:$DN$1,0),FALSE),VLOOKUP($T34,Fe_Annuity_Tables,MATCH(CS$3+3,'Mortality Tables'!$N$1:$DN$1,0),FALSE)),"")</f>
        <v/>
      </c>
      <c r="CT34" s="685" t="str">
        <f>IFERROR((CS34+BC34*Contr_Rate)*(1+Inv_Return)*IF($D34=$C$1,VLOOKUP($T34,Male_Annuity_Tables,MATCH($BS$3+3,'Mortality Tables'!$N$1:$DN$1,0),FALSE),VLOOKUP($T34,Fe_Annuity_Tables,MATCH(CT$3+3,'Mortality Tables'!$N$1:$DN$1,0),FALSE)),"")</f>
        <v/>
      </c>
      <c r="CU34" s="685" t="str">
        <f>IFERROR((CT34+BD34*Contr_Rate)*(1+Inv_Return)*IF($D34=$C$1,VLOOKUP($T34,Male_Annuity_Tables,MATCH($BS$3+3,'Mortality Tables'!$N$1:$DN$1,0),FALSE),VLOOKUP($T34,Fe_Annuity_Tables,MATCH(CU$3+3,'Mortality Tables'!$N$1:$DN$1,0),FALSE)),"")</f>
        <v/>
      </c>
      <c r="CV34" s="685" t="str">
        <f>IFERROR((CU34+BE34*Contr_Rate)*(1+Inv_Return)*IF($D34=$C$1,VLOOKUP($T34,Male_Annuity_Tables,MATCH($BS$3+3,'Mortality Tables'!$N$1:$DN$1,0),FALSE),VLOOKUP($T34,Fe_Annuity_Tables,MATCH(CV$3+3,'Mortality Tables'!$N$1:$DN$1,0),FALSE)),"")</f>
        <v/>
      </c>
      <c r="CW34" s="685" t="str">
        <f>IFERROR((CV34+BF34*Contr_Rate)*(1+Inv_Return)*IF($D34=$C$1,VLOOKUP($T34,Male_Annuity_Tables,MATCH($BS$3+3,'Mortality Tables'!$N$1:$DN$1,0),FALSE),VLOOKUP($T34,Fe_Annuity_Tables,MATCH(CW$3+3,'Mortality Tables'!$N$1:$DN$1,0),FALSE)),"")</f>
        <v/>
      </c>
      <c r="CX34" s="685" t="str">
        <f>IFERROR((CW34+BG34*Contr_Rate)*(1+Inv_Return)*IF($D34=$C$1,VLOOKUP($T34,Male_Annuity_Tables,MATCH($BS$3+3,'Mortality Tables'!$N$1:$DN$1,0),FALSE),VLOOKUP($T34,Fe_Annuity_Tables,MATCH(CX$3+3,'Mortality Tables'!$N$1:$DN$1,0),FALSE)),"")</f>
        <v/>
      </c>
      <c r="CY34" s="685" t="str">
        <f>IFERROR((CX34+BH34*Contr_Rate)*(1+Inv_Return)*IF($D34=$C$1,VLOOKUP($T34,Male_Annuity_Tables,MATCH($BS$3+3,'Mortality Tables'!$N$1:$DN$1,0),FALSE),VLOOKUP($T34,Fe_Annuity_Tables,MATCH(CY$3+3,'Mortality Tables'!$N$1:$DN$1,0),FALSE)),"")</f>
        <v/>
      </c>
      <c r="CZ34" s="685" t="str">
        <f>IFERROR((CY34+BI34*Contr_Rate)*(1+Inv_Return)*IF($D34=$C$1,VLOOKUP($T34,Male_Annuity_Tables,MATCH($BS$3+3,'Mortality Tables'!$N$1:$DN$1,0),FALSE),VLOOKUP($T34,Fe_Annuity_Tables,MATCH(CZ$3+3,'Mortality Tables'!$N$1:$DN$1,0),FALSE)),"")</f>
        <v/>
      </c>
      <c r="DA34" s="685" t="str">
        <f>IFERROR((CZ34+BJ34*Contr_Rate)*(1+Inv_Return)*IF($D34=$C$1,VLOOKUP($T34,Male_Annuity_Tables,MATCH($BS$3+3,'Mortality Tables'!$N$1:$DN$1,0),FALSE),VLOOKUP($T34,Fe_Annuity_Tables,MATCH(DA$3+3,'Mortality Tables'!$N$1:$DN$1,0),FALSE)),"")</f>
        <v/>
      </c>
      <c r="DB34" s="685" t="str">
        <f>IFERROR((DA34+BK34*Contr_Rate)*(1+Inv_Return)*IF($D34=$C$1,VLOOKUP($T34,Male_Annuity_Tables,MATCH($BS$3+3,'Mortality Tables'!$N$1:$DN$1,0),FALSE),VLOOKUP($T34,Fe_Annuity_Tables,MATCH(DB$3+3,'Mortality Tables'!$N$1:$DN$1,0),FALSE)),"")</f>
        <v/>
      </c>
      <c r="DC34" s="685" t="str">
        <f>IFERROR((DB34+BL34*Contr_Rate)*(1+Inv_Return)*IF($D34=$C$1,VLOOKUP($T34,Male_Annuity_Tables,MATCH($BS$3+3,'Mortality Tables'!$N$1:$DN$1,0),FALSE),VLOOKUP($T34,Fe_Annuity_Tables,MATCH(DC$3+3,'Mortality Tables'!$N$1:$DN$1,0),FALSE)),"")</f>
        <v/>
      </c>
      <c r="DD34" s="685" t="str">
        <f>IFERROR((DC34+BM34*Contr_Rate)*(1+Inv_Return)*IF($D34=$C$1,VLOOKUP($T34,Male_Annuity_Tables,MATCH($BS$3+3,'Mortality Tables'!$N$1:$DN$1,0),FALSE),VLOOKUP($T34,Fe_Annuity_Tables,MATCH(DD$3+3,'Mortality Tables'!$N$1:$DN$1,0),FALSE)),"")</f>
        <v/>
      </c>
      <c r="DE34" s="685" t="str">
        <f>IFERROR((DD34+BN34*Contr_Rate)*(1+Inv_Return)*IF($D34=$C$1,VLOOKUP($T34,Male_Annuity_Tables,MATCH($BS$3+3,'Mortality Tables'!$N$1:$DN$1,0),FALSE),VLOOKUP($T34,Fe_Annuity_Tables,MATCH(DE$3+3,'Mortality Tables'!$N$1:$DN$1,0),FALSE)),"")</f>
        <v/>
      </c>
      <c r="DF34" s="685" t="str">
        <f>IFERROR((DE34+BO34*Contr_Rate)*(1+Inv_Return)*IF($D34=$C$1,VLOOKUP($T34,Male_Annuity_Tables,MATCH($BS$3+3,'Mortality Tables'!$N$1:$DN$1,0),FALSE),VLOOKUP($T34,Fe_Annuity_Tables,MATCH(DF$3+3,'Mortality Tables'!$N$1:$DN$1,0),FALSE)),"")</f>
        <v/>
      </c>
      <c r="DG34" s="685" t="str">
        <f>IFERROR((DF34+BP34*Contr_Rate)*(1+Inv_Return)*IF($D34=$C$1,VLOOKUP($T34,Male_Annuity_Tables,MATCH($BS$3+3,'Mortality Tables'!$N$1:$DN$1,0),FALSE),VLOOKUP($T34,Fe_Annuity_Tables,MATCH(DG$3+3,'Mortality Tables'!$N$1:$DN$1,0),FALSE)),"")</f>
        <v/>
      </c>
      <c r="DH34" s="685" t="str">
        <f>IFERROR((DG34+BQ34*Contr_Rate)*(1+Inv_Return)*IF($D34=$C$1,VLOOKUP($T34,Male_Annuity_Tables,MATCH($BS$3+3,'Mortality Tables'!$N$1:$DN$1,0),FALSE),VLOOKUP($T34,Fe_Annuity_Tables,MATCH(DH$3+3,'Mortality Tables'!$N$1:$DN$1,0),FALSE)),"")</f>
        <v/>
      </c>
      <c r="DJ34" s="686">
        <f t="shared" si="20"/>
        <v>0</v>
      </c>
      <c r="DK34" s="680">
        <f t="shared" si="21"/>
        <v>8.0909277508679907</v>
      </c>
      <c r="DL34" s="686">
        <f t="shared" si="22"/>
        <v>0</v>
      </c>
      <c r="DM34" s="686">
        <f t="shared" si="23"/>
        <v>0</v>
      </c>
      <c r="DN34" s="687" t="str">
        <f t="shared" ref="DN34:DN63" si="42">IFERROR((DL34/DM34),"")</f>
        <v/>
      </c>
      <c r="DP34" s="688" t="str">
        <f t="shared" si="24"/>
        <v/>
      </c>
      <c r="DQ34" s="688" t="str">
        <f t="shared" si="13"/>
        <v/>
      </c>
      <c r="DR34" s="688" t="str">
        <f t="shared" si="14"/>
        <v/>
      </c>
    </row>
    <row r="35" spans="1:122" s="657" customFormat="1" ht="14.5">
      <c r="A35" s="675" t="s">
        <v>1139</v>
      </c>
      <c r="B35" s="675" t="s">
        <v>1140</v>
      </c>
      <c r="C35" s="675" t="s">
        <v>115</v>
      </c>
      <c r="D35" s="675" t="s">
        <v>61</v>
      </c>
      <c r="E35" s="676">
        <v>27740</v>
      </c>
      <c r="F35" s="677">
        <v>38434</v>
      </c>
      <c r="G35" s="677">
        <v>44466</v>
      </c>
      <c r="H35" s="678">
        <v>1291447</v>
      </c>
      <c r="I35" s="678">
        <v>75311.45</v>
      </c>
      <c r="J35" s="678">
        <v>95931.34</v>
      </c>
      <c r="K35" s="678"/>
      <c r="L35" s="678">
        <v>171242.78999999998</v>
      </c>
      <c r="M35" s="679">
        <f>IF(COUNTIF($A$4:A204,A35)=1,0,1)</f>
        <v>0</v>
      </c>
      <c r="N35" s="680" t="str">
        <f t="shared" si="35"/>
        <v>Okay</v>
      </c>
      <c r="O35" s="680" t="str">
        <f t="shared" si="15"/>
        <v>TRUE</v>
      </c>
      <c r="P35" s="680" t="b">
        <f t="shared" si="2"/>
        <v>1</v>
      </c>
      <c r="Q35" s="680" t="b">
        <f t="shared" si="36"/>
        <v>1</v>
      </c>
      <c r="R35" s="680" t="b">
        <f t="shared" si="37"/>
        <v>1</v>
      </c>
      <c r="S35" s="681">
        <f t="shared" si="5"/>
        <v>29.298630136986301</v>
      </c>
      <c r="T35" s="682">
        <f t="shared" si="38"/>
        <v>49</v>
      </c>
      <c r="U35" s="682">
        <f t="shared" si="16"/>
        <v>45</v>
      </c>
      <c r="V35" s="682">
        <f t="shared" si="39"/>
        <v>3.2602739726027399</v>
      </c>
      <c r="W35" s="682">
        <f t="shared" si="40"/>
        <v>11</v>
      </c>
      <c r="X35" s="683">
        <f t="shared" si="8"/>
        <v>1883670.6899999997</v>
      </c>
      <c r="Y35" s="684">
        <f t="shared" si="18"/>
        <v>5.0000000000000001E-3</v>
      </c>
      <c r="Z35" s="684">
        <f>IF($D35=$C$1,VLOOKUP($T35,Male_Annuity_Tables,MATCH($W35+2,'Mortality Tables'!$DS$1:$HT$1,0),FALSE),VLOOKUP($T35,Fe_Annuity_Tables,MATCH($W35+2,'Mortality Tables'!$M$1:$DN$1,0),FALSE))</f>
        <v>0.35435655706081948</v>
      </c>
      <c r="AA35" s="664"/>
      <c r="AB35" s="685">
        <f t="shared" si="32"/>
        <v>1357246.22465</v>
      </c>
      <c r="AC35" s="685">
        <f t="shared" si="32"/>
        <v>1426397.9197959176</v>
      </c>
      <c r="AD35" s="685">
        <f t="shared" si="32"/>
        <v>1499072.8938095197</v>
      </c>
      <c r="AE35" s="685">
        <f t="shared" si="32"/>
        <v>1575450.6577491148</v>
      </c>
      <c r="AF35" s="685">
        <f t="shared" si="32"/>
        <v>1655719.8687614321</v>
      </c>
      <c r="AG35" s="685">
        <f t="shared" si="32"/>
        <v>1740078.7960748272</v>
      </c>
      <c r="AH35" s="685">
        <f t="shared" si="32"/>
        <v>1828735.8107348396</v>
      </c>
      <c r="AI35" s="685">
        <f t="shared" si="32"/>
        <v>1921909.9002917798</v>
      </c>
      <c r="AJ35" s="685">
        <f t="shared" si="32"/>
        <v>2019831.2097116462</v>
      </c>
      <c r="AK35" s="685">
        <f t="shared" si="32"/>
        <v>2122741.6098464546</v>
      </c>
      <c r="AL35" s="685">
        <f t="shared" si="31"/>
        <v>2230895.2948681316</v>
      </c>
      <c r="AM35" s="685" t="str">
        <f t="shared" si="31"/>
        <v/>
      </c>
      <c r="AN35" s="685" t="str">
        <f t="shared" si="31"/>
        <v/>
      </c>
      <c r="AO35" s="685" t="str">
        <f t="shared" si="31"/>
        <v/>
      </c>
      <c r="AP35" s="685" t="str">
        <f t="shared" si="31"/>
        <v/>
      </c>
      <c r="AQ35" s="685" t="str">
        <f t="shared" si="31"/>
        <v/>
      </c>
      <c r="AR35" s="685" t="str">
        <f t="shared" si="31"/>
        <v/>
      </c>
      <c r="AS35" s="685" t="str">
        <f t="shared" si="31"/>
        <v/>
      </c>
      <c r="AT35" s="685" t="str">
        <f t="shared" si="31"/>
        <v/>
      </c>
      <c r="AU35" s="685" t="str">
        <f t="shared" si="31"/>
        <v/>
      </c>
      <c r="AV35" s="685" t="str">
        <f t="shared" si="41"/>
        <v/>
      </c>
      <c r="AW35" s="685" t="str">
        <f t="shared" si="41"/>
        <v/>
      </c>
      <c r="AX35" s="685" t="str">
        <f t="shared" si="41"/>
        <v/>
      </c>
      <c r="AY35" s="685" t="str">
        <f t="shared" si="41"/>
        <v/>
      </c>
      <c r="AZ35" s="685" t="str">
        <f t="shared" si="41"/>
        <v/>
      </c>
      <c r="BA35" s="685" t="str">
        <f t="shared" si="41"/>
        <v/>
      </c>
      <c r="BB35" s="685" t="str">
        <f t="shared" si="41"/>
        <v/>
      </c>
      <c r="BC35" s="685" t="str">
        <f t="shared" si="41"/>
        <v/>
      </c>
      <c r="BD35" s="685" t="str">
        <f t="shared" si="41"/>
        <v/>
      </c>
      <c r="BE35" s="685" t="str">
        <f t="shared" si="41"/>
        <v/>
      </c>
      <c r="BF35" s="685" t="str">
        <f t="shared" si="41"/>
        <v/>
      </c>
      <c r="BG35" s="685" t="str">
        <f t="shared" si="41"/>
        <v/>
      </c>
      <c r="BH35" s="685" t="str">
        <f t="shared" si="41"/>
        <v/>
      </c>
      <c r="BI35" s="685" t="str">
        <f t="shared" ref="BI35:BN45" si="43">IFERROR(IF($W35&gt;=BI$3,($H35*(1+Ann_Salary_Growth_Rate)^BI$3),""),0)</f>
        <v/>
      </c>
      <c r="BJ35" s="685" t="str">
        <f t="shared" si="43"/>
        <v/>
      </c>
      <c r="BK35" s="685" t="str">
        <f t="shared" si="43"/>
        <v/>
      </c>
      <c r="BL35" s="685" t="str">
        <f t="shared" si="43"/>
        <v/>
      </c>
      <c r="BM35" s="685" t="str">
        <f t="shared" si="43"/>
        <v/>
      </c>
      <c r="BN35" s="685" t="str">
        <f t="shared" si="43"/>
        <v/>
      </c>
      <c r="BO35" s="685" t="str">
        <f t="shared" si="34"/>
        <v/>
      </c>
      <c r="BP35" s="685" t="str">
        <f t="shared" si="34"/>
        <v/>
      </c>
      <c r="BQ35" s="685" t="str">
        <f t="shared" si="34"/>
        <v/>
      </c>
      <c r="BR35" s="529"/>
      <c r="BS35" s="685">
        <f>IFERROR(($L35+AB35*Contr_Rate)*(1+Inv_Return)*IF($D35=$C$1,VLOOKUP($T35,Male_Annuity_Tables,MATCH($BS$3+3,'Mortality Tables'!$N$1:$DN$1,0),FALSE),VLOOKUP($T35,Fe_Annuity_Tables,MATCH(BS$3+3,'Mortality Tables'!$N$1:$DN$1,0),FALSE)),"")</f>
        <v>502719.37782583106</v>
      </c>
      <c r="BT35" s="685">
        <f>IFERROR(($BS35+AC35*Contr_Rate)*(1+Inv_Return)*IF($D35=$C$1,VLOOKUP($T35,Male_Annuity_Tables,MATCH($BS$3+3,'Mortality Tables'!$N$1:$DN$1,0),FALSE),VLOOKUP($T35,Fe_Annuity_Tables,MATCH(BT$3+3,'Mortality Tables'!$N$1:$DN$1,0),FALSE)),"")</f>
        <v>808846.23444316792</v>
      </c>
      <c r="BU35" s="685">
        <f>IFERROR((BT35+AD35*Contr_Rate)*(1+Inv_Return)*IF($D35=$C$1,VLOOKUP($T35,Male_Annuity_Tables,MATCH($BS$3+3,'Mortality Tables'!$N$1:$DN$1,0),FALSE),VLOOKUP($T35,Fe_Annuity_Tables,MATCH(BU$3+3,'Mortality Tables'!$N$1:$DN$1,0),FALSE)),"")</f>
        <v>1093859.5308319554</v>
      </c>
      <c r="BV35" s="685">
        <f>IFERROR((BU35+AE35*Contr_Rate)*(1+Inv_Return)*IF($D35=$C$1,VLOOKUP($T35,Male_Annuity_Tables,MATCH($BS$3+3,'Mortality Tables'!$N$1:$DN$1,0),FALSE),VLOOKUP($T35,Fe_Annuity_Tables,MATCH(BV$3+3,'Mortality Tables'!$N$1:$DN$1,0),FALSE)),"")</f>
        <v>1361487.8566136933</v>
      </c>
      <c r="BW35" s="685">
        <f>IFERROR((BV35+AF35*Contr_Rate)*(1+Inv_Return)*IF($D35=$C$1,VLOOKUP($T35,Male_Annuity_Tables,MATCH($BS$3+3,'Mortality Tables'!$N$1:$DN$1,0),FALSE),VLOOKUP($T35,Fe_Annuity_Tables,MATCH(BW$3+3,'Mortality Tables'!$N$1:$DN$1,0),FALSE)),"")</f>
        <v>1615021.0318711672</v>
      </c>
      <c r="BX35" s="685">
        <f>IFERROR((BW35+AG35*Contr_Rate)*(1+Inv_Return)*IF($D35=$C$1,VLOOKUP($T35,Male_Annuity_Tables,MATCH($BS$3+3,'Mortality Tables'!$N$1:$DN$1,0),FALSE),VLOOKUP($T35,Fe_Annuity_Tables,MATCH(BX$3+3,'Mortality Tables'!$N$1:$DN$1,0),FALSE)),"")</f>
        <v>1857370.0350808555</v>
      </c>
      <c r="BY35" s="685">
        <f>IFERROR((BX35+AH35*Contr_Rate)*(1+Inv_Return)*IF($D35=$C$1,VLOOKUP($T35,Male_Annuity_Tables,MATCH($BS$3+3,'Mortality Tables'!$N$1:$DN$1,0),FALSE),VLOOKUP($T35,Fe_Annuity_Tables,MATCH(BY$3+3,'Mortality Tables'!$N$1:$DN$1,0),FALSE)),"")</f>
        <v>2091119.2159812374</v>
      </c>
      <c r="BZ35" s="685">
        <f>IFERROR((BY35+AI35*Contr_Rate)*(1+Inv_Return)*IF($D35=$C$1,VLOOKUP($T35,Male_Annuity_Tables,MATCH($BS$3+3,'Mortality Tables'!$N$1:$DN$1,0),FALSE),VLOOKUP($T35,Fe_Annuity_Tables,MATCH(BZ$3+3,'Mortality Tables'!$N$1:$DN$1,0),FALSE)),"")</f>
        <v>2318571.8095519645</v>
      </c>
      <c r="CA35" s="685">
        <f>IFERROR((BZ35+AJ35*Contr_Rate)*(1+Inv_Return)*IF($D35=$C$1,VLOOKUP($T35,Male_Annuity_Tables,MATCH($BS$3+3,'Mortality Tables'!$N$1:$DN$1,0),FALSE),VLOOKUP($T35,Fe_Annuity_Tables,MATCH(CA$3+3,'Mortality Tables'!$N$1:$DN$1,0),FALSE)),"")</f>
        <v>2541789.634623711</v>
      </c>
      <c r="CB35" s="685">
        <f>IFERROR((CA35+AK35*Contr_Rate)*(1+Inv_Return)*IF($D35=$C$1,VLOOKUP($T35,Male_Annuity_Tables,MATCH($BS$3+3,'Mortality Tables'!$N$1:$DN$1,0),FALSE),VLOOKUP($T35,Fe_Annuity_Tables,MATCH(CB$3+3,'Mortality Tables'!$N$1:$DN$1,0),FALSE)),"")</f>
        <v>2762627.7453608052</v>
      </c>
      <c r="CC35" s="685">
        <f>IFERROR((CB35+AL35*Contr_Rate)*(1+Inv_Return)*IF($D35=$C$1,VLOOKUP($T35,Male_Annuity_Tables,MATCH($BS$3+3,'Mortality Tables'!$N$1:$DN$1,0),FALSE),VLOOKUP($T35,Fe_Annuity_Tables,MATCH(CC$3+3,'Mortality Tables'!$N$1:$DN$1,0),FALSE)),"")</f>
        <v>2982764.7036851752</v>
      </c>
      <c r="CD35" s="685" t="str">
        <f>IFERROR((CC35+AM35*Contr_Rate)*(1+Inv_Return)*IF($D35=$C$1,VLOOKUP($T35,Male_Annuity_Tables,MATCH($BS$3+3,'Mortality Tables'!$N$1:$DN$1,0),FALSE),VLOOKUP($T35,Fe_Annuity_Tables,MATCH(CD$3+3,'Mortality Tables'!$N$1:$DN$1,0),FALSE)),"")</f>
        <v/>
      </c>
      <c r="CE35" s="685" t="str">
        <f>IFERROR((CD35+AN35*Contr_Rate)*(1+Inv_Return)*IF($D35=$C$1,VLOOKUP($T35,Male_Annuity_Tables,MATCH($BS$3+3,'Mortality Tables'!$N$1:$DN$1,0),FALSE),VLOOKUP($T35,Fe_Annuity_Tables,MATCH(CE$3+3,'Mortality Tables'!$N$1:$DN$1,0),FALSE)),"")</f>
        <v/>
      </c>
      <c r="CF35" s="685" t="str">
        <f>IFERROR((CE35+AO35*Contr_Rate)*(1+Inv_Return)*IF($D35=$C$1,VLOOKUP($T35,Male_Annuity_Tables,MATCH($BS$3+3,'Mortality Tables'!$N$1:$DN$1,0),FALSE),VLOOKUP($T35,Fe_Annuity_Tables,MATCH(CF$3+3,'Mortality Tables'!$N$1:$DN$1,0),FALSE)),"")</f>
        <v/>
      </c>
      <c r="CG35" s="685" t="str">
        <f>IFERROR((CF35+AP35*Contr_Rate)*(1+Inv_Return)*IF($D35=$C$1,VLOOKUP($T35,Male_Annuity_Tables,MATCH($BS$3+3,'Mortality Tables'!$N$1:$DN$1,0),FALSE),VLOOKUP($T35,Fe_Annuity_Tables,MATCH(CG$3+3,'Mortality Tables'!$N$1:$DN$1,0),FALSE)),"")</f>
        <v/>
      </c>
      <c r="CH35" s="685" t="str">
        <f>IFERROR((CG35+AQ35*Contr_Rate)*(1+Inv_Return)*IF($D35=$C$1,VLOOKUP($T35,Male_Annuity_Tables,MATCH($BS$3+3,'Mortality Tables'!$N$1:$DN$1,0),FALSE),VLOOKUP($T35,Fe_Annuity_Tables,MATCH(CH$3+3,'Mortality Tables'!$N$1:$DN$1,0),FALSE)),"")</f>
        <v/>
      </c>
      <c r="CI35" s="685" t="str">
        <f>IFERROR((CH35+AR35*Contr_Rate)*(1+Inv_Return)*IF($D35=$C$1,VLOOKUP($T35,Male_Annuity_Tables,MATCH($BS$3+3,'Mortality Tables'!$N$1:$DN$1,0),FALSE),VLOOKUP($T35,Fe_Annuity_Tables,MATCH(CI$3+3,'Mortality Tables'!$N$1:$DN$1,0),FALSE)),"")</f>
        <v/>
      </c>
      <c r="CJ35" s="685" t="str">
        <f>IFERROR((CI35+AS35*Contr_Rate)*(1+Inv_Return)*IF($D35=$C$1,VLOOKUP($T35,Male_Annuity_Tables,MATCH($BS$3+3,'Mortality Tables'!$N$1:$DN$1,0),FALSE),VLOOKUP($T35,Fe_Annuity_Tables,MATCH(CJ$3+3,'Mortality Tables'!$N$1:$DN$1,0),FALSE)),"")</f>
        <v/>
      </c>
      <c r="CK35" s="685" t="str">
        <f>IFERROR((CJ35+AT35*Contr_Rate)*(1+Inv_Return)*IF($D35=$C$1,VLOOKUP($T35,Male_Annuity_Tables,MATCH($BS$3+3,'Mortality Tables'!$N$1:$DN$1,0),FALSE),VLOOKUP($T35,Fe_Annuity_Tables,MATCH(CK$3+3,'Mortality Tables'!$N$1:$DN$1,0),FALSE)),"")</f>
        <v/>
      </c>
      <c r="CL35" s="685" t="str">
        <f>IFERROR((CK35+AU35*Contr_Rate)*(1+Inv_Return)*IF($D35=$C$1,VLOOKUP($T35,Male_Annuity_Tables,MATCH($BS$3+3,'Mortality Tables'!$N$1:$DN$1,0),FALSE),VLOOKUP($T35,Fe_Annuity_Tables,MATCH(CL$3+3,'Mortality Tables'!$N$1:$DN$1,0),FALSE)),"")</f>
        <v/>
      </c>
      <c r="CM35" s="685" t="str">
        <f>IFERROR((CL35+AV35*Contr_Rate)*(1+Inv_Return)*IF($D35=$C$1,VLOOKUP($T35,Male_Annuity_Tables,MATCH($BS$3+3,'Mortality Tables'!$N$1:$DN$1,0),FALSE),VLOOKUP($T35,Fe_Annuity_Tables,MATCH(CM$3+3,'Mortality Tables'!$N$1:$DN$1,0),FALSE)),"")</f>
        <v/>
      </c>
      <c r="CN35" s="685" t="str">
        <f>IFERROR((CM35+AW35*Contr_Rate)*(1+Inv_Return)*IF($D35=$C$1,VLOOKUP($T35,Male_Annuity_Tables,MATCH($BS$3+3,'Mortality Tables'!$N$1:$DN$1,0),FALSE),VLOOKUP($T35,Fe_Annuity_Tables,MATCH(CN$3+3,'Mortality Tables'!$N$1:$DN$1,0),FALSE)),"")</f>
        <v/>
      </c>
      <c r="CO35" s="685" t="str">
        <f>IFERROR((CN35+AX35*Contr_Rate)*(1+Inv_Return)*IF($D35=$C$1,VLOOKUP($T35,Male_Annuity_Tables,MATCH($BS$3+3,'Mortality Tables'!$N$1:$DN$1,0),FALSE),VLOOKUP($T35,Fe_Annuity_Tables,MATCH(CO$3+3,'Mortality Tables'!$N$1:$DN$1,0),FALSE)),"")</f>
        <v/>
      </c>
      <c r="CP35" s="685" t="str">
        <f>IFERROR((CO35+AY35*Contr_Rate)*(1+Inv_Return)*IF($D35=$C$1,VLOOKUP($T35,Male_Annuity_Tables,MATCH($BS$3+3,'Mortality Tables'!$N$1:$DN$1,0),FALSE),VLOOKUP($T35,Fe_Annuity_Tables,MATCH(CP$3+3,'Mortality Tables'!$N$1:$DN$1,0),FALSE)),"")</f>
        <v/>
      </c>
      <c r="CQ35" s="685" t="str">
        <f>IFERROR((CP35+AZ35*Contr_Rate)*(1+Inv_Return)*IF($D35=$C$1,VLOOKUP($T35,Male_Annuity_Tables,MATCH($BS$3+3,'Mortality Tables'!$N$1:$DN$1,0),FALSE),VLOOKUP($T35,Fe_Annuity_Tables,MATCH(CQ$3+3,'Mortality Tables'!$N$1:$DN$1,0),FALSE)),"")</f>
        <v/>
      </c>
      <c r="CR35" s="685" t="str">
        <f>IFERROR((CQ35+BA35*Contr_Rate)*(1+Inv_Return)*IF($D35=$C$1,VLOOKUP($T35,Male_Annuity_Tables,MATCH($BS$3+3,'Mortality Tables'!$N$1:$DN$1,0),FALSE),VLOOKUP($T35,Fe_Annuity_Tables,MATCH(CR$3+3,'Mortality Tables'!$N$1:$DN$1,0),FALSE)),"")</f>
        <v/>
      </c>
      <c r="CS35" s="685" t="str">
        <f>IFERROR((CR35+BB35*Contr_Rate)*(1+Inv_Return)*IF($D35=$C$1,VLOOKUP($T35,Male_Annuity_Tables,MATCH($BS$3+3,'Mortality Tables'!$N$1:$DN$1,0),FALSE),VLOOKUP($T35,Fe_Annuity_Tables,MATCH(CS$3+3,'Mortality Tables'!$N$1:$DN$1,0),FALSE)),"")</f>
        <v/>
      </c>
      <c r="CT35" s="685" t="str">
        <f>IFERROR((CS35+BC35*Contr_Rate)*(1+Inv_Return)*IF($D35=$C$1,VLOOKUP($T35,Male_Annuity_Tables,MATCH($BS$3+3,'Mortality Tables'!$N$1:$DN$1,0),FALSE),VLOOKUP($T35,Fe_Annuity_Tables,MATCH(CT$3+3,'Mortality Tables'!$N$1:$DN$1,0),FALSE)),"")</f>
        <v/>
      </c>
      <c r="CU35" s="685" t="str">
        <f>IFERROR((CT35+BD35*Contr_Rate)*(1+Inv_Return)*IF($D35=$C$1,VLOOKUP($T35,Male_Annuity_Tables,MATCH($BS$3+3,'Mortality Tables'!$N$1:$DN$1,0),FALSE),VLOOKUP($T35,Fe_Annuity_Tables,MATCH(CU$3+3,'Mortality Tables'!$N$1:$DN$1,0),FALSE)),"")</f>
        <v/>
      </c>
      <c r="CV35" s="685" t="str">
        <f>IFERROR((CU35+BE35*Contr_Rate)*(1+Inv_Return)*IF($D35=$C$1,VLOOKUP($T35,Male_Annuity_Tables,MATCH($BS$3+3,'Mortality Tables'!$N$1:$DN$1,0),FALSE),VLOOKUP($T35,Fe_Annuity_Tables,MATCH(CV$3+3,'Mortality Tables'!$N$1:$DN$1,0),FALSE)),"")</f>
        <v/>
      </c>
      <c r="CW35" s="685" t="str">
        <f>IFERROR((CV35+BF35*Contr_Rate)*(1+Inv_Return)*IF($D35=$C$1,VLOOKUP($T35,Male_Annuity_Tables,MATCH($BS$3+3,'Mortality Tables'!$N$1:$DN$1,0),FALSE),VLOOKUP($T35,Fe_Annuity_Tables,MATCH(CW$3+3,'Mortality Tables'!$N$1:$DN$1,0),FALSE)),"")</f>
        <v/>
      </c>
      <c r="CX35" s="685" t="str">
        <f>IFERROR((CW35+BG35*Contr_Rate)*(1+Inv_Return)*IF($D35=$C$1,VLOOKUP($T35,Male_Annuity_Tables,MATCH($BS$3+3,'Mortality Tables'!$N$1:$DN$1,0),FALSE),VLOOKUP($T35,Fe_Annuity_Tables,MATCH(CX$3+3,'Mortality Tables'!$N$1:$DN$1,0),FALSE)),"")</f>
        <v/>
      </c>
      <c r="CY35" s="685" t="str">
        <f>IFERROR((CX35+BH35*Contr_Rate)*(1+Inv_Return)*IF($D35=$C$1,VLOOKUP($T35,Male_Annuity_Tables,MATCH($BS$3+3,'Mortality Tables'!$N$1:$DN$1,0),FALSE),VLOOKUP($T35,Fe_Annuity_Tables,MATCH(CY$3+3,'Mortality Tables'!$N$1:$DN$1,0),FALSE)),"")</f>
        <v/>
      </c>
      <c r="CZ35" s="685" t="str">
        <f>IFERROR((CY35+BI35*Contr_Rate)*(1+Inv_Return)*IF($D35=$C$1,VLOOKUP($T35,Male_Annuity_Tables,MATCH($BS$3+3,'Mortality Tables'!$N$1:$DN$1,0),FALSE),VLOOKUP($T35,Fe_Annuity_Tables,MATCH(CZ$3+3,'Mortality Tables'!$N$1:$DN$1,0),FALSE)),"")</f>
        <v/>
      </c>
      <c r="DA35" s="685" t="str">
        <f>IFERROR((CZ35+BJ35*Contr_Rate)*(1+Inv_Return)*IF($D35=$C$1,VLOOKUP($T35,Male_Annuity_Tables,MATCH($BS$3+3,'Mortality Tables'!$N$1:$DN$1,0),FALSE),VLOOKUP($T35,Fe_Annuity_Tables,MATCH(DA$3+3,'Mortality Tables'!$N$1:$DN$1,0),FALSE)),"")</f>
        <v/>
      </c>
      <c r="DB35" s="685" t="str">
        <f>IFERROR((DA35+BK35*Contr_Rate)*(1+Inv_Return)*IF($D35=$C$1,VLOOKUP($T35,Male_Annuity_Tables,MATCH($BS$3+3,'Mortality Tables'!$N$1:$DN$1,0),FALSE),VLOOKUP($T35,Fe_Annuity_Tables,MATCH(DB$3+3,'Mortality Tables'!$N$1:$DN$1,0),FALSE)),"")</f>
        <v/>
      </c>
      <c r="DC35" s="685" t="str">
        <f>IFERROR((DB35+BL35*Contr_Rate)*(1+Inv_Return)*IF($D35=$C$1,VLOOKUP($T35,Male_Annuity_Tables,MATCH($BS$3+3,'Mortality Tables'!$N$1:$DN$1,0),FALSE),VLOOKUP($T35,Fe_Annuity_Tables,MATCH(DC$3+3,'Mortality Tables'!$N$1:$DN$1,0),FALSE)),"")</f>
        <v/>
      </c>
      <c r="DD35" s="685" t="str">
        <f>IFERROR((DC35+BM35*Contr_Rate)*(1+Inv_Return)*IF($D35=$C$1,VLOOKUP($T35,Male_Annuity_Tables,MATCH($BS$3+3,'Mortality Tables'!$N$1:$DN$1,0),FALSE),VLOOKUP($T35,Fe_Annuity_Tables,MATCH(DD$3+3,'Mortality Tables'!$N$1:$DN$1,0),FALSE)),"")</f>
        <v/>
      </c>
      <c r="DE35" s="685" t="str">
        <f>IFERROR((DD35+BN35*Contr_Rate)*(1+Inv_Return)*IF($D35=$C$1,VLOOKUP($T35,Male_Annuity_Tables,MATCH($BS$3+3,'Mortality Tables'!$N$1:$DN$1,0),FALSE),VLOOKUP($T35,Fe_Annuity_Tables,MATCH(DE$3+3,'Mortality Tables'!$N$1:$DN$1,0),FALSE)),"")</f>
        <v/>
      </c>
      <c r="DF35" s="685" t="str">
        <f>IFERROR((DE35+BO35*Contr_Rate)*(1+Inv_Return)*IF($D35=$C$1,VLOOKUP($T35,Male_Annuity_Tables,MATCH($BS$3+3,'Mortality Tables'!$N$1:$DN$1,0),FALSE),VLOOKUP($T35,Fe_Annuity_Tables,MATCH(DF$3+3,'Mortality Tables'!$N$1:$DN$1,0),FALSE)),"")</f>
        <v/>
      </c>
      <c r="DG35" s="685" t="str">
        <f>IFERROR((DF35+BP35*Contr_Rate)*(1+Inv_Return)*IF($D35=$C$1,VLOOKUP($T35,Male_Annuity_Tables,MATCH($BS$3+3,'Mortality Tables'!$N$1:$DN$1,0),FALSE),VLOOKUP($T35,Fe_Annuity_Tables,MATCH(DG$3+3,'Mortality Tables'!$N$1:$DN$1,0),FALSE)),"")</f>
        <v/>
      </c>
      <c r="DH35" s="685" t="str">
        <f>IFERROR((DG35+BQ35*Contr_Rate)*(1+Inv_Return)*IF($D35=$C$1,VLOOKUP($T35,Male_Annuity_Tables,MATCH($BS$3+3,'Mortality Tables'!$N$1:$DN$1,0),FALSE),VLOOKUP($T35,Fe_Annuity_Tables,MATCH(DH$3+3,'Mortality Tables'!$N$1:$DN$1,0),FALSE)),"")</f>
        <v/>
      </c>
      <c r="DJ35" s="686">
        <f t="shared" si="20"/>
        <v>2982764.7036851752</v>
      </c>
      <c r="DK35" s="680">
        <f t="shared" si="21"/>
        <v>8.0909277508679907</v>
      </c>
      <c r="DL35" s="686">
        <f t="shared" si="22"/>
        <v>246999.15918229209</v>
      </c>
      <c r="DM35" s="686">
        <f t="shared" si="23"/>
        <v>2230895.2948681316</v>
      </c>
      <c r="DN35" s="687">
        <f t="shared" si="42"/>
        <v>0.11071750420133107</v>
      </c>
      <c r="DP35" s="688">
        <f t="shared" si="24"/>
        <v>77544.464029634444</v>
      </c>
      <c r="DQ35" s="688">
        <f t="shared" si="13"/>
        <v>84866.573456480503</v>
      </c>
      <c r="DR35" s="688">
        <f t="shared" si="14"/>
        <v>115292.7945496881</v>
      </c>
    </row>
    <row r="36" spans="1:122" s="657" customFormat="1" ht="14.5">
      <c r="A36" s="675" t="s">
        <v>1141</v>
      </c>
      <c r="B36" s="675" t="s">
        <v>1142</v>
      </c>
      <c r="C36" s="675" t="s">
        <v>236</v>
      </c>
      <c r="D36" s="675" t="s">
        <v>61</v>
      </c>
      <c r="E36" s="676">
        <v>29444</v>
      </c>
      <c r="F36" s="677">
        <v>42134</v>
      </c>
      <c r="G36" s="677">
        <v>45071</v>
      </c>
      <c r="H36" s="678">
        <v>990538</v>
      </c>
      <c r="I36" s="678">
        <v>68296.259999999995</v>
      </c>
      <c r="J36" s="678">
        <v>98326.19</v>
      </c>
      <c r="K36" s="678"/>
      <c r="L36" s="678">
        <v>166622.45000000001</v>
      </c>
      <c r="M36" s="679">
        <f>IF(COUNTIF($A$4:A204,A36)=1,0,1)</f>
        <v>0</v>
      </c>
      <c r="N36" s="680" t="str">
        <f t="shared" si="35"/>
        <v>Okay</v>
      </c>
      <c r="O36" s="680" t="str">
        <f t="shared" si="15"/>
        <v>TRUE</v>
      </c>
      <c r="P36" s="680" t="b">
        <f t="shared" si="2"/>
        <v>1</v>
      </c>
      <c r="Q36" s="680" t="b">
        <f t="shared" si="36"/>
        <v>1</v>
      </c>
      <c r="R36" s="680" t="b">
        <f t="shared" si="37"/>
        <v>1</v>
      </c>
      <c r="S36" s="681">
        <f t="shared" si="5"/>
        <v>34.767123287671232</v>
      </c>
      <c r="T36" s="682">
        <f t="shared" si="38"/>
        <v>44</v>
      </c>
      <c r="U36" s="682">
        <f t="shared" si="16"/>
        <v>42</v>
      </c>
      <c r="V36" s="682">
        <f t="shared" si="39"/>
        <v>1.6027397260273972</v>
      </c>
      <c r="W36" s="682">
        <f t="shared" si="40"/>
        <v>16</v>
      </c>
      <c r="X36" s="683">
        <f t="shared" si="8"/>
        <v>2665959.2000000002</v>
      </c>
      <c r="Y36" s="684">
        <f t="shared" si="18"/>
        <v>3.1900000000000001E-3</v>
      </c>
      <c r="Z36" s="684">
        <f>IF($D36=$C$1,VLOOKUP($T36,Male_Annuity_Tables,MATCH($W36+2,'Mortality Tables'!$DS$1:$HT$1,0),FALSE),VLOOKUP($T36,Fe_Annuity_Tables,MATCH($W36+2,'Mortality Tables'!$M$1:$DN$1,0),FALSE))</f>
        <v>0.15423253034769741</v>
      </c>
      <c r="AA36" s="664"/>
      <c r="AB36" s="685">
        <f t="shared" si="32"/>
        <v>1041005.9111</v>
      </c>
      <c r="AC36" s="685">
        <f t="shared" si="32"/>
        <v>1094045.162270545</v>
      </c>
      <c r="AD36" s="685">
        <f t="shared" si="32"/>
        <v>1149786.7632882295</v>
      </c>
      <c r="AE36" s="685">
        <f t="shared" si="32"/>
        <v>1208368.3988777646</v>
      </c>
      <c r="AF36" s="685">
        <f t="shared" si="32"/>
        <v>1269934.7688005867</v>
      </c>
      <c r="AG36" s="685">
        <f t="shared" si="32"/>
        <v>1334637.945270977</v>
      </c>
      <c r="AH36" s="685">
        <f t="shared" si="32"/>
        <v>1402637.7485825331</v>
      </c>
      <c r="AI36" s="685">
        <f t="shared" si="32"/>
        <v>1474102.1418728132</v>
      </c>
      <c r="AJ36" s="685">
        <f t="shared" si="32"/>
        <v>1549207.6460012333</v>
      </c>
      <c r="AK36" s="685">
        <f t="shared" si="32"/>
        <v>1628139.7755649961</v>
      </c>
      <c r="AL36" s="685">
        <f t="shared" si="31"/>
        <v>1711093.4971300326</v>
      </c>
      <c r="AM36" s="685">
        <f t="shared" si="31"/>
        <v>1798273.7108088078</v>
      </c>
      <c r="AN36" s="685">
        <f t="shared" si="31"/>
        <v>1889895.7563745165</v>
      </c>
      <c r="AO36" s="685">
        <f t="shared" si="31"/>
        <v>1986185.9451617985</v>
      </c>
      <c r="AP36" s="685">
        <f t="shared" si="31"/>
        <v>2087382.1190677921</v>
      </c>
      <c r="AQ36" s="685">
        <f t="shared" si="31"/>
        <v>2193734.2380342958</v>
      </c>
      <c r="AR36" s="685" t="str">
        <f t="shared" si="31"/>
        <v/>
      </c>
      <c r="AS36" s="685" t="str">
        <f t="shared" si="31"/>
        <v/>
      </c>
      <c r="AT36" s="685" t="str">
        <f t="shared" si="31"/>
        <v/>
      </c>
      <c r="AU36" s="685" t="str">
        <f t="shared" si="31"/>
        <v/>
      </c>
      <c r="AV36" s="685" t="str">
        <f t="shared" si="41"/>
        <v/>
      </c>
      <c r="AW36" s="685" t="str">
        <f t="shared" si="41"/>
        <v/>
      </c>
      <c r="AX36" s="685" t="str">
        <f t="shared" si="41"/>
        <v/>
      </c>
      <c r="AY36" s="685" t="str">
        <f t="shared" si="41"/>
        <v/>
      </c>
      <c r="AZ36" s="685" t="str">
        <f t="shared" si="41"/>
        <v/>
      </c>
      <c r="BA36" s="685" t="str">
        <f t="shared" si="41"/>
        <v/>
      </c>
      <c r="BB36" s="685" t="str">
        <f t="shared" si="41"/>
        <v/>
      </c>
      <c r="BC36" s="685" t="str">
        <f t="shared" si="41"/>
        <v/>
      </c>
      <c r="BD36" s="685" t="str">
        <f t="shared" si="41"/>
        <v/>
      </c>
      <c r="BE36" s="685" t="str">
        <f t="shared" si="41"/>
        <v/>
      </c>
      <c r="BF36" s="685" t="str">
        <f t="shared" si="41"/>
        <v/>
      </c>
      <c r="BG36" s="685" t="str">
        <f t="shared" si="41"/>
        <v/>
      </c>
      <c r="BH36" s="685" t="str">
        <f t="shared" si="41"/>
        <v/>
      </c>
      <c r="BI36" s="685" t="str">
        <f t="shared" si="43"/>
        <v/>
      </c>
      <c r="BJ36" s="685" t="str">
        <f t="shared" si="43"/>
        <v/>
      </c>
      <c r="BK36" s="685" t="str">
        <f t="shared" si="43"/>
        <v/>
      </c>
      <c r="BL36" s="685" t="str">
        <f t="shared" si="43"/>
        <v/>
      </c>
      <c r="BM36" s="685" t="str">
        <f t="shared" si="43"/>
        <v/>
      </c>
      <c r="BN36" s="685" t="str">
        <f t="shared" si="43"/>
        <v/>
      </c>
      <c r="BO36" s="685" t="str">
        <f t="shared" si="34"/>
        <v/>
      </c>
      <c r="BP36" s="685" t="str">
        <f t="shared" si="34"/>
        <v/>
      </c>
      <c r="BQ36" s="685" t="str">
        <f t="shared" si="34"/>
        <v/>
      </c>
      <c r="BR36" s="529"/>
      <c r="BS36" s="685">
        <f>IFERROR(($L36+AB36*Contr_Rate)*(1+Inv_Return)*IF($D36=$C$1,VLOOKUP($T36,Male_Annuity_Tables,MATCH($BS$3+3,'Mortality Tables'!$N$1:$DN$1,0),FALSE),VLOOKUP($T36,Fe_Annuity_Tables,MATCH(BS$3+3,'Mortality Tables'!$N$1:$DN$1,0),FALSE)),"")</f>
        <v>417004.69390861434</v>
      </c>
      <c r="BT36" s="685">
        <f>IFERROR(($BS36+AC36*Contr_Rate)*(1+Inv_Return)*IF($D36=$C$1,VLOOKUP($T36,Male_Annuity_Tables,MATCH($BS$3+3,'Mortality Tables'!$N$1:$DN$1,0),FALSE),VLOOKUP($T36,Fe_Annuity_Tables,MATCH(BT$3+3,'Mortality Tables'!$N$1:$DN$1,0),FALSE)),"")</f>
        <v>648869.88381069782</v>
      </c>
      <c r="BU36" s="685">
        <f>IFERROR((BT36+AD36*Contr_Rate)*(1+Inv_Return)*IF($D36=$C$1,VLOOKUP($T36,Male_Annuity_Tables,MATCH($BS$3+3,'Mortality Tables'!$N$1:$DN$1,0),FALSE),VLOOKUP($T36,Fe_Annuity_Tables,MATCH(BU$3+3,'Mortality Tables'!$N$1:$DN$1,0),FALSE)),"")</f>
        <v>865317.95695996494</v>
      </c>
      <c r="BV36" s="685">
        <f>IFERROR((BU36+AE36*Contr_Rate)*(1+Inv_Return)*IF($D36=$C$1,VLOOKUP($T36,Male_Annuity_Tables,MATCH($BS$3+3,'Mortality Tables'!$N$1:$DN$1,0),FALSE),VLOOKUP($T36,Fe_Annuity_Tables,MATCH(BV$3+3,'Mortality Tables'!$N$1:$DN$1,0),FALSE)),"")</f>
        <v>1069084.0285891728</v>
      </c>
      <c r="BW36" s="685">
        <f>IFERROR((BV36+AF36*Contr_Rate)*(1+Inv_Return)*IF($D36=$C$1,VLOOKUP($T36,Male_Annuity_Tables,MATCH($BS$3+3,'Mortality Tables'!$N$1:$DN$1,0),FALSE),VLOOKUP($T36,Fe_Annuity_Tables,MATCH(BW$3+3,'Mortality Tables'!$N$1:$DN$1,0),FALSE)),"")</f>
        <v>1262587.391726146</v>
      </c>
      <c r="BX36" s="685">
        <f>IFERROR((BW36+AG36*Contr_Rate)*(1+Inv_Return)*IF($D36=$C$1,VLOOKUP($T36,Male_Annuity_Tables,MATCH($BS$3+3,'Mortality Tables'!$N$1:$DN$1,0),FALSE),VLOOKUP($T36,Fe_Annuity_Tables,MATCH(BX$3+3,'Mortality Tables'!$N$1:$DN$1,0),FALSE)),"")</f>
        <v>1447974.2752451454</v>
      </c>
      <c r="BY36" s="685">
        <f>IFERROR((BX36+AH36*Contr_Rate)*(1+Inv_Return)*IF($D36=$C$1,VLOOKUP($T36,Male_Annuity_Tables,MATCH($BS$3+3,'Mortality Tables'!$N$1:$DN$1,0),FALSE),VLOOKUP($T36,Fe_Annuity_Tables,MATCH(BY$3+3,'Mortality Tables'!$N$1:$DN$1,0),FALSE)),"")</f>
        <v>1627155.1719005168</v>
      </c>
      <c r="BZ36" s="685">
        <f>IFERROR((BY36+AI36*Contr_Rate)*(1+Inv_Return)*IF($D36=$C$1,VLOOKUP($T36,Male_Annuity_Tables,MATCH($BS$3+3,'Mortality Tables'!$N$1:$DN$1,0),FALSE),VLOOKUP($T36,Fe_Annuity_Tables,MATCH(BZ$3+3,'Mortality Tables'!$N$1:$DN$1,0),FALSE)),"")</f>
        <v>1801837.4433821423</v>
      </c>
      <c r="CA36" s="685">
        <f>IFERROR((BZ36+AJ36*Contr_Rate)*(1+Inv_Return)*IF($D36=$C$1,VLOOKUP($T36,Male_Annuity_Tables,MATCH($BS$3+3,'Mortality Tables'!$N$1:$DN$1,0),FALSE),VLOOKUP($T36,Fe_Annuity_Tables,MATCH(CA$3+3,'Mortality Tables'!$N$1:$DN$1,0),FALSE)),"")</f>
        <v>1973553.8182746426</v>
      </c>
      <c r="CB36" s="685">
        <f>IFERROR((CA36+AK36*Contr_Rate)*(1+Inv_Return)*IF($D36=$C$1,VLOOKUP($T36,Male_Annuity_Tables,MATCH($BS$3+3,'Mortality Tables'!$N$1:$DN$1,0),FALSE),VLOOKUP($T36,Fe_Annuity_Tables,MATCH(CB$3+3,'Mortality Tables'!$N$1:$DN$1,0),FALSE)),"")</f>
        <v>2143687.319443339</v>
      </c>
      <c r="CC36" s="685">
        <f>IFERROR((CB36+AL36*Contr_Rate)*(1+Inv_Return)*IF($D36=$C$1,VLOOKUP($T36,Male_Annuity_Tables,MATCH($BS$3+3,'Mortality Tables'!$N$1:$DN$1,0),FALSE),VLOOKUP($T36,Fe_Annuity_Tables,MATCH(CC$3+3,'Mortality Tables'!$N$1:$DN$1,0),FALSE)),"")</f>
        <v>2313493.0882848948</v>
      </c>
      <c r="CD36" s="685">
        <f>IFERROR((CC36+AM36*Contr_Rate)*(1+Inv_Return)*IF($D36=$C$1,VLOOKUP($T36,Male_Annuity_Tables,MATCH($BS$3+3,'Mortality Tables'!$N$1:$DN$1,0),FALSE),VLOOKUP($T36,Fe_Annuity_Tables,MATCH(CD$3+3,'Mortality Tables'!$N$1:$DN$1,0),FALSE)),"")</f>
        <v>2484117.5131417378</v>
      </c>
      <c r="CE36" s="685">
        <f>IFERROR((CD36+AN36*Contr_Rate)*(1+Inv_Return)*IF($D36=$C$1,VLOOKUP($T36,Male_Annuity_Tables,MATCH($BS$3+3,'Mortality Tables'!$N$1:$DN$1,0),FALSE),VLOOKUP($T36,Fe_Annuity_Tables,MATCH(CE$3+3,'Mortality Tables'!$N$1:$DN$1,0),FALSE)),"")</f>
        <v>2656615.0168308755</v>
      </c>
      <c r="CF36" s="685">
        <f>IFERROR((CE36+AO36*Contr_Rate)*(1+Inv_Return)*IF($D36=$C$1,VLOOKUP($T36,Male_Annuity_Tables,MATCH($BS$3+3,'Mortality Tables'!$N$1:$DN$1,0),FALSE),VLOOKUP($T36,Fe_Annuity_Tables,MATCH(CF$3+3,'Mortality Tables'!$N$1:$DN$1,0),FALSE)),"")</f>
        <v>2831962.8126731357</v>
      </c>
      <c r="CG36" s="685">
        <f>IFERROR((CF36+AP36*Contr_Rate)*(1+Inv_Return)*IF($D36=$C$1,VLOOKUP($T36,Male_Annuity_Tables,MATCH($BS$3+3,'Mortality Tables'!$N$1:$DN$1,0),FALSE),VLOOKUP($T36,Fe_Annuity_Tables,MATCH(CG$3+3,'Mortality Tables'!$N$1:$DN$1,0),FALSE)),"")</f>
        <v>3011073.8987519094</v>
      </c>
      <c r="CH36" s="685">
        <f>IFERROR((CG36+AQ36*Contr_Rate)*(1+Inv_Return)*IF($D36=$C$1,VLOOKUP($T36,Male_Annuity_Tables,MATCH($BS$3+3,'Mortality Tables'!$N$1:$DN$1,0),FALSE),VLOOKUP($T36,Fe_Annuity_Tables,MATCH(CH$3+3,'Mortality Tables'!$N$1:$DN$1,0),FALSE)),"")</f>
        <v>3194808.5256182011</v>
      </c>
      <c r="CI36" s="685" t="str">
        <f>IFERROR((CH36+AR36*Contr_Rate)*(1+Inv_Return)*IF($D36=$C$1,VLOOKUP($T36,Male_Annuity_Tables,MATCH($BS$3+3,'Mortality Tables'!$N$1:$DN$1,0),FALSE),VLOOKUP($T36,Fe_Annuity_Tables,MATCH(CI$3+3,'Mortality Tables'!$N$1:$DN$1,0),FALSE)),"")</f>
        <v/>
      </c>
      <c r="CJ36" s="685" t="str">
        <f>IFERROR((CI36+AS36*Contr_Rate)*(1+Inv_Return)*IF($D36=$C$1,VLOOKUP($T36,Male_Annuity_Tables,MATCH($BS$3+3,'Mortality Tables'!$N$1:$DN$1,0),FALSE),VLOOKUP($T36,Fe_Annuity_Tables,MATCH(CJ$3+3,'Mortality Tables'!$N$1:$DN$1,0),FALSE)),"")</f>
        <v/>
      </c>
      <c r="CK36" s="685" t="str">
        <f>IFERROR((CJ36+AT36*Contr_Rate)*(1+Inv_Return)*IF($D36=$C$1,VLOOKUP($T36,Male_Annuity_Tables,MATCH($BS$3+3,'Mortality Tables'!$N$1:$DN$1,0),FALSE),VLOOKUP($T36,Fe_Annuity_Tables,MATCH(CK$3+3,'Mortality Tables'!$N$1:$DN$1,0),FALSE)),"")</f>
        <v/>
      </c>
      <c r="CL36" s="685" t="str">
        <f>IFERROR((CK36+AU36*Contr_Rate)*(1+Inv_Return)*IF($D36=$C$1,VLOOKUP($T36,Male_Annuity_Tables,MATCH($BS$3+3,'Mortality Tables'!$N$1:$DN$1,0),FALSE),VLOOKUP($T36,Fe_Annuity_Tables,MATCH(CL$3+3,'Mortality Tables'!$N$1:$DN$1,0),FALSE)),"")</f>
        <v/>
      </c>
      <c r="CM36" s="685" t="str">
        <f>IFERROR((CL36+AV36*Contr_Rate)*(1+Inv_Return)*IF($D36=$C$1,VLOOKUP($T36,Male_Annuity_Tables,MATCH($BS$3+3,'Mortality Tables'!$N$1:$DN$1,0),FALSE),VLOOKUP($T36,Fe_Annuity_Tables,MATCH(CM$3+3,'Mortality Tables'!$N$1:$DN$1,0),FALSE)),"")</f>
        <v/>
      </c>
      <c r="CN36" s="685" t="str">
        <f>IFERROR((CM36+AW36*Contr_Rate)*(1+Inv_Return)*IF($D36=$C$1,VLOOKUP($T36,Male_Annuity_Tables,MATCH($BS$3+3,'Mortality Tables'!$N$1:$DN$1,0),FALSE),VLOOKUP($T36,Fe_Annuity_Tables,MATCH(CN$3+3,'Mortality Tables'!$N$1:$DN$1,0),FALSE)),"")</f>
        <v/>
      </c>
      <c r="CO36" s="685" t="str">
        <f>IFERROR((CN36+AX36*Contr_Rate)*(1+Inv_Return)*IF($D36=$C$1,VLOOKUP($T36,Male_Annuity_Tables,MATCH($BS$3+3,'Mortality Tables'!$N$1:$DN$1,0),FALSE),VLOOKUP($T36,Fe_Annuity_Tables,MATCH(CO$3+3,'Mortality Tables'!$N$1:$DN$1,0),FALSE)),"")</f>
        <v/>
      </c>
      <c r="CP36" s="685" t="str">
        <f>IFERROR((CO36+AY36*Contr_Rate)*(1+Inv_Return)*IF($D36=$C$1,VLOOKUP($T36,Male_Annuity_Tables,MATCH($BS$3+3,'Mortality Tables'!$N$1:$DN$1,0),FALSE),VLOOKUP($T36,Fe_Annuity_Tables,MATCH(CP$3+3,'Mortality Tables'!$N$1:$DN$1,0),FALSE)),"")</f>
        <v/>
      </c>
      <c r="CQ36" s="685" t="str">
        <f>IFERROR((CP36+AZ36*Contr_Rate)*(1+Inv_Return)*IF($D36=$C$1,VLOOKUP($T36,Male_Annuity_Tables,MATCH($BS$3+3,'Mortality Tables'!$N$1:$DN$1,0),FALSE),VLOOKUP($T36,Fe_Annuity_Tables,MATCH(CQ$3+3,'Mortality Tables'!$N$1:$DN$1,0),FALSE)),"")</f>
        <v/>
      </c>
      <c r="CR36" s="685" t="str">
        <f>IFERROR((CQ36+BA36*Contr_Rate)*(1+Inv_Return)*IF($D36=$C$1,VLOOKUP($T36,Male_Annuity_Tables,MATCH($BS$3+3,'Mortality Tables'!$N$1:$DN$1,0),FALSE),VLOOKUP($T36,Fe_Annuity_Tables,MATCH(CR$3+3,'Mortality Tables'!$N$1:$DN$1,0),FALSE)),"")</f>
        <v/>
      </c>
      <c r="CS36" s="685" t="str">
        <f>IFERROR((CR36+BB36*Contr_Rate)*(1+Inv_Return)*IF($D36=$C$1,VLOOKUP($T36,Male_Annuity_Tables,MATCH($BS$3+3,'Mortality Tables'!$N$1:$DN$1,0),FALSE),VLOOKUP($T36,Fe_Annuity_Tables,MATCH(CS$3+3,'Mortality Tables'!$N$1:$DN$1,0),FALSE)),"")</f>
        <v/>
      </c>
      <c r="CT36" s="685" t="str">
        <f>IFERROR((CS36+BC36*Contr_Rate)*(1+Inv_Return)*IF($D36=$C$1,VLOOKUP($T36,Male_Annuity_Tables,MATCH($BS$3+3,'Mortality Tables'!$N$1:$DN$1,0),FALSE),VLOOKUP($T36,Fe_Annuity_Tables,MATCH(CT$3+3,'Mortality Tables'!$N$1:$DN$1,0),FALSE)),"")</f>
        <v/>
      </c>
      <c r="CU36" s="685" t="str">
        <f>IFERROR((CT36+BD36*Contr_Rate)*(1+Inv_Return)*IF($D36=$C$1,VLOOKUP($T36,Male_Annuity_Tables,MATCH($BS$3+3,'Mortality Tables'!$N$1:$DN$1,0),FALSE),VLOOKUP($T36,Fe_Annuity_Tables,MATCH(CU$3+3,'Mortality Tables'!$N$1:$DN$1,0),FALSE)),"")</f>
        <v/>
      </c>
      <c r="CV36" s="685" t="str">
        <f>IFERROR((CU36+BE36*Contr_Rate)*(1+Inv_Return)*IF($D36=$C$1,VLOOKUP($T36,Male_Annuity_Tables,MATCH($BS$3+3,'Mortality Tables'!$N$1:$DN$1,0),FALSE),VLOOKUP($T36,Fe_Annuity_Tables,MATCH(CV$3+3,'Mortality Tables'!$N$1:$DN$1,0),FALSE)),"")</f>
        <v/>
      </c>
      <c r="CW36" s="685" t="str">
        <f>IFERROR((CV36+BF36*Contr_Rate)*(1+Inv_Return)*IF($D36=$C$1,VLOOKUP($T36,Male_Annuity_Tables,MATCH($BS$3+3,'Mortality Tables'!$N$1:$DN$1,0),FALSE),VLOOKUP($T36,Fe_Annuity_Tables,MATCH(CW$3+3,'Mortality Tables'!$N$1:$DN$1,0),FALSE)),"")</f>
        <v/>
      </c>
      <c r="CX36" s="685" t="str">
        <f>IFERROR((CW36+BG36*Contr_Rate)*(1+Inv_Return)*IF($D36=$C$1,VLOOKUP($T36,Male_Annuity_Tables,MATCH($BS$3+3,'Mortality Tables'!$N$1:$DN$1,0),FALSE),VLOOKUP($T36,Fe_Annuity_Tables,MATCH(CX$3+3,'Mortality Tables'!$N$1:$DN$1,0),FALSE)),"")</f>
        <v/>
      </c>
      <c r="CY36" s="685" t="str">
        <f>IFERROR((CX36+BH36*Contr_Rate)*(1+Inv_Return)*IF($D36=$C$1,VLOOKUP($T36,Male_Annuity_Tables,MATCH($BS$3+3,'Mortality Tables'!$N$1:$DN$1,0),FALSE),VLOOKUP($T36,Fe_Annuity_Tables,MATCH(CY$3+3,'Mortality Tables'!$N$1:$DN$1,0),FALSE)),"")</f>
        <v/>
      </c>
      <c r="CZ36" s="685" t="str">
        <f>IFERROR((CY36+BI36*Contr_Rate)*(1+Inv_Return)*IF($D36=$C$1,VLOOKUP($T36,Male_Annuity_Tables,MATCH($BS$3+3,'Mortality Tables'!$N$1:$DN$1,0),FALSE),VLOOKUP($T36,Fe_Annuity_Tables,MATCH(CZ$3+3,'Mortality Tables'!$N$1:$DN$1,0),FALSE)),"")</f>
        <v/>
      </c>
      <c r="DA36" s="685" t="str">
        <f>IFERROR((CZ36+BJ36*Contr_Rate)*(1+Inv_Return)*IF($D36=$C$1,VLOOKUP($T36,Male_Annuity_Tables,MATCH($BS$3+3,'Mortality Tables'!$N$1:$DN$1,0),FALSE),VLOOKUP($T36,Fe_Annuity_Tables,MATCH(DA$3+3,'Mortality Tables'!$N$1:$DN$1,0),FALSE)),"")</f>
        <v/>
      </c>
      <c r="DB36" s="685" t="str">
        <f>IFERROR((DA36+BK36*Contr_Rate)*(1+Inv_Return)*IF($D36=$C$1,VLOOKUP($T36,Male_Annuity_Tables,MATCH($BS$3+3,'Mortality Tables'!$N$1:$DN$1,0),FALSE),VLOOKUP($T36,Fe_Annuity_Tables,MATCH(DB$3+3,'Mortality Tables'!$N$1:$DN$1,0),FALSE)),"")</f>
        <v/>
      </c>
      <c r="DC36" s="685" t="str">
        <f>IFERROR((DB36+BL36*Contr_Rate)*(1+Inv_Return)*IF($D36=$C$1,VLOOKUP($T36,Male_Annuity_Tables,MATCH($BS$3+3,'Mortality Tables'!$N$1:$DN$1,0),FALSE),VLOOKUP($T36,Fe_Annuity_Tables,MATCH(DC$3+3,'Mortality Tables'!$N$1:$DN$1,0),FALSE)),"")</f>
        <v/>
      </c>
      <c r="DD36" s="685" t="str">
        <f>IFERROR((DC36+BM36*Contr_Rate)*(1+Inv_Return)*IF($D36=$C$1,VLOOKUP($T36,Male_Annuity_Tables,MATCH($BS$3+3,'Mortality Tables'!$N$1:$DN$1,0),FALSE),VLOOKUP($T36,Fe_Annuity_Tables,MATCH(DD$3+3,'Mortality Tables'!$N$1:$DN$1,0),FALSE)),"")</f>
        <v/>
      </c>
      <c r="DE36" s="685" t="str">
        <f>IFERROR((DD36+BN36*Contr_Rate)*(1+Inv_Return)*IF($D36=$C$1,VLOOKUP($T36,Male_Annuity_Tables,MATCH($BS$3+3,'Mortality Tables'!$N$1:$DN$1,0),FALSE),VLOOKUP($T36,Fe_Annuity_Tables,MATCH(DE$3+3,'Mortality Tables'!$N$1:$DN$1,0),FALSE)),"")</f>
        <v/>
      </c>
      <c r="DF36" s="685" t="str">
        <f>IFERROR((DE36+BO36*Contr_Rate)*(1+Inv_Return)*IF($D36=$C$1,VLOOKUP($T36,Male_Annuity_Tables,MATCH($BS$3+3,'Mortality Tables'!$N$1:$DN$1,0),FALSE),VLOOKUP($T36,Fe_Annuity_Tables,MATCH(DF$3+3,'Mortality Tables'!$N$1:$DN$1,0),FALSE)),"")</f>
        <v/>
      </c>
      <c r="DG36" s="685" t="str">
        <f>IFERROR((DF36+BP36*Contr_Rate)*(1+Inv_Return)*IF($D36=$C$1,VLOOKUP($T36,Male_Annuity_Tables,MATCH($BS$3+3,'Mortality Tables'!$N$1:$DN$1,0),FALSE),VLOOKUP($T36,Fe_Annuity_Tables,MATCH(DG$3+3,'Mortality Tables'!$N$1:$DN$1,0),FALSE)),"")</f>
        <v/>
      </c>
      <c r="DH36" s="685" t="str">
        <f>IFERROR((DG36+BQ36*Contr_Rate)*(1+Inv_Return)*IF($D36=$C$1,VLOOKUP($T36,Male_Annuity_Tables,MATCH($BS$3+3,'Mortality Tables'!$N$1:$DN$1,0),FALSE),VLOOKUP($T36,Fe_Annuity_Tables,MATCH(DH$3+3,'Mortality Tables'!$N$1:$DN$1,0),FALSE)),"")</f>
        <v/>
      </c>
      <c r="DJ36" s="686">
        <f t="shared" si="20"/>
        <v>3194808.5256182011</v>
      </c>
      <c r="DK36" s="680">
        <f t="shared" si="21"/>
        <v>8.0909277508679907</v>
      </c>
      <c r="DL36" s="686">
        <f t="shared" si="22"/>
        <v>264558.25315391808</v>
      </c>
      <c r="DM36" s="686">
        <f t="shared" si="23"/>
        <v>2193734.2380342958</v>
      </c>
      <c r="DN36" s="687">
        <f t="shared" si="42"/>
        <v>0.12059722119803196</v>
      </c>
      <c r="DP36" s="688">
        <f t="shared" si="24"/>
        <v>63681.412313825356</v>
      </c>
      <c r="DQ36" s="688">
        <f t="shared" si="13"/>
        <v>99255.355081929098</v>
      </c>
      <c r="DR36" s="688">
        <f t="shared" si="14"/>
        <v>132600.02574760959</v>
      </c>
    </row>
    <row r="37" spans="1:122" s="657" customFormat="1" ht="14.5">
      <c r="A37" s="675" t="s">
        <v>1143</v>
      </c>
      <c r="B37" s="675" t="s">
        <v>1144</v>
      </c>
      <c r="C37" s="675" t="s">
        <v>236</v>
      </c>
      <c r="D37" s="675" t="s">
        <v>60</v>
      </c>
      <c r="E37" s="676">
        <v>24169</v>
      </c>
      <c r="F37" s="677">
        <v>36178</v>
      </c>
      <c r="G37" s="677">
        <v>44367</v>
      </c>
      <c r="H37" s="678">
        <v>2074221</v>
      </c>
      <c r="I37" s="678">
        <v>175955.29</v>
      </c>
      <c r="J37" s="678">
        <v>179472.52</v>
      </c>
      <c r="K37" s="678">
        <v>34784.21</v>
      </c>
      <c r="L37" s="678">
        <v>390212.02</v>
      </c>
      <c r="M37" s="679">
        <f>IF(COUNTIF($A$4:A204,A37)=1,0,1)</f>
        <v>0</v>
      </c>
      <c r="N37" s="680" t="str">
        <f t="shared" si="35"/>
        <v>Okay</v>
      </c>
      <c r="O37" s="680" t="str">
        <f t="shared" si="15"/>
        <v>TRUE</v>
      </c>
      <c r="P37" s="680" t="b">
        <f t="shared" si="2"/>
        <v>1</v>
      </c>
      <c r="Q37" s="680" t="b">
        <f t="shared" si="36"/>
        <v>1</v>
      </c>
      <c r="R37" s="680" t="b">
        <f t="shared" si="37"/>
        <v>1</v>
      </c>
      <c r="S37" s="681">
        <f t="shared" si="5"/>
        <v>32.901369863013699</v>
      </c>
      <c r="T37" s="682">
        <f t="shared" si="38"/>
        <v>58</v>
      </c>
      <c r="U37" s="682">
        <f t="shared" si="16"/>
        <v>55</v>
      </c>
      <c r="V37" s="682">
        <f t="shared" si="39"/>
        <v>3.5315068493150683</v>
      </c>
      <c r="W37" s="682">
        <f t="shared" si="40"/>
        <v>2</v>
      </c>
      <c r="X37" s="683">
        <f t="shared" si="8"/>
        <v>780424.04</v>
      </c>
      <c r="Y37" s="684">
        <f t="shared" si="18"/>
        <v>7.1300000000000001E-3</v>
      </c>
      <c r="Z37" s="684">
        <f>IF($D37=$C$1,VLOOKUP($T37,Male_Annuity_Tables,MATCH($W37+2,'Mortality Tables'!$DS$1:$HT$1,0),FALSE),VLOOKUP($T37,Fe_Annuity_Tables,MATCH($W37+2,'Mortality Tables'!$M$1:$DN$1,0),FALSE))</f>
        <v>0.88908482728674998</v>
      </c>
      <c r="AA37" s="664"/>
      <c r="AB37" s="685">
        <f t="shared" si="32"/>
        <v>2179902.5599500001</v>
      </c>
      <c r="AC37" s="685">
        <f t="shared" si="32"/>
        <v>2290968.5953794527</v>
      </c>
      <c r="AD37" s="685" t="str">
        <f t="shared" si="32"/>
        <v/>
      </c>
      <c r="AE37" s="685" t="str">
        <f t="shared" si="32"/>
        <v/>
      </c>
      <c r="AF37" s="685" t="str">
        <f t="shared" si="32"/>
        <v/>
      </c>
      <c r="AG37" s="685" t="str">
        <f t="shared" si="32"/>
        <v/>
      </c>
      <c r="AH37" s="685" t="str">
        <f t="shared" si="32"/>
        <v/>
      </c>
      <c r="AI37" s="685" t="str">
        <f t="shared" si="32"/>
        <v/>
      </c>
      <c r="AJ37" s="685" t="str">
        <f t="shared" si="32"/>
        <v/>
      </c>
      <c r="AK37" s="685" t="str">
        <f t="shared" si="32"/>
        <v/>
      </c>
      <c r="AL37" s="685" t="str">
        <f t="shared" si="31"/>
        <v/>
      </c>
      <c r="AM37" s="685" t="str">
        <f t="shared" si="31"/>
        <v/>
      </c>
      <c r="AN37" s="685" t="str">
        <f t="shared" si="31"/>
        <v/>
      </c>
      <c r="AO37" s="685" t="str">
        <f t="shared" si="31"/>
        <v/>
      </c>
      <c r="AP37" s="685" t="str">
        <f t="shared" si="31"/>
        <v/>
      </c>
      <c r="AQ37" s="685" t="str">
        <f t="shared" si="31"/>
        <v/>
      </c>
      <c r="AR37" s="685" t="str">
        <f t="shared" si="31"/>
        <v/>
      </c>
      <c r="AS37" s="685" t="str">
        <f t="shared" si="31"/>
        <v/>
      </c>
      <c r="AT37" s="685" t="str">
        <f t="shared" si="31"/>
        <v/>
      </c>
      <c r="AU37" s="685" t="str">
        <f t="shared" si="31"/>
        <v/>
      </c>
      <c r="AV37" s="685" t="str">
        <f t="shared" si="41"/>
        <v/>
      </c>
      <c r="AW37" s="685" t="str">
        <f t="shared" si="41"/>
        <v/>
      </c>
      <c r="AX37" s="685" t="str">
        <f t="shared" si="41"/>
        <v/>
      </c>
      <c r="AY37" s="685" t="str">
        <f t="shared" si="41"/>
        <v/>
      </c>
      <c r="AZ37" s="685" t="str">
        <f t="shared" si="41"/>
        <v/>
      </c>
      <c r="BA37" s="685" t="str">
        <f t="shared" si="41"/>
        <v/>
      </c>
      <c r="BB37" s="685" t="str">
        <f t="shared" si="41"/>
        <v/>
      </c>
      <c r="BC37" s="685" t="str">
        <f t="shared" si="41"/>
        <v/>
      </c>
      <c r="BD37" s="685" t="str">
        <f t="shared" si="41"/>
        <v/>
      </c>
      <c r="BE37" s="685" t="str">
        <f t="shared" si="41"/>
        <v/>
      </c>
      <c r="BF37" s="685" t="str">
        <f t="shared" si="41"/>
        <v/>
      </c>
      <c r="BG37" s="685" t="str">
        <f t="shared" si="41"/>
        <v/>
      </c>
      <c r="BH37" s="685" t="str">
        <f t="shared" si="41"/>
        <v/>
      </c>
      <c r="BI37" s="685" t="str">
        <f t="shared" si="43"/>
        <v/>
      </c>
      <c r="BJ37" s="685" t="str">
        <f t="shared" si="43"/>
        <v/>
      </c>
      <c r="BK37" s="685" t="str">
        <f t="shared" si="43"/>
        <v/>
      </c>
      <c r="BL37" s="685" t="str">
        <f t="shared" si="43"/>
        <v/>
      </c>
      <c r="BM37" s="685" t="str">
        <f t="shared" si="43"/>
        <v/>
      </c>
      <c r="BN37" s="685" t="str">
        <f t="shared" si="43"/>
        <v/>
      </c>
      <c r="BO37" s="685" t="str">
        <f t="shared" si="34"/>
        <v/>
      </c>
      <c r="BP37" s="685" t="str">
        <f t="shared" si="34"/>
        <v/>
      </c>
      <c r="BQ37" s="685" t="str">
        <f t="shared" si="34"/>
        <v/>
      </c>
      <c r="BR37" s="529"/>
      <c r="BS37" s="685">
        <f>IFERROR(($L37+AB37*Contr_Rate)*(1+Inv_Return)*IF($D37=$C$1,VLOOKUP($T37,Male_Annuity_Tables,MATCH($BS$3+3,'Mortality Tables'!$N$1:$DN$1,0),FALSE),VLOOKUP($T37,Fe_Annuity_Tables,MATCH(BS$3+3,'Mortality Tables'!$N$1:$DN$1,0),FALSE)),"")</f>
        <v>1012127.7958249365</v>
      </c>
      <c r="BT37" s="685">
        <f>IFERROR(($BS37+AC37*Contr_Rate)*(1+Inv_Return)*IF($D37=$C$1,VLOOKUP($T37,Male_Annuity_Tables,MATCH($BS$3+3,'Mortality Tables'!$N$1:$DN$1,0),FALSE),VLOOKUP($T37,Fe_Annuity_Tables,MATCH(BT$3+3,'Mortality Tables'!$N$1:$DN$1,0),FALSE)),"")</f>
        <v>1552695.6506344187</v>
      </c>
      <c r="BU37" s="685" t="str">
        <f>IFERROR((BT37+AD37*Contr_Rate)*(1+Inv_Return)*IF($D37=$C$1,VLOOKUP($T37,Male_Annuity_Tables,MATCH($BS$3+3,'Mortality Tables'!$N$1:$DN$1,0),FALSE),VLOOKUP($T37,Fe_Annuity_Tables,MATCH(BU$3+3,'Mortality Tables'!$N$1:$DN$1,0),FALSE)),"")</f>
        <v/>
      </c>
      <c r="BV37" s="685" t="str">
        <f>IFERROR((BU37+AE37*Contr_Rate)*(1+Inv_Return)*IF($D37=$C$1,VLOOKUP($T37,Male_Annuity_Tables,MATCH($BS$3+3,'Mortality Tables'!$N$1:$DN$1,0),FALSE),VLOOKUP($T37,Fe_Annuity_Tables,MATCH(BV$3+3,'Mortality Tables'!$N$1:$DN$1,0),FALSE)),"")</f>
        <v/>
      </c>
      <c r="BW37" s="685" t="str">
        <f>IFERROR((BV37+AF37*Contr_Rate)*(1+Inv_Return)*IF($D37=$C$1,VLOOKUP($T37,Male_Annuity_Tables,MATCH($BS$3+3,'Mortality Tables'!$N$1:$DN$1,0),FALSE),VLOOKUP($T37,Fe_Annuity_Tables,MATCH(BW$3+3,'Mortality Tables'!$N$1:$DN$1,0),FALSE)),"")</f>
        <v/>
      </c>
      <c r="BX37" s="685" t="str">
        <f>IFERROR((BW37+AG37*Contr_Rate)*(1+Inv_Return)*IF($D37=$C$1,VLOOKUP($T37,Male_Annuity_Tables,MATCH($BS$3+3,'Mortality Tables'!$N$1:$DN$1,0),FALSE),VLOOKUP($T37,Fe_Annuity_Tables,MATCH(BX$3+3,'Mortality Tables'!$N$1:$DN$1,0),FALSE)),"")</f>
        <v/>
      </c>
      <c r="BY37" s="685" t="str">
        <f>IFERROR((BX37+AH37*Contr_Rate)*(1+Inv_Return)*IF($D37=$C$1,VLOOKUP($T37,Male_Annuity_Tables,MATCH($BS$3+3,'Mortality Tables'!$N$1:$DN$1,0),FALSE),VLOOKUP($T37,Fe_Annuity_Tables,MATCH(BY$3+3,'Mortality Tables'!$N$1:$DN$1,0),FALSE)),"")</f>
        <v/>
      </c>
      <c r="BZ37" s="685" t="str">
        <f>IFERROR((BY37+AI37*Contr_Rate)*(1+Inv_Return)*IF($D37=$C$1,VLOOKUP($T37,Male_Annuity_Tables,MATCH($BS$3+3,'Mortality Tables'!$N$1:$DN$1,0),FALSE),VLOOKUP($T37,Fe_Annuity_Tables,MATCH(BZ$3+3,'Mortality Tables'!$N$1:$DN$1,0),FALSE)),"")</f>
        <v/>
      </c>
      <c r="CA37" s="685" t="str">
        <f>IFERROR((BZ37+AJ37*Contr_Rate)*(1+Inv_Return)*IF($D37=$C$1,VLOOKUP($T37,Male_Annuity_Tables,MATCH($BS$3+3,'Mortality Tables'!$N$1:$DN$1,0),FALSE),VLOOKUP($T37,Fe_Annuity_Tables,MATCH(CA$3+3,'Mortality Tables'!$N$1:$DN$1,0),FALSE)),"")</f>
        <v/>
      </c>
      <c r="CB37" s="685" t="str">
        <f>IFERROR((CA37+AK37*Contr_Rate)*(1+Inv_Return)*IF($D37=$C$1,VLOOKUP($T37,Male_Annuity_Tables,MATCH($BS$3+3,'Mortality Tables'!$N$1:$DN$1,0),FALSE),VLOOKUP($T37,Fe_Annuity_Tables,MATCH(CB$3+3,'Mortality Tables'!$N$1:$DN$1,0),FALSE)),"")</f>
        <v/>
      </c>
      <c r="CC37" s="685" t="str">
        <f>IFERROR((CB37+AL37*Contr_Rate)*(1+Inv_Return)*IF($D37=$C$1,VLOOKUP($T37,Male_Annuity_Tables,MATCH($BS$3+3,'Mortality Tables'!$N$1:$DN$1,0),FALSE),VLOOKUP($T37,Fe_Annuity_Tables,MATCH(CC$3+3,'Mortality Tables'!$N$1:$DN$1,0),FALSE)),"")</f>
        <v/>
      </c>
      <c r="CD37" s="685" t="str">
        <f>IFERROR((CC37+AM37*Contr_Rate)*(1+Inv_Return)*IF($D37=$C$1,VLOOKUP($T37,Male_Annuity_Tables,MATCH($BS$3+3,'Mortality Tables'!$N$1:$DN$1,0),FALSE),VLOOKUP($T37,Fe_Annuity_Tables,MATCH(CD$3+3,'Mortality Tables'!$N$1:$DN$1,0),FALSE)),"")</f>
        <v/>
      </c>
      <c r="CE37" s="685" t="str">
        <f>IFERROR((CD37+AN37*Contr_Rate)*(1+Inv_Return)*IF($D37=$C$1,VLOOKUP($T37,Male_Annuity_Tables,MATCH($BS$3+3,'Mortality Tables'!$N$1:$DN$1,0),FALSE),VLOOKUP($T37,Fe_Annuity_Tables,MATCH(CE$3+3,'Mortality Tables'!$N$1:$DN$1,0),FALSE)),"")</f>
        <v/>
      </c>
      <c r="CF37" s="685" t="str">
        <f>IFERROR((CE37+AO37*Contr_Rate)*(1+Inv_Return)*IF($D37=$C$1,VLOOKUP($T37,Male_Annuity_Tables,MATCH($BS$3+3,'Mortality Tables'!$N$1:$DN$1,0),FALSE),VLOOKUP($T37,Fe_Annuity_Tables,MATCH(CF$3+3,'Mortality Tables'!$N$1:$DN$1,0),FALSE)),"")</f>
        <v/>
      </c>
      <c r="CG37" s="685" t="str">
        <f>IFERROR((CF37+AP37*Contr_Rate)*(1+Inv_Return)*IF($D37=$C$1,VLOOKUP($T37,Male_Annuity_Tables,MATCH($BS$3+3,'Mortality Tables'!$N$1:$DN$1,0),FALSE),VLOOKUP($T37,Fe_Annuity_Tables,MATCH(CG$3+3,'Mortality Tables'!$N$1:$DN$1,0),FALSE)),"")</f>
        <v/>
      </c>
      <c r="CH37" s="685" t="str">
        <f>IFERROR((CG37+AQ37*Contr_Rate)*(1+Inv_Return)*IF($D37=$C$1,VLOOKUP($T37,Male_Annuity_Tables,MATCH($BS$3+3,'Mortality Tables'!$N$1:$DN$1,0),FALSE),VLOOKUP($T37,Fe_Annuity_Tables,MATCH(CH$3+3,'Mortality Tables'!$N$1:$DN$1,0),FALSE)),"")</f>
        <v/>
      </c>
      <c r="CI37" s="685" t="str">
        <f>IFERROR((CH37+AR37*Contr_Rate)*(1+Inv_Return)*IF($D37=$C$1,VLOOKUP($T37,Male_Annuity_Tables,MATCH($BS$3+3,'Mortality Tables'!$N$1:$DN$1,0),FALSE),VLOOKUP($T37,Fe_Annuity_Tables,MATCH(CI$3+3,'Mortality Tables'!$N$1:$DN$1,0),FALSE)),"")</f>
        <v/>
      </c>
      <c r="CJ37" s="685" t="str">
        <f>IFERROR((CI37+AS37*Contr_Rate)*(1+Inv_Return)*IF($D37=$C$1,VLOOKUP($T37,Male_Annuity_Tables,MATCH($BS$3+3,'Mortality Tables'!$N$1:$DN$1,0),FALSE),VLOOKUP($T37,Fe_Annuity_Tables,MATCH(CJ$3+3,'Mortality Tables'!$N$1:$DN$1,0),FALSE)),"")</f>
        <v/>
      </c>
      <c r="CK37" s="685" t="str">
        <f>IFERROR((CJ37+AT37*Contr_Rate)*(1+Inv_Return)*IF($D37=$C$1,VLOOKUP($T37,Male_Annuity_Tables,MATCH($BS$3+3,'Mortality Tables'!$N$1:$DN$1,0),FALSE),VLOOKUP($T37,Fe_Annuity_Tables,MATCH(CK$3+3,'Mortality Tables'!$N$1:$DN$1,0),FALSE)),"")</f>
        <v/>
      </c>
      <c r="CL37" s="685" t="str">
        <f>IFERROR((CK37+AU37*Contr_Rate)*(1+Inv_Return)*IF($D37=$C$1,VLOOKUP($T37,Male_Annuity_Tables,MATCH($BS$3+3,'Mortality Tables'!$N$1:$DN$1,0),FALSE),VLOOKUP($T37,Fe_Annuity_Tables,MATCH(CL$3+3,'Mortality Tables'!$N$1:$DN$1,0),FALSE)),"")</f>
        <v/>
      </c>
      <c r="CM37" s="685" t="str">
        <f>IFERROR((CL37+AV37*Contr_Rate)*(1+Inv_Return)*IF($D37=$C$1,VLOOKUP($T37,Male_Annuity_Tables,MATCH($BS$3+3,'Mortality Tables'!$N$1:$DN$1,0),FALSE),VLOOKUP($T37,Fe_Annuity_Tables,MATCH(CM$3+3,'Mortality Tables'!$N$1:$DN$1,0),FALSE)),"")</f>
        <v/>
      </c>
      <c r="CN37" s="685" t="str">
        <f>IFERROR((CM37+AW37*Contr_Rate)*(1+Inv_Return)*IF($D37=$C$1,VLOOKUP($T37,Male_Annuity_Tables,MATCH($BS$3+3,'Mortality Tables'!$N$1:$DN$1,0),FALSE),VLOOKUP($T37,Fe_Annuity_Tables,MATCH(CN$3+3,'Mortality Tables'!$N$1:$DN$1,0),FALSE)),"")</f>
        <v/>
      </c>
      <c r="CO37" s="685" t="str">
        <f>IFERROR((CN37+AX37*Contr_Rate)*(1+Inv_Return)*IF($D37=$C$1,VLOOKUP($T37,Male_Annuity_Tables,MATCH($BS$3+3,'Mortality Tables'!$N$1:$DN$1,0),FALSE),VLOOKUP($T37,Fe_Annuity_Tables,MATCH(CO$3+3,'Mortality Tables'!$N$1:$DN$1,0),FALSE)),"")</f>
        <v/>
      </c>
      <c r="CP37" s="685" t="str">
        <f>IFERROR((CO37+AY37*Contr_Rate)*(1+Inv_Return)*IF($D37=$C$1,VLOOKUP($T37,Male_Annuity_Tables,MATCH($BS$3+3,'Mortality Tables'!$N$1:$DN$1,0),FALSE),VLOOKUP($T37,Fe_Annuity_Tables,MATCH(CP$3+3,'Mortality Tables'!$N$1:$DN$1,0),FALSE)),"")</f>
        <v/>
      </c>
      <c r="CQ37" s="685" t="str">
        <f>IFERROR((CP37+AZ37*Contr_Rate)*(1+Inv_Return)*IF($D37=$C$1,VLOOKUP($T37,Male_Annuity_Tables,MATCH($BS$3+3,'Mortality Tables'!$N$1:$DN$1,0),FALSE),VLOOKUP($T37,Fe_Annuity_Tables,MATCH(CQ$3+3,'Mortality Tables'!$N$1:$DN$1,0),FALSE)),"")</f>
        <v/>
      </c>
      <c r="CR37" s="685" t="str">
        <f>IFERROR((CQ37+BA37*Contr_Rate)*(1+Inv_Return)*IF($D37=$C$1,VLOOKUP($T37,Male_Annuity_Tables,MATCH($BS$3+3,'Mortality Tables'!$N$1:$DN$1,0),FALSE),VLOOKUP($T37,Fe_Annuity_Tables,MATCH(CR$3+3,'Mortality Tables'!$N$1:$DN$1,0),FALSE)),"")</f>
        <v/>
      </c>
      <c r="CS37" s="685" t="str">
        <f>IFERROR((CR37+BB37*Contr_Rate)*(1+Inv_Return)*IF($D37=$C$1,VLOOKUP($T37,Male_Annuity_Tables,MATCH($BS$3+3,'Mortality Tables'!$N$1:$DN$1,0),FALSE),VLOOKUP($T37,Fe_Annuity_Tables,MATCH(CS$3+3,'Mortality Tables'!$N$1:$DN$1,0),FALSE)),"")</f>
        <v/>
      </c>
      <c r="CT37" s="685" t="str">
        <f>IFERROR((CS37+BC37*Contr_Rate)*(1+Inv_Return)*IF($D37=$C$1,VLOOKUP($T37,Male_Annuity_Tables,MATCH($BS$3+3,'Mortality Tables'!$N$1:$DN$1,0),FALSE),VLOOKUP($T37,Fe_Annuity_Tables,MATCH(CT$3+3,'Mortality Tables'!$N$1:$DN$1,0),FALSE)),"")</f>
        <v/>
      </c>
      <c r="CU37" s="685" t="str">
        <f>IFERROR((CT37+BD37*Contr_Rate)*(1+Inv_Return)*IF($D37=$C$1,VLOOKUP($T37,Male_Annuity_Tables,MATCH($BS$3+3,'Mortality Tables'!$N$1:$DN$1,0),FALSE),VLOOKUP($T37,Fe_Annuity_Tables,MATCH(CU$3+3,'Mortality Tables'!$N$1:$DN$1,0),FALSE)),"")</f>
        <v/>
      </c>
      <c r="CV37" s="685" t="str">
        <f>IFERROR((CU37+BE37*Contr_Rate)*(1+Inv_Return)*IF($D37=$C$1,VLOOKUP($T37,Male_Annuity_Tables,MATCH($BS$3+3,'Mortality Tables'!$N$1:$DN$1,0),FALSE),VLOOKUP($T37,Fe_Annuity_Tables,MATCH(CV$3+3,'Mortality Tables'!$N$1:$DN$1,0),FALSE)),"")</f>
        <v/>
      </c>
      <c r="CW37" s="685" t="str">
        <f>IFERROR((CV37+BF37*Contr_Rate)*(1+Inv_Return)*IF($D37=$C$1,VLOOKUP($T37,Male_Annuity_Tables,MATCH($BS$3+3,'Mortality Tables'!$N$1:$DN$1,0),FALSE),VLOOKUP($T37,Fe_Annuity_Tables,MATCH(CW$3+3,'Mortality Tables'!$N$1:$DN$1,0),FALSE)),"")</f>
        <v/>
      </c>
      <c r="CX37" s="685" t="str">
        <f>IFERROR((CW37+BG37*Contr_Rate)*(1+Inv_Return)*IF($D37=$C$1,VLOOKUP($T37,Male_Annuity_Tables,MATCH($BS$3+3,'Mortality Tables'!$N$1:$DN$1,0),FALSE),VLOOKUP($T37,Fe_Annuity_Tables,MATCH(CX$3+3,'Mortality Tables'!$N$1:$DN$1,0),FALSE)),"")</f>
        <v/>
      </c>
      <c r="CY37" s="685" t="str">
        <f>IFERROR((CX37+BH37*Contr_Rate)*(1+Inv_Return)*IF($D37=$C$1,VLOOKUP($T37,Male_Annuity_Tables,MATCH($BS$3+3,'Mortality Tables'!$N$1:$DN$1,0),FALSE),VLOOKUP($T37,Fe_Annuity_Tables,MATCH(CY$3+3,'Mortality Tables'!$N$1:$DN$1,0),FALSE)),"")</f>
        <v/>
      </c>
      <c r="CZ37" s="685" t="str">
        <f>IFERROR((CY37+BI37*Contr_Rate)*(1+Inv_Return)*IF($D37=$C$1,VLOOKUP($T37,Male_Annuity_Tables,MATCH($BS$3+3,'Mortality Tables'!$N$1:$DN$1,0),FALSE),VLOOKUP($T37,Fe_Annuity_Tables,MATCH(CZ$3+3,'Mortality Tables'!$N$1:$DN$1,0),FALSE)),"")</f>
        <v/>
      </c>
      <c r="DA37" s="685" t="str">
        <f>IFERROR((CZ37+BJ37*Contr_Rate)*(1+Inv_Return)*IF($D37=$C$1,VLOOKUP($T37,Male_Annuity_Tables,MATCH($BS$3+3,'Mortality Tables'!$N$1:$DN$1,0),FALSE),VLOOKUP($T37,Fe_Annuity_Tables,MATCH(DA$3+3,'Mortality Tables'!$N$1:$DN$1,0),FALSE)),"")</f>
        <v/>
      </c>
      <c r="DB37" s="685" t="str">
        <f>IFERROR((DA37+BK37*Contr_Rate)*(1+Inv_Return)*IF($D37=$C$1,VLOOKUP($T37,Male_Annuity_Tables,MATCH($BS$3+3,'Mortality Tables'!$N$1:$DN$1,0),FALSE),VLOOKUP($T37,Fe_Annuity_Tables,MATCH(DB$3+3,'Mortality Tables'!$N$1:$DN$1,0),FALSE)),"")</f>
        <v/>
      </c>
      <c r="DC37" s="685" t="str">
        <f>IFERROR((DB37+BL37*Contr_Rate)*(1+Inv_Return)*IF($D37=$C$1,VLOOKUP($T37,Male_Annuity_Tables,MATCH($BS$3+3,'Mortality Tables'!$N$1:$DN$1,0),FALSE),VLOOKUP($T37,Fe_Annuity_Tables,MATCH(DC$3+3,'Mortality Tables'!$N$1:$DN$1,0),FALSE)),"")</f>
        <v/>
      </c>
      <c r="DD37" s="685" t="str">
        <f>IFERROR((DC37+BM37*Contr_Rate)*(1+Inv_Return)*IF($D37=$C$1,VLOOKUP($T37,Male_Annuity_Tables,MATCH($BS$3+3,'Mortality Tables'!$N$1:$DN$1,0),FALSE),VLOOKUP($T37,Fe_Annuity_Tables,MATCH(DD$3+3,'Mortality Tables'!$N$1:$DN$1,0),FALSE)),"")</f>
        <v/>
      </c>
      <c r="DE37" s="685" t="str">
        <f>IFERROR((DD37+BN37*Contr_Rate)*(1+Inv_Return)*IF($D37=$C$1,VLOOKUP($T37,Male_Annuity_Tables,MATCH($BS$3+3,'Mortality Tables'!$N$1:$DN$1,0),FALSE),VLOOKUP($T37,Fe_Annuity_Tables,MATCH(DE$3+3,'Mortality Tables'!$N$1:$DN$1,0),FALSE)),"")</f>
        <v/>
      </c>
      <c r="DF37" s="685" t="str">
        <f>IFERROR((DE37+BO37*Contr_Rate)*(1+Inv_Return)*IF($D37=$C$1,VLOOKUP($T37,Male_Annuity_Tables,MATCH($BS$3+3,'Mortality Tables'!$N$1:$DN$1,0),FALSE),VLOOKUP($T37,Fe_Annuity_Tables,MATCH(DF$3+3,'Mortality Tables'!$N$1:$DN$1,0),FALSE)),"")</f>
        <v/>
      </c>
      <c r="DG37" s="685" t="str">
        <f>IFERROR((DF37+BP37*Contr_Rate)*(1+Inv_Return)*IF($D37=$C$1,VLOOKUP($T37,Male_Annuity_Tables,MATCH($BS$3+3,'Mortality Tables'!$N$1:$DN$1,0),FALSE),VLOOKUP($T37,Fe_Annuity_Tables,MATCH(DG$3+3,'Mortality Tables'!$N$1:$DN$1,0),FALSE)),"")</f>
        <v/>
      </c>
      <c r="DH37" s="685" t="str">
        <f>IFERROR((DG37+BQ37*Contr_Rate)*(1+Inv_Return)*IF($D37=$C$1,VLOOKUP($T37,Male_Annuity_Tables,MATCH($BS$3+3,'Mortality Tables'!$N$1:$DN$1,0),FALSE),VLOOKUP($T37,Fe_Annuity_Tables,MATCH(DH$3+3,'Mortality Tables'!$N$1:$DN$1,0),FALSE)),"")</f>
        <v/>
      </c>
      <c r="DJ37" s="686">
        <f t="shared" si="20"/>
        <v>1552695.6506344187</v>
      </c>
      <c r="DK37" s="680">
        <f t="shared" si="21"/>
        <v>8.8017766057058875</v>
      </c>
      <c r="DL37" s="686">
        <f t="shared" si="22"/>
        <v>118192.73909436262</v>
      </c>
      <c r="DM37" s="686">
        <f t="shared" si="23"/>
        <v>2290968.5953794527</v>
      </c>
      <c r="DN37" s="687">
        <f t="shared" si="42"/>
        <v>5.1590728625761188E-2</v>
      </c>
      <c r="DP37" s="688">
        <f t="shared" si="24"/>
        <v>57462.037416267027</v>
      </c>
      <c r="DQ37" s="688">
        <f t="shared" si="13"/>
        <v>88151.966521293172</v>
      </c>
      <c r="DR37" s="688" t="str">
        <f t="shared" si="14"/>
        <v/>
      </c>
    </row>
    <row r="38" spans="1:122" s="657" customFormat="1" ht="14.5">
      <c r="A38" s="675" t="s">
        <v>1145</v>
      </c>
      <c r="B38" s="675" t="s">
        <v>1146</v>
      </c>
      <c r="C38" s="675" t="s">
        <v>236</v>
      </c>
      <c r="D38" s="675" t="s">
        <v>61</v>
      </c>
      <c r="E38" s="676">
        <v>23171</v>
      </c>
      <c r="F38" s="677">
        <v>43342</v>
      </c>
      <c r="G38" s="677">
        <v>45372</v>
      </c>
      <c r="H38" s="678">
        <v>1096489</v>
      </c>
      <c r="I38" s="678">
        <v>71091.289999999994</v>
      </c>
      <c r="J38" s="678">
        <v>107933.41</v>
      </c>
      <c r="K38" s="678">
        <v>29398.78</v>
      </c>
      <c r="L38" s="678">
        <v>208423.48</v>
      </c>
      <c r="M38" s="679">
        <f>IF(COUNTIF($A$4:A204,A38)=1,0,1)</f>
        <v>0</v>
      </c>
      <c r="N38" s="680" t="str">
        <f t="shared" si="35"/>
        <v>Okay</v>
      </c>
      <c r="O38" s="680" t="str">
        <f t="shared" si="15"/>
        <v>TRUE</v>
      </c>
      <c r="P38" s="680" t="b">
        <f t="shared" si="2"/>
        <v>1</v>
      </c>
      <c r="Q38" s="680" t="b">
        <f t="shared" si="36"/>
        <v>1</v>
      </c>
      <c r="R38" s="680" t="b">
        <f t="shared" si="37"/>
        <v>1</v>
      </c>
      <c r="S38" s="681">
        <f t="shared" si="5"/>
        <v>55.263013698630139</v>
      </c>
      <c r="T38" s="682">
        <f t="shared" si="38"/>
        <v>61</v>
      </c>
      <c r="U38" s="682">
        <f t="shared" si="16"/>
        <v>60</v>
      </c>
      <c r="V38" s="682">
        <f t="shared" si="39"/>
        <v>0.77808219178082194</v>
      </c>
      <c r="W38" s="682">
        <f t="shared" si="40"/>
        <v>0</v>
      </c>
      <c r="X38" s="683">
        <f t="shared" si="8"/>
        <v>0</v>
      </c>
      <c r="Y38" s="684">
        <f t="shared" si="18"/>
        <v>1.546E-2</v>
      </c>
      <c r="Z38" s="684">
        <f>IF($D38=$C$1,VLOOKUP($T38,Male_Annuity_Tables,MATCH($W38+2,'Mortality Tables'!$DS$1:$HT$1,0),FALSE),VLOOKUP($T38,Fe_Annuity_Tables,MATCH($W38+2,'Mortality Tables'!$M$1:$DN$1,0),FALSE))</f>
        <v>1</v>
      </c>
      <c r="AA38" s="664"/>
      <c r="AB38" s="685" t="str">
        <f t="shared" si="32"/>
        <v/>
      </c>
      <c r="AC38" s="685" t="str">
        <f t="shared" si="32"/>
        <v/>
      </c>
      <c r="AD38" s="685" t="str">
        <f t="shared" si="32"/>
        <v/>
      </c>
      <c r="AE38" s="685" t="str">
        <f t="shared" si="32"/>
        <v/>
      </c>
      <c r="AF38" s="685" t="str">
        <f t="shared" si="32"/>
        <v/>
      </c>
      <c r="AG38" s="685" t="str">
        <f t="shared" si="32"/>
        <v/>
      </c>
      <c r="AH38" s="685" t="str">
        <f t="shared" si="32"/>
        <v/>
      </c>
      <c r="AI38" s="685" t="str">
        <f t="shared" si="32"/>
        <v/>
      </c>
      <c r="AJ38" s="685" t="str">
        <f t="shared" si="32"/>
        <v/>
      </c>
      <c r="AK38" s="685" t="str">
        <f t="shared" si="32"/>
        <v/>
      </c>
      <c r="AL38" s="685" t="str">
        <f t="shared" si="31"/>
        <v/>
      </c>
      <c r="AM38" s="685" t="str">
        <f t="shared" si="31"/>
        <v/>
      </c>
      <c r="AN38" s="685" t="str">
        <f t="shared" si="31"/>
        <v/>
      </c>
      <c r="AO38" s="685" t="str">
        <f t="shared" si="31"/>
        <v/>
      </c>
      <c r="AP38" s="685" t="str">
        <f t="shared" si="31"/>
        <v/>
      </c>
      <c r="AQ38" s="685" t="str">
        <f t="shared" si="31"/>
        <v/>
      </c>
      <c r="AR38" s="685" t="str">
        <f t="shared" si="31"/>
        <v/>
      </c>
      <c r="AS38" s="685" t="str">
        <f t="shared" si="31"/>
        <v/>
      </c>
      <c r="AT38" s="685" t="str">
        <f t="shared" si="31"/>
        <v/>
      </c>
      <c r="AU38" s="685" t="str">
        <f t="shared" si="31"/>
        <v/>
      </c>
      <c r="AV38" s="685" t="str">
        <f t="shared" si="41"/>
        <v/>
      </c>
      <c r="AW38" s="685" t="str">
        <f t="shared" si="41"/>
        <v/>
      </c>
      <c r="AX38" s="685" t="str">
        <f t="shared" si="41"/>
        <v/>
      </c>
      <c r="AY38" s="685" t="str">
        <f t="shared" si="41"/>
        <v/>
      </c>
      <c r="AZ38" s="685" t="str">
        <f t="shared" si="41"/>
        <v/>
      </c>
      <c r="BA38" s="685" t="str">
        <f t="shared" si="41"/>
        <v/>
      </c>
      <c r="BB38" s="685" t="str">
        <f t="shared" si="41"/>
        <v/>
      </c>
      <c r="BC38" s="685" t="str">
        <f t="shared" si="41"/>
        <v/>
      </c>
      <c r="BD38" s="685" t="str">
        <f t="shared" si="41"/>
        <v/>
      </c>
      <c r="BE38" s="685" t="str">
        <f t="shared" si="41"/>
        <v/>
      </c>
      <c r="BF38" s="685" t="str">
        <f t="shared" si="41"/>
        <v/>
      </c>
      <c r="BG38" s="685" t="str">
        <f t="shared" si="41"/>
        <v/>
      </c>
      <c r="BH38" s="685" t="str">
        <f t="shared" si="41"/>
        <v/>
      </c>
      <c r="BI38" s="685" t="str">
        <f t="shared" si="43"/>
        <v/>
      </c>
      <c r="BJ38" s="685" t="str">
        <f t="shared" si="43"/>
        <v/>
      </c>
      <c r="BK38" s="685" t="str">
        <f t="shared" si="43"/>
        <v/>
      </c>
      <c r="BL38" s="685" t="str">
        <f t="shared" si="43"/>
        <v/>
      </c>
      <c r="BM38" s="685" t="str">
        <f t="shared" si="43"/>
        <v/>
      </c>
      <c r="BN38" s="685" t="str">
        <f t="shared" si="43"/>
        <v/>
      </c>
      <c r="BO38" s="685" t="str">
        <f t="shared" si="34"/>
        <v/>
      </c>
      <c r="BP38" s="685" t="str">
        <f t="shared" si="34"/>
        <v/>
      </c>
      <c r="BQ38" s="685" t="str">
        <f t="shared" si="34"/>
        <v/>
      </c>
      <c r="BR38" s="529"/>
      <c r="BS38" s="685" t="str">
        <f>IFERROR(($L38+AB38*Contr_Rate)*(1+Inv_Return)*IF($D38=$C$1,VLOOKUP($T38,Male_Annuity_Tables,MATCH($BS$3+3,'Mortality Tables'!$N$1:$DN$1,0),FALSE),VLOOKUP($T38,Fe_Annuity_Tables,MATCH(BS$3+3,'Mortality Tables'!$N$1:$DN$1,0),FALSE)),"")</f>
        <v/>
      </c>
      <c r="BT38" s="685" t="str">
        <f>IFERROR(($BS38+AC38*Contr_Rate)*(1+Inv_Return)*IF($D38=$C$1,VLOOKUP($T38,Male_Annuity_Tables,MATCH($BS$3+3,'Mortality Tables'!$N$1:$DN$1,0),FALSE),VLOOKUP($T38,Fe_Annuity_Tables,MATCH(BT$3+3,'Mortality Tables'!$N$1:$DN$1,0),FALSE)),"")</f>
        <v/>
      </c>
      <c r="BU38" s="685" t="str">
        <f>IFERROR((BT38+AD38*Contr_Rate)*(1+Inv_Return)*IF($D38=$C$1,VLOOKUP($T38,Male_Annuity_Tables,MATCH($BS$3+3,'Mortality Tables'!$N$1:$DN$1,0),FALSE),VLOOKUP($T38,Fe_Annuity_Tables,MATCH(BU$3+3,'Mortality Tables'!$N$1:$DN$1,0),FALSE)),"")</f>
        <v/>
      </c>
      <c r="BV38" s="685" t="str">
        <f>IFERROR((BU38+AE38*Contr_Rate)*(1+Inv_Return)*IF($D38=$C$1,VLOOKUP($T38,Male_Annuity_Tables,MATCH($BS$3+3,'Mortality Tables'!$N$1:$DN$1,0),FALSE),VLOOKUP($T38,Fe_Annuity_Tables,MATCH(BV$3+3,'Mortality Tables'!$N$1:$DN$1,0),FALSE)),"")</f>
        <v/>
      </c>
      <c r="BW38" s="685" t="str">
        <f>IFERROR((BV38+AF38*Contr_Rate)*(1+Inv_Return)*IF($D38=$C$1,VLOOKUP($T38,Male_Annuity_Tables,MATCH($BS$3+3,'Mortality Tables'!$N$1:$DN$1,0),FALSE),VLOOKUP($T38,Fe_Annuity_Tables,MATCH(BW$3+3,'Mortality Tables'!$N$1:$DN$1,0),FALSE)),"")</f>
        <v/>
      </c>
      <c r="BX38" s="685" t="str">
        <f>IFERROR((BW38+AG38*Contr_Rate)*(1+Inv_Return)*IF($D38=$C$1,VLOOKUP($T38,Male_Annuity_Tables,MATCH($BS$3+3,'Mortality Tables'!$N$1:$DN$1,0),FALSE),VLOOKUP($T38,Fe_Annuity_Tables,MATCH(BX$3+3,'Mortality Tables'!$N$1:$DN$1,0),FALSE)),"")</f>
        <v/>
      </c>
      <c r="BY38" s="685" t="str">
        <f>IFERROR((BX38+AH38*Contr_Rate)*(1+Inv_Return)*IF($D38=$C$1,VLOOKUP($T38,Male_Annuity_Tables,MATCH($BS$3+3,'Mortality Tables'!$N$1:$DN$1,0),FALSE),VLOOKUP($T38,Fe_Annuity_Tables,MATCH(BY$3+3,'Mortality Tables'!$N$1:$DN$1,0),FALSE)),"")</f>
        <v/>
      </c>
      <c r="BZ38" s="685" t="str">
        <f>IFERROR((BY38+AI38*Contr_Rate)*(1+Inv_Return)*IF($D38=$C$1,VLOOKUP($T38,Male_Annuity_Tables,MATCH($BS$3+3,'Mortality Tables'!$N$1:$DN$1,0),FALSE),VLOOKUP($T38,Fe_Annuity_Tables,MATCH(BZ$3+3,'Mortality Tables'!$N$1:$DN$1,0),FALSE)),"")</f>
        <v/>
      </c>
      <c r="CA38" s="685" t="str">
        <f>IFERROR((BZ38+AJ38*Contr_Rate)*(1+Inv_Return)*IF($D38=$C$1,VLOOKUP($T38,Male_Annuity_Tables,MATCH($BS$3+3,'Mortality Tables'!$N$1:$DN$1,0),FALSE),VLOOKUP($T38,Fe_Annuity_Tables,MATCH(CA$3+3,'Mortality Tables'!$N$1:$DN$1,0),FALSE)),"")</f>
        <v/>
      </c>
      <c r="CB38" s="685" t="str">
        <f>IFERROR((CA38+AK38*Contr_Rate)*(1+Inv_Return)*IF($D38=$C$1,VLOOKUP($T38,Male_Annuity_Tables,MATCH($BS$3+3,'Mortality Tables'!$N$1:$DN$1,0),FALSE),VLOOKUP($T38,Fe_Annuity_Tables,MATCH(CB$3+3,'Mortality Tables'!$N$1:$DN$1,0),FALSE)),"")</f>
        <v/>
      </c>
      <c r="CC38" s="685" t="str">
        <f>IFERROR((CB38+AL38*Contr_Rate)*(1+Inv_Return)*IF($D38=$C$1,VLOOKUP($T38,Male_Annuity_Tables,MATCH($BS$3+3,'Mortality Tables'!$N$1:$DN$1,0),FALSE),VLOOKUP($T38,Fe_Annuity_Tables,MATCH(CC$3+3,'Mortality Tables'!$N$1:$DN$1,0),FALSE)),"")</f>
        <v/>
      </c>
      <c r="CD38" s="685" t="str">
        <f>IFERROR((CC38+AM38*Contr_Rate)*(1+Inv_Return)*IF($D38=$C$1,VLOOKUP($T38,Male_Annuity_Tables,MATCH($BS$3+3,'Mortality Tables'!$N$1:$DN$1,0),FALSE),VLOOKUP($T38,Fe_Annuity_Tables,MATCH(CD$3+3,'Mortality Tables'!$N$1:$DN$1,0),FALSE)),"")</f>
        <v/>
      </c>
      <c r="CE38" s="685" t="str">
        <f>IFERROR((CD38+AN38*Contr_Rate)*(1+Inv_Return)*IF($D38=$C$1,VLOOKUP($T38,Male_Annuity_Tables,MATCH($BS$3+3,'Mortality Tables'!$N$1:$DN$1,0),FALSE),VLOOKUP($T38,Fe_Annuity_Tables,MATCH(CE$3+3,'Mortality Tables'!$N$1:$DN$1,0),FALSE)),"")</f>
        <v/>
      </c>
      <c r="CF38" s="685" t="str">
        <f>IFERROR((CE38+AO38*Contr_Rate)*(1+Inv_Return)*IF($D38=$C$1,VLOOKUP($T38,Male_Annuity_Tables,MATCH($BS$3+3,'Mortality Tables'!$N$1:$DN$1,0),FALSE),VLOOKUP($T38,Fe_Annuity_Tables,MATCH(CF$3+3,'Mortality Tables'!$N$1:$DN$1,0),FALSE)),"")</f>
        <v/>
      </c>
      <c r="CG38" s="685" t="str">
        <f>IFERROR((CF38+AP38*Contr_Rate)*(1+Inv_Return)*IF($D38=$C$1,VLOOKUP($T38,Male_Annuity_Tables,MATCH($BS$3+3,'Mortality Tables'!$N$1:$DN$1,0),FALSE),VLOOKUP($T38,Fe_Annuity_Tables,MATCH(CG$3+3,'Mortality Tables'!$N$1:$DN$1,0),FALSE)),"")</f>
        <v/>
      </c>
      <c r="CH38" s="685" t="str">
        <f>IFERROR((CG38+AQ38*Contr_Rate)*(1+Inv_Return)*IF($D38=$C$1,VLOOKUP($T38,Male_Annuity_Tables,MATCH($BS$3+3,'Mortality Tables'!$N$1:$DN$1,0),FALSE),VLOOKUP($T38,Fe_Annuity_Tables,MATCH(CH$3+3,'Mortality Tables'!$N$1:$DN$1,0),FALSE)),"")</f>
        <v/>
      </c>
      <c r="CI38" s="685" t="str">
        <f>IFERROR((CH38+AR38*Contr_Rate)*(1+Inv_Return)*IF($D38=$C$1,VLOOKUP($T38,Male_Annuity_Tables,MATCH($BS$3+3,'Mortality Tables'!$N$1:$DN$1,0),FALSE),VLOOKUP($T38,Fe_Annuity_Tables,MATCH(CI$3+3,'Mortality Tables'!$N$1:$DN$1,0),FALSE)),"")</f>
        <v/>
      </c>
      <c r="CJ38" s="685" t="str">
        <f>IFERROR((CI38+AS38*Contr_Rate)*(1+Inv_Return)*IF($D38=$C$1,VLOOKUP($T38,Male_Annuity_Tables,MATCH($BS$3+3,'Mortality Tables'!$N$1:$DN$1,0),FALSE),VLOOKUP($T38,Fe_Annuity_Tables,MATCH(CJ$3+3,'Mortality Tables'!$N$1:$DN$1,0),FALSE)),"")</f>
        <v/>
      </c>
      <c r="CK38" s="685" t="str">
        <f>IFERROR((CJ38+AT38*Contr_Rate)*(1+Inv_Return)*IF($D38=$C$1,VLOOKUP($T38,Male_Annuity_Tables,MATCH($BS$3+3,'Mortality Tables'!$N$1:$DN$1,0),FALSE),VLOOKUP($T38,Fe_Annuity_Tables,MATCH(CK$3+3,'Mortality Tables'!$N$1:$DN$1,0),FALSE)),"")</f>
        <v/>
      </c>
      <c r="CL38" s="685" t="str">
        <f>IFERROR((CK38+AU38*Contr_Rate)*(1+Inv_Return)*IF($D38=$C$1,VLOOKUP($T38,Male_Annuity_Tables,MATCH($BS$3+3,'Mortality Tables'!$N$1:$DN$1,0),FALSE),VLOOKUP($T38,Fe_Annuity_Tables,MATCH(CL$3+3,'Mortality Tables'!$N$1:$DN$1,0),FALSE)),"")</f>
        <v/>
      </c>
      <c r="CM38" s="685" t="str">
        <f>IFERROR((CL38+AV38*Contr_Rate)*(1+Inv_Return)*IF($D38=$C$1,VLOOKUP($T38,Male_Annuity_Tables,MATCH($BS$3+3,'Mortality Tables'!$N$1:$DN$1,0),FALSE),VLOOKUP($T38,Fe_Annuity_Tables,MATCH(CM$3+3,'Mortality Tables'!$N$1:$DN$1,0),FALSE)),"")</f>
        <v/>
      </c>
      <c r="CN38" s="685" t="str">
        <f>IFERROR((CM38+AW38*Contr_Rate)*(1+Inv_Return)*IF($D38=$C$1,VLOOKUP($T38,Male_Annuity_Tables,MATCH($BS$3+3,'Mortality Tables'!$N$1:$DN$1,0),FALSE),VLOOKUP($T38,Fe_Annuity_Tables,MATCH(CN$3+3,'Mortality Tables'!$N$1:$DN$1,0),FALSE)),"")</f>
        <v/>
      </c>
      <c r="CO38" s="685" t="str">
        <f>IFERROR((CN38+AX38*Contr_Rate)*(1+Inv_Return)*IF($D38=$C$1,VLOOKUP($T38,Male_Annuity_Tables,MATCH($BS$3+3,'Mortality Tables'!$N$1:$DN$1,0),FALSE),VLOOKUP($T38,Fe_Annuity_Tables,MATCH(CO$3+3,'Mortality Tables'!$N$1:$DN$1,0),FALSE)),"")</f>
        <v/>
      </c>
      <c r="CP38" s="685" t="str">
        <f>IFERROR((CO38+AY38*Contr_Rate)*(1+Inv_Return)*IF($D38=$C$1,VLOOKUP($T38,Male_Annuity_Tables,MATCH($BS$3+3,'Mortality Tables'!$N$1:$DN$1,0),FALSE),VLOOKUP($T38,Fe_Annuity_Tables,MATCH(CP$3+3,'Mortality Tables'!$N$1:$DN$1,0),FALSE)),"")</f>
        <v/>
      </c>
      <c r="CQ38" s="685" t="str">
        <f>IFERROR((CP38+AZ38*Contr_Rate)*(1+Inv_Return)*IF($D38=$C$1,VLOOKUP($T38,Male_Annuity_Tables,MATCH($BS$3+3,'Mortality Tables'!$N$1:$DN$1,0),FALSE),VLOOKUP($T38,Fe_Annuity_Tables,MATCH(CQ$3+3,'Mortality Tables'!$N$1:$DN$1,0),FALSE)),"")</f>
        <v/>
      </c>
      <c r="CR38" s="685" t="str">
        <f>IFERROR((CQ38+BA38*Contr_Rate)*(1+Inv_Return)*IF($D38=$C$1,VLOOKUP($T38,Male_Annuity_Tables,MATCH($BS$3+3,'Mortality Tables'!$N$1:$DN$1,0),FALSE),VLOOKUP($T38,Fe_Annuity_Tables,MATCH(CR$3+3,'Mortality Tables'!$N$1:$DN$1,0),FALSE)),"")</f>
        <v/>
      </c>
      <c r="CS38" s="685" t="str">
        <f>IFERROR((CR38+BB38*Contr_Rate)*(1+Inv_Return)*IF($D38=$C$1,VLOOKUP($T38,Male_Annuity_Tables,MATCH($BS$3+3,'Mortality Tables'!$N$1:$DN$1,0),FALSE),VLOOKUP($T38,Fe_Annuity_Tables,MATCH(CS$3+3,'Mortality Tables'!$N$1:$DN$1,0),FALSE)),"")</f>
        <v/>
      </c>
      <c r="CT38" s="685" t="str">
        <f>IFERROR((CS38+BC38*Contr_Rate)*(1+Inv_Return)*IF($D38=$C$1,VLOOKUP($T38,Male_Annuity_Tables,MATCH($BS$3+3,'Mortality Tables'!$N$1:$DN$1,0),FALSE),VLOOKUP($T38,Fe_Annuity_Tables,MATCH(CT$3+3,'Mortality Tables'!$N$1:$DN$1,0),FALSE)),"")</f>
        <v/>
      </c>
      <c r="CU38" s="685" t="str">
        <f>IFERROR((CT38+BD38*Contr_Rate)*(1+Inv_Return)*IF($D38=$C$1,VLOOKUP($T38,Male_Annuity_Tables,MATCH($BS$3+3,'Mortality Tables'!$N$1:$DN$1,0),FALSE),VLOOKUP($T38,Fe_Annuity_Tables,MATCH(CU$3+3,'Mortality Tables'!$N$1:$DN$1,0),FALSE)),"")</f>
        <v/>
      </c>
      <c r="CV38" s="685" t="str">
        <f>IFERROR((CU38+BE38*Contr_Rate)*(1+Inv_Return)*IF($D38=$C$1,VLOOKUP($T38,Male_Annuity_Tables,MATCH($BS$3+3,'Mortality Tables'!$N$1:$DN$1,0),FALSE),VLOOKUP($T38,Fe_Annuity_Tables,MATCH(CV$3+3,'Mortality Tables'!$N$1:$DN$1,0),FALSE)),"")</f>
        <v/>
      </c>
      <c r="CW38" s="685" t="str">
        <f>IFERROR((CV38+BF38*Contr_Rate)*(1+Inv_Return)*IF($D38=$C$1,VLOOKUP($T38,Male_Annuity_Tables,MATCH($BS$3+3,'Mortality Tables'!$N$1:$DN$1,0),FALSE),VLOOKUP($T38,Fe_Annuity_Tables,MATCH(CW$3+3,'Mortality Tables'!$N$1:$DN$1,0),FALSE)),"")</f>
        <v/>
      </c>
      <c r="CX38" s="685" t="str">
        <f>IFERROR((CW38+BG38*Contr_Rate)*(1+Inv_Return)*IF($D38=$C$1,VLOOKUP($T38,Male_Annuity_Tables,MATCH($BS$3+3,'Mortality Tables'!$N$1:$DN$1,0),FALSE),VLOOKUP($T38,Fe_Annuity_Tables,MATCH(CX$3+3,'Mortality Tables'!$N$1:$DN$1,0),FALSE)),"")</f>
        <v/>
      </c>
      <c r="CY38" s="685" t="str">
        <f>IFERROR((CX38+BH38*Contr_Rate)*(1+Inv_Return)*IF($D38=$C$1,VLOOKUP($T38,Male_Annuity_Tables,MATCH($BS$3+3,'Mortality Tables'!$N$1:$DN$1,0),FALSE),VLOOKUP($T38,Fe_Annuity_Tables,MATCH(CY$3+3,'Mortality Tables'!$N$1:$DN$1,0),FALSE)),"")</f>
        <v/>
      </c>
      <c r="CZ38" s="685" t="str">
        <f>IFERROR((CY38+BI38*Contr_Rate)*(1+Inv_Return)*IF($D38=$C$1,VLOOKUP($T38,Male_Annuity_Tables,MATCH($BS$3+3,'Mortality Tables'!$N$1:$DN$1,0),FALSE),VLOOKUP($T38,Fe_Annuity_Tables,MATCH(CZ$3+3,'Mortality Tables'!$N$1:$DN$1,0),FALSE)),"")</f>
        <v/>
      </c>
      <c r="DA38" s="685" t="str">
        <f>IFERROR((CZ38+BJ38*Contr_Rate)*(1+Inv_Return)*IF($D38=$C$1,VLOOKUP($T38,Male_Annuity_Tables,MATCH($BS$3+3,'Mortality Tables'!$N$1:$DN$1,0),FALSE),VLOOKUP($T38,Fe_Annuity_Tables,MATCH(DA$3+3,'Mortality Tables'!$N$1:$DN$1,0),FALSE)),"")</f>
        <v/>
      </c>
      <c r="DB38" s="685" t="str">
        <f>IFERROR((DA38+BK38*Contr_Rate)*(1+Inv_Return)*IF($D38=$C$1,VLOOKUP($T38,Male_Annuity_Tables,MATCH($BS$3+3,'Mortality Tables'!$N$1:$DN$1,0),FALSE),VLOOKUP($T38,Fe_Annuity_Tables,MATCH(DB$3+3,'Mortality Tables'!$N$1:$DN$1,0),FALSE)),"")</f>
        <v/>
      </c>
      <c r="DC38" s="685" t="str">
        <f>IFERROR((DB38+BL38*Contr_Rate)*(1+Inv_Return)*IF($D38=$C$1,VLOOKUP($T38,Male_Annuity_Tables,MATCH($BS$3+3,'Mortality Tables'!$N$1:$DN$1,0),FALSE),VLOOKUP($T38,Fe_Annuity_Tables,MATCH(DC$3+3,'Mortality Tables'!$N$1:$DN$1,0),FALSE)),"")</f>
        <v/>
      </c>
      <c r="DD38" s="685" t="str">
        <f>IFERROR((DC38+BM38*Contr_Rate)*(1+Inv_Return)*IF($D38=$C$1,VLOOKUP($T38,Male_Annuity_Tables,MATCH($BS$3+3,'Mortality Tables'!$N$1:$DN$1,0),FALSE),VLOOKUP($T38,Fe_Annuity_Tables,MATCH(DD$3+3,'Mortality Tables'!$N$1:$DN$1,0),FALSE)),"")</f>
        <v/>
      </c>
      <c r="DE38" s="685" t="str">
        <f>IFERROR((DD38+BN38*Contr_Rate)*(1+Inv_Return)*IF($D38=$C$1,VLOOKUP($T38,Male_Annuity_Tables,MATCH($BS$3+3,'Mortality Tables'!$N$1:$DN$1,0),FALSE),VLOOKUP($T38,Fe_Annuity_Tables,MATCH(DE$3+3,'Mortality Tables'!$N$1:$DN$1,0),FALSE)),"")</f>
        <v/>
      </c>
      <c r="DF38" s="685" t="str">
        <f>IFERROR((DE38+BO38*Contr_Rate)*(1+Inv_Return)*IF($D38=$C$1,VLOOKUP($T38,Male_Annuity_Tables,MATCH($BS$3+3,'Mortality Tables'!$N$1:$DN$1,0),FALSE),VLOOKUP($T38,Fe_Annuity_Tables,MATCH(DF$3+3,'Mortality Tables'!$N$1:$DN$1,0),FALSE)),"")</f>
        <v/>
      </c>
      <c r="DG38" s="685" t="str">
        <f>IFERROR((DF38+BP38*Contr_Rate)*(1+Inv_Return)*IF($D38=$C$1,VLOOKUP($T38,Male_Annuity_Tables,MATCH($BS$3+3,'Mortality Tables'!$N$1:$DN$1,0),FALSE),VLOOKUP($T38,Fe_Annuity_Tables,MATCH(DG$3+3,'Mortality Tables'!$N$1:$DN$1,0),FALSE)),"")</f>
        <v/>
      </c>
      <c r="DH38" s="685" t="str">
        <f>IFERROR((DG38+BQ38*Contr_Rate)*(1+Inv_Return)*IF($D38=$C$1,VLOOKUP($T38,Male_Annuity_Tables,MATCH($BS$3+3,'Mortality Tables'!$N$1:$DN$1,0),FALSE),VLOOKUP($T38,Fe_Annuity_Tables,MATCH(DH$3+3,'Mortality Tables'!$N$1:$DN$1,0),FALSE)),"")</f>
        <v/>
      </c>
      <c r="DJ38" s="686">
        <f t="shared" si="20"/>
        <v>0</v>
      </c>
      <c r="DK38" s="680">
        <f t="shared" si="21"/>
        <v>8.0909277508679907</v>
      </c>
      <c r="DL38" s="686">
        <f t="shared" si="22"/>
        <v>0</v>
      </c>
      <c r="DM38" s="686">
        <f t="shared" si="23"/>
        <v>0</v>
      </c>
      <c r="DN38" s="687" t="str">
        <f t="shared" si="42"/>
        <v/>
      </c>
      <c r="DP38" s="688" t="str">
        <f t="shared" si="24"/>
        <v/>
      </c>
      <c r="DQ38" s="688" t="str">
        <f t="shared" si="13"/>
        <v/>
      </c>
      <c r="DR38" s="688" t="str">
        <f t="shared" si="14"/>
        <v/>
      </c>
    </row>
    <row r="39" spans="1:122" s="657" customFormat="1" ht="14.5">
      <c r="A39" s="675" t="s">
        <v>1147</v>
      </c>
      <c r="B39" s="675" t="s">
        <v>1148</v>
      </c>
      <c r="C39" s="675" t="s">
        <v>541</v>
      </c>
      <c r="D39" s="675" t="s">
        <v>61</v>
      </c>
      <c r="E39" s="676">
        <v>24540</v>
      </c>
      <c r="F39" s="677">
        <v>38064</v>
      </c>
      <c r="G39" s="677">
        <v>40444</v>
      </c>
      <c r="H39" s="678">
        <v>510312</v>
      </c>
      <c r="I39" s="678">
        <v>40421.24</v>
      </c>
      <c r="J39" s="678">
        <v>38346.129999999997</v>
      </c>
      <c r="K39" s="678">
        <v>12084.47</v>
      </c>
      <c r="L39" s="678">
        <v>90851.839999999997</v>
      </c>
      <c r="M39" s="679">
        <f>IF(COUNTIF($A$4:A204,A39)=1,0,1)</f>
        <v>0</v>
      </c>
      <c r="N39" s="680" t="str">
        <f t="shared" si="35"/>
        <v>Okay</v>
      </c>
      <c r="O39" s="680" t="str">
        <f t="shared" si="15"/>
        <v>TRUE</v>
      </c>
      <c r="P39" s="680" t="b">
        <f t="shared" si="2"/>
        <v>1</v>
      </c>
      <c r="Q39" s="680" t="b">
        <f t="shared" si="36"/>
        <v>1</v>
      </c>
      <c r="R39" s="680" t="b">
        <f t="shared" si="37"/>
        <v>1</v>
      </c>
      <c r="S39" s="681">
        <f t="shared" si="5"/>
        <v>37.052054794520551</v>
      </c>
      <c r="T39" s="682">
        <f t="shared" si="38"/>
        <v>57</v>
      </c>
      <c r="U39" s="682">
        <f t="shared" si="16"/>
        <v>43</v>
      </c>
      <c r="V39" s="682">
        <f t="shared" si="39"/>
        <v>14.27945205479452</v>
      </c>
      <c r="W39" s="682">
        <f t="shared" si="40"/>
        <v>3</v>
      </c>
      <c r="X39" s="683">
        <f t="shared" si="8"/>
        <v>272555.52000000002</v>
      </c>
      <c r="Y39" s="684">
        <f t="shared" si="18"/>
        <v>1.0500000000000001E-2</v>
      </c>
      <c r="Z39" s="684">
        <f>IF($D39=$C$1,VLOOKUP($T39,Male_Annuity_Tables,MATCH($W39+2,'Mortality Tables'!$DS$1:$HT$1,0),FALSE),VLOOKUP($T39,Fe_Annuity_Tables,MATCH($W39+2,'Mortality Tables'!$M$1:$DN$1,0),FALSE))</f>
        <v>0.82790719991151729</v>
      </c>
      <c r="AA39" s="664"/>
      <c r="AB39" s="685">
        <f t="shared" si="32"/>
        <v>536312.39639999997</v>
      </c>
      <c r="AC39" s="685">
        <f t="shared" si="32"/>
        <v>563637.51299657999</v>
      </c>
      <c r="AD39" s="685">
        <f t="shared" si="32"/>
        <v>592354.84428375587</v>
      </c>
      <c r="AE39" s="685" t="str">
        <f t="shared" si="32"/>
        <v/>
      </c>
      <c r="AF39" s="685" t="str">
        <f t="shared" si="32"/>
        <v/>
      </c>
      <c r="AG39" s="685" t="str">
        <f t="shared" si="32"/>
        <v/>
      </c>
      <c r="AH39" s="685" t="str">
        <f t="shared" si="32"/>
        <v/>
      </c>
      <c r="AI39" s="685" t="str">
        <f t="shared" si="32"/>
        <v/>
      </c>
      <c r="AJ39" s="685" t="str">
        <f t="shared" si="32"/>
        <v/>
      </c>
      <c r="AK39" s="685" t="str">
        <f t="shared" si="32"/>
        <v/>
      </c>
      <c r="AL39" s="685" t="str">
        <f t="shared" si="31"/>
        <v/>
      </c>
      <c r="AM39" s="685" t="str">
        <f t="shared" si="31"/>
        <v/>
      </c>
      <c r="AN39" s="685" t="str">
        <f t="shared" si="31"/>
        <v/>
      </c>
      <c r="AO39" s="685" t="str">
        <f t="shared" si="31"/>
        <v/>
      </c>
      <c r="AP39" s="685" t="str">
        <f t="shared" si="31"/>
        <v/>
      </c>
      <c r="AQ39" s="685" t="str">
        <f t="shared" si="31"/>
        <v/>
      </c>
      <c r="AR39" s="685" t="str">
        <f t="shared" si="31"/>
        <v/>
      </c>
      <c r="AS39" s="685" t="str">
        <f t="shared" si="31"/>
        <v/>
      </c>
      <c r="AT39" s="685" t="str">
        <f t="shared" si="31"/>
        <v/>
      </c>
      <c r="AU39" s="685" t="str">
        <f t="shared" si="31"/>
        <v/>
      </c>
      <c r="AV39" s="685" t="str">
        <f t="shared" si="41"/>
        <v/>
      </c>
      <c r="AW39" s="685" t="str">
        <f t="shared" si="41"/>
        <v/>
      </c>
      <c r="AX39" s="685" t="str">
        <f t="shared" si="41"/>
        <v/>
      </c>
      <c r="AY39" s="685" t="str">
        <f t="shared" si="41"/>
        <v/>
      </c>
      <c r="AZ39" s="685" t="str">
        <f t="shared" si="41"/>
        <v/>
      </c>
      <c r="BA39" s="685" t="str">
        <f t="shared" si="41"/>
        <v/>
      </c>
      <c r="BB39" s="685" t="str">
        <f t="shared" si="41"/>
        <v/>
      </c>
      <c r="BC39" s="685" t="str">
        <f t="shared" si="41"/>
        <v/>
      </c>
      <c r="BD39" s="685" t="str">
        <f t="shared" si="41"/>
        <v/>
      </c>
      <c r="BE39" s="685" t="str">
        <f t="shared" si="41"/>
        <v/>
      </c>
      <c r="BF39" s="685" t="str">
        <f t="shared" si="41"/>
        <v/>
      </c>
      <c r="BG39" s="685" t="str">
        <f t="shared" si="41"/>
        <v/>
      </c>
      <c r="BH39" s="685" t="str">
        <f t="shared" si="41"/>
        <v/>
      </c>
      <c r="BI39" s="685" t="str">
        <f t="shared" si="43"/>
        <v/>
      </c>
      <c r="BJ39" s="685" t="str">
        <f t="shared" si="43"/>
        <v/>
      </c>
      <c r="BK39" s="685" t="str">
        <f t="shared" si="43"/>
        <v/>
      </c>
      <c r="BL39" s="685" t="str">
        <f t="shared" si="43"/>
        <v/>
      </c>
      <c r="BM39" s="685" t="str">
        <f t="shared" si="43"/>
        <v/>
      </c>
      <c r="BN39" s="685" t="str">
        <f t="shared" si="43"/>
        <v/>
      </c>
      <c r="BO39" s="685" t="str">
        <f t="shared" si="34"/>
        <v/>
      </c>
      <c r="BP39" s="685" t="str">
        <f t="shared" si="34"/>
        <v/>
      </c>
      <c r="BQ39" s="685" t="str">
        <f t="shared" si="34"/>
        <v/>
      </c>
      <c r="BR39" s="529"/>
      <c r="BS39" s="685">
        <f>IFERROR(($L39+AB39*Contr_Rate)*(1+Inv_Return)*IF($D39=$C$1,VLOOKUP($T39,Male_Annuity_Tables,MATCH($BS$3+3,'Mortality Tables'!$N$1:$DN$1,0),FALSE),VLOOKUP($T39,Fe_Annuity_Tables,MATCH(BS$3+3,'Mortality Tables'!$N$1:$DN$1,0),FALSE)),"")</f>
        <v>243189.06875581818</v>
      </c>
      <c r="BT39" s="685">
        <f>IFERROR(($BS39+AC39*Contr_Rate)*(1+Inv_Return)*IF($D39=$C$1,VLOOKUP($T39,Male_Annuity_Tables,MATCH($BS$3+3,'Mortality Tables'!$N$1:$DN$1,0),FALSE),VLOOKUP($T39,Fe_Annuity_Tables,MATCH(BT$3+3,'Mortality Tables'!$N$1:$DN$1,0),FALSE)),"")</f>
        <v>398267.47356694611</v>
      </c>
      <c r="BU39" s="685">
        <f>IFERROR((BT39+AD39*Contr_Rate)*(1+Inv_Return)*IF($D39=$C$1,VLOOKUP($T39,Male_Annuity_Tables,MATCH($BS$3+3,'Mortality Tables'!$N$1:$DN$1,0),FALSE),VLOOKUP($T39,Fe_Annuity_Tables,MATCH(BU$3+3,'Mortality Tables'!$N$1:$DN$1,0),FALSE)),"")</f>
        <v>556397.35413683753</v>
      </c>
      <c r="BV39" s="685" t="str">
        <f>IFERROR((BU39+AE39*Contr_Rate)*(1+Inv_Return)*IF($D39=$C$1,VLOOKUP($T39,Male_Annuity_Tables,MATCH($BS$3+3,'Mortality Tables'!$N$1:$DN$1,0),FALSE),VLOOKUP($T39,Fe_Annuity_Tables,MATCH(BV$3+3,'Mortality Tables'!$N$1:$DN$1,0),FALSE)),"")</f>
        <v/>
      </c>
      <c r="BW39" s="685" t="str">
        <f>IFERROR((BV39+AF39*Contr_Rate)*(1+Inv_Return)*IF($D39=$C$1,VLOOKUP($T39,Male_Annuity_Tables,MATCH($BS$3+3,'Mortality Tables'!$N$1:$DN$1,0),FALSE),VLOOKUP($T39,Fe_Annuity_Tables,MATCH(BW$3+3,'Mortality Tables'!$N$1:$DN$1,0),FALSE)),"")</f>
        <v/>
      </c>
      <c r="BX39" s="685" t="str">
        <f>IFERROR((BW39+AG39*Contr_Rate)*(1+Inv_Return)*IF($D39=$C$1,VLOOKUP($T39,Male_Annuity_Tables,MATCH($BS$3+3,'Mortality Tables'!$N$1:$DN$1,0),FALSE),VLOOKUP($T39,Fe_Annuity_Tables,MATCH(BX$3+3,'Mortality Tables'!$N$1:$DN$1,0),FALSE)),"")</f>
        <v/>
      </c>
      <c r="BY39" s="685" t="str">
        <f>IFERROR((BX39+AH39*Contr_Rate)*(1+Inv_Return)*IF($D39=$C$1,VLOOKUP($T39,Male_Annuity_Tables,MATCH($BS$3+3,'Mortality Tables'!$N$1:$DN$1,0),FALSE),VLOOKUP($T39,Fe_Annuity_Tables,MATCH(BY$3+3,'Mortality Tables'!$N$1:$DN$1,0),FALSE)),"")</f>
        <v/>
      </c>
      <c r="BZ39" s="685" t="str">
        <f>IFERROR((BY39+AI39*Contr_Rate)*(1+Inv_Return)*IF($D39=$C$1,VLOOKUP($T39,Male_Annuity_Tables,MATCH($BS$3+3,'Mortality Tables'!$N$1:$DN$1,0),FALSE),VLOOKUP($T39,Fe_Annuity_Tables,MATCH(BZ$3+3,'Mortality Tables'!$N$1:$DN$1,0),FALSE)),"")</f>
        <v/>
      </c>
      <c r="CA39" s="685" t="str">
        <f>IFERROR((BZ39+AJ39*Contr_Rate)*(1+Inv_Return)*IF($D39=$C$1,VLOOKUP($T39,Male_Annuity_Tables,MATCH($BS$3+3,'Mortality Tables'!$N$1:$DN$1,0),FALSE),VLOOKUP($T39,Fe_Annuity_Tables,MATCH(CA$3+3,'Mortality Tables'!$N$1:$DN$1,0),FALSE)),"")</f>
        <v/>
      </c>
      <c r="CB39" s="685" t="str">
        <f>IFERROR((CA39+AK39*Contr_Rate)*(1+Inv_Return)*IF($D39=$C$1,VLOOKUP($T39,Male_Annuity_Tables,MATCH($BS$3+3,'Mortality Tables'!$N$1:$DN$1,0),FALSE),VLOOKUP($T39,Fe_Annuity_Tables,MATCH(CB$3+3,'Mortality Tables'!$N$1:$DN$1,0),FALSE)),"")</f>
        <v/>
      </c>
      <c r="CC39" s="685" t="str">
        <f>IFERROR((CB39+AL39*Contr_Rate)*(1+Inv_Return)*IF($D39=$C$1,VLOOKUP($T39,Male_Annuity_Tables,MATCH($BS$3+3,'Mortality Tables'!$N$1:$DN$1,0),FALSE),VLOOKUP($T39,Fe_Annuity_Tables,MATCH(CC$3+3,'Mortality Tables'!$N$1:$DN$1,0),FALSE)),"")</f>
        <v/>
      </c>
      <c r="CD39" s="685" t="str">
        <f>IFERROR((CC39+AM39*Contr_Rate)*(1+Inv_Return)*IF($D39=$C$1,VLOOKUP($T39,Male_Annuity_Tables,MATCH($BS$3+3,'Mortality Tables'!$N$1:$DN$1,0),FALSE),VLOOKUP($T39,Fe_Annuity_Tables,MATCH(CD$3+3,'Mortality Tables'!$N$1:$DN$1,0),FALSE)),"")</f>
        <v/>
      </c>
      <c r="CE39" s="685" t="str">
        <f>IFERROR((CD39+AN39*Contr_Rate)*(1+Inv_Return)*IF($D39=$C$1,VLOOKUP($T39,Male_Annuity_Tables,MATCH($BS$3+3,'Mortality Tables'!$N$1:$DN$1,0),FALSE),VLOOKUP($T39,Fe_Annuity_Tables,MATCH(CE$3+3,'Mortality Tables'!$N$1:$DN$1,0),FALSE)),"")</f>
        <v/>
      </c>
      <c r="CF39" s="685" t="str">
        <f>IFERROR((CE39+AO39*Contr_Rate)*(1+Inv_Return)*IF($D39=$C$1,VLOOKUP($T39,Male_Annuity_Tables,MATCH($BS$3+3,'Mortality Tables'!$N$1:$DN$1,0),FALSE),VLOOKUP($T39,Fe_Annuity_Tables,MATCH(CF$3+3,'Mortality Tables'!$N$1:$DN$1,0),FALSE)),"")</f>
        <v/>
      </c>
      <c r="CG39" s="685" t="str">
        <f>IFERROR((CF39+AP39*Contr_Rate)*(1+Inv_Return)*IF($D39=$C$1,VLOOKUP($T39,Male_Annuity_Tables,MATCH($BS$3+3,'Mortality Tables'!$N$1:$DN$1,0),FALSE),VLOOKUP($T39,Fe_Annuity_Tables,MATCH(CG$3+3,'Mortality Tables'!$N$1:$DN$1,0),FALSE)),"")</f>
        <v/>
      </c>
      <c r="CH39" s="685" t="str">
        <f>IFERROR((CG39+AQ39*Contr_Rate)*(1+Inv_Return)*IF($D39=$C$1,VLOOKUP($T39,Male_Annuity_Tables,MATCH($BS$3+3,'Mortality Tables'!$N$1:$DN$1,0),FALSE),VLOOKUP($T39,Fe_Annuity_Tables,MATCH(CH$3+3,'Mortality Tables'!$N$1:$DN$1,0),FALSE)),"")</f>
        <v/>
      </c>
      <c r="CI39" s="685" t="str">
        <f>IFERROR((CH39+AR39*Contr_Rate)*(1+Inv_Return)*IF($D39=$C$1,VLOOKUP($T39,Male_Annuity_Tables,MATCH($BS$3+3,'Mortality Tables'!$N$1:$DN$1,0),FALSE),VLOOKUP($T39,Fe_Annuity_Tables,MATCH(CI$3+3,'Mortality Tables'!$N$1:$DN$1,0),FALSE)),"")</f>
        <v/>
      </c>
      <c r="CJ39" s="685" t="str">
        <f>IFERROR((CI39+AS39*Contr_Rate)*(1+Inv_Return)*IF($D39=$C$1,VLOOKUP($T39,Male_Annuity_Tables,MATCH($BS$3+3,'Mortality Tables'!$N$1:$DN$1,0),FALSE),VLOOKUP($T39,Fe_Annuity_Tables,MATCH(CJ$3+3,'Mortality Tables'!$N$1:$DN$1,0),FALSE)),"")</f>
        <v/>
      </c>
      <c r="CK39" s="685" t="str">
        <f>IFERROR((CJ39+AT39*Contr_Rate)*(1+Inv_Return)*IF($D39=$C$1,VLOOKUP($T39,Male_Annuity_Tables,MATCH($BS$3+3,'Mortality Tables'!$N$1:$DN$1,0),FALSE),VLOOKUP($T39,Fe_Annuity_Tables,MATCH(CK$3+3,'Mortality Tables'!$N$1:$DN$1,0),FALSE)),"")</f>
        <v/>
      </c>
      <c r="CL39" s="685" t="str">
        <f>IFERROR((CK39+AU39*Contr_Rate)*(1+Inv_Return)*IF($D39=$C$1,VLOOKUP($T39,Male_Annuity_Tables,MATCH($BS$3+3,'Mortality Tables'!$N$1:$DN$1,0),FALSE),VLOOKUP($T39,Fe_Annuity_Tables,MATCH(CL$3+3,'Mortality Tables'!$N$1:$DN$1,0),FALSE)),"")</f>
        <v/>
      </c>
      <c r="CM39" s="685" t="str">
        <f>IFERROR((CL39+AV39*Contr_Rate)*(1+Inv_Return)*IF($D39=$C$1,VLOOKUP($T39,Male_Annuity_Tables,MATCH($BS$3+3,'Mortality Tables'!$N$1:$DN$1,0),FALSE),VLOOKUP($T39,Fe_Annuity_Tables,MATCH(CM$3+3,'Mortality Tables'!$N$1:$DN$1,0),FALSE)),"")</f>
        <v/>
      </c>
      <c r="CN39" s="685" t="str">
        <f>IFERROR((CM39+AW39*Contr_Rate)*(1+Inv_Return)*IF($D39=$C$1,VLOOKUP($T39,Male_Annuity_Tables,MATCH($BS$3+3,'Mortality Tables'!$N$1:$DN$1,0),FALSE),VLOOKUP($T39,Fe_Annuity_Tables,MATCH(CN$3+3,'Mortality Tables'!$N$1:$DN$1,0),FALSE)),"")</f>
        <v/>
      </c>
      <c r="CO39" s="685" t="str">
        <f>IFERROR((CN39+AX39*Contr_Rate)*(1+Inv_Return)*IF($D39=$C$1,VLOOKUP($T39,Male_Annuity_Tables,MATCH($BS$3+3,'Mortality Tables'!$N$1:$DN$1,0),FALSE),VLOOKUP($T39,Fe_Annuity_Tables,MATCH(CO$3+3,'Mortality Tables'!$N$1:$DN$1,0),FALSE)),"")</f>
        <v/>
      </c>
      <c r="CP39" s="685" t="str">
        <f>IFERROR((CO39+AY39*Contr_Rate)*(1+Inv_Return)*IF($D39=$C$1,VLOOKUP($T39,Male_Annuity_Tables,MATCH($BS$3+3,'Mortality Tables'!$N$1:$DN$1,0),FALSE),VLOOKUP($T39,Fe_Annuity_Tables,MATCH(CP$3+3,'Mortality Tables'!$N$1:$DN$1,0),FALSE)),"")</f>
        <v/>
      </c>
      <c r="CQ39" s="685" t="str">
        <f>IFERROR((CP39+AZ39*Contr_Rate)*(1+Inv_Return)*IF($D39=$C$1,VLOOKUP($T39,Male_Annuity_Tables,MATCH($BS$3+3,'Mortality Tables'!$N$1:$DN$1,0),FALSE),VLOOKUP($T39,Fe_Annuity_Tables,MATCH(CQ$3+3,'Mortality Tables'!$N$1:$DN$1,0),FALSE)),"")</f>
        <v/>
      </c>
      <c r="CR39" s="685" t="str">
        <f>IFERROR((CQ39+BA39*Contr_Rate)*(1+Inv_Return)*IF($D39=$C$1,VLOOKUP($T39,Male_Annuity_Tables,MATCH($BS$3+3,'Mortality Tables'!$N$1:$DN$1,0),FALSE),VLOOKUP($T39,Fe_Annuity_Tables,MATCH(CR$3+3,'Mortality Tables'!$N$1:$DN$1,0),FALSE)),"")</f>
        <v/>
      </c>
      <c r="CS39" s="685" t="str">
        <f>IFERROR((CR39+BB39*Contr_Rate)*(1+Inv_Return)*IF($D39=$C$1,VLOOKUP($T39,Male_Annuity_Tables,MATCH($BS$3+3,'Mortality Tables'!$N$1:$DN$1,0),FALSE),VLOOKUP($T39,Fe_Annuity_Tables,MATCH(CS$3+3,'Mortality Tables'!$N$1:$DN$1,0),FALSE)),"")</f>
        <v/>
      </c>
      <c r="CT39" s="685" t="str">
        <f>IFERROR((CS39+BC39*Contr_Rate)*(1+Inv_Return)*IF($D39=$C$1,VLOOKUP($T39,Male_Annuity_Tables,MATCH($BS$3+3,'Mortality Tables'!$N$1:$DN$1,0),FALSE),VLOOKUP($T39,Fe_Annuity_Tables,MATCH(CT$3+3,'Mortality Tables'!$N$1:$DN$1,0),FALSE)),"")</f>
        <v/>
      </c>
      <c r="CU39" s="685" t="str">
        <f>IFERROR((CT39+BD39*Contr_Rate)*(1+Inv_Return)*IF($D39=$C$1,VLOOKUP($T39,Male_Annuity_Tables,MATCH($BS$3+3,'Mortality Tables'!$N$1:$DN$1,0),FALSE),VLOOKUP($T39,Fe_Annuity_Tables,MATCH(CU$3+3,'Mortality Tables'!$N$1:$DN$1,0),FALSE)),"")</f>
        <v/>
      </c>
      <c r="CV39" s="685" t="str">
        <f>IFERROR((CU39+BE39*Contr_Rate)*(1+Inv_Return)*IF($D39=$C$1,VLOOKUP($T39,Male_Annuity_Tables,MATCH($BS$3+3,'Mortality Tables'!$N$1:$DN$1,0),FALSE),VLOOKUP($T39,Fe_Annuity_Tables,MATCH(CV$3+3,'Mortality Tables'!$N$1:$DN$1,0),FALSE)),"")</f>
        <v/>
      </c>
      <c r="CW39" s="685" t="str">
        <f>IFERROR((CV39+BF39*Contr_Rate)*(1+Inv_Return)*IF($D39=$C$1,VLOOKUP($T39,Male_Annuity_Tables,MATCH($BS$3+3,'Mortality Tables'!$N$1:$DN$1,0),FALSE),VLOOKUP($T39,Fe_Annuity_Tables,MATCH(CW$3+3,'Mortality Tables'!$N$1:$DN$1,0),FALSE)),"")</f>
        <v/>
      </c>
      <c r="CX39" s="685" t="str">
        <f>IFERROR((CW39+BG39*Contr_Rate)*(1+Inv_Return)*IF($D39=$C$1,VLOOKUP($T39,Male_Annuity_Tables,MATCH($BS$3+3,'Mortality Tables'!$N$1:$DN$1,0),FALSE),VLOOKUP($T39,Fe_Annuity_Tables,MATCH(CX$3+3,'Mortality Tables'!$N$1:$DN$1,0),FALSE)),"")</f>
        <v/>
      </c>
      <c r="CY39" s="685" t="str">
        <f>IFERROR((CX39+BH39*Contr_Rate)*(1+Inv_Return)*IF($D39=$C$1,VLOOKUP($T39,Male_Annuity_Tables,MATCH($BS$3+3,'Mortality Tables'!$N$1:$DN$1,0),FALSE),VLOOKUP($T39,Fe_Annuity_Tables,MATCH(CY$3+3,'Mortality Tables'!$N$1:$DN$1,0),FALSE)),"")</f>
        <v/>
      </c>
      <c r="CZ39" s="685" t="str">
        <f>IFERROR((CY39+BI39*Contr_Rate)*(1+Inv_Return)*IF($D39=$C$1,VLOOKUP($T39,Male_Annuity_Tables,MATCH($BS$3+3,'Mortality Tables'!$N$1:$DN$1,0),FALSE),VLOOKUP($T39,Fe_Annuity_Tables,MATCH(CZ$3+3,'Mortality Tables'!$N$1:$DN$1,0),FALSE)),"")</f>
        <v/>
      </c>
      <c r="DA39" s="685" t="str">
        <f>IFERROR((CZ39+BJ39*Contr_Rate)*(1+Inv_Return)*IF($D39=$C$1,VLOOKUP($T39,Male_Annuity_Tables,MATCH($BS$3+3,'Mortality Tables'!$N$1:$DN$1,0),FALSE),VLOOKUP($T39,Fe_Annuity_Tables,MATCH(DA$3+3,'Mortality Tables'!$N$1:$DN$1,0),FALSE)),"")</f>
        <v/>
      </c>
      <c r="DB39" s="685" t="str">
        <f>IFERROR((DA39+BK39*Contr_Rate)*(1+Inv_Return)*IF($D39=$C$1,VLOOKUP($T39,Male_Annuity_Tables,MATCH($BS$3+3,'Mortality Tables'!$N$1:$DN$1,0),FALSE),VLOOKUP($T39,Fe_Annuity_Tables,MATCH(DB$3+3,'Mortality Tables'!$N$1:$DN$1,0),FALSE)),"")</f>
        <v/>
      </c>
      <c r="DC39" s="685" t="str">
        <f>IFERROR((DB39+BL39*Contr_Rate)*(1+Inv_Return)*IF($D39=$C$1,VLOOKUP($T39,Male_Annuity_Tables,MATCH($BS$3+3,'Mortality Tables'!$N$1:$DN$1,0),FALSE),VLOOKUP($T39,Fe_Annuity_Tables,MATCH(DC$3+3,'Mortality Tables'!$N$1:$DN$1,0),FALSE)),"")</f>
        <v/>
      </c>
      <c r="DD39" s="685" t="str">
        <f>IFERROR((DC39+BM39*Contr_Rate)*(1+Inv_Return)*IF($D39=$C$1,VLOOKUP($T39,Male_Annuity_Tables,MATCH($BS$3+3,'Mortality Tables'!$N$1:$DN$1,0),FALSE),VLOOKUP($T39,Fe_Annuity_Tables,MATCH(DD$3+3,'Mortality Tables'!$N$1:$DN$1,0),FALSE)),"")</f>
        <v/>
      </c>
      <c r="DE39" s="685" t="str">
        <f>IFERROR((DD39+BN39*Contr_Rate)*(1+Inv_Return)*IF($D39=$C$1,VLOOKUP($T39,Male_Annuity_Tables,MATCH($BS$3+3,'Mortality Tables'!$N$1:$DN$1,0),FALSE),VLOOKUP($T39,Fe_Annuity_Tables,MATCH(DE$3+3,'Mortality Tables'!$N$1:$DN$1,0),FALSE)),"")</f>
        <v/>
      </c>
      <c r="DF39" s="685" t="str">
        <f>IFERROR((DE39+BO39*Contr_Rate)*(1+Inv_Return)*IF($D39=$C$1,VLOOKUP($T39,Male_Annuity_Tables,MATCH($BS$3+3,'Mortality Tables'!$N$1:$DN$1,0),FALSE),VLOOKUP($T39,Fe_Annuity_Tables,MATCH(DF$3+3,'Mortality Tables'!$N$1:$DN$1,0),FALSE)),"")</f>
        <v/>
      </c>
      <c r="DG39" s="685" t="str">
        <f>IFERROR((DF39+BP39*Contr_Rate)*(1+Inv_Return)*IF($D39=$C$1,VLOOKUP($T39,Male_Annuity_Tables,MATCH($BS$3+3,'Mortality Tables'!$N$1:$DN$1,0),FALSE),VLOOKUP($T39,Fe_Annuity_Tables,MATCH(DG$3+3,'Mortality Tables'!$N$1:$DN$1,0),FALSE)),"")</f>
        <v/>
      </c>
      <c r="DH39" s="685" t="str">
        <f>IFERROR((DG39+BQ39*Contr_Rate)*(1+Inv_Return)*IF($D39=$C$1,VLOOKUP($T39,Male_Annuity_Tables,MATCH($BS$3+3,'Mortality Tables'!$N$1:$DN$1,0),FALSE),VLOOKUP($T39,Fe_Annuity_Tables,MATCH(DH$3+3,'Mortality Tables'!$N$1:$DN$1,0),FALSE)),"")</f>
        <v/>
      </c>
      <c r="DJ39" s="686">
        <f t="shared" si="20"/>
        <v>556397.35413683753</v>
      </c>
      <c r="DK39" s="680">
        <f t="shared" si="21"/>
        <v>8.0909277508679907</v>
      </c>
      <c r="DL39" s="686">
        <f t="shared" si="22"/>
        <v>46074.595985817432</v>
      </c>
      <c r="DM39" s="686">
        <f t="shared" si="23"/>
        <v>592354.84428375587</v>
      </c>
      <c r="DN39" s="687">
        <f t="shared" si="42"/>
        <v>7.778208692043094E-2</v>
      </c>
      <c r="DP39" s="688">
        <f t="shared" si="24"/>
        <v>14585.264398630196</v>
      </c>
      <c r="DQ39" s="688">
        <f t="shared" si="13"/>
        <v>24283.363532060623</v>
      </c>
      <c r="DR39" s="688">
        <f t="shared" si="14"/>
        <v>34543.373334231423</v>
      </c>
    </row>
    <row r="40" spans="1:122" s="657" customFormat="1" ht="14.5">
      <c r="A40" s="675" t="s">
        <v>1149</v>
      </c>
      <c r="B40" s="675" t="s">
        <v>1150</v>
      </c>
      <c r="C40" s="675" t="s">
        <v>115</v>
      </c>
      <c r="D40" s="675" t="s">
        <v>61</v>
      </c>
      <c r="E40" s="676">
        <v>28748</v>
      </c>
      <c r="F40" s="677">
        <v>40723</v>
      </c>
      <c r="G40" s="677">
        <v>42275</v>
      </c>
      <c r="H40" s="678">
        <v>587399</v>
      </c>
      <c r="I40" s="678">
        <v>46846.1</v>
      </c>
      <c r="J40" s="678">
        <v>49200.91</v>
      </c>
      <c r="K40" s="678"/>
      <c r="L40" s="678">
        <v>96047.010000000009</v>
      </c>
      <c r="M40" s="679">
        <f>IF(COUNTIF($A$4:A204,A40)=1,0,1)</f>
        <v>0</v>
      </c>
      <c r="N40" s="680" t="str">
        <f t="shared" si="35"/>
        <v>Okay</v>
      </c>
      <c r="O40" s="680" t="str">
        <f t="shared" si="15"/>
        <v>TRUE</v>
      </c>
      <c r="P40" s="680" t="b">
        <f t="shared" si="2"/>
        <v>1</v>
      </c>
      <c r="Q40" s="680" t="b">
        <f t="shared" si="36"/>
        <v>1</v>
      </c>
      <c r="R40" s="680" t="b">
        <f t="shared" si="37"/>
        <v>1</v>
      </c>
      <c r="S40" s="681">
        <f t="shared" si="5"/>
        <v>32.80821917808219</v>
      </c>
      <c r="T40" s="682">
        <f t="shared" si="38"/>
        <v>46</v>
      </c>
      <c r="U40" s="682">
        <f t="shared" si="16"/>
        <v>37</v>
      </c>
      <c r="V40" s="682">
        <f t="shared" si="39"/>
        <v>9.2630136986301377</v>
      </c>
      <c r="W40" s="682">
        <f t="shared" si="40"/>
        <v>14</v>
      </c>
      <c r="X40" s="683">
        <f t="shared" si="8"/>
        <v>1344658.1400000001</v>
      </c>
      <c r="Y40" s="684">
        <f t="shared" si="18"/>
        <v>3.81E-3</v>
      </c>
      <c r="Z40" s="684">
        <f>IF($D40=$C$1,VLOOKUP($T40,Male_Annuity_Tables,MATCH($W40+2,'Mortality Tables'!$DS$1:$HT$1,0),FALSE),VLOOKUP($T40,Fe_Annuity_Tables,MATCH($W40+2,'Mortality Tables'!$M$1:$DN$1,0),FALSE))</f>
        <v>0.21490379504448404</v>
      </c>
      <c r="AA40" s="664"/>
      <c r="AB40" s="685">
        <f t="shared" si="32"/>
        <v>617326.97905000008</v>
      </c>
      <c r="AC40" s="685">
        <f t="shared" si="32"/>
        <v>648779.78863259754</v>
      </c>
      <c r="AD40" s="685">
        <f t="shared" si="32"/>
        <v>681835.11886342848</v>
      </c>
      <c r="AE40" s="685">
        <f t="shared" si="32"/>
        <v>716574.61816952005</v>
      </c>
      <c r="AF40" s="685">
        <f t="shared" si="32"/>
        <v>753084.0949652571</v>
      </c>
      <c r="AG40" s="685">
        <f t="shared" si="32"/>
        <v>791453.72960373713</v>
      </c>
      <c r="AH40" s="685">
        <f t="shared" si="32"/>
        <v>831778.29712704744</v>
      </c>
      <c r="AI40" s="685">
        <f t="shared" si="32"/>
        <v>874157.40136567061</v>
      </c>
      <c r="AJ40" s="685">
        <f t="shared" si="32"/>
        <v>918695.72096525156</v>
      </c>
      <c r="AK40" s="685">
        <f t="shared" si="32"/>
        <v>965503.2679484312</v>
      </c>
      <c r="AL40" s="685">
        <f t="shared" si="31"/>
        <v>1014695.6594504038</v>
      </c>
      <c r="AM40" s="685">
        <f t="shared" si="31"/>
        <v>1066394.4032994017</v>
      </c>
      <c r="AN40" s="685">
        <f t="shared" si="31"/>
        <v>1120727.1981475062</v>
      </c>
      <c r="AO40" s="685">
        <f t="shared" si="31"/>
        <v>1177828.248893122</v>
      </c>
      <c r="AP40" s="685" t="str">
        <f t="shared" si="31"/>
        <v/>
      </c>
      <c r="AQ40" s="685" t="str">
        <f t="shared" si="31"/>
        <v/>
      </c>
      <c r="AR40" s="685" t="str">
        <f t="shared" si="31"/>
        <v/>
      </c>
      <c r="AS40" s="685" t="str">
        <f t="shared" si="31"/>
        <v/>
      </c>
      <c r="AT40" s="685" t="str">
        <f t="shared" si="31"/>
        <v/>
      </c>
      <c r="AU40" s="685" t="str">
        <f t="shared" si="31"/>
        <v/>
      </c>
      <c r="AV40" s="685" t="str">
        <f t="shared" si="41"/>
        <v/>
      </c>
      <c r="AW40" s="685" t="str">
        <f t="shared" si="41"/>
        <v/>
      </c>
      <c r="AX40" s="685" t="str">
        <f t="shared" si="41"/>
        <v/>
      </c>
      <c r="AY40" s="685" t="str">
        <f t="shared" si="41"/>
        <v/>
      </c>
      <c r="AZ40" s="685" t="str">
        <f t="shared" si="41"/>
        <v/>
      </c>
      <c r="BA40" s="685" t="str">
        <f t="shared" si="41"/>
        <v/>
      </c>
      <c r="BB40" s="685" t="str">
        <f t="shared" si="41"/>
        <v/>
      </c>
      <c r="BC40" s="685" t="str">
        <f t="shared" si="41"/>
        <v/>
      </c>
      <c r="BD40" s="685" t="str">
        <f t="shared" si="41"/>
        <v/>
      </c>
      <c r="BE40" s="685" t="str">
        <f t="shared" si="41"/>
        <v/>
      </c>
      <c r="BF40" s="685" t="str">
        <f t="shared" si="41"/>
        <v/>
      </c>
      <c r="BG40" s="685" t="str">
        <f t="shared" si="41"/>
        <v/>
      </c>
      <c r="BH40" s="685" t="str">
        <f t="shared" si="41"/>
        <v/>
      </c>
      <c r="BI40" s="685" t="str">
        <f t="shared" si="43"/>
        <v/>
      </c>
      <c r="BJ40" s="685" t="str">
        <f t="shared" si="43"/>
        <v/>
      </c>
      <c r="BK40" s="685" t="str">
        <f t="shared" si="43"/>
        <v/>
      </c>
      <c r="BL40" s="685" t="str">
        <f t="shared" si="43"/>
        <v/>
      </c>
      <c r="BM40" s="685" t="str">
        <f t="shared" si="43"/>
        <v/>
      </c>
      <c r="BN40" s="685" t="str">
        <f t="shared" si="43"/>
        <v/>
      </c>
      <c r="BO40" s="685" t="str">
        <f t="shared" si="34"/>
        <v/>
      </c>
      <c r="BP40" s="685" t="str">
        <f t="shared" si="34"/>
        <v/>
      </c>
      <c r="BQ40" s="685" t="str">
        <f t="shared" si="34"/>
        <v/>
      </c>
      <c r="BR40" s="529"/>
      <c r="BS40" s="685">
        <f>IFERROR(($L40+AB40*Contr_Rate)*(1+Inv_Return)*IF($D40=$C$1,VLOOKUP($T40,Male_Annuity_Tables,MATCH($BS$3+3,'Mortality Tables'!$N$1:$DN$1,0),FALSE),VLOOKUP($T40,Fe_Annuity_Tables,MATCH(BS$3+3,'Mortality Tables'!$N$1:$DN$1,0),FALSE)),"")</f>
        <v>244730.95335557312</v>
      </c>
      <c r="BT40" s="685">
        <f>IFERROR(($BS40+AC40*Contr_Rate)*(1+Inv_Return)*IF($D40=$C$1,VLOOKUP($T40,Male_Annuity_Tables,MATCH($BS$3+3,'Mortality Tables'!$N$1:$DN$1,0),FALSE),VLOOKUP($T40,Fe_Annuity_Tables,MATCH(BT$3+3,'Mortality Tables'!$N$1:$DN$1,0),FALSE)),"")</f>
        <v>382321.99233681342</v>
      </c>
      <c r="BU40" s="685">
        <f>IFERROR((BT40+AD40*Contr_Rate)*(1+Inv_Return)*IF($D40=$C$1,VLOOKUP($T40,Male_Annuity_Tables,MATCH($BS$3+3,'Mortality Tables'!$N$1:$DN$1,0),FALSE),VLOOKUP($T40,Fe_Annuity_Tables,MATCH(BU$3+3,'Mortality Tables'!$N$1:$DN$1,0),FALSE)),"")</f>
        <v>510678.66205472167</v>
      </c>
      <c r="BV40" s="685">
        <f>IFERROR((BU40+AE40*Contr_Rate)*(1+Inv_Return)*IF($D40=$C$1,VLOOKUP($T40,Male_Annuity_Tables,MATCH($BS$3+3,'Mortality Tables'!$N$1:$DN$1,0),FALSE),VLOOKUP($T40,Fe_Annuity_Tables,MATCH(BV$3+3,'Mortality Tables'!$N$1:$DN$1,0),FALSE)),"")</f>
        <v>631439.51775057579</v>
      </c>
      <c r="BW40" s="685">
        <f>IFERROR((BV40+AF40*Contr_Rate)*(1+Inv_Return)*IF($D40=$C$1,VLOOKUP($T40,Male_Annuity_Tables,MATCH($BS$3+3,'Mortality Tables'!$N$1:$DN$1,0),FALSE),VLOOKUP($T40,Fe_Annuity_Tables,MATCH(BW$3+3,'Mortality Tables'!$N$1:$DN$1,0),FALSE)),"")</f>
        <v>746052.78082791681</v>
      </c>
      <c r="BX40" s="685">
        <f>IFERROR((BW40+AG40*Contr_Rate)*(1+Inv_Return)*IF($D40=$C$1,VLOOKUP($T40,Male_Annuity_Tables,MATCH($BS$3+3,'Mortality Tables'!$N$1:$DN$1,0),FALSE),VLOOKUP($T40,Fe_Annuity_Tables,MATCH(BX$3+3,'Mortality Tables'!$N$1:$DN$1,0),FALSE)),"")</f>
        <v>855802.19125990581</v>
      </c>
      <c r="BY40" s="685">
        <f>IFERROR((BX40+AH40*Contr_Rate)*(1+Inv_Return)*IF($D40=$C$1,VLOOKUP($T40,Male_Annuity_Tables,MATCH($BS$3+3,'Mortality Tables'!$N$1:$DN$1,0),FALSE),VLOOKUP($T40,Fe_Annuity_Tables,MATCH(BY$3+3,'Mortality Tables'!$N$1:$DN$1,0),FALSE)),"")</f>
        <v>961829.56171873445</v>
      </c>
      <c r="BZ40" s="685">
        <f>IFERROR((BY40+AI40*Contr_Rate)*(1+Inv_Return)*IF($D40=$C$1,VLOOKUP($T40,Male_Annuity_Tables,MATCH($BS$3+3,'Mortality Tables'!$N$1:$DN$1,0),FALSE),VLOOKUP($T40,Fe_Annuity_Tables,MATCH(BZ$3+3,'Mortality Tables'!$N$1:$DN$1,0),FALSE)),"")</f>
        <v>1065154.4646063712</v>
      </c>
      <c r="CA40" s="685">
        <f>IFERROR((BZ40+AJ40*Contr_Rate)*(1+Inv_Return)*IF($D40=$C$1,VLOOKUP($T40,Male_Annuity_Tables,MATCH($BS$3+3,'Mortality Tables'!$N$1:$DN$1,0),FALSE),VLOOKUP($T40,Fe_Annuity_Tables,MATCH(CA$3+3,'Mortality Tables'!$N$1:$DN$1,0),FALSE)),"")</f>
        <v>1166691.4273367147</v>
      </c>
      <c r="CB40" s="685">
        <f>IFERROR((CA40+AK40*Contr_Rate)*(1+Inv_Return)*IF($D40=$C$1,VLOOKUP($T40,Male_Annuity_Tables,MATCH($BS$3+3,'Mortality Tables'!$N$1:$DN$1,0),FALSE),VLOOKUP($T40,Fe_Annuity_Tables,MATCH(CB$3+3,'Mortality Tables'!$N$1:$DN$1,0),FALSE)),"")</f>
        <v>1267264.9626460387</v>
      </c>
      <c r="CC40" s="685">
        <f>IFERROR((CB40+AL40*Contr_Rate)*(1+Inv_Return)*IF($D40=$C$1,VLOOKUP($T40,Male_Annuity_Tables,MATCH($BS$3+3,'Mortality Tables'!$N$1:$DN$1,0),FALSE),VLOOKUP($T40,Fe_Annuity_Tables,MATCH(CC$3+3,'Mortality Tables'!$N$1:$DN$1,0),FALSE)),"")</f>
        <v>1367622.7184497761</v>
      </c>
      <c r="CD40" s="685">
        <f>IFERROR((CC40+AM40*Contr_Rate)*(1+Inv_Return)*IF($D40=$C$1,VLOOKUP($T40,Male_Annuity_Tables,MATCH($BS$3+3,'Mortality Tables'!$N$1:$DN$1,0),FALSE),VLOOKUP($T40,Fe_Annuity_Tables,MATCH(CD$3+3,'Mortality Tables'!$N$1:$DN$1,0),FALSE)),"")</f>
        <v>1468446.9949998299</v>
      </c>
      <c r="CE40" s="685">
        <f>IFERROR((CD40+AN40*Contr_Rate)*(1+Inv_Return)*IF($D40=$C$1,VLOOKUP($T40,Male_Annuity_Tables,MATCH($BS$3+3,'Mortality Tables'!$N$1:$DN$1,0),FALSE),VLOOKUP($T40,Fe_Annuity_Tables,MATCH(CE$3+3,'Mortality Tables'!$N$1:$DN$1,0),FALSE)),"")</f>
        <v>1570364.8451147319</v>
      </c>
      <c r="CF40" s="685">
        <f>IFERROR((CE40+AO40*Contr_Rate)*(1+Inv_Return)*IF($D40=$C$1,VLOOKUP($T40,Male_Annuity_Tables,MATCH($BS$3+3,'Mortality Tables'!$N$1:$DN$1,0),FALSE),VLOOKUP($T40,Fe_Annuity_Tables,MATCH(CF$3+3,'Mortality Tables'!$N$1:$DN$1,0),FALSE)),"")</f>
        <v>1673956.9454347002</v>
      </c>
      <c r="CG40" s="685" t="str">
        <f>IFERROR((CF40+AP40*Contr_Rate)*(1+Inv_Return)*IF($D40=$C$1,VLOOKUP($T40,Male_Annuity_Tables,MATCH($BS$3+3,'Mortality Tables'!$N$1:$DN$1,0),FALSE),VLOOKUP($T40,Fe_Annuity_Tables,MATCH(CG$3+3,'Mortality Tables'!$N$1:$DN$1,0),FALSE)),"")</f>
        <v/>
      </c>
      <c r="CH40" s="685" t="str">
        <f>IFERROR((CG40+AQ40*Contr_Rate)*(1+Inv_Return)*IF($D40=$C$1,VLOOKUP($T40,Male_Annuity_Tables,MATCH($BS$3+3,'Mortality Tables'!$N$1:$DN$1,0),FALSE),VLOOKUP($T40,Fe_Annuity_Tables,MATCH(CH$3+3,'Mortality Tables'!$N$1:$DN$1,0),FALSE)),"")</f>
        <v/>
      </c>
      <c r="CI40" s="685" t="str">
        <f>IFERROR((CH40+AR40*Contr_Rate)*(1+Inv_Return)*IF($D40=$C$1,VLOOKUP($T40,Male_Annuity_Tables,MATCH($BS$3+3,'Mortality Tables'!$N$1:$DN$1,0),FALSE),VLOOKUP($T40,Fe_Annuity_Tables,MATCH(CI$3+3,'Mortality Tables'!$N$1:$DN$1,0),FALSE)),"")</f>
        <v/>
      </c>
      <c r="CJ40" s="685" t="str">
        <f>IFERROR((CI40+AS40*Contr_Rate)*(1+Inv_Return)*IF($D40=$C$1,VLOOKUP($T40,Male_Annuity_Tables,MATCH($BS$3+3,'Mortality Tables'!$N$1:$DN$1,0),FALSE),VLOOKUP($T40,Fe_Annuity_Tables,MATCH(CJ$3+3,'Mortality Tables'!$N$1:$DN$1,0),FALSE)),"")</f>
        <v/>
      </c>
      <c r="CK40" s="685" t="str">
        <f>IFERROR((CJ40+AT40*Contr_Rate)*(1+Inv_Return)*IF($D40=$C$1,VLOOKUP($T40,Male_Annuity_Tables,MATCH($BS$3+3,'Mortality Tables'!$N$1:$DN$1,0),FALSE),VLOOKUP($T40,Fe_Annuity_Tables,MATCH(CK$3+3,'Mortality Tables'!$N$1:$DN$1,0),FALSE)),"")</f>
        <v/>
      </c>
      <c r="CL40" s="685" t="str">
        <f>IFERROR((CK40+AU40*Contr_Rate)*(1+Inv_Return)*IF($D40=$C$1,VLOOKUP($T40,Male_Annuity_Tables,MATCH($BS$3+3,'Mortality Tables'!$N$1:$DN$1,0),FALSE),VLOOKUP($T40,Fe_Annuity_Tables,MATCH(CL$3+3,'Mortality Tables'!$N$1:$DN$1,0),FALSE)),"")</f>
        <v/>
      </c>
      <c r="CM40" s="685" t="str">
        <f>IFERROR((CL40+AV40*Contr_Rate)*(1+Inv_Return)*IF($D40=$C$1,VLOOKUP($T40,Male_Annuity_Tables,MATCH($BS$3+3,'Mortality Tables'!$N$1:$DN$1,0),FALSE),VLOOKUP($T40,Fe_Annuity_Tables,MATCH(CM$3+3,'Mortality Tables'!$N$1:$DN$1,0),FALSE)),"")</f>
        <v/>
      </c>
      <c r="CN40" s="685" t="str">
        <f>IFERROR((CM40+AW40*Contr_Rate)*(1+Inv_Return)*IF($D40=$C$1,VLOOKUP($T40,Male_Annuity_Tables,MATCH($BS$3+3,'Mortality Tables'!$N$1:$DN$1,0),FALSE),VLOOKUP($T40,Fe_Annuity_Tables,MATCH(CN$3+3,'Mortality Tables'!$N$1:$DN$1,0),FALSE)),"")</f>
        <v/>
      </c>
      <c r="CO40" s="685" t="str">
        <f>IFERROR((CN40+AX40*Contr_Rate)*(1+Inv_Return)*IF($D40=$C$1,VLOOKUP($T40,Male_Annuity_Tables,MATCH($BS$3+3,'Mortality Tables'!$N$1:$DN$1,0),FALSE),VLOOKUP($T40,Fe_Annuity_Tables,MATCH(CO$3+3,'Mortality Tables'!$N$1:$DN$1,0),FALSE)),"")</f>
        <v/>
      </c>
      <c r="CP40" s="685" t="str">
        <f>IFERROR((CO40+AY40*Contr_Rate)*(1+Inv_Return)*IF($D40=$C$1,VLOOKUP($T40,Male_Annuity_Tables,MATCH($BS$3+3,'Mortality Tables'!$N$1:$DN$1,0),FALSE),VLOOKUP($T40,Fe_Annuity_Tables,MATCH(CP$3+3,'Mortality Tables'!$N$1:$DN$1,0),FALSE)),"")</f>
        <v/>
      </c>
      <c r="CQ40" s="685" t="str">
        <f>IFERROR((CP40+AZ40*Contr_Rate)*(1+Inv_Return)*IF($D40=$C$1,VLOOKUP($T40,Male_Annuity_Tables,MATCH($BS$3+3,'Mortality Tables'!$N$1:$DN$1,0),FALSE),VLOOKUP($T40,Fe_Annuity_Tables,MATCH(CQ$3+3,'Mortality Tables'!$N$1:$DN$1,0),FALSE)),"")</f>
        <v/>
      </c>
      <c r="CR40" s="685" t="str">
        <f>IFERROR((CQ40+BA40*Contr_Rate)*(1+Inv_Return)*IF($D40=$C$1,VLOOKUP($T40,Male_Annuity_Tables,MATCH($BS$3+3,'Mortality Tables'!$N$1:$DN$1,0),FALSE),VLOOKUP($T40,Fe_Annuity_Tables,MATCH(CR$3+3,'Mortality Tables'!$N$1:$DN$1,0),FALSE)),"")</f>
        <v/>
      </c>
      <c r="CS40" s="685" t="str">
        <f>IFERROR((CR40+BB40*Contr_Rate)*(1+Inv_Return)*IF($D40=$C$1,VLOOKUP($T40,Male_Annuity_Tables,MATCH($BS$3+3,'Mortality Tables'!$N$1:$DN$1,0),FALSE),VLOOKUP($T40,Fe_Annuity_Tables,MATCH(CS$3+3,'Mortality Tables'!$N$1:$DN$1,0),FALSE)),"")</f>
        <v/>
      </c>
      <c r="CT40" s="685" t="str">
        <f>IFERROR((CS40+BC40*Contr_Rate)*(1+Inv_Return)*IF($D40=$C$1,VLOOKUP($T40,Male_Annuity_Tables,MATCH($BS$3+3,'Mortality Tables'!$N$1:$DN$1,0),FALSE),VLOOKUP($T40,Fe_Annuity_Tables,MATCH(CT$3+3,'Mortality Tables'!$N$1:$DN$1,0),FALSE)),"")</f>
        <v/>
      </c>
      <c r="CU40" s="685" t="str">
        <f>IFERROR((CT40+BD40*Contr_Rate)*(1+Inv_Return)*IF($D40=$C$1,VLOOKUP($T40,Male_Annuity_Tables,MATCH($BS$3+3,'Mortality Tables'!$N$1:$DN$1,0),FALSE),VLOOKUP($T40,Fe_Annuity_Tables,MATCH(CU$3+3,'Mortality Tables'!$N$1:$DN$1,0),FALSE)),"")</f>
        <v/>
      </c>
      <c r="CV40" s="685" t="str">
        <f>IFERROR((CU40+BE40*Contr_Rate)*(1+Inv_Return)*IF($D40=$C$1,VLOOKUP($T40,Male_Annuity_Tables,MATCH($BS$3+3,'Mortality Tables'!$N$1:$DN$1,0),FALSE),VLOOKUP($T40,Fe_Annuity_Tables,MATCH(CV$3+3,'Mortality Tables'!$N$1:$DN$1,0),FALSE)),"")</f>
        <v/>
      </c>
      <c r="CW40" s="685" t="str">
        <f>IFERROR((CV40+BF40*Contr_Rate)*(1+Inv_Return)*IF($D40=$C$1,VLOOKUP($T40,Male_Annuity_Tables,MATCH($BS$3+3,'Mortality Tables'!$N$1:$DN$1,0),FALSE),VLOOKUP($T40,Fe_Annuity_Tables,MATCH(CW$3+3,'Mortality Tables'!$N$1:$DN$1,0),FALSE)),"")</f>
        <v/>
      </c>
      <c r="CX40" s="685" t="str">
        <f>IFERROR((CW40+BG40*Contr_Rate)*(1+Inv_Return)*IF($D40=$C$1,VLOOKUP($T40,Male_Annuity_Tables,MATCH($BS$3+3,'Mortality Tables'!$N$1:$DN$1,0),FALSE),VLOOKUP($T40,Fe_Annuity_Tables,MATCH(CX$3+3,'Mortality Tables'!$N$1:$DN$1,0),FALSE)),"")</f>
        <v/>
      </c>
      <c r="CY40" s="685" t="str">
        <f>IFERROR((CX40+BH40*Contr_Rate)*(1+Inv_Return)*IF($D40=$C$1,VLOOKUP($T40,Male_Annuity_Tables,MATCH($BS$3+3,'Mortality Tables'!$N$1:$DN$1,0),FALSE),VLOOKUP($T40,Fe_Annuity_Tables,MATCH(CY$3+3,'Mortality Tables'!$N$1:$DN$1,0),FALSE)),"")</f>
        <v/>
      </c>
      <c r="CZ40" s="685" t="str">
        <f>IFERROR((CY40+BI40*Contr_Rate)*(1+Inv_Return)*IF($D40=$C$1,VLOOKUP($T40,Male_Annuity_Tables,MATCH($BS$3+3,'Mortality Tables'!$N$1:$DN$1,0),FALSE),VLOOKUP($T40,Fe_Annuity_Tables,MATCH(CZ$3+3,'Mortality Tables'!$N$1:$DN$1,0),FALSE)),"")</f>
        <v/>
      </c>
      <c r="DA40" s="685" t="str">
        <f>IFERROR((CZ40+BJ40*Contr_Rate)*(1+Inv_Return)*IF($D40=$C$1,VLOOKUP($T40,Male_Annuity_Tables,MATCH($BS$3+3,'Mortality Tables'!$N$1:$DN$1,0),FALSE),VLOOKUP($T40,Fe_Annuity_Tables,MATCH(DA$3+3,'Mortality Tables'!$N$1:$DN$1,0),FALSE)),"")</f>
        <v/>
      </c>
      <c r="DB40" s="685" t="str">
        <f>IFERROR((DA40+BK40*Contr_Rate)*(1+Inv_Return)*IF($D40=$C$1,VLOOKUP($T40,Male_Annuity_Tables,MATCH($BS$3+3,'Mortality Tables'!$N$1:$DN$1,0),FALSE),VLOOKUP($T40,Fe_Annuity_Tables,MATCH(DB$3+3,'Mortality Tables'!$N$1:$DN$1,0),FALSE)),"")</f>
        <v/>
      </c>
      <c r="DC40" s="685" t="str">
        <f>IFERROR((DB40+BL40*Contr_Rate)*(1+Inv_Return)*IF($D40=$C$1,VLOOKUP($T40,Male_Annuity_Tables,MATCH($BS$3+3,'Mortality Tables'!$N$1:$DN$1,0),FALSE),VLOOKUP($T40,Fe_Annuity_Tables,MATCH(DC$3+3,'Mortality Tables'!$N$1:$DN$1,0),FALSE)),"")</f>
        <v/>
      </c>
      <c r="DD40" s="685" t="str">
        <f>IFERROR((DC40+BM40*Contr_Rate)*(1+Inv_Return)*IF($D40=$C$1,VLOOKUP($T40,Male_Annuity_Tables,MATCH($BS$3+3,'Mortality Tables'!$N$1:$DN$1,0),FALSE),VLOOKUP($T40,Fe_Annuity_Tables,MATCH(DD$3+3,'Mortality Tables'!$N$1:$DN$1,0),FALSE)),"")</f>
        <v/>
      </c>
      <c r="DE40" s="685" t="str">
        <f>IFERROR((DD40+BN40*Contr_Rate)*(1+Inv_Return)*IF($D40=$C$1,VLOOKUP($T40,Male_Annuity_Tables,MATCH($BS$3+3,'Mortality Tables'!$N$1:$DN$1,0),FALSE),VLOOKUP($T40,Fe_Annuity_Tables,MATCH(DE$3+3,'Mortality Tables'!$N$1:$DN$1,0),FALSE)),"")</f>
        <v/>
      </c>
      <c r="DF40" s="685" t="str">
        <f>IFERROR((DE40+BO40*Contr_Rate)*(1+Inv_Return)*IF($D40=$C$1,VLOOKUP($T40,Male_Annuity_Tables,MATCH($BS$3+3,'Mortality Tables'!$N$1:$DN$1,0),FALSE),VLOOKUP($T40,Fe_Annuity_Tables,MATCH(DF$3+3,'Mortality Tables'!$N$1:$DN$1,0),FALSE)),"")</f>
        <v/>
      </c>
      <c r="DG40" s="685" t="str">
        <f>IFERROR((DF40+BP40*Contr_Rate)*(1+Inv_Return)*IF($D40=$C$1,VLOOKUP($T40,Male_Annuity_Tables,MATCH($BS$3+3,'Mortality Tables'!$N$1:$DN$1,0),FALSE),VLOOKUP($T40,Fe_Annuity_Tables,MATCH(DG$3+3,'Mortality Tables'!$N$1:$DN$1,0),FALSE)),"")</f>
        <v/>
      </c>
      <c r="DH40" s="685" t="str">
        <f>IFERROR((DG40+BQ40*Contr_Rate)*(1+Inv_Return)*IF($D40=$C$1,VLOOKUP($T40,Male_Annuity_Tables,MATCH($BS$3+3,'Mortality Tables'!$N$1:$DN$1,0),FALSE),VLOOKUP($T40,Fe_Annuity_Tables,MATCH(DH$3+3,'Mortality Tables'!$N$1:$DN$1,0),FALSE)),"")</f>
        <v/>
      </c>
      <c r="DJ40" s="686">
        <f t="shared" si="20"/>
        <v>1673956.9454347002</v>
      </c>
      <c r="DK40" s="680">
        <f t="shared" si="21"/>
        <v>8.0909277508679907</v>
      </c>
      <c r="DL40" s="686">
        <f t="shared" si="22"/>
        <v>138618.36219226278</v>
      </c>
      <c r="DM40" s="686">
        <f t="shared" si="23"/>
        <v>1177828.248893122</v>
      </c>
      <c r="DN40" s="687">
        <f t="shared" si="42"/>
        <v>0.11768979248250416</v>
      </c>
      <c r="DP40" s="688">
        <f t="shared" si="24"/>
        <v>37502.204195777995</v>
      </c>
      <c r="DQ40" s="688">
        <f t="shared" si="13"/>
        <v>58703.439152359846</v>
      </c>
      <c r="DR40" s="688">
        <f t="shared" si="14"/>
        <v>78576.849033704886</v>
      </c>
    </row>
    <row r="41" spans="1:122" s="657" customFormat="1" ht="14.5">
      <c r="A41" s="675" t="s">
        <v>1151</v>
      </c>
      <c r="B41" s="675" t="s">
        <v>1152</v>
      </c>
      <c r="C41" s="675" t="s">
        <v>115</v>
      </c>
      <c r="D41" s="675" t="s">
        <v>61</v>
      </c>
      <c r="E41" s="676">
        <v>28928</v>
      </c>
      <c r="F41" s="677">
        <v>36190</v>
      </c>
      <c r="G41" s="677">
        <v>36818</v>
      </c>
      <c r="H41" s="678">
        <v>2728162</v>
      </c>
      <c r="I41" s="678">
        <v>217505.33</v>
      </c>
      <c r="J41" s="678">
        <v>220896.75</v>
      </c>
      <c r="K41" s="678">
        <v>31265.25</v>
      </c>
      <c r="L41" s="678">
        <v>469667.32999999996</v>
      </c>
      <c r="M41" s="679">
        <f>IF(COUNTIF($A$4:A204,A41)=1,0,1)</f>
        <v>0</v>
      </c>
      <c r="N41" s="680" t="str">
        <f t="shared" si="35"/>
        <v>Okay</v>
      </c>
      <c r="O41" s="680" t="str">
        <f t="shared" si="15"/>
        <v>TRUE</v>
      </c>
      <c r="P41" s="680" t="b">
        <f t="shared" si="2"/>
        <v>1</v>
      </c>
      <c r="Q41" s="680" t="b">
        <f t="shared" si="36"/>
        <v>1</v>
      </c>
      <c r="R41" s="680" t="b">
        <f t="shared" si="37"/>
        <v>1</v>
      </c>
      <c r="S41" s="681">
        <f t="shared" si="5"/>
        <v>19.895890410958906</v>
      </c>
      <c r="T41" s="682">
        <f t="shared" si="38"/>
        <v>45</v>
      </c>
      <c r="U41" s="682">
        <f t="shared" si="16"/>
        <v>21</v>
      </c>
      <c r="V41" s="682">
        <f t="shared" si="39"/>
        <v>24.213698630136985</v>
      </c>
      <c r="W41" s="682">
        <f t="shared" si="40"/>
        <v>15</v>
      </c>
      <c r="X41" s="683">
        <f t="shared" si="8"/>
        <v>7045009.9499999993</v>
      </c>
      <c r="Y41" s="684">
        <f t="shared" si="18"/>
        <v>3.49E-3</v>
      </c>
      <c r="Z41" s="684">
        <f>IF($D41=$C$1,VLOOKUP($T41,Male_Annuity_Tables,MATCH($W41+2,'Mortality Tables'!$DS$1:$HT$1,0),FALSE),VLOOKUP($T41,Fe_Annuity_Tables,MATCH($W41+2,'Mortality Tables'!$M$1:$DN$1,0),FALSE))</f>
        <v>0.18203071367981211</v>
      </c>
      <c r="AA41" s="664"/>
      <c r="AB41" s="685">
        <f t="shared" si="32"/>
        <v>2867161.8539</v>
      </c>
      <c r="AC41" s="685">
        <f t="shared" si="32"/>
        <v>3013243.7503562053</v>
      </c>
      <c r="AD41" s="685">
        <f t="shared" si="32"/>
        <v>3166768.5194368539</v>
      </c>
      <c r="AE41" s="685">
        <f t="shared" si="32"/>
        <v>3328115.3755021617</v>
      </c>
      <c r="AF41" s="685">
        <f t="shared" si="32"/>
        <v>3497682.8538839966</v>
      </c>
      <c r="AG41" s="685">
        <f t="shared" si="32"/>
        <v>3675889.795289387</v>
      </c>
      <c r="AH41" s="685">
        <f t="shared" si="32"/>
        <v>3863176.380359381</v>
      </c>
      <c r="AI41" s="685">
        <f t="shared" si="32"/>
        <v>4060005.2169386917</v>
      </c>
      <c r="AJ41" s="685">
        <f t="shared" si="32"/>
        <v>4266862.4827417182</v>
      </c>
      <c r="AK41" s="685">
        <f t="shared" si="32"/>
        <v>4484259.1262374092</v>
      </c>
      <c r="AL41" s="685">
        <f t="shared" si="31"/>
        <v>4712732.128719205</v>
      </c>
      <c r="AM41" s="685">
        <f t="shared" ref="AL41:BA60" si="44">IFERROR(IF($W41&gt;=AM$3,($H41*(1+Ann_Salary_Growth_Rate)^AM$3),""),0)</f>
        <v>4952845.8306774488</v>
      </c>
      <c r="AN41" s="685">
        <f t="shared" si="44"/>
        <v>5205193.3257504646</v>
      </c>
      <c r="AO41" s="685">
        <f t="shared" si="44"/>
        <v>5470397.9256974515</v>
      </c>
      <c r="AP41" s="685">
        <f t="shared" si="44"/>
        <v>5749114.7000117367</v>
      </c>
      <c r="AQ41" s="685" t="str">
        <f t="shared" si="44"/>
        <v/>
      </c>
      <c r="AR41" s="685" t="str">
        <f t="shared" si="44"/>
        <v/>
      </c>
      <c r="AS41" s="685" t="str">
        <f t="shared" si="44"/>
        <v/>
      </c>
      <c r="AT41" s="685" t="str">
        <f t="shared" si="44"/>
        <v/>
      </c>
      <c r="AU41" s="685" t="str">
        <f t="shared" si="44"/>
        <v/>
      </c>
      <c r="AV41" s="685" t="str">
        <f t="shared" si="41"/>
        <v/>
      </c>
      <c r="AW41" s="685" t="str">
        <f t="shared" si="41"/>
        <v/>
      </c>
      <c r="AX41" s="685" t="str">
        <f t="shared" si="41"/>
        <v/>
      </c>
      <c r="AY41" s="685" t="str">
        <f t="shared" si="41"/>
        <v/>
      </c>
      <c r="AZ41" s="685" t="str">
        <f t="shared" si="41"/>
        <v/>
      </c>
      <c r="BA41" s="685" t="str">
        <f t="shared" si="41"/>
        <v/>
      </c>
      <c r="BB41" s="685" t="str">
        <f t="shared" si="41"/>
        <v/>
      </c>
      <c r="BC41" s="685" t="str">
        <f t="shared" si="41"/>
        <v/>
      </c>
      <c r="BD41" s="685" t="str">
        <f t="shared" si="41"/>
        <v/>
      </c>
      <c r="BE41" s="685" t="str">
        <f t="shared" si="41"/>
        <v/>
      </c>
      <c r="BF41" s="685" t="str">
        <f t="shared" si="41"/>
        <v/>
      </c>
      <c r="BG41" s="685" t="str">
        <f t="shared" si="41"/>
        <v/>
      </c>
      <c r="BH41" s="685" t="str">
        <f t="shared" si="41"/>
        <v/>
      </c>
      <c r="BI41" s="685" t="str">
        <f t="shared" si="43"/>
        <v/>
      </c>
      <c r="BJ41" s="685" t="str">
        <f t="shared" si="43"/>
        <v/>
      </c>
      <c r="BK41" s="685" t="str">
        <f t="shared" si="43"/>
        <v/>
      </c>
      <c r="BL41" s="685" t="str">
        <f t="shared" si="43"/>
        <v/>
      </c>
      <c r="BM41" s="685" t="str">
        <f t="shared" si="43"/>
        <v/>
      </c>
      <c r="BN41" s="685" t="str">
        <f t="shared" si="43"/>
        <v/>
      </c>
      <c r="BO41" s="685" t="str">
        <f t="shared" si="34"/>
        <v/>
      </c>
      <c r="BP41" s="685" t="str">
        <f t="shared" si="34"/>
        <v/>
      </c>
      <c r="BQ41" s="685" t="str">
        <f t="shared" si="34"/>
        <v/>
      </c>
      <c r="BR41" s="529"/>
      <c r="BS41" s="685">
        <f>IFERROR(($L41+AB41*Contr_Rate)*(1+Inv_Return)*IF($D41=$C$1,VLOOKUP($T41,Male_Annuity_Tables,MATCH($BS$3+3,'Mortality Tables'!$N$1:$DN$1,0),FALSE),VLOOKUP($T41,Fe_Annuity_Tables,MATCH(BS$3+3,'Mortality Tables'!$N$1:$DN$1,0),FALSE)),"")</f>
        <v>1157537.1328682494</v>
      </c>
      <c r="BT41" s="685">
        <f>IFERROR(($BS41+AC41*Contr_Rate)*(1+Inv_Return)*IF($D41=$C$1,VLOOKUP($T41,Male_Annuity_Tables,MATCH($BS$3+3,'Mortality Tables'!$N$1:$DN$1,0),FALSE),VLOOKUP($T41,Fe_Annuity_Tables,MATCH(BT$3+3,'Mortality Tables'!$N$1:$DN$1,0),FALSE)),"")</f>
        <v>1794439.8906736635</v>
      </c>
      <c r="BU41" s="685">
        <f>IFERROR((BT41+AD41*Contr_Rate)*(1+Inv_Return)*IF($D41=$C$1,VLOOKUP($T41,Male_Annuity_Tables,MATCH($BS$3+3,'Mortality Tables'!$N$1:$DN$1,0),FALSE),VLOOKUP($T41,Fe_Annuity_Tables,MATCH(BU$3+3,'Mortality Tables'!$N$1:$DN$1,0),FALSE)),"")</f>
        <v>2388922.0191513048</v>
      </c>
      <c r="BV41" s="685">
        <f>IFERROR((BU41+AE41*Contr_Rate)*(1+Inv_Return)*IF($D41=$C$1,VLOOKUP($T41,Male_Annuity_Tables,MATCH($BS$3+3,'Mortality Tables'!$N$1:$DN$1,0),FALSE),VLOOKUP($T41,Fe_Annuity_Tables,MATCH(BV$3+3,'Mortality Tables'!$N$1:$DN$1,0),FALSE)),"")</f>
        <v>2948521.7648219881</v>
      </c>
      <c r="BW41" s="685">
        <f>IFERROR((BV41+AF41*Contr_Rate)*(1+Inv_Return)*IF($D41=$C$1,VLOOKUP($T41,Male_Annuity_Tables,MATCH($BS$3+3,'Mortality Tables'!$N$1:$DN$1,0),FALSE),VLOOKUP($T41,Fe_Annuity_Tables,MATCH(BW$3+3,'Mortality Tables'!$N$1:$DN$1,0),FALSE)),"")</f>
        <v>3479904.8595290189</v>
      </c>
      <c r="BX41" s="685">
        <f>IFERROR((BW41+AG41*Contr_Rate)*(1+Inv_Return)*IF($D41=$C$1,VLOOKUP($T41,Male_Annuity_Tables,MATCH($BS$3+3,'Mortality Tables'!$N$1:$DN$1,0),FALSE),VLOOKUP($T41,Fe_Annuity_Tables,MATCH(BX$3+3,'Mortality Tables'!$N$1:$DN$1,0),FALSE)),"")</f>
        <v>3988982.857878916</v>
      </c>
      <c r="BY41" s="685">
        <f>IFERROR((BX41+AH41*Contr_Rate)*(1+Inv_Return)*IF($D41=$C$1,VLOOKUP($T41,Male_Annuity_Tables,MATCH($BS$3+3,'Mortality Tables'!$N$1:$DN$1,0),FALSE),VLOOKUP($T41,Fe_Annuity_Tables,MATCH(BY$3+3,'Mortality Tables'!$N$1:$DN$1,0),FALSE)),"")</f>
        <v>4481016.4141276069</v>
      </c>
      <c r="BZ41" s="685">
        <f>IFERROR((BY41+AI41*Contr_Rate)*(1+Inv_Return)*IF($D41=$C$1,VLOOKUP($T41,Male_Annuity_Tables,MATCH($BS$3+3,'Mortality Tables'!$N$1:$DN$1,0),FALSE),VLOOKUP($T41,Fe_Annuity_Tables,MATCH(BZ$3+3,'Mortality Tables'!$N$1:$DN$1,0),FALSE)),"")</f>
        <v>4960705.4633840648</v>
      </c>
      <c r="CA41" s="685">
        <f>IFERROR((BZ41+AJ41*Contr_Rate)*(1+Inv_Return)*IF($D41=$C$1,VLOOKUP($T41,Male_Annuity_Tables,MATCH($BS$3+3,'Mortality Tables'!$N$1:$DN$1,0),FALSE),VLOOKUP($T41,Fe_Annuity_Tables,MATCH(CA$3+3,'Mortality Tables'!$N$1:$DN$1,0),FALSE)),"")</f>
        <v>5432268.0181538686</v>
      </c>
      <c r="CB41" s="685">
        <f>IFERROR((CA41+AK41*Contr_Rate)*(1+Inv_Return)*IF($D41=$C$1,VLOOKUP($T41,Male_Annuity_Tables,MATCH($BS$3+3,'Mortality Tables'!$N$1:$DN$1,0),FALSE),VLOOKUP($T41,Fe_Annuity_Tables,MATCH(CB$3+3,'Mortality Tables'!$N$1:$DN$1,0),FALSE)),"")</f>
        <v>5899509.07031783</v>
      </c>
      <c r="CC41" s="685">
        <f>IFERROR((CB41+AL41*Contr_Rate)*(1+Inv_Return)*IF($D41=$C$1,VLOOKUP($T41,Male_Annuity_Tables,MATCH($BS$3+3,'Mortality Tables'!$N$1:$DN$1,0),FALSE),VLOOKUP($T41,Fe_Annuity_Tables,MATCH(CC$3+3,'Mortality Tables'!$N$1:$DN$1,0),FALSE)),"")</f>
        <v>6365880.8963723332</v>
      </c>
      <c r="CD41" s="685">
        <f>IFERROR((CC41+AM41*Contr_Rate)*(1+Inv_Return)*IF($D41=$C$1,VLOOKUP($T41,Male_Annuity_Tables,MATCH($BS$3+3,'Mortality Tables'!$N$1:$DN$1,0),FALSE),VLOOKUP($T41,Fe_Annuity_Tables,MATCH(CD$3+3,'Mortality Tables'!$N$1:$DN$1,0),FALSE)),"")</f>
        <v>6834535.896437603</v>
      </c>
      <c r="CE41" s="685">
        <f>IFERROR((CD41+AN41*Contr_Rate)*(1+Inv_Return)*IF($D41=$C$1,VLOOKUP($T41,Male_Annuity_Tables,MATCH($BS$3+3,'Mortality Tables'!$N$1:$DN$1,0),FALSE),VLOOKUP($T41,Fe_Annuity_Tables,MATCH(CE$3+3,'Mortality Tables'!$N$1:$DN$1,0),FALSE)),"")</f>
        <v>7308372.9519375991</v>
      </c>
      <c r="CF41" s="685">
        <f>IFERROR((CE41+AO41*Contr_Rate)*(1+Inv_Return)*IF($D41=$C$1,VLOOKUP($T41,Male_Annuity_Tables,MATCH($BS$3+3,'Mortality Tables'!$N$1:$DN$1,0),FALSE),VLOOKUP($T41,Fe_Annuity_Tables,MATCH(CF$3+3,'Mortality Tables'!$N$1:$DN$1,0),FALSE)),"")</f>
        <v>7790078.1601592898</v>
      </c>
      <c r="CG41" s="685">
        <f>IFERROR((CF41+AP41*Contr_Rate)*(1+Inv_Return)*IF($D41=$C$1,VLOOKUP($T41,Male_Annuity_Tables,MATCH($BS$3+3,'Mortality Tables'!$N$1:$DN$1,0),FALSE),VLOOKUP($T41,Fe_Annuity_Tables,MATCH(CG$3+3,'Mortality Tables'!$N$1:$DN$1,0),FALSE)),"")</f>
        <v>8282160.6936624264</v>
      </c>
      <c r="CH41" s="685" t="str">
        <f>IFERROR((CG41+AQ41*Contr_Rate)*(1+Inv_Return)*IF($D41=$C$1,VLOOKUP($T41,Male_Annuity_Tables,MATCH($BS$3+3,'Mortality Tables'!$N$1:$DN$1,0),FALSE),VLOOKUP($T41,Fe_Annuity_Tables,MATCH(CH$3+3,'Mortality Tables'!$N$1:$DN$1,0),FALSE)),"")</f>
        <v/>
      </c>
      <c r="CI41" s="685" t="str">
        <f>IFERROR((CH41+AR41*Contr_Rate)*(1+Inv_Return)*IF($D41=$C$1,VLOOKUP($T41,Male_Annuity_Tables,MATCH($BS$3+3,'Mortality Tables'!$N$1:$DN$1,0),FALSE),VLOOKUP($T41,Fe_Annuity_Tables,MATCH(CI$3+3,'Mortality Tables'!$N$1:$DN$1,0),FALSE)),"")</f>
        <v/>
      </c>
      <c r="CJ41" s="685" t="str">
        <f>IFERROR((CI41+AS41*Contr_Rate)*(1+Inv_Return)*IF($D41=$C$1,VLOOKUP($T41,Male_Annuity_Tables,MATCH($BS$3+3,'Mortality Tables'!$N$1:$DN$1,0),FALSE),VLOOKUP($T41,Fe_Annuity_Tables,MATCH(CJ$3+3,'Mortality Tables'!$N$1:$DN$1,0),FALSE)),"")</f>
        <v/>
      </c>
      <c r="CK41" s="685" t="str">
        <f>IFERROR((CJ41+AT41*Contr_Rate)*(1+Inv_Return)*IF($D41=$C$1,VLOOKUP($T41,Male_Annuity_Tables,MATCH($BS$3+3,'Mortality Tables'!$N$1:$DN$1,0),FALSE),VLOOKUP($T41,Fe_Annuity_Tables,MATCH(CK$3+3,'Mortality Tables'!$N$1:$DN$1,0),FALSE)),"")</f>
        <v/>
      </c>
      <c r="CL41" s="685" t="str">
        <f>IFERROR((CK41+AU41*Contr_Rate)*(1+Inv_Return)*IF($D41=$C$1,VLOOKUP($T41,Male_Annuity_Tables,MATCH($BS$3+3,'Mortality Tables'!$N$1:$DN$1,0),FALSE),VLOOKUP($T41,Fe_Annuity_Tables,MATCH(CL$3+3,'Mortality Tables'!$N$1:$DN$1,0),FALSE)),"")</f>
        <v/>
      </c>
      <c r="CM41" s="685" t="str">
        <f>IFERROR((CL41+AV41*Contr_Rate)*(1+Inv_Return)*IF($D41=$C$1,VLOOKUP($T41,Male_Annuity_Tables,MATCH($BS$3+3,'Mortality Tables'!$N$1:$DN$1,0),FALSE),VLOOKUP($T41,Fe_Annuity_Tables,MATCH(CM$3+3,'Mortality Tables'!$N$1:$DN$1,0),FALSE)),"")</f>
        <v/>
      </c>
      <c r="CN41" s="685" t="str">
        <f>IFERROR((CM41+AW41*Contr_Rate)*(1+Inv_Return)*IF($D41=$C$1,VLOOKUP($T41,Male_Annuity_Tables,MATCH($BS$3+3,'Mortality Tables'!$N$1:$DN$1,0),FALSE),VLOOKUP($T41,Fe_Annuity_Tables,MATCH(CN$3+3,'Mortality Tables'!$N$1:$DN$1,0),FALSE)),"")</f>
        <v/>
      </c>
      <c r="CO41" s="685" t="str">
        <f>IFERROR((CN41+AX41*Contr_Rate)*(1+Inv_Return)*IF($D41=$C$1,VLOOKUP($T41,Male_Annuity_Tables,MATCH($BS$3+3,'Mortality Tables'!$N$1:$DN$1,0),FALSE),VLOOKUP($T41,Fe_Annuity_Tables,MATCH(CO$3+3,'Mortality Tables'!$N$1:$DN$1,0),FALSE)),"")</f>
        <v/>
      </c>
      <c r="CP41" s="685" t="str">
        <f>IFERROR((CO41+AY41*Contr_Rate)*(1+Inv_Return)*IF($D41=$C$1,VLOOKUP($T41,Male_Annuity_Tables,MATCH($BS$3+3,'Mortality Tables'!$N$1:$DN$1,0),FALSE),VLOOKUP($T41,Fe_Annuity_Tables,MATCH(CP$3+3,'Mortality Tables'!$N$1:$DN$1,0),FALSE)),"")</f>
        <v/>
      </c>
      <c r="CQ41" s="685" t="str">
        <f>IFERROR((CP41+AZ41*Contr_Rate)*(1+Inv_Return)*IF($D41=$C$1,VLOOKUP($T41,Male_Annuity_Tables,MATCH($BS$3+3,'Mortality Tables'!$N$1:$DN$1,0),FALSE),VLOOKUP($T41,Fe_Annuity_Tables,MATCH(CQ$3+3,'Mortality Tables'!$N$1:$DN$1,0),FALSE)),"")</f>
        <v/>
      </c>
      <c r="CR41" s="685" t="str">
        <f>IFERROR((CQ41+BA41*Contr_Rate)*(1+Inv_Return)*IF($D41=$C$1,VLOOKUP($T41,Male_Annuity_Tables,MATCH($BS$3+3,'Mortality Tables'!$N$1:$DN$1,0),FALSE),VLOOKUP($T41,Fe_Annuity_Tables,MATCH(CR$3+3,'Mortality Tables'!$N$1:$DN$1,0),FALSE)),"")</f>
        <v/>
      </c>
      <c r="CS41" s="685" t="str">
        <f>IFERROR((CR41+BB41*Contr_Rate)*(1+Inv_Return)*IF($D41=$C$1,VLOOKUP($T41,Male_Annuity_Tables,MATCH($BS$3+3,'Mortality Tables'!$N$1:$DN$1,0),FALSE),VLOOKUP($T41,Fe_Annuity_Tables,MATCH(CS$3+3,'Mortality Tables'!$N$1:$DN$1,0),FALSE)),"")</f>
        <v/>
      </c>
      <c r="CT41" s="685" t="str">
        <f>IFERROR((CS41+BC41*Contr_Rate)*(1+Inv_Return)*IF($D41=$C$1,VLOOKUP($T41,Male_Annuity_Tables,MATCH($BS$3+3,'Mortality Tables'!$N$1:$DN$1,0),FALSE),VLOOKUP($T41,Fe_Annuity_Tables,MATCH(CT$3+3,'Mortality Tables'!$N$1:$DN$1,0),FALSE)),"")</f>
        <v/>
      </c>
      <c r="CU41" s="685" t="str">
        <f>IFERROR((CT41+BD41*Contr_Rate)*(1+Inv_Return)*IF($D41=$C$1,VLOOKUP($T41,Male_Annuity_Tables,MATCH($BS$3+3,'Mortality Tables'!$N$1:$DN$1,0),FALSE),VLOOKUP($T41,Fe_Annuity_Tables,MATCH(CU$3+3,'Mortality Tables'!$N$1:$DN$1,0),FALSE)),"")</f>
        <v/>
      </c>
      <c r="CV41" s="685" t="str">
        <f>IFERROR((CU41+BE41*Contr_Rate)*(1+Inv_Return)*IF($D41=$C$1,VLOOKUP($T41,Male_Annuity_Tables,MATCH($BS$3+3,'Mortality Tables'!$N$1:$DN$1,0),FALSE),VLOOKUP($T41,Fe_Annuity_Tables,MATCH(CV$3+3,'Mortality Tables'!$N$1:$DN$1,0),FALSE)),"")</f>
        <v/>
      </c>
      <c r="CW41" s="685" t="str">
        <f>IFERROR((CV41+BF41*Contr_Rate)*(1+Inv_Return)*IF($D41=$C$1,VLOOKUP($T41,Male_Annuity_Tables,MATCH($BS$3+3,'Mortality Tables'!$N$1:$DN$1,0),FALSE),VLOOKUP($T41,Fe_Annuity_Tables,MATCH(CW$3+3,'Mortality Tables'!$N$1:$DN$1,0),FALSE)),"")</f>
        <v/>
      </c>
      <c r="CX41" s="685" t="str">
        <f>IFERROR((CW41+BG41*Contr_Rate)*(1+Inv_Return)*IF($D41=$C$1,VLOOKUP($T41,Male_Annuity_Tables,MATCH($BS$3+3,'Mortality Tables'!$N$1:$DN$1,0),FALSE),VLOOKUP($T41,Fe_Annuity_Tables,MATCH(CX$3+3,'Mortality Tables'!$N$1:$DN$1,0),FALSE)),"")</f>
        <v/>
      </c>
      <c r="CY41" s="685" t="str">
        <f>IFERROR((CX41+BH41*Contr_Rate)*(1+Inv_Return)*IF($D41=$C$1,VLOOKUP($T41,Male_Annuity_Tables,MATCH($BS$3+3,'Mortality Tables'!$N$1:$DN$1,0),FALSE),VLOOKUP($T41,Fe_Annuity_Tables,MATCH(CY$3+3,'Mortality Tables'!$N$1:$DN$1,0),FALSE)),"")</f>
        <v/>
      </c>
      <c r="CZ41" s="685" t="str">
        <f>IFERROR((CY41+BI41*Contr_Rate)*(1+Inv_Return)*IF($D41=$C$1,VLOOKUP($T41,Male_Annuity_Tables,MATCH($BS$3+3,'Mortality Tables'!$N$1:$DN$1,0),FALSE),VLOOKUP($T41,Fe_Annuity_Tables,MATCH(CZ$3+3,'Mortality Tables'!$N$1:$DN$1,0),FALSE)),"")</f>
        <v/>
      </c>
      <c r="DA41" s="685" t="str">
        <f>IFERROR((CZ41+BJ41*Contr_Rate)*(1+Inv_Return)*IF($D41=$C$1,VLOOKUP($T41,Male_Annuity_Tables,MATCH($BS$3+3,'Mortality Tables'!$N$1:$DN$1,0),FALSE),VLOOKUP($T41,Fe_Annuity_Tables,MATCH(DA$3+3,'Mortality Tables'!$N$1:$DN$1,0),FALSE)),"")</f>
        <v/>
      </c>
      <c r="DB41" s="685" t="str">
        <f>IFERROR((DA41+BK41*Contr_Rate)*(1+Inv_Return)*IF($D41=$C$1,VLOOKUP($T41,Male_Annuity_Tables,MATCH($BS$3+3,'Mortality Tables'!$N$1:$DN$1,0),FALSE),VLOOKUP($T41,Fe_Annuity_Tables,MATCH(DB$3+3,'Mortality Tables'!$N$1:$DN$1,0),FALSE)),"")</f>
        <v/>
      </c>
      <c r="DC41" s="685" t="str">
        <f>IFERROR((DB41+BL41*Contr_Rate)*(1+Inv_Return)*IF($D41=$C$1,VLOOKUP($T41,Male_Annuity_Tables,MATCH($BS$3+3,'Mortality Tables'!$N$1:$DN$1,0),FALSE),VLOOKUP($T41,Fe_Annuity_Tables,MATCH(DC$3+3,'Mortality Tables'!$N$1:$DN$1,0),FALSE)),"")</f>
        <v/>
      </c>
      <c r="DD41" s="685" t="str">
        <f>IFERROR((DC41+BM41*Contr_Rate)*(1+Inv_Return)*IF($D41=$C$1,VLOOKUP($T41,Male_Annuity_Tables,MATCH($BS$3+3,'Mortality Tables'!$N$1:$DN$1,0),FALSE),VLOOKUP($T41,Fe_Annuity_Tables,MATCH(DD$3+3,'Mortality Tables'!$N$1:$DN$1,0),FALSE)),"")</f>
        <v/>
      </c>
      <c r="DE41" s="685" t="str">
        <f>IFERROR((DD41+BN41*Contr_Rate)*(1+Inv_Return)*IF($D41=$C$1,VLOOKUP($T41,Male_Annuity_Tables,MATCH($BS$3+3,'Mortality Tables'!$N$1:$DN$1,0),FALSE),VLOOKUP($T41,Fe_Annuity_Tables,MATCH(DE$3+3,'Mortality Tables'!$N$1:$DN$1,0),FALSE)),"")</f>
        <v/>
      </c>
      <c r="DF41" s="685" t="str">
        <f>IFERROR((DE41+BO41*Contr_Rate)*(1+Inv_Return)*IF($D41=$C$1,VLOOKUP($T41,Male_Annuity_Tables,MATCH($BS$3+3,'Mortality Tables'!$N$1:$DN$1,0),FALSE),VLOOKUP($T41,Fe_Annuity_Tables,MATCH(DF$3+3,'Mortality Tables'!$N$1:$DN$1,0),FALSE)),"")</f>
        <v/>
      </c>
      <c r="DG41" s="685" t="str">
        <f>IFERROR((DF41+BP41*Contr_Rate)*(1+Inv_Return)*IF($D41=$C$1,VLOOKUP($T41,Male_Annuity_Tables,MATCH($BS$3+3,'Mortality Tables'!$N$1:$DN$1,0),FALSE),VLOOKUP($T41,Fe_Annuity_Tables,MATCH(DG$3+3,'Mortality Tables'!$N$1:$DN$1,0),FALSE)),"")</f>
        <v/>
      </c>
      <c r="DH41" s="685" t="str">
        <f>IFERROR((DG41+BQ41*Contr_Rate)*(1+Inv_Return)*IF($D41=$C$1,VLOOKUP($T41,Male_Annuity_Tables,MATCH($BS$3+3,'Mortality Tables'!$N$1:$DN$1,0),FALSE),VLOOKUP($T41,Fe_Annuity_Tables,MATCH(DH$3+3,'Mortality Tables'!$N$1:$DN$1,0),FALSE)),"")</f>
        <v/>
      </c>
      <c r="DJ41" s="686">
        <f t="shared" si="20"/>
        <v>8282160.6936624264</v>
      </c>
      <c r="DK41" s="680">
        <f t="shared" si="21"/>
        <v>8.0909277508679907</v>
      </c>
      <c r="DL41" s="686">
        <f t="shared" si="22"/>
        <v>685835.7700893482</v>
      </c>
      <c r="DM41" s="686">
        <f t="shared" si="23"/>
        <v>5749114.7000117367</v>
      </c>
      <c r="DN41" s="687">
        <f t="shared" si="42"/>
        <v>0.11929415325249088</v>
      </c>
      <c r="DP41" s="688">
        <f t="shared" si="24"/>
        <v>177064.40383489104</v>
      </c>
      <c r="DQ41" s="688">
        <f t="shared" si="13"/>
        <v>274977.27718699619</v>
      </c>
      <c r="DR41" s="688">
        <f t="shared" si="14"/>
        <v>366805.83696957753</v>
      </c>
    </row>
    <row r="42" spans="1:122" s="657" customFormat="1" ht="14.5">
      <c r="A42" s="675" t="s">
        <v>1153</v>
      </c>
      <c r="B42" s="675" t="s">
        <v>1154</v>
      </c>
      <c r="C42" s="675" t="s">
        <v>541</v>
      </c>
      <c r="D42" s="675" t="s">
        <v>60</v>
      </c>
      <c r="E42" s="676">
        <v>24143</v>
      </c>
      <c r="F42" s="677">
        <v>44338</v>
      </c>
      <c r="G42" s="677">
        <v>45656</v>
      </c>
      <c r="H42" s="678">
        <v>1156725</v>
      </c>
      <c r="I42" s="678">
        <v>96570.69</v>
      </c>
      <c r="J42" s="678">
        <v>76007.47</v>
      </c>
      <c r="K42" s="678"/>
      <c r="L42" s="678">
        <v>172578.16</v>
      </c>
      <c r="M42" s="679">
        <f>IF(COUNTIF($A$4:A204,A42)=1,0,1)</f>
        <v>0</v>
      </c>
      <c r="N42" s="680" t="str">
        <f t="shared" si="35"/>
        <v>Okay</v>
      </c>
      <c r="O42" s="680" t="str">
        <f t="shared" si="15"/>
        <v>TRUE</v>
      </c>
      <c r="P42" s="680" t="b">
        <f t="shared" si="2"/>
        <v>1</v>
      </c>
      <c r="Q42" s="680" t="b">
        <f t="shared" si="36"/>
        <v>1</v>
      </c>
      <c r="R42" s="680" t="b">
        <f t="shared" si="37"/>
        <v>1</v>
      </c>
      <c r="S42" s="681">
        <f t="shared" si="5"/>
        <v>55.328767123287669</v>
      </c>
      <c r="T42" s="682">
        <f t="shared" si="38"/>
        <v>58</v>
      </c>
      <c r="U42" s="682">
        <f t="shared" si="16"/>
        <v>58</v>
      </c>
      <c r="V42" s="682">
        <f t="shared" si="39"/>
        <v>0</v>
      </c>
      <c r="W42" s="682">
        <f t="shared" si="40"/>
        <v>2</v>
      </c>
      <c r="X42" s="683">
        <f t="shared" si="8"/>
        <v>345156.32</v>
      </c>
      <c r="Y42" s="684">
        <f t="shared" si="18"/>
        <v>7.1300000000000001E-3</v>
      </c>
      <c r="Z42" s="684">
        <f>IF($D42=$C$1,VLOOKUP($T42,Male_Annuity_Tables,MATCH($W42+2,'Mortality Tables'!$DS$1:$HT$1,0),FALSE),VLOOKUP($T42,Fe_Annuity_Tables,MATCH($W42+2,'Mortality Tables'!$M$1:$DN$1,0),FALSE))</f>
        <v>0.88908482728674998</v>
      </c>
      <c r="AA42" s="664"/>
      <c r="AB42" s="685">
        <f t="shared" si="32"/>
        <v>1215660.1387500002</v>
      </c>
      <c r="AC42" s="685">
        <f t="shared" si="32"/>
        <v>1277598.0228193125</v>
      </c>
      <c r="AD42" s="685" t="str">
        <f t="shared" si="32"/>
        <v/>
      </c>
      <c r="AE42" s="685" t="str">
        <f t="shared" si="32"/>
        <v/>
      </c>
      <c r="AF42" s="685" t="str">
        <f t="shared" ref="AB42:AQ64" si="45">IFERROR(IF($W42&gt;=AF$3,($H42*(1+Ann_Salary_Growth_Rate)^AF$3),""),0)</f>
        <v/>
      </c>
      <c r="AG42" s="685" t="str">
        <f t="shared" si="45"/>
        <v/>
      </c>
      <c r="AH42" s="685" t="str">
        <f t="shared" si="45"/>
        <v/>
      </c>
      <c r="AI42" s="685" t="str">
        <f t="shared" si="45"/>
        <v/>
      </c>
      <c r="AJ42" s="685" t="str">
        <f t="shared" si="45"/>
        <v/>
      </c>
      <c r="AK42" s="685" t="str">
        <f t="shared" si="45"/>
        <v/>
      </c>
      <c r="AL42" s="685" t="str">
        <f t="shared" si="44"/>
        <v/>
      </c>
      <c r="AM42" s="685" t="str">
        <f t="shared" si="44"/>
        <v/>
      </c>
      <c r="AN42" s="685" t="str">
        <f t="shared" si="44"/>
        <v/>
      </c>
      <c r="AO42" s="685" t="str">
        <f t="shared" si="44"/>
        <v/>
      </c>
      <c r="AP42" s="685" t="str">
        <f t="shared" si="44"/>
        <v/>
      </c>
      <c r="AQ42" s="685" t="str">
        <f t="shared" si="44"/>
        <v/>
      </c>
      <c r="AR42" s="685" t="str">
        <f t="shared" si="44"/>
        <v/>
      </c>
      <c r="AS42" s="685" t="str">
        <f t="shared" si="44"/>
        <v/>
      </c>
      <c r="AT42" s="685" t="str">
        <f t="shared" si="44"/>
        <v/>
      </c>
      <c r="AU42" s="685" t="str">
        <f t="shared" si="44"/>
        <v/>
      </c>
      <c r="AV42" s="685" t="str">
        <f t="shared" si="41"/>
        <v/>
      </c>
      <c r="AW42" s="685" t="str">
        <f t="shared" si="41"/>
        <v/>
      </c>
      <c r="AX42" s="685" t="str">
        <f t="shared" si="41"/>
        <v/>
      </c>
      <c r="AY42" s="685" t="str">
        <f t="shared" si="41"/>
        <v/>
      </c>
      <c r="AZ42" s="685" t="str">
        <f t="shared" si="41"/>
        <v/>
      </c>
      <c r="BA42" s="685" t="str">
        <f t="shared" si="41"/>
        <v/>
      </c>
      <c r="BB42" s="685" t="str">
        <f t="shared" si="41"/>
        <v/>
      </c>
      <c r="BC42" s="685" t="str">
        <f t="shared" si="41"/>
        <v/>
      </c>
      <c r="BD42" s="685" t="str">
        <f t="shared" si="41"/>
        <v/>
      </c>
      <c r="BE42" s="685" t="str">
        <f t="shared" si="41"/>
        <v/>
      </c>
      <c r="BF42" s="685" t="str">
        <f t="shared" si="41"/>
        <v/>
      </c>
      <c r="BG42" s="685" t="str">
        <f t="shared" si="41"/>
        <v/>
      </c>
      <c r="BH42" s="685" t="str">
        <f t="shared" si="41"/>
        <v/>
      </c>
      <c r="BI42" s="685" t="str">
        <f t="shared" si="43"/>
        <v/>
      </c>
      <c r="BJ42" s="685" t="str">
        <f t="shared" si="43"/>
        <v/>
      </c>
      <c r="BK42" s="685" t="str">
        <f t="shared" si="43"/>
        <v/>
      </c>
      <c r="BL42" s="685" t="str">
        <f t="shared" si="43"/>
        <v/>
      </c>
      <c r="BM42" s="685" t="str">
        <f t="shared" si="43"/>
        <v/>
      </c>
      <c r="BN42" s="685" t="str">
        <f t="shared" si="43"/>
        <v/>
      </c>
      <c r="BO42" s="685" t="str">
        <f t="shared" si="34"/>
        <v/>
      </c>
      <c r="BP42" s="685" t="str">
        <f t="shared" si="34"/>
        <v/>
      </c>
      <c r="BQ42" s="685" t="str">
        <f t="shared" si="34"/>
        <v/>
      </c>
      <c r="BR42" s="529"/>
      <c r="BS42" s="685">
        <f>IFERROR(($L42+AB42*Contr_Rate)*(1+Inv_Return)*IF($D42=$C$1,VLOOKUP($T42,Male_Annuity_Tables,MATCH($BS$3+3,'Mortality Tables'!$N$1:$DN$1,0),FALSE),VLOOKUP($T42,Fe_Annuity_Tables,MATCH(BS$3+3,'Mortality Tables'!$N$1:$DN$1,0),FALSE)),"")</f>
        <v>520782.55259242695</v>
      </c>
      <c r="BT42" s="685">
        <f>IFERROR(($BS42+AC42*Contr_Rate)*(1+Inv_Return)*IF($D42=$C$1,VLOOKUP($T42,Male_Annuity_Tables,MATCH($BS$3+3,'Mortality Tables'!$N$1:$DN$1,0),FALSE),VLOOKUP($T42,Fe_Annuity_Tables,MATCH(BT$3+3,'Mortality Tables'!$N$1:$DN$1,0),FALSE)),"")</f>
        <v>826007.94097411947</v>
      </c>
      <c r="BU42" s="685" t="str">
        <f>IFERROR((BT42+AD42*Contr_Rate)*(1+Inv_Return)*IF($D42=$C$1,VLOOKUP($T42,Male_Annuity_Tables,MATCH($BS$3+3,'Mortality Tables'!$N$1:$DN$1,0),FALSE),VLOOKUP($T42,Fe_Annuity_Tables,MATCH(BU$3+3,'Mortality Tables'!$N$1:$DN$1,0),FALSE)),"")</f>
        <v/>
      </c>
      <c r="BV42" s="685" t="str">
        <f>IFERROR((BU42+AE42*Contr_Rate)*(1+Inv_Return)*IF($D42=$C$1,VLOOKUP($T42,Male_Annuity_Tables,MATCH($BS$3+3,'Mortality Tables'!$N$1:$DN$1,0),FALSE),VLOOKUP($T42,Fe_Annuity_Tables,MATCH(BV$3+3,'Mortality Tables'!$N$1:$DN$1,0),FALSE)),"")</f>
        <v/>
      </c>
      <c r="BW42" s="685" t="str">
        <f>IFERROR((BV42+AF42*Contr_Rate)*(1+Inv_Return)*IF($D42=$C$1,VLOOKUP($T42,Male_Annuity_Tables,MATCH($BS$3+3,'Mortality Tables'!$N$1:$DN$1,0),FALSE),VLOOKUP($T42,Fe_Annuity_Tables,MATCH(BW$3+3,'Mortality Tables'!$N$1:$DN$1,0),FALSE)),"")</f>
        <v/>
      </c>
      <c r="BX42" s="685" t="str">
        <f>IFERROR((BW42+AG42*Contr_Rate)*(1+Inv_Return)*IF($D42=$C$1,VLOOKUP($T42,Male_Annuity_Tables,MATCH($BS$3+3,'Mortality Tables'!$N$1:$DN$1,0),FALSE),VLOOKUP($T42,Fe_Annuity_Tables,MATCH(BX$3+3,'Mortality Tables'!$N$1:$DN$1,0),FALSE)),"")</f>
        <v/>
      </c>
      <c r="BY42" s="685" t="str">
        <f>IFERROR((BX42+AH42*Contr_Rate)*(1+Inv_Return)*IF($D42=$C$1,VLOOKUP($T42,Male_Annuity_Tables,MATCH($BS$3+3,'Mortality Tables'!$N$1:$DN$1,0),FALSE),VLOOKUP($T42,Fe_Annuity_Tables,MATCH(BY$3+3,'Mortality Tables'!$N$1:$DN$1,0),FALSE)),"")</f>
        <v/>
      </c>
      <c r="BZ42" s="685" t="str">
        <f>IFERROR((BY42+AI42*Contr_Rate)*(1+Inv_Return)*IF($D42=$C$1,VLOOKUP($T42,Male_Annuity_Tables,MATCH($BS$3+3,'Mortality Tables'!$N$1:$DN$1,0),FALSE),VLOOKUP($T42,Fe_Annuity_Tables,MATCH(BZ$3+3,'Mortality Tables'!$N$1:$DN$1,0),FALSE)),"")</f>
        <v/>
      </c>
      <c r="CA42" s="685" t="str">
        <f>IFERROR((BZ42+AJ42*Contr_Rate)*(1+Inv_Return)*IF($D42=$C$1,VLOOKUP($T42,Male_Annuity_Tables,MATCH($BS$3+3,'Mortality Tables'!$N$1:$DN$1,0),FALSE),VLOOKUP($T42,Fe_Annuity_Tables,MATCH(CA$3+3,'Mortality Tables'!$N$1:$DN$1,0),FALSE)),"")</f>
        <v/>
      </c>
      <c r="CB42" s="685" t="str">
        <f>IFERROR((CA42+AK42*Contr_Rate)*(1+Inv_Return)*IF($D42=$C$1,VLOOKUP($T42,Male_Annuity_Tables,MATCH($BS$3+3,'Mortality Tables'!$N$1:$DN$1,0),FALSE),VLOOKUP($T42,Fe_Annuity_Tables,MATCH(CB$3+3,'Mortality Tables'!$N$1:$DN$1,0),FALSE)),"")</f>
        <v/>
      </c>
      <c r="CC42" s="685" t="str">
        <f>IFERROR((CB42+AL42*Contr_Rate)*(1+Inv_Return)*IF($D42=$C$1,VLOOKUP($T42,Male_Annuity_Tables,MATCH($BS$3+3,'Mortality Tables'!$N$1:$DN$1,0),FALSE),VLOOKUP($T42,Fe_Annuity_Tables,MATCH(CC$3+3,'Mortality Tables'!$N$1:$DN$1,0),FALSE)),"")</f>
        <v/>
      </c>
      <c r="CD42" s="685" t="str">
        <f>IFERROR((CC42+AM42*Contr_Rate)*(1+Inv_Return)*IF($D42=$C$1,VLOOKUP($T42,Male_Annuity_Tables,MATCH($BS$3+3,'Mortality Tables'!$N$1:$DN$1,0),FALSE),VLOOKUP($T42,Fe_Annuity_Tables,MATCH(CD$3+3,'Mortality Tables'!$N$1:$DN$1,0),FALSE)),"")</f>
        <v/>
      </c>
      <c r="CE42" s="685" t="str">
        <f>IFERROR((CD42+AN42*Contr_Rate)*(1+Inv_Return)*IF($D42=$C$1,VLOOKUP($T42,Male_Annuity_Tables,MATCH($BS$3+3,'Mortality Tables'!$N$1:$DN$1,0),FALSE),VLOOKUP($T42,Fe_Annuity_Tables,MATCH(CE$3+3,'Mortality Tables'!$N$1:$DN$1,0),FALSE)),"")</f>
        <v/>
      </c>
      <c r="CF42" s="685" t="str">
        <f>IFERROR((CE42+AO42*Contr_Rate)*(1+Inv_Return)*IF($D42=$C$1,VLOOKUP($T42,Male_Annuity_Tables,MATCH($BS$3+3,'Mortality Tables'!$N$1:$DN$1,0),FALSE),VLOOKUP($T42,Fe_Annuity_Tables,MATCH(CF$3+3,'Mortality Tables'!$N$1:$DN$1,0),FALSE)),"")</f>
        <v/>
      </c>
      <c r="CG42" s="685" t="str">
        <f>IFERROR((CF42+AP42*Contr_Rate)*(1+Inv_Return)*IF($D42=$C$1,VLOOKUP($T42,Male_Annuity_Tables,MATCH($BS$3+3,'Mortality Tables'!$N$1:$DN$1,0),FALSE),VLOOKUP($T42,Fe_Annuity_Tables,MATCH(CG$3+3,'Mortality Tables'!$N$1:$DN$1,0),FALSE)),"")</f>
        <v/>
      </c>
      <c r="CH42" s="685" t="str">
        <f>IFERROR((CG42+AQ42*Contr_Rate)*(1+Inv_Return)*IF($D42=$C$1,VLOOKUP($T42,Male_Annuity_Tables,MATCH($BS$3+3,'Mortality Tables'!$N$1:$DN$1,0),FALSE),VLOOKUP($T42,Fe_Annuity_Tables,MATCH(CH$3+3,'Mortality Tables'!$N$1:$DN$1,0),FALSE)),"")</f>
        <v/>
      </c>
      <c r="CI42" s="685" t="str">
        <f>IFERROR((CH42+AR42*Contr_Rate)*(1+Inv_Return)*IF($D42=$C$1,VLOOKUP($T42,Male_Annuity_Tables,MATCH($BS$3+3,'Mortality Tables'!$N$1:$DN$1,0),FALSE),VLOOKUP($T42,Fe_Annuity_Tables,MATCH(CI$3+3,'Mortality Tables'!$N$1:$DN$1,0),FALSE)),"")</f>
        <v/>
      </c>
      <c r="CJ42" s="685" t="str">
        <f>IFERROR((CI42+AS42*Contr_Rate)*(1+Inv_Return)*IF($D42=$C$1,VLOOKUP($T42,Male_Annuity_Tables,MATCH($BS$3+3,'Mortality Tables'!$N$1:$DN$1,0),FALSE),VLOOKUP($T42,Fe_Annuity_Tables,MATCH(CJ$3+3,'Mortality Tables'!$N$1:$DN$1,0),FALSE)),"")</f>
        <v/>
      </c>
      <c r="CK42" s="685" t="str">
        <f>IFERROR((CJ42+AT42*Contr_Rate)*(1+Inv_Return)*IF($D42=$C$1,VLOOKUP($T42,Male_Annuity_Tables,MATCH($BS$3+3,'Mortality Tables'!$N$1:$DN$1,0),FALSE),VLOOKUP($T42,Fe_Annuity_Tables,MATCH(CK$3+3,'Mortality Tables'!$N$1:$DN$1,0),FALSE)),"")</f>
        <v/>
      </c>
      <c r="CL42" s="685" t="str">
        <f>IFERROR((CK42+AU42*Contr_Rate)*(1+Inv_Return)*IF($D42=$C$1,VLOOKUP($T42,Male_Annuity_Tables,MATCH($BS$3+3,'Mortality Tables'!$N$1:$DN$1,0),FALSE),VLOOKUP($T42,Fe_Annuity_Tables,MATCH(CL$3+3,'Mortality Tables'!$N$1:$DN$1,0),FALSE)),"")</f>
        <v/>
      </c>
      <c r="CM42" s="685" t="str">
        <f>IFERROR((CL42+AV42*Contr_Rate)*(1+Inv_Return)*IF($D42=$C$1,VLOOKUP($T42,Male_Annuity_Tables,MATCH($BS$3+3,'Mortality Tables'!$N$1:$DN$1,0),FALSE),VLOOKUP($T42,Fe_Annuity_Tables,MATCH(CM$3+3,'Mortality Tables'!$N$1:$DN$1,0),FALSE)),"")</f>
        <v/>
      </c>
      <c r="CN42" s="685" t="str">
        <f>IFERROR((CM42+AW42*Contr_Rate)*(1+Inv_Return)*IF($D42=$C$1,VLOOKUP($T42,Male_Annuity_Tables,MATCH($BS$3+3,'Mortality Tables'!$N$1:$DN$1,0),FALSE),VLOOKUP($T42,Fe_Annuity_Tables,MATCH(CN$3+3,'Mortality Tables'!$N$1:$DN$1,0),FALSE)),"")</f>
        <v/>
      </c>
      <c r="CO42" s="685" t="str">
        <f>IFERROR((CN42+AX42*Contr_Rate)*(1+Inv_Return)*IF($D42=$C$1,VLOOKUP($T42,Male_Annuity_Tables,MATCH($BS$3+3,'Mortality Tables'!$N$1:$DN$1,0),FALSE),VLOOKUP($T42,Fe_Annuity_Tables,MATCH(CO$3+3,'Mortality Tables'!$N$1:$DN$1,0),FALSE)),"")</f>
        <v/>
      </c>
      <c r="CP42" s="685" t="str">
        <f>IFERROR((CO42+AY42*Contr_Rate)*(1+Inv_Return)*IF($D42=$C$1,VLOOKUP($T42,Male_Annuity_Tables,MATCH($BS$3+3,'Mortality Tables'!$N$1:$DN$1,0),FALSE),VLOOKUP($T42,Fe_Annuity_Tables,MATCH(CP$3+3,'Mortality Tables'!$N$1:$DN$1,0),FALSE)),"")</f>
        <v/>
      </c>
      <c r="CQ42" s="685" t="str">
        <f>IFERROR((CP42+AZ42*Contr_Rate)*(1+Inv_Return)*IF($D42=$C$1,VLOOKUP($T42,Male_Annuity_Tables,MATCH($BS$3+3,'Mortality Tables'!$N$1:$DN$1,0),FALSE),VLOOKUP($T42,Fe_Annuity_Tables,MATCH(CQ$3+3,'Mortality Tables'!$N$1:$DN$1,0),FALSE)),"")</f>
        <v/>
      </c>
      <c r="CR42" s="685" t="str">
        <f>IFERROR((CQ42+BA42*Contr_Rate)*(1+Inv_Return)*IF($D42=$C$1,VLOOKUP($T42,Male_Annuity_Tables,MATCH($BS$3+3,'Mortality Tables'!$N$1:$DN$1,0),FALSE),VLOOKUP($T42,Fe_Annuity_Tables,MATCH(CR$3+3,'Mortality Tables'!$N$1:$DN$1,0),FALSE)),"")</f>
        <v/>
      </c>
      <c r="CS42" s="685" t="str">
        <f>IFERROR((CR42+BB42*Contr_Rate)*(1+Inv_Return)*IF($D42=$C$1,VLOOKUP($T42,Male_Annuity_Tables,MATCH($BS$3+3,'Mortality Tables'!$N$1:$DN$1,0),FALSE),VLOOKUP($T42,Fe_Annuity_Tables,MATCH(CS$3+3,'Mortality Tables'!$N$1:$DN$1,0),FALSE)),"")</f>
        <v/>
      </c>
      <c r="CT42" s="685" t="str">
        <f>IFERROR((CS42+BC42*Contr_Rate)*(1+Inv_Return)*IF($D42=$C$1,VLOOKUP($T42,Male_Annuity_Tables,MATCH($BS$3+3,'Mortality Tables'!$N$1:$DN$1,0),FALSE),VLOOKUP($T42,Fe_Annuity_Tables,MATCH(CT$3+3,'Mortality Tables'!$N$1:$DN$1,0),FALSE)),"")</f>
        <v/>
      </c>
      <c r="CU42" s="685" t="str">
        <f>IFERROR((CT42+BD42*Contr_Rate)*(1+Inv_Return)*IF($D42=$C$1,VLOOKUP($T42,Male_Annuity_Tables,MATCH($BS$3+3,'Mortality Tables'!$N$1:$DN$1,0),FALSE),VLOOKUP($T42,Fe_Annuity_Tables,MATCH(CU$3+3,'Mortality Tables'!$N$1:$DN$1,0),FALSE)),"")</f>
        <v/>
      </c>
      <c r="CV42" s="685" t="str">
        <f>IFERROR((CU42+BE42*Contr_Rate)*(1+Inv_Return)*IF($D42=$C$1,VLOOKUP($T42,Male_Annuity_Tables,MATCH($BS$3+3,'Mortality Tables'!$N$1:$DN$1,0),FALSE),VLOOKUP($T42,Fe_Annuity_Tables,MATCH(CV$3+3,'Mortality Tables'!$N$1:$DN$1,0),FALSE)),"")</f>
        <v/>
      </c>
      <c r="CW42" s="685" t="str">
        <f>IFERROR((CV42+BF42*Contr_Rate)*(1+Inv_Return)*IF($D42=$C$1,VLOOKUP($T42,Male_Annuity_Tables,MATCH($BS$3+3,'Mortality Tables'!$N$1:$DN$1,0),FALSE),VLOOKUP($T42,Fe_Annuity_Tables,MATCH(CW$3+3,'Mortality Tables'!$N$1:$DN$1,0),FALSE)),"")</f>
        <v/>
      </c>
      <c r="CX42" s="685" t="str">
        <f>IFERROR((CW42+BG42*Contr_Rate)*(1+Inv_Return)*IF($D42=$C$1,VLOOKUP($T42,Male_Annuity_Tables,MATCH($BS$3+3,'Mortality Tables'!$N$1:$DN$1,0),FALSE),VLOOKUP($T42,Fe_Annuity_Tables,MATCH(CX$3+3,'Mortality Tables'!$N$1:$DN$1,0),FALSE)),"")</f>
        <v/>
      </c>
      <c r="CY42" s="685" t="str">
        <f>IFERROR((CX42+BH42*Contr_Rate)*(1+Inv_Return)*IF($D42=$C$1,VLOOKUP($T42,Male_Annuity_Tables,MATCH($BS$3+3,'Mortality Tables'!$N$1:$DN$1,0),FALSE),VLOOKUP($T42,Fe_Annuity_Tables,MATCH(CY$3+3,'Mortality Tables'!$N$1:$DN$1,0),FALSE)),"")</f>
        <v/>
      </c>
      <c r="CZ42" s="685" t="str">
        <f>IFERROR((CY42+BI42*Contr_Rate)*(1+Inv_Return)*IF($D42=$C$1,VLOOKUP($T42,Male_Annuity_Tables,MATCH($BS$3+3,'Mortality Tables'!$N$1:$DN$1,0),FALSE),VLOOKUP($T42,Fe_Annuity_Tables,MATCH(CZ$3+3,'Mortality Tables'!$N$1:$DN$1,0),FALSE)),"")</f>
        <v/>
      </c>
      <c r="DA42" s="685" t="str">
        <f>IFERROR((CZ42+BJ42*Contr_Rate)*(1+Inv_Return)*IF($D42=$C$1,VLOOKUP($T42,Male_Annuity_Tables,MATCH($BS$3+3,'Mortality Tables'!$N$1:$DN$1,0),FALSE),VLOOKUP($T42,Fe_Annuity_Tables,MATCH(DA$3+3,'Mortality Tables'!$N$1:$DN$1,0),FALSE)),"")</f>
        <v/>
      </c>
      <c r="DB42" s="685" t="str">
        <f>IFERROR((DA42+BK42*Contr_Rate)*(1+Inv_Return)*IF($D42=$C$1,VLOOKUP($T42,Male_Annuity_Tables,MATCH($BS$3+3,'Mortality Tables'!$N$1:$DN$1,0),FALSE),VLOOKUP($T42,Fe_Annuity_Tables,MATCH(DB$3+3,'Mortality Tables'!$N$1:$DN$1,0),FALSE)),"")</f>
        <v/>
      </c>
      <c r="DC42" s="685" t="str">
        <f>IFERROR((DB42+BL42*Contr_Rate)*(1+Inv_Return)*IF($D42=$C$1,VLOOKUP($T42,Male_Annuity_Tables,MATCH($BS$3+3,'Mortality Tables'!$N$1:$DN$1,0),FALSE),VLOOKUP($T42,Fe_Annuity_Tables,MATCH(DC$3+3,'Mortality Tables'!$N$1:$DN$1,0),FALSE)),"")</f>
        <v/>
      </c>
      <c r="DD42" s="685" t="str">
        <f>IFERROR((DC42+BM42*Contr_Rate)*(1+Inv_Return)*IF($D42=$C$1,VLOOKUP($T42,Male_Annuity_Tables,MATCH($BS$3+3,'Mortality Tables'!$N$1:$DN$1,0),FALSE),VLOOKUP($T42,Fe_Annuity_Tables,MATCH(DD$3+3,'Mortality Tables'!$N$1:$DN$1,0),FALSE)),"")</f>
        <v/>
      </c>
      <c r="DE42" s="685" t="str">
        <f>IFERROR((DD42+BN42*Contr_Rate)*(1+Inv_Return)*IF($D42=$C$1,VLOOKUP($T42,Male_Annuity_Tables,MATCH($BS$3+3,'Mortality Tables'!$N$1:$DN$1,0),FALSE),VLOOKUP($T42,Fe_Annuity_Tables,MATCH(DE$3+3,'Mortality Tables'!$N$1:$DN$1,0),FALSE)),"")</f>
        <v/>
      </c>
      <c r="DF42" s="685" t="str">
        <f>IFERROR((DE42+BO42*Contr_Rate)*(1+Inv_Return)*IF($D42=$C$1,VLOOKUP($T42,Male_Annuity_Tables,MATCH($BS$3+3,'Mortality Tables'!$N$1:$DN$1,0),FALSE),VLOOKUP($T42,Fe_Annuity_Tables,MATCH(DF$3+3,'Mortality Tables'!$N$1:$DN$1,0),FALSE)),"")</f>
        <v/>
      </c>
      <c r="DG42" s="685" t="str">
        <f>IFERROR((DF42+BP42*Contr_Rate)*(1+Inv_Return)*IF($D42=$C$1,VLOOKUP($T42,Male_Annuity_Tables,MATCH($BS$3+3,'Mortality Tables'!$N$1:$DN$1,0),FALSE),VLOOKUP($T42,Fe_Annuity_Tables,MATCH(DG$3+3,'Mortality Tables'!$N$1:$DN$1,0),FALSE)),"")</f>
        <v/>
      </c>
      <c r="DH42" s="685" t="str">
        <f>IFERROR((DG42+BQ42*Contr_Rate)*(1+Inv_Return)*IF($D42=$C$1,VLOOKUP($T42,Male_Annuity_Tables,MATCH($BS$3+3,'Mortality Tables'!$N$1:$DN$1,0),FALSE),VLOOKUP($T42,Fe_Annuity_Tables,MATCH(DH$3+3,'Mortality Tables'!$N$1:$DN$1,0),FALSE)),"")</f>
        <v/>
      </c>
      <c r="DJ42" s="686">
        <f t="shared" si="20"/>
        <v>826007.94097411947</v>
      </c>
      <c r="DK42" s="680">
        <f t="shared" si="21"/>
        <v>8.8017766057058875</v>
      </c>
      <c r="DL42" s="686">
        <f t="shared" si="22"/>
        <v>62876.547002328327</v>
      </c>
      <c r="DM42" s="686">
        <f t="shared" si="23"/>
        <v>1277598.0228193125</v>
      </c>
      <c r="DN42" s="687">
        <f t="shared" si="42"/>
        <v>4.9214655845801036E-2</v>
      </c>
      <c r="DP42" s="688">
        <f t="shared" si="24"/>
        <v>29566.648249606151</v>
      </c>
      <c r="DQ42" s="688">
        <f t="shared" si="13"/>
        <v>46895.361836894168</v>
      </c>
      <c r="DR42" s="688" t="str">
        <f t="shared" si="14"/>
        <v/>
      </c>
    </row>
    <row r="43" spans="1:122" s="657" customFormat="1" ht="14.5">
      <c r="A43" s="675" t="s">
        <v>1155</v>
      </c>
      <c r="B43" s="675" t="s">
        <v>1156</v>
      </c>
      <c r="C43" s="675" t="s">
        <v>116</v>
      </c>
      <c r="D43" s="675" t="s">
        <v>60</v>
      </c>
      <c r="E43" s="676">
        <v>25218</v>
      </c>
      <c r="F43" s="677">
        <v>35702</v>
      </c>
      <c r="G43" s="677">
        <v>37748</v>
      </c>
      <c r="H43" s="678">
        <v>2217738</v>
      </c>
      <c r="I43" s="678">
        <v>145946.81</v>
      </c>
      <c r="J43" s="678">
        <v>194258.82</v>
      </c>
      <c r="K43" s="678"/>
      <c r="L43" s="678">
        <v>340205.63</v>
      </c>
      <c r="M43" s="679">
        <f>IF(COUNTIF($A$4:A204,A43)=1,0,1)</f>
        <v>0</v>
      </c>
      <c r="N43" s="680" t="str">
        <f t="shared" si="35"/>
        <v>Okay</v>
      </c>
      <c r="O43" s="680" t="str">
        <f t="shared" si="15"/>
        <v>TRUE</v>
      </c>
      <c r="P43" s="680" t="b">
        <f t="shared" si="2"/>
        <v>1</v>
      </c>
      <c r="Q43" s="680" t="b">
        <f t="shared" si="36"/>
        <v>1</v>
      </c>
      <c r="R43" s="680" t="b">
        <f t="shared" si="37"/>
        <v>1</v>
      </c>
      <c r="S43" s="681">
        <f t="shared" si="5"/>
        <v>28.723287671232878</v>
      </c>
      <c r="T43" s="682">
        <f t="shared" si="38"/>
        <v>55</v>
      </c>
      <c r="U43" s="682">
        <f t="shared" si="16"/>
        <v>34</v>
      </c>
      <c r="V43" s="682">
        <f t="shared" si="39"/>
        <v>21.665753424657535</v>
      </c>
      <c r="W43" s="682">
        <f t="shared" si="40"/>
        <v>5</v>
      </c>
      <c r="X43" s="683">
        <f t="shared" si="8"/>
        <v>1701028.15</v>
      </c>
      <c r="Y43" s="684">
        <f t="shared" si="18"/>
        <v>5.5300000000000002E-3</v>
      </c>
      <c r="Z43" s="684">
        <f>IF($D43=$C$1,VLOOKUP($T43,Male_Annuity_Tables,MATCH($W43+2,'Mortality Tables'!$DS$1:$HT$1,0),FALSE),VLOOKUP($T43,Fe_Annuity_Tables,MATCH($W43+2,'Mortality Tables'!$M$1:$DN$1,0),FALSE))</f>
        <v>0.74859486312137291</v>
      </c>
      <c r="AA43" s="664"/>
      <c r="AB43" s="685">
        <f t="shared" si="45"/>
        <v>2330731.7511</v>
      </c>
      <c r="AC43" s="685">
        <f t="shared" si="45"/>
        <v>2449482.5338185453</v>
      </c>
      <c r="AD43" s="685">
        <f t="shared" si="45"/>
        <v>2574283.6689166003</v>
      </c>
      <c r="AE43" s="685">
        <f t="shared" si="45"/>
        <v>2705443.4218479008</v>
      </c>
      <c r="AF43" s="685">
        <f t="shared" si="45"/>
        <v>2843285.7641910515</v>
      </c>
      <c r="AG43" s="685" t="str">
        <f t="shared" si="45"/>
        <v/>
      </c>
      <c r="AH43" s="685" t="str">
        <f t="shared" si="45"/>
        <v/>
      </c>
      <c r="AI43" s="685" t="str">
        <f t="shared" si="45"/>
        <v/>
      </c>
      <c r="AJ43" s="685" t="str">
        <f t="shared" si="45"/>
        <v/>
      </c>
      <c r="AK43" s="685" t="str">
        <f t="shared" si="45"/>
        <v/>
      </c>
      <c r="AL43" s="685" t="str">
        <f t="shared" si="44"/>
        <v/>
      </c>
      <c r="AM43" s="685" t="str">
        <f t="shared" si="44"/>
        <v/>
      </c>
      <c r="AN43" s="685" t="str">
        <f t="shared" si="44"/>
        <v/>
      </c>
      <c r="AO43" s="685" t="str">
        <f t="shared" si="44"/>
        <v/>
      </c>
      <c r="AP43" s="685" t="str">
        <f t="shared" si="44"/>
        <v/>
      </c>
      <c r="AQ43" s="685" t="str">
        <f t="shared" si="44"/>
        <v/>
      </c>
      <c r="AR43" s="685" t="str">
        <f t="shared" si="44"/>
        <v/>
      </c>
      <c r="AS43" s="685" t="str">
        <f t="shared" si="44"/>
        <v/>
      </c>
      <c r="AT43" s="685" t="str">
        <f t="shared" si="44"/>
        <v/>
      </c>
      <c r="AU43" s="685" t="str">
        <f t="shared" si="44"/>
        <v/>
      </c>
      <c r="AV43" s="685" t="str">
        <f t="shared" si="41"/>
        <v/>
      </c>
      <c r="AW43" s="685" t="str">
        <f t="shared" si="41"/>
        <v/>
      </c>
      <c r="AX43" s="685" t="str">
        <f t="shared" si="41"/>
        <v/>
      </c>
      <c r="AY43" s="685" t="str">
        <f t="shared" si="41"/>
        <v/>
      </c>
      <c r="AZ43" s="685" t="str">
        <f t="shared" si="41"/>
        <v/>
      </c>
      <c r="BA43" s="685" t="str">
        <f t="shared" si="41"/>
        <v/>
      </c>
      <c r="BB43" s="685" t="str">
        <f t="shared" si="41"/>
        <v/>
      </c>
      <c r="BC43" s="685" t="str">
        <f t="shared" si="41"/>
        <v/>
      </c>
      <c r="BD43" s="685" t="str">
        <f t="shared" si="41"/>
        <v/>
      </c>
      <c r="BE43" s="685" t="str">
        <f t="shared" si="41"/>
        <v/>
      </c>
      <c r="BF43" s="685" t="str">
        <f t="shared" si="41"/>
        <v/>
      </c>
      <c r="BG43" s="685" t="str">
        <f t="shared" si="41"/>
        <v/>
      </c>
      <c r="BH43" s="685" t="str">
        <f t="shared" si="41"/>
        <v/>
      </c>
      <c r="BI43" s="685" t="str">
        <f t="shared" si="43"/>
        <v/>
      </c>
      <c r="BJ43" s="685" t="str">
        <f t="shared" si="43"/>
        <v/>
      </c>
      <c r="BK43" s="685" t="str">
        <f t="shared" si="43"/>
        <v/>
      </c>
      <c r="BL43" s="685" t="str">
        <f t="shared" si="43"/>
        <v/>
      </c>
      <c r="BM43" s="685" t="str">
        <f t="shared" si="43"/>
        <v/>
      </c>
      <c r="BN43" s="685" t="str">
        <f t="shared" si="43"/>
        <v/>
      </c>
      <c r="BO43" s="685" t="str">
        <f t="shared" si="34"/>
        <v/>
      </c>
      <c r="BP43" s="685" t="str">
        <f t="shared" si="34"/>
        <v/>
      </c>
      <c r="BQ43" s="685" t="str">
        <f t="shared" si="34"/>
        <v/>
      </c>
      <c r="BR43" s="529"/>
      <c r="BS43" s="685">
        <f>IFERROR(($L43+AB43*Contr_Rate)*(1+Inv_Return)*IF($D43=$C$1,VLOOKUP($T43,Male_Annuity_Tables,MATCH($BS$3+3,'Mortality Tables'!$N$1:$DN$1,0),FALSE),VLOOKUP($T43,Fe_Annuity_Tables,MATCH(BS$3+3,'Mortality Tables'!$N$1:$DN$1,0),FALSE)),"")</f>
        <v>1009139.8182545971</v>
      </c>
      <c r="BT43" s="685">
        <f>IFERROR(($BS43+AC43*Contr_Rate)*(1+Inv_Return)*IF($D43=$C$1,VLOOKUP($T43,Male_Annuity_Tables,MATCH($BS$3+3,'Mortality Tables'!$N$1:$DN$1,0),FALSE),VLOOKUP($T43,Fe_Annuity_Tables,MATCH(BT$3+3,'Mortality Tables'!$N$1:$DN$1,0),FALSE)),"")</f>
        <v>1598861.1489154201</v>
      </c>
      <c r="BU43" s="685">
        <f>IFERROR((BT43+AD43*Contr_Rate)*(1+Inv_Return)*IF($D43=$C$1,VLOOKUP($T43,Male_Annuity_Tables,MATCH($BS$3+3,'Mortality Tables'!$N$1:$DN$1,0),FALSE),VLOOKUP($T43,Fe_Annuity_Tables,MATCH(BU$3+3,'Mortality Tables'!$N$1:$DN$1,0),FALSE)),"")</f>
        <v>2051657.2697640234</v>
      </c>
      <c r="BV43" s="685">
        <f>IFERROR((BU43+AE43*Contr_Rate)*(1+Inv_Return)*IF($D43=$C$1,VLOOKUP($T43,Male_Annuity_Tables,MATCH($BS$3+3,'Mortality Tables'!$N$1:$DN$1,0),FALSE),VLOOKUP($T43,Fe_Annuity_Tables,MATCH(BV$3+3,'Mortality Tables'!$N$1:$DN$1,0),FALSE)),"")</f>
        <v>2336833.9151795297</v>
      </c>
      <c r="BW43" s="685">
        <f>IFERROR((BV43+AF43*Contr_Rate)*(1+Inv_Return)*IF($D43=$C$1,VLOOKUP($T43,Male_Annuity_Tables,MATCH($BS$3+3,'Mortality Tables'!$N$1:$DN$1,0),FALSE),VLOOKUP($T43,Fe_Annuity_Tables,MATCH(BW$3+3,'Mortality Tables'!$N$1:$DN$1,0),FALSE)),"")</f>
        <v>2453894.0013903542</v>
      </c>
      <c r="BX43" s="685" t="str">
        <f>IFERROR((BW43+AG43*Contr_Rate)*(1+Inv_Return)*IF($D43=$C$1,VLOOKUP($T43,Male_Annuity_Tables,MATCH($BS$3+3,'Mortality Tables'!$N$1:$DN$1,0),FALSE),VLOOKUP($T43,Fe_Annuity_Tables,MATCH(BX$3+3,'Mortality Tables'!$N$1:$DN$1,0),FALSE)),"")</f>
        <v/>
      </c>
      <c r="BY43" s="685" t="str">
        <f>IFERROR((BX43+AH43*Contr_Rate)*(1+Inv_Return)*IF($D43=$C$1,VLOOKUP($T43,Male_Annuity_Tables,MATCH($BS$3+3,'Mortality Tables'!$N$1:$DN$1,0),FALSE),VLOOKUP($T43,Fe_Annuity_Tables,MATCH(BY$3+3,'Mortality Tables'!$N$1:$DN$1,0),FALSE)),"")</f>
        <v/>
      </c>
      <c r="BZ43" s="685" t="str">
        <f>IFERROR((BY43+AI43*Contr_Rate)*(1+Inv_Return)*IF($D43=$C$1,VLOOKUP($T43,Male_Annuity_Tables,MATCH($BS$3+3,'Mortality Tables'!$N$1:$DN$1,0),FALSE),VLOOKUP($T43,Fe_Annuity_Tables,MATCH(BZ$3+3,'Mortality Tables'!$N$1:$DN$1,0),FALSE)),"")</f>
        <v/>
      </c>
      <c r="CA43" s="685" t="str">
        <f>IFERROR((BZ43+AJ43*Contr_Rate)*(1+Inv_Return)*IF($D43=$C$1,VLOOKUP($T43,Male_Annuity_Tables,MATCH($BS$3+3,'Mortality Tables'!$N$1:$DN$1,0),FALSE),VLOOKUP($T43,Fe_Annuity_Tables,MATCH(CA$3+3,'Mortality Tables'!$N$1:$DN$1,0),FALSE)),"")</f>
        <v/>
      </c>
      <c r="CB43" s="685" t="str">
        <f>IFERROR((CA43+AK43*Contr_Rate)*(1+Inv_Return)*IF($D43=$C$1,VLOOKUP($T43,Male_Annuity_Tables,MATCH($BS$3+3,'Mortality Tables'!$N$1:$DN$1,0),FALSE),VLOOKUP($T43,Fe_Annuity_Tables,MATCH(CB$3+3,'Mortality Tables'!$N$1:$DN$1,0),FALSE)),"")</f>
        <v/>
      </c>
      <c r="CC43" s="685" t="str">
        <f>IFERROR((CB43+AL43*Contr_Rate)*(1+Inv_Return)*IF($D43=$C$1,VLOOKUP($T43,Male_Annuity_Tables,MATCH($BS$3+3,'Mortality Tables'!$N$1:$DN$1,0),FALSE),VLOOKUP($T43,Fe_Annuity_Tables,MATCH(CC$3+3,'Mortality Tables'!$N$1:$DN$1,0),FALSE)),"")</f>
        <v/>
      </c>
      <c r="CD43" s="685" t="str">
        <f>IFERROR((CC43+AM43*Contr_Rate)*(1+Inv_Return)*IF($D43=$C$1,VLOOKUP($T43,Male_Annuity_Tables,MATCH($BS$3+3,'Mortality Tables'!$N$1:$DN$1,0),FALSE),VLOOKUP($T43,Fe_Annuity_Tables,MATCH(CD$3+3,'Mortality Tables'!$N$1:$DN$1,0),FALSE)),"")</f>
        <v/>
      </c>
      <c r="CE43" s="685" t="str">
        <f>IFERROR((CD43+AN43*Contr_Rate)*(1+Inv_Return)*IF($D43=$C$1,VLOOKUP($T43,Male_Annuity_Tables,MATCH($BS$3+3,'Mortality Tables'!$N$1:$DN$1,0),FALSE),VLOOKUP($T43,Fe_Annuity_Tables,MATCH(CE$3+3,'Mortality Tables'!$N$1:$DN$1,0),FALSE)),"")</f>
        <v/>
      </c>
      <c r="CF43" s="685" t="str">
        <f>IFERROR((CE43+AO43*Contr_Rate)*(1+Inv_Return)*IF($D43=$C$1,VLOOKUP($T43,Male_Annuity_Tables,MATCH($BS$3+3,'Mortality Tables'!$N$1:$DN$1,0),FALSE),VLOOKUP($T43,Fe_Annuity_Tables,MATCH(CF$3+3,'Mortality Tables'!$N$1:$DN$1,0),FALSE)),"")</f>
        <v/>
      </c>
      <c r="CG43" s="685" t="str">
        <f>IFERROR((CF43+AP43*Contr_Rate)*(1+Inv_Return)*IF($D43=$C$1,VLOOKUP($T43,Male_Annuity_Tables,MATCH($BS$3+3,'Mortality Tables'!$N$1:$DN$1,0),FALSE),VLOOKUP($T43,Fe_Annuity_Tables,MATCH(CG$3+3,'Mortality Tables'!$N$1:$DN$1,0),FALSE)),"")</f>
        <v/>
      </c>
      <c r="CH43" s="685" t="str">
        <f>IFERROR((CG43+AQ43*Contr_Rate)*(1+Inv_Return)*IF($D43=$C$1,VLOOKUP($T43,Male_Annuity_Tables,MATCH($BS$3+3,'Mortality Tables'!$N$1:$DN$1,0),FALSE),VLOOKUP($T43,Fe_Annuity_Tables,MATCH(CH$3+3,'Mortality Tables'!$N$1:$DN$1,0),FALSE)),"")</f>
        <v/>
      </c>
      <c r="CI43" s="685" t="str">
        <f>IFERROR((CH43+AR43*Contr_Rate)*(1+Inv_Return)*IF($D43=$C$1,VLOOKUP($T43,Male_Annuity_Tables,MATCH($BS$3+3,'Mortality Tables'!$N$1:$DN$1,0),FALSE),VLOOKUP($T43,Fe_Annuity_Tables,MATCH(CI$3+3,'Mortality Tables'!$N$1:$DN$1,0),FALSE)),"")</f>
        <v/>
      </c>
      <c r="CJ43" s="685" t="str">
        <f>IFERROR((CI43+AS43*Contr_Rate)*(1+Inv_Return)*IF($D43=$C$1,VLOOKUP($T43,Male_Annuity_Tables,MATCH($BS$3+3,'Mortality Tables'!$N$1:$DN$1,0),FALSE),VLOOKUP($T43,Fe_Annuity_Tables,MATCH(CJ$3+3,'Mortality Tables'!$N$1:$DN$1,0),FALSE)),"")</f>
        <v/>
      </c>
      <c r="CK43" s="685" t="str">
        <f>IFERROR((CJ43+AT43*Contr_Rate)*(1+Inv_Return)*IF($D43=$C$1,VLOOKUP($T43,Male_Annuity_Tables,MATCH($BS$3+3,'Mortality Tables'!$N$1:$DN$1,0),FALSE),VLOOKUP($T43,Fe_Annuity_Tables,MATCH(CK$3+3,'Mortality Tables'!$N$1:$DN$1,0),FALSE)),"")</f>
        <v/>
      </c>
      <c r="CL43" s="685" t="str">
        <f>IFERROR((CK43+AU43*Contr_Rate)*(1+Inv_Return)*IF($D43=$C$1,VLOOKUP($T43,Male_Annuity_Tables,MATCH($BS$3+3,'Mortality Tables'!$N$1:$DN$1,0),FALSE),VLOOKUP($T43,Fe_Annuity_Tables,MATCH(CL$3+3,'Mortality Tables'!$N$1:$DN$1,0),FALSE)),"")</f>
        <v/>
      </c>
      <c r="CM43" s="685" t="str">
        <f>IFERROR((CL43+AV43*Contr_Rate)*(1+Inv_Return)*IF($D43=$C$1,VLOOKUP($T43,Male_Annuity_Tables,MATCH($BS$3+3,'Mortality Tables'!$N$1:$DN$1,0),FALSE),VLOOKUP($T43,Fe_Annuity_Tables,MATCH(CM$3+3,'Mortality Tables'!$N$1:$DN$1,0),FALSE)),"")</f>
        <v/>
      </c>
      <c r="CN43" s="685" t="str">
        <f>IFERROR((CM43+AW43*Contr_Rate)*(1+Inv_Return)*IF($D43=$C$1,VLOOKUP($T43,Male_Annuity_Tables,MATCH($BS$3+3,'Mortality Tables'!$N$1:$DN$1,0),FALSE),VLOOKUP($T43,Fe_Annuity_Tables,MATCH(CN$3+3,'Mortality Tables'!$N$1:$DN$1,0),FALSE)),"")</f>
        <v/>
      </c>
      <c r="CO43" s="685" t="str">
        <f>IFERROR((CN43+AX43*Contr_Rate)*(1+Inv_Return)*IF($D43=$C$1,VLOOKUP($T43,Male_Annuity_Tables,MATCH($BS$3+3,'Mortality Tables'!$N$1:$DN$1,0),FALSE),VLOOKUP($T43,Fe_Annuity_Tables,MATCH(CO$3+3,'Mortality Tables'!$N$1:$DN$1,0),FALSE)),"")</f>
        <v/>
      </c>
      <c r="CP43" s="685" t="str">
        <f>IFERROR((CO43+AY43*Contr_Rate)*(1+Inv_Return)*IF($D43=$C$1,VLOOKUP($T43,Male_Annuity_Tables,MATCH($BS$3+3,'Mortality Tables'!$N$1:$DN$1,0),FALSE),VLOOKUP($T43,Fe_Annuity_Tables,MATCH(CP$3+3,'Mortality Tables'!$N$1:$DN$1,0),FALSE)),"")</f>
        <v/>
      </c>
      <c r="CQ43" s="685" t="str">
        <f>IFERROR((CP43+AZ43*Contr_Rate)*(1+Inv_Return)*IF($D43=$C$1,VLOOKUP($T43,Male_Annuity_Tables,MATCH($BS$3+3,'Mortality Tables'!$N$1:$DN$1,0),FALSE),VLOOKUP($T43,Fe_Annuity_Tables,MATCH(CQ$3+3,'Mortality Tables'!$N$1:$DN$1,0),FALSE)),"")</f>
        <v/>
      </c>
      <c r="CR43" s="685" t="str">
        <f>IFERROR((CQ43+BA43*Contr_Rate)*(1+Inv_Return)*IF($D43=$C$1,VLOOKUP($T43,Male_Annuity_Tables,MATCH($BS$3+3,'Mortality Tables'!$N$1:$DN$1,0),FALSE),VLOOKUP($T43,Fe_Annuity_Tables,MATCH(CR$3+3,'Mortality Tables'!$N$1:$DN$1,0),FALSE)),"")</f>
        <v/>
      </c>
      <c r="CS43" s="685" t="str">
        <f>IFERROR((CR43+BB43*Contr_Rate)*(1+Inv_Return)*IF($D43=$C$1,VLOOKUP($T43,Male_Annuity_Tables,MATCH($BS$3+3,'Mortality Tables'!$N$1:$DN$1,0),FALSE),VLOOKUP($T43,Fe_Annuity_Tables,MATCH(CS$3+3,'Mortality Tables'!$N$1:$DN$1,0),FALSE)),"")</f>
        <v/>
      </c>
      <c r="CT43" s="685" t="str">
        <f>IFERROR((CS43+BC43*Contr_Rate)*(1+Inv_Return)*IF($D43=$C$1,VLOOKUP($T43,Male_Annuity_Tables,MATCH($BS$3+3,'Mortality Tables'!$N$1:$DN$1,0),FALSE),VLOOKUP($T43,Fe_Annuity_Tables,MATCH(CT$3+3,'Mortality Tables'!$N$1:$DN$1,0),FALSE)),"")</f>
        <v/>
      </c>
      <c r="CU43" s="685" t="str">
        <f>IFERROR((CT43+BD43*Contr_Rate)*(1+Inv_Return)*IF($D43=$C$1,VLOOKUP($T43,Male_Annuity_Tables,MATCH($BS$3+3,'Mortality Tables'!$N$1:$DN$1,0),FALSE),VLOOKUP($T43,Fe_Annuity_Tables,MATCH(CU$3+3,'Mortality Tables'!$N$1:$DN$1,0),FALSE)),"")</f>
        <v/>
      </c>
      <c r="CV43" s="685" t="str">
        <f>IFERROR((CU43+BE43*Contr_Rate)*(1+Inv_Return)*IF($D43=$C$1,VLOOKUP($T43,Male_Annuity_Tables,MATCH($BS$3+3,'Mortality Tables'!$N$1:$DN$1,0),FALSE),VLOOKUP($T43,Fe_Annuity_Tables,MATCH(CV$3+3,'Mortality Tables'!$N$1:$DN$1,0),FALSE)),"")</f>
        <v/>
      </c>
      <c r="CW43" s="685" t="str">
        <f>IFERROR((CV43+BF43*Contr_Rate)*(1+Inv_Return)*IF($D43=$C$1,VLOOKUP($T43,Male_Annuity_Tables,MATCH($BS$3+3,'Mortality Tables'!$N$1:$DN$1,0),FALSE),VLOOKUP($T43,Fe_Annuity_Tables,MATCH(CW$3+3,'Mortality Tables'!$N$1:$DN$1,0),FALSE)),"")</f>
        <v/>
      </c>
      <c r="CX43" s="685" t="str">
        <f>IFERROR((CW43+BG43*Contr_Rate)*(1+Inv_Return)*IF($D43=$C$1,VLOOKUP($T43,Male_Annuity_Tables,MATCH($BS$3+3,'Mortality Tables'!$N$1:$DN$1,0),FALSE),VLOOKUP($T43,Fe_Annuity_Tables,MATCH(CX$3+3,'Mortality Tables'!$N$1:$DN$1,0),FALSE)),"")</f>
        <v/>
      </c>
      <c r="CY43" s="685" t="str">
        <f>IFERROR((CX43+BH43*Contr_Rate)*(1+Inv_Return)*IF($D43=$C$1,VLOOKUP($T43,Male_Annuity_Tables,MATCH($BS$3+3,'Mortality Tables'!$N$1:$DN$1,0),FALSE),VLOOKUP($T43,Fe_Annuity_Tables,MATCH(CY$3+3,'Mortality Tables'!$N$1:$DN$1,0),FALSE)),"")</f>
        <v/>
      </c>
      <c r="CZ43" s="685" t="str">
        <f>IFERROR((CY43+BI43*Contr_Rate)*(1+Inv_Return)*IF($D43=$C$1,VLOOKUP($T43,Male_Annuity_Tables,MATCH($BS$3+3,'Mortality Tables'!$N$1:$DN$1,0),FALSE),VLOOKUP($T43,Fe_Annuity_Tables,MATCH(CZ$3+3,'Mortality Tables'!$N$1:$DN$1,0),FALSE)),"")</f>
        <v/>
      </c>
      <c r="DA43" s="685" t="str">
        <f>IFERROR((CZ43+BJ43*Contr_Rate)*(1+Inv_Return)*IF($D43=$C$1,VLOOKUP($T43,Male_Annuity_Tables,MATCH($BS$3+3,'Mortality Tables'!$N$1:$DN$1,0),FALSE),VLOOKUP($T43,Fe_Annuity_Tables,MATCH(DA$3+3,'Mortality Tables'!$N$1:$DN$1,0),FALSE)),"")</f>
        <v/>
      </c>
      <c r="DB43" s="685" t="str">
        <f>IFERROR((DA43+BK43*Contr_Rate)*(1+Inv_Return)*IF($D43=$C$1,VLOOKUP($T43,Male_Annuity_Tables,MATCH($BS$3+3,'Mortality Tables'!$N$1:$DN$1,0),FALSE),VLOOKUP($T43,Fe_Annuity_Tables,MATCH(DB$3+3,'Mortality Tables'!$N$1:$DN$1,0),FALSE)),"")</f>
        <v/>
      </c>
      <c r="DC43" s="685" t="str">
        <f>IFERROR((DB43+BL43*Contr_Rate)*(1+Inv_Return)*IF($D43=$C$1,VLOOKUP($T43,Male_Annuity_Tables,MATCH($BS$3+3,'Mortality Tables'!$N$1:$DN$1,0),FALSE),VLOOKUP($T43,Fe_Annuity_Tables,MATCH(DC$3+3,'Mortality Tables'!$N$1:$DN$1,0),FALSE)),"")</f>
        <v/>
      </c>
      <c r="DD43" s="685" t="str">
        <f>IFERROR((DC43+BM43*Contr_Rate)*(1+Inv_Return)*IF($D43=$C$1,VLOOKUP($T43,Male_Annuity_Tables,MATCH($BS$3+3,'Mortality Tables'!$N$1:$DN$1,0),FALSE),VLOOKUP($T43,Fe_Annuity_Tables,MATCH(DD$3+3,'Mortality Tables'!$N$1:$DN$1,0),FALSE)),"")</f>
        <v/>
      </c>
      <c r="DE43" s="685" t="str">
        <f>IFERROR((DD43+BN43*Contr_Rate)*(1+Inv_Return)*IF($D43=$C$1,VLOOKUP($T43,Male_Annuity_Tables,MATCH($BS$3+3,'Mortality Tables'!$N$1:$DN$1,0),FALSE),VLOOKUP($T43,Fe_Annuity_Tables,MATCH(DE$3+3,'Mortality Tables'!$N$1:$DN$1,0),FALSE)),"")</f>
        <v/>
      </c>
      <c r="DF43" s="685" t="str">
        <f>IFERROR((DE43+BO43*Contr_Rate)*(1+Inv_Return)*IF($D43=$C$1,VLOOKUP($T43,Male_Annuity_Tables,MATCH($BS$3+3,'Mortality Tables'!$N$1:$DN$1,0),FALSE),VLOOKUP($T43,Fe_Annuity_Tables,MATCH(DF$3+3,'Mortality Tables'!$N$1:$DN$1,0),FALSE)),"")</f>
        <v/>
      </c>
      <c r="DG43" s="685" t="str">
        <f>IFERROR((DF43+BP43*Contr_Rate)*(1+Inv_Return)*IF($D43=$C$1,VLOOKUP($T43,Male_Annuity_Tables,MATCH($BS$3+3,'Mortality Tables'!$N$1:$DN$1,0),FALSE),VLOOKUP($T43,Fe_Annuity_Tables,MATCH(DG$3+3,'Mortality Tables'!$N$1:$DN$1,0),FALSE)),"")</f>
        <v/>
      </c>
      <c r="DH43" s="685" t="str">
        <f>IFERROR((DG43+BQ43*Contr_Rate)*(1+Inv_Return)*IF($D43=$C$1,VLOOKUP($T43,Male_Annuity_Tables,MATCH($BS$3+3,'Mortality Tables'!$N$1:$DN$1,0),FALSE),VLOOKUP($T43,Fe_Annuity_Tables,MATCH(DH$3+3,'Mortality Tables'!$N$1:$DN$1,0),FALSE)),"")</f>
        <v/>
      </c>
      <c r="DJ43" s="686">
        <f t="shared" si="20"/>
        <v>2453894.0013903542</v>
      </c>
      <c r="DK43" s="680">
        <f t="shared" si="21"/>
        <v>8.8017766057058875</v>
      </c>
      <c r="DL43" s="686">
        <f t="shared" si="22"/>
        <v>186792.85496358978</v>
      </c>
      <c r="DM43" s="686">
        <f t="shared" si="23"/>
        <v>2843285.7641910515</v>
      </c>
      <c r="DN43" s="687">
        <f t="shared" si="42"/>
        <v>6.5696124292569852E-2</v>
      </c>
      <c r="DP43" s="688">
        <f t="shared" si="24"/>
        <v>55758.506947930386</v>
      </c>
      <c r="DQ43" s="688">
        <f t="shared" si="13"/>
        <v>88342.674491598169</v>
      </c>
      <c r="DR43" s="688">
        <f t="shared" si="14"/>
        <v>113361.24495490648</v>
      </c>
    </row>
    <row r="44" spans="1:122" s="657" customFormat="1" ht="14.5">
      <c r="A44" s="675" t="s">
        <v>1157</v>
      </c>
      <c r="B44" s="675" t="s">
        <v>1158</v>
      </c>
      <c r="C44" s="675" t="s">
        <v>236</v>
      </c>
      <c r="D44" s="675" t="s">
        <v>61</v>
      </c>
      <c r="E44" s="676">
        <v>26560</v>
      </c>
      <c r="F44" s="677">
        <v>38518</v>
      </c>
      <c r="G44" s="677">
        <v>43774</v>
      </c>
      <c r="H44" s="678">
        <v>607277</v>
      </c>
      <c r="I44" s="678">
        <v>46688.5</v>
      </c>
      <c r="J44" s="678">
        <v>45724.46</v>
      </c>
      <c r="K44" s="678"/>
      <c r="L44" s="678">
        <v>92412.959999999992</v>
      </c>
      <c r="M44" s="679">
        <f>IF(COUNTIF($A$4:A204,A44)=1,0,1)</f>
        <v>0</v>
      </c>
      <c r="N44" s="680" t="str">
        <f t="shared" si="35"/>
        <v>Okay</v>
      </c>
      <c r="O44" s="680" t="str">
        <f t="shared" si="15"/>
        <v>TRUE</v>
      </c>
      <c r="P44" s="680" t="b">
        <f t="shared" si="2"/>
        <v>1</v>
      </c>
      <c r="Q44" s="680" t="b">
        <f t="shared" si="36"/>
        <v>1</v>
      </c>
      <c r="R44" s="680" t="b">
        <f t="shared" si="37"/>
        <v>1</v>
      </c>
      <c r="S44" s="681">
        <f t="shared" si="5"/>
        <v>32.761643835616439</v>
      </c>
      <c r="T44" s="682">
        <f t="shared" si="38"/>
        <v>52</v>
      </c>
      <c r="U44" s="682">
        <f t="shared" si="16"/>
        <v>47</v>
      </c>
      <c r="V44" s="682">
        <f t="shared" si="39"/>
        <v>5.1561643835616442</v>
      </c>
      <c r="W44" s="682">
        <f t="shared" si="40"/>
        <v>8</v>
      </c>
      <c r="X44" s="683">
        <f t="shared" si="8"/>
        <v>739303.67999999993</v>
      </c>
      <c r="Y44" s="684">
        <f t="shared" si="18"/>
        <v>6.5900000000000004E-3</v>
      </c>
      <c r="Z44" s="684">
        <f>IF($D44=$C$1,VLOOKUP($T44,Male_Annuity_Tables,MATCH($W44+2,'Mortality Tables'!$DS$1:$HT$1,0),FALSE),VLOOKUP($T44,Fe_Annuity_Tables,MATCH($W44+2,'Mortality Tables'!$M$1:$DN$1,0),FALSE))</f>
        <v>0.52324992592211617</v>
      </c>
      <c r="AA44" s="664"/>
      <c r="AB44" s="685">
        <f t="shared" si="45"/>
        <v>638217.76315000001</v>
      </c>
      <c r="AC44" s="685">
        <f t="shared" si="45"/>
        <v>670734.95818249253</v>
      </c>
      <c r="AD44" s="685">
        <f t="shared" si="45"/>
        <v>704908.90430189064</v>
      </c>
      <c r="AE44" s="685">
        <f t="shared" si="45"/>
        <v>740824.01297607191</v>
      </c>
      <c r="AF44" s="685">
        <f t="shared" si="45"/>
        <v>778568.99643720279</v>
      </c>
      <c r="AG44" s="685">
        <f t="shared" si="45"/>
        <v>818237.08680567832</v>
      </c>
      <c r="AH44" s="685">
        <f t="shared" si="45"/>
        <v>859926.26637842762</v>
      </c>
      <c r="AI44" s="685">
        <f t="shared" si="45"/>
        <v>903739.50965040852</v>
      </c>
      <c r="AJ44" s="685" t="str">
        <f t="shared" si="45"/>
        <v/>
      </c>
      <c r="AK44" s="685" t="str">
        <f t="shared" si="45"/>
        <v/>
      </c>
      <c r="AL44" s="685" t="str">
        <f t="shared" si="44"/>
        <v/>
      </c>
      <c r="AM44" s="685" t="str">
        <f t="shared" si="44"/>
        <v/>
      </c>
      <c r="AN44" s="685" t="str">
        <f t="shared" si="44"/>
        <v/>
      </c>
      <c r="AO44" s="685" t="str">
        <f t="shared" si="44"/>
        <v/>
      </c>
      <c r="AP44" s="685" t="str">
        <f t="shared" si="44"/>
        <v/>
      </c>
      <c r="AQ44" s="685" t="str">
        <f t="shared" si="44"/>
        <v/>
      </c>
      <c r="AR44" s="685" t="str">
        <f t="shared" si="44"/>
        <v/>
      </c>
      <c r="AS44" s="685" t="str">
        <f t="shared" si="44"/>
        <v/>
      </c>
      <c r="AT44" s="685" t="str">
        <f t="shared" si="44"/>
        <v/>
      </c>
      <c r="AU44" s="685" t="str">
        <f t="shared" si="44"/>
        <v/>
      </c>
      <c r="AV44" s="685" t="str">
        <f t="shared" si="41"/>
        <v/>
      </c>
      <c r="AW44" s="685" t="str">
        <f t="shared" si="41"/>
        <v/>
      </c>
      <c r="AX44" s="685" t="str">
        <f t="shared" si="41"/>
        <v/>
      </c>
      <c r="AY44" s="685" t="str">
        <f t="shared" si="41"/>
        <v/>
      </c>
      <c r="AZ44" s="685" t="str">
        <f t="shared" si="41"/>
        <v/>
      </c>
      <c r="BA44" s="685" t="str">
        <f t="shared" si="41"/>
        <v/>
      </c>
      <c r="BB44" s="685" t="str">
        <f t="shared" si="41"/>
        <v/>
      </c>
      <c r="BC44" s="685" t="str">
        <f t="shared" si="41"/>
        <v/>
      </c>
      <c r="BD44" s="685" t="str">
        <f t="shared" si="41"/>
        <v/>
      </c>
      <c r="BE44" s="685" t="str">
        <f t="shared" si="41"/>
        <v/>
      </c>
      <c r="BF44" s="685" t="str">
        <f t="shared" si="41"/>
        <v/>
      </c>
      <c r="BG44" s="685" t="str">
        <f t="shared" si="41"/>
        <v/>
      </c>
      <c r="BH44" s="685" t="str">
        <f t="shared" si="41"/>
        <v/>
      </c>
      <c r="BI44" s="685" t="str">
        <f t="shared" si="43"/>
        <v/>
      </c>
      <c r="BJ44" s="685" t="str">
        <f t="shared" si="43"/>
        <v/>
      </c>
      <c r="BK44" s="685" t="str">
        <f t="shared" si="43"/>
        <v/>
      </c>
      <c r="BL44" s="685" t="str">
        <f t="shared" si="43"/>
        <v/>
      </c>
      <c r="BM44" s="685" t="str">
        <f t="shared" si="43"/>
        <v/>
      </c>
      <c r="BN44" s="685" t="str">
        <f t="shared" si="43"/>
        <v/>
      </c>
      <c r="BO44" s="685" t="str">
        <f t="shared" si="34"/>
        <v/>
      </c>
      <c r="BP44" s="685" t="str">
        <f t="shared" si="34"/>
        <v/>
      </c>
      <c r="BQ44" s="685" t="str">
        <f t="shared" si="34"/>
        <v/>
      </c>
      <c r="BR44" s="529"/>
      <c r="BS44" s="685">
        <f>IFERROR(($L44+AB44*Contr_Rate)*(1+Inv_Return)*IF($D44=$C$1,VLOOKUP($T44,Male_Annuity_Tables,MATCH($BS$3+3,'Mortality Tables'!$N$1:$DN$1,0),FALSE),VLOOKUP($T44,Fe_Annuity_Tables,MATCH(BS$3+3,'Mortality Tables'!$N$1:$DN$1,0),FALSE)),"")</f>
        <v>260823.09482829244</v>
      </c>
      <c r="BT44" s="685">
        <f>IFERROR(($BS44+AC44*Contr_Rate)*(1+Inv_Return)*IF($D44=$C$1,VLOOKUP($T44,Male_Annuity_Tables,MATCH($BS$3+3,'Mortality Tables'!$N$1:$DN$1,0),FALSE),VLOOKUP($T44,Fe_Annuity_Tables,MATCH(BT$3+3,'Mortality Tables'!$N$1:$DN$1,0),FALSE)),"")</f>
        <v>424518.68201855291</v>
      </c>
      <c r="BU44" s="685">
        <f>IFERROR((BT44+AD44*Contr_Rate)*(1+Inv_Return)*IF($D44=$C$1,VLOOKUP($T44,Male_Annuity_Tables,MATCH($BS$3+3,'Mortality Tables'!$N$1:$DN$1,0),FALSE),VLOOKUP($T44,Fe_Annuity_Tables,MATCH(BU$3+3,'Mortality Tables'!$N$1:$DN$1,0),FALSE)),"")</f>
        <v>584339.27325191582</v>
      </c>
      <c r="BV44" s="685">
        <f>IFERROR((BU44+AE44*Contr_Rate)*(1+Inv_Return)*IF($D44=$C$1,VLOOKUP($T44,Male_Annuity_Tables,MATCH($BS$3+3,'Mortality Tables'!$N$1:$DN$1,0),FALSE),VLOOKUP($T44,Fe_Annuity_Tables,MATCH(BV$3+3,'Mortality Tables'!$N$1:$DN$1,0),FALSE)),"")</f>
        <v>741079.50275936583</v>
      </c>
      <c r="BW44" s="685">
        <f>IFERROR((BV44+AF44*Contr_Rate)*(1+Inv_Return)*IF($D44=$C$1,VLOOKUP($T44,Male_Annuity_Tables,MATCH($BS$3+3,'Mortality Tables'!$N$1:$DN$1,0),FALSE),VLOOKUP($T44,Fe_Annuity_Tables,MATCH(BW$3+3,'Mortality Tables'!$N$1:$DN$1,0),FALSE)),"")</f>
        <v>895493.9207386683</v>
      </c>
      <c r="BX44" s="685">
        <f>IFERROR((BW44+AG44*Contr_Rate)*(1+Inv_Return)*IF($D44=$C$1,VLOOKUP($T44,Male_Annuity_Tables,MATCH($BS$3+3,'Mortality Tables'!$N$1:$DN$1,0),FALSE),VLOOKUP($T44,Fe_Annuity_Tables,MATCH(BX$3+3,'Mortality Tables'!$N$1:$DN$1,0),FALSE)),"")</f>
        <v>1048301.4946233548</v>
      </c>
      <c r="BY44" s="685">
        <f>IFERROR((BX44+AH44*Contr_Rate)*(1+Inv_Return)*IF($D44=$C$1,VLOOKUP($T44,Male_Annuity_Tables,MATCH($BS$3+3,'Mortality Tables'!$N$1:$DN$1,0),FALSE),VLOOKUP($T44,Fe_Annuity_Tables,MATCH(BY$3+3,'Mortality Tables'!$N$1:$DN$1,0),FALSE)),"")</f>
        <v>1200189.8082564757</v>
      </c>
      <c r="BZ44" s="685">
        <f>IFERROR((BY44+AI44*Contr_Rate)*(1+Inv_Return)*IF($D44=$C$1,VLOOKUP($T44,Male_Annuity_Tables,MATCH($BS$3+3,'Mortality Tables'!$N$1:$DN$1,0),FALSE),VLOOKUP($T44,Fe_Annuity_Tables,MATCH(BZ$3+3,'Mortality Tables'!$N$1:$DN$1,0),FALSE)),"")</f>
        <v>1351818.9867378897</v>
      </c>
      <c r="CA44" s="685" t="str">
        <f>IFERROR((BZ44+AJ44*Contr_Rate)*(1+Inv_Return)*IF($D44=$C$1,VLOOKUP($T44,Male_Annuity_Tables,MATCH($BS$3+3,'Mortality Tables'!$N$1:$DN$1,0),FALSE),VLOOKUP($T44,Fe_Annuity_Tables,MATCH(CA$3+3,'Mortality Tables'!$N$1:$DN$1,0),FALSE)),"")</f>
        <v/>
      </c>
      <c r="CB44" s="685" t="str">
        <f>IFERROR((CA44+AK44*Contr_Rate)*(1+Inv_Return)*IF($D44=$C$1,VLOOKUP($T44,Male_Annuity_Tables,MATCH($BS$3+3,'Mortality Tables'!$N$1:$DN$1,0),FALSE),VLOOKUP($T44,Fe_Annuity_Tables,MATCH(CB$3+3,'Mortality Tables'!$N$1:$DN$1,0),FALSE)),"")</f>
        <v/>
      </c>
      <c r="CC44" s="685" t="str">
        <f>IFERROR((CB44+AL44*Contr_Rate)*(1+Inv_Return)*IF($D44=$C$1,VLOOKUP($T44,Male_Annuity_Tables,MATCH($BS$3+3,'Mortality Tables'!$N$1:$DN$1,0),FALSE),VLOOKUP($T44,Fe_Annuity_Tables,MATCH(CC$3+3,'Mortality Tables'!$N$1:$DN$1,0),FALSE)),"")</f>
        <v/>
      </c>
      <c r="CD44" s="685" t="str">
        <f>IFERROR((CC44+AM44*Contr_Rate)*(1+Inv_Return)*IF($D44=$C$1,VLOOKUP($T44,Male_Annuity_Tables,MATCH($BS$3+3,'Mortality Tables'!$N$1:$DN$1,0),FALSE),VLOOKUP($T44,Fe_Annuity_Tables,MATCH(CD$3+3,'Mortality Tables'!$N$1:$DN$1,0),FALSE)),"")</f>
        <v/>
      </c>
      <c r="CE44" s="685" t="str">
        <f>IFERROR((CD44+AN44*Contr_Rate)*(1+Inv_Return)*IF($D44=$C$1,VLOOKUP($T44,Male_Annuity_Tables,MATCH($BS$3+3,'Mortality Tables'!$N$1:$DN$1,0),FALSE),VLOOKUP($T44,Fe_Annuity_Tables,MATCH(CE$3+3,'Mortality Tables'!$N$1:$DN$1,0),FALSE)),"")</f>
        <v/>
      </c>
      <c r="CF44" s="685" t="str">
        <f>IFERROR((CE44+AO44*Contr_Rate)*(1+Inv_Return)*IF($D44=$C$1,VLOOKUP($T44,Male_Annuity_Tables,MATCH($BS$3+3,'Mortality Tables'!$N$1:$DN$1,0),FALSE),VLOOKUP($T44,Fe_Annuity_Tables,MATCH(CF$3+3,'Mortality Tables'!$N$1:$DN$1,0),FALSE)),"")</f>
        <v/>
      </c>
      <c r="CG44" s="685" t="str">
        <f>IFERROR((CF44+AP44*Contr_Rate)*(1+Inv_Return)*IF($D44=$C$1,VLOOKUP($T44,Male_Annuity_Tables,MATCH($BS$3+3,'Mortality Tables'!$N$1:$DN$1,0),FALSE),VLOOKUP($T44,Fe_Annuity_Tables,MATCH(CG$3+3,'Mortality Tables'!$N$1:$DN$1,0),FALSE)),"")</f>
        <v/>
      </c>
      <c r="CH44" s="685" t="str">
        <f>IFERROR((CG44+AQ44*Contr_Rate)*(1+Inv_Return)*IF($D44=$C$1,VLOOKUP($T44,Male_Annuity_Tables,MATCH($BS$3+3,'Mortality Tables'!$N$1:$DN$1,0),FALSE),VLOOKUP($T44,Fe_Annuity_Tables,MATCH(CH$3+3,'Mortality Tables'!$N$1:$DN$1,0),FALSE)),"")</f>
        <v/>
      </c>
      <c r="CI44" s="685" t="str">
        <f>IFERROR((CH44+AR44*Contr_Rate)*(1+Inv_Return)*IF($D44=$C$1,VLOOKUP($T44,Male_Annuity_Tables,MATCH($BS$3+3,'Mortality Tables'!$N$1:$DN$1,0),FALSE),VLOOKUP($T44,Fe_Annuity_Tables,MATCH(CI$3+3,'Mortality Tables'!$N$1:$DN$1,0),FALSE)),"")</f>
        <v/>
      </c>
      <c r="CJ44" s="685" t="str">
        <f>IFERROR((CI44+AS44*Contr_Rate)*(1+Inv_Return)*IF($D44=$C$1,VLOOKUP($T44,Male_Annuity_Tables,MATCH($BS$3+3,'Mortality Tables'!$N$1:$DN$1,0),FALSE),VLOOKUP($T44,Fe_Annuity_Tables,MATCH(CJ$3+3,'Mortality Tables'!$N$1:$DN$1,0),FALSE)),"")</f>
        <v/>
      </c>
      <c r="CK44" s="685" t="str">
        <f>IFERROR((CJ44+AT44*Contr_Rate)*(1+Inv_Return)*IF($D44=$C$1,VLOOKUP($T44,Male_Annuity_Tables,MATCH($BS$3+3,'Mortality Tables'!$N$1:$DN$1,0),FALSE),VLOOKUP($T44,Fe_Annuity_Tables,MATCH(CK$3+3,'Mortality Tables'!$N$1:$DN$1,0),FALSE)),"")</f>
        <v/>
      </c>
      <c r="CL44" s="685" t="str">
        <f>IFERROR((CK44+AU44*Contr_Rate)*(1+Inv_Return)*IF($D44=$C$1,VLOOKUP($T44,Male_Annuity_Tables,MATCH($BS$3+3,'Mortality Tables'!$N$1:$DN$1,0),FALSE),VLOOKUP($T44,Fe_Annuity_Tables,MATCH(CL$3+3,'Mortality Tables'!$N$1:$DN$1,0),FALSE)),"")</f>
        <v/>
      </c>
      <c r="CM44" s="685" t="str">
        <f>IFERROR((CL44+AV44*Contr_Rate)*(1+Inv_Return)*IF($D44=$C$1,VLOOKUP($T44,Male_Annuity_Tables,MATCH($BS$3+3,'Mortality Tables'!$N$1:$DN$1,0),FALSE),VLOOKUP($T44,Fe_Annuity_Tables,MATCH(CM$3+3,'Mortality Tables'!$N$1:$DN$1,0),FALSE)),"")</f>
        <v/>
      </c>
      <c r="CN44" s="685" t="str">
        <f>IFERROR((CM44+AW44*Contr_Rate)*(1+Inv_Return)*IF($D44=$C$1,VLOOKUP($T44,Male_Annuity_Tables,MATCH($BS$3+3,'Mortality Tables'!$N$1:$DN$1,0),FALSE),VLOOKUP($T44,Fe_Annuity_Tables,MATCH(CN$3+3,'Mortality Tables'!$N$1:$DN$1,0),FALSE)),"")</f>
        <v/>
      </c>
      <c r="CO44" s="685" t="str">
        <f>IFERROR((CN44+AX44*Contr_Rate)*(1+Inv_Return)*IF($D44=$C$1,VLOOKUP($T44,Male_Annuity_Tables,MATCH($BS$3+3,'Mortality Tables'!$N$1:$DN$1,0),FALSE),VLOOKUP($T44,Fe_Annuity_Tables,MATCH(CO$3+3,'Mortality Tables'!$N$1:$DN$1,0),FALSE)),"")</f>
        <v/>
      </c>
      <c r="CP44" s="685" t="str">
        <f>IFERROR((CO44+AY44*Contr_Rate)*(1+Inv_Return)*IF($D44=$C$1,VLOOKUP($T44,Male_Annuity_Tables,MATCH($BS$3+3,'Mortality Tables'!$N$1:$DN$1,0),FALSE),VLOOKUP($T44,Fe_Annuity_Tables,MATCH(CP$3+3,'Mortality Tables'!$N$1:$DN$1,0),FALSE)),"")</f>
        <v/>
      </c>
      <c r="CQ44" s="685" t="str">
        <f>IFERROR((CP44+AZ44*Contr_Rate)*(1+Inv_Return)*IF($D44=$C$1,VLOOKUP($T44,Male_Annuity_Tables,MATCH($BS$3+3,'Mortality Tables'!$N$1:$DN$1,0),FALSE),VLOOKUP($T44,Fe_Annuity_Tables,MATCH(CQ$3+3,'Mortality Tables'!$N$1:$DN$1,0),FALSE)),"")</f>
        <v/>
      </c>
      <c r="CR44" s="685" t="str">
        <f>IFERROR((CQ44+BA44*Contr_Rate)*(1+Inv_Return)*IF($D44=$C$1,VLOOKUP($T44,Male_Annuity_Tables,MATCH($BS$3+3,'Mortality Tables'!$N$1:$DN$1,0),FALSE),VLOOKUP($T44,Fe_Annuity_Tables,MATCH(CR$3+3,'Mortality Tables'!$N$1:$DN$1,0),FALSE)),"")</f>
        <v/>
      </c>
      <c r="CS44" s="685" t="str">
        <f>IFERROR((CR44+BB44*Contr_Rate)*(1+Inv_Return)*IF($D44=$C$1,VLOOKUP($T44,Male_Annuity_Tables,MATCH($BS$3+3,'Mortality Tables'!$N$1:$DN$1,0),FALSE),VLOOKUP($T44,Fe_Annuity_Tables,MATCH(CS$3+3,'Mortality Tables'!$N$1:$DN$1,0),FALSE)),"")</f>
        <v/>
      </c>
      <c r="CT44" s="685" t="str">
        <f>IFERROR((CS44+BC44*Contr_Rate)*(1+Inv_Return)*IF($D44=$C$1,VLOOKUP($T44,Male_Annuity_Tables,MATCH($BS$3+3,'Mortality Tables'!$N$1:$DN$1,0),FALSE),VLOOKUP($T44,Fe_Annuity_Tables,MATCH(CT$3+3,'Mortality Tables'!$N$1:$DN$1,0),FALSE)),"")</f>
        <v/>
      </c>
      <c r="CU44" s="685" t="str">
        <f>IFERROR((CT44+BD44*Contr_Rate)*(1+Inv_Return)*IF($D44=$C$1,VLOOKUP($T44,Male_Annuity_Tables,MATCH($BS$3+3,'Mortality Tables'!$N$1:$DN$1,0),FALSE),VLOOKUP($T44,Fe_Annuity_Tables,MATCH(CU$3+3,'Mortality Tables'!$N$1:$DN$1,0),FALSE)),"")</f>
        <v/>
      </c>
      <c r="CV44" s="685" t="str">
        <f>IFERROR((CU44+BE44*Contr_Rate)*(1+Inv_Return)*IF($D44=$C$1,VLOOKUP($T44,Male_Annuity_Tables,MATCH($BS$3+3,'Mortality Tables'!$N$1:$DN$1,0),FALSE),VLOOKUP($T44,Fe_Annuity_Tables,MATCH(CV$3+3,'Mortality Tables'!$N$1:$DN$1,0),FALSE)),"")</f>
        <v/>
      </c>
      <c r="CW44" s="685" t="str">
        <f>IFERROR((CV44+BF44*Contr_Rate)*(1+Inv_Return)*IF($D44=$C$1,VLOOKUP($T44,Male_Annuity_Tables,MATCH($BS$3+3,'Mortality Tables'!$N$1:$DN$1,0),FALSE),VLOOKUP($T44,Fe_Annuity_Tables,MATCH(CW$3+3,'Mortality Tables'!$N$1:$DN$1,0),FALSE)),"")</f>
        <v/>
      </c>
      <c r="CX44" s="685" t="str">
        <f>IFERROR((CW44+BG44*Contr_Rate)*(1+Inv_Return)*IF($D44=$C$1,VLOOKUP($T44,Male_Annuity_Tables,MATCH($BS$3+3,'Mortality Tables'!$N$1:$DN$1,0),FALSE),VLOOKUP($T44,Fe_Annuity_Tables,MATCH(CX$3+3,'Mortality Tables'!$N$1:$DN$1,0),FALSE)),"")</f>
        <v/>
      </c>
      <c r="CY44" s="685" t="str">
        <f>IFERROR((CX44+BH44*Contr_Rate)*(1+Inv_Return)*IF($D44=$C$1,VLOOKUP($T44,Male_Annuity_Tables,MATCH($BS$3+3,'Mortality Tables'!$N$1:$DN$1,0),FALSE),VLOOKUP($T44,Fe_Annuity_Tables,MATCH(CY$3+3,'Mortality Tables'!$N$1:$DN$1,0),FALSE)),"")</f>
        <v/>
      </c>
      <c r="CZ44" s="685" t="str">
        <f>IFERROR((CY44+BI44*Contr_Rate)*(1+Inv_Return)*IF($D44=$C$1,VLOOKUP($T44,Male_Annuity_Tables,MATCH($BS$3+3,'Mortality Tables'!$N$1:$DN$1,0),FALSE),VLOOKUP($T44,Fe_Annuity_Tables,MATCH(CZ$3+3,'Mortality Tables'!$N$1:$DN$1,0),FALSE)),"")</f>
        <v/>
      </c>
      <c r="DA44" s="685" t="str">
        <f>IFERROR((CZ44+BJ44*Contr_Rate)*(1+Inv_Return)*IF($D44=$C$1,VLOOKUP($T44,Male_Annuity_Tables,MATCH($BS$3+3,'Mortality Tables'!$N$1:$DN$1,0),FALSE),VLOOKUP($T44,Fe_Annuity_Tables,MATCH(DA$3+3,'Mortality Tables'!$N$1:$DN$1,0),FALSE)),"")</f>
        <v/>
      </c>
      <c r="DB44" s="685" t="str">
        <f>IFERROR((DA44+BK44*Contr_Rate)*(1+Inv_Return)*IF($D44=$C$1,VLOOKUP($T44,Male_Annuity_Tables,MATCH($BS$3+3,'Mortality Tables'!$N$1:$DN$1,0),FALSE),VLOOKUP($T44,Fe_Annuity_Tables,MATCH(DB$3+3,'Mortality Tables'!$N$1:$DN$1,0),FALSE)),"")</f>
        <v/>
      </c>
      <c r="DC44" s="685" t="str">
        <f>IFERROR((DB44+BL44*Contr_Rate)*(1+Inv_Return)*IF($D44=$C$1,VLOOKUP($T44,Male_Annuity_Tables,MATCH($BS$3+3,'Mortality Tables'!$N$1:$DN$1,0),FALSE),VLOOKUP($T44,Fe_Annuity_Tables,MATCH(DC$3+3,'Mortality Tables'!$N$1:$DN$1,0),FALSE)),"")</f>
        <v/>
      </c>
      <c r="DD44" s="685" t="str">
        <f>IFERROR((DC44+BM44*Contr_Rate)*(1+Inv_Return)*IF($D44=$C$1,VLOOKUP($T44,Male_Annuity_Tables,MATCH($BS$3+3,'Mortality Tables'!$N$1:$DN$1,0),FALSE),VLOOKUP($T44,Fe_Annuity_Tables,MATCH(DD$3+3,'Mortality Tables'!$N$1:$DN$1,0),FALSE)),"")</f>
        <v/>
      </c>
      <c r="DE44" s="685" t="str">
        <f>IFERROR((DD44+BN44*Contr_Rate)*(1+Inv_Return)*IF($D44=$C$1,VLOOKUP($T44,Male_Annuity_Tables,MATCH($BS$3+3,'Mortality Tables'!$N$1:$DN$1,0),FALSE),VLOOKUP($T44,Fe_Annuity_Tables,MATCH(DE$3+3,'Mortality Tables'!$N$1:$DN$1,0),FALSE)),"")</f>
        <v/>
      </c>
      <c r="DF44" s="685" t="str">
        <f>IFERROR((DE44+BO44*Contr_Rate)*(1+Inv_Return)*IF($D44=$C$1,VLOOKUP($T44,Male_Annuity_Tables,MATCH($BS$3+3,'Mortality Tables'!$N$1:$DN$1,0),FALSE),VLOOKUP($T44,Fe_Annuity_Tables,MATCH(DF$3+3,'Mortality Tables'!$N$1:$DN$1,0),FALSE)),"")</f>
        <v/>
      </c>
      <c r="DG44" s="685" t="str">
        <f>IFERROR((DF44+BP44*Contr_Rate)*(1+Inv_Return)*IF($D44=$C$1,VLOOKUP($T44,Male_Annuity_Tables,MATCH($BS$3+3,'Mortality Tables'!$N$1:$DN$1,0),FALSE),VLOOKUP($T44,Fe_Annuity_Tables,MATCH(DG$3+3,'Mortality Tables'!$N$1:$DN$1,0),FALSE)),"")</f>
        <v/>
      </c>
      <c r="DH44" s="685" t="str">
        <f>IFERROR((DG44+BQ44*Contr_Rate)*(1+Inv_Return)*IF($D44=$C$1,VLOOKUP($T44,Male_Annuity_Tables,MATCH($BS$3+3,'Mortality Tables'!$N$1:$DN$1,0),FALSE),VLOOKUP($T44,Fe_Annuity_Tables,MATCH(DH$3+3,'Mortality Tables'!$N$1:$DN$1,0),FALSE)),"")</f>
        <v/>
      </c>
      <c r="DJ44" s="686">
        <f t="shared" si="20"/>
        <v>1351818.9867378897</v>
      </c>
      <c r="DK44" s="680">
        <f t="shared" si="21"/>
        <v>8.0909277508679907</v>
      </c>
      <c r="DL44" s="686">
        <f t="shared" si="22"/>
        <v>111942.50511225009</v>
      </c>
      <c r="DM44" s="686">
        <f t="shared" si="23"/>
        <v>903739.50965040852</v>
      </c>
      <c r="DN44" s="687">
        <f t="shared" si="42"/>
        <v>0.12386589710518747</v>
      </c>
      <c r="DP44" s="688">
        <f t="shared" si="24"/>
        <v>27629.251258255845</v>
      </c>
      <c r="DQ44" s="688">
        <f t="shared" si="13"/>
        <v>45218.031933888182</v>
      </c>
      <c r="DR44" s="688">
        <f t="shared" si="14"/>
        <v>62604.356718390511</v>
      </c>
    </row>
    <row r="45" spans="1:122" s="657" customFormat="1" ht="14.5">
      <c r="A45" s="675" t="s">
        <v>1159</v>
      </c>
      <c r="B45" s="675" t="s">
        <v>1160</v>
      </c>
      <c r="C45" s="675" t="s">
        <v>541</v>
      </c>
      <c r="D45" s="675" t="s">
        <v>61</v>
      </c>
      <c r="E45" s="676">
        <v>27346</v>
      </c>
      <c r="F45" s="677">
        <v>36897</v>
      </c>
      <c r="G45" s="677">
        <v>39256</v>
      </c>
      <c r="H45" s="678">
        <v>1324603</v>
      </c>
      <c r="I45" s="678">
        <v>90703.98</v>
      </c>
      <c r="J45" s="678">
        <v>76677.75</v>
      </c>
      <c r="K45" s="678">
        <v>36659.300000000003</v>
      </c>
      <c r="L45" s="678">
        <v>204041.02999999997</v>
      </c>
      <c r="M45" s="679">
        <f>IF(COUNTIF($A$4:A204,A45)=1,0,1)</f>
        <v>0</v>
      </c>
      <c r="N45" s="680" t="str">
        <f t="shared" si="35"/>
        <v>Okay</v>
      </c>
      <c r="O45" s="680" t="str">
        <f t="shared" si="15"/>
        <v>TRUE</v>
      </c>
      <c r="P45" s="680" t="b">
        <f t="shared" si="2"/>
        <v>1</v>
      </c>
      <c r="Q45" s="680" t="b">
        <f t="shared" si="36"/>
        <v>1</v>
      </c>
      <c r="R45" s="680" t="b">
        <f t="shared" si="37"/>
        <v>1</v>
      </c>
      <c r="S45" s="681">
        <f t="shared" si="5"/>
        <v>26.167123287671235</v>
      </c>
      <c r="T45" s="682">
        <f t="shared" si="38"/>
        <v>50</v>
      </c>
      <c r="U45" s="682">
        <f t="shared" si="16"/>
        <v>32</v>
      </c>
      <c r="V45" s="682">
        <f t="shared" si="39"/>
        <v>17.534246575342465</v>
      </c>
      <c r="W45" s="682">
        <f t="shared" si="40"/>
        <v>10</v>
      </c>
      <c r="X45" s="683">
        <f t="shared" si="8"/>
        <v>2040410.2999999998</v>
      </c>
      <c r="Y45" s="684">
        <f t="shared" si="18"/>
        <v>5.47E-3</v>
      </c>
      <c r="Z45" s="684">
        <f>IF($D45=$C$1,VLOOKUP($T45,Male_Annuity_Tables,MATCH($W45+2,'Mortality Tables'!$DS$1:$HT$1,0),FALSE),VLOOKUP($T45,Fe_Annuity_Tables,MATCH($W45+2,'Mortality Tables'!$M$1:$DN$1,0),FALSE))</f>
        <v>0.41898499209083007</v>
      </c>
      <c r="AA45" s="664"/>
      <c r="AB45" s="685">
        <f t="shared" si="45"/>
        <v>1392091.5228500001</v>
      </c>
      <c r="AC45" s="685">
        <f t="shared" si="45"/>
        <v>1463018.5859392076</v>
      </c>
      <c r="AD45" s="685">
        <f t="shared" si="45"/>
        <v>1537559.3828928103</v>
      </c>
      <c r="AE45" s="685">
        <f t="shared" si="45"/>
        <v>1615898.0334511991</v>
      </c>
      <c r="AF45" s="685">
        <f t="shared" si="45"/>
        <v>1698228.0382555376</v>
      </c>
      <c r="AG45" s="685">
        <f t="shared" si="45"/>
        <v>1784752.7568046574</v>
      </c>
      <c r="AH45" s="685">
        <f t="shared" si="45"/>
        <v>1875685.9097638547</v>
      </c>
      <c r="AI45" s="685">
        <f t="shared" si="45"/>
        <v>1971252.1068663232</v>
      </c>
      <c r="AJ45" s="685">
        <f t="shared" si="45"/>
        <v>2071687.4017111624</v>
      </c>
      <c r="AK45" s="685">
        <f t="shared" si="45"/>
        <v>2177239.8748283461</v>
      </c>
      <c r="AL45" s="685" t="str">
        <f t="shared" si="44"/>
        <v/>
      </c>
      <c r="AM45" s="685" t="str">
        <f t="shared" si="44"/>
        <v/>
      </c>
      <c r="AN45" s="685" t="str">
        <f t="shared" si="44"/>
        <v/>
      </c>
      <c r="AO45" s="685" t="str">
        <f t="shared" si="44"/>
        <v/>
      </c>
      <c r="AP45" s="685" t="str">
        <f t="shared" si="44"/>
        <v/>
      </c>
      <c r="AQ45" s="685" t="str">
        <f t="shared" si="44"/>
        <v/>
      </c>
      <c r="AR45" s="685" t="str">
        <f t="shared" si="44"/>
        <v/>
      </c>
      <c r="AS45" s="685" t="str">
        <f t="shared" si="44"/>
        <v/>
      </c>
      <c r="AT45" s="685" t="str">
        <f t="shared" si="44"/>
        <v/>
      </c>
      <c r="AU45" s="685" t="str">
        <f t="shared" si="44"/>
        <v/>
      </c>
      <c r="AV45" s="685" t="str">
        <f t="shared" si="41"/>
        <v/>
      </c>
      <c r="AW45" s="685" t="str">
        <f t="shared" si="41"/>
        <v/>
      </c>
      <c r="AX45" s="685" t="str">
        <f t="shared" si="41"/>
        <v/>
      </c>
      <c r="AY45" s="685" t="str">
        <f t="shared" si="41"/>
        <v/>
      </c>
      <c r="AZ45" s="685" t="str">
        <f t="shared" si="41"/>
        <v/>
      </c>
      <c r="BA45" s="685" t="str">
        <f t="shared" si="41"/>
        <v/>
      </c>
      <c r="BB45" s="685" t="str">
        <f t="shared" si="41"/>
        <v/>
      </c>
      <c r="BC45" s="685" t="str">
        <f t="shared" si="41"/>
        <v/>
      </c>
      <c r="BD45" s="685" t="str">
        <f t="shared" si="41"/>
        <v/>
      </c>
      <c r="BE45" s="685" t="str">
        <f t="shared" si="41"/>
        <v/>
      </c>
      <c r="BF45" s="685" t="str">
        <f t="shared" si="41"/>
        <v/>
      </c>
      <c r="BG45" s="685" t="str">
        <f t="shared" si="41"/>
        <v/>
      </c>
      <c r="BH45" s="685" t="str">
        <f t="shared" si="41"/>
        <v/>
      </c>
      <c r="BI45" s="685" t="str">
        <f t="shared" si="43"/>
        <v/>
      </c>
      <c r="BJ45" s="685" t="str">
        <f t="shared" si="43"/>
        <v/>
      </c>
      <c r="BK45" s="685" t="str">
        <f t="shared" si="43"/>
        <v/>
      </c>
      <c r="BL45" s="685" t="str">
        <f t="shared" si="43"/>
        <v/>
      </c>
      <c r="BM45" s="685" t="str">
        <f t="shared" si="43"/>
        <v/>
      </c>
      <c r="BN45" s="685" t="str">
        <f t="shared" si="43"/>
        <v/>
      </c>
      <c r="BO45" s="685" t="str">
        <f t="shared" si="34"/>
        <v/>
      </c>
      <c r="BP45" s="685" t="str">
        <f t="shared" si="34"/>
        <v/>
      </c>
      <c r="BQ45" s="685" t="str">
        <f t="shared" si="34"/>
        <v/>
      </c>
      <c r="BR45" s="529"/>
      <c r="BS45" s="685">
        <f>IFERROR(($L45+AB45*Contr_Rate)*(1+Inv_Return)*IF($D45=$C$1,VLOOKUP($T45,Male_Annuity_Tables,MATCH($BS$3+3,'Mortality Tables'!$N$1:$DN$1,0),FALSE),VLOOKUP($T45,Fe_Annuity_Tables,MATCH(BS$3+3,'Mortality Tables'!$N$1:$DN$1,0),FALSE)),"")</f>
        <v>571823.60427437199</v>
      </c>
      <c r="BT45" s="685">
        <f>IFERROR(($BS45+AC45*Contr_Rate)*(1+Inv_Return)*IF($D45=$C$1,VLOOKUP($T45,Male_Annuity_Tables,MATCH($BS$3+3,'Mortality Tables'!$N$1:$DN$1,0),FALSE),VLOOKUP($T45,Fe_Annuity_Tables,MATCH(BT$3+3,'Mortality Tables'!$N$1:$DN$1,0),FALSE)),"")</f>
        <v>929689.72194304643</v>
      </c>
      <c r="BU45" s="685">
        <f>IFERROR((BT45+AD45*Contr_Rate)*(1+Inv_Return)*IF($D45=$C$1,VLOOKUP($T45,Male_Annuity_Tables,MATCH($BS$3+3,'Mortality Tables'!$N$1:$DN$1,0),FALSE),VLOOKUP($T45,Fe_Annuity_Tables,MATCH(BU$3+3,'Mortality Tables'!$N$1:$DN$1,0),FALSE)),"")</f>
        <v>1279431.6728448274</v>
      </c>
      <c r="BV45" s="685">
        <f>IFERROR((BU45+AE45*Contr_Rate)*(1+Inv_Return)*IF($D45=$C$1,VLOOKUP($T45,Male_Annuity_Tables,MATCH($BS$3+3,'Mortality Tables'!$N$1:$DN$1,0),FALSE),VLOOKUP($T45,Fe_Annuity_Tables,MATCH(BV$3+3,'Mortality Tables'!$N$1:$DN$1,0),FALSE)),"")</f>
        <v>1622748.8496012462</v>
      </c>
      <c r="BW45" s="685">
        <f>IFERROR((BV45+AF45*Contr_Rate)*(1+Inv_Return)*IF($D45=$C$1,VLOOKUP($T45,Male_Annuity_Tables,MATCH($BS$3+3,'Mortality Tables'!$N$1:$DN$1,0),FALSE),VLOOKUP($T45,Fe_Annuity_Tables,MATCH(BW$3+3,'Mortality Tables'!$N$1:$DN$1,0),FALSE)),"")</f>
        <v>1961257.7846655126</v>
      </c>
      <c r="BX45" s="685">
        <f>IFERROR((BW45+AG45*Contr_Rate)*(1+Inv_Return)*IF($D45=$C$1,VLOOKUP($T45,Male_Annuity_Tables,MATCH($BS$3+3,'Mortality Tables'!$N$1:$DN$1,0),FALSE),VLOOKUP($T45,Fe_Annuity_Tables,MATCH(BX$3+3,'Mortality Tables'!$N$1:$DN$1,0),FALSE)),"")</f>
        <v>2296501.5144993099</v>
      </c>
      <c r="BY45" s="685">
        <f>IFERROR((BX45+AH45*Contr_Rate)*(1+Inv_Return)*IF($D45=$C$1,VLOOKUP($T45,Male_Annuity_Tables,MATCH($BS$3+3,'Mortality Tables'!$N$1:$DN$1,0),FALSE),VLOOKUP($T45,Fe_Annuity_Tables,MATCH(BY$3+3,'Mortality Tables'!$N$1:$DN$1,0),FALSE)),"")</f>
        <v>2629958.3315475988</v>
      </c>
      <c r="BZ45" s="685">
        <f>IFERROR((BY45+AI45*Contr_Rate)*(1+Inv_Return)*IF($D45=$C$1,VLOOKUP($T45,Male_Annuity_Tables,MATCH($BS$3+3,'Mortality Tables'!$N$1:$DN$1,0),FALSE),VLOOKUP($T45,Fe_Annuity_Tables,MATCH(BZ$3+3,'Mortality Tables'!$N$1:$DN$1,0),FALSE)),"")</f>
        <v>2963049.9801594885</v>
      </c>
      <c r="CA45" s="685">
        <f>IFERROR((BZ45+AJ45*Contr_Rate)*(1+Inv_Return)*IF($D45=$C$1,VLOOKUP($T45,Male_Annuity_Tables,MATCH($BS$3+3,'Mortality Tables'!$N$1:$DN$1,0),FALSE),VLOOKUP($T45,Fe_Annuity_Tables,MATCH(CA$3+3,'Mortality Tables'!$N$1:$DN$1,0),FALSE)),"")</f>
        <v>3297149.3484611479</v>
      </c>
      <c r="CB45" s="685">
        <f>IFERROR((CA45+AK45*Contr_Rate)*(1+Inv_Return)*IF($D45=$C$1,VLOOKUP($T45,Male_Annuity_Tables,MATCH($BS$3+3,'Mortality Tables'!$N$1:$DN$1,0),FALSE),VLOOKUP($T45,Fe_Annuity_Tables,MATCH(CB$3+3,'Mortality Tables'!$N$1:$DN$1,0),FALSE)),"")</f>
        <v>3633587.7043950749</v>
      </c>
      <c r="CC45" s="685" t="str">
        <f>IFERROR((CB45+AL45*Contr_Rate)*(1+Inv_Return)*IF($D45=$C$1,VLOOKUP($T45,Male_Annuity_Tables,MATCH($BS$3+3,'Mortality Tables'!$N$1:$DN$1,0),FALSE),VLOOKUP($T45,Fe_Annuity_Tables,MATCH(CC$3+3,'Mortality Tables'!$N$1:$DN$1,0),FALSE)),"")</f>
        <v/>
      </c>
      <c r="CD45" s="685" t="str">
        <f>IFERROR((CC45+AM45*Contr_Rate)*(1+Inv_Return)*IF($D45=$C$1,VLOOKUP($T45,Male_Annuity_Tables,MATCH($BS$3+3,'Mortality Tables'!$N$1:$DN$1,0),FALSE),VLOOKUP($T45,Fe_Annuity_Tables,MATCH(CD$3+3,'Mortality Tables'!$N$1:$DN$1,0),FALSE)),"")</f>
        <v/>
      </c>
      <c r="CE45" s="685" t="str">
        <f>IFERROR((CD45+AN45*Contr_Rate)*(1+Inv_Return)*IF($D45=$C$1,VLOOKUP($T45,Male_Annuity_Tables,MATCH($BS$3+3,'Mortality Tables'!$N$1:$DN$1,0),FALSE),VLOOKUP($T45,Fe_Annuity_Tables,MATCH(CE$3+3,'Mortality Tables'!$N$1:$DN$1,0),FALSE)),"")</f>
        <v/>
      </c>
      <c r="CF45" s="685" t="str">
        <f>IFERROR((CE45+AO45*Contr_Rate)*(1+Inv_Return)*IF($D45=$C$1,VLOOKUP($T45,Male_Annuity_Tables,MATCH($BS$3+3,'Mortality Tables'!$N$1:$DN$1,0),FALSE),VLOOKUP($T45,Fe_Annuity_Tables,MATCH(CF$3+3,'Mortality Tables'!$N$1:$DN$1,0),FALSE)),"")</f>
        <v/>
      </c>
      <c r="CG45" s="685" t="str">
        <f>IFERROR((CF45+AP45*Contr_Rate)*(1+Inv_Return)*IF($D45=$C$1,VLOOKUP($T45,Male_Annuity_Tables,MATCH($BS$3+3,'Mortality Tables'!$N$1:$DN$1,0),FALSE),VLOOKUP($T45,Fe_Annuity_Tables,MATCH(CG$3+3,'Mortality Tables'!$N$1:$DN$1,0),FALSE)),"")</f>
        <v/>
      </c>
      <c r="CH45" s="685" t="str">
        <f>IFERROR((CG45+AQ45*Contr_Rate)*(1+Inv_Return)*IF($D45=$C$1,VLOOKUP($T45,Male_Annuity_Tables,MATCH($BS$3+3,'Mortality Tables'!$N$1:$DN$1,0),FALSE),VLOOKUP($T45,Fe_Annuity_Tables,MATCH(CH$3+3,'Mortality Tables'!$N$1:$DN$1,0),FALSE)),"")</f>
        <v/>
      </c>
      <c r="CI45" s="685" t="str">
        <f>IFERROR((CH45+AR45*Contr_Rate)*(1+Inv_Return)*IF($D45=$C$1,VLOOKUP($T45,Male_Annuity_Tables,MATCH($BS$3+3,'Mortality Tables'!$N$1:$DN$1,0),FALSE),VLOOKUP($T45,Fe_Annuity_Tables,MATCH(CI$3+3,'Mortality Tables'!$N$1:$DN$1,0),FALSE)),"")</f>
        <v/>
      </c>
      <c r="CJ45" s="685" t="str">
        <f>IFERROR((CI45+AS45*Contr_Rate)*(1+Inv_Return)*IF($D45=$C$1,VLOOKUP($T45,Male_Annuity_Tables,MATCH($BS$3+3,'Mortality Tables'!$N$1:$DN$1,0),FALSE),VLOOKUP($T45,Fe_Annuity_Tables,MATCH(CJ$3+3,'Mortality Tables'!$N$1:$DN$1,0),FALSE)),"")</f>
        <v/>
      </c>
      <c r="CK45" s="685" t="str">
        <f>IFERROR((CJ45+AT45*Contr_Rate)*(1+Inv_Return)*IF($D45=$C$1,VLOOKUP($T45,Male_Annuity_Tables,MATCH($BS$3+3,'Mortality Tables'!$N$1:$DN$1,0),FALSE),VLOOKUP($T45,Fe_Annuity_Tables,MATCH(CK$3+3,'Mortality Tables'!$N$1:$DN$1,0),FALSE)),"")</f>
        <v/>
      </c>
      <c r="CL45" s="685" t="str">
        <f>IFERROR((CK45+AU45*Contr_Rate)*(1+Inv_Return)*IF($D45=$C$1,VLOOKUP($T45,Male_Annuity_Tables,MATCH($BS$3+3,'Mortality Tables'!$N$1:$DN$1,0),FALSE),VLOOKUP($T45,Fe_Annuity_Tables,MATCH(CL$3+3,'Mortality Tables'!$N$1:$DN$1,0),FALSE)),"")</f>
        <v/>
      </c>
      <c r="CM45" s="685" t="str">
        <f>IFERROR((CL45+AV45*Contr_Rate)*(1+Inv_Return)*IF($D45=$C$1,VLOOKUP($T45,Male_Annuity_Tables,MATCH($BS$3+3,'Mortality Tables'!$N$1:$DN$1,0),FALSE),VLOOKUP($T45,Fe_Annuity_Tables,MATCH(CM$3+3,'Mortality Tables'!$N$1:$DN$1,0),FALSE)),"")</f>
        <v/>
      </c>
      <c r="CN45" s="685" t="str">
        <f>IFERROR((CM45+AW45*Contr_Rate)*(1+Inv_Return)*IF($D45=$C$1,VLOOKUP($T45,Male_Annuity_Tables,MATCH($BS$3+3,'Mortality Tables'!$N$1:$DN$1,0),FALSE),VLOOKUP($T45,Fe_Annuity_Tables,MATCH(CN$3+3,'Mortality Tables'!$N$1:$DN$1,0),FALSE)),"")</f>
        <v/>
      </c>
      <c r="CO45" s="685" t="str">
        <f>IFERROR((CN45+AX45*Contr_Rate)*(1+Inv_Return)*IF($D45=$C$1,VLOOKUP($T45,Male_Annuity_Tables,MATCH($BS$3+3,'Mortality Tables'!$N$1:$DN$1,0),FALSE),VLOOKUP($T45,Fe_Annuity_Tables,MATCH(CO$3+3,'Mortality Tables'!$N$1:$DN$1,0),FALSE)),"")</f>
        <v/>
      </c>
      <c r="CP45" s="685" t="str">
        <f>IFERROR((CO45+AY45*Contr_Rate)*(1+Inv_Return)*IF($D45=$C$1,VLOOKUP($T45,Male_Annuity_Tables,MATCH($BS$3+3,'Mortality Tables'!$N$1:$DN$1,0),FALSE),VLOOKUP($T45,Fe_Annuity_Tables,MATCH(CP$3+3,'Mortality Tables'!$N$1:$DN$1,0),FALSE)),"")</f>
        <v/>
      </c>
      <c r="CQ45" s="685" t="str">
        <f>IFERROR((CP45+AZ45*Contr_Rate)*(1+Inv_Return)*IF($D45=$C$1,VLOOKUP($T45,Male_Annuity_Tables,MATCH($BS$3+3,'Mortality Tables'!$N$1:$DN$1,0),FALSE),VLOOKUP($T45,Fe_Annuity_Tables,MATCH(CQ$3+3,'Mortality Tables'!$N$1:$DN$1,0),FALSE)),"")</f>
        <v/>
      </c>
      <c r="CR45" s="685" t="str">
        <f>IFERROR((CQ45+BA45*Contr_Rate)*(1+Inv_Return)*IF($D45=$C$1,VLOOKUP($T45,Male_Annuity_Tables,MATCH($BS$3+3,'Mortality Tables'!$N$1:$DN$1,0),FALSE),VLOOKUP($T45,Fe_Annuity_Tables,MATCH(CR$3+3,'Mortality Tables'!$N$1:$DN$1,0),FALSE)),"")</f>
        <v/>
      </c>
      <c r="CS45" s="685" t="str">
        <f>IFERROR((CR45+BB45*Contr_Rate)*(1+Inv_Return)*IF($D45=$C$1,VLOOKUP($T45,Male_Annuity_Tables,MATCH($BS$3+3,'Mortality Tables'!$N$1:$DN$1,0),FALSE),VLOOKUP($T45,Fe_Annuity_Tables,MATCH(CS$3+3,'Mortality Tables'!$N$1:$DN$1,0),FALSE)),"")</f>
        <v/>
      </c>
      <c r="CT45" s="685" t="str">
        <f>IFERROR((CS45+BC45*Contr_Rate)*(1+Inv_Return)*IF($D45=$C$1,VLOOKUP($T45,Male_Annuity_Tables,MATCH($BS$3+3,'Mortality Tables'!$N$1:$DN$1,0),FALSE),VLOOKUP($T45,Fe_Annuity_Tables,MATCH(CT$3+3,'Mortality Tables'!$N$1:$DN$1,0),FALSE)),"")</f>
        <v/>
      </c>
      <c r="CU45" s="685" t="str">
        <f>IFERROR((CT45+BD45*Contr_Rate)*(1+Inv_Return)*IF($D45=$C$1,VLOOKUP($T45,Male_Annuity_Tables,MATCH($BS$3+3,'Mortality Tables'!$N$1:$DN$1,0),FALSE),VLOOKUP($T45,Fe_Annuity_Tables,MATCH(CU$3+3,'Mortality Tables'!$N$1:$DN$1,0),FALSE)),"")</f>
        <v/>
      </c>
      <c r="CV45" s="685" t="str">
        <f>IFERROR((CU45+BE45*Contr_Rate)*(1+Inv_Return)*IF($D45=$C$1,VLOOKUP($T45,Male_Annuity_Tables,MATCH($BS$3+3,'Mortality Tables'!$N$1:$DN$1,0),FALSE),VLOOKUP($T45,Fe_Annuity_Tables,MATCH(CV$3+3,'Mortality Tables'!$N$1:$DN$1,0),FALSE)),"")</f>
        <v/>
      </c>
      <c r="CW45" s="685" t="str">
        <f>IFERROR((CV45+BF45*Contr_Rate)*(1+Inv_Return)*IF($D45=$C$1,VLOOKUP($T45,Male_Annuity_Tables,MATCH($BS$3+3,'Mortality Tables'!$N$1:$DN$1,0),FALSE),VLOOKUP($T45,Fe_Annuity_Tables,MATCH(CW$3+3,'Mortality Tables'!$N$1:$DN$1,0),FALSE)),"")</f>
        <v/>
      </c>
      <c r="CX45" s="685" t="str">
        <f>IFERROR((CW45+BG45*Contr_Rate)*(1+Inv_Return)*IF($D45=$C$1,VLOOKUP($T45,Male_Annuity_Tables,MATCH($BS$3+3,'Mortality Tables'!$N$1:$DN$1,0),FALSE),VLOOKUP($T45,Fe_Annuity_Tables,MATCH(CX$3+3,'Mortality Tables'!$N$1:$DN$1,0),FALSE)),"")</f>
        <v/>
      </c>
      <c r="CY45" s="685" t="str">
        <f>IFERROR((CX45+BH45*Contr_Rate)*(1+Inv_Return)*IF($D45=$C$1,VLOOKUP($T45,Male_Annuity_Tables,MATCH($BS$3+3,'Mortality Tables'!$N$1:$DN$1,0),FALSE),VLOOKUP($T45,Fe_Annuity_Tables,MATCH(CY$3+3,'Mortality Tables'!$N$1:$DN$1,0),FALSE)),"")</f>
        <v/>
      </c>
      <c r="CZ45" s="685" t="str">
        <f>IFERROR((CY45+BI45*Contr_Rate)*(1+Inv_Return)*IF($D45=$C$1,VLOOKUP($T45,Male_Annuity_Tables,MATCH($BS$3+3,'Mortality Tables'!$N$1:$DN$1,0),FALSE),VLOOKUP($T45,Fe_Annuity_Tables,MATCH(CZ$3+3,'Mortality Tables'!$N$1:$DN$1,0),FALSE)),"")</f>
        <v/>
      </c>
      <c r="DA45" s="685" t="str">
        <f>IFERROR((CZ45+BJ45*Contr_Rate)*(1+Inv_Return)*IF($D45=$C$1,VLOOKUP($T45,Male_Annuity_Tables,MATCH($BS$3+3,'Mortality Tables'!$N$1:$DN$1,0),FALSE),VLOOKUP($T45,Fe_Annuity_Tables,MATCH(DA$3+3,'Mortality Tables'!$N$1:$DN$1,0),FALSE)),"")</f>
        <v/>
      </c>
      <c r="DB45" s="685" t="str">
        <f>IFERROR((DA45+BK45*Contr_Rate)*(1+Inv_Return)*IF($D45=$C$1,VLOOKUP($T45,Male_Annuity_Tables,MATCH($BS$3+3,'Mortality Tables'!$N$1:$DN$1,0),FALSE),VLOOKUP($T45,Fe_Annuity_Tables,MATCH(DB$3+3,'Mortality Tables'!$N$1:$DN$1,0),FALSE)),"")</f>
        <v/>
      </c>
      <c r="DC45" s="685" t="str">
        <f>IFERROR((DB45+BL45*Contr_Rate)*(1+Inv_Return)*IF($D45=$C$1,VLOOKUP($T45,Male_Annuity_Tables,MATCH($BS$3+3,'Mortality Tables'!$N$1:$DN$1,0),FALSE),VLOOKUP($T45,Fe_Annuity_Tables,MATCH(DC$3+3,'Mortality Tables'!$N$1:$DN$1,0),FALSE)),"")</f>
        <v/>
      </c>
      <c r="DD45" s="685" t="str">
        <f>IFERROR((DC45+BM45*Contr_Rate)*(1+Inv_Return)*IF($D45=$C$1,VLOOKUP($T45,Male_Annuity_Tables,MATCH($BS$3+3,'Mortality Tables'!$N$1:$DN$1,0),FALSE),VLOOKUP($T45,Fe_Annuity_Tables,MATCH(DD$3+3,'Mortality Tables'!$N$1:$DN$1,0),FALSE)),"")</f>
        <v/>
      </c>
      <c r="DE45" s="685" t="str">
        <f>IFERROR((DD45+BN45*Contr_Rate)*(1+Inv_Return)*IF($D45=$C$1,VLOOKUP($T45,Male_Annuity_Tables,MATCH($BS$3+3,'Mortality Tables'!$N$1:$DN$1,0),FALSE),VLOOKUP($T45,Fe_Annuity_Tables,MATCH(DE$3+3,'Mortality Tables'!$N$1:$DN$1,0),FALSE)),"")</f>
        <v/>
      </c>
      <c r="DF45" s="685" t="str">
        <f>IFERROR((DE45+BO45*Contr_Rate)*(1+Inv_Return)*IF($D45=$C$1,VLOOKUP($T45,Male_Annuity_Tables,MATCH($BS$3+3,'Mortality Tables'!$N$1:$DN$1,0),FALSE),VLOOKUP($T45,Fe_Annuity_Tables,MATCH(DF$3+3,'Mortality Tables'!$N$1:$DN$1,0),FALSE)),"")</f>
        <v/>
      </c>
      <c r="DG45" s="685" t="str">
        <f>IFERROR((DF45+BP45*Contr_Rate)*(1+Inv_Return)*IF($D45=$C$1,VLOOKUP($T45,Male_Annuity_Tables,MATCH($BS$3+3,'Mortality Tables'!$N$1:$DN$1,0),FALSE),VLOOKUP($T45,Fe_Annuity_Tables,MATCH(DG$3+3,'Mortality Tables'!$N$1:$DN$1,0),FALSE)),"")</f>
        <v/>
      </c>
      <c r="DH45" s="685" t="str">
        <f>IFERROR((DG45+BQ45*Contr_Rate)*(1+Inv_Return)*IF($D45=$C$1,VLOOKUP($T45,Male_Annuity_Tables,MATCH($BS$3+3,'Mortality Tables'!$N$1:$DN$1,0),FALSE),VLOOKUP($T45,Fe_Annuity_Tables,MATCH(DH$3+3,'Mortality Tables'!$N$1:$DN$1,0),FALSE)),"")</f>
        <v/>
      </c>
      <c r="DJ45" s="686">
        <f t="shared" si="20"/>
        <v>3633587.7043950749</v>
      </c>
      <c r="DK45" s="680">
        <f t="shared" si="21"/>
        <v>8.0909277508679907</v>
      </c>
      <c r="DL45" s="686">
        <f t="shared" si="22"/>
        <v>300893.02944072493</v>
      </c>
      <c r="DM45" s="686">
        <f t="shared" si="23"/>
        <v>2177239.8748283461</v>
      </c>
      <c r="DN45" s="687">
        <f t="shared" si="42"/>
        <v>0.1381993012894123</v>
      </c>
      <c r="DP45" s="688">
        <f t="shared" si="24"/>
        <v>59997.448031279928</v>
      </c>
      <c r="DQ45" s="688">
        <f t="shared" si="13"/>
        <v>97989.296692797099</v>
      </c>
      <c r="DR45" s="688">
        <f t="shared" si="14"/>
        <v>135531.47653612541</v>
      </c>
    </row>
    <row r="46" spans="1:122" s="657" customFormat="1" ht="14.5">
      <c r="A46" s="675" t="s">
        <v>1161</v>
      </c>
      <c r="B46" s="675" t="s">
        <v>1162</v>
      </c>
      <c r="C46" s="675" t="s">
        <v>115</v>
      </c>
      <c r="D46" s="675" t="s">
        <v>60</v>
      </c>
      <c r="E46" s="676">
        <v>28726</v>
      </c>
      <c r="F46" s="677">
        <v>35731</v>
      </c>
      <c r="G46" s="677">
        <v>45026</v>
      </c>
      <c r="H46" s="678">
        <v>734473</v>
      </c>
      <c r="I46" s="678">
        <v>71204.59</v>
      </c>
      <c r="J46" s="678">
        <v>41655.31</v>
      </c>
      <c r="K46" s="678"/>
      <c r="L46" s="678">
        <v>112859.9</v>
      </c>
      <c r="M46" s="679">
        <f>IF(COUNTIF($A$4:A204,A46)=1,0,1)</f>
        <v>0</v>
      </c>
      <c r="N46" s="680" t="str">
        <f t="shared" si="35"/>
        <v>Okay</v>
      </c>
      <c r="O46" s="680" t="str">
        <f t="shared" si="15"/>
        <v>TRUE</v>
      </c>
      <c r="P46" s="680" t="b">
        <f t="shared" si="2"/>
        <v>1</v>
      </c>
      <c r="Q46" s="680" t="b">
        <f t="shared" si="36"/>
        <v>1</v>
      </c>
      <c r="R46" s="680" t="b">
        <f t="shared" si="37"/>
        <v>1</v>
      </c>
      <c r="S46" s="681">
        <f t="shared" si="5"/>
        <v>19.19178082191781</v>
      </c>
      <c r="T46" s="682">
        <f t="shared" si="38"/>
        <v>46</v>
      </c>
      <c r="U46" s="682">
        <f t="shared" si="16"/>
        <v>44</v>
      </c>
      <c r="V46" s="682">
        <f t="shared" si="39"/>
        <v>1.726027397260274</v>
      </c>
      <c r="W46" s="682">
        <f t="shared" si="40"/>
        <v>14</v>
      </c>
      <c r="X46" s="683">
        <f t="shared" si="8"/>
        <v>1580038.5999999999</v>
      </c>
      <c r="Y46" s="684">
        <f t="shared" si="18"/>
        <v>2.8E-3</v>
      </c>
      <c r="Z46" s="684">
        <f>IF($D46=$C$1,VLOOKUP($T46,Male_Annuity_Tables,MATCH($W46+2,'Mortality Tables'!$DS$1:$HT$1,0),FALSE),VLOOKUP($T46,Fe_Annuity_Tables,MATCH($W46+2,'Mortality Tables'!$M$1:$DN$1,0),FALSE))</f>
        <v>0.22289720495348328</v>
      </c>
      <c r="AA46" s="664"/>
      <c r="AB46" s="685">
        <f t="shared" si="45"/>
        <v>771894.39935000008</v>
      </c>
      <c r="AC46" s="685">
        <f t="shared" si="45"/>
        <v>811222.41899688251</v>
      </c>
      <c r="AD46" s="685">
        <f t="shared" si="45"/>
        <v>852554.20124477381</v>
      </c>
      <c r="AE46" s="685">
        <f t="shared" si="45"/>
        <v>895991.83779819496</v>
      </c>
      <c r="AF46" s="685">
        <f t="shared" si="45"/>
        <v>941642.62193401298</v>
      </c>
      <c r="AG46" s="685">
        <f t="shared" si="45"/>
        <v>989619.31352155108</v>
      </c>
      <c r="AH46" s="685">
        <f t="shared" si="45"/>
        <v>1040040.4175454741</v>
      </c>
      <c r="AI46" s="685">
        <f t="shared" si="45"/>
        <v>1093030.476819416</v>
      </c>
      <c r="AJ46" s="685">
        <f t="shared" si="45"/>
        <v>1148720.3796133655</v>
      </c>
      <c r="AK46" s="685">
        <f t="shared" si="45"/>
        <v>1207247.6829546664</v>
      </c>
      <c r="AL46" s="685">
        <f t="shared" si="44"/>
        <v>1268756.9524012066</v>
      </c>
      <c r="AM46" s="685">
        <f t="shared" si="44"/>
        <v>1333400.1191260482</v>
      </c>
      <c r="AN46" s="685">
        <f t="shared" si="44"/>
        <v>1401336.8551955202</v>
      </c>
      <c r="AO46" s="685">
        <f t="shared" si="44"/>
        <v>1472734.9679677323</v>
      </c>
      <c r="AP46" s="685" t="str">
        <f t="shared" si="44"/>
        <v/>
      </c>
      <c r="AQ46" s="685" t="str">
        <f t="shared" si="44"/>
        <v/>
      </c>
      <c r="AR46" s="685" t="str">
        <f t="shared" si="44"/>
        <v/>
      </c>
      <c r="AS46" s="685" t="str">
        <f t="shared" si="44"/>
        <v/>
      </c>
      <c r="AT46" s="685" t="str">
        <f t="shared" si="44"/>
        <v/>
      </c>
      <c r="AU46" s="685" t="str">
        <f t="shared" si="44"/>
        <v/>
      </c>
      <c r="AV46" s="685" t="str">
        <f t="shared" si="41"/>
        <v/>
      </c>
      <c r="AW46" s="685" t="str">
        <f t="shared" si="41"/>
        <v/>
      </c>
      <c r="AX46" s="685" t="str">
        <f t="shared" si="41"/>
        <v/>
      </c>
      <c r="AY46" s="685" t="str">
        <f t="shared" si="41"/>
        <v/>
      </c>
      <c r="AZ46" s="685" t="str">
        <f t="shared" si="41"/>
        <v/>
      </c>
      <c r="BA46" s="685" t="str">
        <f t="shared" si="41"/>
        <v/>
      </c>
      <c r="BB46" s="685" t="str">
        <f t="shared" si="41"/>
        <v/>
      </c>
      <c r="BC46" s="685" t="str">
        <f t="shared" si="41"/>
        <v/>
      </c>
      <c r="BD46" s="685" t="str">
        <f t="shared" si="41"/>
        <v/>
      </c>
      <c r="BE46" s="685" t="str">
        <f t="shared" si="41"/>
        <v/>
      </c>
      <c r="BF46" s="685" t="str">
        <f t="shared" si="41"/>
        <v/>
      </c>
      <c r="BG46" s="685" t="str">
        <f t="shared" si="41"/>
        <v/>
      </c>
      <c r="BH46" s="685" t="str">
        <f t="shared" si="41"/>
        <v/>
      </c>
      <c r="BI46" s="685" t="str">
        <f t="shared" si="41"/>
        <v/>
      </c>
      <c r="BJ46" s="685" t="str">
        <f t="shared" si="41"/>
        <v/>
      </c>
      <c r="BK46" s="685" t="str">
        <f t="shared" si="41"/>
        <v/>
      </c>
      <c r="BL46" s="685" t="str">
        <f t="shared" ref="BL46:BN50" si="46">IFERROR(IF($W46&gt;=BL$3,($H46*(1+Ann_Salary_Growth_Rate)^BL$3),""),0)</f>
        <v/>
      </c>
      <c r="BM46" s="685" t="str">
        <f t="shared" si="46"/>
        <v/>
      </c>
      <c r="BN46" s="685" t="str">
        <f t="shared" si="46"/>
        <v/>
      </c>
      <c r="BO46" s="685" t="str">
        <f t="shared" si="34"/>
        <v/>
      </c>
      <c r="BP46" s="685" t="str">
        <f t="shared" si="34"/>
        <v/>
      </c>
      <c r="BQ46" s="685" t="str">
        <f t="shared" si="34"/>
        <v/>
      </c>
      <c r="BR46" s="529"/>
      <c r="BS46" s="685">
        <f>IFERROR(($L46+AB46*Contr_Rate)*(1+Inv_Return)*IF($D46=$C$1,VLOOKUP($T46,Male_Annuity_Tables,MATCH($BS$3+3,'Mortality Tables'!$N$1:$DN$1,0),FALSE),VLOOKUP($T46,Fe_Annuity_Tables,MATCH(BS$3+3,'Mortality Tables'!$N$1:$DN$1,0),FALSE)),"")</f>
        <v>300014.84916714294</v>
      </c>
      <c r="BT46" s="685">
        <f>IFERROR(($BS46+AC46*Contr_Rate)*(1+Inv_Return)*IF($D46=$C$1,VLOOKUP($T46,Male_Annuity_Tables,MATCH($BS$3+3,'Mortality Tables'!$N$1:$DN$1,0),FALSE),VLOOKUP($T46,Fe_Annuity_Tables,MATCH(BT$3+3,'Mortality Tables'!$N$1:$DN$1,0),FALSE)),"")</f>
        <v>401101.51617376186</v>
      </c>
      <c r="BU46" s="685">
        <f>IFERROR((BT46+AD46*Contr_Rate)*(1+Inv_Return)*IF($D46=$C$1,VLOOKUP($T46,Male_Annuity_Tables,MATCH($BS$3+3,'Mortality Tables'!$N$1:$DN$1,0),FALSE),VLOOKUP($T46,Fe_Annuity_Tables,MATCH(BU$3+3,'Mortality Tables'!$N$1:$DN$1,0),FALSE)),"")</f>
        <v>410806.09659657464</v>
      </c>
      <c r="BV46" s="685">
        <f>IFERROR((BU46+AE46*Contr_Rate)*(1+Inv_Return)*IF($D46=$C$1,VLOOKUP($T46,Male_Annuity_Tables,MATCH($BS$3+3,'Mortality Tables'!$N$1:$DN$1,0),FALSE),VLOOKUP($T46,Fe_Annuity_Tables,MATCH(BV$3+3,'Mortality Tables'!$N$1:$DN$1,0),FALSE)),"")</f>
        <v>360014.14870164206</v>
      </c>
      <c r="BW46" s="685">
        <f>IFERROR((BV46+AF46*Contr_Rate)*(1+Inv_Return)*IF($D46=$C$1,VLOOKUP($T46,Male_Annuity_Tables,MATCH($BS$3+3,'Mortality Tables'!$N$1:$DN$1,0),FALSE),VLOOKUP($T46,Fe_Annuity_Tables,MATCH(BW$3+3,'Mortality Tables'!$N$1:$DN$1,0),FALSE)),"")</f>
        <v>305174.45105638466</v>
      </c>
      <c r="BX46" s="685">
        <f>IFERROR((BW46+AG46*Contr_Rate)*(1+Inv_Return)*IF($D46=$C$1,VLOOKUP($T46,Male_Annuity_Tables,MATCH($BS$3+3,'Mortality Tables'!$N$1:$DN$1,0),FALSE),VLOOKUP($T46,Fe_Annuity_Tables,MATCH(BX$3+3,'Mortality Tables'!$N$1:$DN$1,0),FALSE)),"")</f>
        <v>256324.63561176782</v>
      </c>
      <c r="BY46" s="685">
        <f>IFERROR((BX46+AH46*Contr_Rate)*(1+Inv_Return)*IF($D46=$C$1,VLOOKUP($T46,Male_Annuity_Tables,MATCH($BS$3+3,'Mortality Tables'!$N$1:$DN$1,0),FALSE),VLOOKUP($T46,Fe_Annuity_Tables,MATCH(BY$3+3,'Mortality Tables'!$N$1:$DN$1,0),FALSE)),"")</f>
        <v>216818.64647833238</v>
      </c>
      <c r="BZ46" s="685">
        <f>IFERROR((BY46+AI46*Contr_Rate)*(1+Inv_Return)*IF($D46=$C$1,VLOOKUP($T46,Male_Annuity_Tables,MATCH($BS$3+3,'Mortality Tables'!$N$1:$DN$1,0),FALSE),VLOOKUP($T46,Fe_Annuity_Tables,MATCH(BZ$3+3,'Mortality Tables'!$N$1:$DN$1,0),FALSE)),"")</f>
        <v>186147.92490127301</v>
      </c>
      <c r="CA46" s="685">
        <f>IFERROR((BZ46+AJ46*Contr_Rate)*(1+Inv_Return)*IF($D46=$C$1,VLOOKUP($T46,Male_Annuity_Tables,MATCH($BS$3+3,'Mortality Tables'!$N$1:$DN$1,0),FALSE),VLOOKUP($T46,Fe_Annuity_Tables,MATCH(CA$3+3,'Mortality Tables'!$N$1:$DN$1,0),FALSE)),"")</f>
        <v>162406.01053239021</v>
      </c>
      <c r="CB46" s="685">
        <f>IFERROR((CA46+AK46*Contr_Rate)*(1+Inv_Return)*IF($D46=$C$1,VLOOKUP($T46,Male_Annuity_Tables,MATCH($BS$3+3,'Mortality Tables'!$N$1:$DN$1,0),FALSE),VLOOKUP($T46,Fe_Annuity_Tables,MATCH(CB$3+3,'Mortality Tables'!$N$1:$DN$1,0),FALSE)),"")</f>
        <v>151644.92811333903</v>
      </c>
      <c r="CC46" s="685">
        <f>IFERROR((CB46+AL46*Contr_Rate)*(1+Inv_Return)*IF($D46=$C$1,VLOOKUP($T46,Male_Annuity_Tables,MATCH($BS$3+3,'Mortality Tables'!$N$1:$DN$1,0),FALSE),VLOOKUP($T46,Fe_Annuity_Tables,MATCH(CC$3+3,'Mortality Tables'!$N$1:$DN$1,0),FALSE)),"")</f>
        <v>145297.9615670706</v>
      </c>
      <c r="CD46" s="685">
        <f>IFERROR((CC46+AM46*Contr_Rate)*(1+Inv_Return)*IF($D46=$C$1,VLOOKUP($T46,Male_Annuity_Tables,MATCH($BS$3+3,'Mortality Tables'!$N$1:$DN$1,0),FALSE),VLOOKUP($T46,Fe_Annuity_Tables,MATCH(CD$3+3,'Mortality Tables'!$N$1:$DN$1,0),FALSE)),"")</f>
        <v>140492.80481266073</v>
      </c>
      <c r="CE46" s="685">
        <f>IFERROR((CD46+AN46*Contr_Rate)*(1+Inv_Return)*IF($D46=$C$1,VLOOKUP($T46,Male_Annuity_Tables,MATCH($BS$3+3,'Mortality Tables'!$N$1:$DN$1,0),FALSE),VLOOKUP($T46,Fe_Annuity_Tables,MATCH(CE$3+3,'Mortality Tables'!$N$1:$DN$1,0),FALSE)),"")</f>
        <v>136301.59329651913</v>
      </c>
      <c r="CF46" s="685">
        <f>IFERROR((CE46+AO46*Contr_Rate)*(1+Inv_Return)*IF($D46=$C$1,VLOOKUP($T46,Male_Annuity_Tables,MATCH($BS$3+3,'Mortality Tables'!$N$1:$DN$1,0),FALSE),VLOOKUP($T46,Fe_Annuity_Tables,MATCH(CF$3+3,'Mortality Tables'!$N$1:$DN$1,0),FALSE)),"")</f>
        <v>132424.09388594</v>
      </c>
      <c r="CG46" s="685" t="str">
        <f>IFERROR((CF46+AP46*Contr_Rate)*(1+Inv_Return)*IF($D46=$C$1,VLOOKUP($T46,Male_Annuity_Tables,MATCH($BS$3+3,'Mortality Tables'!$N$1:$DN$1,0),FALSE),VLOOKUP($T46,Fe_Annuity_Tables,MATCH(CG$3+3,'Mortality Tables'!$N$1:$DN$1,0),FALSE)),"")</f>
        <v/>
      </c>
      <c r="CH46" s="685" t="str">
        <f>IFERROR((CG46+AQ46*Contr_Rate)*(1+Inv_Return)*IF($D46=$C$1,VLOOKUP($T46,Male_Annuity_Tables,MATCH($BS$3+3,'Mortality Tables'!$N$1:$DN$1,0),FALSE),VLOOKUP($T46,Fe_Annuity_Tables,MATCH(CH$3+3,'Mortality Tables'!$N$1:$DN$1,0),FALSE)),"")</f>
        <v/>
      </c>
      <c r="CI46" s="685" t="str">
        <f>IFERROR((CH46+AR46*Contr_Rate)*(1+Inv_Return)*IF($D46=$C$1,VLOOKUP($T46,Male_Annuity_Tables,MATCH($BS$3+3,'Mortality Tables'!$N$1:$DN$1,0),FALSE),VLOOKUP($T46,Fe_Annuity_Tables,MATCH(CI$3+3,'Mortality Tables'!$N$1:$DN$1,0),FALSE)),"")</f>
        <v/>
      </c>
      <c r="CJ46" s="685" t="str">
        <f>IFERROR((CI46+AS46*Contr_Rate)*(1+Inv_Return)*IF($D46=$C$1,VLOOKUP($T46,Male_Annuity_Tables,MATCH($BS$3+3,'Mortality Tables'!$N$1:$DN$1,0),FALSE),VLOOKUP($T46,Fe_Annuity_Tables,MATCH(CJ$3+3,'Mortality Tables'!$N$1:$DN$1,0),FALSE)),"")</f>
        <v/>
      </c>
      <c r="CK46" s="685" t="str">
        <f>IFERROR((CJ46+AT46*Contr_Rate)*(1+Inv_Return)*IF($D46=$C$1,VLOOKUP($T46,Male_Annuity_Tables,MATCH($BS$3+3,'Mortality Tables'!$N$1:$DN$1,0),FALSE),VLOOKUP($T46,Fe_Annuity_Tables,MATCH(CK$3+3,'Mortality Tables'!$N$1:$DN$1,0),FALSE)),"")</f>
        <v/>
      </c>
      <c r="CL46" s="685" t="str">
        <f>IFERROR((CK46+AU46*Contr_Rate)*(1+Inv_Return)*IF($D46=$C$1,VLOOKUP($T46,Male_Annuity_Tables,MATCH($BS$3+3,'Mortality Tables'!$N$1:$DN$1,0),FALSE),VLOOKUP($T46,Fe_Annuity_Tables,MATCH(CL$3+3,'Mortality Tables'!$N$1:$DN$1,0),FALSE)),"")</f>
        <v/>
      </c>
      <c r="CM46" s="685" t="str">
        <f>IFERROR((CL46+AV46*Contr_Rate)*(1+Inv_Return)*IF($D46=$C$1,VLOOKUP($T46,Male_Annuity_Tables,MATCH($BS$3+3,'Mortality Tables'!$N$1:$DN$1,0),FALSE),VLOOKUP($T46,Fe_Annuity_Tables,MATCH(CM$3+3,'Mortality Tables'!$N$1:$DN$1,0),FALSE)),"")</f>
        <v/>
      </c>
      <c r="CN46" s="685" t="str">
        <f>IFERROR((CM46+AW46*Contr_Rate)*(1+Inv_Return)*IF($D46=$C$1,VLOOKUP($T46,Male_Annuity_Tables,MATCH($BS$3+3,'Mortality Tables'!$N$1:$DN$1,0),FALSE),VLOOKUP($T46,Fe_Annuity_Tables,MATCH(CN$3+3,'Mortality Tables'!$N$1:$DN$1,0),FALSE)),"")</f>
        <v/>
      </c>
      <c r="CO46" s="685" t="str">
        <f>IFERROR((CN46+AX46*Contr_Rate)*(1+Inv_Return)*IF($D46=$C$1,VLOOKUP($T46,Male_Annuity_Tables,MATCH($BS$3+3,'Mortality Tables'!$N$1:$DN$1,0),FALSE),VLOOKUP($T46,Fe_Annuity_Tables,MATCH(CO$3+3,'Mortality Tables'!$N$1:$DN$1,0),FALSE)),"")</f>
        <v/>
      </c>
      <c r="CP46" s="685" t="str">
        <f>IFERROR((CO46+AY46*Contr_Rate)*(1+Inv_Return)*IF($D46=$C$1,VLOOKUP($T46,Male_Annuity_Tables,MATCH($BS$3+3,'Mortality Tables'!$N$1:$DN$1,0),FALSE),VLOOKUP($T46,Fe_Annuity_Tables,MATCH(CP$3+3,'Mortality Tables'!$N$1:$DN$1,0),FALSE)),"")</f>
        <v/>
      </c>
      <c r="CQ46" s="685" t="str">
        <f>IFERROR((CP46+AZ46*Contr_Rate)*(1+Inv_Return)*IF($D46=$C$1,VLOOKUP($T46,Male_Annuity_Tables,MATCH($BS$3+3,'Mortality Tables'!$N$1:$DN$1,0),FALSE),VLOOKUP($T46,Fe_Annuity_Tables,MATCH(CQ$3+3,'Mortality Tables'!$N$1:$DN$1,0),FALSE)),"")</f>
        <v/>
      </c>
      <c r="CR46" s="685" t="str">
        <f>IFERROR((CQ46+BA46*Contr_Rate)*(1+Inv_Return)*IF($D46=$C$1,VLOOKUP($T46,Male_Annuity_Tables,MATCH($BS$3+3,'Mortality Tables'!$N$1:$DN$1,0),FALSE),VLOOKUP($T46,Fe_Annuity_Tables,MATCH(CR$3+3,'Mortality Tables'!$N$1:$DN$1,0),FALSE)),"")</f>
        <v/>
      </c>
      <c r="CS46" s="685" t="str">
        <f>IFERROR((CR46+BB46*Contr_Rate)*(1+Inv_Return)*IF($D46=$C$1,VLOOKUP($T46,Male_Annuity_Tables,MATCH($BS$3+3,'Mortality Tables'!$N$1:$DN$1,0),FALSE),VLOOKUP($T46,Fe_Annuity_Tables,MATCH(CS$3+3,'Mortality Tables'!$N$1:$DN$1,0),FALSE)),"")</f>
        <v/>
      </c>
      <c r="CT46" s="685" t="str">
        <f>IFERROR((CS46+BC46*Contr_Rate)*(1+Inv_Return)*IF($D46=$C$1,VLOOKUP($T46,Male_Annuity_Tables,MATCH($BS$3+3,'Mortality Tables'!$N$1:$DN$1,0),FALSE),VLOOKUP($T46,Fe_Annuity_Tables,MATCH(CT$3+3,'Mortality Tables'!$N$1:$DN$1,0),FALSE)),"")</f>
        <v/>
      </c>
      <c r="CU46" s="685" t="str">
        <f>IFERROR((CT46+BD46*Contr_Rate)*(1+Inv_Return)*IF($D46=$C$1,VLOOKUP($T46,Male_Annuity_Tables,MATCH($BS$3+3,'Mortality Tables'!$N$1:$DN$1,0),FALSE),VLOOKUP($T46,Fe_Annuity_Tables,MATCH(CU$3+3,'Mortality Tables'!$N$1:$DN$1,0),FALSE)),"")</f>
        <v/>
      </c>
      <c r="CV46" s="685" t="str">
        <f>IFERROR((CU46+BE46*Contr_Rate)*(1+Inv_Return)*IF($D46=$C$1,VLOOKUP($T46,Male_Annuity_Tables,MATCH($BS$3+3,'Mortality Tables'!$N$1:$DN$1,0),FALSE),VLOOKUP($T46,Fe_Annuity_Tables,MATCH(CV$3+3,'Mortality Tables'!$N$1:$DN$1,0),FALSE)),"")</f>
        <v/>
      </c>
      <c r="CW46" s="685" t="str">
        <f>IFERROR((CV46+BF46*Contr_Rate)*(1+Inv_Return)*IF($D46=$C$1,VLOOKUP($T46,Male_Annuity_Tables,MATCH($BS$3+3,'Mortality Tables'!$N$1:$DN$1,0),FALSE),VLOOKUP($T46,Fe_Annuity_Tables,MATCH(CW$3+3,'Mortality Tables'!$N$1:$DN$1,0),FALSE)),"")</f>
        <v/>
      </c>
      <c r="CX46" s="685" t="str">
        <f>IFERROR((CW46+BG46*Contr_Rate)*(1+Inv_Return)*IF($D46=$C$1,VLOOKUP($T46,Male_Annuity_Tables,MATCH($BS$3+3,'Mortality Tables'!$N$1:$DN$1,0),FALSE),VLOOKUP($T46,Fe_Annuity_Tables,MATCH(CX$3+3,'Mortality Tables'!$N$1:$DN$1,0),FALSE)),"")</f>
        <v/>
      </c>
      <c r="CY46" s="685" t="str">
        <f>IFERROR((CX46+BH46*Contr_Rate)*(1+Inv_Return)*IF($D46=$C$1,VLOOKUP($T46,Male_Annuity_Tables,MATCH($BS$3+3,'Mortality Tables'!$N$1:$DN$1,0),FALSE),VLOOKUP($T46,Fe_Annuity_Tables,MATCH(CY$3+3,'Mortality Tables'!$N$1:$DN$1,0),FALSE)),"")</f>
        <v/>
      </c>
      <c r="CZ46" s="685" t="str">
        <f>IFERROR((CY46+BI46*Contr_Rate)*(1+Inv_Return)*IF($D46=$C$1,VLOOKUP($T46,Male_Annuity_Tables,MATCH($BS$3+3,'Mortality Tables'!$N$1:$DN$1,0),FALSE),VLOOKUP($T46,Fe_Annuity_Tables,MATCH(CZ$3+3,'Mortality Tables'!$N$1:$DN$1,0),FALSE)),"")</f>
        <v/>
      </c>
      <c r="DA46" s="685" t="str">
        <f>IFERROR((CZ46+BJ46*Contr_Rate)*(1+Inv_Return)*IF($D46=$C$1,VLOOKUP($T46,Male_Annuity_Tables,MATCH($BS$3+3,'Mortality Tables'!$N$1:$DN$1,0),FALSE),VLOOKUP($T46,Fe_Annuity_Tables,MATCH(DA$3+3,'Mortality Tables'!$N$1:$DN$1,0),FALSE)),"")</f>
        <v/>
      </c>
      <c r="DB46" s="685" t="str">
        <f>IFERROR((DA46+BK46*Contr_Rate)*(1+Inv_Return)*IF($D46=$C$1,VLOOKUP($T46,Male_Annuity_Tables,MATCH($BS$3+3,'Mortality Tables'!$N$1:$DN$1,0),FALSE),VLOOKUP($T46,Fe_Annuity_Tables,MATCH(DB$3+3,'Mortality Tables'!$N$1:$DN$1,0),FALSE)),"")</f>
        <v/>
      </c>
      <c r="DC46" s="685" t="str">
        <f>IFERROR((DB46+BL46*Contr_Rate)*(1+Inv_Return)*IF($D46=$C$1,VLOOKUP($T46,Male_Annuity_Tables,MATCH($BS$3+3,'Mortality Tables'!$N$1:$DN$1,0),FALSE),VLOOKUP($T46,Fe_Annuity_Tables,MATCH(DC$3+3,'Mortality Tables'!$N$1:$DN$1,0),FALSE)),"")</f>
        <v/>
      </c>
      <c r="DD46" s="685" t="str">
        <f>IFERROR((DC46+BM46*Contr_Rate)*(1+Inv_Return)*IF($D46=$C$1,VLOOKUP($T46,Male_Annuity_Tables,MATCH($BS$3+3,'Mortality Tables'!$N$1:$DN$1,0),FALSE),VLOOKUP($T46,Fe_Annuity_Tables,MATCH(DD$3+3,'Mortality Tables'!$N$1:$DN$1,0),FALSE)),"")</f>
        <v/>
      </c>
      <c r="DE46" s="685" t="str">
        <f>IFERROR((DD46+BN46*Contr_Rate)*(1+Inv_Return)*IF($D46=$C$1,VLOOKUP($T46,Male_Annuity_Tables,MATCH($BS$3+3,'Mortality Tables'!$N$1:$DN$1,0),FALSE),VLOOKUP($T46,Fe_Annuity_Tables,MATCH(DE$3+3,'Mortality Tables'!$N$1:$DN$1,0),FALSE)),"")</f>
        <v/>
      </c>
      <c r="DF46" s="685" t="str">
        <f>IFERROR((DE46+BO46*Contr_Rate)*(1+Inv_Return)*IF($D46=$C$1,VLOOKUP($T46,Male_Annuity_Tables,MATCH($BS$3+3,'Mortality Tables'!$N$1:$DN$1,0),FALSE),VLOOKUP($T46,Fe_Annuity_Tables,MATCH(DF$3+3,'Mortality Tables'!$N$1:$DN$1,0),FALSE)),"")</f>
        <v/>
      </c>
      <c r="DG46" s="685" t="str">
        <f>IFERROR((DF46+BP46*Contr_Rate)*(1+Inv_Return)*IF($D46=$C$1,VLOOKUP($T46,Male_Annuity_Tables,MATCH($BS$3+3,'Mortality Tables'!$N$1:$DN$1,0),FALSE),VLOOKUP($T46,Fe_Annuity_Tables,MATCH(DG$3+3,'Mortality Tables'!$N$1:$DN$1,0),FALSE)),"")</f>
        <v/>
      </c>
      <c r="DH46" s="685" t="str">
        <f>IFERROR((DG46+BQ46*Contr_Rate)*(1+Inv_Return)*IF($D46=$C$1,VLOOKUP($T46,Male_Annuity_Tables,MATCH($BS$3+3,'Mortality Tables'!$N$1:$DN$1,0),FALSE),VLOOKUP($T46,Fe_Annuity_Tables,MATCH(DH$3+3,'Mortality Tables'!$N$1:$DN$1,0),FALSE)),"")</f>
        <v/>
      </c>
      <c r="DJ46" s="686">
        <f t="shared" si="20"/>
        <v>410806.09659657464</v>
      </c>
      <c r="DK46" s="680">
        <f t="shared" si="21"/>
        <v>8.8017766057058875</v>
      </c>
      <c r="DL46" s="686">
        <f t="shared" si="22"/>
        <v>31270.969151986475</v>
      </c>
      <c r="DM46" s="686">
        <f t="shared" si="23"/>
        <v>1472734.9679677323</v>
      </c>
      <c r="DN46" s="687">
        <f t="shared" si="42"/>
        <v>2.1233263168279455E-2</v>
      </c>
      <c r="DP46" s="688">
        <f t="shared" si="24"/>
        <v>45716.262716089244</v>
      </c>
      <c r="DQ46" s="688">
        <f t="shared" si="13"/>
        <v>61119.849034557839</v>
      </c>
      <c r="DR46" s="688">
        <f t="shared" si="14"/>
        <v>62598.632999386049</v>
      </c>
    </row>
    <row r="47" spans="1:122" s="657" customFormat="1" ht="14.5">
      <c r="A47" s="675" t="s">
        <v>1163</v>
      </c>
      <c r="B47" s="675" t="s">
        <v>1164</v>
      </c>
      <c r="C47" s="675" t="s">
        <v>115</v>
      </c>
      <c r="D47" s="675" t="s">
        <v>61</v>
      </c>
      <c r="E47" s="676">
        <v>28452</v>
      </c>
      <c r="F47" s="677">
        <v>36930</v>
      </c>
      <c r="G47" s="677">
        <v>37636</v>
      </c>
      <c r="H47" s="678">
        <v>1442311</v>
      </c>
      <c r="I47" s="678">
        <v>92434.559999999998</v>
      </c>
      <c r="J47" s="678">
        <v>87305.22</v>
      </c>
      <c r="K47" s="678">
        <v>35937.370000000003</v>
      </c>
      <c r="L47" s="678">
        <v>215677.15</v>
      </c>
      <c r="M47" s="679">
        <f>IF(COUNTIF($A$4:A204,A47)=1,0,1)</f>
        <v>0</v>
      </c>
      <c r="N47" s="680" t="str">
        <f t="shared" si="35"/>
        <v>Okay</v>
      </c>
      <c r="O47" s="680" t="str">
        <f t="shared" si="15"/>
        <v>TRUE</v>
      </c>
      <c r="P47" s="680" t="b">
        <f t="shared" si="2"/>
        <v>1</v>
      </c>
      <c r="Q47" s="680" t="b">
        <f t="shared" si="36"/>
        <v>1</v>
      </c>
      <c r="R47" s="680" t="b">
        <f t="shared" si="37"/>
        <v>1</v>
      </c>
      <c r="S47" s="681">
        <f t="shared" si="5"/>
        <v>23.227397260273971</v>
      </c>
      <c r="T47" s="682">
        <f t="shared" si="38"/>
        <v>47</v>
      </c>
      <c r="U47" s="682">
        <f t="shared" si="16"/>
        <v>25</v>
      </c>
      <c r="V47" s="682">
        <f t="shared" si="39"/>
        <v>21.972602739726028</v>
      </c>
      <c r="W47" s="682">
        <f t="shared" si="40"/>
        <v>13</v>
      </c>
      <c r="X47" s="683">
        <f t="shared" si="8"/>
        <v>2803802.9499999997</v>
      </c>
      <c r="Y47" s="684">
        <f t="shared" si="18"/>
        <v>4.1700000000000001E-3</v>
      </c>
      <c r="Z47" s="684">
        <f>IF($D47=$C$1,VLOOKUP($T47,Male_Annuity_Tables,MATCH($W47+2,'Mortality Tables'!$DS$1:$HT$1,0),FALSE),VLOOKUP($T47,Fe_Annuity_Tables,MATCH($W47+2,'Mortality Tables'!$M$1:$DN$1,0),FALSE))</f>
        <v>0.25379495294068527</v>
      </c>
      <c r="AA47" s="664"/>
      <c r="AB47" s="685">
        <f t="shared" si="45"/>
        <v>1515796.74545</v>
      </c>
      <c r="AC47" s="685">
        <f t="shared" si="45"/>
        <v>1593026.5896306776</v>
      </c>
      <c r="AD47" s="685">
        <f t="shared" si="45"/>
        <v>1674191.2943723607</v>
      </c>
      <c r="AE47" s="685">
        <f t="shared" si="45"/>
        <v>1759491.3408206324</v>
      </c>
      <c r="AF47" s="685">
        <f t="shared" si="45"/>
        <v>1849137.4246354436</v>
      </c>
      <c r="AG47" s="685">
        <f t="shared" si="45"/>
        <v>1943350.9764206198</v>
      </c>
      <c r="AH47" s="685">
        <f t="shared" si="45"/>
        <v>2042364.7086692504</v>
      </c>
      <c r="AI47" s="685">
        <f t="shared" si="45"/>
        <v>2146423.1905759489</v>
      </c>
      <c r="AJ47" s="685">
        <f t="shared" si="45"/>
        <v>2255783.4521357934</v>
      </c>
      <c r="AK47" s="685">
        <f t="shared" si="45"/>
        <v>2370715.6190221123</v>
      </c>
      <c r="AL47" s="685">
        <f t="shared" si="44"/>
        <v>2491503.579811289</v>
      </c>
      <c r="AM47" s="685">
        <f t="shared" si="44"/>
        <v>2618445.6872026739</v>
      </c>
      <c r="AN47" s="685">
        <f t="shared" si="44"/>
        <v>2751855.4949656501</v>
      </c>
      <c r="AO47" s="685" t="str">
        <f t="shared" si="44"/>
        <v/>
      </c>
      <c r="AP47" s="685" t="str">
        <f t="shared" si="44"/>
        <v/>
      </c>
      <c r="AQ47" s="685" t="str">
        <f t="shared" si="44"/>
        <v/>
      </c>
      <c r="AR47" s="685" t="str">
        <f t="shared" si="44"/>
        <v/>
      </c>
      <c r="AS47" s="685" t="str">
        <f t="shared" si="44"/>
        <v/>
      </c>
      <c r="AT47" s="685" t="str">
        <f t="shared" si="44"/>
        <v/>
      </c>
      <c r="AU47" s="685" t="str">
        <f t="shared" si="44"/>
        <v/>
      </c>
      <c r="AV47" s="685" t="str">
        <f t="shared" si="41"/>
        <v/>
      </c>
      <c r="AW47" s="685" t="str">
        <f t="shared" si="41"/>
        <v/>
      </c>
      <c r="AX47" s="685" t="str">
        <f t="shared" si="41"/>
        <v/>
      </c>
      <c r="AY47" s="685" t="str">
        <f t="shared" si="41"/>
        <v/>
      </c>
      <c r="AZ47" s="685" t="str">
        <f t="shared" si="41"/>
        <v/>
      </c>
      <c r="BA47" s="685" t="str">
        <f t="shared" si="41"/>
        <v/>
      </c>
      <c r="BB47" s="685" t="str">
        <f t="shared" si="41"/>
        <v/>
      </c>
      <c r="BC47" s="685" t="str">
        <f t="shared" si="41"/>
        <v/>
      </c>
      <c r="BD47" s="685" t="str">
        <f t="shared" si="41"/>
        <v/>
      </c>
      <c r="BE47" s="685" t="str">
        <f t="shared" si="41"/>
        <v/>
      </c>
      <c r="BF47" s="685" t="str">
        <f t="shared" si="41"/>
        <v/>
      </c>
      <c r="BG47" s="685" t="str">
        <f t="shared" si="41"/>
        <v/>
      </c>
      <c r="BH47" s="685" t="str">
        <f t="shared" si="41"/>
        <v/>
      </c>
      <c r="BI47" s="685" t="str">
        <f t="shared" si="41"/>
        <v/>
      </c>
      <c r="BJ47" s="685" t="str">
        <f t="shared" si="41"/>
        <v/>
      </c>
      <c r="BK47" s="685" t="str">
        <f t="shared" si="41"/>
        <v/>
      </c>
      <c r="BL47" s="685" t="str">
        <f t="shared" si="46"/>
        <v/>
      </c>
      <c r="BM47" s="685" t="str">
        <f t="shared" si="46"/>
        <v/>
      </c>
      <c r="BN47" s="685" t="str">
        <f t="shared" si="46"/>
        <v/>
      </c>
      <c r="BO47" s="685" t="str">
        <f t="shared" si="34"/>
        <v/>
      </c>
      <c r="BP47" s="685" t="str">
        <f t="shared" si="34"/>
        <v/>
      </c>
      <c r="BQ47" s="685" t="str">
        <f t="shared" si="34"/>
        <v/>
      </c>
      <c r="BR47" s="529"/>
      <c r="BS47" s="685">
        <f>IFERROR(($L47+AB47*Contr_Rate)*(1+Inv_Return)*IF($D47=$C$1,VLOOKUP($T47,Male_Annuity_Tables,MATCH($BS$3+3,'Mortality Tables'!$N$1:$DN$1,0),FALSE),VLOOKUP($T47,Fe_Annuity_Tables,MATCH(BS$3+3,'Mortality Tables'!$N$1:$DN$1,0),FALSE)),"")</f>
        <v>583164.98839908873</v>
      </c>
      <c r="BT47" s="685">
        <f>IFERROR(($BS47+AC47*Contr_Rate)*(1+Inv_Return)*IF($D47=$C$1,VLOOKUP($T47,Male_Annuity_Tables,MATCH($BS$3+3,'Mortality Tables'!$N$1:$DN$1,0),FALSE),VLOOKUP($T47,Fe_Annuity_Tables,MATCH(BT$3+3,'Mortality Tables'!$N$1:$DN$1,0),FALSE)),"")</f>
        <v>922979.82630386401</v>
      </c>
      <c r="BU47" s="685">
        <f>IFERROR((BT47+AD47*Contr_Rate)*(1+Inv_Return)*IF($D47=$C$1,VLOOKUP($T47,Male_Annuity_Tables,MATCH($BS$3+3,'Mortality Tables'!$N$1:$DN$1,0),FALSE),VLOOKUP($T47,Fe_Annuity_Tables,MATCH(BU$3+3,'Mortality Tables'!$N$1:$DN$1,0),FALSE)),"")</f>
        <v>1239749.9887581002</v>
      </c>
      <c r="BV47" s="685">
        <f>IFERROR((BU47+AE47*Contr_Rate)*(1+Inv_Return)*IF($D47=$C$1,VLOOKUP($T47,Male_Annuity_Tables,MATCH($BS$3+3,'Mortality Tables'!$N$1:$DN$1,0),FALSE),VLOOKUP($T47,Fe_Annuity_Tables,MATCH(BV$3+3,'Mortality Tables'!$N$1:$DN$1,0),FALSE)),"")</f>
        <v>1537553.7651937429</v>
      </c>
      <c r="BW47" s="685">
        <f>IFERROR((BV47+AF47*Contr_Rate)*(1+Inv_Return)*IF($D47=$C$1,VLOOKUP($T47,Male_Annuity_Tables,MATCH($BS$3+3,'Mortality Tables'!$N$1:$DN$1,0),FALSE),VLOOKUP($T47,Fe_Annuity_Tables,MATCH(BW$3+3,'Mortality Tables'!$N$1:$DN$1,0),FALSE)),"")</f>
        <v>1819993.6592553582</v>
      </c>
      <c r="BX47" s="685">
        <f>IFERROR((BW47+AG47*Contr_Rate)*(1+Inv_Return)*IF($D47=$C$1,VLOOKUP($T47,Male_Annuity_Tables,MATCH($BS$3+3,'Mortality Tables'!$N$1:$DN$1,0),FALSE),VLOOKUP($T47,Fe_Annuity_Tables,MATCH(BX$3+3,'Mortality Tables'!$N$1:$DN$1,0),FALSE)),"")</f>
        <v>2090261.1112048111</v>
      </c>
      <c r="BY47" s="685">
        <f>IFERROR((BX47+AH47*Contr_Rate)*(1+Inv_Return)*IF($D47=$C$1,VLOOKUP($T47,Male_Annuity_Tables,MATCH($BS$3+3,'Mortality Tables'!$N$1:$DN$1,0),FALSE),VLOOKUP($T47,Fe_Annuity_Tables,MATCH(BY$3+3,'Mortality Tables'!$N$1:$DN$1,0),FALSE)),"")</f>
        <v>2351192.9397698999</v>
      </c>
      <c r="BZ47" s="685">
        <f>IFERROR((BY47+AI47*Contr_Rate)*(1+Inv_Return)*IF($D47=$C$1,VLOOKUP($T47,Male_Annuity_Tables,MATCH($BS$3+3,'Mortality Tables'!$N$1:$DN$1,0),FALSE),VLOOKUP($T47,Fe_Annuity_Tables,MATCH(BZ$3+3,'Mortality Tables'!$N$1:$DN$1,0),FALSE)),"")</f>
        <v>2605320.5883803791</v>
      </c>
      <c r="CA47" s="685">
        <f>IFERROR((BZ47+AJ47*Contr_Rate)*(1+Inv_Return)*IF($D47=$C$1,VLOOKUP($T47,Male_Annuity_Tables,MATCH($BS$3+3,'Mortality Tables'!$N$1:$DN$1,0),FALSE),VLOOKUP($T47,Fe_Annuity_Tables,MATCH(CA$3+3,'Mortality Tables'!$N$1:$DN$1,0),FALSE)),"")</f>
        <v>2854913.11990555</v>
      </c>
      <c r="CB47" s="685">
        <f>IFERROR((CA47+AK47*Contr_Rate)*(1+Inv_Return)*IF($D47=$C$1,VLOOKUP($T47,Male_Annuity_Tables,MATCH($BS$3+3,'Mortality Tables'!$N$1:$DN$1,0),FALSE),VLOOKUP($T47,Fe_Annuity_Tables,MATCH(CB$3+3,'Mortality Tables'!$N$1:$DN$1,0),FALSE)),"")</f>
        <v>3102014.7815254414</v>
      </c>
      <c r="CC47" s="685">
        <f>IFERROR((CB47+AL47*Contr_Rate)*(1+Inv_Return)*IF($D47=$C$1,VLOOKUP($T47,Male_Annuity_Tables,MATCH($BS$3+3,'Mortality Tables'!$N$1:$DN$1,0),FALSE),VLOOKUP($T47,Fe_Annuity_Tables,MATCH(CC$3+3,'Mortality Tables'!$N$1:$DN$1,0),FALSE)),"")</f>
        <v>3348477.8548456705</v>
      </c>
      <c r="CD47" s="685">
        <f>IFERROR((CC47+AM47*Contr_Rate)*(1+Inv_Return)*IF($D47=$C$1,VLOOKUP($T47,Male_Annuity_Tables,MATCH($BS$3+3,'Mortality Tables'!$N$1:$DN$1,0),FALSE),VLOOKUP($T47,Fe_Annuity_Tables,MATCH(CD$3+3,'Mortality Tables'!$N$1:$DN$1,0),FALSE)),"")</f>
        <v>3595991.4137282958</v>
      </c>
      <c r="CE47" s="685">
        <f>IFERROR((CD47+AN47*Contr_Rate)*(1+Inv_Return)*IF($D47=$C$1,VLOOKUP($T47,Male_Annuity_Tables,MATCH($BS$3+3,'Mortality Tables'!$N$1:$DN$1,0),FALSE),VLOOKUP($T47,Fe_Annuity_Tables,MATCH(CE$3+3,'Mortality Tables'!$N$1:$DN$1,0),FALSE)),"")</f>
        <v>3846106.5317514203</v>
      </c>
      <c r="CF47" s="685" t="str">
        <f>IFERROR((CE47+AO47*Contr_Rate)*(1+Inv_Return)*IF($D47=$C$1,VLOOKUP($T47,Male_Annuity_Tables,MATCH($BS$3+3,'Mortality Tables'!$N$1:$DN$1,0),FALSE),VLOOKUP($T47,Fe_Annuity_Tables,MATCH(CF$3+3,'Mortality Tables'!$N$1:$DN$1,0),FALSE)),"")</f>
        <v/>
      </c>
      <c r="CG47" s="685" t="str">
        <f>IFERROR((CF47+AP47*Contr_Rate)*(1+Inv_Return)*IF($D47=$C$1,VLOOKUP($T47,Male_Annuity_Tables,MATCH($BS$3+3,'Mortality Tables'!$N$1:$DN$1,0),FALSE),VLOOKUP($T47,Fe_Annuity_Tables,MATCH(CG$3+3,'Mortality Tables'!$N$1:$DN$1,0),FALSE)),"")</f>
        <v/>
      </c>
      <c r="CH47" s="685" t="str">
        <f>IFERROR((CG47+AQ47*Contr_Rate)*(1+Inv_Return)*IF($D47=$C$1,VLOOKUP($T47,Male_Annuity_Tables,MATCH($BS$3+3,'Mortality Tables'!$N$1:$DN$1,0),FALSE),VLOOKUP($T47,Fe_Annuity_Tables,MATCH(CH$3+3,'Mortality Tables'!$N$1:$DN$1,0),FALSE)),"")</f>
        <v/>
      </c>
      <c r="CI47" s="685" t="str">
        <f>IFERROR((CH47+AR47*Contr_Rate)*(1+Inv_Return)*IF($D47=$C$1,VLOOKUP($T47,Male_Annuity_Tables,MATCH($BS$3+3,'Mortality Tables'!$N$1:$DN$1,0),FALSE),VLOOKUP($T47,Fe_Annuity_Tables,MATCH(CI$3+3,'Mortality Tables'!$N$1:$DN$1,0),FALSE)),"")</f>
        <v/>
      </c>
      <c r="CJ47" s="685" t="str">
        <f>IFERROR((CI47+AS47*Contr_Rate)*(1+Inv_Return)*IF($D47=$C$1,VLOOKUP($T47,Male_Annuity_Tables,MATCH($BS$3+3,'Mortality Tables'!$N$1:$DN$1,0),FALSE),VLOOKUP($T47,Fe_Annuity_Tables,MATCH(CJ$3+3,'Mortality Tables'!$N$1:$DN$1,0),FALSE)),"")</f>
        <v/>
      </c>
      <c r="CK47" s="685" t="str">
        <f>IFERROR((CJ47+AT47*Contr_Rate)*(1+Inv_Return)*IF($D47=$C$1,VLOOKUP($T47,Male_Annuity_Tables,MATCH($BS$3+3,'Mortality Tables'!$N$1:$DN$1,0),FALSE),VLOOKUP($T47,Fe_Annuity_Tables,MATCH(CK$3+3,'Mortality Tables'!$N$1:$DN$1,0),FALSE)),"")</f>
        <v/>
      </c>
      <c r="CL47" s="685" t="str">
        <f>IFERROR((CK47+AU47*Contr_Rate)*(1+Inv_Return)*IF($D47=$C$1,VLOOKUP($T47,Male_Annuity_Tables,MATCH($BS$3+3,'Mortality Tables'!$N$1:$DN$1,0),FALSE),VLOOKUP($T47,Fe_Annuity_Tables,MATCH(CL$3+3,'Mortality Tables'!$N$1:$DN$1,0),FALSE)),"")</f>
        <v/>
      </c>
      <c r="CM47" s="685" t="str">
        <f>IFERROR((CL47+AV47*Contr_Rate)*(1+Inv_Return)*IF($D47=$C$1,VLOOKUP($T47,Male_Annuity_Tables,MATCH($BS$3+3,'Mortality Tables'!$N$1:$DN$1,0),FALSE),VLOOKUP($T47,Fe_Annuity_Tables,MATCH(CM$3+3,'Mortality Tables'!$N$1:$DN$1,0),FALSE)),"")</f>
        <v/>
      </c>
      <c r="CN47" s="685" t="str">
        <f>IFERROR((CM47+AW47*Contr_Rate)*(1+Inv_Return)*IF($D47=$C$1,VLOOKUP($T47,Male_Annuity_Tables,MATCH($BS$3+3,'Mortality Tables'!$N$1:$DN$1,0),FALSE),VLOOKUP($T47,Fe_Annuity_Tables,MATCH(CN$3+3,'Mortality Tables'!$N$1:$DN$1,0),FALSE)),"")</f>
        <v/>
      </c>
      <c r="CO47" s="685" t="str">
        <f>IFERROR((CN47+AX47*Contr_Rate)*(1+Inv_Return)*IF($D47=$C$1,VLOOKUP($T47,Male_Annuity_Tables,MATCH($BS$3+3,'Mortality Tables'!$N$1:$DN$1,0),FALSE),VLOOKUP($T47,Fe_Annuity_Tables,MATCH(CO$3+3,'Mortality Tables'!$N$1:$DN$1,0),FALSE)),"")</f>
        <v/>
      </c>
      <c r="CP47" s="685" t="str">
        <f>IFERROR((CO47+AY47*Contr_Rate)*(1+Inv_Return)*IF($D47=$C$1,VLOOKUP($T47,Male_Annuity_Tables,MATCH($BS$3+3,'Mortality Tables'!$N$1:$DN$1,0),FALSE),VLOOKUP($T47,Fe_Annuity_Tables,MATCH(CP$3+3,'Mortality Tables'!$N$1:$DN$1,0),FALSE)),"")</f>
        <v/>
      </c>
      <c r="CQ47" s="685" t="str">
        <f>IFERROR((CP47+AZ47*Contr_Rate)*(1+Inv_Return)*IF($D47=$C$1,VLOOKUP($T47,Male_Annuity_Tables,MATCH($BS$3+3,'Mortality Tables'!$N$1:$DN$1,0),FALSE),VLOOKUP($T47,Fe_Annuity_Tables,MATCH(CQ$3+3,'Mortality Tables'!$N$1:$DN$1,0),FALSE)),"")</f>
        <v/>
      </c>
      <c r="CR47" s="685" t="str">
        <f>IFERROR((CQ47+BA47*Contr_Rate)*(1+Inv_Return)*IF($D47=$C$1,VLOOKUP($T47,Male_Annuity_Tables,MATCH($BS$3+3,'Mortality Tables'!$N$1:$DN$1,0),FALSE),VLOOKUP($T47,Fe_Annuity_Tables,MATCH(CR$3+3,'Mortality Tables'!$N$1:$DN$1,0),FALSE)),"")</f>
        <v/>
      </c>
      <c r="CS47" s="685" t="str">
        <f>IFERROR((CR47+BB47*Contr_Rate)*(1+Inv_Return)*IF($D47=$C$1,VLOOKUP($T47,Male_Annuity_Tables,MATCH($BS$3+3,'Mortality Tables'!$N$1:$DN$1,0),FALSE),VLOOKUP($T47,Fe_Annuity_Tables,MATCH(CS$3+3,'Mortality Tables'!$N$1:$DN$1,0),FALSE)),"")</f>
        <v/>
      </c>
      <c r="CT47" s="685" t="str">
        <f>IFERROR((CS47+BC47*Contr_Rate)*(1+Inv_Return)*IF($D47=$C$1,VLOOKUP($T47,Male_Annuity_Tables,MATCH($BS$3+3,'Mortality Tables'!$N$1:$DN$1,0),FALSE),VLOOKUP($T47,Fe_Annuity_Tables,MATCH(CT$3+3,'Mortality Tables'!$N$1:$DN$1,0),FALSE)),"")</f>
        <v/>
      </c>
      <c r="CU47" s="685" t="str">
        <f>IFERROR((CT47+BD47*Contr_Rate)*(1+Inv_Return)*IF($D47=$C$1,VLOOKUP($T47,Male_Annuity_Tables,MATCH($BS$3+3,'Mortality Tables'!$N$1:$DN$1,0),FALSE),VLOOKUP($T47,Fe_Annuity_Tables,MATCH(CU$3+3,'Mortality Tables'!$N$1:$DN$1,0),FALSE)),"")</f>
        <v/>
      </c>
      <c r="CV47" s="685" t="str">
        <f>IFERROR((CU47+BE47*Contr_Rate)*(1+Inv_Return)*IF($D47=$C$1,VLOOKUP($T47,Male_Annuity_Tables,MATCH($BS$3+3,'Mortality Tables'!$N$1:$DN$1,0),FALSE),VLOOKUP($T47,Fe_Annuity_Tables,MATCH(CV$3+3,'Mortality Tables'!$N$1:$DN$1,0),FALSE)),"")</f>
        <v/>
      </c>
      <c r="CW47" s="685" t="str">
        <f>IFERROR((CV47+BF47*Contr_Rate)*(1+Inv_Return)*IF($D47=$C$1,VLOOKUP($T47,Male_Annuity_Tables,MATCH($BS$3+3,'Mortality Tables'!$N$1:$DN$1,0),FALSE),VLOOKUP($T47,Fe_Annuity_Tables,MATCH(CW$3+3,'Mortality Tables'!$N$1:$DN$1,0),FALSE)),"")</f>
        <v/>
      </c>
      <c r="CX47" s="685" t="str">
        <f>IFERROR((CW47+BG47*Contr_Rate)*(1+Inv_Return)*IF($D47=$C$1,VLOOKUP($T47,Male_Annuity_Tables,MATCH($BS$3+3,'Mortality Tables'!$N$1:$DN$1,0),FALSE),VLOOKUP($T47,Fe_Annuity_Tables,MATCH(CX$3+3,'Mortality Tables'!$N$1:$DN$1,0),FALSE)),"")</f>
        <v/>
      </c>
      <c r="CY47" s="685" t="str">
        <f>IFERROR((CX47+BH47*Contr_Rate)*(1+Inv_Return)*IF($D47=$C$1,VLOOKUP($T47,Male_Annuity_Tables,MATCH($BS$3+3,'Mortality Tables'!$N$1:$DN$1,0),FALSE),VLOOKUP($T47,Fe_Annuity_Tables,MATCH(CY$3+3,'Mortality Tables'!$N$1:$DN$1,0),FALSE)),"")</f>
        <v/>
      </c>
      <c r="CZ47" s="685" t="str">
        <f>IFERROR((CY47+BI47*Contr_Rate)*(1+Inv_Return)*IF($D47=$C$1,VLOOKUP($T47,Male_Annuity_Tables,MATCH($BS$3+3,'Mortality Tables'!$N$1:$DN$1,0),FALSE),VLOOKUP($T47,Fe_Annuity_Tables,MATCH(CZ$3+3,'Mortality Tables'!$N$1:$DN$1,0),FALSE)),"")</f>
        <v/>
      </c>
      <c r="DA47" s="685" t="str">
        <f>IFERROR((CZ47+BJ47*Contr_Rate)*(1+Inv_Return)*IF($D47=$C$1,VLOOKUP($T47,Male_Annuity_Tables,MATCH($BS$3+3,'Mortality Tables'!$N$1:$DN$1,0),FALSE),VLOOKUP($T47,Fe_Annuity_Tables,MATCH(DA$3+3,'Mortality Tables'!$N$1:$DN$1,0),FALSE)),"")</f>
        <v/>
      </c>
      <c r="DB47" s="685" t="str">
        <f>IFERROR((DA47+BK47*Contr_Rate)*(1+Inv_Return)*IF($D47=$C$1,VLOOKUP($T47,Male_Annuity_Tables,MATCH($BS$3+3,'Mortality Tables'!$N$1:$DN$1,0),FALSE),VLOOKUP($T47,Fe_Annuity_Tables,MATCH(DB$3+3,'Mortality Tables'!$N$1:$DN$1,0),FALSE)),"")</f>
        <v/>
      </c>
      <c r="DC47" s="685" t="str">
        <f>IFERROR((DB47+BL47*Contr_Rate)*(1+Inv_Return)*IF($D47=$C$1,VLOOKUP($T47,Male_Annuity_Tables,MATCH($BS$3+3,'Mortality Tables'!$N$1:$DN$1,0),FALSE),VLOOKUP($T47,Fe_Annuity_Tables,MATCH(DC$3+3,'Mortality Tables'!$N$1:$DN$1,0),FALSE)),"")</f>
        <v/>
      </c>
      <c r="DD47" s="685" t="str">
        <f>IFERROR((DC47+BM47*Contr_Rate)*(1+Inv_Return)*IF($D47=$C$1,VLOOKUP($T47,Male_Annuity_Tables,MATCH($BS$3+3,'Mortality Tables'!$N$1:$DN$1,0),FALSE),VLOOKUP($T47,Fe_Annuity_Tables,MATCH(DD$3+3,'Mortality Tables'!$N$1:$DN$1,0),FALSE)),"")</f>
        <v/>
      </c>
      <c r="DE47" s="685" t="str">
        <f>IFERROR((DD47+BN47*Contr_Rate)*(1+Inv_Return)*IF($D47=$C$1,VLOOKUP($T47,Male_Annuity_Tables,MATCH($BS$3+3,'Mortality Tables'!$N$1:$DN$1,0),FALSE),VLOOKUP($T47,Fe_Annuity_Tables,MATCH(DE$3+3,'Mortality Tables'!$N$1:$DN$1,0),FALSE)),"")</f>
        <v/>
      </c>
      <c r="DF47" s="685" t="str">
        <f>IFERROR((DE47+BO47*Contr_Rate)*(1+Inv_Return)*IF($D47=$C$1,VLOOKUP($T47,Male_Annuity_Tables,MATCH($BS$3+3,'Mortality Tables'!$N$1:$DN$1,0),FALSE),VLOOKUP($T47,Fe_Annuity_Tables,MATCH(DF$3+3,'Mortality Tables'!$N$1:$DN$1,0),FALSE)),"")</f>
        <v/>
      </c>
      <c r="DG47" s="685" t="str">
        <f>IFERROR((DF47+BP47*Contr_Rate)*(1+Inv_Return)*IF($D47=$C$1,VLOOKUP($T47,Male_Annuity_Tables,MATCH($BS$3+3,'Mortality Tables'!$N$1:$DN$1,0),FALSE),VLOOKUP($T47,Fe_Annuity_Tables,MATCH(DG$3+3,'Mortality Tables'!$N$1:$DN$1,0),FALSE)),"")</f>
        <v/>
      </c>
      <c r="DH47" s="685" t="str">
        <f>IFERROR((DG47+BQ47*Contr_Rate)*(1+Inv_Return)*IF($D47=$C$1,VLOOKUP($T47,Male_Annuity_Tables,MATCH($BS$3+3,'Mortality Tables'!$N$1:$DN$1,0),FALSE),VLOOKUP($T47,Fe_Annuity_Tables,MATCH(DH$3+3,'Mortality Tables'!$N$1:$DN$1,0),FALSE)),"")</f>
        <v/>
      </c>
      <c r="DJ47" s="686">
        <f t="shared" si="20"/>
        <v>3846106.5317514203</v>
      </c>
      <c r="DK47" s="680">
        <f t="shared" si="21"/>
        <v>8.0909277508679907</v>
      </c>
      <c r="DL47" s="686">
        <f t="shared" si="22"/>
        <v>318491.45804039645</v>
      </c>
      <c r="DM47" s="686">
        <f t="shared" si="23"/>
        <v>2751855.4949656501</v>
      </c>
      <c r="DN47" s="687">
        <f t="shared" si="42"/>
        <v>0.11573698496271222</v>
      </c>
      <c r="DP47" s="688">
        <f t="shared" si="24"/>
        <v>89541.776561243882</v>
      </c>
      <c r="DQ47" s="688">
        <f t="shared" si="13"/>
        <v>142016.59842380977</v>
      </c>
      <c r="DR47" s="688">
        <f t="shared" si="14"/>
        <v>191231.43576593694</v>
      </c>
    </row>
    <row r="48" spans="1:122" s="657" customFormat="1" ht="14.5">
      <c r="A48" s="675" t="s">
        <v>1165</v>
      </c>
      <c r="B48" s="675" t="s">
        <v>1166</v>
      </c>
      <c r="C48" s="675" t="s">
        <v>541</v>
      </c>
      <c r="D48" s="675" t="s">
        <v>60</v>
      </c>
      <c r="E48" s="676">
        <v>36614</v>
      </c>
      <c r="F48" s="677">
        <v>43853</v>
      </c>
      <c r="G48" s="677">
        <v>44209</v>
      </c>
      <c r="H48" s="678">
        <v>1353278</v>
      </c>
      <c r="I48" s="678">
        <v>128922.5</v>
      </c>
      <c r="J48" s="678">
        <v>124914.58</v>
      </c>
      <c r="K48" s="678"/>
      <c r="L48" s="678">
        <v>253837.08000000002</v>
      </c>
      <c r="M48" s="679">
        <f>IF(COUNTIF($A$4:A204,A48)=1,0,1)</f>
        <v>0</v>
      </c>
      <c r="N48" s="680" t="str">
        <f t="shared" si="35"/>
        <v>Okay</v>
      </c>
      <c r="O48" s="680" t="str">
        <f t="shared" si="15"/>
        <v>TRUE</v>
      </c>
      <c r="P48" s="680" t="b">
        <f t="shared" si="2"/>
        <v>1</v>
      </c>
      <c r="Q48" s="680" t="b">
        <f t="shared" si="36"/>
        <v>1</v>
      </c>
      <c r="R48" s="680" t="b">
        <f t="shared" si="37"/>
        <v>1</v>
      </c>
      <c r="S48" s="681">
        <f t="shared" si="5"/>
        <v>19.832876712328765</v>
      </c>
      <c r="T48" s="682">
        <f t="shared" si="38"/>
        <v>24</v>
      </c>
      <c r="U48" s="682">
        <f t="shared" si="16"/>
        <v>20</v>
      </c>
      <c r="V48" s="682">
        <f t="shared" si="39"/>
        <v>3.9643835616438357</v>
      </c>
      <c r="W48" s="682">
        <f t="shared" si="40"/>
        <v>36</v>
      </c>
      <c r="X48" s="683">
        <f t="shared" si="8"/>
        <v>9138134.8800000008</v>
      </c>
      <c r="Y48" s="684">
        <f t="shared" si="18"/>
        <v>1.2099999999999999E-3</v>
      </c>
      <c r="Z48" s="684">
        <f>IF($D48=$C$1,VLOOKUP($T48,Male_Annuity_Tables,MATCH($W48+2,'Mortality Tables'!$DS$1:$HT$1,0),FALSE),VLOOKUP($T48,Fe_Annuity_Tables,MATCH($W48+2,'Mortality Tables'!$M$1:$DN$1,0),FALSE))</f>
        <v>2.2819915430895002E-3</v>
      </c>
      <c r="AA48" s="664"/>
      <c r="AB48" s="685">
        <f t="shared" si="45"/>
        <v>1422227.5141</v>
      </c>
      <c r="AC48" s="685">
        <f t="shared" si="45"/>
        <v>1494690.0059433952</v>
      </c>
      <c r="AD48" s="685">
        <f t="shared" si="45"/>
        <v>1570844.4617462112</v>
      </c>
      <c r="AE48" s="685">
        <f t="shared" si="45"/>
        <v>1650878.9870721807</v>
      </c>
      <c r="AF48" s="685">
        <f t="shared" si="45"/>
        <v>1734991.2714635083</v>
      </c>
      <c r="AG48" s="685">
        <f t="shared" si="45"/>
        <v>1823389.0767445741</v>
      </c>
      <c r="AH48" s="685">
        <f t="shared" si="45"/>
        <v>1916290.7502047103</v>
      </c>
      <c r="AI48" s="685">
        <f t="shared" si="45"/>
        <v>2013925.7639276404</v>
      </c>
      <c r="AJ48" s="685">
        <f t="shared" si="45"/>
        <v>2116535.2815997535</v>
      </c>
      <c r="AK48" s="685">
        <f t="shared" si="45"/>
        <v>2224372.7541972613</v>
      </c>
      <c r="AL48" s="685">
        <f t="shared" si="44"/>
        <v>2337704.5460236114</v>
      </c>
      <c r="AM48" s="685">
        <f t="shared" si="44"/>
        <v>2456810.5926435147</v>
      </c>
      <c r="AN48" s="685">
        <f t="shared" si="44"/>
        <v>2581985.0923387017</v>
      </c>
      <c r="AO48" s="685">
        <f t="shared" si="44"/>
        <v>2713537.2327933591</v>
      </c>
      <c r="AP48" s="685">
        <f t="shared" si="44"/>
        <v>2851791.9548041807</v>
      </c>
      <c r="AQ48" s="685">
        <f t="shared" si="44"/>
        <v>2997090.7549014534</v>
      </c>
      <c r="AR48" s="685">
        <f t="shared" si="44"/>
        <v>3149792.5288636829</v>
      </c>
      <c r="AS48" s="685">
        <f t="shared" si="44"/>
        <v>3310274.4582092874</v>
      </c>
      <c r="AT48" s="685">
        <f t="shared" si="44"/>
        <v>3478932.9418550506</v>
      </c>
      <c r="AU48" s="685">
        <f t="shared" si="44"/>
        <v>3656184.5752425659</v>
      </c>
      <c r="AV48" s="685">
        <f t="shared" si="41"/>
        <v>3842467.1793511743</v>
      </c>
      <c r="AW48" s="685">
        <f t="shared" si="41"/>
        <v>4038240.8821391175</v>
      </c>
      <c r="AX48" s="685">
        <f t="shared" si="41"/>
        <v>4243989.2550841048</v>
      </c>
      <c r="AY48" s="685">
        <f t="shared" si="41"/>
        <v>4460220.5076306406</v>
      </c>
      <c r="AZ48" s="685">
        <f t="shared" si="41"/>
        <v>4687468.742494422</v>
      </c>
      <c r="BA48" s="685">
        <f t="shared" si="41"/>
        <v>4926295.274924513</v>
      </c>
      <c r="BB48" s="685">
        <f t="shared" si="41"/>
        <v>5177290.0191819165</v>
      </c>
      <c r="BC48" s="685">
        <f t="shared" si="41"/>
        <v>5441072.9456592361</v>
      </c>
      <c r="BD48" s="685">
        <f t="shared" si="41"/>
        <v>5718295.6122405725</v>
      </c>
      <c r="BE48" s="685">
        <f t="shared" si="41"/>
        <v>6009642.7736842316</v>
      </c>
      <c r="BF48" s="685">
        <f t="shared" si="41"/>
        <v>6315834.073003443</v>
      </c>
      <c r="BG48" s="685">
        <f t="shared" si="41"/>
        <v>6637625.8190229684</v>
      </c>
      <c r="BH48" s="685">
        <f t="shared" si="41"/>
        <v>6975812.854502189</v>
      </c>
      <c r="BI48" s="685">
        <f t="shared" si="41"/>
        <v>7331230.5194390751</v>
      </c>
      <c r="BJ48" s="685">
        <f t="shared" si="41"/>
        <v>7704756.7144044973</v>
      </c>
      <c r="BK48" s="685">
        <f t="shared" si="41"/>
        <v>8097314.069003406</v>
      </c>
      <c r="BL48" s="685" t="str">
        <f t="shared" si="46"/>
        <v/>
      </c>
      <c r="BM48" s="685" t="str">
        <f t="shared" si="46"/>
        <v/>
      </c>
      <c r="BN48" s="685" t="str">
        <f t="shared" si="46"/>
        <v/>
      </c>
      <c r="BO48" s="685" t="str">
        <f t="shared" si="34"/>
        <v/>
      </c>
      <c r="BP48" s="685" t="str">
        <f t="shared" si="34"/>
        <v/>
      </c>
      <c r="BQ48" s="685" t="str">
        <f t="shared" si="34"/>
        <v/>
      </c>
      <c r="BR48" s="529"/>
      <c r="BS48" s="685">
        <f>IFERROR(($L48+AB48*Contr_Rate)*(1+Inv_Return)*IF($D48=$C$1,VLOOKUP($T48,Male_Annuity_Tables,MATCH($BS$3+3,'Mortality Tables'!$N$1:$DN$1,0),FALSE),VLOOKUP($T48,Fe_Annuity_Tables,MATCH(BS$3+3,'Mortality Tables'!$N$1:$DN$1,0),FALSE)),"")</f>
        <v>558777.0162825532</v>
      </c>
      <c r="BT48" s="685">
        <f>IFERROR(($BS48+AC48*Contr_Rate)*(1+Inv_Return)*IF($D48=$C$1,VLOOKUP($T48,Male_Annuity_Tables,MATCH($BS$3+3,'Mortality Tables'!$N$1:$DN$1,0),FALSE),VLOOKUP($T48,Fe_Annuity_Tables,MATCH(BT$3+3,'Mortality Tables'!$N$1:$DN$1,0),FALSE)),"")</f>
        <v>660801.92928768939</v>
      </c>
      <c r="BU48" s="685">
        <f>IFERROR((BT48+AD48*Contr_Rate)*(1+Inv_Return)*IF($D48=$C$1,VLOOKUP($T48,Male_Annuity_Tables,MATCH($BS$3+3,'Mortality Tables'!$N$1:$DN$1,0),FALSE),VLOOKUP($T48,Fe_Annuity_Tables,MATCH(BU$3+3,'Mortality Tables'!$N$1:$DN$1,0),FALSE)),"")</f>
        <v>593446.03718148894</v>
      </c>
      <c r="BV48" s="685">
        <f>IFERROR((BU48+AE48*Contr_Rate)*(1+Inv_Return)*IF($D48=$C$1,VLOOKUP($T48,Male_Annuity_Tables,MATCH($BS$3+3,'Mortality Tables'!$N$1:$DN$1,0),FALSE),VLOOKUP($T48,Fe_Annuity_Tables,MATCH(BV$3+3,'Mortality Tables'!$N$1:$DN$1,0),FALSE)),"")</f>
        <v>456003.46288126713</v>
      </c>
      <c r="BW48" s="685">
        <f>IFERROR((BV48+AF48*Contr_Rate)*(1+Inv_Return)*IF($D48=$C$1,VLOOKUP($T48,Male_Annuity_Tables,MATCH($BS$3+3,'Mortality Tables'!$N$1:$DN$1,0),FALSE),VLOOKUP($T48,Fe_Annuity_Tables,MATCH(BW$3+3,'Mortality Tables'!$N$1:$DN$1,0),FALSE)),"")</f>
        <v>326785.2097371319</v>
      </c>
      <c r="BX48" s="685">
        <f>IFERROR((BW48+AG48*Contr_Rate)*(1+Inv_Return)*IF($D48=$C$1,VLOOKUP($T48,Male_Annuity_Tables,MATCH($BS$3+3,'Mortality Tables'!$N$1:$DN$1,0),FALSE),VLOOKUP($T48,Fe_Annuity_Tables,MATCH(BX$3+3,'Mortality Tables'!$N$1:$DN$1,0),FALSE)),"")</f>
        <v>233629.56852504821</v>
      </c>
      <c r="BY48" s="685">
        <f>IFERROR((BX48+AH48*Contr_Rate)*(1+Inv_Return)*IF($D48=$C$1,VLOOKUP($T48,Male_Annuity_Tables,MATCH($BS$3+3,'Mortality Tables'!$N$1:$DN$1,0),FALSE),VLOOKUP($T48,Fe_Annuity_Tables,MATCH(BY$3+3,'Mortality Tables'!$N$1:$DN$1,0),FALSE)),"")</f>
        <v>172711.0762575547</v>
      </c>
      <c r="BZ48" s="685">
        <f>IFERROR((BY48+AI48*Contr_Rate)*(1+Inv_Return)*IF($D48=$C$1,VLOOKUP($T48,Male_Annuity_Tables,MATCH($BS$3+3,'Mortality Tables'!$N$1:$DN$1,0),FALSE),VLOOKUP($T48,Fe_Annuity_Tables,MATCH(BZ$3+3,'Mortality Tables'!$N$1:$DN$1,0),FALSE)),"")</f>
        <v>132584.66705935731</v>
      </c>
      <c r="CA48" s="685">
        <f>IFERROR((BZ48+AJ48*Contr_Rate)*(1+Inv_Return)*IF($D48=$C$1,VLOOKUP($T48,Male_Annuity_Tables,MATCH($BS$3+3,'Mortality Tables'!$N$1:$DN$1,0),FALSE),VLOOKUP($T48,Fe_Annuity_Tables,MATCH(CA$3+3,'Mortality Tables'!$N$1:$DN$1,0),FALSE)),"")</f>
        <v>104647.45594233823</v>
      </c>
      <c r="CB48" s="685">
        <f>IFERROR((CA48+AK48*Contr_Rate)*(1+Inv_Return)*IF($D48=$C$1,VLOOKUP($T48,Male_Annuity_Tables,MATCH($BS$3+3,'Mortality Tables'!$N$1:$DN$1,0),FALSE),VLOOKUP($T48,Fe_Annuity_Tables,MATCH(CB$3+3,'Mortality Tables'!$N$1:$DN$1,0),FALSE)),"")</f>
        <v>84079.850286582106</v>
      </c>
      <c r="CC48" s="685">
        <f>IFERROR((CB48+AL48*Contr_Rate)*(1+Inv_Return)*IF($D48=$C$1,VLOOKUP($T48,Male_Annuity_Tables,MATCH($BS$3+3,'Mortality Tables'!$N$1:$DN$1,0),FALSE),VLOOKUP($T48,Fe_Annuity_Tables,MATCH(CC$3+3,'Mortality Tables'!$N$1:$DN$1,0),FALSE)),"")</f>
        <v>68333.659478069967</v>
      </c>
      <c r="CD48" s="685">
        <f>IFERROR((CC48+AM48*Contr_Rate)*(1+Inv_Return)*IF($D48=$C$1,VLOOKUP($T48,Male_Annuity_Tables,MATCH($BS$3+3,'Mortality Tables'!$N$1:$DN$1,0),FALSE),VLOOKUP($T48,Fe_Annuity_Tables,MATCH(CD$3+3,'Mortality Tables'!$N$1:$DN$1,0),FALSE)),"")</f>
        <v>55972.252312805467</v>
      </c>
      <c r="CE48" s="685">
        <f>IFERROR((CD48+AN48*Contr_Rate)*(1+Inv_Return)*IF($D48=$C$1,VLOOKUP($T48,Male_Annuity_Tables,MATCH($BS$3+3,'Mortality Tables'!$N$1:$DN$1,0),FALSE),VLOOKUP($T48,Fe_Annuity_Tables,MATCH(CE$3+3,'Mortality Tables'!$N$1:$DN$1,0),FALSE)),"")</f>
        <v>46105.420443088078</v>
      </c>
      <c r="CF48" s="685">
        <f>IFERROR((CE48+AO48*Contr_Rate)*(1+Inv_Return)*IF($D48=$C$1,VLOOKUP($T48,Male_Annuity_Tables,MATCH($BS$3+3,'Mortality Tables'!$N$1:$DN$1,0),FALSE),VLOOKUP($T48,Fe_Annuity_Tables,MATCH(CF$3+3,'Mortality Tables'!$N$1:$DN$1,0),FALSE)),"")</f>
        <v>38135.749528383378</v>
      </c>
      <c r="CG48" s="685">
        <f>IFERROR((CF48+AP48*Contr_Rate)*(1+Inv_Return)*IF($D48=$C$1,VLOOKUP($T48,Male_Annuity_Tables,MATCH($BS$3+3,'Mortality Tables'!$N$1:$DN$1,0),FALSE),VLOOKUP($T48,Fe_Annuity_Tables,MATCH(CG$3+3,'Mortality Tables'!$N$1:$DN$1,0),FALSE)),"")</f>
        <v>31642.189244563458</v>
      </c>
      <c r="CH48" s="685">
        <f>IFERROR((CG48+AQ48*Contr_Rate)*(1+Inv_Return)*IF($D48=$C$1,VLOOKUP($T48,Male_Annuity_Tables,MATCH($BS$3+3,'Mortality Tables'!$N$1:$DN$1,0),FALSE),VLOOKUP($T48,Fe_Annuity_Tables,MATCH(CH$3+3,'Mortality Tables'!$N$1:$DN$1,0),FALSE)),"")</f>
        <v>26316.533285825564</v>
      </c>
      <c r="CI48" s="685">
        <f>IFERROR((CH48+AR48*Contr_Rate)*(1+Inv_Return)*IF($D48=$C$1,VLOOKUP($T48,Male_Annuity_Tables,MATCH($BS$3+3,'Mortality Tables'!$N$1:$DN$1,0),FALSE),VLOOKUP($T48,Fe_Annuity_Tables,MATCH(CI$3+3,'Mortality Tables'!$N$1:$DN$1,0),FALSE)),"")</f>
        <v>23297.437492983285</v>
      </c>
      <c r="CJ48" s="685">
        <f>IFERROR((CI48+AS48*Contr_Rate)*(1+Inv_Return)*IF($D48=$C$1,VLOOKUP($T48,Male_Annuity_Tables,MATCH($BS$3+3,'Mortality Tables'!$N$1:$DN$1,0),FALSE),VLOOKUP($T48,Fe_Annuity_Tables,MATCH(CJ$3+3,'Mortality Tables'!$N$1:$DN$1,0),FALSE)),"")</f>
        <v>20680.814087954786</v>
      </c>
      <c r="CK48" s="685">
        <f>IFERROR((CJ48+AT48*Contr_Rate)*(1+Inv_Return)*IF($D48=$C$1,VLOOKUP($T48,Male_Annuity_Tables,MATCH($BS$3+3,'Mortality Tables'!$N$1:$DN$1,0),FALSE),VLOOKUP($T48,Fe_Annuity_Tables,MATCH(CK$3+3,'Mortality Tables'!$N$1:$DN$1,0),FALSE)),"")</f>
        <v>18368.778627537831</v>
      </c>
      <c r="CL48" s="685">
        <f>IFERROR((CK48+AU48*Contr_Rate)*(1+Inv_Return)*IF($D48=$C$1,VLOOKUP($T48,Male_Annuity_Tables,MATCH($BS$3+3,'Mortality Tables'!$N$1:$DN$1,0),FALSE),VLOOKUP($T48,Fe_Annuity_Tables,MATCH(CL$3+3,'Mortality Tables'!$N$1:$DN$1,0),FALSE)),"")</f>
        <v>16322.131330073955</v>
      </c>
      <c r="CM48" s="685">
        <f>IFERROR((CL48+AV48*Contr_Rate)*(1+Inv_Return)*IF($D48=$C$1,VLOOKUP($T48,Male_Annuity_Tables,MATCH($BS$3+3,'Mortality Tables'!$N$1:$DN$1,0),FALSE),VLOOKUP($T48,Fe_Annuity_Tables,MATCH(CM$3+3,'Mortality Tables'!$N$1:$DN$1,0),FALSE)),"")</f>
        <v>14507.946679262444</v>
      </c>
      <c r="CN48" s="685">
        <f>IFERROR((CM48+AW48*Contr_Rate)*(1+Inv_Return)*IF($D48=$C$1,VLOOKUP($T48,Male_Annuity_Tables,MATCH($BS$3+3,'Mortality Tables'!$N$1:$DN$1,0),FALSE),VLOOKUP($T48,Fe_Annuity_Tables,MATCH(CN$3+3,'Mortality Tables'!$N$1:$DN$1,0),FALSE)),"")</f>
        <v>12898.39570179263</v>
      </c>
      <c r="CO48" s="685">
        <f>IFERROR((CN48+AX48*Contr_Rate)*(1+Inv_Return)*IF($D48=$C$1,VLOOKUP($T48,Male_Annuity_Tables,MATCH($BS$3+3,'Mortality Tables'!$N$1:$DN$1,0),FALSE),VLOOKUP($T48,Fe_Annuity_Tables,MATCH(CO$3+3,'Mortality Tables'!$N$1:$DN$1,0),FALSE)),"")</f>
        <v>11469.026059397369</v>
      </c>
      <c r="CP48" s="685">
        <f>IFERROR((CO48+AY48*Contr_Rate)*(1+Inv_Return)*IF($D48=$C$1,VLOOKUP($T48,Male_Annuity_Tables,MATCH($BS$3+3,'Mortality Tables'!$N$1:$DN$1,0),FALSE),VLOOKUP($T48,Fe_Annuity_Tables,MATCH(CP$3+3,'Mortality Tables'!$N$1:$DN$1,0),FALSE)),"")</f>
        <v>10198.657642894173</v>
      </c>
      <c r="CQ48" s="685">
        <f>IFERROR((CP48+AZ48*Contr_Rate)*(1+Inv_Return)*IF($D48=$C$1,VLOOKUP($T48,Male_Annuity_Tables,MATCH($BS$3+3,'Mortality Tables'!$N$1:$DN$1,0),FALSE),VLOOKUP($T48,Fe_Annuity_Tables,MATCH(CQ$3+3,'Mortality Tables'!$N$1:$DN$1,0),FALSE)),"")</f>
        <v>9069.1438940952467</v>
      </c>
      <c r="CR48" s="685">
        <f>IFERROR((CQ48+BA48*Contr_Rate)*(1+Inv_Return)*IF($D48=$C$1,VLOOKUP($T48,Male_Annuity_Tables,MATCH($BS$3+3,'Mortality Tables'!$N$1:$DN$1,0),FALSE),VLOOKUP($T48,Fe_Annuity_Tables,MATCH(CR$3+3,'Mortality Tables'!$N$1:$DN$1,0),FALSE)),"")</f>
        <v>8064.3969655129722</v>
      </c>
      <c r="CS48" s="685">
        <f>IFERROR((CR48+BB48*Contr_Rate)*(1+Inv_Return)*IF($D48=$C$1,VLOOKUP($T48,Male_Annuity_Tables,MATCH($BS$3+3,'Mortality Tables'!$N$1:$DN$1,0),FALSE),VLOOKUP($T48,Fe_Annuity_Tables,MATCH(CS$3+3,'Mortality Tables'!$N$1:$DN$1,0),FALSE)),"")</f>
        <v>7591.9371089052411</v>
      </c>
      <c r="CT48" s="685">
        <f>IFERROR((CS48+BC48*Contr_Rate)*(1+Inv_Return)*IF($D48=$C$1,VLOOKUP($T48,Male_Annuity_Tables,MATCH($BS$3+3,'Mortality Tables'!$N$1:$DN$1,0),FALSE),VLOOKUP($T48,Fe_Annuity_Tables,MATCH(CT$3+3,'Mortality Tables'!$N$1:$DN$1,0),FALSE)),"")</f>
        <v>7147.9389008974094</v>
      </c>
      <c r="CU48" s="685">
        <f>IFERROR((CT48+BD48*Contr_Rate)*(1+Inv_Return)*IF($D48=$C$1,VLOOKUP($T48,Male_Annuity_Tables,MATCH($BS$3+3,'Mortality Tables'!$N$1:$DN$1,0),FALSE),VLOOKUP($T48,Fe_Annuity_Tables,MATCH(CU$3+3,'Mortality Tables'!$N$1:$DN$1,0),FALSE)),"")</f>
        <v>6728.1236610321248</v>
      </c>
      <c r="CV48" s="685">
        <f>IFERROR((CU48+BE48*Contr_Rate)*(1+Inv_Return)*IF($D48=$C$1,VLOOKUP($T48,Male_Annuity_Tables,MATCH($BS$3+3,'Mortality Tables'!$N$1:$DN$1,0),FALSE),VLOOKUP($T48,Fe_Annuity_Tables,MATCH(CV$3+3,'Mortality Tables'!$N$1:$DN$1,0),FALSE)),"")</f>
        <v>6331.0492579312458</v>
      </c>
      <c r="CW48" s="685">
        <f>IFERROR((CV48+BF48*Contr_Rate)*(1+Inv_Return)*IF($D48=$C$1,VLOOKUP($T48,Male_Annuity_Tables,MATCH($BS$3+3,'Mortality Tables'!$N$1:$DN$1,0),FALSE),VLOOKUP($T48,Fe_Annuity_Tables,MATCH(CW$3+3,'Mortality Tables'!$N$1:$DN$1,0),FALSE)),"")</f>
        <v>5955.3967463730332</v>
      </c>
      <c r="CX48" s="685">
        <f>IFERROR((CW48+BG48*Contr_Rate)*(1+Inv_Return)*IF($D48=$C$1,VLOOKUP($T48,Male_Annuity_Tables,MATCH($BS$3+3,'Mortality Tables'!$N$1:$DN$1,0),FALSE),VLOOKUP($T48,Fe_Annuity_Tables,MATCH(CX$3+3,'Mortality Tables'!$N$1:$DN$1,0),FALSE)),"")</f>
        <v>5910.9358534231851</v>
      </c>
      <c r="CY48" s="685">
        <f>IFERROR((CX48+BH48*Contr_Rate)*(1+Inv_Return)*IF($D48=$C$1,VLOOKUP($T48,Male_Annuity_Tables,MATCH($BS$3+3,'Mortality Tables'!$N$1:$DN$1,0),FALSE),VLOOKUP($T48,Fe_Annuity_Tables,MATCH(CY$3+3,'Mortality Tables'!$N$1:$DN$1,0),FALSE)),"")</f>
        <v>5865.1119307758954</v>
      </c>
      <c r="CZ48" s="685">
        <f>IFERROR((CY48+BI48*Contr_Rate)*(1+Inv_Return)*IF($D48=$C$1,VLOOKUP($T48,Male_Annuity_Tables,MATCH($BS$3+3,'Mortality Tables'!$N$1:$DN$1,0),FALSE),VLOOKUP($T48,Fe_Annuity_Tables,MATCH(CZ$3+3,'Mortality Tables'!$N$1:$DN$1,0),FALSE)),"")</f>
        <v>5816.5891959924274</v>
      </c>
      <c r="DA48" s="685">
        <f>IFERROR((CZ48+BJ48*Contr_Rate)*(1+Inv_Return)*IF($D48=$C$1,VLOOKUP($T48,Male_Annuity_Tables,MATCH($BS$3+3,'Mortality Tables'!$N$1:$DN$1,0),FALSE),VLOOKUP($T48,Fe_Annuity_Tables,MATCH(DA$3+3,'Mortality Tables'!$N$1:$DN$1,0),FALSE)),"")</f>
        <v>5765.0269997211772</v>
      </c>
      <c r="DB48" s="685">
        <f>IFERROR((DA48+BK48*Contr_Rate)*(1+Inv_Return)*IF($D48=$C$1,VLOOKUP($T48,Male_Annuity_Tables,MATCH($BS$3+3,'Mortality Tables'!$N$1:$DN$1,0),FALSE),VLOOKUP($T48,Fe_Annuity_Tables,MATCH(DB$3+3,'Mortality Tables'!$N$1:$DN$1,0),FALSE)),"")</f>
        <v>5710.1636591212409</v>
      </c>
      <c r="DC48" s="685" t="str">
        <f>IFERROR((DB48+BL48*Contr_Rate)*(1+Inv_Return)*IF($D48=$C$1,VLOOKUP($T48,Male_Annuity_Tables,MATCH($BS$3+3,'Mortality Tables'!$N$1:$DN$1,0),FALSE),VLOOKUP($T48,Fe_Annuity_Tables,MATCH(DC$3+3,'Mortality Tables'!$N$1:$DN$1,0),FALSE)),"")</f>
        <v/>
      </c>
      <c r="DD48" s="685" t="str">
        <f>IFERROR((DC48+BM48*Contr_Rate)*(1+Inv_Return)*IF($D48=$C$1,VLOOKUP($T48,Male_Annuity_Tables,MATCH($BS$3+3,'Mortality Tables'!$N$1:$DN$1,0),FALSE),VLOOKUP($T48,Fe_Annuity_Tables,MATCH(DD$3+3,'Mortality Tables'!$N$1:$DN$1,0),FALSE)),"")</f>
        <v/>
      </c>
      <c r="DE48" s="685" t="str">
        <f>IFERROR((DD48+BN48*Contr_Rate)*(1+Inv_Return)*IF($D48=$C$1,VLOOKUP($T48,Male_Annuity_Tables,MATCH($BS$3+3,'Mortality Tables'!$N$1:$DN$1,0),FALSE),VLOOKUP($T48,Fe_Annuity_Tables,MATCH(DE$3+3,'Mortality Tables'!$N$1:$DN$1,0),FALSE)),"")</f>
        <v/>
      </c>
      <c r="DF48" s="685" t="str">
        <f>IFERROR((DE48+BO48*Contr_Rate)*(1+Inv_Return)*IF($D48=$C$1,VLOOKUP($T48,Male_Annuity_Tables,MATCH($BS$3+3,'Mortality Tables'!$N$1:$DN$1,0),FALSE),VLOOKUP($T48,Fe_Annuity_Tables,MATCH(DF$3+3,'Mortality Tables'!$N$1:$DN$1,0),FALSE)),"")</f>
        <v/>
      </c>
      <c r="DG48" s="685" t="str">
        <f>IFERROR((DF48+BP48*Contr_Rate)*(1+Inv_Return)*IF($D48=$C$1,VLOOKUP($T48,Male_Annuity_Tables,MATCH($BS$3+3,'Mortality Tables'!$N$1:$DN$1,0),FALSE),VLOOKUP($T48,Fe_Annuity_Tables,MATCH(DG$3+3,'Mortality Tables'!$N$1:$DN$1,0),FALSE)),"")</f>
        <v/>
      </c>
      <c r="DH48" s="685" t="str">
        <f>IFERROR((DG48+BQ48*Contr_Rate)*(1+Inv_Return)*IF($D48=$C$1,VLOOKUP($T48,Male_Annuity_Tables,MATCH($BS$3+3,'Mortality Tables'!$N$1:$DN$1,0),FALSE),VLOOKUP($T48,Fe_Annuity_Tables,MATCH(DH$3+3,'Mortality Tables'!$N$1:$DN$1,0),FALSE)),"")</f>
        <v/>
      </c>
      <c r="DJ48" s="686">
        <f t="shared" si="20"/>
        <v>660801.92928768939</v>
      </c>
      <c r="DK48" s="680">
        <f t="shared" si="21"/>
        <v>8.8017766057058875</v>
      </c>
      <c r="DL48" s="686">
        <f t="shared" si="22"/>
        <v>50300.900881276699</v>
      </c>
      <c r="DM48" s="686">
        <f t="shared" si="23"/>
        <v>8097314.069003406</v>
      </c>
      <c r="DN48" s="687">
        <f t="shared" si="42"/>
        <v>6.2120476558799936E-3</v>
      </c>
      <c r="DP48" s="688">
        <f t="shared" si="24"/>
        <v>112296.29940827217</v>
      </c>
      <c r="DQ48" s="688">
        <f t="shared" si="13"/>
        <v>132800.0421250884</v>
      </c>
      <c r="DR48" s="688">
        <f t="shared" si="14"/>
        <v>119263.66320028949</v>
      </c>
    </row>
    <row r="49" spans="1:122" s="657" customFormat="1" ht="14.5">
      <c r="A49" s="675" t="s">
        <v>1167</v>
      </c>
      <c r="B49" s="675" t="s">
        <v>1168</v>
      </c>
      <c r="C49" s="675" t="s">
        <v>236</v>
      </c>
      <c r="D49" s="675" t="s">
        <v>60</v>
      </c>
      <c r="E49" s="676">
        <v>29410</v>
      </c>
      <c r="F49" s="677">
        <v>38033</v>
      </c>
      <c r="G49" s="677">
        <v>45227</v>
      </c>
      <c r="H49" s="678">
        <v>484913</v>
      </c>
      <c r="I49" s="678">
        <v>24331.62</v>
      </c>
      <c r="J49" s="678">
        <v>42941.94</v>
      </c>
      <c r="K49" s="678">
        <v>16787.990000000002</v>
      </c>
      <c r="L49" s="678">
        <v>84061.55</v>
      </c>
      <c r="M49" s="679">
        <f>IF(COUNTIF($A$4:A204,A49)=1,0,1)</f>
        <v>0</v>
      </c>
      <c r="N49" s="680" t="str">
        <f t="shared" si="35"/>
        <v>Okay</v>
      </c>
      <c r="O49" s="680" t="str">
        <f t="shared" si="15"/>
        <v>TRUE</v>
      </c>
      <c r="P49" s="680" t="b">
        <f t="shared" si="2"/>
        <v>1</v>
      </c>
      <c r="Q49" s="680" t="b">
        <f t="shared" si="36"/>
        <v>1</v>
      </c>
      <c r="R49" s="680" t="b">
        <f t="shared" si="37"/>
        <v>1</v>
      </c>
      <c r="S49" s="681">
        <f t="shared" si="5"/>
        <v>23.624657534246577</v>
      </c>
      <c r="T49" s="682">
        <f t="shared" si="38"/>
        <v>44</v>
      </c>
      <c r="U49" s="682">
        <f t="shared" si="16"/>
        <v>43</v>
      </c>
      <c r="V49" s="682">
        <f t="shared" si="39"/>
        <v>1.1753424657534246</v>
      </c>
      <c r="W49" s="682">
        <f t="shared" si="40"/>
        <v>16</v>
      </c>
      <c r="X49" s="683">
        <f t="shared" si="8"/>
        <v>1344984.8</v>
      </c>
      <c r="Y49" s="684">
        <f t="shared" si="18"/>
        <v>2.4499999999999999E-3</v>
      </c>
      <c r="Z49" s="684">
        <f>IF($D49=$C$1,VLOOKUP($T49,Male_Annuity_Tables,MATCH($W49+2,'Mortality Tables'!$DS$1:$HT$1,0),FALSE),VLOOKUP($T49,Fe_Annuity_Tables,MATCH($W49+2,'Mortality Tables'!$M$1:$DN$1,0),FALSE))</f>
        <v>0.16022938162310044</v>
      </c>
      <c r="AA49" s="664"/>
      <c r="AB49" s="685">
        <f t="shared" si="45"/>
        <v>509619.31735000003</v>
      </c>
      <c r="AC49" s="685">
        <f t="shared" si="45"/>
        <v>535584.42156898254</v>
      </c>
      <c r="AD49" s="685">
        <f t="shared" si="45"/>
        <v>562872.44784792222</v>
      </c>
      <c r="AE49" s="685">
        <f t="shared" si="45"/>
        <v>591550.79906577384</v>
      </c>
      <c r="AF49" s="685">
        <f t="shared" si="45"/>
        <v>621690.31227817503</v>
      </c>
      <c r="AG49" s="685">
        <f t="shared" si="45"/>
        <v>653365.43368874816</v>
      </c>
      <c r="AH49" s="685">
        <f t="shared" si="45"/>
        <v>686654.40253518987</v>
      </c>
      <c r="AI49" s="685">
        <f t="shared" si="45"/>
        <v>721639.44434435782</v>
      </c>
      <c r="AJ49" s="685">
        <f t="shared" si="45"/>
        <v>758406.97403370286</v>
      </c>
      <c r="AK49" s="685">
        <f t="shared" si="45"/>
        <v>797047.80936071998</v>
      </c>
      <c r="AL49" s="685">
        <f t="shared" si="44"/>
        <v>837657.3952476487</v>
      </c>
      <c r="AM49" s="685">
        <f t="shared" si="44"/>
        <v>880336.03953551641</v>
      </c>
      <c r="AN49" s="685">
        <f t="shared" si="44"/>
        <v>925189.16074985103</v>
      </c>
      <c r="AO49" s="685">
        <f t="shared" si="44"/>
        <v>972327.54849005607</v>
      </c>
      <c r="AP49" s="685">
        <f t="shared" si="44"/>
        <v>1021867.6370856245</v>
      </c>
      <c r="AQ49" s="685">
        <f t="shared" si="44"/>
        <v>1073931.7931951371</v>
      </c>
      <c r="AR49" s="685" t="str">
        <f t="shared" si="44"/>
        <v/>
      </c>
      <c r="AS49" s="685" t="str">
        <f t="shared" si="44"/>
        <v/>
      </c>
      <c r="AT49" s="685" t="str">
        <f t="shared" si="44"/>
        <v/>
      </c>
      <c r="AU49" s="685" t="str">
        <f t="shared" si="44"/>
        <v/>
      </c>
      <c r="AV49" s="685" t="str">
        <f t="shared" si="41"/>
        <v/>
      </c>
      <c r="AW49" s="685" t="str">
        <f t="shared" si="41"/>
        <v/>
      </c>
      <c r="AX49" s="685" t="str">
        <f t="shared" si="41"/>
        <v/>
      </c>
      <c r="AY49" s="685" t="str">
        <f t="shared" si="41"/>
        <v/>
      </c>
      <c r="AZ49" s="685" t="str">
        <f t="shared" si="41"/>
        <v/>
      </c>
      <c r="BA49" s="685" t="str">
        <f t="shared" si="41"/>
        <v/>
      </c>
      <c r="BB49" s="685" t="str">
        <f t="shared" si="41"/>
        <v/>
      </c>
      <c r="BC49" s="685" t="str">
        <f t="shared" si="41"/>
        <v/>
      </c>
      <c r="BD49" s="685" t="str">
        <f t="shared" si="41"/>
        <v/>
      </c>
      <c r="BE49" s="685" t="str">
        <f t="shared" si="41"/>
        <v/>
      </c>
      <c r="BF49" s="685" t="str">
        <f t="shared" si="41"/>
        <v/>
      </c>
      <c r="BG49" s="685" t="str">
        <f t="shared" si="41"/>
        <v/>
      </c>
      <c r="BH49" s="685" t="str">
        <f t="shared" si="41"/>
        <v/>
      </c>
      <c r="BI49" s="685" t="str">
        <f t="shared" si="41"/>
        <v/>
      </c>
      <c r="BJ49" s="685" t="str">
        <f t="shared" si="41"/>
        <v/>
      </c>
      <c r="BK49" s="685" t="str">
        <f t="shared" si="41"/>
        <v/>
      </c>
      <c r="BL49" s="685" t="str">
        <f t="shared" si="46"/>
        <v/>
      </c>
      <c r="BM49" s="685" t="str">
        <f t="shared" si="46"/>
        <v/>
      </c>
      <c r="BN49" s="685" t="str">
        <f t="shared" si="46"/>
        <v/>
      </c>
      <c r="BO49" s="685" t="str">
        <f t="shared" si="34"/>
        <v/>
      </c>
      <c r="BP49" s="685" t="str">
        <f t="shared" si="34"/>
        <v/>
      </c>
      <c r="BQ49" s="685" t="str">
        <f t="shared" si="34"/>
        <v/>
      </c>
      <c r="BR49" s="529"/>
      <c r="BS49" s="685">
        <f>IFERROR(($L49+AB49*Contr_Rate)*(1+Inv_Return)*IF($D49=$C$1,VLOOKUP($T49,Male_Annuity_Tables,MATCH($BS$3+3,'Mortality Tables'!$N$1:$DN$1,0),FALSE),VLOOKUP($T49,Fe_Annuity_Tables,MATCH(BS$3+3,'Mortality Tables'!$N$1:$DN$1,0),FALSE)),"")</f>
        <v>206465.87157343022</v>
      </c>
      <c r="BT49" s="685">
        <f>IFERROR(($BS49+AC49*Contr_Rate)*(1+Inv_Return)*IF($D49=$C$1,VLOOKUP($T49,Male_Annuity_Tables,MATCH($BS$3+3,'Mortality Tables'!$N$1:$DN$1,0),FALSE),VLOOKUP($T49,Fe_Annuity_Tables,MATCH(BT$3+3,'Mortality Tables'!$N$1:$DN$1,0),FALSE)),"")</f>
        <v>271214.8610597619</v>
      </c>
      <c r="BU49" s="685">
        <f>IFERROR((BT49+AD49*Contr_Rate)*(1+Inv_Return)*IF($D49=$C$1,VLOOKUP($T49,Male_Annuity_Tables,MATCH($BS$3+3,'Mortality Tables'!$N$1:$DN$1,0),FALSE),VLOOKUP($T49,Fe_Annuity_Tables,MATCH(BU$3+3,'Mortality Tables'!$N$1:$DN$1,0),FALSE)),"")</f>
        <v>275555.97321558121</v>
      </c>
      <c r="BV49" s="685">
        <f>IFERROR((BU49+AE49*Contr_Rate)*(1+Inv_Return)*IF($D49=$C$1,VLOOKUP($T49,Male_Annuity_Tables,MATCH($BS$3+3,'Mortality Tables'!$N$1:$DN$1,0),FALSE),VLOOKUP($T49,Fe_Annuity_Tables,MATCH(BV$3+3,'Mortality Tables'!$N$1:$DN$1,0),FALSE)),"")</f>
        <v>240383.95041540722</v>
      </c>
      <c r="BW49" s="685">
        <f>IFERROR((BV49+AF49*Contr_Rate)*(1+Inv_Return)*IF($D49=$C$1,VLOOKUP($T49,Male_Annuity_Tables,MATCH($BS$3+3,'Mortality Tables'!$N$1:$DN$1,0),FALSE),VLOOKUP($T49,Fe_Annuity_Tables,MATCH(BW$3+3,'Mortality Tables'!$N$1:$DN$1,0),FALSE)),"")</f>
        <v>191917.02388201331</v>
      </c>
      <c r="BX49" s="685">
        <f>IFERROR((BW49+AG49*Contr_Rate)*(1+Inv_Return)*IF($D49=$C$1,VLOOKUP($T49,Male_Annuity_Tables,MATCH($BS$3+3,'Mortality Tables'!$N$1:$DN$1,0),FALSE),VLOOKUP($T49,Fe_Annuity_Tables,MATCH(BX$3+3,'Mortality Tables'!$N$1:$DN$1,0),FALSE)),"")</f>
        <v>147723.98754648608</v>
      </c>
      <c r="BY49" s="685">
        <f>IFERROR((BX49+AH49*Contr_Rate)*(1+Inv_Return)*IF($D49=$C$1,VLOOKUP($T49,Male_Annuity_Tables,MATCH($BS$3+3,'Mortality Tables'!$N$1:$DN$1,0),FALSE),VLOOKUP($T49,Fe_Annuity_Tables,MATCH(BY$3+3,'Mortality Tables'!$N$1:$DN$1,0),FALSE)),"")</f>
        <v>120772.45126161745</v>
      </c>
      <c r="BZ49" s="685">
        <f>IFERROR((BY49+AI49*Contr_Rate)*(1+Inv_Return)*IF($D49=$C$1,VLOOKUP($T49,Male_Annuity_Tables,MATCH($BS$3+3,'Mortality Tables'!$N$1:$DN$1,0),FALSE),VLOOKUP($T49,Fe_Annuity_Tables,MATCH(BZ$3+3,'Mortality Tables'!$N$1:$DN$1,0),FALSE)),"")</f>
        <v>103218.67611553879</v>
      </c>
      <c r="CA49" s="685">
        <f>IFERROR((BZ49+AJ49*Contr_Rate)*(1+Inv_Return)*IF($D49=$C$1,VLOOKUP($T49,Male_Annuity_Tables,MATCH($BS$3+3,'Mortality Tables'!$N$1:$DN$1,0),FALSE),VLOOKUP($T49,Fe_Annuity_Tables,MATCH(CA$3+3,'Mortality Tables'!$N$1:$DN$1,0),FALSE)),"")</f>
        <v>90701.850182325565</v>
      </c>
      <c r="CB49" s="685">
        <f>IFERROR((CA49+AK49*Contr_Rate)*(1+Inv_Return)*IF($D49=$C$1,VLOOKUP($T49,Male_Annuity_Tables,MATCH($BS$3+3,'Mortality Tables'!$N$1:$DN$1,0),FALSE),VLOOKUP($T49,Fe_Annuity_Tables,MATCH(CB$3+3,'Mortality Tables'!$N$1:$DN$1,0),FALSE)),"")</f>
        <v>81019.242069865766</v>
      </c>
      <c r="CC49" s="685">
        <f>IFERROR((CB49+AL49*Contr_Rate)*(1+Inv_Return)*IF($D49=$C$1,VLOOKUP($T49,Male_Annuity_Tables,MATCH($BS$3+3,'Mortality Tables'!$N$1:$DN$1,0),FALSE),VLOOKUP($T49,Fe_Annuity_Tables,MATCH(CC$3+3,'Mortality Tables'!$N$1:$DN$1,0),FALSE)),"")</f>
        <v>73095.391362697948</v>
      </c>
      <c r="CD49" s="685">
        <f>IFERROR((CC49+AM49*Contr_Rate)*(1+Inv_Return)*IF($D49=$C$1,VLOOKUP($T49,Male_Annuity_Tables,MATCH($BS$3+3,'Mortality Tables'!$N$1:$DN$1,0),FALSE),VLOOKUP($T49,Fe_Annuity_Tables,MATCH(CD$3+3,'Mortality Tables'!$N$1:$DN$1,0),FALSE)),"")</f>
        <v>70070.644087072607</v>
      </c>
      <c r="CE49" s="685">
        <f>IFERROR((CD49+AN49*Contr_Rate)*(1+Inv_Return)*IF($D49=$C$1,VLOOKUP($T49,Male_Annuity_Tables,MATCH($BS$3+3,'Mortality Tables'!$N$1:$DN$1,0),FALSE),VLOOKUP($T49,Fe_Annuity_Tables,MATCH(CE$3+3,'Mortality Tables'!$N$1:$DN$1,0),FALSE)),"")</f>
        <v>68214.612111725</v>
      </c>
      <c r="CF49" s="685">
        <f>IFERROR((CE49+AO49*Contr_Rate)*(1+Inv_Return)*IF($D49=$C$1,VLOOKUP($T49,Male_Annuity_Tables,MATCH($BS$3+3,'Mortality Tables'!$N$1:$DN$1,0),FALSE),VLOOKUP($T49,Fe_Annuity_Tables,MATCH(CF$3+3,'Mortality Tables'!$N$1:$DN$1,0),FALSE)),"")</f>
        <v>66655.988070154272</v>
      </c>
      <c r="CG49" s="685">
        <f>IFERROR((CF49+AP49*Contr_Rate)*(1+Inv_Return)*IF($D49=$C$1,VLOOKUP($T49,Male_Annuity_Tables,MATCH($BS$3+3,'Mortality Tables'!$N$1:$DN$1,0),FALSE),VLOOKUP($T49,Fe_Annuity_Tables,MATCH(CG$3+3,'Mortality Tables'!$N$1:$DN$1,0),FALSE)),"")</f>
        <v>65195.610790474304</v>
      </c>
      <c r="CH49" s="685">
        <f>IFERROR((CG49+AQ49*Contr_Rate)*(1+Inv_Return)*IF($D49=$C$1,VLOOKUP($T49,Male_Annuity_Tables,MATCH($BS$3+3,'Mortality Tables'!$N$1:$DN$1,0),FALSE),VLOOKUP($T49,Fe_Annuity_Tables,MATCH(CH$3+3,'Mortality Tables'!$N$1:$DN$1,0),FALSE)),"")</f>
        <v>63784.732810433052</v>
      </c>
      <c r="CI49" s="685" t="str">
        <f>IFERROR((CH49+AR49*Contr_Rate)*(1+Inv_Return)*IF($D49=$C$1,VLOOKUP($T49,Male_Annuity_Tables,MATCH($BS$3+3,'Mortality Tables'!$N$1:$DN$1,0),FALSE),VLOOKUP($T49,Fe_Annuity_Tables,MATCH(CI$3+3,'Mortality Tables'!$N$1:$DN$1,0),FALSE)),"")</f>
        <v/>
      </c>
      <c r="CJ49" s="685" t="str">
        <f>IFERROR((CI49+AS49*Contr_Rate)*(1+Inv_Return)*IF($D49=$C$1,VLOOKUP($T49,Male_Annuity_Tables,MATCH($BS$3+3,'Mortality Tables'!$N$1:$DN$1,0),FALSE),VLOOKUP($T49,Fe_Annuity_Tables,MATCH(CJ$3+3,'Mortality Tables'!$N$1:$DN$1,0),FALSE)),"")</f>
        <v/>
      </c>
      <c r="CK49" s="685" t="str">
        <f>IFERROR((CJ49+AT49*Contr_Rate)*(1+Inv_Return)*IF($D49=$C$1,VLOOKUP($T49,Male_Annuity_Tables,MATCH($BS$3+3,'Mortality Tables'!$N$1:$DN$1,0),FALSE),VLOOKUP($T49,Fe_Annuity_Tables,MATCH(CK$3+3,'Mortality Tables'!$N$1:$DN$1,0),FALSE)),"")</f>
        <v/>
      </c>
      <c r="CL49" s="685" t="str">
        <f>IFERROR((CK49+AU49*Contr_Rate)*(1+Inv_Return)*IF($D49=$C$1,VLOOKUP($T49,Male_Annuity_Tables,MATCH($BS$3+3,'Mortality Tables'!$N$1:$DN$1,0),FALSE),VLOOKUP($T49,Fe_Annuity_Tables,MATCH(CL$3+3,'Mortality Tables'!$N$1:$DN$1,0),FALSE)),"")</f>
        <v/>
      </c>
      <c r="CM49" s="685" t="str">
        <f>IFERROR((CL49+AV49*Contr_Rate)*(1+Inv_Return)*IF($D49=$C$1,VLOOKUP($T49,Male_Annuity_Tables,MATCH($BS$3+3,'Mortality Tables'!$N$1:$DN$1,0),FALSE),VLOOKUP($T49,Fe_Annuity_Tables,MATCH(CM$3+3,'Mortality Tables'!$N$1:$DN$1,0),FALSE)),"")</f>
        <v/>
      </c>
      <c r="CN49" s="685" t="str">
        <f>IFERROR((CM49+AW49*Contr_Rate)*(1+Inv_Return)*IF($D49=$C$1,VLOOKUP($T49,Male_Annuity_Tables,MATCH($BS$3+3,'Mortality Tables'!$N$1:$DN$1,0),FALSE),VLOOKUP($T49,Fe_Annuity_Tables,MATCH(CN$3+3,'Mortality Tables'!$N$1:$DN$1,0),FALSE)),"")</f>
        <v/>
      </c>
      <c r="CO49" s="685" t="str">
        <f>IFERROR((CN49+AX49*Contr_Rate)*(1+Inv_Return)*IF($D49=$C$1,VLOOKUP($T49,Male_Annuity_Tables,MATCH($BS$3+3,'Mortality Tables'!$N$1:$DN$1,0),FALSE),VLOOKUP($T49,Fe_Annuity_Tables,MATCH(CO$3+3,'Mortality Tables'!$N$1:$DN$1,0),FALSE)),"")</f>
        <v/>
      </c>
      <c r="CP49" s="685" t="str">
        <f>IFERROR((CO49+AY49*Contr_Rate)*(1+Inv_Return)*IF($D49=$C$1,VLOOKUP($T49,Male_Annuity_Tables,MATCH($BS$3+3,'Mortality Tables'!$N$1:$DN$1,0),FALSE),VLOOKUP($T49,Fe_Annuity_Tables,MATCH(CP$3+3,'Mortality Tables'!$N$1:$DN$1,0),FALSE)),"")</f>
        <v/>
      </c>
      <c r="CQ49" s="685" t="str">
        <f>IFERROR((CP49+AZ49*Contr_Rate)*(1+Inv_Return)*IF($D49=$C$1,VLOOKUP($T49,Male_Annuity_Tables,MATCH($BS$3+3,'Mortality Tables'!$N$1:$DN$1,0),FALSE),VLOOKUP($T49,Fe_Annuity_Tables,MATCH(CQ$3+3,'Mortality Tables'!$N$1:$DN$1,0),FALSE)),"")</f>
        <v/>
      </c>
      <c r="CR49" s="685" t="str">
        <f>IFERROR((CQ49+BA49*Contr_Rate)*(1+Inv_Return)*IF($D49=$C$1,VLOOKUP($T49,Male_Annuity_Tables,MATCH($BS$3+3,'Mortality Tables'!$N$1:$DN$1,0),FALSE),VLOOKUP($T49,Fe_Annuity_Tables,MATCH(CR$3+3,'Mortality Tables'!$N$1:$DN$1,0),FALSE)),"")</f>
        <v/>
      </c>
      <c r="CS49" s="685" t="str">
        <f>IFERROR((CR49+BB49*Contr_Rate)*(1+Inv_Return)*IF($D49=$C$1,VLOOKUP($T49,Male_Annuity_Tables,MATCH($BS$3+3,'Mortality Tables'!$N$1:$DN$1,0),FALSE),VLOOKUP($T49,Fe_Annuity_Tables,MATCH(CS$3+3,'Mortality Tables'!$N$1:$DN$1,0),FALSE)),"")</f>
        <v/>
      </c>
      <c r="CT49" s="685" t="str">
        <f>IFERROR((CS49+BC49*Contr_Rate)*(1+Inv_Return)*IF($D49=$C$1,VLOOKUP($T49,Male_Annuity_Tables,MATCH($BS$3+3,'Mortality Tables'!$N$1:$DN$1,0),FALSE),VLOOKUP($T49,Fe_Annuity_Tables,MATCH(CT$3+3,'Mortality Tables'!$N$1:$DN$1,0),FALSE)),"")</f>
        <v/>
      </c>
      <c r="CU49" s="685" t="str">
        <f>IFERROR((CT49+BD49*Contr_Rate)*(1+Inv_Return)*IF($D49=$C$1,VLOOKUP($T49,Male_Annuity_Tables,MATCH($BS$3+3,'Mortality Tables'!$N$1:$DN$1,0),FALSE),VLOOKUP($T49,Fe_Annuity_Tables,MATCH(CU$3+3,'Mortality Tables'!$N$1:$DN$1,0),FALSE)),"")</f>
        <v/>
      </c>
      <c r="CV49" s="685" t="str">
        <f>IFERROR((CU49+BE49*Contr_Rate)*(1+Inv_Return)*IF($D49=$C$1,VLOOKUP($T49,Male_Annuity_Tables,MATCH($BS$3+3,'Mortality Tables'!$N$1:$DN$1,0),FALSE),VLOOKUP($T49,Fe_Annuity_Tables,MATCH(CV$3+3,'Mortality Tables'!$N$1:$DN$1,0),FALSE)),"")</f>
        <v/>
      </c>
      <c r="CW49" s="685" t="str">
        <f>IFERROR((CV49+BF49*Contr_Rate)*(1+Inv_Return)*IF($D49=$C$1,VLOOKUP($T49,Male_Annuity_Tables,MATCH($BS$3+3,'Mortality Tables'!$N$1:$DN$1,0),FALSE),VLOOKUP($T49,Fe_Annuity_Tables,MATCH(CW$3+3,'Mortality Tables'!$N$1:$DN$1,0),FALSE)),"")</f>
        <v/>
      </c>
      <c r="CX49" s="685" t="str">
        <f>IFERROR((CW49+BG49*Contr_Rate)*(1+Inv_Return)*IF($D49=$C$1,VLOOKUP($T49,Male_Annuity_Tables,MATCH($BS$3+3,'Mortality Tables'!$N$1:$DN$1,0),FALSE),VLOOKUP($T49,Fe_Annuity_Tables,MATCH(CX$3+3,'Mortality Tables'!$N$1:$DN$1,0),FALSE)),"")</f>
        <v/>
      </c>
      <c r="CY49" s="685" t="str">
        <f>IFERROR((CX49+BH49*Contr_Rate)*(1+Inv_Return)*IF($D49=$C$1,VLOOKUP($T49,Male_Annuity_Tables,MATCH($BS$3+3,'Mortality Tables'!$N$1:$DN$1,0),FALSE),VLOOKUP($T49,Fe_Annuity_Tables,MATCH(CY$3+3,'Mortality Tables'!$N$1:$DN$1,0),FALSE)),"")</f>
        <v/>
      </c>
      <c r="CZ49" s="685" t="str">
        <f>IFERROR((CY49+BI49*Contr_Rate)*(1+Inv_Return)*IF($D49=$C$1,VLOOKUP($T49,Male_Annuity_Tables,MATCH($BS$3+3,'Mortality Tables'!$N$1:$DN$1,0),FALSE),VLOOKUP($T49,Fe_Annuity_Tables,MATCH(CZ$3+3,'Mortality Tables'!$N$1:$DN$1,0),FALSE)),"")</f>
        <v/>
      </c>
      <c r="DA49" s="685" t="str">
        <f>IFERROR((CZ49+BJ49*Contr_Rate)*(1+Inv_Return)*IF($D49=$C$1,VLOOKUP($T49,Male_Annuity_Tables,MATCH($BS$3+3,'Mortality Tables'!$N$1:$DN$1,0),FALSE),VLOOKUP($T49,Fe_Annuity_Tables,MATCH(DA$3+3,'Mortality Tables'!$N$1:$DN$1,0),FALSE)),"")</f>
        <v/>
      </c>
      <c r="DB49" s="685" t="str">
        <f>IFERROR((DA49+BK49*Contr_Rate)*(1+Inv_Return)*IF($D49=$C$1,VLOOKUP($T49,Male_Annuity_Tables,MATCH($BS$3+3,'Mortality Tables'!$N$1:$DN$1,0),FALSE),VLOOKUP($T49,Fe_Annuity_Tables,MATCH(DB$3+3,'Mortality Tables'!$N$1:$DN$1,0),FALSE)),"")</f>
        <v/>
      </c>
      <c r="DC49" s="685" t="str">
        <f>IFERROR((DB49+BL49*Contr_Rate)*(1+Inv_Return)*IF($D49=$C$1,VLOOKUP($T49,Male_Annuity_Tables,MATCH($BS$3+3,'Mortality Tables'!$N$1:$DN$1,0),FALSE),VLOOKUP($T49,Fe_Annuity_Tables,MATCH(DC$3+3,'Mortality Tables'!$N$1:$DN$1,0),FALSE)),"")</f>
        <v/>
      </c>
      <c r="DD49" s="685" t="str">
        <f>IFERROR((DC49+BM49*Contr_Rate)*(1+Inv_Return)*IF($D49=$C$1,VLOOKUP($T49,Male_Annuity_Tables,MATCH($BS$3+3,'Mortality Tables'!$N$1:$DN$1,0),FALSE),VLOOKUP($T49,Fe_Annuity_Tables,MATCH(DD$3+3,'Mortality Tables'!$N$1:$DN$1,0),FALSE)),"")</f>
        <v/>
      </c>
      <c r="DE49" s="685" t="str">
        <f>IFERROR((DD49+BN49*Contr_Rate)*(1+Inv_Return)*IF($D49=$C$1,VLOOKUP($T49,Male_Annuity_Tables,MATCH($BS$3+3,'Mortality Tables'!$N$1:$DN$1,0),FALSE),VLOOKUP($T49,Fe_Annuity_Tables,MATCH(DE$3+3,'Mortality Tables'!$N$1:$DN$1,0),FALSE)),"")</f>
        <v/>
      </c>
      <c r="DF49" s="685" t="str">
        <f>IFERROR((DE49+BO49*Contr_Rate)*(1+Inv_Return)*IF($D49=$C$1,VLOOKUP($T49,Male_Annuity_Tables,MATCH($BS$3+3,'Mortality Tables'!$N$1:$DN$1,0),FALSE),VLOOKUP($T49,Fe_Annuity_Tables,MATCH(DF$3+3,'Mortality Tables'!$N$1:$DN$1,0),FALSE)),"")</f>
        <v/>
      </c>
      <c r="DG49" s="685" t="str">
        <f>IFERROR((DF49+BP49*Contr_Rate)*(1+Inv_Return)*IF($D49=$C$1,VLOOKUP($T49,Male_Annuity_Tables,MATCH($BS$3+3,'Mortality Tables'!$N$1:$DN$1,0),FALSE),VLOOKUP($T49,Fe_Annuity_Tables,MATCH(DG$3+3,'Mortality Tables'!$N$1:$DN$1,0),FALSE)),"")</f>
        <v/>
      </c>
      <c r="DH49" s="685" t="str">
        <f>IFERROR((DG49+BQ49*Contr_Rate)*(1+Inv_Return)*IF($D49=$C$1,VLOOKUP($T49,Male_Annuity_Tables,MATCH($BS$3+3,'Mortality Tables'!$N$1:$DN$1,0),FALSE),VLOOKUP($T49,Fe_Annuity_Tables,MATCH(DH$3+3,'Mortality Tables'!$N$1:$DN$1,0),FALSE)),"")</f>
        <v/>
      </c>
      <c r="DJ49" s="686">
        <f t="shared" si="20"/>
        <v>275555.97321558121</v>
      </c>
      <c r="DK49" s="680">
        <f t="shared" si="21"/>
        <v>8.8017766057058875</v>
      </c>
      <c r="DL49" s="686">
        <f t="shared" si="22"/>
        <v>20975.595078697526</v>
      </c>
      <c r="DM49" s="686">
        <f t="shared" si="23"/>
        <v>1073931.7931951371</v>
      </c>
      <c r="DN49" s="687">
        <f t="shared" si="42"/>
        <v>1.9531589633166015E-2</v>
      </c>
      <c r="DP49" s="688">
        <f t="shared" si="24"/>
        <v>31399.845913566198</v>
      </c>
      <c r="DQ49" s="688">
        <f t="shared" si="13"/>
        <v>41247.034107121232</v>
      </c>
      <c r="DR49" s="688">
        <f t="shared" si="14"/>
        <v>41907.241296558626</v>
      </c>
    </row>
    <row r="50" spans="1:122" s="657" customFormat="1" ht="14.5">
      <c r="A50" s="675" t="s">
        <v>1169</v>
      </c>
      <c r="B50" s="675" t="s">
        <v>1170</v>
      </c>
      <c r="C50" s="675" t="s">
        <v>236</v>
      </c>
      <c r="D50" s="675" t="s">
        <v>60</v>
      </c>
      <c r="E50" s="676">
        <v>29758</v>
      </c>
      <c r="F50" s="677">
        <v>41998</v>
      </c>
      <c r="G50" s="677">
        <v>45246</v>
      </c>
      <c r="H50" s="678">
        <v>2652613</v>
      </c>
      <c r="I50" s="678">
        <v>133913.15</v>
      </c>
      <c r="J50" s="678">
        <v>142610.29</v>
      </c>
      <c r="K50" s="678">
        <v>45676.79</v>
      </c>
      <c r="L50" s="678">
        <v>322200.23</v>
      </c>
      <c r="M50" s="679">
        <f>IF(COUNTIF($A$4:A204,A50)=1,0,1)</f>
        <v>0</v>
      </c>
      <c r="N50" s="680" t="str">
        <f t="shared" si="35"/>
        <v>Okay</v>
      </c>
      <c r="O50" s="680" t="str">
        <f t="shared" si="15"/>
        <v>TRUE</v>
      </c>
      <c r="P50" s="680" t="b">
        <f t="shared" si="2"/>
        <v>1</v>
      </c>
      <c r="Q50" s="680" t="b">
        <f t="shared" si="36"/>
        <v>1</v>
      </c>
      <c r="R50" s="680" t="b">
        <f t="shared" si="37"/>
        <v>1</v>
      </c>
      <c r="S50" s="681">
        <f t="shared" si="5"/>
        <v>33.534246575342465</v>
      </c>
      <c r="T50" s="682">
        <f t="shared" si="38"/>
        <v>43</v>
      </c>
      <c r="U50" s="682">
        <f t="shared" si="16"/>
        <v>42</v>
      </c>
      <c r="V50" s="682">
        <f t="shared" si="39"/>
        <v>1.1232876712328768</v>
      </c>
      <c r="W50" s="682">
        <f t="shared" si="40"/>
        <v>17</v>
      </c>
      <c r="X50" s="683">
        <f t="shared" si="8"/>
        <v>5477403.9100000001</v>
      </c>
      <c r="Y50" s="684">
        <f t="shared" si="18"/>
        <v>2.2899999999999999E-3</v>
      </c>
      <c r="Z50" s="684">
        <f>IF($D50=$C$1,VLOOKUP($T50,Male_Annuity_Tables,MATCH($W50+2,'Mortality Tables'!$DS$1:$HT$1,0),FALSE),VLOOKUP($T50,Fe_Annuity_Tables,MATCH($W50+2,'Mortality Tables'!$M$1:$DN$1,0),FALSE))</f>
        <v>0.135883087888306</v>
      </c>
      <c r="AA50" s="664"/>
      <c r="AB50" s="685">
        <f t="shared" si="45"/>
        <v>2787763.6323500001</v>
      </c>
      <c r="AC50" s="685">
        <f t="shared" si="45"/>
        <v>2929800.1894182325</v>
      </c>
      <c r="AD50" s="685">
        <f t="shared" si="45"/>
        <v>3079073.5090690916</v>
      </c>
      <c r="AE50" s="685">
        <f t="shared" si="45"/>
        <v>3235952.304356162</v>
      </c>
      <c r="AF50" s="685">
        <f t="shared" si="45"/>
        <v>3400824.0742631084</v>
      </c>
      <c r="AG50" s="685">
        <f t="shared" si="45"/>
        <v>3574096.0608468144</v>
      </c>
      <c r="AH50" s="685">
        <f t="shared" si="45"/>
        <v>3756196.2551469593</v>
      </c>
      <c r="AI50" s="685">
        <f t="shared" si="45"/>
        <v>3947574.4543466973</v>
      </c>
      <c r="AJ50" s="685">
        <f t="shared" si="45"/>
        <v>4148703.3727956619</v>
      </c>
      <c r="AK50" s="685">
        <f t="shared" si="45"/>
        <v>4360079.809639601</v>
      </c>
      <c r="AL50" s="685">
        <f t="shared" si="44"/>
        <v>4582225.8759407382</v>
      </c>
      <c r="AM50" s="685">
        <f t="shared" si="44"/>
        <v>4815690.2843199195</v>
      </c>
      <c r="AN50" s="685">
        <f t="shared" si="44"/>
        <v>5061049.7043060185</v>
      </c>
      <c r="AO50" s="685">
        <f t="shared" si="44"/>
        <v>5318910.1867404114</v>
      </c>
      <c r="AP50" s="685">
        <f t="shared" si="44"/>
        <v>5589908.6607548352</v>
      </c>
      <c r="AQ50" s="685">
        <f t="shared" si="44"/>
        <v>5874714.5070202937</v>
      </c>
      <c r="AR50" s="685">
        <f t="shared" si="44"/>
        <v>6174031.2111529782</v>
      </c>
      <c r="AS50" s="685" t="str">
        <f t="shared" si="44"/>
        <v/>
      </c>
      <c r="AT50" s="685" t="str">
        <f t="shared" si="44"/>
        <v/>
      </c>
      <c r="AU50" s="685" t="str">
        <f t="shared" si="44"/>
        <v/>
      </c>
      <c r="AV50" s="685" t="str">
        <f t="shared" si="41"/>
        <v/>
      </c>
      <c r="AW50" s="685" t="str">
        <f t="shared" si="41"/>
        <v/>
      </c>
      <c r="AX50" s="685" t="str">
        <f t="shared" si="41"/>
        <v/>
      </c>
      <c r="AY50" s="685" t="str">
        <f t="shared" si="41"/>
        <v/>
      </c>
      <c r="AZ50" s="685" t="str">
        <f t="shared" si="41"/>
        <v/>
      </c>
      <c r="BA50" s="685" t="str">
        <f t="shared" si="41"/>
        <v/>
      </c>
      <c r="BB50" s="685" t="str">
        <f t="shared" si="41"/>
        <v/>
      </c>
      <c r="BC50" s="685" t="str">
        <f t="shared" si="41"/>
        <v/>
      </c>
      <c r="BD50" s="685" t="str">
        <f t="shared" si="41"/>
        <v/>
      </c>
      <c r="BE50" s="685" t="str">
        <f t="shared" si="41"/>
        <v/>
      </c>
      <c r="BF50" s="685" t="str">
        <f t="shared" si="41"/>
        <v/>
      </c>
      <c r="BG50" s="685" t="str">
        <f t="shared" si="41"/>
        <v/>
      </c>
      <c r="BH50" s="685" t="str">
        <f t="shared" si="41"/>
        <v/>
      </c>
      <c r="BI50" s="685" t="str">
        <f t="shared" si="41"/>
        <v/>
      </c>
      <c r="BJ50" s="685" t="str">
        <f t="shared" si="41"/>
        <v/>
      </c>
      <c r="BK50" s="685" t="str">
        <f>IFERROR(IF($W50&gt;=BK$3,($H50*(1+Ann_Salary_Growth_Rate)^BK$3),""),0)</f>
        <v/>
      </c>
      <c r="BL50" s="685" t="str">
        <f t="shared" si="46"/>
        <v/>
      </c>
      <c r="BM50" s="685" t="str">
        <f t="shared" si="46"/>
        <v/>
      </c>
      <c r="BN50" s="685" t="str">
        <f t="shared" si="46"/>
        <v/>
      </c>
      <c r="BO50" s="685" t="str">
        <f t="shared" si="34"/>
        <v/>
      </c>
      <c r="BP50" s="685" t="str">
        <f t="shared" si="34"/>
        <v/>
      </c>
      <c r="BQ50" s="685" t="str">
        <f t="shared" si="34"/>
        <v/>
      </c>
      <c r="BR50" s="529"/>
      <c r="BS50" s="685">
        <f>IFERROR(($L50+AB50*Contr_Rate)*(1+Inv_Return)*IF($D50=$C$1,VLOOKUP($T50,Male_Annuity_Tables,MATCH($BS$3+3,'Mortality Tables'!$N$1:$DN$1,0),FALSE),VLOOKUP($T50,Fe_Annuity_Tables,MATCH(BS$3+3,'Mortality Tables'!$N$1:$DN$1,0),FALSE)),"")</f>
        <v>1009655.2506516816</v>
      </c>
      <c r="BT50" s="685">
        <f>IFERROR(($BS50+AC50*Contr_Rate)*(1+Inv_Return)*IF($D50=$C$1,VLOOKUP($T50,Male_Annuity_Tables,MATCH($BS$3+3,'Mortality Tables'!$N$1:$DN$1,0),FALSE),VLOOKUP($T50,Fe_Annuity_Tables,MATCH(BT$3+3,'Mortality Tables'!$N$1:$DN$1,0),FALSE)),"")</f>
        <v>1395592.3617483941</v>
      </c>
      <c r="BU50" s="685">
        <f>IFERROR((BT50+AD50*Contr_Rate)*(1+Inv_Return)*IF($D50=$C$1,VLOOKUP($T50,Male_Annuity_Tables,MATCH($BS$3+3,'Mortality Tables'!$N$1:$DN$1,0),FALSE),VLOOKUP($T50,Fe_Annuity_Tables,MATCH(BU$3+3,'Mortality Tables'!$N$1:$DN$1,0),FALSE)),"")</f>
        <v>1452992.0564138771</v>
      </c>
      <c r="BV50" s="685">
        <f>IFERROR((BU50+AE50*Contr_Rate)*(1+Inv_Return)*IF($D50=$C$1,VLOOKUP($T50,Male_Annuity_Tables,MATCH($BS$3+3,'Mortality Tables'!$N$1:$DN$1,0),FALSE),VLOOKUP($T50,Fe_Annuity_Tables,MATCH(BV$3+3,'Mortality Tables'!$N$1:$DN$1,0),FALSE)),"")</f>
        <v>1287056.4707736536</v>
      </c>
      <c r="BW50" s="685">
        <f>IFERROR((BV50+AF50*Contr_Rate)*(1+Inv_Return)*IF($D50=$C$1,VLOOKUP($T50,Male_Annuity_Tables,MATCH($BS$3+3,'Mortality Tables'!$N$1:$DN$1,0),FALSE),VLOOKUP($T50,Fe_Annuity_Tables,MATCH(BW$3+3,'Mortality Tables'!$N$1:$DN$1,0),FALSE)),"")</f>
        <v>1038281.083210673</v>
      </c>
      <c r="BX50" s="685">
        <f>IFERROR((BW50+AG50*Contr_Rate)*(1+Inv_Return)*IF($D50=$C$1,VLOOKUP($T50,Male_Annuity_Tables,MATCH($BS$3+3,'Mortality Tables'!$N$1:$DN$1,0),FALSE),VLOOKUP($T50,Fe_Annuity_Tables,MATCH(BX$3+3,'Mortality Tables'!$N$1:$DN$1,0),FALSE)),"")</f>
        <v>804650.15902054799</v>
      </c>
      <c r="BY50" s="685">
        <f>IFERROR((BX50+AH50*Contr_Rate)*(1+Inv_Return)*IF($D50=$C$1,VLOOKUP($T50,Male_Annuity_Tables,MATCH($BS$3+3,'Mortality Tables'!$N$1:$DN$1,0),FALSE),VLOOKUP($T50,Fe_Annuity_Tables,MATCH(BY$3+3,'Mortality Tables'!$N$1:$DN$1,0),FALSE)),"")</f>
        <v>623765.56612831925</v>
      </c>
      <c r="BZ50" s="685">
        <f>IFERROR((BY50+AI50*Contr_Rate)*(1+Inv_Return)*IF($D50=$C$1,VLOOKUP($T50,Male_Annuity_Tables,MATCH($BS$3+3,'Mortality Tables'!$N$1:$DN$1,0),FALSE),VLOOKUP($T50,Fe_Annuity_Tables,MATCH(BZ$3+3,'Mortality Tables'!$N$1:$DN$1,0),FALSE)),"")</f>
        <v>523526.49725721922</v>
      </c>
      <c r="CA50" s="685">
        <f>IFERROR((BZ50+AJ50*Contr_Rate)*(1+Inv_Return)*IF($D50=$C$1,VLOOKUP($T50,Male_Annuity_Tables,MATCH($BS$3+3,'Mortality Tables'!$N$1:$DN$1,0),FALSE),VLOOKUP($T50,Fe_Annuity_Tables,MATCH(CA$3+3,'Mortality Tables'!$N$1:$DN$1,0),FALSE)),"")</f>
        <v>458909.68125673925</v>
      </c>
      <c r="CB50" s="685">
        <f>IFERROR((CA50+AK50*Contr_Rate)*(1+Inv_Return)*IF($D50=$C$1,VLOOKUP($T50,Male_Annuity_Tables,MATCH($BS$3+3,'Mortality Tables'!$N$1:$DN$1,0),FALSE),VLOOKUP($T50,Fe_Annuity_Tables,MATCH(CB$3+3,'Mortality Tables'!$N$1:$DN$1,0),FALSE)),"")</f>
        <v>410933.83513918566</v>
      </c>
      <c r="CC50" s="685">
        <f>IFERROR((CB50+AL50*Contr_Rate)*(1+Inv_Return)*IF($D50=$C$1,VLOOKUP($T50,Male_Annuity_Tables,MATCH($BS$3+3,'Mortality Tables'!$N$1:$DN$1,0),FALSE),VLOOKUP($T50,Fe_Annuity_Tables,MATCH(CC$3+3,'Mortality Tables'!$N$1:$DN$1,0),FALSE)),"")</f>
        <v>371983.79297589784</v>
      </c>
      <c r="CD50" s="685">
        <f>IFERROR((CC50+AM50*Contr_Rate)*(1+Inv_Return)*IF($D50=$C$1,VLOOKUP($T50,Male_Annuity_Tables,MATCH($BS$3+3,'Mortality Tables'!$N$1:$DN$1,0),FALSE),VLOOKUP($T50,Fe_Annuity_Tables,MATCH(CD$3+3,'Mortality Tables'!$N$1:$DN$1,0),FALSE)),"")</f>
        <v>338877.26115135977</v>
      </c>
      <c r="CE50" s="685">
        <f>IFERROR((CD50+AN50*Contr_Rate)*(1+Inv_Return)*IF($D50=$C$1,VLOOKUP($T50,Male_Annuity_Tables,MATCH($BS$3+3,'Mortality Tables'!$N$1:$DN$1,0),FALSE),VLOOKUP($T50,Fe_Annuity_Tables,MATCH(CE$3+3,'Mortality Tables'!$N$1:$DN$1,0),FALSE)),"")</f>
        <v>327290.59759433393</v>
      </c>
      <c r="CF50" s="685">
        <f>IFERROR((CE50+AO50*Contr_Rate)*(1+Inv_Return)*IF($D50=$C$1,VLOOKUP($T50,Male_Annuity_Tables,MATCH($BS$3+3,'Mortality Tables'!$N$1:$DN$1,0),FALSE),VLOOKUP($T50,Fe_Annuity_Tables,MATCH(CF$3+3,'Mortality Tables'!$N$1:$DN$1,0),FALSE)),"")</f>
        <v>320005.72629606165</v>
      </c>
      <c r="CG50" s="685">
        <f>IFERROR((CF50+AP50*Contr_Rate)*(1+Inv_Return)*IF($D50=$C$1,VLOOKUP($T50,Male_Annuity_Tables,MATCH($BS$3+3,'Mortality Tables'!$N$1:$DN$1,0),FALSE),VLOOKUP($T50,Fe_Annuity_Tables,MATCH(CG$3+3,'Mortality Tables'!$N$1:$DN$1,0),FALSE)),"")</f>
        <v>313645.01377591147</v>
      </c>
      <c r="CH50" s="685">
        <f>IFERROR((CG50+AQ50*Contr_Rate)*(1+Inv_Return)*IF($D50=$C$1,VLOOKUP($T50,Male_Annuity_Tables,MATCH($BS$3+3,'Mortality Tables'!$N$1:$DN$1,0),FALSE),VLOOKUP($T50,Fe_Annuity_Tables,MATCH(CH$3+3,'Mortality Tables'!$N$1:$DN$1,0),FALSE)),"")</f>
        <v>307553.58847119828</v>
      </c>
      <c r="CI50" s="685">
        <f>IFERROR((CH50+AR50*Contr_Rate)*(1+Inv_Return)*IF($D50=$C$1,VLOOKUP($T50,Male_Annuity_Tables,MATCH($BS$3+3,'Mortality Tables'!$N$1:$DN$1,0),FALSE),VLOOKUP($T50,Fe_Annuity_Tables,MATCH(CI$3+3,'Mortality Tables'!$N$1:$DN$1,0),FALSE)),"")</f>
        <v>301588.18426955963</v>
      </c>
      <c r="CJ50" s="685" t="str">
        <f>IFERROR((CI50+AS50*Contr_Rate)*(1+Inv_Return)*IF($D50=$C$1,VLOOKUP($T50,Male_Annuity_Tables,MATCH($BS$3+3,'Mortality Tables'!$N$1:$DN$1,0),FALSE),VLOOKUP($T50,Fe_Annuity_Tables,MATCH(CJ$3+3,'Mortality Tables'!$N$1:$DN$1,0),FALSE)),"")</f>
        <v/>
      </c>
      <c r="CK50" s="685" t="str">
        <f>IFERROR((CJ50+AT50*Contr_Rate)*(1+Inv_Return)*IF($D50=$C$1,VLOOKUP($T50,Male_Annuity_Tables,MATCH($BS$3+3,'Mortality Tables'!$N$1:$DN$1,0),FALSE),VLOOKUP($T50,Fe_Annuity_Tables,MATCH(CK$3+3,'Mortality Tables'!$N$1:$DN$1,0),FALSE)),"")</f>
        <v/>
      </c>
      <c r="CL50" s="685" t="str">
        <f>IFERROR((CK50+AU50*Contr_Rate)*(1+Inv_Return)*IF($D50=$C$1,VLOOKUP($T50,Male_Annuity_Tables,MATCH($BS$3+3,'Mortality Tables'!$N$1:$DN$1,0),FALSE),VLOOKUP($T50,Fe_Annuity_Tables,MATCH(CL$3+3,'Mortality Tables'!$N$1:$DN$1,0),FALSE)),"")</f>
        <v/>
      </c>
      <c r="CM50" s="685" t="str">
        <f>IFERROR((CL50+AV50*Contr_Rate)*(1+Inv_Return)*IF($D50=$C$1,VLOOKUP($T50,Male_Annuity_Tables,MATCH($BS$3+3,'Mortality Tables'!$N$1:$DN$1,0),FALSE),VLOOKUP($T50,Fe_Annuity_Tables,MATCH(CM$3+3,'Mortality Tables'!$N$1:$DN$1,0),FALSE)),"")</f>
        <v/>
      </c>
      <c r="CN50" s="685" t="str">
        <f>IFERROR((CM50+AW50*Contr_Rate)*(1+Inv_Return)*IF($D50=$C$1,VLOOKUP($T50,Male_Annuity_Tables,MATCH($BS$3+3,'Mortality Tables'!$N$1:$DN$1,0),FALSE),VLOOKUP($T50,Fe_Annuity_Tables,MATCH(CN$3+3,'Mortality Tables'!$N$1:$DN$1,0),FALSE)),"")</f>
        <v/>
      </c>
      <c r="CO50" s="685" t="str">
        <f>IFERROR((CN50+AX50*Contr_Rate)*(1+Inv_Return)*IF($D50=$C$1,VLOOKUP($T50,Male_Annuity_Tables,MATCH($BS$3+3,'Mortality Tables'!$N$1:$DN$1,0),FALSE),VLOOKUP($T50,Fe_Annuity_Tables,MATCH(CO$3+3,'Mortality Tables'!$N$1:$DN$1,0),FALSE)),"")</f>
        <v/>
      </c>
      <c r="CP50" s="685" t="str">
        <f>IFERROR((CO50+AY50*Contr_Rate)*(1+Inv_Return)*IF($D50=$C$1,VLOOKUP($T50,Male_Annuity_Tables,MATCH($BS$3+3,'Mortality Tables'!$N$1:$DN$1,0),FALSE),VLOOKUP($T50,Fe_Annuity_Tables,MATCH(CP$3+3,'Mortality Tables'!$N$1:$DN$1,0),FALSE)),"")</f>
        <v/>
      </c>
      <c r="CQ50" s="685" t="str">
        <f>IFERROR((CP50+AZ50*Contr_Rate)*(1+Inv_Return)*IF($D50=$C$1,VLOOKUP($T50,Male_Annuity_Tables,MATCH($BS$3+3,'Mortality Tables'!$N$1:$DN$1,0),FALSE),VLOOKUP($T50,Fe_Annuity_Tables,MATCH(CQ$3+3,'Mortality Tables'!$N$1:$DN$1,0),FALSE)),"")</f>
        <v/>
      </c>
      <c r="CR50" s="685" t="str">
        <f>IFERROR((CQ50+BA50*Contr_Rate)*(1+Inv_Return)*IF($D50=$C$1,VLOOKUP($T50,Male_Annuity_Tables,MATCH($BS$3+3,'Mortality Tables'!$N$1:$DN$1,0),FALSE),VLOOKUP($T50,Fe_Annuity_Tables,MATCH(CR$3+3,'Mortality Tables'!$N$1:$DN$1,0),FALSE)),"")</f>
        <v/>
      </c>
      <c r="CS50" s="685" t="str">
        <f>IFERROR((CR50+BB50*Contr_Rate)*(1+Inv_Return)*IF($D50=$C$1,VLOOKUP($T50,Male_Annuity_Tables,MATCH($BS$3+3,'Mortality Tables'!$N$1:$DN$1,0),FALSE),VLOOKUP($T50,Fe_Annuity_Tables,MATCH(CS$3+3,'Mortality Tables'!$N$1:$DN$1,0),FALSE)),"")</f>
        <v/>
      </c>
      <c r="CT50" s="685" t="str">
        <f>IFERROR((CS50+BC50*Contr_Rate)*(1+Inv_Return)*IF($D50=$C$1,VLOOKUP($T50,Male_Annuity_Tables,MATCH($BS$3+3,'Mortality Tables'!$N$1:$DN$1,0),FALSE),VLOOKUP($T50,Fe_Annuity_Tables,MATCH(CT$3+3,'Mortality Tables'!$N$1:$DN$1,0),FALSE)),"")</f>
        <v/>
      </c>
      <c r="CU50" s="685" t="str">
        <f>IFERROR((CT50+BD50*Contr_Rate)*(1+Inv_Return)*IF($D50=$C$1,VLOOKUP($T50,Male_Annuity_Tables,MATCH($BS$3+3,'Mortality Tables'!$N$1:$DN$1,0),FALSE),VLOOKUP($T50,Fe_Annuity_Tables,MATCH(CU$3+3,'Mortality Tables'!$N$1:$DN$1,0),FALSE)),"")</f>
        <v/>
      </c>
      <c r="CV50" s="685" t="str">
        <f>IFERROR((CU50+BE50*Contr_Rate)*(1+Inv_Return)*IF($D50=$C$1,VLOOKUP($T50,Male_Annuity_Tables,MATCH($BS$3+3,'Mortality Tables'!$N$1:$DN$1,0),FALSE),VLOOKUP($T50,Fe_Annuity_Tables,MATCH(CV$3+3,'Mortality Tables'!$N$1:$DN$1,0),FALSE)),"")</f>
        <v/>
      </c>
      <c r="CW50" s="685" t="str">
        <f>IFERROR((CV50+BF50*Contr_Rate)*(1+Inv_Return)*IF($D50=$C$1,VLOOKUP($T50,Male_Annuity_Tables,MATCH($BS$3+3,'Mortality Tables'!$N$1:$DN$1,0),FALSE),VLOOKUP($T50,Fe_Annuity_Tables,MATCH(CW$3+3,'Mortality Tables'!$N$1:$DN$1,0),FALSE)),"")</f>
        <v/>
      </c>
      <c r="CX50" s="685" t="str">
        <f>IFERROR((CW50+BG50*Contr_Rate)*(1+Inv_Return)*IF($D50=$C$1,VLOOKUP($T50,Male_Annuity_Tables,MATCH($BS$3+3,'Mortality Tables'!$N$1:$DN$1,0),FALSE),VLOOKUP($T50,Fe_Annuity_Tables,MATCH(CX$3+3,'Mortality Tables'!$N$1:$DN$1,0),FALSE)),"")</f>
        <v/>
      </c>
      <c r="CY50" s="685" t="str">
        <f>IFERROR((CX50+BH50*Contr_Rate)*(1+Inv_Return)*IF($D50=$C$1,VLOOKUP($T50,Male_Annuity_Tables,MATCH($BS$3+3,'Mortality Tables'!$N$1:$DN$1,0),FALSE),VLOOKUP($T50,Fe_Annuity_Tables,MATCH(CY$3+3,'Mortality Tables'!$N$1:$DN$1,0),FALSE)),"")</f>
        <v/>
      </c>
      <c r="CZ50" s="685" t="str">
        <f>IFERROR((CY50+BI50*Contr_Rate)*(1+Inv_Return)*IF($D50=$C$1,VLOOKUP($T50,Male_Annuity_Tables,MATCH($BS$3+3,'Mortality Tables'!$N$1:$DN$1,0),FALSE),VLOOKUP($T50,Fe_Annuity_Tables,MATCH(CZ$3+3,'Mortality Tables'!$N$1:$DN$1,0),FALSE)),"")</f>
        <v/>
      </c>
      <c r="DA50" s="685" t="str">
        <f>IFERROR((CZ50+BJ50*Contr_Rate)*(1+Inv_Return)*IF($D50=$C$1,VLOOKUP($T50,Male_Annuity_Tables,MATCH($BS$3+3,'Mortality Tables'!$N$1:$DN$1,0),FALSE),VLOOKUP($T50,Fe_Annuity_Tables,MATCH(DA$3+3,'Mortality Tables'!$N$1:$DN$1,0),FALSE)),"")</f>
        <v/>
      </c>
      <c r="DB50" s="685" t="str">
        <f>IFERROR((DA50+BK50*Contr_Rate)*(1+Inv_Return)*IF($D50=$C$1,VLOOKUP($T50,Male_Annuity_Tables,MATCH($BS$3+3,'Mortality Tables'!$N$1:$DN$1,0),FALSE),VLOOKUP($T50,Fe_Annuity_Tables,MATCH(DB$3+3,'Mortality Tables'!$N$1:$DN$1,0),FALSE)),"")</f>
        <v/>
      </c>
      <c r="DC50" s="685" t="str">
        <f>IFERROR((DB50+BL50*Contr_Rate)*(1+Inv_Return)*IF($D50=$C$1,VLOOKUP($T50,Male_Annuity_Tables,MATCH($BS$3+3,'Mortality Tables'!$N$1:$DN$1,0),FALSE),VLOOKUP($T50,Fe_Annuity_Tables,MATCH(DC$3+3,'Mortality Tables'!$N$1:$DN$1,0),FALSE)),"")</f>
        <v/>
      </c>
      <c r="DD50" s="685" t="str">
        <f>IFERROR((DC50+BM50*Contr_Rate)*(1+Inv_Return)*IF($D50=$C$1,VLOOKUP($T50,Male_Annuity_Tables,MATCH($BS$3+3,'Mortality Tables'!$N$1:$DN$1,0),FALSE),VLOOKUP($T50,Fe_Annuity_Tables,MATCH(DD$3+3,'Mortality Tables'!$N$1:$DN$1,0),FALSE)),"")</f>
        <v/>
      </c>
      <c r="DE50" s="685" t="str">
        <f>IFERROR((DD50+BN50*Contr_Rate)*(1+Inv_Return)*IF($D50=$C$1,VLOOKUP($T50,Male_Annuity_Tables,MATCH($BS$3+3,'Mortality Tables'!$N$1:$DN$1,0),FALSE),VLOOKUP($T50,Fe_Annuity_Tables,MATCH(DE$3+3,'Mortality Tables'!$N$1:$DN$1,0),FALSE)),"")</f>
        <v/>
      </c>
      <c r="DF50" s="685" t="str">
        <f>IFERROR((DE50+BO50*Contr_Rate)*(1+Inv_Return)*IF($D50=$C$1,VLOOKUP($T50,Male_Annuity_Tables,MATCH($BS$3+3,'Mortality Tables'!$N$1:$DN$1,0),FALSE),VLOOKUP($T50,Fe_Annuity_Tables,MATCH(DF$3+3,'Mortality Tables'!$N$1:$DN$1,0),FALSE)),"")</f>
        <v/>
      </c>
      <c r="DG50" s="685" t="str">
        <f>IFERROR((DF50+BP50*Contr_Rate)*(1+Inv_Return)*IF($D50=$C$1,VLOOKUP($T50,Male_Annuity_Tables,MATCH($BS$3+3,'Mortality Tables'!$N$1:$DN$1,0),FALSE),VLOOKUP($T50,Fe_Annuity_Tables,MATCH(DG$3+3,'Mortality Tables'!$N$1:$DN$1,0),FALSE)),"")</f>
        <v/>
      </c>
      <c r="DH50" s="685" t="str">
        <f>IFERROR((DG50+BQ50*Contr_Rate)*(1+Inv_Return)*IF($D50=$C$1,VLOOKUP($T50,Male_Annuity_Tables,MATCH($BS$3+3,'Mortality Tables'!$N$1:$DN$1,0),FALSE),VLOOKUP($T50,Fe_Annuity_Tables,MATCH(DH$3+3,'Mortality Tables'!$N$1:$DN$1,0),FALSE)),"")</f>
        <v/>
      </c>
      <c r="DJ50" s="686">
        <f t="shared" si="20"/>
        <v>1452992.0564138771</v>
      </c>
      <c r="DK50" s="680">
        <f t="shared" si="21"/>
        <v>8.8017766057058875</v>
      </c>
      <c r="DL50" s="686">
        <f t="shared" si="22"/>
        <v>110603.20221785773</v>
      </c>
      <c r="DM50" s="686">
        <f t="shared" si="23"/>
        <v>6174031.2111529782</v>
      </c>
      <c r="DN50" s="687">
        <f t="shared" si="42"/>
        <v>1.7914260300152092E-2</v>
      </c>
      <c r="DP50" s="688">
        <f t="shared" si="24"/>
        <v>153413.58154314573</v>
      </c>
      <c r="DQ50" s="688">
        <f t="shared" si="13"/>
        <v>212055.37479440233</v>
      </c>
      <c r="DR50" s="688">
        <f t="shared" si="14"/>
        <v>220777.05749989115</v>
      </c>
    </row>
    <row r="51" spans="1:122" s="657" customFormat="1" ht="14.5">
      <c r="A51" s="675" t="s">
        <v>1171</v>
      </c>
      <c r="B51" s="675" t="s">
        <v>1172</v>
      </c>
      <c r="C51" s="675" t="s">
        <v>115</v>
      </c>
      <c r="D51" s="675" t="s">
        <v>60</v>
      </c>
      <c r="E51" s="676">
        <v>29634</v>
      </c>
      <c r="F51" s="677">
        <v>37940</v>
      </c>
      <c r="G51" s="677">
        <v>41240</v>
      </c>
      <c r="H51" s="678">
        <v>2743222</v>
      </c>
      <c r="I51" s="678">
        <v>212946.05</v>
      </c>
      <c r="J51" s="678">
        <v>196111.12</v>
      </c>
      <c r="K51" s="678"/>
      <c r="L51" s="678">
        <v>409057.17</v>
      </c>
      <c r="M51" s="679">
        <f>IF(COUNTIF($A$4:A204,A51)=1,0,1)</f>
        <v>0</v>
      </c>
      <c r="N51" s="680" t="str">
        <f t="shared" si="35"/>
        <v>Okay</v>
      </c>
      <c r="O51" s="680" t="str">
        <f t="shared" si="15"/>
        <v>TRUE</v>
      </c>
      <c r="P51" s="680" t="b">
        <f t="shared" si="2"/>
        <v>1</v>
      </c>
      <c r="Q51" s="680" t="b">
        <f t="shared" si="36"/>
        <v>1</v>
      </c>
      <c r="R51" s="680" t="b">
        <f t="shared" si="37"/>
        <v>1</v>
      </c>
      <c r="S51" s="681">
        <f t="shared" si="5"/>
        <v>22.756164383561643</v>
      </c>
      <c r="T51" s="682">
        <f t="shared" si="38"/>
        <v>43</v>
      </c>
      <c r="U51" s="682">
        <f t="shared" si="16"/>
        <v>31</v>
      </c>
      <c r="V51" s="682">
        <f t="shared" si="39"/>
        <v>12.098630136986301</v>
      </c>
      <c r="W51" s="682">
        <f t="shared" si="40"/>
        <v>17</v>
      </c>
      <c r="X51" s="683">
        <f t="shared" si="8"/>
        <v>6953971.8899999997</v>
      </c>
      <c r="Y51" s="684">
        <f t="shared" si="18"/>
        <v>2.2899999999999999E-3</v>
      </c>
      <c r="Z51" s="684">
        <f>IF($D51=$C$1,VLOOKUP($T51,Male_Annuity_Tables,MATCH($W51+2,'Mortality Tables'!$DS$1:$HT$1,0),FALSE),VLOOKUP($T51,Fe_Annuity_Tables,MATCH($W51+2,'Mortality Tables'!$M$1:$DN$1,0),FALSE))</f>
        <v>0.135883087888306</v>
      </c>
      <c r="AA51" s="664"/>
      <c r="AB51" s="685">
        <f t="shared" si="45"/>
        <v>2882989.1609</v>
      </c>
      <c r="AC51" s="685">
        <f t="shared" si="45"/>
        <v>3029877.4586478551</v>
      </c>
      <c r="AD51" s="685">
        <f t="shared" si="45"/>
        <v>3184249.7151659634</v>
      </c>
      <c r="AE51" s="685">
        <f t="shared" si="45"/>
        <v>3346487.2381536695</v>
      </c>
      <c r="AF51" s="685">
        <f t="shared" si="45"/>
        <v>3516990.7629375989</v>
      </c>
      <c r="AG51" s="685">
        <f t="shared" si="45"/>
        <v>3696181.4423092701</v>
      </c>
      <c r="AH51" s="685">
        <f t="shared" si="45"/>
        <v>3884501.8867949271</v>
      </c>
      <c r="AI51" s="685">
        <f t="shared" si="45"/>
        <v>4082417.257927129</v>
      </c>
      <c r="AJ51" s="685">
        <f t="shared" si="45"/>
        <v>4290416.4172185166</v>
      </c>
      <c r="AK51" s="685">
        <f t="shared" si="45"/>
        <v>4509013.1336757997</v>
      </c>
      <c r="AL51" s="685">
        <f t="shared" si="44"/>
        <v>4738747.3528365819</v>
      </c>
      <c r="AM51" s="685">
        <f t="shared" si="44"/>
        <v>4980186.5304636061</v>
      </c>
      <c r="AN51" s="685">
        <f t="shared" si="44"/>
        <v>5233927.0341907265</v>
      </c>
      <c r="AO51" s="685">
        <f t="shared" si="44"/>
        <v>5500595.6165827448</v>
      </c>
      <c r="AP51" s="685">
        <f t="shared" si="44"/>
        <v>5780850.9632476363</v>
      </c>
      <c r="AQ51" s="685">
        <f t="shared" si="44"/>
        <v>6075385.3198251026</v>
      </c>
      <c r="AR51" s="685">
        <f t="shared" si="44"/>
        <v>6384926.2018701918</v>
      </c>
      <c r="AS51" s="685" t="str">
        <f t="shared" si="44"/>
        <v/>
      </c>
      <c r="AT51" s="685" t="str">
        <f t="shared" si="44"/>
        <v/>
      </c>
      <c r="AU51" s="685" t="str">
        <f t="shared" si="44"/>
        <v/>
      </c>
      <c r="AV51" s="685" t="str">
        <f t="shared" si="44"/>
        <v/>
      </c>
      <c r="AW51" s="685" t="str">
        <f t="shared" si="44"/>
        <v/>
      </c>
      <c r="AX51" s="685" t="str">
        <f t="shared" si="44"/>
        <v/>
      </c>
      <c r="AY51" s="685" t="str">
        <f t="shared" si="44"/>
        <v/>
      </c>
      <c r="AZ51" s="685" t="str">
        <f t="shared" si="44"/>
        <v/>
      </c>
      <c r="BA51" s="685" t="str">
        <f t="shared" si="44"/>
        <v/>
      </c>
      <c r="BB51" s="685" t="str">
        <f t="shared" ref="BB51:BQ67" si="47">IFERROR(IF($W51&gt;=BB$3,($H51*(1+Ann_Salary_Growth_Rate)^BB$3),""),0)</f>
        <v/>
      </c>
      <c r="BC51" s="685" t="str">
        <f t="shared" si="47"/>
        <v/>
      </c>
      <c r="BD51" s="685" t="str">
        <f t="shared" si="47"/>
        <v/>
      </c>
      <c r="BE51" s="685" t="str">
        <f t="shared" si="47"/>
        <v/>
      </c>
      <c r="BF51" s="685" t="str">
        <f t="shared" si="47"/>
        <v/>
      </c>
      <c r="BG51" s="685" t="str">
        <f t="shared" si="47"/>
        <v/>
      </c>
      <c r="BH51" s="685" t="str">
        <f t="shared" si="47"/>
        <v/>
      </c>
      <c r="BI51" s="685" t="str">
        <f t="shared" si="47"/>
        <v/>
      </c>
      <c r="BJ51" s="685" t="str">
        <f t="shared" si="47"/>
        <v/>
      </c>
      <c r="BK51" s="685" t="str">
        <f t="shared" si="47"/>
        <v/>
      </c>
      <c r="BL51" s="685" t="str">
        <f t="shared" si="47"/>
        <v/>
      </c>
      <c r="BM51" s="685" t="str">
        <f t="shared" si="47"/>
        <v/>
      </c>
      <c r="BN51" s="685" t="str">
        <f t="shared" si="47"/>
        <v/>
      </c>
      <c r="BO51" s="685" t="str">
        <f t="shared" si="47"/>
        <v/>
      </c>
      <c r="BP51" s="685" t="str">
        <f t="shared" si="47"/>
        <v/>
      </c>
      <c r="BQ51" s="685" t="str">
        <f t="shared" si="47"/>
        <v/>
      </c>
      <c r="BR51" s="529"/>
      <c r="BS51" s="685">
        <f>IFERROR(($L51+AB51*Contr_Rate)*(1+Inv_Return)*IF($D51=$C$1,VLOOKUP($T51,Male_Annuity_Tables,MATCH($BS$3+3,'Mortality Tables'!$N$1:$DN$1,0),FALSE),VLOOKUP($T51,Fe_Annuity_Tables,MATCH(BS$3+3,'Mortality Tables'!$N$1:$DN$1,0),FALSE)),"")</f>
        <v>1110247.4842821516</v>
      </c>
      <c r="BT51" s="685">
        <f>IFERROR(($BS51+AC51*Contr_Rate)*(1+Inv_Return)*IF($D51=$C$1,VLOOKUP($T51,Male_Annuity_Tables,MATCH($BS$3+3,'Mortality Tables'!$N$1:$DN$1,0),FALSE),VLOOKUP($T51,Fe_Annuity_Tables,MATCH(BT$3+3,'Mortality Tables'!$N$1:$DN$1,0),FALSE)),"")</f>
        <v>1492111.6498884496</v>
      </c>
      <c r="BU51" s="685">
        <f>IFERROR((BT51+AD51*Contr_Rate)*(1+Inv_Return)*IF($D51=$C$1,VLOOKUP($T51,Male_Annuity_Tables,MATCH($BS$3+3,'Mortality Tables'!$N$1:$DN$1,0),FALSE),VLOOKUP($T51,Fe_Annuity_Tables,MATCH(BU$3+3,'Mortality Tables'!$N$1:$DN$1,0),FALSE)),"")</f>
        <v>1533226.0321922621</v>
      </c>
      <c r="BV51" s="685">
        <f>IFERROR((BU51+AE51*Contr_Rate)*(1+Inv_Return)*IF($D51=$C$1,VLOOKUP($T51,Male_Annuity_Tables,MATCH($BS$3+3,'Mortality Tables'!$N$1:$DN$1,0),FALSE),VLOOKUP($T51,Fe_Annuity_Tables,MATCH(BV$3+3,'Mortality Tables'!$N$1:$DN$1,0),FALSE)),"")</f>
        <v>1347270.3531627862</v>
      </c>
      <c r="BW51" s="685">
        <f>IFERROR((BV51+AF51*Contr_Rate)*(1+Inv_Return)*IF($D51=$C$1,VLOOKUP($T51,Male_Annuity_Tables,MATCH($BS$3+3,'Mortality Tables'!$N$1:$DN$1,0),FALSE),VLOOKUP($T51,Fe_Annuity_Tables,MATCH(BW$3+3,'Mortality Tables'!$N$1:$DN$1,0),FALSE)),"")</f>
        <v>1081059.6034087262</v>
      </c>
      <c r="BX51" s="685">
        <f>IFERROR((BW51+AG51*Contr_Rate)*(1+Inv_Return)*IF($D51=$C$1,VLOOKUP($T51,Male_Annuity_Tables,MATCH($BS$3+3,'Mortality Tables'!$N$1:$DN$1,0),FALSE),VLOOKUP($T51,Fe_Annuity_Tables,MATCH(BX$3+3,'Mortality Tables'!$N$1:$DN$1,0),FALSE)),"")</f>
        <v>834923.67231609789</v>
      </c>
      <c r="BY51" s="685">
        <f>IFERROR((BX51+AH51*Contr_Rate)*(1+Inv_Return)*IF($D51=$C$1,VLOOKUP($T51,Male_Annuity_Tables,MATCH($BS$3+3,'Mortality Tables'!$N$1:$DN$1,0),FALSE),VLOOKUP($T51,Fe_Annuity_Tables,MATCH(BY$3+3,'Mortality Tables'!$N$1:$DN$1,0),FALSE)),"")</f>
        <v>645972.74448389804</v>
      </c>
      <c r="BZ51" s="685">
        <f>IFERROR((BY51+AI51*Contr_Rate)*(1+Inv_Return)*IF($D51=$C$1,VLOOKUP($T51,Male_Annuity_Tables,MATCH($BS$3+3,'Mortality Tables'!$N$1:$DN$1,0),FALSE),VLOOKUP($T51,Fe_Annuity_Tables,MATCH(BZ$3+3,'Mortality Tables'!$N$1:$DN$1,0),FALSE)),"")</f>
        <v>541670.02203951147</v>
      </c>
      <c r="CA51" s="685">
        <f>IFERROR((BZ51+AJ51*Contr_Rate)*(1+Inv_Return)*IF($D51=$C$1,VLOOKUP($T51,Male_Annuity_Tables,MATCH($BS$3+3,'Mortality Tables'!$N$1:$DN$1,0),FALSE),VLOOKUP($T51,Fe_Annuity_Tables,MATCH(CA$3+3,'Mortality Tables'!$N$1:$DN$1,0),FALSE)),"")</f>
        <v>474652.96222064632</v>
      </c>
      <c r="CB51" s="685">
        <f>IFERROR((CA51+AK51*Contr_Rate)*(1+Inv_Return)*IF($D51=$C$1,VLOOKUP($T51,Male_Annuity_Tables,MATCH($BS$3+3,'Mortality Tables'!$N$1:$DN$1,0),FALSE),VLOOKUP($T51,Fe_Annuity_Tables,MATCH(CB$3+3,'Mortality Tables'!$N$1:$DN$1,0),FALSE)),"")</f>
        <v>424986.41136088886</v>
      </c>
      <c r="CC51" s="685">
        <f>IFERROR((CB51+AL51*Contr_Rate)*(1+Inv_Return)*IF($D51=$C$1,VLOOKUP($T51,Male_Annuity_Tables,MATCH($BS$3+3,'Mortality Tables'!$N$1:$DN$1,0),FALSE),VLOOKUP($T51,Fe_Annuity_Tables,MATCH(CC$3+3,'Mortality Tables'!$N$1:$DN$1,0),FALSE)),"")</f>
        <v>384693.4402050568</v>
      </c>
      <c r="CD51" s="685">
        <f>IFERROR((CC51+AM51*Contr_Rate)*(1+Inv_Return)*IF($D51=$C$1,VLOOKUP($T51,Male_Annuity_Tables,MATCH($BS$3+3,'Mortality Tables'!$N$1:$DN$1,0),FALSE),VLOOKUP($T51,Fe_Annuity_Tables,MATCH(CD$3+3,'Mortality Tables'!$N$1:$DN$1,0),FALSE)),"")</f>
        <v>350453.37567012594</v>
      </c>
      <c r="CE51" s="685">
        <f>IFERROR((CD51+AN51*Contr_Rate)*(1+Inv_Return)*IF($D51=$C$1,VLOOKUP($T51,Male_Annuity_Tables,MATCH($BS$3+3,'Mortality Tables'!$N$1:$DN$1,0),FALSE),VLOOKUP($T51,Fe_Annuity_Tables,MATCH(CE$3+3,'Mortality Tables'!$N$1:$DN$1,0),FALSE)),"")</f>
        <v>338470.42654757405</v>
      </c>
      <c r="CF51" s="685">
        <f>IFERROR((CE51+AO51*Contr_Rate)*(1+Inv_Return)*IF($D51=$C$1,VLOOKUP($T51,Male_Annuity_Tables,MATCH($BS$3+3,'Mortality Tables'!$N$1:$DN$1,0),FALSE),VLOOKUP($T51,Fe_Annuity_Tables,MATCH(CF$3+3,'Mortality Tables'!$N$1:$DN$1,0),FALSE)),"")</f>
        <v>330936.62591278023</v>
      </c>
      <c r="CG51" s="685">
        <f>IFERROR((CF51+AP51*Contr_Rate)*(1+Inv_Return)*IF($D51=$C$1,VLOOKUP($T51,Male_Annuity_Tables,MATCH($BS$3+3,'Mortality Tables'!$N$1:$DN$1,0),FALSE),VLOOKUP($T51,Fe_Annuity_Tables,MATCH(CG$3+3,'Mortality Tables'!$N$1:$DN$1,0),FALSE)),"")</f>
        <v>324358.6265512089</v>
      </c>
      <c r="CH51" s="685">
        <f>IFERROR((CG51+AQ51*Contr_Rate)*(1+Inv_Return)*IF($D51=$C$1,VLOOKUP($T51,Male_Annuity_Tables,MATCH($BS$3+3,'Mortality Tables'!$N$1:$DN$1,0),FALSE),VLOOKUP($T51,Fe_Annuity_Tables,MATCH(CH$3+3,'Mortality Tables'!$N$1:$DN$1,0),FALSE)),"")</f>
        <v>318059.12554148963</v>
      </c>
      <c r="CI51" s="685">
        <f>IFERROR((CH51+AR51*Contr_Rate)*(1+Inv_Return)*IF($D51=$C$1,VLOOKUP($T51,Male_Annuity_Tables,MATCH($BS$3+3,'Mortality Tables'!$N$1:$DN$1,0),FALSE),VLOOKUP($T51,Fe_Annuity_Tables,MATCH(CI$3+3,'Mortality Tables'!$N$1:$DN$1,0),FALSE)),"")</f>
        <v>311889.95235372439</v>
      </c>
      <c r="CJ51" s="685" t="str">
        <f>IFERROR((CI51+AS51*Contr_Rate)*(1+Inv_Return)*IF($D51=$C$1,VLOOKUP($T51,Male_Annuity_Tables,MATCH($BS$3+3,'Mortality Tables'!$N$1:$DN$1,0),FALSE),VLOOKUP($T51,Fe_Annuity_Tables,MATCH(CJ$3+3,'Mortality Tables'!$N$1:$DN$1,0),FALSE)),"")</f>
        <v/>
      </c>
      <c r="CK51" s="685" t="str">
        <f>IFERROR((CJ51+AT51*Contr_Rate)*(1+Inv_Return)*IF($D51=$C$1,VLOOKUP($T51,Male_Annuity_Tables,MATCH($BS$3+3,'Mortality Tables'!$N$1:$DN$1,0),FALSE),VLOOKUP($T51,Fe_Annuity_Tables,MATCH(CK$3+3,'Mortality Tables'!$N$1:$DN$1,0),FALSE)),"")</f>
        <v/>
      </c>
      <c r="CL51" s="685" t="str">
        <f>IFERROR((CK51+AU51*Contr_Rate)*(1+Inv_Return)*IF($D51=$C$1,VLOOKUP($T51,Male_Annuity_Tables,MATCH($BS$3+3,'Mortality Tables'!$N$1:$DN$1,0),FALSE),VLOOKUP($T51,Fe_Annuity_Tables,MATCH(CL$3+3,'Mortality Tables'!$N$1:$DN$1,0),FALSE)),"")</f>
        <v/>
      </c>
      <c r="CM51" s="685" t="str">
        <f>IFERROR((CL51+AV51*Contr_Rate)*(1+Inv_Return)*IF($D51=$C$1,VLOOKUP($T51,Male_Annuity_Tables,MATCH($BS$3+3,'Mortality Tables'!$N$1:$DN$1,0),FALSE),VLOOKUP($T51,Fe_Annuity_Tables,MATCH(CM$3+3,'Mortality Tables'!$N$1:$DN$1,0),FALSE)),"")</f>
        <v/>
      </c>
      <c r="CN51" s="685" t="str">
        <f>IFERROR((CM51+AW51*Contr_Rate)*(1+Inv_Return)*IF($D51=$C$1,VLOOKUP($T51,Male_Annuity_Tables,MATCH($BS$3+3,'Mortality Tables'!$N$1:$DN$1,0),FALSE),VLOOKUP($T51,Fe_Annuity_Tables,MATCH(CN$3+3,'Mortality Tables'!$N$1:$DN$1,0),FALSE)),"")</f>
        <v/>
      </c>
      <c r="CO51" s="685" t="str">
        <f>IFERROR((CN51+AX51*Contr_Rate)*(1+Inv_Return)*IF($D51=$C$1,VLOOKUP($T51,Male_Annuity_Tables,MATCH($BS$3+3,'Mortality Tables'!$N$1:$DN$1,0),FALSE),VLOOKUP($T51,Fe_Annuity_Tables,MATCH(CO$3+3,'Mortality Tables'!$N$1:$DN$1,0),FALSE)),"")</f>
        <v/>
      </c>
      <c r="CP51" s="685" t="str">
        <f>IFERROR((CO51+AY51*Contr_Rate)*(1+Inv_Return)*IF($D51=$C$1,VLOOKUP($T51,Male_Annuity_Tables,MATCH($BS$3+3,'Mortality Tables'!$N$1:$DN$1,0),FALSE),VLOOKUP($T51,Fe_Annuity_Tables,MATCH(CP$3+3,'Mortality Tables'!$N$1:$DN$1,0),FALSE)),"")</f>
        <v/>
      </c>
      <c r="CQ51" s="685" t="str">
        <f>IFERROR((CP51+AZ51*Contr_Rate)*(1+Inv_Return)*IF($D51=$C$1,VLOOKUP($T51,Male_Annuity_Tables,MATCH($BS$3+3,'Mortality Tables'!$N$1:$DN$1,0),FALSE),VLOOKUP($T51,Fe_Annuity_Tables,MATCH(CQ$3+3,'Mortality Tables'!$N$1:$DN$1,0),FALSE)),"")</f>
        <v/>
      </c>
      <c r="CR51" s="685" t="str">
        <f>IFERROR((CQ51+BA51*Contr_Rate)*(1+Inv_Return)*IF($D51=$C$1,VLOOKUP($T51,Male_Annuity_Tables,MATCH($BS$3+3,'Mortality Tables'!$N$1:$DN$1,0),FALSE),VLOOKUP($T51,Fe_Annuity_Tables,MATCH(CR$3+3,'Mortality Tables'!$N$1:$DN$1,0),FALSE)),"")</f>
        <v/>
      </c>
      <c r="CS51" s="685" t="str">
        <f>IFERROR((CR51+BB51*Contr_Rate)*(1+Inv_Return)*IF($D51=$C$1,VLOOKUP($T51,Male_Annuity_Tables,MATCH($BS$3+3,'Mortality Tables'!$N$1:$DN$1,0),FALSE),VLOOKUP($T51,Fe_Annuity_Tables,MATCH(CS$3+3,'Mortality Tables'!$N$1:$DN$1,0),FALSE)),"")</f>
        <v/>
      </c>
      <c r="CT51" s="685" t="str">
        <f>IFERROR((CS51+BC51*Contr_Rate)*(1+Inv_Return)*IF($D51=$C$1,VLOOKUP($T51,Male_Annuity_Tables,MATCH($BS$3+3,'Mortality Tables'!$N$1:$DN$1,0),FALSE),VLOOKUP($T51,Fe_Annuity_Tables,MATCH(CT$3+3,'Mortality Tables'!$N$1:$DN$1,0),FALSE)),"")</f>
        <v/>
      </c>
      <c r="CU51" s="685" t="str">
        <f>IFERROR((CT51+BD51*Contr_Rate)*(1+Inv_Return)*IF($D51=$C$1,VLOOKUP($T51,Male_Annuity_Tables,MATCH($BS$3+3,'Mortality Tables'!$N$1:$DN$1,0),FALSE),VLOOKUP($T51,Fe_Annuity_Tables,MATCH(CU$3+3,'Mortality Tables'!$N$1:$DN$1,0),FALSE)),"")</f>
        <v/>
      </c>
      <c r="CV51" s="685" t="str">
        <f>IFERROR((CU51+BE51*Contr_Rate)*(1+Inv_Return)*IF($D51=$C$1,VLOOKUP($T51,Male_Annuity_Tables,MATCH($BS$3+3,'Mortality Tables'!$N$1:$DN$1,0),FALSE),VLOOKUP($T51,Fe_Annuity_Tables,MATCH(CV$3+3,'Mortality Tables'!$N$1:$DN$1,0),FALSE)),"")</f>
        <v/>
      </c>
      <c r="CW51" s="685" t="str">
        <f>IFERROR((CV51+BF51*Contr_Rate)*(1+Inv_Return)*IF($D51=$C$1,VLOOKUP($T51,Male_Annuity_Tables,MATCH($BS$3+3,'Mortality Tables'!$N$1:$DN$1,0),FALSE),VLOOKUP($T51,Fe_Annuity_Tables,MATCH(CW$3+3,'Mortality Tables'!$N$1:$DN$1,0),FALSE)),"")</f>
        <v/>
      </c>
      <c r="CX51" s="685" t="str">
        <f>IFERROR((CW51+BG51*Contr_Rate)*(1+Inv_Return)*IF($D51=$C$1,VLOOKUP($T51,Male_Annuity_Tables,MATCH($BS$3+3,'Mortality Tables'!$N$1:$DN$1,0),FALSE),VLOOKUP($T51,Fe_Annuity_Tables,MATCH(CX$3+3,'Mortality Tables'!$N$1:$DN$1,0),FALSE)),"")</f>
        <v/>
      </c>
      <c r="CY51" s="685" t="str">
        <f>IFERROR((CX51+BH51*Contr_Rate)*(1+Inv_Return)*IF($D51=$C$1,VLOOKUP($T51,Male_Annuity_Tables,MATCH($BS$3+3,'Mortality Tables'!$N$1:$DN$1,0),FALSE),VLOOKUP($T51,Fe_Annuity_Tables,MATCH(CY$3+3,'Mortality Tables'!$N$1:$DN$1,0),FALSE)),"")</f>
        <v/>
      </c>
      <c r="CZ51" s="685" t="str">
        <f>IFERROR((CY51+BI51*Contr_Rate)*(1+Inv_Return)*IF($D51=$C$1,VLOOKUP($T51,Male_Annuity_Tables,MATCH($BS$3+3,'Mortality Tables'!$N$1:$DN$1,0),FALSE),VLOOKUP($T51,Fe_Annuity_Tables,MATCH(CZ$3+3,'Mortality Tables'!$N$1:$DN$1,0),FALSE)),"")</f>
        <v/>
      </c>
      <c r="DA51" s="685" t="str">
        <f>IFERROR((CZ51+BJ51*Contr_Rate)*(1+Inv_Return)*IF($D51=$C$1,VLOOKUP($T51,Male_Annuity_Tables,MATCH($BS$3+3,'Mortality Tables'!$N$1:$DN$1,0),FALSE),VLOOKUP($T51,Fe_Annuity_Tables,MATCH(DA$3+3,'Mortality Tables'!$N$1:$DN$1,0),FALSE)),"")</f>
        <v/>
      </c>
      <c r="DB51" s="685" t="str">
        <f>IFERROR((DA51+BK51*Contr_Rate)*(1+Inv_Return)*IF($D51=$C$1,VLOOKUP($T51,Male_Annuity_Tables,MATCH($BS$3+3,'Mortality Tables'!$N$1:$DN$1,0),FALSE),VLOOKUP($T51,Fe_Annuity_Tables,MATCH(DB$3+3,'Mortality Tables'!$N$1:$DN$1,0),FALSE)),"")</f>
        <v/>
      </c>
      <c r="DC51" s="685" t="str">
        <f>IFERROR((DB51+BL51*Contr_Rate)*(1+Inv_Return)*IF($D51=$C$1,VLOOKUP($T51,Male_Annuity_Tables,MATCH($BS$3+3,'Mortality Tables'!$N$1:$DN$1,0),FALSE),VLOOKUP($T51,Fe_Annuity_Tables,MATCH(DC$3+3,'Mortality Tables'!$N$1:$DN$1,0),FALSE)),"")</f>
        <v/>
      </c>
      <c r="DD51" s="685" t="str">
        <f>IFERROR((DC51+BM51*Contr_Rate)*(1+Inv_Return)*IF($D51=$C$1,VLOOKUP($T51,Male_Annuity_Tables,MATCH($BS$3+3,'Mortality Tables'!$N$1:$DN$1,0),FALSE),VLOOKUP($T51,Fe_Annuity_Tables,MATCH(DD$3+3,'Mortality Tables'!$N$1:$DN$1,0),FALSE)),"")</f>
        <v/>
      </c>
      <c r="DE51" s="685" t="str">
        <f>IFERROR((DD51+BN51*Contr_Rate)*(1+Inv_Return)*IF($D51=$C$1,VLOOKUP($T51,Male_Annuity_Tables,MATCH($BS$3+3,'Mortality Tables'!$N$1:$DN$1,0),FALSE),VLOOKUP($T51,Fe_Annuity_Tables,MATCH(DE$3+3,'Mortality Tables'!$N$1:$DN$1,0),FALSE)),"")</f>
        <v/>
      </c>
      <c r="DF51" s="685" t="str">
        <f>IFERROR((DE51+BO51*Contr_Rate)*(1+Inv_Return)*IF($D51=$C$1,VLOOKUP($T51,Male_Annuity_Tables,MATCH($BS$3+3,'Mortality Tables'!$N$1:$DN$1,0),FALSE),VLOOKUP($T51,Fe_Annuity_Tables,MATCH(DF$3+3,'Mortality Tables'!$N$1:$DN$1,0),FALSE)),"")</f>
        <v/>
      </c>
      <c r="DG51" s="685" t="str">
        <f>IFERROR((DF51+BP51*Contr_Rate)*(1+Inv_Return)*IF($D51=$C$1,VLOOKUP($T51,Male_Annuity_Tables,MATCH($BS$3+3,'Mortality Tables'!$N$1:$DN$1,0),FALSE),VLOOKUP($T51,Fe_Annuity_Tables,MATCH(DG$3+3,'Mortality Tables'!$N$1:$DN$1,0),FALSE)),"")</f>
        <v/>
      </c>
      <c r="DH51" s="685" t="str">
        <f>IFERROR((DG51+BQ51*Contr_Rate)*(1+Inv_Return)*IF($D51=$C$1,VLOOKUP($T51,Male_Annuity_Tables,MATCH($BS$3+3,'Mortality Tables'!$N$1:$DN$1,0),FALSE),VLOOKUP($T51,Fe_Annuity_Tables,MATCH(DH$3+3,'Mortality Tables'!$N$1:$DN$1,0),FALSE)),"")</f>
        <v/>
      </c>
      <c r="DJ51" s="686">
        <f t="shared" si="20"/>
        <v>1533226.0321922621</v>
      </c>
      <c r="DK51" s="680">
        <f t="shared" si="21"/>
        <v>8.8017766057058875</v>
      </c>
      <c r="DL51" s="686">
        <f t="shared" si="22"/>
        <v>116710.6923507781</v>
      </c>
      <c r="DM51" s="686">
        <f t="shared" si="23"/>
        <v>6384926.2018701918</v>
      </c>
      <c r="DN51" s="687">
        <f t="shared" si="42"/>
        <v>1.8279098091469357E-2</v>
      </c>
      <c r="DP51" s="688">
        <f t="shared" si="24"/>
        <v>168698.21937047792</v>
      </c>
      <c r="DQ51" s="688">
        <f t="shared" si="13"/>
        <v>226721.14280977528</v>
      </c>
      <c r="DR51" s="688">
        <f t="shared" si="14"/>
        <v>232968.32930050153</v>
      </c>
    </row>
    <row r="52" spans="1:122" s="657" customFormat="1" ht="14.5">
      <c r="A52" s="675" t="s">
        <v>1173</v>
      </c>
      <c r="B52" s="675" t="s">
        <v>1174</v>
      </c>
      <c r="C52" s="675" t="s">
        <v>541</v>
      </c>
      <c r="D52" s="675" t="s">
        <v>61</v>
      </c>
      <c r="E52" s="676">
        <v>29683</v>
      </c>
      <c r="F52" s="677">
        <v>44317</v>
      </c>
      <c r="G52" s="677">
        <v>44429</v>
      </c>
      <c r="H52" s="678">
        <v>1800760</v>
      </c>
      <c r="I52" s="678">
        <v>108952.87</v>
      </c>
      <c r="J52" s="678">
        <v>112505.16</v>
      </c>
      <c r="K52" s="678"/>
      <c r="L52" s="678">
        <v>221458.03</v>
      </c>
      <c r="M52" s="679">
        <f>IF(COUNTIF($A$4:A204,A52)=1,0,1)</f>
        <v>0</v>
      </c>
      <c r="N52" s="680" t="str">
        <f t="shared" si="35"/>
        <v>Okay</v>
      </c>
      <c r="O52" s="680" t="str">
        <f t="shared" si="15"/>
        <v>TRUE</v>
      </c>
      <c r="P52" s="680" t="b">
        <f t="shared" si="2"/>
        <v>1</v>
      </c>
      <c r="Q52" s="680" t="b">
        <f t="shared" si="36"/>
        <v>1</v>
      </c>
      <c r="R52" s="680" t="b">
        <f t="shared" si="37"/>
        <v>1</v>
      </c>
      <c r="S52" s="681">
        <f t="shared" si="5"/>
        <v>40.093150684931508</v>
      </c>
      <c r="T52" s="682">
        <f t="shared" si="38"/>
        <v>43</v>
      </c>
      <c r="U52" s="682">
        <f t="shared" si="16"/>
        <v>40</v>
      </c>
      <c r="V52" s="682">
        <f t="shared" si="39"/>
        <v>3.3616438356164382</v>
      </c>
      <c r="W52" s="682">
        <f t="shared" si="40"/>
        <v>17</v>
      </c>
      <c r="X52" s="683">
        <f t="shared" si="8"/>
        <v>3764786.51</v>
      </c>
      <c r="Y52" s="684">
        <f t="shared" si="18"/>
        <v>2.9199999999999999E-3</v>
      </c>
      <c r="Z52" s="684">
        <f>IF($D52=$C$1,VLOOKUP($T52,Male_Annuity_Tables,MATCH($W52+2,'Mortality Tables'!$DS$1:$HT$1,0),FALSE),VLOOKUP($T52,Fe_Annuity_Tables,MATCH($W52+2,'Mortality Tables'!$M$1:$DN$1,0),FALSE))</f>
        <v>0.13071484565521979</v>
      </c>
      <c r="AA52" s="664"/>
      <c r="AB52" s="685">
        <f t="shared" si="45"/>
        <v>1892508.7220000001</v>
      </c>
      <c r="AC52" s="685">
        <f t="shared" si="45"/>
        <v>1988932.0413859002</v>
      </c>
      <c r="AD52" s="685">
        <f t="shared" si="45"/>
        <v>2090268.1288945118</v>
      </c>
      <c r="AE52" s="685">
        <f t="shared" si="45"/>
        <v>2196767.2900616871</v>
      </c>
      <c r="AF52" s="685">
        <f t="shared" si="45"/>
        <v>2308692.5834903303</v>
      </c>
      <c r="AG52" s="685">
        <f t="shared" si="45"/>
        <v>2426320.470619163</v>
      </c>
      <c r="AH52" s="685">
        <f t="shared" si="45"/>
        <v>2549941.4985972089</v>
      </c>
      <c r="AI52" s="685">
        <f t="shared" si="45"/>
        <v>2679861.0179507369</v>
      </c>
      <c r="AJ52" s="685">
        <f t="shared" si="45"/>
        <v>2816399.9368153275</v>
      </c>
      <c r="AK52" s="685">
        <f t="shared" si="45"/>
        <v>2959895.5135960681</v>
      </c>
      <c r="AL52" s="685">
        <f t="shared" si="44"/>
        <v>3110702.1900137877</v>
      </c>
      <c r="AM52" s="685">
        <f t="shared" si="44"/>
        <v>3269192.4665949903</v>
      </c>
      <c r="AN52" s="685">
        <f t="shared" si="44"/>
        <v>3435757.8227680051</v>
      </c>
      <c r="AO52" s="685">
        <f t="shared" si="44"/>
        <v>3610809.6838380354</v>
      </c>
      <c r="AP52" s="685">
        <f t="shared" si="44"/>
        <v>3794780.437229584</v>
      </c>
      <c r="AQ52" s="685">
        <f t="shared" si="44"/>
        <v>3988124.5005064309</v>
      </c>
      <c r="AR52" s="685">
        <f t="shared" si="44"/>
        <v>4191319.4438072336</v>
      </c>
      <c r="AS52" s="685" t="str">
        <f t="shared" si="44"/>
        <v/>
      </c>
      <c r="AT52" s="685" t="str">
        <f t="shared" si="44"/>
        <v/>
      </c>
      <c r="AU52" s="685" t="str">
        <f t="shared" si="44"/>
        <v/>
      </c>
      <c r="AV52" s="685" t="str">
        <f t="shared" si="44"/>
        <v/>
      </c>
      <c r="AW52" s="685" t="str">
        <f t="shared" si="44"/>
        <v/>
      </c>
      <c r="AX52" s="685" t="str">
        <f t="shared" si="44"/>
        <v/>
      </c>
      <c r="AY52" s="685" t="str">
        <f t="shared" si="44"/>
        <v/>
      </c>
      <c r="AZ52" s="685" t="str">
        <f t="shared" si="44"/>
        <v/>
      </c>
      <c r="BA52" s="685" t="str">
        <f t="shared" si="44"/>
        <v/>
      </c>
      <c r="BB52" s="685" t="str">
        <f t="shared" si="47"/>
        <v/>
      </c>
      <c r="BC52" s="685" t="str">
        <f t="shared" si="47"/>
        <v/>
      </c>
      <c r="BD52" s="685" t="str">
        <f t="shared" si="47"/>
        <v/>
      </c>
      <c r="BE52" s="685" t="str">
        <f t="shared" si="47"/>
        <v/>
      </c>
      <c r="BF52" s="685" t="str">
        <f t="shared" si="47"/>
        <v/>
      </c>
      <c r="BG52" s="685" t="str">
        <f t="shared" si="47"/>
        <v/>
      </c>
      <c r="BH52" s="685" t="str">
        <f t="shared" si="47"/>
        <v/>
      </c>
      <c r="BI52" s="685" t="str">
        <f t="shared" si="47"/>
        <v/>
      </c>
      <c r="BJ52" s="685" t="str">
        <f t="shared" si="47"/>
        <v/>
      </c>
      <c r="BK52" s="685" t="str">
        <f t="shared" si="47"/>
        <v/>
      </c>
      <c r="BL52" s="685" t="str">
        <f t="shared" si="47"/>
        <v/>
      </c>
      <c r="BM52" s="685" t="str">
        <f t="shared" si="47"/>
        <v/>
      </c>
      <c r="BN52" s="685" t="str">
        <f t="shared" si="47"/>
        <v/>
      </c>
      <c r="BO52" s="685" t="str">
        <f t="shared" si="47"/>
        <v/>
      </c>
      <c r="BP52" s="685" t="str">
        <f t="shared" si="47"/>
        <v/>
      </c>
      <c r="BQ52" s="685" t="str">
        <f t="shared" si="47"/>
        <v/>
      </c>
      <c r="BR52" s="529"/>
      <c r="BS52" s="685">
        <f>IFERROR(($L52+AB52*Contr_Rate)*(1+Inv_Return)*IF($D52=$C$1,VLOOKUP($T52,Male_Annuity_Tables,MATCH($BS$3+3,'Mortality Tables'!$N$1:$DN$1,0),FALSE),VLOOKUP($T52,Fe_Annuity_Tables,MATCH(BS$3+3,'Mortality Tables'!$N$1:$DN$1,0),FALSE)),"")</f>
        <v>687360.69438651542</v>
      </c>
      <c r="BT52" s="685">
        <f>IFERROR(($BS52+AC52*Contr_Rate)*(1+Inv_Return)*IF($D52=$C$1,VLOOKUP($T52,Male_Annuity_Tables,MATCH($BS$3+3,'Mortality Tables'!$N$1:$DN$1,0),FALSE),VLOOKUP($T52,Fe_Annuity_Tables,MATCH(BT$3+3,'Mortality Tables'!$N$1:$DN$1,0),FALSE)),"")</f>
        <v>1118331.1334004665</v>
      </c>
      <c r="BU52" s="685">
        <f>IFERROR((BT52+AD52*Contr_Rate)*(1+Inv_Return)*IF($D52=$C$1,VLOOKUP($T52,Male_Annuity_Tables,MATCH($BS$3+3,'Mortality Tables'!$N$1:$DN$1,0),FALSE),VLOOKUP($T52,Fe_Annuity_Tables,MATCH(BU$3+3,'Mortality Tables'!$N$1:$DN$1,0),FALSE)),"")</f>
        <v>1520161.0816276125</v>
      </c>
      <c r="BV52" s="685">
        <f>IFERROR((BU52+AE52*Contr_Rate)*(1+Inv_Return)*IF($D52=$C$1,VLOOKUP($T52,Male_Annuity_Tables,MATCH($BS$3+3,'Mortality Tables'!$N$1:$DN$1,0),FALSE),VLOOKUP($T52,Fe_Annuity_Tables,MATCH(BV$3+3,'Mortality Tables'!$N$1:$DN$1,0),FALSE)),"")</f>
        <v>1897960.2341538251</v>
      </c>
      <c r="BW52" s="685">
        <f>IFERROR((BV52+AF52*Contr_Rate)*(1+Inv_Return)*IF($D52=$C$1,VLOOKUP($T52,Male_Annuity_Tables,MATCH($BS$3+3,'Mortality Tables'!$N$1:$DN$1,0),FALSE),VLOOKUP($T52,Fe_Annuity_Tables,MATCH(BW$3+3,'Mortality Tables'!$N$1:$DN$1,0),FALSE)),"")</f>
        <v>2256247.5979398931</v>
      </c>
      <c r="BX52" s="685">
        <f>IFERROR((BW52+AG52*Contr_Rate)*(1+Inv_Return)*IF($D52=$C$1,VLOOKUP($T52,Male_Annuity_Tables,MATCH($BS$3+3,'Mortality Tables'!$N$1:$DN$1,0),FALSE),VLOOKUP($T52,Fe_Annuity_Tables,MATCH(BX$3+3,'Mortality Tables'!$N$1:$DN$1,0),FALSE)),"")</f>
        <v>2599031.2238073316</v>
      </c>
      <c r="BY52" s="685">
        <f>IFERROR((BX52+AH52*Contr_Rate)*(1+Inv_Return)*IF($D52=$C$1,VLOOKUP($T52,Male_Annuity_Tables,MATCH($BS$3+3,'Mortality Tables'!$N$1:$DN$1,0),FALSE),VLOOKUP($T52,Fe_Annuity_Tables,MATCH(BY$3+3,'Mortality Tables'!$N$1:$DN$1,0),FALSE)),"")</f>
        <v>2929877.827201467</v>
      </c>
      <c r="BZ52" s="685">
        <f>IFERROR((BY52+AI52*Contr_Rate)*(1+Inv_Return)*IF($D52=$C$1,VLOOKUP($T52,Male_Annuity_Tables,MATCH($BS$3+3,'Mortality Tables'!$N$1:$DN$1,0),FALSE),VLOOKUP($T52,Fe_Annuity_Tables,MATCH(BZ$3+3,'Mortality Tables'!$N$1:$DN$1,0),FALSE)),"")</f>
        <v>3251973.6117055151</v>
      </c>
      <c r="CA52" s="685">
        <f>IFERROR((BZ52+AJ52*Contr_Rate)*(1+Inv_Return)*IF($D52=$C$1,VLOOKUP($T52,Male_Annuity_Tables,MATCH($BS$3+3,'Mortality Tables'!$N$1:$DN$1,0),FALSE),VLOOKUP($T52,Fe_Annuity_Tables,MATCH(CA$3+3,'Mortality Tables'!$N$1:$DN$1,0),FALSE)),"")</f>
        <v>3568177.4401703612</v>
      </c>
      <c r="CB52" s="685">
        <f>IFERROR((CA52+AK52*Contr_Rate)*(1+Inv_Return)*IF($D52=$C$1,VLOOKUP($T52,Male_Annuity_Tables,MATCH($BS$3+3,'Mortality Tables'!$N$1:$DN$1,0),FALSE),VLOOKUP($T52,Fe_Annuity_Tables,MATCH(CB$3+3,'Mortality Tables'!$N$1:$DN$1,0),FALSE)),"")</f>
        <v>3881067.3510633754</v>
      </c>
      <c r="CC52" s="685">
        <f>IFERROR((CB52+AL52*Contr_Rate)*(1+Inv_Return)*IF($D52=$C$1,VLOOKUP($T52,Male_Annuity_Tables,MATCH($BS$3+3,'Mortality Tables'!$N$1:$DN$1,0),FALSE),VLOOKUP($T52,Fe_Annuity_Tables,MATCH(CC$3+3,'Mortality Tables'!$N$1:$DN$1,0),FALSE)),"")</f>
        <v>4192981.2894075252</v>
      </c>
      <c r="CD52" s="685">
        <f>IFERROR((CC52+AM52*Contr_Rate)*(1+Inv_Return)*IF($D52=$C$1,VLOOKUP($T52,Male_Annuity_Tables,MATCH($BS$3+3,'Mortality Tables'!$N$1:$DN$1,0),FALSE),VLOOKUP($T52,Fe_Annuity_Tables,MATCH(CD$3+3,'Mortality Tables'!$N$1:$DN$1,0),FALSE)),"")</f>
        <v>4506052.8100247663</v>
      </c>
      <c r="CE52" s="685">
        <f>IFERROR((CD52+AN52*Contr_Rate)*(1+Inv_Return)*IF($D52=$C$1,VLOOKUP($T52,Male_Annuity_Tables,MATCH($BS$3+3,'Mortality Tables'!$N$1:$DN$1,0),FALSE),VLOOKUP($T52,Fe_Annuity_Tables,MATCH(CE$3+3,'Mortality Tables'!$N$1:$DN$1,0),FALSE)),"")</f>
        <v>4822242.4135775054</v>
      </c>
      <c r="CF52" s="685">
        <f>IFERROR((CE52+AO52*Contr_Rate)*(1+Inv_Return)*IF($D52=$C$1,VLOOKUP($T52,Male_Annuity_Tables,MATCH($BS$3+3,'Mortality Tables'!$N$1:$DN$1,0),FALSE),VLOOKUP($T52,Fe_Annuity_Tables,MATCH(CF$3+3,'Mortality Tables'!$N$1:$DN$1,0),FALSE)),"")</f>
        <v>5143365.0912570953</v>
      </c>
      <c r="CG52" s="685">
        <f>IFERROR((CF52+AP52*Contr_Rate)*(1+Inv_Return)*IF($D52=$C$1,VLOOKUP($T52,Male_Annuity_Tables,MATCH($BS$3+3,'Mortality Tables'!$N$1:$DN$1,0),FALSE),VLOOKUP($T52,Fe_Annuity_Tables,MATCH(CG$3+3,'Mortality Tables'!$N$1:$DN$1,0),FALSE)),"")</f>
        <v>5471114.5802773656</v>
      </c>
      <c r="CH52" s="685">
        <f>IFERROR((CG52+AQ52*Contr_Rate)*(1+Inv_Return)*IF($D52=$C$1,VLOOKUP($T52,Male_Annuity_Tables,MATCH($BS$3+3,'Mortality Tables'!$N$1:$DN$1,0),FALSE),VLOOKUP($T52,Fe_Annuity_Tables,MATCH(CH$3+3,'Mortality Tables'!$N$1:$DN$1,0),FALSE)),"")</f>
        <v>5807084.7681821315</v>
      </c>
      <c r="CI52" s="685">
        <f>IFERROR((CH52+AR52*Contr_Rate)*(1+Inv_Return)*IF($D52=$C$1,VLOOKUP($T52,Male_Annuity_Tables,MATCH($BS$3+3,'Mortality Tables'!$N$1:$DN$1,0),FALSE),VLOOKUP($T52,Fe_Annuity_Tables,MATCH(CI$3+3,'Mortality Tables'!$N$1:$DN$1,0),FALSE)),"")</f>
        <v>6152788.6281385347</v>
      </c>
      <c r="CJ52" s="685" t="str">
        <f>IFERROR((CI52+AS52*Contr_Rate)*(1+Inv_Return)*IF($D52=$C$1,VLOOKUP($T52,Male_Annuity_Tables,MATCH($BS$3+3,'Mortality Tables'!$N$1:$DN$1,0),FALSE),VLOOKUP($T52,Fe_Annuity_Tables,MATCH(CJ$3+3,'Mortality Tables'!$N$1:$DN$1,0),FALSE)),"")</f>
        <v/>
      </c>
      <c r="CK52" s="685" t="str">
        <f>IFERROR((CJ52+AT52*Contr_Rate)*(1+Inv_Return)*IF($D52=$C$1,VLOOKUP($T52,Male_Annuity_Tables,MATCH($BS$3+3,'Mortality Tables'!$N$1:$DN$1,0),FALSE),VLOOKUP($T52,Fe_Annuity_Tables,MATCH(CK$3+3,'Mortality Tables'!$N$1:$DN$1,0),FALSE)),"")</f>
        <v/>
      </c>
      <c r="CL52" s="685" t="str">
        <f>IFERROR((CK52+AU52*Contr_Rate)*(1+Inv_Return)*IF($D52=$C$1,VLOOKUP($T52,Male_Annuity_Tables,MATCH($BS$3+3,'Mortality Tables'!$N$1:$DN$1,0),FALSE),VLOOKUP($T52,Fe_Annuity_Tables,MATCH(CL$3+3,'Mortality Tables'!$N$1:$DN$1,0),FALSE)),"")</f>
        <v/>
      </c>
      <c r="CM52" s="685" t="str">
        <f>IFERROR((CL52+AV52*Contr_Rate)*(1+Inv_Return)*IF($D52=$C$1,VLOOKUP($T52,Male_Annuity_Tables,MATCH($BS$3+3,'Mortality Tables'!$N$1:$DN$1,0),FALSE),VLOOKUP($T52,Fe_Annuity_Tables,MATCH(CM$3+3,'Mortality Tables'!$N$1:$DN$1,0),FALSE)),"")</f>
        <v/>
      </c>
      <c r="CN52" s="685" t="str">
        <f>IFERROR((CM52+AW52*Contr_Rate)*(1+Inv_Return)*IF($D52=$C$1,VLOOKUP($T52,Male_Annuity_Tables,MATCH($BS$3+3,'Mortality Tables'!$N$1:$DN$1,0),FALSE),VLOOKUP($T52,Fe_Annuity_Tables,MATCH(CN$3+3,'Mortality Tables'!$N$1:$DN$1,0),FALSE)),"")</f>
        <v/>
      </c>
      <c r="CO52" s="685" t="str">
        <f>IFERROR((CN52+AX52*Contr_Rate)*(1+Inv_Return)*IF($D52=$C$1,VLOOKUP($T52,Male_Annuity_Tables,MATCH($BS$3+3,'Mortality Tables'!$N$1:$DN$1,0),FALSE),VLOOKUP($T52,Fe_Annuity_Tables,MATCH(CO$3+3,'Mortality Tables'!$N$1:$DN$1,0),FALSE)),"")</f>
        <v/>
      </c>
      <c r="CP52" s="685" t="str">
        <f>IFERROR((CO52+AY52*Contr_Rate)*(1+Inv_Return)*IF($D52=$C$1,VLOOKUP($T52,Male_Annuity_Tables,MATCH($BS$3+3,'Mortality Tables'!$N$1:$DN$1,0),FALSE),VLOOKUP($T52,Fe_Annuity_Tables,MATCH(CP$3+3,'Mortality Tables'!$N$1:$DN$1,0),FALSE)),"")</f>
        <v/>
      </c>
      <c r="CQ52" s="685" t="str">
        <f>IFERROR((CP52+AZ52*Contr_Rate)*(1+Inv_Return)*IF($D52=$C$1,VLOOKUP($T52,Male_Annuity_Tables,MATCH($BS$3+3,'Mortality Tables'!$N$1:$DN$1,0),FALSE),VLOOKUP($T52,Fe_Annuity_Tables,MATCH(CQ$3+3,'Mortality Tables'!$N$1:$DN$1,0),FALSE)),"")</f>
        <v/>
      </c>
      <c r="CR52" s="685" t="str">
        <f>IFERROR((CQ52+BA52*Contr_Rate)*(1+Inv_Return)*IF($D52=$C$1,VLOOKUP($T52,Male_Annuity_Tables,MATCH($BS$3+3,'Mortality Tables'!$N$1:$DN$1,0),FALSE),VLOOKUP($T52,Fe_Annuity_Tables,MATCH(CR$3+3,'Mortality Tables'!$N$1:$DN$1,0),FALSE)),"")</f>
        <v/>
      </c>
      <c r="CS52" s="685" t="str">
        <f>IFERROR((CR52+BB52*Contr_Rate)*(1+Inv_Return)*IF($D52=$C$1,VLOOKUP($T52,Male_Annuity_Tables,MATCH($BS$3+3,'Mortality Tables'!$N$1:$DN$1,0),FALSE),VLOOKUP($T52,Fe_Annuity_Tables,MATCH(CS$3+3,'Mortality Tables'!$N$1:$DN$1,0),FALSE)),"")</f>
        <v/>
      </c>
      <c r="CT52" s="685" t="str">
        <f>IFERROR((CS52+BC52*Contr_Rate)*(1+Inv_Return)*IF($D52=$C$1,VLOOKUP($T52,Male_Annuity_Tables,MATCH($BS$3+3,'Mortality Tables'!$N$1:$DN$1,0),FALSE),VLOOKUP($T52,Fe_Annuity_Tables,MATCH(CT$3+3,'Mortality Tables'!$N$1:$DN$1,0),FALSE)),"")</f>
        <v/>
      </c>
      <c r="CU52" s="685" t="str">
        <f>IFERROR((CT52+BD52*Contr_Rate)*(1+Inv_Return)*IF($D52=$C$1,VLOOKUP($T52,Male_Annuity_Tables,MATCH($BS$3+3,'Mortality Tables'!$N$1:$DN$1,0),FALSE),VLOOKUP($T52,Fe_Annuity_Tables,MATCH(CU$3+3,'Mortality Tables'!$N$1:$DN$1,0),FALSE)),"")</f>
        <v/>
      </c>
      <c r="CV52" s="685" t="str">
        <f>IFERROR((CU52+BE52*Contr_Rate)*(1+Inv_Return)*IF($D52=$C$1,VLOOKUP($T52,Male_Annuity_Tables,MATCH($BS$3+3,'Mortality Tables'!$N$1:$DN$1,0),FALSE),VLOOKUP($T52,Fe_Annuity_Tables,MATCH(CV$3+3,'Mortality Tables'!$N$1:$DN$1,0),FALSE)),"")</f>
        <v/>
      </c>
      <c r="CW52" s="685" t="str">
        <f>IFERROR((CV52+BF52*Contr_Rate)*(1+Inv_Return)*IF($D52=$C$1,VLOOKUP($T52,Male_Annuity_Tables,MATCH($BS$3+3,'Mortality Tables'!$N$1:$DN$1,0),FALSE),VLOOKUP($T52,Fe_Annuity_Tables,MATCH(CW$3+3,'Mortality Tables'!$N$1:$DN$1,0),FALSE)),"")</f>
        <v/>
      </c>
      <c r="CX52" s="685" t="str">
        <f>IFERROR((CW52+BG52*Contr_Rate)*(1+Inv_Return)*IF($D52=$C$1,VLOOKUP($T52,Male_Annuity_Tables,MATCH($BS$3+3,'Mortality Tables'!$N$1:$DN$1,0),FALSE),VLOOKUP($T52,Fe_Annuity_Tables,MATCH(CX$3+3,'Mortality Tables'!$N$1:$DN$1,0),FALSE)),"")</f>
        <v/>
      </c>
      <c r="CY52" s="685" t="str">
        <f>IFERROR((CX52+BH52*Contr_Rate)*(1+Inv_Return)*IF($D52=$C$1,VLOOKUP($T52,Male_Annuity_Tables,MATCH($BS$3+3,'Mortality Tables'!$N$1:$DN$1,0),FALSE),VLOOKUP($T52,Fe_Annuity_Tables,MATCH(CY$3+3,'Mortality Tables'!$N$1:$DN$1,0),FALSE)),"")</f>
        <v/>
      </c>
      <c r="CZ52" s="685" t="str">
        <f>IFERROR((CY52+BI52*Contr_Rate)*(1+Inv_Return)*IF($D52=$C$1,VLOOKUP($T52,Male_Annuity_Tables,MATCH($BS$3+3,'Mortality Tables'!$N$1:$DN$1,0),FALSE),VLOOKUP($T52,Fe_Annuity_Tables,MATCH(CZ$3+3,'Mortality Tables'!$N$1:$DN$1,0),FALSE)),"")</f>
        <v/>
      </c>
      <c r="DA52" s="685" t="str">
        <f>IFERROR((CZ52+BJ52*Contr_Rate)*(1+Inv_Return)*IF($D52=$C$1,VLOOKUP($T52,Male_Annuity_Tables,MATCH($BS$3+3,'Mortality Tables'!$N$1:$DN$1,0),FALSE),VLOOKUP($T52,Fe_Annuity_Tables,MATCH(DA$3+3,'Mortality Tables'!$N$1:$DN$1,0),FALSE)),"")</f>
        <v/>
      </c>
      <c r="DB52" s="685" t="str">
        <f>IFERROR((DA52+BK52*Contr_Rate)*(1+Inv_Return)*IF($D52=$C$1,VLOOKUP($T52,Male_Annuity_Tables,MATCH($BS$3+3,'Mortality Tables'!$N$1:$DN$1,0),FALSE),VLOOKUP($T52,Fe_Annuity_Tables,MATCH(DB$3+3,'Mortality Tables'!$N$1:$DN$1,0),FALSE)),"")</f>
        <v/>
      </c>
      <c r="DC52" s="685" t="str">
        <f>IFERROR((DB52+BL52*Contr_Rate)*(1+Inv_Return)*IF($D52=$C$1,VLOOKUP($T52,Male_Annuity_Tables,MATCH($BS$3+3,'Mortality Tables'!$N$1:$DN$1,0),FALSE),VLOOKUP($T52,Fe_Annuity_Tables,MATCH(DC$3+3,'Mortality Tables'!$N$1:$DN$1,0),FALSE)),"")</f>
        <v/>
      </c>
      <c r="DD52" s="685" t="str">
        <f>IFERROR((DC52+BM52*Contr_Rate)*(1+Inv_Return)*IF($D52=$C$1,VLOOKUP($T52,Male_Annuity_Tables,MATCH($BS$3+3,'Mortality Tables'!$N$1:$DN$1,0),FALSE),VLOOKUP($T52,Fe_Annuity_Tables,MATCH(DD$3+3,'Mortality Tables'!$N$1:$DN$1,0),FALSE)),"")</f>
        <v/>
      </c>
      <c r="DE52" s="685" t="str">
        <f>IFERROR((DD52+BN52*Contr_Rate)*(1+Inv_Return)*IF($D52=$C$1,VLOOKUP($T52,Male_Annuity_Tables,MATCH($BS$3+3,'Mortality Tables'!$N$1:$DN$1,0),FALSE),VLOOKUP($T52,Fe_Annuity_Tables,MATCH(DE$3+3,'Mortality Tables'!$N$1:$DN$1,0),FALSE)),"")</f>
        <v/>
      </c>
      <c r="DF52" s="685" t="str">
        <f>IFERROR((DE52+BO52*Contr_Rate)*(1+Inv_Return)*IF($D52=$C$1,VLOOKUP($T52,Male_Annuity_Tables,MATCH($BS$3+3,'Mortality Tables'!$N$1:$DN$1,0),FALSE),VLOOKUP($T52,Fe_Annuity_Tables,MATCH(DF$3+3,'Mortality Tables'!$N$1:$DN$1,0),FALSE)),"")</f>
        <v/>
      </c>
      <c r="DG52" s="685" t="str">
        <f>IFERROR((DF52+BP52*Contr_Rate)*(1+Inv_Return)*IF($D52=$C$1,VLOOKUP($T52,Male_Annuity_Tables,MATCH($BS$3+3,'Mortality Tables'!$N$1:$DN$1,0),FALSE),VLOOKUP($T52,Fe_Annuity_Tables,MATCH(DG$3+3,'Mortality Tables'!$N$1:$DN$1,0),FALSE)),"")</f>
        <v/>
      </c>
      <c r="DH52" s="685" t="str">
        <f>IFERROR((DG52+BQ52*Contr_Rate)*(1+Inv_Return)*IF($D52=$C$1,VLOOKUP($T52,Male_Annuity_Tables,MATCH($BS$3+3,'Mortality Tables'!$N$1:$DN$1,0),FALSE),VLOOKUP($T52,Fe_Annuity_Tables,MATCH(DH$3+3,'Mortality Tables'!$N$1:$DN$1,0),FALSE)),"")</f>
        <v/>
      </c>
      <c r="DJ52" s="686">
        <f t="shared" si="20"/>
        <v>6152788.6281385347</v>
      </c>
      <c r="DK52" s="680">
        <f t="shared" si="21"/>
        <v>8.0909277508679907</v>
      </c>
      <c r="DL52" s="686">
        <f t="shared" si="22"/>
        <v>509505.02931021387</v>
      </c>
      <c r="DM52" s="686">
        <f t="shared" si="23"/>
        <v>4191319.4438072336</v>
      </c>
      <c r="DN52" s="687">
        <f t="shared" si="42"/>
        <v>0.12156196542428153</v>
      </c>
      <c r="DP52" s="688">
        <f t="shared" si="24"/>
        <v>104810.13340144465</v>
      </c>
      <c r="DQ52" s="688">
        <f t="shared" si="13"/>
        <v>170782.02487828533</v>
      </c>
      <c r="DR52" s="688">
        <f t="shared" si="14"/>
        <v>232533.72009279014</v>
      </c>
    </row>
    <row r="53" spans="1:122" s="657" customFormat="1" ht="14.5">
      <c r="A53" s="675" t="s">
        <v>1175</v>
      </c>
      <c r="B53" s="675" t="s">
        <v>1176</v>
      </c>
      <c r="C53" s="675" t="s">
        <v>236</v>
      </c>
      <c r="D53" s="675" t="s">
        <v>61</v>
      </c>
      <c r="E53" s="676">
        <v>24310</v>
      </c>
      <c r="F53" s="677">
        <v>35884</v>
      </c>
      <c r="G53" s="677">
        <v>42565</v>
      </c>
      <c r="H53" s="678">
        <v>1292948</v>
      </c>
      <c r="I53" s="678">
        <v>120541.91</v>
      </c>
      <c r="J53" s="678">
        <v>127756.58</v>
      </c>
      <c r="K53" s="678">
        <v>44663.73</v>
      </c>
      <c r="L53" s="678">
        <v>292962.21999999997</v>
      </c>
      <c r="M53" s="679">
        <f>IF(COUNTIF($A$4:A204,A53)=1,0,1)</f>
        <v>0</v>
      </c>
      <c r="N53" s="680" t="str">
        <f t="shared" si="35"/>
        <v>Okay</v>
      </c>
      <c r="O53" s="680" t="str">
        <f t="shared" si="15"/>
        <v>TRUE</v>
      </c>
      <c r="P53" s="680" t="b">
        <f t="shared" si="2"/>
        <v>1</v>
      </c>
      <c r="Q53" s="680" t="b">
        <f t="shared" si="36"/>
        <v>1</v>
      </c>
      <c r="R53" s="680" t="b">
        <f t="shared" si="37"/>
        <v>1</v>
      </c>
      <c r="S53" s="681">
        <f t="shared" si="5"/>
        <v>31.709589041095889</v>
      </c>
      <c r="T53" s="682">
        <f t="shared" si="38"/>
        <v>58</v>
      </c>
      <c r="U53" s="682">
        <f t="shared" si="16"/>
        <v>50</v>
      </c>
      <c r="V53" s="682">
        <f t="shared" si="39"/>
        <v>8.4684931506849317</v>
      </c>
      <c r="W53" s="682">
        <f t="shared" si="40"/>
        <v>2</v>
      </c>
      <c r="X53" s="683">
        <f t="shared" si="8"/>
        <v>585924.43999999994</v>
      </c>
      <c r="Y53" s="684">
        <f t="shared" si="18"/>
        <v>1.155E-2</v>
      </c>
      <c r="Z53" s="684">
        <f>IF($D53=$C$1,VLOOKUP($T53,Male_Annuity_Tables,MATCH($W53+2,'Mortality Tables'!$DS$1:$HT$1,0),FALSE),VLOOKUP($T53,Fe_Annuity_Tables,MATCH($W53+2,'Mortality Tables'!$M$1:$DN$1,0),FALSE))</f>
        <v>0.88072891668999997</v>
      </c>
      <c r="AA53" s="664"/>
      <c r="AB53" s="685">
        <f t="shared" si="45"/>
        <v>1358823.7006000001</v>
      </c>
      <c r="AC53" s="685">
        <f t="shared" si="45"/>
        <v>1428055.7681455701</v>
      </c>
      <c r="AD53" s="685" t="str">
        <f t="shared" si="45"/>
        <v/>
      </c>
      <c r="AE53" s="685" t="str">
        <f t="shared" si="45"/>
        <v/>
      </c>
      <c r="AF53" s="685" t="str">
        <f t="shared" si="45"/>
        <v/>
      </c>
      <c r="AG53" s="685" t="str">
        <f t="shared" si="45"/>
        <v/>
      </c>
      <c r="AH53" s="685" t="str">
        <f t="shared" si="45"/>
        <v/>
      </c>
      <c r="AI53" s="685" t="str">
        <f t="shared" si="45"/>
        <v/>
      </c>
      <c r="AJ53" s="685" t="str">
        <f t="shared" si="45"/>
        <v/>
      </c>
      <c r="AK53" s="685" t="str">
        <f t="shared" si="45"/>
        <v/>
      </c>
      <c r="AL53" s="685" t="str">
        <f t="shared" si="44"/>
        <v/>
      </c>
      <c r="AM53" s="685" t="str">
        <f t="shared" si="44"/>
        <v/>
      </c>
      <c r="AN53" s="685" t="str">
        <f t="shared" si="44"/>
        <v/>
      </c>
      <c r="AO53" s="685" t="str">
        <f t="shared" si="44"/>
        <v/>
      </c>
      <c r="AP53" s="685" t="str">
        <f t="shared" si="44"/>
        <v/>
      </c>
      <c r="AQ53" s="685" t="str">
        <f t="shared" si="44"/>
        <v/>
      </c>
      <c r="AR53" s="685" t="str">
        <f t="shared" si="44"/>
        <v/>
      </c>
      <c r="AS53" s="685" t="str">
        <f t="shared" si="44"/>
        <v/>
      </c>
      <c r="AT53" s="685" t="str">
        <f t="shared" si="44"/>
        <v/>
      </c>
      <c r="AU53" s="685" t="str">
        <f t="shared" si="44"/>
        <v/>
      </c>
      <c r="AV53" s="685" t="str">
        <f t="shared" si="44"/>
        <v/>
      </c>
      <c r="AW53" s="685" t="str">
        <f t="shared" si="44"/>
        <v/>
      </c>
      <c r="AX53" s="685" t="str">
        <f t="shared" si="44"/>
        <v/>
      </c>
      <c r="AY53" s="685" t="str">
        <f t="shared" si="44"/>
        <v/>
      </c>
      <c r="AZ53" s="685" t="str">
        <f t="shared" si="44"/>
        <v/>
      </c>
      <c r="BA53" s="685" t="str">
        <f t="shared" si="44"/>
        <v/>
      </c>
      <c r="BB53" s="685" t="str">
        <f t="shared" si="47"/>
        <v/>
      </c>
      <c r="BC53" s="685" t="str">
        <f t="shared" si="47"/>
        <v/>
      </c>
      <c r="BD53" s="685" t="str">
        <f t="shared" si="47"/>
        <v/>
      </c>
      <c r="BE53" s="685" t="str">
        <f t="shared" si="47"/>
        <v/>
      </c>
      <c r="BF53" s="685" t="str">
        <f t="shared" si="47"/>
        <v/>
      </c>
      <c r="BG53" s="685" t="str">
        <f t="shared" si="47"/>
        <v/>
      </c>
      <c r="BH53" s="685" t="str">
        <f t="shared" si="47"/>
        <v/>
      </c>
      <c r="BI53" s="685" t="str">
        <f t="shared" si="47"/>
        <v/>
      </c>
      <c r="BJ53" s="685" t="str">
        <f t="shared" si="47"/>
        <v/>
      </c>
      <c r="BK53" s="685" t="str">
        <f t="shared" si="47"/>
        <v/>
      </c>
      <c r="BL53" s="685" t="str">
        <f t="shared" si="47"/>
        <v/>
      </c>
      <c r="BM53" s="685" t="str">
        <f t="shared" si="47"/>
        <v/>
      </c>
      <c r="BN53" s="685" t="str">
        <f t="shared" si="47"/>
        <v/>
      </c>
      <c r="BO53" s="685" t="str">
        <f t="shared" si="47"/>
        <v/>
      </c>
      <c r="BP53" s="685" t="str">
        <f t="shared" si="47"/>
        <v/>
      </c>
      <c r="BQ53" s="685" t="str">
        <f t="shared" si="47"/>
        <v/>
      </c>
      <c r="BR53" s="529"/>
      <c r="BS53" s="685">
        <f>IFERROR(($L53+AB53*Contr_Rate)*(1+Inv_Return)*IF($D53=$C$1,VLOOKUP($T53,Male_Annuity_Tables,MATCH($BS$3+3,'Mortality Tables'!$N$1:$DN$1,0),FALSE),VLOOKUP($T53,Fe_Annuity_Tables,MATCH(BS$3+3,'Mortality Tables'!$N$1:$DN$1,0),FALSE)),"")</f>
        <v>676078.39186064701</v>
      </c>
      <c r="BT53" s="685">
        <f>IFERROR(($BS53+AC53*Contr_Rate)*(1+Inv_Return)*IF($D53=$C$1,VLOOKUP($T53,Male_Annuity_Tables,MATCH($BS$3+3,'Mortality Tables'!$N$1:$DN$1,0),FALSE),VLOOKUP($T53,Fe_Annuity_Tables,MATCH(BT$3+3,'Mortality Tables'!$N$1:$DN$1,0),FALSE)),"")</f>
        <v>1065822.6402916785</v>
      </c>
      <c r="BU53" s="685" t="str">
        <f>IFERROR((BT53+AD53*Contr_Rate)*(1+Inv_Return)*IF($D53=$C$1,VLOOKUP($T53,Male_Annuity_Tables,MATCH($BS$3+3,'Mortality Tables'!$N$1:$DN$1,0),FALSE),VLOOKUP($T53,Fe_Annuity_Tables,MATCH(BU$3+3,'Mortality Tables'!$N$1:$DN$1,0),FALSE)),"")</f>
        <v/>
      </c>
      <c r="BV53" s="685" t="str">
        <f>IFERROR((BU53+AE53*Contr_Rate)*(1+Inv_Return)*IF($D53=$C$1,VLOOKUP($T53,Male_Annuity_Tables,MATCH($BS$3+3,'Mortality Tables'!$N$1:$DN$1,0),FALSE),VLOOKUP($T53,Fe_Annuity_Tables,MATCH(BV$3+3,'Mortality Tables'!$N$1:$DN$1,0),FALSE)),"")</f>
        <v/>
      </c>
      <c r="BW53" s="685" t="str">
        <f>IFERROR((BV53+AF53*Contr_Rate)*(1+Inv_Return)*IF($D53=$C$1,VLOOKUP($T53,Male_Annuity_Tables,MATCH($BS$3+3,'Mortality Tables'!$N$1:$DN$1,0),FALSE),VLOOKUP($T53,Fe_Annuity_Tables,MATCH(BW$3+3,'Mortality Tables'!$N$1:$DN$1,0),FALSE)),"")</f>
        <v/>
      </c>
      <c r="BX53" s="685" t="str">
        <f>IFERROR((BW53+AG53*Contr_Rate)*(1+Inv_Return)*IF($D53=$C$1,VLOOKUP($T53,Male_Annuity_Tables,MATCH($BS$3+3,'Mortality Tables'!$N$1:$DN$1,0),FALSE),VLOOKUP($T53,Fe_Annuity_Tables,MATCH(BX$3+3,'Mortality Tables'!$N$1:$DN$1,0),FALSE)),"")</f>
        <v/>
      </c>
      <c r="BY53" s="685" t="str">
        <f>IFERROR((BX53+AH53*Contr_Rate)*(1+Inv_Return)*IF($D53=$C$1,VLOOKUP($T53,Male_Annuity_Tables,MATCH($BS$3+3,'Mortality Tables'!$N$1:$DN$1,0),FALSE),VLOOKUP($T53,Fe_Annuity_Tables,MATCH(BY$3+3,'Mortality Tables'!$N$1:$DN$1,0),FALSE)),"")</f>
        <v/>
      </c>
      <c r="BZ53" s="685" t="str">
        <f>IFERROR((BY53+AI53*Contr_Rate)*(1+Inv_Return)*IF($D53=$C$1,VLOOKUP($T53,Male_Annuity_Tables,MATCH($BS$3+3,'Mortality Tables'!$N$1:$DN$1,0),FALSE),VLOOKUP($T53,Fe_Annuity_Tables,MATCH(BZ$3+3,'Mortality Tables'!$N$1:$DN$1,0),FALSE)),"")</f>
        <v/>
      </c>
      <c r="CA53" s="685" t="str">
        <f>IFERROR((BZ53+AJ53*Contr_Rate)*(1+Inv_Return)*IF($D53=$C$1,VLOOKUP($T53,Male_Annuity_Tables,MATCH($BS$3+3,'Mortality Tables'!$N$1:$DN$1,0),FALSE),VLOOKUP($T53,Fe_Annuity_Tables,MATCH(CA$3+3,'Mortality Tables'!$N$1:$DN$1,0),FALSE)),"")</f>
        <v/>
      </c>
      <c r="CB53" s="685" t="str">
        <f>IFERROR((CA53+AK53*Contr_Rate)*(1+Inv_Return)*IF($D53=$C$1,VLOOKUP($T53,Male_Annuity_Tables,MATCH($BS$3+3,'Mortality Tables'!$N$1:$DN$1,0),FALSE),VLOOKUP($T53,Fe_Annuity_Tables,MATCH(CB$3+3,'Mortality Tables'!$N$1:$DN$1,0),FALSE)),"")</f>
        <v/>
      </c>
      <c r="CC53" s="685" t="str">
        <f>IFERROR((CB53+AL53*Contr_Rate)*(1+Inv_Return)*IF($D53=$C$1,VLOOKUP($T53,Male_Annuity_Tables,MATCH($BS$3+3,'Mortality Tables'!$N$1:$DN$1,0),FALSE),VLOOKUP($T53,Fe_Annuity_Tables,MATCH(CC$3+3,'Mortality Tables'!$N$1:$DN$1,0),FALSE)),"")</f>
        <v/>
      </c>
      <c r="CD53" s="685" t="str">
        <f>IFERROR((CC53+AM53*Contr_Rate)*(1+Inv_Return)*IF($D53=$C$1,VLOOKUP($T53,Male_Annuity_Tables,MATCH($BS$3+3,'Mortality Tables'!$N$1:$DN$1,0),FALSE),VLOOKUP($T53,Fe_Annuity_Tables,MATCH(CD$3+3,'Mortality Tables'!$N$1:$DN$1,0),FALSE)),"")</f>
        <v/>
      </c>
      <c r="CE53" s="685" t="str">
        <f>IFERROR((CD53+AN53*Contr_Rate)*(1+Inv_Return)*IF($D53=$C$1,VLOOKUP($T53,Male_Annuity_Tables,MATCH($BS$3+3,'Mortality Tables'!$N$1:$DN$1,0),FALSE),VLOOKUP($T53,Fe_Annuity_Tables,MATCH(CE$3+3,'Mortality Tables'!$N$1:$DN$1,0),FALSE)),"")</f>
        <v/>
      </c>
      <c r="CF53" s="685" t="str">
        <f>IFERROR((CE53+AO53*Contr_Rate)*(1+Inv_Return)*IF($D53=$C$1,VLOOKUP($T53,Male_Annuity_Tables,MATCH($BS$3+3,'Mortality Tables'!$N$1:$DN$1,0),FALSE),VLOOKUP($T53,Fe_Annuity_Tables,MATCH(CF$3+3,'Mortality Tables'!$N$1:$DN$1,0),FALSE)),"")</f>
        <v/>
      </c>
      <c r="CG53" s="685" t="str">
        <f>IFERROR((CF53+AP53*Contr_Rate)*(1+Inv_Return)*IF($D53=$C$1,VLOOKUP($T53,Male_Annuity_Tables,MATCH($BS$3+3,'Mortality Tables'!$N$1:$DN$1,0),FALSE),VLOOKUP($T53,Fe_Annuity_Tables,MATCH(CG$3+3,'Mortality Tables'!$N$1:$DN$1,0),FALSE)),"")</f>
        <v/>
      </c>
      <c r="CH53" s="685" t="str">
        <f>IFERROR((CG53+AQ53*Contr_Rate)*(1+Inv_Return)*IF($D53=$C$1,VLOOKUP($T53,Male_Annuity_Tables,MATCH($BS$3+3,'Mortality Tables'!$N$1:$DN$1,0),FALSE),VLOOKUP($T53,Fe_Annuity_Tables,MATCH(CH$3+3,'Mortality Tables'!$N$1:$DN$1,0),FALSE)),"")</f>
        <v/>
      </c>
      <c r="CI53" s="685" t="str">
        <f>IFERROR((CH53+AR53*Contr_Rate)*(1+Inv_Return)*IF($D53=$C$1,VLOOKUP($T53,Male_Annuity_Tables,MATCH($BS$3+3,'Mortality Tables'!$N$1:$DN$1,0),FALSE),VLOOKUP($T53,Fe_Annuity_Tables,MATCH(CI$3+3,'Mortality Tables'!$N$1:$DN$1,0),FALSE)),"")</f>
        <v/>
      </c>
      <c r="CJ53" s="685" t="str">
        <f>IFERROR((CI53+AS53*Contr_Rate)*(1+Inv_Return)*IF($D53=$C$1,VLOOKUP($T53,Male_Annuity_Tables,MATCH($BS$3+3,'Mortality Tables'!$N$1:$DN$1,0),FALSE),VLOOKUP($T53,Fe_Annuity_Tables,MATCH(CJ$3+3,'Mortality Tables'!$N$1:$DN$1,0),FALSE)),"")</f>
        <v/>
      </c>
      <c r="CK53" s="685" t="str">
        <f>IFERROR((CJ53+AT53*Contr_Rate)*(1+Inv_Return)*IF($D53=$C$1,VLOOKUP($T53,Male_Annuity_Tables,MATCH($BS$3+3,'Mortality Tables'!$N$1:$DN$1,0),FALSE),VLOOKUP($T53,Fe_Annuity_Tables,MATCH(CK$3+3,'Mortality Tables'!$N$1:$DN$1,0),FALSE)),"")</f>
        <v/>
      </c>
      <c r="CL53" s="685" t="str">
        <f>IFERROR((CK53+AU53*Contr_Rate)*(1+Inv_Return)*IF($D53=$C$1,VLOOKUP($T53,Male_Annuity_Tables,MATCH($BS$3+3,'Mortality Tables'!$N$1:$DN$1,0),FALSE),VLOOKUP($T53,Fe_Annuity_Tables,MATCH(CL$3+3,'Mortality Tables'!$N$1:$DN$1,0),FALSE)),"")</f>
        <v/>
      </c>
      <c r="CM53" s="685" t="str">
        <f>IFERROR((CL53+AV53*Contr_Rate)*(1+Inv_Return)*IF($D53=$C$1,VLOOKUP($T53,Male_Annuity_Tables,MATCH($BS$3+3,'Mortality Tables'!$N$1:$DN$1,0),FALSE),VLOOKUP($T53,Fe_Annuity_Tables,MATCH(CM$3+3,'Mortality Tables'!$N$1:$DN$1,0),FALSE)),"")</f>
        <v/>
      </c>
      <c r="CN53" s="685" t="str">
        <f>IFERROR((CM53+AW53*Contr_Rate)*(1+Inv_Return)*IF($D53=$C$1,VLOOKUP($T53,Male_Annuity_Tables,MATCH($BS$3+3,'Mortality Tables'!$N$1:$DN$1,0),FALSE),VLOOKUP($T53,Fe_Annuity_Tables,MATCH(CN$3+3,'Mortality Tables'!$N$1:$DN$1,0),FALSE)),"")</f>
        <v/>
      </c>
      <c r="CO53" s="685" t="str">
        <f>IFERROR((CN53+AX53*Contr_Rate)*(1+Inv_Return)*IF($D53=$C$1,VLOOKUP($T53,Male_Annuity_Tables,MATCH($BS$3+3,'Mortality Tables'!$N$1:$DN$1,0),FALSE),VLOOKUP($T53,Fe_Annuity_Tables,MATCH(CO$3+3,'Mortality Tables'!$N$1:$DN$1,0),FALSE)),"")</f>
        <v/>
      </c>
      <c r="CP53" s="685" t="str">
        <f>IFERROR((CO53+AY53*Contr_Rate)*(1+Inv_Return)*IF($D53=$C$1,VLOOKUP($T53,Male_Annuity_Tables,MATCH($BS$3+3,'Mortality Tables'!$N$1:$DN$1,0),FALSE),VLOOKUP($T53,Fe_Annuity_Tables,MATCH(CP$3+3,'Mortality Tables'!$N$1:$DN$1,0),FALSE)),"")</f>
        <v/>
      </c>
      <c r="CQ53" s="685" t="str">
        <f>IFERROR((CP53+AZ53*Contr_Rate)*(1+Inv_Return)*IF($D53=$C$1,VLOOKUP($T53,Male_Annuity_Tables,MATCH($BS$3+3,'Mortality Tables'!$N$1:$DN$1,0),FALSE),VLOOKUP($T53,Fe_Annuity_Tables,MATCH(CQ$3+3,'Mortality Tables'!$N$1:$DN$1,0),FALSE)),"")</f>
        <v/>
      </c>
      <c r="CR53" s="685" t="str">
        <f>IFERROR((CQ53+BA53*Contr_Rate)*(1+Inv_Return)*IF($D53=$C$1,VLOOKUP($T53,Male_Annuity_Tables,MATCH($BS$3+3,'Mortality Tables'!$N$1:$DN$1,0),FALSE),VLOOKUP($T53,Fe_Annuity_Tables,MATCH(CR$3+3,'Mortality Tables'!$N$1:$DN$1,0),FALSE)),"")</f>
        <v/>
      </c>
      <c r="CS53" s="685" t="str">
        <f>IFERROR((CR53+BB53*Contr_Rate)*(1+Inv_Return)*IF($D53=$C$1,VLOOKUP($T53,Male_Annuity_Tables,MATCH($BS$3+3,'Mortality Tables'!$N$1:$DN$1,0),FALSE),VLOOKUP($T53,Fe_Annuity_Tables,MATCH(CS$3+3,'Mortality Tables'!$N$1:$DN$1,0),FALSE)),"")</f>
        <v/>
      </c>
      <c r="CT53" s="685" t="str">
        <f>IFERROR((CS53+BC53*Contr_Rate)*(1+Inv_Return)*IF($D53=$C$1,VLOOKUP($T53,Male_Annuity_Tables,MATCH($BS$3+3,'Mortality Tables'!$N$1:$DN$1,0),FALSE),VLOOKUP($T53,Fe_Annuity_Tables,MATCH(CT$3+3,'Mortality Tables'!$N$1:$DN$1,0),FALSE)),"")</f>
        <v/>
      </c>
      <c r="CU53" s="685" t="str">
        <f>IFERROR((CT53+BD53*Contr_Rate)*(1+Inv_Return)*IF($D53=$C$1,VLOOKUP($T53,Male_Annuity_Tables,MATCH($BS$3+3,'Mortality Tables'!$N$1:$DN$1,0),FALSE),VLOOKUP($T53,Fe_Annuity_Tables,MATCH(CU$3+3,'Mortality Tables'!$N$1:$DN$1,0),FALSE)),"")</f>
        <v/>
      </c>
      <c r="CV53" s="685" t="str">
        <f>IFERROR((CU53+BE53*Contr_Rate)*(1+Inv_Return)*IF($D53=$C$1,VLOOKUP($T53,Male_Annuity_Tables,MATCH($BS$3+3,'Mortality Tables'!$N$1:$DN$1,0),FALSE),VLOOKUP($T53,Fe_Annuity_Tables,MATCH(CV$3+3,'Mortality Tables'!$N$1:$DN$1,0),FALSE)),"")</f>
        <v/>
      </c>
      <c r="CW53" s="685" t="str">
        <f>IFERROR((CV53+BF53*Contr_Rate)*(1+Inv_Return)*IF($D53=$C$1,VLOOKUP($T53,Male_Annuity_Tables,MATCH($BS$3+3,'Mortality Tables'!$N$1:$DN$1,0),FALSE),VLOOKUP($T53,Fe_Annuity_Tables,MATCH(CW$3+3,'Mortality Tables'!$N$1:$DN$1,0),FALSE)),"")</f>
        <v/>
      </c>
      <c r="CX53" s="685" t="str">
        <f>IFERROR((CW53+BG53*Contr_Rate)*(1+Inv_Return)*IF($D53=$C$1,VLOOKUP($T53,Male_Annuity_Tables,MATCH($BS$3+3,'Mortality Tables'!$N$1:$DN$1,0),FALSE),VLOOKUP($T53,Fe_Annuity_Tables,MATCH(CX$3+3,'Mortality Tables'!$N$1:$DN$1,0),FALSE)),"")</f>
        <v/>
      </c>
      <c r="CY53" s="685" t="str">
        <f>IFERROR((CX53+BH53*Contr_Rate)*(1+Inv_Return)*IF($D53=$C$1,VLOOKUP($T53,Male_Annuity_Tables,MATCH($BS$3+3,'Mortality Tables'!$N$1:$DN$1,0),FALSE),VLOOKUP($T53,Fe_Annuity_Tables,MATCH(CY$3+3,'Mortality Tables'!$N$1:$DN$1,0),FALSE)),"")</f>
        <v/>
      </c>
      <c r="CZ53" s="685" t="str">
        <f>IFERROR((CY53+BI53*Contr_Rate)*(1+Inv_Return)*IF($D53=$C$1,VLOOKUP($T53,Male_Annuity_Tables,MATCH($BS$3+3,'Mortality Tables'!$N$1:$DN$1,0),FALSE),VLOOKUP($T53,Fe_Annuity_Tables,MATCH(CZ$3+3,'Mortality Tables'!$N$1:$DN$1,0),FALSE)),"")</f>
        <v/>
      </c>
      <c r="DA53" s="685" t="str">
        <f>IFERROR((CZ53+BJ53*Contr_Rate)*(1+Inv_Return)*IF($D53=$C$1,VLOOKUP($T53,Male_Annuity_Tables,MATCH($BS$3+3,'Mortality Tables'!$N$1:$DN$1,0),FALSE),VLOOKUP($T53,Fe_Annuity_Tables,MATCH(DA$3+3,'Mortality Tables'!$N$1:$DN$1,0),FALSE)),"")</f>
        <v/>
      </c>
      <c r="DB53" s="685" t="str">
        <f>IFERROR((DA53+BK53*Contr_Rate)*(1+Inv_Return)*IF($D53=$C$1,VLOOKUP($T53,Male_Annuity_Tables,MATCH($BS$3+3,'Mortality Tables'!$N$1:$DN$1,0),FALSE),VLOOKUP($T53,Fe_Annuity_Tables,MATCH(DB$3+3,'Mortality Tables'!$N$1:$DN$1,0),FALSE)),"")</f>
        <v/>
      </c>
      <c r="DC53" s="685" t="str">
        <f>IFERROR((DB53+BL53*Contr_Rate)*(1+Inv_Return)*IF($D53=$C$1,VLOOKUP($T53,Male_Annuity_Tables,MATCH($BS$3+3,'Mortality Tables'!$N$1:$DN$1,0),FALSE),VLOOKUP($T53,Fe_Annuity_Tables,MATCH(DC$3+3,'Mortality Tables'!$N$1:$DN$1,0),FALSE)),"")</f>
        <v/>
      </c>
      <c r="DD53" s="685" t="str">
        <f>IFERROR((DC53+BM53*Contr_Rate)*(1+Inv_Return)*IF($D53=$C$1,VLOOKUP($T53,Male_Annuity_Tables,MATCH($BS$3+3,'Mortality Tables'!$N$1:$DN$1,0),FALSE),VLOOKUP($T53,Fe_Annuity_Tables,MATCH(DD$3+3,'Mortality Tables'!$N$1:$DN$1,0),FALSE)),"")</f>
        <v/>
      </c>
      <c r="DE53" s="685" t="str">
        <f>IFERROR((DD53+BN53*Contr_Rate)*(1+Inv_Return)*IF($D53=$C$1,VLOOKUP($T53,Male_Annuity_Tables,MATCH($BS$3+3,'Mortality Tables'!$N$1:$DN$1,0),FALSE),VLOOKUP($T53,Fe_Annuity_Tables,MATCH(DE$3+3,'Mortality Tables'!$N$1:$DN$1,0),FALSE)),"")</f>
        <v/>
      </c>
      <c r="DF53" s="685" t="str">
        <f>IFERROR((DE53+BO53*Contr_Rate)*(1+Inv_Return)*IF($D53=$C$1,VLOOKUP($T53,Male_Annuity_Tables,MATCH($BS$3+3,'Mortality Tables'!$N$1:$DN$1,0),FALSE),VLOOKUP($T53,Fe_Annuity_Tables,MATCH(DF$3+3,'Mortality Tables'!$N$1:$DN$1,0),FALSE)),"")</f>
        <v/>
      </c>
      <c r="DG53" s="685" t="str">
        <f>IFERROR((DF53+BP53*Contr_Rate)*(1+Inv_Return)*IF($D53=$C$1,VLOOKUP($T53,Male_Annuity_Tables,MATCH($BS$3+3,'Mortality Tables'!$N$1:$DN$1,0),FALSE),VLOOKUP($T53,Fe_Annuity_Tables,MATCH(DG$3+3,'Mortality Tables'!$N$1:$DN$1,0),FALSE)),"")</f>
        <v/>
      </c>
      <c r="DH53" s="685" t="str">
        <f>IFERROR((DG53+BQ53*Contr_Rate)*(1+Inv_Return)*IF($D53=$C$1,VLOOKUP($T53,Male_Annuity_Tables,MATCH($BS$3+3,'Mortality Tables'!$N$1:$DN$1,0),FALSE),VLOOKUP($T53,Fe_Annuity_Tables,MATCH(DH$3+3,'Mortality Tables'!$N$1:$DN$1,0),FALSE)),"")</f>
        <v/>
      </c>
      <c r="DJ53" s="686">
        <f t="shared" si="20"/>
        <v>1065822.6402916785</v>
      </c>
      <c r="DK53" s="680">
        <f t="shared" si="21"/>
        <v>8.0909277508679907</v>
      </c>
      <c r="DL53" s="686">
        <f t="shared" si="22"/>
        <v>88259.491492655608</v>
      </c>
      <c r="DM53" s="686">
        <f t="shared" si="23"/>
        <v>1428055.7681455701</v>
      </c>
      <c r="DN53" s="687">
        <f t="shared" si="42"/>
        <v>6.1803952941744504E-2</v>
      </c>
      <c r="DP53" s="688">
        <f t="shared" si="24"/>
        <v>41222.189747723307</v>
      </c>
      <c r="DQ53" s="688">
        <f t="shared" si="13"/>
        <v>66170.532799868568</v>
      </c>
      <c r="DR53" s="688" t="str">
        <f t="shared" si="14"/>
        <v/>
      </c>
    </row>
    <row r="54" spans="1:122" s="657" customFormat="1" ht="14.5">
      <c r="A54" s="675" t="s">
        <v>1177</v>
      </c>
      <c r="B54" s="675" t="s">
        <v>1178</v>
      </c>
      <c r="C54" s="675" t="s">
        <v>115</v>
      </c>
      <c r="D54" s="675" t="s">
        <v>61</v>
      </c>
      <c r="E54" s="676">
        <v>23534</v>
      </c>
      <c r="F54" s="677">
        <v>38009</v>
      </c>
      <c r="G54" s="677">
        <v>42601</v>
      </c>
      <c r="H54" s="678">
        <v>1693286</v>
      </c>
      <c r="I54" s="678">
        <v>150904.51</v>
      </c>
      <c r="J54" s="678">
        <v>119521.71</v>
      </c>
      <c r="K54" s="678">
        <v>38077.589999999997</v>
      </c>
      <c r="L54" s="678">
        <v>308503.81000000006</v>
      </c>
      <c r="M54" s="679">
        <f>IF(COUNTIF($A$4:A204,A54)=1,0,1)</f>
        <v>0</v>
      </c>
      <c r="N54" s="680" t="str">
        <f t="shared" si="35"/>
        <v>Okay</v>
      </c>
      <c r="O54" s="680" t="str">
        <f t="shared" si="15"/>
        <v>TRUE</v>
      </c>
      <c r="P54" s="680" t="b">
        <f t="shared" si="2"/>
        <v>1</v>
      </c>
      <c r="Q54" s="680" t="b">
        <f t="shared" si="36"/>
        <v>1</v>
      </c>
      <c r="R54" s="680" t="b">
        <f t="shared" si="37"/>
        <v>1</v>
      </c>
      <c r="S54" s="681">
        <f t="shared" si="5"/>
        <v>39.657534246575345</v>
      </c>
      <c r="T54" s="682">
        <f t="shared" si="38"/>
        <v>60</v>
      </c>
      <c r="U54" s="682">
        <f t="shared" si="16"/>
        <v>52</v>
      </c>
      <c r="V54" s="682">
        <f t="shared" si="39"/>
        <v>8.3698630136986303</v>
      </c>
      <c r="W54" s="682">
        <f t="shared" si="40"/>
        <v>0</v>
      </c>
      <c r="X54" s="683">
        <f t="shared" si="8"/>
        <v>0</v>
      </c>
      <c r="Y54" s="684">
        <f t="shared" si="18"/>
        <v>1.4019999999999999E-2</v>
      </c>
      <c r="Z54" s="684">
        <f>IF($D54=$C$1,VLOOKUP($T54,Male_Annuity_Tables,MATCH($W54+2,'Mortality Tables'!$DS$1:$HT$1,0),FALSE),VLOOKUP($T54,Fe_Annuity_Tables,MATCH($W54+2,'Mortality Tables'!$M$1:$DN$1,0),FALSE))</f>
        <v>1</v>
      </c>
      <c r="AA54" s="664"/>
      <c r="AB54" s="685" t="str">
        <f t="shared" si="45"/>
        <v/>
      </c>
      <c r="AC54" s="685" t="str">
        <f t="shared" si="45"/>
        <v/>
      </c>
      <c r="AD54" s="685" t="str">
        <f t="shared" si="45"/>
        <v/>
      </c>
      <c r="AE54" s="685" t="str">
        <f t="shared" si="45"/>
        <v/>
      </c>
      <c r="AF54" s="685" t="str">
        <f t="shared" si="45"/>
        <v/>
      </c>
      <c r="AG54" s="685" t="str">
        <f t="shared" si="45"/>
        <v/>
      </c>
      <c r="AH54" s="685" t="str">
        <f t="shared" si="45"/>
        <v/>
      </c>
      <c r="AI54" s="685" t="str">
        <f t="shared" si="45"/>
        <v/>
      </c>
      <c r="AJ54" s="685" t="str">
        <f t="shared" si="45"/>
        <v/>
      </c>
      <c r="AK54" s="685" t="str">
        <f t="shared" si="45"/>
        <v/>
      </c>
      <c r="AL54" s="685" t="str">
        <f t="shared" si="44"/>
        <v/>
      </c>
      <c r="AM54" s="685" t="str">
        <f t="shared" si="44"/>
        <v/>
      </c>
      <c r="AN54" s="685" t="str">
        <f t="shared" si="44"/>
        <v/>
      </c>
      <c r="AO54" s="685" t="str">
        <f t="shared" si="44"/>
        <v/>
      </c>
      <c r="AP54" s="685" t="str">
        <f t="shared" si="44"/>
        <v/>
      </c>
      <c r="AQ54" s="685" t="str">
        <f t="shared" si="44"/>
        <v/>
      </c>
      <c r="AR54" s="685" t="str">
        <f t="shared" si="44"/>
        <v/>
      </c>
      <c r="AS54" s="685" t="str">
        <f t="shared" si="44"/>
        <v/>
      </c>
      <c r="AT54" s="685" t="str">
        <f t="shared" si="44"/>
        <v/>
      </c>
      <c r="AU54" s="685" t="str">
        <f t="shared" si="44"/>
        <v/>
      </c>
      <c r="AV54" s="685" t="str">
        <f t="shared" si="44"/>
        <v/>
      </c>
      <c r="AW54" s="685" t="str">
        <f t="shared" si="44"/>
        <v/>
      </c>
      <c r="AX54" s="685" t="str">
        <f t="shared" si="44"/>
        <v/>
      </c>
      <c r="AY54" s="685" t="str">
        <f t="shared" si="44"/>
        <v/>
      </c>
      <c r="AZ54" s="685" t="str">
        <f t="shared" si="44"/>
        <v/>
      </c>
      <c r="BA54" s="685" t="str">
        <f t="shared" si="44"/>
        <v/>
      </c>
      <c r="BB54" s="685" t="str">
        <f t="shared" si="47"/>
        <v/>
      </c>
      <c r="BC54" s="685" t="str">
        <f t="shared" si="47"/>
        <v/>
      </c>
      <c r="BD54" s="685" t="str">
        <f t="shared" si="47"/>
        <v/>
      </c>
      <c r="BE54" s="685" t="str">
        <f t="shared" si="47"/>
        <v/>
      </c>
      <c r="BF54" s="685" t="str">
        <f t="shared" si="47"/>
        <v/>
      </c>
      <c r="BG54" s="685" t="str">
        <f t="shared" si="47"/>
        <v/>
      </c>
      <c r="BH54" s="685" t="str">
        <f t="shared" si="47"/>
        <v/>
      </c>
      <c r="BI54" s="685" t="str">
        <f t="shared" si="47"/>
        <v/>
      </c>
      <c r="BJ54" s="685" t="str">
        <f t="shared" si="47"/>
        <v/>
      </c>
      <c r="BK54" s="685" t="str">
        <f t="shared" si="47"/>
        <v/>
      </c>
      <c r="BL54" s="685" t="str">
        <f t="shared" si="47"/>
        <v/>
      </c>
      <c r="BM54" s="685" t="str">
        <f t="shared" si="47"/>
        <v/>
      </c>
      <c r="BN54" s="685" t="str">
        <f t="shared" si="47"/>
        <v/>
      </c>
      <c r="BO54" s="685" t="str">
        <f t="shared" si="47"/>
        <v/>
      </c>
      <c r="BP54" s="685" t="str">
        <f t="shared" si="47"/>
        <v/>
      </c>
      <c r="BQ54" s="685" t="str">
        <f t="shared" si="47"/>
        <v/>
      </c>
      <c r="BR54" s="529"/>
      <c r="BS54" s="685" t="str">
        <f>IFERROR(($L54+AB54*Contr_Rate)*(1+Inv_Return)*IF($D54=$C$1,VLOOKUP($T54,Male_Annuity_Tables,MATCH($BS$3+3,'Mortality Tables'!$N$1:$DN$1,0),FALSE),VLOOKUP($T54,Fe_Annuity_Tables,MATCH(BS$3+3,'Mortality Tables'!$N$1:$DN$1,0),FALSE)),"")</f>
        <v/>
      </c>
      <c r="BT54" s="685" t="str">
        <f>IFERROR(($BS54+AC54*Contr_Rate)*(1+Inv_Return)*IF($D54=$C$1,VLOOKUP($T54,Male_Annuity_Tables,MATCH($BS$3+3,'Mortality Tables'!$N$1:$DN$1,0),FALSE),VLOOKUP($T54,Fe_Annuity_Tables,MATCH(BT$3+3,'Mortality Tables'!$N$1:$DN$1,0),FALSE)),"")</f>
        <v/>
      </c>
      <c r="BU54" s="685" t="str">
        <f>IFERROR((BT54+AD54*Contr_Rate)*(1+Inv_Return)*IF($D54=$C$1,VLOOKUP($T54,Male_Annuity_Tables,MATCH($BS$3+3,'Mortality Tables'!$N$1:$DN$1,0),FALSE),VLOOKUP($T54,Fe_Annuity_Tables,MATCH(BU$3+3,'Mortality Tables'!$N$1:$DN$1,0),FALSE)),"")</f>
        <v/>
      </c>
      <c r="BV54" s="685" t="str">
        <f>IFERROR((BU54+AE54*Contr_Rate)*(1+Inv_Return)*IF($D54=$C$1,VLOOKUP($T54,Male_Annuity_Tables,MATCH($BS$3+3,'Mortality Tables'!$N$1:$DN$1,0),FALSE),VLOOKUP($T54,Fe_Annuity_Tables,MATCH(BV$3+3,'Mortality Tables'!$N$1:$DN$1,0),FALSE)),"")</f>
        <v/>
      </c>
      <c r="BW54" s="685" t="str">
        <f>IFERROR((BV54+AF54*Contr_Rate)*(1+Inv_Return)*IF($D54=$C$1,VLOOKUP($T54,Male_Annuity_Tables,MATCH($BS$3+3,'Mortality Tables'!$N$1:$DN$1,0),FALSE),VLOOKUP($T54,Fe_Annuity_Tables,MATCH(BW$3+3,'Mortality Tables'!$N$1:$DN$1,0),FALSE)),"")</f>
        <v/>
      </c>
      <c r="BX54" s="685" t="str">
        <f>IFERROR((BW54+AG54*Contr_Rate)*(1+Inv_Return)*IF($D54=$C$1,VLOOKUP($T54,Male_Annuity_Tables,MATCH($BS$3+3,'Mortality Tables'!$N$1:$DN$1,0),FALSE),VLOOKUP($T54,Fe_Annuity_Tables,MATCH(BX$3+3,'Mortality Tables'!$N$1:$DN$1,0),FALSE)),"")</f>
        <v/>
      </c>
      <c r="BY54" s="685" t="str">
        <f>IFERROR((BX54+AH54*Contr_Rate)*(1+Inv_Return)*IF($D54=$C$1,VLOOKUP($T54,Male_Annuity_Tables,MATCH($BS$3+3,'Mortality Tables'!$N$1:$DN$1,0),FALSE),VLOOKUP($T54,Fe_Annuity_Tables,MATCH(BY$3+3,'Mortality Tables'!$N$1:$DN$1,0),FALSE)),"")</f>
        <v/>
      </c>
      <c r="BZ54" s="685" t="str">
        <f>IFERROR((BY54+AI54*Contr_Rate)*(1+Inv_Return)*IF($D54=$C$1,VLOOKUP($T54,Male_Annuity_Tables,MATCH($BS$3+3,'Mortality Tables'!$N$1:$DN$1,0),FALSE),VLOOKUP($T54,Fe_Annuity_Tables,MATCH(BZ$3+3,'Mortality Tables'!$N$1:$DN$1,0),FALSE)),"")</f>
        <v/>
      </c>
      <c r="CA54" s="685" t="str">
        <f>IFERROR((BZ54+AJ54*Contr_Rate)*(1+Inv_Return)*IF($D54=$C$1,VLOOKUP($T54,Male_Annuity_Tables,MATCH($BS$3+3,'Mortality Tables'!$N$1:$DN$1,0),FALSE),VLOOKUP($T54,Fe_Annuity_Tables,MATCH(CA$3+3,'Mortality Tables'!$N$1:$DN$1,0),FALSE)),"")</f>
        <v/>
      </c>
      <c r="CB54" s="685" t="str">
        <f>IFERROR((CA54+AK54*Contr_Rate)*(1+Inv_Return)*IF($D54=$C$1,VLOOKUP($T54,Male_Annuity_Tables,MATCH($BS$3+3,'Mortality Tables'!$N$1:$DN$1,0),FALSE),VLOOKUP($T54,Fe_Annuity_Tables,MATCH(CB$3+3,'Mortality Tables'!$N$1:$DN$1,0),FALSE)),"")</f>
        <v/>
      </c>
      <c r="CC54" s="685" t="str">
        <f>IFERROR((CB54+AL54*Contr_Rate)*(1+Inv_Return)*IF($D54=$C$1,VLOOKUP($T54,Male_Annuity_Tables,MATCH($BS$3+3,'Mortality Tables'!$N$1:$DN$1,0),FALSE),VLOOKUP($T54,Fe_Annuity_Tables,MATCH(CC$3+3,'Mortality Tables'!$N$1:$DN$1,0),FALSE)),"")</f>
        <v/>
      </c>
      <c r="CD54" s="685" t="str">
        <f>IFERROR((CC54+AM54*Contr_Rate)*(1+Inv_Return)*IF($D54=$C$1,VLOOKUP($T54,Male_Annuity_Tables,MATCH($BS$3+3,'Mortality Tables'!$N$1:$DN$1,0),FALSE),VLOOKUP($T54,Fe_Annuity_Tables,MATCH(CD$3+3,'Mortality Tables'!$N$1:$DN$1,0),FALSE)),"")</f>
        <v/>
      </c>
      <c r="CE54" s="685" t="str">
        <f>IFERROR((CD54+AN54*Contr_Rate)*(1+Inv_Return)*IF($D54=$C$1,VLOOKUP($T54,Male_Annuity_Tables,MATCH($BS$3+3,'Mortality Tables'!$N$1:$DN$1,0),FALSE),VLOOKUP($T54,Fe_Annuity_Tables,MATCH(CE$3+3,'Mortality Tables'!$N$1:$DN$1,0),FALSE)),"")</f>
        <v/>
      </c>
      <c r="CF54" s="685" t="str">
        <f>IFERROR((CE54+AO54*Contr_Rate)*(1+Inv_Return)*IF($D54=$C$1,VLOOKUP($T54,Male_Annuity_Tables,MATCH($BS$3+3,'Mortality Tables'!$N$1:$DN$1,0),FALSE),VLOOKUP($T54,Fe_Annuity_Tables,MATCH(CF$3+3,'Mortality Tables'!$N$1:$DN$1,0),FALSE)),"")</f>
        <v/>
      </c>
      <c r="CG54" s="685" t="str">
        <f>IFERROR((CF54+AP54*Contr_Rate)*(1+Inv_Return)*IF($D54=$C$1,VLOOKUP($T54,Male_Annuity_Tables,MATCH($BS$3+3,'Mortality Tables'!$N$1:$DN$1,0),FALSE),VLOOKUP($T54,Fe_Annuity_Tables,MATCH(CG$3+3,'Mortality Tables'!$N$1:$DN$1,0),FALSE)),"")</f>
        <v/>
      </c>
      <c r="CH54" s="685" t="str">
        <f>IFERROR((CG54+AQ54*Contr_Rate)*(1+Inv_Return)*IF($D54=$C$1,VLOOKUP($T54,Male_Annuity_Tables,MATCH($BS$3+3,'Mortality Tables'!$N$1:$DN$1,0),FALSE),VLOOKUP($T54,Fe_Annuity_Tables,MATCH(CH$3+3,'Mortality Tables'!$N$1:$DN$1,0),FALSE)),"")</f>
        <v/>
      </c>
      <c r="CI54" s="685" t="str">
        <f>IFERROR((CH54+AR54*Contr_Rate)*(1+Inv_Return)*IF($D54=$C$1,VLOOKUP($T54,Male_Annuity_Tables,MATCH($BS$3+3,'Mortality Tables'!$N$1:$DN$1,0),FALSE),VLOOKUP($T54,Fe_Annuity_Tables,MATCH(CI$3+3,'Mortality Tables'!$N$1:$DN$1,0),FALSE)),"")</f>
        <v/>
      </c>
      <c r="CJ54" s="685" t="str">
        <f>IFERROR((CI54+AS54*Contr_Rate)*(1+Inv_Return)*IF($D54=$C$1,VLOOKUP($T54,Male_Annuity_Tables,MATCH($BS$3+3,'Mortality Tables'!$N$1:$DN$1,0),FALSE),VLOOKUP($T54,Fe_Annuity_Tables,MATCH(CJ$3+3,'Mortality Tables'!$N$1:$DN$1,0),FALSE)),"")</f>
        <v/>
      </c>
      <c r="CK54" s="685" t="str">
        <f>IFERROR((CJ54+AT54*Contr_Rate)*(1+Inv_Return)*IF($D54=$C$1,VLOOKUP($T54,Male_Annuity_Tables,MATCH($BS$3+3,'Mortality Tables'!$N$1:$DN$1,0),FALSE),VLOOKUP($T54,Fe_Annuity_Tables,MATCH(CK$3+3,'Mortality Tables'!$N$1:$DN$1,0),FALSE)),"")</f>
        <v/>
      </c>
      <c r="CL54" s="685" t="str">
        <f>IFERROR((CK54+AU54*Contr_Rate)*(1+Inv_Return)*IF($D54=$C$1,VLOOKUP($T54,Male_Annuity_Tables,MATCH($BS$3+3,'Mortality Tables'!$N$1:$DN$1,0),FALSE),VLOOKUP($T54,Fe_Annuity_Tables,MATCH(CL$3+3,'Mortality Tables'!$N$1:$DN$1,0),FALSE)),"")</f>
        <v/>
      </c>
      <c r="CM54" s="685" t="str">
        <f>IFERROR((CL54+AV54*Contr_Rate)*(1+Inv_Return)*IF($D54=$C$1,VLOOKUP($T54,Male_Annuity_Tables,MATCH($BS$3+3,'Mortality Tables'!$N$1:$DN$1,0),FALSE),VLOOKUP($T54,Fe_Annuity_Tables,MATCH(CM$3+3,'Mortality Tables'!$N$1:$DN$1,0),FALSE)),"")</f>
        <v/>
      </c>
      <c r="CN54" s="685" t="str">
        <f>IFERROR((CM54+AW54*Contr_Rate)*(1+Inv_Return)*IF($D54=$C$1,VLOOKUP($T54,Male_Annuity_Tables,MATCH($BS$3+3,'Mortality Tables'!$N$1:$DN$1,0),FALSE),VLOOKUP($T54,Fe_Annuity_Tables,MATCH(CN$3+3,'Mortality Tables'!$N$1:$DN$1,0),FALSE)),"")</f>
        <v/>
      </c>
      <c r="CO54" s="685" t="str">
        <f>IFERROR((CN54+AX54*Contr_Rate)*(1+Inv_Return)*IF($D54=$C$1,VLOOKUP($T54,Male_Annuity_Tables,MATCH($BS$3+3,'Mortality Tables'!$N$1:$DN$1,0),FALSE),VLOOKUP($T54,Fe_Annuity_Tables,MATCH(CO$3+3,'Mortality Tables'!$N$1:$DN$1,0),FALSE)),"")</f>
        <v/>
      </c>
      <c r="CP54" s="685" t="str">
        <f>IFERROR((CO54+AY54*Contr_Rate)*(1+Inv_Return)*IF($D54=$C$1,VLOOKUP($T54,Male_Annuity_Tables,MATCH($BS$3+3,'Mortality Tables'!$N$1:$DN$1,0),FALSE),VLOOKUP($T54,Fe_Annuity_Tables,MATCH(CP$3+3,'Mortality Tables'!$N$1:$DN$1,0),FALSE)),"")</f>
        <v/>
      </c>
      <c r="CQ54" s="685" t="str">
        <f>IFERROR((CP54+AZ54*Contr_Rate)*(1+Inv_Return)*IF($D54=$C$1,VLOOKUP($T54,Male_Annuity_Tables,MATCH($BS$3+3,'Mortality Tables'!$N$1:$DN$1,0),FALSE),VLOOKUP($T54,Fe_Annuity_Tables,MATCH(CQ$3+3,'Mortality Tables'!$N$1:$DN$1,0),FALSE)),"")</f>
        <v/>
      </c>
      <c r="CR54" s="685" t="str">
        <f>IFERROR((CQ54+BA54*Contr_Rate)*(1+Inv_Return)*IF($D54=$C$1,VLOOKUP($T54,Male_Annuity_Tables,MATCH($BS$3+3,'Mortality Tables'!$N$1:$DN$1,0),FALSE),VLOOKUP($T54,Fe_Annuity_Tables,MATCH(CR$3+3,'Mortality Tables'!$N$1:$DN$1,0),FALSE)),"")</f>
        <v/>
      </c>
      <c r="CS54" s="685" t="str">
        <f>IFERROR((CR54+BB54*Contr_Rate)*(1+Inv_Return)*IF($D54=$C$1,VLOOKUP($T54,Male_Annuity_Tables,MATCH($BS$3+3,'Mortality Tables'!$N$1:$DN$1,0),FALSE),VLOOKUP($T54,Fe_Annuity_Tables,MATCH(CS$3+3,'Mortality Tables'!$N$1:$DN$1,0),FALSE)),"")</f>
        <v/>
      </c>
      <c r="CT54" s="685" t="str">
        <f>IFERROR((CS54+BC54*Contr_Rate)*(1+Inv_Return)*IF($D54=$C$1,VLOOKUP($T54,Male_Annuity_Tables,MATCH($BS$3+3,'Mortality Tables'!$N$1:$DN$1,0),FALSE),VLOOKUP($T54,Fe_Annuity_Tables,MATCH(CT$3+3,'Mortality Tables'!$N$1:$DN$1,0),FALSE)),"")</f>
        <v/>
      </c>
      <c r="CU54" s="685" t="str">
        <f>IFERROR((CT54+BD54*Contr_Rate)*(1+Inv_Return)*IF($D54=$C$1,VLOOKUP($T54,Male_Annuity_Tables,MATCH($BS$3+3,'Mortality Tables'!$N$1:$DN$1,0),FALSE),VLOOKUP($T54,Fe_Annuity_Tables,MATCH(CU$3+3,'Mortality Tables'!$N$1:$DN$1,0),FALSE)),"")</f>
        <v/>
      </c>
      <c r="CV54" s="685" t="str">
        <f>IFERROR((CU54+BE54*Contr_Rate)*(1+Inv_Return)*IF($D54=$C$1,VLOOKUP($T54,Male_Annuity_Tables,MATCH($BS$3+3,'Mortality Tables'!$N$1:$DN$1,0),FALSE),VLOOKUP($T54,Fe_Annuity_Tables,MATCH(CV$3+3,'Mortality Tables'!$N$1:$DN$1,0),FALSE)),"")</f>
        <v/>
      </c>
      <c r="CW54" s="685" t="str">
        <f>IFERROR((CV54+BF54*Contr_Rate)*(1+Inv_Return)*IF($D54=$C$1,VLOOKUP($T54,Male_Annuity_Tables,MATCH($BS$3+3,'Mortality Tables'!$N$1:$DN$1,0),FALSE),VLOOKUP($T54,Fe_Annuity_Tables,MATCH(CW$3+3,'Mortality Tables'!$N$1:$DN$1,0),FALSE)),"")</f>
        <v/>
      </c>
      <c r="CX54" s="685" t="str">
        <f>IFERROR((CW54+BG54*Contr_Rate)*(1+Inv_Return)*IF($D54=$C$1,VLOOKUP($T54,Male_Annuity_Tables,MATCH($BS$3+3,'Mortality Tables'!$N$1:$DN$1,0),FALSE),VLOOKUP($T54,Fe_Annuity_Tables,MATCH(CX$3+3,'Mortality Tables'!$N$1:$DN$1,0),FALSE)),"")</f>
        <v/>
      </c>
      <c r="CY54" s="685" t="str">
        <f>IFERROR((CX54+BH54*Contr_Rate)*(1+Inv_Return)*IF($D54=$C$1,VLOOKUP($T54,Male_Annuity_Tables,MATCH($BS$3+3,'Mortality Tables'!$N$1:$DN$1,0),FALSE),VLOOKUP($T54,Fe_Annuity_Tables,MATCH(CY$3+3,'Mortality Tables'!$N$1:$DN$1,0),FALSE)),"")</f>
        <v/>
      </c>
      <c r="CZ54" s="685" t="str">
        <f>IFERROR((CY54+BI54*Contr_Rate)*(1+Inv_Return)*IF($D54=$C$1,VLOOKUP($T54,Male_Annuity_Tables,MATCH($BS$3+3,'Mortality Tables'!$N$1:$DN$1,0),FALSE),VLOOKUP($T54,Fe_Annuity_Tables,MATCH(CZ$3+3,'Mortality Tables'!$N$1:$DN$1,0),FALSE)),"")</f>
        <v/>
      </c>
      <c r="DA54" s="685" t="str">
        <f>IFERROR((CZ54+BJ54*Contr_Rate)*(1+Inv_Return)*IF($D54=$C$1,VLOOKUP($T54,Male_Annuity_Tables,MATCH($BS$3+3,'Mortality Tables'!$N$1:$DN$1,0),FALSE),VLOOKUP($T54,Fe_Annuity_Tables,MATCH(DA$3+3,'Mortality Tables'!$N$1:$DN$1,0),FALSE)),"")</f>
        <v/>
      </c>
      <c r="DB54" s="685" t="str">
        <f>IFERROR((DA54+BK54*Contr_Rate)*(1+Inv_Return)*IF($D54=$C$1,VLOOKUP($T54,Male_Annuity_Tables,MATCH($BS$3+3,'Mortality Tables'!$N$1:$DN$1,0),FALSE),VLOOKUP($T54,Fe_Annuity_Tables,MATCH(DB$3+3,'Mortality Tables'!$N$1:$DN$1,0),FALSE)),"")</f>
        <v/>
      </c>
      <c r="DC54" s="685" t="str">
        <f>IFERROR((DB54+BL54*Contr_Rate)*(1+Inv_Return)*IF($D54=$C$1,VLOOKUP($T54,Male_Annuity_Tables,MATCH($BS$3+3,'Mortality Tables'!$N$1:$DN$1,0),FALSE),VLOOKUP($T54,Fe_Annuity_Tables,MATCH(DC$3+3,'Mortality Tables'!$N$1:$DN$1,0),FALSE)),"")</f>
        <v/>
      </c>
      <c r="DD54" s="685" t="str">
        <f>IFERROR((DC54+BM54*Contr_Rate)*(1+Inv_Return)*IF($D54=$C$1,VLOOKUP($T54,Male_Annuity_Tables,MATCH($BS$3+3,'Mortality Tables'!$N$1:$DN$1,0),FALSE),VLOOKUP($T54,Fe_Annuity_Tables,MATCH(DD$3+3,'Mortality Tables'!$N$1:$DN$1,0),FALSE)),"")</f>
        <v/>
      </c>
      <c r="DE54" s="685" t="str">
        <f>IFERROR((DD54+BN54*Contr_Rate)*(1+Inv_Return)*IF($D54=$C$1,VLOOKUP($T54,Male_Annuity_Tables,MATCH($BS$3+3,'Mortality Tables'!$N$1:$DN$1,0),FALSE),VLOOKUP($T54,Fe_Annuity_Tables,MATCH(DE$3+3,'Mortality Tables'!$N$1:$DN$1,0),FALSE)),"")</f>
        <v/>
      </c>
      <c r="DF54" s="685" t="str">
        <f>IFERROR((DE54+BO54*Contr_Rate)*(1+Inv_Return)*IF($D54=$C$1,VLOOKUP($T54,Male_Annuity_Tables,MATCH($BS$3+3,'Mortality Tables'!$N$1:$DN$1,0),FALSE),VLOOKUP($T54,Fe_Annuity_Tables,MATCH(DF$3+3,'Mortality Tables'!$N$1:$DN$1,0),FALSE)),"")</f>
        <v/>
      </c>
      <c r="DG54" s="685" t="str">
        <f>IFERROR((DF54+BP54*Contr_Rate)*(1+Inv_Return)*IF($D54=$C$1,VLOOKUP($T54,Male_Annuity_Tables,MATCH($BS$3+3,'Mortality Tables'!$N$1:$DN$1,0),FALSE),VLOOKUP($T54,Fe_Annuity_Tables,MATCH(DG$3+3,'Mortality Tables'!$N$1:$DN$1,0),FALSE)),"")</f>
        <v/>
      </c>
      <c r="DH54" s="685" t="str">
        <f>IFERROR((DG54+BQ54*Contr_Rate)*(1+Inv_Return)*IF($D54=$C$1,VLOOKUP($T54,Male_Annuity_Tables,MATCH($BS$3+3,'Mortality Tables'!$N$1:$DN$1,0),FALSE),VLOOKUP($T54,Fe_Annuity_Tables,MATCH(DH$3+3,'Mortality Tables'!$N$1:$DN$1,0),FALSE)),"")</f>
        <v/>
      </c>
      <c r="DJ54" s="686">
        <f t="shared" si="20"/>
        <v>0</v>
      </c>
      <c r="DK54" s="680">
        <f t="shared" si="21"/>
        <v>8.0909277508679907</v>
      </c>
      <c r="DL54" s="686">
        <f t="shared" si="22"/>
        <v>0</v>
      </c>
      <c r="DM54" s="686">
        <f t="shared" si="23"/>
        <v>0</v>
      </c>
      <c r="DN54" s="687" t="str">
        <f t="shared" si="42"/>
        <v/>
      </c>
      <c r="DP54" s="688" t="str">
        <f t="shared" si="24"/>
        <v/>
      </c>
      <c r="DQ54" s="688" t="str">
        <f t="shared" si="13"/>
        <v/>
      </c>
      <c r="DR54" s="688" t="str">
        <f t="shared" si="14"/>
        <v/>
      </c>
    </row>
    <row r="55" spans="1:122" s="657" customFormat="1" ht="14.5">
      <c r="A55" s="675" t="s">
        <v>1179</v>
      </c>
      <c r="B55" s="675" t="s">
        <v>1180</v>
      </c>
      <c r="C55" s="675" t="s">
        <v>116</v>
      </c>
      <c r="D55" s="675" t="s">
        <v>60</v>
      </c>
      <c r="E55" s="676">
        <v>29344</v>
      </c>
      <c r="F55" s="677">
        <v>42575</v>
      </c>
      <c r="G55" s="677">
        <v>45631</v>
      </c>
      <c r="H55" s="678">
        <v>967724</v>
      </c>
      <c r="I55" s="678">
        <v>86484.26</v>
      </c>
      <c r="J55" s="678">
        <v>53616.54</v>
      </c>
      <c r="K55" s="678">
        <v>43636.7</v>
      </c>
      <c r="L55" s="678">
        <v>183737.5</v>
      </c>
      <c r="M55" s="679">
        <f>IF(COUNTIF($A$4:A204,A55)=1,0,1)</f>
        <v>0</v>
      </c>
      <c r="N55" s="680" t="str">
        <f t="shared" si="35"/>
        <v>Okay</v>
      </c>
      <c r="O55" s="680" t="str">
        <f t="shared" si="15"/>
        <v>TRUE</v>
      </c>
      <c r="P55" s="680" t="b">
        <f t="shared" si="2"/>
        <v>1</v>
      </c>
      <c r="Q55" s="680" t="b">
        <f t="shared" si="36"/>
        <v>1</v>
      </c>
      <c r="R55" s="680" t="b">
        <f t="shared" si="37"/>
        <v>1</v>
      </c>
      <c r="S55" s="681">
        <f t="shared" si="5"/>
        <v>36.249315068493154</v>
      </c>
      <c r="T55" s="682">
        <f t="shared" si="38"/>
        <v>44</v>
      </c>
      <c r="U55" s="682">
        <f t="shared" si="16"/>
        <v>44</v>
      </c>
      <c r="V55" s="682">
        <f t="shared" si="39"/>
        <v>6.8493150684931503E-2</v>
      </c>
      <c r="W55" s="682">
        <f t="shared" si="40"/>
        <v>16</v>
      </c>
      <c r="X55" s="683">
        <f t="shared" si="8"/>
        <v>2939800</v>
      </c>
      <c r="Y55" s="684">
        <f t="shared" si="18"/>
        <v>2.4499999999999999E-3</v>
      </c>
      <c r="Z55" s="684">
        <f>IF($D55=$C$1,VLOOKUP($T55,Male_Annuity_Tables,MATCH($W55+2,'Mortality Tables'!$DS$1:$HT$1,0),FALSE),VLOOKUP($T55,Fe_Annuity_Tables,MATCH($W55+2,'Mortality Tables'!$M$1:$DN$1,0),FALSE))</f>
        <v>0.16022938162310044</v>
      </c>
      <c r="AA55" s="664"/>
      <c r="AB55" s="685">
        <f t="shared" si="45"/>
        <v>1017029.5378</v>
      </c>
      <c r="AC55" s="685">
        <f t="shared" si="45"/>
        <v>1068847.1927509101</v>
      </c>
      <c r="AD55" s="685">
        <f t="shared" si="45"/>
        <v>1123304.957221569</v>
      </c>
      <c r="AE55" s="685">
        <f t="shared" si="45"/>
        <v>1180537.3447920079</v>
      </c>
      <c r="AF55" s="685">
        <f t="shared" si="45"/>
        <v>1240685.7225091606</v>
      </c>
      <c r="AG55" s="685">
        <f t="shared" si="45"/>
        <v>1303898.6600710028</v>
      </c>
      <c r="AH55" s="685">
        <f t="shared" si="45"/>
        <v>1370332.2968016202</v>
      </c>
      <c r="AI55" s="685">
        <f t="shared" si="45"/>
        <v>1440150.7273236627</v>
      </c>
      <c r="AJ55" s="685">
        <f t="shared" si="45"/>
        <v>1513526.4068808036</v>
      </c>
      <c r="AK55" s="685">
        <f t="shared" si="45"/>
        <v>1590640.5773113805</v>
      </c>
      <c r="AL55" s="685">
        <f t="shared" si="44"/>
        <v>1671683.7147253954</v>
      </c>
      <c r="AM55" s="685">
        <f t="shared" si="44"/>
        <v>1756855.9999906542</v>
      </c>
      <c r="AN55" s="685">
        <f t="shared" si="44"/>
        <v>1846367.813190178</v>
      </c>
      <c r="AO55" s="685">
        <f t="shared" si="44"/>
        <v>1940440.2532722179</v>
      </c>
      <c r="AP55" s="685">
        <f t="shared" si="44"/>
        <v>2039305.6841764376</v>
      </c>
      <c r="AQ55" s="685">
        <f t="shared" si="44"/>
        <v>2143208.3087852267</v>
      </c>
      <c r="AR55" s="685" t="str">
        <f t="shared" si="44"/>
        <v/>
      </c>
      <c r="AS55" s="685" t="str">
        <f t="shared" si="44"/>
        <v/>
      </c>
      <c r="AT55" s="685" t="str">
        <f t="shared" si="44"/>
        <v/>
      </c>
      <c r="AU55" s="685" t="str">
        <f t="shared" si="44"/>
        <v/>
      </c>
      <c r="AV55" s="685" t="str">
        <f t="shared" si="44"/>
        <v/>
      </c>
      <c r="AW55" s="685" t="str">
        <f t="shared" si="44"/>
        <v/>
      </c>
      <c r="AX55" s="685" t="str">
        <f t="shared" si="44"/>
        <v/>
      </c>
      <c r="AY55" s="685" t="str">
        <f t="shared" si="44"/>
        <v/>
      </c>
      <c r="AZ55" s="685" t="str">
        <f t="shared" si="44"/>
        <v/>
      </c>
      <c r="BA55" s="685" t="str">
        <f t="shared" si="44"/>
        <v/>
      </c>
      <c r="BB55" s="685" t="str">
        <f t="shared" si="47"/>
        <v/>
      </c>
      <c r="BC55" s="685" t="str">
        <f t="shared" si="47"/>
        <v/>
      </c>
      <c r="BD55" s="685" t="str">
        <f t="shared" si="47"/>
        <v/>
      </c>
      <c r="BE55" s="685" t="str">
        <f t="shared" si="47"/>
        <v/>
      </c>
      <c r="BF55" s="685" t="str">
        <f t="shared" si="47"/>
        <v/>
      </c>
      <c r="BG55" s="685" t="str">
        <f t="shared" si="47"/>
        <v/>
      </c>
      <c r="BH55" s="685" t="str">
        <f t="shared" si="47"/>
        <v/>
      </c>
      <c r="BI55" s="685" t="str">
        <f t="shared" si="47"/>
        <v/>
      </c>
      <c r="BJ55" s="685" t="str">
        <f t="shared" si="47"/>
        <v/>
      </c>
      <c r="BK55" s="685" t="str">
        <f t="shared" si="47"/>
        <v/>
      </c>
      <c r="BL55" s="685" t="str">
        <f t="shared" si="47"/>
        <v/>
      </c>
      <c r="BM55" s="685" t="str">
        <f t="shared" si="47"/>
        <v/>
      </c>
      <c r="BN55" s="685" t="str">
        <f t="shared" si="47"/>
        <v/>
      </c>
      <c r="BO55" s="685" t="str">
        <f t="shared" si="47"/>
        <v/>
      </c>
      <c r="BP55" s="685" t="str">
        <f t="shared" si="47"/>
        <v/>
      </c>
      <c r="BQ55" s="685" t="str">
        <f t="shared" si="47"/>
        <v/>
      </c>
      <c r="BR55" s="529"/>
      <c r="BS55" s="685">
        <f>IFERROR(($L55+AB55*Contr_Rate)*(1+Inv_Return)*IF($D55=$C$1,VLOOKUP($T55,Male_Annuity_Tables,MATCH($BS$3+3,'Mortality Tables'!$N$1:$DN$1,0),FALSE),VLOOKUP($T55,Fe_Annuity_Tables,MATCH(BS$3+3,'Mortality Tables'!$N$1:$DN$1,0),FALSE)),"")</f>
        <v>425959.99534091126</v>
      </c>
      <c r="BT55" s="685">
        <f>IFERROR(($BS55+AC55*Contr_Rate)*(1+Inv_Return)*IF($D55=$C$1,VLOOKUP($T55,Male_Annuity_Tables,MATCH($BS$3+3,'Mortality Tables'!$N$1:$DN$1,0),FALSE),VLOOKUP($T55,Fe_Annuity_Tables,MATCH(BT$3+3,'Mortality Tables'!$N$1:$DN$1,0),FALSE)),"")</f>
        <v>551539.44829662447</v>
      </c>
      <c r="BU55" s="685">
        <f>IFERROR((BT55+AD55*Contr_Rate)*(1+Inv_Return)*IF($D55=$C$1,VLOOKUP($T55,Male_Annuity_Tables,MATCH($BS$3+3,'Mortality Tables'!$N$1:$DN$1,0),FALSE),VLOOKUP($T55,Fe_Annuity_Tables,MATCH(BU$3+3,'Mortality Tables'!$N$1:$DN$1,0),FALSE)),"")</f>
        <v>556357.70955570764</v>
      </c>
      <c r="BV55" s="685">
        <f>IFERROR((BU55+AE55*Contr_Rate)*(1+Inv_Return)*IF($D55=$C$1,VLOOKUP($T55,Male_Annuity_Tables,MATCH($BS$3+3,'Mortality Tables'!$N$1:$DN$1,0),FALSE),VLOOKUP($T55,Fe_Annuity_Tables,MATCH(BV$3+3,'Mortality Tables'!$N$1:$DN$1,0),FALSE)),"")</f>
        <v>483143.23255438206</v>
      </c>
      <c r="BW55" s="685">
        <f>IFERROR((BV55+AF55*Contr_Rate)*(1+Inv_Return)*IF($D55=$C$1,VLOOKUP($T55,Male_Annuity_Tables,MATCH($BS$3+3,'Mortality Tables'!$N$1:$DN$1,0),FALSE),VLOOKUP($T55,Fe_Annuity_Tables,MATCH(BW$3+3,'Mortality Tables'!$N$1:$DN$1,0),FALSE)),"")</f>
        <v>384538.4601079055</v>
      </c>
      <c r="BX55" s="685">
        <f>IFERROR((BW55+AG55*Contr_Rate)*(1+Inv_Return)*IF($D55=$C$1,VLOOKUP($T55,Male_Annuity_Tables,MATCH($BS$3+3,'Mortality Tables'!$N$1:$DN$1,0),FALSE),VLOOKUP($T55,Fe_Annuity_Tables,MATCH(BX$3+3,'Mortality Tables'!$N$1:$DN$1,0),FALSE)),"")</f>
        <v>295392.66338255821</v>
      </c>
      <c r="BY55" s="685">
        <f>IFERROR((BX55+AH55*Contr_Rate)*(1+Inv_Return)*IF($D55=$C$1,VLOOKUP($T55,Male_Annuity_Tables,MATCH($BS$3+3,'Mortality Tables'!$N$1:$DN$1,0),FALSE),VLOOKUP($T55,Fe_Annuity_Tables,MATCH(BY$3+3,'Mortality Tables'!$N$1:$DN$1,0),FALSE)),"")</f>
        <v>241221.13205231153</v>
      </c>
      <c r="BZ55" s="685">
        <f>IFERROR((BY55+AI55*Contr_Rate)*(1+Inv_Return)*IF($D55=$C$1,VLOOKUP($T55,Male_Annuity_Tables,MATCH($BS$3+3,'Mortality Tables'!$N$1:$DN$1,0),FALSE),VLOOKUP($T55,Fe_Annuity_Tables,MATCH(BZ$3+3,'Mortality Tables'!$N$1:$DN$1,0),FALSE)),"")</f>
        <v>206051.05410296406</v>
      </c>
      <c r="CA55" s="685">
        <f>IFERROR((BZ55+AJ55*Contr_Rate)*(1+Inv_Return)*IF($D55=$C$1,VLOOKUP($T55,Male_Annuity_Tables,MATCH($BS$3+3,'Mortality Tables'!$N$1:$DN$1,0),FALSE),VLOOKUP($T55,Fe_Annuity_Tables,MATCH(CA$3+3,'Mortality Tables'!$N$1:$DN$1,0),FALSE)),"")</f>
        <v>181027.29144468418</v>
      </c>
      <c r="CB55" s="685">
        <f>IFERROR((CA55+AK55*Contr_Rate)*(1+Inv_Return)*IF($D55=$C$1,VLOOKUP($T55,Male_Annuity_Tables,MATCH($BS$3+3,'Mortality Tables'!$N$1:$DN$1,0),FALSE),VLOOKUP($T55,Fe_Annuity_Tables,MATCH(CB$3+3,'Mortality Tables'!$N$1:$DN$1,0),FALSE)),"")</f>
        <v>161691.40046480639</v>
      </c>
      <c r="CC55" s="685">
        <f>IFERROR((CB55+AL55*Contr_Rate)*(1+Inv_Return)*IF($D55=$C$1,VLOOKUP($T55,Male_Annuity_Tables,MATCH($BS$3+3,'Mortality Tables'!$N$1:$DN$1,0),FALSE),VLOOKUP($T55,Fe_Annuity_Tables,MATCH(CC$3+3,'Mortality Tables'!$N$1:$DN$1,0),FALSE)),"")</f>
        <v>145874.83482383448</v>
      </c>
      <c r="CD55" s="685">
        <f>IFERROR((CC55+AM55*Contr_Rate)*(1+Inv_Return)*IF($D55=$C$1,VLOOKUP($T55,Male_Annuity_Tables,MATCH($BS$3+3,'Mortality Tables'!$N$1:$DN$1,0),FALSE),VLOOKUP($T55,Fe_Annuity_Tables,MATCH(CD$3+3,'Mortality Tables'!$N$1:$DN$1,0),FALSE)),"")</f>
        <v>139837.73431530368</v>
      </c>
      <c r="CE55" s="685">
        <f>IFERROR((CD55+AN55*Contr_Rate)*(1+Inv_Return)*IF($D55=$C$1,VLOOKUP($T55,Male_Annuity_Tables,MATCH($BS$3+3,'Mortality Tables'!$N$1:$DN$1,0),FALSE),VLOOKUP($T55,Fe_Annuity_Tables,MATCH(CE$3+3,'Mortality Tables'!$N$1:$DN$1,0),FALSE)),"")</f>
        <v>136133.56458436395</v>
      </c>
      <c r="CF55" s="685">
        <f>IFERROR((CE55+AO55*Contr_Rate)*(1+Inv_Return)*IF($D55=$C$1,VLOOKUP($T55,Male_Annuity_Tables,MATCH($BS$3+3,'Mortality Tables'!$N$1:$DN$1,0),FALSE),VLOOKUP($T55,Fe_Annuity_Tables,MATCH(CF$3+3,'Mortality Tables'!$N$1:$DN$1,0),FALSE)),"")</f>
        <v>133023.04272421508</v>
      </c>
      <c r="CG55" s="685">
        <f>IFERROR((CF55+AP55*Contr_Rate)*(1+Inv_Return)*IF($D55=$C$1,VLOOKUP($T55,Male_Annuity_Tables,MATCH($BS$3+3,'Mortality Tables'!$N$1:$DN$1,0),FALSE),VLOOKUP($T55,Fe_Annuity_Tables,MATCH(CG$3+3,'Mortality Tables'!$N$1:$DN$1,0),FALSE)),"")</f>
        <v>130108.61295962536</v>
      </c>
      <c r="CH55" s="685">
        <f>IFERROR((CG55+AQ55*Contr_Rate)*(1+Inv_Return)*IF($D55=$C$1,VLOOKUP($T55,Male_Annuity_Tables,MATCH($BS$3+3,'Mortality Tables'!$N$1:$DN$1,0),FALSE),VLOOKUP($T55,Fe_Annuity_Tables,MATCH(CH$3+3,'Mortality Tables'!$N$1:$DN$1,0),FALSE)),"")</f>
        <v>127292.97187260728</v>
      </c>
      <c r="CI55" s="685" t="str">
        <f>IFERROR((CH55+AR55*Contr_Rate)*(1+Inv_Return)*IF($D55=$C$1,VLOOKUP($T55,Male_Annuity_Tables,MATCH($BS$3+3,'Mortality Tables'!$N$1:$DN$1,0),FALSE),VLOOKUP($T55,Fe_Annuity_Tables,MATCH(CI$3+3,'Mortality Tables'!$N$1:$DN$1,0),FALSE)),"")</f>
        <v/>
      </c>
      <c r="CJ55" s="685" t="str">
        <f>IFERROR((CI55+AS55*Contr_Rate)*(1+Inv_Return)*IF($D55=$C$1,VLOOKUP($T55,Male_Annuity_Tables,MATCH($BS$3+3,'Mortality Tables'!$N$1:$DN$1,0),FALSE),VLOOKUP($T55,Fe_Annuity_Tables,MATCH(CJ$3+3,'Mortality Tables'!$N$1:$DN$1,0),FALSE)),"")</f>
        <v/>
      </c>
      <c r="CK55" s="685" t="str">
        <f>IFERROR((CJ55+AT55*Contr_Rate)*(1+Inv_Return)*IF($D55=$C$1,VLOOKUP($T55,Male_Annuity_Tables,MATCH($BS$3+3,'Mortality Tables'!$N$1:$DN$1,0),FALSE),VLOOKUP($T55,Fe_Annuity_Tables,MATCH(CK$3+3,'Mortality Tables'!$N$1:$DN$1,0),FALSE)),"")</f>
        <v/>
      </c>
      <c r="CL55" s="685" t="str">
        <f>IFERROR((CK55+AU55*Contr_Rate)*(1+Inv_Return)*IF($D55=$C$1,VLOOKUP($T55,Male_Annuity_Tables,MATCH($BS$3+3,'Mortality Tables'!$N$1:$DN$1,0),FALSE),VLOOKUP($T55,Fe_Annuity_Tables,MATCH(CL$3+3,'Mortality Tables'!$N$1:$DN$1,0),FALSE)),"")</f>
        <v/>
      </c>
      <c r="CM55" s="685" t="str">
        <f>IFERROR((CL55+AV55*Contr_Rate)*(1+Inv_Return)*IF($D55=$C$1,VLOOKUP($T55,Male_Annuity_Tables,MATCH($BS$3+3,'Mortality Tables'!$N$1:$DN$1,0),FALSE),VLOOKUP($T55,Fe_Annuity_Tables,MATCH(CM$3+3,'Mortality Tables'!$N$1:$DN$1,0),FALSE)),"")</f>
        <v/>
      </c>
      <c r="CN55" s="685" t="str">
        <f>IFERROR((CM55+AW55*Contr_Rate)*(1+Inv_Return)*IF($D55=$C$1,VLOOKUP($T55,Male_Annuity_Tables,MATCH($BS$3+3,'Mortality Tables'!$N$1:$DN$1,0),FALSE),VLOOKUP($T55,Fe_Annuity_Tables,MATCH(CN$3+3,'Mortality Tables'!$N$1:$DN$1,0),FALSE)),"")</f>
        <v/>
      </c>
      <c r="CO55" s="685" t="str">
        <f>IFERROR((CN55+AX55*Contr_Rate)*(1+Inv_Return)*IF($D55=$C$1,VLOOKUP($T55,Male_Annuity_Tables,MATCH($BS$3+3,'Mortality Tables'!$N$1:$DN$1,0),FALSE),VLOOKUP($T55,Fe_Annuity_Tables,MATCH(CO$3+3,'Mortality Tables'!$N$1:$DN$1,0),FALSE)),"")</f>
        <v/>
      </c>
      <c r="CP55" s="685" t="str">
        <f>IFERROR((CO55+AY55*Contr_Rate)*(1+Inv_Return)*IF($D55=$C$1,VLOOKUP($T55,Male_Annuity_Tables,MATCH($BS$3+3,'Mortality Tables'!$N$1:$DN$1,0),FALSE),VLOOKUP($T55,Fe_Annuity_Tables,MATCH(CP$3+3,'Mortality Tables'!$N$1:$DN$1,0),FALSE)),"")</f>
        <v/>
      </c>
      <c r="CQ55" s="685" t="str">
        <f>IFERROR((CP55+AZ55*Contr_Rate)*(1+Inv_Return)*IF($D55=$C$1,VLOOKUP($T55,Male_Annuity_Tables,MATCH($BS$3+3,'Mortality Tables'!$N$1:$DN$1,0),FALSE),VLOOKUP($T55,Fe_Annuity_Tables,MATCH(CQ$3+3,'Mortality Tables'!$N$1:$DN$1,0),FALSE)),"")</f>
        <v/>
      </c>
      <c r="CR55" s="685" t="str">
        <f>IFERROR((CQ55+BA55*Contr_Rate)*(1+Inv_Return)*IF($D55=$C$1,VLOOKUP($T55,Male_Annuity_Tables,MATCH($BS$3+3,'Mortality Tables'!$N$1:$DN$1,0),FALSE),VLOOKUP($T55,Fe_Annuity_Tables,MATCH(CR$3+3,'Mortality Tables'!$N$1:$DN$1,0),FALSE)),"")</f>
        <v/>
      </c>
      <c r="CS55" s="685" t="str">
        <f>IFERROR((CR55+BB55*Contr_Rate)*(1+Inv_Return)*IF($D55=$C$1,VLOOKUP($T55,Male_Annuity_Tables,MATCH($BS$3+3,'Mortality Tables'!$N$1:$DN$1,0),FALSE),VLOOKUP($T55,Fe_Annuity_Tables,MATCH(CS$3+3,'Mortality Tables'!$N$1:$DN$1,0),FALSE)),"")</f>
        <v/>
      </c>
      <c r="CT55" s="685" t="str">
        <f>IFERROR((CS55+BC55*Contr_Rate)*(1+Inv_Return)*IF($D55=$C$1,VLOOKUP($T55,Male_Annuity_Tables,MATCH($BS$3+3,'Mortality Tables'!$N$1:$DN$1,0),FALSE),VLOOKUP($T55,Fe_Annuity_Tables,MATCH(CT$3+3,'Mortality Tables'!$N$1:$DN$1,0),FALSE)),"")</f>
        <v/>
      </c>
      <c r="CU55" s="685" t="str">
        <f>IFERROR((CT55+BD55*Contr_Rate)*(1+Inv_Return)*IF($D55=$C$1,VLOOKUP($T55,Male_Annuity_Tables,MATCH($BS$3+3,'Mortality Tables'!$N$1:$DN$1,0),FALSE),VLOOKUP($T55,Fe_Annuity_Tables,MATCH(CU$3+3,'Mortality Tables'!$N$1:$DN$1,0),FALSE)),"")</f>
        <v/>
      </c>
      <c r="CV55" s="685" t="str">
        <f>IFERROR((CU55+BE55*Contr_Rate)*(1+Inv_Return)*IF($D55=$C$1,VLOOKUP($T55,Male_Annuity_Tables,MATCH($BS$3+3,'Mortality Tables'!$N$1:$DN$1,0),FALSE),VLOOKUP($T55,Fe_Annuity_Tables,MATCH(CV$3+3,'Mortality Tables'!$N$1:$DN$1,0),FALSE)),"")</f>
        <v/>
      </c>
      <c r="CW55" s="685" t="str">
        <f>IFERROR((CV55+BF55*Contr_Rate)*(1+Inv_Return)*IF($D55=$C$1,VLOOKUP($T55,Male_Annuity_Tables,MATCH($BS$3+3,'Mortality Tables'!$N$1:$DN$1,0),FALSE),VLOOKUP($T55,Fe_Annuity_Tables,MATCH(CW$3+3,'Mortality Tables'!$N$1:$DN$1,0),FALSE)),"")</f>
        <v/>
      </c>
      <c r="CX55" s="685" t="str">
        <f>IFERROR((CW55+BG55*Contr_Rate)*(1+Inv_Return)*IF($D55=$C$1,VLOOKUP($T55,Male_Annuity_Tables,MATCH($BS$3+3,'Mortality Tables'!$N$1:$DN$1,0),FALSE),VLOOKUP($T55,Fe_Annuity_Tables,MATCH(CX$3+3,'Mortality Tables'!$N$1:$DN$1,0),FALSE)),"")</f>
        <v/>
      </c>
      <c r="CY55" s="685" t="str">
        <f>IFERROR((CX55+BH55*Contr_Rate)*(1+Inv_Return)*IF($D55=$C$1,VLOOKUP($T55,Male_Annuity_Tables,MATCH($BS$3+3,'Mortality Tables'!$N$1:$DN$1,0),FALSE),VLOOKUP($T55,Fe_Annuity_Tables,MATCH(CY$3+3,'Mortality Tables'!$N$1:$DN$1,0),FALSE)),"")</f>
        <v/>
      </c>
      <c r="CZ55" s="685" t="str">
        <f>IFERROR((CY55+BI55*Contr_Rate)*(1+Inv_Return)*IF($D55=$C$1,VLOOKUP($T55,Male_Annuity_Tables,MATCH($BS$3+3,'Mortality Tables'!$N$1:$DN$1,0),FALSE),VLOOKUP($T55,Fe_Annuity_Tables,MATCH(CZ$3+3,'Mortality Tables'!$N$1:$DN$1,0),FALSE)),"")</f>
        <v/>
      </c>
      <c r="DA55" s="685" t="str">
        <f>IFERROR((CZ55+BJ55*Contr_Rate)*(1+Inv_Return)*IF($D55=$C$1,VLOOKUP($T55,Male_Annuity_Tables,MATCH($BS$3+3,'Mortality Tables'!$N$1:$DN$1,0),FALSE),VLOOKUP($T55,Fe_Annuity_Tables,MATCH(DA$3+3,'Mortality Tables'!$N$1:$DN$1,0),FALSE)),"")</f>
        <v/>
      </c>
      <c r="DB55" s="685" t="str">
        <f>IFERROR((DA55+BK55*Contr_Rate)*(1+Inv_Return)*IF($D55=$C$1,VLOOKUP($T55,Male_Annuity_Tables,MATCH($BS$3+3,'Mortality Tables'!$N$1:$DN$1,0),FALSE),VLOOKUP($T55,Fe_Annuity_Tables,MATCH(DB$3+3,'Mortality Tables'!$N$1:$DN$1,0),FALSE)),"")</f>
        <v/>
      </c>
      <c r="DC55" s="685" t="str">
        <f>IFERROR((DB55+BL55*Contr_Rate)*(1+Inv_Return)*IF($D55=$C$1,VLOOKUP($T55,Male_Annuity_Tables,MATCH($BS$3+3,'Mortality Tables'!$N$1:$DN$1,0),FALSE),VLOOKUP($T55,Fe_Annuity_Tables,MATCH(DC$3+3,'Mortality Tables'!$N$1:$DN$1,0),FALSE)),"")</f>
        <v/>
      </c>
      <c r="DD55" s="685" t="str">
        <f>IFERROR((DC55+BM55*Contr_Rate)*(1+Inv_Return)*IF($D55=$C$1,VLOOKUP($T55,Male_Annuity_Tables,MATCH($BS$3+3,'Mortality Tables'!$N$1:$DN$1,0),FALSE),VLOOKUP($T55,Fe_Annuity_Tables,MATCH(DD$3+3,'Mortality Tables'!$N$1:$DN$1,0),FALSE)),"")</f>
        <v/>
      </c>
      <c r="DE55" s="685" t="str">
        <f>IFERROR((DD55+BN55*Contr_Rate)*(1+Inv_Return)*IF($D55=$C$1,VLOOKUP($T55,Male_Annuity_Tables,MATCH($BS$3+3,'Mortality Tables'!$N$1:$DN$1,0),FALSE),VLOOKUP($T55,Fe_Annuity_Tables,MATCH(DE$3+3,'Mortality Tables'!$N$1:$DN$1,0),FALSE)),"")</f>
        <v/>
      </c>
      <c r="DF55" s="685" t="str">
        <f>IFERROR((DE55+BO55*Contr_Rate)*(1+Inv_Return)*IF($D55=$C$1,VLOOKUP($T55,Male_Annuity_Tables,MATCH($BS$3+3,'Mortality Tables'!$N$1:$DN$1,0),FALSE),VLOOKUP($T55,Fe_Annuity_Tables,MATCH(DF$3+3,'Mortality Tables'!$N$1:$DN$1,0),FALSE)),"")</f>
        <v/>
      </c>
      <c r="DG55" s="685" t="str">
        <f>IFERROR((DF55+BP55*Contr_Rate)*(1+Inv_Return)*IF($D55=$C$1,VLOOKUP($T55,Male_Annuity_Tables,MATCH($BS$3+3,'Mortality Tables'!$N$1:$DN$1,0),FALSE),VLOOKUP($T55,Fe_Annuity_Tables,MATCH(DG$3+3,'Mortality Tables'!$N$1:$DN$1,0),FALSE)),"")</f>
        <v/>
      </c>
      <c r="DH55" s="685" t="str">
        <f>IFERROR((DG55+BQ55*Contr_Rate)*(1+Inv_Return)*IF($D55=$C$1,VLOOKUP($T55,Male_Annuity_Tables,MATCH($BS$3+3,'Mortality Tables'!$N$1:$DN$1,0),FALSE),VLOOKUP($T55,Fe_Annuity_Tables,MATCH(DH$3+3,'Mortality Tables'!$N$1:$DN$1,0),FALSE)),"")</f>
        <v/>
      </c>
      <c r="DJ55" s="686">
        <f t="shared" si="20"/>
        <v>556357.70955570764</v>
      </c>
      <c r="DK55" s="680">
        <f t="shared" si="21"/>
        <v>8.8017766057058875</v>
      </c>
      <c r="DL55" s="686">
        <f t="shared" si="22"/>
        <v>42350.502870145203</v>
      </c>
      <c r="DM55" s="686">
        <f t="shared" si="23"/>
        <v>2143208.3087852267</v>
      </c>
      <c r="DN55" s="687">
        <f t="shared" si="42"/>
        <v>1.9760329733953638E-2</v>
      </c>
      <c r="DP55" s="688">
        <f t="shared" si="24"/>
        <v>64781.060991434133</v>
      </c>
      <c r="DQ55" s="688">
        <f t="shared" si="13"/>
        <v>83879.498145571386</v>
      </c>
      <c r="DR55" s="688">
        <f t="shared" si="14"/>
        <v>84612.27136350589</v>
      </c>
    </row>
    <row r="56" spans="1:122" s="657" customFormat="1" ht="14.5">
      <c r="A56" s="675" t="s">
        <v>1181</v>
      </c>
      <c r="B56" s="675" t="s">
        <v>1182</v>
      </c>
      <c r="C56" s="675" t="s">
        <v>116</v>
      </c>
      <c r="D56" s="675" t="s">
        <v>61</v>
      </c>
      <c r="E56" s="676">
        <v>29266</v>
      </c>
      <c r="F56" s="677">
        <v>43218</v>
      </c>
      <c r="G56" s="677">
        <v>43539</v>
      </c>
      <c r="H56" s="678">
        <v>2230651</v>
      </c>
      <c r="I56" s="678">
        <v>150530.85</v>
      </c>
      <c r="J56" s="678">
        <v>203049.06</v>
      </c>
      <c r="K56" s="678">
        <v>15031.56</v>
      </c>
      <c r="L56" s="678">
        <v>368611.47000000003</v>
      </c>
      <c r="M56" s="679">
        <f>IF(COUNTIF($A$4:A204,A56)=1,0,1)</f>
        <v>0</v>
      </c>
      <c r="N56" s="680" t="str">
        <f t="shared" si="35"/>
        <v>Okay</v>
      </c>
      <c r="O56" s="680" t="str">
        <f>IF(G56&gt;E56,"TRUE","FALSE")</f>
        <v>TRUE</v>
      </c>
      <c r="P56" s="680" t="b">
        <f t="shared" si="2"/>
        <v>1</v>
      </c>
      <c r="Q56" s="680" t="b">
        <f t="shared" si="36"/>
        <v>1</v>
      </c>
      <c r="R56" s="680" t="b">
        <f t="shared" si="37"/>
        <v>1</v>
      </c>
      <c r="S56" s="681">
        <f t="shared" si="5"/>
        <v>38.224657534246575</v>
      </c>
      <c r="T56" s="682">
        <f t="shared" si="38"/>
        <v>44</v>
      </c>
      <c r="U56" s="682">
        <f t="shared" si="16"/>
        <v>39</v>
      </c>
      <c r="V56" s="682">
        <f t="shared" si="39"/>
        <v>5.8</v>
      </c>
      <c r="W56" s="682">
        <f t="shared" si="40"/>
        <v>16</v>
      </c>
      <c r="X56" s="683">
        <f t="shared" si="8"/>
        <v>5897783.5200000005</v>
      </c>
      <c r="Y56" s="684">
        <f t="shared" si="18"/>
        <v>3.1900000000000001E-3</v>
      </c>
      <c r="Z56" s="684">
        <f>IF($D56=$C$1,VLOOKUP($T56,Male_Annuity_Tables,MATCH($W56+2,'Mortality Tables'!$DS$1:$HT$1,0),FALSE),VLOOKUP($T56,Fe_Annuity_Tables,MATCH($W56+2,'Mortality Tables'!$M$1:$DN$1,0),FALSE))</f>
        <v>0.15423253034769741</v>
      </c>
      <c r="AA56" s="664"/>
      <c r="AB56" s="685">
        <f t="shared" si="45"/>
        <v>2344302.6684500002</v>
      </c>
      <c r="AC56" s="685">
        <f t="shared" si="45"/>
        <v>2463744.8894075276</v>
      </c>
      <c r="AD56" s="685">
        <f t="shared" si="45"/>
        <v>2589272.6915228413</v>
      </c>
      <c r="AE56" s="685">
        <f t="shared" si="45"/>
        <v>2721196.1351559302</v>
      </c>
      <c r="AF56" s="685">
        <f t="shared" si="45"/>
        <v>2859841.0782421245</v>
      </c>
      <c r="AG56" s="685">
        <f t="shared" si="45"/>
        <v>3005549.9811785612</v>
      </c>
      <c r="AH56" s="685">
        <f t="shared" si="45"/>
        <v>3158682.7527196091</v>
      </c>
      <c r="AI56" s="685">
        <f t="shared" si="45"/>
        <v>3319617.6389706731</v>
      </c>
      <c r="AJ56" s="685">
        <f t="shared" si="45"/>
        <v>3488752.1576762293</v>
      </c>
      <c r="AK56" s="685">
        <f t="shared" si="45"/>
        <v>3666504.0801098333</v>
      </c>
      <c r="AL56" s="685">
        <f t="shared" si="44"/>
        <v>3853312.462991429</v>
      </c>
      <c r="AM56" s="685">
        <f t="shared" si="44"/>
        <v>4049638.7329808427</v>
      </c>
      <c r="AN56" s="685">
        <f t="shared" si="44"/>
        <v>4255967.8264262164</v>
      </c>
      <c r="AO56" s="685">
        <f t="shared" si="44"/>
        <v>4472809.3871826325</v>
      </c>
      <c r="AP56" s="685">
        <f t="shared" si="44"/>
        <v>4700699.0254595885</v>
      </c>
      <c r="AQ56" s="685">
        <f t="shared" si="44"/>
        <v>4940199.6408067541</v>
      </c>
      <c r="AR56" s="685" t="str">
        <f t="shared" si="44"/>
        <v/>
      </c>
      <c r="AS56" s="685" t="str">
        <f t="shared" si="44"/>
        <v/>
      </c>
      <c r="AT56" s="685" t="str">
        <f t="shared" si="44"/>
        <v/>
      </c>
      <c r="AU56" s="685" t="str">
        <f t="shared" si="44"/>
        <v/>
      </c>
      <c r="AV56" s="685" t="str">
        <f t="shared" si="44"/>
        <v/>
      </c>
      <c r="AW56" s="685" t="str">
        <f t="shared" si="44"/>
        <v/>
      </c>
      <c r="AX56" s="685" t="str">
        <f t="shared" si="44"/>
        <v/>
      </c>
      <c r="AY56" s="685" t="str">
        <f t="shared" si="44"/>
        <v/>
      </c>
      <c r="AZ56" s="685" t="str">
        <f t="shared" si="44"/>
        <v/>
      </c>
      <c r="BA56" s="685" t="str">
        <f t="shared" si="44"/>
        <v/>
      </c>
      <c r="BB56" s="685" t="str">
        <f t="shared" si="47"/>
        <v/>
      </c>
      <c r="BC56" s="685" t="str">
        <f t="shared" si="47"/>
        <v/>
      </c>
      <c r="BD56" s="685" t="str">
        <f t="shared" si="47"/>
        <v/>
      </c>
      <c r="BE56" s="685" t="str">
        <f t="shared" si="47"/>
        <v/>
      </c>
      <c r="BF56" s="685" t="str">
        <f t="shared" si="47"/>
        <v/>
      </c>
      <c r="BG56" s="685" t="str">
        <f t="shared" si="47"/>
        <v/>
      </c>
      <c r="BH56" s="685" t="str">
        <f t="shared" si="47"/>
        <v/>
      </c>
      <c r="BI56" s="685" t="str">
        <f t="shared" si="47"/>
        <v/>
      </c>
      <c r="BJ56" s="685" t="str">
        <f t="shared" si="47"/>
        <v/>
      </c>
      <c r="BK56" s="685" t="str">
        <f t="shared" si="47"/>
        <v/>
      </c>
      <c r="BL56" s="685" t="str">
        <f t="shared" si="47"/>
        <v/>
      </c>
      <c r="BM56" s="685" t="str">
        <f t="shared" si="47"/>
        <v/>
      </c>
      <c r="BN56" s="685" t="str">
        <f t="shared" si="47"/>
        <v/>
      </c>
      <c r="BO56" s="685" t="str">
        <f t="shared" si="47"/>
        <v/>
      </c>
      <c r="BP56" s="685" t="str">
        <f t="shared" si="47"/>
        <v/>
      </c>
      <c r="BQ56" s="685" t="str">
        <f t="shared" si="47"/>
        <v/>
      </c>
      <c r="BR56" s="529"/>
      <c r="BS56" s="685">
        <f>IFERROR(($L56+AB56*Contr_Rate)*(1+Inv_Return)*IF($D56=$C$1,VLOOKUP($T56,Male_Annuity_Tables,MATCH($BS$3+3,'Mortality Tables'!$N$1:$DN$1,0),FALSE),VLOOKUP($T56,Fe_Annuity_Tables,MATCH(BS$3+3,'Mortality Tables'!$N$1:$DN$1,0),FALSE)),"")</f>
        <v>933317.33174081217</v>
      </c>
      <c r="BT56" s="685">
        <f>IFERROR(($BS56+AC56*Contr_Rate)*(1+Inv_Return)*IF($D56=$C$1,VLOOKUP($T56,Male_Annuity_Tables,MATCH($BS$3+3,'Mortality Tables'!$N$1:$DN$1,0),FALSE),VLOOKUP($T56,Fe_Annuity_Tables,MATCH(BT$3+3,'Mortality Tables'!$N$1:$DN$1,0),FALSE)),"")</f>
        <v>1456212.9650404453</v>
      </c>
      <c r="BU56" s="685">
        <f>IFERROR((BT56+AD56*Contr_Rate)*(1+Inv_Return)*IF($D56=$C$1,VLOOKUP($T56,Male_Annuity_Tables,MATCH($BS$3+3,'Mortality Tables'!$N$1:$DN$1,0),FALSE),VLOOKUP($T56,Fe_Annuity_Tables,MATCH(BU$3+3,'Mortality Tables'!$N$1:$DN$1,0),FALSE)),"")</f>
        <v>1944293.5985368914</v>
      </c>
      <c r="BV56" s="685">
        <f>IFERROR((BU56+AE56*Contr_Rate)*(1+Inv_Return)*IF($D56=$C$1,VLOOKUP($T56,Male_Annuity_Tables,MATCH($BS$3+3,'Mortality Tables'!$N$1:$DN$1,0),FALSE),VLOOKUP($T56,Fe_Annuity_Tables,MATCH(BV$3+3,'Mortality Tables'!$N$1:$DN$1,0),FALSE)),"")</f>
        <v>2403731.0481890664</v>
      </c>
      <c r="BW56" s="685">
        <f>IFERROR((BV56+AF56*Contr_Rate)*(1+Inv_Return)*IF($D56=$C$1,VLOOKUP($T56,Male_Annuity_Tables,MATCH($BS$3+3,'Mortality Tables'!$N$1:$DN$1,0),FALSE),VLOOKUP($T56,Fe_Annuity_Tables,MATCH(BW$3+3,'Mortality Tables'!$N$1:$DN$1,0),FALSE)),"")</f>
        <v>2839984.3018368506</v>
      </c>
      <c r="BX56" s="685">
        <f>IFERROR((BW56+AG56*Contr_Rate)*(1+Inv_Return)*IF($D56=$C$1,VLOOKUP($T56,Male_Annuity_Tables,MATCH($BS$3+3,'Mortality Tables'!$N$1:$DN$1,0),FALSE),VLOOKUP($T56,Fe_Annuity_Tables,MATCH(BX$3+3,'Mortality Tables'!$N$1:$DN$1,0),FALSE)),"")</f>
        <v>3257896.0166651709</v>
      </c>
      <c r="BY56" s="685">
        <f>IFERROR((BX56+AH56*Contr_Rate)*(1+Inv_Return)*IF($D56=$C$1,VLOOKUP($T56,Male_Annuity_Tables,MATCH($BS$3+3,'Mortality Tables'!$N$1:$DN$1,0),FALSE),VLOOKUP($T56,Fe_Annuity_Tables,MATCH(BY$3+3,'Mortality Tables'!$N$1:$DN$1,0),FALSE)),"")</f>
        <v>3661776.7615876989</v>
      </c>
      <c r="BZ56" s="685">
        <f>IFERROR((BY56+AI56*Contr_Rate)*(1+Inv_Return)*IF($D56=$C$1,VLOOKUP($T56,Male_Annuity_Tables,MATCH($BS$3+3,'Mortality Tables'!$N$1:$DN$1,0),FALSE),VLOOKUP($T56,Fe_Annuity_Tables,MATCH(BZ$3+3,'Mortality Tables'!$N$1:$DN$1,0),FALSE)),"")</f>
        <v>4055478.6002524416</v>
      </c>
      <c r="CA56" s="685">
        <f>IFERROR((BZ56+AJ56*Contr_Rate)*(1+Inv_Return)*IF($D56=$C$1,VLOOKUP($T56,Male_Annuity_Tables,MATCH($BS$3+3,'Mortality Tables'!$N$1:$DN$1,0),FALSE),VLOOKUP($T56,Fe_Annuity_Tables,MATCH(CA$3+3,'Mortality Tables'!$N$1:$DN$1,0),FALSE)),"")</f>
        <v>4442459.4046386983</v>
      </c>
      <c r="CB56" s="685">
        <f>IFERROR((CA56+AK56*Contr_Rate)*(1+Inv_Return)*IF($D56=$C$1,VLOOKUP($T56,Male_Annuity_Tables,MATCH($BS$3+3,'Mortality Tables'!$N$1:$DN$1,0),FALSE),VLOOKUP($T56,Fe_Annuity_Tables,MATCH(CB$3+3,'Mortality Tables'!$N$1:$DN$1,0),FALSE)),"")</f>
        <v>4825839.1101102112</v>
      </c>
      <c r="CC56" s="685">
        <f>IFERROR((CB56+AL56*Contr_Rate)*(1+Inv_Return)*IF($D56=$C$1,VLOOKUP($T56,Male_Annuity_Tables,MATCH($BS$3+3,'Mortality Tables'!$N$1:$DN$1,0),FALSE),VLOOKUP($T56,Fe_Annuity_Tables,MATCH(CC$3+3,'Mortality Tables'!$N$1:$DN$1,0),FALSE)),"")</f>
        <v>5208448.9668716071</v>
      </c>
      <c r="CD56" s="685">
        <f>IFERROR((CC56+AM56*Contr_Rate)*(1+Inv_Return)*IF($D56=$C$1,VLOOKUP($T56,Male_Annuity_Tables,MATCH($BS$3+3,'Mortality Tables'!$N$1:$DN$1,0),FALSE),VLOOKUP($T56,Fe_Annuity_Tables,MATCH(CD$3+3,'Mortality Tables'!$N$1:$DN$1,0),FALSE)),"")</f>
        <v>5592874.7070482336</v>
      </c>
      <c r="CE56" s="685">
        <f>IFERROR((CD56+AN56*Contr_Rate)*(1+Inv_Return)*IF($D56=$C$1,VLOOKUP($T56,Male_Annuity_Tables,MATCH($BS$3+3,'Mortality Tables'!$N$1:$DN$1,0),FALSE),VLOOKUP($T56,Fe_Annuity_Tables,MATCH(CE$3+3,'Mortality Tables'!$N$1:$DN$1,0),FALSE)),"")</f>
        <v>5981494.4284643522</v>
      </c>
      <c r="CF56" s="685">
        <f>IFERROR((CE56+AO56*Contr_Rate)*(1+Inv_Return)*IF($D56=$C$1,VLOOKUP($T56,Male_Annuity_Tables,MATCH($BS$3+3,'Mortality Tables'!$N$1:$DN$1,0),FALSE),VLOOKUP($T56,Fe_Annuity_Tables,MATCH(CF$3+3,'Mortality Tables'!$N$1:$DN$1,0),FALSE)),"")</f>
        <v>6376511.8933600299</v>
      </c>
      <c r="CG56" s="685">
        <f>IFERROR((CF56+AP56*Contr_Rate)*(1+Inv_Return)*IF($D56=$C$1,VLOOKUP($T56,Male_Annuity_Tables,MATCH($BS$3+3,'Mortality Tables'!$N$1:$DN$1,0),FALSE),VLOOKUP($T56,Fe_Annuity_Tables,MATCH(CG$3+3,'Mortality Tables'!$N$1:$DN$1,0),FALSE)),"")</f>
        <v>6779985.850785275</v>
      </c>
      <c r="CH56" s="685">
        <f>IFERROR((CG56+AQ56*Contr_Rate)*(1+Inv_Return)*IF($D56=$C$1,VLOOKUP($T56,Male_Annuity_Tables,MATCH($BS$3+3,'Mortality Tables'!$N$1:$DN$1,0),FALSE),VLOOKUP($T56,Fe_Annuity_Tables,MATCH(CH$3+3,'Mortality Tables'!$N$1:$DN$1,0),FALSE)),"")</f>
        <v>7193855.9135191143</v>
      </c>
      <c r="CI56" s="685" t="str">
        <f>IFERROR((CH56+AR56*Contr_Rate)*(1+Inv_Return)*IF($D56=$C$1,VLOOKUP($T56,Male_Annuity_Tables,MATCH($BS$3+3,'Mortality Tables'!$N$1:$DN$1,0),FALSE),VLOOKUP($T56,Fe_Annuity_Tables,MATCH(CI$3+3,'Mortality Tables'!$N$1:$DN$1,0),FALSE)),"")</f>
        <v/>
      </c>
      <c r="CJ56" s="685" t="str">
        <f>IFERROR((CI56+AS56*Contr_Rate)*(1+Inv_Return)*IF($D56=$C$1,VLOOKUP($T56,Male_Annuity_Tables,MATCH($BS$3+3,'Mortality Tables'!$N$1:$DN$1,0),FALSE),VLOOKUP($T56,Fe_Annuity_Tables,MATCH(CJ$3+3,'Mortality Tables'!$N$1:$DN$1,0),FALSE)),"")</f>
        <v/>
      </c>
      <c r="CK56" s="685" t="str">
        <f>IFERROR((CJ56+AT56*Contr_Rate)*(1+Inv_Return)*IF($D56=$C$1,VLOOKUP($T56,Male_Annuity_Tables,MATCH($BS$3+3,'Mortality Tables'!$N$1:$DN$1,0),FALSE),VLOOKUP($T56,Fe_Annuity_Tables,MATCH(CK$3+3,'Mortality Tables'!$N$1:$DN$1,0),FALSE)),"")</f>
        <v/>
      </c>
      <c r="CL56" s="685" t="str">
        <f>IFERROR((CK56+AU56*Contr_Rate)*(1+Inv_Return)*IF($D56=$C$1,VLOOKUP($T56,Male_Annuity_Tables,MATCH($BS$3+3,'Mortality Tables'!$N$1:$DN$1,0),FALSE),VLOOKUP($T56,Fe_Annuity_Tables,MATCH(CL$3+3,'Mortality Tables'!$N$1:$DN$1,0),FALSE)),"")</f>
        <v/>
      </c>
      <c r="CM56" s="685" t="str">
        <f>IFERROR((CL56+AV56*Contr_Rate)*(1+Inv_Return)*IF($D56=$C$1,VLOOKUP($T56,Male_Annuity_Tables,MATCH($BS$3+3,'Mortality Tables'!$N$1:$DN$1,0),FALSE),VLOOKUP($T56,Fe_Annuity_Tables,MATCH(CM$3+3,'Mortality Tables'!$N$1:$DN$1,0),FALSE)),"")</f>
        <v/>
      </c>
      <c r="CN56" s="685" t="str">
        <f>IFERROR((CM56+AW56*Contr_Rate)*(1+Inv_Return)*IF($D56=$C$1,VLOOKUP($T56,Male_Annuity_Tables,MATCH($BS$3+3,'Mortality Tables'!$N$1:$DN$1,0),FALSE),VLOOKUP($T56,Fe_Annuity_Tables,MATCH(CN$3+3,'Mortality Tables'!$N$1:$DN$1,0),FALSE)),"")</f>
        <v/>
      </c>
      <c r="CO56" s="685" t="str">
        <f>IFERROR((CN56+AX56*Contr_Rate)*(1+Inv_Return)*IF($D56=$C$1,VLOOKUP($T56,Male_Annuity_Tables,MATCH($BS$3+3,'Mortality Tables'!$N$1:$DN$1,0),FALSE),VLOOKUP($T56,Fe_Annuity_Tables,MATCH(CO$3+3,'Mortality Tables'!$N$1:$DN$1,0),FALSE)),"")</f>
        <v/>
      </c>
      <c r="CP56" s="685" t="str">
        <f>IFERROR((CO56+AY56*Contr_Rate)*(1+Inv_Return)*IF($D56=$C$1,VLOOKUP($T56,Male_Annuity_Tables,MATCH($BS$3+3,'Mortality Tables'!$N$1:$DN$1,0),FALSE),VLOOKUP($T56,Fe_Annuity_Tables,MATCH(CP$3+3,'Mortality Tables'!$N$1:$DN$1,0),FALSE)),"")</f>
        <v/>
      </c>
      <c r="CQ56" s="685" t="str">
        <f>IFERROR((CP56+AZ56*Contr_Rate)*(1+Inv_Return)*IF($D56=$C$1,VLOOKUP($T56,Male_Annuity_Tables,MATCH($BS$3+3,'Mortality Tables'!$N$1:$DN$1,0),FALSE),VLOOKUP($T56,Fe_Annuity_Tables,MATCH(CQ$3+3,'Mortality Tables'!$N$1:$DN$1,0),FALSE)),"")</f>
        <v/>
      </c>
      <c r="CR56" s="685" t="str">
        <f>IFERROR((CQ56+BA56*Contr_Rate)*(1+Inv_Return)*IF($D56=$C$1,VLOOKUP($T56,Male_Annuity_Tables,MATCH($BS$3+3,'Mortality Tables'!$N$1:$DN$1,0),FALSE),VLOOKUP($T56,Fe_Annuity_Tables,MATCH(CR$3+3,'Mortality Tables'!$N$1:$DN$1,0),FALSE)),"")</f>
        <v/>
      </c>
      <c r="CS56" s="685" t="str">
        <f>IFERROR((CR56+BB56*Contr_Rate)*(1+Inv_Return)*IF($D56=$C$1,VLOOKUP($T56,Male_Annuity_Tables,MATCH($BS$3+3,'Mortality Tables'!$N$1:$DN$1,0),FALSE),VLOOKUP($T56,Fe_Annuity_Tables,MATCH(CS$3+3,'Mortality Tables'!$N$1:$DN$1,0),FALSE)),"")</f>
        <v/>
      </c>
      <c r="CT56" s="685" t="str">
        <f>IFERROR((CS56+BC56*Contr_Rate)*(1+Inv_Return)*IF($D56=$C$1,VLOOKUP($T56,Male_Annuity_Tables,MATCH($BS$3+3,'Mortality Tables'!$N$1:$DN$1,0),FALSE),VLOOKUP($T56,Fe_Annuity_Tables,MATCH(CT$3+3,'Mortality Tables'!$N$1:$DN$1,0),FALSE)),"")</f>
        <v/>
      </c>
      <c r="CU56" s="685" t="str">
        <f>IFERROR((CT56+BD56*Contr_Rate)*(1+Inv_Return)*IF($D56=$C$1,VLOOKUP($T56,Male_Annuity_Tables,MATCH($BS$3+3,'Mortality Tables'!$N$1:$DN$1,0),FALSE),VLOOKUP($T56,Fe_Annuity_Tables,MATCH(CU$3+3,'Mortality Tables'!$N$1:$DN$1,0),FALSE)),"")</f>
        <v/>
      </c>
      <c r="CV56" s="685" t="str">
        <f>IFERROR((CU56+BE56*Contr_Rate)*(1+Inv_Return)*IF($D56=$C$1,VLOOKUP($T56,Male_Annuity_Tables,MATCH($BS$3+3,'Mortality Tables'!$N$1:$DN$1,0),FALSE),VLOOKUP($T56,Fe_Annuity_Tables,MATCH(CV$3+3,'Mortality Tables'!$N$1:$DN$1,0),FALSE)),"")</f>
        <v/>
      </c>
      <c r="CW56" s="685" t="str">
        <f>IFERROR((CV56+BF56*Contr_Rate)*(1+Inv_Return)*IF($D56=$C$1,VLOOKUP($T56,Male_Annuity_Tables,MATCH($BS$3+3,'Mortality Tables'!$N$1:$DN$1,0),FALSE),VLOOKUP($T56,Fe_Annuity_Tables,MATCH(CW$3+3,'Mortality Tables'!$N$1:$DN$1,0),FALSE)),"")</f>
        <v/>
      </c>
      <c r="CX56" s="685" t="str">
        <f>IFERROR((CW56+BG56*Contr_Rate)*(1+Inv_Return)*IF($D56=$C$1,VLOOKUP($T56,Male_Annuity_Tables,MATCH($BS$3+3,'Mortality Tables'!$N$1:$DN$1,0),FALSE),VLOOKUP($T56,Fe_Annuity_Tables,MATCH(CX$3+3,'Mortality Tables'!$N$1:$DN$1,0),FALSE)),"")</f>
        <v/>
      </c>
      <c r="CY56" s="685" t="str">
        <f>IFERROR((CX56+BH56*Contr_Rate)*(1+Inv_Return)*IF($D56=$C$1,VLOOKUP($T56,Male_Annuity_Tables,MATCH($BS$3+3,'Mortality Tables'!$N$1:$DN$1,0),FALSE),VLOOKUP($T56,Fe_Annuity_Tables,MATCH(CY$3+3,'Mortality Tables'!$N$1:$DN$1,0),FALSE)),"")</f>
        <v/>
      </c>
      <c r="CZ56" s="685" t="str">
        <f>IFERROR((CY56+BI56*Contr_Rate)*(1+Inv_Return)*IF($D56=$C$1,VLOOKUP($T56,Male_Annuity_Tables,MATCH($BS$3+3,'Mortality Tables'!$N$1:$DN$1,0),FALSE),VLOOKUP($T56,Fe_Annuity_Tables,MATCH(CZ$3+3,'Mortality Tables'!$N$1:$DN$1,0),FALSE)),"")</f>
        <v/>
      </c>
      <c r="DA56" s="685" t="str">
        <f>IFERROR((CZ56+BJ56*Contr_Rate)*(1+Inv_Return)*IF($D56=$C$1,VLOOKUP($T56,Male_Annuity_Tables,MATCH($BS$3+3,'Mortality Tables'!$N$1:$DN$1,0),FALSE),VLOOKUP($T56,Fe_Annuity_Tables,MATCH(DA$3+3,'Mortality Tables'!$N$1:$DN$1,0),FALSE)),"")</f>
        <v/>
      </c>
      <c r="DB56" s="685" t="str">
        <f>IFERROR((DA56+BK56*Contr_Rate)*(1+Inv_Return)*IF($D56=$C$1,VLOOKUP($T56,Male_Annuity_Tables,MATCH($BS$3+3,'Mortality Tables'!$N$1:$DN$1,0),FALSE),VLOOKUP($T56,Fe_Annuity_Tables,MATCH(DB$3+3,'Mortality Tables'!$N$1:$DN$1,0),FALSE)),"")</f>
        <v/>
      </c>
      <c r="DC56" s="685" t="str">
        <f>IFERROR((DB56+BL56*Contr_Rate)*(1+Inv_Return)*IF($D56=$C$1,VLOOKUP($T56,Male_Annuity_Tables,MATCH($BS$3+3,'Mortality Tables'!$N$1:$DN$1,0),FALSE),VLOOKUP($T56,Fe_Annuity_Tables,MATCH(DC$3+3,'Mortality Tables'!$N$1:$DN$1,0),FALSE)),"")</f>
        <v/>
      </c>
      <c r="DD56" s="685" t="str">
        <f>IFERROR((DC56+BM56*Contr_Rate)*(1+Inv_Return)*IF($D56=$C$1,VLOOKUP($T56,Male_Annuity_Tables,MATCH($BS$3+3,'Mortality Tables'!$N$1:$DN$1,0),FALSE),VLOOKUP($T56,Fe_Annuity_Tables,MATCH(DD$3+3,'Mortality Tables'!$N$1:$DN$1,0),FALSE)),"")</f>
        <v/>
      </c>
      <c r="DE56" s="685" t="str">
        <f>IFERROR((DD56+BN56*Contr_Rate)*(1+Inv_Return)*IF($D56=$C$1,VLOOKUP($T56,Male_Annuity_Tables,MATCH($BS$3+3,'Mortality Tables'!$N$1:$DN$1,0),FALSE),VLOOKUP($T56,Fe_Annuity_Tables,MATCH(DE$3+3,'Mortality Tables'!$N$1:$DN$1,0),FALSE)),"")</f>
        <v/>
      </c>
      <c r="DF56" s="685" t="str">
        <f>IFERROR((DE56+BO56*Contr_Rate)*(1+Inv_Return)*IF($D56=$C$1,VLOOKUP($T56,Male_Annuity_Tables,MATCH($BS$3+3,'Mortality Tables'!$N$1:$DN$1,0),FALSE),VLOOKUP($T56,Fe_Annuity_Tables,MATCH(DF$3+3,'Mortality Tables'!$N$1:$DN$1,0),FALSE)),"")</f>
        <v/>
      </c>
      <c r="DG56" s="685" t="str">
        <f>IFERROR((DF56+BP56*Contr_Rate)*(1+Inv_Return)*IF($D56=$C$1,VLOOKUP($T56,Male_Annuity_Tables,MATCH($BS$3+3,'Mortality Tables'!$N$1:$DN$1,0),FALSE),VLOOKUP($T56,Fe_Annuity_Tables,MATCH(DG$3+3,'Mortality Tables'!$N$1:$DN$1,0),FALSE)),"")</f>
        <v/>
      </c>
      <c r="DH56" s="685" t="str">
        <f>IFERROR((DG56+BQ56*Contr_Rate)*(1+Inv_Return)*IF($D56=$C$1,VLOOKUP($T56,Male_Annuity_Tables,MATCH($BS$3+3,'Mortality Tables'!$N$1:$DN$1,0),FALSE),VLOOKUP($T56,Fe_Annuity_Tables,MATCH(DH$3+3,'Mortality Tables'!$N$1:$DN$1,0),FALSE)),"")</f>
        <v/>
      </c>
      <c r="DJ56" s="686">
        <f t="shared" si="20"/>
        <v>7193855.9135191143</v>
      </c>
      <c r="DK56" s="680">
        <f t="shared" si="21"/>
        <v>8.0909277508679907</v>
      </c>
      <c r="DL56" s="686">
        <f t="shared" si="22"/>
        <v>595714.5596239852</v>
      </c>
      <c r="DM56" s="686">
        <f t="shared" si="23"/>
        <v>4940199.6408067541</v>
      </c>
      <c r="DN56" s="687">
        <f t="shared" si="42"/>
        <v>0.1205851186059968</v>
      </c>
      <c r="DP56" s="688">
        <f t="shared" si="24"/>
        <v>142528.28970613703</v>
      </c>
      <c r="DQ56" s="688">
        <f t="shared" si="13"/>
        <v>222751.80051685925</v>
      </c>
      <c r="DR56" s="688">
        <f t="shared" si="14"/>
        <v>297940.63459939545</v>
      </c>
    </row>
    <row r="57" spans="1:122" s="657" customFormat="1" ht="14.5">
      <c r="A57" s="675" t="s">
        <v>1183</v>
      </c>
      <c r="B57" s="675" t="s">
        <v>1184</v>
      </c>
      <c r="C57" s="675" t="s">
        <v>116</v>
      </c>
      <c r="D57" s="675" t="s">
        <v>60</v>
      </c>
      <c r="E57" s="676">
        <v>24485</v>
      </c>
      <c r="F57" s="677">
        <v>44200</v>
      </c>
      <c r="G57" s="677">
        <v>45059</v>
      </c>
      <c r="H57" s="678">
        <v>1676830</v>
      </c>
      <c r="I57" s="678">
        <v>107200</v>
      </c>
      <c r="J57" s="678">
        <v>89661.84</v>
      </c>
      <c r="K57" s="678">
        <v>20801.580000000002</v>
      </c>
      <c r="L57" s="678">
        <v>217663.41999999998</v>
      </c>
      <c r="M57" s="679">
        <f>IF(COUNTIF($A$4:A204,A57)=1,0,1)</f>
        <v>0</v>
      </c>
      <c r="N57" s="680" t="str">
        <f t="shared" si="35"/>
        <v>Okay</v>
      </c>
      <c r="O57" s="680" t="str">
        <f t="shared" si="15"/>
        <v>TRUE</v>
      </c>
      <c r="P57" s="680" t="b">
        <f t="shared" si="2"/>
        <v>1</v>
      </c>
      <c r="Q57" s="680" t="b">
        <f t="shared" si="36"/>
        <v>1</v>
      </c>
      <c r="R57" s="680" t="b">
        <f t="shared" si="37"/>
        <v>1</v>
      </c>
      <c r="S57" s="681">
        <f t="shared" si="5"/>
        <v>54.013698630136986</v>
      </c>
      <c r="T57" s="682">
        <f t="shared" si="38"/>
        <v>58</v>
      </c>
      <c r="U57" s="682">
        <f t="shared" si="16"/>
        <v>56</v>
      </c>
      <c r="V57" s="682">
        <f t="shared" si="39"/>
        <v>1.6356164383561644</v>
      </c>
      <c r="W57" s="682">
        <f t="shared" si="40"/>
        <v>2</v>
      </c>
      <c r="X57" s="683">
        <f t="shared" si="8"/>
        <v>435326.83999999997</v>
      </c>
      <c r="Y57" s="684">
        <f t="shared" si="18"/>
        <v>7.1300000000000001E-3</v>
      </c>
      <c r="Z57" s="684">
        <f>IF($D57=$C$1,VLOOKUP($T57,Male_Annuity_Tables,MATCH($W57+2,'Mortality Tables'!$DS$1:$HT$1,0),FALSE),VLOOKUP($T57,Fe_Annuity_Tables,MATCH($W57+2,'Mortality Tables'!$M$1:$DN$1,0),FALSE))</f>
        <v>0.88908482728674998</v>
      </c>
      <c r="AA57" s="664"/>
      <c r="AB57" s="685">
        <f t="shared" si="45"/>
        <v>1762264.4885</v>
      </c>
      <c r="AC57" s="685">
        <f t="shared" si="45"/>
        <v>1852051.8641890751</v>
      </c>
      <c r="AD57" s="685" t="str">
        <f t="shared" si="45"/>
        <v/>
      </c>
      <c r="AE57" s="685" t="str">
        <f t="shared" si="45"/>
        <v/>
      </c>
      <c r="AF57" s="685" t="str">
        <f t="shared" si="45"/>
        <v/>
      </c>
      <c r="AG57" s="685" t="str">
        <f t="shared" si="45"/>
        <v/>
      </c>
      <c r="AH57" s="685" t="str">
        <f t="shared" si="45"/>
        <v/>
      </c>
      <c r="AI57" s="685" t="str">
        <f t="shared" si="45"/>
        <v/>
      </c>
      <c r="AJ57" s="685" t="str">
        <f t="shared" si="45"/>
        <v/>
      </c>
      <c r="AK57" s="685" t="str">
        <f t="shared" si="45"/>
        <v/>
      </c>
      <c r="AL57" s="685" t="str">
        <f t="shared" si="44"/>
        <v/>
      </c>
      <c r="AM57" s="685" t="str">
        <f t="shared" si="44"/>
        <v/>
      </c>
      <c r="AN57" s="685" t="str">
        <f t="shared" si="44"/>
        <v/>
      </c>
      <c r="AO57" s="685" t="str">
        <f t="shared" si="44"/>
        <v/>
      </c>
      <c r="AP57" s="685" t="str">
        <f t="shared" si="44"/>
        <v/>
      </c>
      <c r="AQ57" s="685" t="str">
        <f t="shared" si="44"/>
        <v/>
      </c>
      <c r="AR57" s="685" t="str">
        <f t="shared" si="44"/>
        <v/>
      </c>
      <c r="AS57" s="685" t="str">
        <f t="shared" si="44"/>
        <v/>
      </c>
      <c r="AT57" s="685" t="str">
        <f t="shared" si="44"/>
        <v/>
      </c>
      <c r="AU57" s="685" t="str">
        <f t="shared" si="44"/>
        <v/>
      </c>
      <c r="AV57" s="685" t="str">
        <f t="shared" si="44"/>
        <v/>
      </c>
      <c r="AW57" s="685" t="str">
        <f t="shared" si="44"/>
        <v/>
      </c>
      <c r="AX57" s="685" t="str">
        <f t="shared" si="44"/>
        <v/>
      </c>
      <c r="AY57" s="685" t="str">
        <f t="shared" si="44"/>
        <v/>
      </c>
      <c r="AZ57" s="685" t="str">
        <f t="shared" si="44"/>
        <v/>
      </c>
      <c r="BA57" s="685" t="str">
        <f t="shared" si="44"/>
        <v/>
      </c>
      <c r="BB57" s="685" t="str">
        <f t="shared" si="47"/>
        <v/>
      </c>
      <c r="BC57" s="685" t="str">
        <f t="shared" si="47"/>
        <v/>
      </c>
      <c r="BD57" s="685" t="str">
        <f t="shared" si="47"/>
        <v/>
      </c>
      <c r="BE57" s="685" t="str">
        <f t="shared" si="47"/>
        <v/>
      </c>
      <c r="BF57" s="685" t="str">
        <f t="shared" si="47"/>
        <v/>
      </c>
      <c r="BG57" s="685" t="str">
        <f t="shared" si="47"/>
        <v/>
      </c>
      <c r="BH57" s="685" t="str">
        <f t="shared" si="47"/>
        <v/>
      </c>
      <c r="BI57" s="685" t="str">
        <f t="shared" si="47"/>
        <v/>
      </c>
      <c r="BJ57" s="685" t="str">
        <f t="shared" si="47"/>
        <v/>
      </c>
      <c r="BK57" s="685" t="str">
        <f t="shared" si="47"/>
        <v/>
      </c>
      <c r="BL57" s="685" t="str">
        <f t="shared" si="47"/>
        <v/>
      </c>
      <c r="BM57" s="685" t="str">
        <f t="shared" si="47"/>
        <v/>
      </c>
      <c r="BN57" s="685" t="str">
        <f t="shared" si="47"/>
        <v/>
      </c>
      <c r="BO57" s="685" t="str">
        <f t="shared" si="47"/>
        <v/>
      </c>
      <c r="BP57" s="685" t="str">
        <f t="shared" si="47"/>
        <v/>
      </c>
      <c r="BQ57" s="685" t="str">
        <f t="shared" si="47"/>
        <v/>
      </c>
      <c r="BR57" s="529"/>
      <c r="BS57" s="685">
        <f>IFERROR(($L57+AB57*Contr_Rate)*(1+Inv_Return)*IF($D57=$C$1,VLOOKUP($T57,Male_Annuity_Tables,MATCH($BS$3+3,'Mortality Tables'!$N$1:$DN$1,0),FALSE),VLOOKUP($T57,Fe_Annuity_Tables,MATCH(BS$3+3,'Mortality Tables'!$N$1:$DN$1,0),FALSE)),"")</f>
        <v>723431.05817310989</v>
      </c>
      <c r="BT57" s="685">
        <f>IFERROR(($BS57+AC57*Contr_Rate)*(1+Inv_Return)*IF($D57=$C$1,VLOOKUP($T57,Male_Annuity_Tables,MATCH($BS$3+3,'Mortality Tables'!$N$1:$DN$1,0),FALSE),VLOOKUP($T57,Fe_Annuity_Tables,MATCH(BT$3+3,'Mortality Tables'!$N$1:$DN$1,0),FALSE)),"")</f>
        <v>1168617.5398084812</v>
      </c>
      <c r="BU57" s="685" t="str">
        <f>IFERROR((BT57+AD57*Contr_Rate)*(1+Inv_Return)*IF($D57=$C$1,VLOOKUP($T57,Male_Annuity_Tables,MATCH($BS$3+3,'Mortality Tables'!$N$1:$DN$1,0),FALSE),VLOOKUP($T57,Fe_Annuity_Tables,MATCH(BU$3+3,'Mortality Tables'!$N$1:$DN$1,0),FALSE)),"")</f>
        <v/>
      </c>
      <c r="BV57" s="685" t="str">
        <f>IFERROR((BU57+AE57*Contr_Rate)*(1+Inv_Return)*IF($D57=$C$1,VLOOKUP($T57,Male_Annuity_Tables,MATCH($BS$3+3,'Mortality Tables'!$N$1:$DN$1,0),FALSE),VLOOKUP($T57,Fe_Annuity_Tables,MATCH(BV$3+3,'Mortality Tables'!$N$1:$DN$1,0),FALSE)),"")</f>
        <v/>
      </c>
      <c r="BW57" s="685" t="str">
        <f>IFERROR((BV57+AF57*Contr_Rate)*(1+Inv_Return)*IF($D57=$C$1,VLOOKUP($T57,Male_Annuity_Tables,MATCH($BS$3+3,'Mortality Tables'!$N$1:$DN$1,0),FALSE),VLOOKUP($T57,Fe_Annuity_Tables,MATCH(BW$3+3,'Mortality Tables'!$N$1:$DN$1,0),FALSE)),"")</f>
        <v/>
      </c>
      <c r="BX57" s="685" t="str">
        <f>IFERROR((BW57+AG57*Contr_Rate)*(1+Inv_Return)*IF($D57=$C$1,VLOOKUP($T57,Male_Annuity_Tables,MATCH($BS$3+3,'Mortality Tables'!$N$1:$DN$1,0),FALSE),VLOOKUP($T57,Fe_Annuity_Tables,MATCH(BX$3+3,'Mortality Tables'!$N$1:$DN$1,0),FALSE)),"")</f>
        <v/>
      </c>
      <c r="BY57" s="685" t="str">
        <f>IFERROR((BX57+AH57*Contr_Rate)*(1+Inv_Return)*IF($D57=$C$1,VLOOKUP($T57,Male_Annuity_Tables,MATCH($BS$3+3,'Mortality Tables'!$N$1:$DN$1,0),FALSE),VLOOKUP($T57,Fe_Annuity_Tables,MATCH(BY$3+3,'Mortality Tables'!$N$1:$DN$1,0),FALSE)),"")</f>
        <v/>
      </c>
      <c r="BZ57" s="685" t="str">
        <f>IFERROR((BY57+AI57*Contr_Rate)*(1+Inv_Return)*IF($D57=$C$1,VLOOKUP($T57,Male_Annuity_Tables,MATCH($BS$3+3,'Mortality Tables'!$N$1:$DN$1,0),FALSE),VLOOKUP($T57,Fe_Annuity_Tables,MATCH(BZ$3+3,'Mortality Tables'!$N$1:$DN$1,0),FALSE)),"")</f>
        <v/>
      </c>
      <c r="CA57" s="685" t="str">
        <f>IFERROR((BZ57+AJ57*Contr_Rate)*(1+Inv_Return)*IF($D57=$C$1,VLOOKUP($T57,Male_Annuity_Tables,MATCH($BS$3+3,'Mortality Tables'!$N$1:$DN$1,0),FALSE),VLOOKUP($T57,Fe_Annuity_Tables,MATCH(CA$3+3,'Mortality Tables'!$N$1:$DN$1,0),FALSE)),"")</f>
        <v/>
      </c>
      <c r="CB57" s="685" t="str">
        <f>IFERROR((CA57+AK57*Contr_Rate)*(1+Inv_Return)*IF($D57=$C$1,VLOOKUP($T57,Male_Annuity_Tables,MATCH($BS$3+3,'Mortality Tables'!$N$1:$DN$1,0),FALSE),VLOOKUP($T57,Fe_Annuity_Tables,MATCH(CB$3+3,'Mortality Tables'!$N$1:$DN$1,0),FALSE)),"")</f>
        <v/>
      </c>
      <c r="CC57" s="685" t="str">
        <f>IFERROR((CB57+AL57*Contr_Rate)*(1+Inv_Return)*IF($D57=$C$1,VLOOKUP($T57,Male_Annuity_Tables,MATCH($BS$3+3,'Mortality Tables'!$N$1:$DN$1,0),FALSE),VLOOKUP($T57,Fe_Annuity_Tables,MATCH(CC$3+3,'Mortality Tables'!$N$1:$DN$1,0),FALSE)),"")</f>
        <v/>
      </c>
      <c r="CD57" s="685" t="str">
        <f>IFERROR((CC57+AM57*Contr_Rate)*(1+Inv_Return)*IF($D57=$C$1,VLOOKUP($T57,Male_Annuity_Tables,MATCH($BS$3+3,'Mortality Tables'!$N$1:$DN$1,0),FALSE),VLOOKUP($T57,Fe_Annuity_Tables,MATCH(CD$3+3,'Mortality Tables'!$N$1:$DN$1,0),FALSE)),"")</f>
        <v/>
      </c>
      <c r="CE57" s="685" t="str">
        <f>IFERROR((CD57+AN57*Contr_Rate)*(1+Inv_Return)*IF($D57=$C$1,VLOOKUP($T57,Male_Annuity_Tables,MATCH($BS$3+3,'Mortality Tables'!$N$1:$DN$1,0),FALSE),VLOOKUP($T57,Fe_Annuity_Tables,MATCH(CE$3+3,'Mortality Tables'!$N$1:$DN$1,0),FALSE)),"")</f>
        <v/>
      </c>
      <c r="CF57" s="685" t="str">
        <f>IFERROR((CE57+AO57*Contr_Rate)*(1+Inv_Return)*IF($D57=$C$1,VLOOKUP($T57,Male_Annuity_Tables,MATCH($BS$3+3,'Mortality Tables'!$N$1:$DN$1,0),FALSE),VLOOKUP($T57,Fe_Annuity_Tables,MATCH(CF$3+3,'Mortality Tables'!$N$1:$DN$1,0),FALSE)),"")</f>
        <v/>
      </c>
      <c r="CG57" s="685" t="str">
        <f>IFERROR((CF57+AP57*Contr_Rate)*(1+Inv_Return)*IF($D57=$C$1,VLOOKUP($T57,Male_Annuity_Tables,MATCH($BS$3+3,'Mortality Tables'!$N$1:$DN$1,0),FALSE),VLOOKUP($T57,Fe_Annuity_Tables,MATCH(CG$3+3,'Mortality Tables'!$N$1:$DN$1,0),FALSE)),"")</f>
        <v/>
      </c>
      <c r="CH57" s="685" t="str">
        <f>IFERROR((CG57+AQ57*Contr_Rate)*(1+Inv_Return)*IF($D57=$C$1,VLOOKUP($T57,Male_Annuity_Tables,MATCH($BS$3+3,'Mortality Tables'!$N$1:$DN$1,0),FALSE),VLOOKUP($T57,Fe_Annuity_Tables,MATCH(CH$3+3,'Mortality Tables'!$N$1:$DN$1,0),FALSE)),"")</f>
        <v/>
      </c>
      <c r="CI57" s="685" t="str">
        <f>IFERROR((CH57+AR57*Contr_Rate)*(1+Inv_Return)*IF($D57=$C$1,VLOOKUP($T57,Male_Annuity_Tables,MATCH($BS$3+3,'Mortality Tables'!$N$1:$DN$1,0),FALSE),VLOOKUP($T57,Fe_Annuity_Tables,MATCH(CI$3+3,'Mortality Tables'!$N$1:$DN$1,0),FALSE)),"")</f>
        <v/>
      </c>
      <c r="CJ57" s="685" t="str">
        <f>IFERROR((CI57+AS57*Contr_Rate)*(1+Inv_Return)*IF($D57=$C$1,VLOOKUP($T57,Male_Annuity_Tables,MATCH($BS$3+3,'Mortality Tables'!$N$1:$DN$1,0),FALSE),VLOOKUP($T57,Fe_Annuity_Tables,MATCH(CJ$3+3,'Mortality Tables'!$N$1:$DN$1,0),FALSE)),"")</f>
        <v/>
      </c>
      <c r="CK57" s="685" t="str">
        <f>IFERROR((CJ57+AT57*Contr_Rate)*(1+Inv_Return)*IF($D57=$C$1,VLOOKUP($T57,Male_Annuity_Tables,MATCH($BS$3+3,'Mortality Tables'!$N$1:$DN$1,0),FALSE),VLOOKUP($T57,Fe_Annuity_Tables,MATCH(CK$3+3,'Mortality Tables'!$N$1:$DN$1,0),FALSE)),"")</f>
        <v/>
      </c>
      <c r="CL57" s="685" t="str">
        <f>IFERROR((CK57+AU57*Contr_Rate)*(1+Inv_Return)*IF($D57=$C$1,VLOOKUP($T57,Male_Annuity_Tables,MATCH($BS$3+3,'Mortality Tables'!$N$1:$DN$1,0),FALSE),VLOOKUP($T57,Fe_Annuity_Tables,MATCH(CL$3+3,'Mortality Tables'!$N$1:$DN$1,0),FALSE)),"")</f>
        <v/>
      </c>
      <c r="CM57" s="685" t="str">
        <f>IFERROR((CL57+AV57*Contr_Rate)*(1+Inv_Return)*IF($D57=$C$1,VLOOKUP($T57,Male_Annuity_Tables,MATCH($BS$3+3,'Mortality Tables'!$N$1:$DN$1,0),FALSE),VLOOKUP($T57,Fe_Annuity_Tables,MATCH(CM$3+3,'Mortality Tables'!$N$1:$DN$1,0),FALSE)),"")</f>
        <v/>
      </c>
      <c r="CN57" s="685" t="str">
        <f>IFERROR((CM57+AW57*Contr_Rate)*(1+Inv_Return)*IF($D57=$C$1,VLOOKUP($T57,Male_Annuity_Tables,MATCH($BS$3+3,'Mortality Tables'!$N$1:$DN$1,0),FALSE),VLOOKUP($T57,Fe_Annuity_Tables,MATCH(CN$3+3,'Mortality Tables'!$N$1:$DN$1,0),FALSE)),"")</f>
        <v/>
      </c>
      <c r="CO57" s="685" t="str">
        <f>IFERROR((CN57+AX57*Contr_Rate)*(1+Inv_Return)*IF($D57=$C$1,VLOOKUP($T57,Male_Annuity_Tables,MATCH($BS$3+3,'Mortality Tables'!$N$1:$DN$1,0),FALSE),VLOOKUP($T57,Fe_Annuity_Tables,MATCH(CO$3+3,'Mortality Tables'!$N$1:$DN$1,0),FALSE)),"")</f>
        <v/>
      </c>
      <c r="CP57" s="685" t="str">
        <f>IFERROR((CO57+AY57*Contr_Rate)*(1+Inv_Return)*IF($D57=$C$1,VLOOKUP($T57,Male_Annuity_Tables,MATCH($BS$3+3,'Mortality Tables'!$N$1:$DN$1,0),FALSE),VLOOKUP($T57,Fe_Annuity_Tables,MATCH(CP$3+3,'Mortality Tables'!$N$1:$DN$1,0),FALSE)),"")</f>
        <v/>
      </c>
      <c r="CQ57" s="685" t="str">
        <f>IFERROR((CP57+AZ57*Contr_Rate)*(1+Inv_Return)*IF($D57=$C$1,VLOOKUP($T57,Male_Annuity_Tables,MATCH($BS$3+3,'Mortality Tables'!$N$1:$DN$1,0),FALSE),VLOOKUP($T57,Fe_Annuity_Tables,MATCH(CQ$3+3,'Mortality Tables'!$N$1:$DN$1,0),FALSE)),"")</f>
        <v/>
      </c>
      <c r="CR57" s="685" t="str">
        <f>IFERROR((CQ57+BA57*Contr_Rate)*(1+Inv_Return)*IF($D57=$C$1,VLOOKUP($T57,Male_Annuity_Tables,MATCH($BS$3+3,'Mortality Tables'!$N$1:$DN$1,0),FALSE),VLOOKUP($T57,Fe_Annuity_Tables,MATCH(CR$3+3,'Mortality Tables'!$N$1:$DN$1,0),FALSE)),"")</f>
        <v/>
      </c>
      <c r="CS57" s="685" t="str">
        <f>IFERROR((CR57+BB57*Contr_Rate)*(1+Inv_Return)*IF($D57=$C$1,VLOOKUP($T57,Male_Annuity_Tables,MATCH($BS$3+3,'Mortality Tables'!$N$1:$DN$1,0),FALSE),VLOOKUP($T57,Fe_Annuity_Tables,MATCH(CS$3+3,'Mortality Tables'!$N$1:$DN$1,0),FALSE)),"")</f>
        <v/>
      </c>
      <c r="CT57" s="685" t="str">
        <f>IFERROR((CS57+BC57*Contr_Rate)*(1+Inv_Return)*IF($D57=$C$1,VLOOKUP($T57,Male_Annuity_Tables,MATCH($BS$3+3,'Mortality Tables'!$N$1:$DN$1,0),FALSE),VLOOKUP($T57,Fe_Annuity_Tables,MATCH(CT$3+3,'Mortality Tables'!$N$1:$DN$1,0),FALSE)),"")</f>
        <v/>
      </c>
      <c r="CU57" s="685" t="str">
        <f>IFERROR((CT57+BD57*Contr_Rate)*(1+Inv_Return)*IF($D57=$C$1,VLOOKUP($T57,Male_Annuity_Tables,MATCH($BS$3+3,'Mortality Tables'!$N$1:$DN$1,0),FALSE),VLOOKUP($T57,Fe_Annuity_Tables,MATCH(CU$3+3,'Mortality Tables'!$N$1:$DN$1,0),FALSE)),"")</f>
        <v/>
      </c>
      <c r="CV57" s="685" t="str">
        <f>IFERROR((CU57+BE57*Contr_Rate)*(1+Inv_Return)*IF($D57=$C$1,VLOOKUP($T57,Male_Annuity_Tables,MATCH($BS$3+3,'Mortality Tables'!$N$1:$DN$1,0),FALSE),VLOOKUP($T57,Fe_Annuity_Tables,MATCH(CV$3+3,'Mortality Tables'!$N$1:$DN$1,0),FALSE)),"")</f>
        <v/>
      </c>
      <c r="CW57" s="685" t="str">
        <f>IFERROR((CV57+BF57*Contr_Rate)*(1+Inv_Return)*IF($D57=$C$1,VLOOKUP($T57,Male_Annuity_Tables,MATCH($BS$3+3,'Mortality Tables'!$N$1:$DN$1,0),FALSE),VLOOKUP($T57,Fe_Annuity_Tables,MATCH(CW$3+3,'Mortality Tables'!$N$1:$DN$1,0),FALSE)),"")</f>
        <v/>
      </c>
      <c r="CX57" s="685" t="str">
        <f>IFERROR((CW57+BG57*Contr_Rate)*(1+Inv_Return)*IF($D57=$C$1,VLOOKUP($T57,Male_Annuity_Tables,MATCH($BS$3+3,'Mortality Tables'!$N$1:$DN$1,0),FALSE),VLOOKUP($T57,Fe_Annuity_Tables,MATCH(CX$3+3,'Mortality Tables'!$N$1:$DN$1,0),FALSE)),"")</f>
        <v/>
      </c>
      <c r="CY57" s="685" t="str">
        <f>IFERROR((CX57+BH57*Contr_Rate)*(1+Inv_Return)*IF($D57=$C$1,VLOOKUP($T57,Male_Annuity_Tables,MATCH($BS$3+3,'Mortality Tables'!$N$1:$DN$1,0),FALSE),VLOOKUP($T57,Fe_Annuity_Tables,MATCH(CY$3+3,'Mortality Tables'!$N$1:$DN$1,0),FALSE)),"")</f>
        <v/>
      </c>
      <c r="CZ57" s="685" t="str">
        <f>IFERROR((CY57+BI57*Contr_Rate)*(1+Inv_Return)*IF($D57=$C$1,VLOOKUP($T57,Male_Annuity_Tables,MATCH($BS$3+3,'Mortality Tables'!$N$1:$DN$1,0),FALSE),VLOOKUP($T57,Fe_Annuity_Tables,MATCH(CZ$3+3,'Mortality Tables'!$N$1:$DN$1,0),FALSE)),"")</f>
        <v/>
      </c>
      <c r="DA57" s="685" t="str">
        <f>IFERROR((CZ57+BJ57*Contr_Rate)*(1+Inv_Return)*IF($D57=$C$1,VLOOKUP($T57,Male_Annuity_Tables,MATCH($BS$3+3,'Mortality Tables'!$N$1:$DN$1,0),FALSE),VLOOKUP($T57,Fe_Annuity_Tables,MATCH(DA$3+3,'Mortality Tables'!$N$1:$DN$1,0),FALSE)),"")</f>
        <v/>
      </c>
      <c r="DB57" s="685" t="str">
        <f>IFERROR((DA57+BK57*Contr_Rate)*(1+Inv_Return)*IF($D57=$C$1,VLOOKUP($T57,Male_Annuity_Tables,MATCH($BS$3+3,'Mortality Tables'!$N$1:$DN$1,0),FALSE),VLOOKUP($T57,Fe_Annuity_Tables,MATCH(DB$3+3,'Mortality Tables'!$N$1:$DN$1,0),FALSE)),"")</f>
        <v/>
      </c>
      <c r="DC57" s="685" t="str">
        <f>IFERROR((DB57+BL57*Contr_Rate)*(1+Inv_Return)*IF($D57=$C$1,VLOOKUP($T57,Male_Annuity_Tables,MATCH($BS$3+3,'Mortality Tables'!$N$1:$DN$1,0),FALSE),VLOOKUP($T57,Fe_Annuity_Tables,MATCH(DC$3+3,'Mortality Tables'!$N$1:$DN$1,0),FALSE)),"")</f>
        <v/>
      </c>
      <c r="DD57" s="685" t="str">
        <f>IFERROR((DC57+BM57*Contr_Rate)*(1+Inv_Return)*IF($D57=$C$1,VLOOKUP($T57,Male_Annuity_Tables,MATCH($BS$3+3,'Mortality Tables'!$N$1:$DN$1,0),FALSE),VLOOKUP($T57,Fe_Annuity_Tables,MATCH(DD$3+3,'Mortality Tables'!$N$1:$DN$1,0),FALSE)),"")</f>
        <v/>
      </c>
      <c r="DE57" s="685" t="str">
        <f>IFERROR((DD57+BN57*Contr_Rate)*(1+Inv_Return)*IF($D57=$C$1,VLOOKUP($T57,Male_Annuity_Tables,MATCH($BS$3+3,'Mortality Tables'!$N$1:$DN$1,0),FALSE),VLOOKUP($T57,Fe_Annuity_Tables,MATCH(DE$3+3,'Mortality Tables'!$N$1:$DN$1,0),FALSE)),"")</f>
        <v/>
      </c>
      <c r="DF57" s="685" t="str">
        <f>IFERROR((DE57+BO57*Contr_Rate)*(1+Inv_Return)*IF($D57=$C$1,VLOOKUP($T57,Male_Annuity_Tables,MATCH($BS$3+3,'Mortality Tables'!$N$1:$DN$1,0),FALSE),VLOOKUP($T57,Fe_Annuity_Tables,MATCH(DF$3+3,'Mortality Tables'!$N$1:$DN$1,0),FALSE)),"")</f>
        <v/>
      </c>
      <c r="DG57" s="685" t="str">
        <f>IFERROR((DF57+BP57*Contr_Rate)*(1+Inv_Return)*IF($D57=$C$1,VLOOKUP($T57,Male_Annuity_Tables,MATCH($BS$3+3,'Mortality Tables'!$N$1:$DN$1,0),FALSE),VLOOKUP($T57,Fe_Annuity_Tables,MATCH(DG$3+3,'Mortality Tables'!$N$1:$DN$1,0),FALSE)),"")</f>
        <v/>
      </c>
      <c r="DH57" s="685" t="str">
        <f>IFERROR((DG57+BQ57*Contr_Rate)*(1+Inv_Return)*IF($D57=$C$1,VLOOKUP($T57,Male_Annuity_Tables,MATCH($BS$3+3,'Mortality Tables'!$N$1:$DN$1,0),FALSE),VLOOKUP($T57,Fe_Annuity_Tables,MATCH(DH$3+3,'Mortality Tables'!$N$1:$DN$1,0),FALSE)),"")</f>
        <v/>
      </c>
      <c r="DJ57" s="686">
        <f t="shared" si="20"/>
        <v>1168617.5398084812</v>
      </c>
      <c r="DK57" s="680">
        <f t="shared" si="21"/>
        <v>8.8017766057058875</v>
      </c>
      <c r="DL57" s="686">
        <f t="shared" si="22"/>
        <v>88956.330834857552</v>
      </c>
      <c r="DM57" s="686">
        <f t="shared" si="23"/>
        <v>1852051.8641890751</v>
      </c>
      <c r="DN57" s="687">
        <f t="shared" si="42"/>
        <v>4.8031230957890733E-2</v>
      </c>
      <c r="DP57" s="688">
        <f t="shared" si="24"/>
        <v>41071.713181191051</v>
      </c>
      <c r="DQ57" s="688">
        <f t="shared" si="13"/>
        <v>66346.507896316805</v>
      </c>
      <c r="DR57" s="688" t="str">
        <f t="shared" si="14"/>
        <v/>
      </c>
    </row>
    <row r="58" spans="1:122" s="657" customFormat="1" ht="14.5">
      <c r="A58" s="675" t="s">
        <v>1185</v>
      </c>
      <c r="B58" s="675" t="s">
        <v>1186</v>
      </c>
      <c r="C58" s="675" t="s">
        <v>236</v>
      </c>
      <c r="D58" s="675" t="s">
        <v>60</v>
      </c>
      <c r="E58" s="676">
        <v>30347</v>
      </c>
      <c r="F58" s="677">
        <v>37504</v>
      </c>
      <c r="G58" s="677">
        <v>45386</v>
      </c>
      <c r="H58" s="678">
        <v>415765</v>
      </c>
      <c r="I58" s="678">
        <v>23186</v>
      </c>
      <c r="J58" s="678">
        <v>40961.18</v>
      </c>
      <c r="K58" s="678"/>
      <c r="L58" s="678">
        <v>64147.18</v>
      </c>
      <c r="M58" s="679">
        <f>IF(COUNTIF($A$4:A204,A58)=1,0,1)</f>
        <v>0</v>
      </c>
      <c r="N58" s="680" t="str">
        <f t="shared" si="35"/>
        <v>Okay</v>
      </c>
      <c r="O58" s="680" t="str">
        <f t="shared" si="15"/>
        <v>TRUE</v>
      </c>
      <c r="P58" s="680" t="b">
        <f t="shared" si="2"/>
        <v>1</v>
      </c>
      <c r="Q58" s="680" t="b">
        <f t="shared" si="36"/>
        <v>1</v>
      </c>
      <c r="R58" s="680" t="b">
        <f t="shared" si="37"/>
        <v>1</v>
      </c>
      <c r="S58" s="681">
        <f t="shared" si="5"/>
        <v>19.608219178082191</v>
      </c>
      <c r="T58" s="682">
        <f t="shared" si="38"/>
        <v>41</v>
      </c>
      <c r="U58" s="682">
        <f t="shared" si="16"/>
        <v>41</v>
      </c>
      <c r="V58" s="682">
        <f t="shared" si="39"/>
        <v>0.73972602739726023</v>
      </c>
      <c r="W58" s="682">
        <f t="shared" si="40"/>
        <v>19</v>
      </c>
      <c r="X58" s="683">
        <f t="shared" si="8"/>
        <v>1218796.42</v>
      </c>
      <c r="Y58" s="684">
        <f t="shared" si="18"/>
        <v>2.0300000000000001E-3</v>
      </c>
      <c r="Z58" s="684">
        <f>IF($D58=$C$1,VLOOKUP($T58,Male_Annuity_Tables,MATCH($W58+2,'Mortality Tables'!$DS$1:$HT$1,0),FALSE),VLOOKUP($T58,Fe_Annuity_Tables,MATCH($W58+2,'Mortality Tables'!$M$1:$DN$1,0),FALSE))</f>
        <v>9.7764606004482377E-2</v>
      </c>
      <c r="AA58" s="664"/>
      <c r="AB58" s="685">
        <f t="shared" si="45"/>
        <v>436948.22675000003</v>
      </c>
      <c r="AC58" s="685">
        <f t="shared" si="45"/>
        <v>459210.73890291253</v>
      </c>
      <c r="AD58" s="685">
        <f t="shared" si="45"/>
        <v>482607.52605001593</v>
      </c>
      <c r="AE58" s="685">
        <f t="shared" si="45"/>
        <v>507196.37950226426</v>
      </c>
      <c r="AF58" s="685">
        <f t="shared" si="45"/>
        <v>533038.03503790463</v>
      </c>
      <c r="AG58" s="685">
        <f t="shared" si="45"/>
        <v>560196.322923086</v>
      </c>
      <c r="AH58" s="685">
        <f t="shared" si="45"/>
        <v>588738.32557601715</v>
      </c>
      <c r="AI58" s="685">
        <f t="shared" si="45"/>
        <v>618734.54326411523</v>
      </c>
      <c r="AJ58" s="685">
        <f t="shared" si="45"/>
        <v>650259.06824342196</v>
      </c>
      <c r="AK58" s="685">
        <f t="shared" si="45"/>
        <v>683389.76777042437</v>
      </c>
      <c r="AL58" s="685">
        <f t="shared" si="44"/>
        <v>718208.47643832746</v>
      </c>
      <c r="AM58" s="685">
        <f t="shared" si="44"/>
        <v>754801.19831286022</v>
      </c>
      <c r="AN58" s="685">
        <f t="shared" si="44"/>
        <v>793258.31936690048</v>
      </c>
      <c r="AO58" s="685">
        <f t="shared" si="44"/>
        <v>833674.83073864423</v>
      </c>
      <c r="AP58" s="685">
        <f t="shared" si="44"/>
        <v>876150.56336477818</v>
      </c>
      <c r="AQ58" s="685">
        <f t="shared" si="44"/>
        <v>920790.43456821353</v>
      </c>
      <c r="AR58" s="685">
        <f t="shared" si="44"/>
        <v>967704.70720946405</v>
      </c>
      <c r="AS58" s="685">
        <f t="shared" si="44"/>
        <v>1017009.2620417862</v>
      </c>
      <c r="AT58" s="685">
        <f t="shared" si="44"/>
        <v>1068825.8839428152</v>
      </c>
      <c r="AU58" s="685" t="str">
        <f t="shared" si="44"/>
        <v/>
      </c>
      <c r="AV58" s="685" t="str">
        <f t="shared" si="44"/>
        <v/>
      </c>
      <c r="AW58" s="685" t="str">
        <f t="shared" si="44"/>
        <v/>
      </c>
      <c r="AX58" s="685" t="str">
        <f t="shared" si="44"/>
        <v/>
      </c>
      <c r="AY58" s="685" t="str">
        <f t="shared" si="44"/>
        <v/>
      </c>
      <c r="AZ58" s="685" t="str">
        <f t="shared" si="44"/>
        <v/>
      </c>
      <c r="BA58" s="685" t="str">
        <f t="shared" si="44"/>
        <v/>
      </c>
      <c r="BB58" s="685" t="str">
        <f t="shared" si="47"/>
        <v/>
      </c>
      <c r="BC58" s="685" t="str">
        <f t="shared" si="47"/>
        <v/>
      </c>
      <c r="BD58" s="685" t="str">
        <f t="shared" si="47"/>
        <v/>
      </c>
      <c r="BE58" s="685" t="str">
        <f t="shared" si="47"/>
        <v/>
      </c>
      <c r="BF58" s="685" t="str">
        <f t="shared" si="47"/>
        <v/>
      </c>
      <c r="BG58" s="685" t="str">
        <f t="shared" si="47"/>
        <v/>
      </c>
      <c r="BH58" s="685" t="str">
        <f t="shared" si="47"/>
        <v/>
      </c>
      <c r="BI58" s="685" t="str">
        <f t="shared" si="47"/>
        <v/>
      </c>
      <c r="BJ58" s="685" t="str">
        <f t="shared" si="47"/>
        <v/>
      </c>
      <c r="BK58" s="685" t="str">
        <f t="shared" si="47"/>
        <v/>
      </c>
      <c r="BL58" s="685" t="str">
        <f t="shared" si="47"/>
        <v/>
      </c>
      <c r="BM58" s="685" t="str">
        <f t="shared" si="47"/>
        <v/>
      </c>
      <c r="BN58" s="685" t="str">
        <f t="shared" si="47"/>
        <v/>
      </c>
      <c r="BO58" s="685" t="str">
        <f t="shared" si="47"/>
        <v/>
      </c>
      <c r="BP58" s="685" t="str">
        <f t="shared" si="47"/>
        <v/>
      </c>
      <c r="BQ58" s="685" t="str">
        <f t="shared" si="47"/>
        <v/>
      </c>
      <c r="BR58" s="529"/>
      <c r="BS58" s="685">
        <f>IFERROR(($L58+AB58*Contr_Rate)*(1+Inv_Return)*IF($D58=$C$1,VLOOKUP($T58,Male_Annuity_Tables,MATCH($BS$3+3,'Mortality Tables'!$N$1:$DN$1,0),FALSE),VLOOKUP($T58,Fe_Annuity_Tables,MATCH(BS$3+3,'Mortality Tables'!$N$1:$DN$1,0),FALSE)),"")</f>
        <v>170188.20597124004</v>
      </c>
      <c r="BT58" s="685">
        <f>IFERROR(($BS58+AC58*Contr_Rate)*(1+Inv_Return)*IF($D58=$C$1,VLOOKUP($T58,Male_Annuity_Tables,MATCH($BS$3+3,'Mortality Tables'!$N$1:$DN$1,0),FALSE),VLOOKUP($T58,Fe_Annuity_Tables,MATCH(BT$3+3,'Mortality Tables'!$N$1:$DN$1,0),FALSE)),"")</f>
        <v>227688.60523303738</v>
      </c>
      <c r="BU58" s="685">
        <f>IFERROR((BT58+AD58*Contr_Rate)*(1+Inv_Return)*IF($D58=$C$1,VLOOKUP($T58,Male_Annuity_Tables,MATCH($BS$3+3,'Mortality Tables'!$N$1:$DN$1,0),FALSE),VLOOKUP($T58,Fe_Annuity_Tables,MATCH(BU$3+3,'Mortality Tables'!$N$1:$DN$1,0),FALSE)),"")</f>
        <v>233547.18179161771</v>
      </c>
      <c r="BV58" s="685">
        <f>IFERROR((BU58+AE58*Contr_Rate)*(1+Inv_Return)*IF($D58=$C$1,VLOOKUP($T58,Male_Annuity_Tables,MATCH($BS$3+3,'Mortality Tables'!$N$1:$DN$1,0),FALSE),VLOOKUP($T58,Fe_Annuity_Tables,MATCH(BV$3+3,'Mortality Tables'!$N$1:$DN$1,0),FALSE)),"")</f>
        <v>205065.41767068251</v>
      </c>
      <c r="BW58" s="685">
        <f>IFERROR((BV58+AF58*Contr_Rate)*(1+Inv_Return)*IF($D58=$C$1,VLOOKUP($T58,Male_Annuity_Tables,MATCH($BS$3+3,'Mortality Tables'!$N$1:$DN$1,0),FALSE),VLOOKUP($T58,Fe_Annuity_Tables,MATCH(BW$3+3,'Mortality Tables'!$N$1:$DN$1,0),FALSE)),"")</f>
        <v>164507.29163621264</v>
      </c>
      <c r="BX58" s="685">
        <f>IFERROR((BW58+AG58*Contr_Rate)*(1+Inv_Return)*IF($D58=$C$1,VLOOKUP($T58,Male_Annuity_Tables,MATCH($BS$3+3,'Mortality Tables'!$N$1:$DN$1,0),FALSE),VLOOKUP($T58,Fe_Annuity_Tables,MATCH(BX$3+3,'Mortality Tables'!$N$1:$DN$1,0),FALSE)),"")</f>
        <v>127057.16137897491</v>
      </c>
      <c r="BY58" s="685">
        <f>IFERROR((BX58+AH58*Contr_Rate)*(1+Inv_Return)*IF($D58=$C$1,VLOOKUP($T58,Male_Annuity_Tables,MATCH($BS$3+3,'Mortality Tables'!$N$1:$DN$1,0),FALSE),VLOOKUP($T58,Fe_Annuity_Tables,MATCH(BY$3+3,'Mortality Tables'!$N$1:$DN$1,0),FALSE)),"")</f>
        <v>98319.735215381472</v>
      </c>
      <c r="BZ58" s="685">
        <f>IFERROR((BY58+AI58*Contr_Rate)*(1+Inv_Return)*IF($D58=$C$1,VLOOKUP($T58,Male_Annuity_Tables,MATCH($BS$3+3,'Mortality Tables'!$N$1:$DN$1,0),FALSE),VLOOKUP($T58,Fe_Annuity_Tables,MATCH(BZ$3+3,'Mortality Tables'!$N$1:$DN$1,0),FALSE)),"")</f>
        <v>77886.588639423309</v>
      </c>
      <c r="CA58" s="685">
        <f>IFERROR((BZ58+AJ58*Contr_Rate)*(1+Inv_Return)*IF($D58=$C$1,VLOOKUP($T58,Male_Annuity_Tables,MATCH($BS$3+3,'Mortality Tables'!$N$1:$DN$1,0),FALSE),VLOOKUP($T58,Fe_Annuity_Tables,MATCH(CA$3+3,'Mortality Tables'!$N$1:$DN$1,0),FALSE)),"")</f>
        <v>63422.997658050102</v>
      </c>
      <c r="CB58" s="685">
        <f>IFERROR((CA58+AK58*Contr_Rate)*(1+Inv_Return)*IF($D58=$C$1,VLOOKUP($T58,Male_Annuity_Tables,MATCH($BS$3+3,'Mortality Tables'!$N$1:$DN$1,0),FALSE),VLOOKUP($T58,Fe_Annuity_Tables,MATCH(CB$3+3,'Mortality Tables'!$N$1:$DN$1,0),FALSE)),"")</f>
        <v>55923.519763069933</v>
      </c>
      <c r="CC58" s="685">
        <f>IFERROR((CB58+AL58*Contr_Rate)*(1+Inv_Return)*IF($D58=$C$1,VLOOKUP($T58,Male_Annuity_Tables,MATCH($BS$3+3,'Mortality Tables'!$N$1:$DN$1,0),FALSE),VLOOKUP($T58,Fe_Annuity_Tables,MATCH(CC$3+3,'Mortality Tables'!$N$1:$DN$1,0),FALSE)),"")</f>
        <v>50677.475179173191</v>
      </c>
      <c r="CD58" s="685">
        <f>IFERROR((CC58+AM58*Contr_Rate)*(1+Inv_Return)*IF($D58=$C$1,VLOOKUP($T58,Male_Annuity_Tables,MATCH($BS$3+3,'Mortality Tables'!$N$1:$DN$1,0),FALSE),VLOOKUP($T58,Fe_Annuity_Tables,MATCH(CD$3+3,'Mortality Tables'!$N$1:$DN$1,0),FALSE)),"")</f>
        <v>46369.497531197208</v>
      </c>
      <c r="CE58" s="685">
        <f>IFERROR((CD58+AN58*Contr_Rate)*(1+Inv_Return)*IF($D58=$C$1,VLOOKUP($T58,Male_Annuity_Tables,MATCH($BS$3+3,'Mortality Tables'!$N$1:$DN$1,0),FALSE),VLOOKUP($T58,Fe_Annuity_Tables,MATCH(CE$3+3,'Mortality Tables'!$N$1:$DN$1,0),FALSE)),"")</f>
        <v>42619.106430057982</v>
      </c>
      <c r="CF58" s="685">
        <f>IFERROR((CE58+AO58*Contr_Rate)*(1+Inv_Return)*IF($D58=$C$1,VLOOKUP($T58,Male_Annuity_Tables,MATCH($BS$3+3,'Mortality Tables'!$N$1:$DN$1,0),FALSE),VLOOKUP($T58,Fe_Annuity_Tables,MATCH(CF$3+3,'Mortality Tables'!$N$1:$DN$1,0),FALSE)),"")</f>
        <v>39285.505368104219</v>
      </c>
      <c r="CG58" s="685">
        <f>IFERROR((CF58+AP58*Contr_Rate)*(1+Inv_Return)*IF($D58=$C$1,VLOOKUP($T58,Male_Annuity_Tables,MATCH($BS$3+3,'Mortality Tables'!$N$1:$DN$1,0),FALSE),VLOOKUP($T58,Fe_Annuity_Tables,MATCH(CG$3+3,'Mortality Tables'!$N$1:$DN$1,0),FALSE)),"")</f>
        <v>38307.847642798239</v>
      </c>
      <c r="CH58" s="685">
        <f>IFERROR((CG58+AQ58*Contr_Rate)*(1+Inv_Return)*IF($D58=$C$1,VLOOKUP($T58,Male_Annuity_Tables,MATCH($BS$3+3,'Mortality Tables'!$N$1:$DN$1,0),FALSE),VLOOKUP($T58,Fe_Annuity_Tables,MATCH(CH$3+3,'Mortality Tables'!$N$1:$DN$1,0),FALSE)),"")</f>
        <v>37660.464893264318</v>
      </c>
      <c r="CI58" s="685">
        <f>IFERROR((CH58+AR58*Contr_Rate)*(1+Inv_Return)*IF($D58=$C$1,VLOOKUP($T58,Male_Annuity_Tables,MATCH($BS$3+3,'Mortality Tables'!$N$1:$DN$1,0),FALSE),VLOOKUP($T58,Fe_Annuity_Tables,MATCH(CI$3+3,'Mortality Tables'!$N$1:$DN$1,0),FALSE)),"")</f>
        <v>37061.06446854533</v>
      </c>
      <c r="CJ58" s="685">
        <f>IFERROR((CI58+AS58*Contr_Rate)*(1+Inv_Return)*IF($D58=$C$1,VLOOKUP($T58,Male_Annuity_Tables,MATCH($BS$3+3,'Mortality Tables'!$N$1:$DN$1,0),FALSE),VLOOKUP($T58,Fe_Annuity_Tables,MATCH(CJ$3+3,'Mortality Tables'!$N$1:$DN$1,0),FALSE)),"")</f>
        <v>36469.63296089197</v>
      </c>
      <c r="CK58" s="685">
        <f>IFERROR((CJ58+AT58*Contr_Rate)*(1+Inv_Return)*IF($D58=$C$1,VLOOKUP($T58,Male_Annuity_Tables,MATCH($BS$3+3,'Mortality Tables'!$N$1:$DN$1,0),FALSE),VLOOKUP($T58,Fe_Annuity_Tables,MATCH(CK$3+3,'Mortality Tables'!$N$1:$DN$1,0),FALSE)),"")</f>
        <v>35878.600236686922</v>
      </c>
      <c r="CL58" s="685" t="str">
        <f>IFERROR((CK58+AU58*Contr_Rate)*(1+Inv_Return)*IF($D58=$C$1,VLOOKUP($T58,Male_Annuity_Tables,MATCH($BS$3+3,'Mortality Tables'!$N$1:$DN$1,0),FALSE),VLOOKUP($T58,Fe_Annuity_Tables,MATCH(CL$3+3,'Mortality Tables'!$N$1:$DN$1,0),FALSE)),"")</f>
        <v/>
      </c>
      <c r="CM58" s="685" t="str">
        <f>IFERROR((CL58+AV58*Contr_Rate)*(1+Inv_Return)*IF($D58=$C$1,VLOOKUP($T58,Male_Annuity_Tables,MATCH($BS$3+3,'Mortality Tables'!$N$1:$DN$1,0),FALSE),VLOOKUP($T58,Fe_Annuity_Tables,MATCH(CM$3+3,'Mortality Tables'!$N$1:$DN$1,0),FALSE)),"")</f>
        <v/>
      </c>
      <c r="CN58" s="685" t="str">
        <f>IFERROR((CM58+AW58*Contr_Rate)*(1+Inv_Return)*IF($D58=$C$1,VLOOKUP($T58,Male_Annuity_Tables,MATCH($BS$3+3,'Mortality Tables'!$N$1:$DN$1,0),FALSE),VLOOKUP($T58,Fe_Annuity_Tables,MATCH(CN$3+3,'Mortality Tables'!$N$1:$DN$1,0),FALSE)),"")</f>
        <v/>
      </c>
      <c r="CO58" s="685" t="str">
        <f>IFERROR((CN58+AX58*Contr_Rate)*(1+Inv_Return)*IF($D58=$C$1,VLOOKUP($T58,Male_Annuity_Tables,MATCH($BS$3+3,'Mortality Tables'!$N$1:$DN$1,0),FALSE),VLOOKUP($T58,Fe_Annuity_Tables,MATCH(CO$3+3,'Mortality Tables'!$N$1:$DN$1,0),FALSE)),"")</f>
        <v/>
      </c>
      <c r="CP58" s="685" t="str">
        <f>IFERROR((CO58+AY58*Contr_Rate)*(1+Inv_Return)*IF($D58=$C$1,VLOOKUP($T58,Male_Annuity_Tables,MATCH($BS$3+3,'Mortality Tables'!$N$1:$DN$1,0),FALSE),VLOOKUP($T58,Fe_Annuity_Tables,MATCH(CP$3+3,'Mortality Tables'!$N$1:$DN$1,0),FALSE)),"")</f>
        <v/>
      </c>
      <c r="CQ58" s="685" t="str">
        <f>IFERROR((CP58+AZ58*Contr_Rate)*(1+Inv_Return)*IF($D58=$C$1,VLOOKUP($T58,Male_Annuity_Tables,MATCH($BS$3+3,'Mortality Tables'!$N$1:$DN$1,0),FALSE),VLOOKUP($T58,Fe_Annuity_Tables,MATCH(CQ$3+3,'Mortality Tables'!$N$1:$DN$1,0),FALSE)),"")</f>
        <v/>
      </c>
      <c r="CR58" s="685" t="str">
        <f>IFERROR((CQ58+BA58*Contr_Rate)*(1+Inv_Return)*IF($D58=$C$1,VLOOKUP($T58,Male_Annuity_Tables,MATCH($BS$3+3,'Mortality Tables'!$N$1:$DN$1,0),FALSE),VLOOKUP($T58,Fe_Annuity_Tables,MATCH(CR$3+3,'Mortality Tables'!$N$1:$DN$1,0),FALSE)),"")</f>
        <v/>
      </c>
      <c r="CS58" s="685" t="str">
        <f>IFERROR((CR58+BB58*Contr_Rate)*(1+Inv_Return)*IF($D58=$C$1,VLOOKUP($T58,Male_Annuity_Tables,MATCH($BS$3+3,'Mortality Tables'!$N$1:$DN$1,0),FALSE),VLOOKUP($T58,Fe_Annuity_Tables,MATCH(CS$3+3,'Mortality Tables'!$N$1:$DN$1,0),FALSE)),"")</f>
        <v/>
      </c>
      <c r="CT58" s="685" t="str">
        <f>IFERROR((CS58+BC58*Contr_Rate)*(1+Inv_Return)*IF($D58=$C$1,VLOOKUP($T58,Male_Annuity_Tables,MATCH($BS$3+3,'Mortality Tables'!$N$1:$DN$1,0),FALSE),VLOOKUP($T58,Fe_Annuity_Tables,MATCH(CT$3+3,'Mortality Tables'!$N$1:$DN$1,0),FALSE)),"")</f>
        <v/>
      </c>
      <c r="CU58" s="685" t="str">
        <f>IFERROR((CT58+BD58*Contr_Rate)*(1+Inv_Return)*IF($D58=$C$1,VLOOKUP($T58,Male_Annuity_Tables,MATCH($BS$3+3,'Mortality Tables'!$N$1:$DN$1,0),FALSE),VLOOKUP($T58,Fe_Annuity_Tables,MATCH(CU$3+3,'Mortality Tables'!$N$1:$DN$1,0),FALSE)),"")</f>
        <v/>
      </c>
      <c r="CV58" s="685" t="str">
        <f>IFERROR((CU58+BE58*Contr_Rate)*(1+Inv_Return)*IF($D58=$C$1,VLOOKUP($T58,Male_Annuity_Tables,MATCH($BS$3+3,'Mortality Tables'!$N$1:$DN$1,0),FALSE),VLOOKUP($T58,Fe_Annuity_Tables,MATCH(CV$3+3,'Mortality Tables'!$N$1:$DN$1,0),FALSE)),"")</f>
        <v/>
      </c>
      <c r="CW58" s="685" t="str">
        <f>IFERROR((CV58+BF58*Contr_Rate)*(1+Inv_Return)*IF($D58=$C$1,VLOOKUP($T58,Male_Annuity_Tables,MATCH($BS$3+3,'Mortality Tables'!$N$1:$DN$1,0),FALSE),VLOOKUP($T58,Fe_Annuity_Tables,MATCH(CW$3+3,'Mortality Tables'!$N$1:$DN$1,0),FALSE)),"")</f>
        <v/>
      </c>
      <c r="CX58" s="685" t="str">
        <f>IFERROR((CW58+BG58*Contr_Rate)*(1+Inv_Return)*IF($D58=$C$1,VLOOKUP($T58,Male_Annuity_Tables,MATCH($BS$3+3,'Mortality Tables'!$N$1:$DN$1,0),FALSE),VLOOKUP($T58,Fe_Annuity_Tables,MATCH(CX$3+3,'Mortality Tables'!$N$1:$DN$1,0),FALSE)),"")</f>
        <v/>
      </c>
      <c r="CY58" s="685" t="str">
        <f>IFERROR((CX58+BH58*Contr_Rate)*(1+Inv_Return)*IF($D58=$C$1,VLOOKUP($T58,Male_Annuity_Tables,MATCH($BS$3+3,'Mortality Tables'!$N$1:$DN$1,0),FALSE),VLOOKUP($T58,Fe_Annuity_Tables,MATCH(CY$3+3,'Mortality Tables'!$N$1:$DN$1,0),FALSE)),"")</f>
        <v/>
      </c>
      <c r="CZ58" s="685" t="str">
        <f>IFERROR((CY58+BI58*Contr_Rate)*(1+Inv_Return)*IF($D58=$C$1,VLOOKUP($T58,Male_Annuity_Tables,MATCH($BS$3+3,'Mortality Tables'!$N$1:$DN$1,0),FALSE),VLOOKUP($T58,Fe_Annuity_Tables,MATCH(CZ$3+3,'Mortality Tables'!$N$1:$DN$1,0),FALSE)),"")</f>
        <v/>
      </c>
      <c r="DA58" s="685" t="str">
        <f>IFERROR((CZ58+BJ58*Contr_Rate)*(1+Inv_Return)*IF($D58=$C$1,VLOOKUP($T58,Male_Annuity_Tables,MATCH($BS$3+3,'Mortality Tables'!$N$1:$DN$1,0),FALSE),VLOOKUP($T58,Fe_Annuity_Tables,MATCH(DA$3+3,'Mortality Tables'!$N$1:$DN$1,0),FALSE)),"")</f>
        <v/>
      </c>
      <c r="DB58" s="685" t="str">
        <f>IFERROR((DA58+BK58*Contr_Rate)*(1+Inv_Return)*IF($D58=$C$1,VLOOKUP($T58,Male_Annuity_Tables,MATCH($BS$3+3,'Mortality Tables'!$N$1:$DN$1,0),FALSE),VLOOKUP($T58,Fe_Annuity_Tables,MATCH(DB$3+3,'Mortality Tables'!$N$1:$DN$1,0),FALSE)),"")</f>
        <v/>
      </c>
      <c r="DC58" s="685" t="str">
        <f>IFERROR((DB58+BL58*Contr_Rate)*(1+Inv_Return)*IF($D58=$C$1,VLOOKUP($T58,Male_Annuity_Tables,MATCH($BS$3+3,'Mortality Tables'!$N$1:$DN$1,0),FALSE),VLOOKUP($T58,Fe_Annuity_Tables,MATCH(DC$3+3,'Mortality Tables'!$N$1:$DN$1,0),FALSE)),"")</f>
        <v/>
      </c>
      <c r="DD58" s="685" t="str">
        <f>IFERROR((DC58+BM58*Contr_Rate)*(1+Inv_Return)*IF($D58=$C$1,VLOOKUP($T58,Male_Annuity_Tables,MATCH($BS$3+3,'Mortality Tables'!$N$1:$DN$1,0),FALSE),VLOOKUP($T58,Fe_Annuity_Tables,MATCH(DD$3+3,'Mortality Tables'!$N$1:$DN$1,0),FALSE)),"")</f>
        <v/>
      </c>
      <c r="DE58" s="685" t="str">
        <f>IFERROR((DD58+BN58*Contr_Rate)*(1+Inv_Return)*IF($D58=$C$1,VLOOKUP($T58,Male_Annuity_Tables,MATCH($BS$3+3,'Mortality Tables'!$N$1:$DN$1,0),FALSE),VLOOKUP($T58,Fe_Annuity_Tables,MATCH(DE$3+3,'Mortality Tables'!$N$1:$DN$1,0),FALSE)),"")</f>
        <v/>
      </c>
      <c r="DF58" s="685" t="str">
        <f>IFERROR((DE58+BO58*Contr_Rate)*(1+Inv_Return)*IF($D58=$C$1,VLOOKUP($T58,Male_Annuity_Tables,MATCH($BS$3+3,'Mortality Tables'!$N$1:$DN$1,0),FALSE),VLOOKUP($T58,Fe_Annuity_Tables,MATCH(DF$3+3,'Mortality Tables'!$N$1:$DN$1,0),FALSE)),"")</f>
        <v/>
      </c>
      <c r="DG58" s="685" t="str">
        <f>IFERROR((DF58+BP58*Contr_Rate)*(1+Inv_Return)*IF($D58=$C$1,VLOOKUP($T58,Male_Annuity_Tables,MATCH($BS$3+3,'Mortality Tables'!$N$1:$DN$1,0),FALSE),VLOOKUP($T58,Fe_Annuity_Tables,MATCH(DG$3+3,'Mortality Tables'!$N$1:$DN$1,0),FALSE)),"")</f>
        <v/>
      </c>
      <c r="DH58" s="685" t="str">
        <f>IFERROR((DG58+BQ58*Contr_Rate)*(1+Inv_Return)*IF($D58=$C$1,VLOOKUP($T58,Male_Annuity_Tables,MATCH($BS$3+3,'Mortality Tables'!$N$1:$DN$1,0),FALSE),VLOOKUP($T58,Fe_Annuity_Tables,MATCH(DH$3+3,'Mortality Tables'!$N$1:$DN$1,0),FALSE)),"")</f>
        <v/>
      </c>
      <c r="DJ58" s="686">
        <f t="shared" si="20"/>
        <v>233547.18179161771</v>
      </c>
      <c r="DK58" s="680">
        <f t="shared" si="21"/>
        <v>8.8017766057058875</v>
      </c>
      <c r="DL58" s="686">
        <f t="shared" si="22"/>
        <v>17777.844043320241</v>
      </c>
      <c r="DM58" s="686">
        <f t="shared" si="23"/>
        <v>1068825.8839428152</v>
      </c>
      <c r="DN58" s="687">
        <f t="shared" si="42"/>
        <v>1.6633059051432364E-2</v>
      </c>
      <c r="DP58" s="688">
        <f t="shared" si="24"/>
        <v>25821.890645089381</v>
      </c>
      <c r="DQ58" s="688">
        <f t="shared" si="13"/>
        <v>34546.167473285219</v>
      </c>
      <c r="DR58" s="688">
        <f t="shared" si="14"/>
        <v>35435.062930924098</v>
      </c>
    </row>
    <row r="59" spans="1:122" s="657" customFormat="1" ht="14.5">
      <c r="A59" s="675" t="s">
        <v>1187</v>
      </c>
      <c r="B59" s="675" t="s">
        <v>1188</v>
      </c>
      <c r="C59" s="675" t="s">
        <v>541</v>
      </c>
      <c r="D59" s="675" t="s">
        <v>61</v>
      </c>
      <c r="E59" s="676">
        <v>23087</v>
      </c>
      <c r="F59" s="677">
        <v>36121</v>
      </c>
      <c r="G59" s="677">
        <v>44003</v>
      </c>
      <c r="H59" s="678">
        <v>754673</v>
      </c>
      <c r="I59" s="678">
        <v>60244.46</v>
      </c>
      <c r="J59" s="678">
        <v>50777.69</v>
      </c>
      <c r="K59" s="678">
        <v>24637.72</v>
      </c>
      <c r="L59" s="678">
        <v>135659.87</v>
      </c>
      <c r="M59" s="679">
        <f>IF(COUNTIF($A$4:A204,A59)=1,0,1)</f>
        <v>0</v>
      </c>
      <c r="N59" s="680" t="str">
        <f t="shared" si="35"/>
        <v>Okay</v>
      </c>
      <c r="O59" s="680" t="str">
        <f t="shared" si="15"/>
        <v>TRUE</v>
      </c>
      <c r="P59" s="680" t="b">
        <f t="shared" si="2"/>
        <v>1</v>
      </c>
      <c r="Q59" s="680" t="b">
        <f t="shared" si="36"/>
        <v>1</v>
      </c>
      <c r="R59" s="680" t="b">
        <f t="shared" si="37"/>
        <v>1</v>
      </c>
      <c r="S59" s="681">
        <f t="shared" si="5"/>
        <v>35.709589041095889</v>
      </c>
      <c r="T59" s="682">
        <f t="shared" si="38"/>
        <v>61</v>
      </c>
      <c r="U59" s="682">
        <f t="shared" si="16"/>
        <v>57</v>
      </c>
      <c r="V59" s="682">
        <f t="shared" si="39"/>
        <v>4.5287671232876709</v>
      </c>
      <c r="W59" s="682">
        <f t="shared" si="40"/>
        <v>0</v>
      </c>
      <c r="X59" s="683">
        <f t="shared" si="8"/>
        <v>0</v>
      </c>
      <c r="Y59" s="684">
        <f t="shared" si="18"/>
        <v>1.546E-2</v>
      </c>
      <c r="Z59" s="684">
        <f>IF($D59=$C$1,VLOOKUP($T59,Male_Annuity_Tables,MATCH($W59+2,'Mortality Tables'!$DS$1:$HT$1,0),FALSE),VLOOKUP($T59,Fe_Annuity_Tables,MATCH($W59+2,'Mortality Tables'!$M$1:$DN$1,0),FALSE))</f>
        <v>1</v>
      </c>
      <c r="AA59" s="664"/>
      <c r="AB59" s="685" t="str">
        <f t="shared" si="45"/>
        <v/>
      </c>
      <c r="AC59" s="685" t="str">
        <f t="shared" si="45"/>
        <v/>
      </c>
      <c r="AD59" s="685" t="str">
        <f t="shared" si="45"/>
        <v/>
      </c>
      <c r="AE59" s="685" t="str">
        <f t="shared" si="45"/>
        <v/>
      </c>
      <c r="AF59" s="685" t="str">
        <f t="shared" si="45"/>
        <v/>
      </c>
      <c r="AG59" s="685" t="str">
        <f t="shared" si="45"/>
        <v/>
      </c>
      <c r="AH59" s="685" t="str">
        <f t="shared" si="45"/>
        <v/>
      </c>
      <c r="AI59" s="685" t="str">
        <f t="shared" si="45"/>
        <v/>
      </c>
      <c r="AJ59" s="685" t="str">
        <f t="shared" si="45"/>
        <v/>
      </c>
      <c r="AK59" s="685" t="str">
        <f t="shared" si="45"/>
        <v/>
      </c>
      <c r="AL59" s="685" t="str">
        <f t="shared" si="44"/>
        <v/>
      </c>
      <c r="AM59" s="685" t="str">
        <f t="shared" si="44"/>
        <v/>
      </c>
      <c r="AN59" s="685" t="str">
        <f t="shared" si="44"/>
        <v/>
      </c>
      <c r="AO59" s="685" t="str">
        <f t="shared" si="44"/>
        <v/>
      </c>
      <c r="AP59" s="685" t="str">
        <f t="shared" si="44"/>
        <v/>
      </c>
      <c r="AQ59" s="685" t="str">
        <f t="shared" si="44"/>
        <v/>
      </c>
      <c r="AR59" s="685" t="str">
        <f t="shared" si="44"/>
        <v/>
      </c>
      <c r="AS59" s="685" t="str">
        <f t="shared" si="44"/>
        <v/>
      </c>
      <c r="AT59" s="685" t="str">
        <f t="shared" si="44"/>
        <v/>
      </c>
      <c r="AU59" s="685" t="str">
        <f t="shared" si="44"/>
        <v/>
      </c>
      <c r="AV59" s="685" t="str">
        <f t="shared" si="44"/>
        <v/>
      </c>
      <c r="AW59" s="685" t="str">
        <f t="shared" si="44"/>
        <v/>
      </c>
      <c r="AX59" s="685" t="str">
        <f t="shared" si="44"/>
        <v/>
      </c>
      <c r="AY59" s="685" t="str">
        <f t="shared" si="44"/>
        <v/>
      </c>
      <c r="AZ59" s="685" t="str">
        <f t="shared" si="44"/>
        <v/>
      </c>
      <c r="BA59" s="685" t="str">
        <f t="shared" si="44"/>
        <v/>
      </c>
      <c r="BB59" s="685" t="str">
        <f t="shared" si="47"/>
        <v/>
      </c>
      <c r="BC59" s="685" t="str">
        <f t="shared" si="47"/>
        <v/>
      </c>
      <c r="BD59" s="685" t="str">
        <f t="shared" si="47"/>
        <v/>
      </c>
      <c r="BE59" s="685" t="str">
        <f t="shared" si="47"/>
        <v/>
      </c>
      <c r="BF59" s="685" t="str">
        <f t="shared" si="47"/>
        <v/>
      </c>
      <c r="BG59" s="685" t="str">
        <f t="shared" si="47"/>
        <v/>
      </c>
      <c r="BH59" s="685" t="str">
        <f t="shared" si="47"/>
        <v/>
      </c>
      <c r="BI59" s="685" t="str">
        <f t="shared" si="47"/>
        <v/>
      </c>
      <c r="BJ59" s="685" t="str">
        <f t="shared" si="47"/>
        <v/>
      </c>
      <c r="BK59" s="685" t="str">
        <f t="shared" si="47"/>
        <v/>
      </c>
      <c r="BL59" s="685" t="str">
        <f t="shared" si="47"/>
        <v/>
      </c>
      <c r="BM59" s="685" t="str">
        <f t="shared" si="47"/>
        <v/>
      </c>
      <c r="BN59" s="685" t="str">
        <f t="shared" si="47"/>
        <v/>
      </c>
      <c r="BO59" s="685" t="str">
        <f t="shared" si="47"/>
        <v/>
      </c>
      <c r="BP59" s="685" t="str">
        <f t="shared" si="47"/>
        <v/>
      </c>
      <c r="BQ59" s="685" t="str">
        <f t="shared" si="47"/>
        <v/>
      </c>
      <c r="BR59" s="529"/>
      <c r="BS59" s="685" t="str">
        <f>IFERROR(($L59+AB59*Contr_Rate)*(1+Inv_Return)*IF($D59=$C$1,VLOOKUP($T59,Male_Annuity_Tables,MATCH($BS$3+3,'Mortality Tables'!$N$1:$DN$1,0),FALSE),VLOOKUP($T59,Fe_Annuity_Tables,MATCH(BS$3+3,'Mortality Tables'!$N$1:$DN$1,0),FALSE)),"")</f>
        <v/>
      </c>
      <c r="BT59" s="685" t="str">
        <f>IFERROR(($BS59+AC59*Contr_Rate)*(1+Inv_Return)*IF($D59=$C$1,VLOOKUP($T59,Male_Annuity_Tables,MATCH($BS$3+3,'Mortality Tables'!$N$1:$DN$1,0),FALSE),VLOOKUP($T59,Fe_Annuity_Tables,MATCH(BT$3+3,'Mortality Tables'!$N$1:$DN$1,0),FALSE)),"")</f>
        <v/>
      </c>
      <c r="BU59" s="685" t="str">
        <f>IFERROR((BT59+AD59*Contr_Rate)*(1+Inv_Return)*IF($D59=$C$1,VLOOKUP($T59,Male_Annuity_Tables,MATCH($BS$3+3,'Mortality Tables'!$N$1:$DN$1,0),FALSE),VLOOKUP($T59,Fe_Annuity_Tables,MATCH(BU$3+3,'Mortality Tables'!$N$1:$DN$1,0),FALSE)),"")</f>
        <v/>
      </c>
      <c r="BV59" s="685" t="str">
        <f>IFERROR((BU59+AE59*Contr_Rate)*(1+Inv_Return)*IF($D59=$C$1,VLOOKUP($T59,Male_Annuity_Tables,MATCH($BS$3+3,'Mortality Tables'!$N$1:$DN$1,0),FALSE),VLOOKUP($T59,Fe_Annuity_Tables,MATCH(BV$3+3,'Mortality Tables'!$N$1:$DN$1,0),FALSE)),"")</f>
        <v/>
      </c>
      <c r="BW59" s="685" t="str">
        <f>IFERROR((BV59+AF59*Contr_Rate)*(1+Inv_Return)*IF($D59=$C$1,VLOOKUP($T59,Male_Annuity_Tables,MATCH($BS$3+3,'Mortality Tables'!$N$1:$DN$1,0),FALSE),VLOOKUP($T59,Fe_Annuity_Tables,MATCH(BW$3+3,'Mortality Tables'!$N$1:$DN$1,0),FALSE)),"")</f>
        <v/>
      </c>
      <c r="BX59" s="685" t="str">
        <f>IFERROR((BW59+AG59*Contr_Rate)*(1+Inv_Return)*IF($D59=$C$1,VLOOKUP($T59,Male_Annuity_Tables,MATCH($BS$3+3,'Mortality Tables'!$N$1:$DN$1,0),FALSE),VLOOKUP($T59,Fe_Annuity_Tables,MATCH(BX$3+3,'Mortality Tables'!$N$1:$DN$1,0),FALSE)),"")</f>
        <v/>
      </c>
      <c r="BY59" s="685" t="str">
        <f>IFERROR((BX59+AH59*Contr_Rate)*(1+Inv_Return)*IF($D59=$C$1,VLOOKUP($T59,Male_Annuity_Tables,MATCH($BS$3+3,'Mortality Tables'!$N$1:$DN$1,0),FALSE),VLOOKUP($T59,Fe_Annuity_Tables,MATCH(BY$3+3,'Mortality Tables'!$N$1:$DN$1,0),FALSE)),"")</f>
        <v/>
      </c>
      <c r="BZ59" s="685" t="str">
        <f>IFERROR((BY59+AI59*Contr_Rate)*(1+Inv_Return)*IF($D59=$C$1,VLOOKUP($T59,Male_Annuity_Tables,MATCH($BS$3+3,'Mortality Tables'!$N$1:$DN$1,0),FALSE),VLOOKUP($T59,Fe_Annuity_Tables,MATCH(BZ$3+3,'Mortality Tables'!$N$1:$DN$1,0),FALSE)),"")</f>
        <v/>
      </c>
      <c r="CA59" s="685" t="str">
        <f>IFERROR((BZ59+AJ59*Contr_Rate)*(1+Inv_Return)*IF($D59=$C$1,VLOOKUP($T59,Male_Annuity_Tables,MATCH($BS$3+3,'Mortality Tables'!$N$1:$DN$1,0),FALSE),VLOOKUP($T59,Fe_Annuity_Tables,MATCH(CA$3+3,'Mortality Tables'!$N$1:$DN$1,0),FALSE)),"")</f>
        <v/>
      </c>
      <c r="CB59" s="685" t="str">
        <f>IFERROR((CA59+AK59*Contr_Rate)*(1+Inv_Return)*IF($D59=$C$1,VLOOKUP($T59,Male_Annuity_Tables,MATCH($BS$3+3,'Mortality Tables'!$N$1:$DN$1,0),FALSE),VLOOKUP($T59,Fe_Annuity_Tables,MATCH(CB$3+3,'Mortality Tables'!$N$1:$DN$1,0),FALSE)),"")</f>
        <v/>
      </c>
      <c r="CC59" s="685" t="str">
        <f>IFERROR((CB59+AL59*Contr_Rate)*(1+Inv_Return)*IF($D59=$C$1,VLOOKUP($T59,Male_Annuity_Tables,MATCH($BS$3+3,'Mortality Tables'!$N$1:$DN$1,0),FALSE),VLOOKUP($T59,Fe_Annuity_Tables,MATCH(CC$3+3,'Mortality Tables'!$N$1:$DN$1,0),FALSE)),"")</f>
        <v/>
      </c>
      <c r="CD59" s="685" t="str">
        <f>IFERROR((CC59+AM59*Contr_Rate)*(1+Inv_Return)*IF($D59=$C$1,VLOOKUP($T59,Male_Annuity_Tables,MATCH($BS$3+3,'Mortality Tables'!$N$1:$DN$1,0),FALSE),VLOOKUP($T59,Fe_Annuity_Tables,MATCH(CD$3+3,'Mortality Tables'!$N$1:$DN$1,0),FALSE)),"")</f>
        <v/>
      </c>
      <c r="CE59" s="685" t="str">
        <f>IFERROR((CD59+AN59*Contr_Rate)*(1+Inv_Return)*IF($D59=$C$1,VLOOKUP($T59,Male_Annuity_Tables,MATCH($BS$3+3,'Mortality Tables'!$N$1:$DN$1,0),FALSE),VLOOKUP($T59,Fe_Annuity_Tables,MATCH(CE$3+3,'Mortality Tables'!$N$1:$DN$1,0),FALSE)),"")</f>
        <v/>
      </c>
      <c r="CF59" s="685" t="str">
        <f>IFERROR((CE59+AO59*Contr_Rate)*(1+Inv_Return)*IF($D59=$C$1,VLOOKUP($T59,Male_Annuity_Tables,MATCH($BS$3+3,'Mortality Tables'!$N$1:$DN$1,0),FALSE),VLOOKUP($T59,Fe_Annuity_Tables,MATCH(CF$3+3,'Mortality Tables'!$N$1:$DN$1,0),FALSE)),"")</f>
        <v/>
      </c>
      <c r="CG59" s="685" t="str">
        <f>IFERROR((CF59+AP59*Contr_Rate)*(1+Inv_Return)*IF($D59=$C$1,VLOOKUP($T59,Male_Annuity_Tables,MATCH($BS$3+3,'Mortality Tables'!$N$1:$DN$1,0),FALSE),VLOOKUP($T59,Fe_Annuity_Tables,MATCH(CG$3+3,'Mortality Tables'!$N$1:$DN$1,0),FALSE)),"")</f>
        <v/>
      </c>
      <c r="CH59" s="685" t="str">
        <f>IFERROR((CG59+AQ59*Contr_Rate)*(1+Inv_Return)*IF($D59=$C$1,VLOOKUP($T59,Male_Annuity_Tables,MATCH($BS$3+3,'Mortality Tables'!$N$1:$DN$1,0),FALSE),VLOOKUP($T59,Fe_Annuity_Tables,MATCH(CH$3+3,'Mortality Tables'!$N$1:$DN$1,0),FALSE)),"")</f>
        <v/>
      </c>
      <c r="CI59" s="685" t="str">
        <f>IFERROR((CH59+AR59*Contr_Rate)*(1+Inv_Return)*IF($D59=$C$1,VLOOKUP($T59,Male_Annuity_Tables,MATCH($BS$3+3,'Mortality Tables'!$N$1:$DN$1,0),FALSE),VLOOKUP($T59,Fe_Annuity_Tables,MATCH(CI$3+3,'Mortality Tables'!$N$1:$DN$1,0),FALSE)),"")</f>
        <v/>
      </c>
      <c r="CJ59" s="685" t="str">
        <f>IFERROR((CI59+AS59*Contr_Rate)*(1+Inv_Return)*IF($D59=$C$1,VLOOKUP($T59,Male_Annuity_Tables,MATCH($BS$3+3,'Mortality Tables'!$N$1:$DN$1,0),FALSE),VLOOKUP($T59,Fe_Annuity_Tables,MATCH(CJ$3+3,'Mortality Tables'!$N$1:$DN$1,0),FALSE)),"")</f>
        <v/>
      </c>
      <c r="CK59" s="685" t="str">
        <f>IFERROR((CJ59+AT59*Contr_Rate)*(1+Inv_Return)*IF($D59=$C$1,VLOOKUP($T59,Male_Annuity_Tables,MATCH($BS$3+3,'Mortality Tables'!$N$1:$DN$1,0),FALSE),VLOOKUP($T59,Fe_Annuity_Tables,MATCH(CK$3+3,'Mortality Tables'!$N$1:$DN$1,0),FALSE)),"")</f>
        <v/>
      </c>
      <c r="CL59" s="685" t="str">
        <f>IFERROR((CK59+AU59*Contr_Rate)*(1+Inv_Return)*IF($D59=$C$1,VLOOKUP($T59,Male_Annuity_Tables,MATCH($BS$3+3,'Mortality Tables'!$N$1:$DN$1,0),FALSE),VLOOKUP($T59,Fe_Annuity_Tables,MATCH(CL$3+3,'Mortality Tables'!$N$1:$DN$1,0),FALSE)),"")</f>
        <v/>
      </c>
      <c r="CM59" s="685" t="str">
        <f>IFERROR((CL59+AV59*Contr_Rate)*(1+Inv_Return)*IF($D59=$C$1,VLOOKUP($T59,Male_Annuity_Tables,MATCH($BS$3+3,'Mortality Tables'!$N$1:$DN$1,0),FALSE),VLOOKUP($T59,Fe_Annuity_Tables,MATCH(CM$3+3,'Mortality Tables'!$N$1:$DN$1,0),FALSE)),"")</f>
        <v/>
      </c>
      <c r="CN59" s="685" t="str">
        <f>IFERROR((CM59+AW59*Contr_Rate)*(1+Inv_Return)*IF($D59=$C$1,VLOOKUP($T59,Male_Annuity_Tables,MATCH($BS$3+3,'Mortality Tables'!$N$1:$DN$1,0),FALSE),VLOOKUP($T59,Fe_Annuity_Tables,MATCH(CN$3+3,'Mortality Tables'!$N$1:$DN$1,0),FALSE)),"")</f>
        <v/>
      </c>
      <c r="CO59" s="685" t="str">
        <f>IFERROR((CN59+AX59*Contr_Rate)*(1+Inv_Return)*IF($D59=$C$1,VLOOKUP($T59,Male_Annuity_Tables,MATCH($BS$3+3,'Mortality Tables'!$N$1:$DN$1,0),FALSE),VLOOKUP($T59,Fe_Annuity_Tables,MATCH(CO$3+3,'Mortality Tables'!$N$1:$DN$1,0),FALSE)),"")</f>
        <v/>
      </c>
      <c r="CP59" s="685" t="str">
        <f>IFERROR((CO59+AY59*Contr_Rate)*(1+Inv_Return)*IF($D59=$C$1,VLOOKUP($T59,Male_Annuity_Tables,MATCH($BS$3+3,'Mortality Tables'!$N$1:$DN$1,0),FALSE),VLOOKUP($T59,Fe_Annuity_Tables,MATCH(CP$3+3,'Mortality Tables'!$N$1:$DN$1,0),FALSE)),"")</f>
        <v/>
      </c>
      <c r="CQ59" s="685" t="str">
        <f>IFERROR((CP59+AZ59*Contr_Rate)*(1+Inv_Return)*IF($D59=$C$1,VLOOKUP($T59,Male_Annuity_Tables,MATCH($BS$3+3,'Mortality Tables'!$N$1:$DN$1,0),FALSE),VLOOKUP($T59,Fe_Annuity_Tables,MATCH(CQ$3+3,'Mortality Tables'!$N$1:$DN$1,0),FALSE)),"")</f>
        <v/>
      </c>
      <c r="CR59" s="685" t="str">
        <f>IFERROR((CQ59+BA59*Contr_Rate)*(1+Inv_Return)*IF($D59=$C$1,VLOOKUP($T59,Male_Annuity_Tables,MATCH($BS$3+3,'Mortality Tables'!$N$1:$DN$1,0),FALSE),VLOOKUP($T59,Fe_Annuity_Tables,MATCH(CR$3+3,'Mortality Tables'!$N$1:$DN$1,0),FALSE)),"")</f>
        <v/>
      </c>
      <c r="CS59" s="685" t="str">
        <f>IFERROR((CR59+BB59*Contr_Rate)*(1+Inv_Return)*IF($D59=$C$1,VLOOKUP($T59,Male_Annuity_Tables,MATCH($BS$3+3,'Mortality Tables'!$N$1:$DN$1,0),FALSE),VLOOKUP($T59,Fe_Annuity_Tables,MATCH(CS$3+3,'Mortality Tables'!$N$1:$DN$1,0),FALSE)),"")</f>
        <v/>
      </c>
      <c r="CT59" s="685" t="str">
        <f>IFERROR((CS59+BC59*Contr_Rate)*(1+Inv_Return)*IF($D59=$C$1,VLOOKUP($T59,Male_Annuity_Tables,MATCH($BS$3+3,'Mortality Tables'!$N$1:$DN$1,0),FALSE),VLOOKUP($T59,Fe_Annuity_Tables,MATCH(CT$3+3,'Mortality Tables'!$N$1:$DN$1,0),FALSE)),"")</f>
        <v/>
      </c>
      <c r="CU59" s="685" t="str">
        <f>IFERROR((CT59+BD59*Contr_Rate)*(1+Inv_Return)*IF($D59=$C$1,VLOOKUP($T59,Male_Annuity_Tables,MATCH($BS$3+3,'Mortality Tables'!$N$1:$DN$1,0),FALSE),VLOOKUP($T59,Fe_Annuity_Tables,MATCH(CU$3+3,'Mortality Tables'!$N$1:$DN$1,0),FALSE)),"")</f>
        <v/>
      </c>
      <c r="CV59" s="685" t="str">
        <f>IFERROR((CU59+BE59*Contr_Rate)*(1+Inv_Return)*IF($D59=$C$1,VLOOKUP($T59,Male_Annuity_Tables,MATCH($BS$3+3,'Mortality Tables'!$N$1:$DN$1,0),FALSE),VLOOKUP($T59,Fe_Annuity_Tables,MATCH(CV$3+3,'Mortality Tables'!$N$1:$DN$1,0),FALSE)),"")</f>
        <v/>
      </c>
      <c r="CW59" s="685" t="str">
        <f>IFERROR((CV59+BF59*Contr_Rate)*(1+Inv_Return)*IF($D59=$C$1,VLOOKUP($T59,Male_Annuity_Tables,MATCH($BS$3+3,'Mortality Tables'!$N$1:$DN$1,0),FALSE),VLOOKUP($T59,Fe_Annuity_Tables,MATCH(CW$3+3,'Mortality Tables'!$N$1:$DN$1,0),FALSE)),"")</f>
        <v/>
      </c>
      <c r="CX59" s="685" t="str">
        <f>IFERROR((CW59+BG59*Contr_Rate)*(1+Inv_Return)*IF($D59=$C$1,VLOOKUP($T59,Male_Annuity_Tables,MATCH($BS$3+3,'Mortality Tables'!$N$1:$DN$1,0),FALSE),VLOOKUP($T59,Fe_Annuity_Tables,MATCH(CX$3+3,'Mortality Tables'!$N$1:$DN$1,0),FALSE)),"")</f>
        <v/>
      </c>
      <c r="CY59" s="685" t="str">
        <f>IFERROR((CX59+BH59*Contr_Rate)*(1+Inv_Return)*IF($D59=$C$1,VLOOKUP($T59,Male_Annuity_Tables,MATCH($BS$3+3,'Mortality Tables'!$N$1:$DN$1,0),FALSE),VLOOKUP($T59,Fe_Annuity_Tables,MATCH(CY$3+3,'Mortality Tables'!$N$1:$DN$1,0),FALSE)),"")</f>
        <v/>
      </c>
      <c r="CZ59" s="685" t="str">
        <f>IFERROR((CY59+BI59*Contr_Rate)*(1+Inv_Return)*IF($D59=$C$1,VLOOKUP($T59,Male_Annuity_Tables,MATCH($BS$3+3,'Mortality Tables'!$N$1:$DN$1,0),FALSE),VLOOKUP($T59,Fe_Annuity_Tables,MATCH(CZ$3+3,'Mortality Tables'!$N$1:$DN$1,0),FALSE)),"")</f>
        <v/>
      </c>
      <c r="DA59" s="685" t="str">
        <f>IFERROR((CZ59+BJ59*Contr_Rate)*(1+Inv_Return)*IF($D59=$C$1,VLOOKUP($T59,Male_Annuity_Tables,MATCH($BS$3+3,'Mortality Tables'!$N$1:$DN$1,0),FALSE),VLOOKUP($T59,Fe_Annuity_Tables,MATCH(DA$3+3,'Mortality Tables'!$N$1:$DN$1,0),FALSE)),"")</f>
        <v/>
      </c>
      <c r="DB59" s="685" t="str">
        <f>IFERROR((DA59+BK59*Contr_Rate)*(1+Inv_Return)*IF($D59=$C$1,VLOOKUP($T59,Male_Annuity_Tables,MATCH($BS$3+3,'Mortality Tables'!$N$1:$DN$1,0),FALSE),VLOOKUP($T59,Fe_Annuity_Tables,MATCH(DB$3+3,'Mortality Tables'!$N$1:$DN$1,0),FALSE)),"")</f>
        <v/>
      </c>
      <c r="DC59" s="685" t="str">
        <f>IFERROR((DB59+BL59*Contr_Rate)*(1+Inv_Return)*IF($D59=$C$1,VLOOKUP($T59,Male_Annuity_Tables,MATCH($BS$3+3,'Mortality Tables'!$N$1:$DN$1,0),FALSE),VLOOKUP($T59,Fe_Annuity_Tables,MATCH(DC$3+3,'Mortality Tables'!$N$1:$DN$1,0),FALSE)),"")</f>
        <v/>
      </c>
      <c r="DD59" s="685" t="str">
        <f>IFERROR((DC59+BM59*Contr_Rate)*(1+Inv_Return)*IF($D59=$C$1,VLOOKUP($T59,Male_Annuity_Tables,MATCH($BS$3+3,'Mortality Tables'!$N$1:$DN$1,0),FALSE),VLOOKUP($T59,Fe_Annuity_Tables,MATCH(DD$3+3,'Mortality Tables'!$N$1:$DN$1,0),FALSE)),"")</f>
        <v/>
      </c>
      <c r="DE59" s="685" t="str">
        <f>IFERROR((DD59+BN59*Contr_Rate)*(1+Inv_Return)*IF($D59=$C$1,VLOOKUP($T59,Male_Annuity_Tables,MATCH($BS$3+3,'Mortality Tables'!$N$1:$DN$1,0),FALSE),VLOOKUP($T59,Fe_Annuity_Tables,MATCH(DE$3+3,'Mortality Tables'!$N$1:$DN$1,0),FALSE)),"")</f>
        <v/>
      </c>
      <c r="DF59" s="685" t="str">
        <f>IFERROR((DE59+BO59*Contr_Rate)*(1+Inv_Return)*IF($D59=$C$1,VLOOKUP($T59,Male_Annuity_Tables,MATCH($BS$3+3,'Mortality Tables'!$N$1:$DN$1,0),FALSE),VLOOKUP($T59,Fe_Annuity_Tables,MATCH(DF$3+3,'Mortality Tables'!$N$1:$DN$1,0),FALSE)),"")</f>
        <v/>
      </c>
      <c r="DG59" s="685" t="str">
        <f>IFERROR((DF59+BP59*Contr_Rate)*(1+Inv_Return)*IF($D59=$C$1,VLOOKUP($T59,Male_Annuity_Tables,MATCH($BS$3+3,'Mortality Tables'!$N$1:$DN$1,0),FALSE),VLOOKUP($T59,Fe_Annuity_Tables,MATCH(DG$3+3,'Mortality Tables'!$N$1:$DN$1,0),FALSE)),"")</f>
        <v/>
      </c>
      <c r="DH59" s="685" t="str">
        <f>IFERROR((DG59+BQ59*Contr_Rate)*(1+Inv_Return)*IF($D59=$C$1,VLOOKUP($T59,Male_Annuity_Tables,MATCH($BS$3+3,'Mortality Tables'!$N$1:$DN$1,0),FALSE),VLOOKUP($T59,Fe_Annuity_Tables,MATCH(DH$3+3,'Mortality Tables'!$N$1:$DN$1,0),FALSE)),"")</f>
        <v/>
      </c>
      <c r="DJ59" s="686">
        <f t="shared" si="20"/>
        <v>0</v>
      </c>
      <c r="DK59" s="680">
        <f t="shared" si="21"/>
        <v>8.0909277508679907</v>
      </c>
      <c r="DL59" s="686">
        <f t="shared" si="22"/>
        <v>0</v>
      </c>
      <c r="DM59" s="686">
        <f t="shared" si="23"/>
        <v>0</v>
      </c>
      <c r="DN59" s="687" t="str">
        <f t="shared" si="42"/>
        <v/>
      </c>
      <c r="DP59" s="688" t="str">
        <f t="shared" si="24"/>
        <v/>
      </c>
      <c r="DQ59" s="688" t="str">
        <f t="shared" si="13"/>
        <v/>
      </c>
      <c r="DR59" s="688" t="str">
        <f t="shared" si="14"/>
        <v/>
      </c>
    </row>
    <row r="60" spans="1:122" s="657" customFormat="1" ht="14.5">
      <c r="A60" s="675" t="s">
        <v>1189</v>
      </c>
      <c r="B60" s="675" t="s">
        <v>1190</v>
      </c>
      <c r="C60" s="675" t="s">
        <v>115</v>
      </c>
      <c r="D60" s="675" t="s">
        <v>60</v>
      </c>
      <c r="E60" s="676">
        <v>25076</v>
      </c>
      <c r="F60" s="677">
        <v>42891</v>
      </c>
      <c r="G60" s="677">
        <v>43704</v>
      </c>
      <c r="H60" s="678">
        <v>2718385</v>
      </c>
      <c r="I60" s="678">
        <v>161754.60999999999</v>
      </c>
      <c r="J60" s="678">
        <v>141952.23000000001</v>
      </c>
      <c r="K60" s="678">
        <v>28396.42</v>
      </c>
      <c r="L60" s="678">
        <v>332103.25999999995</v>
      </c>
      <c r="M60" s="679">
        <f>IF(COUNTIF($A$4:A204,A60)=1,0,1)</f>
        <v>0</v>
      </c>
      <c r="N60" s="680" t="str">
        <f t="shared" si="35"/>
        <v>Okay</v>
      </c>
      <c r="O60" s="680" t="str">
        <f t="shared" si="15"/>
        <v>TRUE</v>
      </c>
      <c r="P60" s="680" t="b">
        <f t="shared" si="2"/>
        <v>1</v>
      </c>
      <c r="Q60" s="680" t="b">
        <f t="shared" si="36"/>
        <v>1</v>
      </c>
      <c r="R60" s="680" t="b">
        <f t="shared" si="37"/>
        <v>1</v>
      </c>
      <c r="S60" s="681">
        <f t="shared" si="5"/>
        <v>48.80821917808219</v>
      </c>
      <c r="T60" s="682">
        <f t="shared" si="38"/>
        <v>56</v>
      </c>
      <c r="U60" s="682">
        <f t="shared" si="16"/>
        <v>51</v>
      </c>
      <c r="V60" s="682">
        <f t="shared" si="39"/>
        <v>5.3479452054794523</v>
      </c>
      <c r="W60" s="682">
        <f t="shared" si="40"/>
        <v>4</v>
      </c>
      <c r="X60" s="683">
        <f t="shared" si="8"/>
        <v>1328413.0399999998</v>
      </c>
      <c r="Y60" s="684">
        <f t="shared" si="18"/>
        <v>6.0000000000000001E-3</v>
      </c>
      <c r="Z60" s="684">
        <f>IF($D60=$C$1,VLOOKUP($T60,Male_Annuity_Tables,MATCH($W60+2,'Mortality Tables'!$DS$1:$HT$1,0),FALSE),VLOOKUP($T60,Fe_Annuity_Tables,MATCH($W60+2,'Mortality Tables'!$M$1:$DN$1,0),FALSE))</f>
        <v>0.79237643444180317</v>
      </c>
      <c r="AA60" s="664"/>
      <c r="AB60" s="685">
        <f t="shared" si="45"/>
        <v>2856886.71575</v>
      </c>
      <c r="AC60" s="685">
        <f t="shared" si="45"/>
        <v>3002445.0939174625</v>
      </c>
      <c r="AD60" s="685">
        <f t="shared" si="45"/>
        <v>3155419.6714525577</v>
      </c>
      <c r="AE60" s="685">
        <f t="shared" si="45"/>
        <v>3316188.3037130656</v>
      </c>
      <c r="AF60" s="685" t="str">
        <f t="shared" si="45"/>
        <v/>
      </c>
      <c r="AG60" s="685" t="str">
        <f t="shared" si="45"/>
        <v/>
      </c>
      <c r="AH60" s="685" t="str">
        <f t="shared" si="45"/>
        <v/>
      </c>
      <c r="AI60" s="685" t="str">
        <f t="shared" si="45"/>
        <v/>
      </c>
      <c r="AJ60" s="685" t="str">
        <f t="shared" si="45"/>
        <v/>
      </c>
      <c r="AK60" s="685" t="str">
        <f t="shared" si="45"/>
        <v/>
      </c>
      <c r="AL60" s="685" t="str">
        <f t="shared" si="44"/>
        <v/>
      </c>
      <c r="AM60" s="685" t="str">
        <f t="shared" si="44"/>
        <v/>
      </c>
      <c r="AN60" s="685" t="str">
        <f t="shared" ref="AN60:BC87" si="48">IFERROR(IF($W60&gt;=AN$3,($H60*(1+Ann_Salary_Growth_Rate)^AN$3),""),0)</f>
        <v/>
      </c>
      <c r="AO60" s="685" t="str">
        <f t="shared" si="48"/>
        <v/>
      </c>
      <c r="AP60" s="685" t="str">
        <f t="shared" si="48"/>
        <v/>
      </c>
      <c r="AQ60" s="685" t="str">
        <f t="shared" si="48"/>
        <v/>
      </c>
      <c r="AR60" s="685" t="str">
        <f t="shared" si="48"/>
        <v/>
      </c>
      <c r="AS60" s="685" t="str">
        <f t="shared" si="48"/>
        <v/>
      </c>
      <c r="AT60" s="685" t="str">
        <f t="shared" si="48"/>
        <v/>
      </c>
      <c r="AU60" s="685" t="str">
        <f t="shared" si="48"/>
        <v/>
      </c>
      <c r="AV60" s="685" t="str">
        <f t="shared" si="48"/>
        <v/>
      </c>
      <c r="AW60" s="685" t="str">
        <f t="shared" si="48"/>
        <v/>
      </c>
      <c r="AX60" s="685" t="str">
        <f t="shared" si="48"/>
        <v/>
      </c>
      <c r="AY60" s="685" t="str">
        <f t="shared" si="48"/>
        <v/>
      </c>
      <c r="AZ60" s="685" t="str">
        <f t="shared" si="48"/>
        <v/>
      </c>
      <c r="BA60" s="685" t="str">
        <f t="shared" si="48"/>
        <v/>
      </c>
      <c r="BB60" s="685" t="str">
        <f t="shared" si="48"/>
        <v/>
      </c>
      <c r="BC60" s="685" t="str">
        <f t="shared" si="48"/>
        <v/>
      </c>
      <c r="BD60" s="685" t="str">
        <f t="shared" si="47"/>
        <v/>
      </c>
      <c r="BE60" s="685" t="str">
        <f t="shared" si="47"/>
        <v/>
      </c>
      <c r="BF60" s="685" t="str">
        <f t="shared" si="47"/>
        <v/>
      </c>
      <c r="BG60" s="685" t="str">
        <f t="shared" si="47"/>
        <v/>
      </c>
      <c r="BH60" s="685" t="str">
        <f t="shared" si="47"/>
        <v/>
      </c>
      <c r="BI60" s="685" t="str">
        <f t="shared" si="47"/>
        <v/>
      </c>
      <c r="BJ60" s="685" t="str">
        <f t="shared" si="47"/>
        <v/>
      </c>
      <c r="BK60" s="685" t="str">
        <f t="shared" si="47"/>
        <v/>
      </c>
      <c r="BL60" s="685" t="str">
        <f t="shared" si="47"/>
        <v/>
      </c>
      <c r="BM60" s="685" t="str">
        <f t="shared" si="47"/>
        <v/>
      </c>
      <c r="BN60" s="685" t="str">
        <f t="shared" si="47"/>
        <v/>
      </c>
      <c r="BO60" s="685" t="str">
        <f t="shared" si="47"/>
        <v/>
      </c>
      <c r="BP60" s="685" t="str">
        <f t="shared" si="47"/>
        <v/>
      </c>
      <c r="BQ60" s="685" t="str">
        <f t="shared" si="47"/>
        <v/>
      </c>
      <c r="BR60" s="529"/>
      <c r="BS60" s="685">
        <f>IFERROR(($L60+AB60*Contr_Rate)*(1+Inv_Return)*IF($D60=$C$1,VLOOKUP($T60,Male_Annuity_Tables,MATCH($BS$3+3,'Mortality Tables'!$N$1:$DN$1,0),FALSE),VLOOKUP($T60,Fe_Annuity_Tables,MATCH(BS$3+3,'Mortality Tables'!$N$1:$DN$1,0),FALSE)),"")</f>
        <v>1153975.2577329047</v>
      </c>
      <c r="BT60" s="685">
        <f>IFERROR(($BS60+AC60*Contr_Rate)*(1+Inv_Return)*IF($D60=$C$1,VLOOKUP($T60,Male_Annuity_Tables,MATCH($BS$3+3,'Mortality Tables'!$N$1:$DN$1,0),FALSE),VLOOKUP($T60,Fe_Annuity_Tables,MATCH(BT$3+3,'Mortality Tables'!$N$1:$DN$1,0),FALSE)),"")</f>
        <v>1881834.638089671</v>
      </c>
      <c r="BU60" s="685">
        <f>IFERROR((BT60+AD60*Contr_Rate)*(1+Inv_Return)*IF($D60=$C$1,VLOOKUP($T60,Male_Annuity_Tables,MATCH($BS$3+3,'Mortality Tables'!$N$1:$DN$1,0),FALSE),VLOOKUP($T60,Fe_Annuity_Tables,MATCH(BU$3+3,'Mortality Tables'!$N$1:$DN$1,0),FALSE)),"")</f>
        <v>2443415.3514621709</v>
      </c>
      <c r="BV60" s="685">
        <f>IFERROR((BU60+AE60*Contr_Rate)*(1+Inv_Return)*IF($D60=$C$1,VLOOKUP($T60,Male_Annuity_Tables,MATCH($BS$3+3,'Mortality Tables'!$N$1:$DN$1,0),FALSE),VLOOKUP($T60,Fe_Annuity_Tables,MATCH(BV$3+3,'Mortality Tables'!$N$1:$DN$1,0),FALSE)),"")</f>
        <v>2799719.9350654338</v>
      </c>
      <c r="BW60" s="685" t="str">
        <f>IFERROR((BV60+AF60*Contr_Rate)*(1+Inv_Return)*IF($D60=$C$1,VLOOKUP($T60,Male_Annuity_Tables,MATCH($BS$3+3,'Mortality Tables'!$N$1:$DN$1,0),FALSE),VLOOKUP($T60,Fe_Annuity_Tables,MATCH(BW$3+3,'Mortality Tables'!$N$1:$DN$1,0),FALSE)),"")</f>
        <v/>
      </c>
      <c r="BX60" s="685" t="str">
        <f>IFERROR((BW60+AG60*Contr_Rate)*(1+Inv_Return)*IF($D60=$C$1,VLOOKUP($T60,Male_Annuity_Tables,MATCH($BS$3+3,'Mortality Tables'!$N$1:$DN$1,0),FALSE),VLOOKUP($T60,Fe_Annuity_Tables,MATCH(BX$3+3,'Mortality Tables'!$N$1:$DN$1,0),FALSE)),"")</f>
        <v/>
      </c>
      <c r="BY60" s="685" t="str">
        <f>IFERROR((BX60+AH60*Contr_Rate)*(1+Inv_Return)*IF($D60=$C$1,VLOOKUP($T60,Male_Annuity_Tables,MATCH($BS$3+3,'Mortality Tables'!$N$1:$DN$1,0),FALSE),VLOOKUP($T60,Fe_Annuity_Tables,MATCH(BY$3+3,'Mortality Tables'!$N$1:$DN$1,0),FALSE)),"")</f>
        <v/>
      </c>
      <c r="BZ60" s="685" t="str">
        <f>IFERROR((BY60+AI60*Contr_Rate)*(1+Inv_Return)*IF($D60=$C$1,VLOOKUP($T60,Male_Annuity_Tables,MATCH($BS$3+3,'Mortality Tables'!$N$1:$DN$1,0),FALSE),VLOOKUP($T60,Fe_Annuity_Tables,MATCH(BZ$3+3,'Mortality Tables'!$N$1:$DN$1,0),FALSE)),"")</f>
        <v/>
      </c>
      <c r="CA60" s="685" t="str">
        <f>IFERROR((BZ60+AJ60*Contr_Rate)*(1+Inv_Return)*IF($D60=$C$1,VLOOKUP($T60,Male_Annuity_Tables,MATCH($BS$3+3,'Mortality Tables'!$N$1:$DN$1,0),FALSE),VLOOKUP($T60,Fe_Annuity_Tables,MATCH(CA$3+3,'Mortality Tables'!$N$1:$DN$1,0),FALSE)),"")</f>
        <v/>
      </c>
      <c r="CB60" s="685" t="str">
        <f>IFERROR((CA60+AK60*Contr_Rate)*(1+Inv_Return)*IF($D60=$C$1,VLOOKUP($T60,Male_Annuity_Tables,MATCH($BS$3+3,'Mortality Tables'!$N$1:$DN$1,0),FALSE),VLOOKUP($T60,Fe_Annuity_Tables,MATCH(CB$3+3,'Mortality Tables'!$N$1:$DN$1,0),FALSE)),"")</f>
        <v/>
      </c>
      <c r="CC60" s="685" t="str">
        <f>IFERROR((CB60+AL60*Contr_Rate)*(1+Inv_Return)*IF($D60=$C$1,VLOOKUP($T60,Male_Annuity_Tables,MATCH($BS$3+3,'Mortality Tables'!$N$1:$DN$1,0),FALSE),VLOOKUP($T60,Fe_Annuity_Tables,MATCH(CC$3+3,'Mortality Tables'!$N$1:$DN$1,0),FALSE)),"")</f>
        <v/>
      </c>
      <c r="CD60" s="685" t="str">
        <f>IFERROR((CC60+AM60*Contr_Rate)*(1+Inv_Return)*IF($D60=$C$1,VLOOKUP($T60,Male_Annuity_Tables,MATCH($BS$3+3,'Mortality Tables'!$N$1:$DN$1,0),FALSE),VLOOKUP($T60,Fe_Annuity_Tables,MATCH(CD$3+3,'Mortality Tables'!$N$1:$DN$1,0),FALSE)),"")</f>
        <v/>
      </c>
      <c r="CE60" s="685" t="str">
        <f>IFERROR((CD60+AN60*Contr_Rate)*(1+Inv_Return)*IF($D60=$C$1,VLOOKUP($T60,Male_Annuity_Tables,MATCH($BS$3+3,'Mortality Tables'!$N$1:$DN$1,0),FALSE),VLOOKUP($T60,Fe_Annuity_Tables,MATCH(CE$3+3,'Mortality Tables'!$N$1:$DN$1,0),FALSE)),"")</f>
        <v/>
      </c>
      <c r="CF60" s="685" t="str">
        <f>IFERROR((CE60+AO60*Contr_Rate)*(1+Inv_Return)*IF($D60=$C$1,VLOOKUP($T60,Male_Annuity_Tables,MATCH($BS$3+3,'Mortality Tables'!$N$1:$DN$1,0),FALSE),VLOOKUP($T60,Fe_Annuity_Tables,MATCH(CF$3+3,'Mortality Tables'!$N$1:$DN$1,0),FALSE)),"")</f>
        <v/>
      </c>
      <c r="CG60" s="685" t="str">
        <f>IFERROR((CF60+AP60*Contr_Rate)*(1+Inv_Return)*IF($D60=$C$1,VLOOKUP($T60,Male_Annuity_Tables,MATCH($BS$3+3,'Mortality Tables'!$N$1:$DN$1,0),FALSE),VLOOKUP($T60,Fe_Annuity_Tables,MATCH(CG$3+3,'Mortality Tables'!$N$1:$DN$1,0),FALSE)),"")</f>
        <v/>
      </c>
      <c r="CH60" s="685" t="str">
        <f>IFERROR((CG60+AQ60*Contr_Rate)*(1+Inv_Return)*IF($D60=$C$1,VLOOKUP($T60,Male_Annuity_Tables,MATCH($BS$3+3,'Mortality Tables'!$N$1:$DN$1,0),FALSE),VLOOKUP($T60,Fe_Annuity_Tables,MATCH(CH$3+3,'Mortality Tables'!$N$1:$DN$1,0),FALSE)),"")</f>
        <v/>
      </c>
      <c r="CI60" s="685" t="str">
        <f>IFERROR((CH60+AR60*Contr_Rate)*(1+Inv_Return)*IF($D60=$C$1,VLOOKUP($T60,Male_Annuity_Tables,MATCH($BS$3+3,'Mortality Tables'!$N$1:$DN$1,0),FALSE),VLOOKUP($T60,Fe_Annuity_Tables,MATCH(CI$3+3,'Mortality Tables'!$N$1:$DN$1,0),FALSE)),"")</f>
        <v/>
      </c>
      <c r="CJ60" s="685" t="str">
        <f>IFERROR((CI60+AS60*Contr_Rate)*(1+Inv_Return)*IF($D60=$C$1,VLOOKUP($T60,Male_Annuity_Tables,MATCH($BS$3+3,'Mortality Tables'!$N$1:$DN$1,0),FALSE),VLOOKUP($T60,Fe_Annuity_Tables,MATCH(CJ$3+3,'Mortality Tables'!$N$1:$DN$1,0),FALSE)),"")</f>
        <v/>
      </c>
      <c r="CK60" s="685" t="str">
        <f>IFERROR((CJ60+AT60*Contr_Rate)*(1+Inv_Return)*IF($D60=$C$1,VLOOKUP($T60,Male_Annuity_Tables,MATCH($BS$3+3,'Mortality Tables'!$N$1:$DN$1,0),FALSE),VLOOKUP($T60,Fe_Annuity_Tables,MATCH(CK$3+3,'Mortality Tables'!$N$1:$DN$1,0),FALSE)),"")</f>
        <v/>
      </c>
      <c r="CL60" s="685" t="str">
        <f>IFERROR((CK60+AU60*Contr_Rate)*(1+Inv_Return)*IF($D60=$C$1,VLOOKUP($T60,Male_Annuity_Tables,MATCH($BS$3+3,'Mortality Tables'!$N$1:$DN$1,0),FALSE),VLOOKUP($T60,Fe_Annuity_Tables,MATCH(CL$3+3,'Mortality Tables'!$N$1:$DN$1,0),FALSE)),"")</f>
        <v/>
      </c>
      <c r="CM60" s="685" t="str">
        <f>IFERROR((CL60+AV60*Contr_Rate)*(1+Inv_Return)*IF($D60=$C$1,VLOOKUP($T60,Male_Annuity_Tables,MATCH($BS$3+3,'Mortality Tables'!$N$1:$DN$1,0),FALSE),VLOOKUP($T60,Fe_Annuity_Tables,MATCH(CM$3+3,'Mortality Tables'!$N$1:$DN$1,0),FALSE)),"")</f>
        <v/>
      </c>
      <c r="CN60" s="685" t="str">
        <f>IFERROR((CM60+AW60*Contr_Rate)*(1+Inv_Return)*IF($D60=$C$1,VLOOKUP($T60,Male_Annuity_Tables,MATCH($BS$3+3,'Mortality Tables'!$N$1:$DN$1,0),FALSE),VLOOKUP($T60,Fe_Annuity_Tables,MATCH(CN$3+3,'Mortality Tables'!$N$1:$DN$1,0),FALSE)),"")</f>
        <v/>
      </c>
      <c r="CO60" s="685" t="str">
        <f>IFERROR((CN60+AX60*Contr_Rate)*(1+Inv_Return)*IF($D60=$C$1,VLOOKUP($T60,Male_Annuity_Tables,MATCH($BS$3+3,'Mortality Tables'!$N$1:$DN$1,0),FALSE),VLOOKUP($T60,Fe_Annuity_Tables,MATCH(CO$3+3,'Mortality Tables'!$N$1:$DN$1,0),FALSE)),"")</f>
        <v/>
      </c>
      <c r="CP60" s="685" t="str">
        <f>IFERROR((CO60+AY60*Contr_Rate)*(1+Inv_Return)*IF($D60=$C$1,VLOOKUP($T60,Male_Annuity_Tables,MATCH($BS$3+3,'Mortality Tables'!$N$1:$DN$1,0),FALSE),VLOOKUP($T60,Fe_Annuity_Tables,MATCH(CP$3+3,'Mortality Tables'!$N$1:$DN$1,0),FALSE)),"")</f>
        <v/>
      </c>
      <c r="CQ60" s="685" t="str">
        <f>IFERROR((CP60+AZ60*Contr_Rate)*(1+Inv_Return)*IF($D60=$C$1,VLOOKUP($T60,Male_Annuity_Tables,MATCH($BS$3+3,'Mortality Tables'!$N$1:$DN$1,0),FALSE),VLOOKUP($T60,Fe_Annuity_Tables,MATCH(CQ$3+3,'Mortality Tables'!$N$1:$DN$1,0),FALSE)),"")</f>
        <v/>
      </c>
      <c r="CR60" s="685" t="str">
        <f>IFERROR((CQ60+BA60*Contr_Rate)*(1+Inv_Return)*IF($D60=$C$1,VLOOKUP($T60,Male_Annuity_Tables,MATCH($BS$3+3,'Mortality Tables'!$N$1:$DN$1,0),FALSE),VLOOKUP($T60,Fe_Annuity_Tables,MATCH(CR$3+3,'Mortality Tables'!$N$1:$DN$1,0),FALSE)),"")</f>
        <v/>
      </c>
      <c r="CS60" s="685" t="str">
        <f>IFERROR((CR60+BB60*Contr_Rate)*(1+Inv_Return)*IF($D60=$C$1,VLOOKUP($T60,Male_Annuity_Tables,MATCH($BS$3+3,'Mortality Tables'!$N$1:$DN$1,0),FALSE),VLOOKUP($T60,Fe_Annuity_Tables,MATCH(CS$3+3,'Mortality Tables'!$N$1:$DN$1,0),FALSE)),"")</f>
        <v/>
      </c>
      <c r="CT60" s="685" t="str">
        <f>IFERROR((CS60+BC60*Contr_Rate)*(1+Inv_Return)*IF($D60=$C$1,VLOOKUP($T60,Male_Annuity_Tables,MATCH($BS$3+3,'Mortality Tables'!$N$1:$DN$1,0),FALSE),VLOOKUP($T60,Fe_Annuity_Tables,MATCH(CT$3+3,'Mortality Tables'!$N$1:$DN$1,0),FALSE)),"")</f>
        <v/>
      </c>
      <c r="CU60" s="685" t="str">
        <f>IFERROR((CT60+BD60*Contr_Rate)*(1+Inv_Return)*IF($D60=$C$1,VLOOKUP($T60,Male_Annuity_Tables,MATCH($BS$3+3,'Mortality Tables'!$N$1:$DN$1,0),FALSE),VLOOKUP($T60,Fe_Annuity_Tables,MATCH(CU$3+3,'Mortality Tables'!$N$1:$DN$1,0),FALSE)),"")</f>
        <v/>
      </c>
      <c r="CV60" s="685" t="str">
        <f>IFERROR((CU60+BE60*Contr_Rate)*(1+Inv_Return)*IF($D60=$C$1,VLOOKUP($T60,Male_Annuity_Tables,MATCH($BS$3+3,'Mortality Tables'!$N$1:$DN$1,0),FALSE),VLOOKUP($T60,Fe_Annuity_Tables,MATCH(CV$3+3,'Mortality Tables'!$N$1:$DN$1,0),FALSE)),"")</f>
        <v/>
      </c>
      <c r="CW60" s="685" t="str">
        <f>IFERROR((CV60+BF60*Contr_Rate)*(1+Inv_Return)*IF($D60=$C$1,VLOOKUP($T60,Male_Annuity_Tables,MATCH($BS$3+3,'Mortality Tables'!$N$1:$DN$1,0),FALSE),VLOOKUP($T60,Fe_Annuity_Tables,MATCH(CW$3+3,'Mortality Tables'!$N$1:$DN$1,0),FALSE)),"")</f>
        <v/>
      </c>
      <c r="CX60" s="685" t="str">
        <f>IFERROR((CW60+BG60*Contr_Rate)*(1+Inv_Return)*IF($D60=$C$1,VLOOKUP($T60,Male_Annuity_Tables,MATCH($BS$3+3,'Mortality Tables'!$N$1:$DN$1,0),FALSE),VLOOKUP($T60,Fe_Annuity_Tables,MATCH(CX$3+3,'Mortality Tables'!$N$1:$DN$1,0),FALSE)),"")</f>
        <v/>
      </c>
      <c r="CY60" s="685" t="str">
        <f>IFERROR((CX60+BH60*Contr_Rate)*(1+Inv_Return)*IF($D60=$C$1,VLOOKUP($T60,Male_Annuity_Tables,MATCH($BS$3+3,'Mortality Tables'!$N$1:$DN$1,0),FALSE),VLOOKUP($T60,Fe_Annuity_Tables,MATCH(CY$3+3,'Mortality Tables'!$N$1:$DN$1,0),FALSE)),"")</f>
        <v/>
      </c>
      <c r="CZ60" s="685" t="str">
        <f>IFERROR((CY60+BI60*Contr_Rate)*(1+Inv_Return)*IF($D60=$C$1,VLOOKUP($T60,Male_Annuity_Tables,MATCH($BS$3+3,'Mortality Tables'!$N$1:$DN$1,0),FALSE),VLOOKUP($T60,Fe_Annuity_Tables,MATCH(CZ$3+3,'Mortality Tables'!$N$1:$DN$1,0),FALSE)),"")</f>
        <v/>
      </c>
      <c r="DA60" s="685" t="str">
        <f>IFERROR((CZ60+BJ60*Contr_Rate)*(1+Inv_Return)*IF($D60=$C$1,VLOOKUP($T60,Male_Annuity_Tables,MATCH($BS$3+3,'Mortality Tables'!$N$1:$DN$1,0),FALSE),VLOOKUP($T60,Fe_Annuity_Tables,MATCH(DA$3+3,'Mortality Tables'!$N$1:$DN$1,0),FALSE)),"")</f>
        <v/>
      </c>
      <c r="DB60" s="685" t="str">
        <f>IFERROR((DA60+BK60*Contr_Rate)*(1+Inv_Return)*IF($D60=$C$1,VLOOKUP($T60,Male_Annuity_Tables,MATCH($BS$3+3,'Mortality Tables'!$N$1:$DN$1,0),FALSE),VLOOKUP($T60,Fe_Annuity_Tables,MATCH(DB$3+3,'Mortality Tables'!$N$1:$DN$1,0),FALSE)),"")</f>
        <v/>
      </c>
      <c r="DC60" s="685" t="str">
        <f>IFERROR((DB60+BL60*Contr_Rate)*(1+Inv_Return)*IF($D60=$C$1,VLOOKUP($T60,Male_Annuity_Tables,MATCH($BS$3+3,'Mortality Tables'!$N$1:$DN$1,0),FALSE),VLOOKUP($T60,Fe_Annuity_Tables,MATCH(DC$3+3,'Mortality Tables'!$N$1:$DN$1,0),FALSE)),"")</f>
        <v/>
      </c>
      <c r="DD60" s="685" t="str">
        <f>IFERROR((DC60+BM60*Contr_Rate)*(1+Inv_Return)*IF($D60=$C$1,VLOOKUP($T60,Male_Annuity_Tables,MATCH($BS$3+3,'Mortality Tables'!$N$1:$DN$1,0),FALSE),VLOOKUP($T60,Fe_Annuity_Tables,MATCH(DD$3+3,'Mortality Tables'!$N$1:$DN$1,0),FALSE)),"")</f>
        <v/>
      </c>
      <c r="DE60" s="685" t="str">
        <f>IFERROR((DD60+BN60*Contr_Rate)*(1+Inv_Return)*IF($D60=$C$1,VLOOKUP($T60,Male_Annuity_Tables,MATCH($BS$3+3,'Mortality Tables'!$N$1:$DN$1,0),FALSE),VLOOKUP($T60,Fe_Annuity_Tables,MATCH(DE$3+3,'Mortality Tables'!$N$1:$DN$1,0),FALSE)),"")</f>
        <v/>
      </c>
      <c r="DF60" s="685" t="str">
        <f>IFERROR((DE60+BO60*Contr_Rate)*(1+Inv_Return)*IF($D60=$C$1,VLOOKUP($T60,Male_Annuity_Tables,MATCH($BS$3+3,'Mortality Tables'!$N$1:$DN$1,0),FALSE),VLOOKUP($T60,Fe_Annuity_Tables,MATCH(DF$3+3,'Mortality Tables'!$N$1:$DN$1,0),FALSE)),"")</f>
        <v/>
      </c>
      <c r="DG60" s="685" t="str">
        <f>IFERROR((DF60+BP60*Contr_Rate)*(1+Inv_Return)*IF($D60=$C$1,VLOOKUP($T60,Male_Annuity_Tables,MATCH($BS$3+3,'Mortality Tables'!$N$1:$DN$1,0),FALSE),VLOOKUP($T60,Fe_Annuity_Tables,MATCH(DG$3+3,'Mortality Tables'!$N$1:$DN$1,0),FALSE)),"")</f>
        <v/>
      </c>
      <c r="DH60" s="685" t="str">
        <f>IFERROR((DG60+BQ60*Contr_Rate)*(1+Inv_Return)*IF($D60=$C$1,VLOOKUP($T60,Male_Annuity_Tables,MATCH($BS$3+3,'Mortality Tables'!$N$1:$DN$1,0),FALSE),VLOOKUP($T60,Fe_Annuity_Tables,MATCH(DH$3+3,'Mortality Tables'!$N$1:$DN$1,0),FALSE)),"")</f>
        <v/>
      </c>
      <c r="DJ60" s="686">
        <f t="shared" si="20"/>
        <v>2799719.9350654338</v>
      </c>
      <c r="DK60" s="680">
        <f t="shared" si="21"/>
        <v>8.8017766057058875</v>
      </c>
      <c r="DL60" s="686">
        <f t="shared" si="22"/>
        <v>213117.46940700771</v>
      </c>
      <c r="DM60" s="686">
        <f t="shared" si="23"/>
        <v>3316188.3037130656</v>
      </c>
      <c r="DN60" s="687">
        <f t="shared" si="42"/>
        <v>6.4265792496881011E-2</v>
      </c>
      <c r="DP60" s="688">
        <f t="shared" si="24"/>
        <v>64276.421855722801</v>
      </c>
      <c r="DQ60" s="688">
        <f t="shared" si="13"/>
        <v>104818.18934159468</v>
      </c>
      <c r="DR60" s="688">
        <f t="shared" si="14"/>
        <v>136098.23507644294</v>
      </c>
    </row>
    <row r="61" spans="1:122" s="657" customFormat="1" ht="14.5">
      <c r="A61" s="675" t="s">
        <v>1191</v>
      </c>
      <c r="B61" s="675" t="s">
        <v>1192</v>
      </c>
      <c r="C61" s="675" t="s">
        <v>116</v>
      </c>
      <c r="D61" s="675" t="s">
        <v>60</v>
      </c>
      <c r="E61" s="676">
        <v>35766</v>
      </c>
      <c r="F61" s="677">
        <v>42765</v>
      </c>
      <c r="G61" s="677">
        <v>43424</v>
      </c>
      <c r="H61" s="678">
        <v>2108992</v>
      </c>
      <c r="I61" s="678">
        <v>112828.31</v>
      </c>
      <c r="J61" s="678">
        <v>175493.2</v>
      </c>
      <c r="K61" s="678">
        <v>19126.2</v>
      </c>
      <c r="L61" s="678">
        <v>307447.71000000002</v>
      </c>
      <c r="M61" s="679">
        <f>IF(COUNTIF($A$4:A204,A61)=1,0,1)</f>
        <v>0</v>
      </c>
      <c r="N61" s="680" t="str">
        <f t="shared" si="35"/>
        <v>Okay</v>
      </c>
      <c r="O61" s="680" t="str">
        <f t="shared" si="15"/>
        <v>TRUE</v>
      </c>
      <c r="P61" s="680" t="b">
        <f t="shared" si="2"/>
        <v>1</v>
      </c>
      <c r="Q61" s="680" t="b">
        <f t="shared" si="36"/>
        <v>1</v>
      </c>
      <c r="R61" s="680" t="b">
        <f t="shared" si="37"/>
        <v>1</v>
      </c>
      <c r="S61" s="681">
        <f t="shared" si="5"/>
        <v>19.175342465753424</v>
      </c>
      <c r="T61" s="682">
        <f t="shared" si="38"/>
        <v>27</v>
      </c>
      <c r="U61" s="682">
        <f t="shared" si="16"/>
        <v>20</v>
      </c>
      <c r="V61" s="682">
        <f t="shared" si="39"/>
        <v>6.1150684931506847</v>
      </c>
      <c r="W61" s="682">
        <f t="shared" si="40"/>
        <v>33</v>
      </c>
      <c r="X61" s="683">
        <f t="shared" si="8"/>
        <v>10145774.430000002</v>
      </c>
      <c r="Y61" s="684">
        <f t="shared" si="18"/>
        <v>1.2600000000000001E-3</v>
      </c>
      <c r="Z61" s="684">
        <f>IF($D61=$C$1,VLOOKUP($T61,Male_Annuity_Tables,MATCH($W61+2,'Mortality Tables'!$DS$1:$HT$1,0),FALSE),VLOOKUP($T61,Fe_Annuity_Tables,MATCH($W61+2,'Mortality Tables'!$M$1:$DN$1,0),FALSE))</f>
        <v>4.4734568693948198E-3</v>
      </c>
      <c r="AA61" s="664"/>
      <c r="AB61" s="685">
        <f t="shared" si="45"/>
        <v>2216445.1424000002</v>
      </c>
      <c r="AC61" s="685">
        <f t="shared" si="45"/>
        <v>2329373.0224052803</v>
      </c>
      <c r="AD61" s="685">
        <f t="shared" si="45"/>
        <v>2448054.5778968292</v>
      </c>
      <c r="AE61" s="685">
        <f t="shared" si="45"/>
        <v>2572782.9586406727</v>
      </c>
      <c r="AF61" s="685">
        <f t="shared" si="45"/>
        <v>2703866.2503834148</v>
      </c>
      <c r="AG61" s="685">
        <f t="shared" si="45"/>
        <v>2841628.2358404505</v>
      </c>
      <c r="AH61" s="685">
        <f t="shared" si="45"/>
        <v>2986409.1944565214</v>
      </c>
      <c r="AI61" s="685">
        <f t="shared" si="45"/>
        <v>3138566.7429140811</v>
      </c>
      <c r="AJ61" s="685">
        <f t="shared" si="45"/>
        <v>3298476.7184655541</v>
      </c>
      <c r="AK61" s="685">
        <f t="shared" si="45"/>
        <v>3466534.1072713737</v>
      </c>
      <c r="AL61" s="685">
        <f t="shared" si="45"/>
        <v>3643154.0200368501</v>
      </c>
      <c r="AM61" s="685">
        <f t="shared" si="45"/>
        <v>3828772.7173577282</v>
      </c>
      <c r="AN61" s="685">
        <f t="shared" si="45"/>
        <v>4023848.687307104</v>
      </c>
      <c r="AO61" s="685">
        <f t="shared" si="45"/>
        <v>4228863.7779254019</v>
      </c>
      <c r="AP61" s="685">
        <f t="shared" si="45"/>
        <v>4444324.3874107013</v>
      </c>
      <c r="AQ61" s="685">
        <f t="shared" si="45"/>
        <v>4670762.7149492763</v>
      </c>
      <c r="AR61" s="685">
        <f t="shared" si="48"/>
        <v>4908738.0752759418</v>
      </c>
      <c r="AS61" s="685">
        <f t="shared" si="48"/>
        <v>5158838.2802112512</v>
      </c>
      <c r="AT61" s="685">
        <f t="shared" si="48"/>
        <v>5421681.0905880146</v>
      </c>
      <c r="AU61" s="685">
        <f t="shared" si="48"/>
        <v>5697915.7421534741</v>
      </c>
      <c r="AV61" s="685">
        <f t="shared" si="48"/>
        <v>5988224.5492161931</v>
      </c>
      <c r="AW61" s="685">
        <f t="shared" si="48"/>
        <v>6293324.5899987603</v>
      </c>
      <c r="AX61" s="685">
        <f t="shared" si="48"/>
        <v>6613969.4778591963</v>
      </c>
      <c r="AY61" s="685">
        <f t="shared" si="48"/>
        <v>6950951.2227561232</v>
      </c>
      <c r="AZ61" s="685">
        <f t="shared" si="48"/>
        <v>7305102.1875555469</v>
      </c>
      <c r="BA61" s="685">
        <f t="shared" si="48"/>
        <v>7677297.1440115022</v>
      </c>
      <c r="BB61" s="685">
        <f t="shared" si="48"/>
        <v>8068455.4334988883</v>
      </c>
      <c r="BC61" s="685">
        <f t="shared" si="48"/>
        <v>8479543.2378356587</v>
      </c>
      <c r="BD61" s="685">
        <f t="shared" si="47"/>
        <v>8911575.9658033829</v>
      </c>
      <c r="BE61" s="685">
        <f t="shared" si="47"/>
        <v>9365620.7612610664</v>
      </c>
      <c r="BF61" s="685">
        <f t="shared" si="47"/>
        <v>9842799.1390473191</v>
      </c>
      <c r="BG61" s="685">
        <f t="shared" si="47"/>
        <v>10344289.75518178</v>
      </c>
      <c r="BH61" s="685">
        <f t="shared" si="47"/>
        <v>10871331.318208292</v>
      </c>
      <c r="BI61" s="685" t="str">
        <f t="shared" si="47"/>
        <v/>
      </c>
      <c r="BJ61" s="685" t="str">
        <f t="shared" si="47"/>
        <v/>
      </c>
      <c r="BK61" s="685" t="str">
        <f t="shared" si="47"/>
        <v/>
      </c>
      <c r="BL61" s="685" t="str">
        <f t="shared" si="47"/>
        <v/>
      </c>
      <c r="BM61" s="685" t="str">
        <f t="shared" si="47"/>
        <v/>
      </c>
      <c r="BN61" s="685" t="str">
        <f t="shared" si="47"/>
        <v/>
      </c>
      <c r="BO61" s="685" t="str">
        <f t="shared" si="47"/>
        <v/>
      </c>
      <c r="BP61" s="685" t="str">
        <f t="shared" si="47"/>
        <v/>
      </c>
      <c r="BQ61" s="685" t="str">
        <f t="shared" si="47"/>
        <v/>
      </c>
      <c r="BR61" s="529"/>
      <c r="BS61" s="685">
        <f>IFERROR(($L61+AB61*Contr_Rate)*(1+Inv_Return)*IF($D61=$C$1,VLOOKUP($T61,Male_Annuity_Tables,MATCH($BS$3+3,'Mortality Tables'!$N$1:$DN$1,0),FALSE),VLOOKUP($T61,Fe_Annuity_Tables,MATCH(BS$3+3,'Mortality Tables'!$N$1:$DN$1,0),FALSE)),"")</f>
        <v>798402.40425423719</v>
      </c>
      <c r="BT61" s="685">
        <f>IFERROR(($BS61+AC61*Contr_Rate)*(1+Inv_Return)*IF($D61=$C$1,VLOOKUP($T61,Male_Annuity_Tables,MATCH($BS$3+3,'Mortality Tables'!$N$1:$DN$1,0),FALSE),VLOOKUP($T61,Fe_Annuity_Tables,MATCH(BT$3+3,'Mortality Tables'!$N$1:$DN$1,0),FALSE)),"")</f>
        <v>982206.85885114933</v>
      </c>
      <c r="BU61" s="685">
        <f>IFERROR((BT61+AD61*Contr_Rate)*(1+Inv_Return)*IF($D61=$C$1,VLOOKUP($T61,Male_Annuity_Tables,MATCH($BS$3+3,'Mortality Tables'!$N$1:$DN$1,0),FALSE),VLOOKUP($T61,Fe_Annuity_Tables,MATCH(BU$3+3,'Mortality Tables'!$N$1:$DN$1,0),FALSE)),"")</f>
        <v>899744.11682231189</v>
      </c>
      <c r="BV61" s="685">
        <f>IFERROR((BU61+AE61*Contr_Rate)*(1+Inv_Return)*IF($D61=$C$1,VLOOKUP($T61,Male_Annuity_Tables,MATCH($BS$3+3,'Mortality Tables'!$N$1:$DN$1,0),FALSE),VLOOKUP($T61,Fe_Annuity_Tables,MATCH(BV$3+3,'Mortality Tables'!$N$1:$DN$1,0),FALSE)),"")</f>
        <v>699982.65225759381</v>
      </c>
      <c r="BW61" s="685">
        <f>IFERROR((BV61+AF61*Contr_Rate)*(1+Inv_Return)*IF($D61=$C$1,VLOOKUP($T61,Male_Annuity_Tables,MATCH($BS$3+3,'Mortality Tables'!$N$1:$DN$1,0),FALSE),VLOOKUP($T61,Fe_Annuity_Tables,MATCH(BW$3+3,'Mortality Tables'!$N$1:$DN$1,0),FALSE)),"")</f>
        <v>505555.79229533911</v>
      </c>
      <c r="BX61" s="685">
        <f>IFERROR((BW61+AG61*Contr_Rate)*(1+Inv_Return)*IF($D61=$C$1,VLOOKUP($T61,Male_Annuity_Tables,MATCH($BS$3+3,'Mortality Tables'!$N$1:$DN$1,0),FALSE),VLOOKUP($T61,Fe_Annuity_Tables,MATCH(BX$3+3,'Mortality Tables'!$N$1:$DN$1,0),FALSE)),"")</f>
        <v>362967.57892787957</v>
      </c>
      <c r="BY61" s="685">
        <f>IFERROR((BX61+AH61*Contr_Rate)*(1+Inv_Return)*IF($D61=$C$1,VLOOKUP($T61,Male_Annuity_Tables,MATCH($BS$3+3,'Mortality Tables'!$N$1:$DN$1,0),FALSE),VLOOKUP($T61,Fe_Annuity_Tables,MATCH(BY$3+3,'Mortality Tables'!$N$1:$DN$1,0),FALSE)),"")</f>
        <v>268790.96100873855</v>
      </c>
      <c r="BZ61" s="685">
        <f>IFERROR((BY61+AI61*Contr_Rate)*(1+Inv_Return)*IF($D61=$C$1,VLOOKUP($T61,Male_Annuity_Tables,MATCH($BS$3+3,'Mortality Tables'!$N$1:$DN$1,0),FALSE),VLOOKUP($T61,Fe_Annuity_Tables,MATCH(BZ$3+3,'Mortality Tables'!$N$1:$DN$1,0),FALSE)),"")</f>
        <v>206439.49122107899</v>
      </c>
      <c r="CA61" s="685">
        <f>IFERROR((BZ61+AJ61*Contr_Rate)*(1+Inv_Return)*IF($D61=$C$1,VLOOKUP($T61,Male_Annuity_Tables,MATCH($BS$3+3,'Mortality Tables'!$N$1:$DN$1,0),FALSE),VLOOKUP($T61,Fe_Annuity_Tables,MATCH(CA$3+3,'Mortality Tables'!$N$1:$DN$1,0),FALSE)),"")</f>
        <v>162939.99526866621</v>
      </c>
      <c r="CB61" s="685">
        <f>IFERROR((CA61+AK61*Contr_Rate)*(1+Inv_Return)*IF($D61=$C$1,VLOOKUP($T61,Male_Annuity_Tables,MATCH($BS$3+3,'Mortality Tables'!$N$1:$DN$1,0),FALSE),VLOOKUP($T61,Fe_Annuity_Tables,MATCH(CB$3+3,'Mortality Tables'!$N$1:$DN$1,0),FALSE)),"")</f>
        <v>130898.82193596156</v>
      </c>
      <c r="CC61" s="685">
        <f>IFERROR((CB61+AL61*Contr_Rate)*(1+Inv_Return)*IF($D61=$C$1,VLOOKUP($T61,Male_Annuity_Tables,MATCH($BS$3+3,'Mortality Tables'!$N$1:$DN$1,0),FALSE),VLOOKUP($T61,Fe_Annuity_Tables,MATCH(CC$3+3,'Mortality Tables'!$N$1:$DN$1,0),FALSE)),"")</f>
        <v>106366.62223601864</v>
      </c>
      <c r="CD61" s="685">
        <f>IFERROR((CC61+AM61*Contr_Rate)*(1+Inv_Return)*IF($D61=$C$1,VLOOKUP($T61,Male_Annuity_Tables,MATCH($BS$3+3,'Mortality Tables'!$N$1:$DN$1,0),FALSE),VLOOKUP($T61,Fe_Annuity_Tables,MATCH(CD$3+3,'Mortality Tables'!$N$1:$DN$1,0),FALSE)),"")</f>
        <v>87108.419157634169</v>
      </c>
      <c r="CE61" s="685">
        <f>IFERROR((CD61+AN61*Contr_Rate)*(1+Inv_Return)*IF($D61=$C$1,VLOOKUP($T61,Male_Annuity_Tables,MATCH($BS$3+3,'Mortality Tables'!$N$1:$DN$1,0),FALSE),VLOOKUP($T61,Fe_Annuity_Tables,MATCH(CE$3+3,'Mortality Tables'!$N$1:$DN$1,0),FALSE)),"")</f>
        <v>71736.195845169073</v>
      </c>
      <c r="CF61" s="685">
        <f>IFERROR((CE61+AO61*Contr_Rate)*(1+Inv_Return)*IF($D61=$C$1,VLOOKUP($T61,Male_Annuity_Tables,MATCH($BS$3+3,'Mortality Tables'!$N$1:$DN$1,0),FALSE),VLOOKUP($T61,Fe_Annuity_Tables,MATCH(CF$3+3,'Mortality Tables'!$N$1:$DN$1,0),FALSE)),"")</f>
        <v>63028.552584789002</v>
      </c>
      <c r="CG61" s="685">
        <f>IFERROR((CF61+AP61*Contr_Rate)*(1+Inv_Return)*IF($D61=$C$1,VLOOKUP($T61,Male_Annuity_Tables,MATCH($BS$3+3,'Mortality Tables'!$N$1:$DN$1,0),FALSE),VLOOKUP($T61,Fe_Annuity_Tables,MATCH(CG$3+3,'Mortality Tables'!$N$1:$DN$1,0),FALSE)),"")</f>
        <v>55696.463991919969</v>
      </c>
      <c r="CH61" s="685">
        <f>IFERROR((CG61+AQ61*Contr_Rate)*(1+Inv_Return)*IF($D61=$C$1,VLOOKUP($T61,Male_Annuity_Tables,MATCH($BS$3+3,'Mortality Tables'!$N$1:$DN$1,0),FALSE),VLOOKUP($T61,Fe_Annuity_Tables,MATCH(CH$3+3,'Mortality Tables'!$N$1:$DN$1,0),FALSE)),"")</f>
        <v>49289.901881673082</v>
      </c>
      <c r="CI61" s="685">
        <f>IFERROR((CH61+AR61*Contr_Rate)*(1+Inv_Return)*IF($D61=$C$1,VLOOKUP($T61,Male_Annuity_Tables,MATCH($BS$3+3,'Mortality Tables'!$N$1:$DN$1,0),FALSE),VLOOKUP($T61,Fe_Annuity_Tables,MATCH(CI$3+3,'Mortality Tables'!$N$1:$DN$1,0),FALSE)),"")</f>
        <v>43664.980896581896</v>
      </c>
      <c r="CJ61" s="685">
        <f>IFERROR((CI61+AS61*Contr_Rate)*(1+Inv_Return)*IF($D61=$C$1,VLOOKUP($T61,Male_Annuity_Tables,MATCH($BS$3+3,'Mortality Tables'!$N$1:$DN$1,0),FALSE),VLOOKUP($T61,Fe_Annuity_Tables,MATCH(CJ$3+3,'Mortality Tables'!$N$1:$DN$1,0),FALSE)),"")</f>
        <v>38712.75516321847</v>
      </c>
      <c r="CK61" s="685">
        <f>IFERROR((CJ61+AT61*Contr_Rate)*(1+Inv_Return)*IF($D61=$C$1,VLOOKUP($T61,Male_Annuity_Tables,MATCH($BS$3+3,'Mortality Tables'!$N$1:$DN$1,0),FALSE),VLOOKUP($T61,Fe_Annuity_Tables,MATCH(CK$3+3,'Mortality Tables'!$N$1:$DN$1,0),FALSE)),"")</f>
        <v>34344.114014749102</v>
      </c>
      <c r="CL61" s="685">
        <f>IFERROR((CK61+AU61*Contr_Rate)*(1+Inv_Return)*IF($D61=$C$1,VLOOKUP($T61,Male_Annuity_Tables,MATCH($BS$3+3,'Mortality Tables'!$N$1:$DN$1,0),FALSE),VLOOKUP($T61,Fe_Annuity_Tables,MATCH(CL$3+3,'Mortality Tables'!$N$1:$DN$1,0),FALSE)),"")</f>
        <v>30483.098855386357</v>
      </c>
      <c r="CM61" s="685">
        <f>IFERROR((CL61+AV61*Contr_Rate)*(1+Inv_Return)*IF($D61=$C$1,VLOOKUP($T61,Male_Annuity_Tables,MATCH($BS$3+3,'Mortality Tables'!$N$1:$DN$1,0),FALSE),VLOOKUP($T61,Fe_Annuity_Tables,MATCH(CM$3+3,'Mortality Tables'!$N$1:$DN$1,0),FALSE)),"")</f>
        <v>27065.421771436551</v>
      </c>
      <c r="CN61" s="685">
        <f>IFERROR((CM61+AW61*Contr_Rate)*(1+Inv_Return)*IF($D61=$C$1,VLOOKUP($T61,Male_Annuity_Tables,MATCH($BS$3+3,'Mortality Tables'!$N$1:$DN$1,0),FALSE),VLOOKUP($T61,Fe_Annuity_Tables,MATCH(CN$3+3,'Mortality Tables'!$N$1:$DN$1,0),FALSE)),"")</f>
        <v>24037.01720841273</v>
      </c>
      <c r="CO61" s="685">
        <f>IFERROR((CN61+AX61*Contr_Rate)*(1+Inv_Return)*IF($D61=$C$1,VLOOKUP($T61,Male_Annuity_Tables,MATCH($BS$3+3,'Mortality Tables'!$N$1:$DN$1,0),FALSE),VLOOKUP($T61,Fe_Annuity_Tables,MATCH(CO$3+3,'Mortality Tables'!$N$1:$DN$1,0),FALSE)),"")</f>
        <v>21350.865629914493</v>
      </c>
      <c r="CP61" s="685">
        <f>IFERROR((CO61+AY61*Contr_Rate)*(1+Inv_Return)*IF($D61=$C$1,VLOOKUP($T61,Male_Annuity_Tables,MATCH($BS$3+3,'Mortality Tables'!$N$1:$DN$1,0),FALSE),VLOOKUP($T61,Fe_Annuity_Tables,MATCH(CP$3+3,'Mortality Tables'!$N$1:$DN$1,0),FALSE)),"")</f>
        <v>20081.610230108814</v>
      </c>
      <c r="CQ61" s="685">
        <f>IFERROR((CP61+AZ61*Contr_Rate)*(1+Inv_Return)*IF($D61=$C$1,VLOOKUP($T61,Male_Annuity_Tables,MATCH($BS$3+3,'Mortality Tables'!$N$1:$DN$1,0),FALSE),VLOOKUP($T61,Fe_Annuity_Tables,MATCH(CQ$3+3,'Mortality Tables'!$N$1:$DN$1,0),FALSE)),"")</f>
        <v>18897.224366516693</v>
      </c>
      <c r="CR61" s="685">
        <f>IFERROR((CQ61+BA61*Contr_Rate)*(1+Inv_Return)*IF($D61=$C$1,VLOOKUP($T61,Male_Annuity_Tables,MATCH($BS$3+3,'Mortality Tables'!$N$1:$DN$1,0),FALSE),VLOOKUP($T61,Fe_Annuity_Tables,MATCH(CR$3+3,'Mortality Tables'!$N$1:$DN$1,0),FALSE)),"")</f>
        <v>17779.022594151469</v>
      </c>
      <c r="CS61" s="685">
        <f>IFERROR((CR61+BB61*Contr_Rate)*(1+Inv_Return)*IF($D61=$C$1,VLOOKUP($T61,Male_Annuity_Tables,MATCH($BS$3+3,'Mortality Tables'!$N$1:$DN$1,0),FALSE),VLOOKUP($T61,Fe_Annuity_Tables,MATCH(CS$3+3,'Mortality Tables'!$N$1:$DN$1,0),FALSE)),"")</f>
        <v>16722.73185980145</v>
      </c>
      <c r="CT61" s="685">
        <f>IFERROR((CS61+BC61*Contr_Rate)*(1+Inv_Return)*IF($D61=$C$1,VLOOKUP($T61,Male_Annuity_Tables,MATCH($BS$3+3,'Mortality Tables'!$N$1:$DN$1,0),FALSE),VLOOKUP($T61,Fe_Annuity_Tables,MATCH(CT$3+3,'Mortality Tables'!$N$1:$DN$1,0),FALSE)),"")</f>
        <v>15724.561961413388</v>
      </c>
      <c r="CU61" s="685">
        <f>IFERROR((CT61+BD61*Contr_Rate)*(1+Inv_Return)*IF($D61=$C$1,VLOOKUP($T61,Male_Annuity_Tables,MATCH($BS$3+3,'Mortality Tables'!$N$1:$DN$1,0),FALSE),VLOOKUP($T61,Fe_Annuity_Tables,MATCH(CU$3+3,'Mortality Tables'!$N$1:$DN$1,0),FALSE)),"")</f>
        <v>15601.889812541469</v>
      </c>
      <c r="CV61" s="685">
        <f>IFERROR((CU61+BE61*Contr_Rate)*(1+Inv_Return)*IF($D61=$C$1,VLOOKUP($T61,Male_Annuity_Tables,MATCH($BS$3+3,'Mortality Tables'!$N$1:$DN$1,0),FALSE),VLOOKUP($T61,Fe_Annuity_Tables,MATCH(CV$3+3,'Mortality Tables'!$N$1:$DN$1,0),FALSE)),"")</f>
        <v>15478.442715865063</v>
      </c>
      <c r="CW61" s="685">
        <f>IFERROR((CV61+BF61*Contr_Rate)*(1+Inv_Return)*IF($D61=$C$1,VLOOKUP($T61,Male_Annuity_Tables,MATCH($BS$3+3,'Mortality Tables'!$N$1:$DN$1,0),FALSE),VLOOKUP($T61,Fe_Annuity_Tables,MATCH(CW$3+3,'Mortality Tables'!$N$1:$DN$1,0),FALSE)),"")</f>
        <v>15348.054627838295</v>
      </c>
      <c r="CX61" s="685">
        <f>IFERROR((CW61+BG61*Contr_Rate)*(1+Inv_Return)*IF($D61=$C$1,VLOOKUP($T61,Male_Annuity_Tables,MATCH($BS$3+3,'Mortality Tables'!$N$1:$DN$1,0),FALSE),VLOOKUP($T61,Fe_Annuity_Tables,MATCH(CX$3+3,'Mortality Tables'!$N$1:$DN$1,0),FALSE)),"")</f>
        <v>15209.797200014013</v>
      </c>
      <c r="CY61" s="685">
        <f>IFERROR((CX61+BH61*Contr_Rate)*(1+Inv_Return)*IF($D61=$C$1,VLOOKUP($T61,Male_Annuity_Tables,MATCH($BS$3+3,'Mortality Tables'!$N$1:$DN$1,0),FALSE),VLOOKUP($T61,Fe_Annuity_Tables,MATCH(CY$3+3,'Mortality Tables'!$N$1:$DN$1,0),FALSE)),"")</f>
        <v>15062.974047704789</v>
      </c>
      <c r="CZ61" s="685" t="str">
        <f>IFERROR((CY61+BI61*Contr_Rate)*(1+Inv_Return)*IF($D61=$C$1,VLOOKUP($T61,Male_Annuity_Tables,MATCH($BS$3+3,'Mortality Tables'!$N$1:$DN$1,0),FALSE),VLOOKUP($T61,Fe_Annuity_Tables,MATCH(CZ$3+3,'Mortality Tables'!$N$1:$DN$1,0),FALSE)),"")</f>
        <v/>
      </c>
      <c r="DA61" s="685" t="str">
        <f>IFERROR((CZ61+BJ61*Contr_Rate)*(1+Inv_Return)*IF($D61=$C$1,VLOOKUP($T61,Male_Annuity_Tables,MATCH($BS$3+3,'Mortality Tables'!$N$1:$DN$1,0),FALSE),VLOOKUP($T61,Fe_Annuity_Tables,MATCH(DA$3+3,'Mortality Tables'!$N$1:$DN$1,0),FALSE)),"")</f>
        <v/>
      </c>
      <c r="DB61" s="685" t="str">
        <f>IFERROR((DA61+BK61*Contr_Rate)*(1+Inv_Return)*IF($D61=$C$1,VLOOKUP($T61,Male_Annuity_Tables,MATCH($BS$3+3,'Mortality Tables'!$N$1:$DN$1,0),FALSE),VLOOKUP($T61,Fe_Annuity_Tables,MATCH(DB$3+3,'Mortality Tables'!$N$1:$DN$1,0),FALSE)),"")</f>
        <v/>
      </c>
      <c r="DC61" s="685" t="str">
        <f>IFERROR((DB61+BL61*Contr_Rate)*(1+Inv_Return)*IF($D61=$C$1,VLOOKUP($T61,Male_Annuity_Tables,MATCH($BS$3+3,'Mortality Tables'!$N$1:$DN$1,0),FALSE),VLOOKUP($T61,Fe_Annuity_Tables,MATCH(DC$3+3,'Mortality Tables'!$N$1:$DN$1,0),FALSE)),"")</f>
        <v/>
      </c>
      <c r="DD61" s="685" t="str">
        <f>IFERROR((DC61+BM61*Contr_Rate)*(1+Inv_Return)*IF($D61=$C$1,VLOOKUP($T61,Male_Annuity_Tables,MATCH($BS$3+3,'Mortality Tables'!$N$1:$DN$1,0),FALSE),VLOOKUP($T61,Fe_Annuity_Tables,MATCH(DD$3+3,'Mortality Tables'!$N$1:$DN$1,0),FALSE)),"")</f>
        <v/>
      </c>
      <c r="DE61" s="685" t="str">
        <f>IFERROR((DD61+BN61*Contr_Rate)*(1+Inv_Return)*IF($D61=$C$1,VLOOKUP($T61,Male_Annuity_Tables,MATCH($BS$3+3,'Mortality Tables'!$N$1:$DN$1,0),FALSE),VLOOKUP($T61,Fe_Annuity_Tables,MATCH(DE$3+3,'Mortality Tables'!$N$1:$DN$1,0),FALSE)),"")</f>
        <v/>
      </c>
      <c r="DF61" s="685" t="str">
        <f>IFERROR((DE61+BO61*Contr_Rate)*(1+Inv_Return)*IF($D61=$C$1,VLOOKUP($T61,Male_Annuity_Tables,MATCH($BS$3+3,'Mortality Tables'!$N$1:$DN$1,0),FALSE),VLOOKUP($T61,Fe_Annuity_Tables,MATCH(DF$3+3,'Mortality Tables'!$N$1:$DN$1,0),FALSE)),"")</f>
        <v/>
      </c>
      <c r="DG61" s="685" t="str">
        <f>IFERROR((DF61+BP61*Contr_Rate)*(1+Inv_Return)*IF($D61=$C$1,VLOOKUP($T61,Male_Annuity_Tables,MATCH($BS$3+3,'Mortality Tables'!$N$1:$DN$1,0),FALSE),VLOOKUP($T61,Fe_Annuity_Tables,MATCH(DG$3+3,'Mortality Tables'!$N$1:$DN$1,0),FALSE)),"")</f>
        <v/>
      </c>
      <c r="DH61" s="685" t="str">
        <f>IFERROR((DG61+BQ61*Contr_Rate)*(1+Inv_Return)*IF($D61=$C$1,VLOOKUP($T61,Male_Annuity_Tables,MATCH($BS$3+3,'Mortality Tables'!$N$1:$DN$1,0),FALSE),VLOOKUP($T61,Fe_Annuity_Tables,MATCH(DH$3+3,'Mortality Tables'!$N$1:$DN$1,0),FALSE)),"")</f>
        <v/>
      </c>
      <c r="DJ61" s="686">
        <f t="shared" si="20"/>
        <v>982206.85885114933</v>
      </c>
      <c r="DK61" s="680">
        <f t="shared" si="21"/>
        <v>8.8017766057058875</v>
      </c>
      <c r="DL61" s="686">
        <f t="shared" si="22"/>
        <v>74766.564173380684</v>
      </c>
      <c r="DM61" s="686">
        <f t="shared" si="23"/>
        <v>10871331.318208292</v>
      </c>
      <c r="DN61" s="687">
        <f t="shared" si="42"/>
        <v>6.8774064541805343E-3</v>
      </c>
      <c r="DP61" s="688">
        <f t="shared" si="24"/>
        <v>160485.2704743357</v>
      </c>
      <c r="DQ61" s="688">
        <f t="shared" si="13"/>
        <v>197431.43628395183</v>
      </c>
      <c r="DR61" s="688">
        <f t="shared" si="14"/>
        <v>180855.76543421927</v>
      </c>
    </row>
    <row r="62" spans="1:122" s="657" customFormat="1" ht="14.5">
      <c r="A62" s="675" t="s">
        <v>1193</v>
      </c>
      <c r="B62" s="675" t="s">
        <v>1194</v>
      </c>
      <c r="C62" s="675" t="s">
        <v>115</v>
      </c>
      <c r="D62" s="675" t="s">
        <v>60</v>
      </c>
      <c r="E62" s="676">
        <v>28810</v>
      </c>
      <c r="F62" s="677">
        <v>35421</v>
      </c>
      <c r="G62" s="677">
        <v>40009</v>
      </c>
      <c r="H62" s="678">
        <v>2427025</v>
      </c>
      <c r="I62" s="678">
        <v>158883.32999999999</v>
      </c>
      <c r="J62" s="678">
        <v>170910.24</v>
      </c>
      <c r="K62" s="678">
        <v>18304.48</v>
      </c>
      <c r="L62" s="678">
        <v>348098.04999999993</v>
      </c>
      <c r="M62" s="679">
        <f>IF(COUNTIF($A$4:A204,A62)=1,0,1)</f>
        <v>0</v>
      </c>
      <c r="N62" s="680" t="str">
        <f t="shared" si="35"/>
        <v>Okay</v>
      </c>
      <c r="O62" s="680" t="str">
        <f t="shared" si="15"/>
        <v>TRUE</v>
      </c>
      <c r="P62" s="680" t="b">
        <f t="shared" si="2"/>
        <v>1</v>
      </c>
      <c r="Q62" s="680" t="b">
        <f t="shared" si="36"/>
        <v>1</v>
      </c>
      <c r="R62" s="680" t="b">
        <f t="shared" si="37"/>
        <v>1</v>
      </c>
      <c r="S62" s="681">
        <f t="shared" si="5"/>
        <v>18.112328767123287</v>
      </c>
      <c r="T62" s="682">
        <f t="shared" si="38"/>
        <v>46</v>
      </c>
      <c r="U62" s="682">
        <f t="shared" si="16"/>
        <v>30</v>
      </c>
      <c r="V62" s="682">
        <f t="shared" si="39"/>
        <v>15.471232876712328</v>
      </c>
      <c r="W62" s="682">
        <f t="shared" si="40"/>
        <v>14</v>
      </c>
      <c r="X62" s="683">
        <f t="shared" si="8"/>
        <v>4873372.6999999993</v>
      </c>
      <c r="Y62" s="684">
        <f t="shared" si="18"/>
        <v>2.8E-3</v>
      </c>
      <c r="Z62" s="684">
        <f>IF($D62=$C$1,VLOOKUP($T62,Male_Annuity_Tables,MATCH($W62+2,'Mortality Tables'!$DS$1:$HT$1,0),FALSE),VLOOKUP($T62,Fe_Annuity_Tables,MATCH($W62+2,'Mortality Tables'!$M$1:$DN$1,0),FALSE))</f>
        <v>0.22289720495348328</v>
      </c>
      <c r="AA62" s="664"/>
      <c r="AB62" s="685">
        <f t="shared" si="45"/>
        <v>2550681.9237500001</v>
      </c>
      <c r="AC62" s="685">
        <f t="shared" si="45"/>
        <v>2680639.1677650628</v>
      </c>
      <c r="AD62" s="685">
        <f t="shared" si="45"/>
        <v>2817217.7333626929</v>
      </c>
      <c r="AE62" s="685">
        <f t="shared" si="45"/>
        <v>2960754.9768775222</v>
      </c>
      <c r="AF62" s="685">
        <f t="shared" si="45"/>
        <v>3111605.4429494315</v>
      </c>
      <c r="AG62" s="685">
        <f t="shared" si="45"/>
        <v>3270141.7402677056</v>
      </c>
      <c r="AH62" s="685">
        <f t="shared" si="45"/>
        <v>3436755.4619343453</v>
      </c>
      <c r="AI62" s="685">
        <f t="shared" si="45"/>
        <v>3611858.1527199005</v>
      </c>
      <c r="AJ62" s="685">
        <f t="shared" si="45"/>
        <v>3795882.3256009794</v>
      </c>
      <c r="AK62" s="685">
        <f t="shared" si="45"/>
        <v>3989282.5300903493</v>
      </c>
      <c r="AL62" s="685">
        <f t="shared" si="45"/>
        <v>4192536.4749984527</v>
      </c>
      <c r="AM62" s="685">
        <f t="shared" si="45"/>
        <v>4406146.2083996236</v>
      </c>
      <c r="AN62" s="685">
        <f t="shared" si="45"/>
        <v>4630639.3577175848</v>
      </c>
      <c r="AO62" s="685">
        <f t="shared" si="45"/>
        <v>4866570.4329932965</v>
      </c>
      <c r="AP62" s="685" t="str">
        <f t="shared" si="45"/>
        <v/>
      </c>
      <c r="AQ62" s="685" t="str">
        <f t="shared" si="45"/>
        <v/>
      </c>
      <c r="AR62" s="685" t="str">
        <f t="shared" si="48"/>
        <v/>
      </c>
      <c r="AS62" s="685" t="str">
        <f t="shared" si="48"/>
        <v/>
      </c>
      <c r="AT62" s="685" t="str">
        <f t="shared" si="48"/>
        <v/>
      </c>
      <c r="AU62" s="685" t="str">
        <f t="shared" si="48"/>
        <v/>
      </c>
      <c r="AV62" s="685" t="str">
        <f t="shared" si="48"/>
        <v/>
      </c>
      <c r="AW62" s="685" t="str">
        <f t="shared" si="48"/>
        <v/>
      </c>
      <c r="AX62" s="685" t="str">
        <f t="shared" si="48"/>
        <v/>
      </c>
      <c r="AY62" s="685" t="str">
        <f t="shared" si="48"/>
        <v/>
      </c>
      <c r="AZ62" s="685" t="str">
        <f t="shared" si="48"/>
        <v/>
      </c>
      <c r="BA62" s="685" t="str">
        <f t="shared" si="48"/>
        <v/>
      </c>
      <c r="BB62" s="685" t="str">
        <f t="shared" si="48"/>
        <v/>
      </c>
      <c r="BC62" s="685" t="str">
        <f t="shared" si="48"/>
        <v/>
      </c>
      <c r="BD62" s="685" t="str">
        <f t="shared" si="47"/>
        <v/>
      </c>
      <c r="BE62" s="685" t="str">
        <f t="shared" si="47"/>
        <v/>
      </c>
      <c r="BF62" s="685" t="str">
        <f t="shared" si="47"/>
        <v/>
      </c>
      <c r="BG62" s="685" t="str">
        <f t="shared" si="47"/>
        <v/>
      </c>
      <c r="BH62" s="685" t="str">
        <f t="shared" si="47"/>
        <v/>
      </c>
      <c r="BI62" s="685" t="str">
        <f t="shared" si="47"/>
        <v/>
      </c>
      <c r="BJ62" s="685" t="str">
        <f t="shared" si="47"/>
        <v/>
      </c>
      <c r="BK62" s="685" t="str">
        <f t="shared" si="47"/>
        <v/>
      </c>
      <c r="BL62" s="685" t="str">
        <f t="shared" si="47"/>
        <v/>
      </c>
      <c r="BM62" s="685" t="str">
        <f t="shared" si="47"/>
        <v/>
      </c>
      <c r="BN62" s="685" t="str">
        <f t="shared" si="47"/>
        <v/>
      </c>
      <c r="BO62" s="685" t="str">
        <f t="shared" si="47"/>
        <v/>
      </c>
      <c r="BP62" s="685" t="str">
        <f t="shared" si="47"/>
        <v/>
      </c>
      <c r="BQ62" s="685" t="str">
        <f t="shared" si="47"/>
        <v/>
      </c>
      <c r="BR62" s="529"/>
      <c r="BS62" s="685">
        <f>IFERROR(($L62+AB62*Contr_Rate)*(1+Inv_Return)*IF($D62=$C$1,VLOOKUP($T62,Male_Annuity_Tables,MATCH($BS$3+3,'Mortality Tables'!$N$1:$DN$1,0),FALSE),VLOOKUP($T62,Fe_Annuity_Tables,MATCH(BS$3+3,'Mortality Tables'!$N$1:$DN$1,0),FALSE)),"")</f>
        <v>969744.34889043355</v>
      </c>
      <c r="BT62" s="685">
        <f>IFERROR(($BS62+AC62*Contr_Rate)*(1+Inv_Return)*IF($D62=$C$1,VLOOKUP($T62,Male_Annuity_Tables,MATCH($BS$3+3,'Mortality Tables'!$N$1:$DN$1,0),FALSE),VLOOKUP($T62,Fe_Annuity_Tables,MATCH(BT$3+3,'Mortality Tables'!$N$1:$DN$1,0),FALSE)),"")</f>
        <v>1309445.3178094702</v>
      </c>
      <c r="BU62" s="685">
        <f>IFERROR((BT62+AD62*Contr_Rate)*(1+Inv_Return)*IF($D62=$C$1,VLOOKUP($T62,Male_Annuity_Tables,MATCH($BS$3+3,'Mortality Tables'!$N$1:$DN$1,0),FALSE),VLOOKUP($T62,Fe_Annuity_Tables,MATCH(BU$3+3,'Mortality Tables'!$N$1:$DN$1,0),FALSE)),"")</f>
        <v>1347496.7374107274</v>
      </c>
      <c r="BV62" s="685">
        <f>IFERROR((BU62+AE62*Contr_Rate)*(1+Inv_Return)*IF($D62=$C$1,VLOOKUP($T62,Male_Annuity_Tables,MATCH($BS$3+3,'Mortality Tables'!$N$1:$DN$1,0),FALSE),VLOOKUP($T62,Fe_Annuity_Tables,MATCH(BV$3+3,'Mortality Tables'!$N$1:$DN$1,0),FALSE)),"")</f>
        <v>1184355.0251621604</v>
      </c>
      <c r="BW62" s="685">
        <f>IFERROR((BV62+AF62*Contr_Rate)*(1+Inv_Return)*IF($D62=$C$1,VLOOKUP($T62,Male_Annuity_Tables,MATCH($BS$3+3,'Mortality Tables'!$N$1:$DN$1,0),FALSE),VLOOKUP($T62,Fe_Annuity_Tables,MATCH(BW$3+3,'Mortality Tables'!$N$1:$DN$1,0),FALSE)),"")</f>
        <v>1005918.5419735028</v>
      </c>
      <c r="BX62" s="685">
        <f>IFERROR((BW62+AG62*Contr_Rate)*(1+Inv_Return)*IF($D62=$C$1,VLOOKUP($T62,Male_Annuity_Tables,MATCH($BS$3+3,'Mortality Tables'!$N$1:$DN$1,0),FALSE),VLOOKUP($T62,Fe_Annuity_Tables,MATCH(BX$3+3,'Mortality Tables'!$N$1:$DN$1,0),FALSE)),"")</f>
        <v>845940.37698486482</v>
      </c>
      <c r="BY62" s="685">
        <f>IFERROR((BX62+AH62*Contr_Rate)*(1+Inv_Return)*IF($D62=$C$1,VLOOKUP($T62,Male_Annuity_Tables,MATCH($BS$3+3,'Mortality Tables'!$N$1:$DN$1,0),FALSE),VLOOKUP($T62,Fe_Annuity_Tables,MATCH(BY$3+3,'Mortality Tables'!$N$1:$DN$1,0),FALSE)),"")</f>
        <v>716056.88003090187</v>
      </c>
      <c r="BZ62" s="685">
        <f>IFERROR((BY62+AI62*Contr_Rate)*(1+Inv_Return)*IF($D62=$C$1,VLOOKUP($T62,Male_Annuity_Tables,MATCH($BS$3+3,'Mortality Tables'!$N$1:$DN$1,0),FALSE),VLOOKUP($T62,Fe_Annuity_Tables,MATCH(BZ$3+3,'Mortality Tables'!$N$1:$DN$1,0),FALSE)),"")</f>
        <v>614975.91791971994</v>
      </c>
      <c r="CA62" s="685">
        <f>IFERROR((BZ62+AJ62*Contr_Rate)*(1+Inv_Return)*IF($D62=$C$1,VLOOKUP($T62,Male_Annuity_Tables,MATCH($BS$3+3,'Mortality Tables'!$N$1:$DN$1,0),FALSE),VLOOKUP($T62,Fe_Annuity_Tables,MATCH(CA$3+3,'Mortality Tables'!$N$1:$DN$1,0),FALSE)),"")</f>
        <v>536618.9042122307</v>
      </c>
      <c r="CB62" s="685">
        <f>IFERROR((CA62+AK62*Contr_Rate)*(1+Inv_Return)*IF($D62=$C$1,VLOOKUP($T62,Male_Annuity_Tables,MATCH($BS$3+3,'Mortality Tables'!$N$1:$DN$1,0),FALSE),VLOOKUP($T62,Fe_Annuity_Tables,MATCH(CB$3+3,'Mortality Tables'!$N$1:$DN$1,0),FALSE)),"")</f>
        <v>501089.85445532034</v>
      </c>
      <c r="CC62" s="685">
        <f>IFERROR((CB62+AL62*Contr_Rate)*(1+Inv_Return)*IF($D62=$C$1,VLOOKUP($T62,Male_Annuity_Tables,MATCH($BS$3+3,'Mortality Tables'!$N$1:$DN$1,0),FALSE),VLOOKUP($T62,Fe_Annuity_Tables,MATCH(CC$3+3,'Mortality Tables'!$N$1:$DN$1,0),FALSE)),"")</f>
        <v>480125.62910738081</v>
      </c>
      <c r="CD62" s="685">
        <f>IFERROR((CC62+AM62*Contr_Rate)*(1+Inv_Return)*IF($D62=$C$1,VLOOKUP($T62,Male_Annuity_Tables,MATCH($BS$3+3,'Mortality Tables'!$N$1:$DN$1,0),FALSE),VLOOKUP($T62,Fe_Annuity_Tables,MATCH(CD$3+3,'Mortality Tables'!$N$1:$DN$1,0),FALSE)),"")</f>
        <v>464249.75760339049</v>
      </c>
      <c r="CE62" s="685">
        <f>IFERROR((CD62+AN62*Contr_Rate)*(1+Inv_Return)*IF($D62=$C$1,VLOOKUP($T62,Male_Annuity_Tables,MATCH($BS$3+3,'Mortality Tables'!$N$1:$DN$1,0),FALSE),VLOOKUP($T62,Fe_Annuity_Tables,MATCH(CE$3+3,'Mortality Tables'!$N$1:$DN$1,0),FALSE)),"")</f>
        <v>450400.79020078026</v>
      </c>
      <c r="CF62" s="685">
        <f>IFERROR((CE62+AO62*Contr_Rate)*(1+Inv_Return)*IF($D62=$C$1,VLOOKUP($T62,Male_Annuity_Tables,MATCH($BS$3+3,'Mortality Tables'!$N$1:$DN$1,0),FALSE),VLOOKUP($T62,Fe_Annuity_Tables,MATCH(CF$3+3,'Mortality Tables'!$N$1:$DN$1,0),FALSE)),"")</f>
        <v>437587.97257995495</v>
      </c>
      <c r="CG62" s="685" t="str">
        <f>IFERROR((CF62+AP62*Contr_Rate)*(1+Inv_Return)*IF($D62=$C$1,VLOOKUP($T62,Male_Annuity_Tables,MATCH($BS$3+3,'Mortality Tables'!$N$1:$DN$1,0),FALSE),VLOOKUP($T62,Fe_Annuity_Tables,MATCH(CG$3+3,'Mortality Tables'!$N$1:$DN$1,0),FALSE)),"")</f>
        <v/>
      </c>
      <c r="CH62" s="685" t="str">
        <f>IFERROR((CG62+AQ62*Contr_Rate)*(1+Inv_Return)*IF($D62=$C$1,VLOOKUP($T62,Male_Annuity_Tables,MATCH($BS$3+3,'Mortality Tables'!$N$1:$DN$1,0),FALSE),VLOOKUP($T62,Fe_Annuity_Tables,MATCH(CH$3+3,'Mortality Tables'!$N$1:$DN$1,0),FALSE)),"")</f>
        <v/>
      </c>
      <c r="CI62" s="685" t="str">
        <f>IFERROR((CH62+AR62*Contr_Rate)*(1+Inv_Return)*IF($D62=$C$1,VLOOKUP($T62,Male_Annuity_Tables,MATCH($BS$3+3,'Mortality Tables'!$N$1:$DN$1,0),FALSE),VLOOKUP($T62,Fe_Annuity_Tables,MATCH(CI$3+3,'Mortality Tables'!$N$1:$DN$1,0),FALSE)),"")</f>
        <v/>
      </c>
      <c r="CJ62" s="685" t="str">
        <f>IFERROR((CI62+AS62*Contr_Rate)*(1+Inv_Return)*IF($D62=$C$1,VLOOKUP($T62,Male_Annuity_Tables,MATCH($BS$3+3,'Mortality Tables'!$N$1:$DN$1,0),FALSE),VLOOKUP($T62,Fe_Annuity_Tables,MATCH(CJ$3+3,'Mortality Tables'!$N$1:$DN$1,0),FALSE)),"")</f>
        <v/>
      </c>
      <c r="CK62" s="685" t="str">
        <f>IFERROR((CJ62+AT62*Contr_Rate)*(1+Inv_Return)*IF($D62=$C$1,VLOOKUP($T62,Male_Annuity_Tables,MATCH($BS$3+3,'Mortality Tables'!$N$1:$DN$1,0),FALSE),VLOOKUP($T62,Fe_Annuity_Tables,MATCH(CK$3+3,'Mortality Tables'!$N$1:$DN$1,0),FALSE)),"")</f>
        <v/>
      </c>
      <c r="CL62" s="685" t="str">
        <f>IFERROR((CK62+AU62*Contr_Rate)*(1+Inv_Return)*IF($D62=$C$1,VLOOKUP($T62,Male_Annuity_Tables,MATCH($BS$3+3,'Mortality Tables'!$N$1:$DN$1,0),FALSE),VLOOKUP($T62,Fe_Annuity_Tables,MATCH(CL$3+3,'Mortality Tables'!$N$1:$DN$1,0),FALSE)),"")</f>
        <v/>
      </c>
      <c r="CM62" s="685" t="str">
        <f>IFERROR((CL62+AV62*Contr_Rate)*(1+Inv_Return)*IF($D62=$C$1,VLOOKUP($T62,Male_Annuity_Tables,MATCH($BS$3+3,'Mortality Tables'!$N$1:$DN$1,0),FALSE),VLOOKUP($T62,Fe_Annuity_Tables,MATCH(CM$3+3,'Mortality Tables'!$N$1:$DN$1,0),FALSE)),"")</f>
        <v/>
      </c>
      <c r="CN62" s="685" t="str">
        <f>IFERROR((CM62+AW62*Contr_Rate)*(1+Inv_Return)*IF($D62=$C$1,VLOOKUP($T62,Male_Annuity_Tables,MATCH($BS$3+3,'Mortality Tables'!$N$1:$DN$1,0),FALSE),VLOOKUP($T62,Fe_Annuity_Tables,MATCH(CN$3+3,'Mortality Tables'!$N$1:$DN$1,0),FALSE)),"")</f>
        <v/>
      </c>
      <c r="CO62" s="685" t="str">
        <f>IFERROR((CN62+AX62*Contr_Rate)*(1+Inv_Return)*IF($D62=$C$1,VLOOKUP($T62,Male_Annuity_Tables,MATCH($BS$3+3,'Mortality Tables'!$N$1:$DN$1,0),FALSE),VLOOKUP($T62,Fe_Annuity_Tables,MATCH(CO$3+3,'Mortality Tables'!$N$1:$DN$1,0),FALSE)),"")</f>
        <v/>
      </c>
      <c r="CP62" s="685" t="str">
        <f>IFERROR((CO62+AY62*Contr_Rate)*(1+Inv_Return)*IF($D62=$C$1,VLOOKUP($T62,Male_Annuity_Tables,MATCH($BS$3+3,'Mortality Tables'!$N$1:$DN$1,0),FALSE),VLOOKUP($T62,Fe_Annuity_Tables,MATCH(CP$3+3,'Mortality Tables'!$N$1:$DN$1,0),FALSE)),"")</f>
        <v/>
      </c>
      <c r="CQ62" s="685" t="str">
        <f>IFERROR((CP62+AZ62*Contr_Rate)*(1+Inv_Return)*IF($D62=$C$1,VLOOKUP($T62,Male_Annuity_Tables,MATCH($BS$3+3,'Mortality Tables'!$N$1:$DN$1,0),FALSE),VLOOKUP($T62,Fe_Annuity_Tables,MATCH(CQ$3+3,'Mortality Tables'!$N$1:$DN$1,0),FALSE)),"")</f>
        <v/>
      </c>
      <c r="CR62" s="685" t="str">
        <f>IFERROR((CQ62+BA62*Contr_Rate)*(1+Inv_Return)*IF($D62=$C$1,VLOOKUP($T62,Male_Annuity_Tables,MATCH($BS$3+3,'Mortality Tables'!$N$1:$DN$1,0),FALSE),VLOOKUP($T62,Fe_Annuity_Tables,MATCH(CR$3+3,'Mortality Tables'!$N$1:$DN$1,0),FALSE)),"")</f>
        <v/>
      </c>
      <c r="CS62" s="685" t="str">
        <f>IFERROR((CR62+BB62*Contr_Rate)*(1+Inv_Return)*IF($D62=$C$1,VLOOKUP($T62,Male_Annuity_Tables,MATCH($BS$3+3,'Mortality Tables'!$N$1:$DN$1,0),FALSE),VLOOKUP($T62,Fe_Annuity_Tables,MATCH(CS$3+3,'Mortality Tables'!$N$1:$DN$1,0),FALSE)),"")</f>
        <v/>
      </c>
      <c r="CT62" s="685" t="str">
        <f>IFERROR((CS62+BC62*Contr_Rate)*(1+Inv_Return)*IF($D62=$C$1,VLOOKUP($T62,Male_Annuity_Tables,MATCH($BS$3+3,'Mortality Tables'!$N$1:$DN$1,0),FALSE),VLOOKUP($T62,Fe_Annuity_Tables,MATCH(CT$3+3,'Mortality Tables'!$N$1:$DN$1,0),FALSE)),"")</f>
        <v/>
      </c>
      <c r="CU62" s="685" t="str">
        <f>IFERROR((CT62+BD62*Contr_Rate)*(1+Inv_Return)*IF($D62=$C$1,VLOOKUP($T62,Male_Annuity_Tables,MATCH($BS$3+3,'Mortality Tables'!$N$1:$DN$1,0),FALSE),VLOOKUP($T62,Fe_Annuity_Tables,MATCH(CU$3+3,'Mortality Tables'!$N$1:$DN$1,0),FALSE)),"")</f>
        <v/>
      </c>
      <c r="CV62" s="685" t="str">
        <f>IFERROR((CU62+BE62*Contr_Rate)*(1+Inv_Return)*IF($D62=$C$1,VLOOKUP($T62,Male_Annuity_Tables,MATCH($BS$3+3,'Mortality Tables'!$N$1:$DN$1,0),FALSE),VLOOKUP($T62,Fe_Annuity_Tables,MATCH(CV$3+3,'Mortality Tables'!$N$1:$DN$1,0),FALSE)),"")</f>
        <v/>
      </c>
      <c r="CW62" s="685" t="str">
        <f>IFERROR((CV62+BF62*Contr_Rate)*(1+Inv_Return)*IF($D62=$C$1,VLOOKUP($T62,Male_Annuity_Tables,MATCH($BS$3+3,'Mortality Tables'!$N$1:$DN$1,0),FALSE),VLOOKUP($T62,Fe_Annuity_Tables,MATCH(CW$3+3,'Mortality Tables'!$N$1:$DN$1,0),FALSE)),"")</f>
        <v/>
      </c>
      <c r="CX62" s="685" t="str">
        <f>IFERROR((CW62+BG62*Contr_Rate)*(1+Inv_Return)*IF($D62=$C$1,VLOOKUP($T62,Male_Annuity_Tables,MATCH($BS$3+3,'Mortality Tables'!$N$1:$DN$1,0),FALSE),VLOOKUP($T62,Fe_Annuity_Tables,MATCH(CX$3+3,'Mortality Tables'!$N$1:$DN$1,0),FALSE)),"")</f>
        <v/>
      </c>
      <c r="CY62" s="685" t="str">
        <f>IFERROR((CX62+BH62*Contr_Rate)*(1+Inv_Return)*IF($D62=$C$1,VLOOKUP($T62,Male_Annuity_Tables,MATCH($BS$3+3,'Mortality Tables'!$N$1:$DN$1,0),FALSE),VLOOKUP($T62,Fe_Annuity_Tables,MATCH(CY$3+3,'Mortality Tables'!$N$1:$DN$1,0),FALSE)),"")</f>
        <v/>
      </c>
      <c r="CZ62" s="685" t="str">
        <f>IFERROR((CY62+BI62*Contr_Rate)*(1+Inv_Return)*IF($D62=$C$1,VLOOKUP($T62,Male_Annuity_Tables,MATCH($BS$3+3,'Mortality Tables'!$N$1:$DN$1,0),FALSE),VLOOKUP($T62,Fe_Annuity_Tables,MATCH(CZ$3+3,'Mortality Tables'!$N$1:$DN$1,0),FALSE)),"")</f>
        <v/>
      </c>
      <c r="DA62" s="685" t="str">
        <f>IFERROR((CZ62+BJ62*Contr_Rate)*(1+Inv_Return)*IF($D62=$C$1,VLOOKUP($T62,Male_Annuity_Tables,MATCH($BS$3+3,'Mortality Tables'!$N$1:$DN$1,0),FALSE),VLOOKUP($T62,Fe_Annuity_Tables,MATCH(DA$3+3,'Mortality Tables'!$N$1:$DN$1,0),FALSE)),"")</f>
        <v/>
      </c>
      <c r="DB62" s="685" t="str">
        <f>IFERROR((DA62+BK62*Contr_Rate)*(1+Inv_Return)*IF($D62=$C$1,VLOOKUP($T62,Male_Annuity_Tables,MATCH($BS$3+3,'Mortality Tables'!$N$1:$DN$1,0),FALSE),VLOOKUP($T62,Fe_Annuity_Tables,MATCH(DB$3+3,'Mortality Tables'!$N$1:$DN$1,0),FALSE)),"")</f>
        <v/>
      </c>
      <c r="DC62" s="685" t="str">
        <f>IFERROR((DB62+BL62*Contr_Rate)*(1+Inv_Return)*IF($D62=$C$1,VLOOKUP($T62,Male_Annuity_Tables,MATCH($BS$3+3,'Mortality Tables'!$N$1:$DN$1,0),FALSE),VLOOKUP($T62,Fe_Annuity_Tables,MATCH(DC$3+3,'Mortality Tables'!$N$1:$DN$1,0),FALSE)),"")</f>
        <v/>
      </c>
      <c r="DD62" s="685" t="str">
        <f>IFERROR((DC62+BM62*Contr_Rate)*(1+Inv_Return)*IF($D62=$C$1,VLOOKUP($T62,Male_Annuity_Tables,MATCH($BS$3+3,'Mortality Tables'!$N$1:$DN$1,0),FALSE),VLOOKUP($T62,Fe_Annuity_Tables,MATCH(DD$3+3,'Mortality Tables'!$N$1:$DN$1,0),FALSE)),"")</f>
        <v/>
      </c>
      <c r="DE62" s="685" t="str">
        <f>IFERROR((DD62+BN62*Contr_Rate)*(1+Inv_Return)*IF($D62=$C$1,VLOOKUP($T62,Male_Annuity_Tables,MATCH($BS$3+3,'Mortality Tables'!$N$1:$DN$1,0),FALSE),VLOOKUP($T62,Fe_Annuity_Tables,MATCH(DE$3+3,'Mortality Tables'!$N$1:$DN$1,0),FALSE)),"")</f>
        <v/>
      </c>
      <c r="DF62" s="685" t="str">
        <f>IFERROR((DE62+BO62*Contr_Rate)*(1+Inv_Return)*IF($D62=$C$1,VLOOKUP($T62,Male_Annuity_Tables,MATCH($BS$3+3,'Mortality Tables'!$N$1:$DN$1,0),FALSE),VLOOKUP($T62,Fe_Annuity_Tables,MATCH(DF$3+3,'Mortality Tables'!$N$1:$DN$1,0),FALSE)),"")</f>
        <v/>
      </c>
      <c r="DG62" s="685" t="str">
        <f>IFERROR((DF62+BP62*Contr_Rate)*(1+Inv_Return)*IF($D62=$C$1,VLOOKUP($T62,Male_Annuity_Tables,MATCH($BS$3+3,'Mortality Tables'!$N$1:$DN$1,0),FALSE),VLOOKUP($T62,Fe_Annuity_Tables,MATCH(DG$3+3,'Mortality Tables'!$N$1:$DN$1,0),FALSE)),"")</f>
        <v/>
      </c>
      <c r="DH62" s="685" t="str">
        <f>IFERROR((DG62+BQ62*Contr_Rate)*(1+Inv_Return)*IF($D62=$C$1,VLOOKUP($T62,Male_Annuity_Tables,MATCH($BS$3+3,'Mortality Tables'!$N$1:$DN$1,0),FALSE),VLOOKUP($T62,Fe_Annuity_Tables,MATCH(DH$3+3,'Mortality Tables'!$N$1:$DN$1,0),FALSE)),"")</f>
        <v/>
      </c>
      <c r="DJ62" s="686">
        <f t="shared" si="20"/>
        <v>1347496.7374107274</v>
      </c>
      <c r="DK62" s="680">
        <f t="shared" si="21"/>
        <v>8.8017766057058875</v>
      </c>
      <c r="DL62" s="686">
        <f t="shared" si="22"/>
        <v>102572.79348352453</v>
      </c>
      <c r="DM62" s="686">
        <f t="shared" si="23"/>
        <v>4866570.4329932965</v>
      </c>
      <c r="DN62" s="687">
        <f t="shared" si="42"/>
        <v>2.1077018178576892E-2</v>
      </c>
      <c r="DP62" s="688">
        <f t="shared" si="24"/>
        <v>147769.64388392429</v>
      </c>
      <c r="DQ62" s="688">
        <f t="shared" si="13"/>
        <v>199533.27752780711</v>
      </c>
      <c r="DR62" s="688">
        <f t="shared" si="14"/>
        <v>205331.55284664666</v>
      </c>
    </row>
    <row r="63" spans="1:122" s="657" customFormat="1" ht="14.5">
      <c r="A63" s="675" t="s">
        <v>1195</v>
      </c>
      <c r="B63" s="675" t="s">
        <v>1196</v>
      </c>
      <c r="C63" s="675" t="s">
        <v>116</v>
      </c>
      <c r="D63" s="675" t="s">
        <v>61</v>
      </c>
      <c r="E63" s="676">
        <v>29486</v>
      </c>
      <c r="F63" s="677">
        <v>39505</v>
      </c>
      <c r="G63" s="677">
        <v>45091</v>
      </c>
      <c r="H63" s="678">
        <v>2063479</v>
      </c>
      <c r="I63" s="678">
        <v>171777.35</v>
      </c>
      <c r="J63" s="678">
        <v>142291.87</v>
      </c>
      <c r="K63" s="678">
        <v>12831.23</v>
      </c>
      <c r="L63" s="678">
        <v>326900.44999999995</v>
      </c>
      <c r="M63" s="679">
        <f>IF(COUNTIF($A$4:A204,A63)=1,0,1)</f>
        <v>0</v>
      </c>
      <c r="N63" s="680" t="str">
        <f t="shared" si="35"/>
        <v>Okay</v>
      </c>
      <c r="O63" s="680" t="str">
        <f t="shared" si="15"/>
        <v>TRUE</v>
      </c>
      <c r="P63" s="680" t="b">
        <f t="shared" si="2"/>
        <v>1</v>
      </c>
      <c r="Q63" s="680" t="b">
        <f t="shared" si="36"/>
        <v>1</v>
      </c>
      <c r="R63" s="680" t="b">
        <f t="shared" si="37"/>
        <v>1</v>
      </c>
      <c r="S63" s="681">
        <f t="shared" si="5"/>
        <v>27.449315068493149</v>
      </c>
      <c r="T63" s="682">
        <f t="shared" si="38"/>
        <v>44</v>
      </c>
      <c r="U63" s="682">
        <f t="shared" si="16"/>
        <v>42</v>
      </c>
      <c r="V63" s="682">
        <f t="shared" si="39"/>
        <v>1.547945205479452</v>
      </c>
      <c r="W63" s="682">
        <f t="shared" si="40"/>
        <v>16</v>
      </c>
      <c r="X63" s="683">
        <f t="shared" si="8"/>
        <v>5230407.1999999993</v>
      </c>
      <c r="Y63" s="684">
        <f t="shared" si="18"/>
        <v>3.1900000000000001E-3</v>
      </c>
      <c r="Z63" s="684">
        <f>IF($D63=$C$1,VLOOKUP($T63,Male_Annuity_Tables,MATCH($W63+2,'Mortality Tables'!$DS$1:$HT$1,0),FALSE),VLOOKUP($T63,Fe_Annuity_Tables,MATCH($W63+2,'Mortality Tables'!$M$1:$DN$1,0),FALSE))</f>
        <v>0.15423253034769741</v>
      </c>
      <c r="AA63" s="664"/>
      <c r="AB63" s="685">
        <f t="shared" si="45"/>
        <v>2168613.2550500003</v>
      </c>
      <c r="AC63" s="685">
        <f t="shared" si="45"/>
        <v>2279104.1003947975</v>
      </c>
      <c r="AD63" s="685">
        <f t="shared" si="45"/>
        <v>2395224.4543099129</v>
      </c>
      <c r="AE63" s="685">
        <f t="shared" si="45"/>
        <v>2517261.1402570028</v>
      </c>
      <c r="AF63" s="685">
        <f t="shared" si="45"/>
        <v>2645515.5953530972</v>
      </c>
      <c r="AG63" s="685">
        <f t="shared" si="45"/>
        <v>2780304.6149363378</v>
      </c>
      <c r="AH63" s="685">
        <f t="shared" si="45"/>
        <v>2921961.1350673442</v>
      </c>
      <c r="AI63" s="685">
        <f t="shared" si="45"/>
        <v>3070835.0548990252</v>
      </c>
      <c r="AJ63" s="685">
        <f t="shared" si="45"/>
        <v>3227294.1009461312</v>
      </c>
      <c r="AK63" s="685">
        <f t="shared" si="45"/>
        <v>3391724.7353893365</v>
      </c>
      <c r="AL63" s="685">
        <f t="shared" si="45"/>
        <v>3564533.1106574228</v>
      </c>
      <c r="AM63" s="685">
        <f t="shared" si="45"/>
        <v>3746146.0726454188</v>
      </c>
      <c r="AN63" s="685">
        <f t="shared" si="45"/>
        <v>3937012.2150467029</v>
      </c>
      <c r="AO63" s="685">
        <f t="shared" si="45"/>
        <v>4137602.9874033332</v>
      </c>
      <c r="AP63" s="685">
        <f t="shared" si="45"/>
        <v>4348413.8596115327</v>
      </c>
      <c r="AQ63" s="685">
        <f t="shared" si="45"/>
        <v>4569965.54575874</v>
      </c>
      <c r="AR63" s="685" t="str">
        <f t="shared" si="48"/>
        <v/>
      </c>
      <c r="AS63" s="685" t="str">
        <f t="shared" si="48"/>
        <v/>
      </c>
      <c r="AT63" s="685" t="str">
        <f t="shared" si="48"/>
        <v/>
      </c>
      <c r="AU63" s="685" t="str">
        <f t="shared" si="48"/>
        <v/>
      </c>
      <c r="AV63" s="685" t="str">
        <f t="shared" si="48"/>
        <v/>
      </c>
      <c r="AW63" s="685" t="str">
        <f t="shared" si="48"/>
        <v/>
      </c>
      <c r="AX63" s="685" t="str">
        <f t="shared" si="48"/>
        <v/>
      </c>
      <c r="AY63" s="685" t="str">
        <f t="shared" si="48"/>
        <v/>
      </c>
      <c r="AZ63" s="685" t="str">
        <f t="shared" si="48"/>
        <v/>
      </c>
      <c r="BA63" s="685" t="str">
        <f t="shared" si="48"/>
        <v/>
      </c>
      <c r="BB63" s="685" t="str">
        <f t="shared" si="48"/>
        <v/>
      </c>
      <c r="BC63" s="685" t="str">
        <f t="shared" si="48"/>
        <v/>
      </c>
      <c r="BD63" s="685" t="str">
        <f t="shared" si="47"/>
        <v/>
      </c>
      <c r="BE63" s="685" t="str">
        <f t="shared" si="47"/>
        <v/>
      </c>
      <c r="BF63" s="685" t="str">
        <f t="shared" si="47"/>
        <v/>
      </c>
      <c r="BG63" s="685" t="str">
        <f t="shared" si="47"/>
        <v/>
      </c>
      <c r="BH63" s="685" t="str">
        <f t="shared" si="47"/>
        <v/>
      </c>
      <c r="BI63" s="685" t="str">
        <f t="shared" si="47"/>
        <v/>
      </c>
      <c r="BJ63" s="685" t="str">
        <f t="shared" si="47"/>
        <v/>
      </c>
      <c r="BK63" s="685" t="str">
        <f t="shared" si="47"/>
        <v/>
      </c>
      <c r="BL63" s="685" t="str">
        <f t="shared" si="47"/>
        <v/>
      </c>
      <c r="BM63" s="685" t="str">
        <f t="shared" si="47"/>
        <v/>
      </c>
      <c r="BN63" s="685" t="str">
        <f t="shared" si="47"/>
        <v/>
      </c>
      <c r="BO63" s="685" t="str">
        <f t="shared" si="47"/>
        <v/>
      </c>
      <c r="BP63" s="685" t="str">
        <f t="shared" si="47"/>
        <v/>
      </c>
      <c r="BQ63" s="685" t="str">
        <f t="shared" si="47"/>
        <v/>
      </c>
      <c r="BR63" s="529"/>
      <c r="BS63" s="685">
        <f>IFERROR(($L63+AB63*Contr_Rate)*(1+Inv_Return)*IF($D63=$C$1,VLOOKUP($T63,Male_Annuity_Tables,MATCH($BS$3+3,'Mortality Tables'!$N$1:$DN$1,0),FALSE),VLOOKUP($T63,Fe_Annuity_Tables,MATCH(BS$3+3,'Mortality Tables'!$N$1:$DN$1,0),FALSE)),"")</f>
        <v>851106.65575681231</v>
      </c>
      <c r="BT63" s="685">
        <f>IFERROR(($BS63+AC63*Contr_Rate)*(1+Inv_Return)*IF($D63=$C$1,VLOOKUP($T63,Male_Annuity_Tables,MATCH($BS$3+3,'Mortality Tables'!$N$1:$DN$1,0),FALSE),VLOOKUP($T63,Fe_Annuity_Tables,MATCH(BT$3+3,'Mortality Tables'!$N$1:$DN$1,0),FALSE)),"")</f>
        <v>1336400.565309769</v>
      </c>
      <c r="BU63" s="685">
        <f>IFERROR((BT63+AD63*Contr_Rate)*(1+Inv_Return)*IF($D63=$C$1,VLOOKUP($T63,Male_Annuity_Tables,MATCH($BS$3+3,'Mortality Tables'!$N$1:$DN$1,0),FALSE),VLOOKUP($T63,Fe_Annuity_Tables,MATCH(BU$3+3,'Mortality Tables'!$N$1:$DN$1,0),FALSE)),"")</f>
        <v>1789283.6049126203</v>
      </c>
      <c r="BV63" s="685">
        <f>IFERROR((BU63+AE63*Contr_Rate)*(1+Inv_Return)*IF($D63=$C$1,VLOOKUP($T63,Male_Annuity_Tables,MATCH($BS$3+3,'Mortality Tables'!$N$1:$DN$1,0),FALSE),VLOOKUP($T63,Fe_Annuity_Tables,MATCH(BV$3+3,'Mortality Tables'!$N$1:$DN$1,0),FALSE)),"")</f>
        <v>2215491.5614603464</v>
      </c>
      <c r="BW63" s="685">
        <f>IFERROR((BV63+AF63*Contr_Rate)*(1+Inv_Return)*IF($D63=$C$1,VLOOKUP($T63,Male_Annuity_Tables,MATCH($BS$3+3,'Mortality Tables'!$N$1:$DN$1,0),FALSE),VLOOKUP($T63,Fe_Annuity_Tables,MATCH(BW$3+3,'Mortality Tables'!$N$1:$DN$1,0),FALSE)),"")</f>
        <v>2620097.3883512728</v>
      </c>
      <c r="BX63" s="685">
        <f>IFERROR((BW63+AG63*Contr_Rate)*(1+Inv_Return)*IF($D63=$C$1,VLOOKUP($T63,Male_Annuity_Tables,MATCH($BS$3+3,'Mortality Tables'!$N$1:$DN$1,0),FALSE),VLOOKUP($T63,Fe_Annuity_Tables,MATCH(BX$3+3,'Mortality Tables'!$N$1:$DN$1,0),FALSE)),"")</f>
        <v>3007600.91419503</v>
      </c>
      <c r="BY63" s="685">
        <f>IFERROR((BX63+AH63*Contr_Rate)*(1+Inv_Return)*IF($D63=$C$1,VLOOKUP($T63,Male_Annuity_Tables,MATCH($BS$3+3,'Mortality Tables'!$N$1:$DN$1,0),FALSE),VLOOKUP($T63,Fe_Annuity_Tables,MATCH(BY$3+3,'Mortality Tables'!$N$1:$DN$1,0),FALSE)),"")</f>
        <v>3382007.1575907576</v>
      </c>
      <c r="BZ63" s="685">
        <f>IFERROR((BY63+AI63*Contr_Rate)*(1+Inv_Return)*IF($D63=$C$1,VLOOKUP($T63,Male_Annuity_Tables,MATCH($BS$3+3,'Mortality Tables'!$N$1:$DN$1,0),FALSE),VLOOKUP($T63,Fe_Annuity_Tables,MATCH(BZ$3+3,'Mortality Tables'!$N$1:$DN$1,0),FALSE)),"")</f>
        <v>3746894.7314970214</v>
      </c>
      <c r="CA63" s="685">
        <f>IFERROR((BZ63+AJ63*Contr_Rate)*(1+Inv_Return)*IF($D63=$C$1,VLOOKUP($T63,Male_Annuity_Tables,MATCH($BS$3+3,'Mortality Tables'!$N$1:$DN$1,0),FALSE),VLOOKUP($T63,Fe_Annuity_Tables,MATCH(CA$3+3,'Mortality Tables'!$N$1:$DN$1,0),FALSE)),"")</f>
        <v>4105475.6294428306</v>
      </c>
      <c r="CB63" s="685">
        <f>IFERROR((CA63+AK63*Contr_Rate)*(1+Inv_Return)*IF($D63=$C$1,VLOOKUP($T63,Male_Annuity_Tables,MATCH($BS$3+3,'Mortality Tables'!$N$1:$DN$1,0),FALSE),VLOOKUP($T63,Fe_Annuity_Tables,MATCH(CB$3+3,'Mortality Tables'!$N$1:$DN$1,0),FALSE)),"")</f>
        <v>4460647.5193134286</v>
      </c>
      <c r="CC63" s="685">
        <f>IFERROR((CB63+AL63*Contr_Rate)*(1+Inv_Return)*IF($D63=$C$1,VLOOKUP($T63,Male_Annuity_Tables,MATCH($BS$3+3,'Mortality Tables'!$N$1:$DN$1,0),FALSE),VLOOKUP($T63,Fe_Annuity_Tables,MATCH(CC$3+3,'Mortality Tables'!$N$1:$DN$1,0),FALSE)),"")</f>
        <v>4815039.5254858481</v>
      </c>
      <c r="CD63" s="685">
        <f>IFERROR((CC63+AM63*Contr_Rate)*(1+Inv_Return)*IF($D63=$C$1,VLOOKUP($T63,Male_Annuity_Tables,MATCH($BS$3+3,'Mortality Tables'!$N$1:$DN$1,0),FALSE),VLOOKUP($T63,Fe_Annuity_Tables,MATCH(CD$3+3,'Mortality Tables'!$N$1:$DN$1,0),FALSE)),"")</f>
        <v>5171052.3539019171</v>
      </c>
      <c r="CE63" s="685">
        <f>IFERROR((CD63+AN63*Contr_Rate)*(1+Inv_Return)*IF($D63=$C$1,VLOOKUP($T63,Male_Annuity_Tables,MATCH($BS$3+3,'Mortality Tables'!$N$1:$DN$1,0),FALSE),VLOOKUP($T63,Fe_Annuity_Tables,MATCH(CE$3+3,'Mortality Tables'!$N$1:$DN$1,0),FALSE)),"")</f>
        <v>5530893.5048250863</v>
      </c>
      <c r="CF63" s="685">
        <f>IFERROR((CE63+AO63*Contr_Rate)*(1+Inv_Return)*IF($D63=$C$1,VLOOKUP($T63,Male_Annuity_Tables,MATCH($BS$3+3,'Mortality Tables'!$N$1:$DN$1,0),FALSE),VLOOKUP($T63,Fe_Annuity_Tables,MATCH(CF$3+3,'Mortality Tables'!$N$1:$DN$1,0),FALSE)),"")</f>
        <v>5896608.2224203888</v>
      </c>
      <c r="CG63" s="685">
        <f>IFERROR((CF63+AP63*Contr_Rate)*(1+Inv_Return)*IF($D63=$C$1,VLOOKUP($T63,Male_Annuity_Tables,MATCH($BS$3+3,'Mortality Tables'!$N$1:$DN$1,0),FALSE),VLOOKUP($T63,Fe_Annuity_Tables,MATCH(CG$3+3,'Mortality Tables'!$N$1:$DN$1,0),FALSE)),"")</f>
        <v>6270106.7470852956</v>
      </c>
      <c r="CH63" s="685">
        <f>IFERROR((CG63+AQ63*Contr_Rate)*(1+Inv_Return)*IF($D63=$C$1,VLOOKUP($T63,Male_Annuity_Tables,MATCH($BS$3+3,'Mortality Tables'!$N$1:$DN$1,0),FALSE),VLOOKUP($T63,Fe_Annuity_Tables,MATCH(CH$3+3,'Mortality Tables'!$N$1:$DN$1,0),FALSE)),"")</f>
        <v>6653188.3640425103</v>
      </c>
      <c r="CI63" s="685" t="str">
        <f>IFERROR((CH63+AR63*Contr_Rate)*(1+Inv_Return)*IF($D63=$C$1,VLOOKUP($T63,Male_Annuity_Tables,MATCH($BS$3+3,'Mortality Tables'!$N$1:$DN$1,0),FALSE),VLOOKUP($T63,Fe_Annuity_Tables,MATCH(CI$3+3,'Mortality Tables'!$N$1:$DN$1,0),FALSE)),"")</f>
        <v/>
      </c>
      <c r="CJ63" s="685" t="str">
        <f>IFERROR((CI63+AS63*Contr_Rate)*(1+Inv_Return)*IF($D63=$C$1,VLOOKUP($T63,Male_Annuity_Tables,MATCH($BS$3+3,'Mortality Tables'!$N$1:$DN$1,0),FALSE),VLOOKUP($T63,Fe_Annuity_Tables,MATCH(CJ$3+3,'Mortality Tables'!$N$1:$DN$1,0),FALSE)),"")</f>
        <v/>
      </c>
      <c r="CK63" s="685" t="str">
        <f>IFERROR((CJ63+AT63*Contr_Rate)*(1+Inv_Return)*IF($D63=$C$1,VLOOKUP($T63,Male_Annuity_Tables,MATCH($BS$3+3,'Mortality Tables'!$N$1:$DN$1,0),FALSE),VLOOKUP($T63,Fe_Annuity_Tables,MATCH(CK$3+3,'Mortality Tables'!$N$1:$DN$1,0),FALSE)),"")</f>
        <v/>
      </c>
      <c r="CL63" s="685" t="str">
        <f>IFERROR((CK63+AU63*Contr_Rate)*(1+Inv_Return)*IF($D63=$C$1,VLOOKUP($T63,Male_Annuity_Tables,MATCH($BS$3+3,'Mortality Tables'!$N$1:$DN$1,0),FALSE),VLOOKUP($T63,Fe_Annuity_Tables,MATCH(CL$3+3,'Mortality Tables'!$N$1:$DN$1,0),FALSE)),"")</f>
        <v/>
      </c>
      <c r="CM63" s="685" t="str">
        <f>IFERROR((CL63+AV63*Contr_Rate)*(1+Inv_Return)*IF($D63=$C$1,VLOOKUP($T63,Male_Annuity_Tables,MATCH($BS$3+3,'Mortality Tables'!$N$1:$DN$1,0),FALSE),VLOOKUP($T63,Fe_Annuity_Tables,MATCH(CM$3+3,'Mortality Tables'!$N$1:$DN$1,0),FALSE)),"")</f>
        <v/>
      </c>
      <c r="CN63" s="685" t="str">
        <f>IFERROR((CM63+AW63*Contr_Rate)*(1+Inv_Return)*IF($D63=$C$1,VLOOKUP($T63,Male_Annuity_Tables,MATCH($BS$3+3,'Mortality Tables'!$N$1:$DN$1,0),FALSE),VLOOKUP($T63,Fe_Annuity_Tables,MATCH(CN$3+3,'Mortality Tables'!$N$1:$DN$1,0),FALSE)),"")</f>
        <v/>
      </c>
      <c r="CO63" s="685" t="str">
        <f>IFERROR((CN63+AX63*Contr_Rate)*(1+Inv_Return)*IF($D63=$C$1,VLOOKUP($T63,Male_Annuity_Tables,MATCH($BS$3+3,'Mortality Tables'!$N$1:$DN$1,0),FALSE),VLOOKUP($T63,Fe_Annuity_Tables,MATCH(CO$3+3,'Mortality Tables'!$N$1:$DN$1,0),FALSE)),"")</f>
        <v/>
      </c>
      <c r="CP63" s="685" t="str">
        <f>IFERROR((CO63+AY63*Contr_Rate)*(1+Inv_Return)*IF($D63=$C$1,VLOOKUP($T63,Male_Annuity_Tables,MATCH($BS$3+3,'Mortality Tables'!$N$1:$DN$1,0),FALSE),VLOOKUP($T63,Fe_Annuity_Tables,MATCH(CP$3+3,'Mortality Tables'!$N$1:$DN$1,0),FALSE)),"")</f>
        <v/>
      </c>
      <c r="CQ63" s="685" t="str">
        <f>IFERROR((CP63+AZ63*Contr_Rate)*(1+Inv_Return)*IF($D63=$C$1,VLOOKUP($T63,Male_Annuity_Tables,MATCH($BS$3+3,'Mortality Tables'!$N$1:$DN$1,0),FALSE),VLOOKUP($T63,Fe_Annuity_Tables,MATCH(CQ$3+3,'Mortality Tables'!$N$1:$DN$1,0),FALSE)),"")</f>
        <v/>
      </c>
      <c r="CR63" s="685" t="str">
        <f>IFERROR((CQ63+BA63*Contr_Rate)*(1+Inv_Return)*IF($D63=$C$1,VLOOKUP($T63,Male_Annuity_Tables,MATCH($BS$3+3,'Mortality Tables'!$N$1:$DN$1,0),FALSE),VLOOKUP($T63,Fe_Annuity_Tables,MATCH(CR$3+3,'Mortality Tables'!$N$1:$DN$1,0),FALSE)),"")</f>
        <v/>
      </c>
      <c r="CS63" s="685" t="str">
        <f>IFERROR((CR63+BB63*Contr_Rate)*(1+Inv_Return)*IF($D63=$C$1,VLOOKUP($T63,Male_Annuity_Tables,MATCH($BS$3+3,'Mortality Tables'!$N$1:$DN$1,0),FALSE),VLOOKUP($T63,Fe_Annuity_Tables,MATCH(CS$3+3,'Mortality Tables'!$N$1:$DN$1,0),FALSE)),"")</f>
        <v/>
      </c>
      <c r="CT63" s="685" t="str">
        <f>IFERROR((CS63+BC63*Contr_Rate)*(1+Inv_Return)*IF($D63=$C$1,VLOOKUP($T63,Male_Annuity_Tables,MATCH($BS$3+3,'Mortality Tables'!$N$1:$DN$1,0),FALSE),VLOOKUP($T63,Fe_Annuity_Tables,MATCH(CT$3+3,'Mortality Tables'!$N$1:$DN$1,0),FALSE)),"")</f>
        <v/>
      </c>
      <c r="CU63" s="685" t="str">
        <f>IFERROR((CT63+BD63*Contr_Rate)*(1+Inv_Return)*IF($D63=$C$1,VLOOKUP($T63,Male_Annuity_Tables,MATCH($BS$3+3,'Mortality Tables'!$N$1:$DN$1,0),FALSE),VLOOKUP($T63,Fe_Annuity_Tables,MATCH(CU$3+3,'Mortality Tables'!$N$1:$DN$1,0),FALSE)),"")</f>
        <v/>
      </c>
      <c r="CV63" s="685" t="str">
        <f>IFERROR((CU63+BE63*Contr_Rate)*(1+Inv_Return)*IF($D63=$C$1,VLOOKUP($T63,Male_Annuity_Tables,MATCH($BS$3+3,'Mortality Tables'!$N$1:$DN$1,0),FALSE),VLOOKUP($T63,Fe_Annuity_Tables,MATCH(CV$3+3,'Mortality Tables'!$N$1:$DN$1,0),FALSE)),"")</f>
        <v/>
      </c>
      <c r="CW63" s="685" t="str">
        <f>IFERROR((CV63+BF63*Contr_Rate)*(1+Inv_Return)*IF($D63=$C$1,VLOOKUP($T63,Male_Annuity_Tables,MATCH($BS$3+3,'Mortality Tables'!$N$1:$DN$1,0),FALSE),VLOOKUP($T63,Fe_Annuity_Tables,MATCH(CW$3+3,'Mortality Tables'!$N$1:$DN$1,0),FALSE)),"")</f>
        <v/>
      </c>
      <c r="CX63" s="685" t="str">
        <f>IFERROR((CW63+BG63*Contr_Rate)*(1+Inv_Return)*IF($D63=$C$1,VLOOKUP($T63,Male_Annuity_Tables,MATCH($BS$3+3,'Mortality Tables'!$N$1:$DN$1,0),FALSE),VLOOKUP($T63,Fe_Annuity_Tables,MATCH(CX$3+3,'Mortality Tables'!$N$1:$DN$1,0),FALSE)),"")</f>
        <v/>
      </c>
      <c r="CY63" s="685" t="str">
        <f>IFERROR((CX63+BH63*Contr_Rate)*(1+Inv_Return)*IF($D63=$C$1,VLOOKUP($T63,Male_Annuity_Tables,MATCH($BS$3+3,'Mortality Tables'!$N$1:$DN$1,0),FALSE),VLOOKUP($T63,Fe_Annuity_Tables,MATCH(CY$3+3,'Mortality Tables'!$N$1:$DN$1,0),FALSE)),"")</f>
        <v/>
      </c>
      <c r="CZ63" s="685" t="str">
        <f>IFERROR((CY63+BI63*Contr_Rate)*(1+Inv_Return)*IF($D63=$C$1,VLOOKUP($T63,Male_Annuity_Tables,MATCH($BS$3+3,'Mortality Tables'!$N$1:$DN$1,0),FALSE),VLOOKUP($T63,Fe_Annuity_Tables,MATCH(CZ$3+3,'Mortality Tables'!$N$1:$DN$1,0),FALSE)),"")</f>
        <v/>
      </c>
      <c r="DA63" s="685" t="str">
        <f>IFERROR((CZ63+BJ63*Contr_Rate)*(1+Inv_Return)*IF($D63=$C$1,VLOOKUP($T63,Male_Annuity_Tables,MATCH($BS$3+3,'Mortality Tables'!$N$1:$DN$1,0),FALSE),VLOOKUP($T63,Fe_Annuity_Tables,MATCH(DA$3+3,'Mortality Tables'!$N$1:$DN$1,0),FALSE)),"")</f>
        <v/>
      </c>
      <c r="DB63" s="685" t="str">
        <f>IFERROR((DA63+BK63*Contr_Rate)*(1+Inv_Return)*IF($D63=$C$1,VLOOKUP($T63,Male_Annuity_Tables,MATCH($BS$3+3,'Mortality Tables'!$N$1:$DN$1,0),FALSE),VLOOKUP($T63,Fe_Annuity_Tables,MATCH(DB$3+3,'Mortality Tables'!$N$1:$DN$1,0),FALSE)),"")</f>
        <v/>
      </c>
      <c r="DC63" s="685" t="str">
        <f>IFERROR((DB63+BL63*Contr_Rate)*(1+Inv_Return)*IF($D63=$C$1,VLOOKUP($T63,Male_Annuity_Tables,MATCH($BS$3+3,'Mortality Tables'!$N$1:$DN$1,0),FALSE),VLOOKUP($T63,Fe_Annuity_Tables,MATCH(DC$3+3,'Mortality Tables'!$N$1:$DN$1,0),FALSE)),"")</f>
        <v/>
      </c>
      <c r="DD63" s="685" t="str">
        <f>IFERROR((DC63+BM63*Contr_Rate)*(1+Inv_Return)*IF($D63=$C$1,VLOOKUP($T63,Male_Annuity_Tables,MATCH($BS$3+3,'Mortality Tables'!$N$1:$DN$1,0),FALSE),VLOOKUP($T63,Fe_Annuity_Tables,MATCH(DD$3+3,'Mortality Tables'!$N$1:$DN$1,0),FALSE)),"")</f>
        <v/>
      </c>
      <c r="DE63" s="685" t="str">
        <f>IFERROR((DD63+BN63*Contr_Rate)*(1+Inv_Return)*IF($D63=$C$1,VLOOKUP($T63,Male_Annuity_Tables,MATCH($BS$3+3,'Mortality Tables'!$N$1:$DN$1,0),FALSE),VLOOKUP($T63,Fe_Annuity_Tables,MATCH(DE$3+3,'Mortality Tables'!$N$1:$DN$1,0),FALSE)),"")</f>
        <v/>
      </c>
      <c r="DF63" s="685" t="str">
        <f>IFERROR((DE63+BO63*Contr_Rate)*(1+Inv_Return)*IF($D63=$C$1,VLOOKUP($T63,Male_Annuity_Tables,MATCH($BS$3+3,'Mortality Tables'!$N$1:$DN$1,0),FALSE),VLOOKUP($T63,Fe_Annuity_Tables,MATCH(DF$3+3,'Mortality Tables'!$N$1:$DN$1,0),FALSE)),"")</f>
        <v/>
      </c>
      <c r="DG63" s="685" t="str">
        <f>IFERROR((DF63+BP63*Contr_Rate)*(1+Inv_Return)*IF($D63=$C$1,VLOOKUP($T63,Male_Annuity_Tables,MATCH($BS$3+3,'Mortality Tables'!$N$1:$DN$1,0),FALSE),VLOOKUP($T63,Fe_Annuity_Tables,MATCH(DG$3+3,'Mortality Tables'!$N$1:$DN$1,0),FALSE)),"")</f>
        <v/>
      </c>
      <c r="DH63" s="685" t="str">
        <f>IFERROR((DG63+BQ63*Contr_Rate)*(1+Inv_Return)*IF($D63=$C$1,VLOOKUP($T63,Male_Annuity_Tables,MATCH($BS$3+3,'Mortality Tables'!$N$1:$DN$1,0),FALSE),VLOOKUP($T63,Fe_Annuity_Tables,MATCH(DH$3+3,'Mortality Tables'!$N$1:$DN$1,0),FALSE)),"")</f>
        <v/>
      </c>
      <c r="DJ63" s="686">
        <f t="shared" si="20"/>
        <v>6653188.3640425103</v>
      </c>
      <c r="DK63" s="680">
        <f t="shared" si="21"/>
        <v>8.0909277508679907</v>
      </c>
      <c r="DL63" s="686">
        <f t="shared" si="22"/>
        <v>550942.52985144628</v>
      </c>
      <c r="DM63" s="686">
        <f t="shared" si="23"/>
        <v>4569965.54575874</v>
      </c>
      <c r="DN63" s="687">
        <f t="shared" si="42"/>
        <v>0.12055726117295588</v>
      </c>
      <c r="DP63" s="688">
        <f t="shared" si="24"/>
        <v>129973.77406060645</v>
      </c>
      <c r="DQ63" s="688">
        <f t="shared" si="13"/>
        <v>204424.51707345675</v>
      </c>
      <c r="DR63" s="688">
        <f t="shared" si="14"/>
        <v>274187.13569140254</v>
      </c>
    </row>
    <row r="64" spans="1:122" s="657" customFormat="1" ht="14.5">
      <c r="A64" s="675" t="s">
        <v>1197</v>
      </c>
      <c r="B64" s="675" t="s">
        <v>1198</v>
      </c>
      <c r="C64" s="675" t="s">
        <v>541</v>
      </c>
      <c r="D64" s="675" t="s">
        <v>60</v>
      </c>
      <c r="E64" s="676">
        <v>30718</v>
      </c>
      <c r="F64" s="677">
        <v>37584</v>
      </c>
      <c r="G64" s="677">
        <v>40685</v>
      </c>
      <c r="H64" s="678">
        <v>2598215</v>
      </c>
      <c r="I64" s="678">
        <v>238220.61</v>
      </c>
      <c r="J64" s="678">
        <v>169387.37</v>
      </c>
      <c r="K64" s="678"/>
      <c r="L64" s="678">
        <v>407607.98</v>
      </c>
      <c r="M64" s="679">
        <f>IF(COUNTIF($A$4:A204,A64)=1,0,1)</f>
        <v>0</v>
      </c>
      <c r="N64" s="680" t="str">
        <f t="shared" ref="N64:N95" si="49">IF(T64&lt;=18,"WHAT!!!",IF(T64&gt;100,"EERM","Okay"))</f>
        <v>Okay</v>
      </c>
      <c r="O64" s="680" t="str">
        <f t="shared" si="15"/>
        <v>TRUE</v>
      </c>
      <c r="P64" s="680" t="b">
        <f t="shared" ref="P64:P126" si="50">G64&gt;=Comm_Date</f>
        <v>1</v>
      </c>
      <c r="Q64" s="680" t="b">
        <f t="shared" ref="Q64:Q95" si="51">$G64&gt;=$F64</f>
        <v>1</v>
      </c>
      <c r="R64" s="680" t="b">
        <f t="shared" ref="R64:R95" si="52">$F64&gt;$E64</f>
        <v>1</v>
      </c>
      <c r="S64" s="681">
        <f t="shared" ref="S64:S126" si="53">YEARFRAC(E64,F64,3)</f>
        <v>18.81095890410959</v>
      </c>
      <c r="T64" s="682">
        <f t="shared" ref="T64:T95" si="54">ROUNDDOWN(YEARFRAC($E64,Analysis_Date,3),0)</f>
        <v>40</v>
      </c>
      <c r="U64" s="682">
        <f t="shared" si="16"/>
        <v>27</v>
      </c>
      <c r="V64" s="682">
        <f t="shared" ref="V64:V95" si="55">YEARFRAC($G64,Analysis_Date,3)</f>
        <v>13.61917808219178</v>
      </c>
      <c r="W64" s="682">
        <f t="shared" ref="W64:W95" si="56">MAX(ROUNDDOWN(NRA-T64,0),0)</f>
        <v>20</v>
      </c>
      <c r="X64" s="683">
        <f t="shared" ref="X64:X98" si="57">L64*W64</f>
        <v>8152159.5999999996</v>
      </c>
      <c r="Y64" s="684">
        <f t="shared" ref="Y64:Y126" si="58">IF($D64=$C$1,VLOOKUP($T64,Mortality_Table,3,FALSE),VLOOKUP($T64,Mortality_Table,2,FALSE))</f>
        <v>1.91E-3</v>
      </c>
      <c r="Z64" s="684">
        <f>IF($D64=$C$1,VLOOKUP($T64,Male_Annuity_Tables,MATCH($W64+2,'Mortality Tables'!$DS$1:$HT$1,0),FALSE),VLOOKUP($T64,Fe_Annuity_Tables,MATCH($W64+2,'Mortality Tables'!$M$1:$DN$1,0),FALSE))</f>
        <v>8.2941194265961735E-2</v>
      </c>
      <c r="AA64" s="664"/>
      <c r="AB64" s="685">
        <f t="shared" si="45"/>
        <v>2730594.05425</v>
      </c>
      <c r="AC64" s="685">
        <f t="shared" si="45"/>
        <v>2869717.8213140378</v>
      </c>
      <c r="AD64" s="685">
        <f t="shared" si="45"/>
        <v>3015929.9443099881</v>
      </c>
      <c r="AE64" s="685">
        <f t="shared" si="45"/>
        <v>3169591.574972582</v>
      </c>
      <c r="AF64" s="685">
        <f t="shared" si="45"/>
        <v>3331082.2657174347</v>
      </c>
      <c r="AG64" s="685">
        <f t="shared" si="45"/>
        <v>3500800.9071557387</v>
      </c>
      <c r="AH64" s="685">
        <f t="shared" si="45"/>
        <v>3679166.7133753235</v>
      </c>
      <c r="AI64" s="685">
        <f t="shared" si="45"/>
        <v>3866620.2574217967</v>
      </c>
      <c r="AJ64" s="685">
        <f t="shared" si="45"/>
        <v>4063624.5595374373</v>
      </c>
      <c r="AK64" s="685">
        <f t="shared" si="45"/>
        <v>4270666.2308458695</v>
      </c>
      <c r="AL64" s="685">
        <f t="shared" si="45"/>
        <v>4488256.6753074666</v>
      </c>
      <c r="AM64" s="685">
        <f t="shared" ref="AL64:AU89" si="59">IFERROR(IF($W64&gt;=AM$3,($H64*(1+Ann_Salary_Growth_Rate)^AM$3),""),0)</f>
        <v>4716933.3529143827</v>
      </c>
      <c r="AN64" s="685">
        <f t="shared" si="59"/>
        <v>4957261.1072453698</v>
      </c>
      <c r="AO64" s="685">
        <f t="shared" si="59"/>
        <v>5209833.5606595222</v>
      </c>
      <c r="AP64" s="685">
        <f t="shared" si="59"/>
        <v>5475274.5805751253</v>
      </c>
      <c r="AQ64" s="685">
        <f t="shared" si="59"/>
        <v>5754239.8204554273</v>
      </c>
      <c r="AR64" s="685">
        <f t="shared" si="59"/>
        <v>6047418.3393076323</v>
      </c>
      <c r="AS64" s="685">
        <f t="shared" si="59"/>
        <v>6355534.3036953555</v>
      </c>
      <c r="AT64" s="685">
        <f t="shared" si="59"/>
        <v>6679348.7764686346</v>
      </c>
      <c r="AU64" s="685">
        <f t="shared" si="59"/>
        <v>7019661.5966297118</v>
      </c>
      <c r="AV64" s="685" t="str">
        <f t="shared" si="48"/>
        <v/>
      </c>
      <c r="AW64" s="685" t="str">
        <f t="shared" si="48"/>
        <v/>
      </c>
      <c r="AX64" s="685" t="str">
        <f t="shared" si="48"/>
        <v/>
      </c>
      <c r="AY64" s="685" t="str">
        <f t="shared" si="48"/>
        <v/>
      </c>
      <c r="AZ64" s="685" t="str">
        <f t="shared" si="48"/>
        <v/>
      </c>
      <c r="BA64" s="685" t="str">
        <f t="shared" si="48"/>
        <v/>
      </c>
      <c r="BB64" s="685" t="str">
        <f t="shared" si="48"/>
        <v/>
      </c>
      <c r="BC64" s="685" t="str">
        <f t="shared" si="48"/>
        <v/>
      </c>
      <c r="BD64" s="685" t="str">
        <f t="shared" si="47"/>
        <v/>
      </c>
      <c r="BE64" s="685" t="str">
        <f t="shared" si="47"/>
        <v/>
      </c>
      <c r="BF64" s="685" t="str">
        <f t="shared" si="47"/>
        <v/>
      </c>
      <c r="BG64" s="685" t="str">
        <f t="shared" si="47"/>
        <v/>
      </c>
      <c r="BH64" s="685" t="str">
        <f t="shared" si="47"/>
        <v/>
      </c>
      <c r="BI64" s="685" t="str">
        <f t="shared" si="47"/>
        <v/>
      </c>
      <c r="BJ64" s="685" t="str">
        <f t="shared" si="47"/>
        <v/>
      </c>
      <c r="BK64" s="685" t="str">
        <f t="shared" si="47"/>
        <v/>
      </c>
      <c r="BL64" s="685" t="str">
        <f t="shared" si="47"/>
        <v/>
      </c>
      <c r="BM64" s="685" t="str">
        <f t="shared" si="47"/>
        <v/>
      </c>
      <c r="BN64" s="685" t="str">
        <f t="shared" si="47"/>
        <v/>
      </c>
      <c r="BO64" s="685" t="str">
        <f t="shared" si="47"/>
        <v/>
      </c>
      <c r="BP64" s="685" t="str">
        <f t="shared" si="47"/>
        <v/>
      </c>
      <c r="BQ64" s="685" t="str">
        <f t="shared" si="47"/>
        <v/>
      </c>
      <c r="BR64" s="529"/>
      <c r="BS64" s="685">
        <f>IFERROR(($L64+AB64*Contr_Rate)*(1+Inv_Return)*IF($D64=$C$1,VLOOKUP($T64,Male_Annuity_Tables,MATCH($BS$3+3,'Mortality Tables'!$N$1:$DN$1,0),FALSE),VLOOKUP($T64,Fe_Annuity_Tables,MATCH(BS$3+3,'Mortality Tables'!$N$1:$DN$1,0),FALSE)),"")</f>
        <v>1069548.1448580388</v>
      </c>
      <c r="BT64" s="685">
        <f>IFERROR(($BS64+AC64*Contr_Rate)*(1+Inv_Return)*IF($D64=$C$1,VLOOKUP($T64,Male_Annuity_Tables,MATCH($BS$3+3,'Mortality Tables'!$N$1:$DN$1,0),FALSE),VLOOKUP($T64,Fe_Annuity_Tables,MATCH(BT$3+3,'Mortality Tables'!$N$1:$DN$1,0),FALSE)),"")</f>
        <v>1427675.3549922169</v>
      </c>
      <c r="BU64" s="685">
        <f>IFERROR((BT64+AD64*Contr_Rate)*(1+Inv_Return)*IF($D64=$C$1,VLOOKUP($T64,Male_Annuity_Tables,MATCH($BS$3+3,'Mortality Tables'!$N$1:$DN$1,0),FALSE),VLOOKUP($T64,Fe_Annuity_Tables,MATCH(BU$3+3,'Mortality Tables'!$N$1:$DN$1,0),FALSE)),"")</f>
        <v>1463055.6831104504</v>
      </c>
      <c r="BV64" s="685">
        <f>IFERROR((BU64+AE64*Contr_Rate)*(1+Inv_Return)*IF($D64=$C$1,VLOOKUP($T64,Male_Annuity_Tables,MATCH($BS$3+3,'Mortality Tables'!$N$1:$DN$1,0),FALSE),VLOOKUP($T64,Fe_Annuity_Tables,MATCH(BV$3+3,'Mortality Tables'!$N$1:$DN$1,0),FALSE)),"")</f>
        <v>1284092.1638637546</v>
      </c>
      <c r="BW64" s="685">
        <f>IFERROR((BV64+AF64*Contr_Rate)*(1+Inv_Return)*IF($D64=$C$1,VLOOKUP($T64,Male_Annuity_Tables,MATCH($BS$3+3,'Mortality Tables'!$N$1:$DN$1,0),FALSE),VLOOKUP($T64,Fe_Annuity_Tables,MATCH(BW$3+3,'Mortality Tables'!$N$1:$DN$1,0),FALSE)),"")</f>
        <v>1029934.852791438</v>
      </c>
      <c r="BX64" s="685">
        <f>IFERROR((BW64+AG64*Contr_Rate)*(1+Inv_Return)*IF($D64=$C$1,VLOOKUP($T64,Male_Annuity_Tables,MATCH($BS$3+3,'Mortality Tables'!$N$1:$DN$1,0),FALSE),VLOOKUP($T64,Fe_Annuity_Tables,MATCH(BX$3+3,'Mortality Tables'!$N$1:$DN$1,0),FALSE)),"")</f>
        <v>795441.7622451568</v>
      </c>
      <c r="BY64" s="685">
        <f>IFERROR((BX64+AH64*Contr_Rate)*(1+Inv_Return)*IF($D64=$C$1,VLOOKUP($T64,Male_Annuity_Tables,MATCH($BS$3+3,'Mortality Tables'!$N$1:$DN$1,0),FALSE),VLOOKUP($T64,Fe_Annuity_Tables,MATCH(BY$3+3,'Mortality Tables'!$N$1:$DN$1,0),FALSE)),"")</f>
        <v>615571.50281992706</v>
      </c>
      <c r="BZ64" s="685">
        <f>IFERROR((BY64+AI64*Contr_Rate)*(1+Inv_Return)*IF($D64=$C$1,VLOOKUP($T64,Male_Annuity_Tables,MATCH($BS$3+3,'Mortality Tables'!$N$1:$DN$1,0),FALSE),VLOOKUP($T64,Fe_Annuity_Tables,MATCH(BZ$3+3,'Mortality Tables'!$N$1:$DN$1,0),FALSE)),"")</f>
        <v>487696.70121285995</v>
      </c>
      <c r="CA64" s="685">
        <f>IFERROR((BZ64+AJ64*Contr_Rate)*(1+Inv_Return)*IF($D64=$C$1,VLOOKUP($T64,Male_Annuity_Tables,MATCH($BS$3+3,'Mortality Tables'!$N$1:$DN$1,0),FALSE),VLOOKUP($T64,Fe_Annuity_Tables,MATCH(CA$3+3,'Mortality Tables'!$N$1:$DN$1,0),FALSE)),"")</f>
        <v>397194.4440764446</v>
      </c>
      <c r="CB64" s="685">
        <f>IFERROR((CA64+AK64*Contr_Rate)*(1+Inv_Return)*IF($D64=$C$1,VLOOKUP($T64,Male_Annuity_Tables,MATCH($BS$3+3,'Mortality Tables'!$N$1:$DN$1,0),FALSE),VLOOKUP($T64,Fe_Annuity_Tables,MATCH(CB$3+3,'Mortality Tables'!$N$1:$DN$1,0),FALSE)),"")</f>
        <v>330844.202607257</v>
      </c>
      <c r="CC64" s="685">
        <f>IFERROR((CB64+AL64*Contr_Rate)*(1+Inv_Return)*IF($D64=$C$1,VLOOKUP($T64,Male_Annuity_Tables,MATCH($BS$3+3,'Mortality Tables'!$N$1:$DN$1,0),FALSE),VLOOKUP($T64,Fe_Annuity_Tables,MATCH(CC$3+3,'Mortality Tables'!$N$1:$DN$1,0),FALSE)),"")</f>
        <v>296450.54392582952</v>
      </c>
      <c r="CD64" s="685">
        <f>IFERROR((CC64+AM64*Contr_Rate)*(1+Inv_Return)*IF($D64=$C$1,VLOOKUP($T64,Male_Annuity_Tables,MATCH($BS$3+3,'Mortality Tables'!$N$1:$DN$1,0),FALSE),VLOOKUP($T64,Fe_Annuity_Tables,MATCH(CD$3+3,'Mortality Tables'!$N$1:$DN$1,0),FALSE)),"")</f>
        <v>271144.44717484503</v>
      </c>
      <c r="CE64" s="685">
        <f>IFERROR((CD64+AN64*Contr_Rate)*(1+Inv_Return)*IF($D64=$C$1,VLOOKUP($T64,Male_Annuity_Tables,MATCH($BS$3+3,'Mortality Tables'!$N$1:$DN$1,0),FALSE),VLOOKUP($T64,Fe_Annuity_Tables,MATCH(CE$3+3,'Mortality Tables'!$N$1:$DN$1,0),FALSE)),"")</f>
        <v>249606.07175078458</v>
      </c>
      <c r="CF64" s="685">
        <f>IFERROR((CE64+AO64*Contr_Rate)*(1+Inv_Return)*IF($D64=$C$1,VLOOKUP($T64,Male_Annuity_Tables,MATCH($BS$3+3,'Mortality Tables'!$N$1:$DN$1,0),FALSE),VLOOKUP($T64,Fe_Annuity_Tables,MATCH(CF$3+3,'Mortality Tables'!$N$1:$DN$1,0),FALSE)),"")</f>
        <v>230481.35382876307</v>
      </c>
      <c r="CG64" s="685">
        <f>IFERROR((CF64+AP64*Contr_Rate)*(1+Inv_Return)*IF($D64=$C$1,VLOOKUP($T64,Male_Annuity_Tables,MATCH($BS$3+3,'Mortality Tables'!$N$1:$DN$1,0),FALSE),VLOOKUP($T64,Fe_Annuity_Tables,MATCH(CG$3+3,'Mortality Tables'!$N$1:$DN$1,0),FALSE)),"")</f>
        <v>213264.62512410825</v>
      </c>
      <c r="CH64" s="685">
        <f>IFERROR((CG64+AQ64*Contr_Rate)*(1+Inv_Return)*IF($D64=$C$1,VLOOKUP($T64,Male_Annuity_Tables,MATCH($BS$3+3,'Mortality Tables'!$N$1:$DN$1,0),FALSE),VLOOKUP($T64,Fe_Annuity_Tables,MATCH(CH$3+3,'Mortality Tables'!$N$1:$DN$1,0),FALSE)),"")</f>
        <v>208631.33373333333</v>
      </c>
      <c r="CI64" s="685">
        <f>IFERROR((CH64+AR64*Contr_Rate)*(1+Inv_Return)*IF($D64=$C$1,VLOOKUP($T64,Male_Annuity_Tables,MATCH($BS$3+3,'Mortality Tables'!$N$1:$DN$1,0),FALSE),VLOOKUP($T64,Fe_Annuity_Tables,MATCH(CI$3+3,'Mortality Tables'!$N$1:$DN$1,0),FALSE)),"")</f>
        <v>205473.91627138419</v>
      </c>
      <c r="CJ64" s="685">
        <f>IFERROR((CI64+AS64*Contr_Rate)*(1+Inv_Return)*IF($D64=$C$1,VLOOKUP($T64,Male_Annuity_Tables,MATCH($BS$3+3,'Mortality Tables'!$N$1:$DN$1,0),FALSE),VLOOKUP($T64,Fe_Annuity_Tables,MATCH(CJ$3+3,'Mortality Tables'!$N$1:$DN$1,0),FALSE)),"")</f>
        <v>202484.33213010232</v>
      </c>
      <c r="CK64" s="685">
        <f>IFERROR((CJ64+AT64*Contr_Rate)*(1+Inv_Return)*IF($D64=$C$1,VLOOKUP($T64,Male_Annuity_Tables,MATCH($BS$3+3,'Mortality Tables'!$N$1:$DN$1,0),FALSE),VLOOKUP($T64,Fe_Annuity_Tables,MATCH(CK$3+3,'Mortality Tables'!$N$1:$DN$1,0),FALSE)),"")</f>
        <v>199502.48069733818</v>
      </c>
      <c r="CL64" s="685">
        <f>IFERROR((CK64+AU64*Contr_Rate)*(1+Inv_Return)*IF($D64=$C$1,VLOOKUP($T64,Male_Annuity_Tables,MATCH($BS$3+3,'Mortality Tables'!$N$1:$DN$1,0),FALSE),VLOOKUP($T64,Fe_Annuity_Tables,MATCH(CL$3+3,'Mortality Tables'!$N$1:$DN$1,0),FALSE)),"")</f>
        <v>196498.65501573755</v>
      </c>
      <c r="CM64" s="685" t="str">
        <f>IFERROR((CL64+AV64*Contr_Rate)*(1+Inv_Return)*IF($D64=$C$1,VLOOKUP($T64,Male_Annuity_Tables,MATCH($BS$3+3,'Mortality Tables'!$N$1:$DN$1,0),FALSE),VLOOKUP($T64,Fe_Annuity_Tables,MATCH(CM$3+3,'Mortality Tables'!$N$1:$DN$1,0),FALSE)),"")</f>
        <v/>
      </c>
      <c r="CN64" s="685" t="str">
        <f>IFERROR((CM64+AW64*Contr_Rate)*(1+Inv_Return)*IF($D64=$C$1,VLOOKUP($T64,Male_Annuity_Tables,MATCH($BS$3+3,'Mortality Tables'!$N$1:$DN$1,0),FALSE),VLOOKUP($T64,Fe_Annuity_Tables,MATCH(CN$3+3,'Mortality Tables'!$N$1:$DN$1,0),FALSE)),"")</f>
        <v/>
      </c>
      <c r="CO64" s="685" t="str">
        <f>IFERROR((CN64+AX64*Contr_Rate)*(1+Inv_Return)*IF($D64=$C$1,VLOOKUP($T64,Male_Annuity_Tables,MATCH($BS$3+3,'Mortality Tables'!$N$1:$DN$1,0),FALSE),VLOOKUP($T64,Fe_Annuity_Tables,MATCH(CO$3+3,'Mortality Tables'!$N$1:$DN$1,0),FALSE)),"")</f>
        <v/>
      </c>
      <c r="CP64" s="685" t="str">
        <f>IFERROR((CO64+AY64*Contr_Rate)*(1+Inv_Return)*IF($D64=$C$1,VLOOKUP($T64,Male_Annuity_Tables,MATCH($BS$3+3,'Mortality Tables'!$N$1:$DN$1,0),FALSE),VLOOKUP($T64,Fe_Annuity_Tables,MATCH(CP$3+3,'Mortality Tables'!$N$1:$DN$1,0),FALSE)),"")</f>
        <v/>
      </c>
      <c r="CQ64" s="685" t="str">
        <f>IFERROR((CP64+AZ64*Contr_Rate)*(1+Inv_Return)*IF($D64=$C$1,VLOOKUP($T64,Male_Annuity_Tables,MATCH($BS$3+3,'Mortality Tables'!$N$1:$DN$1,0),FALSE),VLOOKUP($T64,Fe_Annuity_Tables,MATCH(CQ$3+3,'Mortality Tables'!$N$1:$DN$1,0),FALSE)),"")</f>
        <v/>
      </c>
      <c r="CR64" s="685" t="str">
        <f>IFERROR((CQ64+BA64*Contr_Rate)*(1+Inv_Return)*IF($D64=$C$1,VLOOKUP($T64,Male_Annuity_Tables,MATCH($BS$3+3,'Mortality Tables'!$N$1:$DN$1,0),FALSE),VLOOKUP($T64,Fe_Annuity_Tables,MATCH(CR$3+3,'Mortality Tables'!$N$1:$DN$1,0),FALSE)),"")</f>
        <v/>
      </c>
      <c r="CS64" s="685" t="str">
        <f>IFERROR((CR64+BB64*Contr_Rate)*(1+Inv_Return)*IF($D64=$C$1,VLOOKUP($T64,Male_Annuity_Tables,MATCH($BS$3+3,'Mortality Tables'!$N$1:$DN$1,0),FALSE),VLOOKUP($T64,Fe_Annuity_Tables,MATCH(CS$3+3,'Mortality Tables'!$N$1:$DN$1,0),FALSE)),"")</f>
        <v/>
      </c>
      <c r="CT64" s="685" t="str">
        <f>IFERROR((CS64+BC64*Contr_Rate)*(1+Inv_Return)*IF($D64=$C$1,VLOOKUP($T64,Male_Annuity_Tables,MATCH($BS$3+3,'Mortality Tables'!$N$1:$DN$1,0),FALSE),VLOOKUP($T64,Fe_Annuity_Tables,MATCH(CT$3+3,'Mortality Tables'!$N$1:$DN$1,0),FALSE)),"")</f>
        <v/>
      </c>
      <c r="CU64" s="685" t="str">
        <f>IFERROR((CT64+BD64*Contr_Rate)*(1+Inv_Return)*IF($D64=$C$1,VLOOKUP($T64,Male_Annuity_Tables,MATCH($BS$3+3,'Mortality Tables'!$N$1:$DN$1,0),FALSE),VLOOKUP($T64,Fe_Annuity_Tables,MATCH(CU$3+3,'Mortality Tables'!$N$1:$DN$1,0),FALSE)),"")</f>
        <v/>
      </c>
      <c r="CV64" s="685" t="str">
        <f>IFERROR((CU64+BE64*Contr_Rate)*(1+Inv_Return)*IF($D64=$C$1,VLOOKUP($T64,Male_Annuity_Tables,MATCH($BS$3+3,'Mortality Tables'!$N$1:$DN$1,0),FALSE),VLOOKUP($T64,Fe_Annuity_Tables,MATCH(CV$3+3,'Mortality Tables'!$N$1:$DN$1,0),FALSE)),"")</f>
        <v/>
      </c>
      <c r="CW64" s="685" t="str">
        <f>IFERROR((CV64+BF64*Contr_Rate)*(1+Inv_Return)*IF($D64=$C$1,VLOOKUP($T64,Male_Annuity_Tables,MATCH($BS$3+3,'Mortality Tables'!$N$1:$DN$1,0),FALSE),VLOOKUP($T64,Fe_Annuity_Tables,MATCH(CW$3+3,'Mortality Tables'!$N$1:$DN$1,0),FALSE)),"")</f>
        <v/>
      </c>
      <c r="CX64" s="685" t="str">
        <f>IFERROR((CW64+BG64*Contr_Rate)*(1+Inv_Return)*IF($D64=$C$1,VLOOKUP($T64,Male_Annuity_Tables,MATCH($BS$3+3,'Mortality Tables'!$N$1:$DN$1,0),FALSE),VLOOKUP($T64,Fe_Annuity_Tables,MATCH(CX$3+3,'Mortality Tables'!$N$1:$DN$1,0),FALSE)),"")</f>
        <v/>
      </c>
      <c r="CY64" s="685" t="str">
        <f>IFERROR((CX64+BH64*Contr_Rate)*(1+Inv_Return)*IF($D64=$C$1,VLOOKUP($T64,Male_Annuity_Tables,MATCH($BS$3+3,'Mortality Tables'!$N$1:$DN$1,0),FALSE),VLOOKUP($T64,Fe_Annuity_Tables,MATCH(CY$3+3,'Mortality Tables'!$N$1:$DN$1,0),FALSE)),"")</f>
        <v/>
      </c>
      <c r="CZ64" s="685" t="str">
        <f>IFERROR((CY64+BI64*Contr_Rate)*(1+Inv_Return)*IF($D64=$C$1,VLOOKUP($T64,Male_Annuity_Tables,MATCH($BS$3+3,'Mortality Tables'!$N$1:$DN$1,0),FALSE),VLOOKUP($T64,Fe_Annuity_Tables,MATCH(CZ$3+3,'Mortality Tables'!$N$1:$DN$1,0),FALSE)),"")</f>
        <v/>
      </c>
      <c r="DA64" s="685" t="str">
        <f>IFERROR((CZ64+BJ64*Contr_Rate)*(1+Inv_Return)*IF($D64=$C$1,VLOOKUP($T64,Male_Annuity_Tables,MATCH($BS$3+3,'Mortality Tables'!$N$1:$DN$1,0),FALSE),VLOOKUP($T64,Fe_Annuity_Tables,MATCH(DA$3+3,'Mortality Tables'!$N$1:$DN$1,0),FALSE)),"")</f>
        <v/>
      </c>
      <c r="DB64" s="685" t="str">
        <f>IFERROR((DA64+BK64*Contr_Rate)*(1+Inv_Return)*IF($D64=$C$1,VLOOKUP($T64,Male_Annuity_Tables,MATCH($BS$3+3,'Mortality Tables'!$N$1:$DN$1,0),FALSE),VLOOKUP($T64,Fe_Annuity_Tables,MATCH(DB$3+3,'Mortality Tables'!$N$1:$DN$1,0),FALSE)),"")</f>
        <v/>
      </c>
      <c r="DC64" s="685" t="str">
        <f>IFERROR((DB64+BL64*Contr_Rate)*(1+Inv_Return)*IF($D64=$C$1,VLOOKUP($T64,Male_Annuity_Tables,MATCH($BS$3+3,'Mortality Tables'!$N$1:$DN$1,0),FALSE),VLOOKUP($T64,Fe_Annuity_Tables,MATCH(DC$3+3,'Mortality Tables'!$N$1:$DN$1,0),FALSE)),"")</f>
        <v/>
      </c>
      <c r="DD64" s="685" t="str">
        <f>IFERROR((DC64+BM64*Contr_Rate)*(1+Inv_Return)*IF($D64=$C$1,VLOOKUP($T64,Male_Annuity_Tables,MATCH($BS$3+3,'Mortality Tables'!$N$1:$DN$1,0),FALSE),VLOOKUP($T64,Fe_Annuity_Tables,MATCH(DD$3+3,'Mortality Tables'!$N$1:$DN$1,0),FALSE)),"")</f>
        <v/>
      </c>
      <c r="DE64" s="685" t="str">
        <f>IFERROR((DD64+BN64*Contr_Rate)*(1+Inv_Return)*IF($D64=$C$1,VLOOKUP($T64,Male_Annuity_Tables,MATCH($BS$3+3,'Mortality Tables'!$N$1:$DN$1,0),FALSE),VLOOKUP($T64,Fe_Annuity_Tables,MATCH(DE$3+3,'Mortality Tables'!$N$1:$DN$1,0),FALSE)),"")</f>
        <v/>
      </c>
      <c r="DF64" s="685" t="str">
        <f>IFERROR((DE64+BO64*Contr_Rate)*(1+Inv_Return)*IF($D64=$C$1,VLOOKUP($T64,Male_Annuity_Tables,MATCH($BS$3+3,'Mortality Tables'!$N$1:$DN$1,0),FALSE),VLOOKUP($T64,Fe_Annuity_Tables,MATCH(DF$3+3,'Mortality Tables'!$N$1:$DN$1,0),FALSE)),"")</f>
        <v/>
      </c>
      <c r="DG64" s="685" t="str">
        <f>IFERROR((DF64+BP64*Contr_Rate)*(1+Inv_Return)*IF($D64=$C$1,VLOOKUP($T64,Male_Annuity_Tables,MATCH($BS$3+3,'Mortality Tables'!$N$1:$DN$1,0),FALSE),VLOOKUP($T64,Fe_Annuity_Tables,MATCH(DG$3+3,'Mortality Tables'!$N$1:$DN$1,0),FALSE)),"")</f>
        <v/>
      </c>
      <c r="DH64" s="685" t="str">
        <f>IFERROR((DG64+BQ64*Contr_Rate)*(1+Inv_Return)*IF($D64=$C$1,VLOOKUP($T64,Male_Annuity_Tables,MATCH($BS$3+3,'Mortality Tables'!$N$1:$DN$1,0),FALSE),VLOOKUP($T64,Fe_Annuity_Tables,MATCH(DH$3+3,'Mortality Tables'!$N$1:$DN$1,0),FALSE)),"")</f>
        <v/>
      </c>
      <c r="DJ64" s="686">
        <f t="shared" si="20"/>
        <v>1463055.6831104504</v>
      </c>
      <c r="DK64" s="680">
        <f t="shared" ref="DK64:DK311" si="60">IF($D64="FEMALE",Fe_Annuity_Factor,Male_Annuity_Factor)</f>
        <v>8.8017766057058875</v>
      </c>
      <c r="DL64" s="686">
        <f t="shared" ref="DL64:DL98" si="61">(DJ64*Annuity_Ratio)/DK64</f>
        <v>111369.2555033198</v>
      </c>
      <c r="DM64" s="686">
        <f t="shared" si="23"/>
        <v>7019661.5966297118</v>
      </c>
      <c r="DN64" s="687">
        <f t="shared" ref="DN64:DN95" si="62">IFERROR((DL64/DM64),"")</f>
        <v>1.5865331108951254E-2</v>
      </c>
      <c r="DP64" s="688">
        <f t="shared" ref="DP64:DP126" si="63">IFERROR(IF($D64=$C$1,VLOOKUP($T64+DP$3-1,Male_Annuity_Tables,2,FALSE),VLOOKUP($T64,Fe_Annuity_Tables,2,FALSE))*BS64,"")</f>
        <v>162168.63314188283</v>
      </c>
      <c r="DQ64" s="688">
        <f t="shared" ref="DQ64:DQ126" si="64">IFERROR(IF($D64=$C$1,VLOOKUP($T64+DQ$3-1,Male_Annuity_Tables,2,FALSE),VLOOKUP($T64,Fe_Annuity_Tables,2,FALSE))*BT64,"")</f>
        <v>216469.13418766239</v>
      </c>
      <c r="DR64" s="688">
        <f t="shared" ref="DR64:DR126" si="65">IFERROR(IF($D64=$C$1,VLOOKUP($T64+DR$3-1,Male_Annuity_Tables,2,FALSE),VLOOKUP($T64,Fe_Annuity_Tables,2,FALSE))*BU64,"")</f>
        <v>221833.62336809735</v>
      </c>
    </row>
    <row r="65" spans="1:122" s="657" customFormat="1" ht="14.5">
      <c r="A65" s="675" t="s">
        <v>1199</v>
      </c>
      <c r="B65" s="675" t="s">
        <v>1200</v>
      </c>
      <c r="C65" s="675" t="s">
        <v>541</v>
      </c>
      <c r="D65" s="675" t="s">
        <v>60</v>
      </c>
      <c r="E65" s="676">
        <v>31925</v>
      </c>
      <c r="F65" s="677">
        <v>42687</v>
      </c>
      <c r="G65" s="677">
        <v>45015</v>
      </c>
      <c r="H65" s="678">
        <v>2152984</v>
      </c>
      <c r="I65" s="678">
        <v>155247.35</v>
      </c>
      <c r="J65" s="678">
        <v>130653.98</v>
      </c>
      <c r="K65" s="678">
        <v>45553.14</v>
      </c>
      <c r="L65" s="678">
        <v>331454.47000000003</v>
      </c>
      <c r="M65" s="679">
        <f>IF(COUNTIF($A$4:A204,A65)=1,0,1)</f>
        <v>0</v>
      </c>
      <c r="N65" s="680" t="str">
        <f t="shared" si="49"/>
        <v>Okay</v>
      </c>
      <c r="O65" s="680" t="str">
        <f t="shared" ref="O65:O127" si="66">IF(G65&gt;E65,"TRUE","FALSE")</f>
        <v>TRUE</v>
      </c>
      <c r="P65" s="680" t="b">
        <f t="shared" si="50"/>
        <v>1</v>
      </c>
      <c r="Q65" s="680" t="b">
        <f t="shared" si="51"/>
        <v>1</v>
      </c>
      <c r="R65" s="680" t="b">
        <f t="shared" si="52"/>
        <v>1</v>
      </c>
      <c r="S65" s="681">
        <f t="shared" si="53"/>
        <v>29.484931506849314</v>
      </c>
      <c r="T65" s="682">
        <f t="shared" si="54"/>
        <v>37</v>
      </c>
      <c r="U65" s="682">
        <f t="shared" ref="U65:U127" si="67">ROUNDDOWN(YEARFRAC($E65,$G65,3),0)</f>
        <v>35</v>
      </c>
      <c r="V65" s="682">
        <f t="shared" si="55"/>
        <v>1.7561643835616438</v>
      </c>
      <c r="W65" s="682">
        <f t="shared" si="56"/>
        <v>23</v>
      </c>
      <c r="X65" s="683">
        <f t="shared" si="57"/>
        <v>7623452.8100000005</v>
      </c>
      <c r="Y65" s="684">
        <f t="shared" si="58"/>
        <v>1.65E-3</v>
      </c>
      <c r="Z65" s="684">
        <f>IF($D65=$C$1,VLOOKUP($T65,Male_Annuity_Tables,MATCH($W65+2,'Mortality Tables'!$DS$1:$HT$1,0),FALSE),VLOOKUP($T65,Fe_Annuity_Tables,MATCH($W65+2,'Mortality Tables'!$M$1:$DN$1,0),FALSE))</f>
        <v>4.2245451060005455E-2</v>
      </c>
      <c r="AA65" s="664"/>
      <c r="AB65" s="685">
        <f t="shared" ref="AB65:AK90" si="68">IFERROR(IF($W65&gt;=AB$3,($H65*(1+Ann_Salary_Growth_Rate)^AB$3),""),0)</f>
        <v>2262678.5348</v>
      </c>
      <c r="AC65" s="685">
        <f t="shared" si="68"/>
        <v>2377962.0061480603</v>
      </c>
      <c r="AD65" s="685">
        <f t="shared" si="68"/>
        <v>2499119.1703613042</v>
      </c>
      <c r="AE65" s="685">
        <f t="shared" si="68"/>
        <v>2626449.2920912122</v>
      </c>
      <c r="AF65" s="685">
        <f t="shared" si="68"/>
        <v>2760266.8835232598</v>
      </c>
      <c r="AG65" s="685">
        <f t="shared" si="68"/>
        <v>2900902.4812387703</v>
      </c>
      <c r="AH65" s="685">
        <f t="shared" si="68"/>
        <v>3048703.4626578852</v>
      </c>
      <c r="AI65" s="685">
        <f t="shared" si="68"/>
        <v>3204034.9040803048</v>
      </c>
      <c r="AJ65" s="685">
        <f t="shared" si="68"/>
        <v>3367280.4824431967</v>
      </c>
      <c r="AK65" s="685">
        <f t="shared" si="68"/>
        <v>3538843.4230236774</v>
      </c>
      <c r="AL65" s="685">
        <f t="shared" si="59"/>
        <v>3719147.495426734</v>
      </c>
      <c r="AM65" s="685">
        <f t="shared" si="59"/>
        <v>3908638.0603187261</v>
      </c>
      <c r="AN65" s="685">
        <f t="shared" si="59"/>
        <v>4107783.1694919649</v>
      </c>
      <c r="AO65" s="685">
        <f t="shared" si="59"/>
        <v>4317074.7219775813</v>
      </c>
      <c r="AP65" s="685">
        <f t="shared" si="59"/>
        <v>4537029.6790623395</v>
      </c>
      <c r="AQ65" s="685">
        <f t="shared" si="59"/>
        <v>4768191.3412105655</v>
      </c>
      <c r="AR65" s="685">
        <f t="shared" si="59"/>
        <v>5011130.6900452441</v>
      </c>
      <c r="AS65" s="685">
        <f t="shared" si="59"/>
        <v>5266447.7987030493</v>
      </c>
      <c r="AT65" s="685">
        <f t="shared" si="59"/>
        <v>5534773.3140469696</v>
      </c>
      <c r="AU65" s="685">
        <f t="shared" si="59"/>
        <v>5816770.0143976631</v>
      </c>
      <c r="AV65" s="685">
        <f t="shared" si="48"/>
        <v>6113134.446631223</v>
      </c>
      <c r="AW65" s="685">
        <f t="shared" si="48"/>
        <v>6424598.6466870857</v>
      </c>
      <c r="AX65" s="685">
        <f t="shared" si="48"/>
        <v>6751931.947735792</v>
      </c>
      <c r="AY65" s="685" t="str">
        <f t="shared" si="48"/>
        <v/>
      </c>
      <c r="AZ65" s="685" t="str">
        <f t="shared" si="48"/>
        <v/>
      </c>
      <c r="BA65" s="685" t="str">
        <f t="shared" si="48"/>
        <v/>
      </c>
      <c r="BB65" s="685" t="str">
        <f t="shared" si="48"/>
        <v/>
      </c>
      <c r="BC65" s="685" t="str">
        <f t="shared" si="48"/>
        <v/>
      </c>
      <c r="BD65" s="685" t="str">
        <f t="shared" si="47"/>
        <v/>
      </c>
      <c r="BE65" s="685" t="str">
        <f t="shared" si="47"/>
        <v/>
      </c>
      <c r="BF65" s="685" t="str">
        <f t="shared" si="47"/>
        <v/>
      </c>
      <c r="BG65" s="685" t="str">
        <f t="shared" si="47"/>
        <v/>
      </c>
      <c r="BH65" s="685" t="str">
        <f t="shared" si="47"/>
        <v/>
      </c>
      <c r="BI65" s="685" t="str">
        <f t="shared" si="47"/>
        <v/>
      </c>
      <c r="BJ65" s="685" t="str">
        <f t="shared" si="47"/>
        <v/>
      </c>
      <c r="BK65" s="685" t="str">
        <f t="shared" si="47"/>
        <v/>
      </c>
      <c r="BL65" s="685" t="str">
        <f t="shared" si="47"/>
        <v/>
      </c>
      <c r="BM65" s="685" t="str">
        <f t="shared" si="47"/>
        <v/>
      </c>
      <c r="BN65" s="685" t="str">
        <f t="shared" si="47"/>
        <v/>
      </c>
      <c r="BO65" s="685" t="str">
        <f t="shared" si="47"/>
        <v/>
      </c>
      <c r="BP65" s="685" t="str">
        <f t="shared" si="47"/>
        <v/>
      </c>
      <c r="BQ65" s="685" t="str">
        <f t="shared" si="47"/>
        <v/>
      </c>
      <c r="BR65" s="529"/>
      <c r="BS65" s="685">
        <f>IFERROR(($L65+AB65*Contr_Rate)*(1+Inv_Return)*IF($D65=$C$1,VLOOKUP($T65,Male_Annuity_Tables,MATCH($BS$3+3,'Mortality Tables'!$N$1:$DN$1,0),FALSE),VLOOKUP($T65,Fe_Annuity_Tables,MATCH(BS$3+3,'Mortality Tables'!$N$1:$DN$1,0),FALSE)),"")</f>
        <v>829178.33951832063</v>
      </c>
      <c r="BT65" s="685">
        <f>IFERROR(($BS65+AC65*Contr_Rate)*(1+Inv_Return)*IF($D65=$C$1,VLOOKUP($T65,Male_Annuity_Tables,MATCH($BS$3+3,'Mortality Tables'!$N$1:$DN$1,0),FALSE),VLOOKUP($T65,Fe_Annuity_Tables,MATCH(BT$3+3,'Mortality Tables'!$N$1:$DN$1,0),FALSE)),"")</f>
        <v>1011108.2732592506</v>
      </c>
      <c r="BU65" s="685">
        <f>IFERROR((BT65+AD65*Contr_Rate)*(1+Inv_Return)*IF($D65=$C$1,VLOOKUP($T65,Male_Annuity_Tables,MATCH($BS$3+3,'Mortality Tables'!$N$1:$DN$1,0),FALSE),VLOOKUP($T65,Fe_Annuity_Tables,MATCH(BU$3+3,'Mortality Tables'!$N$1:$DN$1,0),FALSE)),"")</f>
        <v>921665.60975476727</v>
      </c>
      <c r="BV65" s="685">
        <f>IFERROR((BU65+AE65*Contr_Rate)*(1+Inv_Return)*IF($D65=$C$1,VLOOKUP($T65,Male_Annuity_Tables,MATCH($BS$3+3,'Mortality Tables'!$N$1:$DN$1,0),FALSE),VLOOKUP($T65,Fe_Annuity_Tables,MATCH(BV$3+3,'Mortality Tables'!$N$1:$DN$1,0),FALSE)),"")</f>
        <v>759164.22691722866</v>
      </c>
      <c r="BW65" s="685">
        <f>IFERROR((BV65+AF65*Contr_Rate)*(1+Inv_Return)*IF($D65=$C$1,VLOOKUP($T65,Male_Annuity_Tables,MATCH($BS$3+3,'Mortality Tables'!$N$1:$DN$1,0),FALSE),VLOOKUP($T65,Fe_Annuity_Tables,MATCH(BW$3+3,'Mortality Tables'!$N$1:$DN$1,0),FALSE)),"")</f>
        <v>597890.02922621369</v>
      </c>
      <c r="BX65" s="685">
        <f>IFERROR((BW65+AG65*Contr_Rate)*(1+Inv_Return)*IF($D65=$C$1,VLOOKUP($T65,Male_Annuity_Tables,MATCH($BS$3+3,'Mortality Tables'!$N$1:$DN$1,0),FALSE),VLOOKUP($T65,Fe_Annuity_Tables,MATCH(BX$3+3,'Mortality Tables'!$N$1:$DN$1,0),FALSE)),"")</f>
        <v>469062.79646658828</v>
      </c>
      <c r="BY65" s="685">
        <f>IFERROR((BX65+AH65*Contr_Rate)*(1+Inv_Return)*IF($D65=$C$1,VLOOKUP($T65,Male_Annuity_Tables,MATCH($BS$3+3,'Mortality Tables'!$N$1:$DN$1,0),FALSE),VLOOKUP($T65,Fe_Annuity_Tables,MATCH(BY$3+3,'Mortality Tables'!$N$1:$DN$1,0),FALSE)),"")</f>
        <v>374899.06006428518</v>
      </c>
      <c r="BZ65" s="685">
        <f>IFERROR((BY65+AI65*Contr_Rate)*(1+Inv_Return)*IF($D65=$C$1,VLOOKUP($T65,Male_Annuity_Tables,MATCH($BS$3+3,'Mortality Tables'!$N$1:$DN$1,0),FALSE),VLOOKUP($T65,Fe_Annuity_Tables,MATCH(BZ$3+3,'Mortality Tables'!$N$1:$DN$1,0),FALSE)),"")</f>
        <v>306956.11083194526</v>
      </c>
      <c r="CA65" s="685">
        <f>IFERROR((BZ65+AJ65*Contr_Rate)*(1+Inv_Return)*IF($D65=$C$1,VLOOKUP($T65,Male_Annuity_Tables,MATCH($BS$3+3,'Mortality Tables'!$N$1:$DN$1,0),FALSE),VLOOKUP($T65,Fe_Annuity_Tables,MATCH(CA$3+3,'Mortality Tables'!$N$1:$DN$1,0),FALSE)),"")</f>
        <v>256537.09948345402</v>
      </c>
      <c r="CB65" s="685">
        <f>IFERROR((CA65+AK65*Contr_Rate)*(1+Inv_Return)*IF($D65=$C$1,VLOOKUP($T65,Male_Annuity_Tables,MATCH($BS$3+3,'Mortality Tables'!$N$1:$DN$1,0),FALSE),VLOOKUP($T65,Fe_Annuity_Tables,MATCH(CB$3+3,'Mortality Tables'!$N$1:$DN$1,0),FALSE)),"")</f>
        <v>217619.29887401711</v>
      </c>
      <c r="CC65" s="685">
        <f>IFERROR((CB65+AL65*Contr_Rate)*(1+Inv_Return)*IF($D65=$C$1,VLOOKUP($T65,Male_Annuity_Tables,MATCH($BS$3+3,'Mortality Tables'!$N$1:$DN$1,0),FALSE),VLOOKUP($T65,Fe_Annuity_Tables,MATCH(CC$3+3,'Mortality Tables'!$N$1:$DN$1,0),FALSE)),"")</f>
        <v>186540.57117948207</v>
      </c>
      <c r="CD65" s="685">
        <f>IFERROR((CC65+AM65*Contr_Rate)*(1+Inv_Return)*IF($D65=$C$1,VLOOKUP($T65,Male_Annuity_Tables,MATCH($BS$3+3,'Mortality Tables'!$N$1:$DN$1,0),FALSE),VLOOKUP($T65,Fe_Annuity_Tables,MATCH(CD$3+3,'Mortality Tables'!$N$1:$DN$1,0),FALSE)),"")</f>
        <v>161100.1281387631</v>
      </c>
      <c r="CE65" s="685">
        <f>IFERROR((CD65+AN65*Contr_Rate)*(1+Inv_Return)*IF($D65=$C$1,VLOOKUP($T65,Male_Annuity_Tables,MATCH($BS$3+3,'Mortality Tables'!$N$1:$DN$1,0),FALSE),VLOOKUP($T65,Fe_Annuity_Tables,MATCH(CE$3+3,'Mortality Tables'!$N$1:$DN$1,0),FALSE)),"")</f>
        <v>139902.64843306306</v>
      </c>
      <c r="CF65" s="685">
        <f>IFERROR((CE65+AO65*Contr_Rate)*(1+Inv_Return)*IF($D65=$C$1,VLOOKUP($T65,Male_Annuity_Tables,MATCH($BS$3+3,'Mortality Tables'!$N$1:$DN$1,0),FALSE),VLOOKUP($T65,Fe_Annuity_Tables,MATCH(CF$3+3,'Mortality Tables'!$N$1:$DN$1,0),FALSE)),"")</f>
        <v>129182.94109260646</v>
      </c>
      <c r="CG65" s="685">
        <f>IFERROR((CF65+AP65*Contr_Rate)*(1+Inv_Return)*IF($D65=$C$1,VLOOKUP($T65,Male_Annuity_Tables,MATCH($BS$3+3,'Mortality Tables'!$N$1:$DN$1,0),FALSE),VLOOKUP($T65,Fe_Annuity_Tables,MATCH(CG$3+3,'Mortality Tables'!$N$1:$DN$1,0),FALSE)),"")</f>
        <v>120253.3133470113</v>
      </c>
      <c r="CH65" s="685">
        <f>IFERROR((CG65+AQ65*Contr_Rate)*(1+Inv_Return)*IF($D65=$C$1,VLOOKUP($T65,Male_Annuity_Tables,MATCH($BS$3+3,'Mortality Tables'!$N$1:$DN$1,0),FALSE),VLOOKUP($T65,Fe_Annuity_Tables,MATCH(CH$3+3,'Mortality Tables'!$N$1:$DN$1,0),FALSE)),"")</f>
        <v>112123.59086197315</v>
      </c>
      <c r="CI65" s="685">
        <f>IFERROR((CH65+AR65*Contr_Rate)*(1+Inv_Return)*IF($D65=$C$1,VLOOKUP($T65,Male_Annuity_Tables,MATCH($BS$3+3,'Mortality Tables'!$N$1:$DN$1,0),FALSE),VLOOKUP($T65,Fe_Annuity_Tables,MATCH(CI$3+3,'Mortality Tables'!$N$1:$DN$1,0),FALSE)),"")</f>
        <v>104628.73094842803</v>
      </c>
      <c r="CJ65" s="685">
        <f>IFERROR((CI65+AS65*Contr_Rate)*(1+Inv_Return)*IF($D65=$C$1,VLOOKUP($T65,Male_Annuity_Tables,MATCH($BS$3+3,'Mortality Tables'!$N$1:$DN$1,0),FALSE),VLOOKUP($T65,Fe_Annuity_Tables,MATCH(CJ$3+3,'Mortality Tables'!$N$1:$DN$1,0),FALSE)),"")</f>
        <v>97692.947426168554</v>
      </c>
      <c r="CK65" s="685">
        <f>IFERROR((CJ65+AT65*Contr_Rate)*(1+Inv_Return)*IF($D65=$C$1,VLOOKUP($T65,Male_Annuity_Tables,MATCH($BS$3+3,'Mortality Tables'!$N$1:$DN$1,0),FALSE),VLOOKUP($T65,Fe_Annuity_Tables,MATCH(CK$3+3,'Mortality Tables'!$N$1:$DN$1,0),FALSE)),"")</f>
        <v>96325.43160111121</v>
      </c>
      <c r="CL65" s="685">
        <f>IFERROR((CK65+AU65*Contr_Rate)*(1+Inv_Return)*IF($D65=$C$1,VLOOKUP($T65,Male_Annuity_Tables,MATCH($BS$3+3,'Mortality Tables'!$N$1:$DN$1,0),FALSE),VLOOKUP($T65,Fe_Annuity_Tables,MATCH(CL$3+3,'Mortality Tables'!$N$1:$DN$1,0),FALSE)),"")</f>
        <v>95266.252641679457</v>
      </c>
      <c r="CM65" s="685">
        <f>IFERROR((CL65+AV65*Contr_Rate)*(1+Inv_Return)*IF($D65=$C$1,VLOOKUP($T65,Male_Annuity_Tables,MATCH($BS$3+3,'Mortality Tables'!$N$1:$DN$1,0),FALSE),VLOOKUP($T65,Fe_Annuity_Tables,MATCH(CM$3+3,'Mortality Tables'!$N$1:$DN$1,0),FALSE)),"")</f>
        <v>94201.60811038129</v>
      </c>
      <c r="CN65" s="685">
        <f>IFERROR((CM65+AW65*Contr_Rate)*(1+Inv_Return)*IF($D65=$C$1,VLOOKUP($T65,Male_Annuity_Tables,MATCH($BS$3+3,'Mortality Tables'!$N$1:$DN$1,0),FALSE),VLOOKUP($T65,Fe_Annuity_Tables,MATCH(CN$3+3,'Mortality Tables'!$N$1:$DN$1,0),FALSE)),"")</f>
        <v>93107.950076355555</v>
      </c>
      <c r="CO65" s="685">
        <f>IFERROR((CN65+AX65*Contr_Rate)*(1+Inv_Return)*IF($D65=$C$1,VLOOKUP($T65,Male_Annuity_Tables,MATCH($BS$3+3,'Mortality Tables'!$N$1:$DN$1,0),FALSE),VLOOKUP($T65,Fe_Annuity_Tables,MATCH(CO$3+3,'Mortality Tables'!$N$1:$DN$1,0),FALSE)),"")</f>
        <v>91979.21333038999</v>
      </c>
      <c r="CP65" s="685" t="str">
        <f>IFERROR((CO65+AY65*Contr_Rate)*(1+Inv_Return)*IF($D65=$C$1,VLOOKUP($T65,Male_Annuity_Tables,MATCH($BS$3+3,'Mortality Tables'!$N$1:$DN$1,0),FALSE),VLOOKUP($T65,Fe_Annuity_Tables,MATCH(CP$3+3,'Mortality Tables'!$N$1:$DN$1,0),FALSE)),"")</f>
        <v/>
      </c>
      <c r="CQ65" s="685" t="str">
        <f>IFERROR((CP65+AZ65*Contr_Rate)*(1+Inv_Return)*IF($D65=$C$1,VLOOKUP($T65,Male_Annuity_Tables,MATCH($BS$3+3,'Mortality Tables'!$N$1:$DN$1,0),FALSE),VLOOKUP($T65,Fe_Annuity_Tables,MATCH(CQ$3+3,'Mortality Tables'!$N$1:$DN$1,0),FALSE)),"")</f>
        <v/>
      </c>
      <c r="CR65" s="685" t="str">
        <f>IFERROR((CQ65+BA65*Contr_Rate)*(1+Inv_Return)*IF($D65=$C$1,VLOOKUP($T65,Male_Annuity_Tables,MATCH($BS$3+3,'Mortality Tables'!$N$1:$DN$1,0),FALSE),VLOOKUP($T65,Fe_Annuity_Tables,MATCH(CR$3+3,'Mortality Tables'!$N$1:$DN$1,0),FALSE)),"")</f>
        <v/>
      </c>
      <c r="CS65" s="685" t="str">
        <f>IFERROR((CR65+BB65*Contr_Rate)*(1+Inv_Return)*IF($D65=$C$1,VLOOKUP($T65,Male_Annuity_Tables,MATCH($BS$3+3,'Mortality Tables'!$N$1:$DN$1,0),FALSE),VLOOKUP($T65,Fe_Annuity_Tables,MATCH(CS$3+3,'Mortality Tables'!$N$1:$DN$1,0),FALSE)),"")</f>
        <v/>
      </c>
      <c r="CT65" s="685" t="str">
        <f>IFERROR((CS65+BC65*Contr_Rate)*(1+Inv_Return)*IF($D65=$C$1,VLOOKUP($T65,Male_Annuity_Tables,MATCH($BS$3+3,'Mortality Tables'!$N$1:$DN$1,0),FALSE),VLOOKUP($T65,Fe_Annuity_Tables,MATCH(CT$3+3,'Mortality Tables'!$N$1:$DN$1,0),FALSE)),"")</f>
        <v/>
      </c>
      <c r="CU65" s="685" t="str">
        <f>IFERROR((CT65+BD65*Contr_Rate)*(1+Inv_Return)*IF($D65=$C$1,VLOOKUP($T65,Male_Annuity_Tables,MATCH($BS$3+3,'Mortality Tables'!$N$1:$DN$1,0),FALSE),VLOOKUP($T65,Fe_Annuity_Tables,MATCH(CU$3+3,'Mortality Tables'!$N$1:$DN$1,0),FALSE)),"")</f>
        <v/>
      </c>
      <c r="CV65" s="685" t="str">
        <f>IFERROR((CU65+BE65*Contr_Rate)*(1+Inv_Return)*IF($D65=$C$1,VLOOKUP($T65,Male_Annuity_Tables,MATCH($BS$3+3,'Mortality Tables'!$N$1:$DN$1,0),FALSE),VLOOKUP($T65,Fe_Annuity_Tables,MATCH(CV$3+3,'Mortality Tables'!$N$1:$DN$1,0),FALSE)),"")</f>
        <v/>
      </c>
      <c r="CW65" s="685" t="str">
        <f>IFERROR((CV65+BF65*Contr_Rate)*(1+Inv_Return)*IF($D65=$C$1,VLOOKUP($T65,Male_Annuity_Tables,MATCH($BS$3+3,'Mortality Tables'!$N$1:$DN$1,0),FALSE),VLOOKUP($T65,Fe_Annuity_Tables,MATCH(CW$3+3,'Mortality Tables'!$N$1:$DN$1,0),FALSE)),"")</f>
        <v/>
      </c>
      <c r="CX65" s="685" t="str">
        <f>IFERROR((CW65+BG65*Contr_Rate)*(1+Inv_Return)*IF($D65=$C$1,VLOOKUP($T65,Male_Annuity_Tables,MATCH($BS$3+3,'Mortality Tables'!$N$1:$DN$1,0),FALSE),VLOOKUP($T65,Fe_Annuity_Tables,MATCH(CX$3+3,'Mortality Tables'!$N$1:$DN$1,0),FALSE)),"")</f>
        <v/>
      </c>
      <c r="CY65" s="685" t="str">
        <f>IFERROR((CX65+BH65*Contr_Rate)*(1+Inv_Return)*IF($D65=$C$1,VLOOKUP($T65,Male_Annuity_Tables,MATCH($BS$3+3,'Mortality Tables'!$N$1:$DN$1,0),FALSE),VLOOKUP($T65,Fe_Annuity_Tables,MATCH(CY$3+3,'Mortality Tables'!$N$1:$DN$1,0),FALSE)),"")</f>
        <v/>
      </c>
      <c r="CZ65" s="685" t="str">
        <f>IFERROR((CY65+BI65*Contr_Rate)*(1+Inv_Return)*IF($D65=$C$1,VLOOKUP($T65,Male_Annuity_Tables,MATCH($BS$3+3,'Mortality Tables'!$N$1:$DN$1,0),FALSE),VLOOKUP($T65,Fe_Annuity_Tables,MATCH(CZ$3+3,'Mortality Tables'!$N$1:$DN$1,0),FALSE)),"")</f>
        <v/>
      </c>
      <c r="DA65" s="685" t="str">
        <f>IFERROR((CZ65+BJ65*Contr_Rate)*(1+Inv_Return)*IF($D65=$C$1,VLOOKUP($T65,Male_Annuity_Tables,MATCH($BS$3+3,'Mortality Tables'!$N$1:$DN$1,0),FALSE),VLOOKUP($T65,Fe_Annuity_Tables,MATCH(DA$3+3,'Mortality Tables'!$N$1:$DN$1,0),FALSE)),"")</f>
        <v/>
      </c>
      <c r="DB65" s="685" t="str">
        <f>IFERROR((DA65+BK65*Contr_Rate)*(1+Inv_Return)*IF($D65=$C$1,VLOOKUP($T65,Male_Annuity_Tables,MATCH($BS$3+3,'Mortality Tables'!$N$1:$DN$1,0),FALSE),VLOOKUP($T65,Fe_Annuity_Tables,MATCH(DB$3+3,'Mortality Tables'!$N$1:$DN$1,0),FALSE)),"")</f>
        <v/>
      </c>
      <c r="DC65" s="685" t="str">
        <f>IFERROR((DB65+BL65*Contr_Rate)*(1+Inv_Return)*IF($D65=$C$1,VLOOKUP($T65,Male_Annuity_Tables,MATCH($BS$3+3,'Mortality Tables'!$N$1:$DN$1,0),FALSE),VLOOKUP($T65,Fe_Annuity_Tables,MATCH(DC$3+3,'Mortality Tables'!$N$1:$DN$1,0),FALSE)),"")</f>
        <v/>
      </c>
      <c r="DD65" s="685" t="str">
        <f>IFERROR((DC65+BM65*Contr_Rate)*(1+Inv_Return)*IF($D65=$C$1,VLOOKUP($T65,Male_Annuity_Tables,MATCH($BS$3+3,'Mortality Tables'!$N$1:$DN$1,0),FALSE),VLOOKUP($T65,Fe_Annuity_Tables,MATCH(DD$3+3,'Mortality Tables'!$N$1:$DN$1,0),FALSE)),"")</f>
        <v/>
      </c>
      <c r="DE65" s="685" t="str">
        <f>IFERROR((DD65+BN65*Contr_Rate)*(1+Inv_Return)*IF($D65=$C$1,VLOOKUP($T65,Male_Annuity_Tables,MATCH($BS$3+3,'Mortality Tables'!$N$1:$DN$1,0),FALSE),VLOOKUP($T65,Fe_Annuity_Tables,MATCH(DE$3+3,'Mortality Tables'!$N$1:$DN$1,0),FALSE)),"")</f>
        <v/>
      </c>
      <c r="DF65" s="685" t="str">
        <f>IFERROR((DE65+BO65*Contr_Rate)*(1+Inv_Return)*IF($D65=$C$1,VLOOKUP($T65,Male_Annuity_Tables,MATCH($BS$3+3,'Mortality Tables'!$N$1:$DN$1,0),FALSE),VLOOKUP($T65,Fe_Annuity_Tables,MATCH(DF$3+3,'Mortality Tables'!$N$1:$DN$1,0),FALSE)),"")</f>
        <v/>
      </c>
      <c r="DG65" s="685" t="str">
        <f>IFERROR((DF65+BP65*Contr_Rate)*(1+Inv_Return)*IF($D65=$C$1,VLOOKUP($T65,Male_Annuity_Tables,MATCH($BS$3+3,'Mortality Tables'!$N$1:$DN$1,0),FALSE),VLOOKUP($T65,Fe_Annuity_Tables,MATCH(DG$3+3,'Mortality Tables'!$N$1:$DN$1,0),FALSE)),"")</f>
        <v/>
      </c>
      <c r="DH65" s="685" t="str">
        <f>IFERROR((DG65+BQ65*Contr_Rate)*(1+Inv_Return)*IF($D65=$C$1,VLOOKUP($T65,Male_Annuity_Tables,MATCH($BS$3+3,'Mortality Tables'!$N$1:$DN$1,0),FALSE),VLOOKUP($T65,Fe_Annuity_Tables,MATCH(DH$3+3,'Mortality Tables'!$N$1:$DN$1,0),FALSE)),"")</f>
        <v/>
      </c>
      <c r="DJ65" s="686">
        <f t="shared" ref="DJ65:DJ127" si="69">MAX(BS65:DH65)</f>
        <v>1011108.2732592506</v>
      </c>
      <c r="DK65" s="680">
        <f t="shared" si="60"/>
        <v>8.8017766057058875</v>
      </c>
      <c r="DL65" s="686">
        <f t="shared" si="61"/>
        <v>76966.56861803733</v>
      </c>
      <c r="DM65" s="686">
        <f t="shared" ref="DM65:DM127" si="70">MAX($AB65:$BQ65)</f>
        <v>6751931.947735792</v>
      </c>
      <c r="DN65" s="687">
        <f t="shared" si="62"/>
        <v>1.1399191996277076E-2</v>
      </c>
      <c r="DP65" s="688">
        <f t="shared" si="63"/>
        <v>166930.1833118283</v>
      </c>
      <c r="DQ65" s="688">
        <f t="shared" si="64"/>
        <v>203556.31757255233</v>
      </c>
      <c r="DR65" s="688">
        <f t="shared" si="65"/>
        <v>185549.72055582976</v>
      </c>
    </row>
    <row r="66" spans="1:122" s="657" customFormat="1" ht="14.5">
      <c r="A66" s="675" t="s">
        <v>1201</v>
      </c>
      <c r="B66" s="675" t="s">
        <v>1202</v>
      </c>
      <c r="C66" s="675" t="s">
        <v>116</v>
      </c>
      <c r="D66" s="675" t="s">
        <v>61</v>
      </c>
      <c r="E66" s="676">
        <v>26225</v>
      </c>
      <c r="F66" s="677">
        <v>40097</v>
      </c>
      <c r="G66" s="677">
        <v>40251</v>
      </c>
      <c r="H66" s="678">
        <v>1490286</v>
      </c>
      <c r="I66" s="678">
        <v>112922.85</v>
      </c>
      <c r="J66" s="678">
        <v>121677.44</v>
      </c>
      <c r="K66" s="678">
        <v>41829.06</v>
      </c>
      <c r="L66" s="678">
        <v>276429.34999999998</v>
      </c>
      <c r="M66" s="679">
        <f>IF(COUNTIF($A$4:A204,A66)=1,0,1)</f>
        <v>0</v>
      </c>
      <c r="N66" s="680" t="str">
        <f t="shared" si="49"/>
        <v>Okay</v>
      </c>
      <c r="O66" s="680" t="str">
        <f t="shared" si="66"/>
        <v>TRUE</v>
      </c>
      <c r="P66" s="680" t="b">
        <f t="shared" si="50"/>
        <v>1</v>
      </c>
      <c r="Q66" s="680" t="b">
        <f t="shared" si="51"/>
        <v>1</v>
      </c>
      <c r="R66" s="680" t="b">
        <f t="shared" si="52"/>
        <v>1</v>
      </c>
      <c r="S66" s="681">
        <f t="shared" si="53"/>
        <v>38.005479452054793</v>
      </c>
      <c r="T66" s="682">
        <f t="shared" si="54"/>
        <v>53</v>
      </c>
      <c r="U66" s="682">
        <f t="shared" si="67"/>
        <v>38</v>
      </c>
      <c r="V66" s="682">
        <f t="shared" si="55"/>
        <v>14.808219178082192</v>
      </c>
      <c r="W66" s="682">
        <f t="shared" si="56"/>
        <v>7</v>
      </c>
      <c r="X66" s="683">
        <f t="shared" si="57"/>
        <v>1935005.4499999997</v>
      </c>
      <c r="Y66" s="684">
        <f t="shared" si="58"/>
        <v>7.2399999999999999E-3</v>
      </c>
      <c r="Z66" s="684">
        <f>IF($D66=$C$1,VLOOKUP($T66,Male_Annuity_Tables,MATCH($W66+2,'Mortality Tables'!$DS$1:$HT$1,0),FALSE),VLOOKUP($T66,Fe_Annuity_Tables,MATCH($W66+2,'Mortality Tables'!$M$1:$DN$1,0),FALSE))</f>
        <v>0.5852455749188441</v>
      </c>
      <c r="AA66" s="664"/>
      <c r="AB66" s="685">
        <f t="shared" si="68"/>
        <v>1566216.0717</v>
      </c>
      <c r="AC66" s="685">
        <f t="shared" si="68"/>
        <v>1646014.7805531151</v>
      </c>
      <c r="AD66" s="685">
        <f t="shared" si="68"/>
        <v>1729879.2336222965</v>
      </c>
      <c r="AE66" s="685">
        <f t="shared" si="68"/>
        <v>1818016.5805753523</v>
      </c>
      <c r="AF66" s="685">
        <f t="shared" si="68"/>
        <v>1910644.5253556666</v>
      </c>
      <c r="AG66" s="685">
        <f t="shared" si="68"/>
        <v>2007991.8639225382</v>
      </c>
      <c r="AH66" s="685">
        <f t="shared" si="68"/>
        <v>2110299.0493893912</v>
      </c>
      <c r="AI66" s="685" t="str">
        <f t="shared" si="68"/>
        <v/>
      </c>
      <c r="AJ66" s="685" t="str">
        <f t="shared" si="68"/>
        <v/>
      </c>
      <c r="AK66" s="685" t="str">
        <f t="shared" si="68"/>
        <v/>
      </c>
      <c r="AL66" s="685" t="str">
        <f t="shared" si="59"/>
        <v/>
      </c>
      <c r="AM66" s="685" t="str">
        <f t="shared" si="59"/>
        <v/>
      </c>
      <c r="AN66" s="685" t="str">
        <f t="shared" si="59"/>
        <v/>
      </c>
      <c r="AO66" s="685" t="str">
        <f t="shared" si="59"/>
        <v/>
      </c>
      <c r="AP66" s="685" t="str">
        <f t="shared" si="59"/>
        <v/>
      </c>
      <c r="AQ66" s="685" t="str">
        <f t="shared" si="59"/>
        <v/>
      </c>
      <c r="AR66" s="685" t="str">
        <f t="shared" si="59"/>
        <v/>
      </c>
      <c r="AS66" s="685" t="str">
        <f t="shared" si="59"/>
        <v/>
      </c>
      <c r="AT66" s="685" t="str">
        <f t="shared" si="59"/>
        <v/>
      </c>
      <c r="AU66" s="685" t="str">
        <f t="shared" si="59"/>
        <v/>
      </c>
      <c r="AV66" s="685" t="str">
        <f t="shared" si="48"/>
        <v/>
      </c>
      <c r="AW66" s="685" t="str">
        <f t="shared" si="48"/>
        <v/>
      </c>
      <c r="AX66" s="685" t="str">
        <f t="shared" si="48"/>
        <v/>
      </c>
      <c r="AY66" s="685" t="str">
        <f t="shared" si="48"/>
        <v/>
      </c>
      <c r="AZ66" s="685" t="str">
        <f t="shared" si="48"/>
        <v/>
      </c>
      <c r="BA66" s="685" t="str">
        <f t="shared" si="48"/>
        <v/>
      </c>
      <c r="BB66" s="685" t="str">
        <f t="shared" si="48"/>
        <v/>
      </c>
      <c r="BC66" s="685" t="str">
        <f t="shared" si="48"/>
        <v/>
      </c>
      <c r="BD66" s="685" t="str">
        <f t="shared" si="47"/>
        <v/>
      </c>
      <c r="BE66" s="685" t="str">
        <f t="shared" si="47"/>
        <v/>
      </c>
      <c r="BF66" s="685" t="str">
        <f t="shared" si="47"/>
        <v/>
      </c>
      <c r="BG66" s="685" t="str">
        <f t="shared" si="47"/>
        <v/>
      </c>
      <c r="BH66" s="685" t="str">
        <f t="shared" si="47"/>
        <v/>
      </c>
      <c r="BI66" s="685" t="str">
        <f t="shared" si="47"/>
        <v/>
      </c>
      <c r="BJ66" s="685" t="str">
        <f t="shared" si="47"/>
        <v/>
      </c>
      <c r="BK66" s="685" t="str">
        <f t="shared" si="47"/>
        <v/>
      </c>
      <c r="BL66" s="685" t="str">
        <f t="shared" si="47"/>
        <v/>
      </c>
      <c r="BM66" s="685" t="str">
        <f t="shared" si="47"/>
        <v/>
      </c>
      <c r="BN66" s="685" t="str">
        <f t="shared" si="47"/>
        <v/>
      </c>
      <c r="BO66" s="685" t="str">
        <f t="shared" si="47"/>
        <v/>
      </c>
      <c r="BP66" s="685" t="str">
        <f t="shared" si="47"/>
        <v/>
      </c>
      <c r="BQ66" s="685" t="str">
        <f t="shared" si="47"/>
        <v/>
      </c>
      <c r="BR66" s="529"/>
      <c r="BS66" s="685">
        <f>IFERROR(($L66+AB66*Contr_Rate)*(1+Inv_Return)*IF($D66=$C$1,VLOOKUP($T66,Male_Annuity_Tables,MATCH($BS$3+3,'Mortality Tables'!$N$1:$DN$1,0),FALSE),VLOOKUP($T66,Fe_Annuity_Tables,MATCH(BS$3+3,'Mortality Tables'!$N$1:$DN$1,0),FALSE)),"")</f>
        <v>685235.1896293693</v>
      </c>
      <c r="BT66" s="685">
        <f>IFERROR(($BS66+AC66*Contr_Rate)*(1+Inv_Return)*IF($D66=$C$1,VLOOKUP($T66,Male_Annuity_Tables,MATCH($BS$3+3,'Mortality Tables'!$N$1:$DN$1,0),FALSE),VLOOKUP($T66,Fe_Annuity_Tables,MATCH(BT$3+3,'Mortality Tables'!$N$1:$DN$1,0),FALSE)),"")</f>
        <v>1082575.0368078405</v>
      </c>
      <c r="BU66" s="685">
        <f>IFERROR((BT66+AD66*Contr_Rate)*(1+Inv_Return)*IF($D66=$C$1,VLOOKUP($T66,Male_Annuity_Tables,MATCH($BS$3+3,'Mortality Tables'!$N$1:$DN$1,0),FALSE),VLOOKUP($T66,Fe_Annuity_Tables,MATCH(BU$3+3,'Mortality Tables'!$N$1:$DN$1,0),FALSE)),"")</f>
        <v>1470506.9260030547</v>
      </c>
      <c r="BV66" s="685">
        <f>IFERROR((BU66+AE66*Contr_Rate)*(1+Inv_Return)*IF($D66=$C$1,VLOOKUP($T66,Male_Annuity_Tables,MATCH($BS$3+3,'Mortality Tables'!$N$1:$DN$1,0),FALSE),VLOOKUP($T66,Fe_Annuity_Tables,MATCH(BV$3+3,'Mortality Tables'!$N$1:$DN$1,0),FALSE)),"")</f>
        <v>1850977.5714822945</v>
      </c>
      <c r="BW66" s="685">
        <f>IFERROR((BV66+AF66*Contr_Rate)*(1+Inv_Return)*IF($D66=$C$1,VLOOKUP($T66,Male_Annuity_Tables,MATCH($BS$3+3,'Mortality Tables'!$N$1:$DN$1,0),FALSE),VLOOKUP($T66,Fe_Annuity_Tables,MATCH(BW$3+3,'Mortality Tables'!$N$1:$DN$1,0),FALSE)),"")</f>
        <v>2225834.3823418738</v>
      </c>
      <c r="BX66" s="685">
        <f>IFERROR((BW66+AG66*Contr_Rate)*(1+Inv_Return)*IF($D66=$C$1,VLOOKUP($T66,Male_Annuity_Tables,MATCH($BS$3+3,'Mortality Tables'!$N$1:$DN$1,0),FALSE),VLOOKUP($T66,Fe_Annuity_Tables,MATCH(BX$3+3,'Mortality Tables'!$N$1:$DN$1,0),FALSE)),"")</f>
        <v>2596836.6426353538</v>
      </c>
      <c r="BY66" s="685">
        <f>IFERROR((BX66+AH66*Contr_Rate)*(1+Inv_Return)*IF($D66=$C$1,VLOOKUP($T66,Male_Annuity_Tables,MATCH($BS$3+3,'Mortality Tables'!$N$1:$DN$1,0),FALSE),VLOOKUP($T66,Fe_Annuity_Tables,MATCH(BY$3+3,'Mortality Tables'!$N$1:$DN$1,0),FALSE)),"")</f>
        <v>2965665.9324559383</v>
      </c>
      <c r="BZ66" s="685" t="str">
        <f>IFERROR((BY66+AI66*Contr_Rate)*(1+Inv_Return)*IF($D66=$C$1,VLOOKUP($T66,Male_Annuity_Tables,MATCH($BS$3+3,'Mortality Tables'!$N$1:$DN$1,0),FALSE),VLOOKUP($T66,Fe_Annuity_Tables,MATCH(BZ$3+3,'Mortality Tables'!$N$1:$DN$1,0),FALSE)),"")</f>
        <v/>
      </c>
      <c r="CA66" s="685" t="str">
        <f>IFERROR((BZ66+AJ66*Contr_Rate)*(1+Inv_Return)*IF($D66=$C$1,VLOOKUP($T66,Male_Annuity_Tables,MATCH($BS$3+3,'Mortality Tables'!$N$1:$DN$1,0),FALSE),VLOOKUP($T66,Fe_Annuity_Tables,MATCH(CA$3+3,'Mortality Tables'!$N$1:$DN$1,0),FALSE)),"")</f>
        <v/>
      </c>
      <c r="CB66" s="685" t="str">
        <f>IFERROR((CA66+AK66*Contr_Rate)*(1+Inv_Return)*IF($D66=$C$1,VLOOKUP($T66,Male_Annuity_Tables,MATCH($BS$3+3,'Mortality Tables'!$N$1:$DN$1,0),FALSE),VLOOKUP($T66,Fe_Annuity_Tables,MATCH(CB$3+3,'Mortality Tables'!$N$1:$DN$1,0),FALSE)),"")</f>
        <v/>
      </c>
      <c r="CC66" s="685" t="str">
        <f>IFERROR((CB66+AL66*Contr_Rate)*(1+Inv_Return)*IF($D66=$C$1,VLOOKUP($T66,Male_Annuity_Tables,MATCH($BS$3+3,'Mortality Tables'!$N$1:$DN$1,0),FALSE),VLOOKUP($T66,Fe_Annuity_Tables,MATCH(CC$3+3,'Mortality Tables'!$N$1:$DN$1,0),FALSE)),"")</f>
        <v/>
      </c>
      <c r="CD66" s="685" t="str">
        <f>IFERROR((CC66+AM66*Contr_Rate)*(1+Inv_Return)*IF($D66=$C$1,VLOOKUP($T66,Male_Annuity_Tables,MATCH($BS$3+3,'Mortality Tables'!$N$1:$DN$1,0),FALSE),VLOOKUP($T66,Fe_Annuity_Tables,MATCH(CD$3+3,'Mortality Tables'!$N$1:$DN$1,0),FALSE)),"")</f>
        <v/>
      </c>
      <c r="CE66" s="685" t="str">
        <f>IFERROR((CD66+AN66*Contr_Rate)*(1+Inv_Return)*IF($D66=$C$1,VLOOKUP($T66,Male_Annuity_Tables,MATCH($BS$3+3,'Mortality Tables'!$N$1:$DN$1,0),FALSE),VLOOKUP($T66,Fe_Annuity_Tables,MATCH(CE$3+3,'Mortality Tables'!$N$1:$DN$1,0),FALSE)),"")</f>
        <v/>
      </c>
      <c r="CF66" s="685" t="str">
        <f>IFERROR((CE66+AO66*Contr_Rate)*(1+Inv_Return)*IF($D66=$C$1,VLOOKUP($T66,Male_Annuity_Tables,MATCH($BS$3+3,'Mortality Tables'!$N$1:$DN$1,0),FALSE),VLOOKUP($T66,Fe_Annuity_Tables,MATCH(CF$3+3,'Mortality Tables'!$N$1:$DN$1,0),FALSE)),"")</f>
        <v/>
      </c>
      <c r="CG66" s="685" t="str">
        <f>IFERROR((CF66+AP66*Contr_Rate)*(1+Inv_Return)*IF($D66=$C$1,VLOOKUP($T66,Male_Annuity_Tables,MATCH($BS$3+3,'Mortality Tables'!$N$1:$DN$1,0),FALSE),VLOOKUP($T66,Fe_Annuity_Tables,MATCH(CG$3+3,'Mortality Tables'!$N$1:$DN$1,0),FALSE)),"")</f>
        <v/>
      </c>
      <c r="CH66" s="685" t="str">
        <f>IFERROR((CG66+AQ66*Contr_Rate)*(1+Inv_Return)*IF($D66=$C$1,VLOOKUP($T66,Male_Annuity_Tables,MATCH($BS$3+3,'Mortality Tables'!$N$1:$DN$1,0),FALSE),VLOOKUP($T66,Fe_Annuity_Tables,MATCH(CH$3+3,'Mortality Tables'!$N$1:$DN$1,0),FALSE)),"")</f>
        <v/>
      </c>
      <c r="CI66" s="685" t="str">
        <f>IFERROR((CH66+AR66*Contr_Rate)*(1+Inv_Return)*IF($D66=$C$1,VLOOKUP($T66,Male_Annuity_Tables,MATCH($BS$3+3,'Mortality Tables'!$N$1:$DN$1,0),FALSE),VLOOKUP($T66,Fe_Annuity_Tables,MATCH(CI$3+3,'Mortality Tables'!$N$1:$DN$1,0),FALSE)),"")</f>
        <v/>
      </c>
      <c r="CJ66" s="685" t="str">
        <f>IFERROR((CI66+AS66*Contr_Rate)*(1+Inv_Return)*IF($D66=$C$1,VLOOKUP($T66,Male_Annuity_Tables,MATCH($BS$3+3,'Mortality Tables'!$N$1:$DN$1,0),FALSE),VLOOKUP($T66,Fe_Annuity_Tables,MATCH(CJ$3+3,'Mortality Tables'!$N$1:$DN$1,0),FALSE)),"")</f>
        <v/>
      </c>
      <c r="CK66" s="685" t="str">
        <f>IFERROR((CJ66+AT66*Contr_Rate)*(1+Inv_Return)*IF($D66=$C$1,VLOOKUP($T66,Male_Annuity_Tables,MATCH($BS$3+3,'Mortality Tables'!$N$1:$DN$1,0),FALSE),VLOOKUP($T66,Fe_Annuity_Tables,MATCH(CK$3+3,'Mortality Tables'!$N$1:$DN$1,0),FALSE)),"")</f>
        <v/>
      </c>
      <c r="CL66" s="685" t="str">
        <f>IFERROR((CK66+AU66*Contr_Rate)*(1+Inv_Return)*IF($D66=$C$1,VLOOKUP($T66,Male_Annuity_Tables,MATCH($BS$3+3,'Mortality Tables'!$N$1:$DN$1,0),FALSE),VLOOKUP($T66,Fe_Annuity_Tables,MATCH(CL$3+3,'Mortality Tables'!$N$1:$DN$1,0),FALSE)),"")</f>
        <v/>
      </c>
      <c r="CM66" s="685" t="str">
        <f>IFERROR((CL66+AV66*Contr_Rate)*(1+Inv_Return)*IF($D66=$C$1,VLOOKUP($T66,Male_Annuity_Tables,MATCH($BS$3+3,'Mortality Tables'!$N$1:$DN$1,0),FALSE),VLOOKUP($T66,Fe_Annuity_Tables,MATCH(CM$3+3,'Mortality Tables'!$N$1:$DN$1,0),FALSE)),"")</f>
        <v/>
      </c>
      <c r="CN66" s="685" t="str">
        <f>IFERROR((CM66+AW66*Contr_Rate)*(1+Inv_Return)*IF($D66=$C$1,VLOOKUP($T66,Male_Annuity_Tables,MATCH($BS$3+3,'Mortality Tables'!$N$1:$DN$1,0),FALSE),VLOOKUP($T66,Fe_Annuity_Tables,MATCH(CN$3+3,'Mortality Tables'!$N$1:$DN$1,0),FALSE)),"")</f>
        <v/>
      </c>
      <c r="CO66" s="685" t="str">
        <f>IFERROR((CN66+AX66*Contr_Rate)*(1+Inv_Return)*IF($D66=$C$1,VLOOKUP($T66,Male_Annuity_Tables,MATCH($BS$3+3,'Mortality Tables'!$N$1:$DN$1,0),FALSE),VLOOKUP($T66,Fe_Annuity_Tables,MATCH(CO$3+3,'Mortality Tables'!$N$1:$DN$1,0),FALSE)),"")</f>
        <v/>
      </c>
      <c r="CP66" s="685" t="str">
        <f>IFERROR((CO66+AY66*Contr_Rate)*(1+Inv_Return)*IF($D66=$C$1,VLOOKUP($T66,Male_Annuity_Tables,MATCH($BS$3+3,'Mortality Tables'!$N$1:$DN$1,0),FALSE),VLOOKUP($T66,Fe_Annuity_Tables,MATCH(CP$3+3,'Mortality Tables'!$N$1:$DN$1,0),FALSE)),"")</f>
        <v/>
      </c>
      <c r="CQ66" s="685" t="str">
        <f>IFERROR((CP66+AZ66*Contr_Rate)*(1+Inv_Return)*IF($D66=$C$1,VLOOKUP($T66,Male_Annuity_Tables,MATCH($BS$3+3,'Mortality Tables'!$N$1:$DN$1,0),FALSE),VLOOKUP($T66,Fe_Annuity_Tables,MATCH(CQ$3+3,'Mortality Tables'!$N$1:$DN$1,0),FALSE)),"")</f>
        <v/>
      </c>
      <c r="CR66" s="685" t="str">
        <f>IFERROR((CQ66+BA66*Contr_Rate)*(1+Inv_Return)*IF($D66=$C$1,VLOOKUP($T66,Male_Annuity_Tables,MATCH($BS$3+3,'Mortality Tables'!$N$1:$DN$1,0),FALSE),VLOOKUP($T66,Fe_Annuity_Tables,MATCH(CR$3+3,'Mortality Tables'!$N$1:$DN$1,0),FALSE)),"")</f>
        <v/>
      </c>
      <c r="CS66" s="685" t="str">
        <f>IFERROR((CR66+BB66*Contr_Rate)*(1+Inv_Return)*IF($D66=$C$1,VLOOKUP($T66,Male_Annuity_Tables,MATCH($BS$3+3,'Mortality Tables'!$N$1:$DN$1,0),FALSE),VLOOKUP($T66,Fe_Annuity_Tables,MATCH(CS$3+3,'Mortality Tables'!$N$1:$DN$1,0),FALSE)),"")</f>
        <v/>
      </c>
      <c r="CT66" s="685" t="str">
        <f>IFERROR((CS66+BC66*Contr_Rate)*(1+Inv_Return)*IF($D66=$C$1,VLOOKUP($T66,Male_Annuity_Tables,MATCH($BS$3+3,'Mortality Tables'!$N$1:$DN$1,0),FALSE),VLOOKUP($T66,Fe_Annuity_Tables,MATCH(CT$3+3,'Mortality Tables'!$N$1:$DN$1,0),FALSE)),"")</f>
        <v/>
      </c>
      <c r="CU66" s="685" t="str">
        <f>IFERROR((CT66+BD66*Contr_Rate)*(1+Inv_Return)*IF($D66=$C$1,VLOOKUP($T66,Male_Annuity_Tables,MATCH($BS$3+3,'Mortality Tables'!$N$1:$DN$1,0),FALSE),VLOOKUP($T66,Fe_Annuity_Tables,MATCH(CU$3+3,'Mortality Tables'!$N$1:$DN$1,0),FALSE)),"")</f>
        <v/>
      </c>
      <c r="CV66" s="685" t="str">
        <f>IFERROR((CU66+BE66*Contr_Rate)*(1+Inv_Return)*IF($D66=$C$1,VLOOKUP($T66,Male_Annuity_Tables,MATCH($BS$3+3,'Mortality Tables'!$N$1:$DN$1,0),FALSE),VLOOKUP($T66,Fe_Annuity_Tables,MATCH(CV$3+3,'Mortality Tables'!$N$1:$DN$1,0),FALSE)),"")</f>
        <v/>
      </c>
      <c r="CW66" s="685" t="str">
        <f>IFERROR((CV66+BF66*Contr_Rate)*(1+Inv_Return)*IF($D66=$C$1,VLOOKUP($T66,Male_Annuity_Tables,MATCH($BS$3+3,'Mortality Tables'!$N$1:$DN$1,0),FALSE),VLOOKUP($T66,Fe_Annuity_Tables,MATCH(CW$3+3,'Mortality Tables'!$N$1:$DN$1,0),FALSE)),"")</f>
        <v/>
      </c>
      <c r="CX66" s="685" t="str">
        <f>IFERROR((CW66+BG66*Contr_Rate)*(1+Inv_Return)*IF($D66=$C$1,VLOOKUP($T66,Male_Annuity_Tables,MATCH($BS$3+3,'Mortality Tables'!$N$1:$DN$1,0),FALSE),VLOOKUP($T66,Fe_Annuity_Tables,MATCH(CX$3+3,'Mortality Tables'!$N$1:$DN$1,0),FALSE)),"")</f>
        <v/>
      </c>
      <c r="CY66" s="685" t="str">
        <f>IFERROR((CX66+BH66*Contr_Rate)*(1+Inv_Return)*IF($D66=$C$1,VLOOKUP($T66,Male_Annuity_Tables,MATCH($BS$3+3,'Mortality Tables'!$N$1:$DN$1,0),FALSE),VLOOKUP($T66,Fe_Annuity_Tables,MATCH(CY$3+3,'Mortality Tables'!$N$1:$DN$1,0),FALSE)),"")</f>
        <v/>
      </c>
      <c r="CZ66" s="685" t="str">
        <f>IFERROR((CY66+BI66*Contr_Rate)*(1+Inv_Return)*IF($D66=$C$1,VLOOKUP($T66,Male_Annuity_Tables,MATCH($BS$3+3,'Mortality Tables'!$N$1:$DN$1,0),FALSE),VLOOKUP($T66,Fe_Annuity_Tables,MATCH(CZ$3+3,'Mortality Tables'!$N$1:$DN$1,0),FALSE)),"")</f>
        <v/>
      </c>
      <c r="DA66" s="685" t="str">
        <f>IFERROR((CZ66+BJ66*Contr_Rate)*(1+Inv_Return)*IF($D66=$C$1,VLOOKUP($T66,Male_Annuity_Tables,MATCH($BS$3+3,'Mortality Tables'!$N$1:$DN$1,0),FALSE),VLOOKUP($T66,Fe_Annuity_Tables,MATCH(DA$3+3,'Mortality Tables'!$N$1:$DN$1,0),FALSE)),"")</f>
        <v/>
      </c>
      <c r="DB66" s="685" t="str">
        <f>IFERROR((DA66+BK66*Contr_Rate)*(1+Inv_Return)*IF($D66=$C$1,VLOOKUP($T66,Male_Annuity_Tables,MATCH($BS$3+3,'Mortality Tables'!$N$1:$DN$1,0),FALSE),VLOOKUP($T66,Fe_Annuity_Tables,MATCH(DB$3+3,'Mortality Tables'!$N$1:$DN$1,0),FALSE)),"")</f>
        <v/>
      </c>
      <c r="DC66" s="685" t="str">
        <f>IFERROR((DB66+BL66*Contr_Rate)*(1+Inv_Return)*IF($D66=$C$1,VLOOKUP($T66,Male_Annuity_Tables,MATCH($BS$3+3,'Mortality Tables'!$N$1:$DN$1,0),FALSE),VLOOKUP($T66,Fe_Annuity_Tables,MATCH(DC$3+3,'Mortality Tables'!$N$1:$DN$1,0),FALSE)),"")</f>
        <v/>
      </c>
      <c r="DD66" s="685" t="str">
        <f>IFERROR((DC66+BM66*Contr_Rate)*(1+Inv_Return)*IF($D66=$C$1,VLOOKUP($T66,Male_Annuity_Tables,MATCH($BS$3+3,'Mortality Tables'!$N$1:$DN$1,0),FALSE),VLOOKUP($T66,Fe_Annuity_Tables,MATCH(DD$3+3,'Mortality Tables'!$N$1:$DN$1,0),FALSE)),"")</f>
        <v/>
      </c>
      <c r="DE66" s="685" t="str">
        <f>IFERROR((DD66+BN66*Contr_Rate)*(1+Inv_Return)*IF($D66=$C$1,VLOOKUP($T66,Male_Annuity_Tables,MATCH($BS$3+3,'Mortality Tables'!$N$1:$DN$1,0),FALSE),VLOOKUP($T66,Fe_Annuity_Tables,MATCH(DE$3+3,'Mortality Tables'!$N$1:$DN$1,0),FALSE)),"")</f>
        <v/>
      </c>
      <c r="DF66" s="685" t="str">
        <f>IFERROR((DE66+BO66*Contr_Rate)*(1+Inv_Return)*IF($D66=$C$1,VLOOKUP($T66,Male_Annuity_Tables,MATCH($BS$3+3,'Mortality Tables'!$N$1:$DN$1,0),FALSE),VLOOKUP($T66,Fe_Annuity_Tables,MATCH(DF$3+3,'Mortality Tables'!$N$1:$DN$1,0),FALSE)),"")</f>
        <v/>
      </c>
      <c r="DG66" s="685" t="str">
        <f>IFERROR((DF66+BP66*Contr_Rate)*(1+Inv_Return)*IF($D66=$C$1,VLOOKUP($T66,Male_Annuity_Tables,MATCH($BS$3+3,'Mortality Tables'!$N$1:$DN$1,0),FALSE),VLOOKUP($T66,Fe_Annuity_Tables,MATCH(DG$3+3,'Mortality Tables'!$N$1:$DN$1,0),FALSE)),"")</f>
        <v/>
      </c>
      <c r="DH66" s="685" t="str">
        <f>IFERROR((DG66+BQ66*Contr_Rate)*(1+Inv_Return)*IF($D66=$C$1,VLOOKUP($T66,Male_Annuity_Tables,MATCH($BS$3+3,'Mortality Tables'!$N$1:$DN$1,0),FALSE),VLOOKUP($T66,Fe_Annuity_Tables,MATCH(DH$3+3,'Mortality Tables'!$N$1:$DN$1,0),FALSE)),"")</f>
        <v/>
      </c>
      <c r="DJ66" s="686">
        <f t="shared" si="69"/>
        <v>2965665.9324559383</v>
      </c>
      <c r="DK66" s="680">
        <f t="shared" si="60"/>
        <v>8.0909277508679907</v>
      </c>
      <c r="DL66" s="686">
        <f t="shared" si="61"/>
        <v>245583.23049322929</v>
      </c>
      <c r="DM66" s="686">
        <f t="shared" si="70"/>
        <v>2110299.0493893912</v>
      </c>
      <c r="DN66" s="687">
        <f t="shared" si="62"/>
        <v>0.11637366304282233</v>
      </c>
      <c r="DP66" s="688">
        <f t="shared" si="63"/>
        <v>72988.511458561901</v>
      </c>
      <c r="DQ66" s="688">
        <f t="shared" si="64"/>
        <v>115983.84171848162</v>
      </c>
      <c r="DR66" s="688">
        <f t="shared" si="65"/>
        <v>85679.086043567993</v>
      </c>
    </row>
    <row r="67" spans="1:122" s="657" customFormat="1" ht="14.5">
      <c r="A67" s="675" t="s">
        <v>1203</v>
      </c>
      <c r="B67" s="675" t="s">
        <v>1204</v>
      </c>
      <c r="C67" s="675" t="s">
        <v>116</v>
      </c>
      <c r="D67" s="675" t="s">
        <v>60</v>
      </c>
      <c r="E67" s="676">
        <v>32058</v>
      </c>
      <c r="F67" s="677">
        <v>44943</v>
      </c>
      <c r="G67" s="677">
        <v>45463</v>
      </c>
      <c r="H67" s="678">
        <v>1242211</v>
      </c>
      <c r="I67" s="678">
        <v>112206.61</v>
      </c>
      <c r="J67" s="678">
        <v>71262.789999999994</v>
      </c>
      <c r="K67" s="678"/>
      <c r="L67" s="678">
        <v>183469.4</v>
      </c>
      <c r="M67" s="679">
        <f>IF(COUNTIF($A$4:A204,A67)=1,0,1)</f>
        <v>0</v>
      </c>
      <c r="N67" s="680" t="str">
        <f t="shared" si="49"/>
        <v>Okay</v>
      </c>
      <c r="O67" s="680" t="str">
        <f t="shared" si="66"/>
        <v>TRUE</v>
      </c>
      <c r="P67" s="680" t="b">
        <f t="shared" si="50"/>
        <v>1</v>
      </c>
      <c r="Q67" s="680" t="b">
        <f t="shared" si="51"/>
        <v>1</v>
      </c>
      <c r="R67" s="680" t="b">
        <f t="shared" si="52"/>
        <v>1</v>
      </c>
      <c r="S67" s="681">
        <f t="shared" si="53"/>
        <v>35.301369863013697</v>
      </c>
      <c r="T67" s="682">
        <f t="shared" si="54"/>
        <v>37</v>
      </c>
      <c r="U67" s="682">
        <f t="shared" si="67"/>
        <v>36</v>
      </c>
      <c r="V67" s="682">
        <f t="shared" si="55"/>
        <v>0.52876712328767128</v>
      </c>
      <c r="W67" s="682">
        <f t="shared" si="56"/>
        <v>23</v>
      </c>
      <c r="X67" s="683">
        <f t="shared" si="57"/>
        <v>4219796.2</v>
      </c>
      <c r="Y67" s="684">
        <f t="shared" si="58"/>
        <v>1.65E-3</v>
      </c>
      <c r="Z67" s="684">
        <f>IF($D67=$C$1,VLOOKUP($T67,Male_Annuity_Tables,MATCH($W67+2,'Mortality Tables'!$DS$1:$HT$1,0),FALSE),VLOOKUP($T67,Fe_Annuity_Tables,MATCH($W67+2,'Mortality Tables'!$M$1:$DN$1,0),FALSE))</f>
        <v>4.2245451060005455E-2</v>
      </c>
      <c r="AA67" s="664"/>
      <c r="AB67" s="685">
        <f t="shared" si="68"/>
        <v>1305501.6504500001</v>
      </c>
      <c r="AC67" s="685">
        <f t="shared" si="68"/>
        <v>1372016.9595404277</v>
      </c>
      <c r="AD67" s="685">
        <f t="shared" si="68"/>
        <v>1441921.2236290125</v>
      </c>
      <c r="AE67" s="685">
        <f t="shared" si="68"/>
        <v>1515387.1099729107</v>
      </c>
      <c r="AF67" s="685">
        <f t="shared" si="68"/>
        <v>1592596.0832260305</v>
      </c>
      <c r="AG67" s="685">
        <f t="shared" si="68"/>
        <v>1673738.8536663968</v>
      </c>
      <c r="AH67" s="685">
        <f t="shared" si="68"/>
        <v>1759015.8482606998</v>
      </c>
      <c r="AI67" s="685">
        <f t="shared" si="68"/>
        <v>1848637.7057295826</v>
      </c>
      <c r="AJ67" s="685">
        <f t="shared" si="68"/>
        <v>1942825.7968365049</v>
      </c>
      <c r="AK67" s="685">
        <f t="shared" si="68"/>
        <v>2041812.7711853248</v>
      </c>
      <c r="AL67" s="685">
        <f t="shared" si="59"/>
        <v>2145843.131877217</v>
      </c>
      <c r="AM67" s="685">
        <f t="shared" si="59"/>
        <v>2255173.8394463612</v>
      </c>
      <c r="AN67" s="685">
        <f t="shared" si="59"/>
        <v>2370074.9465661533</v>
      </c>
      <c r="AO67" s="685">
        <f t="shared" si="59"/>
        <v>2490830.2650936996</v>
      </c>
      <c r="AP67" s="685">
        <f t="shared" si="59"/>
        <v>2617738.0671002236</v>
      </c>
      <c r="AQ67" s="685">
        <f t="shared" si="59"/>
        <v>2751111.8216189798</v>
      </c>
      <c r="AR67" s="685">
        <f t="shared" si="59"/>
        <v>2891280.968930467</v>
      </c>
      <c r="AS67" s="685">
        <f t="shared" si="59"/>
        <v>3038591.7342974744</v>
      </c>
      <c r="AT67" s="685">
        <f t="shared" si="59"/>
        <v>3193407.9831599304</v>
      </c>
      <c r="AU67" s="685">
        <f t="shared" si="59"/>
        <v>3356112.1199019295</v>
      </c>
      <c r="AV67" s="685">
        <f t="shared" si="48"/>
        <v>3527106.0324109322</v>
      </c>
      <c r="AW67" s="685">
        <f t="shared" si="48"/>
        <v>3706812.0847622701</v>
      </c>
      <c r="AX67" s="685">
        <f t="shared" si="48"/>
        <v>3895674.1604809072</v>
      </c>
      <c r="AY67" s="685" t="str">
        <f t="shared" si="48"/>
        <v/>
      </c>
      <c r="AZ67" s="685" t="str">
        <f t="shared" si="48"/>
        <v/>
      </c>
      <c r="BA67" s="685" t="str">
        <f t="shared" si="48"/>
        <v/>
      </c>
      <c r="BB67" s="685" t="str">
        <f t="shared" si="48"/>
        <v/>
      </c>
      <c r="BC67" s="685" t="str">
        <f t="shared" si="48"/>
        <v/>
      </c>
      <c r="BD67" s="685" t="str">
        <f t="shared" si="47"/>
        <v/>
      </c>
      <c r="BE67" s="685" t="str">
        <f t="shared" si="47"/>
        <v/>
      </c>
      <c r="BF67" s="685" t="str">
        <f t="shared" si="47"/>
        <v/>
      </c>
      <c r="BG67" s="685" t="str">
        <f t="shared" si="47"/>
        <v/>
      </c>
      <c r="BH67" s="685" t="str">
        <f t="shared" si="47"/>
        <v/>
      </c>
      <c r="BI67" s="685" t="str">
        <f t="shared" si="47"/>
        <v/>
      </c>
      <c r="BJ67" s="685" t="str">
        <f t="shared" si="47"/>
        <v/>
      </c>
      <c r="BK67" s="685" t="str">
        <f t="shared" si="47"/>
        <v/>
      </c>
      <c r="BL67" s="685" t="str">
        <f t="shared" si="47"/>
        <v/>
      </c>
      <c r="BM67" s="685" t="str">
        <f t="shared" si="47"/>
        <v/>
      </c>
      <c r="BN67" s="685" t="str">
        <f t="shared" si="47"/>
        <v/>
      </c>
      <c r="BO67" s="685" t="str">
        <f t="shared" si="47"/>
        <v/>
      </c>
      <c r="BP67" s="685" t="str">
        <f t="shared" si="47"/>
        <v/>
      </c>
      <c r="BQ67" s="685" t="str">
        <f>IFERROR(IF($W67&gt;=BQ$3,($H67*(1+Ann_Salary_Growth_Rate)^BQ$3),""),0)</f>
        <v/>
      </c>
      <c r="BR67" s="529"/>
      <c r="BS67" s="685">
        <f>IFERROR(($L67+AB67*Contr_Rate)*(1+Inv_Return)*IF($D67=$C$1,VLOOKUP($T67,Male_Annuity_Tables,MATCH($BS$3+3,'Mortality Tables'!$N$1:$DN$1,0),FALSE),VLOOKUP($T67,Fe_Annuity_Tables,MATCH(BS$3+3,'Mortality Tables'!$N$1:$DN$1,0),FALSE)),"")</f>
        <v>472034.81219970569</v>
      </c>
      <c r="BT67" s="685">
        <f>IFERROR(($BS67+AC67*Contr_Rate)*(1+Inv_Return)*IF($D67=$C$1,VLOOKUP($T67,Male_Annuity_Tables,MATCH($BS$3+3,'Mortality Tables'!$N$1:$DN$1,0),FALSE),VLOOKUP($T67,Fe_Annuity_Tables,MATCH(BT$3+3,'Mortality Tables'!$N$1:$DN$1,0),FALSE)),"")</f>
        <v>579200.54525815172</v>
      </c>
      <c r="BU67" s="685">
        <f>IFERROR((BT67+AD67*Contr_Rate)*(1+Inv_Return)*IF($D67=$C$1,VLOOKUP($T67,Male_Annuity_Tables,MATCH($BS$3+3,'Mortality Tables'!$N$1:$DN$1,0),FALSE),VLOOKUP($T67,Fe_Annuity_Tables,MATCH(BU$3+3,'Mortality Tables'!$N$1:$DN$1,0),FALSE)),"")</f>
        <v>529586.93214684306</v>
      </c>
      <c r="BV67" s="685">
        <f>IFERROR((BU67+AE67*Contr_Rate)*(1+Inv_Return)*IF($D67=$C$1,VLOOKUP($T67,Male_Annuity_Tables,MATCH($BS$3+3,'Mortality Tables'!$N$1:$DN$1,0),FALSE),VLOOKUP($T67,Fe_Annuity_Tables,MATCH(BV$3+3,'Mortality Tables'!$N$1:$DN$1,0),FALSE)),"")</f>
        <v>437044.68027717242</v>
      </c>
      <c r="BW67" s="685">
        <f>IFERROR((BV67+AF67*Contr_Rate)*(1+Inv_Return)*IF($D67=$C$1,VLOOKUP($T67,Male_Annuity_Tables,MATCH($BS$3+3,'Mortality Tables'!$N$1:$DN$1,0),FALSE),VLOOKUP($T67,Fe_Annuity_Tables,MATCH(BW$3+3,'Mortality Tables'!$N$1:$DN$1,0),FALSE)),"")</f>
        <v>344599.66563019628</v>
      </c>
      <c r="BX67" s="685">
        <f>IFERROR((BW67+AG67*Contr_Rate)*(1+Inv_Return)*IF($D67=$C$1,VLOOKUP($T67,Male_Annuity_Tables,MATCH($BS$3+3,'Mortality Tables'!$N$1:$DN$1,0),FALSE),VLOOKUP($T67,Fe_Annuity_Tables,MATCH(BX$3+3,'Mortality Tables'!$N$1:$DN$1,0),FALSE)),"")</f>
        <v>270519.05904373678</v>
      </c>
      <c r="BY67" s="685">
        <f>IFERROR((BX67+AH67*Contr_Rate)*(1+Inv_Return)*IF($D67=$C$1,VLOOKUP($T67,Male_Annuity_Tables,MATCH($BS$3+3,'Mortality Tables'!$N$1:$DN$1,0),FALSE),VLOOKUP($T67,Fe_Annuity_Tables,MATCH(BY$3+3,'Mortality Tables'!$N$1:$DN$1,0),FALSE)),"")</f>
        <v>216274.49315265875</v>
      </c>
      <c r="BZ67" s="685">
        <f>IFERROR((BY67+AI67*Contr_Rate)*(1+Inv_Return)*IF($D67=$C$1,VLOOKUP($T67,Male_Annuity_Tables,MATCH($BS$3+3,'Mortality Tables'!$N$1:$DN$1,0),FALSE),VLOOKUP($T67,Fe_Annuity_Tables,MATCH(BZ$3+3,'Mortality Tables'!$N$1:$DN$1,0),FALSE)),"")</f>
        <v>177097.73330374688</v>
      </c>
      <c r="CA67" s="685">
        <f>IFERROR((BZ67+AJ67*Contr_Rate)*(1+Inv_Return)*IF($D67=$C$1,VLOOKUP($T67,Male_Annuity_Tables,MATCH($BS$3+3,'Mortality Tables'!$N$1:$DN$1,0),FALSE),VLOOKUP($T67,Fe_Annuity_Tables,MATCH(CA$3+3,'Mortality Tables'!$N$1:$DN$1,0),FALSE)),"")</f>
        <v>148013.24795880934</v>
      </c>
      <c r="CB67" s="685">
        <f>IFERROR((CA67+AK67*Contr_Rate)*(1+Inv_Return)*IF($D67=$C$1,VLOOKUP($T67,Male_Annuity_Tables,MATCH($BS$3+3,'Mortality Tables'!$N$1:$DN$1,0),FALSE),VLOOKUP($T67,Fe_Annuity_Tables,MATCH(CB$3+3,'Mortality Tables'!$N$1:$DN$1,0),FALSE)),"")</f>
        <v>125559.95909882354</v>
      </c>
      <c r="CC67" s="685">
        <f>IFERROR((CB67+AL67*Contr_Rate)*(1+Inv_Return)*IF($D67=$C$1,VLOOKUP($T67,Male_Annuity_Tables,MATCH($BS$3+3,'Mortality Tables'!$N$1:$DN$1,0),FALSE),VLOOKUP($T67,Fe_Annuity_Tables,MATCH(CC$3+3,'Mortality Tables'!$N$1:$DN$1,0),FALSE)),"")</f>
        <v>107628.61171733894</v>
      </c>
      <c r="CD67" s="685">
        <f>IFERROR((CC67+AM67*Contr_Rate)*(1+Inv_Return)*IF($D67=$C$1,VLOOKUP($T67,Male_Annuity_Tables,MATCH($BS$3+3,'Mortality Tables'!$N$1:$DN$1,0),FALSE),VLOOKUP($T67,Fe_Annuity_Tables,MATCH(CD$3+3,'Mortality Tables'!$N$1:$DN$1,0),FALSE)),"")</f>
        <v>92950.223001842984</v>
      </c>
      <c r="CE67" s="685">
        <f>IFERROR((CD67+AN67*Contr_Rate)*(1+Inv_Return)*IF($D67=$C$1,VLOOKUP($T67,Male_Annuity_Tables,MATCH($BS$3+3,'Mortality Tables'!$N$1:$DN$1,0),FALSE),VLOOKUP($T67,Fe_Annuity_Tables,MATCH(CE$3+3,'Mortality Tables'!$N$1:$DN$1,0),FALSE)),"")</f>
        <v>80719.879002227884</v>
      </c>
      <c r="CF67" s="685">
        <f>IFERROR((CE67+AO67*Contr_Rate)*(1+Inv_Return)*IF($D67=$C$1,VLOOKUP($T67,Male_Annuity_Tables,MATCH($BS$3+3,'Mortality Tables'!$N$1:$DN$1,0),FALSE),VLOOKUP($T67,Fe_Annuity_Tables,MATCH(CF$3+3,'Mortality Tables'!$N$1:$DN$1,0),FALSE)),"")</f>
        <v>74534.910785247004</v>
      </c>
      <c r="CG67" s="685">
        <f>IFERROR((CF67+AP67*Contr_Rate)*(1+Inv_Return)*IF($D67=$C$1,VLOOKUP($T67,Male_Annuity_Tables,MATCH($BS$3+3,'Mortality Tables'!$N$1:$DN$1,0),FALSE),VLOOKUP($T67,Fe_Annuity_Tables,MATCH(CG$3+3,'Mortality Tables'!$N$1:$DN$1,0),FALSE)),"")</f>
        <v>69382.767647140048</v>
      </c>
      <c r="CH67" s="685">
        <f>IFERROR((CG67+AQ67*Contr_Rate)*(1+Inv_Return)*IF($D67=$C$1,VLOOKUP($T67,Male_Annuity_Tables,MATCH($BS$3+3,'Mortality Tables'!$N$1:$DN$1,0),FALSE),VLOOKUP($T67,Fe_Annuity_Tables,MATCH(CH$3+3,'Mortality Tables'!$N$1:$DN$1,0),FALSE)),"")</f>
        <v>64692.147237416473</v>
      </c>
      <c r="CI67" s="685">
        <f>IFERROR((CH67+AR67*Contr_Rate)*(1+Inv_Return)*IF($D67=$C$1,VLOOKUP($T67,Male_Annuity_Tables,MATCH($BS$3+3,'Mortality Tables'!$N$1:$DN$1,0),FALSE),VLOOKUP($T67,Fe_Annuity_Tables,MATCH(CI$3+3,'Mortality Tables'!$N$1:$DN$1,0),FALSE)),"")</f>
        <v>60367.824610006013</v>
      </c>
      <c r="CJ67" s="685">
        <f>IFERROR((CI67+AS67*Contr_Rate)*(1+Inv_Return)*IF($D67=$C$1,VLOOKUP($T67,Male_Annuity_Tables,MATCH($BS$3+3,'Mortality Tables'!$N$1:$DN$1,0),FALSE),VLOOKUP($T67,Fe_Annuity_Tables,MATCH(CJ$3+3,'Mortality Tables'!$N$1:$DN$1,0),FALSE)),"")</f>
        <v>56366.073280250392</v>
      </c>
      <c r="CK67" s="685">
        <f>IFERROR((CJ67+AT67*Contr_Rate)*(1+Inv_Return)*IF($D67=$C$1,VLOOKUP($T67,Male_Annuity_Tables,MATCH($BS$3+3,'Mortality Tables'!$N$1:$DN$1,0),FALSE),VLOOKUP($T67,Fe_Annuity_Tables,MATCH(CK$3+3,'Mortality Tables'!$N$1:$DN$1,0),FALSE)),"")</f>
        <v>55577.055247344098</v>
      </c>
      <c r="CL67" s="685">
        <f>IFERROR((CK67+AU67*Contr_Rate)*(1+Inv_Return)*IF($D67=$C$1,VLOOKUP($T67,Male_Annuity_Tables,MATCH($BS$3+3,'Mortality Tables'!$N$1:$DN$1,0),FALSE),VLOOKUP($T67,Fe_Annuity_Tables,MATCH(CL$3+3,'Mortality Tables'!$N$1:$DN$1,0),FALSE)),"")</f>
        <v>54965.938883091221</v>
      </c>
      <c r="CM67" s="685">
        <f>IFERROR((CL67+AV67*Contr_Rate)*(1+Inv_Return)*IF($D67=$C$1,VLOOKUP($T67,Male_Annuity_Tables,MATCH($BS$3+3,'Mortality Tables'!$N$1:$DN$1,0),FALSE),VLOOKUP($T67,Fe_Annuity_Tables,MATCH(CM$3+3,'Mortality Tables'!$N$1:$DN$1,0),FALSE)),"")</f>
        <v>54351.669038137232</v>
      </c>
      <c r="CN67" s="685">
        <f>IFERROR((CM67+AW67*Contr_Rate)*(1+Inv_Return)*IF($D67=$C$1,VLOOKUP($T67,Male_Annuity_Tables,MATCH($BS$3+3,'Mortality Tables'!$N$1:$DN$1,0),FALSE),VLOOKUP($T67,Fe_Annuity_Tables,MATCH(CN$3+3,'Mortality Tables'!$N$1:$DN$1,0),FALSE)),"")</f>
        <v>53720.659221015907</v>
      </c>
      <c r="CO67" s="685">
        <f>IFERROR((CN67+AX67*Contr_Rate)*(1+Inv_Return)*IF($D67=$C$1,VLOOKUP($T67,Male_Annuity_Tables,MATCH($BS$3+3,'Mortality Tables'!$N$1:$DN$1,0),FALSE),VLOOKUP($T67,Fe_Annuity_Tables,MATCH(CO$3+3,'Mortality Tables'!$N$1:$DN$1,0),FALSE)),"")</f>
        <v>53069.409977202369</v>
      </c>
      <c r="CP67" s="685" t="str">
        <f>IFERROR((CO67+AY67*Contr_Rate)*(1+Inv_Return)*IF($D67=$C$1,VLOOKUP($T67,Male_Annuity_Tables,MATCH($BS$3+3,'Mortality Tables'!$N$1:$DN$1,0),FALSE),VLOOKUP($T67,Fe_Annuity_Tables,MATCH(CP$3+3,'Mortality Tables'!$N$1:$DN$1,0),FALSE)),"")</f>
        <v/>
      </c>
      <c r="CQ67" s="685" t="str">
        <f>IFERROR((CP67+AZ67*Contr_Rate)*(1+Inv_Return)*IF($D67=$C$1,VLOOKUP($T67,Male_Annuity_Tables,MATCH($BS$3+3,'Mortality Tables'!$N$1:$DN$1,0),FALSE),VLOOKUP($T67,Fe_Annuity_Tables,MATCH(CQ$3+3,'Mortality Tables'!$N$1:$DN$1,0),FALSE)),"")</f>
        <v/>
      </c>
      <c r="CR67" s="685" t="str">
        <f>IFERROR((CQ67+BA67*Contr_Rate)*(1+Inv_Return)*IF($D67=$C$1,VLOOKUP($T67,Male_Annuity_Tables,MATCH($BS$3+3,'Mortality Tables'!$N$1:$DN$1,0),FALSE),VLOOKUP($T67,Fe_Annuity_Tables,MATCH(CR$3+3,'Mortality Tables'!$N$1:$DN$1,0),FALSE)),"")</f>
        <v/>
      </c>
      <c r="CS67" s="685" t="str">
        <f>IFERROR((CR67+BB67*Contr_Rate)*(1+Inv_Return)*IF($D67=$C$1,VLOOKUP($T67,Male_Annuity_Tables,MATCH($BS$3+3,'Mortality Tables'!$N$1:$DN$1,0),FALSE),VLOOKUP($T67,Fe_Annuity_Tables,MATCH(CS$3+3,'Mortality Tables'!$N$1:$DN$1,0),FALSE)),"")</f>
        <v/>
      </c>
      <c r="CT67" s="685" t="str">
        <f>IFERROR((CS67+BC67*Contr_Rate)*(1+Inv_Return)*IF($D67=$C$1,VLOOKUP($T67,Male_Annuity_Tables,MATCH($BS$3+3,'Mortality Tables'!$N$1:$DN$1,0),FALSE),VLOOKUP($T67,Fe_Annuity_Tables,MATCH(CT$3+3,'Mortality Tables'!$N$1:$DN$1,0),FALSE)),"")</f>
        <v/>
      </c>
      <c r="CU67" s="685" t="str">
        <f>IFERROR((CT67+BD67*Contr_Rate)*(1+Inv_Return)*IF($D67=$C$1,VLOOKUP($T67,Male_Annuity_Tables,MATCH($BS$3+3,'Mortality Tables'!$N$1:$DN$1,0),FALSE),VLOOKUP($T67,Fe_Annuity_Tables,MATCH(CU$3+3,'Mortality Tables'!$N$1:$DN$1,0),FALSE)),"")</f>
        <v/>
      </c>
      <c r="CV67" s="685" t="str">
        <f>IFERROR((CU67+BE67*Contr_Rate)*(1+Inv_Return)*IF($D67=$C$1,VLOOKUP($T67,Male_Annuity_Tables,MATCH($BS$3+3,'Mortality Tables'!$N$1:$DN$1,0),FALSE),VLOOKUP($T67,Fe_Annuity_Tables,MATCH(CV$3+3,'Mortality Tables'!$N$1:$DN$1,0),FALSE)),"")</f>
        <v/>
      </c>
      <c r="CW67" s="685" t="str">
        <f>IFERROR((CV67+BF67*Contr_Rate)*(1+Inv_Return)*IF($D67=$C$1,VLOOKUP($T67,Male_Annuity_Tables,MATCH($BS$3+3,'Mortality Tables'!$N$1:$DN$1,0),FALSE),VLOOKUP($T67,Fe_Annuity_Tables,MATCH(CW$3+3,'Mortality Tables'!$N$1:$DN$1,0),FALSE)),"")</f>
        <v/>
      </c>
      <c r="CX67" s="685" t="str">
        <f>IFERROR((CW67+BG67*Contr_Rate)*(1+Inv_Return)*IF($D67=$C$1,VLOOKUP($T67,Male_Annuity_Tables,MATCH($BS$3+3,'Mortality Tables'!$N$1:$DN$1,0),FALSE),VLOOKUP($T67,Fe_Annuity_Tables,MATCH(CX$3+3,'Mortality Tables'!$N$1:$DN$1,0),FALSE)),"")</f>
        <v/>
      </c>
      <c r="CY67" s="685" t="str">
        <f>IFERROR((CX67+BH67*Contr_Rate)*(1+Inv_Return)*IF($D67=$C$1,VLOOKUP($T67,Male_Annuity_Tables,MATCH($BS$3+3,'Mortality Tables'!$N$1:$DN$1,0),FALSE),VLOOKUP($T67,Fe_Annuity_Tables,MATCH(CY$3+3,'Mortality Tables'!$N$1:$DN$1,0),FALSE)),"")</f>
        <v/>
      </c>
      <c r="CZ67" s="685" t="str">
        <f>IFERROR((CY67+BI67*Contr_Rate)*(1+Inv_Return)*IF($D67=$C$1,VLOOKUP($T67,Male_Annuity_Tables,MATCH($BS$3+3,'Mortality Tables'!$N$1:$DN$1,0),FALSE),VLOOKUP($T67,Fe_Annuity_Tables,MATCH(CZ$3+3,'Mortality Tables'!$N$1:$DN$1,0),FALSE)),"")</f>
        <v/>
      </c>
      <c r="DA67" s="685" t="str">
        <f>IFERROR((CZ67+BJ67*Contr_Rate)*(1+Inv_Return)*IF($D67=$C$1,VLOOKUP($T67,Male_Annuity_Tables,MATCH($BS$3+3,'Mortality Tables'!$N$1:$DN$1,0),FALSE),VLOOKUP($T67,Fe_Annuity_Tables,MATCH(DA$3+3,'Mortality Tables'!$N$1:$DN$1,0),FALSE)),"")</f>
        <v/>
      </c>
      <c r="DB67" s="685" t="str">
        <f>IFERROR((DA67+BK67*Contr_Rate)*(1+Inv_Return)*IF($D67=$C$1,VLOOKUP($T67,Male_Annuity_Tables,MATCH($BS$3+3,'Mortality Tables'!$N$1:$DN$1,0),FALSE),VLOOKUP($T67,Fe_Annuity_Tables,MATCH(DB$3+3,'Mortality Tables'!$N$1:$DN$1,0),FALSE)),"")</f>
        <v/>
      </c>
      <c r="DC67" s="685" t="str">
        <f>IFERROR((DB67+BL67*Contr_Rate)*(1+Inv_Return)*IF($D67=$C$1,VLOOKUP($T67,Male_Annuity_Tables,MATCH($BS$3+3,'Mortality Tables'!$N$1:$DN$1,0),FALSE),VLOOKUP($T67,Fe_Annuity_Tables,MATCH(DC$3+3,'Mortality Tables'!$N$1:$DN$1,0),FALSE)),"")</f>
        <v/>
      </c>
      <c r="DD67" s="685" t="str">
        <f>IFERROR((DC67+BM67*Contr_Rate)*(1+Inv_Return)*IF($D67=$C$1,VLOOKUP($T67,Male_Annuity_Tables,MATCH($BS$3+3,'Mortality Tables'!$N$1:$DN$1,0),FALSE),VLOOKUP($T67,Fe_Annuity_Tables,MATCH(DD$3+3,'Mortality Tables'!$N$1:$DN$1,0),FALSE)),"")</f>
        <v/>
      </c>
      <c r="DE67" s="685" t="str">
        <f>IFERROR((DD67+BN67*Contr_Rate)*(1+Inv_Return)*IF($D67=$C$1,VLOOKUP($T67,Male_Annuity_Tables,MATCH($BS$3+3,'Mortality Tables'!$N$1:$DN$1,0),FALSE),VLOOKUP($T67,Fe_Annuity_Tables,MATCH(DE$3+3,'Mortality Tables'!$N$1:$DN$1,0),FALSE)),"")</f>
        <v/>
      </c>
      <c r="DF67" s="685" t="str">
        <f>IFERROR((DE67+BO67*Contr_Rate)*(1+Inv_Return)*IF($D67=$C$1,VLOOKUP($T67,Male_Annuity_Tables,MATCH($BS$3+3,'Mortality Tables'!$N$1:$DN$1,0),FALSE),VLOOKUP($T67,Fe_Annuity_Tables,MATCH(DF$3+3,'Mortality Tables'!$N$1:$DN$1,0),FALSE)),"")</f>
        <v/>
      </c>
      <c r="DG67" s="685" t="str">
        <f>IFERROR((DF67+BP67*Contr_Rate)*(1+Inv_Return)*IF($D67=$C$1,VLOOKUP($T67,Male_Annuity_Tables,MATCH($BS$3+3,'Mortality Tables'!$N$1:$DN$1,0),FALSE),VLOOKUP($T67,Fe_Annuity_Tables,MATCH(DG$3+3,'Mortality Tables'!$N$1:$DN$1,0),FALSE)),"")</f>
        <v/>
      </c>
      <c r="DH67" s="685" t="str">
        <f>IFERROR((DG67+BQ67*Contr_Rate)*(1+Inv_Return)*IF($D67=$C$1,VLOOKUP($T67,Male_Annuity_Tables,MATCH($BS$3+3,'Mortality Tables'!$N$1:$DN$1,0),FALSE),VLOOKUP($T67,Fe_Annuity_Tables,MATCH(DH$3+3,'Mortality Tables'!$N$1:$DN$1,0),FALSE)),"")</f>
        <v/>
      </c>
      <c r="DJ67" s="686">
        <f t="shared" si="69"/>
        <v>579200.54525815172</v>
      </c>
      <c r="DK67" s="680">
        <f t="shared" si="60"/>
        <v>8.8017766057058875</v>
      </c>
      <c r="DL67" s="686">
        <f t="shared" si="61"/>
        <v>44089.32227061897</v>
      </c>
      <c r="DM67" s="686">
        <f t="shared" si="70"/>
        <v>3895674.1604809072</v>
      </c>
      <c r="DN67" s="687">
        <f t="shared" si="62"/>
        <v>1.1317507690421495E-2</v>
      </c>
      <c r="DP67" s="688">
        <f t="shared" si="63"/>
        <v>95030.048392044744</v>
      </c>
      <c r="DQ67" s="688">
        <f t="shared" si="64"/>
        <v>116604.6537713711</v>
      </c>
      <c r="DR67" s="688">
        <f t="shared" si="65"/>
        <v>106616.44117980244</v>
      </c>
    </row>
    <row r="68" spans="1:122" s="657" customFormat="1" ht="14.5">
      <c r="A68" s="675" t="s">
        <v>1205</v>
      </c>
      <c r="B68" s="675" t="s">
        <v>1206</v>
      </c>
      <c r="C68" s="675" t="s">
        <v>236</v>
      </c>
      <c r="D68" s="675" t="s">
        <v>61</v>
      </c>
      <c r="E68" s="676">
        <v>24511</v>
      </c>
      <c r="F68" s="677">
        <v>39728</v>
      </c>
      <c r="G68" s="677">
        <v>45147</v>
      </c>
      <c r="H68" s="678">
        <v>2210153</v>
      </c>
      <c r="I68" s="678">
        <v>156306.54999999999</v>
      </c>
      <c r="J68" s="678">
        <v>180101.54</v>
      </c>
      <c r="K68" s="678"/>
      <c r="L68" s="678">
        <v>336408.08999999997</v>
      </c>
      <c r="M68" s="679">
        <f>IF(COUNTIF($A$4:A204,A68)=1,0,1)</f>
        <v>0</v>
      </c>
      <c r="N68" s="680" t="str">
        <f t="shared" si="49"/>
        <v>Okay</v>
      </c>
      <c r="O68" s="680" t="str">
        <f t="shared" si="66"/>
        <v>TRUE</v>
      </c>
      <c r="P68" s="680" t="b">
        <f t="shared" si="50"/>
        <v>1</v>
      </c>
      <c r="Q68" s="680" t="b">
        <f t="shared" si="51"/>
        <v>1</v>
      </c>
      <c r="R68" s="680" t="b">
        <f t="shared" si="52"/>
        <v>1</v>
      </c>
      <c r="S68" s="681">
        <f t="shared" si="53"/>
        <v>41.69041095890411</v>
      </c>
      <c r="T68" s="682">
        <f t="shared" si="54"/>
        <v>57</v>
      </c>
      <c r="U68" s="682">
        <f t="shared" si="67"/>
        <v>56</v>
      </c>
      <c r="V68" s="682">
        <f t="shared" si="55"/>
        <v>1.3945205479452054</v>
      </c>
      <c r="W68" s="682">
        <f t="shared" si="56"/>
        <v>3</v>
      </c>
      <c r="X68" s="683">
        <f t="shared" si="57"/>
        <v>1009224.2699999999</v>
      </c>
      <c r="Y68" s="684">
        <f t="shared" si="58"/>
        <v>1.0500000000000001E-2</v>
      </c>
      <c r="Z68" s="684">
        <f>IF($D68=$C$1,VLOOKUP($T68,Male_Annuity_Tables,MATCH($W68+2,'Mortality Tables'!$DS$1:$HT$1,0),FALSE),VLOOKUP($T68,Fe_Annuity_Tables,MATCH($W68+2,'Mortality Tables'!$M$1:$DN$1,0),FALSE))</f>
        <v>0.82790719991151729</v>
      </c>
      <c r="AA68" s="664"/>
      <c r="AB68" s="685">
        <f t="shared" si="68"/>
        <v>2322760.2953500003</v>
      </c>
      <c r="AC68" s="685">
        <f t="shared" si="68"/>
        <v>2441104.9323980827</v>
      </c>
      <c r="AD68" s="685">
        <f t="shared" si="68"/>
        <v>2565479.2287037652</v>
      </c>
      <c r="AE68" s="685" t="str">
        <f t="shared" si="68"/>
        <v/>
      </c>
      <c r="AF68" s="685" t="str">
        <f t="shared" si="68"/>
        <v/>
      </c>
      <c r="AG68" s="685" t="str">
        <f t="shared" si="68"/>
        <v/>
      </c>
      <c r="AH68" s="685" t="str">
        <f t="shared" si="68"/>
        <v/>
      </c>
      <c r="AI68" s="685" t="str">
        <f t="shared" si="68"/>
        <v/>
      </c>
      <c r="AJ68" s="685" t="str">
        <f t="shared" si="68"/>
        <v/>
      </c>
      <c r="AK68" s="685" t="str">
        <f t="shared" si="68"/>
        <v/>
      </c>
      <c r="AL68" s="685" t="str">
        <f t="shared" si="59"/>
        <v/>
      </c>
      <c r="AM68" s="685" t="str">
        <f t="shared" si="59"/>
        <v/>
      </c>
      <c r="AN68" s="685" t="str">
        <f t="shared" si="59"/>
        <v/>
      </c>
      <c r="AO68" s="685" t="str">
        <f t="shared" si="59"/>
        <v/>
      </c>
      <c r="AP68" s="685" t="str">
        <f t="shared" si="59"/>
        <v/>
      </c>
      <c r="AQ68" s="685" t="str">
        <f t="shared" si="59"/>
        <v/>
      </c>
      <c r="AR68" s="685" t="str">
        <f t="shared" si="59"/>
        <v/>
      </c>
      <c r="AS68" s="685" t="str">
        <f t="shared" si="59"/>
        <v/>
      </c>
      <c r="AT68" s="685" t="str">
        <f t="shared" si="59"/>
        <v/>
      </c>
      <c r="AU68" s="685" t="str">
        <f t="shared" si="59"/>
        <v/>
      </c>
      <c r="AV68" s="685" t="str">
        <f t="shared" si="48"/>
        <v/>
      </c>
      <c r="AW68" s="685" t="str">
        <f t="shared" si="48"/>
        <v/>
      </c>
      <c r="AX68" s="685" t="str">
        <f t="shared" si="48"/>
        <v/>
      </c>
      <c r="AY68" s="685" t="str">
        <f t="shared" si="48"/>
        <v/>
      </c>
      <c r="AZ68" s="685" t="str">
        <f t="shared" si="48"/>
        <v/>
      </c>
      <c r="BA68" s="685" t="str">
        <f t="shared" si="48"/>
        <v/>
      </c>
      <c r="BB68" s="685" t="str">
        <f t="shared" si="48"/>
        <v/>
      </c>
      <c r="BC68" s="685" t="str">
        <f t="shared" si="48"/>
        <v/>
      </c>
      <c r="BD68" s="685" t="str">
        <f t="shared" ref="BD68:BQ86" si="71">IFERROR(IF($W68&gt;=BD$3,($H68*(1+Ann_Salary_Growth_Rate)^BD$3),""),0)</f>
        <v/>
      </c>
      <c r="BE68" s="685" t="str">
        <f t="shared" si="71"/>
        <v/>
      </c>
      <c r="BF68" s="685" t="str">
        <f t="shared" si="71"/>
        <v/>
      </c>
      <c r="BG68" s="685" t="str">
        <f t="shared" si="71"/>
        <v/>
      </c>
      <c r="BH68" s="685" t="str">
        <f t="shared" si="71"/>
        <v/>
      </c>
      <c r="BI68" s="685" t="str">
        <f t="shared" si="71"/>
        <v/>
      </c>
      <c r="BJ68" s="685" t="str">
        <f t="shared" si="71"/>
        <v/>
      </c>
      <c r="BK68" s="685" t="str">
        <f t="shared" si="71"/>
        <v/>
      </c>
      <c r="BL68" s="685" t="str">
        <f t="shared" si="71"/>
        <v/>
      </c>
      <c r="BM68" s="685" t="str">
        <f t="shared" si="71"/>
        <v/>
      </c>
      <c r="BN68" s="685" t="str">
        <f t="shared" si="71"/>
        <v/>
      </c>
      <c r="BO68" s="685" t="str">
        <f t="shared" si="71"/>
        <v/>
      </c>
      <c r="BP68" s="685" t="str">
        <f t="shared" si="71"/>
        <v/>
      </c>
      <c r="BQ68" s="685" t="str">
        <f t="shared" si="71"/>
        <v/>
      </c>
      <c r="BR68" s="529"/>
      <c r="BS68" s="685">
        <f>IFERROR(($L68+AB68*Contr_Rate)*(1+Inv_Return)*IF($D68=$C$1,VLOOKUP($T68,Male_Annuity_Tables,MATCH($BS$3+3,'Mortality Tables'!$N$1:$DN$1,0),FALSE),VLOOKUP($T68,Fe_Annuity_Tables,MATCH(BS$3+3,'Mortality Tables'!$N$1:$DN$1,0),FALSE)),"")</f>
        <v>998117.88203032268</v>
      </c>
      <c r="BT68" s="685">
        <f>IFERROR(($BS68+AC68*Contr_Rate)*(1+Inv_Return)*IF($D68=$C$1,VLOOKUP($T68,Male_Annuity_Tables,MATCH($BS$3+3,'Mortality Tables'!$N$1:$DN$1,0),FALSE),VLOOKUP($T68,Fe_Annuity_Tables,MATCH(BT$3+3,'Mortality Tables'!$N$1:$DN$1,0),FALSE)),"")</f>
        <v>1671633.7345468393</v>
      </c>
      <c r="BU68" s="685">
        <f>IFERROR((BT68+AD68*Contr_Rate)*(1+Inv_Return)*IF($D68=$C$1,VLOOKUP($T68,Male_Annuity_Tables,MATCH($BS$3+3,'Mortality Tables'!$N$1:$DN$1,0),FALSE),VLOOKUP($T68,Fe_Annuity_Tables,MATCH(BU$3+3,'Mortality Tables'!$N$1:$DN$1,0),FALSE)),"")</f>
        <v>2358301.791358232</v>
      </c>
      <c r="BV68" s="685" t="str">
        <f>IFERROR((BU68+AE68*Contr_Rate)*(1+Inv_Return)*IF($D68=$C$1,VLOOKUP($T68,Male_Annuity_Tables,MATCH($BS$3+3,'Mortality Tables'!$N$1:$DN$1,0),FALSE),VLOOKUP($T68,Fe_Annuity_Tables,MATCH(BV$3+3,'Mortality Tables'!$N$1:$DN$1,0),FALSE)),"")</f>
        <v/>
      </c>
      <c r="BW68" s="685" t="str">
        <f>IFERROR((BV68+AF68*Contr_Rate)*(1+Inv_Return)*IF($D68=$C$1,VLOOKUP($T68,Male_Annuity_Tables,MATCH($BS$3+3,'Mortality Tables'!$N$1:$DN$1,0),FALSE),VLOOKUP($T68,Fe_Annuity_Tables,MATCH(BW$3+3,'Mortality Tables'!$N$1:$DN$1,0),FALSE)),"")</f>
        <v/>
      </c>
      <c r="BX68" s="685" t="str">
        <f>IFERROR((BW68+AG68*Contr_Rate)*(1+Inv_Return)*IF($D68=$C$1,VLOOKUP($T68,Male_Annuity_Tables,MATCH($BS$3+3,'Mortality Tables'!$N$1:$DN$1,0),FALSE),VLOOKUP($T68,Fe_Annuity_Tables,MATCH(BX$3+3,'Mortality Tables'!$N$1:$DN$1,0),FALSE)),"")</f>
        <v/>
      </c>
      <c r="BY68" s="685" t="str">
        <f>IFERROR((BX68+AH68*Contr_Rate)*(1+Inv_Return)*IF($D68=$C$1,VLOOKUP($T68,Male_Annuity_Tables,MATCH($BS$3+3,'Mortality Tables'!$N$1:$DN$1,0),FALSE),VLOOKUP($T68,Fe_Annuity_Tables,MATCH(BY$3+3,'Mortality Tables'!$N$1:$DN$1,0),FALSE)),"")</f>
        <v/>
      </c>
      <c r="BZ68" s="685" t="str">
        <f>IFERROR((BY68+AI68*Contr_Rate)*(1+Inv_Return)*IF($D68=$C$1,VLOOKUP($T68,Male_Annuity_Tables,MATCH($BS$3+3,'Mortality Tables'!$N$1:$DN$1,0),FALSE),VLOOKUP($T68,Fe_Annuity_Tables,MATCH(BZ$3+3,'Mortality Tables'!$N$1:$DN$1,0),FALSE)),"")</f>
        <v/>
      </c>
      <c r="CA68" s="685" t="str">
        <f>IFERROR((BZ68+AJ68*Contr_Rate)*(1+Inv_Return)*IF($D68=$C$1,VLOOKUP($T68,Male_Annuity_Tables,MATCH($BS$3+3,'Mortality Tables'!$N$1:$DN$1,0),FALSE),VLOOKUP($T68,Fe_Annuity_Tables,MATCH(CA$3+3,'Mortality Tables'!$N$1:$DN$1,0),FALSE)),"")</f>
        <v/>
      </c>
      <c r="CB68" s="685" t="str">
        <f>IFERROR((CA68+AK68*Contr_Rate)*(1+Inv_Return)*IF($D68=$C$1,VLOOKUP($T68,Male_Annuity_Tables,MATCH($BS$3+3,'Mortality Tables'!$N$1:$DN$1,0),FALSE),VLOOKUP($T68,Fe_Annuity_Tables,MATCH(CB$3+3,'Mortality Tables'!$N$1:$DN$1,0),FALSE)),"")</f>
        <v/>
      </c>
      <c r="CC68" s="685" t="str">
        <f>IFERROR((CB68+AL68*Contr_Rate)*(1+Inv_Return)*IF($D68=$C$1,VLOOKUP($T68,Male_Annuity_Tables,MATCH($BS$3+3,'Mortality Tables'!$N$1:$DN$1,0),FALSE),VLOOKUP($T68,Fe_Annuity_Tables,MATCH(CC$3+3,'Mortality Tables'!$N$1:$DN$1,0),FALSE)),"")</f>
        <v/>
      </c>
      <c r="CD68" s="685" t="str">
        <f>IFERROR((CC68+AM68*Contr_Rate)*(1+Inv_Return)*IF($D68=$C$1,VLOOKUP($T68,Male_Annuity_Tables,MATCH($BS$3+3,'Mortality Tables'!$N$1:$DN$1,0),FALSE),VLOOKUP($T68,Fe_Annuity_Tables,MATCH(CD$3+3,'Mortality Tables'!$N$1:$DN$1,0),FALSE)),"")</f>
        <v/>
      </c>
      <c r="CE68" s="685" t="str">
        <f>IFERROR((CD68+AN68*Contr_Rate)*(1+Inv_Return)*IF($D68=$C$1,VLOOKUP($T68,Male_Annuity_Tables,MATCH($BS$3+3,'Mortality Tables'!$N$1:$DN$1,0),FALSE),VLOOKUP($T68,Fe_Annuity_Tables,MATCH(CE$3+3,'Mortality Tables'!$N$1:$DN$1,0),FALSE)),"")</f>
        <v/>
      </c>
      <c r="CF68" s="685" t="str">
        <f>IFERROR((CE68+AO68*Contr_Rate)*(1+Inv_Return)*IF($D68=$C$1,VLOOKUP($T68,Male_Annuity_Tables,MATCH($BS$3+3,'Mortality Tables'!$N$1:$DN$1,0),FALSE),VLOOKUP($T68,Fe_Annuity_Tables,MATCH(CF$3+3,'Mortality Tables'!$N$1:$DN$1,0),FALSE)),"")</f>
        <v/>
      </c>
      <c r="CG68" s="685" t="str">
        <f>IFERROR((CF68+AP68*Contr_Rate)*(1+Inv_Return)*IF($D68=$C$1,VLOOKUP($T68,Male_Annuity_Tables,MATCH($BS$3+3,'Mortality Tables'!$N$1:$DN$1,0),FALSE),VLOOKUP($T68,Fe_Annuity_Tables,MATCH(CG$3+3,'Mortality Tables'!$N$1:$DN$1,0),FALSE)),"")</f>
        <v/>
      </c>
      <c r="CH68" s="685" t="str">
        <f>IFERROR((CG68+AQ68*Contr_Rate)*(1+Inv_Return)*IF($D68=$C$1,VLOOKUP($T68,Male_Annuity_Tables,MATCH($BS$3+3,'Mortality Tables'!$N$1:$DN$1,0),FALSE),VLOOKUP($T68,Fe_Annuity_Tables,MATCH(CH$3+3,'Mortality Tables'!$N$1:$DN$1,0),FALSE)),"")</f>
        <v/>
      </c>
      <c r="CI68" s="685" t="str">
        <f>IFERROR((CH68+AR68*Contr_Rate)*(1+Inv_Return)*IF($D68=$C$1,VLOOKUP($T68,Male_Annuity_Tables,MATCH($BS$3+3,'Mortality Tables'!$N$1:$DN$1,0),FALSE),VLOOKUP($T68,Fe_Annuity_Tables,MATCH(CI$3+3,'Mortality Tables'!$N$1:$DN$1,0),FALSE)),"")</f>
        <v/>
      </c>
      <c r="CJ68" s="685" t="str">
        <f>IFERROR((CI68+AS68*Contr_Rate)*(1+Inv_Return)*IF($D68=$C$1,VLOOKUP($T68,Male_Annuity_Tables,MATCH($BS$3+3,'Mortality Tables'!$N$1:$DN$1,0),FALSE),VLOOKUP($T68,Fe_Annuity_Tables,MATCH(CJ$3+3,'Mortality Tables'!$N$1:$DN$1,0),FALSE)),"")</f>
        <v/>
      </c>
      <c r="CK68" s="685" t="str">
        <f>IFERROR((CJ68+AT68*Contr_Rate)*(1+Inv_Return)*IF($D68=$C$1,VLOOKUP($T68,Male_Annuity_Tables,MATCH($BS$3+3,'Mortality Tables'!$N$1:$DN$1,0),FALSE),VLOOKUP($T68,Fe_Annuity_Tables,MATCH(CK$3+3,'Mortality Tables'!$N$1:$DN$1,0),FALSE)),"")</f>
        <v/>
      </c>
      <c r="CL68" s="685" t="str">
        <f>IFERROR((CK68+AU68*Contr_Rate)*(1+Inv_Return)*IF($D68=$C$1,VLOOKUP($T68,Male_Annuity_Tables,MATCH($BS$3+3,'Mortality Tables'!$N$1:$DN$1,0),FALSE),VLOOKUP($T68,Fe_Annuity_Tables,MATCH(CL$3+3,'Mortality Tables'!$N$1:$DN$1,0),FALSE)),"")</f>
        <v/>
      </c>
      <c r="CM68" s="685" t="str">
        <f>IFERROR((CL68+AV68*Contr_Rate)*(1+Inv_Return)*IF($D68=$C$1,VLOOKUP($T68,Male_Annuity_Tables,MATCH($BS$3+3,'Mortality Tables'!$N$1:$DN$1,0),FALSE),VLOOKUP($T68,Fe_Annuity_Tables,MATCH(CM$3+3,'Mortality Tables'!$N$1:$DN$1,0),FALSE)),"")</f>
        <v/>
      </c>
      <c r="CN68" s="685" t="str">
        <f>IFERROR((CM68+AW68*Contr_Rate)*(1+Inv_Return)*IF($D68=$C$1,VLOOKUP($T68,Male_Annuity_Tables,MATCH($BS$3+3,'Mortality Tables'!$N$1:$DN$1,0),FALSE),VLOOKUP($T68,Fe_Annuity_Tables,MATCH(CN$3+3,'Mortality Tables'!$N$1:$DN$1,0),FALSE)),"")</f>
        <v/>
      </c>
      <c r="CO68" s="685" t="str">
        <f>IFERROR((CN68+AX68*Contr_Rate)*(1+Inv_Return)*IF($D68=$C$1,VLOOKUP($T68,Male_Annuity_Tables,MATCH($BS$3+3,'Mortality Tables'!$N$1:$DN$1,0),FALSE),VLOOKUP($T68,Fe_Annuity_Tables,MATCH(CO$3+3,'Mortality Tables'!$N$1:$DN$1,0),FALSE)),"")</f>
        <v/>
      </c>
      <c r="CP68" s="685" t="str">
        <f>IFERROR((CO68+AY68*Contr_Rate)*(1+Inv_Return)*IF($D68=$C$1,VLOOKUP($T68,Male_Annuity_Tables,MATCH($BS$3+3,'Mortality Tables'!$N$1:$DN$1,0),FALSE),VLOOKUP($T68,Fe_Annuity_Tables,MATCH(CP$3+3,'Mortality Tables'!$N$1:$DN$1,0),FALSE)),"")</f>
        <v/>
      </c>
      <c r="CQ68" s="685" t="str">
        <f>IFERROR((CP68+AZ68*Contr_Rate)*(1+Inv_Return)*IF($D68=$C$1,VLOOKUP($T68,Male_Annuity_Tables,MATCH($BS$3+3,'Mortality Tables'!$N$1:$DN$1,0),FALSE),VLOOKUP($T68,Fe_Annuity_Tables,MATCH(CQ$3+3,'Mortality Tables'!$N$1:$DN$1,0),FALSE)),"")</f>
        <v/>
      </c>
      <c r="CR68" s="685" t="str">
        <f>IFERROR((CQ68+BA68*Contr_Rate)*(1+Inv_Return)*IF($D68=$C$1,VLOOKUP($T68,Male_Annuity_Tables,MATCH($BS$3+3,'Mortality Tables'!$N$1:$DN$1,0),FALSE),VLOOKUP($T68,Fe_Annuity_Tables,MATCH(CR$3+3,'Mortality Tables'!$N$1:$DN$1,0),FALSE)),"")</f>
        <v/>
      </c>
      <c r="CS68" s="685" t="str">
        <f>IFERROR((CR68+BB68*Contr_Rate)*(1+Inv_Return)*IF($D68=$C$1,VLOOKUP($T68,Male_Annuity_Tables,MATCH($BS$3+3,'Mortality Tables'!$N$1:$DN$1,0),FALSE),VLOOKUP($T68,Fe_Annuity_Tables,MATCH(CS$3+3,'Mortality Tables'!$N$1:$DN$1,0),FALSE)),"")</f>
        <v/>
      </c>
      <c r="CT68" s="685" t="str">
        <f>IFERROR((CS68+BC68*Contr_Rate)*(1+Inv_Return)*IF($D68=$C$1,VLOOKUP($T68,Male_Annuity_Tables,MATCH($BS$3+3,'Mortality Tables'!$N$1:$DN$1,0),FALSE),VLOOKUP($T68,Fe_Annuity_Tables,MATCH(CT$3+3,'Mortality Tables'!$N$1:$DN$1,0),FALSE)),"")</f>
        <v/>
      </c>
      <c r="CU68" s="685" t="str">
        <f>IFERROR((CT68+BD68*Contr_Rate)*(1+Inv_Return)*IF($D68=$C$1,VLOOKUP($T68,Male_Annuity_Tables,MATCH($BS$3+3,'Mortality Tables'!$N$1:$DN$1,0),FALSE),VLOOKUP($T68,Fe_Annuity_Tables,MATCH(CU$3+3,'Mortality Tables'!$N$1:$DN$1,0),FALSE)),"")</f>
        <v/>
      </c>
      <c r="CV68" s="685" t="str">
        <f>IFERROR((CU68+BE68*Contr_Rate)*(1+Inv_Return)*IF($D68=$C$1,VLOOKUP($T68,Male_Annuity_Tables,MATCH($BS$3+3,'Mortality Tables'!$N$1:$DN$1,0),FALSE),VLOOKUP($T68,Fe_Annuity_Tables,MATCH(CV$3+3,'Mortality Tables'!$N$1:$DN$1,0),FALSE)),"")</f>
        <v/>
      </c>
      <c r="CW68" s="685" t="str">
        <f>IFERROR((CV68+BF68*Contr_Rate)*(1+Inv_Return)*IF($D68=$C$1,VLOOKUP($T68,Male_Annuity_Tables,MATCH($BS$3+3,'Mortality Tables'!$N$1:$DN$1,0),FALSE),VLOOKUP($T68,Fe_Annuity_Tables,MATCH(CW$3+3,'Mortality Tables'!$N$1:$DN$1,0),FALSE)),"")</f>
        <v/>
      </c>
      <c r="CX68" s="685" t="str">
        <f>IFERROR((CW68+BG68*Contr_Rate)*(1+Inv_Return)*IF($D68=$C$1,VLOOKUP($T68,Male_Annuity_Tables,MATCH($BS$3+3,'Mortality Tables'!$N$1:$DN$1,0),FALSE),VLOOKUP($T68,Fe_Annuity_Tables,MATCH(CX$3+3,'Mortality Tables'!$N$1:$DN$1,0),FALSE)),"")</f>
        <v/>
      </c>
      <c r="CY68" s="685" t="str">
        <f>IFERROR((CX68+BH68*Contr_Rate)*(1+Inv_Return)*IF($D68=$C$1,VLOOKUP($T68,Male_Annuity_Tables,MATCH($BS$3+3,'Mortality Tables'!$N$1:$DN$1,0),FALSE),VLOOKUP($T68,Fe_Annuity_Tables,MATCH(CY$3+3,'Mortality Tables'!$N$1:$DN$1,0),FALSE)),"")</f>
        <v/>
      </c>
      <c r="CZ68" s="685" t="str">
        <f>IFERROR((CY68+BI68*Contr_Rate)*(1+Inv_Return)*IF($D68=$C$1,VLOOKUP($T68,Male_Annuity_Tables,MATCH($BS$3+3,'Mortality Tables'!$N$1:$DN$1,0),FALSE),VLOOKUP($T68,Fe_Annuity_Tables,MATCH(CZ$3+3,'Mortality Tables'!$N$1:$DN$1,0),FALSE)),"")</f>
        <v/>
      </c>
      <c r="DA68" s="685" t="str">
        <f>IFERROR((CZ68+BJ68*Contr_Rate)*(1+Inv_Return)*IF($D68=$C$1,VLOOKUP($T68,Male_Annuity_Tables,MATCH($BS$3+3,'Mortality Tables'!$N$1:$DN$1,0),FALSE),VLOOKUP($T68,Fe_Annuity_Tables,MATCH(DA$3+3,'Mortality Tables'!$N$1:$DN$1,0),FALSE)),"")</f>
        <v/>
      </c>
      <c r="DB68" s="685" t="str">
        <f>IFERROR((DA68+BK68*Contr_Rate)*(1+Inv_Return)*IF($D68=$C$1,VLOOKUP($T68,Male_Annuity_Tables,MATCH($BS$3+3,'Mortality Tables'!$N$1:$DN$1,0),FALSE),VLOOKUP($T68,Fe_Annuity_Tables,MATCH(DB$3+3,'Mortality Tables'!$N$1:$DN$1,0),FALSE)),"")</f>
        <v/>
      </c>
      <c r="DC68" s="685" t="str">
        <f>IFERROR((DB68+BL68*Contr_Rate)*(1+Inv_Return)*IF($D68=$C$1,VLOOKUP($T68,Male_Annuity_Tables,MATCH($BS$3+3,'Mortality Tables'!$N$1:$DN$1,0),FALSE),VLOOKUP($T68,Fe_Annuity_Tables,MATCH(DC$3+3,'Mortality Tables'!$N$1:$DN$1,0),FALSE)),"")</f>
        <v/>
      </c>
      <c r="DD68" s="685" t="str">
        <f>IFERROR((DC68+BM68*Contr_Rate)*(1+Inv_Return)*IF($D68=$C$1,VLOOKUP($T68,Male_Annuity_Tables,MATCH($BS$3+3,'Mortality Tables'!$N$1:$DN$1,0),FALSE),VLOOKUP($T68,Fe_Annuity_Tables,MATCH(DD$3+3,'Mortality Tables'!$N$1:$DN$1,0),FALSE)),"")</f>
        <v/>
      </c>
      <c r="DE68" s="685" t="str">
        <f>IFERROR((DD68+BN68*Contr_Rate)*(1+Inv_Return)*IF($D68=$C$1,VLOOKUP($T68,Male_Annuity_Tables,MATCH($BS$3+3,'Mortality Tables'!$N$1:$DN$1,0),FALSE),VLOOKUP($T68,Fe_Annuity_Tables,MATCH(DE$3+3,'Mortality Tables'!$N$1:$DN$1,0),FALSE)),"")</f>
        <v/>
      </c>
      <c r="DF68" s="685" t="str">
        <f>IFERROR((DE68+BO68*Contr_Rate)*(1+Inv_Return)*IF($D68=$C$1,VLOOKUP($T68,Male_Annuity_Tables,MATCH($BS$3+3,'Mortality Tables'!$N$1:$DN$1,0),FALSE),VLOOKUP($T68,Fe_Annuity_Tables,MATCH(DF$3+3,'Mortality Tables'!$N$1:$DN$1,0),FALSE)),"")</f>
        <v/>
      </c>
      <c r="DG68" s="685" t="str">
        <f>IFERROR((DF68+BP68*Contr_Rate)*(1+Inv_Return)*IF($D68=$C$1,VLOOKUP($T68,Male_Annuity_Tables,MATCH($BS$3+3,'Mortality Tables'!$N$1:$DN$1,0),FALSE),VLOOKUP($T68,Fe_Annuity_Tables,MATCH(DG$3+3,'Mortality Tables'!$N$1:$DN$1,0),FALSE)),"")</f>
        <v/>
      </c>
      <c r="DH68" s="685" t="str">
        <f>IFERROR((DG68+BQ68*Contr_Rate)*(1+Inv_Return)*IF($D68=$C$1,VLOOKUP($T68,Male_Annuity_Tables,MATCH($BS$3+3,'Mortality Tables'!$N$1:$DN$1,0),FALSE),VLOOKUP($T68,Fe_Annuity_Tables,MATCH(DH$3+3,'Mortality Tables'!$N$1:$DN$1,0),FALSE)),"")</f>
        <v/>
      </c>
      <c r="DJ68" s="686">
        <f t="shared" si="69"/>
        <v>2358301.791358232</v>
      </c>
      <c r="DK68" s="680">
        <f t="shared" si="60"/>
        <v>8.0909277508679907</v>
      </c>
      <c r="DL68" s="686">
        <f t="shared" si="61"/>
        <v>195288.1361523105</v>
      </c>
      <c r="DM68" s="686">
        <f t="shared" si="70"/>
        <v>2565479.2287037652</v>
      </c>
      <c r="DN68" s="687">
        <f t="shared" si="62"/>
        <v>7.6121503525476544E-2</v>
      </c>
      <c r="DP68" s="688">
        <f t="shared" si="63"/>
        <v>59862.119974768604</v>
      </c>
      <c r="DQ68" s="688">
        <f t="shared" si="64"/>
        <v>101923.68787965717</v>
      </c>
      <c r="DR68" s="688">
        <f t="shared" si="65"/>
        <v>146412.80841468449</v>
      </c>
    </row>
    <row r="69" spans="1:122" s="657" customFormat="1" ht="14.5">
      <c r="A69" s="675" t="s">
        <v>1207</v>
      </c>
      <c r="B69" s="675" t="s">
        <v>1208</v>
      </c>
      <c r="C69" s="675" t="s">
        <v>236</v>
      </c>
      <c r="D69" s="675" t="s">
        <v>60</v>
      </c>
      <c r="E69" s="676">
        <v>26691</v>
      </c>
      <c r="F69" s="677">
        <v>39319</v>
      </c>
      <c r="G69" s="677">
        <v>43111</v>
      </c>
      <c r="H69" s="678">
        <v>1976265</v>
      </c>
      <c r="I69" s="678">
        <v>122922.15</v>
      </c>
      <c r="J69" s="678">
        <v>163640.47</v>
      </c>
      <c r="K69" s="678"/>
      <c r="L69" s="678">
        <v>286562.62</v>
      </c>
      <c r="M69" s="679">
        <f>IF(COUNTIF($A$4:A204,A69)=1,0,1)</f>
        <v>0</v>
      </c>
      <c r="N69" s="680" t="str">
        <f t="shared" si="49"/>
        <v>Okay</v>
      </c>
      <c r="O69" s="680" t="str">
        <f t="shared" si="66"/>
        <v>TRUE</v>
      </c>
      <c r="P69" s="680" t="b">
        <f t="shared" si="50"/>
        <v>1</v>
      </c>
      <c r="Q69" s="680" t="b">
        <f t="shared" si="51"/>
        <v>1</v>
      </c>
      <c r="R69" s="680" t="b">
        <f t="shared" si="52"/>
        <v>1</v>
      </c>
      <c r="S69" s="681">
        <f t="shared" si="53"/>
        <v>34.597260273972601</v>
      </c>
      <c r="T69" s="682">
        <f t="shared" si="54"/>
        <v>51</v>
      </c>
      <c r="U69" s="682">
        <f t="shared" si="67"/>
        <v>44</v>
      </c>
      <c r="V69" s="682">
        <f t="shared" si="55"/>
        <v>6.9726027397260273</v>
      </c>
      <c r="W69" s="682">
        <f t="shared" si="56"/>
        <v>9</v>
      </c>
      <c r="X69" s="683">
        <f t="shared" si="57"/>
        <v>2579063.58</v>
      </c>
      <c r="Y69" s="684">
        <f t="shared" si="58"/>
        <v>4.0499999999999998E-3</v>
      </c>
      <c r="Z69" s="684">
        <f>IF($D69=$C$1,VLOOKUP($T69,Male_Annuity_Tables,MATCH($W69+2,'Mortality Tables'!$DS$1:$HT$1,0),FALSE),VLOOKUP($T69,Fe_Annuity_Tables,MATCH($W69+2,'Mortality Tables'!$M$1:$DN$1,0),FALSE))</f>
        <v>0.48225539904380665</v>
      </c>
      <c r="AA69" s="664"/>
      <c r="AB69" s="685">
        <f t="shared" si="68"/>
        <v>2076955.70175</v>
      </c>
      <c r="AC69" s="685">
        <f t="shared" si="68"/>
        <v>2182776.5947541627</v>
      </c>
      <c r="AD69" s="685">
        <f t="shared" si="68"/>
        <v>2293989.0622568876</v>
      </c>
      <c r="AE69" s="685">
        <f t="shared" si="68"/>
        <v>2410867.8049788759</v>
      </c>
      <c r="AF69" s="685">
        <f t="shared" si="68"/>
        <v>2533701.5196425496</v>
      </c>
      <c r="AG69" s="685">
        <f t="shared" si="68"/>
        <v>2662793.6120683379</v>
      </c>
      <c r="AH69" s="685">
        <f t="shared" si="68"/>
        <v>2798462.9466032195</v>
      </c>
      <c r="AI69" s="685">
        <f t="shared" si="68"/>
        <v>2941044.6337326537</v>
      </c>
      <c r="AJ69" s="685">
        <f t="shared" si="68"/>
        <v>3090890.8578213328</v>
      </c>
      <c r="AK69" s="685" t="str">
        <f t="shared" si="68"/>
        <v/>
      </c>
      <c r="AL69" s="685" t="str">
        <f t="shared" si="59"/>
        <v/>
      </c>
      <c r="AM69" s="685" t="str">
        <f t="shared" si="59"/>
        <v/>
      </c>
      <c r="AN69" s="685" t="str">
        <f t="shared" si="59"/>
        <v/>
      </c>
      <c r="AO69" s="685" t="str">
        <f t="shared" si="59"/>
        <v/>
      </c>
      <c r="AP69" s="685" t="str">
        <f t="shared" si="59"/>
        <v/>
      </c>
      <c r="AQ69" s="685" t="str">
        <f t="shared" si="59"/>
        <v/>
      </c>
      <c r="AR69" s="685" t="str">
        <f t="shared" si="59"/>
        <v/>
      </c>
      <c r="AS69" s="685" t="str">
        <f t="shared" si="59"/>
        <v/>
      </c>
      <c r="AT69" s="685" t="str">
        <f t="shared" si="59"/>
        <v/>
      </c>
      <c r="AU69" s="685" t="str">
        <f t="shared" si="59"/>
        <v/>
      </c>
      <c r="AV69" s="685" t="str">
        <f t="shared" si="48"/>
        <v/>
      </c>
      <c r="AW69" s="685" t="str">
        <f t="shared" si="48"/>
        <v/>
      </c>
      <c r="AX69" s="685" t="str">
        <f t="shared" si="48"/>
        <v/>
      </c>
      <c r="AY69" s="685" t="str">
        <f t="shared" si="48"/>
        <v/>
      </c>
      <c r="AZ69" s="685" t="str">
        <f t="shared" si="48"/>
        <v/>
      </c>
      <c r="BA69" s="685" t="str">
        <f t="shared" si="48"/>
        <v/>
      </c>
      <c r="BB69" s="685" t="str">
        <f t="shared" si="48"/>
        <v/>
      </c>
      <c r="BC69" s="685" t="str">
        <f t="shared" si="48"/>
        <v/>
      </c>
      <c r="BD69" s="685" t="str">
        <f t="shared" si="71"/>
        <v/>
      </c>
      <c r="BE69" s="685" t="str">
        <f t="shared" si="71"/>
        <v/>
      </c>
      <c r="BF69" s="685" t="str">
        <f t="shared" si="71"/>
        <v/>
      </c>
      <c r="BG69" s="685" t="str">
        <f t="shared" si="71"/>
        <v/>
      </c>
      <c r="BH69" s="685" t="str">
        <f t="shared" si="71"/>
        <v/>
      </c>
      <c r="BI69" s="685" t="str">
        <f t="shared" si="71"/>
        <v/>
      </c>
      <c r="BJ69" s="685" t="str">
        <f t="shared" si="71"/>
        <v/>
      </c>
      <c r="BK69" s="685" t="str">
        <f t="shared" si="71"/>
        <v/>
      </c>
      <c r="BL69" s="685" t="str">
        <f t="shared" si="71"/>
        <v/>
      </c>
      <c r="BM69" s="685" t="str">
        <f t="shared" si="71"/>
        <v/>
      </c>
      <c r="BN69" s="685" t="str">
        <f t="shared" si="71"/>
        <v/>
      </c>
      <c r="BO69" s="685" t="str">
        <f t="shared" si="71"/>
        <v/>
      </c>
      <c r="BP69" s="685" t="str">
        <f t="shared" si="71"/>
        <v/>
      </c>
      <c r="BQ69" s="685" t="str">
        <f t="shared" si="71"/>
        <v/>
      </c>
      <c r="BR69" s="529"/>
      <c r="BS69" s="685">
        <f>IFERROR(($L69+AB69*Contr_Rate)*(1+Inv_Return)*IF($D69=$C$1,VLOOKUP($T69,Male_Annuity_Tables,MATCH($BS$3+3,'Mortality Tables'!$N$1:$DN$1,0),FALSE),VLOOKUP($T69,Fe_Annuity_Tables,MATCH(BS$3+3,'Mortality Tables'!$N$1:$DN$1,0),FALSE)),"")</f>
        <v>837909.04323926906</v>
      </c>
      <c r="BT69" s="685">
        <f>IFERROR(($BS69+AC69*Contr_Rate)*(1+Inv_Return)*IF($D69=$C$1,VLOOKUP($T69,Male_Annuity_Tables,MATCH($BS$3+3,'Mortality Tables'!$N$1:$DN$1,0),FALSE),VLOOKUP($T69,Fe_Annuity_Tables,MATCH(BT$3+3,'Mortality Tables'!$N$1:$DN$1,0),FALSE)),"")</f>
        <v>1232106.1225342599</v>
      </c>
      <c r="BU69" s="685">
        <f>IFERROR((BT69+AD69*Contr_Rate)*(1+Inv_Return)*IF($D69=$C$1,VLOOKUP($T69,Male_Annuity_Tables,MATCH($BS$3+3,'Mortality Tables'!$N$1:$DN$1,0),FALSE),VLOOKUP($T69,Fe_Annuity_Tables,MATCH(BU$3+3,'Mortality Tables'!$N$1:$DN$1,0),FALSE)),"")</f>
        <v>1419779.391548733</v>
      </c>
      <c r="BV69" s="685">
        <f>IFERROR((BU69+AE69*Contr_Rate)*(1+Inv_Return)*IF($D69=$C$1,VLOOKUP($T69,Male_Annuity_Tables,MATCH($BS$3+3,'Mortality Tables'!$N$1:$DN$1,0),FALSE),VLOOKUP($T69,Fe_Annuity_Tables,MATCH(BV$3+3,'Mortality Tables'!$N$1:$DN$1,0),FALSE)),"")</f>
        <v>1418741.6123153397</v>
      </c>
      <c r="BW69" s="685">
        <f>IFERROR((BV69+AF69*Contr_Rate)*(1+Inv_Return)*IF($D69=$C$1,VLOOKUP($T69,Male_Annuity_Tables,MATCH($BS$3+3,'Mortality Tables'!$N$1:$DN$1,0),FALSE),VLOOKUP($T69,Fe_Annuity_Tables,MATCH(BW$3+3,'Mortality Tables'!$N$1:$DN$1,0),FALSE)),"")</f>
        <v>1362749.7799512171</v>
      </c>
      <c r="BX69" s="685">
        <f>IFERROR((BW69+AG69*Contr_Rate)*(1+Inv_Return)*IF($D69=$C$1,VLOOKUP($T69,Male_Annuity_Tables,MATCH($BS$3+3,'Mortality Tables'!$N$1:$DN$1,0),FALSE),VLOOKUP($T69,Fe_Annuity_Tables,MATCH(BX$3+3,'Mortality Tables'!$N$1:$DN$1,0),FALSE)),"")</f>
        <v>1276648.2623792286</v>
      </c>
      <c r="BY69" s="685">
        <f>IFERROR((BX69+AH69*Contr_Rate)*(1+Inv_Return)*IF($D69=$C$1,VLOOKUP($T69,Male_Annuity_Tables,MATCH($BS$3+3,'Mortality Tables'!$N$1:$DN$1,0),FALSE),VLOOKUP($T69,Fe_Annuity_Tables,MATCH(BY$3+3,'Mortality Tables'!$N$1:$DN$1,0),FALSE)),"")</f>
        <v>1179589.2330797112</v>
      </c>
      <c r="BZ69" s="685">
        <f>IFERROR((BY69+AI69*Contr_Rate)*(1+Inv_Return)*IF($D69=$C$1,VLOOKUP($T69,Male_Annuity_Tables,MATCH($BS$3+3,'Mortality Tables'!$N$1:$DN$1,0),FALSE),VLOOKUP($T69,Fe_Annuity_Tables,MATCH(BZ$3+3,'Mortality Tables'!$N$1:$DN$1,0),FALSE)),"")</f>
        <v>1084078.8524639672</v>
      </c>
      <c r="CA69" s="685">
        <f>IFERROR((BZ69+AJ69*Contr_Rate)*(1+Inv_Return)*IF($D69=$C$1,VLOOKUP($T69,Male_Annuity_Tables,MATCH($BS$3+3,'Mortality Tables'!$N$1:$DN$1,0),FALSE),VLOOKUP($T69,Fe_Annuity_Tables,MATCH(CA$3+3,'Mortality Tables'!$N$1:$DN$1,0),FALSE)),"")</f>
        <v>996797.03229142434</v>
      </c>
      <c r="CB69" s="685" t="str">
        <f>IFERROR((CA69+AK69*Contr_Rate)*(1+Inv_Return)*IF($D69=$C$1,VLOOKUP($T69,Male_Annuity_Tables,MATCH($BS$3+3,'Mortality Tables'!$N$1:$DN$1,0),FALSE),VLOOKUP($T69,Fe_Annuity_Tables,MATCH(CB$3+3,'Mortality Tables'!$N$1:$DN$1,0),FALSE)),"")</f>
        <v/>
      </c>
      <c r="CC69" s="685" t="str">
        <f>IFERROR((CB69+AL69*Contr_Rate)*(1+Inv_Return)*IF($D69=$C$1,VLOOKUP($T69,Male_Annuity_Tables,MATCH($BS$3+3,'Mortality Tables'!$N$1:$DN$1,0),FALSE),VLOOKUP($T69,Fe_Annuity_Tables,MATCH(CC$3+3,'Mortality Tables'!$N$1:$DN$1,0),FALSE)),"")</f>
        <v/>
      </c>
      <c r="CD69" s="685" t="str">
        <f>IFERROR((CC69+AM69*Contr_Rate)*(1+Inv_Return)*IF($D69=$C$1,VLOOKUP($T69,Male_Annuity_Tables,MATCH($BS$3+3,'Mortality Tables'!$N$1:$DN$1,0),FALSE),VLOOKUP($T69,Fe_Annuity_Tables,MATCH(CD$3+3,'Mortality Tables'!$N$1:$DN$1,0),FALSE)),"")</f>
        <v/>
      </c>
      <c r="CE69" s="685" t="str">
        <f>IFERROR((CD69+AN69*Contr_Rate)*(1+Inv_Return)*IF($D69=$C$1,VLOOKUP($T69,Male_Annuity_Tables,MATCH($BS$3+3,'Mortality Tables'!$N$1:$DN$1,0),FALSE),VLOOKUP($T69,Fe_Annuity_Tables,MATCH(CE$3+3,'Mortality Tables'!$N$1:$DN$1,0),FALSE)),"")</f>
        <v/>
      </c>
      <c r="CF69" s="685" t="str">
        <f>IFERROR((CE69+AO69*Contr_Rate)*(1+Inv_Return)*IF($D69=$C$1,VLOOKUP($T69,Male_Annuity_Tables,MATCH($BS$3+3,'Mortality Tables'!$N$1:$DN$1,0),FALSE),VLOOKUP($T69,Fe_Annuity_Tables,MATCH(CF$3+3,'Mortality Tables'!$N$1:$DN$1,0),FALSE)),"")</f>
        <v/>
      </c>
      <c r="CG69" s="685" t="str">
        <f>IFERROR((CF69+AP69*Contr_Rate)*(1+Inv_Return)*IF($D69=$C$1,VLOOKUP($T69,Male_Annuity_Tables,MATCH($BS$3+3,'Mortality Tables'!$N$1:$DN$1,0),FALSE),VLOOKUP($T69,Fe_Annuity_Tables,MATCH(CG$3+3,'Mortality Tables'!$N$1:$DN$1,0),FALSE)),"")</f>
        <v/>
      </c>
      <c r="CH69" s="685" t="str">
        <f>IFERROR((CG69+AQ69*Contr_Rate)*(1+Inv_Return)*IF($D69=$C$1,VLOOKUP($T69,Male_Annuity_Tables,MATCH($BS$3+3,'Mortality Tables'!$N$1:$DN$1,0),FALSE),VLOOKUP($T69,Fe_Annuity_Tables,MATCH(CH$3+3,'Mortality Tables'!$N$1:$DN$1,0),FALSE)),"")</f>
        <v/>
      </c>
      <c r="CI69" s="685" t="str">
        <f>IFERROR((CH69+AR69*Contr_Rate)*(1+Inv_Return)*IF($D69=$C$1,VLOOKUP($T69,Male_Annuity_Tables,MATCH($BS$3+3,'Mortality Tables'!$N$1:$DN$1,0),FALSE),VLOOKUP($T69,Fe_Annuity_Tables,MATCH(CI$3+3,'Mortality Tables'!$N$1:$DN$1,0),FALSE)),"")</f>
        <v/>
      </c>
      <c r="CJ69" s="685" t="str">
        <f>IFERROR((CI69+AS69*Contr_Rate)*(1+Inv_Return)*IF($D69=$C$1,VLOOKUP($T69,Male_Annuity_Tables,MATCH($BS$3+3,'Mortality Tables'!$N$1:$DN$1,0),FALSE),VLOOKUP($T69,Fe_Annuity_Tables,MATCH(CJ$3+3,'Mortality Tables'!$N$1:$DN$1,0),FALSE)),"")</f>
        <v/>
      </c>
      <c r="CK69" s="685" t="str">
        <f>IFERROR((CJ69+AT69*Contr_Rate)*(1+Inv_Return)*IF($D69=$C$1,VLOOKUP($T69,Male_Annuity_Tables,MATCH($BS$3+3,'Mortality Tables'!$N$1:$DN$1,0),FALSE),VLOOKUP($T69,Fe_Annuity_Tables,MATCH(CK$3+3,'Mortality Tables'!$N$1:$DN$1,0),FALSE)),"")</f>
        <v/>
      </c>
      <c r="CL69" s="685" t="str">
        <f>IFERROR((CK69+AU69*Contr_Rate)*(1+Inv_Return)*IF($D69=$C$1,VLOOKUP($T69,Male_Annuity_Tables,MATCH($BS$3+3,'Mortality Tables'!$N$1:$DN$1,0),FALSE),VLOOKUP($T69,Fe_Annuity_Tables,MATCH(CL$3+3,'Mortality Tables'!$N$1:$DN$1,0),FALSE)),"")</f>
        <v/>
      </c>
      <c r="CM69" s="685" t="str">
        <f>IFERROR((CL69+AV69*Contr_Rate)*(1+Inv_Return)*IF($D69=$C$1,VLOOKUP($T69,Male_Annuity_Tables,MATCH($BS$3+3,'Mortality Tables'!$N$1:$DN$1,0),FALSE),VLOOKUP($T69,Fe_Annuity_Tables,MATCH(CM$3+3,'Mortality Tables'!$N$1:$DN$1,0),FALSE)),"")</f>
        <v/>
      </c>
      <c r="CN69" s="685" t="str">
        <f>IFERROR((CM69+AW69*Contr_Rate)*(1+Inv_Return)*IF($D69=$C$1,VLOOKUP($T69,Male_Annuity_Tables,MATCH($BS$3+3,'Mortality Tables'!$N$1:$DN$1,0),FALSE),VLOOKUP($T69,Fe_Annuity_Tables,MATCH(CN$3+3,'Mortality Tables'!$N$1:$DN$1,0),FALSE)),"")</f>
        <v/>
      </c>
      <c r="CO69" s="685" t="str">
        <f>IFERROR((CN69+AX69*Contr_Rate)*(1+Inv_Return)*IF($D69=$C$1,VLOOKUP($T69,Male_Annuity_Tables,MATCH($BS$3+3,'Mortality Tables'!$N$1:$DN$1,0),FALSE),VLOOKUP($T69,Fe_Annuity_Tables,MATCH(CO$3+3,'Mortality Tables'!$N$1:$DN$1,0),FALSE)),"")</f>
        <v/>
      </c>
      <c r="CP69" s="685" t="str">
        <f>IFERROR((CO69+AY69*Contr_Rate)*(1+Inv_Return)*IF($D69=$C$1,VLOOKUP($T69,Male_Annuity_Tables,MATCH($BS$3+3,'Mortality Tables'!$N$1:$DN$1,0),FALSE),VLOOKUP($T69,Fe_Annuity_Tables,MATCH(CP$3+3,'Mortality Tables'!$N$1:$DN$1,0),FALSE)),"")</f>
        <v/>
      </c>
      <c r="CQ69" s="685" t="str">
        <f>IFERROR((CP69+AZ69*Contr_Rate)*(1+Inv_Return)*IF($D69=$C$1,VLOOKUP($T69,Male_Annuity_Tables,MATCH($BS$3+3,'Mortality Tables'!$N$1:$DN$1,0),FALSE),VLOOKUP($T69,Fe_Annuity_Tables,MATCH(CQ$3+3,'Mortality Tables'!$N$1:$DN$1,0),FALSE)),"")</f>
        <v/>
      </c>
      <c r="CR69" s="685" t="str">
        <f>IFERROR((CQ69+BA69*Contr_Rate)*(1+Inv_Return)*IF($D69=$C$1,VLOOKUP($T69,Male_Annuity_Tables,MATCH($BS$3+3,'Mortality Tables'!$N$1:$DN$1,0),FALSE),VLOOKUP($T69,Fe_Annuity_Tables,MATCH(CR$3+3,'Mortality Tables'!$N$1:$DN$1,0),FALSE)),"")</f>
        <v/>
      </c>
      <c r="CS69" s="685" t="str">
        <f>IFERROR((CR69+BB69*Contr_Rate)*(1+Inv_Return)*IF($D69=$C$1,VLOOKUP($T69,Male_Annuity_Tables,MATCH($BS$3+3,'Mortality Tables'!$N$1:$DN$1,0),FALSE),VLOOKUP($T69,Fe_Annuity_Tables,MATCH(CS$3+3,'Mortality Tables'!$N$1:$DN$1,0),FALSE)),"")</f>
        <v/>
      </c>
      <c r="CT69" s="685" t="str">
        <f>IFERROR((CS69+BC69*Contr_Rate)*(1+Inv_Return)*IF($D69=$C$1,VLOOKUP($T69,Male_Annuity_Tables,MATCH($BS$3+3,'Mortality Tables'!$N$1:$DN$1,0),FALSE),VLOOKUP($T69,Fe_Annuity_Tables,MATCH(CT$3+3,'Mortality Tables'!$N$1:$DN$1,0),FALSE)),"")</f>
        <v/>
      </c>
      <c r="CU69" s="685" t="str">
        <f>IFERROR((CT69+BD69*Contr_Rate)*(1+Inv_Return)*IF($D69=$C$1,VLOOKUP($T69,Male_Annuity_Tables,MATCH($BS$3+3,'Mortality Tables'!$N$1:$DN$1,0),FALSE),VLOOKUP($T69,Fe_Annuity_Tables,MATCH(CU$3+3,'Mortality Tables'!$N$1:$DN$1,0),FALSE)),"")</f>
        <v/>
      </c>
      <c r="CV69" s="685" t="str">
        <f>IFERROR((CU69+BE69*Contr_Rate)*(1+Inv_Return)*IF($D69=$C$1,VLOOKUP($T69,Male_Annuity_Tables,MATCH($BS$3+3,'Mortality Tables'!$N$1:$DN$1,0),FALSE),VLOOKUP($T69,Fe_Annuity_Tables,MATCH(CV$3+3,'Mortality Tables'!$N$1:$DN$1,0),FALSE)),"")</f>
        <v/>
      </c>
      <c r="CW69" s="685" t="str">
        <f>IFERROR((CV69+BF69*Contr_Rate)*(1+Inv_Return)*IF($D69=$C$1,VLOOKUP($T69,Male_Annuity_Tables,MATCH($BS$3+3,'Mortality Tables'!$N$1:$DN$1,0),FALSE),VLOOKUP($T69,Fe_Annuity_Tables,MATCH(CW$3+3,'Mortality Tables'!$N$1:$DN$1,0),FALSE)),"")</f>
        <v/>
      </c>
      <c r="CX69" s="685" t="str">
        <f>IFERROR((CW69+BG69*Contr_Rate)*(1+Inv_Return)*IF($D69=$C$1,VLOOKUP($T69,Male_Annuity_Tables,MATCH($BS$3+3,'Mortality Tables'!$N$1:$DN$1,0),FALSE),VLOOKUP($T69,Fe_Annuity_Tables,MATCH(CX$3+3,'Mortality Tables'!$N$1:$DN$1,0),FALSE)),"")</f>
        <v/>
      </c>
      <c r="CY69" s="685" t="str">
        <f>IFERROR((CX69+BH69*Contr_Rate)*(1+Inv_Return)*IF($D69=$C$1,VLOOKUP($T69,Male_Annuity_Tables,MATCH($BS$3+3,'Mortality Tables'!$N$1:$DN$1,0),FALSE),VLOOKUP($T69,Fe_Annuity_Tables,MATCH(CY$3+3,'Mortality Tables'!$N$1:$DN$1,0),FALSE)),"")</f>
        <v/>
      </c>
      <c r="CZ69" s="685" t="str">
        <f>IFERROR((CY69+BI69*Contr_Rate)*(1+Inv_Return)*IF($D69=$C$1,VLOOKUP($T69,Male_Annuity_Tables,MATCH($BS$3+3,'Mortality Tables'!$N$1:$DN$1,0),FALSE),VLOOKUP($T69,Fe_Annuity_Tables,MATCH(CZ$3+3,'Mortality Tables'!$N$1:$DN$1,0),FALSE)),"")</f>
        <v/>
      </c>
      <c r="DA69" s="685" t="str">
        <f>IFERROR((CZ69+BJ69*Contr_Rate)*(1+Inv_Return)*IF($D69=$C$1,VLOOKUP($T69,Male_Annuity_Tables,MATCH($BS$3+3,'Mortality Tables'!$N$1:$DN$1,0),FALSE),VLOOKUP($T69,Fe_Annuity_Tables,MATCH(DA$3+3,'Mortality Tables'!$N$1:$DN$1,0),FALSE)),"")</f>
        <v/>
      </c>
      <c r="DB69" s="685" t="str">
        <f>IFERROR((DA69+BK69*Contr_Rate)*(1+Inv_Return)*IF($D69=$C$1,VLOOKUP($T69,Male_Annuity_Tables,MATCH($BS$3+3,'Mortality Tables'!$N$1:$DN$1,0),FALSE),VLOOKUP($T69,Fe_Annuity_Tables,MATCH(DB$3+3,'Mortality Tables'!$N$1:$DN$1,0),FALSE)),"")</f>
        <v/>
      </c>
      <c r="DC69" s="685" t="str">
        <f>IFERROR((DB69+BL69*Contr_Rate)*(1+Inv_Return)*IF($D69=$C$1,VLOOKUP($T69,Male_Annuity_Tables,MATCH($BS$3+3,'Mortality Tables'!$N$1:$DN$1,0),FALSE),VLOOKUP($T69,Fe_Annuity_Tables,MATCH(DC$3+3,'Mortality Tables'!$N$1:$DN$1,0),FALSE)),"")</f>
        <v/>
      </c>
      <c r="DD69" s="685" t="str">
        <f>IFERROR((DC69+BM69*Contr_Rate)*(1+Inv_Return)*IF($D69=$C$1,VLOOKUP($T69,Male_Annuity_Tables,MATCH($BS$3+3,'Mortality Tables'!$N$1:$DN$1,0),FALSE),VLOOKUP($T69,Fe_Annuity_Tables,MATCH(DD$3+3,'Mortality Tables'!$N$1:$DN$1,0),FALSE)),"")</f>
        <v/>
      </c>
      <c r="DE69" s="685" t="str">
        <f>IFERROR((DD69+BN69*Contr_Rate)*(1+Inv_Return)*IF($D69=$C$1,VLOOKUP($T69,Male_Annuity_Tables,MATCH($BS$3+3,'Mortality Tables'!$N$1:$DN$1,0),FALSE),VLOOKUP($T69,Fe_Annuity_Tables,MATCH(DE$3+3,'Mortality Tables'!$N$1:$DN$1,0),FALSE)),"")</f>
        <v/>
      </c>
      <c r="DF69" s="685" t="str">
        <f>IFERROR((DE69+BO69*Contr_Rate)*(1+Inv_Return)*IF($D69=$C$1,VLOOKUP($T69,Male_Annuity_Tables,MATCH($BS$3+3,'Mortality Tables'!$N$1:$DN$1,0),FALSE),VLOOKUP($T69,Fe_Annuity_Tables,MATCH(DF$3+3,'Mortality Tables'!$N$1:$DN$1,0),FALSE)),"")</f>
        <v/>
      </c>
      <c r="DG69" s="685" t="str">
        <f>IFERROR((DF69+BP69*Contr_Rate)*(1+Inv_Return)*IF($D69=$C$1,VLOOKUP($T69,Male_Annuity_Tables,MATCH($BS$3+3,'Mortality Tables'!$N$1:$DN$1,0),FALSE),VLOOKUP($T69,Fe_Annuity_Tables,MATCH(DG$3+3,'Mortality Tables'!$N$1:$DN$1,0),FALSE)),"")</f>
        <v/>
      </c>
      <c r="DH69" s="685" t="str">
        <f>IFERROR((DG69+BQ69*Contr_Rate)*(1+Inv_Return)*IF($D69=$C$1,VLOOKUP($T69,Male_Annuity_Tables,MATCH($BS$3+3,'Mortality Tables'!$N$1:$DN$1,0),FALSE),VLOOKUP($T69,Fe_Annuity_Tables,MATCH(DH$3+3,'Mortality Tables'!$N$1:$DN$1,0),FALSE)),"")</f>
        <v/>
      </c>
      <c r="DJ69" s="686">
        <f t="shared" si="69"/>
        <v>1419779.391548733</v>
      </c>
      <c r="DK69" s="680">
        <f t="shared" si="60"/>
        <v>8.8017766057058875</v>
      </c>
      <c r="DL69" s="686">
        <f t="shared" si="61"/>
        <v>108075.02109528515</v>
      </c>
      <c r="DM69" s="686">
        <f t="shared" si="70"/>
        <v>3090890.8578213328</v>
      </c>
      <c r="DN69" s="687">
        <f t="shared" si="62"/>
        <v>3.4965654261717827E-2</v>
      </c>
      <c r="DP69" s="688">
        <f t="shared" si="63"/>
        <v>86845.08278653404</v>
      </c>
      <c r="DQ69" s="688">
        <f t="shared" si="64"/>
        <v>127701.63907006336</v>
      </c>
      <c r="DR69" s="688">
        <f t="shared" si="65"/>
        <v>147153.03503706845</v>
      </c>
    </row>
    <row r="70" spans="1:122" s="657" customFormat="1" ht="14.5">
      <c r="A70" s="675" t="s">
        <v>1209</v>
      </c>
      <c r="B70" s="675" t="s">
        <v>1210</v>
      </c>
      <c r="C70" s="675" t="s">
        <v>115</v>
      </c>
      <c r="D70" s="675" t="s">
        <v>60</v>
      </c>
      <c r="E70" s="676">
        <v>26625</v>
      </c>
      <c r="F70" s="677">
        <v>39925</v>
      </c>
      <c r="G70" s="677">
        <v>41964</v>
      </c>
      <c r="H70" s="678">
        <v>1217886</v>
      </c>
      <c r="I70" s="678">
        <v>71604.800000000003</v>
      </c>
      <c r="J70" s="678">
        <v>119228.97</v>
      </c>
      <c r="K70" s="678">
        <v>7259.83</v>
      </c>
      <c r="L70" s="678">
        <v>198093.6</v>
      </c>
      <c r="M70" s="679">
        <f>IF(COUNTIF($A$4:A204,A70)=1,0,1)</f>
        <v>0</v>
      </c>
      <c r="N70" s="680" t="str">
        <f t="shared" si="49"/>
        <v>Okay</v>
      </c>
      <c r="O70" s="680" t="str">
        <f t="shared" si="66"/>
        <v>TRUE</v>
      </c>
      <c r="P70" s="680" t="b">
        <f t="shared" si="50"/>
        <v>1</v>
      </c>
      <c r="Q70" s="680" t="b">
        <f t="shared" si="51"/>
        <v>1</v>
      </c>
      <c r="R70" s="680" t="b">
        <f t="shared" si="52"/>
        <v>1</v>
      </c>
      <c r="S70" s="681">
        <f t="shared" si="53"/>
        <v>36.438356164383563</v>
      </c>
      <c r="T70" s="682">
        <f t="shared" si="54"/>
        <v>52</v>
      </c>
      <c r="U70" s="682">
        <f t="shared" si="67"/>
        <v>42</v>
      </c>
      <c r="V70" s="682">
        <f t="shared" si="55"/>
        <v>10.115068493150686</v>
      </c>
      <c r="W70" s="682">
        <f t="shared" si="56"/>
        <v>8</v>
      </c>
      <c r="X70" s="683">
        <f t="shared" si="57"/>
        <v>1584748.8</v>
      </c>
      <c r="Y70" s="684">
        <f t="shared" si="58"/>
        <v>4.3699999999999998E-3</v>
      </c>
      <c r="Z70" s="684">
        <f>IF($D70=$C$1,VLOOKUP($T70,Male_Annuity_Tables,MATCH($W70+2,'Mortality Tables'!$DS$1:$HT$1,0),FALSE),VLOOKUP($T70,Fe_Annuity_Tables,MATCH($W70+2,'Mortality Tables'!$M$1:$DN$1,0),FALSE))</f>
        <v>0.53801830641186421</v>
      </c>
      <c r="AA70" s="664"/>
      <c r="AB70" s="685">
        <f t="shared" si="68"/>
        <v>1279937.2917000002</v>
      </c>
      <c r="AC70" s="685">
        <f t="shared" si="68"/>
        <v>1345150.096712115</v>
      </c>
      <c r="AD70" s="685">
        <f t="shared" si="68"/>
        <v>1413685.4941395975</v>
      </c>
      <c r="AE70" s="685">
        <f t="shared" si="68"/>
        <v>1485712.7700660098</v>
      </c>
      <c r="AF70" s="685">
        <f t="shared" si="68"/>
        <v>1561409.8357008731</v>
      </c>
      <c r="AG70" s="685">
        <f t="shared" si="68"/>
        <v>1640963.6668298328</v>
      </c>
      <c r="AH70" s="685">
        <f t="shared" si="68"/>
        <v>1724570.7656548128</v>
      </c>
      <c r="AI70" s="685">
        <f t="shared" si="68"/>
        <v>1812437.6461649255</v>
      </c>
      <c r="AJ70" s="685" t="str">
        <f t="shared" si="68"/>
        <v/>
      </c>
      <c r="AK70" s="685" t="str">
        <f t="shared" si="68"/>
        <v/>
      </c>
      <c r="AL70" s="685" t="str">
        <f t="shared" si="59"/>
        <v/>
      </c>
      <c r="AM70" s="685" t="str">
        <f t="shared" si="59"/>
        <v/>
      </c>
      <c r="AN70" s="685" t="str">
        <f t="shared" si="59"/>
        <v/>
      </c>
      <c r="AO70" s="685" t="str">
        <f t="shared" si="59"/>
        <v/>
      </c>
      <c r="AP70" s="685" t="str">
        <f t="shared" si="59"/>
        <v/>
      </c>
      <c r="AQ70" s="685" t="str">
        <f t="shared" si="59"/>
        <v/>
      </c>
      <c r="AR70" s="685" t="str">
        <f t="shared" si="59"/>
        <v/>
      </c>
      <c r="AS70" s="685" t="str">
        <f t="shared" si="59"/>
        <v/>
      </c>
      <c r="AT70" s="685" t="str">
        <f t="shared" si="59"/>
        <v/>
      </c>
      <c r="AU70" s="685" t="str">
        <f t="shared" si="59"/>
        <v/>
      </c>
      <c r="AV70" s="685" t="str">
        <f t="shared" si="48"/>
        <v/>
      </c>
      <c r="AW70" s="685" t="str">
        <f t="shared" si="48"/>
        <v/>
      </c>
      <c r="AX70" s="685" t="str">
        <f t="shared" si="48"/>
        <v/>
      </c>
      <c r="AY70" s="685" t="str">
        <f t="shared" si="48"/>
        <v/>
      </c>
      <c r="AZ70" s="685" t="str">
        <f t="shared" si="48"/>
        <v/>
      </c>
      <c r="BA70" s="685" t="str">
        <f t="shared" si="48"/>
        <v/>
      </c>
      <c r="BB70" s="685" t="str">
        <f t="shared" si="48"/>
        <v/>
      </c>
      <c r="BC70" s="685" t="str">
        <f t="shared" si="48"/>
        <v/>
      </c>
      <c r="BD70" s="685" t="str">
        <f t="shared" si="71"/>
        <v/>
      </c>
      <c r="BE70" s="685" t="str">
        <f t="shared" si="71"/>
        <v/>
      </c>
      <c r="BF70" s="685" t="str">
        <f t="shared" si="71"/>
        <v/>
      </c>
      <c r="BG70" s="685" t="str">
        <f t="shared" si="71"/>
        <v/>
      </c>
      <c r="BH70" s="685" t="str">
        <f t="shared" si="71"/>
        <v/>
      </c>
      <c r="BI70" s="685" t="str">
        <f t="shared" si="71"/>
        <v/>
      </c>
      <c r="BJ70" s="685" t="str">
        <f t="shared" si="71"/>
        <v/>
      </c>
      <c r="BK70" s="685" t="str">
        <f t="shared" si="71"/>
        <v/>
      </c>
      <c r="BL70" s="685" t="str">
        <f t="shared" si="71"/>
        <v/>
      </c>
      <c r="BM70" s="685" t="str">
        <f t="shared" si="71"/>
        <v/>
      </c>
      <c r="BN70" s="685" t="str">
        <f t="shared" si="71"/>
        <v/>
      </c>
      <c r="BO70" s="685" t="str">
        <f t="shared" si="71"/>
        <v/>
      </c>
      <c r="BP70" s="685" t="str">
        <f t="shared" si="71"/>
        <v/>
      </c>
      <c r="BQ70" s="685" t="str">
        <f t="shared" si="71"/>
        <v/>
      </c>
      <c r="BR70" s="529"/>
      <c r="BS70" s="685">
        <f>IFERROR(($L70+AB70*Contr_Rate)*(1+Inv_Return)*IF($D70=$C$1,VLOOKUP($T70,Male_Annuity_Tables,MATCH($BS$3+3,'Mortality Tables'!$N$1:$DN$1,0),FALSE),VLOOKUP($T70,Fe_Annuity_Tables,MATCH(BS$3+3,'Mortality Tables'!$N$1:$DN$1,0),FALSE)),"")</f>
        <v>535996.68030187325</v>
      </c>
      <c r="BT70" s="685">
        <f>IFERROR(($BS70+AC70*Contr_Rate)*(1+Inv_Return)*IF($D70=$C$1,VLOOKUP($T70,Male_Annuity_Tables,MATCH($BS$3+3,'Mortality Tables'!$N$1:$DN$1,0),FALSE),VLOOKUP($T70,Fe_Annuity_Tables,MATCH(BT$3+3,'Mortality Tables'!$N$1:$DN$1,0),FALSE)),"")</f>
        <v>774974.054163213</v>
      </c>
      <c r="BU70" s="685">
        <f>IFERROR((BT70+AD70*Contr_Rate)*(1+Inv_Return)*IF($D70=$C$1,VLOOKUP($T70,Male_Annuity_Tables,MATCH($BS$3+3,'Mortality Tables'!$N$1:$DN$1,0),FALSE),VLOOKUP($T70,Fe_Annuity_Tables,MATCH(BU$3+3,'Mortality Tables'!$N$1:$DN$1,0),FALSE)),"")</f>
        <v>885607.10045411834</v>
      </c>
      <c r="BV70" s="685">
        <f>IFERROR((BU70+AE70*Contr_Rate)*(1+Inv_Return)*IF($D70=$C$1,VLOOKUP($T70,Male_Annuity_Tables,MATCH($BS$3+3,'Mortality Tables'!$N$1:$DN$1,0),FALSE),VLOOKUP($T70,Fe_Annuity_Tables,MATCH(BV$3+3,'Mortality Tables'!$N$1:$DN$1,0),FALSE)),"")</f>
        <v>928947.32885984611</v>
      </c>
      <c r="BW70" s="685">
        <f>IFERROR((BV70+AF70*Contr_Rate)*(1+Inv_Return)*IF($D70=$C$1,VLOOKUP($T70,Male_Annuity_Tables,MATCH($BS$3+3,'Mortality Tables'!$N$1:$DN$1,0),FALSE),VLOOKUP($T70,Fe_Annuity_Tables,MATCH(BW$3+3,'Mortality Tables'!$N$1:$DN$1,0),FALSE)),"")</f>
        <v>920724.75907875551</v>
      </c>
      <c r="BX70" s="685">
        <f>IFERROR((BW70+AG70*Contr_Rate)*(1+Inv_Return)*IF($D70=$C$1,VLOOKUP($T70,Male_Annuity_Tables,MATCH($BS$3+3,'Mortality Tables'!$N$1:$DN$1,0),FALSE),VLOOKUP($T70,Fe_Annuity_Tables,MATCH(BX$3+3,'Mortality Tables'!$N$1:$DN$1,0),FALSE)),"")</f>
        <v>878705.01240297523</v>
      </c>
      <c r="BY70" s="685">
        <f>IFERROR((BX70+AH70*Contr_Rate)*(1+Inv_Return)*IF($D70=$C$1,VLOOKUP($T70,Male_Annuity_Tables,MATCH($BS$3+3,'Mortality Tables'!$N$1:$DN$1,0),FALSE),VLOOKUP($T70,Fe_Annuity_Tables,MATCH(BY$3+3,'Mortality Tables'!$N$1:$DN$1,0),FALSE)),"")</f>
        <v>818882.91941297776</v>
      </c>
      <c r="BZ70" s="685">
        <f>IFERROR((BY70+AI70*Contr_Rate)*(1+Inv_Return)*IF($D70=$C$1,VLOOKUP($T70,Male_Annuity_Tables,MATCH($BS$3+3,'Mortality Tables'!$N$1:$DN$1,0),FALSE),VLOOKUP($T70,Fe_Annuity_Tables,MATCH(BZ$3+3,'Mortality Tables'!$N$1:$DN$1,0),FALSE)),"")</f>
        <v>753377.76045178203</v>
      </c>
      <c r="CA70" s="685" t="str">
        <f>IFERROR((BZ70+AJ70*Contr_Rate)*(1+Inv_Return)*IF($D70=$C$1,VLOOKUP($T70,Male_Annuity_Tables,MATCH($BS$3+3,'Mortality Tables'!$N$1:$DN$1,0),FALSE),VLOOKUP($T70,Fe_Annuity_Tables,MATCH(CA$3+3,'Mortality Tables'!$N$1:$DN$1,0),FALSE)),"")</f>
        <v/>
      </c>
      <c r="CB70" s="685" t="str">
        <f>IFERROR((CA70+AK70*Contr_Rate)*(1+Inv_Return)*IF($D70=$C$1,VLOOKUP($T70,Male_Annuity_Tables,MATCH($BS$3+3,'Mortality Tables'!$N$1:$DN$1,0),FALSE),VLOOKUP($T70,Fe_Annuity_Tables,MATCH(CB$3+3,'Mortality Tables'!$N$1:$DN$1,0),FALSE)),"")</f>
        <v/>
      </c>
      <c r="CC70" s="685" t="str">
        <f>IFERROR((CB70+AL70*Contr_Rate)*(1+Inv_Return)*IF($D70=$C$1,VLOOKUP($T70,Male_Annuity_Tables,MATCH($BS$3+3,'Mortality Tables'!$N$1:$DN$1,0),FALSE),VLOOKUP($T70,Fe_Annuity_Tables,MATCH(CC$3+3,'Mortality Tables'!$N$1:$DN$1,0),FALSE)),"")</f>
        <v/>
      </c>
      <c r="CD70" s="685" t="str">
        <f>IFERROR((CC70+AM70*Contr_Rate)*(1+Inv_Return)*IF($D70=$C$1,VLOOKUP($T70,Male_Annuity_Tables,MATCH($BS$3+3,'Mortality Tables'!$N$1:$DN$1,0),FALSE),VLOOKUP($T70,Fe_Annuity_Tables,MATCH(CD$3+3,'Mortality Tables'!$N$1:$DN$1,0),FALSE)),"")</f>
        <v/>
      </c>
      <c r="CE70" s="685" t="str">
        <f>IFERROR((CD70+AN70*Contr_Rate)*(1+Inv_Return)*IF($D70=$C$1,VLOOKUP($T70,Male_Annuity_Tables,MATCH($BS$3+3,'Mortality Tables'!$N$1:$DN$1,0),FALSE),VLOOKUP($T70,Fe_Annuity_Tables,MATCH(CE$3+3,'Mortality Tables'!$N$1:$DN$1,0),FALSE)),"")</f>
        <v/>
      </c>
      <c r="CF70" s="685" t="str">
        <f>IFERROR((CE70+AO70*Contr_Rate)*(1+Inv_Return)*IF($D70=$C$1,VLOOKUP($T70,Male_Annuity_Tables,MATCH($BS$3+3,'Mortality Tables'!$N$1:$DN$1,0),FALSE),VLOOKUP($T70,Fe_Annuity_Tables,MATCH(CF$3+3,'Mortality Tables'!$N$1:$DN$1,0),FALSE)),"")</f>
        <v/>
      </c>
      <c r="CG70" s="685" t="str">
        <f>IFERROR((CF70+AP70*Contr_Rate)*(1+Inv_Return)*IF($D70=$C$1,VLOOKUP($T70,Male_Annuity_Tables,MATCH($BS$3+3,'Mortality Tables'!$N$1:$DN$1,0),FALSE),VLOOKUP($T70,Fe_Annuity_Tables,MATCH(CG$3+3,'Mortality Tables'!$N$1:$DN$1,0),FALSE)),"")</f>
        <v/>
      </c>
      <c r="CH70" s="685" t="str">
        <f>IFERROR((CG70+AQ70*Contr_Rate)*(1+Inv_Return)*IF($D70=$C$1,VLOOKUP($T70,Male_Annuity_Tables,MATCH($BS$3+3,'Mortality Tables'!$N$1:$DN$1,0),FALSE),VLOOKUP($T70,Fe_Annuity_Tables,MATCH(CH$3+3,'Mortality Tables'!$N$1:$DN$1,0),FALSE)),"")</f>
        <v/>
      </c>
      <c r="CI70" s="685" t="str">
        <f>IFERROR((CH70+AR70*Contr_Rate)*(1+Inv_Return)*IF($D70=$C$1,VLOOKUP($T70,Male_Annuity_Tables,MATCH($BS$3+3,'Mortality Tables'!$N$1:$DN$1,0),FALSE),VLOOKUP($T70,Fe_Annuity_Tables,MATCH(CI$3+3,'Mortality Tables'!$N$1:$DN$1,0),FALSE)),"")</f>
        <v/>
      </c>
      <c r="CJ70" s="685" t="str">
        <f>IFERROR((CI70+AS70*Contr_Rate)*(1+Inv_Return)*IF($D70=$C$1,VLOOKUP($T70,Male_Annuity_Tables,MATCH($BS$3+3,'Mortality Tables'!$N$1:$DN$1,0),FALSE),VLOOKUP($T70,Fe_Annuity_Tables,MATCH(CJ$3+3,'Mortality Tables'!$N$1:$DN$1,0),FALSE)),"")</f>
        <v/>
      </c>
      <c r="CK70" s="685" t="str">
        <f>IFERROR((CJ70+AT70*Contr_Rate)*(1+Inv_Return)*IF($D70=$C$1,VLOOKUP($T70,Male_Annuity_Tables,MATCH($BS$3+3,'Mortality Tables'!$N$1:$DN$1,0),FALSE),VLOOKUP($T70,Fe_Annuity_Tables,MATCH(CK$3+3,'Mortality Tables'!$N$1:$DN$1,0),FALSE)),"")</f>
        <v/>
      </c>
      <c r="CL70" s="685" t="str">
        <f>IFERROR((CK70+AU70*Contr_Rate)*(1+Inv_Return)*IF($D70=$C$1,VLOOKUP($T70,Male_Annuity_Tables,MATCH($BS$3+3,'Mortality Tables'!$N$1:$DN$1,0),FALSE),VLOOKUP($T70,Fe_Annuity_Tables,MATCH(CL$3+3,'Mortality Tables'!$N$1:$DN$1,0),FALSE)),"")</f>
        <v/>
      </c>
      <c r="CM70" s="685" t="str">
        <f>IFERROR((CL70+AV70*Contr_Rate)*(1+Inv_Return)*IF($D70=$C$1,VLOOKUP($T70,Male_Annuity_Tables,MATCH($BS$3+3,'Mortality Tables'!$N$1:$DN$1,0),FALSE),VLOOKUP($T70,Fe_Annuity_Tables,MATCH(CM$3+3,'Mortality Tables'!$N$1:$DN$1,0),FALSE)),"")</f>
        <v/>
      </c>
      <c r="CN70" s="685" t="str">
        <f>IFERROR((CM70+AW70*Contr_Rate)*(1+Inv_Return)*IF($D70=$C$1,VLOOKUP($T70,Male_Annuity_Tables,MATCH($BS$3+3,'Mortality Tables'!$N$1:$DN$1,0),FALSE),VLOOKUP($T70,Fe_Annuity_Tables,MATCH(CN$3+3,'Mortality Tables'!$N$1:$DN$1,0),FALSE)),"")</f>
        <v/>
      </c>
      <c r="CO70" s="685" t="str">
        <f>IFERROR((CN70+AX70*Contr_Rate)*(1+Inv_Return)*IF($D70=$C$1,VLOOKUP($T70,Male_Annuity_Tables,MATCH($BS$3+3,'Mortality Tables'!$N$1:$DN$1,0),FALSE),VLOOKUP($T70,Fe_Annuity_Tables,MATCH(CO$3+3,'Mortality Tables'!$N$1:$DN$1,0),FALSE)),"")</f>
        <v/>
      </c>
      <c r="CP70" s="685" t="str">
        <f>IFERROR((CO70+AY70*Contr_Rate)*(1+Inv_Return)*IF($D70=$C$1,VLOOKUP($T70,Male_Annuity_Tables,MATCH($BS$3+3,'Mortality Tables'!$N$1:$DN$1,0),FALSE),VLOOKUP($T70,Fe_Annuity_Tables,MATCH(CP$3+3,'Mortality Tables'!$N$1:$DN$1,0),FALSE)),"")</f>
        <v/>
      </c>
      <c r="CQ70" s="685" t="str">
        <f>IFERROR((CP70+AZ70*Contr_Rate)*(1+Inv_Return)*IF($D70=$C$1,VLOOKUP($T70,Male_Annuity_Tables,MATCH($BS$3+3,'Mortality Tables'!$N$1:$DN$1,0),FALSE),VLOOKUP($T70,Fe_Annuity_Tables,MATCH(CQ$3+3,'Mortality Tables'!$N$1:$DN$1,0),FALSE)),"")</f>
        <v/>
      </c>
      <c r="CR70" s="685" t="str">
        <f>IFERROR((CQ70+BA70*Contr_Rate)*(1+Inv_Return)*IF($D70=$C$1,VLOOKUP($T70,Male_Annuity_Tables,MATCH($BS$3+3,'Mortality Tables'!$N$1:$DN$1,0),FALSE),VLOOKUP($T70,Fe_Annuity_Tables,MATCH(CR$3+3,'Mortality Tables'!$N$1:$DN$1,0),FALSE)),"")</f>
        <v/>
      </c>
      <c r="CS70" s="685" t="str">
        <f>IFERROR((CR70+BB70*Contr_Rate)*(1+Inv_Return)*IF($D70=$C$1,VLOOKUP($T70,Male_Annuity_Tables,MATCH($BS$3+3,'Mortality Tables'!$N$1:$DN$1,0),FALSE),VLOOKUP($T70,Fe_Annuity_Tables,MATCH(CS$3+3,'Mortality Tables'!$N$1:$DN$1,0),FALSE)),"")</f>
        <v/>
      </c>
      <c r="CT70" s="685" t="str">
        <f>IFERROR((CS70+BC70*Contr_Rate)*(1+Inv_Return)*IF($D70=$C$1,VLOOKUP($T70,Male_Annuity_Tables,MATCH($BS$3+3,'Mortality Tables'!$N$1:$DN$1,0),FALSE),VLOOKUP($T70,Fe_Annuity_Tables,MATCH(CT$3+3,'Mortality Tables'!$N$1:$DN$1,0),FALSE)),"")</f>
        <v/>
      </c>
      <c r="CU70" s="685" t="str">
        <f>IFERROR((CT70+BD70*Contr_Rate)*(1+Inv_Return)*IF($D70=$C$1,VLOOKUP($T70,Male_Annuity_Tables,MATCH($BS$3+3,'Mortality Tables'!$N$1:$DN$1,0),FALSE),VLOOKUP($T70,Fe_Annuity_Tables,MATCH(CU$3+3,'Mortality Tables'!$N$1:$DN$1,0),FALSE)),"")</f>
        <v/>
      </c>
      <c r="CV70" s="685" t="str">
        <f>IFERROR((CU70+BE70*Contr_Rate)*(1+Inv_Return)*IF($D70=$C$1,VLOOKUP($T70,Male_Annuity_Tables,MATCH($BS$3+3,'Mortality Tables'!$N$1:$DN$1,0),FALSE),VLOOKUP($T70,Fe_Annuity_Tables,MATCH(CV$3+3,'Mortality Tables'!$N$1:$DN$1,0),FALSE)),"")</f>
        <v/>
      </c>
      <c r="CW70" s="685" t="str">
        <f>IFERROR((CV70+BF70*Contr_Rate)*(1+Inv_Return)*IF($D70=$C$1,VLOOKUP($T70,Male_Annuity_Tables,MATCH($BS$3+3,'Mortality Tables'!$N$1:$DN$1,0),FALSE),VLOOKUP($T70,Fe_Annuity_Tables,MATCH(CW$3+3,'Mortality Tables'!$N$1:$DN$1,0),FALSE)),"")</f>
        <v/>
      </c>
      <c r="CX70" s="685" t="str">
        <f>IFERROR((CW70+BG70*Contr_Rate)*(1+Inv_Return)*IF($D70=$C$1,VLOOKUP($T70,Male_Annuity_Tables,MATCH($BS$3+3,'Mortality Tables'!$N$1:$DN$1,0),FALSE),VLOOKUP($T70,Fe_Annuity_Tables,MATCH(CX$3+3,'Mortality Tables'!$N$1:$DN$1,0),FALSE)),"")</f>
        <v/>
      </c>
      <c r="CY70" s="685" t="str">
        <f>IFERROR((CX70+BH70*Contr_Rate)*(1+Inv_Return)*IF($D70=$C$1,VLOOKUP($T70,Male_Annuity_Tables,MATCH($BS$3+3,'Mortality Tables'!$N$1:$DN$1,0),FALSE),VLOOKUP($T70,Fe_Annuity_Tables,MATCH(CY$3+3,'Mortality Tables'!$N$1:$DN$1,0),FALSE)),"")</f>
        <v/>
      </c>
      <c r="CZ70" s="685" t="str">
        <f>IFERROR((CY70+BI70*Contr_Rate)*(1+Inv_Return)*IF($D70=$C$1,VLOOKUP($T70,Male_Annuity_Tables,MATCH($BS$3+3,'Mortality Tables'!$N$1:$DN$1,0),FALSE),VLOOKUP($T70,Fe_Annuity_Tables,MATCH(CZ$3+3,'Mortality Tables'!$N$1:$DN$1,0),FALSE)),"")</f>
        <v/>
      </c>
      <c r="DA70" s="685" t="str">
        <f>IFERROR((CZ70+BJ70*Contr_Rate)*(1+Inv_Return)*IF($D70=$C$1,VLOOKUP($T70,Male_Annuity_Tables,MATCH($BS$3+3,'Mortality Tables'!$N$1:$DN$1,0),FALSE),VLOOKUP($T70,Fe_Annuity_Tables,MATCH(DA$3+3,'Mortality Tables'!$N$1:$DN$1,0),FALSE)),"")</f>
        <v/>
      </c>
      <c r="DB70" s="685" t="str">
        <f>IFERROR((DA70+BK70*Contr_Rate)*(1+Inv_Return)*IF($D70=$C$1,VLOOKUP($T70,Male_Annuity_Tables,MATCH($BS$3+3,'Mortality Tables'!$N$1:$DN$1,0),FALSE),VLOOKUP($T70,Fe_Annuity_Tables,MATCH(DB$3+3,'Mortality Tables'!$N$1:$DN$1,0),FALSE)),"")</f>
        <v/>
      </c>
      <c r="DC70" s="685" t="str">
        <f>IFERROR((DB70+BL70*Contr_Rate)*(1+Inv_Return)*IF($D70=$C$1,VLOOKUP($T70,Male_Annuity_Tables,MATCH($BS$3+3,'Mortality Tables'!$N$1:$DN$1,0),FALSE),VLOOKUP($T70,Fe_Annuity_Tables,MATCH(DC$3+3,'Mortality Tables'!$N$1:$DN$1,0),FALSE)),"")</f>
        <v/>
      </c>
      <c r="DD70" s="685" t="str">
        <f>IFERROR((DC70+BM70*Contr_Rate)*(1+Inv_Return)*IF($D70=$C$1,VLOOKUP($T70,Male_Annuity_Tables,MATCH($BS$3+3,'Mortality Tables'!$N$1:$DN$1,0),FALSE),VLOOKUP($T70,Fe_Annuity_Tables,MATCH(DD$3+3,'Mortality Tables'!$N$1:$DN$1,0),FALSE)),"")</f>
        <v/>
      </c>
      <c r="DE70" s="685" t="str">
        <f>IFERROR((DD70+BN70*Contr_Rate)*(1+Inv_Return)*IF($D70=$C$1,VLOOKUP($T70,Male_Annuity_Tables,MATCH($BS$3+3,'Mortality Tables'!$N$1:$DN$1,0),FALSE),VLOOKUP($T70,Fe_Annuity_Tables,MATCH(DE$3+3,'Mortality Tables'!$N$1:$DN$1,0),FALSE)),"")</f>
        <v/>
      </c>
      <c r="DF70" s="685" t="str">
        <f>IFERROR((DE70+BO70*Contr_Rate)*(1+Inv_Return)*IF($D70=$C$1,VLOOKUP($T70,Male_Annuity_Tables,MATCH($BS$3+3,'Mortality Tables'!$N$1:$DN$1,0),FALSE),VLOOKUP($T70,Fe_Annuity_Tables,MATCH(DF$3+3,'Mortality Tables'!$N$1:$DN$1,0),FALSE)),"")</f>
        <v/>
      </c>
      <c r="DG70" s="685" t="str">
        <f>IFERROR((DF70+BP70*Contr_Rate)*(1+Inv_Return)*IF($D70=$C$1,VLOOKUP($T70,Male_Annuity_Tables,MATCH($BS$3+3,'Mortality Tables'!$N$1:$DN$1,0),FALSE),VLOOKUP($T70,Fe_Annuity_Tables,MATCH(DG$3+3,'Mortality Tables'!$N$1:$DN$1,0),FALSE)),"")</f>
        <v/>
      </c>
      <c r="DH70" s="685" t="str">
        <f>IFERROR((DG70+BQ70*Contr_Rate)*(1+Inv_Return)*IF($D70=$C$1,VLOOKUP($T70,Male_Annuity_Tables,MATCH($BS$3+3,'Mortality Tables'!$N$1:$DN$1,0),FALSE),VLOOKUP($T70,Fe_Annuity_Tables,MATCH(DH$3+3,'Mortality Tables'!$N$1:$DN$1,0),FALSE)),"")</f>
        <v/>
      </c>
      <c r="DJ70" s="686">
        <f t="shared" si="69"/>
        <v>928947.32885984611</v>
      </c>
      <c r="DK70" s="680">
        <f t="shared" si="60"/>
        <v>8.8017766057058875</v>
      </c>
      <c r="DL70" s="686">
        <f t="shared" si="61"/>
        <v>70712.395714817394</v>
      </c>
      <c r="DM70" s="686">
        <f t="shared" si="70"/>
        <v>1812437.6461649255</v>
      </c>
      <c r="DN70" s="687">
        <f t="shared" si="62"/>
        <v>3.9015077768023147E-2</v>
      </c>
      <c r="DP70" s="688">
        <f t="shared" si="63"/>
        <v>55707.742973814595</v>
      </c>
      <c r="DQ70" s="688">
        <f t="shared" si="64"/>
        <v>80545.378371345229</v>
      </c>
      <c r="DR70" s="688">
        <f t="shared" si="65"/>
        <v>92043.802771497896</v>
      </c>
    </row>
    <row r="71" spans="1:122" s="657" customFormat="1" ht="14.5">
      <c r="A71" s="675" t="s">
        <v>1211</v>
      </c>
      <c r="B71" s="675" t="s">
        <v>1212</v>
      </c>
      <c r="C71" s="675" t="s">
        <v>116</v>
      </c>
      <c r="D71" s="675" t="s">
        <v>61</v>
      </c>
      <c r="E71" s="676">
        <v>30552</v>
      </c>
      <c r="F71" s="677">
        <v>42946</v>
      </c>
      <c r="G71" s="677">
        <v>44528</v>
      </c>
      <c r="H71" s="678">
        <v>2214539</v>
      </c>
      <c r="I71" s="678">
        <v>125491.18</v>
      </c>
      <c r="J71" s="678">
        <v>162175.48000000001</v>
      </c>
      <c r="K71" s="678">
        <v>30151.64</v>
      </c>
      <c r="L71" s="678">
        <v>317818.30000000005</v>
      </c>
      <c r="M71" s="679">
        <f>IF(COUNTIF($A$4:A204,A71)=1,0,1)</f>
        <v>0</v>
      </c>
      <c r="N71" s="680" t="str">
        <f t="shared" si="49"/>
        <v>Okay</v>
      </c>
      <c r="O71" s="680" t="str">
        <f t="shared" si="66"/>
        <v>TRUE</v>
      </c>
      <c r="P71" s="680" t="b">
        <f t="shared" si="50"/>
        <v>1</v>
      </c>
      <c r="Q71" s="680" t="b">
        <f t="shared" si="51"/>
        <v>1</v>
      </c>
      <c r="R71" s="680" t="b">
        <f t="shared" si="52"/>
        <v>1</v>
      </c>
      <c r="S71" s="681">
        <f t="shared" si="53"/>
        <v>33.956164383561642</v>
      </c>
      <c r="T71" s="682">
        <f t="shared" si="54"/>
        <v>41</v>
      </c>
      <c r="U71" s="682">
        <f t="shared" si="67"/>
        <v>38</v>
      </c>
      <c r="V71" s="682">
        <f t="shared" si="55"/>
        <v>3.0904109589041098</v>
      </c>
      <c r="W71" s="682">
        <f t="shared" si="56"/>
        <v>19</v>
      </c>
      <c r="X71" s="683">
        <f t="shared" si="57"/>
        <v>6038547.7000000011</v>
      </c>
      <c r="Y71" s="684">
        <f t="shared" si="58"/>
        <v>2.49E-3</v>
      </c>
      <c r="Z71" s="684">
        <f>IF($D71=$C$1,VLOOKUP($T71,Male_Annuity_Tables,MATCH($W71+2,'Mortality Tables'!$DS$1:$HT$1,0),FALSE),VLOOKUP($T71,Fe_Annuity_Tables,MATCH($W71+2,'Mortality Tables'!$M$1:$DN$1,0),FALSE))</f>
        <v>9.395290171873967E-2</v>
      </c>
      <c r="AA71" s="664"/>
      <c r="AB71" s="685">
        <f t="shared" si="68"/>
        <v>2327369.76205</v>
      </c>
      <c r="AC71" s="685">
        <f t="shared" si="68"/>
        <v>2445949.2514264476</v>
      </c>
      <c r="AD71" s="685">
        <f t="shared" si="68"/>
        <v>2570570.3657866255</v>
      </c>
      <c r="AE71" s="685">
        <f t="shared" si="68"/>
        <v>2701540.9259234536</v>
      </c>
      <c r="AF71" s="685">
        <f t="shared" si="68"/>
        <v>2839184.4360992536</v>
      </c>
      <c r="AG71" s="685">
        <f t="shared" si="68"/>
        <v>2983840.8831185112</v>
      </c>
      <c r="AH71" s="685">
        <f t="shared" si="68"/>
        <v>3135867.5761133991</v>
      </c>
      <c r="AI71" s="685">
        <f t="shared" si="68"/>
        <v>3295640.0291163772</v>
      </c>
      <c r="AJ71" s="685">
        <f t="shared" si="68"/>
        <v>3463552.8885998568</v>
      </c>
      <c r="AK71" s="685">
        <f t="shared" si="68"/>
        <v>3640020.9082740196</v>
      </c>
      <c r="AL71" s="685">
        <f t="shared" si="59"/>
        <v>3825479.9735505809</v>
      </c>
      <c r="AM71" s="685">
        <f t="shared" si="59"/>
        <v>4020388.178202983</v>
      </c>
      <c r="AN71" s="685">
        <f t="shared" si="59"/>
        <v>4225226.9558824245</v>
      </c>
      <c r="AO71" s="685">
        <f t="shared" si="59"/>
        <v>4440502.2692846349</v>
      </c>
      <c r="AP71" s="685">
        <f t="shared" si="59"/>
        <v>4666745.8599046879</v>
      </c>
      <c r="AQ71" s="685">
        <f t="shared" si="59"/>
        <v>4904516.5614668308</v>
      </c>
      <c r="AR71" s="685">
        <f t="shared" si="59"/>
        <v>5154401.6802735664</v>
      </c>
      <c r="AS71" s="685">
        <f t="shared" si="59"/>
        <v>5417018.445883505</v>
      </c>
      <c r="AT71" s="685">
        <f t="shared" si="59"/>
        <v>5693015.5357012693</v>
      </c>
      <c r="AU71" s="685" t="str">
        <f t="shared" si="59"/>
        <v/>
      </c>
      <c r="AV71" s="685" t="str">
        <f t="shared" si="48"/>
        <v/>
      </c>
      <c r="AW71" s="685" t="str">
        <f t="shared" si="48"/>
        <v/>
      </c>
      <c r="AX71" s="685" t="str">
        <f t="shared" si="48"/>
        <v/>
      </c>
      <c r="AY71" s="685" t="str">
        <f t="shared" si="48"/>
        <v/>
      </c>
      <c r="AZ71" s="685" t="str">
        <f t="shared" si="48"/>
        <v/>
      </c>
      <c r="BA71" s="685" t="str">
        <f t="shared" si="48"/>
        <v/>
      </c>
      <c r="BB71" s="685" t="str">
        <f t="shared" si="48"/>
        <v/>
      </c>
      <c r="BC71" s="685" t="str">
        <f t="shared" si="48"/>
        <v/>
      </c>
      <c r="BD71" s="685" t="str">
        <f t="shared" si="71"/>
        <v/>
      </c>
      <c r="BE71" s="685" t="str">
        <f t="shared" si="71"/>
        <v/>
      </c>
      <c r="BF71" s="685" t="str">
        <f t="shared" si="71"/>
        <v/>
      </c>
      <c r="BG71" s="685" t="str">
        <f t="shared" si="71"/>
        <v/>
      </c>
      <c r="BH71" s="685" t="str">
        <f t="shared" si="71"/>
        <v/>
      </c>
      <c r="BI71" s="685" t="str">
        <f t="shared" si="71"/>
        <v/>
      </c>
      <c r="BJ71" s="685" t="str">
        <f t="shared" si="71"/>
        <v/>
      </c>
      <c r="BK71" s="685" t="str">
        <f t="shared" si="71"/>
        <v/>
      </c>
      <c r="BL71" s="685" t="str">
        <f t="shared" si="71"/>
        <v/>
      </c>
      <c r="BM71" s="685" t="str">
        <f t="shared" si="71"/>
        <v/>
      </c>
      <c r="BN71" s="685" t="str">
        <f t="shared" si="71"/>
        <v/>
      </c>
      <c r="BO71" s="685" t="str">
        <f t="shared" si="71"/>
        <v/>
      </c>
      <c r="BP71" s="685" t="str">
        <f t="shared" si="71"/>
        <v/>
      </c>
      <c r="BQ71" s="685" t="str">
        <f t="shared" si="71"/>
        <v/>
      </c>
      <c r="BR71" s="529"/>
      <c r="BS71" s="685">
        <f>IFERROR(($L71+AB71*Contr_Rate)*(1+Inv_Return)*IF($D71=$C$1,VLOOKUP($T71,Male_Annuity_Tables,MATCH($BS$3+3,'Mortality Tables'!$N$1:$DN$1,0),FALSE),VLOOKUP($T71,Fe_Annuity_Tables,MATCH(BS$3+3,'Mortality Tables'!$N$1:$DN$1,0),FALSE)),"")</f>
        <v>885289.29676636122</v>
      </c>
      <c r="BT71" s="685">
        <f>IFERROR(($BS71+AC71*Contr_Rate)*(1+Inv_Return)*IF($D71=$C$1,VLOOKUP($T71,Male_Annuity_Tables,MATCH($BS$3+3,'Mortality Tables'!$N$1:$DN$1,0),FALSE),VLOOKUP($T71,Fe_Annuity_Tables,MATCH(BT$3+3,'Mortality Tables'!$N$1:$DN$1,0),FALSE)),"")</f>
        <v>1410735.9379212011</v>
      </c>
      <c r="BU71" s="685">
        <f>IFERROR((BT71+AD71*Contr_Rate)*(1+Inv_Return)*IF($D71=$C$1,VLOOKUP($T71,Male_Annuity_Tables,MATCH($BS$3+3,'Mortality Tables'!$N$1:$DN$1,0),FALSE),VLOOKUP($T71,Fe_Annuity_Tables,MATCH(BU$3+3,'Mortality Tables'!$N$1:$DN$1,0),FALSE)),"")</f>
        <v>1901145.0669220276</v>
      </c>
      <c r="BV71" s="685">
        <f>IFERROR((BU71+AE71*Contr_Rate)*(1+Inv_Return)*IF($D71=$C$1,VLOOKUP($T71,Male_Annuity_Tables,MATCH($BS$3+3,'Mortality Tables'!$N$1:$DN$1,0),FALSE),VLOOKUP($T71,Fe_Annuity_Tables,MATCH(BV$3+3,'Mortality Tables'!$N$1:$DN$1,0),FALSE)),"")</f>
        <v>2362684.9422112126</v>
      </c>
      <c r="BW71" s="685">
        <f>IFERROR((BV71+AF71*Contr_Rate)*(1+Inv_Return)*IF($D71=$C$1,VLOOKUP($T71,Male_Annuity_Tables,MATCH($BS$3+3,'Mortality Tables'!$N$1:$DN$1,0),FALSE),VLOOKUP($T71,Fe_Annuity_Tables,MATCH(BW$3+3,'Mortality Tables'!$N$1:$DN$1,0),FALSE)),"")</f>
        <v>2800814.6701616598</v>
      </c>
      <c r="BX71" s="685">
        <f>IFERROR((BW71+AG71*Contr_Rate)*(1+Inv_Return)*IF($D71=$C$1,VLOOKUP($T71,Male_Annuity_Tables,MATCH($BS$3+3,'Mortality Tables'!$N$1:$DN$1,0),FALSE),VLOOKUP($T71,Fe_Annuity_Tables,MATCH(BX$3+3,'Mortality Tables'!$N$1:$DN$1,0),FALSE)),"")</f>
        <v>3220379.7653578934</v>
      </c>
      <c r="BY71" s="685">
        <f>IFERROR((BX71+AH71*Contr_Rate)*(1+Inv_Return)*IF($D71=$C$1,VLOOKUP($T71,Male_Annuity_Tables,MATCH($BS$3+3,'Mortality Tables'!$N$1:$DN$1,0),FALSE),VLOOKUP($T71,Fe_Annuity_Tables,MATCH(BY$3+3,'Mortality Tables'!$N$1:$DN$1,0),FALSE)),"")</f>
        <v>3625695.6339522409</v>
      </c>
      <c r="BZ71" s="685">
        <f>IFERROR((BY71+AI71*Contr_Rate)*(1+Inv_Return)*IF($D71=$C$1,VLOOKUP($T71,Male_Annuity_Tables,MATCH($BS$3+3,'Mortality Tables'!$N$1:$DN$1,0),FALSE),VLOOKUP($T71,Fe_Annuity_Tables,MATCH(BZ$3+3,'Mortality Tables'!$N$1:$DN$1,0),FALSE)),"")</f>
        <v>4020620.5453070062</v>
      </c>
      <c r="CA71" s="685">
        <f>IFERROR((BZ71+AJ71*Contr_Rate)*(1+Inv_Return)*IF($D71=$C$1,VLOOKUP($T71,Male_Annuity_Tables,MATCH($BS$3+3,'Mortality Tables'!$N$1:$DN$1,0),FALSE),VLOOKUP($T71,Fe_Annuity_Tables,MATCH(CA$3+3,'Mortality Tables'!$N$1:$DN$1,0),FALSE)),"")</f>
        <v>4408619.4562962148</v>
      </c>
      <c r="CB71" s="685">
        <f>IFERROR((CA71+AK71*Contr_Rate)*(1+Inv_Return)*IF($D71=$C$1,VLOOKUP($T71,Male_Annuity_Tables,MATCH($BS$3+3,'Mortality Tables'!$N$1:$DN$1,0),FALSE),VLOOKUP($T71,Fe_Annuity_Tables,MATCH(CB$3+3,'Mortality Tables'!$N$1:$DN$1,0),FALSE)),"")</f>
        <v>4792819.8776754262</v>
      </c>
      <c r="CC71" s="685">
        <f>IFERROR((CB71+AL71*Contr_Rate)*(1+Inv_Return)*IF($D71=$C$1,VLOOKUP($T71,Male_Annuity_Tables,MATCH($BS$3+3,'Mortality Tables'!$N$1:$DN$1,0),FALSE),VLOOKUP($T71,Fe_Annuity_Tables,MATCH(CC$3+3,'Mortality Tables'!$N$1:$DN$1,0),FALSE)),"")</f>
        <v>5176060.8195076017</v>
      </c>
      <c r="CD71" s="685">
        <f>IFERROR((CC71+AM71*Contr_Rate)*(1+Inv_Return)*IF($D71=$C$1,VLOOKUP($T71,Male_Annuity_Tables,MATCH($BS$3+3,'Mortality Tables'!$N$1:$DN$1,0),FALSE),VLOOKUP($T71,Fe_Annuity_Tables,MATCH(CD$3+3,'Mortality Tables'!$N$1:$DN$1,0),FALSE)),"")</f>
        <v>5560935.7198576154</v>
      </c>
      <c r="CE71" s="685">
        <f>IFERROR((CD71+AN71*Contr_Rate)*(1+Inv_Return)*IF($D71=$C$1,VLOOKUP($T71,Male_Annuity_Tables,MATCH($BS$3+3,'Mortality Tables'!$N$1:$DN$1,0),FALSE),VLOOKUP($T71,Fe_Annuity_Tables,MATCH(CE$3+3,'Mortality Tables'!$N$1:$DN$1,0),FALSE)),"")</f>
        <v>5949830.1453114981</v>
      </c>
      <c r="CF71" s="685">
        <f>IFERROR((CE71+AO71*Contr_Rate)*(1+Inv_Return)*IF($D71=$C$1,VLOOKUP($T71,Male_Annuity_Tables,MATCH($BS$3+3,'Mortality Tables'!$N$1:$DN$1,0),FALSE),VLOOKUP($T71,Fe_Annuity_Tables,MATCH(CF$3+3,'Mortality Tables'!$N$1:$DN$1,0),FALSE)),"")</f>
        <v>6344954.9511377774</v>
      </c>
      <c r="CG71" s="685">
        <f>IFERROR((CF71+AP71*Contr_Rate)*(1+Inv_Return)*IF($D71=$C$1,VLOOKUP($T71,Male_Annuity_Tables,MATCH($BS$3+3,'Mortality Tables'!$N$1:$DN$1,0),FALSE),VLOOKUP($T71,Fe_Annuity_Tables,MATCH(CG$3+3,'Mortality Tables'!$N$1:$DN$1,0),FALSE)),"")</f>
        <v>6748375.5011695968</v>
      </c>
      <c r="CH71" s="685">
        <f>IFERROR((CG71+AQ71*Contr_Rate)*(1+Inv_Return)*IF($D71=$C$1,VLOOKUP($T71,Male_Annuity_Tables,MATCH($BS$3+3,'Mortality Tables'!$N$1:$DN$1,0),FALSE),VLOOKUP($T71,Fe_Annuity_Tables,MATCH(CH$3+3,'Mortality Tables'!$N$1:$DN$1,0),FALSE)),"")</f>
        <v>7162037.471076671</v>
      </c>
      <c r="CI71" s="685">
        <f>IFERROR((CH71+AR71*Contr_Rate)*(1+Inv_Return)*IF($D71=$C$1,VLOOKUP($T71,Male_Annuity_Tables,MATCH($BS$3+3,'Mortality Tables'!$N$1:$DN$1,0),FALSE),VLOOKUP($T71,Fe_Annuity_Tables,MATCH(CI$3+3,'Mortality Tables'!$N$1:$DN$1,0),FALSE)),"")</f>
        <v>7587789.6921598455</v>
      </c>
      <c r="CJ71" s="685">
        <f>IFERROR((CI71+AS71*Contr_Rate)*(1+Inv_Return)*IF($D71=$C$1,VLOOKUP($T71,Male_Annuity_Tables,MATCH($BS$3+3,'Mortality Tables'!$N$1:$DN$1,0),FALSE),VLOOKUP($T71,Fe_Annuity_Tables,MATCH(CJ$3+3,'Mortality Tables'!$N$1:$DN$1,0),FALSE)),"")</f>
        <v>8027404.4348696293</v>
      </c>
      <c r="CK71" s="685">
        <f>IFERROR((CJ71+AT71*Contr_Rate)*(1+Inv_Return)*IF($D71=$C$1,VLOOKUP($T71,Male_Annuity_Tables,MATCH($BS$3+3,'Mortality Tables'!$N$1:$DN$1,0),FALSE),VLOOKUP($T71,Fe_Annuity_Tables,MATCH(CK$3+3,'Mortality Tables'!$N$1:$DN$1,0),FALSE)),"")</f>
        <v>8482595.4808185808</v>
      </c>
      <c r="CL71" s="685" t="str">
        <f>IFERROR((CK71+AU71*Contr_Rate)*(1+Inv_Return)*IF($D71=$C$1,VLOOKUP($T71,Male_Annuity_Tables,MATCH($BS$3+3,'Mortality Tables'!$N$1:$DN$1,0),FALSE),VLOOKUP($T71,Fe_Annuity_Tables,MATCH(CL$3+3,'Mortality Tables'!$N$1:$DN$1,0),FALSE)),"")</f>
        <v/>
      </c>
      <c r="CM71" s="685" t="str">
        <f>IFERROR((CL71+AV71*Contr_Rate)*(1+Inv_Return)*IF($D71=$C$1,VLOOKUP($T71,Male_Annuity_Tables,MATCH($BS$3+3,'Mortality Tables'!$N$1:$DN$1,0),FALSE),VLOOKUP($T71,Fe_Annuity_Tables,MATCH(CM$3+3,'Mortality Tables'!$N$1:$DN$1,0),FALSE)),"")</f>
        <v/>
      </c>
      <c r="CN71" s="685" t="str">
        <f>IFERROR((CM71+AW71*Contr_Rate)*(1+Inv_Return)*IF($D71=$C$1,VLOOKUP($T71,Male_Annuity_Tables,MATCH($BS$3+3,'Mortality Tables'!$N$1:$DN$1,0),FALSE),VLOOKUP($T71,Fe_Annuity_Tables,MATCH(CN$3+3,'Mortality Tables'!$N$1:$DN$1,0),FALSE)),"")</f>
        <v/>
      </c>
      <c r="CO71" s="685" t="str">
        <f>IFERROR((CN71+AX71*Contr_Rate)*(1+Inv_Return)*IF($D71=$C$1,VLOOKUP($T71,Male_Annuity_Tables,MATCH($BS$3+3,'Mortality Tables'!$N$1:$DN$1,0),FALSE),VLOOKUP($T71,Fe_Annuity_Tables,MATCH(CO$3+3,'Mortality Tables'!$N$1:$DN$1,0),FALSE)),"")</f>
        <v/>
      </c>
      <c r="CP71" s="685" t="str">
        <f>IFERROR((CO71+AY71*Contr_Rate)*(1+Inv_Return)*IF($D71=$C$1,VLOOKUP($T71,Male_Annuity_Tables,MATCH($BS$3+3,'Mortality Tables'!$N$1:$DN$1,0),FALSE),VLOOKUP($T71,Fe_Annuity_Tables,MATCH(CP$3+3,'Mortality Tables'!$N$1:$DN$1,0),FALSE)),"")</f>
        <v/>
      </c>
      <c r="CQ71" s="685" t="str">
        <f>IFERROR((CP71+AZ71*Contr_Rate)*(1+Inv_Return)*IF($D71=$C$1,VLOOKUP($T71,Male_Annuity_Tables,MATCH($BS$3+3,'Mortality Tables'!$N$1:$DN$1,0),FALSE),VLOOKUP($T71,Fe_Annuity_Tables,MATCH(CQ$3+3,'Mortality Tables'!$N$1:$DN$1,0),FALSE)),"")</f>
        <v/>
      </c>
      <c r="CR71" s="685" t="str">
        <f>IFERROR((CQ71+BA71*Contr_Rate)*(1+Inv_Return)*IF($D71=$C$1,VLOOKUP($T71,Male_Annuity_Tables,MATCH($BS$3+3,'Mortality Tables'!$N$1:$DN$1,0),FALSE),VLOOKUP($T71,Fe_Annuity_Tables,MATCH(CR$3+3,'Mortality Tables'!$N$1:$DN$1,0),FALSE)),"")</f>
        <v/>
      </c>
      <c r="CS71" s="685" t="str">
        <f>IFERROR((CR71+BB71*Contr_Rate)*(1+Inv_Return)*IF($D71=$C$1,VLOOKUP($T71,Male_Annuity_Tables,MATCH($BS$3+3,'Mortality Tables'!$N$1:$DN$1,0),FALSE),VLOOKUP($T71,Fe_Annuity_Tables,MATCH(CS$3+3,'Mortality Tables'!$N$1:$DN$1,0),FALSE)),"")</f>
        <v/>
      </c>
      <c r="CT71" s="685" t="str">
        <f>IFERROR((CS71+BC71*Contr_Rate)*(1+Inv_Return)*IF($D71=$C$1,VLOOKUP($T71,Male_Annuity_Tables,MATCH($BS$3+3,'Mortality Tables'!$N$1:$DN$1,0),FALSE),VLOOKUP($T71,Fe_Annuity_Tables,MATCH(CT$3+3,'Mortality Tables'!$N$1:$DN$1,0),FALSE)),"")</f>
        <v/>
      </c>
      <c r="CU71" s="685" t="str">
        <f>IFERROR((CT71+BD71*Contr_Rate)*(1+Inv_Return)*IF($D71=$C$1,VLOOKUP($T71,Male_Annuity_Tables,MATCH($BS$3+3,'Mortality Tables'!$N$1:$DN$1,0),FALSE),VLOOKUP($T71,Fe_Annuity_Tables,MATCH(CU$3+3,'Mortality Tables'!$N$1:$DN$1,0),FALSE)),"")</f>
        <v/>
      </c>
      <c r="CV71" s="685" t="str">
        <f>IFERROR((CU71+BE71*Contr_Rate)*(1+Inv_Return)*IF($D71=$C$1,VLOOKUP($T71,Male_Annuity_Tables,MATCH($BS$3+3,'Mortality Tables'!$N$1:$DN$1,0),FALSE),VLOOKUP($T71,Fe_Annuity_Tables,MATCH(CV$3+3,'Mortality Tables'!$N$1:$DN$1,0),FALSE)),"")</f>
        <v/>
      </c>
      <c r="CW71" s="685" t="str">
        <f>IFERROR((CV71+BF71*Contr_Rate)*(1+Inv_Return)*IF($D71=$C$1,VLOOKUP($T71,Male_Annuity_Tables,MATCH($BS$3+3,'Mortality Tables'!$N$1:$DN$1,0),FALSE),VLOOKUP($T71,Fe_Annuity_Tables,MATCH(CW$3+3,'Mortality Tables'!$N$1:$DN$1,0),FALSE)),"")</f>
        <v/>
      </c>
      <c r="CX71" s="685" t="str">
        <f>IFERROR((CW71+BG71*Contr_Rate)*(1+Inv_Return)*IF($D71=$C$1,VLOOKUP($T71,Male_Annuity_Tables,MATCH($BS$3+3,'Mortality Tables'!$N$1:$DN$1,0),FALSE),VLOOKUP($T71,Fe_Annuity_Tables,MATCH(CX$3+3,'Mortality Tables'!$N$1:$DN$1,0),FALSE)),"")</f>
        <v/>
      </c>
      <c r="CY71" s="685" t="str">
        <f>IFERROR((CX71+BH71*Contr_Rate)*(1+Inv_Return)*IF($D71=$C$1,VLOOKUP($T71,Male_Annuity_Tables,MATCH($BS$3+3,'Mortality Tables'!$N$1:$DN$1,0),FALSE),VLOOKUP($T71,Fe_Annuity_Tables,MATCH(CY$3+3,'Mortality Tables'!$N$1:$DN$1,0),FALSE)),"")</f>
        <v/>
      </c>
      <c r="CZ71" s="685" t="str">
        <f>IFERROR((CY71+BI71*Contr_Rate)*(1+Inv_Return)*IF($D71=$C$1,VLOOKUP($T71,Male_Annuity_Tables,MATCH($BS$3+3,'Mortality Tables'!$N$1:$DN$1,0),FALSE),VLOOKUP($T71,Fe_Annuity_Tables,MATCH(CZ$3+3,'Mortality Tables'!$N$1:$DN$1,0),FALSE)),"")</f>
        <v/>
      </c>
      <c r="DA71" s="685" t="str">
        <f>IFERROR((CZ71+BJ71*Contr_Rate)*(1+Inv_Return)*IF($D71=$C$1,VLOOKUP($T71,Male_Annuity_Tables,MATCH($BS$3+3,'Mortality Tables'!$N$1:$DN$1,0),FALSE),VLOOKUP($T71,Fe_Annuity_Tables,MATCH(DA$3+3,'Mortality Tables'!$N$1:$DN$1,0),FALSE)),"")</f>
        <v/>
      </c>
      <c r="DB71" s="685" t="str">
        <f>IFERROR((DA71+BK71*Contr_Rate)*(1+Inv_Return)*IF($D71=$C$1,VLOOKUP($T71,Male_Annuity_Tables,MATCH($BS$3+3,'Mortality Tables'!$N$1:$DN$1,0),FALSE),VLOOKUP($T71,Fe_Annuity_Tables,MATCH(DB$3+3,'Mortality Tables'!$N$1:$DN$1,0),FALSE)),"")</f>
        <v/>
      </c>
      <c r="DC71" s="685" t="str">
        <f>IFERROR((DB71+BL71*Contr_Rate)*(1+Inv_Return)*IF($D71=$C$1,VLOOKUP($T71,Male_Annuity_Tables,MATCH($BS$3+3,'Mortality Tables'!$N$1:$DN$1,0),FALSE),VLOOKUP($T71,Fe_Annuity_Tables,MATCH(DC$3+3,'Mortality Tables'!$N$1:$DN$1,0),FALSE)),"")</f>
        <v/>
      </c>
      <c r="DD71" s="685" t="str">
        <f>IFERROR((DC71+BM71*Contr_Rate)*(1+Inv_Return)*IF($D71=$C$1,VLOOKUP($T71,Male_Annuity_Tables,MATCH($BS$3+3,'Mortality Tables'!$N$1:$DN$1,0),FALSE),VLOOKUP($T71,Fe_Annuity_Tables,MATCH(DD$3+3,'Mortality Tables'!$N$1:$DN$1,0),FALSE)),"")</f>
        <v/>
      </c>
      <c r="DE71" s="685" t="str">
        <f>IFERROR((DD71+BN71*Contr_Rate)*(1+Inv_Return)*IF($D71=$C$1,VLOOKUP($T71,Male_Annuity_Tables,MATCH($BS$3+3,'Mortality Tables'!$N$1:$DN$1,0),FALSE),VLOOKUP($T71,Fe_Annuity_Tables,MATCH(DE$3+3,'Mortality Tables'!$N$1:$DN$1,0),FALSE)),"")</f>
        <v/>
      </c>
      <c r="DF71" s="685" t="str">
        <f>IFERROR((DE71+BO71*Contr_Rate)*(1+Inv_Return)*IF($D71=$C$1,VLOOKUP($T71,Male_Annuity_Tables,MATCH($BS$3+3,'Mortality Tables'!$N$1:$DN$1,0),FALSE),VLOOKUP($T71,Fe_Annuity_Tables,MATCH(DF$3+3,'Mortality Tables'!$N$1:$DN$1,0),FALSE)),"")</f>
        <v/>
      </c>
      <c r="DG71" s="685" t="str">
        <f>IFERROR((DF71+BP71*Contr_Rate)*(1+Inv_Return)*IF($D71=$C$1,VLOOKUP($T71,Male_Annuity_Tables,MATCH($BS$3+3,'Mortality Tables'!$N$1:$DN$1,0),FALSE),VLOOKUP($T71,Fe_Annuity_Tables,MATCH(DG$3+3,'Mortality Tables'!$N$1:$DN$1,0),FALSE)),"")</f>
        <v/>
      </c>
      <c r="DH71" s="685" t="str">
        <f>IFERROR((DG71+BQ71*Contr_Rate)*(1+Inv_Return)*IF($D71=$C$1,VLOOKUP($T71,Male_Annuity_Tables,MATCH($BS$3+3,'Mortality Tables'!$N$1:$DN$1,0),FALSE),VLOOKUP($T71,Fe_Annuity_Tables,MATCH(DH$3+3,'Mortality Tables'!$N$1:$DN$1,0),FALSE)),"")</f>
        <v/>
      </c>
      <c r="DJ71" s="686">
        <f t="shared" si="69"/>
        <v>8482595.4808185808</v>
      </c>
      <c r="DK71" s="680">
        <f t="shared" si="60"/>
        <v>8.0909277508679907</v>
      </c>
      <c r="DL71" s="686">
        <f t="shared" si="61"/>
        <v>702433.5338476781</v>
      </c>
      <c r="DM71" s="686">
        <f t="shared" si="70"/>
        <v>5693015.5357012693</v>
      </c>
      <c r="DN71" s="687">
        <f t="shared" si="62"/>
        <v>0.12338514262655212</v>
      </c>
      <c r="DP71" s="688">
        <f t="shared" si="63"/>
        <v>134667.10931156017</v>
      </c>
      <c r="DQ71" s="688">
        <f t="shared" si="64"/>
        <v>214836.03841023697</v>
      </c>
      <c r="DR71" s="688">
        <f t="shared" si="65"/>
        <v>289890.40209440462</v>
      </c>
    </row>
    <row r="72" spans="1:122" s="657" customFormat="1" ht="14.5">
      <c r="A72" s="675" t="s">
        <v>1213</v>
      </c>
      <c r="B72" s="675" t="s">
        <v>1214</v>
      </c>
      <c r="C72" s="675" t="s">
        <v>541</v>
      </c>
      <c r="D72" s="675" t="s">
        <v>60</v>
      </c>
      <c r="E72" s="676">
        <v>22511</v>
      </c>
      <c r="F72" s="677">
        <v>36407</v>
      </c>
      <c r="G72" s="677">
        <v>39653</v>
      </c>
      <c r="H72" s="678">
        <v>2869650</v>
      </c>
      <c r="I72" s="678">
        <v>260421.67</v>
      </c>
      <c r="J72" s="678">
        <v>271471.8</v>
      </c>
      <c r="K72" s="678">
        <v>45808.46</v>
      </c>
      <c r="L72" s="678">
        <v>577701.92999999993</v>
      </c>
      <c r="M72" s="679">
        <f>IF(COUNTIF($A$4:A204,A72)=1,0,1)</f>
        <v>0</v>
      </c>
      <c r="N72" s="680" t="str">
        <f t="shared" si="49"/>
        <v>Okay</v>
      </c>
      <c r="O72" s="680" t="str">
        <f t="shared" si="66"/>
        <v>TRUE</v>
      </c>
      <c r="P72" s="680" t="b">
        <f t="shared" si="50"/>
        <v>1</v>
      </c>
      <c r="Q72" s="680" t="b">
        <f t="shared" si="51"/>
        <v>1</v>
      </c>
      <c r="R72" s="680" t="b">
        <f t="shared" si="52"/>
        <v>1</v>
      </c>
      <c r="S72" s="681">
        <f t="shared" si="53"/>
        <v>38.07123287671233</v>
      </c>
      <c r="T72" s="682">
        <f t="shared" si="54"/>
        <v>63</v>
      </c>
      <c r="U72" s="682">
        <f t="shared" si="67"/>
        <v>46</v>
      </c>
      <c r="V72" s="682">
        <f t="shared" si="55"/>
        <v>16.446575342465753</v>
      </c>
      <c r="W72" s="682">
        <f t="shared" si="56"/>
        <v>0</v>
      </c>
      <c r="X72" s="683">
        <f t="shared" si="57"/>
        <v>0</v>
      </c>
      <c r="Y72" s="684">
        <f t="shared" si="58"/>
        <v>1.137E-2</v>
      </c>
      <c r="Z72" s="684">
        <f>IF($D72=$C$1,VLOOKUP($T72,Male_Annuity_Tables,MATCH($W72+2,'Mortality Tables'!$DS$1:$HT$1,0),FALSE),VLOOKUP($T72,Fe_Annuity_Tables,MATCH($W72+2,'Mortality Tables'!$M$1:$DN$1,0),FALSE))</f>
        <v>1</v>
      </c>
      <c r="AA72" s="664"/>
      <c r="AB72" s="685" t="str">
        <f t="shared" si="68"/>
        <v/>
      </c>
      <c r="AC72" s="685" t="str">
        <f t="shared" si="68"/>
        <v/>
      </c>
      <c r="AD72" s="685" t="str">
        <f t="shared" si="68"/>
        <v/>
      </c>
      <c r="AE72" s="685" t="str">
        <f t="shared" si="68"/>
        <v/>
      </c>
      <c r="AF72" s="685" t="str">
        <f t="shared" si="68"/>
        <v/>
      </c>
      <c r="AG72" s="685" t="str">
        <f t="shared" si="68"/>
        <v/>
      </c>
      <c r="AH72" s="685" t="str">
        <f t="shared" si="68"/>
        <v/>
      </c>
      <c r="AI72" s="685" t="str">
        <f t="shared" si="68"/>
        <v/>
      </c>
      <c r="AJ72" s="685" t="str">
        <f t="shared" si="68"/>
        <v/>
      </c>
      <c r="AK72" s="685" t="str">
        <f t="shared" si="68"/>
        <v/>
      </c>
      <c r="AL72" s="685" t="str">
        <f t="shared" si="59"/>
        <v/>
      </c>
      <c r="AM72" s="685" t="str">
        <f t="shared" si="59"/>
        <v/>
      </c>
      <c r="AN72" s="685" t="str">
        <f t="shared" si="59"/>
        <v/>
      </c>
      <c r="AO72" s="685" t="str">
        <f t="shared" si="59"/>
        <v/>
      </c>
      <c r="AP72" s="685" t="str">
        <f t="shared" si="59"/>
        <v/>
      </c>
      <c r="AQ72" s="685" t="str">
        <f t="shared" si="59"/>
        <v/>
      </c>
      <c r="AR72" s="685" t="str">
        <f t="shared" si="59"/>
        <v/>
      </c>
      <c r="AS72" s="685" t="str">
        <f t="shared" si="59"/>
        <v/>
      </c>
      <c r="AT72" s="685" t="str">
        <f t="shared" si="59"/>
        <v/>
      </c>
      <c r="AU72" s="685" t="str">
        <f t="shared" si="59"/>
        <v/>
      </c>
      <c r="AV72" s="685" t="str">
        <f t="shared" si="48"/>
        <v/>
      </c>
      <c r="AW72" s="685" t="str">
        <f t="shared" si="48"/>
        <v/>
      </c>
      <c r="AX72" s="685" t="str">
        <f t="shared" si="48"/>
        <v/>
      </c>
      <c r="AY72" s="685" t="str">
        <f t="shared" si="48"/>
        <v/>
      </c>
      <c r="AZ72" s="685" t="str">
        <f t="shared" si="48"/>
        <v/>
      </c>
      <c r="BA72" s="685" t="str">
        <f t="shared" si="48"/>
        <v/>
      </c>
      <c r="BB72" s="685" t="str">
        <f t="shared" si="48"/>
        <v/>
      </c>
      <c r="BC72" s="685" t="str">
        <f t="shared" si="48"/>
        <v/>
      </c>
      <c r="BD72" s="685" t="str">
        <f t="shared" si="71"/>
        <v/>
      </c>
      <c r="BE72" s="685" t="str">
        <f t="shared" si="71"/>
        <v/>
      </c>
      <c r="BF72" s="685" t="str">
        <f t="shared" si="71"/>
        <v/>
      </c>
      <c r="BG72" s="685" t="str">
        <f t="shared" si="71"/>
        <v/>
      </c>
      <c r="BH72" s="685" t="str">
        <f t="shared" si="71"/>
        <v/>
      </c>
      <c r="BI72" s="685" t="str">
        <f t="shared" si="71"/>
        <v/>
      </c>
      <c r="BJ72" s="685" t="str">
        <f t="shared" si="71"/>
        <v/>
      </c>
      <c r="BK72" s="685" t="str">
        <f t="shared" si="71"/>
        <v/>
      </c>
      <c r="BL72" s="685" t="str">
        <f t="shared" si="71"/>
        <v/>
      </c>
      <c r="BM72" s="685" t="str">
        <f t="shared" si="71"/>
        <v/>
      </c>
      <c r="BN72" s="685" t="str">
        <f t="shared" si="71"/>
        <v/>
      </c>
      <c r="BO72" s="685" t="str">
        <f t="shared" si="71"/>
        <v/>
      </c>
      <c r="BP72" s="685" t="str">
        <f t="shared" si="71"/>
        <v/>
      </c>
      <c r="BQ72" s="685" t="str">
        <f t="shared" si="71"/>
        <v/>
      </c>
      <c r="BR72" s="529"/>
      <c r="BS72" s="685" t="str">
        <f>IFERROR(($L72+AB72*Contr_Rate)*(1+Inv_Return)*IF($D72=$C$1,VLOOKUP($T72,Male_Annuity_Tables,MATCH($BS$3+3,'Mortality Tables'!$N$1:$DN$1,0),FALSE),VLOOKUP($T72,Fe_Annuity_Tables,MATCH(BS$3+3,'Mortality Tables'!$N$1:$DN$1,0),FALSE)),"")</f>
        <v/>
      </c>
      <c r="BT72" s="685" t="str">
        <f>IFERROR(($BS72+AC72*Contr_Rate)*(1+Inv_Return)*IF($D72=$C$1,VLOOKUP($T72,Male_Annuity_Tables,MATCH($BS$3+3,'Mortality Tables'!$N$1:$DN$1,0),FALSE),VLOOKUP($T72,Fe_Annuity_Tables,MATCH(BT$3+3,'Mortality Tables'!$N$1:$DN$1,0),FALSE)),"")</f>
        <v/>
      </c>
      <c r="BU72" s="685" t="str">
        <f>IFERROR((BT72+AD72*Contr_Rate)*(1+Inv_Return)*IF($D72=$C$1,VLOOKUP($T72,Male_Annuity_Tables,MATCH($BS$3+3,'Mortality Tables'!$N$1:$DN$1,0),FALSE),VLOOKUP($T72,Fe_Annuity_Tables,MATCH(BU$3+3,'Mortality Tables'!$N$1:$DN$1,0),FALSE)),"")</f>
        <v/>
      </c>
      <c r="BV72" s="685" t="str">
        <f>IFERROR((BU72+AE72*Contr_Rate)*(1+Inv_Return)*IF($D72=$C$1,VLOOKUP($T72,Male_Annuity_Tables,MATCH($BS$3+3,'Mortality Tables'!$N$1:$DN$1,0),FALSE),VLOOKUP($T72,Fe_Annuity_Tables,MATCH(BV$3+3,'Mortality Tables'!$N$1:$DN$1,0),FALSE)),"")</f>
        <v/>
      </c>
      <c r="BW72" s="685" t="str">
        <f>IFERROR((BV72+AF72*Contr_Rate)*(1+Inv_Return)*IF($D72=$C$1,VLOOKUP($T72,Male_Annuity_Tables,MATCH($BS$3+3,'Mortality Tables'!$N$1:$DN$1,0),FALSE),VLOOKUP($T72,Fe_Annuity_Tables,MATCH(BW$3+3,'Mortality Tables'!$N$1:$DN$1,0),FALSE)),"")</f>
        <v/>
      </c>
      <c r="BX72" s="685" t="str">
        <f>IFERROR((BW72+AG72*Contr_Rate)*(1+Inv_Return)*IF($D72=$C$1,VLOOKUP($T72,Male_Annuity_Tables,MATCH($BS$3+3,'Mortality Tables'!$N$1:$DN$1,0),FALSE),VLOOKUP($T72,Fe_Annuity_Tables,MATCH(BX$3+3,'Mortality Tables'!$N$1:$DN$1,0),FALSE)),"")</f>
        <v/>
      </c>
      <c r="BY72" s="685" t="str">
        <f>IFERROR((BX72+AH72*Contr_Rate)*(1+Inv_Return)*IF($D72=$C$1,VLOOKUP($T72,Male_Annuity_Tables,MATCH($BS$3+3,'Mortality Tables'!$N$1:$DN$1,0),FALSE),VLOOKUP($T72,Fe_Annuity_Tables,MATCH(BY$3+3,'Mortality Tables'!$N$1:$DN$1,0),FALSE)),"")</f>
        <v/>
      </c>
      <c r="BZ72" s="685" t="str">
        <f>IFERROR((BY72+AI72*Contr_Rate)*(1+Inv_Return)*IF($D72=$C$1,VLOOKUP($T72,Male_Annuity_Tables,MATCH($BS$3+3,'Mortality Tables'!$N$1:$DN$1,0),FALSE),VLOOKUP($T72,Fe_Annuity_Tables,MATCH(BZ$3+3,'Mortality Tables'!$N$1:$DN$1,0),FALSE)),"")</f>
        <v/>
      </c>
      <c r="CA72" s="685" t="str">
        <f>IFERROR((BZ72+AJ72*Contr_Rate)*(1+Inv_Return)*IF($D72=$C$1,VLOOKUP($T72,Male_Annuity_Tables,MATCH($BS$3+3,'Mortality Tables'!$N$1:$DN$1,0),FALSE),VLOOKUP($T72,Fe_Annuity_Tables,MATCH(CA$3+3,'Mortality Tables'!$N$1:$DN$1,0),FALSE)),"")</f>
        <v/>
      </c>
      <c r="CB72" s="685" t="str">
        <f>IFERROR((CA72+AK72*Contr_Rate)*(1+Inv_Return)*IF($D72=$C$1,VLOOKUP($T72,Male_Annuity_Tables,MATCH($BS$3+3,'Mortality Tables'!$N$1:$DN$1,0),FALSE),VLOOKUP($T72,Fe_Annuity_Tables,MATCH(CB$3+3,'Mortality Tables'!$N$1:$DN$1,0),FALSE)),"")</f>
        <v/>
      </c>
      <c r="CC72" s="685" t="str">
        <f>IFERROR((CB72+AL72*Contr_Rate)*(1+Inv_Return)*IF($D72=$C$1,VLOOKUP($T72,Male_Annuity_Tables,MATCH($BS$3+3,'Mortality Tables'!$N$1:$DN$1,0),FALSE),VLOOKUP($T72,Fe_Annuity_Tables,MATCH(CC$3+3,'Mortality Tables'!$N$1:$DN$1,0),FALSE)),"")</f>
        <v/>
      </c>
      <c r="CD72" s="685" t="str">
        <f>IFERROR((CC72+AM72*Contr_Rate)*(1+Inv_Return)*IF($D72=$C$1,VLOOKUP($T72,Male_Annuity_Tables,MATCH($BS$3+3,'Mortality Tables'!$N$1:$DN$1,0),FALSE),VLOOKUP($T72,Fe_Annuity_Tables,MATCH(CD$3+3,'Mortality Tables'!$N$1:$DN$1,0),FALSE)),"")</f>
        <v/>
      </c>
      <c r="CE72" s="685" t="str">
        <f>IFERROR((CD72+AN72*Contr_Rate)*(1+Inv_Return)*IF($D72=$C$1,VLOOKUP($T72,Male_Annuity_Tables,MATCH($BS$3+3,'Mortality Tables'!$N$1:$DN$1,0),FALSE),VLOOKUP($T72,Fe_Annuity_Tables,MATCH(CE$3+3,'Mortality Tables'!$N$1:$DN$1,0),FALSE)),"")</f>
        <v/>
      </c>
      <c r="CF72" s="685" t="str">
        <f>IFERROR((CE72+AO72*Contr_Rate)*(1+Inv_Return)*IF($D72=$C$1,VLOOKUP($T72,Male_Annuity_Tables,MATCH($BS$3+3,'Mortality Tables'!$N$1:$DN$1,0),FALSE),VLOOKUP($T72,Fe_Annuity_Tables,MATCH(CF$3+3,'Mortality Tables'!$N$1:$DN$1,0),FALSE)),"")</f>
        <v/>
      </c>
      <c r="CG72" s="685" t="str">
        <f>IFERROR((CF72+AP72*Contr_Rate)*(1+Inv_Return)*IF($D72=$C$1,VLOOKUP($T72,Male_Annuity_Tables,MATCH($BS$3+3,'Mortality Tables'!$N$1:$DN$1,0),FALSE),VLOOKUP($T72,Fe_Annuity_Tables,MATCH(CG$3+3,'Mortality Tables'!$N$1:$DN$1,0),FALSE)),"")</f>
        <v/>
      </c>
      <c r="CH72" s="685" t="str">
        <f>IFERROR((CG72+AQ72*Contr_Rate)*(1+Inv_Return)*IF($D72=$C$1,VLOOKUP($T72,Male_Annuity_Tables,MATCH($BS$3+3,'Mortality Tables'!$N$1:$DN$1,0),FALSE),VLOOKUP($T72,Fe_Annuity_Tables,MATCH(CH$3+3,'Mortality Tables'!$N$1:$DN$1,0),FALSE)),"")</f>
        <v/>
      </c>
      <c r="CI72" s="685" t="str">
        <f>IFERROR((CH72+AR72*Contr_Rate)*(1+Inv_Return)*IF($D72=$C$1,VLOOKUP($T72,Male_Annuity_Tables,MATCH($BS$3+3,'Mortality Tables'!$N$1:$DN$1,0),FALSE),VLOOKUP($T72,Fe_Annuity_Tables,MATCH(CI$3+3,'Mortality Tables'!$N$1:$DN$1,0),FALSE)),"")</f>
        <v/>
      </c>
      <c r="CJ72" s="685" t="str">
        <f>IFERROR((CI72+AS72*Contr_Rate)*(1+Inv_Return)*IF($D72=$C$1,VLOOKUP($T72,Male_Annuity_Tables,MATCH($BS$3+3,'Mortality Tables'!$N$1:$DN$1,0),FALSE),VLOOKUP($T72,Fe_Annuity_Tables,MATCH(CJ$3+3,'Mortality Tables'!$N$1:$DN$1,0),FALSE)),"")</f>
        <v/>
      </c>
      <c r="CK72" s="685" t="str">
        <f>IFERROR((CJ72+AT72*Contr_Rate)*(1+Inv_Return)*IF($D72=$C$1,VLOOKUP($T72,Male_Annuity_Tables,MATCH($BS$3+3,'Mortality Tables'!$N$1:$DN$1,0),FALSE),VLOOKUP($T72,Fe_Annuity_Tables,MATCH(CK$3+3,'Mortality Tables'!$N$1:$DN$1,0),FALSE)),"")</f>
        <v/>
      </c>
      <c r="CL72" s="685" t="str">
        <f>IFERROR((CK72+AU72*Contr_Rate)*(1+Inv_Return)*IF($D72=$C$1,VLOOKUP($T72,Male_Annuity_Tables,MATCH($BS$3+3,'Mortality Tables'!$N$1:$DN$1,0),FALSE),VLOOKUP($T72,Fe_Annuity_Tables,MATCH(CL$3+3,'Mortality Tables'!$N$1:$DN$1,0),FALSE)),"")</f>
        <v/>
      </c>
      <c r="CM72" s="685" t="str">
        <f>IFERROR((CL72+AV72*Contr_Rate)*(1+Inv_Return)*IF($D72=$C$1,VLOOKUP($T72,Male_Annuity_Tables,MATCH($BS$3+3,'Mortality Tables'!$N$1:$DN$1,0),FALSE),VLOOKUP($T72,Fe_Annuity_Tables,MATCH(CM$3+3,'Mortality Tables'!$N$1:$DN$1,0),FALSE)),"")</f>
        <v/>
      </c>
      <c r="CN72" s="685" t="str">
        <f>IFERROR((CM72+AW72*Contr_Rate)*(1+Inv_Return)*IF($D72=$C$1,VLOOKUP($T72,Male_Annuity_Tables,MATCH($BS$3+3,'Mortality Tables'!$N$1:$DN$1,0),FALSE),VLOOKUP($T72,Fe_Annuity_Tables,MATCH(CN$3+3,'Mortality Tables'!$N$1:$DN$1,0),FALSE)),"")</f>
        <v/>
      </c>
      <c r="CO72" s="685" t="str">
        <f>IFERROR((CN72+AX72*Contr_Rate)*(1+Inv_Return)*IF($D72=$C$1,VLOOKUP($T72,Male_Annuity_Tables,MATCH($BS$3+3,'Mortality Tables'!$N$1:$DN$1,0),FALSE),VLOOKUP($T72,Fe_Annuity_Tables,MATCH(CO$3+3,'Mortality Tables'!$N$1:$DN$1,0),FALSE)),"")</f>
        <v/>
      </c>
      <c r="CP72" s="685" t="str">
        <f>IFERROR((CO72+AY72*Contr_Rate)*(1+Inv_Return)*IF($D72=$C$1,VLOOKUP($T72,Male_Annuity_Tables,MATCH($BS$3+3,'Mortality Tables'!$N$1:$DN$1,0),FALSE),VLOOKUP($T72,Fe_Annuity_Tables,MATCH(CP$3+3,'Mortality Tables'!$N$1:$DN$1,0),FALSE)),"")</f>
        <v/>
      </c>
      <c r="CQ72" s="685" t="str">
        <f>IFERROR((CP72+AZ72*Contr_Rate)*(1+Inv_Return)*IF($D72=$C$1,VLOOKUP($T72,Male_Annuity_Tables,MATCH($BS$3+3,'Mortality Tables'!$N$1:$DN$1,0),FALSE),VLOOKUP($T72,Fe_Annuity_Tables,MATCH(CQ$3+3,'Mortality Tables'!$N$1:$DN$1,0),FALSE)),"")</f>
        <v/>
      </c>
      <c r="CR72" s="685" t="str">
        <f>IFERROR((CQ72+BA72*Contr_Rate)*(1+Inv_Return)*IF($D72=$C$1,VLOOKUP($T72,Male_Annuity_Tables,MATCH($BS$3+3,'Mortality Tables'!$N$1:$DN$1,0),FALSE),VLOOKUP($T72,Fe_Annuity_Tables,MATCH(CR$3+3,'Mortality Tables'!$N$1:$DN$1,0),FALSE)),"")</f>
        <v/>
      </c>
      <c r="CS72" s="685" t="str">
        <f>IFERROR((CR72+BB72*Contr_Rate)*(1+Inv_Return)*IF($D72=$C$1,VLOOKUP($T72,Male_Annuity_Tables,MATCH($BS$3+3,'Mortality Tables'!$N$1:$DN$1,0),FALSE),VLOOKUP($T72,Fe_Annuity_Tables,MATCH(CS$3+3,'Mortality Tables'!$N$1:$DN$1,0),FALSE)),"")</f>
        <v/>
      </c>
      <c r="CT72" s="685" t="str">
        <f>IFERROR((CS72+BC72*Contr_Rate)*(1+Inv_Return)*IF($D72=$C$1,VLOOKUP($T72,Male_Annuity_Tables,MATCH($BS$3+3,'Mortality Tables'!$N$1:$DN$1,0),FALSE),VLOOKUP($T72,Fe_Annuity_Tables,MATCH(CT$3+3,'Mortality Tables'!$N$1:$DN$1,0),FALSE)),"")</f>
        <v/>
      </c>
      <c r="CU72" s="685" t="str">
        <f>IFERROR((CT72+BD72*Contr_Rate)*(1+Inv_Return)*IF($D72=$C$1,VLOOKUP($T72,Male_Annuity_Tables,MATCH($BS$3+3,'Mortality Tables'!$N$1:$DN$1,0),FALSE),VLOOKUP($T72,Fe_Annuity_Tables,MATCH(CU$3+3,'Mortality Tables'!$N$1:$DN$1,0),FALSE)),"")</f>
        <v/>
      </c>
      <c r="CV72" s="685" t="str">
        <f>IFERROR((CU72+BE72*Contr_Rate)*(1+Inv_Return)*IF($D72=$C$1,VLOOKUP($T72,Male_Annuity_Tables,MATCH($BS$3+3,'Mortality Tables'!$N$1:$DN$1,0),FALSE),VLOOKUP($T72,Fe_Annuity_Tables,MATCH(CV$3+3,'Mortality Tables'!$N$1:$DN$1,0),FALSE)),"")</f>
        <v/>
      </c>
      <c r="CW72" s="685" t="str">
        <f>IFERROR((CV72+BF72*Contr_Rate)*(1+Inv_Return)*IF($D72=$C$1,VLOOKUP($T72,Male_Annuity_Tables,MATCH($BS$3+3,'Mortality Tables'!$N$1:$DN$1,0),FALSE),VLOOKUP($T72,Fe_Annuity_Tables,MATCH(CW$3+3,'Mortality Tables'!$N$1:$DN$1,0),FALSE)),"")</f>
        <v/>
      </c>
      <c r="CX72" s="685" t="str">
        <f>IFERROR((CW72+BG72*Contr_Rate)*(1+Inv_Return)*IF($D72=$C$1,VLOOKUP($T72,Male_Annuity_Tables,MATCH($BS$3+3,'Mortality Tables'!$N$1:$DN$1,0),FALSE),VLOOKUP($T72,Fe_Annuity_Tables,MATCH(CX$3+3,'Mortality Tables'!$N$1:$DN$1,0),FALSE)),"")</f>
        <v/>
      </c>
      <c r="CY72" s="685" t="str">
        <f>IFERROR((CX72+BH72*Contr_Rate)*(1+Inv_Return)*IF($D72=$C$1,VLOOKUP($T72,Male_Annuity_Tables,MATCH($BS$3+3,'Mortality Tables'!$N$1:$DN$1,0),FALSE),VLOOKUP($T72,Fe_Annuity_Tables,MATCH(CY$3+3,'Mortality Tables'!$N$1:$DN$1,0),FALSE)),"")</f>
        <v/>
      </c>
      <c r="CZ72" s="685" t="str">
        <f>IFERROR((CY72+BI72*Contr_Rate)*(1+Inv_Return)*IF($D72=$C$1,VLOOKUP($T72,Male_Annuity_Tables,MATCH($BS$3+3,'Mortality Tables'!$N$1:$DN$1,0),FALSE),VLOOKUP($T72,Fe_Annuity_Tables,MATCH(CZ$3+3,'Mortality Tables'!$N$1:$DN$1,0),FALSE)),"")</f>
        <v/>
      </c>
      <c r="DA72" s="685" t="str">
        <f>IFERROR((CZ72+BJ72*Contr_Rate)*(1+Inv_Return)*IF($D72=$C$1,VLOOKUP($T72,Male_Annuity_Tables,MATCH($BS$3+3,'Mortality Tables'!$N$1:$DN$1,0),FALSE),VLOOKUP($T72,Fe_Annuity_Tables,MATCH(DA$3+3,'Mortality Tables'!$N$1:$DN$1,0),FALSE)),"")</f>
        <v/>
      </c>
      <c r="DB72" s="685" t="str">
        <f>IFERROR((DA72+BK72*Contr_Rate)*(1+Inv_Return)*IF($D72=$C$1,VLOOKUP($T72,Male_Annuity_Tables,MATCH($BS$3+3,'Mortality Tables'!$N$1:$DN$1,0),FALSE),VLOOKUP($T72,Fe_Annuity_Tables,MATCH(DB$3+3,'Mortality Tables'!$N$1:$DN$1,0),FALSE)),"")</f>
        <v/>
      </c>
      <c r="DC72" s="685" t="str">
        <f>IFERROR((DB72+BL72*Contr_Rate)*(1+Inv_Return)*IF($D72=$C$1,VLOOKUP($T72,Male_Annuity_Tables,MATCH($BS$3+3,'Mortality Tables'!$N$1:$DN$1,0),FALSE),VLOOKUP($T72,Fe_Annuity_Tables,MATCH(DC$3+3,'Mortality Tables'!$N$1:$DN$1,0),FALSE)),"")</f>
        <v/>
      </c>
      <c r="DD72" s="685" t="str">
        <f>IFERROR((DC72+BM72*Contr_Rate)*(1+Inv_Return)*IF($D72=$C$1,VLOOKUP($T72,Male_Annuity_Tables,MATCH($BS$3+3,'Mortality Tables'!$N$1:$DN$1,0),FALSE),VLOOKUP($T72,Fe_Annuity_Tables,MATCH(DD$3+3,'Mortality Tables'!$N$1:$DN$1,0),FALSE)),"")</f>
        <v/>
      </c>
      <c r="DE72" s="685" t="str">
        <f>IFERROR((DD72+BN72*Contr_Rate)*(1+Inv_Return)*IF($D72=$C$1,VLOOKUP($T72,Male_Annuity_Tables,MATCH($BS$3+3,'Mortality Tables'!$N$1:$DN$1,0),FALSE),VLOOKUP($T72,Fe_Annuity_Tables,MATCH(DE$3+3,'Mortality Tables'!$N$1:$DN$1,0),FALSE)),"")</f>
        <v/>
      </c>
      <c r="DF72" s="685" t="str">
        <f>IFERROR((DE72+BO72*Contr_Rate)*(1+Inv_Return)*IF($D72=$C$1,VLOOKUP($T72,Male_Annuity_Tables,MATCH($BS$3+3,'Mortality Tables'!$N$1:$DN$1,0),FALSE),VLOOKUP($T72,Fe_Annuity_Tables,MATCH(DF$3+3,'Mortality Tables'!$N$1:$DN$1,0),FALSE)),"")</f>
        <v/>
      </c>
      <c r="DG72" s="685" t="str">
        <f>IFERROR((DF72+BP72*Contr_Rate)*(1+Inv_Return)*IF($D72=$C$1,VLOOKUP($T72,Male_Annuity_Tables,MATCH($BS$3+3,'Mortality Tables'!$N$1:$DN$1,0),FALSE),VLOOKUP($T72,Fe_Annuity_Tables,MATCH(DG$3+3,'Mortality Tables'!$N$1:$DN$1,0),FALSE)),"")</f>
        <v/>
      </c>
      <c r="DH72" s="685" t="str">
        <f>IFERROR((DG72+BQ72*Contr_Rate)*(1+Inv_Return)*IF($D72=$C$1,VLOOKUP($T72,Male_Annuity_Tables,MATCH($BS$3+3,'Mortality Tables'!$N$1:$DN$1,0),FALSE),VLOOKUP($T72,Fe_Annuity_Tables,MATCH(DH$3+3,'Mortality Tables'!$N$1:$DN$1,0),FALSE)),"")</f>
        <v/>
      </c>
      <c r="DJ72" s="686">
        <f t="shared" si="69"/>
        <v>0</v>
      </c>
      <c r="DK72" s="680">
        <f t="shared" si="60"/>
        <v>8.8017766057058875</v>
      </c>
      <c r="DL72" s="686">
        <f t="shared" si="61"/>
        <v>0</v>
      </c>
      <c r="DM72" s="686">
        <f t="shared" si="70"/>
        <v>0</v>
      </c>
      <c r="DN72" s="687" t="str">
        <f t="shared" si="62"/>
        <v/>
      </c>
      <c r="DP72" s="688" t="str">
        <f t="shared" si="63"/>
        <v/>
      </c>
      <c r="DQ72" s="688" t="str">
        <f t="shared" si="64"/>
        <v/>
      </c>
      <c r="DR72" s="688" t="str">
        <f t="shared" si="65"/>
        <v/>
      </c>
    </row>
    <row r="73" spans="1:122" s="657" customFormat="1" ht="14.5">
      <c r="A73" s="675" t="s">
        <v>1215</v>
      </c>
      <c r="B73" s="675" t="s">
        <v>1216</v>
      </c>
      <c r="C73" s="675" t="s">
        <v>236</v>
      </c>
      <c r="D73" s="675" t="s">
        <v>61</v>
      </c>
      <c r="E73" s="676">
        <v>24519</v>
      </c>
      <c r="F73" s="677">
        <v>42387</v>
      </c>
      <c r="G73" s="677">
        <v>45087</v>
      </c>
      <c r="H73" s="678">
        <v>2290928</v>
      </c>
      <c r="I73" s="678">
        <v>166100.26999999999</v>
      </c>
      <c r="J73" s="678">
        <v>200659.72</v>
      </c>
      <c r="K73" s="678">
        <v>17479.009999999998</v>
      </c>
      <c r="L73" s="678">
        <v>384239</v>
      </c>
      <c r="M73" s="679">
        <f>IF(COUNTIF($A$4:A204,A73)=1,0,1)</f>
        <v>0</v>
      </c>
      <c r="N73" s="680" t="str">
        <f t="shared" si="49"/>
        <v>Okay</v>
      </c>
      <c r="O73" s="680" t="str">
        <f t="shared" si="66"/>
        <v>TRUE</v>
      </c>
      <c r="P73" s="680" t="b">
        <f t="shared" si="50"/>
        <v>1</v>
      </c>
      <c r="Q73" s="680" t="b">
        <f t="shared" si="51"/>
        <v>1</v>
      </c>
      <c r="R73" s="680" t="b">
        <f t="shared" si="52"/>
        <v>1</v>
      </c>
      <c r="S73" s="681">
        <f t="shared" si="53"/>
        <v>48.953424657534249</v>
      </c>
      <c r="T73" s="682">
        <f t="shared" si="54"/>
        <v>57</v>
      </c>
      <c r="U73" s="682">
        <f t="shared" si="67"/>
        <v>56</v>
      </c>
      <c r="V73" s="682">
        <f t="shared" si="55"/>
        <v>1.558904109589041</v>
      </c>
      <c r="W73" s="682">
        <f t="shared" si="56"/>
        <v>3</v>
      </c>
      <c r="X73" s="683">
        <f t="shared" si="57"/>
        <v>1152717</v>
      </c>
      <c r="Y73" s="684">
        <f t="shared" si="58"/>
        <v>1.0500000000000001E-2</v>
      </c>
      <c r="Z73" s="684">
        <f>IF($D73=$C$1,VLOOKUP($T73,Male_Annuity_Tables,MATCH($W73+2,'Mortality Tables'!$DS$1:$HT$1,0),FALSE),VLOOKUP($T73,Fe_Annuity_Tables,MATCH($W73+2,'Mortality Tables'!$M$1:$DN$1,0),FALSE))</f>
        <v>0.82790719991151729</v>
      </c>
      <c r="AA73" s="664"/>
      <c r="AB73" s="685">
        <f t="shared" si="68"/>
        <v>2407650.7816000003</v>
      </c>
      <c r="AC73" s="685">
        <f t="shared" si="68"/>
        <v>2530320.5889225202</v>
      </c>
      <c r="AD73" s="685">
        <f t="shared" si="68"/>
        <v>2659240.4229281228</v>
      </c>
      <c r="AE73" s="685" t="str">
        <f t="shared" si="68"/>
        <v/>
      </c>
      <c r="AF73" s="685" t="str">
        <f t="shared" si="68"/>
        <v/>
      </c>
      <c r="AG73" s="685" t="str">
        <f t="shared" si="68"/>
        <v/>
      </c>
      <c r="AH73" s="685" t="str">
        <f t="shared" si="68"/>
        <v/>
      </c>
      <c r="AI73" s="685" t="str">
        <f t="shared" si="68"/>
        <v/>
      </c>
      <c r="AJ73" s="685" t="str">
        <f t="shared" si="68"/>
        <v/>
      </c>
      <c r="AK73" s="685" t="str">
        <f t="shared" si="68"/>
        <v/>
      </c>
      <c r="AL73" s="685" t="str">
        <f t="shared" si="59"/>
        <v/>
      </c>
      <c r="AM73" s="685" t="str">
        <f t="shared" si="59"/>
        <v/>
      </c>
      <c r="AN73" s="685" t="str">
        <f t="shared" si="59"/>
        <v/>
      </c>
      <c r="AO73" s="685" t="str">
        <f t="shared" si="59"/>
        <v/>
      </c>
      <c r="AP73" s="685" t="str">
        <f t="shared" si="59"/>
        <v/>
      </c>
      <c r="AQ73" s="685" t="str">
        <f t="shared" si="59"/>
        <v/>
      </c>
      <c r="AR73" s="685" t="str">
        <f t="shared" si="59"/>
        <v/>
      </c>
      <c r="AS73" s="685" t="str">
        <f t="shared" si="59"/>
        <v/>
      </c>
      <c r="AT73" s="685" t="str">
        <f t="shared" si="59"/>
        <v/>
      </c>
      <c r="AU73" s="685" t="str">
        <f t="shared" si="59"/>
        <v/>
      </c>
      <c r="AV73" s="685" t="str">
        <f t="shared" si="48"/>
        <v/>
      </c>
      <c r="AW73" s="685" t="str">
        <f t="shared" si="48"/>
        <v/>
      </c>
      <c r="AX73" s="685" t="str">
        <f t="shared" si="48"/>
        <v/>
      </c>
      <c r="AY73" s="685" t="str">
        <f t="shared" si="48"/>
        <v/>
      </c>
      <c r="AZ73" s="685" t="str">
        <f t="shared" si="48"/>
        <v/>
      </c>
      <c r="BA73" s="685" t="str">
        <f t="shared" si="48"/>
        <v/>
      </c>
      <c r="BB73" s="685" t="str">
        <f t="shared" si="48"/>
        <v/>
      </c>
      <c r="BC73" s="685" t="str">
        <f t="shared" si="48"/>
        <v/>
      </c>
      <c r="BD73" s="685" t="str">
        <f t="shared" si="71"/>
        <v/>
      </c>
      <c r="BE73" s="685" t="str">
        <f t="shared" si="71"/>
        <v/>
      </c>
      <c r="BF73" s="685" t="str">
        <f t="shared" si="71"/>
        <v/>
      </c>
      <c r="BG73" s="685" t="str">
        <f t="shared" si="71"/>
        <v/>
      </c>
      <c r="BH73" s="685" t="str">
        <f t="shared" si="71"/>
        <v/>
      </c>
      <c r="BI73" s="685" t="str">
        <f t="shared" si="71"/>
        <v/>
      </c>
      <c r="BJ73" s="685" t="str">
        <f t="shared" si="71"/>
        <v/>
      </c>
      <c r="BK73" s="685" t="str">
        <f t="shared" si="71"/>
        <v/>
      </c>
      <c r="BL73" s="685" t="str">
        <f t="shared" si="71"/>
        <v/>
      </c>
      <c r="BM73" s="685" t="str">
        <f t="shared" si="71"/>
        <v/>
      </c>
      <c r="BN73" s="685" t="str">
        <f t="shared" si="71"/>
        <v/>
      </c>
      <c r="BO73" s="685" t="str">
        <f t="shared" si="71"/>
        <v/>
      </c>
      <c r="BP73" s="685" t="str">
        <f t="shared" si="71"/>
        <v/>
      </c>
      <c r="BQ73" s="685" t="str">
        <f t="shared" si="71"/>
        <v/>
      </c>
      <c r="BR73" s="529"/>
      <c r="BS73" s="685">
        <f>IFERROR(($L73+AB73*Contr_Rate)*(1+Inv_Return)*IF($D73=$C$1,VLOOKUP($T73,Male_Annuity_Tables,MATCH($BS$3+3,'Mortality Tables'!$N$1:$DN$1,0),FALSE),VLOOKUP($T73,Fe_Annuity_Tables,MATCH(BS$3+3,'Mortality Tables'!$N$1:$DN$1,0),FALSE)),"")</f>
        <v>1068924.6363831083</v>
      </c>
      <c r="BT73" s="685">
        <f>IFERROR(($BS73+AC73*Contr_Rate)*(1+Inv_Return)*IF($D73=$C$1,VLOOKUP($T73,Male_Annuity_Tables,MATCH($BS$3+3,'Mortality Tables'!$N$1:$DN$1,0),FALSE),VLOOKUP($T73,Fe_Annuity_Tables,MATCH(BT$3+3,'Mortality Tables'!$N$1:$DN$1,0),FALSE)),"")</f>
        <v>1765888.8645402207</v>
      </c>
      <c r="BU73" s="685">
        <f>IFERROR((BT73+AD73*Contr_Rate)*(1+Inv_Return)*IF($D73=$C$1,VLOOKUP($T73,Male_Annuity_Tables,MATCH($BS$3+3,'Mortality Tables'!$N$1:$DN$1,0),FALSE),VLOOKUP($T73,Fe_Annuity_Tables,MATCH(BU$3+3,'Mortality Tables'!$N$1:$DN$1,0),FALSE)),"")</f>
        <v>2476525.6308129868</v>
      </c>
      <c r="BV73" s="685" t="str">
        <f>IFERROR((BU73+AE73*Contr_Rate)*(1+Inv_Return)*IF($D73=$C$1,VLOOKUP($T73,Male_Annuity_Tables,MATCH($BS$3+3,'Mortality Tables'!$N$1:$DN$1,0),FALSE),VLOOKUP($T73,Fe_Annuity_Tables,MATCH(BV$3+3,'Mortality Tables'!$N$1:$DN$1,0),FALSE)),"")</f>
        <v/>
      </c>
      <c r="BW73" s="685" t="str">
        <f>IFERROR((BV73+AF73*Contr_Rate)*(1+Inv_Return)*IF($D73=$C$1,VLOOKUP($T73,Male_Annuity_Tables,MATCH($BS$3+3,'Mortality Tables'!$N$1:$DN$1,0),FALSE),VLOOKUP($T73,Fe_Annuity_Tables,MATCH(BW$3+3,'Mortality Tables'!$N$1:$DN$1,0),FALSE)),"")</f>
        <v/>
      </c>
      <c r="BX73" s="685" t="str">
        <f>IFERROR((BW73+AG73*Contr_Rate)*(1+Inv_Return)*IF($D73=$C$1,VLOOKUP($T73,Male_Annuity_Tables,MATCH($BS$3+3,'Mortality Tables'!$N$1:$DN$1,0),FALSE),VLOOKUP($T73,Fe_Annuity_Tables,MATCH(BX$3+3,'Mortality Tables'!$N$1:$DN$1,0),FALSE)),"")</f>
        <v/>
      </c>
      <c r="BY73" s="685" t="str">
        <f>IFERROR((BX73+AH73*Contr_Rate)*(1+Inv_Return)*IF($D73=$C$1,VLOOKUP($T73,Male_Annuity_Tables,MATCH($BS$3+3,'Mortality Tables'!$N$1:$DN$1,0),FALSE),VLOOKUP($T73,Fe_Annuity_Tables,MATCH(BY$3+3,'Mortality Tables'!$N$1:$DN$1,0),FALSE)),"")</f>
        <v/>
      </c>
      <c r="BZ73" s="685" t="str">
        <f>IFERROR((BY73+AI73*Contr_Rate)*(1+Inv_Return)*IF($D73=$C$1,VLOOKUP($T73,Male_Annuity_Tables,MATCH($BS$3+3,'Mortality Tables'!$N$1:$DN$1,0),FALSE),VLOOKUP($T73,Fe_Annuity_Tables,MATCH(BZ$3+3,'Mortality Tables'!$N$1:$DN$1,0),FALSE)),"")</f>
        <v/>
      </c>
      <c r="CA73" s="685" t="str">
        <f>IFERROR((BZ73+AJ73*Contr_Rate)*(1+Inv_Return)*IF($D73=$C$1,VLOOKUP($T73,Male_Annuity_Tables,MATCH($BS$3+3,'Mortality Tables'!$N$1:$DN$1,0),FALSE),VLOOKUP($T73,Fe_Annuity_Tables,MATCH(CA$3+3,'Mortality Tables'!$N$1:$DN$1,0),FALSE)),"")</f>
        <v/>
      </c>
      <c r="CB73" s="685" t="str">
        <f>IFERROR((CA73+AK73*Contr_Rate)*(1+Inv_Return)*IF($D73=$C$1,VLOOKUP($T73,Male_Annuity_Tables,MATCH($BS$3+3,'Mortality Tables'!$N$1:$DN$1,0),FALSE),VLOOKUP($T73,Fe_Annuity_Tables,MATCH(CB$3+3,'Mortality Tables'!$N$1:$DN$1,0),FALSE)),"")</f>
        <v/>
      </c>
      <c r="CC73" s="685" t="str">
        <f>IFERROR((CB73+AL73*Contr_Rate)*(1+Inv_Return)*IF($D73=$C$1,VLOOKUP($T73,Male_Annuity_Tables,MATCH($BS$3+3,'Mortality Tables'!$N$1:$DN$1,0),FALSE),VLOOKUP($T73,Fe_Annuity_Tables,MATCH(CC$3+3,'Mortality Tables'!$N$1:$DN$1,0),FALSE)),"")</f>
        <v/>
      </c>
      <c r="CD73" s="685" t="str">
        <f>IFERROR((CC73+AM73*Contr_Rate)*(1+Inv_Return)*IF($D73=$C$1,VLOOKUP($T73,Male_Annuity_Tables,MATCH($BS$3+3,'Mortality Tables'!$N$1:$DN$1,0),FALSE),VLOOKUP($T73,Fe_Annuity_Tables,MATCH(CD$3+3,'Mortality Tables'!$N$1:$DN$1,0),FALSE)),"")</f>
        <v/>
      </c>
      <c r="CE73" s="685" t="str">
        <f>IFERROR((CD73+AN73*Contr_Rate)*(1+Inv_Return)*IF($D73=$C$1,VLOOKUP($T73,Male_Annuity_Tables,MATCH($BS$3+3,'Mortality Tables'!$N$1:$DN$1,0),FALSE),VLOOKUP($T73,Fe_Annuity_Tables,MATCH(CE$3+3,'Mortality Tables'!$N$1:$DN$1,0),FALSE)),"")</f>
        <v/>
      </c>
      <c r="CF73" s="685" t="str">
        <f>IFERROR((CE73+AO73*Contr_Rate)*(1+Inv_Return)*IF($D73=$C$1,VLOOKUP($T73,Male_Annuity_Tables,MATCH($BS$3+3,'Mortality Tables'!$N$1:$DN$1,0),FALSE),VLOOKUP($T73,Fe_Annuity_Tables,MATCH(CF$3+3,'Mortality Tables'!$N$1:$DN$1,0),FALSE)),"")</f>
        <v/>
      </c>
      <c r="CG73" s="685" t="str">
        <f>IFERROR((CF73+AP73*Contr_Rate)*(1+Inv_Return)*IF($D73=$C$1,VLOOKUP($T73,Male_Annuity_Tables,MATCH($BS$3+3,'Mortality Tables'!$N$1:$DN$1,0),FALSE),VLOOKUP($T73,Fe_Annuity_Tables,MATCH(CG$3+3,'Mortality Tables'!$N$1:$DN$1,0),FALSE)),"")</f>
        <v/>
      </c>
      <c r="CH73" s="685" t="str">
        <f>IFERROR((CG73+AQ73*Contr_Rate)*(1+Inv_Return)*IF($D73=$C$1,VLOOKUP($T73,Male_Annuity_Tables,MATCH($BS$3+3,'Mortality Tables'!$N$1:$DN$1,0),FALSE),VLOOKUP($T73,Fe_Annuity_Tables,MATCH(CH$3+3,'Mortality Tables'!$N$1:$DN$1,0),FALSE)),"")</f>
        <v/>
      </c>
      <c r="CI73" s="685" t="str">
        <f>IFERROR((CH73+AR73*Contr_Rate)*(1+Inv_Return)*IF($D73=$C$1,VLOOKUP($T73,Male_Annuity_Tables,MATCH($BS$3+3,'Mortality Tables'!$N$1:$DN$1,0),FALSE),VLOOKUP($T73,Fe_Annuity_Tables,MATCH(CI$3+3,'Mortality Tables'!$N$1:$DN$1,0),FALSE)),"")</f>
        <v/>
      </c>
      <c r="CJ73" s="685" t="str">
        <f>IFERROR((CI73+AS73*Contr_Rate)*(1+Inv_Return)*IF($D73=$C$1,VLOOKUP($T73,Male_Annuity_Tables,MATCH($BS$3+3,'Mortality Tables'!$N$1:$DN$1,0),FALSE),VLOOKUP($T73,Fe_Annuity_Tables,MATCH(CJ$3+3,'Mortality Tables'!$N$1:$DN$1,0),FALSE)),"")</f>
        <v/>
      </c>
      <c r="CK73" s="685" t="str">
        <f>IFERROR((CJ73+AT73*Contr_Rate)*(1+Inv_Return)*IF($D73=$C$1,VLOOKUP($T73,Male_Annuity_Tables,MATCH($BS$3+3,'Mortality Tables'!$N$1:$DN$1,0),FALSE),VLOOKUP($T73,Fe_Annuity_Tables,MATCH(CK$3+3,'Mortality Tables'!$N$1:$DN$1,0),FALSE)),"")</f>
        <v/>
      </c>
      <c r="CL73" s="685" t="str">
        <f>IFERROR((CK73+AU73*Contr_Rate)*(1+Inv_Return)*IF($D73=$C$1,VLOOKUP($T73,Male_Annuity_Tables,MATCH($BS$3+3,'Mortality Tables'!$N$1:$DN$1,0),FALSE),VLOOKUP($T73,Fe_Annuity_Tables,MATCH(CL$3+3,'Mortality Tables'!$N$1:$DN$1,0),FALSE)),"")</f>
        <v/>
      </c>
      <c r="CM73" s="685" t="str">
        <f>IFERROR((CL73+AV73*Contr_Rate)*(1+Inv_Return)*IF($D73=$C$1,VLOOKUP($T73,Male_Annuity_Tables,MATCH($BS$3+3,'Mortality Tables'!$N$1:$DN$1,0),FALSE),VLOOKUP($T73,Fe_Annuity_Tables,MATCH(CM$3+3,'Mortality Tables'!$N$1:$DN$1,0),FALSE)),"")</f>
        <v/>
      </c>
      <c r="CN73" s="685" t="str">
        <f>IFERROR((CM73+AW73*Contr_Rate)*(1+Inv_Return)*IF($D73=$C$1,VLOOKUP($T73,Male_Annuity_Tables,MATCH($BS$3+3,'Mortality Tables'!$N$1:$DN$1,0),FALSE),VLOOKUP($T73,Fe_Annuity_Tables,MATCH(CN$3+3,'Mortality Tables'!$N$1:$DN$1,0),FALSE)),"")</f>
        <v/>
      </c>
      <c r="CO73" s="685" t="str">
        <f>IFERROR((CN73+AX73*Contr_Rate)*(1+Inv_Return)*IF($D73=$C$1,VLOOKUP($T73,Male_Annuity_Tables,MATCH($BS$3+3,'Mortality Tables'!$N$1:$DN$1,0),FALSE),VLOOKUP($T73,Fe_Annuity_Tables,MATCH(CO$3+3,'Mortality Tables'!$N$1:$DN$1,0),FALSE)),"")</f>
        <v/>
      </c>
      <c r="CP73" s="685" t="str">
        <f>IFERROR((CO73+AY73*Contr_Rate)*(1+Inv_Return)*IF($D73=$C$1,VLOOKUP($T73,Male_Annuity_Tables,MATCH($BS$3+3,'Mortality Tables'!$N$1:$DN$1,0),FALSE),VLOOKUP($T73,Fe_Annuity_Tables,MATCH(CP$3+3,'Mortality Tables'!$N$1:$DN$1,0),FALSE)),"")</f>
        <v/>
      </c>
      <c r="CQ73" s="685" t="str">
        <f>IFERROR((CP73+AZ73*Contr_Rate)*(1+Inv_Return)*IF($D73=$C$1,VLOOKUP($T73,Male_Annuity_Tables,MATCH($BS$3+3,'Mortality Tables'!$N$1:$DN$1,0),FALSE),VLOOKUP($T73,Fe_Annuity_Tables,MATCH(CQ$3+3,'Mortality Tables'!$N$1:$DN$1,0),FALSE)),"")</f>
        <v/>
      </c>
      <c r="CR73" s="685" t="str">
        <f>IFERROR((CQ73+BA73*Contr_Rate)*(1+Inv_Return)*IF($D73=$C$1,VLOOKUP($T73,Male_Annuity_Tables,MATCH($BS$3+3,'Mortality Tables'!$N$1:$DN$1,0),FALSE),VLOOKUP($T73,Fe_Annuity_Tables,MATCH(CR$3+3,'Mortality Tables'!$N$1:$DN$1,0),FALSE)),"")</f>
        <v/>
      </c>
      <c r="CS73" s="685" t="str">
        <f>IFERROR((CR73+BB73*Contr_Rate)*(1+Inv_Return)*IF($D73=$C$1,VLOOKUP($T73,Male_Annuity_Tables,MATCH($BS$3+3,'Mortality Tables'!$N$1:$DN$1,0),FALSE),VLOOKUP($T73,Fe_Annuity_Tables,MATCH(CS$3+3,'Mortality Tables'!$N$1:$DN$1,0),FALSE)),"")</f>
        <v/>
      </c>
      <c r="CT73" s="685" t="str">
        <f>IFERROR((CS73+BC73*Contr_Rate)*(1+Inv_Return)*IF($D73=$C$1,VLOOKUP($T73,Male_Annuity_Tables,MATCH($BS$3+3,'Mortality Tables'!$N$1:$DN$1,0),FALSE),VLOOKUP($T73,Fe_Annuity_Tables,MATCH(CT$3+3,'Mortality Tables'!$N$1:$DN$1,0),FALSE)),"")</f>
        <v/>
      </c>
      <c r="CU73" s="685" t="str">
        <f>IFERROR((CT73+BD73*Contr_Rate)*(1+Inv_Return)*IF($D73=$C$1,VLOOKUP($T73,Male_Annuity_Tables,MATCH($BS$3+3,'Mortality Tables'!$N$1:$DN$1,0),FALSE),VLOOKUP($T73,Fe_Annuity_Tables,MATCH(CU$3+3,'Mortality Tables'!$N$1:$DN$1,0),FALSE)),"")</f>
        <v/>
      </c>
      <c r="CV73" s="685" t="str">
        <f>IFERROR((CU73+BE73*Contr_Rate)*(1+Inv_Return)*IF($D73=$C$1,VLOOKUP($T73,Male_Annuity_Tables,MATCH($BS$3+3,'Mortality Tables'!$N$1:$DN$1,0),FALSE),VLOOKUP($T73,Fe_Annuity_Tables,MATCH(CV$3+3,'Mortality Tables'!$N$1:$DN$1,0),FALSE)),"")</f>
        <v/>
      </c>
      <c r="CW73" s="685" t="str">
        <f>IFERROR((CV73+BF73*Contr_Rate)*(1+Inv_Return)*IF($D73=$C$1,VLOOKUP($T73,Male_Annuity_Tables,MATCH($BS$3+3,'Mortality Tables'!$N$1:$DN$1,0),FALSE),VLOOKUP($T73,Fe_Annuity_Tables,MATCH(CW$3+3,'Mortality Tables'!$N$1:$DN$1,0),FALSE)),"")</f>
        <v/>
      </c>
      <c r="CX73" s="685" t="str">
        <f>IFERROR((CW73+BG73*Contr_Rate)*(1+Inv_Return)*IF($D73=$C$1,VLOOKUP($T73,Male_Annuity_Tables,MATCH($BS$3+3,'Mortality Tables'!$N$1:$DN$1,0),FALSE),VLOOKUP($T73,Fe_Annuity_Tables,MATCH(CX$3+3,'Mortality Tables'!$N$1:$DN$1,0),FALSE)),"")</f>
        <v/>
      </c>
      <c r="CY73" s="685" t="str">
        <f>IFERROR((CX73+BH73*Contr_Rate)*(1+Inv_Return)*IF($D73=$C$1,VLOOKUP($T73,Male_Annuity_Tables,MATCH($BS$3+3,'Mortality Tables'!$N$1:$DN$1,0),FALSE),VLOOKUP($T73,Fe_Annuity_Tables,MATCH(CY$3+3,'Mortality Tables'!$N$1:$DN$1,0),FALSE)),"")</f>
        <v/>
      </c>
      <c r="CZ73" s="685" t="str">
        <f>IFERROR((CY73+BI73*Contr_Rate)*(1+Inv_Return)*IF($D73=$C$1,VLOOKUP($T73,Male_Annuity_Tables,MATCH($BS$3+3,'Mortality Tables'!$N$1:$DN$1,0),FALSE),VLOOKUP($T73,Fe_Annuity_Tables,MATCH(CZ$3+3,'Mortality Tables'!$N$1:$DN$1,0),FALSE)),"")</f>
        <v/>
      </c>
      <c r="DA73" s="685" t="str">
        <f>IFERROR((CZ73+BJ73*Contr_Rate)*(1+Inv_Return)*IF($D73=$C$1,VLOOKUP($T73,Male_Annuity_Tables,MATCH($BS$3+3,'Mortality Tables'!$N$1:$DN$1,0),FALSE),VLOOKUP($T73,Fe_Annuity_Tables,MATCH(DA$3+3,'Mortality Tables'!$N$1:$DN$1,0),FALSE)),"")</f>
        <v/>
      </c>
      <c r="DB73" s="685" t="str">
        <f>IFERROR((DA73+BK73*Contr_Rate)*(1+Inv_Return)*IF($D73=$C$1,VLOOKUP($T73,Male_Annuity_Tables,MATCH($BS$3+3,'Mortality Tables'!$N$1:$DN$1,0),FALSE),VLOOKUP($T73,Fe_Annuity_Tables,MATCH(DB$3+3,'Mortality Tables'!$N$1:$DN$1,0),FALSE)),"")</f>
        <v/>
      </c>
      <c r="DC73" s="685" t="str">
        <f>IFERROR((DB73+BL73*Contr_Rate)*(1+Inv_Return)*IF($D73=$C$1,VLOOKUP($T73,Male_Annuity_Tables,MATCH($BS$3+3,'Mortality Tables'!$N$1:$DN$1,0),FALSE),VLOOKUP($T73,Fe_Annuity_Tables,MATCH(DC$3+3,'Mortality Tables'!$N$1:$DN$1,0),FALSE)),"")</f>
        <v/>
      </c>
      <c r="DD73" s="685" t="str">
        <f>IFERROR((DC73+BM73*Contr_Rate)*(1+Inv_Return)*IF($D73=$C$1,VLOOKUP($T73,Male_Annuity_Tables,MATCH($BS$3+3,'Mortality Tables'!$N$1:$DN$1,0),FALSE),VLOOKUP($T73,Fe_Annuity_Tables,MATCH(DD$3+3,'Mortality Tables'!$N$1:$DN$1,0),FALSE)),"")</f>
        <v/>
      </c>
      <c r="DE73" s="685" t="str">
        <f>IFERROR((DD73+BN73*Contr_Rate)*(1+Inv_Return)*IF($D73=$C$1,VLOOKUP($T73,Male_Annuity_Tables,MATCH($BS$3+3,'Mortality Tables'!$N$1:$DN$1,0),FALSE),VLOOKUP($T73,Fe_Annuity_Tables,MATCH(DE$3+3,'Mortality Tables'!$N$1:$DN$1,0),FALSE)),"")</f>
        <v/>
      </c>
      <c r="DF73" s="685" t="str">
        <f>IFERROR((DE73+BO73*Contr_Rate)*(1+Inv_Return)*IF($D73=$C$1,VLOOKUP($T73,Male_Annuity_Tables,MATCH($BS$3+3,'Mortality Tables'!$N$1:$DN$1,0),FALSE),VLOOKUP($T73,Fe_Annuity_Tables,MATCH(DF$3+3,'Mortality Tables'!$N$1:$DN$1,0),FALSE)),"")</f>
        <v/>
      </c>
      <c r="DG73" s="685" t="str">
        <f>IFERROR((DF73+BP73*Contr_Rate)*(1+Inv_Return)*IF($D73=$C$1,VLOOKUP($T73,Male_Annuity_Tables,MATCH($BS$3+3,'Mortality Tables'!$N$1:$DN$1,0),FALSE),VLOOKUP($T73,Fe_Annuity_Tables,MATCH(DG$3+3,'Mortality Tables'!$N$1:$DN$1,0),FALSE)),"")</f>
        <v/>
      </c>
      <c r="DH73" s="685" t="str">
        <f>IFERROR((DG73+BQ73*Contr_Rate)*(1+Inv_Return)*IF($D73=$C$1,VLOOKUP($T73,Male_Annuity_Tables,MATCH($BS$3+3,'Mortality Tables'!$N$1:$DN$1,0),FALSE),VLOOKUP($T73,Fe_Annuity_Tables,MATCH(DH$3+3,'Mortality Tables'!$N$1:$DN$1,0),FALSE)),"")</f>
        <v/>
      </c>
      <c r="DJ73" s="686">
        <f t="shared" si="69"/>
        <v>2476525.6308129868</v>
      </c>
      <c r="DK73" s="680">
        <f t="shared" si="60"/>
        <v>8.0909277508679907</v>
      </c>
      <c r="DL73" s="686">
        <f t="shared" si="61"/>
        <v>205078.11016687122</v>
      </c>
      <c r="DM73" s="686">
        <f t="shared" si="70"/>
        <v>2659240.4229281228</v>
      </c>
      <c r="DN73" s="687">
        <f t="shared" si="62"/>
        <v>7.7119055651634974E-2</v>
      </c>
      <c r="DP73" s="688">
        <f t="shared" si="63"/>
        <v>64108.75506707692</v>
      </c>
      <c r="DQ73" s="688">
        <f t="shared" si="64"/>
        <v>107670.65879317862</v>
      </c>
      <c r="DR73" s="688">
        <f t="shared" si="65"/>
        <v>153752.61726339348</v>
      </c>
    </row>
    <row r="74" spans="1:122" s="657" customFormat="1" ht="14.5">
      <c r="A74" s="675" t="s">
        <v>1217</v>
      </c>
      <c r="B74" s="675" t="s">
        <v>1218</v>
      </c>
      <c r="C74" s="675" t="s">
        <v>236</v>
      </c>
      <c r="D74" s="675" t="s">
        <v>61</v>
      </c>
      <c r="E74" s="676">
        <v>27962</v>
      </c>
      <c r="F74" s="677">
        <v>36411</v>
      </c>
      <c r="G74" s="677">
        <v>41198</v>
      </c>
      <c r="H74" s="678">
        <v>1451745</v>
      </c>
      <c r="I74" s="678">
        <v>104516.39</v>
      </c>
      <c r="J74" s="678">
        <v>124381.51</v>
      </c>
      <c r="K74" s="678"/>
      <c r="L74" s="678">
        <v>228897.9</v>
      </c>
      <c r="M74" s="679">
        <f>IF(COUNTIF($A$4:A204,A74)=1,0,1)</f>
        <v>0</v>
      </c>
      <c r="N74" s="680" t="str">
        <f t="shared" si="49"/>
        <v>Okay</v>
      </c>
      <c r="O74" s="680" t="str">
        <f t="shared" si="66"/>
        <v>TRUE</v>
      </c>
      <c r="P74" s="680" t="b">
        <f t="shared" si="50"/>
        <v>1</v>
      </c>
      <c r="Q74" s="680" t="b">
        <f t="shared" si="51"/>
        <v>1</v>
      </c>
      <c r="R74" s="680" t="b">
        <f t="shared" si="52"/>
        <v>1</v>
      </c>
      <c r="S74" s="681">
        <f t="shared" si="53"/>
        <v>23.147945205479452</v>
      </c>
      <c r="T74" s="682">
        <f t="shared" si="54"/>
        <v>48</v>
      </c>
      <c r="U74" s="682">
        <f t="shared" si="67"/>
        <v>36</v>
      </c>
      <c r="V74" s="682">
        <f t="shared" si="55"/>
        <v>12.213698630136987</v>
      </c>
      <c r="W74" s="682">
        <f t="shared" si="56"/>
        <v>12</v>
      </c>
      <c r="X74" s="683">
        <f t="shared" si="57"/>
        <v>2746774.8</v>
      </c>
      <c r="Y74" s="684">
        <f t="shared" si="58"/>
        <v>4.5500000000000002E-3</v>
      </c>
      <c r="Z74" s="684">
        <f>IF($D74=$C$1,VLOOKUP($T74,Male_Annuity_Tables,MATCH($W74+2,'Mortality Tables'!$DS$1:$HT$1,0),FALSE),VLOOKUP($T74,Fe_Annuity_Tables,MATCH($W74+2,'Mortality Tables'!$M$1:$DN$1,0),FALSE))</f>
        <v>0.29983259951726382</v>
      </c>
      <c r="AA74" s="664"/>
      <c r="AB74" s="685">
        <f t="shared" si="68"/>
        <v>1525711.40775</v>
      </c>
      <c r="AC74" s="685">
        <f t="shared" si="68"/>
        <v>1603446.4039748625</v>
      </c>
      <c r="AD74" s="685">
        <f t="shared" si="68"/>
        <v>1685141.9982573818</v>
      </c>
      <c r="AE74" s="685">
        <f t="shared" si="68"/>
        <v>1770999.9830685956</v>
      </c>
      <c r="AF74" s="685">
        <f t="shared" si="68"/>
        <v>1861232.4322059404</v>
      </c>
      <c r="AG74" s="685">
        <f t="shared" si="68"/>
        <v>1956062.2246268333</v>
      </c>
      <c r="AH74" s="685">
        <f t="shared" si="68"/>
        <v>2055723.5949715704</v>
      </c>
      <c r="AI74" s="685">
        <f t="shared" si="68"/>
        <v>2160462.7121353722</v>
      </c>
      <c r="AJ74" s="685">
        <f t="shared" si="68"/>
        <v>2270538.2873186697</v>
      </c>
      <c r="AK74" s="685">
        <f t="shared" si="68"/>
        <v>2386222.2130575557</v>
      </c>
      <c r="AL74" s="685">
        <f t="shared" si="59"/>
        <v>2507800.234812838</v>
      </c>
      <c r="AM74" s="685">
        <f t="shared" si="59"/>
        <v>2635572.6567765526</v>
      </c>
      <c r="AN74" s="685" t="str">
        <f t="shared" si="59"/>
        <v/>
      </c>
      <c r="AO74" s="685" t="str">
        <f t="shared" si="59"/>
        <v/>
      </c>
      <c r="AP74" s="685" t="str">
        <f t="shared" si="59"/>
        <v/>
      </c>
      <c r="AQ74" s="685" t="str">
        <f t="shared" si="59"/>
        <v/>
      </c>
      <c r="AR74" s="685" t="str">
        <f t="shared" si="59"/>
        <v/>
      </c>
      <c r="AS74" s="685" t="str">
        <f t="shared" si="59"/>
        <v/>
      </c>
      <c r="AT74" s="685" t="str">
        <f t="shared" si="59"/>
        <v/>
      </c>
      <c r="AU74" s="685" t="str">
        <f t="shared" si="59"/>
        <v/>
      </c>
      <c r="AV74" s="685" t="str">
        <f t="shared" si="48"/>
        <v/>
      </c>
      <c r="AW74" s="685" t="str">
        <f t="shared" si="48"/>
        <v/>
      </c>
      <c r="AX74" s="685" t="str">
        <f t="shared" si="48"/>
        <v/>
      </c>
      <c r="AY74" s="685" t="str">
        <f t="shared" si="48"/>
        <v/>
      </c>
      <c r="AZ74" s="685" t="str">
        <f t="shared" si="48"/>
        <v/>
      </c>
      <c r="BA74" s="685" t="str">
        <f t="shared" si="48"/>
        <v/>
      </c>
      <c r="BB74" s="685" t="str">
        <f t="shared" si="48"/>
        <v/>
      </c>
      <c r="BC74" s="685" t="str">
        <f t="shared" si="48"/>
        <v/>
      </c>
      <c r="BD74" s="685" t="str">
        <f t="shared" si="71"/>
        <v/>
      </c>
      <c r="BE74" s="685" t="str">
        <f t="shared" si="71"/>
        <v/>
      </c>
      <c r="BF74" s="685" t="str">
        <f t="shared" si="71"/>
        <v/>
      </c>
      <c r="BG74" s="685" t="str">
        <f t="shared" si="71"/>
        <v/>
      </c>
      <c r="BH74" s="685" t="str">
        <f t="shared" si="71"/>
        <v/>
      </c>
      <c r="BI74" s="685" t="str">
        <f t="shared" si="71"/>
        <v/>
      </c>
      <c r="BJ74" s="685" t="str">
        <f t="shared" si="71"/>
        <v/>
      </c>
      <c r="BK74" s="685" t="str">
        <f t="shared" si="71"/>
        <v/>
      </c>
      <c r="BL74" s="685" t="str">
        <f t="shared" si="71"/>
        <v/>
      </c>
      <c r="BM74" s="685" t="str">
        <f t="shared" si="71"/>
        <v/>
      </c>
      <c r="BN74" s="685" t="str">
        <f t="shared" si="71"/>
        <v/>
      </c>
      <c r="BO74" s="685" t="str">
        <f t="shared" si="71"/>
        <v/>
      </c>
      <c r="BP74" s="685" t="str">
        <f t="shared" si="71"/>
        <v/>
      </c>
      <c r="BQ74" s="685" t="str">
        <f t="shared" si="71"/>
        <v/>
      </c>
      <c r="BR74" s="529"/>
      <c r="BS74" s="685">
        <f>IFERROR(($L74+AB74*Contr_Rate)*(1+Inv_Return)*IF($D74=$C$1,VLOOKUP($T74,Male_Annuity_Tables,MATCH($BS$3+3,'Mortality Tables'!$N$1:$DN$1,0),FALSE),VLOOKUP($T74,Fe_Annuity_Tables,MATCH(BS$3+3,'Mortality Tables'!$N$1:$DN$1,0),FALSE)),"")</f>
        <v>597024.51625742379</v>
      </c>
      <c r="BT74" s="685">
        <f>IFERROR(($BS74+AC74*Contr_Rate)*(1+Inv_Return)*IF($D74=$C$1,VLOOKUP($T74,Male_Annuity_Tables,MATCH($BS$3+3,'Mortality Tables'!$N$1:$DN$1,0),FALSE),VLOOKUP($T74,Fe_Annuity_Tables,MATCH(BT$3+3,'Mortality Tables'!$N$1:$DN$1,0),FALSE)),"")</f>
        <v>937396.88844090491</v>
      </c>
      <c r="BU74" s="685">
        <f>IFERROR((BT74+AD74*Contr_Rate)*(1+Inv_Return)*IF($D74=$C$1,VLOOKUP($T74,Male_Annuity_Tables,MATCH($BS$3+3,'Mortality Tables'!$N$1:$DN$1,0),FALSE),VLOOKUP($T74,Fe_Annuity_Tables,MATCH(BU$3+3,'Mortality Tables'!$N$1:$DN$1,0),FALSE)),"")</f>
        <v>1254669.4494433091</v>
      </c>
      <c r="BV74" s="685">
        <f>IFERROR((BU74+AE74*Contr_Rate)*(1+Inv_Return)*IF($D74=$C$1,VLOOKUP($T74,Male_Annuity_Tables,MATCH($BS$3+3,'Mortality Tables'!$N$1:$DN$1,0),FALSE),VLOOKUP($T74,Fe_Annuity_Tables,MATCH(BV$3+3,'Mortality Tables'!$N$1:$DN$1,0),FALSE)),"")</f>
        <v>1552941.975907563</v>
      </c>
      <c r="BW74" s="685">
        <f>IFERROR((BV74+AF74*Contr_Rate)*(1+Inv_Return)*IF($D74=$C$1,VLOOKUP($T74,Male_Annuity_Tables,MATCH($BS$3+3,'Mortality Tables'!$N$1:$DN$1,0),FALSE),VLOOKUP($T74,Fe_Annuity_Tables,MATCH(BW$3+3,'Mortality Tables'!$N$1:$DN$1,0),FALSE)),"")</f>
        <v>1835834.639920966</v>
      </c>
      <c r="BX74" s="685">
        <f>IFERROR((BW74+AG74*Contr_Rate)*(1+Inv_Return)*IF($D74=$C$1,VLOOKUP($T74,Male_Annuity_Tables,MATCH($BS$3+3,'Mortality Tables'!$N$1:$DN$1,0),FALSE),VLOOKUP($T74,Fe_Annuity_Tables,MATCH(BX$3+3,'Mortality Tables'!$N$1:$DN$1,0),FALSE)),"")</f>
        <v>2106553.4048548406</v>
      </c>
      <c r="BY74" s="685">
        <f>IFERROR((BX74+AH74*Contr_Rate)*(1+Inv_Return)*IF($D74=$C$1,VLOOKUP($T74,Male_Annuity_Tables,MATCH($BS$3+3,'Mortality Tables'!$N$1:$DN$1,0),FALSE),VLOOKUP($T74,Fe_Annuity_Tables,MATCH(BY$3+3,'Mortality Tables'!$N$1:$DN$1,0),FALSE)),"")</f>
        <v>2367947.0321760434</v>
      </c>
      <c r="BZ74" s="685">
        <f>IFERROR((BY74+AI74*Contr_Rate)*(1+Inv_Return)*IF($D74=$C$1,VLOOKUP($T74,Male_Annuity_Tables,MATCH($BS$3+3,'Mortality Tables'!$N$1:$DN$1,0),FALSE),VLOOKUP($T74,Fe_Annuity_Tables,MATCH(BZ$3+3,'Mortality Tables'!$N$1:$DN$1,0),FALSE)),"")</f>
        <v>2622556.8011201834</v>
      </c>
      <c r="CA74" s="685">
        <f>IFERROR((BZ74+AJ74*Contr_Rate)*(1+Inv_Return)*IF($D74=$C$1,VLOOKUP($T74,Male_Annuity_Tables,MATCH($BS$3+3,'Mortality Tables'!$N$1:$DN$1,0),FALSE),VLOOKUP($T74,Fe_Annuity_Tables,MATCH(CA$3+3,'Mortality Tables'!$N$1:$DN$1,0),FALSE)),"")</f>
        <v>2872659.8997181938</v>
      </c>
      <c r="CB74" s="685">
        <f>IFERROR((CA74+AK74*Contr_Rate)*(1+Inv_Return)*IF($D74=$C$1,VLOOKUP($T74,Male_Annuity_Tables,MATCH($BS$3+3,'Mortality Tables'!$N$1:$DN$1,0),FALSE),VLOOKUP($T74,Fe_Annuity_Tables,MATCH(CB$3+3,'Mortality Tables'!$N$1:$DN$1,0),FALSE)),"")</f>
        <v>3120307.3209988172</v>
      </c>
      <c r="CC74" s="685">
        <f>IFERROR((CB74+AL74*Contr_Rate)*(1+Inv_Return)*IF($D74=$C$1,VLOOKUP($T74,Male_Annuity_Tables,MATCH($BS$3+3,'Mortality Tables'!$N$1:$DN$1,0),FALSE),VLOOKUP($T74,Fe_Annuity_Tables,MATCH(CC$3+3,'Mortality Tables'!$N$1:$DN$1,0),FALSE)),"")</f>
        <v>3367356.9898068798</v>
      </c>
      <c r="CD74" s="685">
        <f>IFERROR((CC74+AM74*Contr_Rate)*(1+Inv_Return)*IF($D74=$C$1,VLOOKUP($T74,Male_Annuity_Tables,MATCH($BS$3+3,'Mortality Tables'!$N$1:$DN$1,0),FALSE),VLOOKUP($T74,Fe_Annuity_Tables,MATCH(CD$3+3,'Mortality Tables'!$N$1:$DN$1,0),FALSE)),"")</f>
        <v>3615502.7514569052</v>
      </c>
      <c r="CE74" s="685" t="str">
        <f>IFERROR((CD74+AN74*Contr_Rate)*(1+Inv_Return)*IF($D74=$C$1,VLOOKUP($T74,Male_Annuity_Tables,MATCH($BS$3+3,'Mortality Tables'!$N$1:$DN$1,0),FALSE),VLOOKUP($T74,Fe_Annuity_Tables,MATCH(CE$3+3,'Mortality Tables'!$N$1:$DN$1,0),FALSE)),"")</f>
        <v/>
      </c>
      <c r="CF74" s="685" t="str">
        <f>IFERROR((CE74+AO74*Contr_Rate)*(1+Inv_Return)*IF($D74=$C$1,VLOOKUP($T74,Male_Annuity_Tables,MATCH($BS$3+3,'Mortality Tables'!$N$1:$DN$1,0),FALSE),VLOOKUP($T74,Fe_Annuity_Tables,MATCH(CF$3+3,'Mortality Tables'!$N$1:$DN$1,0),FALSE)),"")</f>
        <v/>
      </c>
      <c r="CG74" s="685" t="str">
        <f>IFERROR((CF74+AP74*Contr_Rate)*(1+Inv_Return)*IF($D74=$C$1,VLOOKUP($T74,Male_Annuity_Tables,MATCH($BS$3+3,'Mortality Tables'!$N$1:$DN$1,0),FALSE),VLOOKUP($T74,Fe_Annuity_Tables,MATCH(CG$3+3,'Mortality Tables'!$N$1:$DN$1,0),FALSE)),"")</f>
        <v/>
      </c>
      <c r="CH74" s="685" t="str">
        <f>IFERROR((CG74+AQ74*Contr_Rate)*(1+Inv_Return)*IF($D74=$C$1,VLOOKUP($T74,Male_Annuity_Tables,MATCH($BS$3+3,'Mortality Tables'!$N$1:$DN$1,0),FALSE),VLOOKUP($T74,Fe_Annuity_Tables,MATCH(CH$3+3,'Mortality Tables'!$N$1:$DN$1,0),FALSE)),"")</f>
        <v/>
      </c>
      <c r="CI74" s="685" t="str">
        <f>IFERROR((CH74+AR74*Contr_Rate)*(1+Inv_Return)*IF($D74=$C$1,VLOOKUP($T74,Male_Annuity_Tables,MATCH($BS$3+3,'Mortality Tables'!$N$1:$DN$1,0),FALSE),VLOOKUP($T74,Fe_Annuity_Tables,MATCH(CI$3+3,'Mortality Tables'!$N$1:$DN$1,0),FALSE)),"")</f>
        <v/>
      </c>
      <c r="CJ74" s="685" t="str">
        <f>IFERROR((CI74+AS74*Contr_Rate)*(1+Inv_Return)*IF($D74=$C$1,VLOOKUP($T74,Male_Annuity_Tables,MATCH($BS$3+3,'Mortality Tables'!$N$1:$DN$1,0),FALSE),VLOOKUP($T74,Fe_Annuity_Tables,MATCH(CJ$3+3,'Mortality Tables'!$N$1:$DN$1,0),FALSE)),"")</f>
        <v/>
      </c>
      <c r="CK74" s="685" t="str">
        <f>IFERROR((CJ74+AT74*Contr_Rate)*(1+Inv_Return)*IF($D74=$C$1,VLOOKUP($T74,Male_Annuity_Tables,MATCH($BS$3+3,'Mortality Tables'!$N$1:$DN$1,0),FALSE),VLOOKUP($T74,Fe_Annuity_Tables,MATCH(CK$3+3,'Mortality Tables'!$N$1:$DN$1,0),FALSE)),"")</f>
        <v/>
      </c>
      <c r="CL74" s="685" t="str">
        <f>IFERROR((CK74+AU74*Contr_Rate)*(1+Inv_Return)*IF($D74=$C$1,VLOOKUP($T74,Male_Annuity_Tables,MATCH($BS$3+3,'Mortality Tables'!$N$1:$DN$1,0),FALSE),VLOOKUP($T74,Fe_Annuity_Tables,MATCH(CL$3+3,'Mortality Tables'!$N$1:$DN$1,0),FALSE)),"")</f>
        <v/>
      </c>
      <c r="CM74" s="685" t="str">
        <f>IFERROR((CL74+AV74*Contr_Rate)*(1+Inv_Return)*IF($D74=$C$1,VLOOKUP($T74,Male_Annuity_Tables,MATCH($BS$3+3,'Mortality Tables'!$N$1:$DN$1,0),FALSE),VLOOKUP($T74,Fe_Annuity_Tables,MATCH(CM$3+3,'Mortality Tables'!$N$1:$DN$1,0),FALSE)),"")</f>
        <v/>
      </c>
      <c r="CN74" s="685" t="str">
        <f>IFERROR((CM74+AW74*Contr_Rate)*(1+Inv_Return)*IF($D74=$C$1,VLOOKUP($T74,Male_Annuity_Tables,MATCH($BS$3+3,'Mortality Tables'!$N$1:$DN$1,0),FALSE),VLOOKUP($T74,Fe_Annuity_Tables,MATCH(CN$3+3,'Mortality Tables'!$N$1:$DN$1,0),FALSE)),"")</f>
        <v/>
      </c>
      <c r="CO74" s="685" t="str">
        <f>IFERROR((CN74+AX74*Contr_Rate)*(1+Inv_Return)*IF($D74=$C$1,VLOOKUP($T74,Male_Annuity_Tables,MATCH($BS$3+3,'Mortality Tables'!$N$1:$DN$1,0),FALSE),VLOOKUP($T74,Fe_Annuity_Tables,MATCH(CO$3+3,'Mortality Tables'!$N$1:$DN$1,0),FALSE)),"")</f>
        <v/>
      </c>
      <c r="CP74" s="685" t="str">
        <f>IFERROR((CO74+AY74*Contr_Rate)*(1+Inv_Return)*IF($D74=$C$1,VLOOKUP($T74,Male_Annuity_Tables,MATCH($BS$3+3,'Mortality Tables'!$N$1:$DN$1,0),FALSE),VLOOKUP($T74,Fe_Annuity_Tables,MATCH(CP$3+3,'Mortality Tables'!$N$1:$DN$1,0),FALSE)),"")</f>
        <v/>
      </c>
      <c r="CQ74" s="685" t="str">
        <f>IFERROR((CP74+AZ74*Contr_Rate)*(1+Inv_Return)*IF($D74=$C$1,VLOOKUP($T74,Male_Annuity_Tables,MATCH($BS$3+3,'Mortality Tables'!$N$1:$DN$1,0),FALSE),VLOOKUP($T74,Fe_Annuity_Tables,MATCH(CQ$3+3,'Mortality Tables'!$N$1:$DN$1,0),FALSE)),"")</f>
        <v/>
      </c>
      <c r="CR74" s="685" t="str">
        <f>IFERROR((CQ74+BA74*Contr_Rate)*(1+Inv_Return)*IF($D74=$C$1,VLOOKUP($T74,Male_Annuity_Tables,MATCH($BS$3+3,'Mortality Tables'!$N$1:$DN$1,0),FALSE),VLOOKUP($T74,Fe_Annuity_Tables,MATCH(CR$3+3,'Mortality Tables'!$N$1:$DN$1,0),FALSE)),"")</f>
        <v/>
      </c>
      <c r="CS74" s="685" t="str">
        <f>IFERROR((CR74+BB74*Contr_Rate)*(1+Inv_Return)*IF($D74=$C$1,VLOOKUP($T74,Male_Annuity_Tables,MATCH($BS$3+3,'Mortality Tables'!$N$1:$DN$1,0),FALSE),VLOOKUP($T74,Fe_Annuity_Tables,MATCH(CS$3+3,'Mortality Tables'!$N$1:$DN$1,0),FALSE)),"")</f>
        <v/>
      </c>
      <c r="CT74" s="685" t="str">
        <f>IFERROR((CS74+BC74*Contr_Rate)*(1+Inv_Return)*IF($D74=$C$1,VLOOKUP($T74,Male_Annuity_Tables,MATCH($BS$3+3,'Mortality Tables'!$N$1:$DN$1,0),FALSE),VLOOKUP($T74,Fe_Annuity_Tables,MATCH(CT$3+3,'Mortality Tables'!$N$1:$DN$1,0),FALSE)),"")</f>
        <v/>
      </c>
      <c r="CU74" s="685" t="str">
        <f>IFERROR((CT74+BD74*Contr_Rate)*(1+Inv_Return)*IF($D74=$C$1,VLOOKUP($T74,Male_Annuity_Tables,MATCH($BS$3+3,'Mortality Tables'!$N$1:$DN$1,0),FALSE),VLOOKUP($T74,Fe_Annuity_Tables,MATCH(CU$3+3,'Mortality Tables'!$N$1:$DN$1,0),FALSE)),"")</f>
        <v/>
      </c>
      <c r="CV74" s="685" t="str">
        <f>IFERROR((CU74+BE74*Contr_Rate)*(1+Inv_Return)*IF($D74=$C$1,VLOOKUP($T74,Male_Annuity_Tables,MATCH($BS$3+3,'Mortality Tables'!$N$1:$DN$1,0),FALSE),VLOOKUP($T74,Fe_Annuity_Tables,MATCH(CV$3+3,'Mortality Tables'!$N$1:$DN$1,0),FALSE)),"")</f>
        <v/>
      </c>
      <c r="CW74" s="685" t="str">
        <f>IFERROR((CV74+BF74*Contr_Rate)*(1+Inv_Return)*IF($D74=$C$1,VLOOKUP($T74,Male_Annuity_Tables,MATCH($BS$3+3,'Mortality Tables'!$N$1:$DN$1,0),FALSE),VLOOKUP($T74,Fe_Annuity_Tables,MATCH(CW$3+3,'Mortality Tables'!$N$1:$DN$1,0),FALSE)),"")</f>
        <v/>
      </c>
      <c r="CX74" s="685" t="str">
        <f>IFERROR((CW74+BG74*Contr_Rate)*(1+Inv_Return)*IF($D74=$C$1,VLOOKUP($T74,Male_Annuity_Tables,MATCH($BS$3+3,'Mortality Tables'!$N$1:$DN$1,0),FALSE),VLOOKUP($T74,Fe_Annuity_Tables,MATCH(CX$3+3,'Mortality Tables'!$N$1:$DN$1,0),FALSE)),"")</f>
        <v/>
      </c>
      <c r="CY74" s="685" t="str">
        <f>IFERROR((CX74+BH74*Contr_Rate)*(1+Inv_Return)*IF($D74=$C$1,VLOOKUP($T74,Male_Annuity_Tables,MATCH($BS$3+3,'Mortality Tables'!$N$1:$DN$1,0),FALSE),VLOOKUP($T74,Fe_Annuity_Tables,MATCH(CY$3+3,'Mortality Tables'!$N$1:$DN$1,0),FALSE)),"")</f>
        <v/>
      </c>
      <c r="CZ74" s="685" t="str">
        <f>IFERROR((CY74+BI74*Contr_Rate)*(1+Inv_Return)*IF($D74=$C$1,VLOOKUP($T74,Male_Annuity_Tables,MATCH($BS$3+3,'Mortality Tables'!$N$1:$DN$1,0),FALSE),VLOOKUP($T74,Fe_Annuity_Tables,MATCH(CZ$3+3,'Mortality Tables'!$N$1:$DN$1,0),FALSE)),"")</f>
        <v/>
      </c>
      <c r="DA74" s="685" t="str">
        <f>IFERROR((CZ74+BJ74*Contr_Rate)*(1+Inv_Return)*IF($D74=$C$1,VLOOKUP($T74,Male_Annuity_Tables,MATCH($BS$3+3,'Mortality Tables'!$N$1:$DN$1,0),FALSE),VLOOKUP($T74,Fe_Annuity_Tables,MATCH(DA$3+3,'Mortality Tables'!$N$1:$DN$1,0),FALSE)),"")</f>
        <v/>
      </c>
      <c r="DB74" s="685" t="str">
        <f>IFERROR((DA74+BK74*Contr_Rate)*(1+Inv_Return)*IF($D74=$C$1,VLOOKUP($T74,Male_Annuity_Tables,MATCH($BS$3+3,'Mortality Tables'!$N$1:$DN$1,0),FALSE),VLOOKUP($T74,Fe_Annuity_Tables,MATCH(DB$3+3,'Mortality Tables'!$N$1:$DN$1,0),FALSE)),"")</f>
        <v/>
      </c>
      <c r="DC74" s="685" t="str">
        <f>IFERROR((DB74+BL74*Contr_Rate)*(1+Inv_Return)*IF($D74=$C$1,VLOOKUP($T74,Male_Annuity_Tables,MATCH($BS$3+3,'Mortality Tables'!$N$1:$DN$1,0),FALSE),VLOOKUP($T74,Fe_Annuity_Tables,MATCH(DC$3+3,'Mortality Tables'!$N$1:$DN$1,0),FALSE)),"")</f>
        <v/>
      </c>
      <c r="DD74" s="685" t="str">
        <f>IFERROR((DC74+BM74*Contr_Rate)*(1+Inv_Return)*IF($D74=$C$1,VLOOKUP($T74,Male_Annuity_Tables,MATCH($BS$3+3,'Mortality Tables'!$N$1:$DN$1,0),FALSE),VLOOKUP($T74,Fe_Annuity_Tables,MATCH(DD$3+3,'Mortality Tables'!$N$1:$DN$1,0),FALSE)),"")</f>
        <v/>
      </c>
      <c r="DE74" s="685" t="str">
        <f>IFERROR((DD74+BN74*Contr_Rate)*(1+Inv_Return)*IF($D74=$C$1,VLOOKUP($T74,Male_Annuity_Tables,MATCH($BS$3+3,'Mortality Tables'!$N$1:$DN$1,0),FALSE),VLOOKUP($T74,Fe_Annuity_Tables,MATCH(DE$3+3,'Mortality Tables'!$N$1:$DN$1,0),FALSE)),"")</f>
        <v/>
      </c>
      <c r="DF74" s="685" t="str">
        <f>IFERROR((DE74+BO74*Contr_Rate)*(1+Inv_Return)*IF($D74=$C$1,VLOOKUP($T74,Male_Annuity_Tables,MATCH($BS$3+3,'Mortality Tables'!$N$1:$DN$1,0),FALSE),VLOOKUP($T74,Fe_Annuity_Tables,MATCH(DF$3+3,'Mortality Tables'!$N$1:$DN$1,0),FALSE)),"")</f>
        <v/>
      </c>
      <c r="DG74" s="685" t="str">
        <f>IFERROR((DF74+BP74*Contr_Rate)*(1+Inv_Return)*IF($D74=$C$1,VLOOKUP($T74,Male_Annuity_Tables,MATCH($BS$3+3,'Mortality Tables'!$N$1:$DN$1,0),FALSE),VLOOKUP($T74,Fe_Annuity_Tables,MATCH(DG$3+3,'Mortality Tables'!$N$1:$DN$1,0),FALSE)),"")</f>
        <v/>
      </c>
      <c r="DH74" s="685" t="str">
        <f>IFERROR((DG74+BQ74*Contr_Rate)*(1+Inv_Return)*IF($D74=$C$1,VLOOKUP($T74,Male_Annuity_Tables,MATCH($BS$3+3,'Mortality Tables'!$N$1:$DN$1,0),FALSE),VLOOKUP($T74,Fe_Annuity_Tables,MATCH(DH$3+3,'Mortality Tables'!$N$1:$DN$1,0),FALSE)),"")</f>
        <v/>
      </c>
      <c r="DJ74" s="686">
        <f t="shared" si="69"/>
        <v>3615502.7514569052</v>
      </c>
      <c r="DK74" s="680">
        <f t="shared" si="60"/>
        <v>8.0909277508679907</v>
      </c>
      <c r="DL74" s="686">
        <f t="shared" si="61"/>
        <v>299395.43622994953</v>
      </c>
      <c r="DM74" s="686">
        <f t="shared" si="70"/>
        <v>2635572.6567765526</v>
      </c>
      <c r="DN74" s="687">
        <f t="shared" si="62"/>
        <v>0.11359786855435292</v>
      </c>
      <c r="DP74" s="688">
        <f t="shared" si="63"/>
        <v>91862.669755239156</v>
      </c>
      <c r="DQ74" s="688">
        <f t="shared" si="64"/>
        <v>144593.47004200958</v>
      </c>
      <c r="DR74" s="688">
        <f t="shared" si="65"/>
        <v>131643.68264394029</v>
      </c>
    </row>
    <row r="75" spans="1:122" s="657" customFormat="1" ht="14.5">
      <c r="A75" s="675" t="s">
        <v>1219</v>
      </c>
      <c r="B75" s="675" t="s">
        <v>1220</v>
      </c>
      <c r="C75" s="675" t="s">
        <v>541</v>
      </c>
      <c r="D75" s="675" t="s">
        <v>60</v>
      </c>
      <c r="E75" s="676">
        <v>26088</v>
      </c>
      <c r="F75" s="677">
        <v>34995</v>
      </c>
      <c r="G75" s="677">
        <v>41456</v>
      </c>
      <c r="H75" s="678">
        <v>2565562</v>
      </c>
      <c r="I75" s="678">
        <v>138614.45000000001</v>
      </c>
      <c r="J75" s="678">
        <v>147626.37</v>
      </c>
      <c r="K75" s="678">
        <v>11876.24</v>
      </c>
      <c r="L75" s="678">
        <v>298117.06</v>
      </c>
      <c r="M75" s="679">
        <f>IF(COUNTIF($A$4:A204,A75)=1,0,1)</f>
        <v>0</v>
      </c>
      <c r="N75" s="680" t="str">
        <f t="shared" si="49"/>
        <v>Okay</v>
      </c>
      <c r="O75" s="680" t="str">
        <f t="shared" si="66"/>
        <v>TRUE</v>
      </c>
      <c r="P75" s="680" t="b">
        <f t="shared" si="50"/>
        <v>1</v>
      </c>
      <c r="Q75" s="680" t="b">
        <f t="shared" si="51"/>
        <v>1</v>
      </c>
      <c r="R75" s="680" t="b">
        <f t="shared" si="52"/>
        <v>1</v>
      </c>
      <c r="S75" s="681">
        <f t="shared" si="53"/>
        <v>24.402739726027399</v>
      </c>
      <c r="T75" s="682">
        <f t="shared" si="54"/>
        <v>53</v>
      </c>
      <c r="U75" s="682">
        <f t="shared" si="67"/>
        <v>42</v>
      </c>
      <c r="V75" s="682">
        <f t="shared" si="55"/>
        <v>11.506849315068493</v>
      </c>
      <c r="W75" s="682">
        <f t="shared" si="56"/>
        <v>7</v>
      </c>
      <c r="X75" s="683">
        <f t="shared" si="57"/>
        <v>2086819.42</v>
      </c>
      <c r="Y75" s="684">
        <f t="shared" si="58"/>
        <v>4.7200000000000002E-3</v>
      </c>
      <c r="Z75" s="684">
        <f>IF($D75=$C$1,VLOOKUP($T75,Male_Annuity_Tables,MATCH($W75+2,'Mortality Tables'!$DS$1:$HT$1,0),FALSE),VLOOKUP($T75,Fe_Annuity_Tables,MATCH($W75+2,'Mortality Tables'!$M$1:$DN$1,0),FALSE))</f>
        <v>0.60042196221026356</v>
      </c>
      <c r="AA75" s="664"/>
      <c r="AB75" s="685">
        <f t="shared" si="68"/>
        <v>2696277.3839000002</v>
      </c>
      <c r="AC75" s="685">
        <f t="shared" si="68"/>
        <v>2833652.7166097052</v>
      </c>
      <c r="AD75" s="685">
        <f t="shared" si="68"/>
        <v>2978027.3225209699</v>
      </c>
      <c r="AE75" s="685">
        <f t="shared" si="68"/>
        <v>3129757.8146034135</v>
      </c>
      <c r="AF75" s="685">
        <f t="shared" si="68"/>
        <v>3289218.9752574572</v>
      </c>
      <c r="AG75" s="685">
        <f t="shared" si="68"/>
        <v>3456804.6820468251</v>
      </c>
      <c r="AH75" s="685">
        <f t="shared" si="68"/>
        <v>3632928.8805971108</v>
      </c>
      <c r="AI75" s="685" t="str">
        <f t="shared" si="68"/>
        <v/>
      </c>
      <c r="AJ75" s="685" t="str">
        <f t="shared" si="68"/>
        <v/>
      </c>
      <c r="AK75" s="685" t="str">
        <f t="shared" si="68"/>
        <v/>
      </c>
      <c r="AL75" s="685" t="str">
        <f t="shared" si="59"/>
        <v/>
      </c>
      <c r="AM75" s="685" t="str">
        <f t="shared" si="59"/>
        <v/>
      </c>
      <c r="AN75" s="685" t="str">
        <f t="shared" si="59"/>
        <v/>
      </c>
      <c r="AO75" s="685" t="str">
        <f t="shared" si="59"/>
        <v/>
      </c>
      <c r="AP75" s="685" t="str">
        <f t="shared" si="59"/>
        <v/>
      </c>
      <c r="AQ75" s="685" t="str">
        <f t="shared" si="59"/>
        <v/>
      </c>
      <c r="AR75" s="685" t="str">
        <f t="shared" si="59"/>
        <v/>
      </c>
      <c r="AS75" s="685" t="str">
        <f t="shared" si="59"/>
        <v/>
      </c>
      <c r="AT75" s="685" t="str">
        <f t="shared" si="59"/>
        <v/>
      </c>
      <c r="AU75" s="685" t="str">
        <f t="shared" si="59"/>
        <v/>
      </c>
      <c r="AV75" s="685" t="str">
        <f t="shared" si="48"/>
        <v/>
      </c>
      <c r="AW75" s="685" t="str">
        <f t="shared" si="48"/>
        <v/>
      </c>
      <c r="AX75" s="685" t="str">
        <f t="shared" si="48"/>
        <v/>
      </c>
      <c r="AY75" s="685" t="str">
        <f t="shared" si="48"/>
        <v/>
      </c>
      <c r="AZ75" s="685" t="str">
        <f t="shared" si="48"/>
        <v/>
      </c>
      <c r="BA75" s="685" t="str">
        <f t="shared" si="48"/>
        <v/>
      </c>
      <c r="BB75" s="685" t="str">
        <f t="shared" si="48"/>
        <v/>
      </c>
      <c r="BC75" s="685" t="str">
        <f t="shared" si="48"/>
        <v/>
      </c>
      <c r="BD75" s="685" t="str">
        <f t="shared" si="71"/>
        <v/>
      </c>
      <c r="BE75" s="685" t="str">
        <f t="shared" si="71"/>
        <v/>
      </c>
      <c r="BF75" s="685" t="str">
        <f t="shared" si="71"/>
        <v/>
      </c>
      <c r="BG75" s="685" t="str">
        <f t="shared" si="71"/>
        <v/>
      </c>
      <c r="BH75" s="685" t="str">
        <f t="shared" si="71"/>
        <v/>
      </c>
      <c r="BI75" s="685" t="str">
        <f t="shared" si="71"/>
        <v/>
      </c>
      <c r="BJ75" s="685" t="str">
        <f t="shared" si="71"/>
        <v/>
      </c>
      <c r="BK75" s="685" t="str">
        <f t="shared" si="71"/>
        <v/>
      </c>
      <c r="BL75" s="685" t="str">
        <f t="shared" si="71"/>
        <v/>
      </c>
      <c r="BM75" s="685" t="str">
        <f t="shared" si="71"/>
        <v/>
      </c>
      <c r="BN75" s="685" t="str">
        <f t="shared" si="71"/>
        <v/>
      </c>
      <c r="BO75" s="685" t="str">
        <f t="shared" si="71"/>
        <v/>
      </c>
      <c r="BP75" s="685" t="str">
        <f t="shared" si="71"/>
        <v/>
      </c>
      <c r="BQ75" s="685" t="str">
        <f t="shared" si="71"/>
        <v/>
      </c>
      <c r="BR75" s="529"/>
      <c r="BS75" s="685">
        <f>IFERROR(($L75+AB75*Contr_Rate)*(1+Inv_Return)*IF($D75=$C$1,VLOOKUP($T75,Male_Annuity_Tables,MATCH($BS$3+3,'Mortality Tables'!$N$1:$DN$1,0),FALSE),VLOOKUP($T75,Fe_Annuity_Tables,MATCH(BS$3+3,'Mortality Tables'!$N$1:$DN$1,0),FALSE)),"")</f>
        <v>1019009.7592897356</v>
      </c>
      <c r="BT75" s="685">
        <f>IFERROR(($BS75+AC75*Contr_Rate)*(1+Inv_Return)*IF($D75=$C$1,VLOOKUP($T75,Male_Annuity_Tables,MATCH($BS$3+3,'Mortality Tables'!$N$1:$DN$1,0),FALSE),VLOOKUP($T75,Fe_Annuity_Tables,MATCH(BT$3+3,'Mortality Tables'!$N$1:$DN$1,0),FALSE)),"")</f>
        <v>1540587.5630177385</v>
      </c>
      <c r="BU75" s="685">
        <f>IFERROR((BT75+AD75*Contr_Rate)*(1+Inv_Return)*IF($D75=$C$1,VLOOKUP($T75,Male_Annuity_Tables,MATCH($BS$3+3,'Mortality Tables'!$N$1:$DN$1,0),FALSE),VLOOKUP($T75,Fe_Annuity_Tables,MATCH(BU$3+3,'Mortality Tables'!$N$1:$DN$1,0),FALSE)),"")</f>
        <v>1895342.3374202785</v>
      </c>
      <c r="BV75" s="685">
        <f>IFERROR((BU75+AE75*Contr_Rate)*(1+Inv_Return)*IF($D75=$C$1,VLOOKUP($T75,Male_Annuity_Tables,MATCH($BS$3+3,'Mortality Tables'!$N$1:$DN$1,0),FALSE),VLOOKUP($T75,Fe_Annuity_Tables,MATCH(BV$3+3,'Mortality Tables'!$N$1:$DN$1,0),FALSE)),"")</f>
        <v>2084102.177454897</v>
      </c>
      <c r="BW75" s="685">
        <f>IFERROR((BV75+AF75*Contr_Rate)*(1+Inv_Return)*IF($D75=$C$1,VLOOKUP($T75,Male_Annuity_Tables,MATCH($BS$3+3,'Mortality Tables'!$N$1:$DN$1,0),FALSE),VLOOKUP($T75,Fe_Annuity_Tables,MATCH(BW$3+3,'Mortality Tables'!$N$1:$DN$1,0),FALSE)),"")</f>
        <v>2131166.2463473943</v>
      </c>
      <c r="BX75" s="685">
        <f>IFERROR((BW75+AG75*Contr_Rate)*(1+Inv_Return)*IF($D75=$C$1,VLOOKUP($T75,Male_Annuity_Tables,MATCH($BS$3+3,'Mortality Tables'!$N$1:$DN$1,0),FALSE),VLOOKUP($T75,Fe_Annuity_Tables,MATCH(BX$3+3,'Mortality Tables'!$N$1:$DN$1,0),FALSE)),"")</f>
        <v>2073890.5412794261</v>
      </c>
      <c r="BY75" s="685">
        <f>IFERROR((BX75+AH75*Contr_Rate)*(1+Inv_Return)*IF($D75=$C$1,VLOOKUP($T75,Male_Annuity_Tables,MATCH($BS$3+3,'Mortality Tables'!$N$1:$DN$1,0),FALSE),VLOOKUP($T75,Fe_Annuity_Tables,MATCH(BY$3+3,'Mortality Tables'!$N$1:$DN$1,0),FALSE)),"")</f>
        <v>1952109.5766364166</v>
      </c>
      <c r="BZ75" s="685" t="str">
        <f>IFERROR((BY75+AI75*Contr_Rate)*(1+Inv_Return)*IF($D75=$C$1,VLOOKUP($T75,Male_Annuity_Tables,MATCH($BS$3+3,'Mortality Tables'!$N$1:$DN$1,0),FALSE),VLOOKUP($T75,Fe_Annuity_Tables,MATCH(BZ$3+3,'Mortality Tables'!$N$1:$DN$1,0),FALSE)),"")</f>
        <v/>
      </c>
      <c r="CA75" s="685" t="str">
        <f>IFERROR((BZ75+AJ75*Contr_Rate)*(1+Inv_Return)*IF($D75=$C$1,VLOOKUP($T75,Male_Annuity_Tables,MATCH($BS$3+3,'Mortality Tables'!$N$1:$DN$1,0),FALSE),VLOOKUP($T75,Fe_Annuity_Tables,MATCH(CA$3+3,'Mortality Tables'!$N$1:$DN$1,0),FALSE)),"")</f>
        <v/>
      </c>
      <c r="CB75" s="685" t="str">
        <f>IFERROR((CA75+AK75*Contr_Rate)*(1+Inv_Return)*IF($D75=$C$1,VLOOKUP($T75,Male_Annuity_Tables,MATCH($BS$3+3,'Mortality Tables'!$N$1:$DN$1,0),FALSE),VLOOKUP($T75,Fe_Annuity_Tables,MATCH(CB$3+3,'Mortality Tables'!$N$1:$DN$1,0),FALSE)),"")</f>
        <v/>
      </c>
      <c r="CC75" s="685" t="str">
        <f>IFERROR((CB75+AL75*Contr_Rate)*(1+Inv_Return)*IF($D75=$C$1,VLOOKUP($T75,Male_Annuity_Tables,MATCH($BS$3+3,'Mortality Tables'!$N$1:$DN$1,0),FALSE),VLOOKUP($T75,Fe_Annuity_Tables,MATCH(CC$3+3,'Mortality Tables'!$N$1:$DN$1,0),FALSE)),"")</f>
        <v/>
      </c>
      <c r="CD75" s="685" t="str">
        <f>IFERROR((CC75+AM75*Contr_Rate)*(1+Inv_Return)*IF($D75=$C$1,VLOOKUP($T75,Male_Annuity_Tables,MATCH($BS$3+3,'Mortality Tables'!$N$1:$DN$1,0),FALSE),VLOOKUP($T75,Fe_Annuity_Tables,MATCH(CD$3+3,'Mortality Tables'!$N$1:$DN$1,0),FALSE)),"")</f>
        <v/>
      </c>
      <c r="CE75" s="685" t="str">
        <f>IFERROR((CD75+AN75*Contr_Rate)*(1+Inv_Return)*IF($D75=$C$1,VLOOKUP($T75,Male_Annuity_Tables,MATCH($BS$3+3,'Mortality Tables'!$N$1:$DN$1,0),FALSE),VLOOKUP($T75,Fe_Annuity_Tables,MATCH(CE$3+3,'Mortality Tables'!$N$1:$DN$1,0),FALSE)),"")</f>
        <v/>
      </c>
      <c r="CF75" s="685" t="str">
        <f>IFERROR((CE75+AO75*Contr_Rate)*(1+Inv_Return)*IF($D75=$C$1,VLOOKUP($T75,Male_Annuity_Tables,MATCH($BS$3+3,'Mortality Tables'!$N$1:$DN$1,0),FALSE),VLOOKUP($T75,Fe_Annuity_Tables,MATCH(CF$3+3,'Mortality Tables'!$N$1:$DN$1,0),FALSE)),"")</f>
        <v/>
      </c>
      <c r="CG75" s="685" t="str">
        <f>IFERROR((CF75+AP75*Contr_Rate)*(1+Inv_Return)*IF($D75=$C$1,VLOOKUP($T75,Male_Annuity_Tables,MATCH($BS$3+3,'Mortality Tables'!$N$1:$DN$1,0),FALSE),VLOOKUP($T75,Fe_Annuity_Tables,MATCH(CG$3+3,'Mortality Tables'!$N$1:$DN$1,0),FALSE)),"")</f>
        <v/>
      </c>
      <c r="CH75" s="685" t="str">
        <f>IFERROR((CG75+AQ75*Contr_Rate)*(1+Inv_Return)*IF($D75=$C$1,VLOOKUP($T75,Male_Annuity_Tables,MATCH($BS$3+3,'Mortality Tables'!$N$1:$DN$1,0),FALSE),VLOOKUP($T75,Fe_Annuity_Tables,MATCH(CH$3+3,'Mortality Tables'!$N$1:$DN$1,0),FALSE)),"")</f>
        <v/>
      </c>
      <c r="CI75" s="685" t="str">
        <f>IFERROR((CH75+AR75*Contr_Rate)*(1+Inv_Return)*IF($D75=$C$1,VLOOKUP($T75,Male_Annuity_Tables,MATCH($BS$3+3,'Mortality Tables'!$N$1:$DN$1,0),FALSE),VLOOKUP($T75,Fe_Annuity_Tables,MATCH(CI$3+3,'Mortality Tables'!$N$1:$DN$1,0),FALSE)),"")</f>
        <v/>
      </c>
      <c r="CJ75" s="685" t="str">
        <f>IFERROR((CI75+AS75*Contr_Rate)*(1+Inv_Return)*IF($D75=$C$1,VLOOKUP($T75,Male_Annuity_Tables,MATCH($BS$3+3,'Mortality Tables'!$N$1:$DN$1,0),FALSE),VLOOKUP($T75,Fe_Annuity_Tables,MATCH(CJ$3+3,'Mortality Tables'!$N$1:$DN$1,0),FALSE)),"")</f>
        <v/>
      </c>
      <c r="CK75" s="685" t="str">
        <f>IFERROR((CJ75+AT75*Contr_Rate)*(1+Inv_Return)*IF($D75=$C$1,VLOOKUP($T75,Male_Annuity_Tables,MATCH($BS$3+3,'Mortality Tables'!$N$1:$DN$1,0),FALSE),VLOOKUP($T75,Fe_Annuity_Tables,MATCH(CK$3+3,'Mortality Tables'!$N$1:$DN$1,0),FALSE)),"")</f>
        <v/>
      </c>
      <c r="CL75" s="685" t="str">
        <f>IFERROR((CK75+AU75*Contr_Rate)*(1+Inv_Return)*IF($D75=$C$1,VLOOKUP($T75,Male_Annuity_Tables,MATCH($BS$3+3,'Mortality Tables'!$N$1:$DN$1,0),FALSE),VLOOKUP($T75,Fe_Annuity_Tables,MATCH(CL$3+3,'Mortality Tables'!$N$1:$DN$1,0),FALSE)),"")</f>
        <v/>
      </c>
      <c r="CM75" s="685" t="str">
        <f>IFERROR((CL75+AV75*Contr_Rate)*(1+Inv_Return)*IF($D75=$C$1,VLOOKUP($T75,Male_Annuity_Tables,MATCH($BS$3+3,'Mortality Tables'!$N$1:$DN$1,0),FALSE),VLOOKUP($T75,Fe_Annuity_Tables,MATCH(CM$3+3,'Mortality Tables'!$N$1:$DN$1,0),FALSE)),"")</f>
        <v/>
      </c>
      <c r="CN75" s="685" t="str">
        <f>IFERROR((CM75+AW75*Contr_Rate)*(1+Inv_Return)*IF($D75=$C$1,VLOOKUP($T75,Male_Annuity_Tables,MATCH($BS$3+3,'Mortality Tables'!$N$1:$DN$1,0),FALSE),VLOOKUP($T75,Fe_Annuity_Tables,MATCH(CN$3+3,'Mortality Tables'!$N$1:$DN$1,0),FALSE)),"")</f>
        <v/>
      </c>
      <c r="CO75" s="685" t="str">
        <f>IFERROR((CN75+AX75*Contr_Rate)*(1+Inv_Return)*IF($D75=$C$1,VLOOKUP($T75,Male_Annuity_Tables,MATCH($BS$3+3,'Mortality Tables'!$N$1:$DN$1,0),FALSE),VLOOKUP($T75,Fe_Annuity_Tables,MATCH(CO$3+3,'Mortality Tables'!$N$1:$DN$1,0),FALSE)),"")</f>
        <v/>
      </c>
      <c r="CP75" s="685" t="str">
        <f>IFERROR((CO75+AY75*Contr_Rate)*(1+Inv_Return)*IF($D75=$C$1,VLOOKUP($T75,Male_Annuity_Tables,MATCH($BS$3+3,'Mortality Tables'!$N$1:$DN$1,0),FALSE),VLOOKUP($T75,Fe_Annuity_Tables,MATCH(CP$3+3,'Mortality Tables'!$N$1:$DN$1,0),FALSE)),"")</f>
        <v/>
      </c>
      <c r="CQ75" s="685" t="str">
        <f>IFERROR((CP75+AZ75*Contr_Rate)*(1+Inv_Return)*IF($D75=$C$1,VLOOKUP($T75,Male_Annuity_Tables,MATCH($BS$3+3,'Mortality Tables'!$N$1:$DN$1,0),FALSE),VLOOKUP($T75,Fe_Annuity_Tables,MATCH(CQ$3+3,'Mortality Tables'!$N$1:$DN$1,0),FALSE)),"")</f>
        <v/>
      </c>
      <c r="CR75" s="685" t="str">
        <f>IFERROR((CQ75+BA75*Contr_Rate)*(1+Inv_Return)*IF($D75=$C$1,VLOOKUP($T75,Male_Annuity_Tables,MATCH($BS$3+3,'Mortality Tables'!$N$1:$DN$1,0),FALSE),VLOOKUP($T75,Fe_Annuity_Tables,MATCH(CR$3+3,'Mortality Tables'!$N$1:$DN$1,0),FALSE)),"")</f>
        <v/>
      </c>
      <c r="CS75" s="685" t="str">
        <f>IFERROR((CR75+BB75*Contr_Rate)*(1+Inv_Return)*IF($D75=$C$1,VLOOKUP($T75,Male_Annuity_Tables,MATCH($BS$3+3,'Mortality Tables'!$N$1:$DN$1,0),FALSE),VLOOKUP($T75,Fe_Annuity_Tables,MATCH(CS$3+3,'Mortality Tables'!$N$1:$DN$1,0),FALSE)),"")</f>
        <v/>
      </c>
      <c r="CT75" s="685" t="str">
        <f>IFERROR((CS75+BC75*Contr_Rate)*(1+Inv_Return)*IF($D75=$C$1,VLOOKUP($T75,Male_Annuity_Tables,MATCH($BS$3+3,'Mortality Tables'!$N$1:$DN$1,0),FALSE),VLOOKUP($T75,Fe_Annuity_Tables,MATCH(CT$3+3,'Mortality Tables'!$N$1:$DN$1,0),FALSE)),"")</f>
        <v/>
      </c>
      <c r="CU75" s="685" t="str">
        <f>IFERROR((CT75+BD75*Contr_Rate)*(1+Inv_Return)*IF($D75=$C$1,VLOOKUP($T75,Male_Annuity_Tables,MATCH($BS$3+3,'Mortality Tables'!$N$1:$DN$1,0),FALSE),VLOOKUP($T75,Fe_Annuity_Tables,MATCH(CU$3+3,'Mortality Tables'!$N$1:$DN$1,0),FALSE)),"")</f>
        <v/>
      </c>
      <c r="CV75" s="685" t="str">
        <f>IFERROR((CU75+BE75*Contr_Rate)*(1+Inv_Return)*IF($D75=$C$1,VLOOKUP($T75,Male_Annuity_Tables,MATCH($BS$3+3,'Mortality Tables'!$N$1:$DN$1,0),FALSE),VLOOKUP($T75,Fe_Annuity_Tables,MATCH(CV$3+3,'Mortality Tables'!$N$1:$DN$1,0),FALSE)),"")</f>
        <v/>
      </c>
      <c r="CW75" s="685" t="str">
        <f>IFERROR((CV75+BF75*Contr_Rate)*(1+Inv_Return)*IF($D75=$C$1,VLOOKUP($T75,Male_Annuity_Tables,MATCH($BS$3+3,'Mortality Tables'!$N$1:$DN$1,0),FALSE),VLOOKUP($T75,Fe_Annuity_Tables,MATCH(CW$3+3,'Mortality Tables'!$N$1:$DN$1,0),FALSE)),"")</f>
        <v/>
      </c>
      <c r="CX75" s="685" t="str">
        <f>IFERROR((CW75+BG75*Contr_Rate)*(1+Inv_Return)*IF($D75=$C$1,VLOOKUP($T75,Male_Annuity_Tables,MATCH($BS$3+3,'Mortality Tables'!$N$1:$DN$1,0),FALSE),VLOOKUP($T75,Fe_Annuity_Tables,MATCH(CX$3+3,'Mortality Tables'!$N$1:$DN$1,0),FALSE)),"")</f>
        <v/>
      </c>
      <c r="CY75" s="685" t="str">
        <f>IFERROR((CX75+BH75*Contr_Rate)*(1+Inv_Return)*IF($D75=$C$1,VLOOKUP($T75,Male_Annuity_Tables,MATCH($BS$3+3,'Mortality Tables'!$N$1:$DN$1,0),FALSE),VLOOKUP($T75,Fe_Annuity_Tables,MATCH(CY$3+3,'Mortality Tables'!$N$1:$DN$1,0),FALSE)),"")</f>
        <v/>
      </c>
      <c r="CZ75" s="685" t="str">
        <f>IFERROR((CY75+BI75*Contr_Rate)*(1+Inv_Return)*IF($D75=$C$1,VLOOKUP($T75,Male_Annuity_Tables,MATCH($BS$3+3,'Mortality Tables'!$N$1:$DN$1,0),FALSE),VLOOKUP($T75,Fe_Annuity_Tables,MATCH(CZ$3+3,'Mortality Tables'!$N$1:$DN$1,0),FALSE)),"")</f>
        <v/>
      </c>
      <c r="DA75" s="685" t="str">
        <f>IFERROR((CZ75+BJ75*Contr_Rate)*(1+Inv_Return)*IF($D75=$C$1,VLOOKUP($T75,Male_Annuity_Tables,MATCH($BS$3+3,'Mortality Tables'!$N$1:$DN$1,0),FALSE),VLOOKUP($T75,Fe_Annuity_Tables,MATCH(DA$3+3,'Mortality Tables'!$N$1:$DN$1,0),FALSE)),"")</f>
        <v/>
      </c>
      <c r="DB75" s="685" t="str">
        <f>IFERROR((DA75+BK75*Contr_Rate)*(1+Inv_Return)*IF($D75=$C$1,VLOOKUP($T75,Male_Annuity_Tables,MATCH($BS$3+3,'Mortality Tables'!$N$1:$DN$1,0),FALSE),VLOOKUP($T75,Fe_Annuity_Tables,MATCH(DB$3+3,'Mortality Tables'!$N$1:$DN$1,0),FALSE)),"")</f>
        <v/>
      </c>
      <c r="DC75" s="685" t="str">
        <f>IFERROR((DB75+BL75*Contr_Rate)*(1+Inv_Return)*IF($D75=$C$1,VLOOKUP($T75,Male_Annuity_Tables,MATCH($BS$3+3,'Mortality Tables'!$N$1:$DN$1,0),FALSE),VLOOKUP($T75,Fe_Annuity_Tables,MATCH(DC$3+3,'Mortality Tables'!$N$1:$DN$1,0),FALSE)),"")</f>
        <v/>
      </c>
      <c r="DD75" s="685" t="str">
        <f>IFERROR((DC75+BM75*Contr_Rate)*(1+Inv_Return)*IF($D75=$C$1,VLOOKUP($T75,Male_Annuity_Tables,MATCH($BS$3+3,'Mortality Tables'!$N$1:$DN$1,0),FALSE),VLOOKUP($T75,Fe_Annuity_Tables,MATCH(DD$3+3,'Mortality Tables'!$N$1:$DN$1,0),FALSE)),"")</f>
        <v/>
      </c>
      <c r="DE75" s="685" t="str">
        <f>IFERROR((DD75+BN75*Contr_Rate)*(1+Inv_Return)*IF($D75=$C$1,VLOOKUP($T75,Male_Annuity_Tables,MATCH($BS$3+3,'Mortality Tables'!$N$1:$DN$1,0),FALSE),VLOOKUP($T75,Fe_Annuity_Tables,MATCH(DE$3+3,'Mortality Tables'!$N$1:$DN$1,0),FALSE)),"")</f>
        <v/>
      </c>
      <c r="DF75" s="685" t="str">
        <f>IFERROR((DE75+BO75*Contr_Rate)*(1+Inv_Return)*IF($D75=$C$1,VLOOKUP($T75,Male_Annuity_Tables,MATCH($BS$3+3,'Mortality Tables'!$N$1:$DN$1,0),FALSE),VLOOKUP($T75,Fe_Annuity_Tables,MATCH(DF$3+3,'Mortality Tables'!$N$1:$DN$1,0),FALSE)),"")</f>
        <v/>
      </c>
      <c r="DG75" s="685" t="str">
        <f>IFERROR((DF75+BP75*Contr_Rate)*(1+Inv_Return)*IF($D75=$C$1,VLOOKUP($T75,Male_Annuity_Tables,MATCH($BS$3+3,'Mortality Tables'!$N$1:$DN$1,0),FALSE),VLOOKUP($T75,Fe_Annuity_Tables,MATCH(DG$3+3,'Mortality Tables'!$N$1:$DN$1,0),FALSE)),"")</f>
        <v/>
      </c>
      <c r="DH75" s="685" t="str">
        <f>IFERROR((DG75+BQ75*Contr_Rate)*(1+Inv_Return)*IF($D75=$C$1,VLOOKUP($T75,Male_Annuity_Tables,MATCH($BS$3+3,'Mortality Tables'!$N$1:$DN$1,0),FALSE),VLOOKUP($T75,Fe_Annuity_Tables,MATCH(DH$3+3,'Mortality Tables'!$N$1:$DN$1,0),FALSE)),"")</f>
        <v/>
      </c>
      <c r="DJ75" s="686">
        <f t="shared" si="69"/>
        <v>2131166.2463473943</v>
      </c>
      <c r="DK75" s="680">
        <f t="shared" si="60"/>
        <v>8.8017766057058875</v>
      </c>
      <c r="DL75" s="686">
        <f t="shared" si="61"/>
        <v>162226.49687872198</v>
      </c>
      <c r="DM75" s="686">
        <f t="shared" si="70"/>
        <v>3632928.8805971108</v>
      </c>
      <c r="DN75" s="687">
        <f t="shared" si="62"/>
        <v>4.4654465366813986E-2</v>
      </c>
      <c r="DP75" s="688">
        <f t="shared" si="63"/>
        <v>106229.72938643636</v>
      </c>
      <c r="DQ75" s="688">
        <f t="shared" si="64"/>
        <v>160603.17226947323</v>
      </c>
      <c r="DR75" s="688">
        <f t="shared" si="65"/>
        <v>197585.64799138921</v>
      </c>
    </row>
    <row r="76" spans="1:122" s="657" customFormat="1" ht="14.5">
      <c r="A76" s="675" t="s">
        <v>1221</v>
      </c>
      <c r="B76" s="675" t="s">
        <v>1222</v>
      </c>
      <c r="C76" s="675" t="s">
        <v>116</v>
      </c>
      <c r="D76" s="675" t="s">
        <v>61</v>
      </c>
      <c r="E76" s="676">
        <v>26722</v>
      </c>
      <c r="F76" s="677">
        <v>39500</v>
      </c>
      <c r="G76" s="677">
        <v>42179</v>
      </c>
      <c r="H76" s="678">
        <v>2040082</v>
      </c>
      <c r="I76" s="678">
        <v>143580.91</v>
      </c>
      <c r="J76" s="678">
        <v>157352.66</v>
      </c>
      <c r="K76" s="678">
        <v>14307.55</v>
      </c>
      <c r="L76" s="678">
        <v>315241.12</v>
      </c>
      <c r="M76" s="679">
        <f>IF(COUNTIF($A$4:A204,A76)=1,0,1)</f>
        <v>0</v>
      </c>
      <c r="N76" s="680" t="str">
        <f t="shared" si="49"/>
        <v>Okay</v>
      </c>
      <c r="O76" s="680" t="str">
        <f t="shared" si="66"/>
        <v>TRUE</v>
      </c>
      <c r="P76" s="680" t="b">
        <f t="shared" si="50"/>
        <v>1</v>
      </c>
      <c r="Q76" s="680" t="b">
        <f t="shared" si="51"/>
        <v>1</v>
      </c>
      <c r="R76" s="680" t="b">
        <f t="shared" si="52"/>
        <v>1</v>
      </c>
      <c r="S76" s="681">
        <f t="shared" si="53"/>
        <v>35.008219178082193</v>
      </c>
      <c r="T76" s="682">
        <f t="shared" si="54"/>
        <v>51</v>
      </c>
      <c r="U76" s="682">
        <f t="shared" si="67"/>
        <v>42</v>
      </c>
      <c r="V76" s="682">
        <f t="shared" si="55"/>
        <v>9.5260273972602736</v>
      </c>
      <c r="W76" s="682">
        <f t="shared" si="56"/>
        <v>9</v>
      </c>
      <c r="X76" s="683">
        <f t="shared" si="57"/>
        <v>2837170.08</v>
      </c>
      <c r="Y76" s="684">
        <f t="shared" si="58"/>
        <v>6.0000000000000001E-3</v>
      </c>
      <c r="Z76" s="684">
        <f>IF($D76=$C$1,VLOOKUP($T76,Male_Annuity_Tables,MATCH($W76+2,'Mortality Tables'!$DS$1:$HT$1,0),FALSE),VLOOKUP($T76,Fe_Annuity_Tables,MATCH($W76+2,'Mortality Tables'!$M$1:$DN$1,0),FALSE))</f>
        <v>0.46809938372992504</v>
      </c>
      <c r="AA76" s="664"/>
      <c r="AB76" s="685">
        <f t="shared" si="68"/>
        <v>2144024.1779</v>
      </c>
      <c r="AC76" s="685">
        <f t="shared" si="68"/>
        <v>2253262.2097640052</v>
      </c>
      <c r="AD76" s="685">
        <f t="shared" si="68"/>
        <v>2368065.9193514814</v>
      </c>
      <c r="AE76" s="685">
        <f t="shared" si="68"/>
        <v>2488718.8779424392</v>
      </c>
      <c r="AF76" s="685">
        <f t="shared" si="68"/>
        <v>2615519.1047736066</v>
      </c>
      <c r="AG76" s="685">
        <f t="shared" si="68"/>
        <v>2748779.8031618223</v>
      </c>
      <c r="AH76" s="685">
        <f t="shared" si="68"/>
        <v>2888830.134132917</v>
      </c>
      <c r="AI76" s="685">
        <f t="shared" si="68"/>
        <v>3036016.0294669895</v>
      </c>
      <c r="AJ76" s="685">
        <f t="shared" si="68"/>
        <v>3190701.0461683325</v>
      </c>
      <c r="AK76" s="685" t="str">
        <f t="shared" si="68"/>
        <v/>
      </c>
      <c r="AL76" s="685" t="str">
        <f t="shared" si="59"/>
        <v/>
      </c>
      <c r="AM76" s="685" t="str">
        <f t="shared" si="59"/>
        <v/>
      </c>
      <c r="AN76" s="685" t="str">
        <f t="shared" si="59"/>
        <v/>
      </c>
      <c r="AO76" s="685" t="str">
        <f t="shared" si="59"/>
        <v/>
      </c>
      <c r="AP76" s="685" t="str">
        <f t="shared" si="59"/>
        <v/>
      </c>
      <c r="AQ76" s="685" t="str">
        <f t="shared" si="59"/>
        <v/>
      </c>
      <c r="AR76" s="685" t="str">
        <f t="shared" si="59"/>
        <v/>
      </c>
      <c r="AS76" s="685" t="str">
        <f t="shared" si="59"/>
        <v/>
      </c>
      <c r="AT76" s="685" t="str">
        <f t="shared" si="59"/>
        <v/>
      </c>
      <c r="AU76" s="685" t="str">
        <f t="shared" si="59"/>
        <v/>
      </c>
      <c r="AV76" s="685" t="str">
        <f t="shared" si="48"/>
        <v/>
      </c>
      <c r="AW76" s="685" t="str">
        <f t="shared" si="48"/>
        <v/>
      </c>
      <c r="AX76" s="685" t="str">
        <f t="shared" si="48"/>
        <v/>
      </c>
      <c r="AY76" s="685" t="str">
        <f t="shared" si="48"/>
        <v/>
      </c>
      <c r="AZ76" s="685" t="str">
        <f t="shared" si="48"/>
        <v/>
      </c>
      <c r="BA76" s="685" t="str">
        <f t="shared" si="48"/>
        <v/>
      </c>
      <c r="BB76" s="685" t="str">
        <f t="shared" si="48"/>
        <v/>
      </c>
      <c r="BC76" s="685" t="str">
        <f t="shared" si="48"/>
        <v/>
      </c>
      <c r="BD76" s="685" t="str">
        <f t="shared" si="71"/>
        <v/>
      </c>
      <c r="BE76" s="685" t="str">
        <f t="shared" si="71"/>
        <v/>
      </c>
      <c r="BF76" s="685" t="str">
        <f t="shared" si="71"/>
        <v/>
      </c>
      <c r="BG76" s="685" t="str">
        <f t="shared" si="71"/>
        <v/>
      </c>
      <c r="BH76" s="685" t="str">
        <f t="shared" si="71"/>
        <v/>
      </c>
      <c r="BI76" s="685" t="str">
        <f t="shared" si="71"/>
        <v/>
      </c>
      <c r="BJ76" s="685" t="str">
        <f t="shared" si="71"/>
        <v/>
      </c>
      <c r="BK76" s="685" t="str">
        <f t="shared" si="71"/>
        <v/>
      </c>
      <c r="BL76" s="685" t="str">
        <f t="shared" si="71"/>
        <v/>
      </c>
      <c r="BM76" s="685" t="str">
        <f t="shared" si="71"/>
        <v/>
      </c>
      <c r="BN76" s="685" t="str">
        <f t="shared" si="71"/>
        <v/>
      </c>
      <c r="BO76" s="685" t="str">
        <f t="shared" si="71"/>
        <v/>
      </c>
      <c r="BP76" s="685" t="str">
        <f t="shared" si="71"/>
        <v/>
      </c>
      <c r="BQ76" s="685" t="str">
        <f t="shared" si="71"/>
        <v/>
      </c>
      <c r="BR76" s="529"/>
      <c r="BS76" s="685">
        <f>IFERROR(($L76+AB76*Contr_Rate)*(1+Inv_Return)*IF($D76=$C$1,VLOOKUP($T76,Male_Annuity_Tables,MATCH($BS$3+3,'Mortality Tables'!$N$1:$DN$1,0),FALSE),VLOOKUP($T76,Fe_Annuity_Tables,MATCH(BS$3+3,'Mortality Tables'!$N$1:$DN$1,0),FALSE)),"")</f>
        <v>881130.93026327505</v>
      </c>
      <c r="BT76" s="685">
        <f>IFERROR(($BS76+AC76*Contr_Rate)*(1+Inv_Return)*IF($D76=$C$1,VLOOKUP($T76,Male_Annuity_Tables,MATCH($BS$3+3,'Mortality Tables'!$N$1:$DN$1,0),FALSE),VLOOKUP($T76,Fe_Annuity_Tables,MATCH(BT$3+3,'Mortality Tables'!$N$1:$DN$1,0),FALSE)),"")</f>
        <v>1431498.5162397497</v>
      </c>
      <c r="BU76" s="685">
        <f>IFERROR((BT76+AD76*Contr_Rate)*(1+Inv_Return)*IF($D76=$C$1,VLOOKUP($T76,Male_Annuity_Tables,MATCH($BS$3+3,'Mortality Tables'!$N$1:$DN$1,0),FALSE),VLOOKUP($T76,Fe_Annuity_Tables,MATCH(BU$3+3,'Mortality Tables'!$N$1:$DN$1,0),FALSE)),"")</f>
        <v>1969131.0556266434</v>
      </c>
      <c r="BV76" s="685">
        <f>IFERROR((BU76+AE76*Contr_Rate)*(1+Inv_Return)*IF($D76=$C$1,VLOOKUP($T76,Male_Annuity_Tables,MATCH($BS$3+3,'Mortality Tables'!$N$1:$DN$1,0),FALSE),VLOOKUP($T76,Fe_Annuity_Tables,MATCH(BV$3+3,'Mortality Tables'!$N$1:$DN$1,0),FALSE)),"")</f>
        <v>2496669.0949314181</v>
      </c>
      <c r="BW76" s="685">
        <f>IFERROR((BV76+AF76*Contr_Rate)*(1+Inv_Return)*IF($D76=$C$1,VLOOKUP($T76,Male_Annuity_Tables,MATCH($BS$3+3,'Mortality Tables'!$N$1:$DN$1,0),FALSE),VLOOKUP($T76,Fe_Annuity_Tables,MATCH(BW$3+3,'Mortality Tables'!$N$1:$DN$1,0),FALSE)),"")</f>
        <v>3016622.3628546973</v>
      </c>
      <c r="BX76" s="685">
        <f>IFERROR((BW76+AG76*Contr_Rate)*(1+Inv_Return)*IF($D76=$C$1,VLOOKUP($T76,Male_Annuity_Tables,MATCH($BS$3+3,'Mortality Tables'!$N$1:$DN$1,0),FALSE),VLOOKUP($T76,Fe_Annuity_Tables,MATCH(BX$3+3,'Mortality Tables'!$N$1:$DN$1,0),FALSE)),"")</f>
        <v>3531384.5110394997</v>
      </c>
      <c r="BY76" s="685">
        <f>IFERROR((BX76+AH76*Contr_Rate)*(1+Inv_Return)*IF($D76=$C$1,VLOOKUP($T76,Male_Annuity_Tables,MATCH($BS$3+3,'Mortality Tables'!$N$1:$DN$1,0),FALSE),VLOOKUP($T76,Fe_Annuity_Tables,MATCH(BY$3+3,'Mortality Tables'!$N$1:$DN$1,0),FALSE)),"")</f>
        <v>4043246.8790594828</v>
      </c>
      <c r="BZ76" s="685">
        <f>IFERROR((BY76+AI76*Contr_Rate)*(1+Inv_Return)*IF($D76=$C$1,VLOOKUP($T76,Male_Annuity_Tables,MATCH($BS$3+3,'Mortality Tables'!$N$1:$DN$1,0),FALSE),VLOOKUP($T76,Fe_Annuity_Tables,MATCH(BZ$3+3,'Mortality Tables'!$N$1:$DN$1,0),FALSE)),"")</f>
        <v>4554411.373231234</v>
      </c>
      <c r="CA76" s="685">
        <f>IFERROR((BZ76+AJ76*Contr_Rate)*(1+Inv_Return)*IF($D76=$C$1,VLOOKUP($T76,Male_Annuity_Tables,MATCH($BS$3+3,'Mortality Tables'!$N$1:$DN$1,0),FALSE),VLOOKUP($T76,Fe_Annuity_Tables,MATCH(CA$3+3,'Mortality Tables'!$N$1:$DN$1,0),FALSE)),"")</f>
        <v>5067002.5421627779</v>
      </c>
      <c r="CB76" s="685" t="str">
        <f>IFERROR((CA76+AK76*Contr_Rate)*(1+Inv_Return)*IF($D76=$C$1,VLOOKUP($T76,Male_Annuity_Tables,MATCH($BS$3+3,'Mortality Tables'!$N$1:$DN$1,0),FALSE),VLOOKUP($T76,Fe_Annuity_Tables,MATCH(CB$3+3,'Mortality Tables'!$N$1:$DN$1,0),FALSE)),"")</f>
        <v/>
      </c>
      <c r="CC76" s="685" t="str">
        <f>IFERROR((CB76+AL76*Contr_Rate)*(1+Inv_Return)*IF($D76=$C$1,VLOOKUP($T76,Male_Annuity_Tables,MATCH($BS$3+3,'Mortality Tables'!$N$1:$DN$1,0),FALSE),VLOOKUP($T76,Fe_Annuity_Tables,MATCH(CC$3+3,'Mortality Tables'!$N$1:$DN$1,0),FALSE)),"")</f>
        <v/>
      </c>
      <c r="CD76" s="685" t="str">
        <f>IFERROR((CC76+AM76*Contr_Rate)*(1+Inv_Return)*IF($D76=$C$1,VLOOKUP($T76,Male_Annuity_Tables,MATCH($BS$3+3,'Mortality Tables'!$N$1:$DN$1,0),FALSE),VLOOKUP($T76,Fe_Annuity_Tables,MATCH(CD$3+3,'Mortality Tables'!$N$1:$DN$1,0),FALSE)),"")</f>
        <v/>
      </c>
      <c r="CE76" s="685" t="str">
        <f>IFERROR((CD76+AN76*Contr_Rate)*(1+Inv_Return)*IF($D76=$C$1,VLOOKUP($T76,Male_Annuity_Tables,MATCH($BS$3+3,'Mortality Tables'!$N$1:$DN$1,0),FALSE),VLOOKUP($T76,Fe_Annuity_Tables,MATCH(CE$3+3,'Mortality Tables'!$N$1:$DN$1,0),FALSE)),"")</f>
        <v/>
      </c>
      <c r="CF76" s="685" t="str">
        <f>IFERROR((CE76+AO76*Contr_Rate)*(1+Inv_Return)*IF($D76=$C$1,VLOOKUP($T76,Male_Annuity_Tables,MATCH($BS$3+3,'Mortality Tables'!$N$1:$DN$1,0),FALSE),VLOOKUP($T76,Fe_Annuity_Tables,MATCH(CF$3+3,'Mortality Tables'!$N$1:$DN$1,0),FALSE)),"")</f>
        <v/>
      </c>
      <c r="CG76" s="685" t="str">
        <f>IFERROR((CF76+AP76*Contr_Rate)*(1+Inv_Return)*IF($D76=$C$1,VLOOKUP($T76,Male_Annuity_Tables,MATCH($BS$3+3,'Mortality Tables'!$N$1:$DN$1,0),FALSE),VLOOKUP($T76,Fe_Annuity_Tables,MATCH(CG$3+3,'Mortality Tables'!$N$1:$DN$1,0),FALSE)),"")</f>
        <v/>
      </c>
      <c r="CH76" s="685" t="str">
        <f>IFERROR((CG76+AQ76*Contr_Rate)*(1+Inv_Return)*IF($D76=$C$1,VLOOKUP($T76,Male_Annuity_Tables,MATCH($BS$3+3,'Mortality Tables'!$N$1:$DN$1,0),FALSE),VLOOKUP($T76,Fe_Annuity_Tables,MATCH(CH$3+3,'Mortality Tables'!$N$1:$DN$1,0),FALSE)),"")</f>
        <v/>
      </c>
      <c r="CI76" s="685" t="str">
        <f>IFERROR((CH76+AR76*Contr_Rate)*(1+Inv_Return)*IF($D76=$C$1,VLOOKUP($T76,Male_Annuity_Tables,MATCH($BS$3+3,'Mortality Tables'!$N$1:$DN$1,0),FALSE),VLOOKUP($T76,Fe_Annuity_Tables,MATCH(CI$3+3,'Mortality Tables'!$N$1:$DN$1,0),FALSE)),"")</f>
        <v/>
      </c>
      <c r="CJ76" s="685" t="str">
        <f>IFERROR((CI76+AS76*Contr_Rate)*(1+Inv_Return)*IF($D76=$C$1,VLOOKUP($T76,Male_Annuity_Tables,MATCH($BS$3+3,'Mortality Tables'!$N$1:$DN$1,0),FALSE),VLOOKUP($T76,Fe_Annuity_Tables,MATCH(CJ$3+3,'Mortality Tables'!$N$1:$DN$1,0),FALSE)),"")</f>
        <v/>
      </c>
      <c r="CK76" s="685" t="str">
        <f>IFERROR((CJ76+AT76*Contr_Rate)*(1+Inv_Return)*IF($D76=$C$1,VLOOKUP($T76,Male_Annuity_Tables,MATCH($BS$3+3,'Mortality Tables'!$N$1:$DN$1,0),FALSE),VLOOKUP($T76,Fe_Annuity_Tables,MATCH(CK$3+3,'Mortality Tables'!$N$1:$DN$1,0),FALSE)),"")</f>
        <v/>
      </c>
      <c r="CL76" s="685" t="str">
        <f>IFERROR((CK76+AU76*Contr_Rate)*(1+Inv_Return)*IF($D76=$C$1,VLOOKUP($T76,Male_Annuity_Tables,MATCH($BS$3+3,'Mortality Tables'!$N$1:$DN$1,0),FALSE),VLOOKUP($T76,Fe_Annuity_Tables,MATCH(CL$3+3,'Mortality Tables'!$N$1:$DN$1,0),FALSE)),"")</f>
        <v/>
      </c>
      <c r="CM76" s="685" t="str">
        <f>IFERROR((CL76+AV76*Contr_Rate)*(1+Inv_Return)*IF($D76=$C$1,VLOOKUP($T76,Male_Annuity_Tables,MATCH($BS$3+3,'Mortality Tables'!$N$1:$DN$1,0),FALSE),VLOOKUP($T76,Fe_Annuity_Tables,MATCH(CM$3+3,'Mortality Tables'!$N$1:$DN$1,0),FALSE)),"")</f>
        <v/>
      </c>
      <c r="CN76" s="685" t="str">
        <f>IFERROR((CM76+AW76*Contr_Rate)*(1+Inv_Return)*IF($D76=$C$1,VLOOKUP($T76,Male_Annuity_Tables,MATCH($BS$3+3,'Mortality Tables'!$N$1:$DN$1,0),FALSE),VLOOKUP($T76,Fe_Annuity_Tables,MATCH(CN$3+3,'Mortality Tables'!$N$1:$DN$1,0),FALSE)),"")</f>
        <v/>
      </c>
      <c r="CO76" s="685" t="str">
        <f>IFERROR((CN76+AX76*Contr_Rate)*(1+Inv_Return)*IF($D76=$C$1,VLOOKUP($T76,Male_Annuity_Tables,MATCH($BS$3+3,'Mortality Tables'!$N$1:$DN$1,0),FALSE),VLOOKUP($T76,Fe_Annuity_Tables,MATCH(CO$3+3,'Mortality Tables'!$N$1:$DN$1,0),FALSE)),"")</f>
        <v/>
      </c>
      <c r="CP76" s="685" t="str">
        <f>IFERROR((CO76+AY76*Contr_Rate)*(1+Inv_Return)*IF($D76=$C$1,VLOOKUP($T76,Male_Annuity_Tables,MATCH($BS$3+3,'Mortality Tables'!$N$1:$DN$1,0),FALSE),VLOOKUP($T76,Fe_Annuity_Tables,MATCH(CP$3+3,'Mortality Tables'!$N$1:$DN$1,0),FALSE)),"")</f>
        <v/>
      </c>
      <c r="CQ76" s="685" t="str">
        <f>IFERROR((CP76+AZ76*Contr_Rate)*(1+Inv_Return)*IF($D76=$C$1,VLOOKUP($T76,Male_Annuity_Tables,MATCH($BS$3+3,'Mortality Tables'!$N$1:$DN$1,0),FALSE),VLOOKUP($T76,Fe_Annuity_Tables,MATCH(CQ$3+3,'Mortality Tables'!$N$1:$DN$1,0),FALSE)),"")</f>
        <v/>
      </c>
      <c r="CR76" s="685" t="str">
        <f>IFERROR((CQ76+BA76*Contr_Rate)*(1+Inv_Return)*IF($D76=$C$1,VLOOKUP($T76,Male_Annuity_Tables,MATCH($BS$3+3,'Mortality Tables'!$N$1:$DN$1,0),FALSE),VLOOKUP($T76,Fe_Annuity_Tables,MATCH(CR$3+3,'Mortality Tables'!$N$1:$DN$1,0),FALSE)),"")</f>
        <v/>
      </c>
      <c r="CS76" s="685" t="str">
        <f>IFERROR((CR76+BB76*Contr_Rate)*(1+Inv_Return)*IF($D76=$C$1,VLOOKUP($T76,Male_Annuity_Tables,MATCH($BS$3+3,'Mortality Tables'!$N$1:$DN$1,0),FALSE),VLOOKUP($T76,Fe_Annuity_Tables,MATCH(CS$3+3,'Mortality Tables'!$N$1:$DN$1,0),FALSE)),"")</f>
        <v/>
      </c>
      <c r="CT76" s="685" t="str">
        <f>IFERROR((CS76+BC76*Contr_Rate)*(1+Inv_Return)*IF($D76=$C$1,VLOOKUP($T76,Male_Annuity_Tables,MATCH($BS$3+3,'Mortality Tables'!$N$1:$DN$1,0),FALSE),VLOOKUP($T76,Fe_Annuity_Tables,MATCH(CT$3+3,'Mortality Tables'!$N$1:$DN$1,0),FALSE)),"")</f>
        <v/>
      </c>
      <c r="CU76" s="685" t="str">
        <f>IFERROR((CT76+BD76*Contr_Rate)*(1+Inv_Return)*IF($D76=$C$1,VLOOKUP($T76,Male_Annuity_Tables,MATCH($BS$3+3,'Mortality Tables'!$N$1:$DN$1,0),FALSE),VLOOKUP($T76,Fe_Annuity_Tables,MATCH(CU$3+3,'Mortality Tables'!$N$1:$DN$1,0),FALSE)),"")</f>
        <v/>
      </c>
      <c r="CV76" s="685" t="str">
        <f>IFERROR((CU76+BE76*Contr_Rate)*(1+Inv_Return)*IF($D76=$C$1,VLOOKUP($T76,Male_Annuity_Tables,MATCH($BS$3+3,'Mortality Tables'!$N$1:$DN$1,0),FALSE),VLOOKUP($T76,Fe_Annuity_Tables,MATCH(CV$3+3,'Mortality Tables'!$N$1:$DN$1,0),FALSE)),"")</f>
        <v/>
      </c>
      <c r="CW76" s="685" t="str">
        <f>IFERROR((CV76+BF76*Contr_Rate)*(1+Inv_Return)*IF($D76=$C$1,VLOOKUP($T76,Male_Annuity_Tables,MATCH($BS$3+3,'Mortality Tables'!$N$1:$DN$1,0),FALSE),VLOOKUP($T76,Fe_Annuity_Tables,MATCH(CW$3+3,'Mortality Tables'!$N$1:$DN$1,0),FALSE)),"")</f>
        <v/>
      </c>
      <c r="CX76" s="685" t="str">
        <f>IFERROR((CW76+BG76*Contr_Rate)*(1+Inv_Return)*IF($D76=$C$1,VLOOKUP($T76,Male_Annuity_Tables,MATCH($BS$3+3,'Mortality Tables'!$N$1:$DN$1,0),FALSE),VLOOKUP($T76,Fe_Annuity_Tables,MATCH(CX$3+3,'Mortality Tables'!$N$1:$DN$1,0),FALSE)),"")</f>
        <v/>
      </c>
      <c r="CY76" s="685" t="str">
        <f>IFERROR((CX76+BH76*Contr_Rate)*(1+Inv_Return)*IF($D76=$C$1,VLOOKUP($T76,Male_Annuity_Tables,MATCH($BS$3+3,'Mortality Tables'!$N$1:$DN$1,0),FALSE),VLOOKUP($T76,Fe_Annuity_Tables,MATCH(CY$3+3,'Mortality Tables'!$N$1:$DN$1,0),FALSE)),"")</f>
        <v/>
      </c>
      <c r="CZ76" s="685" t="str">
        <f>IFERROR((CY76+BI76*Contr_Rate)*(1+Inv_Return)*IF($D76=$C$1,VLOOKUP($T76,Male_Annuity_Tables,MATCH($BS$3+3,'Mortality Tables'!$N$1:$DN$1,0),FALSE),VLOOKUP($T76,Fe_Annuity_Tables,MATCH(CZ$3+3,'Mortality Tables'!$N$1:$DN$1,0),FALSE)),"")</f>
        <v/>
      </c>
      <c r="DA76" s="685" t="str">
        <f>IFERROR((CZ76+BJ76*Contr_Rate)*(1+Inv_Return)*IF($D76=$C$1,VLOOKUP($T76,Male_Annuity_Tables,MATCH($BS$3+3,'Mortality Tables'!$N$1:$DN$1,0),FALSE),VLOOKUP($T76,Fe_Annuity_Tables,MATCH(DA$3+3,'Mortality Tables'!$N$1:$DN$1,0),FALSE)),"")</f>
        <v/>
      </c>
      <c r="DB76" s="685" t="str">
        <f>IFERROR((DA76+BK76*Contr_Rate)*(1+Inv_Return)*IF($D76=$C$1,VLOOKUP($T76,Male_Annuity_Tables,MATCH($BS$3+3,'Mortality Tables'!$N$1:$DN$1,0),FALSE),VLOOKUP($T76,Fe_Annuity_Tables,MATCH(DB$3+3,'Mortality Tables'!$N$1:$DN$1,0),FALSE)),"")</f>
        <v/>
      </c>
      <c r="DC76" s="685" t="str">
        <f>IFERROR((DB76+BL76*Contr_Rate)*(1+Inv_Return)*IF($D76=$C$1,VLOOKUP($T76,Male_Annuity_Tables,MATCH($BS$3+3,'Mortality Tables'!$N$1:$DN$1,0),FALSE),VLOOKUP($T76,Fe_Annuity_Tables,MATCH(DC$3+3,'Mortality Tables'!$N$1:$DN$1,0),FALSE)),"")</f>
        <v/>
      </c>
      <c r="DD76" s="685" t="str">
        <f>IFERROR((DC76+BM76*Contr_Rate)*(1+Inv_Return)*IF($D76=$C$1,VLOOKUP($T76,Male_Annuity_Tables,MATCH($BS$3+3,'Mortality Tables'!$N$1:$DN$1,0),FALSE),VLOOKUP($T76,Fe_Annuity_Tables,MATCH(DD$3+3,'Mortality Tables'!$N$1:$DN$1,0),FALSE)),"")</f>
        <v/>
      </c>
      <c r="DE76" s="685" t="str">
        <f>IFERROR((DD76+BN76*Contr_Rate)*(1+Inv_Return)*IF($D76=$C$1,VLOOKUP($T76,Male_Annuity_Tables,MATCH($BS$3+3,'Mortality Tables'!$N$1:$DN$1,0),FALSE),VLOOKUP($T76,Fe_Annuity_Tables,MATCH(DE$3+3,'Mortality Tables'!$N$1:$DN$1,0),FALSE)),"")</f>
        <v/>
      </c>
      <c r="DF76" s="685" t="str">
        <f>IFERROR((DE76+BO76*Contr_Rate)*(1+Inv_Return)*IF($D76=$C$1,VLOOKUP($T76,Male_Annuity_Tables,MATCH($BS$3+3,'Mortality Tables'!$N$1:$DN$1,0),FALSE),VLOOKUP($T76,Fe_Annuity_Tables,MATCH(DF$3+3,'Mortality Tables'!$N$1:$DN$1,0),FALSE)),"")</f>
        <v/>
      </c>
      <c r="DG76" s="685" t="str">
        <f>IFERROR((DF76+BP76*Contr_Rate)*(1+Inv_Return)*IF($D76=$C$1,VLOOKUP($T76,Male_Annuity_Tables,MATCH($BS$3+3,'Mortality Tables'!$N$1:$DN$1,0),FALSE),VLOOKUP($T76,Fe_Annuity_Tables,MATCH(DG$3+3,'Mortality Tables'!$N$1:$DN$1,0),FALSE)),"")</f>
        <v/>
      </c>
      <c r="DH76" s="685" t="str">
        <f>IFERROR((DG76+BQ76*Contr_Rate)*(1+Inv_Return)*IF($D76=$C$1,VLOOKUP($T76,Male_Annuity_Tables,MATCH($BS$3+3,'Mortality Tables'!$N$1:$DN$1,0),FALSE),VLOOKUP($T76,Fe_Annuity_Tables,MATCH(DH$3+3,'Mortality Tables'!$N$1:$DN$1,0),FALSE)),"")</f>
        <v/>
      </c>
      <c r="DJ76" s="686">
        <f t="shared" si="69"/>
        <v>5067002.5421627779</v>
      </c>
      <c r="DK76" s="680">
        <f t="shared" si="60"/>
        <v>8.0909277508679907</v>
      </c>
      <c r="DL76" s="686">
        <f t="shared" si="61"/>
        <v>419592.38888084982</v>
      </c>
      <c r="DM76" s="686">
        <f t="shared" si="70"/>
        <v>3190701.0461683325</v>
      </c>
      <c r="DN76" s="687">
        <f t="shared" si="62"/>
        <v>0.13150476425384081</v>
      </c>
      <c r="DP76" s="688">
        <f t="shared" si="63"/>
        <v>92871.200049749197</v>
      </c>
      <c r="DQ76" s="688">
        <f t="shared" si="64"/>
        <v>151640.06932379294</v>
      </c>
      <c r="DR76" s="688">
        <f t="shared" si="65"/>
        <v>209743.96352112753</v>
      </c>
    </row>
    <row r="77" spans="1:122" s="657" customFormat="1" ht="14.5">
      <c r="A77" s="675" t="s">
        <v>1223</v>
      </c>
      <c r="B77" s="675" t="s">
        <v>1224</v>
      </c>
      <c r="C77" s="675" t="s">
        <v>236</v>
      </c>
      <c r="D77" s="675" t="s">
        <v>60</v>
      </c>
      <c r="E77" s="676">
        <v>29627</v>
      </c>
      <c r="F77" s="677">
        <v>43218</v>
      </c>
      <c r="G77" s="677">
        <v>43605</v>
      </c>
      <c r="H77" s="678">
        <v>2749806</v>
      </c>
      <c r="I77" s="678">
        <v>267564.65000000002</v>
      </c>
      <c r="J77" s="678">
        <v>140175.75</v>
      </c>
      <c r="K77" s="678">
        <v>30906.07</v>
      </c>
      <c r="L77" s="678">
        <v>438646.47000000003</v>
      </c>
      <c r="M77" s="679">
        <f>IF(COUNTIF($A$4:A204,A77)=1,0,1)</f>
        <v>0</v>
      </c>
      <c r="N77" s="680" t="str">
        <f t="shared" si="49"/>
        <v>Okay</v>
      </c>
      <c r="O77" s="680" t="str">
        <f t="shared" si="66"/>
        <v>TRUE</v>
      </c>
      <c r="P77" s="680" t="b">
        <f t="shared" si="50"/>
        <v>1</v>
      </c>
      <c r="Q77" s="680" t="b">
        <f t="shared" si="51"/>
        <v>1</v>
      </c>
      <c r="R77" s="680" t="b">
        <f t="shared" si="52"/>
        <v>1</v>
      </c>
      <c r="S77" s="681">
        <f t="shared" si="53"/>
        <v>37.235616438356168</v>
      </c>
      <c r="T77" s="682">
        <f t="shared" si="54"/>
        <v>43</v>
      </c>
      <c r="U77" s="682">
        <f t="shared" si="67"/>
        <v>38</v>
      </c>
      <c r="V77" s="682">
        <f t="shared" si="55"/>
        <v>5.6191780821917812</v>
      </c>
      <c r="W77" s="682">
        <f t="shared" si="56"/>
        <v>17</v>
      </c>
      <c r="X77" s="683">
        <f t="shared" si="57"/>
        <v>7456989.9900000002</v>
      </c>
      <c r="Y77" s="684">
        <f t="shared" si="58"/>
        <v>2.2899999999999999E-3</v>
      </c>
      <c r="Z77" s="684">
        <f>IF($D77=$C$1,VLOOKUP($T77,Male_Annuity_Tables,MATCH($W77+2,'Mortality Tables'!$DS$1:$HT$1,0),FALSE),VLOOKUP($T77,Fe_Annuity_Tables,MATCH($W77+2,'Mortality Tables'!$M$1:$DN$1,0),FALSE))</f>
        <v>0.135883087888306</v>
      </c>
      <c r="AA77" s="664"/>
      <c r="AB77" s="685">
        <f t="shared" si="68"/>
        <v>2889908.6157</v>
      </c>
      <c r="AC77" s="685">
        <f t="shared" si="68"/>
        <v>3037149.459669915</v>
      </c>
      <c r="AD77" s="685">
        <f t="shared" si="68"/>
        <v>3191892.2246400975</v>
      </c>
      <c r="AE77" s="685">
        <f t="shared" si="68"/>
        <v>3354519.1334855105</v>
      </c>
      <c r="AF77" s="685">
        <f t="shared" si="68"/>
        <v>3525431.8833365971</v>
      </c>
      <c r="AG77" s="685">
        <f t="shared" si="68"/>
        <v>3705052.6377925975</v>
      </c>
      <c r="AH77" s="685">
        <f t="shared" si="68"/>
        <v>3893825.0696881302</v>
      </c>
      <c r="AI77" s="685">
        <f t="shared" si="68"/>
        <v>4092215.4569887407</v>
      </c>
      <c r="AJ77" s="685">
        <f t="shared" si="68"/>
        <v>4300713.8345223172</v>
      </c>
      <c r="AK77" s="685">
        <f t="shared" si="68"/>
        <v>4519835.204391229</v>
      </c>
      <c r="AL77" s="685">
        <f t="shared" si="59"/>
        <v>4750120.8080549622</v>
      </c>
      <c r="AM77" s="685">
        <f t="shared" si="59"/>
        <v>4992139.4632253628</v>
      </c>
      <c r="AN77" s="685">
        <f t="shared" si="59"/>
        <v>5246488.9688766953</v>
      </c>
      <c r="AO77" s="685">
        <f t="shared" si="59"/>
        <v>5513797.5818409631</v>
      </c>
      <c r="AP77" s="685">
        <f t="shared" si="59"/>
        <v>5794725.5686357608</v>
      </c>
      <c r="AQ77" s="685">
        <f t="shared" si="59"/>
        <v>6089966.8363577528</v>
      </c>
      <c r="AR77" s="685">
        <f t="shared" si="59"/>
        <v>6400250.6466701804</v>
      </c>
      <c r="AS77" s="685" t="str">
        <f t="shared" si="59"/>
        <v/>
      </c>
      <c r="AT77" s="685" t="str">
        <f t="shared" si="59"/>
        <v/>
      </c>
      <c r="AU77" s="685" t="str">
        <f t="shared" si="59"/>
        <v/>
      </c>
      <c r="AV77" s="685" t="str">
        <f t="shared" si="48"/>
        <v/>
      </c>
      <c r="AW77" s="685" t="str">
        <f t="shared" si="48"/>
        <v/>
      </c>
      <c r="AX77" s="685" t="str">
        <f t="shared" si="48"/>
        <v/>
      </c>
      <c r="AY77" s="685" t="str">
        <f t="shared" si="48"/>
        <v/>
      </c>
      <c r="AZ77" s="685" t="str">
        <f t="shared" si="48"/>
        <v/>
      </c>
      <c r="BA77" s="685" t="str">
        <f t="shared" si="48"/>
        <v/>
      </c>
      <c r="BB77" s="685" t="str">
        <f t="shared" si="48"/>
        <v/>
      </c>
      <c r="BC77" s="685" t="str">
        <f t="shared" si="48"/>
        <v/>
      </c>
      <c r="BD77" s="685" t="str">
        <f t="shared" si="71"/>
        <v/>
      </c>
      <c r="BE77" s="685" t="str">
        <f t="shared" si="71"/>
        <v/>
      </c>
      <c r="BF77" s="685" t="str">
        <f t="shared" si="71"/>
        <v/>
      </c>
      <c r="BG77" s="685" t="str">
        <f t="shared" si="71"/>
        <v/>
      </c>
      <c r="BH77" s="685" t="str">
        <f t="shared" si="71"/>
        <v/>
      </c>
      <c r="BI77" s="685" t="str">
        <f t="shared" si="71"/>
        <v/>
      </c>
      <c r="BJ77" s="685" t="str">
        <f t="shared" si="71"/>
        <v/>
      </c>
      <c r="BK77" s="685" t="str">
        <f t="shared" si="71"/>
        <v/>
      </c>
      <c r="BL77" s="685" t="str">
        <f t="shared" si="71"/>
        <v/>
      </c>
      <c r="BM77" s="685" t="str">
        <f t="shared" si="71"/>
        <v/>
      </c>
      <c r="BN77" s="685" t="str">
        <f t="shared" si="71"/>
        <v/>
      </c>
      <c r="BO77" s="685" t="str">
        <f t="shared" si="71"/>
        <v/>
      </c>
      <c r="BP77" s="685" t="str">
        <f t="shared" si="71"/>
        <v/>
      </c>
      <c r="BQ77" s="685" t="str">
        <f t="shared" si="71"/>
        <v/>
      </c>
      <c r="BR77" s="529"/>
      <c r="BS77" s="685">
        <f>IFERROR(($L77+AB77*Contr_Rate)*(1+Inv_Return)*IF($D77=$C$1,VLOOKUP($T77,Male_Annuity_Tables,MATCH($BS$3+3,'Mortality Tables'!$N$1:$DN$1,0),FALSE),VLOOKUP($T77,Fe_Annuity_Tables,MATCH(BS$3+3,'Mortality Tables'!$N$1:$DN$1,0),FALSE)),"")</f>
        <v>1137843.5672862388</v>
      </c>
      <c r="BT77" s="685">
        <f>IFERROR(($BS77+AC77*Contr_Rate)*(1+Inv_Return)*IF($D77=$C$1,VLOOKUP($T77,Male_Annuity_Tables,MATCH($BS$3+3,'Mortality Tables'!$N$1:$DN$1,0),FALSE),VLOOKUP($T77,Fe_Annuity_Tables,MATCH(BT$3+3,'Mortality Tables'!$N$1:$DN$1,0),FALSE)),"")</f>
        <v>1514116.1032588738</v>
      </c>
      <c r="BU77" s="685">
        <f>IFERROR((BT77+AD77*Contr_Rate)*(1+Inv_Return)*IF($D77=$C$1,VLOOKUP($T77,Male_Annuity_Tables,MATCH($BS$3+3,'Mortality Tables'!$N$1:$DN$1,0),FALSE),VLOOKUP($T77,Fe_Annuity_Tables,MATCH(BU$3+3,'Mortality Tables'!$N$1:$DN$1,0),FALSE)),"")</f>
        <v>1548447.6198303192</v>
      </c>
      <c r="BV77" s="685">
        <f>IFERROR((BU77+AE77*Contr_Rate)*(1+Inv_Return)*IF($D77=$C$1,VLOOKUP($T77,Male_Annuity_Tables,MATCH($BS$3+3,'Mortality Tables'!$N$1:$DN$1,0),FALSE),VLOOKUP($T77,Fe_Annuity_Tables,MATCH(BV$3+3,'Mortality Tables'!$N$1:$DN$1,0),FALSE)),"")</f>
        <v>1356632.7188929676</v>
      </c>
      <c r="BW77" s="685">
        <f>IFERROR((BV77+AF77*Contr_Rate)*(1+Inv_Return)*IF($D77=$C$1,VLOOKUP($T77,Male_Annuity_Tables,MATCH($BS$3+3,'Mortality Tables'!$N$1:$DN$1,0),FALSE),VLOOKUP($T77,Fe_Annuity_Tables,MATCH(BW$3+3,'Mortality Tables'!$N$1:$DN$1,0),FALSE)),"")</f>
        <v>1086412.1904818318</v>
      </c>
      <c r="BX77" s="685">
        <f>IFERROR((BW77+AG77*Contr_Rate)*(1+Inv_Return)*IF($D77=$C$1,VLOOKUP($T77,Male_Annuity_Tables,MATCH($BS$3+3,'Mortality Tables'!$N$1:$DN$1,0),FALSE),VLOOKUP($T77,Fe_Annuity_Tables,MATCH(BX$3+3,'Mortality Tables'!$N$1:$DN$1,0),FALSE)),"")</f>
        <v>837979.05845381715</v>
      </c>
      <c r="BY77" s="685">
        <f>IFERROR((BX77+AH77*Contr_Rate)*(1+Inv_Return)*IF($D77=$C$1,VLOOKUP($T77,Male_Annuity_Tables,MATCH($BS$3+3,'Mortality Tables'!$N$1:$DN$1,0),FALSE),VLOOKUP($T77,Fe_Annuity_Tables,MATCH(BY$3+3,'Mortality Tables'!$N$1:$DN$1,0),FALSE)),"")</f>
        <v>647862.71172369237</v>
      </c>
      <c r="BZ77" s="685">
        <f>IFERROR((BY77+AI77*Contr_Rate)*(1+Inv_Return)*IF($D77=$C$1,VLOOKUP($T77,Male_Annuity_Tables,MATCH($BS$3+3,'Mortality Tables'!$N$1:$DN$1,0),FALSE),VLOOKUP($T77,Fe_Annuity_Tables,MATCH(BZ$3+3,'Mortality Tables'!$N$1:$DN$1,0),FALSE)),"")</f>
        <v>543068.40698256239</v>
      </c>
      <c r="CA77" s="685">
        <f>IFERROR((BZ77+AJ77*Contr_Rate)*(1+Inv_Return)*IF($D77=$C$1,VLOOKUP($T77,Male_Annuity_Tables,MATCH($BS$3+3,'Mortality Tables'!$N$1:$DN$1,0),FALSE),VLOOKUP($T77,Fe_Annuity_Tables,MATCH(CA$3+3,'Mortality Tables'!$N$1:$DN$1,0),FALSE)),"")</f>
        <v>475817.69501189806</v>
      </c>
      <c r="CB77" s="685">
        <f>IFERROR((CA77+AK77*Contr_Rate)*(1+Inv_Return)*IF($D77=$C$1,VLOOKUP($T77,Male_Annuity_Tables,MATCH($BS$3+3,'Mortality Tables'!$N$1:$DN$1,0),FALSE),VLOOKUP($T77,Fe_Annuity_Tables,MATCH(CB$3+3,'Mortality Tables'!$N$1:$DN$1,0),FALSE)),"")</f>
        <v>426012.35517395462</v>
      </c>
      <c r="CC77" s="685">
        <f>IFERROR((CB77+AL77*Contr_Rate)*(1+Inv_Return)*IF($D77=$C$1,VLOOKUP($T77,Male_Annuity_Tables,MATCH($BS$3+3,'Mortality Tables'!$N$1:$DN$1,0),FALSE),VLOOKUP($T77,Fe_Annuity_Tables,MATCH(CC$3+3,'Mortality Tables'!$N$1:$DN$1,0),FALSE)),"")</f>
        <v>385617.97834183858</v>
      </c>
      <c r="CD77" s="685">
        <f>IFERROR((CC77+AM77*Contr_Rate)*(1+Inv_Return)*IF($D77=$C$1,VLOOKUP($T77,Male_Annuity_Tables,MATCH($BS$3+3,'Mortality Tables'!$N$1:$DN$1,0),FALSE),VLOOKUP($T77,Fe_Annuity_Tables,MATCH(CD$3+3,'Mortality Tables'!$N$1:$DN$1,0),FALSE)),"")</f>
        <v>351294.72854144417</v>
      </c>
      <c r="CE77" s="685">
        <f>IFERROR((CD77+AN77*Contr_Rate)*(1+Inv_Return)*IF($D77=$C$1,VLOOKUP($T77,Male_Annuity_Tables,MATCH($BS$3+3,'Mortality Tables'!$N$1:$DN$1,0),FALSE),VLOOKUP($T77,Fe_Annuity_Tables,MATCH(CE$3+3,'Mortality Tables'!$N$1:$DN$1,0),FALSE)),"")</f>
        <v>339282.82918394211</v>
      </c>
      <c r="CF77" s="685">
        <f>IFERROR((CE77+AO77*Contr_Rate)*(1+Inv_Return)*IF($D77=$C$1,VLOOKUP($T77,Male_Annuity_Tables,MATCH($BS$3+3,'Mortality Tables'!$N$1:$DN$1,0),FALSE),VLOOKUP($T77,Fe_Annuity_Tables,MATCH(CF$3+3,'Mortality Tables'!$N$1:$DN$1,0),FALSE)),"")</f>
        <v>331730.91281317</v>
      </c>
      <c r="CG77" s="685">
        <f>IFERROR((CF77+AP77*Contr_Rate)*(1+Inv_Return)*IF($D77=$C$1,VLOOKUP($T77,Male_Annuity_Tables,MATCH($BS$3+3,'Mortality Tables'!$N$1:$DN$1,0),FALSE),VLOOKUP($T77,Fe_Annuity_Tables,MATCH(CG$3+3,'Mortality Tables'!$N$1:$DN$1,0),FALSE)),"")</f>
        <v>325137.11991097766</v>
      </c>
      <c r="CH77" s="685">
        <f>IFERROR((CG77+AQ77*Contr_Rate)*(1+Inv_Return)*IF($D77=$C$1,VLOOKUP($T77,Male_Annuity_Tables,MATCH($BS$3+3,'Mortality Tables'!$N$1:$DN$1,0),FALSE),VLOOKUP($T77,Fe_Annuity_Tables,MATCH(CH$3+3,'Mortality Tables'!$N$1:$DN$1,0),FALSE)),"")</f>
        <v>318822.49858030205</v>
      </c>
      <c r="CI77" s="685">
        <f>IFERROR((CH77+AR77*Contr_Rate)*(1+Inv_Return)*IF($D77=$C$1,VLOOKUP($T77,Male_Annuity_Tables,MATCH($BS$3+3,'Mortality Tables'!$N$1:$DN$1,0),FALSE),VLOOKUP($T77,Fe_Annuity_Tables,MATCH(CI$3+3,'Mortality Tables'!$N$1:$DN$1,0),FALSE)),"")</f>
        <v>312638.51864058746</v>
      </c>
      <c r="CJ77" s="685" t="str">
        <f>IFERROR((CI77+AS77*Contr_Rate)*(1+Inv_Return)*IF($D77=$C$1,VLOOKUP($T77,Male_Annuity_Tables,MATCH($BS$3+3,'Mortality Tables'!$N$1:$DN$1,0),FALSE),VLOOKUP($T77,Fe_Annuity_Tables,MATCH(CJ$3+3,'Mortality Tables'!$N$1:$DN$1,0),FALSE)),"")</f>
        <v/>
      </c>
      <c r="CK77" s="685" t="str">
        <f>IFERROR((CJ77+AT77*Contr_Rate)*(1+Inv_Return)*IF($D77=$C$1,VLOOKUP($T77,Male_Annuity_Tables,MATCH($BS$3+3,'Mortality Tables'!$N$1:$DN$1,0),FALSE),VLOOKUP($T77,Fe_Annuity_Tables,MATCH(CK$3+3,'Mortality Tables'!$N$1:$DN$1,0),FALSE)),"")</f>
        <v/>
      </c>
      <c r="CL77" s="685" t="str">
        <f>IFERROR((CK77+AU77*Contr_Rate)*(1+Inv_Return)*IF($D77=$C$1,VLOOKUP($T77,Male_Annuity_Tables,MATCH($BS$3+3,'Mortality Tables'!$N$1:$DN$1,0),FALSE),VLOOKUP($T77,Fe_Annuity_Tables,MATCH(CL$3+3,'Mortality Tables'!$N$1:$DN$1,0),FALSE)),"")</f>
        <v/>
      </c>
      <c r="CM77" s="685" t="str">
        <f>IFERROR((CL77+AV77*Contr_Rate)*(1+Inv_Return)*IF($D77=$C$1,VLOOKUP($T77,Male_Annuity_Tables,MATCH($BS$3+3,'Mortality Tables'!$N$1:$DN$1,0),FALSE),VLOOKUP($T77,Fe_Annuity_Tables,MATCH(CM$3+3,'Mortality Tables'!$N$1:$DN$1,0),FALSE)),"")</f>
        <v/>
      </c>
      <c r="CN77" s="685" t="str">
        <f>IFERROR((CM77+AW77*Contr_Rate)*(1+Inv_Return)*IF($D77=$C$1,VLOOKUP($T77,Male_Annuity_Tables,MATCH($BS$3+3,'Mortality Tables'!$N$1:$DN$1,0),FALSE),VLOOKUP($T77,Fe_Annuity_Tables,MATCH(CN$3+3,'Mortality Tables'!$N$1:$DN$1,0),FALSE)),"")</f>
        <v/>
      </c>
      <c r="CO77" s="685" t="str">
        <f>IFERROR((CN77+AX77*Contr_Rate)*(1+Inv_Return)*IF($D77=$C$1,VLOOKUP($T77,Male_Annuity_Tables,MATCH($BS$3+3,'Mortality Tables'!$N$1:$DN$1,0),FALSE),VLOOKUP($T77,Fe_Annuity_Tables,MATCH(CO$3+3,'Mortality Tables'!$N$1:$DN$1,0),FALSE)),"")</f>
        <v/>
      </c>
      <c r="CP77" s="685" t="str">
        <f>IFERROR((CO77+AY77*Contr_Rate)*(1+Inv_Return)*IF($D77=$C$1,VLOOKUP($T77,Male_Annuity_Tables,MATCH($BS$3+3,'Mortality Tables'!$N$1:$DN$1,0),FALSE),VLOOKUP($T77,Fe_Annuity_Tables,MATCH(CP$3+3,'Mortality Tables'!$N$1:$DN$1,0),FALSE)),"")</f>
        <v/>
      </c>
      <c r="CQ77" s="685" t="str">
        <f>IFERROR((CP77+AZ77*Contr_Rate)*(1+Inv_Return)*IF($D77=$C$1,VLOOKUP($T77,Male_Annuity_Tables,MATCH($BS$3+3,'Mortality Tables'!$N$1:$DN$1,0),FALSE),VLOOKUP($T77,Fe_Annuity_Tables,MATCH(CQ$3+3,'Mortality Tables'!$N$1:$DN$1,0),FALSE)),"")</f>
        <v/>
      </c>
      <c r="CR77" s="685" t="str">
        <f>IFERROR((CQ77+BA77*Contr_Rate)*(1+Inv_Return)*IF($D77=$C$1,VLOOKUP($T77,Male_Annuity_Tables,MATCH($BS$3+3,'Mortality Tables'!$N$1:$DN$1,0),FALSE),VLOOKUP($T77,Fe_Annuity_Tables,MATCH(CR$3+3,'Mortality Tables'!$N$1:$DN$1,0),FALSE)),"")</f>
        <v/>
      </c>
      <c r="CS77" s="685" t="str">
        <f>IFERROR((CR77+BB77*Contr_Rate)*(1+Inv_Return)*IF($D77=$C$1,VLOOKUP($T77,Male_Annuity_Tables,MATCH($BS$3+3,'Mortality Tables'!$N$1:$DN$1,0),FALSE),VLOOKUP($T77,Fe_Annuity_Tables,MATCH(CS$3+3,'Mortality Tables'!$N$1:$DN$1,0),FALSE)),"")</f>
        <v/>
      </c>
      <c r="CT77" s="685" t="str">
        <f>IFERROR((CS77+BC77*Contr_Rate)*(1+Inv_Return)*IF($D77=$C$1,VLOOKUP($T77,Male_Annuity_Tables,MATCH($BS$3+3,'Mortality Tables'!$N$1:$DN$1,0),FALSE),VLOOKUP($T77,Fe_Annuity_Tables,MATCH(CT$3+3,'Mortality Tables'!$N$1:$DN$1,0),FALSE)),"")</f>
        <v/>
      </c>
      <c r="CU77" s="685" t="str">
        <f>IFERROR((CT77+BD77*Contr_Rate)*(1+Inv_Return)*IF($D77=$C$1,VLOOKUP($T77,Male_Annuity_Tables,MATCH($BS$3+3,'Mortality Tables'!$N$1:$DN$1,0),FALSE),VLOOKUP($T77,Fe_Annuity_Tables,MATCH(CU$3+3,'Mortality Tables'!$N$1:$DN$1,0),FALSE)),"")</f>
        <v/>
      </c>
      <c r="CV77" s="685" t="str">
        <f>IFERROR((CU77+BE77*Contr_Rate)*(1+Inv_Return)*IF($D77=$C$1,VLOOKUP($T77,Male_Annuity_Tables,MATCH($BS$3+3,'Mortality Tables'!$N$1:$DN$1,0),FALSE),VLOOKUP($T77,Fe_Annuity_Tables,MATCH(CV$3+3,'Mortality Tables'!$N$1:$DN$1,0),FALSE)),"")</f>
        <v/>
      </c>
      <c r="CW77" s="685" t="str">
        <f>IFERROR((CV77+BF77*Contr_Rate)*(1+Inv_Return)*IF($D77=$C$1,VLOOKUP($T77,Male_Annuity_Tables,MATCH($BS$3+3,'Mortality Tables'!$N$1:$DN$1,0),FALSE),VLOOKUP($T77,Fe_Annuity_Tables,MATCH(CW$3+3,'Mortality Tables'!$N$1:$DN$1,0),FALSE)),"")</f>
        <v/>
      </c>
      <c r="CX77" s="685" t="str">
        <f>IFERROR((CW77+BG77*Contr_Rate)*(1+Inv_Return)*IF($D77=$C$1,VLOOKUP($T77,Male_Annuity_Tables,MATCH($BS$3+3,'Mortality Tables'!$N$1:$DN$1,0),FALSE),VLOOKUP($T77,Fe_Annuity_Tables,MATCH(CX$3+3,'Mortality Tables'!$N$1:$DN$1,0),FALSE)),"")</f>
        <v/>
      </c>
      <c r="CY77" s="685" t="str">
        <f>IFERROR((CX77+BH77*Contr_Rate)*(1+Inv_Return)*IF($D77=$C$1,VLOOKUP($T77,Male_Annuity_Tables,MATCH($BS$3+3,'Mortality Tables'!$N$1:$DN$1,0),FALSE),VLOOKUP($T77,Fe_Annuity_Tables,MATCH(CY$3+3,'Mortality Tables'!$N$1:$DN$1,0),FALSE)),"")</f>
        <v/>
      </c>
      <c r="CZ77" s="685" t="str">
        <f>IFERROR((CY77+BI77*Contr_Rate)*(1+Inv_Return)*IF($D77=$C$1,VLOOKUP($T77,Male_Annuity_Tables,MATCH($BS$3+3,'Mortality Tables'!$N$1:$DN$1,0),FALSE),VLOOKUP($T77,Fe_Annuity_Tables,MATCH(CZ$3+3,'Mortality Tables'!$N$1:$DN$1,0),FALSE)),"")</f>
        <v/>
      </c>
      <c r="DA77" s="685" t="str">
        <f>IFERROR((CZ77+BJ77*Contr_Rate)*(1+Inv_Return)*IF($D77=$C$1,VLOOKUP($T77,Male_Annuity_Tables,MATCH($BS$3+3,'Mortality Tables'!$N$1:$DN$1,0),FALSE),VLOOKUP($T77,Fe_Annuity_Tables,MATCH(DA$3+3,'Mortality Tables'!$N$1:$DN$1,0),FALSE)),"")</f>
        <v/>
      </c>
      <c r="DB77" s="685" t="str">
        <f>IFERROR((DA77+BK77*Contr_Rate)*(1+Inv_Return)*IF($D77=$C$1,VLOOKUP($T77,Male_Annuity_Tables,MATCH($BS$3+3,'Mortality Tables'!$N$1:$DN$1,0),FALSE),VLOOKUP($T77,Fe_Annuity_Tables,MATCH(DB$3+3,'Mortality Tables'!$N$1:$DN$1,0),FALSE)),"")</f>
        <v/>
      </c>
      <c r="DC77" s="685" t="str">
        <f>IFERROR((DB77+BL77*Contr_Rate)*(1+Inv_Return)*IF($D77=$C$1,VLOOKUP($T77,Male_Annuity_Tables,MATCH($BS$3+3,'Mortality Tables'!$N$1:$DN$1,0),FALSE),VLOOKUP($T77,Fe_Annuity_Tables,MATCH(DC$3+3,'Mortality Tables'!$N$1:$DN$1,0),FALSE)),"")</f>
        <v/>
      </c>
      <c r="DD77" s="685" t="str">
        <f>IFERROR((DC77+BM77*Contr_Rate)*(1+Inv_Return)*IF($D77=$C$1,VLOOKUP($T77,Male_Annuity_Tables,MATCH($BS$3+3,'Mortality Tables'!$N$1:$DN$1,0),FALSE),VLOOKUP($T77,Fe_Annuity_Tables,MATCH(DD$3+3,'Mortality Tables'!$N$1:$DN$1,0),FALSE)),"")</f>
        <v/>
      </c>
      <c r="DE77" s="685" t="str">
        <f>IFERROR((DD77+BN77*Contr_Rate)*(1+Inv_Return)*IF($D77=$C$1,VLOOKUP($T77,Male_Annuity_Tables,MATCH($BS$3+3,'Mortality Tables'!$N$1:$DN$1,0),FALSE),VLOOKUP($T77,Fe_Annuity_Tables,MATCH(DE$3+3,'Mortality Tables'!$N$1:$DN$1,0),FALSE)),"")</f>
        <v/>
      </c>
      <c r="DF77" s="685" t="str">
        <f>IFERROR((DE77+BO77*Contr_Rate)*(1+Inv_Return)*IF($D77=$C$1,VLOOKUP($T77,Male_Annuity_Tables,MATCH($BS$3+3,'Mortality Tables'!$N$1:$DN$1,0),FALSE),VLOOKUP($T77,Fe_Annuity_Tables,MATCH(DF$3+3,'Mortality Tables'!$N$1:$DN$1,0),FALSE)),"")</f>
        <v/>
      </c>
      <c r="DG77" s="685" t="str">
        <f>IFERROR((DF77+BP77*Contr_Rate)*(1+Inv_Return)*IF($D77=$C$1,VLOOKUP($T77,Male_Annuity_Tables,MATCH($BS$3+3,'Mortality Tables'!$N$1:$DN$1,0),FALSE),VLOOKUP($T77,Fe_Annuity_Tables,MATCH(DG$3+3,'Mortality Tables'!$N$1:$DN$1,0),FALSE)),"")</f>
        <v/>
      </c>
      <c r="DH77" s="685" t="str">
        <f>IFERROR((DG77+BQ77*Contr_Rate)*(1+Inv_Return)*IF($D77=$C$1,VLOOKUP($T77,Male_Annuity_Tables,MATCH($BS$3+3,'Mortality Tables'!$N$1:$DN$1,0),FALSE),VLOOKUP($T77,Fe_Annuity_Tables,MATCH(DH$3+3,'Mortality Tables'!$N$1:$DN$1,0),FALSE)),"")</f>
        <v/>
      </c>
      <c r="DJ77" s="686">
        <f t="shared" si="69"/>
        <v>1548447.6198303192</v>
      </c>
      <c r="DK77" s="680">
        <f t="shared" si="60"/>
        <v>8.8017766057058875</v>
      </c>
      <c r="DL77" s="686">
        <f t="shared" si="61"/>
        <v>117869.37475938263</v>
      </c>
      <c r="DM77" s="686">
        <f t="shared" si="70"/>
        <v>6400250.6466701804</v>
      </c>
      <c r="DN77" s="687">
        <f t="shared" si="62"/>
        <v>1.8416368555926137E-2</v>
      </c>
      <c r="DP77" s="688">
        <f t="shared" si="63"/>
        <v>172891.34759665845</v>
      </c>
      <c r="DQ77" s="688">
        <f t="shared" si="64"/>
        <v>230064.64248382446</v>
      </c>
      <c r="DR77" s="688">
        <f t="shared" si="65"/>
        <v>235281.19626654757</v>
      </c>
    </row>
    <row r="78" spans="1:122" s="657" customFormat="1" ht="14.5">
      <c r="A78" s="675" t="s">
        <v>1225</v>
      </c>
      <c r="B78" s="675" t="s">
        <v>1226</v>
      </c>
      <c r="C78" s="675" t="s">
        <v>236</v>
      </c>
      <c r="D78" s="675" t="s">
        <v>61</v>
      </c>
      <c r="E78" s="676">
        <v>31975</v>
      </c>
      <c r="F78" s="677">
        <v>39027</v>
      </c>
      <c r="G78" s="677">
        <v>44027</v>
      </c>
      <c r="H78" s="678">
        <v>1775383</v>
      </c>
      <c r="I78" s="678">
        <v>115276.74</v>
      </c>
      <c r="J78" s="678">
        <v>123387.93</v>
      </c>
      <c r="K78" s="678">
        <v>42607.79</v>
      </c>
      <c r="L78" s="678">
        <v>281272.45999999996</v>
      </c>
      <c r="M78" s="679">
        <f>IF(COUNTIF($A$4:A204,A78)=1,0,1)</f>
        <v>0</v>
      </c>
      <c r="N78" s="680" t="str">
        <f t="shared" si="49"/>
        <v>Okay</v>
      </c>
      <c r="O78" s="680" t="str">
        <f t="shared" si="66"/>
        <v>TRUE</v>
      </c>
      <c r="P78" s="680" t="b">
        <f t="shared" si="50"/>
        <v>1</v>
      </c>
      <c r="Q78" s="680" t="b">
        <f t="shared" si="51"/>
        <v>1</v>
      </c>
      <c r="R78" s="680" t="b">
        <f t="shared" si="52"/>
        <v>1</v>
      </c>
      <c r="S78" s="681">
        <f t="shared" si="53"/>
        <v>19.32054794520548</v>
      </c>
      <c r="T78" s="682">
        <f t="shared" si="54"/>
        <v>37</v>
      </c>
      <c r="U78" s="682">
        <f t="shared" si="67"/>
        <v>33</v>
      </c>
      <c r="V78" s="682">
        <f t="shared" si="55"/>
        <v>4.463013698630137</v>
      </c>
      <c r="W78" s="682">
        <f t="shared" si="56"/>
        <v>23</v>
      </c>
      <c r="X78" s="683">
        <f t="shared" si="57"/>
        <v>6469266.5799999991</v>
      </c>
      <c r="Y78" s="684">
        <f t="shared" si="58"/>
        <v>1.8699999999999999E-3</v>
      </c>
      <c r="Z78" s="684">
        <f>IF($D78=$C$1,VLOOKUP($T78,Male_Annuity_Tables,MATCH($W78+2,'Mortality Tables'!$DS$1:$HT$1,0),FALSE),VLOOKUP($T78,Fe_Annuity_Tables,MATCH($W78+2,'Mortality Tables'!$M$1:$DN$1,0),FALSE))</f>
        <v>4.0549576324435559E-2</v>
      </c>
      <c r="AA78" s="664"/>
      <c r="AB78" s="685">
        <f t="shared" si="68"/>
        <v>1865838.76385</v>
      </c>
      <c r="AC78" s="685">
        <f t="shared" si="68"/>
        <v>1960903.2488681576</v>
      </c>
      <c r="AD78" s="685">
        <f t="shared" si="68"/>
        <v>2060811.2693979903</v>
      </c>
      <c r="AE78" s="685">
        <f t="shared" si="68"/>
        <v>2165809.6035738178</v>
      </c>
      <c r="AF78" s="685">
        <f t="shared" si="68"/>
        <v>2276157.6028759037</v>
      </c>
      <c r="AG78" s="685">
        <f t="shared" si="68"/>
        <v>2392127.8327424317</v>
      </c>
      <c r="AH78" s="685">
        <f t="shared" si="68"/>
        <v>2514006.7458206583</v>
      </c>
      <c r="AI78" s="685">
        <f t="shared" si="68"/>
        <v>2642095.3895202209</v>
      </c>
      <c r="AJ78" s="685">
        <f t="shared" si="68"/>
        <v>2776710.1496162764</v>
      </c>
      <c r="AK78" s="685">
        <f t="shared" si="68"/>
        <v>2918183.5317392256</v>
      </c>
      <c r="AL78" s="685">
        <f t="shared" si="59"/>
        <v>3066864.9826813396</v>
      </c>
      <c r="AM78" s="685">
        <f t="shared" si="59"/>
        <v>3223121.7535489537</v>
      </c>
      <c r="AN78" s="685">
        <f t="shared" si="59"/>
        <v>3387339.806892273</v>
      </c>
      <c r="AO78" s="685">
        <f t="shared" si="59"/>
        <v>3559924.7700534347</v>
      </c>
      <c r="AP78" s="685">
        <f t="shared" si="59"/>
        <v>3741302.9370876574</v>
      </c>
      <c r="AQ78" s="685">
        <f t="shared" si="59"/>
        <v>3931922.3217322733</v>
      </c>
      <c r="AR78" s="685">
        <f t="shared" si="59"/>
        <v>4132253.7640245329</v>
      </c>
      <c r="AS78" s="685">
        <f t="shared" si="59"/>
        <v>4342792.0933015831</v>
      </c>
      <c r="AT78" s="685">
        <f t="shared" si="59"/>
        <v>4564057.350455299</v>
      </c>
      <c r="AU78" s="685">
        <f t="shared" si="59"/>
        <v>4796596.0724609969</v>
      </c>
      <c r="AV78" s="685">
        <f t="shared" si="48"/>
        <v>5040982.6423528837</v>
      </c>
      <c r="AW78" s="685">
        <f t="shared" si="48"/>
        <v>5297820.7079807641</v>
      </c>
      <c r="AX78" s="685">
        <f t="shared" si="48"/>
        <v>5567744.6730523836</v>
      </c>
      <c r="AY78" s="685" t="str">
        <f t="shared" si="48"/>
        <v/>
      </c>
      <c r="AZ78" s="685" t="str">
        <f t="shared" si="48"/>
        <v/>
      </c>
      <c r="BA78" s="685" t="str">
        <f t="shared" si="48"/>
        <v/>
      </c>
      <c r="BB78" s="685" t="str">
        <f t="shared" si="48"/>
        <v/>
      </c>
      <c r="BC78" s="685" t="str">
        <f t="shared" si="48"/>
        <v/>
      </c>
      <c r="BD78" s="685" t="str">
        <f t="shared" si="71"/>
        <v/>
      </c>
      <c r="BE78" s="685" t="str">
        <f t="shared" si="71"/>
        <v/>
      </c>
      <c r="BF78" s="685" t="str">
        <f t="shared" si="71"/>
        <v/>
      </c>
      <c r="BG78" s="685" t="str">
        <f t="shared" si="71"/>
        <v/>
      </c>
      <c r="BH78" s="685" t="str">
        <f t="shared" si="71"/>
        <v/>
      </c>
      <c r="BI78" s="685" t="str">
        <f t="shared" si="71"/>
        <v/>
      </c>
      <c r="BJ78" s="685" t="str">
        <f t="shared" si="71"/>
        <v/>
      </c>
      <c r="BK78" s="685" t="str">
        <f t="shared" si="71"/>
        <v/>
      </c>
      <c r="BL78" s="685" t="str">
        <f t="shared" si="71"/>
        <v/>
      </c>
      <c r="BM78" s="685" t="str">
        <f t="shared" si="71"/>
        <v/>
      </c>
      <c r="BN78" s="685" t="str">
        <f t="shared" si="71"/>
        <v/>
      </c>
      <c r="BO78" s="685" t="str">
        <f t="shared" si="71"/>
        <v/>
      </c>
      <c r="BP78" s="685" t="str">
        <f t="shared" si="71"/>
        <v/>
      </c>
      <c r="BQ78" s="685" t="str">
        <f t="shared" si="71"/>
        <v/>
      </c>
      <c r="BR78" s="529"/>
      <c r="BS78" s="685">
        <f>IFERROR(($L78+AB78*Contr_Rate)*(1+Inv_Return)*IF($D78=$C$1,VLOOKUP($T78,Male_Annuity_Tables,MATCH($BS$3+3,'Mortality Tables'!$N$1:$DN$1,0),FALSE),VLOOKUP($T78,Fe_Annuity_Tables,MATCH(BS$3+3,'Mortality Tables'!$N$1:$DN$1,0),FALSE)),"")</f>
        <v>690125.95218512381</v>
      </c>
      <c r="BT78" s="685">
        <f>IFERROR(($BS78+AC78*Contr_Rate)*(1+Inv_Return)*IF($D78=$C$1,VLOOKUP($T78,Male_Annuity_Tables,MATCH($BS$3+3,'Mortality Tables'!$N$1:$DN$1,0),FALSE),VLOOKUP($T78,Fe_Annuity_Tables,MATCH(BT$3+3,'Mortality Tables'!$N$1:$DN$1,0),FALSE)),"")</f>
        <v>1049024.5259160905</v>
      </c>
      <c r="BU78" s="685">
        <f>IFERROR((BT78+AD78*Contr_Rate)*(1+Inv_Return)*IF($D78=$C$1,VLOOKUP($T78,Male_Annuity_Tables,MATCH($BS$3+3,'Mortality Tables'!$N$1:$DN$1,0),FALSE),VLOOKUP($T78,Fe_Annuity_Tables,MATCH(BU$3+3,'Mortality Tables'!$N$1:$DN$1,0),FALSE)),"")</f>
        <v>1368123.5371505127</v>
      </c>
      <c r="BV78" s="685">
        <f>IFERROR((BU78+AE78*Contr_Rate)*(1+Inv_Return)*IF($D78=$C$1,VLOOKUP($T78,Male_Annuity_Tables,MATCH($BS$3+3,'Mortality Tables'!$N$1:$DN$1,0),FALSE),VLOOKUP($T78,Fe_Annuity_Tables,MATCH(BV$3+3,'Mortality Tables'!$N$1:$DN$1,0),FALSE)),"")</f>
        <v>1655816.9988418077</v>
      </c>
      <c r="BW78" s="685">
        <f>IFERROR((BV78+AF78*Contr_Rate)*(1+Inv_Return)*IF($D78=$C$1,VLOOKUP($T78,Male_Annuity_Tables,MATCH($BS$3+3,'Mortality Tables'!$N$1:$DN$1,0),FALSE),VLOOKUP($T78,Fe_Annuity_Tables,MATCH(BW$3+3,'Mortality Tables'!$N$1:$DN$1,0),FALSE)),"")</f>
        <v>1919056.6996648838</v>
      </c>
      <c r="BX78" s="685">
        <f>IFERROR((BW78+AG78*Contr_Rate)*(1+Inv_Return)*IF($D78=$C$1,VLOOKUP($T78,Male_Annuity_Tables,MATCH($BS$3+3,'Mortality Tables'!$N$1:$DN$1,0),FALSE),VLOOKUP($T78,Fe_Annuity_Tables,MATCH(BX$3+3,'Mortality Tables'!$N$1:$DN$1,0),FALSE)),"")</f>
        <v>2163614.22355654</v>
      </c>
      <c r="BY78" s="685">
        <f>IFERROR((BX78+AH78*Contr_Rate)*(1+Inv_Return)*IF($D78=$C$1,VLOOKUP($T78,Male_Annuity_Tables,MATCH($BS$3+3,'Mortality Tables'!$N$1:$DN$1,0),FALSE),VLOOKUP($T78,Fe_Annuity_Tables,MATCH(BY$3+3,'Mortality Tables'!$N$1:$DN$1,0),FALSE)),"")</f>
        <v>2394296.1229495895</v>
      </c>
      <c r="BZ78" s="685">
        <f>IFERROR((BY78+AI78*Contr_Rate)*(1+Inv_Return)*IF($D78=$C$1,VLOOKUP($T78,Male_Annuity_Tables,MATCH($BS$3+3,'Mortality Tables'!$N$1:$DN$1,0),FALSE),VLOOKUP($T78,Fe_Annuity_Tables,MATCH(BZ$3+3,'Mortality Tables'!$N$1:$DN$1,0),FALSE)),"")</f>
        <v>2615120.6593980957</v>
      </c>
      <c r="CA78" s="685">
        <f>IFERROR((BZ78+AJ78*Contr_Rate)*(1+Inv_Return)*IF($D78=$C$1,VLOOKUP($T78,Male_Annuity_Tables,MATCH($BS$3+3,'Mortality Tables'!$N$1:$DN$1,0),FALSE),VLOOKUP($T78,Fe_Annuity_Tables,MATCH(CA$3+3,'Mortality Tables'!$N$1:$DN$1,0),FALSE)),"")</f>
        <v>2829463.016119794</v>
      </c>
      <c r="CB78" s="685">
        <f>IFERROR((CA78+AK78*Contr_Rate)*(1+Inv_Return)*IF($D78=$C$1,VLOOKUP($T78,Male_Annuity_Tables,MATCH($BS$3+3,'Mortality Tables'!$N$1:$DN$1,0),FALSE),VLOOKUP($T78,Fe_Annuity_Tables,MATCH(CB$3+3,'Mortality Tables'!$N$1:$DN$1,0),FALSE)),"")</f>
        <v>3040174.6486107875</v>
      </c>
      <c r="CC78" s="685">
        <f>IFERROR((CB78+AL78*Contr_Rate)*(1+Inv_Return)*IF($D78=$C$1,VLOOKUP($T78,Male_Annuity_Tables,MATCH($BS$3+3,'Mortality Tables'!$N$1:$DN$1,0),FALSE),VLOOKUP($T78,Fe_Annuity_Tables,MATCH(CC$3+3,'Mortality Tables'!$N$1:$DN$1,0),FALSE)),"")</f>
        <v>3249681.4233304858</v>
      </c>
      <c r="CD78" s="685">
        <f>IFERROR((CC78+AM78*Contr_Rate)*(1+Inv_Return)*IF($D78=$C$1,VLOOKUP($T78,Male_Annuity_Tables,MATCH($BS$3+3,'Mortality Tables'!$N$1:$DN$1,0),FALSE),VLOOKUP($T78,Fe_Annuity_Tables,MATCH(CD$3+3,'Mortality Tables'!$N$1:$DN$1,0),FALSE)),"")</f>
        <v>3460064.3606427279</v>
      </c>
      <c r="CE78" s="685">
        <f>IFERROR((CD78+AN78*Contr_Rate)*(1+Inv_Return)*IF($D78=$C$1,VLOOKUP($T78,Male_Annuity_Tables,MATCH($BS$3+3,'Mortality Tables'!$N$1:$DN$1,0),FALSE),VLOOKUP($T78,Fe_Annuity_Tables,MATCH(CE$3+3,'Mortality Tables'!$N$1:$DN$1,0),FALSE)),"")</f>
        <v>3673126.1140165408</v>
      </c>
      <c r="CF78" s="685">
        <f>IFERROR((CE78+AO78*Contr_Rate)*(1+Inv_Return)*IF($D78=$C$1,VLOOKUP($T78,Male_Annuity_Tables,MATCH($BS$3+3,'Mortality Tables'!$N$1:$DN$1,0),FALSE),VLOOKUP($T78,Fe_Annuity_Tables,MATCH(CF$3+3,'Mortality Tables'!$N$1:$DN$1,0),FALSE)),"")</f>
        <v>3890445.7560915952</v>
      </c>
      <c r="CG78" s="685">
        <f>IFERROR((CF78+AP78*Contr_Rate)*(1+Inv_Return)*IF($D78=$C$1,VLOOKUP($T78,Male_Annuity_Tables,MATCH($BS$3+3,'Mortality Tables'!$N$1:$DN$1,0),FALSE),VLOOKUP($T78,Fe_Annuity_Tables,MATCH(CG$3+3,'Mortality Tables'!$N$1:$DN$1,0),FALSE)),"")</f>
        <v>4113423.9815702727</v>
      </c>
      <c r="CH78" s="685">
        <f>IFERROR((CG78+AQ78*Contr_Rate)*(1+Inv_Return)*IF($D78=$C$1,VLOOKUP($T78,Male_Annuity_Tables,MATCH($BS$3+3,'Mortality Tables'!$N$1:$DN$1,0),FALSE),VLOOKUP($T78,Fe_Annuity_Tables,MATCH(CH$3+3,'Mortality Tables'!$N$1:$DN$1,0),FALSE)),"")</f>
        <v>4343320.4589341097</v>
      </c>
      <c r="CI78" s="685">
        <f>IFERROR((CH78+AR78*Contr_Rate)*(1+Inv_Return)*IF($D78=$C$1,VLOOKUP($T78,Male_Annuity_Tables,MATCH($BS$3+3,'Mortality Tables'!$N$1:$DN$1,0),FALSE),VLOOKUP($T78,Fe_Annuity_Tables,MATCH(CI$3+3,'Mortality Tables'!$N$1:$DN$1,0),FALSE)),"")</f>
        <v>4581284.7528643506</v>
      </c>
      <c r="CJ78" s="685">
        <f>IFERROR((CI78+AS78*Contr_Rate)*(1+Inv_Return)*IF($D78=$C$1,VLOOKUP($T78,Male_Annuity_Tables,MATCH($BS$3+3,'Mortality Tables'!$N$1:$DN$1,0),FALSE),VLOOKUP($T78,Fe_Annuity_Tables,MATCH(CJ$3+3,'Mortality Tables'!$N$1:$DN$1,0),FALSE)),"")</f>
        <v>4828381.984802858</v>
      </c>
      <c r="CK78" s="685">
        <f>IFERROR((CJ78+AT78*Contr_Rate)*(1+Inv_Return)*IF($D78=$C$1,VLOOKUP($T78,Male_Annuity_Tables,MATCH($BS$3+3,'Mortality Tables'!$N$1:$DN$1,0),FALSE),VLOOKUP($T78,Fe_Annuity_Tables,MATCH(CK$3+3,'Mortality Tables'!$N$1:$DN$1,0),FALSE)),"")</f>
        <v>5085614.1903331894</v>
      </c>
      <c r="CL78" s="685">
        <f>IFERROR((CK78+AU78*Contr_Rate)*(1+Inv_Return)*IF($D78=$C$1,VLOOKUP($T78,Male_Annuity_Tables,MATCH($BS$3+3,'Mortality Tables'!$N$1:$DN$1,0),FALSE),VLOOKUP($T78,Fe_Annuity_Tables,MATCH(CL$3+3,'Mortality Tables'!$N$1:$DN$1,0),FALSE)),"")</f>
        <v>5353938.160796701</v>
      </c>
      <c r="CM78" s="685">
        <f>IFERROR((CL78+AV78*Contr_Rate)*(1+Inv_Return)*IF($D78=$C$1,VLOOKUP($T78,Male_Annuity_Tables,MATCH($BS$3+3,'Mortality Tables'!$N$1:$DN$1,0),FALSE),VLOOKUP($T78,Fe_Annuity_Tables,MATCH(CM$3+3,'Mortality Tables'!$N$1:$DN$1,0),FALSE)),"")</f>
        <v>5634280.4160601394</v>
      </c>
      <c r="CN78" s="685">
        <f>IFERROR((CM78+AW78*Contr_Rate)*(1+Inv_Return)*IF($D78=$C$1,VLOOKUP($T78,Male_Annuity_Tables,MATCH($BS$3+3,'Mortality Tables'!$N$1:$DN$1,0),FALSE),VLOOKUP($T78,Fe_Annuity_Tables,MATCH(CN$3+3,'Mortality Tables'!$N$1:$DN$1,0),FALSE)),"")</f>
        <v>5927549.8401010921</v>
      </c>
      <c r="CO78" s="685">
        <f>IFERROR((CN78+AX78*Contr_Rate)*(1+Inv_Return)*IF($D78=$C$1,VLOOKUP($T78,Male_Annuity_Tables,MATCH($BS$3+3,'Mortality Tables'!$N$1:$DN$1,0),FALSE),VLOOKUP($T78,Fe_Annuity_Tables,MATCH(CO$3+3,'Mortality Tables'!$N$1:$DN$1,0),FALSE)),"")</f>
        <v>6234648.4165477362</v>
      </c>
      <c r="CP78" s="685" t="str">
        <f>IFERROR((CO78+AY78*Contr_Rate)*(1+Inv_Return)*IF($D78=$C$1,VLOOKUP($T78,Male_Annuity_Tables,MATCH($BS$3+3,'Mortality Tables'!$N$1:$DN$1,0),FALSE),VLOOKUP($T78,Fe_Annuity_Tables,MATCH(CP$3+3,'Mortality Tables'!$N$1:$DN$1,0),FALSE)),"")</f>
        <v/>
      </c>
      <c r="CQ78" s="685" t="str">
        <f>IFERROR((CP78+AZ78*Contr_Rate)*(1+Inv_Return)*IF($D78=$C$1,VLOOKUP($T78,Male_Annuity_Tables,MATCH($BS$3+3,'Mortality Tables'!$N$1:$DN$1,0),FALSE),VLOOKUP($T78,Fe_Annuity_Tables,MATCH(CQ$3+3,'Mortality Tables'!$N$1:$DN$1,0),FALSE)),"")</f>
        <v/>
      </c>
      <c r="CR78" s="685" t="str">
        <f>IFERROR((CQ78+BA78*Contr_Rate)*(1+Inv_Return)*IF($D78=$C$1,VLOOKUP($T78,Male_Annuity_Tables,MATCH($BS$3+3,'Mortality Tables'!$N$1:$DN$1,0),FALSE),VLOOKUP($T78,Fe_Annuity_Tables,MATCH(CR$3+3,'Mortality Tables'!$N$1:$DN$1,0),FALSE)),"")</f>
        <v/>
      </c>
      <c r="CS78" s="685" t="str">
        <f>IFERROR((CR78+BB78*Contr_Rate)*(1+Inv_Return)*IF($D78=$C$1,VLOOKUP($T78,Male_Annuity_Tables,MATCH($BS$3+3,'Mortality Tables'!$N$1:$DN$1,0),FALSE),VLOOKUP($T78,Fe_Annuity_Tables,MATCH(CS$3+3,'Mortality Tables'!$N$1:$DN$1,0),FALSE)),"")</f>
        <v/>
      </c>
      <c r="CT78" s="685" t="str">
        <f>IFERROR((CS78+BC78*Contr_Rate)*(1+Inv_Return)*IF($D78=$C$1,VLOOKUP($T78,Male_Annuity_Tables,MATCH($BS$3+3,'Mortality Tables'!$N$1:$DN$1,0),FALSE),VLOOKUP($T78,Fe_Annuity_Tables,MATCH(CT$3+3,'Mortality Tables'!$N$1:$DN$1,0),FALSE)),"")</f>
        <v/>
      </c>
      <c r="CU78" s="685" t="str">
        <f>IFERROR((CT78+BD78*Contr_Rate)*(1+Inv_Return)*IF($D78=$C$1,VLOOKUP($T78,Male_Annuity_Tables,MATCH($BS$3+3,'Mortality Tables'!$N$1:$DN$1,0),FALSE),VLOOKUP($T78,Fe_Annuity_Tables,MATCH(CU$3+3,'Mortality Tables'!$N$1:$DN$1,0),FALSE)),"")</f>
        <v/>
      </c>
      <c r="CV78" s="685" t="str">
        <f>IFERROR((CU78+BE78*Contr_Rate)*(1+Inv_Return)*IF($D78=$C$1,VLOOKUP($T78,Male_Annuity_Tables,MATCH($BS$3+3,'Mortality Tables'!$N$1:$DN$1,0),FALSE),VLOOKUP($T78,Fe_Annuity_Tables,MATCH(CV$3+3,'Mortality Tables'!$N$1:$DN$1,0),FALSE)),"")</f>
        <v/>
      </c>
      <c r="CW78" s="685" t="str">
        <f>IFERROR((CV78+BF78*Contr_Rate)*(1+Inv_Return)*IF($D78=$C$1,VLOOKUP($T78,Male_Annuity_Tables,MATCH($BS$3+3,'Mortality Tables'!$N$1:$DN$1,0),FALSE),VLOOKUP($T78,Fe_Annuity_Tables,MATCH(CW$3+3,'Mortality Tables'!$N$1:$DN$1,0),FALSE)),"")</f>
        <v/>
      </c>
      <c r="CX78" s="685" t="str">
        <f>IFERROR((CW78+BG78*Contr_Rate)*(1+Inv_Return)*IF($D78=$C$1,VLOOKUP($T78,Male_Annuity_Tables,MATCH($BS$3+3,'Mortality Tables'!$N$1:$DN$1,0),FALSE),VLOOKUP($T78,Fe_Annuity_Tables,MATCH(CX$3+3,'Mortality Tables'!$N$1:$DN$1,0),FALSE)),"")</f>
        <v/>
      </c>
      <c r="CY78" s="685" t="str">
        <f>IFERROR((CX78+BH78*Contr_Rate)*(1+Inv_Return)*IF($D78=$C$1,VLOOKUP($T78,Male_Annuity_Tables,MATCH($BS$3+3,'Mortality Tables'!$N$1:$DN$1,0),FALSE),VLOOKUP($T78,Fe_Annuity_Tables,MATCH(CY$3+3,'Mortality Tables'!$N$1:$DN$1,0),FALSE)),"")</f>
        <v/>
      </c>
      <c r="CZ78" s="685" t="str">
        <f>IFERROR((CY78+BI78*Contr_Rate)*(1+Inv_Return)*IF($D78=$C$1,VLOOKUP($T78,Male_Annuity_Tables,MATCH($BS$3+3,'Mortality Tables'!$N$1:$DN$1,0),FALSE),VLOOKUP($T78,Fe_Annuity_Tables,MATCH(CZ$3+3,'Mortality Tables'!$N$1:$DN$1,0),FALSE)),"")</f>
        <v/>
      </c>
      <c r="DA78" s="685" t="str">
        <f>IFERROR((CZ78+BJ78*Contr_Rate)*(1+Inv_Return)*IF($D78=$C$1,VLOOKUP($T78,Male_Annuity_Tables,MATCH($BS$3+3,'Mortality Tables'!$N$1:$DN$1,0),FALSE),VLOOKUP($T78,Fe_Annuity_Tables,MATCH(DA$3+3,'Mortality Tables'!$N$1:$DN$1,0),FALSE)),"")</f>
        <v/>
      </c>
      <c r="DB78" s="685" t="str">
        <f>IFERROR((DA78+BK78*Contr_Rate)*(1+Inv_Return)*IF($D78=$C$1,VLOOKUP($T78,Male_Annuity_Tables,MATCH($BS$3+3,'Mortality Tables'!$N$1:$DN$1,0),FALSE),VLOOKUP($T78,Fe_Annuity_Tables,MATCH(DB$3+3,'Mortality Tables'!$N$1:$DN$1,0),FALSE)),"")</f>
        <v/>
      </c>
      <c r="DC78" s="685" t="str">
        <f>IFERROR((DB78+BL78*Contr_Rate)*(1+Inv_Return)*IF($D78=$C$1,VLOOKUP($T78,Male_Annuity_Tables,MATCH($BS$3+3,'Mortality Tables'!$N$1:$DN$1,0),FALSE),VLOOKUP($T78,Fe_Annuity_Tables,MATCH(DC$3+3,'Mortality Tables'!$N$1:$DN$1,0),FALSE)),"")</f>
        <v/>
      </c>
      <c r="DD78" s="685" t="str">
        <f>IFERROR((DC78+BM78*Contr_Rate)*(1+Inv_Return)*IF($D78=$C$1,VLOOKUP($T78,Male_Annuity_Tables,MATCH($BS$3+3,'Mortality Tables'!$N$1:$DN$1,0),FALSE),VLOOKUP($T78,Fe_Annuity_Tables,MATCH(DD$3+3,'Mortality Tables'!$N$1:$DN$1,0),FALSE)),"")</f>
        <v/>
      </c>
      <c r="DE78" s="685" t="str">
        <f>IFERROR((DD78+BN78*Contr_Rate)*(1+Inv_Return)*IF($D78=$C$1,VLOOKUP($T78,Male_Annuity_Tables,MATCH($BS$3+3,'Mortality Tables'!$N$1:$DN$1,0),FALSE),VLOOKUP($T78,Fe_Annuity_Tables,MATCH(DE$3+3,'Mortality Tables'!$N$1:$DN$1,0),FALSE)),"")</f>
        <v/>
      </c>
      <c r="DF78" s="685" t="str">
        <f>IFERROR((DE78+BO78*Contr_Rate)*(1+Inv_Return)*IF($D78=$C$1,VLOOKUP($T78,Male_Annuity_Tables,MATCH($BS$3+3,'Mortality Tables'!$N$1:$DN$1,0),FALSE),VLOOKUP($T78,Fe_Annuity_Tables,MATCH(DF$3+3,'Mortality Tables'!$N$1:$DN$1,0),FALSE)),"")</f>
        <v/>
      </c>
      <c r="DG78" s="685" t="str">
        <f>IFERROR((DF78+BP78*Contr_Rate)*(1+Inv_Return)*IF($D78=$C$1,VLOOKUP($T78,Male_Annuity_Tables,MATCH($BS$3+3,'Mortality Tables'!$N$1:$DN$1,0),FALSE),VLOOKUP($T78,Fe_Annuity_Tables,MATCH(DG$3+3,'Mortality Tables'!$N$1:$DN$1,0),FALSE)),"")</f>
        <v/>
      </c>
      <c r="DH78" s="685" t="str">
        <f>IFERROR((DG78+BQ78*Contr_Rate)*(1+Inv_Return)*IF($D78=$C$1,VLOOKUP($T78,Male_Annuity_Tables,MATCH($BS$3+3,'Mortality Tables'!$N$1:$DN$1,0),FALSE),VLOOKUP($T78,Fe_Annuity_Tables,MATCH(DH$3+3,'Mortality Tables'!$N$1:$DN$1,0),FALSE)),"")</f>
        <v/>
      </c>
      <c r="DJ78" s="686">
        <f t="shared" si="69"/>
        <v>6234648.4165477362</v>
      </c>
      <c r="DK78" s="680">
        <f t="shared" si="60"/>
        <v>8.0909277508679907</v>
      </c>
      <c r="DL78" s="686">
        <f t="shared" si="61"/>
        <v>516283.73997516587</v>
      </c>
      <c r="DM78" s="686">
        <f t="shared" si="70"/>
        <v>5567744.6730523836</v>
      </c>
      <c r="DN78" s="687">
        <f t="shared" si="62"/>
        <v>9.2727624970655412E-2</v>
      </c>
      <c r="DP78" s="688">
        <f t="shared" si="63"/>
        <v>139057.61886149371</v>
      </c>
      <c r="DQ78" s="688">
        <f t="shared" si="64"/>
        <v>211483.34442468383</v>
      </c>
      <c r="DR78" s="688">
        <f t="shared" si="65"/>
        <v>275966.93492570426</v>
      </c>
    </row>
    <row r="79" spans="1:122" s="657" customFormat="1" ht="14.5">
      <c r="A79" s="675" t="s">
        <v>1227</v>
      </c>
      <c r="B79" s="675" t="s">
        <v>1228</v>
      </c>
      <c r="C79" s="675" t="s">
        <v>116</v>
      </c>
      <c r="D79" s="675" t="s">
        <v>60</v>
      </c>
      <c r="E79" s="676">
        <v>31248</v>
      </c>
      <c r="F79" s="677">
        <v>43391</v>
      </c>
      <c r="G79" s="677">
        <v>43931</v>
      </c>
      <c r="H79" s="678">
        <v>1220321</v>
      </c>
      <c r="I79" s="678">
        <v>77669.48</v>
      </c>
      <c r="J79" s="678">
        <v>90648.01</v>
      </c>
      <c r="K79" s="678">
        <v>35099.31</v>
      </c>
      <c r="L79" s="678">
        <v>203416.8</v>
      </c>
      <c r="M79" s="679">
        <f>IF(COUNTIF($A$4:A204,A79)=1,0,1)</f>
        <v>0</v>
      </c>
      <c r="N79" s="680" t="str">
        <f t="shared" si="49"/>
        <v>Okay</v>
      </c>
      <c r="O79" s="680" t="str">
        <f t="shared" si="66"/>
        <v>TRUE</v>
      </c>
      <c r="P79" s="680" t="b">
        <f t="shared" si="50"/>
        <v>1</v>
      </c>
      <c r="Q79" s="680" t="b">
        <f t="shared" si="51"/>
        <v>1</v>
      </c>
      <c r="R79" s="680" t="b">
        <f t="shared" si="52"/>
        <v>1</v>
      </c>
      <c r="S79" s="681">
        <f t="shared" si="53"/>
        <v>33.268493150684932</v>
      </c>
      <c r="T79" s="682">
        <f t="shared" si="54"/>
        <v>39</v>
      </c>
      <c r="U79" s="682">
        <f t="shared" si="67"/>
        <v>34</v>
      </c>
      <c r="V79" s="682">
        <f t="shared" si="55"/>
        <v>4.7260273972602738</v>
      </c>
      <c r="W79" s="682">
        <f t="shared" si="56"/>
        <v>21</v>
      </c>
      <c r="X79" s="683">
        <f t="shared" si="57"/>
        <v>4271752.8</v>
      </c>
      <c r="Y79" s="684">
        <f t="shared" si="58"/>
        <v>1.82E-3</v>
      </c>
      <c r="Z79" s="684">
        <f>IF($D79=$C$1,VLOOKUP($T79,Male_Annuity_Tables,MATCH($W79+2,'Mortality Tables'!$DS$1:$HT$1,0),FALSE),VLOOKUP($T79,Fe_Annuity_Tables,MATCH($W79+2,'Mortality Tables'!$M$1:$DN$1,0),FALSE))</f>
        <v>6.6232193033918141E-2</v>
      </c>
      <c r="AA79" s="664"/>
      <c r="AB79" s="685">
        <f t="shared" si="68"/>
        <v>1282496.3549500001</v>
      </c>
      <c r="AC79" s="685">
        <f t="shared" si="68"/>
        <v>1347839.5442347026</v>
      </c>
      <c r="AD79" s="685">
        <f t="shared" si="68"/>
        <v>1416511.9690134607</v>
      </c>
      <c r="AE79" s="685">
        <f t="shared" si="68"/>
        <v>1488683.2538346965</v>
      </c>
      <c r="AF79" s="685">
        <f t="shared" si="68"/>
        <v>1564531.6656175742</v>
      </c>
      <c r="AG79" s="685">
        <f t="shared" si="68"/>
        <v>1644244.5539807901</v>
      </c>
      <c r="AH79" s="685">
        <f t="shared" si="68"/>
        <v>1728018.8140061111</v>
      </c>
      <c r="AI79" s="685">
        <f t="shared" si="68"/>
        <v>1816061.3725797227</v>
      </c>
      <c r="AJ79" s="685">
        <f t="shared" si="68"/>
        <v>1908589.6995126596</v>
      </c>
      <c r="AK79" s="685">
        <f t="shared" si="68"/>
        <v>2005832.3447028296</v>
      </c>
      <c r="AL79" s="685">
        <f t="shared" si="59"/>
        <v>2108029.5026654387</v>
      </c>
      <c r="AM79" s="685">
        <f t="shared" si="59"/>
        <v>2215433.6058262428</v>
      </c>
      <c r="AN79" s="685">
        <f t="shared" si="59"/>
        <v>2328309.9480430898</v>
      </c>
      <c r="AO79" s="685">
        <f t="shared" si="59"/>
        <v>2446937.3398958859</v>
      </c>
      <c r="AP79" s="685">
        <f t="shared" si="59"/>
        <v>2571608.7973635816</v>
      </c>
      <c r="AQ79" s="685">
        <f t="shared" si="59"/>
        <v>2702632.2655892558</v>
      </c>
      <c r="AR79" s="685">
        <f t="shared" si="59"/>
        <v>2840331.3795210286</v>
      </c>
      <c r="AS79" s="685">
        <f t="shared" si="59"/>
        <v>2985046.263307625</v>
      </c>
      <c r="AT79" s="685">
        <f t="shared" si="59"/>
        <v>3137134.3704231484</v>
      </c>
      <c r="AU79" s="685">
        <f t="shared" si="59"/>
        <v>3296971.366596208</v>
      </c>
      <c r="AV79" s="685">
        <f t="shared" si="48"/>
        <v>3464952.0577242845</v>
      </c>
      <c r="AW79" s="685" t="str">
        <f t="shared" si="48"/>
        <v/>
      </c>
      <c r="AX79" s="685" t="str">
        <f t="shared" si="48"/>
        <v/>
      </c>
      <c r="AY79" s="685" t="str">
        <f t="shared" si="48"/>
        <v/>
      </c>
      <c r="AZ79" s="685" t="str">
        <f t="shared" si="48"/>
        <v/>
      </c>
      <c r="BA79" s="685" t="str">
        <f t="shared" si="48"/>
        <v/>
      </c>
      <c r="BB79" s="685" t="str">
        <f t="shared" si="48"/>
        <v/>
      </c>
      <c r="BC79" s="685" t="str">
        <f t="shared" si="48"/>
        <v/>
      </c>
      <c r="BD79" s="685" t="str">
        <f t="shared" si="71"/>
        <v/>
      </c>
      <c r="BE79" s="685" t="str">
        <f t="shared" si="71"/>
        <v/>
      </c>
      <c r="BF79" s="685" t="str">
        <f t="shared" si="71"/>
        <v/>
      </c>
      <c r="BG79" s="685" t="str">
        <f t="shared" si="71"/>
        <v/>
      </c>
      <c r="BH79" s="685" t="str">
        <f t="shared" si="71"/>
        <v/>
      </c>
      <c r="BI79" s="685" t="str">
        <f t="shared" si="71"/>
        <v/>
      </c>
      <c r="BJ79" s="685" t="str">
        <f t="shared" si="71"/>
        <v/>
      </c>
      <c r="BK79" s="685" t="str">
        <f t="shared" si="71"/>
        <v/>
      </c>
      <c r="BL79" s="685" t="str">
        <f t="shared" si="71"/>
        <v/>
      </c>
      <c r="BM79" s="685" t="str">
        <f t="shared" si="71"/>
        <v/>
      </c>
      <c r="BN79" s="685" t="str">
        <f t="shared" si="71"/>
        <v/>
      </c>
      <c r="BO79" s="685" t="str">
        <f t="shared" si="71"/>
        <v/>
      </c>
      <c r="BP79" s="685" t="str">
        <f t="shared" si="71"/>
        <v/>
      </c>
      <c r="BQ79" s="685" t="str">
        <f t="shared" si="71"/>
        <v/>
      </c>
      <c r="BR79" s="529"/>
      <c r="BS79" s="685">
        <f>IFERROR(($L79+AB79*Contr_Rate)*(1+Inv_Return)*IF($D79=$C$1,VLOOKUP($T79,Male_Annuity_Tables,MATCH($BS$3+3,'Mortality Tables'!$N$1:$DN$1,0),FALSE),VLOOKUP($T79,Fe_Annuity_Tables,MATCH(BS$3+3,'Mortality Tables'!$N$1:$DN$1,0),FALSE)),"")</f>
        <v>482660.07705308072</v>
      </c>
      <c r="BT79" s="685">
        <f>IFERROR(($BS79+AC79*Contr_Rate)*(1+Inv_Return)*IF($D79=$C$1,VLOOKUP($T79,Male_Annuity_Tables,MATCH($BS$3+3,'Mortality Tables'!$N$1:$DN$1,0),FALSE),VLOOKUP($T79,Fe_Annuity_Tables,MATCH(BT$3+3,'Mortality Tables'!$N$1:$DN$1,0),FALSE)),"")</f>
        <v>617532.43753173505</v>
      </c>
      <c r="BU79" s="685">
        <f>IFERROR((BT79+AD79*Contr_Rate)*(1+Inv_Return)*IF($D79=$C$1,VLOOKUP($T79,Male_Annuity_Tables,MATCH($BS$3+3,'Mortality Tables'!$N$1:$DN$1,0),FALSE),VLOOKUP($T79,Fe_Annuity_Tables,MATCH(BU$3+3,'Mortality Tables'!$N$1:$DN$1,0),FALSE)),"")</f>
        <v>615654.36637861468</v>
      </c>
      <c r="BV79" s="685">
        <f>IFERROR((BU79+AE79*Contr_Rate)*(1+Inv_Return)*IF($D79=$C$1,VLOOKUP($T79,Male_Annuity_Tables,MATCH($BS$3+3,'Mortality Tables'!$N$1:$DN$1,0),FALSE),VLOOKUP($T79,Fe_Annuity_Tables,MATCH(BV$3+3,'Mortality Tables'!$N$1:$DN$1,0),FALSE)),"")</f>
        <v>532080.22106051922</v>
      </c>
      <c r="BW79" s="685">
        <f>IFERROR((BV79+AF79*Contr_Rate)*(1+Inv_Return)*IF($D79=$C$1,VLOOKUP($T79,Male_Annuity_Tables,MATCH($BS$3+3,'Mortality Tables'!$N$1:$DN$1,0),FALSE),VLOOKUP($T79,Fe_Annuity_Tables,MATCH(BW$3+3,'Mortality Tables'!$N$1:$DN$1,0),FALSE)),"")</f>
        <v>425397.19298465882</v>
      </c>
      <c r="BX79" s="685">
        <f>IFERROR((BW79+AG79*Contr_Rate)*(1+Inv_Return)*IF($D79=$C$1,VLOOKUP($T79,Male_Annuity_Tables,MATCH($BS$3+3,'Mortality Tables'!$N$1:$DN$1,0),FALSE),VLOOKUP($T79,Fe_Annuity_Tables,MATCH(BX$3+3,'Mortality Tables'!$N$1:$DN$1,0),FALSE)),"")</f>
        <v>330889.66611844825</v>
      </c>
      <c r="BY79" s="685">
        <f>IFERROR((BX79+AH79*Contr_Rate)*(1+Inv_Return)*IF($D79=$C$1,VLOOKUP($T79,Male_Annuity_Tables,MATCH($BS$3+3,'Mortality Tables'!$N$1:$DN$1,0),FALSE),VLOOKUP($T79,Fe_Annuity_Tables,MATCH(BY$3+3,'Mortality Tables'!$N$1:$DN$1,0),FALSE)),"")</f>
        <v>259337.9459255437</v>
      </c>
      <c r="BZ79" s="685">
        <f>IFERROR((BY79+AI79*Contr_Rate)*(1+Inv_Return)*IF($D79=$C$1,VLOOKUP($T79,Male_Annuity_Tables,MATCH($BS$3+3,'Mortality Tables'!$N$1:$DN$1,0),FALSE),VLOOKUP($T79,Fe_Annuity_Tables,MATCH(BZ$3+3,'Mortality Tables'!$N$1:$DN$1,0),FALSE)),"")</f>
        <v>208136.87807449439</v>
      </c>
      <c r="CA79" s="685">
        <f>IFERROR((BZ79+AJ79*Contr_Rate)*(1+Inv_Return)*IF($D79=$C$1,VLOOKUP($T79,Male_Annuity_Tables,MATCH($BS$3+3,'Mortality Tables'!$N$1:$DN$1,0),FALSE),VLOOKUP($T79,Fe_Annuity_Tables,MATCH(CA$3+3,'Mortality Tables'!$N$1:$DN$1,0),FALSE)),"")</f>
        <v>171240.21228448761</v>
      </c>
      <c r="CB79" s="685">
        <f>IFERROR((CA79+AK79*Contr_Rate)*(1+Inv_Return)*IF($D79=$C$1,VLOOKUP($T79,Male_Annuity_Tables,MATCH($BS$3+3,'Mortality Tables'!$N$1:$DN$1,0),FALSE),VLOOKUP($T79,Fe_Annuity_Tables,MATCH(CB$3+3,'Mortality Tables'!$N$1:$DN$1,0),FALSE)),"")</f>
        <v>143647.23257434717</v>
      </c>
      <c r="CC79" s="685">
        <f>IFERROR((CB79+AL79*Contr_Rate)*(1+Inv_Return)*IF($D79=$C$1,VLOOKUP($T79,Male_Annuity_Tables,MATCH($BS$3+3,'Mortality Tables'!$N$1:$DN$1,0),FALSE),VLOOKUP($T79,Fe_Annuity_Tables,MATCH(CC$3+3,'Mortality Tables'!$N$1:$DN$1,0),FALSE)),"")</f>
        <v>122157.88025153227</v>
      </c>
      <c r="CD79" s="685">
        <f>IFERROR((CC79+AM79*Contr_Rate)*(1+Inv_Return)*IF($D79=$C$1,VLOOKUP($T79,Male_Annuity_Tables,MATCH($BS$3+3,'Mortality Tables'!$N$1:$DN$1,0),FALSE),VLOOKUP($T79,Fe_Annuity_Tables,MATCH(CD$3+3,'Mortality Tables'!$N$1:$DN$1,0),FALSE)),"")</f>
        <v>111043.35412833298</v>
      </c>
      <c r="CE79" s="685">
        <f>IFERROR((CD79+AN79*Contr_Rate)*(1+Inv_Return)*IF($D79=$C$1,VLOOKUP($T79,Male_Annuity_Tables,MATCH($BS$3+3,'Mortality Tables'!$N$1:$DN$1,0),FALSE),VLOOKUP($T79,Fe_Annuity_Tables,MATCH(CE$3+3,'Mortality Tables'!$N$1:$DN$1,0),FALSE)),"")</f>
        <v>102412.09690228479</v>
      </c>
      <c r="CF79" s="685">
        <f>IFERROR((CE79+AO79*Contr_Rate)*(1+Inv_Return)*IF($D79=$C$1,VLOOKUP($T79,Male_Annuity_Tables,MATCH($BS$3+3,'Mortality Tables'!$N$1:$DN$1,0),FALSE),VLOOKUP($T79,Fe_Annuity_Tables,MATCH(CF$3+3,'Mortality Tables'!$N$1:$DN$1,0),FALSE)),"")</f>
        <v>94823.910193180403</v>
      </c>
      <c r="CG79" s="685">
        <f>IFERROR((CF79+AP79*Contr_Rate)*(1+Inv_Return)*IF($D79=$C$1,VLOOKUP($T79,Male_Annuity_Tables,MATCH($BS$3+3,'Mortality Tables'!$N$1:$DN$1,0),FALSE),VLOOKUP($T79,Fe_Annuity_Tables,MATCH(CG$3+3,'Mortality Tables'!$N$1:$DN$1,0),FALSE)),"")</f>
        <v>87965.986634133136</v>
      </c>
      <c r="CH79" s="685">
        <f>IFERROR((CG79+AQ79*Contr_Rate)*(1+Inv_Return)*IF($D79=$C$1,VLOOKUP($T79,Male_Annuity_Tables,MATCH($BS$3+3,'Mortality Tables'!$N$1:$DN$1,0),FALSE),VLOOKUP($T79,Fe_Annuity_Tables,MATCH(CH$3+3,'Mortality Tables'!$N$1:$DN$1,0),FALSE)),"")</f>
        <v>81715.936480115008</v>
      </c>
      <c r="CI79" s="685">
        <f>IFERROR((CH79+AR79*Contr_Rate)*(1+Inv_Return)*IF($D79=$C$1,VLOOKUP($T79,Male_Annuity_Tables,MATCH($BS$3+3,'Mortality Tables'!$N$1:$DN$1,0),FALSE),VLOOKUP($T79,Fe_Annuity_Tables,MATCH(CI$3+3,'Mortality Tables'!$N$1:$DN$1,0),FALSE)),"")</f>
        <v>80212.383417548932</v>
      </c>
      <c r="CJ79" s="685">
        <f>IFERROR((CI79+AS79*Contr_Rate)*(1+Inv_Return)*IF($D79=$C$1,VLOOKUP($T79,Male_Annuity_Tables,MATCH($BS$3+3,'Mortality Tables'!$N$1:$DN$1,0),FALSE),VLOOKUP($T79,Fe_Annuity_Tables,MATCH(CJ$3+3,'Mortality Tables'!$N$1:$DN$1,0),FALSE)),"")</f>
        <v>79144.072985210296</v>
      </c>
      <c r="CK79" s="685">
        <f>IFERROR((CJ79+AT79*Contr_Rate)*(1+Inv_Return)*IF($D79=$C$1,VLOOKUP($T79,Male_Annuity_Tables,MATCH($BS$3+3,'Mortality Tables'!$N$1:$DN$1,0),FALSE),VLOOKUP($T79,Fe_Annuity_Tables,MATCH(CK$3+3,'Mortality Tables'!$N$1:$DN$1,0),FALSE)),"")</f>
        <v>78107.00841390276</v>
      </c>
      <c r="CL79" s="685">
        <f>IFERROR((CK79+AU79*Contr_Rate)*(1+Inv_Return)*IF($D79=$C$1,VLOOKUP($T79,Male_Annuity_Tables,MATCH($BS$3+3,'Mortality Tables'!$N$1:$DN$1,0),FALSE),VLOOKUP($T79,Fe_Annuity_Tables,MATCH(CL$3+3,'Mortality Tables'!$N$1:$DN$1,0),FALSE)),"")</f>
        <v>77060.164407549397</v>
      </c>
      <c r="CM79" s="685">
        <f>IFERROR((CL79+AV79*Contr_Rate)*(1+Inv_Return)*IF($D79=$C$1,VLOOKUP($T79,Male_Annuity_Tables,MATCH($BS$3+3,'Mortality Tables'!$N$1:$DN$1,0),FALSE),VLOOKUP($T79,Fe_Annuity_Tables,MATCH(CM$3+3,'Mortality Tables'!$N$1:$DN$1,0),FALSE)),"")</f>
        <v>75995.608804629577</v>
      </c>
      <c r="CN79" s="685" t="str">
        <f>IFERROR((CM79+AW79*Contr_Rate)*(1+Inv_Return)*IF($D79=$C$1,VLOOKUP($T79,Male_Annuity_Tables,MATCH($BS$3+3,'Mortality Tables'!$N$1:$DN$1,0),FALSE),VLOOKUP($T79,Fe_Annuity_Tables,MATCH(CN$3+3,'Mortality Tables'!$N$1:$DN$1,0),FALSE)),"")</f>
        <v/>
      </c>
      <c r="CO79" s="685" t="str">
        <f>IFERROR((CN79+AX79*Contr_Rate)*(1+Inv_Return)*IF($D79=$C$1,VLOOKUP($T79,Male_Annuity_Tables,MATCH($BS$3+3,'Mortality Tables'!$N$1:$DN$1,0),FALSE),VLOOKUP($T79,Fe_Annuity_Tables,MATCH(CO$3+3,'Mortality Tables'!$N$1:$DN$1,0),FALSE)),"")</f>
        <v/>
      </c>
      <c r="CP79" s="685" t="str">
        <f>IFERROR((CO79+AY79*Contr_Rate)*(1+Inv_Return)*IF($D79=$C$1,VLOOKUP($T79,Male_Annuity_Tables,MATCH($BS$3+3,'Mortality Tables'!$N$1:$DN$1,0),FALSE),VLOOKUP($T79,Fe_Annuity_Tables,MATCH(CP$3+3,'Mortality Tables'!$N$1:$DN$1,0),FALSE)),"")</f>
        <v/>
      </c>
      <c r="CQ79" s="685" t="str">
        <f>IFERROR((CP79+AZ79*Contr_Rate)*(1+Inv_Return)*IF($D79=$C$1,VLOOKUP($T79,Male_Annuity_Tables,MATCH($BS$3+3,'Mortality Tables'!$N$1:$DN$1,0),FALSE),VLOOKUP($T79,Fe_Annuity_Tables,MATCH(CQ$3+3,'Mortality Tables'!$N$1:$DN$1,0),FALSE)),"")</f>
        <v/>
      </c>
      <c r="CR79" s="685" t="str">
        <f>IFERROR((CQ79+BA79*Contr_Rate)*(1+Inv_Return)*IF($D79=$C$1,VLOOKUP($T79,Male_Annuity_Tables,MATCH($BS$3+3,'Mortality Tables'!$N$1:$DN$1,0),FALSE),VLOOKUP($T79,Fe_Annuity_Tables,MATCH(CR$3+3,'Mortality Tables'!$N$1:$DN$1,0),FALSE)),"")</f>
        <v/>
      </c>
      <c r="CS79" s="685" t="str">
        <f>IFERROR((CR79+BB79*Contr_Rate)*(1+Inv_Return)*IF($D79=$C$1,VLOOKUP($T79,Male_Annuity_Tables,MATCH($BS$3+3,'Mortality Tables'!$N$1:$DN$1,0),FALSE),VLOOKUP($T79,Fe_Annuity_Tables,MATCH(CS$3+3,'Mortality Tables'!$N$1:$DN$1,0),FALSE)),"")</f>
        <v/>
      </c>
      <c r="CT79" s="685" t="str">
        <f>IFERROR((CS79+BC79*Contr_Rate)*(1+Inv_Return)*IF($D79=$C$1,VLOOKUP($T79,Male_Annuity_Tables,MATCH($BS$3+3,'Mortality Tables'!$N$1:$DN$1,0),FALSE),VLOOKUP($T79,Fe_Annuity_Tables,MATCH(CT$3+3,'Mortality Tables'!$N$1:$DN$1,0),FALSE)),"")</f>
        <v/>
      </c>
      <c r="CU79" s="685" t="str">
        <f>IFERROR((CT79+BD79*Contr_Rate)*(1+Inv_Return)*IF($D79=$C$1,VLOOKUP($T79,Male_Annuity_Tables,MATCH($BS$3+3,'Mortality Tables'!$N$1:$DN$1,0),FALSE),VLOOKUP($T79,Fe_Annuity_Tables,MATCH(CU$3+3,'Mortality Tables'!$N$1:$DN$1,0),FALSE)),"")</f>
        <v/>
      </c>
      <c r="CV79" s="685" t="str">
        <f>IFERROR((CU79+BE79*Contr_Rate)*(1+Inv_Return)*IF($D79=$C$1,VLOOKUP($T79,Male_Annuity_Tables,MATCH($BS$3+3,'Mortality Tables'!$N$1:$DN$1,0),FALSE),VLOOKUP($T79,Fe_Annuity_Tables,MATCH(CV$3+3,'Mortality Tables'!$N$1:$DN$1,0),FALSE)),"")</f>
        <v/>
      </c>
      <c r="CW79" s="685" t="str">
        <f>IFERROR((CV79+BF79*Contr_Rate)*(1+Inv_Return)*IF($D79=$C$1,VLOOKUP($T79,Male_Annuity_Tables,MATCH($BS$3+3,'Mortality Tables'!$N$1:$DN$1,0),FALSE),VLOOKUP($T79,Fe_Annuity_Tables,MATCH(CW$3+3,'Mortality Tables'!$N$1:$DN$1,0),FALSE)),"")</f>
        <v/>
      </c>
      <c r="CX79" s="685" t="str">
        <f>IFERROR((CW79+BG79*Contr_Rate)*(1+Inv_Return)*IF($D79=$C$1,VLOOKUP($T79,Male_Annuity_Tables,MATCH($BS$3+3,'Mortality Tables'!$N$1:$DN$1,0),FALSE),VLOOKUP($T79,Fe_Annuity_Tables,MATCH(CX$3+3,'Mortality Tables'!$N$1:$DN$1,0),FALSE)),"")</f>
        <v/>
      </c>
      <c r="CY79" s="685" t="str">
        <f>IFERROR((CX79+BH79*Contr_Rate)*(1+Inv_Return)*IF($D79=$C$1,VLOOKUP($T79,Male_Annuity_Tables,MATCH($BS$3+3,'Mortality Tables'!$N$1:$DN$1,0),FALSE),VLOOKUP($T79,Fe_Annuity_Tables,MATCH(CY$3+3,'Mortality Tables'!$N$1:$DN$1,0),FALSE)),"")</f>
        <v/>
      </c>
      <c r="CZ79" s="685" t="str">
        <f>IFERROR((CY79+BI79*Contr_Rate)*(1+Inv_Return)*IF($D79=$C$1,VLOOKUP($T79,Male_Annuity_Tables,MATCH($BS$3+3,'Mortality Tables'!$N$1:$DN$1,0),FALSE),VLOOKUP($T79,Fe_Annuity_Tables,MATCH(CZ$3+3,'Mortality Tables'!$N$1:$DN$1,0),FALSE)),"")</f>
        <v/>
      </c>
      <c r="DA79" s="685" t="str">
        <f>IFERROR((CZ79+BJ79*Contr_Rate)*(1+Inv_Return)*IF($D79=$C$1,VLOOKUP($T79,Male_Annuity_Tables,MATCH($BS$3+3,'Mortality Tables'!$N$1:$DN$1,0),FALSE),VLOOKUP($T79,Fe_Annuity_Tables,MATCH(DA$3+3,'Mortality Tables'!$N$1:$DN$1,0),FALSE)),"")</f>
        <v/>
      </c>
      <c r="DB79" s="685" t="str">
        <f>IFERROR((DA79+BK79*Contr_Rate)*(1+Inv_Return)*IF($D79=$C$1,VLOOKUP($T79,Male_Annuity_Tables,MATCH($BS$3+3,'Mortality Tables'!$N$1:$DN$1,0),FALSE),VLOOKUP($T79,Fe_Annuity_Tables,MATCH(DB$3+3,'Mortality Tables'!$N$1:$DN$1,0),FALSE)),"")</f>
        <v/>
      </c>
      <c r="DC79" s="685" t="str">
        <f>IFERROR((DB79+BL79*Contr_Rate)*(1+Inv_Return)*IF($D79=$C$1,VLOOKUP($T79,Male_Annuity_Tables,MATCH($BS$3+3,'Mortality Tables'!$N$1:$DN$1,0),FALSE),VLOOKUP($T79,Fe_Annuity_Tables,MATCH(DC$3+3,'Mortality Tables'!$N$1:$DN$1,0),FALSE)),"")</f>
        <v/>
      </c>
      <c r="DD79" s="685" t="str">
        <f>IFERROR((DC79+BM79*Contr_Rate)*(1+Inv_Return)*IF($D79=$C$1,VLOOKUP($T79,Male_Annuity_Tables,MATCH($BS$3+3,'Mortality Tables'!$N$1:$DN$1,0),FALSE),VLOOKUP($T79,Fe_Annuity_Tables,MATCH(DD$3+3,'Mortality Tables'!$N$1:$DN$1,0),FALSE)),"")</f>
        <v/>
      </c>
      <c r="DE79" s="685" t="str">
        <f>IFERROR((DD79+BN79*Contr_Rate)*(1+Inv_Return)*IF($D79=$C$1,VLOOKUP($T79,Male_Annuity_Tables,MATCH($BS$3+3,'Mortality Tables'!$N$1:$DN$1,0),FALSE),VLOOKUP($T79,Fe_Annuity_Tables,MATCH(DE$3+3,'Mortality Tables'!$N$1:$DN$1,0),FALSE)),"")</f>
        <v/>
      </c>
      <c r="DF79" s="685" t="str">
        <f>IFERROR((DE79+BO79*Contr_Rate)*(1+Inv_Return)*IF($D79=$C$1,VLOOKUP($T79,Male_Annuity_Tables,MATCH($BS$3+3,'Mortality Tables'!$N$1:$DN$1,0),FALSE),VLOOKUP($T79,Fe_Annuity_Tables,MATCH(DF$3+3,'Mortality Tables'!$N$1:$DN$1,0),FALSE)),"")</f>
        <v/>
      </c>
      <c r="DG79" s="685" t="str">
        <f>IFERROR((DF79+BP79*Contr_Rate)*(1+Inv_Return)*IF($D79=$C$1,VLOOKUP($T79,Male_Annuity_Tables,MATCH($BS$3+3,'Mortality Tables'!$N$1:$DN$1,0),FALSE),VLOOKUP($T79,Fe_Annuity_Tables,MATCH(DG$3+3,'Mortality Tables'!$N$1:$DN$1,0),FALSE)),"")</f>
        <v/>
      </c>
      <c r="DH79" s="685" t="str">
        <f>IFERROR((DG79+BQ79*Contr_Rate)*(1+Inv_Return)*IF($D79=$C$1,VLOOKUP($T79,Male_Annuity_Tables,MATCH($BS$3+3,'Mortality Tables'!$N$1:$DN$1,0),FALSE),VLOOKUP($T79,Fe_Annuity_Tables,MATCH(DH$3+3,'Mortality Tables'!$N$1:$DN$1,0),FALSE)),"")</f>
        <v/>
      </c>
      <c r="DJ79" s="686">
        <f t="shared" si="69"/>
        <v>617532.43753173505</v>
      </c>
      <c r="DK79" s="680">
        <f t="shared" si="60"/>
        <v>8.8017766057058875</v>
      </c>
      <c r="DL79" s="686">
        <f t="shared" si="61"/>
        <v>47007.18408122797</v>
      </c>
      <c r="DM79" s="686">
        <f t="shared" si="70"/>
        <v>3464952.0577242845</v>
      </c>
      <c r="DN79" s="687">
        <f t="shared" si="62"/>
        <v>1.356647459996933E-2</v>
      </c>
      <c r="DP79" s="688">
        <f t="shared" si="63"/>
        <v>97234.768482805448</v>
      </c>
      <c r="DQ79" s="688">
        <f t="shared" si="64"/>
        <v>124405.61473539323</v>
      </c>
      <c r="DR79" s="688">
        <f t="shared" si="65"/>
        <v>124027.26603317021</v>
      </c>
    </row>
    <row r="80" spans="1:122" s="657" customFormat="1" ht="14.5">
      <c r="A80" s="675" t="s">
        <v>1229</v>
      </c>
      <c r="B80" s="675" t="s">
        <v>1230</v>
      </c>
      <c r="C80" s="675" t="s">
        <v>236</v>
      </c>
      <c r="D80" s="675" t="s">
        <v>61</v>
      </c>
      <c r="E80" s="676">
        <v>21835</v>
      </c>
      <c r="F80" s="677">
        <v>38750</v>
      </c>
      <c r="G80" s="677">
        <v>42315</v>
      </c>
      <c r="H80" s="678">
        <v>2260376</v>
      </c>
      <c r="I80" s="678">
        <v>216944.29</v>
      </c>
      <c r="J80" s="678">
        <v>223858.82</v>
      </c>
      <c r="K80" s="678">
        <v>45811.8</v>
      </c>
      <c r="L80" s="678">
        <v>486614.91</v>
      </c>
      <c r="M80" s="679">
        <f>IF(COUNTIF($A$4:A204,A80)=1,0,1)</f>
        <v>0</v>
      </c>
      <c r="N80" s="680" t="str">
        <f t="shared" si="49"/>
        <v>Okay</v>
      </c>
      <c r="O80" s="680" t="str">
        <f t="shared" si="66"/>
        <v>TRUE</v>
      </c>
      <c r="P80" s="680" t="b">
        <f t="shared" si="50"/>
        <v>1</v>
      </c>
      <c r="Q80" s="680" t="b">
        <f t="shared" si="51"/>
        <v>1</v>
      </c>
      <c r="R80" s="680" t="b">
        <f t="shared" si="52"/>
        <v>1</v>
      </c>
      <c r="S80" s="681">
        <f t="shared" si="53"/>
        <v>46.342465753424655</v>
      </c>
      <c r="T80" s="682">
        <f t="shared" si="54"/>
        <v>65</v>
      </c>
      <c r="U80" s="682">
        <f t="shared" si="67"/>
        <v>56</v>
      </c>
      <c r="V80" s="682">
        <f t="shared" si="55"/>
        <v>9.1534246575342468</v>
      </c>
      <c r="W80" s="682">
        <f t="shared" si="56"/>
        <v>0</v>
      </c>
      <c r="X80" s="683">
        <f t="shared" si="57"/>
        <v>0</v>
      </c>
      <c r="Y80" s="684">
        <f t="shared" si="58"/>
        <v>2.2970000000000001E-2</v>
      </c>
      <c r="Z80" s="684">
        <f>IF($D80=$C$1,VLOOKUP($T80,Male_Annuity_Tables,MATCH($W80+2,'Mortality Tables'!$DS$1:$HT$1,0),FALSE),VLOOKUP($T80,Fe_Annuity_Tables,MATCH($W80+2,'Mortality Tables'!$M$1:$DN$1,0),FALSE))</f>
        <v>1</v>
      </c>
      <c r="AA80" s="664"/>
      <c r="AB80" s="685" t="str">
        <f t="shared" si="68"/>
        <v/>
      </c>
      <c r="AC80" s="685" t="str">
        <f t="shared" si="68"/>
        <v/>
      </c>
      <c r="AD80" s="685" t="str">
        <f t="shared" si="68"/>
        <v/>
      </c>
      <c r="AE80" s="685" t="str">
        <f t="shared" si="68"/>
        <v/>
      </c>
      <c r="AF80" s="685" t="str">
        <f t="shared" si="68"/>
        <v/>
      </c>
      <c r="AG80" s="685" t="str">
        <f t="shared" si="68"/>
        <v/>
      </c>
      <c r="AH80" s="685" t="str">
        <f t="shared" si="68"/>
        <v/>
      </c>
      <c r="AI80" s="685" t="str">
        <f t="shared" si="68"/>
        <v/>
      </c>
      <c r="AJ80" s="685" t="str">
        <f t="shared" si="68"/>
        <v/>
      </c>
      <c r="AK80" s="685" t="str">
        <f t="shared" si="68"/>
        <v/>
      </c>
      <c r="AL80" s="685" t="str">
        <f t="shared" si="59"/>
        <v/>
      </c>
      <c r="AM80" s="685" t="str">
        <f t="shared" si="59"/>
        <v/>
      </c>
      <c r="AN80" s="685" t="str">
        <f t="shared" si="59"/>
        <v/>
      </c>
      <c r="AO80" s="685" t="str">
        <f t="shared" si="59"/>
        <v/>
      </c>
      <c r="AP80" s="685" t="str">
        <f t="shared" si="59"/>
        <v/>
      </c>
      <c r="AQ80" s="685" t="str">
        <f t="shared" si="59"/>
        <v/>
      </c>
      <c r="AR80" s="685" t="str">
        <f t="shared" si="59"/>
        <v/>
      </c>
      <c r="AS80" s="685" t="str">
        <f t="shared" si="59"/>
        <v/>
      </c>
      <c r="AT80" s="685" t="str">
        <f t="shared" si="59"/>
        <v/>
      </c>
      <c r="AU80" s="685" t="str">
        <f t="shared" si="59"/>
        <v/>
      </c>
      <c r="AV80" s="685" t="str">
        <f t="shared" si="48"/>
        <v/>
      </c>
      <c r="AW80" s="685" t="str">
        <f t="shared" si="48"/>
        <v/>
      </c>
      <c r="AX80" s="685" t="str">
        <f t="shared" si="48"/>
        <v/>
      </c>
      <c r="AY80" s="685" t="str">
        <f t="shared" si="48"/>
        <v/>
      </c>
      <c r="AZ80" s="685" t="str">
        <f t="shared" si="48"/>
        <v/>
      </c>
      <c r="BA80" s="685" t="str">
        <f t="shared" si="48"/>
        <v/>
      </c>
      <c r="BB80" s="685" t="str">
        <f t="shared" si="48"/>
        <v/>
      </c>
      <c r="BC80" s="685" t="str">
        <f t="shared" si="48"/>
        <v/>
      </c>
      <c r="BD80" s="685" t="str">
        <f t="shared" si="71"/>
        <v/>
      </c>
      <c r="BE80" s="685" t="str">
        <f t="shared" si="71"/>
        <v/>
      </c>
      <c r="BF80" s="685" t="str">
        <f t="shared" si="71"/>
        <v/>
      </c>
      <c r="BG80" s="685" t="str">
        <f t="shared" si="71"/>
        <v/>
      </c>
      <c r="BH80" s="685" t="str">
        <f t="shared" si="71"/>
        <v/>
      </c>
      <c r="BI80" s="685" t="str">
        <f t="shared" si="71"/>
        <v/>
      </c>
      <c r="BJ80" s="685" t="str">
        <f t="shared" si="71"/>
        <v/>
      </c>
      <c r="BK80" s="685" t="str">
        <f t="shared" si="71"/>
        <v/>
      </c>
      <c r="BL80" s="685" t="str">
        <f t="shared" si="71"/>
        <v/>
      </c>
      <c r="BM80" s="685" t="str">
        <f t="shared" si="71"/>
        <v/>
      </c>
      <c r="BN80" s="685" t="str">
        <f t="shared" si="71"/>
        <v/>
      </c>
      <c r="BO80" s="685" t="str">
        <f t="shared" si="71"/>
        <v/>
      </c>
      <c r="BP80" s="685" t="str">
        <f t="shared" si="71"/>
        <v/>
      </c>
      <c r="BQ80" s="685" t="str">
        <f t="shared" si="71"/>
        <v/>
      </c>
      <c r="BR80" s="529"/>
      <c r="BS80" s="685" t="str">
        <f>IFERROR(($L80+AB80*Contr_Rate)*(1+Inv_Return)*IF($D80=$C$1,VLOOKUP($T80,Male_Annuity_Tables,MATCH($BS$3+3,'Mortality Tables'!$N$1:$DN$1,0),FALSE),VLOOKUP($T80,Fe_Annuity_Tables,MATCH(BS$3+3,'Mortality Tables'!$N$1:$DN$1,0),FALSE)),"")</f>
        <v/>
      </c>
      <c r="BT80" s="685" t="str">
        <f>IFERROR(($BS80+AC80*Contr_Rate)*(1+Inv_Return)*IF($D80=$C$1,VLOOKUP($T80,Male_Annuity_Tables,MATCH($BS$3+3,'Mortality Tables'!$N$1:$DN$1,0),FALSE),VLOOKUP($T80,Fe_Annuity_Tables,MATCH(BT$3+3,'Mortality Tables'!$N$1:$DN$1,0),FALSE)),"")</f>
        <v/>
      </c>
      <c r="BU80" s="685" t="str">
        <f>IFERROR((BT80+AD80*Contr_Rate)*(1+Inv_Return)*IF($D80=$C$1,VLOOKUP($T80,Male_Annuity_Tables,MATCH($BS$3+3,'Mortality Tables'!$N$1:$DN$1,0),FALSE),VLOOKUP($T80,Fe_Annuity_Tables,MATCH(BU$3+3,'Mortality Tables'!$N$1:$DN$1,0),FALSE)),"")</f>
        <v/>
      </c>
      <c r="BV80" s="685" t="str">
        <f>IFERROR((BU80+AE80*Contr_Rate)*(1+Inv_Return)*IF($D80=$C$1,VLOOKUP($T80,Male_Annuity_Tables,MATCH($BS$3+3,'Mortality Tables'!$N$1:$DN$1,0),FALSE),VLOOKUP($T80,Fe_Annuity_Tables,MATCH(BV$3+3,'Mortality Tables'!$N$1:$DN$1,0),FALSE)),"")</f>
        <v/>
      </c>
      <c r="BW80" s="685" t="str">
        <f>IFERROR((BV80+AF80*Contr_Rate)*(1+Inv_Return)*IF($D80=$C$1,VLOOKUP($T80,Male_Annuity_Tables,MATCH($BS$3+3,'Mortality Tables'!$N$1:$DN$1,0),FALSE),VLOOKUP($T80,Fe_Annuity_Tables,MATCH(BW$3+3,'Mortality Tables'!$N$1:$DN$1,0),FALSE)),"")</f>
        <v/>
      </c>
      <c r="BX80" s="685" t="str">
        <f>IFERROR((BW80+AG80*Contr_Rate)*(1+Inv_Return)*IF($D80=$C$1,VLOOKUP($T80,Male_Annuity_Tables,MATCH($BS$3+3,'Mortality Tables'!$N$1:$DN$1,0),FALSE),VLOOKUP($T80,Fe_Annuity_Tables,MATCH(BX$3+3,'Mortality Tables'!$N$1:$DN$1,0),FALSE)),"")</f>
        <v/>
      </c>
      <c r="BY80" s="685" t="str">
        <f>IFERROR((BX80+AH80*Contr_Rate)*(1+Inv_Return)*IF($D80=$C$1,VLOOKUP($T80,Male_Annuity_Tables,MATCH($BS$3+3,'Mortality Tables'!$N$1:$DN$1,0),FALSE),VLOOKUP($T80,Fe_Annuity_Tables,MATCH(BY$3+3,'Mortality Tables'!$N$1:$DN$1,0),FALSE)),"")</f>
        <v/>
      </c>
      <c r="BZ80" s="685" t="str">
        <f>IFERROR((BY80+AI80*Contr_Rate)*(1+Inv_Return)*IF($D80=$C$1,VLOOKUP($T80,Male_Annuity_Tables,MATCH($BS$3+3,'Mortality Tables'!$N$1:$DN$1,0),FALSE),VLOOKUP($T80,Fe_Annuity_Tables,MATCH(BZ$3+3,'Mortality Tables'!$N$1:$DN$1,0),FALSE)),"")</f>
        <v/>
      </c>
      <c r="CA80" s="685" t="str">
        <f>IFERROR((BZ80+AJ80*Contr_Rate)*(1+Inv_Return)*IF($D80=$C$1,VLOOKUP($T80,Male_Annuity_Tables,MATCH($BS$3+3,'Mortality Tables'!$N$1:$DN$1,0),FALSE),VLOOKUP($T80,Fe_Annuity_Tables,MATCH(CA$3+3,'Mortality Tables'!$N$1:$DN$1,0),FALSE)),"")</f>
        <v/>
      </c>
      <c r="CB80" s="685" t="str">
        <f>IFERROR((CA80+AK80*Contr_Rate)*(1+Inv_Return)*IF($D80=$C$1,VLOOKUP($T80,Male_Annuity_Tables,MATCH($BS$3+3,'Mortality Tables'!$N$1:$DN$1,0),FALSE),VLOOKUP($T80,Fe_Annuity_Tables,MATCH(CB$3+3,'Mortality Tables'!$N$1:$DN$1,0),FALSE)),"")</f>
        <v/>
      </c>
      <c r="CC80" s="685" t="str">
        <f>IFERROR((CB80+AL80*Contr_Rate)*(1+Inv_Return)*IF($D80=$C$1,VLOOKUP($T80,Male_Annuity_Tables,MATCH($BS$3+3,'Mortality Tables'!$N$1:$DN$1,0),FALSE),VLOOKUP($T80,Fe_Annuity_Tables,MATCH(CC$3+3,'Mortality Tables'!$N$1:$DN$1,0),FALSE)),"")</f>
        <v/>
      </c>
      <c r="CD80" s="685" t="str">
        <f>IFERROR((CC80+AM80*Contr_Rate)*(1+Inv_Return)*IF($D80=$C$1,VLOOKUP($T80,Male_Annuity_Tables,MATCH($BS$3+3,'Mortality Tables'!$N$1:$DN$1,0),FALSE),VLOOKUP($T80,Fe_Annuity_Tables,MATCH(CD$3+3,'Mortality Tables'!$N$1:$DN$1,0),FALSE)),"")</f>
        <v/>
      </c>
      <c r="CE80" s="685" t="str">
        <f>IFERROR((CD80+AN80*Contr_Rate)*(1+Inv_Return)*IF($D80=$C$1,VLOOKUP($T80,Male_Annuity_Tables,MATCH($BS$3+3,'Mortality Tables'!$N$1:$DN$1,0),FALSE),VLOOKUP($T80,Fe_Annuity_Tables,MATCH(CE$3+3,'Mortality Tables'!$N$1:$DN$1,0),FALSE)),"")</f>
        <v/>
      </c>
      <c r="CF80" s="685" t="str">
        <f>IFERROR((CE80+AO80*Contr_Rate)*(1+Inv_Return)*IF($D80=$C$1,VLOOKUP($T80,Male_Annuity_Tables,MATCH($BS$3+3,'Mortality Tables'!$N$1:$DN$1,0),FALSE),VLOOKUP($T80,Fe_Annuity_Tables,MATCH(CF$3+3,'Mortality Tables'!$N$1:$DN$1,0),FALSE)),"")</f>
        <v/>
      </c>
      <c r="CG80" s="685" t="str">
        <f>IFERROR((CF80+AP80*Contr_Rate)*(1+Inv_Return)*IF($D80=$C$1,VLOOKUP($T80,Male_Annuity_Tables,MATCH($BS$3+3,'Mortality Tables'!$N$1:$DN$1,0),FALSE),VLOOKUP($T80,Fe_Annuity_Tables,MATCH(CG$3+3,'Mortality Tables'!$N$1:$DN$1,0),FALSE)),"")</f>
        <v/>
      </c>
      <c r="CH80" s="685" t="str">
        <f>IFERROR((CG80+AQ80*Contr_Rate)*(1+Inv_Return)*IF($D80=$C$1,VLOOKUP($T80,Male_Annuity_Tables,MATCH($BS$3+3,'Mortality Tables'!$N$1:$DN$1,0),FALSE),VLOOKUP($T80,Fe_Annuity_Tables,MATCH(CH$3+3,'Mortality Tables'!$N$1:$DN$1,0),FALSE)),"")</f>
        <v/>
      </c>
      <c r="CI80" s="685" t="str">
        <f>IFERROR((CH80+AR80*Contr_Rate)*(1+Inv_Return)*IF($D80=$C$1,VLOOKUP($T80,Male_Annuity_Tables,MATCH($BS$3+3,'Mortality Tables'!$N$1:$DN$1,0),FALSE),VLOOKUP($T80,Fe_Annuity_Tables,MATCH(CI$3+3,'Mortality Tables'!$N$1:$DN$1,0),FALSE)),"")</f>
        <v/>
      </c>
      <c r="CJ80" s="685" t="str">
        <f>IFERROR((CI80+AS80*Contr_Rate)*(1+Inv_Return)*IF($D80=$C$1,VLOOKUP($T80,Male_Annuity_Tables,MATCH($BS$3+3,'Mortality Tables'!$N$1:$DN$1,0),FALSE),VLOOKUP($T80,Fe_Annuity_Tables,MATCH(CJ$3+3,'Mortality Tables'!$N$1:$DN$1,0),FALSE)),"")</f>
        <v/>
      </c>
      <c r="CK80" s="685" t="str">
        <f>IFERROR((CJ80+AT80*Contr_Rate)*(1+Inv_Return)*IF($D80=$C$1,VLOOKUP($T80,Male_Annuity_Tables,MATCH($BS$3+3,'Mortality Tables'!$N$1:$DN$1,0),FALSE),VLOOKUP($T80,Fe_Annuity_Tables,MATCH(CK$3+3,'Mortality Tables'!$N$1:$DN$1,0),FALSE)),"")</f>
        <v/>
      </c>
      <c r="CL80" s="685" t="str">
        <f>IFERROR((CK80+AU80*Contr_Rate)*(1+Inv_Return)*IF($D80=$C$1,VLOOKUP($T80,Male_Annuity_Tables,MATCH($BS$3+3,'Mortality Tables'!$N$1:$DN$1,0),FALSE),VLOOKUP($T80,Fe_Annuity_Tables,MATCH(CL$3+3,'Mortality Tables'!$N$1:$DN$1,0),FALSE)),"")</f>
        <v/>
      </c>
      <c r="CM80" s="685" t="str">
        <f>IFERROR((CL80+AV80*Contr_Rate)*(1+Inv_Return)*IF($D80=$C$1,VLOOKUP($T80,Male_Annuity_Tables,MATCH($BS$3+3,'Mortality Tables'!$N$1:$DN$1,0),FALSE),VLOOKUP($T80,Fe_Annuity_Tables,MATCH(CM$3+3,'Mortality Tables'!$N$1:$DN$1,0),FALSE)),"")</f>
        <v/>
      </c>
      <c r="CN80" s="685" t="str">
        <f>IFERROR((CM80+AW80*Contr_Rate)*(1+Inv_Return)*IF($D80=$C$1,VLOOKUP($T80,Male_Annuity_Tables,MATCH($BS$3+3,'Mortality Tables'!$N$1:$DN$1,0),FALSE),VLOOKUP($T80,Fe_Annuity_Tables,MATCH(CN$3+3,'Mortality Tables'!$N$1:$DN$1,0),FALSE)),"")</f>
        <v/>
      </c>
      <c r="CO80" s="685" t="str">
        <f>IFERROR((CN80+AX80*Contr_Rate)*(1+Inv_Return)*IF($D80=$C$1,VLOOKUP($T80,Male_Annuity_Tables,MATCH($BS$3+3,'Mortality Tables'!$N$1:$DN$1,0),FALSE),VLOOKUP($T80,Fe_Annuity_Tables,MATCH(CO$3+3,'Mortality Tables'!$N$1:$DN$1,0),FALSE)),"")</f>
        <v/>
      </c>
      <c r="CP80" s="685" t="str">
        <f>IFERROR((CO80+AY80*Contr_Rate)*(1+Inv_Return)*IF($D80=$C$1,VLOOKUP($T80,Male_Annuity_Tables,MATCH($BS$3+3,'Mortality Tables'!$N$1:$DN$1,0),FALSE),VLOOKUP($T80,Fe_Annuity_Tables,MATCH(CP$3+3,'Mortality Tables'!$N$1:$DN$1,0),FALSE)),"")</f>
        <v/>
      </c>
      <c r="CQ80" s="685" t="str">
        <f>IFERROR((CP80+AZ80*Contr_Rate)*(1+Inv_Return)*IF($D80=$C$1,VLOOKUP($T80,Male_Annuity_Tables,MATCH($BS$3+3,'Mortality Tables'!$N$1:$DN$1,0),FALSE),VLOOKUP($T80,Fe_Annuity_Tables,MATCH(CQ$3+3,'Mortality Tables'!$N$1:$DN$1,0),FALSE)),"")</f>
        <v/>
      </c>
      <c r="CR80" s="685" t="str">
        <f>IFERROR((CQ80+BA80*Contr_Rate)*(1+Inv_Return)*IF($D80=$C$1,VLOOKUP($T80,Male_Annuity_Tables,MATCH($BS$3+3,'Mortality Tables'!$N$1:$DN$1,0),FALSE),VLOOKUP($T80,Fe_Annuity_Tables,MATCH(CR$3+3,'Mortality Tables'!$N$1:$DN$1,0),FALSE)),"")</f>
        <v/>
      </c>
      <c r="CS80" s="685" t="str">
        <f>IFERROR((CR80+BB80*Contr_Rate)*(1+Inv_Return)*IF($D80=$C$1,VLOOKUP($T80,Male_Annuity_Tables,MATCH($BS$3+3,'Mortality Tables'!$N$1:$DN$1,0),FALSE),VLOOKUP($T80,Fe_Annuity_Tables,MATCH(CS$3+3,'Mortality Tables'!$N$1:$DN$1,0),FALSE)),"")</f>
        <v/>
      </c>
      <c r="CT80" s="685" t="str">
        <f>IFERROR((CS80+BC80*Contr_Rate)*(1+Inv_Return)*IF($D80=$C$1,VLOOKUP($T80,Male_Annuity_Tables,MATCH($BS$3+3,'Mortality Tables'!$N$1:$DN$1,0),FALSE),VLOOKUP($T80,Fe_Annuity_Tables,MATCH(CT$3+3,'Mortality Tables'!$N$1:$DN$1,0),FALSE)),"")</f>
        <v/>
      </c>
      <c r="CU80" s="685" t="str">
        <f>IFERROR((CT80+BD80*Contr_Rate)*(1+Inv_Return)*IF($D80=$C$1,VLOOKUP($T80,Male_Annuity_Tables,MATCH($BS$3+3,'Mortality Tables'!$N$1:$DN$1,0),FALSE),VLOOKUP($T80,Fe_Annuity_Tables,MATCH(CU$3+3,'Mortality Tables'!$N$1:$DN$1,0),FALSE)),"")</f>
        <v/>
      </c>
      <c r="CV80" s="685" t="str">
        <f>IFERROR((CU80+BE80*Contr_Rate)*(1+Inv_Return)*IF($D80=$C$1,VLOOKUP($T80,Male_Annuity_Tables,MATCH($BS$3+3,'Mortality Tables'!$N$1:$DN$1,0),FALSE),VLOOKUP($T80,Fe_Annuity_Tables,MATCH(CV$3+3,'Mortality Tables'!$N$1:$DN$1,0),FALSE)),"")</f>
        <v/>
      </c>
      <c r="CW80" s="685" t="str">
        <f>IFERROR((CV80+BF80*Contr_Rate)*(1+Inv_Return)*IF($D80=$C$1,VLOOKUP($T80,Male_Annuity_Tables,MATCH($BS$3+3,'Mortality Tables'!$N$1:$DN$1,0),FALSE),VLOOKUP($T80,Fe_Annuity_Tables,MATCH(CW$3+3,'Mortality Tables'!$N$1:$DN$1,0),FALSE)),"")</f>
        <v/>
      </c>
      <c r="CX80" s="685" t="str">
        <f>IFERROR((CW80+BG80*Contr_Rate)*(1+Inv_Return)*IF($D80=$C$1,VLOOKUP($T80,Male_Annuity_Tables,MATCH($BS$3+3,'Mortality Tables'!$N$1:$DN$1,0),FALSE),VLOOKUP($T80,Fe_Annuity_Tables,MATCH(CX$3+3,'Mortality Tables'!$N$1:$DN$1,0),FALSE)),"")</f>
        <v/>
      </c>
      <c r="CY80" s="685" t="str">
        <f>IFERROR((CX80+BH80*Contr_Rate)*(1+Inv_Return)*IF($D80=$C$1,VLOOKUP($T80,Male_Annuity_Tables,MATCH($BS$3+3,'Mortality Tables'!$N$1:$DN$1,0),FALSE),VLOOKUP($T80,Fe_Annuity_Tables,MATCH(CY$3+3,'Mortality Tables'!$N$1:$DN$1,0),FALSE)),"")</f>
        <v/>
      </c>
      <c r="CZ80" s="685" t="str">
        <f>IFERROR((CY80+BI80*Contr_Rate)*(1+Inv_Return)*IF($D80=$C$1,VLOOKUP($T80,Male_Annuity_Tables,MATCH($BS$3+3,'Mortality Tables'!$N$1:$DN$1,0),FALSE),VLOOKUP($T80,Fe_Annuity_Tables,MATCH(CZ$3+3,'Mortality Tables'!$N$1:$DN$1,0),FALSE)),"")</f>
        <v/>
      </c>
      <c r="DA80" s="685" t="str">
        <f>IFERROR((CZ80+BJ80*Contr_Rate)*(1+Inv_Return)*IF($D80=$C$1,VLOOKUP($T80,Male_Annuity_Tables,MATCH($BS$3+3,'Mortality Tables'!$N$1:$DN$1,0),FALSE),VLOOKUP($T80,Fe_Annuity_Tables,MATCH(DA$3+3,'Mortality Tables'!$N$1:$DN$1,0),FALSE)),"")</f>
        <v/>
      </c>
      <c r="DB80" s="685" t="str">
        <f>IFERROR((DA80+BK80*Contr_Rate)*(1+Inv_Return)*IF($D80=$C$1,VLOOKUP($T80,Male_Annuity_Tables,MATCH($BS$3+3,'Mortality Tables'!$N$1:$DN$1,0),FALSE),VLOOKUP($T80,Fe_Annuity_Tables,MATCH(DB$3+3,'Mortality Tables'!$N$1:$DN$1,0),FALSE)),"")</f>
        <v/>
      </c>
      <c r="DC80" s="685" t="str">
        <f>IFERROR((DB80+BL80*Contr_Rate)*(1+Inv_Return)*IF($D80=$C$1,VLOOKUP($T80,Male_Annuity_Tables,MATCH($BS$3+3,'Mortality Tables'!$N$1:$DN$1,0),FALSE),VLOOKUP($T80,Fe_Annuity_Tables,MATCH(DC$3+3,'Mortality Tables'!$N$1:$DN$1,0),FALSE)),"")</f>
        <v/>
      </c>
      <c r="DD80" s="685" t="str">
        <f>IFERROR((DC80+BM80*Contr_Rate)*(1+Inv_Return)*IF($D80=$C$1,VLOOKUP($T80,Male_Annuity_Tables,MATCH($BS$3+3,'Mortality Tables'!$N$1:$DN$1,0),FALSE),VLOOKUP($T80,Fe_Annuity_Tables,MATCH(DD$3+3,'Mortality Tables'!$N$1:$DN$1,0),FALSE)),"")</f>
        <v/>
      </c>
      <c r="DE80" s="685" t="str">
        <f>IFERROR((DD80+BN80*Contr_Rate)*(1+Inv_Return)*IF($D80=$C$1,VLOOKUP($T80,Male_Annuity_Tables,MATCH($BS$3+3,'Mortality Tables'!$N$1:$DN$1,0),FALSE),VLOOKUP($T80,Fe_Annuity_Tables,MATCH(DE$3+3,'Mortality Tables'!$N$1:$DN$1,0),FALSE)),"")</f>
        <v/>
      </c>
      <c r="DF80" s="685" t="str">
        <f>IFERROR((DE80+BO80*Contr_Rate)*(1+Inv_Return)*IF($D80=$C$1,VLOOKUP($T80,Male_Annuity_Tables,MATCH($BS$3+3,'Mortality Tables'!$N$1:$DN$1,0),FALSE),VLOOKUP($T80,Fe_Annuity_Tables,MATCH(DF$3+3,'Mortality Tables'!$N$1:$DN$1,0),FALSE)),"")</f>
        <v/>
      </c>
      <c r="DG80" s="685" t="str">
        <f>IFERROR((DF80+BP80*Contr_Rate)*(1+Inv_Return)*IF($D80=$C$1,VLOOKUP($T80,Male_Annuity_Tables,MATCH($BS$3+3,'Mortality Tables'!$N$1:$DN$1,0),FALSE),VLOOKUP($T80,Fe_Annuity_Tables,MATCH(DG$3+3,'Mortality Tables'!$N$1:$DN$1,0),FALSE)),"")</f>
        <v/>
      </c>
      <c r="DH80" s="685" t="str">
        <f>IFERROR((DG80+BQ80*Contr_Rate)*(1+Inv_Return)*IF($D80=$C$1,VLOOKUP($T80,Male_Annuity_Tables,MATCH($BS$3+3,'Mortality Tables'!$N$1:$DN$1,0),FALSE),VLOOKUP($T80,Fe_Annuity_Tables,MATCH(DH$3+3,'Mortality Tables'!$N$1:$DN$1,0),FALSE)),"")</f>
        <v/>
      </c>
      <c r="DJ80" s="686">
        <f t="shared" si="69"/>
        <v>0</v>
      </c>
      <c r="DK80" s="680">
        <f t="shared" si="60"/>
        <v>8.0909277508679907</v>
      </c>
      <c r="DL80" s="686">
        <f t="shared" si="61"/>
        <v>0</v>
      </c>
      <c r="DM80" s="686">
        <f t="shared" si="70"/>
        <v>0</v>
      </c>
      <c r="DN80" s="687" t="str">
        <f t="shared" si="62"/>
        <v/>
      </c>
      <c r="DP80" s="688" t="str">
        <f t="shared" si="63"/>
        <v/>
      </c>
      <c r="DQ80" s="688" t="str">
        <f t="shared" si="64"/>
        <v/>
      </c>
      <c r="DR80" s="688" t="str">
        <f t="shared" si="65"/>
        <v/>
      </c>
    </row>
    <row r="81" spans="1:122" s="657" customFormat="1" ht="14.5">
      <c r="A81" s="675" t="s">
        <v>1231</v>
      </c>
      <c r="B81" s="675" t="s">
        <v>1232</v>
      </c>
      <c r="C81" s="675" t="s">
        <v>115</v>
      </c>
      <c r="D81" s="675" t="s">
        <v>61</v>
      </c>
      <c r="E81" s="676">
        <v>29834</v>
      </c>
      <c r="F81" s="677">
        <v>40752</v>
      </c>
      <c r="G81" s="677">
        <v>43497</v>
      </c>
      <c r="H81" s="678">
        <v>2995887</v>
      </c>
      <c r="I81" s="678">
        <v>213998.12</v>
      </c>
      <c r="J81" s="678">
        <v>279643.78999999998</v>
      </c>
      <c r="K81" s="678"/>
      <c r="L81" s="678">
        <v>493641.91</v>
      </c>
      <c r="M81" s="679">
        <f>IF(COUNTIF($A$4:A204,A81)=1,0,1)</f>
        <v>0</v>
      </c>
      <c r="N81" s="680" t="str">
        <f t="shared" si="49"/>
        <v>Okay</v>
      </c>
      <c r="O81" s="680" t="str">
        <f t="shared" si="66"/>
        <v>TRUE</v>
      </c>
      <c r="P81" s="680" t="b">
        <f t="shared" si="50"/>
        <v>1</v>
      </c>
      <c r="Q81" s="680" t="b">
        <f t="shared" si="51"/>
        <v>1</v>
      </c>
      <c r="R81" s="680" t="b">
        <f t="shared" si="52"/>
        <v>1</v>
      </c>
      <c r="S81" s="681">
        <f t="shared" si="53"/>
        <v>29.912328767123288</v>
      </c>
      <c r="T81" s="682">
        <f t="shared" si="54"/>
        <v>43</v>
      </c>
      <c r="U81" s="682">
        <f t="shared" si="67"/>
        <v>37</v>
      </c>
      <c r="V81" s="682">
        <f t="shared" si="55"/>
        <v>5.9150684931506845</v>
      </c>
      <c r="W81" s="682">
        <f t="shared" si="56"/>
        <v>17</v>
      </c>
      <c r="X81" s="683">
        <f t="shared" si="57"/>
        <v>8391912.4699999988</v>
      </c>
      <c r="Y81" s="684">
        <f t="shared" si="58"/>
        <v>2.9199999999999999E-3</v>
      </c>
      <c r="Z81" s="684">
        <f>IF($D81=$C$1,VLOOKUP($T81,Male_Annuity_Tables,MATCH($W81+2,'Mortality Tables'!$DS$1:$HT$1,0),FALSE),VLOOKUP($T81,Fe_Annuity_Tables,MATCH($W81+2,'Mortality Tables'!$M$1:$DN$1,0),FALSE))</f>
        <v>0.13071484565521979</v>
      </c>
      <c r="AA81" s="664"/>
      <c r="AB81" s="685">
        <f t="shared" si="68"/>
        <v>3148527.4426500001</v>
      </c>
      <c r="AC81" s="685">
        <f t="shared" si="68"/>
        <v>3308944.9158530179</v>
      </c>
      <c r="AD81" s="685">
        <f t="shared" si="68"/>
        <v>3477535.659315729</v>
      </c>
      <c r="AE81" s="685">
        <f t="shared" si="68"/>
        <v>3654716.1011578655</v>
      </c>
      <c r="AF81" s="685">
        <f t="shared" si="68"/>
        <v>3840923.8865118586</v>
      </c>
      <c r="AG81" s="685">
        <f t="shared" si="68"/>
        <v>4036618.9585296386</v>
      </c>
      <c r="AH81" s="685">
        <f t="shared" si="68"/>
        <v>4242284.6944667231</v>
      </c>
      <c r="AI81" s="685">
        <f t="shared" si="68"/>
        <v>4458429.0996498037</v>
      </c>
      <c r="AJ81" s="685">
        <f t="shared" si="68"/>
        <v>4685586.0622769613</v>
      </c>
      <c r="AK81" s="685">
        <f t="shared" si="68"/>
        <v>4924316.6721499721</v>
      </c>
      <c r="AL81" s="685">
        <f t="shared" si="59"/>
        <v>5175210.6065960135</v>
      </c>
      <c r="AM81" s="685">
        <f t="shared" si="59"/>
        <v>5438887.5870020809</v>
      </c>
      <c r="AN81" s="685">
        <f t="shared" si="59"/>
        <v>5715998.9095598357</v>
      </c>
      <c r="AO81" s="685">
        <f t="shared" si="59"/>
        <v>6007229.0540019106</v>
      </c>
      <c r="AP81" s="685">
        <f t="shared" si="59"/>
        <v>6313297.3743033083</v>
      </c>
      <c r="AQ81" s="685">
        <f t="shared" si="59"/>
        <v>6634959.8755240617</v>
      </c>
      <c r="AR81" s="685">
        <f t="shared" si="59"/>
        <v>6973011.0811820133</v>
      </c>
      <c r="AS81" s="685" t="str">
        <f t="shared" si="59"/>
        <v/>
      </c>
      <c r="AT81" s="685" t="str">
        <f t="shared" si="59"/>
        <v/>
      </c>
      <c r="AU81" s="685" t="str">
        <f t="shared" si="59"/>
        <v/>
      </c>
      <c r="AV81" s="685" t="str">
        <f t="shared" si="48"/>
        <v/>
      </c>
      <c r="AW81" s="685" t="str">
        <f t="shared" si="48"/>
        <v/>
      </c>
      <c r="AX81" s="685" t="str">
        <f t="shared" si="48"/>
        <v/>
      </c>
      <c r="AY81" s="685" t="str">
        <f t="shared" si="48"/>
        <v/>
      </c>
      <c r="AZ81" s="685" t="str">
        <f t="shared" si="48"/>
        <v/>
      </c>
      <c r="BA81" s="685" t="str">
        <f t="shared" si="48"/>
        <v/>
      </c>
      <c r="BB81" s="685" t="str">
        <f t="shared" si="48"/>
        <v/>
      </c>
      <c r="BC81" s="685" t="str">
        <f t="shared" si="48"/>
        <v/>
      </c>
      <c r="BD81" s="685" t="str">
        <f t="shared" si="71"/>
        <v/>
      </c>
      <c r="BE81" s="685" t="str">
        <f t="shared" si="71"/>
        <v/>
      </c>
      <c r="BF81" s="685" t="str">
        <f t="shared" si="71"/>
        <v/>
      </c>
      <c r="BG81" s="685" t="str">
        <f t="shared" si="71"/>
        <v/>
      </c>
      <c r="BH81" s="685" t="str">
        <f t="shared" si="71"/>
        <v/>
      </c>
      <c r="BI81" s="685" t="str">
        <f t="shared" si="71"/>
        <v/>
      </c>
      <c r="BJ81" s="685" t="str">
        <f t="shared" si="71"/>
        <v/>
      </c>
      <c r="BK81" s="685" t="str">
        <f t="shared" si="71"/>
        <v/>
      </c>
      <c r="BL81" s="685" t="str">
        <f t="shared" si="71"/>
        <v/>
      </c>
      <c r="BM81" s="685" t="str">
        <f t="shared" si="71"/>
        <v/>
      </c>
      <c r="BN81" s="685" t="str">
        <f t="shared" si="71"/>
        <v/>
      </c>
      <c r="BO81" s="685" t="str">
        <f t="shared" si="71"/>
        <v/>
      </c>
      <c r="BP81" s="685" t="str">
        <f t="shared" si="71"/>
        <v/>
      </c>
      <c r="BQ81" s="685" t="str">
        <f t="shared" si="71"/>
        <v/>
      </c>
      <c r="BR81" s="529"/>
      <c r="BS81" s="685">
        <f>IFERROR(($L81+AB81*Contr_Rate)*(1+Inv_Return)*IF($D81=$C$1,VLOOKUP($T81,Male_Annuity_Tables,MATCH($BS$3+3,'Mortality Tables'!$N$1:$DN$1,0),FALSE),VLOOKUP($T81,Fe_Annuity_Tables,MATCH(BS$3+3,'Mortality Tables'!$N$1:$DN$1,0),FALSE)),"")</f>
        <v>1252596.1897209368</v>
      </c>
      <c r="BT81" s="685">
        <f>IFERROR(($BS81+AC81*Contr_Rate)*(1+Inv_Return)*IF($D81=$C$1,VLOOKUP($T81,Male_Annuity_Tables,MATCH($BS$3+3,'Mortality Tables'!$N$1:$DN$1,0),FALSE),VLOOKUP($T81,Fe_Annuity_Tables,MATCH(BT$3+3,'Mortality Tables'!$N$1:$DN$1,0),FALSE)),"")</f>
        <v>1955519.728370989</v>
      </c>
      <c r="BU81" s="685">
        <f>IFERROR((BT81+AD81*Contr_Rate)*(1+Inv_Return)*IF($D81=$C$1,VLOOKUP($T81,Male_Annuity_Tables,MATCH($BS$3+3,'Mortality Tables'!$N$1:$DN$1,0),FALSE),VLOOKUP($T81,Fe_Annuity_Tables,MATCH(BU$3+3,'Mortality Tables'!$N$1:$DN$1,0),FALSE)),"")</f>
        <v>2611779.0033902861</v>
      </c>
      <c r="BV81" s="685">
        <f>IFERROR((BU81+AE81*Contr_Rate)*(1+Inv_Return)*IF($D81=$C$1,VLOOKUP($T81,Male_Annuity_Tables,MATCH($BS$3+3,'Mortality Tables'!$N$1:$DN$1,0),FALSE),VLOOKUP($T81,Fe_Annuity_Tables,MATCH(BV$3+3,'Mortality Tables'!$N$1:$DN$1,0),FALSE)),"")</f>
        <v>3229640.5268460079</v>
      </c>
      <c r="BW81" s="685">
        <f>IFERROR((BV81+AF81*Contr_Rate)*(1+Inv_Return)*IF($D81=$C$1,VLOOKUP($T81,Male_Annuity_Tables,MATCH($BS$3+3,'Mortality Tables'!$N$1:$DN$1,0),FALSE),VLOOKUP($T81,Fe_Annuity_Tables,MATCH(BW$3+3,'Mortality Tables'!$N$1:$DN$1,0),FALSE)),"")</f>
        <v>3816418.3428633269</v>
      </c>
      <c r="BX81" s="685">
        <f>IFERROR((BW81+AG81*Contr_Rate)*(1+Inv_Return)*IF($D81=$C$1,VLOOKUP($T81,Male_Annuity_Tables,MATCH($BS$3+3,'Mortality Tables'!$N$1:$DN$1,0),FALSE),VLOOKUP($T81,Fe_Annuity_Tables,MATCH(BX$3+3,'Mortality Tables'!$N$1:$DN$1,0),FALSE)),"")</f>
        <v>4378602.7725295285</v>
      </c>
      <c r="BY81" s="685">
        <f>IFERROR((BX81+AH81*Contr_Rate)*(1+Inv_Return)*IF($D81=$C$1,VLOOKUP($T81,Male_Annuity_Tables,MATCH($BS$3+3,'Mortality Tables'!$N$1:$DN$1,0),FALSE),VLOOKUP($T81,Fe_Annuity_Tables,MATCH(BY$3+3,'Mortality Tables'!$N$1:$DN$1,0),FALSE)),"")</f>
        <v>4921972.8407308059</v>
      </c>
      <c r="BZ81" s="685">
        <f>IFERROR((BY81+AI81*Contr_Rate)*(1+Inv_Return)*IF($D81=$C$1,VLOOKUP($T81,Male_Annuity_Tables,MATCH($BS$3+3,'Mortality Tables'!$N$1:$DN$1,0),FALSE),VLOOKUP($T81,Fe_Annuity_Tables,MATCH(BZ$3+3,'Mortality Tables'!$N$1:$DN$1,0),FALSE)),"")</f>
        <v>5451694.5059402809</v>
      </c>
      <c r="CA81" s="685">
        <f>IFERROR((BZ81+AJ81*Contr_Rate)*(1+Inv_Return)*IF($D81=$C$1,VLOOKUP($T81,Male_Annuity_Tables,MATCH($BS$3+3,'Mortality Tables'!$N$1:$DN$1,0),FALSE),VLOOKUP($T81,Fe_Annuity_Tables,MATCH(CA$3+3,'Mortality Tables'!$N$1:$DN$1,0),FALSE)),"")</f>
        <v>5972406.5410227105</v>
      </c>
      <c r="CB81" s="685">
        <f>IFERROR((CA81+AK81*Contr_Rate)*(1+Inv_Return)*IF($D81=$C$1,VLOOKUP($T81,Male_Annuity_Tables,MATCH($BS$3+3,'Mortality Tables'!$N$1:$DN$1,0),FALSE),VLOOKUP($T81,Fe_Annuity_Tables,MATCH(CB$3+3,'Mortality Tables'!$N$1:$DN$1,0),FALSE)),"")</f>
        <v>6488295.6754328795</v>
      </c>
      <c r="CC81" s="685">
        <f>IFERROR((CB81+AL81*Contr_Rate)*(1+Inv_Return)*IF($D81=$C$1,VLOOKUP($T81,Male_Annuity_Tables,MATCH($BS$3+3,'Mortality Tables'!$N$1:$DN$1,0),FALSE),VLOOKUP($T81,Fe_Annuity_Tables,MATCH(CC$3+3,'Mortality Tables'!$N$1:$DN$1,0),FALSE)),"")</f>
        <v>7003162.4022118933</v>
      </c>
      <c r="CD81" s="685">
        <f>IFERROR((CC81+AM81*Contr_Rate)*(1+Inv_Return)*IF($D81=$C$1,VLOOKUP($T81,Male_Annuity_Tables,MATCH($BS$3+3,'Mortality Tables'!$N$1:$DN$1,0),FALSE),VLOOKUP($T81,Fe_Annuity_Tables,MATCH(CD$3+3,'Mortality Tables'!$N$1:$DN$1,0),FALSE)),"")</f>
        <v>7520478.6729666106</v>
      </c>
      <c r="CE81" s="685">
        <f>IFERROR((CD81+AN81*Contr_Rate)*(1+Inv_Return)*IF($D81=$C$1,VLOOKUP($T81,Male_Annuity_Tables,MATCH($BS$3+3,'Mortality Tables'!$N$1:$DN$1,0),FALSE),VLOOKUP($T81,Fe_Annuity_Tables,MATCH(CE$3+3,'Mortality Tables'!$N$1:$DN$1,0),FALSE)),"")</f>
        <v>8043438.5471018208</v>
      </c>
      <c r="CF81" s="685">
        <f>IFERROR((CE81+AO81*Contr_Rate)*(1+Inv_Return)*IF($D81=$C$1,VLOOKUP($T81,Male_Annuity_Tables,MATCH($BS$3+3,'Mortality Tables'!$N$1:$DN$1,0),FALSE),VLOOKUP($T81,Fe_Annuity_Tables,MATCH(CF$3+3,'Mortality Tables'!$N$1:$DN$1,0),FALSE)),"")</f>
        <v>8575002.7249574773</v>
      </c>
      <c r="CG81" s="685">
        <f>IFERROR((CF81+AP81*Contr_Rate)*(1+Inv_Return)*IF($D81=$C$1,VLOOKUP($T81,Male_Annuity_Tables,MATCH($BS$3+3,'Mortality Tables'!$N$1:$DN$1,0),FALSE),VLOOKUP($T81,Fe_Annuity_Tables,MATCH(CG$3+3,'Mortality Tables'!$N$1:$DN$1,0),FALSE)),"")</f>
        <v>9117937.7755671795</v>
      </c>
      <c r="CH81" s="685">
        <f>IFERROR((CG81+AQ81*Contr_Rate)*(1+Inv_Return)*IF($D81=$C$1,VLOOKUP($T81,Male_Annuity_Tables,MATCH($BS$3+3,'Mortality Tables'!$N$1:$DN$1,0),FALSE),VLOOKUP($T81,Fe_Annuity_Tables,MATCH(CH$3+3,'Mortality Tables'!$N$1:$DN$1,0),FALSE)),"")</f>
        <v>9674850.7662199624</v>
      </c>
      <c r="CI81" s="685">
        <f>IFERROR((CH81+AR81*Contr_Rate)*(1+Inv_Return)*IF($D81=$C$1,VLOOKUP($T81,Male_Annuity_Tables,MATCH($BS$3+3,'Mortality Tables'!$N$1:$DN$1,0),FALSE),VLOOKUP($T81,Fe_Annuity_Tables,MATCH(CI$3+3,'Mortality Tables'!$N$1:$DN$1,0),FALSE)),"")</f>
        <v>10248219.91089027</v>
      </c>
      <c r="CJ81" s="685" t="str">
        <f>IFERROR((CI81+AS81*Contr_Rate)*(1+Inv_Return)*IF($D81=$C$1,VLOOKUP($T81,Male_Annuity_Tables,MATCH($BS$3+3,'Mortality Tables'!$N$1:$DN$1,0),FALSE),VLOOKUP($T81,Fe_Annuity_Tables,MATCH(CJ$3+3,'Mortality Tables'!$N$1:$DN$1,0),FALSE)),"")</f>
        <v/>
      </c>
      <c r="CK81" s="685" t="str">
        <f>IFERROR((CJ81+AT81*Contr_Rate)*(1+Inv_Return)*IF($D81=$C$1,VLOOKUP($T81,Male_Annuity_Tables,MATCH($BS$3+3,'Mortality Tables'!$N$1:$DN$1,0),FALSE),VLOOKUP($T81,Fe_Annuity_Tables,MATCH(CK$3+3,'Mortality Tables'!$N$1:$DN$1,0),FALSE)),"")</f>
        <v/>
      </c>
      <c r="CL81" s="685" t="str">
        <f>IFERROR((CK81+AU81*Contr_Rate)*(1+Inv_Return)*IF($D81=$C$1,VLOOKUP($T81,Male_Annuity_Tables,MATCH($BS$3+3,'Mortality Tables'!$N$1:$DN$1,0),FALSE),VLOOKUP($T81,Fe_Annuity_Tables,MATCH(CL$3+3,'Mortality Tables'!$N$1:$DN$1,0),FALSE)),"")</f>
        <v/>
      </c>
      <c r="CM81" s="685" t="str">
        <f>IFERROR((CL81+AV81*Contr_Rate)*(1+Inv_Return)*IF($D81=$C$1,VLOOKUP($T81,Male_Annuity_Tables,MATCH($BS$3+3,'Mortality Tables'!$N$1:$DN$1,0),FALSE),VLOOKUP($T81,Fe_Annuity_Tables,MATCH(CM$3+3,'Mortality Tables'!$N$1:$DN$1,0),FALSE)),"")</f>
        <v/>
      </c>
      <c r="CN81" s="685" t="str">
        <f>IFERROR((CM81+AW81*Contr_Rate)*(1+Inv_Return)*IF($D81=$C$1,VLOOKUP($T81,Male_Annuity_Tables,MATCH($BS$3+3,'Mortality Tables'!$N$1:$DN$1,0),FALSE),VLOOKUP($T81,Fe_Annuity_Tables,MATCH(CN$3+3,'Mortality Tables'!$N$1:$DN$1,0),FALSE)),"")</f>
        <v/>
      </c>
      <c r="CO81" s="685" t="str">
        <f>IFERROR((CN81+AX81*Contr_Rate)*(1+Inv_Return)*IF($D81=$C$1,VLOOKUP($T81,Male_Annuity_Tables,MATCH($BS$3+3,'Mortality Tables'!$N$1:$DN$1,0),FALSE),VLOOKUP($T81,Fe_Annuity_Tables,MATCH(CO$3+3,'Mortality Tables'!$N$1:$DN$1,0),FALSE)),"")</f>
        <v/>
      </c>
      <c r="CP81" s="685" t="str">
        <f>IFERROR((CO81+AY81*Contr_Rate)*(1+Inv_Return)*IF($D81=$C$1,VLOOKUP($T81,Male_Annuity_Tables,MATCH($BS$3+3,'Mortality Tables'!$N$1:$DN$1,0),FALSE),VLOOKUP($T81,Fe_Annuity_Tables,MATCH(CP$3+3,'Mortality Tables'!$N$1:$DN$1,0),FALSE)),"")</f>
        <v/>
      </c>
      <c r="CQ81" s="685" t="str">
        <f>IFERROR((CP81+AZ81*Contr_Rate)*(1+Inv_Return)*IF($D81=$C$1,VLOOKUP($T81,Male_Annuity_Tables,MATCH($BS$3+3,'Mortality Tables'!$N$1:$DN$1,0),FALSE),VLOOKUP($T81,Fe_Annuity_Tables,MATCH(CQ$3+3,'Mortality Tables'!$N$1:$DN$1,0),FALSE)),"")</f>
        <v/>
      </c>
      <c r="CR81" s="685" t="str">
        <f>IFERROR((CQ81+BA81*Contr_Rate)*(1+Inv_Return)*IF($D81=$C$1,VLOOKUP($T81,Male_Annuity_Tables,MATCH($BS$3+3,'Mortality Tables'!$N$1:$DN$1,0),FALSE),VLOOKUP($T81,Fe_Annuity_Tables,MATCH(CR$3+3,'Mortality Tables'!$N$1:$DN$1,0),FALSE)),"")</f>
        <v/>
      </c>
      <c r="CS81" s="685" t="str">
        <f>IFERROR((CR81+BB81*Contr_Rate)*(1+Inv_Return)*IF($D81=$C$1,VLOOKUP($T81,Male_Annuity_Tables,MATCH($BS$3+3,'Mortality Tables'!$N$1:$DN$1,0),FALSE),VLOOKUP($T81,Fe_Annuity_Tables,MATCH(CS$3+3,'Mortality Tables'!$N$1:$DN$1,0),FALSE)),"")</f>
        <v/>
      </c>
      <c r="CT81" s="685" t="str">
        <f>IFERROR((CS81+BC81*Contr_Rate)*(1+Inv_Return)*IF($D81=$C$1,VLOOKUP($T81,Male_Annuity_Tables,MATCH($BS$3+3,'Mortality Tables'!$N$1:$DN$1,0),FALSE),VLOOKUP($T81,Fe_Annuity_Tables,MATCH(CT$3+3,'Mortality Tables'!$N$1:$DN$1,0),FALSE)),"")</f>
        <v/>
      </c>
      <c r="CU81" s="685" t="str">
        <f>IFERROR((CT81+BD81*Contr_Rate)*(1+Inv_Return)*IF($D81=$C$1,VLOOKUP($T81,Male_Annuity_Tables,MATCH($BS$3+3,'Mortality Tables'!$N$1:$DN$1,0),FALSE),VLOOKUP($T81,Fe_Annuity_Tables,MATCH(CU$3+3,'Mortality Tables'!$N$1:$DN$1,0),FALSE)),"")</f>
        <v/>
      </c>
      <c r="CV81" s="685" t="str">
        <f>IFERROR((CU81+BE81*Contr_Rate)*(1+Inv_Return)*IF($D81=$C$1,VLOOKUP($T81,Male_Annuity_Tables,MATCH($BS$3+3,'Mortality Tables'!$N$1:$DN$1,0),FALSE),VLOOKUP($T81,Fe_Annuity_Tables,MATCH(CV$3+3,'Mortality Tables'!$N$1:$DN$1,0),FALSE)),"")</f>
        <v/>
      </c>
      <c r="CW81" s="685" t="str">
        <f>IFERROR((CV81+BF81*Contr_Rate)*(1+Inv_Return)*IF($D81=$C$1,VLOOKUP($T81,Male_Annuity_Tables,MATCH($BS$3+3,'Mortality Tables'!$N$1:$DN$1,0),FALSE),VLOOKUP($T81,Fe_Annuity_Tables,MATCH(CW$3+3,'Mortality Tables'!$N$1:$DN$1,0),FALSE)),"")</f>
        <v/>
      </c>
      <c r="CX81" s="685" t="str">
        <f>IFERROR((CW81+BG81*Contr_Rate)*(1+Inv_Return)*IF($D81=$C$1,VLOOKUP($T81,Male_Annuity_Tables,MATCH($BS$3+3,'Mortality Tables'!$N$1:$DN$1,0),FALSE),VLOOKUP($T81,Fe_Annuity_Tables,MATCH(CX$3+3,'Mortality Tables'!$N$1:$DN$1,0),FALSE)),"")</f>
        <v/>
      </c>
      <c r="CY81" s="685" t="str">
        <f>IFERROR((CX81+BH81*Contr_Rate)*(1+Inv_Return)*IF($D81=$C$1,VLOOKUP($T81,Male_Annuity_Tables,MATCH($BS$3+3,'Mortality Tables'!$N$1:$DN$1,0),FALSE),VLOOKUP($T81,Fe_Annuity_Tables,MATCH(CY$3+3,'Mortality Tables'!$N$1:$DN$1,0),FALSE)),"")</f>
        <v/>
      </c>
      <c r="CZ81" s="685" t="str">
        <f>IFERROR((CY81+BI81*Contr_Rate)*(1+Inv_Return)*IF($D81=$C$1,VLOOKUP($T81,Male_Annuity_Tables,MATCH($BS$3+3,'Mortality Tables'!$N$1:$DN$1,0),FALSE),VLOOKUP($T81,Fe_Annuity_Tables,MATCH(CZ$3+3,'Mortality Tables'!$N$1:$DN$1,0),FALSE)),"")</f>
        <v/>
      </c>
      <c r="DA81" s="685" t="str">
        <f>IFERROR((CZ81+BJ81*Contr_Rate)*(1+Inv_Return)*IF($D81=$C$1,VLOOKUP($T81,Male_Annuity_Tables,MATCH($BS$3+3,'Mortality Tables'!$N$1:$DN$1,0),FALSE),VLOOKUP($T81,Fe_Annuity_Tables,MATCH(DA$3+3,'Mortality Tables'!$N$1:$DN$1,0),FALSE)),"")</f>
        <v/>
      </c>
      <c r="DB81" s="685" t="str">
        <f>IFERROR((DA81+BK81*Contr_Rate)*(1+Inv_Return)*IF($D81=$C$1,VLOOKUP($T81,Male_Annuity_Tables,MATCH($BS$3+3,'Mortality Tables'!$N$1:$DN$1,0),FALSE),VLOOKUP($T81,Fe_Annuity_Tables,MATCH(DB$3+3,'Mortality Tables'!$N$1:$DN$1,0),FALSE)),"")</f>
        <v/>
      </c>
      <c r="DC81" s="685" t="str">
        <f>IFERROR((DB81+BL81*Contr_Rate)*(1+Inv_Return)*IF($D81=$C$1,VLOOKUP($T81,Male_Annuity_Tables,MATCH($BS$3+3,'Mortality Tables'!$N$1:$DN$1,0),FALSE),VLOOKUP($T81,Fe_Annuity_Tables,MATCH(DC$3+3,'Mortality Tables'!$N$1:$DN$1,0),FALSE)),"")</f>
        <v/>
      </c>
      <c r="DD81" s="685" t="str">
        <f>IFERROR((DC81+BM81*Contr_Rate)*(1+Inv_Return)*IF($D81=$C$1,VLOOKUP($T81,Male_Annuity_Tables,MATCH($BS$3+3,'Mortality Tables'!$N$1:$DN$1,0),FALSE),VLOOKUP($T81,Fe_Annuity_Tables,MATCH(DD$3+3,'Mortality Tables'!$N$1:$DN$1,0),FALSE)),"")</f>
        <v/>
      </c>
      <c r="DE81" s="685" t="str">
        <f>IFERROR((DD81+BN81*Contr_Rate)*(1+Inv_Return)*IF($D81=$C$1,VLOOKUP($T81,Male_Annuity_Tables,MATCH($BS$3+3,'Mortality Tables'!$N$1:$DN$1,0),FALSE),VLOOKUP($T81,Fe_Annuity_Tables,MATCH(DE$3+3,'Mortality Tables'!$N$1:$DN$1,0),FALSE)),"")</f>
        <v/>
      </c>
      <c r="DF81" s="685" t="str">
        <f>IFERROR((DE81+BO81*Contr_Rate)*(1+Inv_Return)*IF($D81=$C$1,VLOOKUP($T81,Male_Annuity_Tables,MATCH($BS$3+3,'Mortality Tables'!$N$1:$DN$1,0),FALSE),VLOOKUP($T81,Fe_Annuity_Tables,MATCH(DF$3+3,'Mortality Tables'!$N$1:$DN$1,0),FALSE)),"")</f>
        <v/>
      </c>
      <c r="DG81" s="685" t="str">
        <f>IFERROR((DF81+BP81*Contr_Rate)*(1+Inv_Return)*IF($D81=$C$1,VLOOKUP($T81,Male_Annuity_Tables,MATCH($BS$3+3,'Mortality Tables'!$N$1:$DN$1,0),FALSE),VLOOKUP($T81,Fe_Annuity_Tables,MATCH(DG$3+3,'Mortality Tables'!$N$1:$DN$1,0),FALSE)),"")</f>
        <v/>
      </c>
      <c r="DH81" s="685" t="str">
        <f>IFERROR((DG81+BQ81*Contr_Rate)*(1+Inv_Return)*IF($D81=$C$1,VLOOKUP($T81,Male_Annuity_Tables,MATCH($BS$3+3,'Mortality Tables'!$N$1:$DN$1,0),FALSE),VLOOKUP($T81,Fe_Annuity_Tables,MATCH(DH$3+3,'Mortality Tables'!$N$1:$DN$1,0),FALSE)),"")</f>
        <v/>
      </c>
      <c r="DJ81" s="686">
        <f t="shared" si="69"/>
        <v>10248219.91089027</v>
      </c>
      <c r="DK81" s="680">
        <f t="shared" si="60"/>
        <v>8.0909277508679907</v>
      </c>
      <c r="DL81" s="686">
        <f t="shared" si="61"/>
        <v>848642.77023853885</v>
      </c>
      <c r="DM81" s="686">
        <f t="shared" si="70"/>
        <v>6973011.0811820133</v>
      </c>
      <c r="DN81" s="687">
        <f t="shared" si="62"/>
        <v>0.12170391820095648</v>
      </c>
      <c r="DP81" s="688">
        <f t="shared" si="63"/>
        <v>190998.3722010279</v>
      </c>
      <c r="DQ81" s="688">
        <f t="shared" si="64"/>
        <v>298630.35099912627</v>
      </c>
      <c r="DR81" s="688">
        <f t="shared" si="65"/>
        <v>399514.69292210013</v>
      </c>
    </row>
    <row r="82" spans="1:122" s="657" customFormat="1" ht="14.5">
      <c r="A82" s="675" t="s">
        <v>1233</v>
      </c>
      <c r="B82" s="675" t="s">
        <v>1234</v>
      </c>
      <c r="C82" s="675" t="s">
        <v>541</v>
      </c>
      <c r="D82" s="675" t="s">
        <v>60</v>
      </c>
      <c r="E82" s="676">
        <v>26042</v>
      </c>
      <c r="F82" s="677">
        <v>43161</v>
      </c>
      <c r="G82" s="677">
        <v>43424</v>
      </c>
      <c r="H82" s="678">
        <v>1673016</v>
      </c>
      <c r="I82" s="678">
        <v>101356.35</v>
      </c>
      <c r="J82" s="678">
        <v>110991.71</v>
      </c>
      <c r="K82" s="678">
        <v>22060.68</v>
      </c>
      <c r="L82" s="678">
        <v>234408.74</v>
      </c>
      <c r="M82" s="679">
        <f>IF(COUNTIF($A$4:A204,A82)=1,0,1)</f>
        <v>0</v>
      </c>
      <c r="N82" s="680" t="str">
        <f t="shared" si="49"/>
        <v>Okay</v>
      </c>
      <c r="O82" s="680" t="str">
        <f t="shared" si="66"/>
        <v>TRUE</v>
      </c>
      <c r="P82" s="680" t="b">
        <f t="shared" si="50"/>
        <v>1</v>
      </c>
      <c r="Q82" s="680" t="b">
        <f t="shared" si="51"/>
        <v>1</v>
      </c>
      <c r="R82" s="680" t="b">
        <f t="shared" si="52"/>
        <v>1</v>
      </c>
      <c r="S82" s="681">
        <f t="shared" si="53"/>
        <v>46.901369863013699</v>
      </c>
      <c r="T82" s="682">
        <f t="shared" si="54"/>
        <v>53</v>
      </c>
      <c r="U82" s="682">
        <f t="shared" si="67"/>
        <v>47</v>
      </c>
      <c r="V82" s="682">
        <f t="shared" si="55"/>
        <v>6.1150684931506847</v>
      </c>
      <c r="W82" s="682">
        <f t="shared" si="56"/>
        <v>7</v>
      </c>
      <c r="X82" s="683">
        <f t="shared" si="57"/>
        <v>1640861.18</v>
      </c>
      <c r="Y82" s="684">
        <f t="shared" si="58"/>
        <v>4.7200000000000002E-3</v>
      </c>
      <c r="Z82" s="684">
        <f>IF($D82=$C$1,VLOOKUP($T82,Male_Annuity_Tables,MATCH($W82+2,'Mortality Tables'!$DS$1:$HT$1,0),FALSE),VLOOKUP($T82,Fe_Annuity_Tables,MATCH($W82+2,'Mortality Tables'!$M$1:$DN$1,0),FALSE))</f>
        <v>0.60042196221026356</v>
      </c>
      <c r="AA82" s="664"/>
      <c r="AB82" s="685">
        <f t="shared" si="68"/>
        <v>1758256.1652000002</v>
      </c>
      <c r="AC82" s="685">
        <f t="shared" si="68"/>
        <v>1847839.3168169402</v>
      </c>
      <c r="AD82" s="685">
        <f t="shared" si="68"/>
        <v>1941986.7300087633</v>
      </c>
      <c r="AE82" s="685">
        <f t="shared" si="68"/>
        <v>2040930.9539027098</v>
      </c>
      <c r="AF82" s="685">
        <f t="shared" si="68"/>
        <v>2144916.3860040531</v>
      </c>
      <c r="AG82" s="685">
        <f t="shared" si="68"/>
        <v>2254199.8758709598</v>
      </c>
      <c r="AH82" s="685">
        <f t="shared" si="68"/>
        <v>2369051.359546585</v>
      </c>
      <c r="AI82" s="685" t="str">
        <f t="shared" si="68"/>
        <v/>
      </c>
      <c r="AJ82" s="685" t="str">
        <f t="shared" si="68"/>
        <v/>
      </c>
      <c r="AK82" s="685" t="str">
        <f t="shared" si="68"/>
        <v/>
      </c>
      <c r="AL82" s="685" t="str">
        <f t="shared" si="59"/>
        <v/>
      </c>
      <c r="AM82" s="685" t="str">
        <f t="shared" si="59"/>
        <v/>
      </c>
      <c r="AN82" s="685" t="str">
        <f t="shared" si="59"/>
        <v/>
      </c>
      <c r="AO82" s="685" t="str">
        <f t="shared" si="59"/>
        <v/>
      </c>
      <c r="AP82" s="685" t="str">
        <f t="shared" si="59"/>
        <v/>
      </c>
      <c r="AQ82" s="685" t="str">
        <f t="shared" si="59"/>
        <v/>
      </c>
      <c r="AR82" s="685" t="str">
        <f t="shared" si="59"/>
        <v/>
      </c>
      <c r="AS82" s="685" t="str">
        <f t="shared" si="59"/>
        <v/>
      </c>
      <c r="AT82" s="685" t="str">
        <f t="shared" si="59"/>
        <v/>
      </c>
      <c r="AU82" s="685" t="str">
        <f t="shared" si="59"/>
        <v/>
      </c>
      <c r="AV82" s="685" t="str">
        <f t="shared" si="48"/>
        <v/>
      </c>
      <c r="AW82" s="685" t="str">
        <f t="shared" si="48"/>
        <v/>
      </c>
      <c r="AX82" s="685" t="str">
        <f t="shared" si="48"/>
        <v/>
      </c>
      <c r="AY82" s="685" t="str">
        <f t="shared" si="48"/>
        <v/>
      </c>
      <c r="AZ82" s="685" t="str">
        <f t="shared" si="48"/>
        <v/>
      </c>
      <c r="BA82" s="685" t="str">
        <f t="shared" si="48"/>
        <v/>
      </c>
      <c r="BB82" s="685" t="str">
        <f t="shared" si="48"/>
        <v/>
      </c>
      <c r="BC82" s="685" t="str">
        <f t="shared" si="48"/>
        <v/>
      </c>
      <c r="BD82" s="685" t="str">
        <f t="shared" si="71"/>
        <v/>
      </c>
      <c r="BE82" s="685" t="str">
        <f t="shared" si="71"/>
        <v/>
      </c>
      <c r="BF82" s="685" t="str">
        <f t="shared" si="71"/>
        <v/>
      </c>
      <c r="BG82" s="685" t="str">
        <f t="shared" si="71"/>
        <v/>
      </c>
      <c r="BH82" s="685" t="str">
        <f t="shared" si="71"/>
        <v/>
      </c>
      <c r="BI82" s="685" t="str">
        <f t="shared" si="71"/>
        <v/>
      </c>
      <c r="BJ82" s="685" t="str">
        <f t="shared" si="71"/>
        <v/>
      </c>
      <c r="BK82" s="685" t="str">
        <f t="shared" si="71"/>
        <v/>
      </c>
      <c r="BL82" s="685" t="str">
        <f t="shared" si="71"/>
        <v/>
      </c>
      <c r="BM82" s="685" t="str">
        <f t="shared" si="71"/>
        <v/>
      </c>
      <c r="BN82" s="685" t="str">
        <f t="shared" si="71"/>
        <v/>
      </c>
      <c r="BO82" s="685" t="str">
        <f t="shared" si="71"/>
        <v/>
      </c>
      <c r="BP82" s="685" t="str">
        <f t="shared" si="71"/>
        <v/>
      </c>
      <c r="BQ82" s="685" t="str">
        <f t="shared" si="71"/>
        <v/>
      </c>
      <c r="BR82" s="529"/>
      <c r="BS82" s="685">
        <f>IFERROR(($L82+AB82*Contr_Rate)*(1+Inv_Return)*IF($D82=$C$1,VLOOKUP($T82,Male_Annuity_Tables,MATCH($BS$3+3,'Mortality Tables'!$N$1:$DN$1,0),FALSE),VLOOKUP($T82,Fe_Annuity_Tables,MATCH(BS$3+3,'Mortality Tables'!$N$1:$DN$1,0),FALSE)),"")</f>
        <v>701326.70121028495</v>
      </c>
      <c r="BT82" s="685">
        <f>IFERROR(($BS82+AC82*Contr_Rate)*(1+Inv_Return)*IF($D82=$C$1,VLOOKUP($T82,Male_Annuity_Tables,MATCH($BS$3+3,'Mortality Tables'!$N$1:$DN$1,0),FALSE),VLOOKUP($T82,Fe_Annuity_Tables,MATCH(BT$3+3,'Mortality Tables'!$N$1:$DN$1,0),FALSE)),"")</f>
        <v>1034977.7460979584</v>
      </c>
      <c r="BU82" s="685">
        <f>IFERROR((BT82+AD82*Contr_Rate)*(1+Inv_Return)*IF($D82=$C$1,VLOOKUP($T82,Male_Annuity_Tables,MATCH($BS$3+3,'Mortality Tables'!$N$1:$DN$1,0),FALSE),VLOOKUP($T82,Fe_Annuity_Tables,MATCH(BU$3+3,'Mortality Tables'!$N$1:$DN$1,0),FALSE)),"")</f>
        <v>1259597.9383218398</v>
      </c>
      <c r="BV82" s="685">
        <f>IFERROR((BU82+AE82*Contr_Rate)*(1+Inv_Return)*IF($D82=$C$1,VLOOKUP($T82,Male_Annuity_Tables,MATCH($BS$3+3,'Mortality Tables'!$N$1:$DN$1,0),FALSE),VLOOKUP($T82,Fe_Annuity_Tables,MATCH(BV$3+3,'Mortality Tables'!$N$1:$DN$1,0),FALSE)),"")</f>
        <v>1376433.3805433766</v>
      </c>
      <c r="BW82" s="685">
        <f>IFERROR((BV82+AF82*Contr_Rate)*(1+Inv_Return)*IF($D82=$C$1,VLOOKUP($T82,Male_Annuity_Tables,MATCH($BS$3+3,'Mortality Tables'!$N$1:$DN$1,0),FALSE),VLOOKUP($T82,Fe_Annuity_Tables,MATCH(BW$3+3,'Mortality Tables'!$N$1:$DN$1,0),FALSE)),"")</f>
        <v>1401805.7969526444</v>
      </c>
      <c r="BX82" s="685">
        <f>IFERROR((BW82+AG82*Contr_Rate)*(1+Inv_Return)*IF($D82=$C$1,VLOOKUP($T82,Male_Annuity_Tables,MATCH($BS$3+3,'Mortality Tables'!$N$1:$DN$1,0),FALSE),VLOOKUP($T82,Fe_Annuity_Tables,MATCH(BX$3+3,'Mortality Tables'!$N$1:$DN$1,0),FALSE)),"")</f>
        <v>1360289.9172090343</v>
      </c>
      <c r="BY82" s="685">
        <f>IFERROR((BX82+AH82*Contr_Rate)*(1+Inv_Return)*IF($D82=$C$1,VLOOKUP($T82,Male_Annuity_Tables,MATCH($BS$3+3,'Mortality Tables'!$N$1:$DN$1,0),FALSE),VLOOKUP($T82,Fe_Annuity_Tables,MATCH(BY$3+3,'Mortality Tables'!$N$1:$DN$1,0),FALSE)),"")</f>
        <v>1277852.1648686656</v>
      </c>
      <c r="BZ82" s="685" t="str">
        <f>IFERROR((BY82+AI82*Contr_Rate)*(1+Inv_Return)*IF($D82=$C$1,VLOOKUP($T82,Male_Annuity_Tables,MATCH($BS$3+3,'Mortality Tables'!$N$1:$DN$1,0),FALSE),VLOOKUP($T82,Fe_Annuity_Tables,MATCH(BZ$3+3,'Mortality Tables'!$N$1:$DN$1,0),FALSE)),"")</f>
        <v/>
      </c>
      <c r="CA82" s="685" t="str">
        <f>IFERROR((BZ82+AJ82*Contr_Rate)*(1+Inv_Return)*IF($D82=$C$1,VLOOKUP($T82,Male_Annuity_Tables,MATCH($BS$3+3,'Mortality Tables'!$N$1:$DN$1,0),FALSE),VLOOKUP($T82,Fe_Annuity_Tables,MATCH(CA$3+3,'Mortality Tables'!$N$1:$DN$1,0),FALSE)),"")</f>
        <v/>
      </c>
      <c r="CB82" s="685" t="str">
        <f>IFERROR((CA82+AK82*Contr_Rate)*(1+Inv_Return)*IF($D82=$C$1,VLOOKUP($T82,Male_Annuity_Tables,MATCH($BS$3+3,'Mortality Tables'!$N$1:$DN$1,0),FALSE),VLOOKUP($T82,Fe_Annuity_Tables,MATCH(CB$3+3,'Mortality Tables'!$N$1:$DN$1,0),FALSE)),"")</f>
        <v/>
      </c>
      <c r="CC82" s="685" t="str">
        <f>IFERROR((CB82+AL82*Contr_Rate)*(1+Inv_Return)*IF($D82=$C$1,VLOOKUP($T82,Male_Annuity_Tables,MATCH($BS$3+3,'Mortality Tables'!$N$1:$DN$1,0),FALSE),VLOOKUP($T82,Fe_Annuity_Tables,MATCH(CC$3+3,'Mortality Tables'!$N$1:$DN$1,0),FALSE)),"")</f>
        <v/>
      </c>
      <c r="CD82" s="685" t="str">
        <f>IFERROR((CC82+AM82*Contr_Rate)*(1+Inv_Return)*IF($D82=$C$1,VLOOKUP($T82,Male_Annuity_Tables,MATCH($BS$3+3,'Mortality Tables'!$N$1:$DN$1,0),FALSE),VLOOKUP($T82,Fe_Annuity_Tables,MATCH(CD$3+3,'Mortality Tables'!$N$1:$DN$1,0),FALSE)),"")</f>
        <v/>
      </c>
      <c r="CE82" s="685" t="str">
        <f>IFERROR((CD82+AN82*Contr_Rate)*(1+Inv_Return)*IF($D82=$C$1,VLOOKUP($T82,Male_Annuity_Tables,MATCH($BS$3+3,'Mortality Tables'!$N$1:$DN$1,0),FALSE),VLOOKUP($T82,Fe_Annuity_Tables,MATCH(CE$3+3,'Mortality Tables'!$N$1:$DN$1,0),FALSE)),"")</f>
        <v/>
      </c>
      <c r="CF82" s="685" t="str">
        <f>IFERROR((CE82+AO82*Contr_Rate)*(1+Inv_Return)*IF($D82=$C$1,VLOOKUP($T82,Male_Annuity_Tables,MATCH($BS$3+3,'Mortality Tables'!$N$1:$DN$1,0),FALSE),VLOOKUP($T82,Fe_Annuity_Tables,MATCH(CF$3+3,'Mortality Tables'!$N$1:$DN$1,0),FALSE)),"")</f>
        <v/>
      </c>
      <c r="CG82" s="685" t="str">
        <f>IFERROR((CF82+AP82*Contr_Rate)*(1+Inv_Return)*IF($D82=$C$1,VLOOKUP($T82,Male_Annuity_Tables,MATCH($BS$3+3,'Mortality Tables'!$N$1:$DN$1,0),FALSE),VLOOKUP($T82,Fe_Annuity_Tables,MATCH(CG$3+3,'Mortality Tables'!$N$1:$DN$1,0),FALSE)),"")</f>
        <v/>
      </c>
      <c r="CH82" s="685" t="str">
        <f>IFERROR((CG82+AQ82*Contr_Rate)*(1+Inv_Return)*IF($D82=$C$1,VLOOKUP($T82,Male_Annuity_Tables,MATCH($BS$3+3,'Mortality Tables'!$N$1:$DN$1,0),FALSE),VLOOKUP($T82,Fe_Annuity_Tables,MATCH(CH$3+3,'Mortality Tables'!$N$1:$DN$1,0),FALSE)),"")</f>
        <v/>
      </c>
      <c r="CI82" s="685" t="str">
        <f>IFERROR((CH82+AR82*Contr_Rate)*(1+Inv_Return)*IF($D82=$C$1,VLOOKUP($T82,Male_Annuity_Tables,MATCH($BS$3+3,'Mortality Tables'!$N$1:$DN$1,0),FALSE),VLOOKUP($T82,Fe_Annuity_Tables,MATCH(CI$3+3,'Mortality Tables'!$N$1:$DN$1,0),FALSE)),"")</f>
        <v/>
      </c>
      <c r="CJ82" s="685" t="str">
        <f>IFERROR((CI82+AS82*Contr_Rate)*(1+Inv_Return)*IF($D82=$C$1,VLOOKUP($T82,Male_Annuity_Tables,MATCH($BS$3+3,'Mortality Tables'!$N$1:$DN$1,0),FALSE),VLOOKUP($T82,Fe_Annuity_Tables,MATCH(CJ$3+3,'Mortality Tables'!$N$1:$DN$1,0),FALSE)),"")</f>
        <v/>
      </c>
      <c r="CK82" s="685" t="str">
        <f>IFERROR((CJ82+AT82*Contr_Rate)*(1+Inv_Return)*IF($D82=$C$1,VLOOKUP($T82,Male_Annuity_Tables,MATCH($BS$3+3,'Mortality Tables'!$N$1:$DN$1,0),FALSE),VLOOKUP($T82,Fe_Annuity_Tables,MATCH(CK$3+3,'Mortality Tables'!$N$1:$DN$1,0),FALSE)),"")</f>
        <v/>
      </c>
      <c r="CL82" s="685" t="str">
        <f>IFERROR((CK82+AU82*Contr_Rate)*(1+Inv_Return)*IF($D82=$C$1,VLOOKUP($T82,Male_Annuity_Tables,MATCH($BS$3+3,'Mortality Tables'!$N$1:$DN$1,0),FALSE),VLOOKUP($T82,Fe_Annuity_Tables,MATCH(CL$3+3,'Mortality Tables'!$N$1:$DN$1,0),FALSE)),"")</f>
        <v/>
      </c>
      <c r="CM82" s="685" t="str">
        <f>IFERROR((CL82+AV82*Contr_Rate)*(1+Inv_Return)*IF($D82=$C$1,VLOOKUP($T82,Male_Annuity_Tables,MATCH($BS$3+3,'Mortality Tables'!$N$1:$DN$1,0),FALSE),VLOOKUP($T82,Fe_Annuity_Tables,MATCH(CM$3+3,'Mortality Tables'!$N$1:$DN$1,0),FALSE)),"")</f>
        <v/>
      </c>
      <c r="CN82" s="685" t="str">
        <f>IFERROR((CM82+AW82*Contr_Rate)*(1+Inv_Return)*IF($D82=$C$1,VLOOKUP($T82,Male_Annuity_Tables,MATCH($BS$3+3,'Mortality Tables'!$N$1:$DN$1,0),FALSE),VLOOKUP($T82,Fe_Annuity_Tables,MATCH(CN$3+3,'Mortality Tables'!$N$1:$DN$1,0),FALSE)),"")</f>
        <v/>
      </c>
      <c r="CO82" s="685" t="str">
        <f>IFERROR((CN82+AX82*Contr_Rate)*(1+Inv_Return)*IF($D82=$C$1,VLOOKUP($T82,Male_Annuity_Tables,MATCH($BS$3+3,'Mortality Tables'!$N$1:$DN$1,0),FALSE),VLOOKUP($T82,Fe_Annuity_Tables,MATCH(CO$3+3,'Mortality Tables'!$N$1:$DN$1,0),FALSE)),"")</f>
        <v/>
      </c>
      <c r="CP82" s="685" t="str">
        <f>IFERROR((CO82+AY82*Contr_Rate)*(1+Inv_Return)*IF($D82=$C$1,VLOOKUP($T82,Male_Annuity_Tables,MATCH($BS$3+3,'Mortality Tables'!$N$1:$DN$1,0),FALSE),VLOOKUP($T82,Fe_Annuity_Tables,MATCH(CP$3+3,'Mortality Tables'!$N$1:$DN$1,0),FALSE)),"")</f>
        <v/>
      </c>
      <c r="CQ82" s="685" t="str">
        <f>IFERROR((CP82+AZ82*Contr_Rate)*(1+Inv_Return)*IF($D82=$C$1,VLOOKUP($T82,Male_Annuity_Tables,MATCH($BS$3+3,'Mortality Tables'!$N$1:$DN$1,0),FALSE),VLOOKUP($T82,Fe_Annuity_Tables,MATCH(CQ$3+3,'Mortality Tables'!$N$1:$DN$1,0),FALSE)),"")</f>
        <v/>
      </c>
      <c r="CR82" s="685" t="str">
        <f>IFERROR((CQ82+BA82*Contr_Rate)*(1+Inv_Return)*IF($D82=$C$1,VLOOKUP($T82,Male_Annuity_Tables,MATCH($BS$3+3,'Mortality Tables'!$N$1:$DN$1,0),FALSE),VLOOKUP($T82,Fe_Annuity_Tables,MATCH(CR$3+3,'Mortality Tables'!$N$1:$DN$1,0),FALSE)),"")</f>
        <v/>
      </c>
      <c r="CS82" s="685" t="str">
        <f>IFERROR((CR82+BB82*Contr_Rate)*(1+Inv_Return)*IF($D82=$C$1,VLOOKUP($T82,Male_Annuity_Tables,MATCH($BS$3+3,'Mortality Tables'!$N$1:$DN$1,0),FALSE),VLOOKUP($T82,Fe_Annuity_Tables,MATCH(CS$3+3,'Mortality Tables'!$N$1:$DN$1,0),FALSE)),"")</f>
        <v/>
      </c>
      <c r="CT82" s="685" t="str">
        <f>IFERROR((CS82+BC82*Contr_Rate)*(1+Inv_Return)*IF($D82=$C$1,VLOOKUP($T82,Male_Annuity_Tables,MATCH($BS$3+3,'Mortality Tables'!$N$1:$DN$1,0),FALSE),VLOOKUP($T82,Fe_Annuity_Tables,MATCH(CT$3+3,'Mortality Tables'!$N$1:$DN$1,0),FALSE)),"")</f>
        <v/>
      </c>
      <c r="CU82" s="685" t="str">
        <f>IFERROR((CT82+BD82*Contr_Rate)*(1+Inv_Return)*IF($D82=$C$1,VLOOKUP($T82,Male_Annuity_Tables,MATCH($BS$3+3,'Mortality Tables'!$N$1:$DN$1,0),FALSE),VLOOKUP($T82,Fe_Annuity_Tables,MATCH(CU$3+3,'Mortality Tables'!$N$1:$DN$1,0),FALSE)),"")</f>
        <v/>
      </c>
      <c r="CV82" s="685" t="str">
        <f>IFERROR((CU82+BE82*Contr_Rate)*(1+Inv_Return)*IF($D82=$C$1,VLOOKUP($T82,Male_Annuity_Tables,MATCH($BS$3+3,'Mortality Tables'!$N$1:$DN$1,0),FALSE),VLOOKUP($T82,Fe_Annuity_Tables,MATCH(CV$3+3,'Mortality Tables'!$N$1:$DN$1,0),FALSE)),"")</f>
        <v/>
      </c>
      <c r="CW82" s="685" t="str">
        <f>IFERROR((CV82+BF82*Contr_Rate)*(1+Inv_Return)*IF($D82=$C$1,VLOOKUP($T82,Male_Annuity_Tables,MATCH($BS$3+3,'Mortality Tables'!$N$1:$DN$1,0),FALSE),VLOOKUP($T82,Fe_Annuity_Tables,MATCH(CW$3+3,'Mortality Tables'!$N$1:$DN$1,0),FALSE)),"")</f>
        <v/>
      </c>
      <c r="CX82" s="685" t="str">
        <f>IFERROR((CW82+BG82*Contr_Rate)*(1+Inv_Return)*IF($D82=$C$1,VLOOKUP($T82,Male_Annuity_Tables,MATCH($BS$3+3,'Mortality Tables'!$N$1:$DN$1,0),FALSE),VLOOKUP($T82,Fe_Annuity_Tables,MATCH(CX$3+3,'Mortality Tables'!$N$1:$DN$1,0),FALSE)),"")</f>
        <v/>
      </c>
      <c r="CY82" s="685" t="str">
        <f>IFERROR((CX82+BH82*Contr_Rate)*(1+Inv_Return)*IF($D82=$C$1,VLOOKUP($T82,Male_Annuity_Tables,MATCH($BS$3+3,'Mortality Tables'!$N$1:$DN$1,0),FALSE),VLOOKUP($T82,Fe_Annuity_Tables,MATCH(CY$3+3,'Mortality Tables'!$N$1:$DN$1,0),FALSE)),"")</f>
        <v/>
      </c>
      <c r="CZ82" s="685" t="str">
        <f>IFERROR((CY82+BI82*Contr_Rate)*(1+Inv_Return)*IF($D82=$C$1,VLOOKUP($T82,Male_Annuity_Tables,MATCH($BS$3+3,'Mortality Tables'!$N$1:$DN$1,0),FALSE),VLOOKUP($T82,Fe_Annuity_Tables,MATCH(CZ$3+3,'Mortality Tables'!$N$1:$DN$1,0),FALSE)),"")</f>
        <v/>
      </c>
      <c r="DA82" s="685" t="str">
        <f>IFERROR((CZ82+BJ82*Contr_Rate)*(1+Inv_Return)*IF($D82=$C$1,VLOOKUP($T82,Male_Annuity_Tables,MATCH($BS$3+3,'Mortality Tables'!$N$1:$DN$1,0),FALSE),VLOOKUP($T82,Fe_Annuity_Tables,MATCH(DA$3+3,'Mortality Tables'!$N$1:$DN$1,0),FALSE)),"")</f>
        <v/>
      </c>
      <c r="DB82" s="685" t="str">
        <f>IFERROR((DA82+BK82*Contr_Rate)*(1+Inv_Return)*IF($D82=$C$1,VLOOKUP($T82,Male_Annuity_Tables,MATCH($BS$3+3,'Mortality Tables'!$N$1:$DN$1,0),FALSE),VLOOKUP($T82,Fe_Annuity_Tables,MATCH(DB$3+3,'Mortality Tables'!$N$1:$DN$1,0),FALSE)),"")</f>
        <v/>
      </c>
      <c r="DC82" s="685" t="str">
        <f>IFERROR((DB82+BL82*Contr_Rate)*(1+Inv_Return)*IF($D82=$C$1,VLOOKUP($T82,Male_Annuity_Tables,MATCH($BS$3+3,'Mortality Tables'!$N$1:$DN$1,0),FALSE),VLOOKUP($T82,Fe_Annuity_Tables,MATCH(DC$3+3,'Mortality Tables'!$N$1:$DN$1,0),FALSE)),"")</f>
        <v/>
      </c>
      <c r="DD82" s="685" t="str">
        <f>IFERROR((DC82+BM82*Contr_Rate)*(1+Inv_Return)*IF($D82=$C$1,VLOOKUP($T82,Male_Annuity_Tables,MATCH($BS$3+3,'Mortality Tables'!$N$1:$DN$1,0),FALSE),VLOOKUP($T82,Fe_Annuity_Tables,MATCH(DD$3+3,'Mortality Tables'!$N$1:$DN$1,0),FALSE)),"")</f>
        <v/>
      </c>
      <c r="DE82" s="685" t="str">
        <f>IFERROR((DD82+BN82*Contr_Rate)*(1+Inv_Return)*IF($D82=$C$1,VLOOKUP($T82,Male_Annuity_Tables,MATCH($BS$3+3,'Mortality Tables'!$N$1:$DN$1,0),FALSE),VLOOKUP($T82,Fe_Annuity_Tables,MATCH(DE$3+3,'Mortality Tables'!$N$1:$DN$1,0),FALSE)),"")</f>
        <v/>
      </c>
      <c r="DF82" s="685" t="str">
        <f>IFERROR((DE82+BO82*Contr_Rate)*(1+Inv_Return)*IF($D82=$C$1,VLOOKUP($T82,Male_Annuity_Tables,MATCH($BS$3+3,'Mortality Tables'!$N$1:$DN$1,0),FALSE),VLOOKUP($T82,Fe_Annuity_Tables,MATCH(DF$3+3,'Mortality Tables'!$N$1:$DN$1,0),FALSE)),"")</f>
        <v/>
      </c>
      <c r="DG82" s="685" t="str">
        <f>IFERROR((DF82+BP82*Contr_Rate)*(1+Inv_Return)*IF($D82=$C$1,VLOOKUP($T82,Male_Annuity_Tables,MATCH($BS$3+3,'Mortality Tables'!$N$1:$DN$1,0),FALSE),VLOOKUP($T82,Fe_Annuity_Tables,MATCH(DG$3+3,'Mortality Tables'!$N$1:$DN$1,0),FALSE)),"")</f>
        <v/>
      </c>
      <c r="DH82" s="685" t="str">
        <f>IFERROR((DG82+BQ82*Contr_Rate)*(1+Inv_Return)*IF($D82=$C$1,VLOOKUP($T82,Male_Annuity_Tables,MATCH($BS$3+3,'Mortality Tables'!$N$1:$DN$1,0),FALSE),VLOOKUP($T82,Fe_Annuity_Tables,MATCH(DH$3+3,'Mortality Tables'!$N$1:$DN$1,0),FALSE)),"")</f>
        <v/>
      </c>
      <c r="DJ82" s="686">
        <f t="shared" si="69"/>
        <v>1401805.7969526444</v>
      </c>
      <c r="DK82" s="680">
        <f t="shared" si="60"/>
        <v>8.8017766057058875</v>
      </c>
      <c r="DL82" s="686">
        <f t="shared" si="61"/>
        <v>106706.85317659784</v>
      </c>
      <c r="DM82" s="686">
        <f t="shared" si="70"/>
        <v>2369051.359546585</v>
      </c>
      <c r="DN82" s="687">
        <f t="shared" si="62"/>
        <v>4.5042017661035667E-2</v>
      </c>
      <c r="DP82" s="688">
        <f t="shared" si="63"/>
        <v>73111.905947769788</v>
      </c>
      <c r="DQ82" s="688">
        <f t="shared" si="64"/>
        <v>107894.36007521997</v>
      </c>
      <c r="DR82" s="688">
        <f t="shared" si="65"/>
        <v>131310.56587417517</v>
      </c>
    </row>
    <row r="83" spans="1:122" s="657" customFormat="1" ht="14.5">
      <c r="A83" s="675" t="s">
        <v>1235</v>
      </c>
      <c r="B83" s="675" t="s">
        <v>1236</v>
      </c>
      <c r="C83" s="675" t="s">
        <v>236</v>
      </c>
      <c r="D83" s="675" t="s">
        <v>60</v>
      </c>
      <c r="E83" s="676">
        <v>24146</v>
      </c>
      <c r="F83" s="677">
        <v>45145</v>
      </c>
      <c r="G83" s="677">
        <v>45327</v>
      </c>
      <c r="H83" s="678">
        <v>643539</v>
      </c>
      <c r="I83" s="678">
        <v>47309.99</v>
      </c>
      <c r="J83" s="678">
        <v>56278.27</v>
      </c>
      <c r="K83" s="678"/>
      <c r="L83" s="678">
        <v>103588.26</v>
      </c>
      <c r="M83" s="679">
        <f>IF(COUNTIF($A$4:A204,A83)=1,0,1)</f>
        <v>0</v>
      </c>
      <c r="N83" s="680" t="str">
        <f t="shared" si="49"/>
        <v>Okay</v>
      </c>
      <c r="O83" s="680" t="str">
        <f t="shared" si="66"/>
        <v>TRUE</v>
      </c>
      <c r="P83" s="680" t="b">
        <f t="shared" si="50"/>
        <v>1</v>
      </c>
      <c r="Q83" s="680" t="b">
        <f t="shared" si="51"/>
        <v>1</v>
      </c>
      <c r="R83" s="680" t="b">
        <f t="shared" si="52"/>
        <v>1</v>
      </c>
      <c r="S83" s="681">
        <f t="shared" si="53"/>
        <v>57.531506849315072</v>
      </c>
      <c r="T83" s="682">
        <f t="shared" si="54"/>
        <v>58</v>
      </c>
      <c r="U83" s="682">
        <f t="shared" si="67"/>
        <v>58</v>
      </c>
      <c r="V83" s="682">
        <f t="shared" si="55"/>
        <v>0.90136986301369859</v>
      </c>
      <c r="W83" s="682">
        <f t="shared" si="56"/>
        <v>2</v>
      </c>
      <c r="X83" s="683">
        <f t="shared" si="57"/>
        <v>207176.52</v>
      </c>
      <c r="Y83" s="684">
        <f t="shared" si="58"/>
        <v>7.1300000000000001E-3</v>
      </c>
      <c r="Z83" s="684">
        <f>IF($D83=$C$1,VLOOKUP($T83,Male_Annuity_Tables,MATCH($W83+2,'Mortality Tables'!$DS$1:$HT$1,0),FALSE),VLOOKUP($T83,Fe_Annuity_Tables,MATCH($W83+2,'Mortality Tables'!$M$1:$DN$1,0),FALSE))</f>
        <v>0.88908482728674998</v>
      </c>
      <c r="AA83" s="664"/>
      <c r="AB83" s="685">
        <f t="shared" si="68"/>
        <v>676327.31205000007</v>
      </c>
      <c r="AC83" s="685">
        <f t="shared" si="68"/>
        <v>710786.1885989476</v>
      </c>
      <c r="AD83" s="685" t="str">
        <f t="shared" si="68"/>
        <v/>
      </c>
      <c r="AE83" s="685" t="str">
        <f t="shared" si="68"/>
        <v/>
      </c>
      <c r="AF83" s="685" t="str">
        <f t="shared" si="68"/>
        <v/>
      </c>
      <c r="AG83" s="685" t="str">
        <f t="shared" si="68"/>
        <v/>
      </c>
      <c r="AH83" s="685" t="str">
        <f t="shared" si="68"/>
        <v/>
      </c>
      <c r="AI83" s="685" t="str">
        <f t="shared" si="68"/>
        <v/>
      </c>
      <c r="AJ83" s="685" t="str">
        <f t="shared" si="68"/>
        <v/>
      </c>
      <c r="AK83" s="685" t="str">
        <f t="shared" si="68"/>
        <v/>
      </c>
      <c r="AL83" s="685" t="str">
        <f t="shared" si="59"/>
        <v/>
      </c>
      <c r="AM83" s="685" t="str">
        <f t="shared" si="59"/>
        <v/>
      </c>
      <c r="AN83" s="685" t="str">
        <f t="shared" si="59"/>
        <v/>
      </c>
      <c r="AO83" s="685" t="str">
        <f t="shared" si="59"/>
        <v/>
      </c>
      <c r="AP83" s="685" t="str">
        <f t="shared" si="59"/>
        <v/>
      </c>
      <c r="AQ83" s="685" t="str">
        <f t="shared" si="59"/>
        <v/>
      </c>
      <c r="AR83" s="685" t="str">
        <f t="shared" si="59"/>
        <v/>
      </c>
      <c r="AS83" s="685" t="str">
        <f t="shared" si="59"/>
        <v/>
      </c>
      <c r="AT83" s="685" t="str">
        <f t="shared" si="59"/>
        <v/>
      </c>
      <c r="AU83" s="685" t="str">
        <f t="shared" si="59"/>
        <v/>
      </c>
      <c r="AV83" s="685" t="str">
        <f t="shared" si="48"/>
        <v/>
      </c>
      <c r="AW83" s="685" t="str">
        <f t="shared" si="48"/>
        <v/>
      </c>
      <c r="AX83" s="685" t="str">
        <f t="shared" si="48"/>
        <v/>
      </c>
      <c r="AY83" s="685" t="str">
        <f t="shared" si="48"/>
        <v/>
      </c>
      <c r="AZ83" s="685" t="str">
        <f t="shared" si="48"/>
        <v/>
      </c>
      <c r="BA83" s="685" t="str">
        <f t="shared" si="48"/>
        <v/>
      </c>
      <c r="BB83" s="685" t="str">
        <f t="shared" si="48"/>
        <v/>
      </c>
      <c r="BC83" s="685" t="str">
        <f t="shared" si="48"/>
        <v/>
      </c>
      <c r="BD83" s="685" t="str">
        <f t="shared" si="71"/>
        <v/>
      </c>
      <c r="BE83" s="685" t="str">
        <f t="shared" si="71"/>
        <v/>
      </c>
      <c r="BF83" s="685" t="str">
        <f t="shared" si="71"/>
        <v/>
      </c>
      <c r="BG83" s="685" t="str">
        <f t="shared" si="71"/>
        <v/>
      </c>
      <c r="BH83" s="685" t="str">
        <f t="shared" si="71"/>
        <v/>
      </c>
      <c r="BI83" s="685" t="str">
        <f t="shared" si="71"/>
        <v/>
      </c>
      <c r="BJ83" s="685" t="str">
        <f t="shared" si="71"/>
        <v/>
      </c>
      <c r="BK83" s="685" t="str">
        <f t="shared" si="71"/>
        <v/>
      </c>
      <c r="BL83" s="685" t="str">
        <f t="shared" si="71"/>
        <v/>
      </c>
      <c r="BM83" s="685" t="str">
        <f t="shared" si="71"/>
        <v/>
      </c>
      <c r="BN83" s="685" t="str">
        <f t="shared" si="71"/>
        <v/>
      </c>
      <c r="BO83" s="685" t="str">
        <f t="shared" si="71"/>
        <v/>
      </c>
      <c r="BP83" s="685" t="str">
        <f t="shared" si="71"/>
        <v/>
      </c>
      <c r="BQ83" s="685" t="str">
        <f t="shared" si="71"/>
        <v/>
      </c>
      <c r="BR83" s="529"/>
      <c r="BS83" s="685">
        <f>IFERROR(($L83+AB83*Contr_Rate)*(1+Inv_Return)*IF($D83=$C$1,VLOOKUP($T83,Male_Annuity_Tables,MATCH($BS$3+3,'Mortality Tables'!$N$1:$DN$1,0),FALSE),VLOOKUP($T83,Fe_Annuity_Tables,MATCH(BS$3+3,'Mortality Tables'!$N$1:$DN$1,0),FALSE)),"")</f>
        <v>297077.73611760366</v>
      </c>
      <c r="BT83" s="685">
        <f>IFERROR(($BS83+AC83*Contr_Rate)*(1+Inv_Return)*IF($D83=$C$1,VLOOKUP($T83,Male_Annuity_Tables,MATCH($BS$3+3,'Mortality Tables'!$N$1:$DN$1,0),FALSE),VLOOKUP($T83,Fe_Annuity_Tables,MATCH(BT$3+3,'Mortality Tables'!$N$1:$DN$1,0),FALSE)),"")</f>
        <v>466254.63615007588</v>
      </c>
      <c r="BU83" s="685" t="str">
        <f>IFERROR((BT83+AD83*Contr_Rate)*(1+Inv_Return)*IF($D83=$C$1,VLOOKUP($T83,Male_Annuity_Tables,MATCH($BS$3+3,'Mortality Tables'!$N$1:$DN$1,0),FALSE),VLOOKUP($T83,Fe_Annuity_Tables,MATCH(BU$3+3,'Mortality Tables'!$N$1:$DN$1,0),FALSE)),"")</f>
        <v/>
      </c>
      <c r="BV83" s="685" t="str">
        <f>IFERROR((BU83+AE83*Contr_Rate)*(1+Inv_Return)*IF($D83=$C$1,VLOOKUP($T83,Male_Annuity_Tables,MATCH($BS$3+3,'Mortality Tables'!$N$1:$DN$1,0),FALSE),VLOOKUP($T83,Fe_Annuity_Tables,MATCH(BV$3+3,'Mortality Tables'!$N$1:$DN$1,0),FALSE)),"")</f>
        <v/>
      </c>
      <c r="BW83" s="685" t="str">
        <f>IFERROR((BV83+AF83*Contr_Rate)*(1+Inv_Return)*IF($D83=$C$1,VLOOKUP($T83,Male_Annuity_Tables,MATCH($BS$3+3,'Mortality Tables'!$N$1:$DN$1,0),FALSE),VLOOKUP($T83,Fe_Annuity_Tables,MATCH(BW$3+3,'Mortality Tables'!$N$1:$DN$1,0),FALSE)),"")</f>
        <v/>
      </c>
      <c r="BX83" s="685" t="str">
        <f>IFERROR((BW83+AG83*Contr_Rate)*(1+Inv_Return)*IF($D83=$C$1,VLOOKUP($T83,Male_Annuity_Tables,MATCH($BS$3+3,'Mortality Tables'!$N$1:$DN$1,0),FALSE),VLOOKUP($T83,Fe_Annuity_Tables,MATCH(BX$3+3,'Mortality Tables'!$N$1:$DN$1,0),FALSE)),"")</f>
        <v/>
      </c>
      <c r="BY83" s="685" t="str">
        <f>IFERROR((BX83+AH83*Contr_Rate)*(1+Inv_Return)*IF($D83=$C$1,VLOOKUP($T83,Male_Annuity_Tables,MATCH($BS$3+3,'Mortality Tables'!$N$1:$DN$1,0),FALSE),VLOOKUP($T83,Fe_Annuity_Tables,MATCH(BY$3+3,'Mortality Tables'!$N$1:$DN$1,0),FALSE)),"")</f>
        <v/>
      </c>
      <c r="BZ83" s="685" t="str">
        <f>IFERROR((BY83+AI83*Contr_Rate)*(1+Inv_Return)*IF($D83=$C$1,VLOOKUP($T83,Male_Annuity_Tables,MATCH($BS$3+3,'Mortality Tables'!$N$1:$DN$1,0),FALSE),VLOOKUP($T83,Fe_Annuity_Tables,MATCH(BZ$3+3,'Mortality Tables'!$N$1:$DN$1,0),FALSE)),"")</f>
        <v/>
      </c>
      <c r="CA83" s="685" t="str">
        <f>IFERROR((BZ83+AJ83*Contr_Rate)*(1+Inv_Return)*IF($D83=$C$1,VLOOKUP($T83,Male_Annuity_Tables,MATCH($BS$3+3,'Mortality Tables'!$N$1:$DN$1,0),FALSE),VLOOKUP($T83,Fe_Annuity_Tables,MATCH(CA$3+3,'Mortality Tables'!$N$1:$DN$1,0),FALSE)),"")</f>
        <v/>
      </c>
      <c r="CB83" s="685" t="str">
        <f>IFERROR((CA83+AK83*Contr_Rate)*(1+Inv_Return)*IF($D83=$C$1,VLOOKUP($T83,Male_Annuity_Tables,MATCH($BS$3+3,'Mortality Tables'!$N$1:$DN$1,0),FALSE),VLOOKUP($T83,Fe_Annuity_Tables,MATCH(CB$3+3,'Mortality Tables'!$N$1:$DN$1,0),FALSE)),"")</f>
        <v/>
      </c>
      <c r="CC83" s="685" t="str">
        <f>IFERROR((CB83+AL83*Contr_Rate)*(1+Inv_Return)*IF($D83=$C$1,VLOOKUP($T83,Male_Annuity_Tables,MATCH($BS$3+3,'Mortality Tables'!$N$1:$DN$1,0),FALSE),VLOOKUP($T83,Fe_Annuity_Tables,MATCH(CC$3+3,'Mortality Tables'!$N$1:$DN$1,0),FALSE)),"")</f>
        <v/>
      </c>
      <c r="CD83" s="685" t="str">
        <f>IFERROR((CC83+AM83*Contr_Rate)*(1+Inv_Return)*IF($D83=$C$1,VLOOKUP($T83,Male_Annuity_Tables,MATCH($BS$3+3,'Mortality Tables'!$N$1:$DN$1,0),FALSE),VLOOKUP($T83,Fe_Annuity_Tables,MATCH(CD$3+3,'Mortality Tables'!$N$1:$DN$1,0),FALSE)),"")</f>
        <v/>
      </c>
      <c r="CE83" s="685" t="str">
        <f>IFERROR((CD83+AN83*Contr_Rate)*(1+Inv_Return)*IF($D83=$C$1,VLOOKUP($T83,Male_Annuity_Tables,MATCH($BS$3+3,'Mortality Tables'!$N$1:$DN$1,0),FALSE),VLOOKUP($T83,Fe_Annuity_Tables,MATCH(CE$3+3,'Mortality Tables'!$N$1:$DN$1,0),FALSE)),"")</f>
        <v/>
      </c>
      <c r="CF83" s="685" t="str">
        <f>IFERROR((CE83+AO83*Contr_Rate)*(1+Inv_Return)*IF($D83=$C$1,VLOOKUP($T83,Male_Annuity_Tables,MATCH($BS$3+3,'Mortality Tables'!$N$1:$DN$1,0),FALSE),VLOOKUP($T83,Fe_Annuity_Tables,MATCH(CF$3+3,'Mortality Tables'!$N$1:$DN$1,0),FALSE)),"")</f>
        <v/>
      </c>
      <c r="CG83" s="685" t="str">
        <f>IFERROR((CF83+AP83*Contr_Rate)*(1+Inv_Return)*IF($D83=$C$1,VLOOKUP($T83,Male_Annuity_Tables,MATCH($BS$3+3,'Mortality Tables'!$N$1:$DN$1,0),FALSE),VLOOKUP($T83,Fe_Annuity_Tables,MATCH(CG$3+3,'Mortality Tables'!$N$1:$DN$1,0),FALSE)),"")</f>
        <v/>
      </c>
      <c r="CH83" s="685" t="str">
        <f>IFERROR((CG83+AQ83*Contr_Rate)*(1+Inv_Return)*IF($D83=$C$1,VLOOKUP($T83,Male_Annuity_Tables,MATCH($BS$3+3,'Mortality Tables'!$N$1:$DN$1,0),FALSE),VLOOKUP($T83,Fe_Annuity_Tables,MATCH(CH$3+3,'Mortality Tables'!$N$1:$DN$1,0),FALSE)),"")</f>
        <v/>
      </c>
      <c r="CI83" s="685" t="str">
        <f>IFERROR((CH83+AR83*Contr_Rate)*(1+Inv_Return)*IF($D83=$C$1,VLOOKUP($T83,Male_Annuity_Tables,MATCH($BS$3+3,'Mortality Tables'!$N$1:$DN$1,0),FALSE),VLOOKUP($T83,Fe_Annuity_Tables,MATCH(CI$3+3,'Mortality Tables'!$N$1:$DN$1,0),FALSE)),"")</f>
        <v/>
      </c>
      <c r="CJ83" s="685" t="str">
        <f>IFERROR((CI83+AS83*Contr_Rate)*(1+Inv_Return)*IF($D83=$C$1,VLOOKUP($T83,Male_Annuity_Tables,MATCH($BS$3+3,'Mortality Tables'!$N$1:$DN$1,0),FALSE),VLOOKUP($T83,Fe_Annuity_Tables,MATCH(CJ$3+3,'Mortality Tables'!$N$1:$DN$1,0),FALSE)),"")</f>
        <v/>
      </c>
      <c r="CK83" s="685" t="str">
        <f>IFERROR((CJ83+AT83*Contr_Rate)*(1+Inv_Return)*IF($D83=$C$1,VLOOKUP($T83,Male_Annuity_Tables,MATCH($BS$3+3,'Mortality Tables'!$N$1:$DN$1,0),FALSE),VLOOKUP($T83,Fe_Annuity_Tables,MATCH(CK$3+3,'Mortality Tables'!$N$1:$DN$1,0),FALSE)),"")</f>
        <v/>
      </c>
      <c r="CL83" s="685" t="str">
        <f>IFERROR((CK83+AU83*Contr_Rate)*(1+Inv_Return)*IF($D83=$C$1,VLOOKUP($T83,Male_Annuity_Tables,MATCH($BS$3+3,'Mortality Tables'!$N$1:$DN$1,0),FALSE),VLOOKUP($T83,Fe_Annuity_Tables,MATCH(CL$3+3,'Mortality Tables'!$N$1:$DN$1,0),FALSE)),"")</f>
        <v/>
      </c>
      <c r="CM83" s="685" t="str">
        <f>IFERROR((CL83+AV83*Contr_Rate)*(1+Inv_Return)*IF($D83=$C$1,VLOOKUP($T83,Male_Annuity_Tables,MATCH($BS$3+3,'Mortality Tables'!$N$1:$DN$1,0),FALSE),VLOOKUP($T83,Fe_Annuity_Tables,MATCH(CM$3+3,'Mortality Tables'!$N$1:$DN$1,0),FALSE)),"")</f>
        <v/>
      </c>
      <c r="CN83" s="685" t="str">
        <f>IFERROR((CM83+AW83*Contr_Rate)*(1+Inv_Return)*IF($D83=$C$1,VLOOKUP($T83,Male_Annuity_Tables,MATCH($BS$3+3,'Mortality Tables'!$N$1:$DN$1,0),FALSE),VLOOKUP($T83,Fe_Annuity_Tables,MATCH(CN$3+3,'Mortality Tables'!$N$1:$DN$1,0),FALSE)),"")</f>
        <v/>
      </c>
      <c r="CO83" s="685" t="str">
        <f>IFERROR((CN83+AX83*Contr_Rate)*(1+Inv_Return)*IF($D83=$C$1,VLOOKUP($T83,Male_Annuity_Tables,MATCH($BS$3+3,'Mortality Tables'!$N$1:$DN$1,0),FALSE),VLOOKUP($T83,Fe_Annuity_Tables,MATCH(CO$3+3,'Mortality Tables'!$N$1:$DN$1,0),FALSE)),"")</f>
        <v/>
      </c>
      <c r="CP83" s="685" t="str">
        <f>IFERROR((CO83+AY83*Contr_Rate)*(1+Inv_Return)*IF($D83=$C$1,VLOOKUP($T83,Male_Annuity_Tables,MATCH($BS$3+3,'Mortality Tables'!$N$1:$DN$1,0),FALSE),VLOOKUP($T83,Fe_Annuity_Tables,MATCH(CP$3+3,'Mortality Tables'!$N$1:$DN$1,0),FALSE)),"")</f>
        <v/>
      </c>
      <c r="CQ83" s="685" t="str">
        <f>IFERROR((CP83+AZ83*Contr_Rate)*(1+Inv_Return)*IF($D83=$C$1,VLOOKUP($T83,Male_Annuity_Tables,MATCH($BS$3+3,'Mortality Tables'!$N$1:$DN$1,0),FALSE),VLOOKUP($T83,Fe_Annuity_Tables,MATCH(CQ$3+3,'Mortality Tables'!$N$1:$DN$1,0),FALSE)),"")</f>
        <v/>
      </c>
      <c r="CR83" s="685" t="str">
        <f>IFERROR((CQ83+BA83*Contr_Rate)*(1+Inv_Return)*IF($D83=$C$1,VLOOKUP($T83,Male_Annuity_Tables,MATCH($BS$3+3,'Mortality Tables'!$N$1:$DN$1,0),FALSE),VLOOKUP($T83,Fe_Annuity_Tables,MATCH(CR$3+3,'Mortality Tables'!$N$1:$DN$1,0),FALSE)),"")</f>
        <v/>
      </c>
      <c r="CS83" s="685" t="str">
        <f>IFERROR((CR83+BB83*Contr_Rate)*(1+Inv_Return)*IF($D83=$C$1,VLOOKUP($T83,Male_Annuity_Tables,MATCH($BS$3+3,'Mortality Tables'!$N$1:$DN$1,0),FALSE),VLOOKUP($T83,Fe_Annuity_Tables,MATCH(CS$3+3,'Mortality Tables'!$N$1:$DN$1,0),FALSE)),"")</f>
        <v/>
      </c>
      <c r="CT83" s="685" t="str">
        <f>IFERROR((CS83+BC83*Contr_Rate)*(1+Inv_Return)*IF($D83=$C$1,VLOOKUP($T83,Male_Annuity_Tables,MATCH($BS$3+3,'Mortality Tables'!$N$1:$DN$1,0),FALSE),VLOOKUP($T83,Fe_Annuity_Tables,MATCH(CT$3+3,'Mortality Tables'!$N$1:$DN$1,0),FALSE)),"")</f>
        <v/>
      </c>
      <c r="CU83" s="685" t="str">
        <f>IFERROR((CT83+BD83*Contr_Rate)*(1+Inv_Return)*IF($D83=$C$1,VLOOKUP($T83,Male_Annuity_Tables,MATCH($BS$3+3,'Mortality Tables'!$N$1:$DN$1,0),FALSE),VLOOKUP($T83,Fe_Annuity_Tables,MATCH(CU$3+3,'Mortality Tables'!$N$1:$DN$1,0),FALSE)),"")</f>
        <v/>
      </c>
      <c r="CV83" s="685" t="str">
        <f>IFERROR((CU83+BE83*Contr_Rate)*(1+Inv_Return)*IF($D83=$C$1,VLOOKUP($T83,Male_Annuity_Tables,MATCH($BS$3+3,'Mortality Tables'!$N$1:$DN$1,0),FALSE),VLOOKUP($T83,Fe_Annuity_Tables,MATCH(CV$3+3,'Mortality Tables'!$N$1:$DN$1,0),FALSE)),"")</f>
        <v/>
      </c>
      <c r="CW83" s="685" t="str">
        <f>IFERROR((CV83+BF83*Contr_Rate)*(1+Inv_Return)*IF($D83=$C$1,VLOOKUP($T83,Male_Annuity_Tables,MATCH($BS$3+3,'Mortality Tables'!$N$1:$DN$1,0),FALSE),VLOOKUP($T83,Fe_Annuity_Tables,MATCH(CW$3+3,'Mortality Tables'!$N$1:$DN$1,0),FALSE)),"")</f>
        <v/>
      </c>
      <c r="CX83" s="685" t="str">
        <f>IFERROR((CW83+BG83*Contr_Rate)*(1+Inv_Return)*IF($D83=$C$1,VLOOKUP($T83,Male_Annuity_Tables,MATCH($BS$3+3,'Mortality Tables'!$N$1:$DN$1,0),FALSE),VLOOKUP($T83,Fe_Annuity_Tables,MATCH(CX$3+3,'Mortality Tables'!$N$1:$DN$1,0),FALSE)),"")</f>
        <v/>
      </c>
      <c r="CY83" s="685" t="str">
        <f>IFERROR((CX83+BH83*Contr_Rate)*(1+Inv_Return)*IF($D83=$C$1,VLOOKUP($T83,Male_Annuity_Tables,MATCH($BS$3+3,'Mortality Tables'!$N$1:$DN$1,0),FALSE),VLOOKUP($T83,Fe_Annuity_Tables,MATCH(CY$3+3,'Mortality Tables'!$N$1:$DN$1,0),FALSE)),"")</f>
        <v/>
      </c>
      <c r="CZ83" s="685" t="str">
        <f>IFERROR((CY83+BI83*Contr_Rate)*(1+Inv_Return)*IF($D83=$C$1,VLOOKUP($T83,Male_Annuity_Tables,MATCH($BS$3+3,'Mortality Tables'!$N$1:$DN$1,0),FALSE),VLOOKUP($T83,Fe_Annuity_Tables,MATCH(CZ$3+3,'Mortality Tables'!$N$1:$DN$1,0),FALSE)),"")</f>
        <v/>
      </c>
      <c r="DA83" s="685" t="str">
        <f>IFERROR((CZ83+BJ83*Contr_Rate)*(1+Inv_Return)*IF($D83=$C$1,VLOOKUP($T83,Male_Annuity_Tables,MATCH($BS$3+3,'Mortality Tables'!$N$1:$DN$1,0),FALSE),VLOOKUP($T83,Fe_Annuity_Tables,MATCH(DA$3+3,'Mortality Tables'!$N$1:$DN$1,0),FALSE)),"")</f>
        <v/>
      </c>
      <c r="DB83" s="685" t="str">
        <f>IFERROR((DA83+BK83*Contr_Rate)*(1+Inv_Return)*IF($D83=$C$1,VLOOKUP($T83,Male_Annuity_Tables,MATCH($BS$3+3,'Mortality Tables'!$N$1:$DN$1,0),FALSE),VLOOKUP($T83,Fe_Annuity_Tables,MATCH(DB$3+3,'Mortality Tables'!$N$1:$DN$1,0),FALSE)),"")</f>
        <v/>
      </c>
      <c r="DC83" s="685" t="str">
        <f>IFERROR((DB83+BL83*Contr_Rate)*(1+Inv_Return)*IF($D83=$C$1,VLOOKUP($T83,Male_Annuity_Tables,MATCH($BS$3+3,'Mortality Tables'!$N$1:$DN$1,0),FALSE),VLOOKUP($T83,Fe_Annuity_Tables,MATCH(DC$3+3,'Mortality Tables'!$N$1:$DN$1,0),FALSE)),"")</f>
        <v/>
      </c>
      <c r="DD83" s="685" t="str">
        <f>IFERROR((DC83+BM83*Contr_Rate)*(1+Inv_Return)*IF($D83=$C$1,VLOOKUP($T83,Male_Annuity_Tables,MATCH($BS$3+3,'Mortality Tables'!$N$1:$DN$1,0),FALSE),VLOOKUP($T83,Fe_Annuity_Tables,MATCH(DD$3+3,'Mortality Tables'!$N$1:$DN$1,0),FALSE)),"")</f>
        <v/>
      </c>
      <c r="DE83" s="685" t="str">
        <f>IFERROR((DD83+BN83*Contr_Rate)*(1+Inv_Return)*IF($D83=$C$1,VLOOKUP($T83,Male_Annuity_Tables,MATCH($BS$3+3,'Mortality Tables'!$N$1:$DN$1,0),FALSE),VLOOKUP($T83,Fe_Annuity_Tables,MATCH(DE$3+3,'Mortality Tables'!$N$1:$DN$1,0),FALSE)),"")</f>
        <v/>
      </c>
      <c r="DF83" s="685" t="str">
        <f>IFERROR((DE83+BO83*Contr_Rate)*(1+Inv_Return)*IF($D83=$C$1,VLOOKUP($T83,Male_Annuity_Tables,MATCH($BS$3+3,'Mortality Tables'!$N$1:$DN$1,0),FALSE),VLOOKUP($T83,Fe_Annuity_Tables,MATCH(DF$3+3,'Mortality Tables'!$N$1:$DN$1,0),FALSE)),"")</f>
        <v/>
      </c>
      <c r="DG83" s="685" t="str">
        <f>IFERROR((DF83+BP83*Contr_Rate)*(1+Inv_Return)*IF($D83=$C$1,VLOOKUP($T83,Male_Annuity_Tables,MATCH($BS$3+3,'Mortality Tables'!$N$1:$DN$1,0),FALSE),VLOOKUP($T83,Fe_Annuity_Tables,MATCH(DG$3+3,'Mortality Tables'!$N$1:$DN$1,0),FALSE)),"")</f>
        <v/>
      </c>
      <c r="DH83" s="685" t="str">
        <f>IFERROR((DG83+BQ83*Contr_Rate)*(1+Inv_Return)*IF($D83=$C$1,VLOOKUP($T83,Male_Annuity_Tables,MATCH($BS$3+3,'Mortality Tables'!$N$1:$DN$1,0),FALSE),VLOOKUP($T83,Fe_Annuity_Tables,MATCH(DH$3+3,'Mortality Tables'!$N$1:$DN$1,0),FALSE)),"")</f>
        <v/>
      </c>
      <c r="DJ83" s="686">
        <f t="shared" si="69"/>
        <v>466254.63615007588</v>
      </c>
      <c r="DK83" s="680">
        <f t="shared" si="60"/>
        <v>8.8017766057058875</v>
      </c>
      <c r="DL83" s="686">
        <f t="shared" si="61"/>
        <v>35491.767198231188</v>
      </c>
      <c r="DM83" s="686">
        <f t="shared" si="70"/>
        <v>710786.1885989476</v>
      </c>
      <c r="DN83" s="687">
        <f t="shared" si="62"/>
        <v>4.9933113174568146E-2</v>
      </c>
      <c r="DP83" s="688">
        <f t="shared" si="63"/>
        <v>16866.14285147277</v>
      </c>
      <c r="DQ83" s="688">
        <f t="shared" si="64"/>
        <v>26470.907585466332</v>
      </c>
      <c r="DR83" s="688" t="str">
        <f t="shared" si="65"/>
        <v/>
      </c>
    </row>
    <row r="84" spans="1:122" s="657" customFormat="1" ht="14.5">
      <c r="A84" s="675" t="s">
        <v>1237</v>
      </c>
      <c r="B84" s="675" t="s">
        <v>1238</v>
      </c>
      <c r="C84" s="675" t="s">
        <v>541</v>
      </c>
      <c r="D84" s="675" t="s">
        <v>61</v>
      </c>
      <c r="E84" s="676">
        <v>22432</v>
      </c>
      <c r="F84" s="677">
        <v>35548</v>
      </c>
      <c r="G84" s="677">
        <v>38590</v>
      </c>
      <c r="H84" s="678">
        <v>587806</v>
      </c>
      <c r="I84" s="678">
        <v>52350.97</v>
      </c>
      <c r="J84" s="678">
        <v>48545.56</v>
      </c>
      <c r="K84" s="678">
        <v>47732.53</v>
      </c>
      <c r="L84" s="678">
        <v>148629.06</v>
      </c>
      <c r="M84" s="679">
        <f>IF(COUNTIF($A$4:A204,A84)=1,0,1)</f>
        <v>0</v>
      </c>
      <c r="N84" s="680" t="str">
        <f t="shared" si="49"/>
        <v>Okay</v>
      </c>
      <c r="O84" s="680" t="str">
        <f t="shared" si="66"/>
        <v>TRUE</v>
      </c>
      <c r="P84" s="680" t="b">
        <f t="shared" si="50"/>
        <v>1</v>
      </c>
      <c r="Q84" s="680" t="b">
        <f t="shared" si="51"/>
        <v>1</v>
      </c>
      <c r="R84" s="680" t="b">
        <f t="shared" si="52"/>
        <v>1</v>
      </c>
      <c r="S84" s="681">
        <f t="shared" si="53"/>
        <v>35.934246575342463</v>
      </c>
      <c r="T84" s="682">
        <f t="shared" si="54"/>
        <v>63</v>
      </c>
      <c r="U84" s="682">
        <f t="shared" si="67"/>
        <v>44</v>
      </c>
      <c r="V84" s="682">
        <f t="shared" si="55"/>
        <v>19.358904109589041</v>
      </c>
      <c r="W84" s="682">
        <f t="shared" si="56"/>
        <v>0</v>
      </c>
      <c r="X84" s="683">
        <f t="shared" si="57"/>
        <v>0</v>
      </c>
      <c r="Y84" s="684">
        <f t="shared" si="58"/>
        <v>1.883E-2</v>
      </c>
      <c r="Z84" s="684">
        <f>IF($D84=$C$1,VLOOKUP($T84,Male_Annuity_Tables,MATCH($W84+2,'Mortality Tables'!$DS$1:$HT$1,0),FALSE),VLOOKUP($T84,Fe_Annuity_Tables,MATCH($W84+2,'Mortality Tables'!$M$1:$DN$1,0),FALSE))</f>
        <v>1</v>
      </c>
      <c r="AA84" s="664"/>
      <c r="AB84" s="685" t="str">
        <f t="shared" si="68"/>
        <v/>
      </c>
      <c r="AC84" s="685" t="str">
        <f t="shared" si="68"/>
        <v/>
      </c>
      <c r="AD84" s="685" t="str">
        <f t="shared" si="68"/>
        <v/>
      </c>
      <c r="AE84" s="685" t="str">
        <f t="shared" si="68"/>
        <v/>
      </c>
      <c r="AF84" s="685" t="str">
        <f t="shared" si="68"/>
        <v/>
      </c>
      <c r="AG84" s="685" t="str">
        <f t="shared" si="68"/>
        <v/>
      </c>
      <c r="AH84" s="685" t="str">
        <f t="shared" si="68"/>
        <v/>
      </c>
      <c r="AI84" s="685" t="str">
        <f t="shared" si="68"/>
        <v/>
      </c>
      <c r="AJ84" s="685" t="str">
        <f t="shared" si="68"/>
        <v/>
      </c>
      <c r="AK84" s="685" t="str">
        <f t="shared" si="68"/>
        <v/>
      </c>
      <c r="AL84" s="685" t="str">
        <f t="shared" si="59"/>
        <v/>
      </c>
      <c r="AM84" s="685" t="str">
        <f t="shared" si="59"/>
        <v/>
      </c>
      <c r="AN84" s="685" t="str">
        <f t="shared" si="59"/>
        <v/>
      </c>
      <c r="AO84" s="685" t="str">
        <f t="shared" si="59"/>
        <v/>
      </c>
      <c r="AP84" s="685" t="str">
        <f t="shared" si="59"/>
        <v/>
      </c>
      <c r="AQ84" s="685" t="str">
        <f t="shared" si="59"/>
        <v/>
      </c>
      <c r="AR84" s="685" t="str">
        <f t="shared" si="59"/>
        <v/>
      </c>
      <c r="AS84" s="685" t="str">
        <f t="shared" si="59"/>
        <v/>
      </c>
      <c r="AT84" s="685" t="str">
        <f t="shared" si="59"/>
        <v/>
      </c>
      <c r="AU84" s="685" t="str">
        <f t="shared" si="59"/>
        <v/>
      </c>
      <c r="AV84" s="685" t="str">
        <f t="shared" si="48"/>
        <v/>
      </c>
      <c r="AW84" s="685" t="str">
        <f t="shared" si="48"/>
        <v/>
      </c>
      <c r="AX84" s="685" t="str">
        <f t="shared" si="48"/>
        <v/>
      </c>
      <c r="AY84" s="685" t="str">
        <f t="shared" si="48"/>
        <v/>
      </c>
      <c r="AZ84" s="685" t="str">
        <f t="shared" si="48"/>
        <v/>
      </c>
      <c r="BA84" s="685" t="str">
        <f t="shared" si="48"/>
        <v/>
      </c>
      <c r="BB84" s="685" t="str">
        <f t="shared" si="48"/>
        <v/>
      </c>
      <c r="BC84" s="685" t="str">
        <f t="shared" si="48"/>
        <v/>
      </c>
      <c r="BD84" s="685" t="str">
        <f t="shared" si="71"/>
        <v/>
      </c>
      <c r="BE84" s="685" t="str">
        <f t="shared" si="71"/>
        <v/>
      </c>
      <c r="BF84" s="685" t="str">
        <f t="shared" si="71"/>
        <v/>
      </c>
      <c r="BG84" s="685" t="str">
        <f t="shared" si="71"/>
        <v/>
      </c>
      <c r="BH84" s="685" t="str">
        <f t="shared" si="71"/>
        <v/>
      </c>
      <c r="BI84" s="685" t="str">
        <f t="shared" si="71"/>
        <v/>
      </c>
      <c r="BJ84" s="685" t="str">
        <f t="shared" si="71"/>
        <v/>
      </c>
      <c r="BK84" s="685" t="str">
        <f t="shared" si="71"/>
        <v/>
      </c>
      <c r="BL84" s="685" t="str">
        <f t="shared" si="71"/>
        <v/>
      </c>
      <c r="BM84" s="685" t="str">
        <f t="shared" si="71"/>
        <v/>
      </c>
      <c r="BN84" s="685" t="str">
        <f t="shared" si="71"/>
        <v/>
      </c>
      <c r="BO84" s="685" t="str">
        <f t="shared" si="71"/>
        <v/>
      </c>
      <c r="BP84" s="685" t="str">
        <f t="shared" si="71"/>
        <v/>
      </c>
      <c r="BQ84" s="685" t="str">
        <f t="shared" si="71"/>
        <v/>
      </c>
      <c r="BR84" s="529"/>
      <c r="BS84" s="685" t="str">
        <f>IFERROR(($L84+AB84*Contr_Rate)*(1+Inv_Return)*IF($D84=$C$1,VLOOKUP($T84,Male_Annuity_Tables,MATCH($BS$3+3,'Mortality Tables'!$N$1:$DN$1,0),FALSE),VLOOKUP($T84,Fe_Annuity_Tables,MATCH(BS$3+3,'Mortality Tables'!$N$1:$DN$1,0),FALSE)),"")</f>
        <v/>
      </c>
      <c r="BT84" s="685" t="str">
        <f>IFERROR(($BS84+AC84*Contr_Rate)*(1+Inv_Return)*IF($D84=$C$1,VLOOKUP($T84,Male_Annuity_Tables,MATCH($BS$3+3,'Mortality Tables'!$N$1:$DN$1,0),FALSE),VLOOKUP($T84,Fe_Annuity_Tables,MATCH(BT$3+3,'Mortality Tables'!$N$1:$DN$1,0),FALSE)),"")</f>
        <v/>
      </c>
      <c r="BU84" s="685" t="str">
        <f>IFERROR((BT84+AD84*Contr_Rate)*(1+Inv_Return)*IF($D84=$C$1,VLOOKUP($T84,Male_Annuity_Tables,MATCH($BS$3+3,'Mortality Tables'!$N$1:$DN$1,0),FALSE),VLOOKUP($T84,Fe_Annuity_Tables,MATCH(BU$3+3,'Mortality Tables'!$N$1:$DN$1,0),FALSE)),"")</f>
        <v/>
      </c>
      <c r="BV84" s="685" t="str">
        <f>IFERROR((BU84+AE84*Contr_Rate)*(1+Inv_Return)*IF($D84=$C$1,VLOOKUP($T84,Male_Annuity_Tables,MATCH($BS$3+3,'Mortality Tables'!$N$1:$DN$1,0),FALSE),VLOOKUP($T84,Fe_Annuity_Tables,MATCH(BV$3+3,'Mortality Tables'!$N$1:$DN$1,0),FALSE)),"")</f>
        <v/>
      </c>
      <c r="BW84" s="685" t="str">
        <f>IFERROR((BV84+AF84*Contr_Rate)*(1+Inv_Return)*IF($D84=$C$1,VLOOKUP($T84,Male_Annuity_Tables,MATCH($BS$3+3,'Mortality Tables'!$N$1:$DN$1,0),FALSE),VLOOKUP($T84,Fe_Annuity_Tables,MATCH(BW$3+3,'Mortality Tables'!$N$1:$DN$1,0),FALSE)),"")</f>
        <v/>
      </c>
      <c r="BX84" s="685" t="str">
        <f>IFERROR((BW84+AG84*Contr_Rate)*(1+Inv_Return)*IF($D84=$C$1,VLOOKUP($T84,Male_Annuity_Tables,MATCH($BS$3+3,'Mortality Tables'!$N$1:$DN$1,0),FALSE),VLOOKUP($T84,Fe_Annuity_Tables,MATCH(BX$3+3,'Mortality Tables'!$N$1:$DN$1,0),FALSE)),"")</f>
        <v/>
      </c>
      <c r="BY84" s="685" t="str">
        <f>IFERROR((BX84+AH84*Contr_Rate)*(1+Inv_Return)*IF($D84=$C$1,VLOOKUP($T84,Male_Annuity_Tables,MATCH($BS$3+3,'Mortality Tables'!$N$1:$DN$1,0),FALSE),VLOOKUP($T84,Fe_Annuity_Tables,MATCH(BY$3+3,'Mortality Tables'!$N$1:$DN$1,0),FALSE)),"")</f>
        <v/>
      </c>
      <c r="BZ84" s="685" t="str">
        <f>IFERROR((BY84+AI84*Contr_Rate)*(1+Inv_Return)*IF($D84=$C$1,VLOOKUP($T84,Male_Annuity_Tables,MATCH($BS$3+3,'Mortality Tables'!$N$1:$DN$1,0),FALSE),VLOOKUP($T84,Fe_Annuity_Tables,MATCH(BZ$3+3,'Mortality Tables'!$N$1:$DN$1,0),FALSE)),"")</f>
        <v/>
      </c>
      <c r="CA84" s="685" t="str">
        <f>IFERROR((BZ84+AJ84*Contr_Rate)*(1+Inv_Return)*IF($D84=$C$1,VLOOKUP($T84,Male_Annuity_Tables,MATCH($BS$3+3,'Mortality Tables'!$N$1:$DN$1,0),FALSE),VLOOKUP($T84,Fe_Annuity_Tables,MATCH(CA$3+3,'Mortality Tables'!$N$1:$DN$1,0),FALSE)),"")</f>
        <v/>
      </c>
      <c r="CB84" s="685" t="str">
        <f>IFERROR((CA84+AK84*Contr_Rate)*(1+Inv_Return)*IF($D84=$C$1,VLOOKUP($T84,Male_Annuity_Tables,MATCH($BS$3+3,'Mortality Tables'!$N$1:$DN$1,0),FALSE),VLOOKUP($T84,Fe_Annuity_Tables,MATCH(CB$3+3,'Mortality Tables'!$N$1:$DN$1,0),FALSE)),"")</f>
        <v/>
      </c>
      <c r="CC84" s="685" t="str">
        <f>IFERROR((CB84+AL84*Contr_Rate)*(1+Inv_Return)*IF($D84=$C$1,VLOOKUP($T84,Male_Annuity_Tables,MATCH($BS$3+3,'Mortality Tables'!$N$1:$DN$1,0),FALSE),VLOOKUP($T84,Fe_Annuity_Tables,MATCH(CC$3+3,'Mortality Tables'!$N$1:$DN$1,0),FALSE)),"")</f>
        <v/>
      </c>
      <c r="CD84" s="685" t="str">
        <f>IFERROR((CC84+AM84*Contr_Rate)*(1+Inv_Return)*IF($D84=$C$1,VLOOKUP($T84,Male_Annuity_Tables,MATCH($BS$3+3,'Mortality Tables'!$N$1:$DN$1,0),FALSE),VLOOKUP($T84,Fe_Annuity_Tables,MATCH(CD$3+3,'Mortality Tables'!$N$1:$DN$1,0),FALSE)),"")</f>
        <v/>
      </c>
      <c r="CE84" s="685" t="str">
        <f>IFERROR((CD84+AN84*Contr_Rate)*(1+Inv_Return)*IF($D84=$C$1,VLOOKUP($T84,Male_Annuity_Tables,MATCH($BS$3+3,'Mortality Tables'!$N$1:$DN$1,0),FALSE),VLOOKUP($T84,Fe_Annuity_Tables,MATCH(CE$3+3,'Mortality Tables'!$N$1:$DN$1,0),FALSE)),"")</f>
        <v/>
      </c>
      <c r="CF84" s="685" t="str">
        <f>IFERROR((CE84+AO84*Contr_Rate)*(1+Inv_Return)*IF($D84=$C$1,VLOOKUP($T84,Male_Annuity_Tables,MATCH($BS$3+3,'Mortality Tables'!$N$1:$DN$1,0),FALSE),VLOOKUP($T84,Fe_Annuity_Tables,MATCH(CF$3+3,'Mortality Tables'!$N$1:$DN$1,0),FALSE)),"")</f>
        <v/>
      </c>
      <c r="CG84" s="685" t="str">
        <f>IFERROR((CF84+AP84*Contr_Rate)*(1+Inv_Return)*IF($D84=$C$1,VLOOKUP($T84,Male_Annuity_Tables,MATCH($BS$3+3,'Mortality Tables'!$N$1:$DN$1,0),FALSE),VLOOKUP($T84,Fe_Annuity_Tables,MATCH(CG$3+3,'Mortality Tables'!$N$1:$DN$1,0),FALSE)),"")</f>
        <v/>
      </c>
      <c r="CH84" s="685" t="str">
        <f>IFERROR((CG84+AQ84*Contr_Rate)*(1+Inv_Return)*IF($D84=$C$1,VLOOKUP($T84,Male_Annuity_Tables,MATCH($BS$3+3,'Mortality Tables'!$N$1:$DN$1,0),FALSE),VLOOKUP($T84,Fe_Annuity_Tables,MATCH(CH$3+3,'Mortality Tables'!$N$1:$DN$1,0),FALSE)),"")</f>
        <v/>
      </c>
      <c r="CI84" s="685" t="str">
        <f>IFERROR((CH84+AR84*Contr_Rate)*(1+Inv_Return)*IF($D84=$C$1,VLOOKUP($T84,Male_Annuity_Tables,MATCH($BS$3+3,'Mortality Tables'!$N$1:$DN$1,0),FALSE),VLOOKUP($T84,Fe_Annuity_Tables,MATCH(CI$3+3,'Mortality Tables'!$N$1:$DN$1,0),FALSE)),"")</f>
        <v/>
      </c>
      <c r="CJ84" s="685" t="str">
        <f>IFERROR((CI84+AS84*Contr_Rate)*(1+Inv_Return)*IF($D84=$C$1,VLOOKUP($T84,Male_Annuity_Tables,MATCH($BS$3+3,'Mortality Tables'!$N$1:$DN$1,0),FALSE),VLOOKUP($T84,Fe_Annuity_Tables,MATCH(CJ$3+3,'Mortality Tables'!$N$1:$DN$1,0),FALSE)),"")</f>
        <v/>
      </c>
      <c r="CK84" s="685" t="str">
        <f>IFERROR((CJ84+AT84*Contr_Rate)*(1+Inv_Return)*IF($D84=$C$1,VLOOKUP($T84,Male_Annuity_Tables,MATCH($BS$3+3,'Mortality Tables'!$N$1:$DN$1,0),FALSE),VLOOKUP($T84,Fe_Annuity_Tables,MATCH(CK$3+3,'Mortality Tables'!$N$1:$DN$1,0),FALSE)),"")</f>
        <v/>
      </c>
      <c r="CL84" s="685" t="str">
        <f>IFERROR((CK84+AU84*Contr_Rate)*(1+Inv_Return)*IF($D84=$C$1,VLOOKUP($T84,Male_Annuity_Tables,MATCH($BS$3+3,'Mortality Tables'!$N$1:$DN$1,0),FALSE),VLOOKUP($T84,Fe_Annuity_Tables,MATCH(CL$3+3,'Mortality Tables'!$N$1:$DN$1,0),FALSE)),"")</f>
        <v/>
      </c>
      <c r="CM84" s="685" t="str">
        <f>IFERROR((CL84+AV84*Contr_Rate)*(1+Inv_Return)*IF($D84=$C$1,VLOOKUP($T84,Male_Annuity_Tables,MATCH($BS$3+3,'Mortality Tables'!$N$1:$DN$1,0),FALSE),VLOOKUP($T84,Fe_Annuity_Tables,MATCH(CM$3+3,'Mortality Tables'!$N$1:$DN$1,0),FALSE)),"")</f>
        <v/>
      </c>
      <c r="CN84" s="685" t="str">
        <f>IFERROR((CM84+AW84*Contr_Rate)*(1+Inv_Return)*IF($D84=$C$1,VLOOKUP($T84,Male_Annuity_Tables,MATCH($BS$3+3,'Mortality Tables'!$N$1:$DN$1,0),FALSE),VLOOKUP($T84,Fe_Annuity_Tables,MATCH(CN$3+3,'Mortality Tables'!$N$1:$DN$1,0),FALSE)),"")</f>
        <v/>
      </c>
      <c r="CO84" s="685" t="str">
        <f>IFERROR((CN84+AX84*Contr_Rate)*(1+Inv_Return)*IF($D84=$C$1,VLOOKUP($T84,Male_Annuity_Tables,MATCH($BS$3+3,'Mortality Tables'!$N$1:$DN$1,0),FALSE),VLOOKUP($T84,Fe_Annuity_Tables,MATCH(CO$3+3,'Mortality Tables'!$N$1:$DN$1,0),FALSE)),"")</f>
        <v/>
      </c>
      <c r="CP84" s="685" t="str">
        <f>IFERROR((CO84+AY84*Contr_Rate)*(1+Inv_Return)*IF($D84=$C$1,VLOOKUP($T84,Male_Annuity_Tables,MATCH($BS$3+3,'Mortality Tables'!$N$1:$DN$1,0),FALSE),VLOOKUP($T84,Fe_Annuity_Tables,MATCH(CP$3+3,'Mortality Tables'!$N$1:$DN$1,0),FALSE)),"")</f>
        <v/>
      </c>
      <c r="CQ84" s="685" t="str">
        <f>IFERROR((CP84+AZ84*Contr_Rate)*(1+Inv_Return)*IF($D84=$C$1,VLOOKUP($T84,Male_Annuity_Tables,MATCH($BS$3+3,'Mortality Tables'!$N$1:$DN$1,0),FALSE),VLOOKUP($T84,Fe_Annuity_Tables,MATCH(CQ$3+3,'Mortality Tables'!$N$1:$DN$1,0),FALSE)),"")</f>
        <v/>
      </c>
      <c r="CR84" s="685" t="str">
        <f>IFERROR((CQ84+BA84*Contr_Rate)*(1+Inv_Return)*IF($D84=$C$1,VLOOKUP($T84,Male_Annuity_Tables,MATCH($BS$3+3,'Mortality Tables'!$N$1:$DN$1,0),FALSE),VLOOKUP($T84,Fe_Annuity_Tables,MATCH(CR$3+3,'Mortality Tables'!$N$1:$DN$1,0),FALSE)),"")</f>
        <v/>
      </c>
      <c r="CS84" s="685" t="str">
        <f>IFERROR((CR84+BB84*Contr_Rate)*(1+Inv_Return)*IF($D84=$C$1,VLOOKUP($T84,Male_Annuity_Tables,MATCH($BS$3+3,'Mortality Tables'!$N$1:$DN$1,0),FALSE),VLOOKUP($T84,Fe_Annuity_Tables,MATCH(CS$3+3,'Mortality Tables'!$N$1:$DN$1,0),FALSE)),"")</f>
        <v/>
      </c>
      <c r="CT84" s="685" t="str">
        <f>IFERROR((CS84+BC84*Contr_Rate)*(1+Inv_Return)*IF($D84=$C$1,VLOOKUP($T84,Male_Annuity_Tables,MATCH($BS$3+3,'Mortality Tables'!$N$1:$DN$1,0),FALSE),VLOOKUP($T84,Fe_Annuity_Tables,MATCH(CT$3+3,'Mortality Tables'!$N$1:$DN$1,0),FALSE)),"")</f>
        <v/>
      </c>
      <c r="CU84" s="685" t="str">
        <f>IFERROR((CT84+BD84*Contr_Rate)*(1+Inv_Return)*IF($D84=$C$1,VLOOKUP($T84,Male_Annuity_Tables,MATCH($BS$3+3,'Mortality Tables'!$N$1:$DN$1,0),FALSE),VLOOKUP($T84,Fe_Annuity_Tables,MATCH(CU$3+3,'Mortality Tables'!$N$1:$DN$1,0),FALSE)),"")</f>
        <v/>
      </c>
      <c r="CV84" s="685" t="str">
        <f>IFERROR((CU84+BE84*Contr_Rate)*(1+Inv_Return)*IF($D84=$C$1,VLOOKUP($T84,Male_Annuity_Tables,MATCH($BS$3+3,'Mortality Tables'!$N$1:$DN$1,0),FALSE),VLOOKUP($T84,Fe_Annuity_Tables,MATCH(CV$3+3,'Mortality Tables'!$N$1:$DN$1,0),FALSE)),"")</f>
        <v/>
      </c>
      <c r="CW84" s="685" t="str">
        <f>IFERROR((CV84+BF84*Contr_Rate)*(1+Inv_Return)*IF($D84=$C$1,VLOOKUP($T84,Male_Annuity_Tables,MATCH($BS$3+3,'Mortality Tables'!$N$1:$DN$1,0),FALSE),VLOOKUP($T84,Fe_Annuity_Tables,MATCH(CW$3+3,'Mortality Tables'!$N$1:$DN$1,0),FALSE)),"")</f>
        <v/>
      </c>
      <c r="CX84" s="685" t="str">
        <f>IFERROR((CW84+BG84*Contr_Rate)*(1+Inv_Return)*IF($D84=$C$1,VLOOKUP($T84,Male_Annuity_Tables,MATCH($BS$3+3,'Mortality Tables'!$N$1:$DN$1,0),FALSE),VLOOKUP($T84,Fe_Annuity_Tables,MATCH(CX$3+3,'Mortality Tables'!$N$1:$DN$1,0),FALSE)),"")</f>
        <v/>
      </c>
      <c r="CY84" s="685" t="str">
        <f>IFERROR((CX84+BH84*Contr_Rate)*(1+Inv_Return)*IF($D84=$C$1,VLOOKUP($T84,Male_Annuity_Tables,MATCH($BS$3+3,'Mortality Tables'!$N$1:$DN$1,0),FALSE),VLOOKUP($T84,Fe_Annuity_Tables,MATCH(CY$3+3,'Mortality Tables'!$N$1:$DN$1,0),FALSE)),"")</f>
        <v/>
      </c>
      <c r="CZ84" s="685" t="str">
        <f>IFERROR((CY84+BI84*Contr_Rate)*(1+Inv_Return)*IF($D84=$C$1,VLOOKUP($T84,Male_Annuity_Tables,MATCH($BS$3+3,'Mortality Tables'!$N$1:$DN$1,0),FALSE),VLOOKUP($T84,Fe_Annuity_Tables,MATCH(CZ$3+3,'Mortality Tables'!$N$1:$DN$1,0),FALSE)),"")</f>
        <v/>
      </c>
      <c r="DA84" s="685" t="str">
        <f>IFERROR((CZ84+BJ84*Contr_Rate)*(1+Inv_Return)*IF($D84=$C$1,VLOOKUP($T84,Male_Annuity_Tables,MATCH($BS$3+3,'Mortality Tables'!$N$1:$DN$1,0),FALSE),VLOOKUP($T84,Fe_Annuity_Tables,MATCH(DA$3+3,'Mortality Tables'!$N$1:$DN$1,0),FALSE)),"")</f>
        <v/>
      </c>
      <c r="DB84" s="685" t="str">
        <f>IFERROR((DA84+BK84*Contr_Rate)*(1+Inv_Return)*IF($D84=$C$1,VLOOKUP($T84,Male_Annuity_Tables,MATCH($BS$3+3,'Mortality Tables'!$N$1:$DN$1,0),FALSE),VLOOKUP($T84,Fe_Annuity_Tables,MATCH(DB$3+3,'Mortality Tables'!$N$1:$DN$1,0),FALSE)),"")</f>
        <v/>
      </c>
      <c r="DC84" s="685" t="str">
        <f>IFERROR((DB84+BL84*Contr_Rate)*(1+Inv_Return)*IF($D84=$C$1,VLOOKUP($T84,Male_Annuity_Tables,MATCH($BS$3+3,'Mortality Tables'!$N$1:$DN$1,0),FALSE),VLOOKUP($T84,Fe_Annuity_Tables,MATCH(DC$3+3,'Mortality Tables'!$N$1:$DN$1,0),FALSE)),"")</f>
        <v/>
      </c>
      <c r="DD84" s="685" t="str">
        <f>IFERROR((DC84+BM84*Contr_Rate)*(1+Inv_Return)*IF($D84=$C$1,VLOOKUP($T84,Male_Annuity_Tables,MATCH($BS$3+3,'Mortality Tables'!$N$1:$DN$1,0),FALSE),VLOOKUP($T84,Fe_Annuity_Tables,MATCH(DD$3+3,'Mortality Tables'!$N$1:$DN$1,0),FALSE)),"")</f>
        <v/>
      </c>
      <c r="DE84" s="685" t="str">
        <f>IFERROR((DD84+BN84*Contr_Rate)*(1+Inv_Return)*IF($D84=$C$1,VLOOKUP($T84,Male_Annuity_Tables,MATCH($BS$3+3,'Mortality Tables'!$N$1:$DN$1,0),FALSE),VLOOKUP($T84,Fe_Annuity_Tables,MATCH(DE$3+3,'Mortality Tables'!$N$1:$DN$1,0),FALSE)),"")</f>
        <v/>
      </c>
      <c r="DF84" s="685" t="str">
        <f>IFERROR((DE84+BO84*Contr_Rate)*(1+Inv_Return)*IF($D84=$C$1,VLOOKUP($T84,Male_Annuity_Tables,MATCH($BS$3+3,'Mortality Tables'!$N$1:$DN$1,0),FALSE),VLOOKUP($T84,Fe_Annuity_Tables,MATCH(DF$3+3,'Mortality Tables'!$N$1:$DN$1,0),FALSE)),"")</f>
        <v/>
      </c>
      <c r="DG84" s="685" t="str">
        <f>IFERROR((DF84+BP84*Contr_Rate)*(1+Inv_Return)*IF($D84=$C$1,VLOOKUP($T84,Male_Annuity_Tables,MATCH($BS$3+3,'Mortality Tables'!$N$1:$DN$1,0),FALSE),VLOOKUP($T84,Fe_Annuity_Tables,MATCH(DG$3+3,'Mortality Tables'!$N$1:$DN$1,0),FALSE)),"")</f>
        <v/>
      </c>
      <c r="DH84" s="685" t="str">
        <f>IFERROR((DG84+BQ84*Contr_Rate)*(1+Inv_Return)*IF($D84=$C$1,VLOOKUP($T84,Male_Annuity_Tables,MATCH($BS$3+3,'Mortality Tables'!$N$1:$DN$1,0),FALSE),VLOOKUP($T84,Fe_Annuity_Tables,MATCH(DH$3+3,'Mortality Tables'!$N$1:$DN$1,0),FALSE)),"")</f>
        <v/>
      </c>
      <c r="DJ84" s="686">
        <f t="shared" si="69"/>
        <v>0</v>
      </c>
      <c r="DK84" s="680">
        <f t="shared" si="60"/>
        <v>8.0909277508679907</v>
      </c>
      <c r="DL84" s="686">
        <f t="shared" si="61"/>
        <v>0</v>
      </c>
      <c r="DM84" s="686">
        <f t="shared" si="70"/>
        <v>0</v>
      </c>
      <c r="DN84" s="687" t="str">
        <f t="shared" si="62"/>
        <v/>
      </c>
      <c r="DP84" s="688" t="str">
        <f t="shared" si="63"/>
        <v/>
      </c>
      <c r="DQ84" s="688" t="str">
        <f t="shared" si="64"/>
        <v/>
      </c>
      <c r="DR84" s="688" t="str">
        <f t="shared" si="65"/>
        <v/>
      </c>
    </row>
    <row r="85" spans="1:122" s="657" customFormat="1" ht="14.5">
      <c r="A85" s="675" t="s">
        <v>1239</v>
      </c>
      <c r="B85" s="675" t="s">
        <v>1240</v>
      </c>
      <c r="C85" s="675" t="s">
        <v>116</v>
      </c>
      <c r="D85" s="675" t="s">
        <v>61</v>
      </c>
      <c r="E85" s="676">
        <v>29559</v>
      </c>
      <c r="F85" s="677">
        <v>37390</v>
      </c>
      <c r="G85" s="677">
        <v>42161</v>
      </c>
      <c r="H85" s="678">
        <v>2906070</v>
      </c>
      <c r="I85" s="678">
        <v>167445.19</v>
      </c>
      <c r="J85" s="678">
        <v>163643.85</v>
      </c>
      <c r="K85" s="678">
        <v>30378.63</v>
      </c>
      <c r="L85" s="678">
        <v>361467.67000000004</v>
      </c>
      <c r="M85" s="679">
        <f>IF(COUNTIF($A$4:A204,A85)=1,0,1)</f>
        <v>0</v>
      </c>
      <c r="N85" s="680" t="str">
        <f t="shared" si="49"/>
        <v>Okay</v>
      </c>
      <c r="O85" s="680" t="str">
        <f t="shared" si="66"/>
        <v>TRUE</v>
      </c>
      <c r="P85" s="680" t="b">
        <f t="shared" si="50"/>
        <v>1</v>
      </c>
      <c r="Q85" s="680" t="b">
        <f t="shared" si="51"/>
        <v>1</v>
      </c>
      <c r="R85" s="680" t="b">
        <f t="shared" si="52"/>
        <v>1</v>
      </c>
      <c r="S85" s="681">
        <f t="shared" si="53"/>
        <v>21.454794520547946</v>
      </c>
      <c r="T85" s="682">
        <f t="shared" si="54"/>
        <v>44</v>
      </c>
      <c r="U85" s="682">
        <f t="shared" si="67"/>
        <v>34</v>
      </c>
      <c r="V85" s="682">
        <f t="shared" si="55"/>
        <v>9.5753424657534243</v>
      </c>
      <c r="W85" s="682">
        <f t="shared" si="56"/>
        <v>16</v>
      </c>
      <c r="X85" s="683">
        <f t="shared" si="57"/>
        <v>5783482.7200000007</v>
      </c>
      <c r="Y85" s="684">
        <f t="shared" si="58"/>
        <v>3.1900000000000001E-3</v>
      </c>
      <c r="Z85" s="684">
        <f>IF($D85=$C$1,VLOOKUP($T85,Male_Annuity_Tables,MATCH($W85+2,'Mortality Tables'!$DS$1:$HT$1,0),FALSE),VLOOKUP($T85,Fe_Annuity_Tables,MATCH($W85+2,'Mortality Tables'!$M$1:$DN$1,0),FALSE))</f>
        <v>0.15423253034769741</v>
      </c>
      <c r="AA85" s="664"/>
      <c r="AB85" s="685">
        <f t="shared" si="68"/>
        <v>3054134.2665000004</v>
      </c>
      <c r="AC85" s="685">
        <f t="shared" si="68"/>
        <v>3209742.4073781753</v>
      </c>
      <c r="AD85" s="685">
        <f t="shared" si="68"/>
        <v>3373278.7830340932</v>
      </c>
      <c r="AE85" s="685">
        <f t="shared" si="68"/>
        <v>3545147.3370296806</v>
      </c>
      <c r="AF85" s="685">
        <f t="shared" si="68"/>
        <v>3725772.5938513428</v>
      </c>
      <c r="AG85" s="685">
        <f t="shared" si="68"/>
        <v>3915600.707508069</v>
      </c>
      <c r="AH85" s="685">
        <f t="shared" si="68"/>
        <v>4115100.5635556052</v>
      </c>
      <c r="AI85" s="685">
        <f t="shared" si="68"/>
        <v>4324764.9372687638</v>
      </c>
      <c r="AJ85" s="685">
        <f t="shared" si="68"/>
        <v>4545111.7108226074</v>
      </c>
      <c r="AK85" s="685">
        <f t="shared" si="68"/>
        <v>4776685.1524890186</v>
      </c>
      <c r="AL85" s="685">
        <f t="shared" si="59"/>
        <v>5020057.2610083343</v>
      </c>
      <c r="AM85" s="685">
        <f t="shared" si="59"/>
        <v>5275829.1784567097</v>
      </c>
      <c r="AN85" s="685">
        <f t="shared" si="59"/>
        <v>5544632.6750990786</v>
      </c>
      <c r="AO85" s="685">
        <f t="shared" si="59"/>
        <v>5827131.709895378</v>
      </c>
      <c r="AP85" s="685">
        <f t="shared" si="59"/>
        <v>6124024.0705145476</v>
      </c>
      <c r="AQ85" s="685">
        <f t="shared" si="59"/>
        <v>6436043.0969072627</v>
      </c>
      <c r="AR85" s="685" t="str">
        <f t="shared" si="59"/>
        <v/>
      </c>
      <c r="AS85" s="685" t="str">
        <f t="shared" si="59"/>
        <v/>
      </c>
      <c r="AT85" s="685" t="str">
        <f t="shared" si="59"/>
        <v/>
      </c>
      <c r="AU85" s="685" t="str">
        <f t="shared" si="59"/>
        <v/>
      </c>
      <c r="AV85" s="685" t="str">
        <f t="shared" si="48"/>
        <v/>
      </c>
      <c r="AW85" s="685" t="str">
        <f t="shared" si="48"/>
        <v/>
      </c>
      <c r="AX85" s="685" t="str">
        <f t="shared" si="48"/>
        <v/>
      </c>
      <c r="AY85" s="685" t="str">
        <f t="shared" si="48"/>
        <v/>
      </c>
      <c r="AZ85" s="685" t="str">
        <f t="shared" si="48"/>
        <v/>
      </c>
      <c r="BA85" s="685" t="str">
        <f t="shared" si="48"/>
        <v/>
      </c>
      <c r="BB85" s="685" t="str">
        <f t="shared" si="48"/>
        <v/>
      </c>
      <c r="BC85" s="685" t="str">
        <f t="shared" si="48"/>
        <v/>
      </c>
      <c r="BD85" s="685" t="str">
        <f t="shared" si="71"/>
        <v/>
      </c>
      <c r="BE85" s="685" t="str">
        <f t="shared" si="71"/>
        <v/>
      </c>
      <c r="BF85" s="685" t="str">
        <f t="shared" si="71"/>
        <v/>
      </c>
      <c r="BG85" s="685" t="str">
        <f t="shared" si="71"/>
        <v/>
      </c>
      <c r="BH85" s="685" t="str">
        <f t="shared" si="71"/>
        <v/>
      </c>
      <c r="BI85" s="685" t="str">
        <f t="shared" si="71"/>
        <v/>
      </c>
      <c r="BJ85" s="685" t="str">
        <f t="shared" si="71"/>
        <v/>
      </c>
      <c r="BK85" s="685" t="str">
        <f t="shared" si="71"/>
        <v/>
      </c>
      <c r="BL85" s="685" t="str">
        <f t="shared" si="71"/>
        <v/>
      </c>
      <c r="BM85" s="685" t="str">
        <f t="shared" si="71"/>
        <v/>
      </c>
      <c r="BN85" s="685" t="str">
        <f t="shared" si="71"/>
        <v/>
      </c>
      <c r="BO85" s="685" t="str">
        <f t="shared" si="71"/>
        <v/>
      </c>
      <c r="BP85" s="685" t="str">
        <f t="shared" si="71"/>
        <v/>
      </c>
      <c r="BQ85" s="685" t="str">
        <f t="shared" si="71"/>
        <v/>
      </c>
      <c r="BR85" s="529"/>
      <c r="BS85" s="685">
        <f>IFERROR(($L85+AB85*Contr_Rate)*(1+Inv_Return)*IF($D85=$C$1,VLOOKUP($T85,Male_Annuity_Tables,MATCH($BS$3+3,'Mortality Tables'!$N$1:$DN$1,0),FALSE),VLOOKUP($T85,Fe_Annuity_Tables,MATCH(BS$3+3,'Mortality Tables'!$N$1:$DN$1,0),FALSE)),"")</f>
        <v>1112514.6455713373</v>
      </c>
      <c r="BT85" s="685">
        <f>IFERROR(($BS85+AC85*Contr_Rate)*(1+Inv_Return)*IF($D85=$C$1,VLOOKUP($T85,Male_Annuity_Tables,MATCH($BS$3+3,'Mortality Tables'!$N$1:$DN$1,0),FALSE),VLOOKUP($T85,Fe_Annuity_Tables,MATCH(BT$3+3,'Mortality Tables'!$N$1:$DN$1,0),FALSE)),"")</f>
        <v>1807106.598747358</v>
      </c>
      <c r="BU85" s="685">
        <f>IFERROR((BT85+AD85*Contr_Rate)*(1+Inv_Return)*IF($D85=$C$1,VLOOKUP($T85,Male_Annuity_Tables,MATCH($BS$3+3,'Mortality Tables'!$N$1:$DN$1,0),FALSE),VLOOKUP($T85,Fe_Annuity_Tables,MATCH(BU$3+3,'Mortality Tables'!$N$1:$DN$1,0),FALSE)),"")</f>
        <v>2454613.4914899119</v>
      </c>
      <c r="BV85" s="685">
        <f>IFERROR((BU85+AE85*Contr_Rate)*(1+Inv_Return)*IF($D85=$C$1,VLOOKUP($T85,Male_Annuity_Tables,MATCH($BS$3+3,'Mortality Tables'!$N$1:$DN$1,0),FALSE),VLOOKUP($T85,Fe_Annuity_Tables,MATCH(BV$3+3,'Mortality Tables'!$N$1:$DN$1,0),FALSE)),"")</f>
        <v>3063299.3702503066</v>
      </c>
      <c r="BW85" s="685">
        <f>IFERROR((BV85+AF85*Contr_Rate)*(1+Inv_Return)*IF($D85=$C$1,VLOOKUP($T85,Male_Annuity_Tables,MATCH($BS$3+3,'Mortality Tables'!$N$1:$DN$1,0),FALSE),VLOOKUP($T85,Fe_Annuity_Tables,MATCH(BW$3+3,'Mortality Tables'!$N$1:$DN$1,0),FALSE)),"")</f>
        <v>3640470.7244510152</v>
      </c>
      <c r="BX85" s="685">
        <f>IFERROR((BW85+AG85*Contr_Rate)*(1+Inv_Return)*IF($D85=$C$1,VLOOKUP($T85,Male_Annuity_Tables,MATCH($BS$3+3,'Mortality Tables'!$N$1:$DN$1,0),FALSE),VLOOKUP($T85,Fe_Annuity_Tables,MATCH(BX$3+3,'Mortality Tables'!$N$1:$DN$1,0),FALSE)),"")</f>
        <v>4192605.9377878527</v>
      </c>
      <c r="BY85" s="685">
        <f>IFERROR((BX85+AH85*Contr_Rate)*(1+Inv_Return)*IF($D85=$C$1,VLOOKUP($T85,Male_Annuity_Tables,MATCH($BS$3+3,'Mortality Tables'!$N$1:$DN$1,0),FALSE),VLOOKUP($T85,Fe_Annuity_Tables,MATCH(BY$3+3,'Mortality Tables'!$N$1:$DN$1,0),FALSE)),"")</f>
        <v>4725468.2907944275</v>
      </c>
      <c r="BZ85" s="685">
        <f>IFERROR((BY85+AI85*Contr_Rate)*(1+Inv_Return)*IF($D85=$C$1,VLOOKUP($T85,Male_Annuity_Tables,MATCH($BS$3+3,'Mortality Tables'!$N$1:$DN$1,0),FALSE),VLOOKUP($T85,Fe_Annuity_Tables,MATCH(BZ$3+3,'Mortality Tables'!$N$1:$DN$1,0),FALSE)),"")</f>
        <v>5244204.6559727797</v>
      </c>
      <c r="CA85" s="685">
        <f>IFERROR((BZ85+AJ85*Contr_Rate)*(1+Inv_Return)*IF($D85=$C$1,VLOOKUP($T85,Male_Annuity_Tables,MATCH($BS$3+3,'Mortality Tables'!$N$1:$DN$1,0),FALSE),VLOOKUP($T85,Fe_Annuity_Tables,MATCH(CA$3+3,'Mortality Tables'!$N$1:$DN$1,0),FALSE)),"")</f>
        <v>5753431.750694803</v>
      </c>
      <c r="CB85" s="685">
        <f>IFERROR((CA85+AK85*Contr_Rate)*(1+Inv_Return)*IF($D85=$C$1,VLOOKUP($T85,Male_Annuity_Tables,MATCH($BS$3+3,'Mortality Tables'!$N$1:$DN$1,0),FALSE),VLOOKUP($T85,Fe_Annuity_Tables,MATCH(CB$3+3,'Mortality Tables'!$N$1:$DN$1,0),FALSE)),"")</f>
        <v>6257311.5727143502</v>
      </c>
      <c r="CC85" s="685">
        <f>IFERROR((CB85+AL85*Contr_Rate)*(1+Inv_Return)*IF($D85=$C$1,VLOOKUP($T85,Male_Annuity_Tables,MATCH($BS$3+3,'Mortality Tables'!$N$1:$DN$1,0),FALSE),VLOOKUP($T85,Fe_Annuity_Tables,MATCH(CC$3+3,'Mortality Tables'!$N$1:$DN$1,0),FALSE)),"")</f>
        <v>6759617.4338817131</v>
      </c>
      <c r="CD85" s="685">
        <f>IFERROR((CC85+AM85*Contr_Rate)*(1+Inv_Return)*IF($D85=$C$1,VLOOKUP($T85,Male_Annuity_Tables,MATCH($BS$3+3,'Mortality Tables'!$N$1:$DN$1,0),FALSE),VLOOKUP($T85,Fe_Annuity_Tables,MATCH(CD$3+3,'Mortality Tables'!$N$1:$DN$1,0),FALSE)),"")</f>
        <v>7263791.825499434</v>
      </c>
      <c r="CE85" s="685">
        <f>IFERROR((CD85+AN85*Contr_Rate)*(1+Inv_Return)*IF($D85=$C$1,VLOOKUP($T85,Male_Annuity_Tables,MATCH($BS$3+3,'Mortality Tables'!$N$1:$DN$1,0),FALSE),VLOOKUP($T85,Fe_Annuity_Tables,MATCH(CE$3+3,'Mortality Tables'!$N$1:$DN$1,0),FALSE)),"")</f>
        <v>7772997.1902002031</v>
      </c>
      <c r="CF85" s="685">
        <f>IFERROR((CE85+AO85*Contr_Rate)*(1+Inv_Return)*IF($D85=$C$1,VLOOKUP($T85,Male_Annuity_Tables,MATCH($BS$3+3,'Mortality Tables'!$N$1:$DN$1,0),FALSE),VLOOKUP($T85,Fe_Annuity_Tables,MATCH(CF$3+3,'Mortality Tables'!$N$1:$DN$1,0),FALSE)),"")</f>
        <v>8290160.5372155765</v>
      </c>
      <c r="CG85" s="685">
        <f>IFERROR((CF85+AP85*Contr_Rate)*(1+Inv_Return)*IF($D85=$C$1,VLOOKUP($T85,Male_Annuity_Tables,MATCH($BS$3+3,'Mortality Tables'!$N$1:$DN$1,0),FALSE),VLOOKUP($T85,Fe_Annuity_Tables,MATCH(CG$3+3,'Mortality Tables'!$N$1:$DN$1,0),FALSE)),"")</f>
        <v>8818012.7177845482</v>
      </c>
      <c r="CH85" s="685">
        <f>IFERROR((CG85+AQ85*Contr_Rate)*(1+Inv_Return)*IF($D85=$C$1,VLOOKUP($T85,Male_Annuity_Tables,MATCH($BS$3+3,'Mortality Tables'!$N$1:$DN$1,0),FALSE),VLOOKUP($T85,Fe_Annuity_Tables,MATCH(CH$3+3,'Mortality Tables'!$N$1:$DN$1,0),FALSE)),"")</f>
        <v>9359123.0729126055</v>
      </c>
      <c r="CI85" s="685" t="str">
        <f>IFERROR((CH85+AR85*Contr_Rate)*(1+Inv_Return)*IF($D85=$C$1,VLOOKUP($T85,Male_Annuity_Tables,MATCH($BS$3+3,'Mortality Tables'!$N$1:$DN$1,0),FALSE),VLOOKUP($T85,Fe_Annuity_Tables,MATCH(CI$3+3,'Mortality Tables'!$N$1:$DN$1,0),FALSE)),"")</f>
        <v/>
      </c>
      <c r="CJ85" s="685" t="str">
        <f>IFERROR((CI85+AS85*Contr_Rate)*(1+Inv_Return)*IF($D85=$C$1,VLOOKUP($T85,Male_Annuity_Tables,MATCH($BS$3+3,'Mortality Tables'!$N$1:$DN$1,0),FALSE),VLOOKUP($T85,Fe_Annuity_Tables,MATCH(CJ$3+3,'Mortality Tables'!$N$1:$DN$1,0),FALSE)),"")</f>
        <v/>
      </c>
      <c r="CK85" s="685" t="str">
        <f>IFERROR((CJ85+AT85*Contr_Rate)*(1+Inv_Return)*IF($D85=$C$1,VLOOKUP($T85,Male_Annuity_Tables,MATCH($BS$3+3,'Mortality Tables'!$N$1:$DN$1,0),FALSE),VLOOKUP($T85,Fe_Annuity_Tables,MATCH(CK$3+3,'Mortality Tables'!$N$1:$DN$1,0),FALSE)),"")</f>
        <v/>
      </c>
      <c r="CL85" s="685" t="str">
        <f>IFERROR((CK85+AU85*Contr_Rate)*(1+Inv_Return)*IF($D85=$C$1,VLOOKUP($T85,Male_Annuity_Tables,MATCH($BS$3+3,'Mortality Tables'!$N$1:$DN$1,0),FALSE),VLOOKUP($T85,Fe_Annuity_Tables,MATCH(CL$3+3,'Mortality Tables'!$N$1:$DN$1,0),FALSE)),"")</f>
        <v/>
      </c>
      <c r="CM85" s="685" t="str">
        <f>IFERROR((CL85+AV85*Contr_Rate)*(1+Inv_Return)*IF($D85=$C$1,VLOOKUP($T85,Male_Annuity_Tables,MATCH($BS$3+3,'Mortality Tables'!$N$1:$DN$1,0),FALSE),VLOOKUP($T85,Fe_Annuity_Tables,MATCH(CM$3+3,'Mortality Tables'!$N$1:$DN$1,0),FALSE)),"")</f>
        <v/>
      </c>
      <c r="CN85" s="685" t="str">
        <f>IFERROR((CM85+AW85*Contr_Rate)*(1+Inv_Return)*IF($D85=$C$1,VLOOKUP($T85,Male_Annuity_Tables,MATCH($BS$3+3,'Mortality Tables'!$N$1:$DN$1,0),FALSE),VLOOKUP($T85,Fe_Annuity_Tables,MATCH(CN$3+3,'Mortality Tables'!$N$1:$DN$1,0),FALSE)),"")</f>
        <v/>
      </c>
      <c r="CO85" s="685" t="str">
        <f>IFERROR((CN85+AX85*Contr_Rate)*(1+Inv_Return)*IF($D85=$C$1,VLOOKUP($T85,Male_Annuity_Tables,MATCH($BS$3+3,'Mortality Tables'!$N$1:$DN$1,0),FALSE),VLOOKUP($T85,Fe_Annuity_Tables,MATCH(CO$3+3,'Mortality Tables'!$N$1:$DN$1,0),FALSE)),"")</f>
        <v/>
      </c>
      <c r="CP85" s="685" t="str">
        <f>IFERROR((CO85+AY85*Contr_Rate)*(1+Inv_Return)*IF($D85=$C$1,VLOOKUP($T85,Male_Annuity_Tables,MATCH($BS$3+3,'Mortality Tables'!$N$1:$DN$1,0),FALSE),VLOOKUP($T85,Fe_Annuity_Tables,MATCH(CP$3+3,'Mortality Tables'!$N$1:$DN$1,0),FALSE)),"")</f>
        <v/>
      </c>
      <c r="CQ85" s="685" t="str">
        <f>IFERROR((CP85+AZ85*Contr_Rate)*(1+Inv_Return)*IF($D85=$C$1,VLOOKUP($T85,Male_Annuity_Tables,MATCH($BS$3+3,'Mortality Tables'!$N$1:$DN$1,0),FALSE),VLOOKUP($T85,Fe_Annuity_Tables,MATCH(CQ$3+3,'Mortality Tables'!$N$1:$DN$1,0),FALSE)),"")</f>
        <v/>
      </c>
      <c r="CR85" s="685" t="str">
        <f>IFERROR((CQ85+BA85*Contr_Rate)*(1+Inv_Return)*IF($D85=$C$1,VLOOKUP($T85,Male_Annuity_Tables,MATCH($BS$3+3,'Mortality Tables'!$N$1:$DN$1,0),FALSE),VLOOKUP($T85,Fe_Annuity_Tables,MATCH(CR$3+3,'Mortality Tables'!$N$1:$DN$1,0),FALSE)),"")</f>
        <v/>
      </c>
      <c r="CS85" s="685" t="str">
        <f>IFERROR((CR85+BB85*Contr_Rate)*(1+Inv_Return)*IF($D85=$C$1,VLOOKUP($T85,Male_Annuity_Tables,MATCH($BS$3+3,'Mortality Tables'!$N$1:$DN$1,0),FALSE),VLOOKUP($T85,Fe_Annuity_Tables,MATCH(CS$3+3,'Mortality Tables'!$N$1:$DN$1,0),FALSE)),"")</f>
        <v/>
      </c>
      <c r="CT85" s="685" t="str">
        <f>IFERROR((CS85+BC85*Contr_Rate)*(1+Inv_Return)*IF($D85=$C$1,VLOOKUP($T85,Male_Annuity_Tables,MATCH($BS$3+3,'Mortality Tables'!$N$1:$DN$1,0),FALSE),VLOOKUP($T85,Fe_Annuity_Tables,MATCH(CT$3+3,'Mortality Tables'!$N$1:$DN$1,0),FALSE)),"")</f>
        <v/>
      </c>
      <c r="CU85" s="685" t="str">
        <f>IFERROR((CT85+BD85*Contr_Rate)*(1+Inv_Return)*IF($D85=$C$1,VLOOKUP($T85,Male_Annuity_Tables,MATCH($BS$3+3,'Mortality Tables'!$N$1:$DN$1,0),FALSE),VLOOKUP($T85,Fe_Annuity_Tables,MATCH(CU$3+3,'Mortality Tables'!$N$1:$DN$1,0),FALSE)),"")</f>
        <v/>
      </c>
      <c r="CV85" s="685" t="str">
        <f>IFERROR((CU85+BE85*Contr_Rate)*(1+Inv_Return)*IF($D85=$C$1,VLOOKUP($T85,Male_Annuity_Tables,MATCH($BS$3+3,'Mortality Tables'!$N$1:$DN$1,0),FALSE),VLOOKUP($T85,Fe_Annuity_Tables,MATCH(CV$3+3,'Mortality Tables'!$N$1:$DN$1,0),FALSE)),"")</f>
        <v/>
      </c>
      <c r="CW85" s="685" t="str">
        <f>IFERROR((CV85+BF85*Contr_Rate)*(1+Inv_Return)*IF($D85=$C$1,VLOOKUP($T85,Male_Annuity_Tables,MATCH($BS$3+3,'Mortality Tables'!$N$1:$DN$1,0),FALSE),VLOOKUP($T85,Fe_Annuity_Tables,MATCH(CW$3+3,'Mortality Tables'!$N$1:$DN$1,0),FALSE)),"")</f>
        <v/>
      </c>
      <c r="CX85" s="685" t="str">
        <f>IFERROR((CW85+BG85*Contr_Rate)*(1+Inv_Return)*IF($D85=$C$1,VLOOKUP($T85,Male_Annuity_Tables,MATCH($BS$3+3,'Mortality Tables'!$N$1:$DN$1,0),FALSE),VLOOKUP($T85,Fe_Annuity_Tables,MATCH(CX$3+3,'Mortality Tables'!$N$1:$DN$1,0),FALSE)),"")</f>
        <v/>
      </c>
      <c r="CY85" s="685" t="str">
        <f>IFERROR((CX85+BH85*Contr_Rate)*(1+Inv_Return)*IF($D85=$C$1,VLOOKUP($T85,Male_Annuity_Tables,MATCH($BS$3+3,'Mortality Tables'!$N$1:$DN$1,0),FALSE),VLOOKUP($T85,Fe_Annuity_Tables,MATCH(CY$3+3,'Mortality Tables'!$N$1:$DN$1,0),FALSE)),"")</f>
        <v/>
      </c>
      <c r="CZ85" s="685" t="str">
        <f>IFERROR((CY85+BI85*Contr_Rate)*(1+Inv_Return)*IF($D85=$C$1,VLOOKUP($T85,Male_Annuity_Tables,MATCH($BS$3+3,'Mortality Tables'!$N$1:$DN$1,0),FALSE),VLOOKUP($T85,Fe_Annuity_Tables,MATCH(CZ$3+3,'Mortality Tables'!$N$1:$DN$1,0),FALSE)),"")</f>
        <v/>
      </c>
      <c r="DA85" s="685" t="str">
        <f>IFERROR((CZ85+BJ85*Contr_Rate)*(1+Inv_Return)*IF($D85=$C$1,VLOOKUP($T85,Male_Annuity_Tables,MATCH($BS$3+3,'Mortality Tables'!$N$1:$DN$1,0),FALSE),VLOOKUP($T85,Fe_Annuity_Tables,MATCH(DA$3+3,'Mortality Tables'!$N$1:$DN$1,0),FALSE)),"")</f>
        <v/>
      </c>
      <c r="DB85" s="685" t="str">
        <f>IFERROR((DA85+BK85*Contr_Rate)*(1+Inv_Return)*IF($D85=$C$1,VLOOKUP($T85,Male_Annuity_Tables,MATCH($BS$3+3,'Mortality Tables'!$N$1:$DN$1,0),FALSE),VLOOKUP($T85,Fe_Annuity_Tables,MATCH(DB$3+3,'Mortality Tables'!$N$1:$DN$1,0),FALSE)),"")</f>
        <v/>
      </c>
      <c r="DC85" s="685" t="str">
        <f>IFERROR((DB85+BL85*Contr_Rate)*(1+Inv_Return)*IF($D85=$C$1,VLOOKUP($T85,Male_Annuity_Tables,MATCH($BS$3+3,'Mortality Tables'!$N$1:$DN$1,0),FALSE),VLOOKUP($T85,Fe_Annuity_Tables,MATCH(DC$3+3,'Mortality Tables'!$N$1:$DN$1,0),FALSE)),"")</f>
        <v/>
      </c>
      <c r="DD85" s="685" t="str">
        <f>IFERROR((DC85+BM85*Contr_Rate)*(1+Inv_Return)*IF($D85=$C$1,VLOOKUP($T85,Male_Annuity_Tables,MATCH($BS$3+3,'Mortality Tables'!$N$1:$DN$1,0),FALSE),VLOOKUP($T85,Fe_Annuity_Tables,MATCH(DD$3+3,'Mortality Tables'!$N$1:$DN$1,0),FALSE)),"")</f>
        <v/>
      </c>
      <c r="DE85" s="685" t="str">
        <f>IFERROR((DD85+BN85*Contr_Rate)*(1+Inv_Return)*IF($D85=$C$1,VLOOKUP($T85,Male_Annuity_Tables,MATCH($BS$3+3,'Mortality Tables'!$N$1:$DN$1,0),FALSE),VLOOKUP($T85,Fe_Annuity_Tables,MATCH(DE$3+3,'Mortality Tables'!$N$1:$DN$1,0),FALSE)),"")</f>
        <v/>
      </c>
      <c r="DF85" s="685" t="str">
        <f>IFERROR((DE85+BO85*Contr_Rate)*(1+Inv_Return)*IF($D85=$C$1,VLOOKUP($T85,Male_Annuity_Tables,MATCH($BS$3+3,'Mortality Tables'!$N$1:$DN$1,0),FALSE),VLOOKUP($T85,Fe_Annuity_Tables,MATCH(DF$3+3,'Mortality Tables'!$N$1:$DN$1,0),FALSE)),"")</f>
        <v/>
      </c>
      <c r="DG85" s="685" t="str">
        <f>IFERROR((DF85+BP85*Contr_Rate)*(1+Inv_Return)*IF($D85=$C$1,VLOOKUP($T85,Male_Annuity_Tables,MATCH($BS$3+3,'Mortality Tables'!$N$1:$DN$1,0),FALSE),VLOOKUP($T85,Fe_Annuity_Tables,MATCH(DG$3+3,'Mortality Tables'!$N$1:$DN$1,0),FALSE)),"")</f>
        <v/>
      </c>
      <c r="DH85" s="685" t="str">
        <f>IFERROR((DG85+BQ85*Contr_Rate)*(1+Inv_Return)*IF($D85=$C$1,VLOOKUP($T85,Male_Annuity_Tables,MATCH($BS$3+3,'Mortality Tables'!$N$1:$DN$1,0),FALSE),VLOOKUP($T85,Fe_Annuity_Tables,MATCH(DH$3+3,'Mortality Tables'!$N$1:$DN$1,0),FALSE)),"")</f>
        <v/>
      </c>
      <c r="DJ85" s="686">
        <f t="shared" si="69"/>
        <v>9359123.0729126055</v>
      </c>
      <c r="DK85" s="680">
        <f t="shared" si="60"/>
        <v>8.0909277508679907</v>
      </c>
      <c r="DL85" s="686">
        <f t="shared" si="61"/>
        <v>775017.72997277579</v>
      </c>
      <c r="DM85" s="686">
        <f t="shared" si="70"/>
        <v>6436043.0969072627</v>
      </c>
      <c r="DN85" s="687">
        <f t="shared" si="62"/>
        <v>0.1204183561706102</v>
      </c>
      <c r="DP85" s="688">
        <f t="shared" si="63"/>
        <v>169893.78029716728</v>
      </c>
      <c r="DQ85" s="688">
        <f t="shared" si="64"/>
        <v>276426.77153728768</v>
      </c>
      <c r="DR85" s="688">
        <f t="shared" si="65"/>
        <v>376141.28951567685</v>
      </c>
    </row>
    <row r="86" spans="1:122" s="657" customFormat="1" ht="14.5">
      <c r="A86" s="675" t="s">
        <v>1241</v>
      </c>
      <c r="B86" s="675" t="s">
        <v>1242</v>
      </c>
      <c r="C86" s="675" t="s">
        <v>116</v>
      </c>
      <c r="D86" s="675" t="s">
        <v>60</v>
      </c>
      <c r="E86" s="676">
        <v>24474</v>
      </c>
      <c r="F86" s="677">
        <v>44647</v>
      </c>
      <c r="G86" s="677">
        <v>45307</v>
      </c>
      <c r="H86" s="678">
        <v>1374763</v>
      </c>
      <c r="I86" s="678">
        <v>121453.31</v>
      </c>
      <c r="J86" s="678">
        <v>80271.67</v>
      </c>
      <c r="K86" s="678">
        <v>38656.65</v>
      </c>
      <c r="L86" s="678">
        <v>240381.62999999998</v>
      </c>
      <c r="M86" s="679">
        <f>IF(COUNTIF($A$4:A204,A86)=1,0,1)</f>
        <v>0</v>
      </c>
      <c r="N86" s="680" t="str">
        <f t="shared" si="49"/>
        <v>Okay</v>
      </c>
      <c r="O86" s="680" t="str">
        <f t="shared" si="66"/>
        <v>TRUE</v>
      </c>
      <c r="P86" s="680" t="b">
        <f t="shared" si="50"/>
        <v>1</v>
      </c>
      <c r="Q86" s="680" t="b">
        <f t="shared" si="51"/>
        <v>1</v>
      </c>
      <c r="R86" s="680" t="b">
        <f t="shared" si="52"/>
        <v>1</v>
      </c>
      <c r="S86" s="681">
        <f t="shared" si="53"/>
        <v>55.268493150684932</v>
      </c>
      <c r="T86" s="682">
        <f t="shared" si="54"/>
        <v>58</v>
      </c>
      <c r="U86" s="682">
        <f t="shared" si="67"/>
        <v>57</v>
      </c>
      <c r="V86" s="682">
        <f t="shared" si="55"/>
        <v>0.95616438356164379</v>
      </c>
      <c r="W86" s="682">
        <f t="shared" si="56"/>
        <v>2</v>
      </c>
      <c r="X86" s="683">
        <f t="shared" si="57"/>
        <v>480763.25999999995</v>
      </c>
      <c r="Y86" s="684">
        <f t="shared" si="58"/>
        <v>7.1300000000000001E-3</v>
      </c>
      <c r="Z86" s="684">
        <f>IF($D86=$C$1,VLOOKUP($T86,Male_Annuity_Tables,MATCH($W86+2,'Mortality Tables'!$DS$1:$HT$1,0),FALSE),VLOOKUP($T86,Fe_Annuity_Tables,MATCH($W86+2,'Mortality Tables'!$M$1:$DN$1,0),FALSE))</f>
        <v>0.88908482728674998</v>
      </c>
      <c r="AA86" s="664"/>
      <c r="AB86" s="685">
        <f t="shared" si="68"/>
        <v>1444807.1748500001</v>
      </c>
      <c r="AC86" s="685">
        <f t="shared" si="68"/>
        <v>1518420.1004086076</v>
      </c>
      <c r="AD86" s="685" t="str">
        <f t="shared" si="68"/>
        <v/>
      </c>
      <c r="AE86" s="685" t="str">
        <f t="shared" si="68"/>
        <v/>
      </c>
      <c r="AF86" s="685" t="str">
        <f t="shared" si="68"/>
        <v/>
      </c>
      <c r="AG86" s="685" t="str">
        <f t="shared" si="68"/>
        <v/>
      </c>
      <c r="AH86" s="685" t="str">
        <f t="shared" si="68"/>
        <v/>
      </c>
      <c r="AI86" s="685" t="str">
        <f t="shared" si="68"/>
        <v/>
      </c>
      <c r="AJ86" s="685" t="str">
        <f t="shared" si="68"/>
        <v/>
      </c>
      <c r="AK86" s="685" t="str">
        <f t="shared" si="68"/>
        <v/>
      </c>
      <c r="AL86" s="685" t="str">
        <f t="shared" si="59"/>
        <v/>
      </c>
      <c r="AM86" s="685" t="str">
        <f t="shared" si="59"/>
        <v/>
      </c>
      <c r="AN86" s="685" t="str">
        <f t="shared" si="59"/>
        <v/>
      </c>
      <c r="AO86" s="685" t="str">
        <f t="shared" si="59"/>
        <v/>
      </c>
      <c r="AP86" s="685" t="str">
        <f t="shared" si="59"/>
        <v/>
      </c>
      <c r="AQ86" s="685" t="str">
        <f t="shared" si="59"/>
        <v/>
      </c>
      <c r="AR86" s="685" t="str">
        <f t="shared" si="59"/>
        <v/>
      </c>
      <c r="AS86" s="685" t="str">
        <f t="shared" si="59"/>
        <v/>
      </c>
      <c r="AT86" s="685" t="str">
        <f t="shared" si="59"/>
        <v/>
      </c>
      <c r="AU86" s="685" t="str">
        <f t="shared" si="59"/>
        <v/>
      </c>
      <c r="AV86" s="685" t="str">
        <f t="shared" si="48"/>
        <v/>
      </c>
      <c r="AW86" s="685" t="str">
        <f t="shared" si="48"/>
        <v/>
      </c>
      <c r="AX86" s="685" t="str">
        <f t="shared" si="48"/>
        <v/>
      </c>
      <c r="AY86" s="685" t="str">
        <f t="shared" si="48"/>
        <v/>
      </c>
      <c r="AZ86" s="685" t="str">
        <f t="shared" si="48"/>
        <v/>
      </c>
      <c r="BA86" s="685" t="str">
        <f t="shared" si="48"/>
        <v/>
      </c>
      <c r="BB86" s="685" t="str">
        <f t="shared" si="48"/>
        <v/>
      </c>
      <c r="BC86" s="685" t="str">
        <f t="shared" si="48"/>
        <v/>
      </c>
      <c r="BD86" s="685" t="str">
        <f t="shared" si="71"/>
        <v/>
      </c>
      <c r="BE86" s="685" t="str">
        <f t="shared" si="71"/>
        <v/>
      </c>
      <c r="BF86" s="685" t="str">
        <f t="shared" si="71"/>
        <v/>
      </c>
      <c r="BG86" s="685" t="str">
        <f t="shared" ref="BG86:BQ114" si="72">IFERROR(IF($W86&gt;=BG$3,($H86*(1+Ann_Salary_Growth_Rate)^BG$3),""),0)</f>
        <v/>
      </c>
      <c r="BH86" s="685" t="str">
        <f t="shared" si="72"/>
        <v/>
      </c>
      <c r="BI86" s="685" t="str">
        <f t="shared" si="72"/>
        <v/>
      </c>
      <c r="BJ86" s="685" t="str">
        <f t="shared" si="72"/>
        <v/>
      </c>
      <c r="BK86" s="685" t="str">
        <f t="shared" si="72"/>
        <v/>
      </c>
      <c r="BL86" s="685" t="str">
        <f t="shared" si="72"/>
        <v/>
      </c>
      <c r="BM86" s="685" t="str">
        <f t="shared" si="72"/>
        <v/>
      </c>
      <c r="BN86" s="685" t="str">
        <f t="shared" si="72"/>
        <v/>
      </c>
      <c r="BO86" s="685" t="str">
        <f t="shared" si="72"/>
        <v/>
      </c>
      <c r="BP86" s="685" t="str">
        <f t="shared" si="72"/>
        <v/>
      </c>
      <c r="BQ86" s="685" t="str">
        <f t="shared" si="72"/>
        <v/>
      </c>
      <c r="BR86" s="529"/>
      <c r="BS86" s="685">
        <f>IFERROR(($L86+AB86*Contr_Rate)*(1+Inv_Return)*IF($D86=$C$1,VLOOKUP($T86,Male_Annuity_Tables,MATCH($BS$3+3,'Mortality Tables'!$N$1:$DN$1,0),FALSE),VLOOKUP($T86,Fe_Annuity_Tables,MATCH(BS$3+3,'Mortality Tables'!$N$1:$DN$1,0),FALSE)),"")</f>
        <v>653138.30830967275</v>
      </c>
      <c r="BT86" s="685">
        <f>IFERROR(($BS86+AC86*Contr_Rate)*(1+Inv_Return)*IF($D86=$C$1,VLOOKUP($T86,Male_Annuity_Tables,MATCH($BS$3+3,'Mortality Tables'!$N$1:$DN$1,0),FALSE),VLOOKUP($T86,Fe_Annuity_Tables,MATCH(BT$3+3,'Mortality Tables'!$N$1:$DN$1,0),FALSE)),"")</f>
        <v>1012945.5596040267</v>
      </c>
      <c r="BU86" s="685" t="str">
        <f>IFERROR((BT86+AD86*Contr_Rate)*(1+Inv_Return)*IF($D86=$C$1,VLOOKUP($T86,Male_Annuity_Tables,MATCH($BS$3+3,'Mortality Tables'!$N$1:$DN$1,0),FALSE),VLOOKUP($T86,Fe_Annuity_Tables,MATCH(BU$3+3,'Mortality Tables'!$N$1:$DN$1,0),FALSE)),"")</f>
        <v/>
      </c>
      <c r="BV86" s="685" t="str">
        <f>IFERROR((BU86+AE86*Contr_Rate)*(1+Inv_Return)*IF($D86=$C$1,VLOOKUP($T86,Male_Annuity_Tables,MATCH($BS$3+3,'Mortality Tables'!$N$1:$DN$1,0),FALSE),VLOOKUP($T86,Fe_Annuity_Tables,MATCH(BV$3+3,'Mortality Tables'!$N$1:$DN$1,0),FALSE)),"")</f>
        <v/>
      </c>
      <c r="BW86" s="685" t="str">
        <f>IFERROR((BV86+AF86*Contr_Rate)*(1+Inv_Return)*IF($D86=$C$1,VLOOKUP($T86,Male_Annuity_Tables,MATCH($BS$3+3,'Mortality Tables'!$N$1:$DN$1,0),FALSE),VLOOKUP($T86,Fe_Annuity_Tables,MATCH(BW$3+3,'Mortality Tables'!$N$1:$DN$1,0),FALSE)),"")</f>
        <v/>
      </c>
      <c r="BX86" s="685" t="str">
        <f>IFERROR((BW86+AG86*Contr_Rate)*(1+Inv_Return)*IF($D86=$C$1,VLOOKUP($T86,Male_Annuity_Tables,MATCH($BS$3+3,'Mortality Tables'!$N$1:$DN$1,0),FALSE),VLOOKUP($T86,Fe_Annuity_Tables,MATCH(BX$3+3,'Mortality Tables'!$N$1:$DN$1,0),FALSE)),"")</f>
        <v/>
      </c>
      <c r="BY86" s="685" t="str">
        <f>IFERROR((BX86+AH86*Contr_Rate)*(1+Inv_Return)*IF($D86=$C$1,VLOOKUP($T86,Male_Annuity_Tables,MATCH($BS$3+3,'Mortality Tables'!$N$1:$DN$1,0),FALSE),VLOOKUP($T86,Fe_Annuity_Tables,MATCH(BY$3+3,'Mortality Tables'!$N$1:$DN$1,0),FALSE)),"")</f>
        <v/>
      </c>
      <c r="BZ86" s="685" t="str">
        <f>IFERROR((BY86+AI86*Contr_Rate)*(1+Inv_Return)*IF($D86=$C$1,VLOOKUP($T86,Male_Annuity_Tables,MATCH($BS$3+3,'Mortality Tables'!$N$1:$DN$1,0),FALSE),VLOOKUP($T86,Fe_Annuity_Tables,MATCH(BZ$3+3,'Mortality Tables'!$N$1:$DN$1,0),FALSE)),"")</f>
        <v/>
      </c>
      <c r="CA86" s="685" t="str">
        <f>IFERROR((BZ86+AJ86*Contr_Rate)*(1+Inv_Return)*IF($D86=$C$1,VLOOKUP($T86,Male_Annuity_Tables,MATCH($BS$3+3,'Mortality Tables'!$N$1:$DN$1,0),FALSE),VLOOKUP($T86,Fe_Annuity_Tables,MATCH(CA$3+3,'Mortality Tables'!$N$1:$DN$1,0),FALSE)),"")</f>
        <v/>
      </c>
      <c r="CB86" s="685" t="str">
        <f>IFERROR((CA86+AK86*Contr_Rate)*(1+Inv_Return)*IF($D86=$C$1,VLOOKUP($T86,Male_Annuity_Tables,MATCH($BS$3+3,'Mortality Tables'!$N$1:$DN$1,0),FALSE),VLOOKUP($T86,Fe_Annuity_Tables,MATCH(CB$3+3,'Mortality Tables'!$N$1:$DN$1,0),FALSE)),"")</f>
        <v/>
      </c>
      <c r="CC86" s="685" t="str">
        <f>IFERROR((CB86+AL86*Contr_Rate)*(1+Inv_Return)*IF($D86=$C$1,VLOOKUP($T86,Male_Annuity_Tables,MATCH($BS$3+3,'Mortality Tables'!$N$1:$DN$1,0),FALSE),VLOOKUP($T86,Fe_Annuity_Tables,MATCH(CC$3+3,'Mortality Tables'!$N$1:$DN$1,0),FALSE)),"")</f>
        <v/>
      </c>
      <c r="CD86" s="685" t="str">
        <f>IFERROR((CC86+AM86*Contr_Rate)*(1+Inv_Return)*IF($D86=$C$1,VLOOKUP($T86,Male_Annuity_Tables,MATCH($BS$3+3,'Mortality Tables'!$N$1:$DN$1,0),FALSE),VLOOKUP($T86,Fe_Annuity_Tables,MATCH(CD$3+3,'Mortality Tables'!$N$1:$DN$1,0),FALSE)),"")</f>
        <v/>
      </c>
      <c r="CE86" s="685" t="str">
        <f>IFERROR((CD86+AN86*Contr_Rate)*(1+Inv_Return)*IF($D86=$C$1,VLOOKUP($T86,Male_Annuity_Tables,MATCH($BS$3+3,'Mortality Tables'!$N$1:$DN$1,0),FALSE),VLOOKUP($T86,Fe_Annuity_Tables,MATCH(CE$3+3,'Mortality Tables'!$N$1:$DN$1,0),FALSE)),"")</f>
        <v/>
      </c>
      <c r="CF86" s="685" t="str">
        <f>IFERROR((CE86+AO86*Contr_Rate)*(1+Inv_Return)*IF($D86=$C$1,VLOOKUP($T86,Male_Annuity_Tables,MATCH($BS$3+3,'Mortality Tables'!$N$1:$DN$1,0),FALSE),VLOOKUP($T86,Fe_Annuity_Tables,MATCH(CF$3+3,'Mortality Tables'!$N$1:$DN$1,0),FALSE)),"")</f>
        <v/>
      </c>
      <c r="CG86" s="685" t="str">
        <f>IFERROR((CF86+AP86*Contr_Rate)*(1+Inv_Return)*IF($D86=$C$1,VLOOKUP($T86,Male_Annuity_Tables,MATCH($BS$3+3,'Mortality Tables'!$N$1:$DN$1,0),FALSE),VLOOKUP($T86,Fe_Annuity_Tables,MATCH(CG$3+3,'Mortality Tables'!$N$1:$DN$1,0),FALSE)),"")</f>
        <v/>
      </c>
      <c r="CH86" s="685" t="str">
        <f>IFERROR((CG86+AQ86*Contr_Rate)*(1+Inv_Return)*IF($D86=$C$1,VLOOKUP($T86,Male_Annuity_Tables,MATCH($BS$3+3,'Mortality Tables'!$N$1:$DN$1,0),FALSE),VLOOKUP($T86,Fe_Annuity_Tables,MATCH(CH$3+3,'Mortality Tables'!$N$1:$DN$1,0),FALSE)),"")</f>
        <v/>
      </c>
      <c r="CI86" s="685" t="str">
        <f>IFERROR((CH86+AR86*Contr_Rate)*(1+Inv_Return)*IF($D86=$C$1,VLOOKUP($T86,Male_Annuity_Tables,MATCH($BS$3+3,'Mortality Tables'!$N$1:$DN$1,0),FALSE),VLOOKUP($T86,Fe_Annuity_Tables,MATCH(CI$3+3,'Mortality Tables'!$N$1:$DN$1,0),FALSE)),"")</f>
        <v/>
      </c>
      <c r="CJ86" s="685" t="str">
        <f>IFERROR((CI86+AS86*Contr_Rate)*(1+Inv_Return)*IF($D86=$C$1,VLOOKUP($T86,Male_Annuity_Tables,MATCH($BS$3+3,'Mortality Tables'!$N$1:$DN$1,0),FALSE),VLOOKUP($T86,Fe_Annuity_Tables,MATCH(CJ$3+3,'Mortality Tables'!$N$1:$DN$1,0),FALSE)),"")</f>
        <v/>
      </c>
      <c r="CK86" s="685" t="str">
        <f>IFERROR((CJ86+AT86*Contr_Rate)*(1+Inv_Return)*IF($D86=$C$1,VLOOKUP($T86,Male_Annuity_Tables,MATCH($BS$3+3,'Mortality Tables'!$N$1:$DN$1,0),FALSE),VLOOKUP($T86,Fe_Annuity_Tables,MATCH(CK$3+3,'Mortality Tables'!$N$1:$DN$1,0),FALSE)),"")</f>
        <v/>
      </c>
      <c r="CL86" s="685" t="str">
        <f>IFERROR((CK86+AU86*Contr_Rate)*(1+Inv_Return)*IF($D86=$C$1,VLOOKUP($T86,Male_Annuity_Tables,MATCH($BS$3+3,'Mortality Tables'!$N$1:$DN$1,0),FALSE),VLOOKUP($T86,Fe_Annuity_Tables,MATCH(CL$3+3,'Mortality Tables'!$N$1:$DN$1,0),FALSE)),"")</f>
        <v/>
      </c>
      <c r="CM86" s="685" t="str">
        <f>IFERROR((CL86+AV86*Contr_Rate)*(1+Inv_Return)*IF($D86=$C$1,VLOOKUP($T86,Male_Annuity_Tables,MATCH($BS$3+3,'Mortality Tables'!$N$1:$DN$1,0),FALSE),VLOOKUP($T86,Fe_Annuity_Tables,MATCH(CM$3+3,'Mortality Tables'!$N$1:$DN$1,0),FALSE)),"")</f>
        <v/>
      </c>
      <c r="CN86" s="685" t="str">
        <f>IFERROR((CM86+AW86*Contr_Rate)*(1+Inv_Return)*IF($D86=$C$1,VLOOKUP($T86,Male_Annuity_Tables,MATCH($BS$3+3,'Mortality Tables'!$N$1:$DN$1,0),FALSE),VLOOKUP($T86,Fe_Annuity_Tables,MATCH(CN$3+3,'Mortality Tables'!$N$1:$DN$1,0),FALSE)),"")</f>
        <v/>
      </c>
      <c r="CO86" s="685" t="str">
        <f>IFERROR((CN86+AX86*Contr_Rate)*(1+Inv_Return)*IF($D86=$C$1,VLOOKUP($T86,Male_Annuity_Tables,MATCH($BS$3+3,'Mortality Tables'!$N$1:$DN$1,0),FALSE),VLOOKUP($T86,Fe_Annuity_Tables,MATCH(CO$3+3,'Mortality Tables'!$N$1:$DN$1,0),FALSE)),"")</f>
        <v/>
      </c>
      <c r="CP86" s="685" t="str">
        <f>IFERROR((CO86+AY86*Contr_Rate)*(1+Inv_Return)*IF($D86=$C$1,VLOOKUP($T86,Male_Annuity_Tables,MATCH($BS$3+3,'Mortality Tables'!$N$1:$DN$1,0),FALSE),VLOOKUP($T86,Fe_Annuity_Tables,MATCH(CP$3+3,'Mortality Tables'!$N$1:$DN$1,0),FALSE)),"")</f>
        <v/>
      </c>
      <c r="CQ86" s="685" t="str">
        <f>IFERROR((CP86+AZ86*Contr_Rate)*(1+Inv_Return)*IF($D86=$C$1,VLOOKUP($T86,Male_Annuity_Tables,MATCH($BS$3+3,'Mortality Tables'!$N$1:$DN$1,0),FALSE),VLOOKUP($T86,Fe_Annuity_Tables,MATCH(CQ$3+3,'Mortality Tables'!$N$1:$DN$1,0),FALSE)),"")</f>
        <v/>
      </c>
      <c r="CR86" s="685" t="str">
        <f>IFERROR((CQ86+BA86*Contr_Rate)*(1+Inv_Return)*IF($D86=$C$1,VLOOKUP($T86,Male_Annuity_Tables,MATCH($BS$3+3,'Mortality Tables'!$N$1:$DN$1,0),FALSE),VLOOKUP($T86,Fe_Annuity_Tables,MATCH(CR$3+3,'Mortality Tables'!$N$1:$DN$1,0),FALSE)),"")</f>
        <v/>
      </c>
      <c r="CS86" s="685" t="str">
        <f>IFERROR((CR86+BB86*Contr_Rate)*(1+Inv_Return)*IF($D86=$C$1,VLOOKUP($T86,Male_Annuity_Tables,MATCH($BS$3+3,'Mortality Tables'!$N$1:$DN$1,0),FALSE),VLOOKUP($T86,Fe_Annuity_Tables,MATCH(CS$3+3,'Mortality Tables'!$N$1:$DN$1,0),FALSE)),"")</f>
        <v/>
      </c>
      <c r="CT86" s="685" t="str">
        <f>IFERROR((CS86+BC86*Contr_Rate)*(1+Inv_Return)*IF($D86=$C$1,VLOOKUP($T86,Male_Annuity_Tables,MATCH($BS$3+3,'Mortality Tables'!$N$1:$DN$1,0),FALSE),VLOOKUP($T86,Fe_Annuity_Tables,MATCH(CT$3+3,'Mortality Tables'!$N$1:$DN$1,0),FALSE)),"")</f>
        <v/>
      </c>
      <c r="CU86" s="685" t="str">
        <f>IFERROR((CT86+BD86*Contr_Rate)*(1+Inv_Return)*IF($D86=$C$1,VLOOKUP($T86,Male_Annuity_Tables,MATCH($BS$3+3,'Mortality Tables'!$N$1:$DN$1,0),FALSE),VLOOKUP($T86,Fe_Annuity_Tables,MATCH(CU$3+3,'Mortality Tables'!$N$1:$DN$1,0),FALSE)),"")</f>
        <v/>
      </c>
      <c r="CV86" s="685" t="str">
        <f>IFERROR((CU86+BE86*Contr_Rate)*(1+Inv_Return)*IF($D86=$C$1,VLOOKUP($T86,Male_Annuity_Tables,MATCH($BS$3+3,'Mortality Tables'!$N$1:$DN$1,0),FALSE),VLOOKUP($T86,Fe_Annuity_Tables,MATCH(CV$3+3,'Mortality Tables'!$N$1:$DN$1,0),FALSE)),"")</f>
        <v/>
      </c>
      <c r="CW86" s="685" t="str">
        <f>IFERROR((CV86+BF86*Contr_Rate)*(1+Inv_Return)*IF($D86=$C$1,VLOOKUP($T86,Male_Annuity_Tables,MATCH($BS$3+3,'Mortality Tables'!$N$1:$DN$1,0),FALSE),VLOOKUP($T86,Fe_Annuity_Tables,MATCH(CW$3+3,'Mortality Tables'!$N$1:$DN$1,0),FALSE)),"")</f>
        <v/>
      </c>
      <c r="CX86" s="685" t="str">
        <f>IFERROR((CW86+BG86*Contr_Rate)*(1+Inv_Return)*IF($D86=$C$1,VLOOKUP($T86,Male_Annuity_Tables,MATCH($BS$3+3,'Mortality Tables'!$N$1:$DN$1,0),FALSE),VLOOKUP($T86,Fe_Annuity_Tables,MATCH(CX$3+3,'Mortality Tables'!$N$1:$DN$1,0),FALSE)),"")</f>
        <v/>
      </c>
      <c r="CY86" s="685" t="str">
        <f>IFERROR((CX86+BH86*Contr_Rate)*(1+Inv_Return)*IF($D86=$C$1,VLOOKUP($T86,Male_Annuity_Tables,MATCH($BS$3+3,'Mortality Tables'!$N$1:$DN$1,0),FALSE),VLOOKUP($T86,Fe_Annuity_Tables,MATCH(CY$3+3,'Mortality Tables'!$N$1:$DN$1,0),FALSE)),"")</f>
        <v/>
      </c>
      <c r="CZ86" s="685" t="str">
        <f>IFERROR((CY86+BI86*Contr_Rate)*(1+Inv_Return)*IF($D86=$C$1,VLOOKUP($T86,Male_Annuity_Tables,MATCH($BS$3+3,'Mortality Tables'!$N$1:$DN$1,0),FALSE),VLOOKUP($T86,Fe_Annuity_Tables,MATCH(CZ$3+3,'Mortality Tables'!$N$1:$DN$1,0),FALSE)),"")</f>
        <v/>
      </c>
      <c r="DA86" s="685" t="str">
        <f>IFERROR((CZ86+BJ86*Contr_Rate)*(1+Inv_Return)*IF($D86=$C$1,VLOOKUP($T86,Male_Annuity_Tables,MATCH($BS$3+3,'Mortality Tables'!$N$1:$DN$1,0),FALSE),VLOOKUP($T86,Fe_Annuity_Tables,MATCH(DA$3+3,'Mortality Tables'!$N$1:$DN$1,0),FALSE)),"")</f>
        <v/>
      </c>
      <c r="DB86" s="685" t="str">
        <f>IFERROR((DA86+BK86*Contr_Rate)*(1+Inv_Return)*IF($D86=$C$1,VLOOKUP($T86,Male_Annuity_Tables,MATCH($BS$3+3,'Mortality Tables'!$N$1:$DN$1,0),FALSE),VLOOKUP($T86,Fe_Annuity_Tables,MATCH(DB$3+3,'Mortality Tables'!$N$1:$DN$1,0),FALSE)),"")</f>
        <v/>
      </c>
      <c r="DC86" s="685" t="str">
        <f>IFERROR((DB86+BL86*Contr_Rate)*(1+Inv_Return)*IF($D86=$C$1,VLOOKUP($T86,Male_Annuity_Tables,MATCH($BS$3+3,'Mortality Tables'!$N$1:$DN$1,0),FALSE),VLOOKUP($T86,Fe_Annuity_Tables,MATCH(DC$3+3,'Mortality Tables'!$N$1:$DN$1,0),FALSE)),"")</f>
        <v/>
      </c>
      <c r="DD86" s="685" t="str">
        <f>IFERROR((DC86+BM86*Contr_Rate)*(1+Inv_Return)*IF($D86=$C$1,VLOOKUP($T86,Male_Annuity_Tables,MATCH($BS$3+3,'Mortality Tables'!$N$1:$DN$1,0),FALSE),VLOOKUP($T86,Fe_Annuity_Tables,MATCH(DD$3+3,'Mortality Tables'!$N$1:$DN$1,0),FALSE)),"")</f>
        <v/>
      </c>
      <c r="DE86" s="685" t="str">
        <f>IFERROR((DD86+BN86*Contr_Rate)*(1+Inv_Return)*IF($D86=$C$1,VLOOKUP($T86,Male_Annuity_Tables,MATCH($BS$3+3,'Mortality Tables'!$N$1:$DN$1,0),FALSE),VLOOKUP($T86,Fe_Annuity_Tables,MATCH(DE$3+3,'Mortality Tables'!$N$1:$DN$1,0),FALSE)),"")</f>
        <v/>
      </c>
      <c r="DF86" s="685" t="str">
        <f>IFERROR((DE86+BO86*Contr_Rate)*(1+Inv_Return)*IF($D86=$C$1,VLOOKUP($T86,Male_Annuity_Tables,MATCH($BS$3+3,'Mortality Tables'!$N$1:$DN$1,0),FALSE),VLOOKUP($T86,Fe_Annuity_Tables,MATCH(DF$3+3,'Mortality Tables'!$N$1:$DN$1,0),FALSE)),"")</f>
        <v/>
      </c>
      <c r="DG86" s="685" t="str">
        <f>IFERROR((DF86+BP86*Contr_Rate)*(1+Inv_Return)*IF($D86=$C$1,VLOOKUP($T86,Male_Annuity_Tables,MATCH($BS$3+3,'Mortality Tables'!$N$1:$DN$1,0),FALSE),VLOOKUP($T86,Fe_Annuity_Tables,MATCH(DG$3+3,'Mortality Tables'!$N$1:$DN$1,0),FALSE)),"")</f>
        <v/>
      </c>
      <c r="DH86" s="685" t="str">
        <f>IFERROR((DG86+BQ86*Contr_Rate)*(1+Inv_Return)*IF($D86=$C$1,VLOOKUP($T86,Male_Annuity_Tables,MATCH($BS$3+3,'Mortality Tables'!$N$1:$DN$1,0),FALSE),VLOOKUP($T86,Fe_Annuity_Tables,MATCH(DH$3+3,'Mortality Tables'!$N$1:$DN$1,0),FALSE)),"")</f>
        <v/>
      </c>
      <c r="DJ86" s="686">
        <f t="shared" si="69"/>
        <v>1012945.5596040267</v>
      </c>
      <c r="DK86" s="680">
        <f t="shared" si="60"/>
        <v>8.8017766057058875</v>
      </c>
      <c r="DL86" s="686">
        <f t="shared" si="61"/>
        <v>77106.424684164027</v>
      </c>
      <c r="DM86" s="686">
        <f t="shared" si="70"/>
        <v>1518420.1004086076</v>
      </c>
      <c r="DN86" s="687">
        <f t="shared" si="62"/>
        <v>5.0780692815785726E-2</v>
      </c>
      <c r="DP86" s="688">
        <f t="shared" si="63"/>
        <v>37080.947746819205</v>
      </c>
      <c r="DQ86" s="688">
        <f t="shared" si="64"/>
        <v>57508.464728179206</v>
      </c>
      <c r="DR86" s="688" t="str">
        <f t="shared" si="65"/>
        <v/>
      </c>
    </row>
    <row r="87" spans="1:122" s="657" customFormat="1" ht="14.5">
      <c r="A87" s="675" t="s">
        <v>1243</v>
      </c>
      <c r="B87" s="675" t="s">
        <v>1244</v>
      </c>
      <c r="C87" s="675" t="s">
        <v>115</v>
      </c>
      <c r="D87" s="675" t="s">
        <v>61</v>
      </c>
      <c r="E87" s="676">
        <v>26797</v>
      </c>
      <c r="F87" s="677">
        <v>35598</v>
      </c>
      <c r="G87" s="677">
        <v>42525</v>
      </c>
      <c r="H87" s="678">
        <v>1604591</v>
      </c>
      <c r="I87" s="678">
        <v>88902.26</v>
      </c>
      <c r="J87" s="678">
        <v>82289.72</v>
      </c>
      <c r="K87" s="678">
        <v>35480.629999999997</v>
      </c>
      <c r="L87" s="678">
        <v>206672.61</v>
      </c>
      <c r="M87" s="679">
        <f>IF(COUNTIF($A$4:A204,A87)=1,0,1)</f>
        <v>0</v>
      </c>
      <c r="N87" s="680" t="str">
        <f t="shared" si="49"/>
        <v>Okay</v>
      </c>
      <c r="O87" s="680" t="str">
        <f t="shared" si="66"/>
        <v>TRUE</v>
      </c>
      <c r="P87" s="680" t="b">
        <f t="shared" si="50"/>
        <v>1</v>
      </c>
      <c r="Q87" s="680" t="b">
        <f t="shared" si="51"/>
        <v>1</v>
      </c>
      <c r="R87" s="680" t="b">
        <f t="shared" si="52"/>
        <v>1</v>
      </c>
      <c r="S87" s="681">
        <f t="shared" si="53"/>
        <v>24.112328767123287</v>
      </c>
      <c r="T87" s="682">
        <f t="shared" si="54"/>
        <v>51</v>
      </c>
      <c r="U87" s="682">
        <f t="shared" si="67"/>
        <v>43</v>
      </c>
      <c r="V87" s="682">
        <f t="shared" si="55"/>
        <v>8.5780821917808225</v>
      </c>
      <c r="W87" s="682">
        <f t="shared" si="56"/>
        <v>9</v>
      </c>
      <c r="X87" s="683">
        <f t="shared" si="57"/>
        <v>1860053.4899999998</v>
      </c>
      <c r="Y87" s="684">
        <f t="shared" si="58"/>
        <v>6.0000000000000001E-3</v>
      </c>
      <c r="Z87" s="684">
        <f>IF($D87=$C$1,VLOOKUP($T87,Male_Annuity_Tables,MATCH($W87+2,'Mortality Tables'!$DS$1:$HT$1,0),FALSE),VLOOKUP($T87,Fe_Annuity_Tables,MATCH($W87+2,'Mortality Tables'!$M$1:$DN$1,0),FALSE))</f>
        <v>0.46809938372992504</v>
      </c>
      <c r="AA87" s="664"/>
      <c r="AB87" s="685">
        <f t="shared" si="68"/>
        <v>1686344.91145</v>
      </c>
      <c r="AC87" s="685">
        <f t="shared" si="68"/>
        <v>1772264.1846883777</v>
      </c>
      <c r="AD87" s="685">
        <f t="shared" si="68"/>
        <v>1862561.0448982506</v>
      </c>
      <c r="AE87" s="685">
        <f t="shared" si="68"/>
        <v>1957458.5301358164</v>
      </c>
      <c r="AF87" s="685">
        <f t="shared" si="68"/>
        <v>2057191.0422462362</v>
      </c>
      <c r="AG87" s="685">
        <f t="shared" si="68"/>
        <v>2162004.9258486824</v>
      </c>
      <c r="AH87" s="685">
        <f t="shared" si="68"/>
        <v>2272159.0768206725</v>
      </c>
      <c r="AI87" s="685">
        <f t="shared" si="68"/>
        <v>2387925.5817846861</v>
      </c>
      <c r="AJ87" s="685">
        <f t="shared" si="68"/>
        <v>2509590.3901766161</v>
      </c>
      <c r="AK87" s="685" t="str">
        <f t="shared" si="68"/>
        <v/>
      </c>
      <c r="AL87" s="685" t="str">
        <f t="shared" si="59"/>
        <v/>
      </c>
      <c r="AM87" s="685" t="str">
        <f t="shared" si="59"/>
        <v/>
      </c>
      <c r="AN87" s="685" t="str">
        <f t="shared" si="59"/>
        <v/>
      </c>
      <c r="AO87" s="685" t="str">
        <f t="shared" si="59"/>
        <v/>
      </c>
      <c r="AP87" s="685" t="str">
        <f t="shared" si="59"/>
        <v/>
      </c>
      <c r="AQ87" s="685" t="str">
        <f t="shared" si="59"/>
        <v/>
      </c>
      <c r="AR87" s="685" t="str">
        <f t="shared" si="59"/>
        <v/>
      </c>
      <c r="AS87" s="685" t="str">
        <f t="shared" si="59"/>
        <v/>
      </c>
      <c r="AT87" s="685" t="str">
        <f t="shared" si="59"/>
        <v/>
      </c>
      <c r="AU87" s="685" t="str">
        <f t="shared" si="59"/>
        <v/>
      </c>
      <c r="AV87" s="685" t="str">
        <f t="shared" si="48"/>
        <v/>
      </c>
      <c r="AW87" s="685" t="str">
        <f t="shared" si="48"/>
        <v/>
      </c>
      <c r="AX87" s="685" t="str">
        <f t="shared" si="48"/>
        <v/>
      </c>
      <c r="AY87" s="685" t="str">
        <f t="shared" si="48"/>
        <v/>
      </c>
      <c r="AZ87" s="685" t="str">
        <f t="shared" si="48"/>
        <v/>
      </c>
      <c r="BA87" s="685" t="str">
        <f t="shared" si="48"/>
        <v/>
      </c>
      <c r="BB87" s="685" t="str">
        <f t="shared" si="48"/>
        <v/>
      </c>
      <c r="BC87" s="685" t="str">
        <f t="shared" si="48"/>
        <v/>
      </c>
      <c r="BD87" s="685" t="str">
        <f t="shared" ref="AV87:BH107" si="73">IFERROR(IF($W87&gt;=BD$3,($H87*(1+Ann_Salary_Growth_Rate)^BD$3),""),0)</f>
        <v/>
      </c>
      <c r="BE87" s="685" t="str">
        <f t="shared" si="73"/>
        <v/>
      </c>
      <c r="BF87" s="685" t="str">
        <f t="shared" si="73"/>
        <v/>
      </c>
      <c r="BG87" s="685" t="str">
        <f t="shared" si="73"/>
        <v/>
      </c>
      <c r="BH87" s="685" t="str">
        <f t="shared" si="73"/>
        <v/>
      </c>
      <c r="BI87" s="685" t="str">
        <f t="shared" si="72"/>
        <v/>
      </c>
      <c r="BJ87" s="685" t="str">
        <f t="shared" si="72"/>
        <v/>
      </c>
      <c r="BK87" s="685" t="str">
        <f t="shared" si="72"/>
        <v/>
      </c>
      <c r="BL87" s="685" t="str">
        <f t="shared" si="72"/>
        <v/>
      </c>
      <c r="BM87" s="685" t="str">
        <f t="shared" si="72"/>
        <v/>
      </c>
      <c r="BN87" s="685" t="str">
        <f t="shared" si="72"/>
        <v/>
      </c>
      <c r="BO87" s="685" t="str">
        <f t="shared" si="72"/>
        <v/>
      </c>
      <c r="BP87" s="685" t="str">
        <f t="shared" si="72"/>
        <v/>
      </c>
      <c r="BQ87" s="685" t="str">
        <f t="shared" si="72"/>
        <v/>
      </c>
      <c r="BR87" s="529"/>
      <c r="BS87" s="685">
        <f>IFERROR(($L87+AB87*Contr_Rate)*(1+Inv_Return)*IF($D87=$C$1,VLOOKUP($T87,Male_Annuity_Tables,MATCH($BS$3+3,'Mortality Tables'!$N$1:$DN$1,0),FALSE),VLOOKUP($T87,Fe_Annuity_Tables,MATCH(BS$3+3,'Mortality Tables'!$N$1:$DN$1,0),FALSE)),"")</f>
        <v>655093.00732889678</v>
      </c>
      <c r="BT87" s="685">
        <f>IFERROR(($BS87+AC87*Contr_Rate)*(1+Inv_Return)*IF($D87=$C$1,VLOOKUP($T87,Male_Annuity_Tables,MATCH($BS$3+3,'Mortality Tables'!$N$1:$DN$1,0),FALSE),VLOOKUP($T87,Fe_Annuity_Tables,MATCH(BT$3+3,'Mortality Tables'!$N$1:$DN$1,0),FALSE)),"")</f>
        <v>1091036.0713513575</v>
      </c>
      <c r="BU87" s="685">
        <f>IFERROR((BT87+AD87*Contr_Rate)*(1+Inv_Return)*IF($D87=$C$1,VLOOKUP($T87,Male_Annuity_Tables,MATCH($BS$3+3,'Mortality Tables'!$N$1:$DN$1,0),FALSE),VLOOKUP($T87,Fe_Annuity_Tables,MATCH(BU$3+3,'Mortality Tables'!$N$1:$DN$1,0),FALSE)),"")</f>
        <v>1516715.6758149411</v>
      </c>
      <c r="BV87" s="685">
        <f>IFERROR((BU87+AE87*Contr_Rate)*(1+Inv_Return)*IF($D87=$C$1,VLOOKUP($T87,Male_Annuity_Tables,MATCH($BS$3+3,'Mortality Tables'!$N$1:$DN$1,0),FALSE),VLOOKUP($T87,Fe_Annuity_Tables,MATCH(BV$3+3,'Mortality Tables'!$N$1:$DN$1,0),FALSE)),"")</f>
        <v>1934228.6163421269</v>
      </c>
      <c r="BW87" s="685">
        <f>IFERROR((BV87+AF87*Contr_Rate)*(1+Inv_Return)*IF($D87=$C$1,VLOOKUP($T87,Male_Annuity_Tables,MATCH($BS$3+3,'Mortality Tables'!$N$1:$DN$1,0),FALSE),VLOOKUP($T87,Fe_Annuity_Tables,MATCH(BW$3+3,'Mortality Tables'!$N$1:$DN$1,0),FALSE)),"")</f>
        <v>2345567.1891746605</v>
      </c>
      <c r="BX87" s="685">
        <f>IFERROR((BW87+AG87*Contr_Rate)*(1+Inv_Return)*IF($D87=$C$1,VLOOKUP($T87,Male_Annuity_Tables,MATCH($BS$3+3,'Mortality Tables'!$N$1:$DN$1,0),FALSE),VLOOKUP($T87,Fe_Annuity_Tables,MATCH(BX$3+3,'Mortality Tables'!$N$1:$DN$1,0),FALSE)),"")</f>
        <v>2752630.9148819013</v>
      </c>
      <c r="BY87" s="685">
        <f>IFERROR((BX87+AH87*Contr_Rate)*(1+Inv_Return)*IF($D87=$C$1,VLOOKUP($T87,Male_Annuity_Tables,MATCH($BS$3+3,'Mortality Tables'!$N$1:$DN$1,0),FALSE),VLOOKUP($T87,Fe_Annuity_Tables,MATCH(BY$3+3,'Mortality Tables'!$N$1:$DN$1,0),FALSE)),"")</f>
        <v>3157237.4841442867</v>
      </c>
      <c r="BZ87" s="685">
        <f>IFERROR((BY87+AI87*Contr_Rate)*(1+Inv_Return)*IF($D87=$C$1,VLOOKUP($T87,Male_Annuity_Tables,MATCH($BS$3+3,'Mortality Tables'!$N$1:$DN$1,0),FALSE),VLOOKUP($T87,Fe_Annuity_Tables,MATCH(BZ$3+3,'Mortality Tables'!$N$1:$DN$1,0),FALSE)),"")</f>
        <v>3561132.9969170303</v>
      </c>
      <c r="CA87" s="685">
        <f>IFERROR((BZ87+AJ87*Contr_Rate)*(1+Inv_Return)*IF($D87=$C$1,VLOOKUP($T87,Male_Annuity_Tables,MATCH($BS$3+3,'Mortality Tables'!$N$1:$DN$1,0),FALSE),VLOOKUP($T87,Fe_Annuity_Tables,MATCH(CA$3+3,'Mortality Tables'!$N$1:$DN$1,0),FALSE)),"")</f>
        <v>3966001.5609626956</v>
      </c>
      <c r="CB87" s="685" t="str">
        <f>IFERROR((CA87+AK87*Contr_Rate)*(1+Inv_Return)*IF($D87=$C$1,VLOOKUP($T87,Male_Annuity_Tables,MATCH($BS$3+3,'Mortality Tables'!$N$1:$DN$1,0),FALSE),VLOOKUP($T87,Fe_Annuity_Tables,MATCH(CB$3+3,'Mortality Tables'!$N$1:$DN$1,0),FALSE)),"")</f>
        <v/>
      </c>
      <c r="CC87" s="685" t="str">
        <f>IFERROR((CB87+AL87*Contr_Rate)*(1+Inv_Return)*IF($D87=$C$1,VLOOKUP($T87,Male_Annuity_Tables,MATCH($BS$3+3,'Mortality Tables'!$N$1:$DN$1,0),FALSE),VLOOKUP($T87,Fe_Annuity_Tables,MATCH(CC$3+3,'Mortality Tables'!$N$1:$DN$1,0),FALSE)),"")</f>
        <v/>
      </c>
      <c r="CD87" s="685" t="str">
        <f>IFERROR((CC87+AM87*Contr_Rate)*(1+Inv_Return)*IF($D87=$C$1,VLOOKUP($T87,Male_Annuity_Tables,MATCH($BS$3+3,'Mortality Tables'!$N$1:$DN$1,0),FALSE),VLOOKUP($T87,Fe_Annuity_Tables,MATCH(CD$3+3,'Mortality Tables'!$N$1:$DN$1,0),FALSE)),"")</f>
        <v/>
      </c>
      <c r="CE87" s="685" t="str">
        <f>IFERROR((CD87+AN87*Contr_Rate)*(1+Inv_Return)*IF($D87=$C$1,VLOOKUP($T87,Male_Annuity_Tables,MATCH($BS$3+3,'Mortality Tables'!$N$1:$DN$1,0),FALSE),VLOOKUP($T87,Fe_Annuity_Tables,MATCH(CE$3+3,'Mortality Tables'!$N$1:$DN$1,0),FALSE)),"")</f>
        <v/>
      </c>
      <c r="CF87" s="685" t="str">
        <f>IFERROR((CE87+AO87*Contr_Rate)*(1+Inv_Return)*IF($D87=$C$1,VLOOKUP($T87,Male_Annuity_Tables,MATCH($BS$3+3,'Mortality Tables'!$N$1:$DN$1,0),FALSE),VLOOKUP($T87,Fe_Annuity_Tables,MATCH(CF$3+3,'Mortality Tables'!$N$1:$DN$1,0),FALSE)),"")</f>
        <v/>
      </c>
      <c r="CG87" s="685" t="str">
        <f>IFERROR((CF87+AP87*Contr_Rate)*(1+Inv_Return)*IF($D87=$C$1,VLOOKUP($T87,Male_Annuity_Tables,MATCH($BS$3+3,'Mortality Tables'!$N$1:$DN$1,0),FALSE),VLOOKUP($T87,Fe_Annuity_Tables,MATCH(CG$3+3,'Mortality Tables'!$N$1:$DN$1,0),FALSE)),"")</f>
        <v/>
      </c>
      <c r="CH87" s="685" t="str">
        <f>IFERROR((CG87+AQ87*Contr_Rate)*(1+Inv_Return)*IF($D87=$C$1,VLOOKUP($T87,Male_Annuity_Tables,MATCH($BS$3+3,'Mortality Tables'!$N$1:$DN$1,0),FALSE),VLOOKUP($T87,Fe_Annuity_Tables,MATCH(CH$3+3,'Mortality Tables'!$N$1:$DN$1,0),FALSE)),"")</f>
        <v/>
      </c>
      <c r="CI87" s="685" t="str">
        <f>IFERROR((CH87+AR87*Contr_Rate)*(1+Inv_Return)*IF($D87=$C$1,VLOOKUP($T87,Male_Annuity_Tables,MATCH($BS$3+3,'Mortality Tables'!$N$1:$DN$1,0),FALSE),VLOOKUP($T87,Fe_Annuity_Tables,MATCH(CI$3+3,'Mortality Tables'!$N$1:$DN$1,0),FALSE)),"")</f>
        <v/>
      </c>
      <c r="CJ87" s="685" t="str">
        <f>IFERROR((CI87+AS87*Contr_Rate)*(1+Inv_Return)*IF($D87=$C$1,VLOOKUP($T87,Male_Annuity_Tables,MATCH($BS$3+3,'Mortality Tables'!$N$1:$DN$1,0),FALSE),VLOOKUP($T87,Fe_Annuity_Tables,MATCH(CJ$3+3,'Mortality Tables'!$N$1:$DN$1,0),FALSE)),"")</f>
        <v/>
      </c>
      <c r="CK87" s="685" t="str">
        <f>IFERROR((CJ87+AT87*Contr_Rate)*(1+Inv_Return)*IF($D87=$C$1,VLOOKUP($T87,Male_Annuity_Tables,MATCH($BS$3+3,'Mortality Tables'!$N$1:$DN$1,0),FALSE),VLOOKUP($T87,Fe_Annuity_Tables,MATCH(CK$3+3,'Mortality Tables'!$N$1:$DN$1,0),FALSE)),"")</f>
        <v/>
      </c>
      <c r="CL87" s="685" t="str">
        <f>IFERROR((CK87+AU87*Contr_Rate)*(1+Inv_Return)*IF($D87=$C$1,VLOOKUP($T87,Male_Annuity_Tables,MATCH($BS$3+3,'Mortality Tables'!$N$1:$DN$1,0),FALSE),VLOOKUP($T87,Fe_Annuity_Tables,MATCH(CL$3+3,'Mortality Tables'!$N$1:$DN$1,0),FALSE)),"")</f>
        <v/>
      </c>
      <c r="CM87" s="685" t="str">
        <f>IFERROR((CL87+AV87*Contr_Rate)*(1+Inv_Return)*IF($D87=$C$1,VLOOKUP($T87,Male_Annuity_Tables,MATCH($BS$3+3,'Mortality Tables'!$N$1:$DN$1,0),FALSE),VLOOKUP($T87,Fe_Annuity_Tables,MATCH(CM$3+3,'Mortality Tables'!$N$1:$DN$1,0),FALSE)),"")</f>
        <v/>
      </c>
      <c r="CN87" s="685" t="str">
        <f>IFERROR((CM87+AW87*Contr_Rate)*(1+Inv_Return)*IF($D87=$C$1,VLOOKUP($T87,Male_Annuity_Tables,MATCH($BS$3+3,'Mortality Tables'!$N$1:$DN$1,0),FALSE),VLOOKUP($T87,Fe_Annuity_Tables,MATCH(CN$3+3,'Mortality Tables'!$N$1:$DN$1,0),FALSE)),"")</f>
        <v/>
      </c>
      <c r="CO87" s="685" t="str">
        <f>IFERROR((CN87+AX87*Contr_Rate)*(1+Inv_Return)*IF($D87=$C$1,VLOOKUP($T87,Male_Annuity_Tables,MATCH($BS$3+3,'Mortality Tables'!$N$1:$DN$1,0),FALSE),VLOOKUP($T87,Fe_Annuity_Tables,MATCH(CO$3+3,'Mortality Tables'!$N$1:$DN$1,0),FALSE)),"")</f>
        <v/>
      </c>
      <c r="CP87" s="685" t="str">
        <f>IFERROR((CO87+AY87*Contr_Rate)*(1+Inv_Return)*IF($D87=$C$1,VLOOKUP($T87,Male_Annuity_Tables,MATCH($BS$3+3,'Mortality Tables'!$N$1:$DN$1,0),FALSE),VLOOKUP($T87,Fe_Annuity_Tables,MATCH(CP$3+3,'Mortality Tables'!$N$1:$DN$1,0),FALSE)),"")</f>
        <v/>
      </c>
      <c r="CQ87" s="685" t="str">
        <f>IFERROR((CP87+AZ87*Contr_Rate)*(1+Inv_Return)*IF($D87=$C$1,VLOOKUP($T87,Male_Annuity_Tables,MATCH($BS$3+3,'Mortality Tables'!$N$1:$DN$1,0),FALSE),VLOOKUP($T87,Fe_Annuity_Tables,MATCH(CQ$3+3,'Mortality Tables'!$N$1:$DN$1,0),FALSE)),"")</f>
        <v/>
      </c>
      <c r="CR87" s="685" t="str">
        <f>IFERROR((CQ87+BA87*Contr_Rate)*(1+Inv_Return)*IF($D87=$C$1,VLOOKUP($T87,Male_Annuity_Tables,MATCH($BS$3+3,'Mortality Tables'!$N$1:$DN$1,0),FALSE),VLOOKUP($T87,Fe_Annuity_Tables,MATCH(CR$3+3,'Mortality Tables'!$N$1:$DN$1,0),FALSE)),"")</f>
        <v/>
      </c>
      <c r="CS87" s="685" t="str">
        <f>IFERROR((CR87+BB87*Contr_Rate)*(1+Inv_Return)*IF($D87=$C$1,VLOOKUP($T87,Male_Annuity_Tables,MATCH($BS$3+3,'Mortality Tables'!$N$1:$DN$1,0),FALSE),VLOOKUP($T87,Fe_Annuity_Tables,MATCH(CS$3+3,'Mortality Tables'!$N$1:$DN$1,0),FALSE)),"")</f>
        <v/>
      </c>
      <c r="CT87" s="685" t="str">
        <f>IFERROR((CS87+BC87*Contr_Rate)*(1+Inv_Return)*IF($D87=$C$1,VLOOKUP($T87,Male_Annuity_Tables,MATCH($BS$3+3,'Mortality Tables'!$N$1:$DN$1,0),FALSE),VLOOKUP($T87,Fe_Annuity_Tables,MATCH(CT$3+3,'Mortality Tables'!$N$1:$DN$1,0),FALSE)),"")</f>
        <v/>
      </c>
      <c r="CU87" s="685" t="str">
        <f>IFERROR((CT87+BD87*Contr_Rate)*(1+Inv_Return)*IF($D87=$C$1,VLOOKUP($T87,Male_Annuity_Tables,MATCH($BS$3+3,'Mortality Tables'!$N$1:$DN$1,0),FALSE),VLOOKUP($T87,Fe_Annuity_Tables,MATCH(CU$3+3,'Mortality Tables'!$N$1:$DN$1,0),FALSE)),"")</f>
        <v/>
      </c>
      <c r="CV87" s="685" t="str">
        <f>IFERROR((CU87+BE87*Contr_Rate)*(1+Inv_Return)*IF($D87=$C$1,VLOOKUP($T87,Male_Annuity_Tables,MATCH($BS$3+3,'Mortality Tables'!$N$1:$DN$1,0),FALSE),VLOOKUP($T87,Fe_Annuity_Tables,MATCH(CV$3+3,'Mortality Tables'!$N$1:$DN$1,0),FALSE)),"")</f>
        <v/>
      </c>
      <c r="CW87" s="685" t="str">
        <f>IFERROR((CV87+BF87*Contr_Rate)*(1+Inv_Return)*IF($D87=$C$1,VLOOKUP($T87,Male_Annuity_Tables,MATCH($BS$3+3,'Mortality Tables'!$N$1:$DN$1,0),FALSE),VLOOKUP($T87,Fe_Annuity_Tables,MATCH(CW$3+3,'Mortality Tables'!$N$1:$DN$1,0),FALSE)),"")</f>
        <v/>
      </c>
      <c r="CX87" s="685" t="str">
        <f>IFERROR((CW87+BG87*Contr_Rate)*(1+Inv_Return)*IF($D87=$C$1,VLOOKUP($T87,Male_Annuity_Tables,MATCH($BS$3+3,'Mortality Tables'!$N$1:$DN$1,0),FALSE),VLOOKUP($T87,Fe_Annuity_Tables,MATCH(CX$3+3,'Mortality Tables'!$N$1:$DN$1,0),FALSE)),"")</f>
        <v/>
      </c>
      <c r="CY87" s="685" t="str">
        <f>IFERROR((CX87+BH87*Contr_Rate)*(1+Inv_Return)*IF($D87=$C$1,VLOOKUP($T87,Male_Annuity_Tables,MATCH($BS$3+3,'Mortality Tables'!$N$1:$DN$1,0),FALSE),VLOOKUP($T87,Fe_Annuity_Tables,MATCH(CY$3+3,'Mortality Tables'!$N$1:$DN$1,0),FALSE)),"")</f>
        <v/>
      </c>
      <c r="CZ87" s="685" t="str">
        <f>IFERROR((CY87+BI87*Contr_Rate)*(1+Inv_Return)*IF($D87=$C$1,VLOOKUP($T87,Male_Annuity_Tables,MATCH($BS$3+3,'Mortality Tables'!$N$1:$DN$1,0),FALSE),VLOOKUP($T87,Fe_Annuity_Tables,MATCH(CZ$3+3,'Mortality Tables'!$N$1:$DN$1,0),FALSE)),"")</f>
        <v/>
      </c>
      <c r="DA87" s="685" t="str">
        <f>IFERROR((CZ87+BJ87*Contr_Rate)*(1+Inv_Return)*IF($D87=$C$1,VLOOKUP($T87,Male_Annuity_Tables,MATCH($BS$3+3,'Mortality Tables'!$N$1:$DN$1,0),FALSE),VLOOKUP($T87,Fe_Annuity_Tables,MATCH(DA$3+3,'Mortality Tables'!$N$1:$DN$1,0),FALSE)),"")</f>
        <v/>
      </c>
      <c r="DB87" s="685" t="str">
        <f>IFERROR((DA87+BK87*Contr_Rate)*(1+Inv_Return)*IF($D87=$C$1,VLOOKUP($T87,Male_Annuity_Tables,MATCH($BS$3+3,'Mortality Tables'!$N$1:$DN$1,0),FALSE),VLOOKUP($T87,Fe_Annuity_Tables,MATCH(DB$3+3,'Mortality Tables'!$N$1:$DN$1,0),FALSE)),"")</f>
        <v/>
      </c>
      <c r="DC87" s="685" t="str">
        <f>IFERROR((DB87+BL87*Contr_Rate)*(1+Inv_Return)*IF($D87=$C$1,VLOOKUP($T87,Male_Annuity_Tables,MATCH($BS$3+3,'Mortality Tables'!$N$1:$DN$1,0),FALSE),VLOOKUP($T87,Fe_Annuity_Tables,MATCH(DC$3+3,'Mortality Tables'!$N$1:$DN$1,0),FALSE)),"")</f>
        <v/>
      </c>
      <c r="DD87" s="685" t="str">
        <f>IFERROR((DC87+BM87*Contr_Rate)*(1+Inv_Return)*IF($D87=$C$1,VLOOKUP($T87,Male_Annuity_Tables,MATCH($BS$3+3,'Mortality Tables'!$N$1:$DN$1,0),FALSE),VLOOKUP($T87,Fe_Annuity_Tables,MATCH(DD$3+3,'Mortality Tables'!$N$1:$DN$1,0),FALSE)),"")</f>
        <v/>
      </c>
      <c r="DE87" s="685" t="str">
        <f>IFERROR((DD87+BN87*Contr_Rate)*(1+Inv_Return)*IF($D87=$C$1,VLOOKUP($T87,Male_Annuity_Tables,MATCH($BS$3+3,'Mortality Tables'!$N$1:$DN$1,0),FALSE),VLOOKUP($T87,Fe_Annuity_Tables,MATCH(DE$3+3,'Mortality Tables'!$N$1:$DN$1,0),FALSE)),"")</f>
        <v/>
      </c>
      <c r="DF87" s="685" t="str">
        <f>IFERROR((DE87+BO87*Contr_Rate)*(1+Inv_Return)*IF($D87=$C$1,VLOOKUP($T87,Male_Annuity_Tables,MATCH($BS$3+3,'Mortality Tables'!$N$1:$DN$1,0),FALSE),VLOOKUP($T87,Fe_Annuity_Tables,MATCH(DF$3+3,'Mortality Tables'!$N$1:$DN$1,0),FALSE)),"")</f>
        <v/>
      </c>
      <c r="DG87" s="685" t="str">
        <f>IFERROR((DF87+BP87*Contr_Rate)*(1+Inv_Return)*IF($D87=$C$1,VLOOKUP($T87,Male_Annuity_Tables,MATCH($BS$3+3,'Mortality Tables'!$N$1:$DN$1,0),FALSE),VLOOKUP($T87,Fe_Annuity_Tables,MATCH(DG$3+3,'Mortality Tables'!$N$1:$DN$1,0),FALSE)),"")</f>
        <v/>
      </c>
      <c r="DH87" s="685" t="str">
        <f>IFERROR((DG87+BQ87*Contr_Rate)*(1+Inv_Return)*IF($D87=$C$1,VLOOKUP($T87,Male_Annuity_Tables,MATCH($BS$3+3,'Mortality Tables'!$N$1:$DN$1,0),FALSE),VLOOKUP($T87,Fe_Annuity_Tables,MATCH(DH$3+3,'Mortality Tables'!$N$1:$DN$1,0),FALSE)),"")</f>
        <v/>
      </c>
      <c r="DJ87" s="686">
        <f t="shared" si="69"/>
        <v>3966001.5609626956</v>
      </c>
      <c r="DK87" s="680">
        <f t="shared" si="60"/>
        <v>8.0909277508679907</v>
      </c>
      <c r="DL87" s="686">
        <f t="shared" si="61"/>
        <v>328419.82126956218</v>
      </c>
      <c r="DM87" s="686">
        <f t="shared" si="70"/>
        <v>2509590.3901766161</v>
      </c>
      <c r="DN87" s="687">
        <f t="shared" si="62"/>
        <v>0.13086590646629354</v>
      </c>
      <c r="DP87" s="688">
        <f t="shared" si="63"/>
        <v>69046.802972465724</v>
      </c>
      <c r="DQ87" s="688">
        <f t="shared" si="64"/>
        <v>115574.54207432065</v>
      </c>
      <c r="DR87" s="688">
        <f t="shared" si="65"/>
        <v>161554.48692510425</v>
      </c>
    </row>
    <row r="88" spans="1:122" s="657" customFormat="1" ht="14.5">
      <c r="A88" s="675" t="s">
        <v>1245</v>
      </c>
      <c r="B88" s="675" t="s">
        <v>1246</v>
      </c>
      <c r="C88" s="675" t="s">
        <v>236</v>
      </c>
      <c r="D88" s="675" t="s">
        <v>60</v>
      </c>
      <c r="E88" s="676">
        <v>33373</v>
      </c>
      <c r="F88" s="677">
        <v>43270</v>
      </c>
      <c r="G88" s="677">
        <v>44920</v>
      </c>
      <c r="H88" s="678">
        <v>1131855</v>
      </c>
      <c r="I88" s="678">
        <v>60893.599999999999</v>
      </c>
      <c r="J88" s="678">
        <v>95676.52</v>
      </c>
      <c r="K88" s="678">
        <v>9585.56</v>
      </c>
      <c r="L88" s="678">
        <v>166155.68</v>
      </c>
      <c r="M88" s="679">
        <f>IF(COUNTIF($A$4:A204,A88)=1,0,1)</f>
        <v>0</v>
      </c>
      <c r="N88" s="680" t="str">
        <f t="shared" si="49"/>
        <v>Okay</v>
      </c>
      <c r="O88" s="680" t="str">
        <f t="shared" si="66"/>
        <v>TRUE</v>
      </c>
      <c r="P88" s="680" t="b">
        <f t="shared" si="50"/>
        <v>1</v>
      </c>
      <c r="Q88" s="680" t="b">
        <f t="shared" si="51"/>
        <v>1</v>
      </c>
      <c r="R88" s="680" t="b">
        <f t="shared" si="52"/>
        <v>1</v>
      </c>
      <c r="S88" s="681">
        <f t="shared" si="53"/>
        <v>27.115068493150684</v>
      </c>
      <c r="T88" s="682">
        <f t="shared" si="54"/>
        <v>33</v>
      </c>
      <c r="U88" s="682">
        <f t="shared" si="67"/>
        <v>31</v>
      </c>
      <c r="V88" s="682">
        <f t="shared" si="55"/>
        <v>2.0164383561643837</v>
      </c>
      <c r="W88" s="682">
        <f t="shared" si="56"/>
        <v>27</v>
      </c>
      <c r="X88" s="683">
        <f t="shared" si="57"/>
        <v>4486203.3599999994</v>
      </c>
      <c r="Y88" s="684">
        <f t="shared" si="58"/>
        <v>1.42E-3</v>
      </c>
      <c r="Z88" s="684">
        <f>IF($D88=$C$1,VLOOKUP($T88,Male_Annuity_Tables,MATCH($W88+2,'Mortality Tables'!$DS$1:$HT$1,0),FALSE),VLOOKUP($T88,Fe_Annuity_Tables,MATCH($W88+2,'Mortality Tables'!$M$1:$DN$1,0),FALSE))</f>
        <v>1.7200147574647887E-2</v>
      </c>
      <c r="AA88" s="664"/>
      <c r="AB88" s="685">
        <f t="shared" si="68"/>
        <v>1189523.0122500001</v>
      </c>
      <c r="AC88" s="685">
        <f t="shared" si="68"/>
        <v>1250129.2097241376</v>
      </c>
      <c r="AD88" s="685">
        <f t="shared" si="68"/>
        <v>1313823.2929595825</v>
      </c>
      <c r="AE88" s="685">
        <f t="shared" si="68"/>
        <v>1380762.5897358733</v>
      </c>
      <c r="AF88" s="685">
        <f t="shared" si="68"/>
        <v>1451112.443682916</v>
      </c>
      <c r="AG88" s="685">
        <f t="shared" si="68"/>
        <v>1525046.6226885607</v>
      </c>
      <c r="AH88" s="685">
        <f t="shared" si="68"/>
        <v>1602747.7481145428</v>
      </c>
      <c r="AI88" s="685">
        <f t="shared" si="68"/>
        <v>1684407.7458809789</v>
      </c>
      <c r="AJ88" s="685">
        <f t="shared" si="68"/>
        <v>1770228.3205336148</v>
      </c>
      <c r="AK88" s="685">
        <f t="shared" si="68"/>
        <v>1860421.4534648026</v>
      </c>
      <c r="AL88" s="685">
        <f t="shared" si="59"/>
        <v>1955209.9265188342</v>
      </c>
      <c r="AM88" s="685">
        <f t="shared" si="59"/>
        <v>2054827.8722749688</v>
      </c>
      <c r="AN88" s="685">
        <f t="shared" si="59"/>
        <v>2159521.3523673783</v>
      </c>
      <c r="AO88" s="685">
        <f t="shared" si="59"/>
        <v>2269548.9652704969</v>
      </c>
      <c r="AP88" s="685">
        <f t="shared" si="59"/>
        <v>2385182.4850510289</v>
      </c>
      <c r="AQ88" s="685">
        <f t="shared" si="59"/>
        <v>2506707.5326643786</v>
      </c>
      <c r="AR88" s="685">
        <f t="shared" si="59"/>
        <v>2634424.2814536286</v>
      </c>
      <c r="AS88" s="685">
        <f t="shared" si="59"/>
        <v>2768648.198593691</v>
      </c>
      <c r="AT88" s="685">
        <f t="shared" si="59"/>
        <v>2909710.8243120397</v>
      </c>
      <c r="AU88" s="685">
        <f t="shared" si="59"/>
        <v>3057960.5908107385</v>
      </c>
      <c r="AV88" s="685">
        <f t="shared" si="73"/>
        <v>3213763.6829125453</v>
      </c>
      <c r="AW88" s="685">
        <f t="shared" si="73"/>
        <v>3377504.94255694</v>
      </c>
      <c r="AX88" s="685">
        <f t="shared" si="73"/>
        <v>3549588.8193802158</v>
      </c>
      <c r="AY88" s="685">
        <f t="shared" si="73"/>
        <v>3730440.3697276386</v>
      </c>
      <c r="AZ88" s="685">
        <f t="shared" si="73"/>
        <v>3920506.3065652614</v>
      </c>
      <c r="BA88" s="685">
        <f t="shared" si="73"/>
        <v>4120256.1028847615</v>
      </c>
      <c r="BB88" s="685">
        <f t="shared" si="73"/>
        <v>4330183.1513267402</v>
      </c>
      <c r="BC88" s="685" t="str">
        <f t="shared" si="73"/>
        <v/>
      </c>
      <c r="BD88" s="685" t="str">
        <f t="shared" si="73"/>
        <v/>
      </c>
      <c r="BE88" s="685" t="str">
        <f t="shared" si="73"/>
        <v/>
      </c>
      <c r="BF88" s="685" t="str">
        <f t="shared" si="73"/>
        <v/>
      </c>
      <c r="BG88" s="685" t="str">
        <f t="shared" si="73"/>
        <v/>
      </c>
      <c r="BH88" s="685" t="str">
        <f t="shared" si="73"/>
        <v/>
      </c>
      <c r="BI88" s="685" t="str">
        <f t="shared" si="72"/>
        <v/>
      </c>
      <c r="BJ88" s="685" t="str">
        <f t="shared" si="72"/>
        <v/>
      </c>
      <c r="BK88" s="685" t="str">
        <f t="shared" si="72"/>
        <v/>
      </c>
      <c r="BL88" s="685" t="str">
        <f t="shared" si="72"/>
        <v/>
      </c>
      <c r="BM88" s="685" t="str">
        <f t="shared" si="72"/>
        <v/>
      </c>
      <c r="BN88" s="685" t="str">
        <f t="shared" si="72"/>
        <v/>
      </c>
      <c r="BO88" s="685" t="str">
        <f t="shared" si="72"/>
        <v/>
      </c>
      <c r="BP88" s="685" t="str">
        <f t="shared" si="72"/>
        <v/>
      </c>
      <c r="BQ88" s="685" t="str">
        <f t="shared" si="72"/>
        <v/>
      </c>
      <c r="BR88" s="529"/>
      <c r="BS88" s="685">
        <f>IFERROR(($L88+AB88*Contr_Rate)*(1+Inv_Return)*IF($D88=$C$1,VLOOKUP($T88,Male_Annuity_Tables,MATCH($BS$3+3,'Mortality Tables'!$N$1:$DN$1,0),FALSE),VLOOKUP($T88,Fe_Annuity_Tables,MATCH(BS$3+3,'Mortality Tables'!$N$1:$DN$1,0),FALSE)),"")</f>
        <v>429366.16361489706</v>
      </c>
      <c r="BT88" s="685">
        <f>IFERROR(($BS88+AC88*Contr_Rate)*(1+Inv_Return)*IF($D88=$C$1,VLOOKUP($T88,Male_Annuity_Tables,MATCH($BS$3+3,'Mortality Tables'!$N$1:$DN$1,0),FALSE),VLOOKUP($T88,Fe_Annuity_Tables,MATCH(BT$3+3,'Mortality Tables'!$N$1:$DN$1,0),FALSE)),"")</f>
        <v>527523.12767159811</v>
      </c>
      <c r="BU88" s="685">
        <f>IFERROR((BT88+AD88*Contr_Rate)*(1+Inv_Return)*IF($D88=$C$1,VLOOKUP($T88,Male_Annuity_Tables,MATCH($BS$3+3,'Mortality Tables'!$N$1:$DN$1,0),FALSE),VLOOKUP($T88,Fe_Annuity_Tables,MATCH(BU$3+3,'Mortality Tables'!$N$1:$DN$1,0),FALSE)),"")</f>
        <v>482800.03914158791</v>
      </c>
      <c r="BV88" s="685">
        <f>IFERROR((BU88+AE88*Contr_Rate)*(1+Inv_Return)*IF($D88=$C$1,VLOOKUP($T88,Male_Annuity_Tables,MATCH($BS$3+3,'Mortality Tables'!$N$1:$DN$1,0),FALSE),VLOOKUP($T88,Fe_Annuity_Tables,MATCH(BV$3+3,'Mortality Tables'!$N$1:$DN$1,0),FALSE)),"")</f>
        <v>375319.77226233372</v>
      </c>
      <c r="BW88" s="685">
        <f>IFERROR((BV88+AF88*Contr_Rate)*(1+Inv_Return)*IF($D88=$C$1,VLOOKUP($T88,Male_Annuity_Tables,MATCH($BS$3+3,'Mortality Tables'!$N$1:$DN$1,0),FALSE),VLOOKUP($T88,Fe_Annuity_Tables,MATCH(BW$3+3,'Mortality Tables'!$N$1:$DN$1,0),FALSE)),"")</f>
        <v>270896.33153554384</v>
      </c>
      <c r="BX88" s="685">
        <f>IFERROR((BW88+AG88*Contr_Rate)*(1+Inv_Return)*IF($D88=$C$1,VLOOKUP($T88,Male_Annuity_Tables,MATCH($BS$3+3,'Mortality Tables'!$N$1:$DN$1,0),FALSE),VLOOKUP($T88,Fe_Annuity_Tables,MATCH(BX$3+3,'Mortality Tables'!$N$1:$DN$1,0),FALSE)),"")</f>
        <v>194393.59658900261</v>
      </c>
      <c r="BY88" s="685">
        <f>IFERROR((BX88+AH88*Contr_Rate)*(1+Inv_Return)*IF($D88=$C$1,VLOOKUP($T88,Male_Annuity_Tables,MATCH($BS$3+3,'Mortality Tables'!$N$1:$DN$1,0),FALSE),VLOOKUP($T88,Fe_Annuity_Tables,MATCH(BY$3+3,'Mortality Tables'!$N$1:$DN$1,0),FALSE)),"")</f>
        <v>143895.98523449156</v>
      </c>
      <c r="BZ88" s="685">
        <f>IFERROR((BY88+AI88*Contr_Rate)*(1+Inv_Return)*IF($D88=$C$1,VLOOKUP($T88,Male_Annuity_Tables,MATCH($BS$3+3,'Mortality Tables'!$N$1:$DN$1,0),FALSE),VLOOKUP($T88,Fe_Annuity_Tables,MATCH(BZ$3+3,'Mortality Tables'!$N$1:$DN$1,0),FALSE)),"")</f>
        <v>117377.2974415599</v>
      </c>
      <c r="CA88" s="685">
        <f>IFERROR((BZ88+AJ88*Contr_Rate)*(1+Inv_Return)*IF($D88=$C$1,VLOOKUP($T88,Male_Annuity_Tables,MATCH($BS$3+3,'Mortality Tables'!$N$1:$DN$1,0),FALSE),VLOOKUP($T88,Fe_Annuity_Tables,MATCH(CA$3+3,'Mortality Tables'!$N$1:$DN$1,0),FALSE)),"")</f>
        <v>99449.690519991796</v>
      </c>
      <c r="CB88" s="685">
        <f>IFERROR((CA88+AK88*Contr_Rate)*(1+Inv_Return)*IF($D88=$C$1,VLOOKUP($T88,Male_Annuity_Tables,MATCH($BS$3+3,'Mortality Tables'!$N$1:$DN$1,0),FALSE),VLOOKUP($T88,Fe_Annuity_Tables,MATCH(CB$3+3,'Mortality Tables'!$N$1:$DN$1,0),FALSE)),"")</f>
        <v>85537.318465464166</v>
      </c>
      <c r="CC88" s="685">
        <f>IFERROR((CB88+AL88*Contr_Rate)*(1+Inv_Return)*IF($D88=$C$1,VLOOKUP($T88,Male_Annuity_Tables,MATCH($BS$3+3,'Mortality Tables'!$N$1:$DN$1,0),FALSE),VLOOKUP($T88,Fe_Annuity_Tables,MATCH(CC$3+3,'Mortality Tables'!$N$1:$DN$1,0),FALSE)),"")</f>
        <v>74142.449740237935</v>
      </c>
      <c r="CD88" s="685">
        <f>IFERROR((CC88+AM88*Contr_Rate)*(1+Inv_Return)*IF($D88=$C$1,VLOOKUP($T88,Male_Annuity_Tables,MATCH($BS$3+3,'Mortality Tables'!$N$1:$DN$1,0),FALSE),VLOOKUP($T88,Fe_Annuity_Tables,MATCH(CD$3+3,'Mortality Tables'!$N$1:$DN$1,0),FALSE)),"")</f>
        <v>64596.239902382025</v>
      </c>
      <c r="CE88" s="685">
        <f>IFERROR((CD88+AN88*Contr_Rate)*(1+Inv_Return)*IF($D88=$C$1,VLOOKUP($T88,Male_Annuity_Tables,MATCH($BS$3+3,'Mortality Tables'!$N$1:$DN$1,0),FALSE),VLOOKUP($T88,Fe_Annuity_Tables,MATCH(CE$3+3,'Mortality Tables'!$N$1:$DN$1,0),FALSE)),"")</f>
        <v>56497.129397661338</v>
      </c>
      <c r="CF88" s="685">
        <f>IFERROR((CE88+AO88*Contr_Rate)*(1+Inv_Return)*IF($D88=$C$1,VLOOKUP($T88,Male_Annuity_Tables,MATCH($BS$3+3,'Mortality Tables'!$N$1:$DN$1,0),FALSE),VLOOKUP($T88,Fe_Annuity_Tables,MATCH(CF$3+3,'Mortality Tables'!$N$1:$DN$1,0),FALSE)),"")</f>
        <v>49562.387614268162</v>
      </c>
      <c r="CG88" s="685">
        <f>IFERROR((CF88+AP88*Contr_Rate)*(1+Inv_Return)*IF($D88=$C$1,VLOOKUP($T88,Male_Annuity_Tables,MATCH($BS$3+3,'Mortality Tables'!$N$1:$DN$1,0),FALSE),VLOOKUP($T88,Fe_Annuity_Tables,MATCH(CG$3+3,'Mortality Tables'!$N$1:$DN$1,0),FALSE)),"")</f>
        <v>43581.770872911584</v>
      </c>
      <c r="CH88" s="685">
        <f>IFERROR((CG88+AQ88*Contr_Rate)*(1+Inv_Return)*IF($D88=$C$1,VLOOKUP($T88,Male_Annuity_Tables,MATCH($BS$3+3,'Mortality Tables'!$N$1:$DN$1,0),FALSE),VLOOKUP($T88,Fe_Annuity_Tables,MATCH(CH$3+3,'Mortality Tables'!$N$1:$DN$1,0),FALSE)),"")</f>
        <v>38395.293260397171</v>
      </c>
      <c r="CI88" s="685">
        <f>IFERROR((CH88+AR88*Contr_Rate)*(1+Inv_Return)*IF($D88=$C$1,VLOOKUP($T88,Male_Annuity_Tables,MATCH($BS$3+3,'Mortality Tables'!$N$1:$DN$1,0),FALSE),VLOOKUP($T88,Fe_Annuity_Tables,MATCH(CI$3+3,'Mortality Tables'!$N$1:$DN$1,0),FALSE)),"")</f>
        <v>33876.660285916376</v>
      </c>
      <c r="CJ88" s="685">
        <f>IFERROR((CI88+AS88*Contr_Rate)*(1+Inv_Return)*IF($D88=$C$1,VLOOKUP($T88,Male_Annuity_Tables,MATCH($BS$3+3,'Mortality Tables'!$N$1:$DN$1,0),FALSE),VLOOKUP($T88,Fe_Annuity_Tables,MATCH(CJ$3+3,'Mortality Tables'!$N$1:$DN$1,0),FALSE)),"")</f>
        <v>31684.611884605376</v>
      </c>
      <c r="CK88" s="685">
        <f>IFERROR((CJ88+AT88*Contr_Rate)*(1+Inv_Return)*IF($D88=$C$1,VLOOKUP($T88,Male_Annuity_Tables,MATCH($BS$3+3,'Mortality Tables'!$N$1:$DN$1,0),FALSE),VLOOKUP($T88,Fe_Annuity_Tables,MATCH(CK$3+3,'Mortality Tables'!$N$1:$DN$1,0),FALSE)),"")</f>
        <v>29718.95289902408</v>
      </c>
      <c r="CL88" s="685">
        <f>IFERROR((CK88+AU88*Contr_Rate)*(1+Inv_Return)*IF($D88=$C$1,VLOOKUP($T88,Male_Annuity_Tables,MATCH($BS$3+3,'Mortality Tables'!$N$1:$DN$1,0),FALSE),VLOOKUP($T88,Fe_Annuity_Tables,MATCH(CL$3+3,'Mortality Tables'!$N$1:$DN$1,0),FALSE)),"")</f>
        <v>27881.590077197219</v>
      </c>
      <c r="CM88" s="685">
        <f>IFERROR((CL88+AV88*Contr_Rate)*(1+Inv_Return)*IF($D88=$C$1,VLOOKUP($T88,Male_Annuity_Tables,MATCH($BS$3+3,'Mortality Tables'!$N$1:$DN$1,0),FALSE),VLOOKUP($T88,Fe_Annuity_Tables,MATCH(CM$3+3,'Mortality Tables'!$N$1:$DN$1,0),FALSE)),"")</f>
        <v>26159.086413808334</v>
      </c>
      <c r="CN88" s="685">
        <f>IFERROR((CM88+AW88*Contr_Rate)*(1+Inv_Return)*IF($D88=$C$1,VLOOKUP($T88,Male_Annuity_Tables,MATCH($BS$3+3,'Mortality Tables'!$N$1:$DN$1,0),FALSE),VLOOKUP($T88,Fe_Annuity_Tables,MATCH(CN$3+3,'Mortality Tables'!$N$1:$DN$1,0),FALSE)),"")</f>
        <v>24542.30150023189</v>
      </c>
      <c r="CO88" s="685">
        <f>IFERROR((CN88+AX88*Contr_Rate)*(1+Inv_Return)*IF($D88=$C$1,VLOOKUP($T88,Male_Annuity_Tables,MATCH($BS$3+3,'Mortality Tables'!$N$1:$DN$1,0),FALSE),VLOOKUP($T88,Fe_Annuity_Tables,MATCH(CO$3+3,'Mortality Tables'!$N$1:$DN$1,0),FALSE)),"")</f>
        <v>24301.796199114524</v>
      </c>
      <c r="CP88" s="685">
        <f>IFERROR((CO88+AY88*Contr_Rate)*(1+Inv_Return)*IF($D88=$C$1,VLOOKUP($T88,Male_Annuity_Tables,MATCH($BS$3+3,'Mortality Tables'!$N$1:$DN$1,0),FALSE),VLOOKUP($T88,Fe_Annuity_Tables,MATCH(CP$3+3,'Mortality Tables'!$N$1:$DN$1,0),FALSE)),"")</f>
        <v>24085.990257817604</v>
      </c>
      <c r="CQ88" s="685">
        <f>IFERROR((CP88+AZ88*Contr_Rate)*(1+Inv_Return)*IF($D88=$C$1,VLOOKUP($T88,Male_Annuity_Tables,MATCH($BS$3+3,'Mortality Tables'!$N$1:$DN$1,0),FALSE),VLOOKUP($T88,Fe_Annuity_Tables,MATCH(CQ$3+3,'Mortality Tables'!$N$1:$DN$1,0),FALSE)),"")</f>
        <v>23861.576431492635</v>
      </c>
      <c r="CR88" s="685">
        <f>IFERROR((CQ88+BA88*Contr_Rate)*(1+Inv_Return)*IF($D88=$C$1,VLOOKUP($T88,Male_Annuity_Tables,MATCH($BS$3+3,'Mortality Tables'!$N$1:$DN$1,0),FALSE),VLOOKUP($T88,Fe_Annuity_Tables,MATCH(CR$3+3,'Mortality Tables'!$N$1:$DN$1,0),FALSE)),"")</f>
        <v>23626.375988072465</v>
      </c>
      <c r="CS88" s="685">
        <f>IFERROR((CR88+BB88*Contr_Rate)*(1+Inv_Return)*IF($D88=$C$1,VLOOKUP($T88,Male_Annuity_Tables,MATCH($BS$3+3,'Mortality Tables'!$N$1:$DN$1,0),FALSE),VLOOKUP($T88,Fe_Annuity_Tables,MATCH(CS$3+3,'Mortality Tables'!$N$1:$DN$1,0),FALSE)),"")</f>
        <v>23379.230980856355</v>
      </c>
      <c r="CT88" s="685" t="str">
        <f>IFERROR((CS88+BC88*Contr_Rate)*(1+Inv_Return)*IF($D88=$C$1,VLOOKUP($T88,Male_Annuity_Tables,MATCH($BS$3+3,'Mortality Tables'!$N$1:$DN$1,0),FALSE),VLOOKUP($T88,Fe_Annuity_Tables,MATCH(CT$3+3,'Mortality Tables'!$N$1:$DN$1,0),FALSE)),"")</f>
        <v/>
      </c>
      <c r="CU88" s="685" t="str">
        <f>IFERROR((CT88+BD88*Contr_Rate)*(1+Inv_Return)*IF($D88=$C$1,VLOOKUP($T88,Male_Annuity_Tables,MATCH($BS$3+3,'Mortality Tables'!$N$1:$DN$1,0),FALSE),VLOOKUP($T88,Fe_Annuity_Tables,MATCH(CU$3+3,'Mortality Tables'!$N$1:$DN$1,0),FALSE)),"")</f>
        <v/>
      </c>
      <c r="CV88" s="685" t="str">
        <f>IFERROR((CU88+BE88*Contr_Rate)*(1+Inv_Return)*IF($D88=$C$1,VLOOKUP($T88,Male_Annuity_Tables,MATCH($BS$3+3,'Mortality Tables'!$N$1:$DN$1,0),FALSE),VLOOKUP($T88,Fe_Annuity_Tables,MATCH(CV$3+3,'Mortality Tables'!$N$1:$DN$1,0),FALSE)),"")</f>
        <v/>
      </c>
      <c r="CW88" s="685" t="str">
        <f>IFERROR((CV88+BF88*Contr_Rate)*(1+Inv_Return)*IF($D88=$C$1,VLOOKUP($T88,Male_Annuity_Tables,MATCH($BS$3+3,'Mortality Tables'!$N$1:$DN$1,0),FALSE),VLOOKUP($T88,Fe_Annuity_Tables,MATCH(CW$3+3,'Mortality Tables'!$N$1:$DN$1,0),FALSE)),"")</f>
        <v/>
      </c>
      <c r="CX88" s="685" t="str">
        <f>IFERROR((CW88+BG88*Contr_Rate)*(1+Inv_Return)*IF($D88=$C$1,VLOOKUP($T88,Male_Annuity_Tables,MATCH($BS$3+3,'Mortality Tables'!$N$1:$DN$1,0),FALSE),VLOOKUP($T88,Fe_Annuity_Tables,MATCH(CX$3+3,'Mortality Tables'!$N$1:$DN$1,0),FALSE)),"")</f>
        <v/>
      </c>
      <c r="CY88" s="685" t="str">
        <f>IFERROR((CX88+BH88*Contr_Rate)*(1+Inv_Return)*IF($D88=$C$1,VLOOKUP($T88,Male_Annuity_Tables,MATCH($BS$3+3,'Mortality Tables'!$N$1:$DN$1,0),FALSE),VLOOKUP($T88,Fe_Annuity_Tables,MATCH(CY$3+3,'Mortality Tables'!$N$1:$DN$1,0),FALSE)),"")</f>
        <v/>
      </c>
      <c r="CZ88" s="685" t="str">
        <f>IFERROR((CY88+BI88*Contr_Rate)*(1+Inv_Return)*IF($D88=$C$1,VLOOKUP($T88,Male_Annuity_Tables,MATCH($BS$3+3,'Mortality Tables'!$N$1:$DN$1,0),FALSE),VLOOKUP($T88,Fe_Annuity_Tables,MATCH(CZ$3+3,'Mortality Tables'!$N$1:$DN$1,0),FALSE)),"")</f>
        <v/>
      </c>
      <c r="DA88" s="685" t="str">
        <f>IFERROR((CZ88+BJ88*Contr_Rate)*(1+Inv_Return)*IF($D88=$C$1,VLOOKUP($T88,Male_Annuity_Tables,MATCH($BS$3+3,'Mortality Tables'!$N$1:$DN$1,0),FALSE),VLOOKUP($T88,Fe_Annuity_Tables,MATCH(DA$3+3,'Mortality Tables'!$N$1:$DN$1,0),FALSE)),"")</f>
        <v/>
      </c>
      <c r="DB88" s="685" t="str">
        <f>IFERROR((DA88+BK88*Contr_Rate)*(1+Inv_Return)*IF($D88=$C$1,VLOOKUP($T88,Male_Annuity_Tables,MATCH($BS$3+3,'Mortality Tables'!$N$1:$DN$1,0),FALSE),VLOOKUP($T88,Fe_Annuity_Tables,MATCH(DB$3+3,'Mortality Tables'!$N$1:$DN$1,0),FALSE)),"")</f>
        <v/>
      </c>
      <c r="DC88" s="685" t="str">
        <f>IFERROR((DB88+BL88*Contr_Rate)*(1+Inv_Return)*IF($D88=$C$1,VLOOKUP($T88,Male_Annuity_Tables,MATCH($BS$3+3,'Mortality Tables'!$N$1:$DN$1,0),FALSE),VLOOKUP($T88,Fe_Annuity_Tables,MATCH(DC$3+3,'Mortality Tables'!$N$1:$DN$1,0),FALSE)),"")</f>
        <v/>
      </c>
      <c r="DD88" s="685" t="str">
        <f>IFERROR((DC88+BM88*Contr_Rate)*(1+Inv_Return)*IF($D88=$C$1,VLOOKUP($T88,Male_Annuity_Tables,MATCH($BS$3+3,'Mortality Tables'!$N$1:$DN$1,0),FALSE),VLOOKUP($T88,Fe_Annuity_Tables,MATCH(DD$3+3,'Mortality Tables'!$N$1:$DN$1,0),FALSE)),"")</f>
        <v/>
      </c>
      <c r="DE88" s="685" t="str">
        <f>IFERROR((DD88+BN88*Contr_Rate)*(1+Inv_Return)*IF($D88=$C$1,VLOOKUP($T88,Male_Annuity_Tables,MATCH($BS$3+3,'Mortality Tables'!$N$1:$DN$1,0),FALSE),VLOOKUP($T88,Fe_Annuity_Tables,MATCH(DE$3+3,'Mortality Tables'!$N$1:$DN$1,0),FALSE)),"")</f>
        <v/>
      </c>
      <c r="DF88" s="685" t="str">
        <f>IFERROR((DE88+BO88*Contr_Rate)*(1+Inv_Return)*IF($D88=$C$1,VLOOKUP($T88,Male_Annuity_Tables,MATCH($BS$3+3,'Mortality Tables'!$N$1:$DN$1,0),FALSE),VLOOKUP($T88,Fe_Annuity_Tables,MATCH(DF$3+3,'Mortality Tables'!$N$1:$DN$1,0),FALSE)),"")</f>
        <v/>
      </c>
      <c r="DG88" s="685" t="str">
        <f>IFERROR((DF88+BP88*Contr_Rate)*(1+Inv_Return)*IF($D88=$C$1,VLOOKUP($T88,Male_Annuity_Tables,MATCH($BS$3+3,'Mortality Tables'!$N$1:$DN$1,0),FALSE),VLOOKUP($T88,Fe_Annuity_Tables,MATCH(DG$3+3,'Mortality Tables'!$N$1:$DN$1,0),FALSE)),"")</f>
        <v/>
      </c>
      <c r="DH88" s="685" t="str">
        <f>IFERROR((DG88+BQ88*Contr_Rate)*(1+Inv_Return)*IF($D88=$C$1,VLOOKUP($T88,Male_Annuity_Tables,MATCH($BS$3+3,'Mortality Tables'!$N$1:$DN$1,0),FALSE),VLOOKUP($T88,Fe_Annuity_Tables,MATCH(DH$3+3,'Mortality Tables'!$N$1:$DN$1,0),FALSE)),"")</f>
        <v/>
      </c>
      <c r="DJ88" s="686">
        <f t="shared" si="69"/>
        <v>527523.12767159811</v>
      </c>
      <c r="DK88" s="680">
        <f t="shared" si="60"/>
        <v>8.8017766057058875</v>
      </c>
      <c r="DL88" s="686">
        <f t="shared" si="61"/>
        <v>40155.585783766372</v>
      </c>
      <c r="DM88" s="686">
        <f t="shared" si="70"/>
        <v>4330183.1513267402</v>
      </c>
      <c r="DN88" s="687">
        <f t="shared" si="62"/>
        <v>9.2734150913369468E-3</v>
      </c>
      <c r="DP88" s="688">
        <f t="shared" si="63"/>
        <v>86360.992684845944</v>
      </c>
      <c r="DQ88" s="688">
        <f t="shared" si="64"/>
        <v>106103.89180735456</v>
      </c>
      <c r="DR88" s="688">
        <f t="shared" si="65"/>
        <v>97108.46867278243</v>
      </c>
    </row>
    <row r="89" spans="1:122" s="657" customFormat="1" ht="14.5">
      <c r="A89" s="675" t="s">
        <v>1247</v>
      </c>
      <c r="B89" s="675" t="s">
        <v>1248</v>
      </c>
      <c r="C89" s="675" t="s">
        <v>541</v>
      </c>
      <c r="D89" s="675" t="s">
        <v>61</v>
      </c>
      <c r="E89" s="676">
        <v>37052</v>
      </c>
      <c r="F89" s="677">
        <v>45102</v>
      </c>
      <c r="G89" s="677">
        <v>45494</v>
      </c>
      <c r="H89" s="678">
        <v>2673693</v>
      </c>
      <c r="I89" s="678">
        <v>238310.98</v>
      </c>
      <c r="J89" s="678">
        <v>180100.46</v>
      </c>
      <c r="K89" s="678">
        <v>21675.69</v>
      </c>
      <c r="L89" s="678">
        <v>440087.13</v>
      </c>
      <c r="M89" s="679">
        <f>IF(COUNTIF($A$4:A204,A89)=1,0,1)</f>
        <v>0</v>
      </c>
      <c r="N89" s="680" t="str">
        <f t="shared" si="49"/>
        <v>Okay</v>
      </c>
      <c r="O89" s="680" t="str">
        <f t="shared" si="66"/>
        <v>TRUE</v>
      </c>
      <c r="P89" s="680" t="b">
        <f t="shared" si="50"/>
        <v>1</v>
      </c>
      <c r="Q89" s="680" t="b">
        <f t="shared" si="51"/>
        <v>1</v>
      </c>
      <c r="R89" s="680" t="b">
        <f t="shared" si="52"/>
        <v>1</v>
      </c>
      <c r="S89" s="681">
        <f t="shared" si="53"/>
        <v>22.054794520547944</v>
      </c>
      <c r="T89" s="682">
        <f t="shared" si="54"/>
        <v>23</v>
      </c>
      <c r="U89" s="682">
        <f t="shared" si="67"/>
        <v>23</v>
      </c>
      <c r="V89" s="682">
        <f t="shared" si="55"/>
        <v>0.44383561643835617</v>
      </c>
      <c r="W89" s="682">
        <f t="shared" si="56"/>
        <v>37</v>
      </c>
      <c r="X89" s="683">
        <f t="shared" si="57"/>
        <v>16283223.810000001</v>
      </c>
      <c r="Y89" s="684">
        <f t="shared" si="58"/>
        <v>1.24E-3</v>
      </c>
      <c r="Z89" s="684">
        <f>IF($D89=$C$1,VLOOKUP($T89,Male_Annuity_Tables,MATCH($W89+2,'Mortality Tables'!$DS$1:$HT$1,0),FALSE),VLOOKUP($T89,Fe_Annuity_Tables,MATCH($W89+2,'Mortality Tables'!$M$1:$DN$1,0),FALSE))</f>
        <v>1.7481379744824469E-3</v>
      </c>
      <c r="AA89" s="664"/>
      <c r="AB89" s="685">
        <f t="shared" si="68"/>
        <v>2809917.6583500002</v>
      </c>
      <c r="AC89" s="685">
        <f t="shared" si="68"/>
        <v>2953082.9630429326</v>
      </c>
      <c r="AD89" s="685">
        <f t="shared" si="68"/>
        <v>3103542.5400099703</v>
      </c>
      <c r="AE89" s="685">
        <f t="shared" si="68"/>
        <v>3261668.0324234781</v>
      </c>
      <c r="AF89" s="685">
        <f t="shared" si="68"/>
        <v>3427850.0186754544</v>
      </c>
      <c r="AG89" s="685">
        <f t="shared" si="68"/>
        <v>3602498.9771269695</v>
      </c>
      <c r="AH89" s="685">
        <f t="shared" si="68"/>
        <v>3786046.3000115883</v>
      </c>
      <c r="AI89" s="685">
        <f t="shared" si="68"/>
        <v>3978945.3589971792</v>
      </c>
      <c r="AJ89" s="685">
        <f t="shared" si="68"/>
        <v>4181672.6250380855</v>
      </c>
      <c r="AK89" s="685">
        <f t="shared" si="68"/>
        <v>4394728.8452837756</v>
      </c>
      <c r="AL89" s="685">
        <f t="shared" si="59"/>
        <v>4618640.2799509848</v>
      </c>
      <c r="AM89" s="685">
        <f t="shared" si="59"/>
        <v>4853960.0022144876</v>
      </c>
      <c r="AN89" s="685">
        <f t="shared" si="59"/>
        <v>5101269.2643273147</v>
      </c>
      <c r="AO89" s="685">
        <f t="shared" si="59"/>
        <v>5361178.9333447926</v>
      </c>
      <c r="AP89" s="685">
        <f t="shared" si="59"/>
        <v>5634330.9999987101</v>
      </c>
      <c r="AQ89" s="685">
        <f t="shared" si="59"/>
        <v>5921400.164448644</v>
      </c>
      <c r="AR89" s="685">
        <f t="shared" ref="AL89:AU115" si="74">IFERROR(IF($W89&gt;=AR$3,($H89*(1+Ann_Salary_Growth_Rate)^AR$3),""),0)</f>
        <v>6223095.5028273026</v>
      </c>
      <c r="AS89" s="685">
        <f t="shared" si="74"/>
        <v>6540162.218696354</v>
      </c>
      <c r="AT89" s="685">
        <f t="shared" si="74"/>
        <v>6873383.4837389337</v>
      </c>
      <c r="AU89" s="685">
        <f t="shared" si="74"/>
        <v>7223582.3722354323</v>
      </c>
      <c r="AV89" s="685">
        <f t="shared" si="73"/>
        <v>7591623.8941008272</v>
      </c>
      <c r="AW89" s="685">
        <f t="shared" si="73"/>
        <v>7978417.1315052668</v>
      </c>
      <c r="AX89" s="685">
        <f t="shared" si="73"/>
        <v>8384917.4843554581</v>
      </c>
      <c r="AY89" s="685">
        <f t="shared" si="73"/>
        <v>8812129.0301833693</v>
      </c>
      <c r="AZ89" s="685">
        <f t="shared" si="73"/>
        <v>9261107.004271213</v>
      </c>
      <c r="BA89" s="685">
        <f t="shared" si="73"/>
        <v>9732960.4061388317</v>
      </c>
      <c r="BB89" s="685">
        <f t="shared" si="73"/>
        <v>10228854.738831604</v>
      </c>
      <c r="BC89" s="685">
        <f t="shared" si="73"/>
        <v>10750014.887775077</v>
      </c>
      <c r="BD89" s="685">
        <f t="shared" si="73"/>
        <v>11297728.146307213</v>
      </c>
      <c r="BE89" s="685">
        <f t="shared" si="73"/>
        <v>11873347.395361569</v>
      </c>
      <c r="BF89" s="685">
        <f t="shared" si="73"/>
        <v>12478294.445155242</v>
      </c>
      <c r="BG89" s="685">
        <f t="shared" si="73"/>
        <v>13114063.547135901</v>
      </c>
      <c r="BH89" s="685">
        <f t="shared" si="73"/>
        <v>13782225.084862476</v>
      </c>
      <c r="BI89" s="685">
        <f t="shared" si="72"/>
        <v>14484429.452936219</v>
      </c>
      <c r="BJ89" s="685">
        <f t="shared" si="72"/>
        <v>15222411.133563321</v>
      </c>
      <c r="BK89" s="685">
        <f t="shared" si="72"/>
        <v>15997992.98081837</v>
      </c>
      <c r="BL89" s="685">
        <f t="shared" si="72"/>
        <v>16813090.723191068</v>
      </c>
      <c r="BM89" s="685" t="str">
        <f t="shared" si="72"/>
        <v/>
      </c>
      <c r="BN89" s="685" t="str">
        <f t="shared" si="72"/>
        <v/>
      </c>
      <c r="BO89" s="685" t="str">
        <f t="shared" si="72"/>
        <v/>
      </c>
      <c r="BP89" s="685" t="str">
        <f t="shared" si="72"/>
        <v/>
      </c>
      <c r="BQ89" s="685" t="str">
        <f t="shared" si="72"/>
        <v/>
      </c>
      <c r="BR89" s="529"/>
      <c r="BS89" s="685">
        <f>IFERROR(($L89+AB89*Contr_Rate)*(1+Inv_Return)*IF($D89=$C$1,VLOOKUP($T89,Male_Annuity_Tables,MATCH($BS$3+3,'Mortality Tables'!$N$1:$DN$1,0),FALSE),VLOOKUP($T89,Fe_Annuity_Tables,MATCH(BS$3+3,'Mortality Tables'!$N$1:$DN$1,0),FALSE)),"")</f>
        <v>1053517.4736377236</v>
      </c>
      <c r="BT89" s="685">
        <f>IFERROR(($BS89+AC89*Contr_Rate)*(1+Inv_Return)*IF($D89=$C$1,VLOOKUP($T89,Male_Annuity_Tables,MATCH($BS$3+3,'Mortality Tables'!$N$1:$DN$1,0),FALSE),VLOOKUP($T89,Fe_Annuity_Tables,MATCH(BT$3+3,'Mortality Tables'!$N$1:$DN$1,0),FALSE)),"")</f>
        <v>1592468.4366554932</v>
      </c>
      <c r="BU89" s="685">
        <f>IFERROR((BT89+AD89*Contr_Rate)*(1+Inv_Return)*IF($D89=$C$1,VLOOKUP($T89,Male_Annuity_Tables,MATCH($BS$3+3,'Mortality Tables'!$N$1:$DN$1,0),FALSE),VLOOKUP($T89,Fe_Annuity_Tables,MATCH(BU$3+3,'Mortality Tables'!$N$1:$DN$1,0),FALSE)),"")</f>
        <v>2072061.4648707749</v>
      </c>
      <c r="BV89" s="685">
        <f>IFERROR((BU89+AE89*Contr_Rate)*(1+Inv_Return)*IF($D89=$C$1,VLOOKUP($T89,Male_Annuity_Tables,MATCH($BS$3+3,'Mortality Tables'!$N$1:$DN$1,0),FALSE),VLOOKUP($T89,Fe_Annuity_Tables,MATCH(BV$3+3,'Mortality Tables'!$N$1:$DN$1,0),FALSE)),"")</f>
        <v>2504804.2639291827</v>
      </c>
      <c r="BW89" s="685">
        <f>IFERROR((BV89+AF89*Contr_Rate)*(1+Inv_Return)*IF($D89=$C$1,VLOOKUP($T89,Male_Annuity_Tables,MATCH($BS$3+3,'Mortality Tables'!$N$1:$DN$1,0),FALSE),VLOOKUP($T89,Fe_Annuity_Tables,MATCH(BW$3+3,'Mortality Tables'!$N$1:$DN$1,0),FALSE)),"")</f>
        <v>2901063.0720712626</v>
      </c>
      <c r="BX89" s="685">
        <f>IFERROR((BW89+AG89*Contr_Rate)*(1+Inv_Return)*IF($D89=$C$1,VLOOKUP($T89,Male_Annuity_Tables,MATCH($BS$3+3,'Mortality Tables'!$N$1:$DN$1,0),FALSE),VLOOKUP($T89,Fe_Annuity_Tables,MATCH(BX$3+3,'Mortality Tables'!$N$1:$DN$1,0),FALSE)),"")</f>
        <v>3269450.6790749659</v>
      </c>
      <c r="BY89" s="685">
        <f>IFERROR((BX89+AH89*Contr_Rate)*(1+Inv_Return)*IF($D89=$C$1,VLOOKUP($T89,Male_Annuity_Tables,MATCH($BS$3+3,'Mortality Tables'!$N$1:$DN$1,0),FALSE),VLOOKUP($T89,Fe_Annuity_Tables,MATCH(BY$3+3,'Mortality Tables'!$N$1:$DN$1,0),FALSE)),"")</f>
        <v>3617145.2768249735</v>
      </c>
      <c r="BZ89" s="685">
        <f>IFERROR((BY89+AI89*Contr_Rate)*(1+Inv_Return)*IF($D89=$C$1,VLOOKUP($T89,Male_Annuity_Tables,MATCH($BS$3+3,'Mortality Tables'!$N$1:$DN$1,0),FALSE),VLOOKUP($T89,Fe_Annuity_Tables,MATCH(BZ$3+3,'Mortality Tables'!$N$1:$DN$1,0),FALSE)),"")</f>
        <v>3950152.5287299366</v>
      </c>
      <c r="CA89" s="685">
        <f>IFERROR((BZ89+AJ89*Contr_Rate)*(1+Inv_Return)*IF($D89=$C$1,VLOOKUP($T89,Male_Annuity_Tables,MATCH($BS$3+3,'Mortality Tables'!$N$1:$DN$1,0),FALSE),VLOOKUP($T89,Fe_Annuity_Tables,MATCH(CA$3+3,'Mortality Tables'!$N$1:$DN$1,0),FALSE)),"")</f>
        <v>4273521.0297340788</v>
      </c>
      <c r="CB89" s="685">
        <f>IFERROR((CA89+AK89*Contr_Rate)*(1+Inv_Return)*IF($D89=$C$1,VLOOKUP($T89,Male_Annuity_Tables,MATCH($BS$3+3,'Mortality Tables'!$N$1:$DN$1,0),FALSE),VLOOKUP($T89,Fe_Annuity_Tables,MATCH(CB$3+3,'Mortality Tables'!$N$1:$DN$1,0),FALSE)),"")</f>
        <v>4591519.509585226</v>
      </c>
      <c r="CC89" s="685">
        <f>IFERROR((CB89+AL89*Contr_Rate)*(1+Inv_Return)*IF($D89=$C$1,VLOOKUP($T89,Male_Annuity_Tables,MATCH($BS$3+3,'Mortality Tables'!$N$1:$DN$1,0),FALSE),VLOOKUP($T89,Fe_Annuity_Tables,MATCH(CC$3+3,'Mortality Tables'!$N$1:$DN$1,0),FALSE)),"")</f>
        <v>4907782.638413067</v>
      </c>
      <c r="CD89" s="685">
        <f>IFERROR((CC89+AM89*Contr_Rate)*(1+Inv_Return)*IF($D89=$C$1,VLOOKUP($T89,Male_Annuity_Tables,MATCH($BS$3+3,'Mortality Tables'!$N$1:$DN$1,0),FALSE),VLOOKUP($T89,Fe_Annuity_Tables,MATCH(CD$3+3,'Mortality Tables'!$N$1:$DN$1,0),FALSE)),"")</f>
        <v>5225431.0673120841</v>
      </c>
      <c r="CE89" s="685">
        <f>IFERROR((CD89+AN89*Contr_Rate)*(1+Inv_Return)*IF($D89=$C$1,VLOOKUP($T89,Male_Annuity_Tables,MATCH($BS$3+3,'Mortality Tables'!$N$1:$DN$1,0),FALSE),VLOOKUP($T89,Fe_Annuity_Tables,MATCH(CE$3+3,'Mortality Tables'!$N$1:$DN$1,0),FALSE)),"")</f>
        <v>5547170.3297031736</v>
      </c>
      <c r="CF89" s="685">
        <f>IFERROR((CE89+AO89*Contr_Rate)*(1+Inv_Return)*IF($D89=$C$1,VLOOKUP($T89,Male_Annuity_Tables,MATCH($BS$3+3,'Mortality Tables'!$N$1:$DN$1,0),FALSE),VLOOKUP($T89,Fe_Annuity_Tables,MATCH(CF$3+3,'Mortality Tables'!$N$1:$DN$1,0),FALSE)),"")</f>
        <v>5875372.4025098579</v>
      </c>
      <c r="CG89" s="685">
        <f>IFERROR((CF89+AP89*Contr_Rate)*(1+Inv_Return)*IF($D89=$C$1,VLOOKUP($T89,Male_Annuity_Tables,MATCH($BS$3+3,'Mortality Tables'!$N$1:$DN$1,0),FALSE),VLOOKUP($T89,Fe_Annuity_Tables,MATCH(CG$3+3,'Mortality Tables'!$N$1:$DN$1,0),FALSE)),"")</f>
        <v>6212143.04739598</v>
      </c>
      <c r="CH89" s="685">
        <f>IFERROR((CG89+AQ89*Contr_Rate)*(1+Inv_Return)*IF($D89=$C$1,VLOOKUP($T89,Male_Annuity_Tables,MATCH($BS$3+3,'Mortality Tables'!$N$1:$DN$1,0),FALSE),VLOOKUP($T89,Fe_Annuity_Tables,MATCH(CH$3+3,'Mortality Tables'!$N$1:$DN$1,0),FALSE)),"")</f>
        <v>6559377.4950052826</v>
      </c>
      <c r="CI89" s="685">
        <f>IFERROR((CH89+AR89*Contr_Rate)*(1+Inv_Return)*IF($D89=$C$1,VLOOKUP($T89,Male_Annuity_Tables,MATCH($BS$3+3,'Mortality Tables'!$N$1:$DN$1,0),FALSE),VLOOKUP($T89,Fe_Annuity_Tables,MATCH(CI$3+3,'Mortality Tables'!$N$1:$DN$1,0),FALSE)),"")</f>
        <v>6918806.577587964</v>
      </c>
      <c r="CJ89" s="685">
        <f>IFERROR((CI89+AS89*Contr_Rate)*(1+Inv_Return)*IF($D89=$C$1,VLOOKUP($T89,Male_Annuity_Tables,MATCH($BS$3+3,'Mortality Tables'!$N$1:$DN$1,0),FALSE),VLOOKUP($T89,Fe_Annuity_Tables,MATCH(CJ$3+3,'Mortality Tables'!$N$1:$DN$1,0),FALSE)),"")</f>
        <v>7292035.0397515157</v>
      </c>
      <c r="CK89" s="685">
        <f>IFERROR((CJ89+AT89*Contr_Rate)*(1+Inv_Return)*IF($D89=$C$1,VLOOKUP($T89,Male_Annuity_Tables,MATCH($BS$3+3,'Mortality Tables'!$N$1:$DN$1,0),FALSE),VLOOKUP($T89,Fe_Annuity_Tables,MATCH(CK$3+3,'Mortality Tables'!$N$1:$DN$1,0),FALSE)),"")</f>
        <v>7680573.4486819748</v>
      </c>
      <c r="CL89" s="685">
        <f>IFERROR((CK89+AU89*Contr_Rate)*(1+Inv_Return)*IF($D89=$C$1,VLOOKUP($T89,Male_Annuity_Tables,MATCH($BS$3+3,'Mortality Tables'!$N$1:$DN$1,0),FALSE),VLOOKUP($T89,Fe_Annuity_Tables,MATCH(CL$3+3,'Mortality Tables'!$N$1:$DN$1,0),FALSE)),"")</f>
        <v>8085864.8720172439</v>
      </c>
      <c r="CM89" s="685">
        <f>IFERROR((CL89+AV89*Contr_Rate)*(1+Inv_Return)*IF($D89=$C$1,VLOOKUP($T89,Male_Annuity_Tables,MATCH($BS$3+3,'Mortality Tables'!$N$1:$DN$1,0),FALSE),VLOOKUP($T89,Fe_Annuity_Tables,MATCH(CM$3+3,'Mortality Tables'!$N$1:$DN$1,0),FALSE)),"")</f>
        <v>8509307.2837388031</v>
      </c>
      <c r="CN89" s="685">
        <f>IFERROR((CM89+AW89*Contr_Rate)*(1+Inv_Return)*IF($D89=$C$1,VLOOKUP($T89,Male_Annuity_Tables,MATCH($BS$3+3,'Mortality Tables'!$N$1:$DN$1,0),FALSE),VLOOKUP($T89,Fe_Annuity_Tables,MATCH(CN$3+3,'Mortality Tables'!$N$1:$DN$1,0),FALSE)),"")</f>
        <v>8952272.487871781</v>
      </c>
      <c r="CO89" s="685">
        <f>IFERROR((CN89+AX89*Contr_Rate)*(1+Inv_Return)*IF($D89=$C$1,VLOOKUP($T89,Male_Annuity_Tables,MATCH($BS$3+3,'Mortality Tables'!$N$1:$DN$1,0),FALSE),VLOOKUP($T89,Fe_Annuity_Tables,MATCH(CO$3+3,'Mortality Tables'!$N$1:$DN$1,0),FALSE)),"")</f>
        <v>9416122.2097868491</v>
      </c>
      <c r="CP89" s="685">
        <f>IFERROR((CO89+AY89*Contr_Rate)*(1+Inv_Return)*IF($D89=$C$1,VLOOKUP($T89,Male_Annuity_Tables,MATCH($BS$3+3,'Mortality Tables'!$N$1:$DN$1,0),FALSE),VLOOKUP($T89,Fe_Annuity_Tables,MATCH(CP$3+3,'Mortality Tables'!$N$1:$DN$1,0),FALSE)),"")</f>
        <v>9902221.890013</v>
      </c>
      <c r="CQ89" s="685">
        <f>IFERROR((CP89+AZ89*Contr_Rate)*(1+Inv_Return)*IF($D89=$C$1,VLOOKUP($T89,Male_Annuity_Tables,MATCH($BS$3+3,'Mortality Tables'!$N$1:$DN$1,0),FALSE),VLOOKUP($T89,Fe_Annuity_Tables,MATCH(CQ$3+3,'Mortality Tables'!$N$1:$DN$1,0),FALSE)),"")</f>
        <v>10411952.621208785</v>
      </c>
      <c r="CR89" s="685">
        <f>IFERROR((CQ89+BA89*Contr_Rate)*(1+Inv_Return)*IF($D89=$C$1,VLOOKUP($T89,Male_Annuity_Tables,MATCH($BS$3+3,'Mortality Tables'!$N$1:$DN$1,0),FALSE),VLOOKUP($T89,Fe_Annuity_Tables,MATCH(CR$3+3,'Mortality Tables'!$N$1:$DN$1,0),FALSE)),"")</f>
        <v>10946721.591615021</v>
      </c>
      <c r="CS89" s="685">
        <f>IFERROR((CR89+BB89*Contr_Rate)*(1+Inv_Return)*IF($D89=$C$1,VLOOKUP($T89,Male_Annuity_Tables,MATCH($BS$3+3,'Mortality Tables'!$N$1:$DN$1,0),FALSE),VLOOKUP($T89,Fe_Annuity_Tables,MATCH(CS$3+3,'Mortality Tables'!$N$1:$DN$1,0),FALSE)),"")</f>
        <v>11507971.334897948</v>
      </c>
      <c r="CT89" s="685">
        <f>IFERROR((CS89+BC89*Contr_Rate)*(1+Inv_Return)*IF($D89=$C$1,VLOOKUP($T89,Male_Annuity_Tables,MATCH($BS$3+3,'Mortality Tables'!$N$1:$DN$1,0),FALSE),VLOOKUP($T89,Fe_Annuity_Tables,MATCH(CT$3+3,'Mortality Tables'!$N$1:$DN$1,0),FALSE)),"")</f>
        <v>12097188.03430362</v>
      </c>
      <c r="CU89" s="685">
        <f>IFERROR((CT89+BD89*Contr_Rate)*(1+Inv_Return)*IF($D89=$C$1,VLOOKUP($T89,Male_Annuity_Tables,MATCH($BS$3+3,'Mortality Tables'!$N$1:$DN$1,0),FALSE),VLOOKUP($T89,Fe_Annuity_Tables,MATCH(CU$3+3,'Mortality Tables'!$N$1:$DN$1,0),FALSE)),"")</f>
        <v>12715909.086441925</v>
      </c>
      <c r="CV89" s="685">
        <f>IFERROR((CU89+BE89*Contr_Rate)*(1+Inv_Return)*IF($D89=$C$1,VLOOKUP($T89,Male_Annuity_Tables,MATCH($BS$3+3,'Mortality Tables'!$N$1:$DN$1,0),FALSE),VLOOKUP($T89,Fe_Annuity_Tables,MATCH(CV$3+3,'Mortality Tables'!$N$1:$DN$1,0),FALSE)),"")</f>
        <v>13365730.095127232</v>
      </c>
      <c r="CW89" s="685">
        <f>IFERROR((CV89+BF89*Contr_Rate)*(1+Inv_Return)*IF($D89=$C$1,VLOOKUP($T89,Male_Annuity_Tables,MATCH($BS$3+3,'Mortality Tables'!$N$1:$DN$1,0),FALSE),VLOOKUP($T89,Fe_Annuity_Tables,MATCH(CW$3+3,'Mortality Tables'!$N$1:$DN$1,0),FALSE)),"")</f>
        <v>14048311.437147252</v>
      </c>
      <c r="CX89" s="685">
        <f>IFERROR((CW89+BG89*Contr_Rate)*(1+Inv_Return)*IF($D89=$C$1,VLOOKUP($T89,Male_Annuity_Tables,MATCH($BS$3+3,'Mortality Tables'!$N$1:$DN$1,0),FALSE),VLOOKUP($T89,Fe_Annuity_Tables,MATCH(CX$3+3,'Mortality Tables'!$N$1:$DN$1,0),FALSE)),"")</f>
        <v>14765384.518483562</v>
      </c>
      <c r="CY89" s="685">
        <f>IFERROR((CX89+BH89*Contr_Rate)*(1+Inv_Return)*IF($D89=$C$1,VLOOKUP($T89,Male_Annuity_Tables,MATCH($BS$3+3,'Mortality Tables'!$N$1:$DN$1,0),FALSE),VLOOKUP($T89,Fe_Annuity_Tables,MATCH(CY$3+3,'Mortality Tables'!$N$1:$DN$1,0),FALSE)),"")</f>
        <v>15518757.820439721</v>
      </c>
      <c r="CZ89" s="685">
        <f>IFERROR((CY89+BI89*Contr_Rate)*(1+Inv_Return)*IF($D89=$C$1,VLOOKUP($T89,Male_Annuity_Tables,MATCH($BS$3+3,'Mortality Tables'!$N$1:$DN$1,0),FALSE),VLOOKUP($T89,Fe_Annuity_Tables,MATCH(CZ$3+3,'Mortality Tables'!$N$1:$DN$1,0),FALSE)),"")</f>
        <v>16310322.81958559</v>
      </c>
      <c r="DA89" s="685">
        <f>IFERROR((CZ89+BJ89*Contr_Rate)*(1+Inv_Return)*IF($D89=$C$1,VLOOKUP($T89,Male_Annuity_Tables,MATCH($BS$3+3,'Mortality Tables'!$N$1:$DN$1,0),FALSE),VLOOKUP($T89,Fe_Annuity_Tables,MATCH(DA$3+3,'Mortality Tables'!$N$1:$DN$1,0),FALSE)),"")</f>
        <v>17142059.852774959</v>
      </c>
      <c r="DB89" s="685">
        <f>IFERROR((DA89+BK89*Contr_Rate)*(1+Inv_Return)*IF($D89=$C$1,VLOOKUP($T89,Male_Annuity_Tables,MATCH($BS$3+3,'Mortality Tables'!$N$1:$DN$1,0),FALSE),VLOOKUP($T89,Fe_Annuity_Tables,MATCH(DB$3+3,'Mortality Tables'!$N$1:$DN$1,0),FALSE)),"")</f>
        <v>18016043.988225803</v>
      </c>
      <c r="DC89" s="685">
        <f>IFERROR((DB89+BL89*Contr_Rate)*(1+Inv_Return)*IF($D89=$C$1,VLOOKUP($T89,Male_Annuity_Tables,MATCH($BS$3+3,'Mortality Tables'!$N$1:$DN$1,0),FALSE),VLOOKUP($T89,Fe_Annuity_Tables,MATCH(DC$3+3,'Mortality Tables'!$N$1:$DN$1,0),FALSE)),"")</f>
        <v>18934450.955348004</v>
      </c>
      <c r="DD89" s="685" t="str">
        <f>IFERROR((DC89+BM89*Contr_Rate)*(1+Inv_Return)*IF($D89=$C$1,VLOOKUP($T89,Male_Annuity_Tables,MATCH($BS$3+3,'Mortality Tables'!$N$1:$DN$1,0),FALSE),VLOOKUP($T89,Fe_Annuity_Tables,MATCH(DD$3+3,'Mortality Tables'!$N$1:$DN$1,0),FALSE)),"")</f>
        <v/>
      </c>
      <c r="DE89" s="685" t="str">
        <f>IFERROR((DD89+BN89*Contr_Rate)*(1+Inv_Return)*IF($D89=$C$1,VLOOKUP($T89,Male_Annuity_Tables,MATCH($BS$3+3,'Mortality Tables'!$N$1:$DN$1,0),FALSE),VLOOKUP($T89,Fe_Annuity_Tables,MATCH(DE$3+3,'Mortality Tables'!$N$1:$DN$1,0),FALSE)),"")</f>
        <v/>
      </c>
      <c r="DF89" s="685" t="str">
        <f>IFERROR((DE89+BO89*Contr_Rate)*(1+Inv_Return)*IF($D89=$C$1,VLOOKUP($T89,Male_Annuity_Tables,MATCH($BS$3+3,'Mortality Tables'!$N$1:$DN$1,0),FALSE),VLOOKUP($T89,Fe_Annuity_Tables,MATCH(DF$3+3,'Mortality Tables'!$N$1:$DN$1,0),FALSE)),"")</f>
        <v/>
      </c>
      <c r="DG89" s="685" t="str">
        <f>IFERROR((DF89+BP89*Contr_Rate)*(1+Inv_Return)*IF($D89=$C$1,VLOOKUP($T89,Male_Annuity_Tables,MATCH($BS$3+3,'Mortality Tables'!$N$1:$DN$1,0),FALSE),VLOOKUP($T89,Fe_Annuity_Tables,MATCH(DG$3+3,'Mortality Tables'!$N$1:$DN$1,0),FALSE)),"")</f>
        <v/>
      </c>
      <c r="DH89" s="685" t="str">
        <f>IFERROR((DG89+BQ89*Contr_Rate)*(1+Inv_Return)*IF($D89=$C$1,VLOOKUP($T89,Male_Annuity_Tables,MATCH($BS$3+3,'Mortality Tables'!$N$1:$DN$1,0),FALSE),VLOOKUP($T89,Fe_Annuity_Tables,MATCH(DH$3+3,'Mortality Tables'!$N$1:$DN$1,0),FALSE)),"")</f>
        <v/>
      </c>
      <c r="DJ89" s="686">
        <f t="shared" si="69"/>
        <v>18934450.955348004</v>
      </c>
      <c r="DK89" s="680">
        <f t="shared" si="60"/>
        <v>8.0909277508679907</v>
      </c>
      <c r="DL89" s="686">
        <f t="shared" si="61"/>
        <v>1567939.1202970769</v>
      </c>
      <c r="DM89" s="686">
        <f t="shared" si="70"/>
        <v>16813090.723191068</v>
      </c>
      <c r="DN89" s="687">
        <f t="shared" si="62"/>
        <v>9.3257042747907526E-2</v>
      </c>
      <c r="DP89" s="688">
        <f t="shared" si="63"/>
        <v>211748.58406139337</v>
      </c>
      <c r="DQ89" s="688">
        <f t="shared" si="64"/>
        <v>320098.89551524736</v>
      </c>
      <c r="DR89" s="688">
        <f t="shared" si="65"/>
        <v>416534.08391418267</v>
      </c>
    </row>
    <row r="90" spans="1:122" s="657" customFormat="1" ht="14.5">
      <c r="A90" s="675" t="s">
        <v>1249</v>
      </c>
      <c r="B90" s="675" t="s">
        <v>1250</v>
      </c>
      <c r="C90" s="675" t="s">
        <v>541</v>
      </c>
      <c r="D90" s="675" t="s">
        <v>61</v>
      </c>
      <c r="E90" s="676">
        <v>25780</v>
      </c>
      <c r="F90" s="677">
        <v>44215</v>
      </c>
      <c r="G90" s="677">
        <v>45553</v>
      </c>
      <c r="H90" s="678">
        <v>2061854</v>
      </c>
      <c r="I90" s="678">
        <v>187869.01</v>
      </c>
      <c r="J90" s="678">
        <v>113972.99</v>
      </c>
      <c r="K90" s="678">
        <v>33601.33</v>
      </c>
      <c r="L90" s="678">
        <v>335443.33</v>
      </c>
      <c r="M90" s="679">
        <f>IF(COUNTIF($A$4:A204,A90)=1,0,1)</f>
        <v>0</v>
      </c>
      <c r="N90" s="680" t="str">
        <f t="shared" si="49"/>
        <v>Okay</v>
      </c>
      <c r="O90" s="680" t="str">
        <f t="shared" si="66"/>
        <v>TRUE</v>
      </c>
      <c r="P90" s="680" t="b">
        <f t="shared" si="50"/>
        <v>1</v>
      </c>
      <c r="Q90" s="680" t="b">
        <f t="shared" si="51"/>
        <v>1</v>
      </c>
      <c r="R90" s="680" t="b">
        <f t="shared" si="52"/>
        <v>1</v>
      </c>
      <c r="S90" s="681">
        <f t="shared" si="53"/>
        <v>50.506849315068493</v>
      </c>
      <c r="T90" s="682">
        <f t="shared" si="54"/>
        <v>54</v>
      </c>
      <c r="U90" s="682">
        <f t="shared" si="67"/>
        <v>54</v>
      </c>
      <c r="V90" s="682">
        <f t="shared" si="55"/>
        <v>0.28219178082191781</v>
      </c>
      <c r="W90" s="682">
        <f t="shared" si="56"/>
        <v>6</v>
      </c>
      <c r="X90" s="683">
        <f t="shared" si="57"/>
        <v>2012659.98</v>
      </c>
      <c r="Y90" s="684">
        <f t="shared" si="58"/>
        <v>7.9299999999999995E-3</v>
      </c>
      <c r="Z90" s="684">
        <f>IF($D90=$C$1,VLOOKUP($T90,Male_Annuity_Tables,MATCH($W90+2,'Mortality Tables'!$DS$1:$HT$1,0),FALSE),VLOOKUP($T90,Fe_Annuity_Tables,MATCH($W90+2,'Mortality Tables'!$M$1:$DN$1,0),FALSE))</f>
        <v>0.65501517085794947</v>
      </c>
      <c r="AA90" s="664"/>
      <c r="AB90" s="685">
        <f t="shared" si="68"/>
        <v>2166905.4613000001</v>
      </c>
      <c r="AC90" s="685">
        <f t="shared" si="68"/>
        <v>2277309.2945532352</v>
      </c>
      <c r="AD90" s="685">
        <f t="shared" si="68"/>
        <v>2393338.2031107228</v>
      </c>
      <c r="AE90" s="685">
        <f t="shared" si="68"/>
        <v>2515278.784559214</v>
      </c>
      <c r="AF90" s="685">
        <f t="shared" si="68"/>
        <v>2643432.2386325058</v>
      </c>
      <c r="AG90" s="685">
        <f t="shared" ref="AB90:AK115" si="75">IFERROR(IF($W90&gt;=AG$3,($H90*(1+Ann_Salary_Growth_Rate)^AG$3),""),0)</f>
        <v>2778115.1111908322</v>
      </c>
      <c r="AH90" s="685" t="str">
        <f t="shared" si="75"/>
        <v/>
      </c>
      <c r="AI90" s="685" t="str">
        <f t="shared" si="75"/>
        <v/>
      </c>
      <c r="AJ90" s="685" t="str">
        <f t="shared" si="75"/>
        <v/>
      </c>
      <c r="AK90" s="685" t="str">
        <f t="shared" si="75"/>
        <v/>
      </c>
      <c r="AL90" s="685" t="str">
        <f t="shared" si="74"/>
        <v/>
      </c>
      <c r="AM90" s="685" t="str">
        <f t="shared" si="74"/>
        <v/>
      </c>
      <c r="AN90" s="685" t="str">
        <f t="shared" si="74"/>
        <v/>
      </c>
      <c r="AO90" s="685" t="str">
        <f t="shared" si="74"/>
        <v/>
      </c>
      <c r="AP90" s="685" t="str">
        <f t="shared" si="74"/>
        <v/>
      </c>
      <c r="AQ90" s="685" t="str">
        <f t="shared" si="74"/>
        <v/>
      </c>
      <c r="AR90" s="685" t="str">
        <f t="shared" si="74"/>
        <v/>
      </c>
      <c r="AS90" s="685" t="str">
        <f t="shared" si="74"/>
        <v/>
      </c>
      <c r="AT90" s="685" t="str">
        <f t="shared" si="74"/>
        <v/>
      </c>
      <c r="AU90" s="685" t="str">
        <f t="shared" si="74"/>
        <v/>
      </c>
      <c r="AV90" s="685" t="str">
        <f t="shared" si="73"/>
        <v/>
      </c>
      <c r="AW90" s="685" t="str">
        <f t="shared" si="73"/>
        <v/>
      </c>
      <c r="AX90" s="685" t="str">
        <f t="shared" si="73"/>
        <v/>
      </c>
      <c r="AY90" s="685" t="str">
        <f t="shared" si="73"/>
        <v/>
      </c>
      <c r="AZ90" s="685" t="str">
        <f t="shared" si="73"/>
        <v/>
      </c>
      <c r="BA90" s="685" t="str">
        <f t="shared" si="73"/>
        <v/>
      </c>
      <c r="BB90" s="685" t="str">
        <f t="shared" si="73"/>
        <v/>
      </c>
      <c r="BC90" s="685" t="str">
        <f t="shared" si="73"/>
        <v/>
      </c>
      <c r="BD90" s="685" t="str">
        <f t="shared" si="73"/>
        <v/>
      </c>
      <c r="BE90" s="685" t="str">
        <f t="shared" si="73"/>
        <v/>
      </c>
      <c r="BF90" s="685" t="str">
        <f t="shared" si="73"/>
        <v/>
      </c>
      <c r="BG90" s="685" t="str">
        <f t="shared" si="73"/>
        <v/>
      </c>
      <c r="BH90" s="685" t="str">
        <f t="shared" si="73"/>
        <v/>
      </c>
      <c r="BI90" s="685" t="str">
        <f t="shared" si="72"/>
        <v/>
      </c>
      <c r="BJ90" s="685" t="str">
        <f t="shared" si="72"/>
        <v/>
      </c>
      <c r="BK90" s="685" t="str">
        <f t="shared" si="72"/>
        <v/>
      </c>
      <c r="BL90" s="685" t="str">
        <f t="shared" si="72"/>
        <v/>
      </c>
      <c r="BM90" s="685" t="str">
        <f t="shared" si="72"/>
        <v/>
      </c>
      <c r="BN90" s="685" t="str">
        <f t="shared" si="72"/>
        <v/>
      </c>
      <c r="BO90" s="685" t="str">
        <f t="shared" si="72"/>
        <v/>
      </c>
      <c r="BP90" s="685" t="str">
        <f t="shared" si="72"/>
        <v/>
      </c>
      <c r="BQ90" s="685" t="str">
        <f t="shared" si="72"/>
        <v/>
      </c>
      <c r="BR90" s="529"/>
      <c r="BS90" s="685">
        <f>IFERROR(($L90+AB90*Contr_Rate)*(1+Inv_Return)*IF($D90=$C$1,VLOOKUP($T90,Male_Annuity_Tables,MATCH($BS$3+3,'Mortality Tables'!$N$1:$DN$1,0),FALSE),VLOOKUP($T90,Fe_Annuity_Tables,MATCH(BS$3+3,'Mortality Tables'!$N$1:$DN$1,0),FALSE)),"")</f>
        <v>904254.91749819205</v>
      </c>
      <c r="BT90" s="685">
        <f>IFERROR(($BS90+AC90*Contr_Rate)*(1+Inv_Return)*IF($D90=$C$1,VLOOKUP($T90,Male_Annuity_Tables,MATCH($BS$3+3,'Mortality Tables'!$N$1:$DN$1,0),FALSE),VLOOKUP($T90,Fe_Annuity_Tables,MATCH(BT$3+3,'Mortality Tables'!$N$1:$DN$1,0),FALSE)),"")</f>
        <v>1456555.6489151528</v>
      </c>
      <c r="BU90" s="685">
        <f>IFERROR((BT90+AD90*Contr_Rate)*(1+Inv_Return)*IF($D90=$C$1,VLOOKUP($T90,Male_Annuity_Tables,MATCH($BS$3+3,'Mortality Tables'!$N$1:$DN$1,0),FALSE),VLOOKUP($T90,Fe_Annuity_Tables,MATCH(BU$3+3,'Mortality Tables'!$N$1:$DN$1,0),FALSE)),"")</f>
        <v>1995255.2959935307</v>
      </c>
      <c r="BV90" s="685">
        <f>IFERROR((BU90+AE90*Contr_Rate)*(1+Inv_Return)*IF($D90=$C$1,VLOOKUP($T90,Male_Annuity_Tables,MATCH($BS$3+3,'Mortality Tables'!$N$1:$DN$1,0),FALSE),VLOOKUP($T90,Fe_Annuity_Tables,MATCH(BV$3+3,'Mortality Tables'!$N$1:$DN$1,0),FALSE)),"")</f>
        <v>2523102.5968825407</v>
      </c>
      <c r="BW90" s="685">
        <f>IFERROR((BV90+AF90*Contr_Rate)*(1+Inv_Return)*IF($D90=$C$1,VLOOKUP($T90,Male_Annuity_Tables,MATCH($BS$3+3,'Mortality Tables'!$N$1:$DN$1,0),FALSE),VLOOKUP($T90,Fe_Annuity_Tables,MATCH(BW$3+3,'Mortality Tables'!$N$1:$DN$1,0),FALSE)),"")</f>
        <v>3042702.5535078947</v>
      </c>
      <c r="BX90" s="685">
        <f>IFERROR((BW90+AG90*Contr_Rate)*(1+Inv_Return)*IF($D90=$C$1,VLOOKUP($T90,Male_Annuity_Tables,MATCH($BS$3+3,'Mortality Tables'!$N$1:$DN$1,0),FALSE),VLOOKUP($T90,Fe_Annuity_Tables,MATCH(BX$3+3,'Mortality Tables'!$N$1:$DN$1,0),FALSE)),"")</f>
        <v>3556532.5074878777</v>
      </c>
      <c r="BY90" s="685" t="str">
        <f>IFERROR((BX90+AH90*Contr_Rate)*(1+Inv_Return)*IF($D90=$C$1,VLOOKUP($T90,Male_Annuity_Tables,MATCH($BS$3+3,'Mortality Tables'!$N$1:$DN$1,0),FALSE),VLOOKUP($T90,Fe_Annuity_Tables,MATCH(BY$3+3,'Mortality Tables'!$N$1:$DN$1,0),FALSE)),"")</f>
        <v/>
      </c>
      <c r="BZ90" s="685" t="str">
        <f>IFERROR((BY90+AI90*Contr_Rate)*(1+Inv_Return)*IF($D90=$C$1,VLOOKUP($T90,Male_Annuity_Tables,MATCH($BS$3+3,'Mortality Tables'!$N$1:$DN$1,0),FALSE),VLOOKUP($T90,Fe_Annuity_Tables,MATCH(BZ$3+3,'Mortality Tables'!$N$1:$DN$1,0),FALSE)),"")</f>
        <v/>
      </c>
      <c r="CA90" s="685" t="str">
        <f>IFERROR((BZ90+AJ90*Contr_Rate)*(1+Inv_Return)*IF($D90=$C$1,VLOOKUP($T90,Male_Annuity_Tables,MATCH($BS$3+3,'Mortality Tables'!$N$1:$DN$1,0),FALSE),VLOOKUP($T90,Fe_Annuity_Tables,MATCH(CA$3+3,'Mortality Tables'!$N$1:$DN$1,0),FALSE)),"")</f>
        <v/>
      </c>
      <c r="CB90" s="685" t="str">
        <f>IFERROR((CA90+AK90*Contr_Rate)*(1+Inv_Return)*IF($D90=$C$1,VLOOKUP($T90,Male_Annuity_Tables,MATCH($BS$3+3,'Mortality Tables'!$N$1:$DN$1,0),FALSE),VLOOKUP($T90,Fe_Annuity_Tables,MATCH(CB$3+3,'Mortality Tables'!$N$1:$DN$1,0),FALSE)),"")</f>
        <v/>
      </c>
      <c r="CC90" s="685" t="str">
        <f>IFERROR((CB90+AL90*Contr_Rate)*(1+Inv_Return)*IF($D90=$C$1,VLOOKUP($T90,Male_Annuity_Tables,MATCH($BS$3+3,'Mortality Tables'!$N$1:$DN$1,0),FALSE),VLOOKUP($T90,Fe_Annuity_Tables,MATCH(CC$3+3,'Mortality Tables'!$N$1:$DN$1,0),FALSE)),"")</f>
        <v/>
      </c>
      <c r="CD90" s="685" t="str">
        <f>IFERROR((CC90+AM90*Contr_Rate)*(1+Inv_Return)*IF($D90=$C$1,VLOOKUP($T90,Male_Annuity_Tables,MATCH($BS$3+3,'Mortality Tables'!$N$1:$DN$1,0),FALSE),VLOOKUP($T90,Fe_Annuity_Tables,MATCH(CD$3+3,'Mortality Tables'!$N$1:$DN$1,0),FALSE)),"")</f>
        <v/>
      </c>
      <c r="CE90" s="685" t="str">
        <f>IFERROR((CD90+AN90*Contr_Rate)*(1+Inv_Return)*IF($D90=$C$1,VLOOKUP($T90,Male_Annuity_Tables,MATCH($BS$3+3,'Mortality Tables'!$N$1:$DN$1,0),FALSE),VLOOKUP($T90,Fe_Annuity_Tables,MATCH(CE$3+3,'Mortality Tables'!$N$1:$DN$1,0),FALSE)),"")</f>
        <v/>
      </c>
      <c r="CF90" s="685" t="str">
        <f>IFERROR((CE90+AO90*Contr_Rate)*(1+Inv_Return)*IF($D90=$C$1,VLOOKUP($T90,Male_Annuity_Tables,MATCH($BS$3+3,'Mortality Tables'!$N$1:$DN$1,0),FALSE),VLOOKUP($T90,Fe_Annuity_Tables,MATCH(CF$3+3,'Mortality Tables'!$N$1:$DN$1,0),FALSE)),"")</f>
        <v/>
      </c>
      <c r="CG90" s="685" t="str">
        <f>IFERROR((CF90+AP90*Contr_Rate)*(1+Inv_Return)*IF($D90=$C$1,VLOOKUP($T90,Male_Annuity_Tables,MATCH($BS$3+3,'Mortality Tables'!$N$1:$DN$1,0),FALSE),VLOOKUP($T90,Fe_Annuity_Tables,MATCH(CG$3+3,'Mortality Tables'!$N$1:$DN$1,0),FALSE)),"")</f>
        <v/>
      </c>
      <c r="CH90" s="685" t="str">
        <f>IFERROR((CG90+AQ90*Contr_Rate)*(1+Inv_Return)*IF($D90=$C$1,VLOOKUP($T90,Male_Annuity_Tables,MATCH($BS$3+3,'Mortality Tables'!$N$1:$DN$1,0),FALSE),VLOOKUP($T90,Fe_Annuity_Tables,MATCH(CH$3+3,'Mortality Tables'!$N$1:$DN$1,0),FALSE)),"")</f>
        <v/>
      </c>
      <c r="CI90" s="685" t="str">
        <f>IFERROR((CH90+AR90*Contr_Rate)*(1+Inv_Return)*IF($D90=$C$1,VLOOKUP($T90,Male_Annuity_Tables,MATCH($BS$3+3,'Mortality Tables'!$N$1:$DN$1,0),FALSE),VLOOKUP($T90,Fe_Annuity_Tables,MATCH(CI$3+3,'Mortality Tables'!$N$1:$DN$1,0),FALSE)),"")</f>
        <v/>
      </c>
      <c r="CJ90" s="685" t="str">
        <f>IFERROR((CI90+AS90*Contr_Rate)*(1+Inv_Return)*IF($D90=$C$1,VLOOKUP($T90,Male_Annuity_Tables,MATCH($BS$3+3,'Mortality Tables'!$N$1:$DN$1,0),FALSE),VLOOKUP($T90,Fe_Annuity_Tables,MATCH(CJ$3+3,'Mortality Tables'!$N$1:$DN$1,0),FALSE)),"")</f>
        <v/>
      </c>
      <c r="CK90" s="685" t="str">
        <f>IFERROR((CJ90+AT90*Contr_Rate)*(1+Inv_Return)*IF($D90=$C$1,VLOOKUP($T90,Male_Annuity_Tables,MATCH($BS$3+3,'Mortality Tables'!$N$1:$DN$1,0),FALSE),VLOOKUP($T90,Fe_Annuity_Tables,MATCH(CK$3+3,'Mortality Tables'!$N$1:$DN$1,0),FALSE)),"")</f>
        <v/>
      </c>
      <c r="CL90" s="685" t="str">
        <f>IFERROR((CK90+AU90*Contr_Rate)*(1+Inv_Return)*IF($D90=$C$1,VLOOKUP($T90,Male_Annuity_Tables,MATCH($BS$3+3,'Mortality Tables'!$N$1:$DN$1,0),FALSE),VLOOKUP($T90,Fe_Annuity_Tables,MATCH(CL$3+3,'Mortality Tables'!$N$1:$DN$1,0),FALSE)),"")</f>
        <v/>
      </c>
      <c r="CM90" s="685" t="str">
        <f>IFERROR((CL90+AV90*Contr_Rate)*(1+Inv_Return)*IF($D90=$C$1,VLOOKUP($T90,Male_Annuity_Tables,MATCH($BS$3+3,'Mortality Tables'!$N$1:$DN$1,0),FALSE),VLOOKUP($T90,Fe_Annuity_Tables,MATCH(CM$3+3,'Mortality Tables'!$N$1:$DN$1,0),FALSE)),"")</f>
        <v/>
      </c>
      <c r="CN90" s="685" t="str">
        <f>IFERROR((CM90+AW90*Contr_Rate)*(1+Inv_Return)*IF($D90=$C$1,VLOOKUP($T90,Male_Annuity_Tables,MATCH($BS$3+3,'Mortality Tables'!$N$1:$DN$1,0),FALSE),VLOOKUP($T90,Fe_Annuity_Tables,MATCH(CN$3+3,'Mortality Tables'!$N$1:$DN$1,0),FALSE)),"")</f>
        <v/>
      </c>
      <c r="CO90" s="685" t="str">
        <f>IFERROR((CN90+AX90*Contr_Rate)*(1+Inv_Return)*IF($D90=$C$1,VLOOKUP($T90,Male_Annuity_Tables,MATCH($BS$3+3,'Mortality Tables'!$N$1:$DN$1,0),FALSE),VLOOKUP($T90,Fe_Annuity_Tables,MATCH(CO$3+3,'Mortality Tables'!$N$1:$DN$1,0),FALSE)),"")</f>
        <v/>
      </c>
      <c r="CP90" s="685" t="str">
        <f>IFERROR((CO90+AY90*Contr_Rate)*(1+Inv_Return)*IF($D90=$C$1,VLOOKUP($T90,Male_Annuity_Tables,MATCH($BS$3+3,'Mortality Tables'!$N$1:$DN$1,0),FALSE),VLOOKUP($T90,Fe_Annuity_Tables,MATCH(CP$3+3,'Mortality Tables'!$N$1:$DN$1,0),FALSE)),"")</f>
        <v/>
      </c>
      <c r="CQ90" s="685" t="str">
        <f>IFERROR((CP90+AZ90*Contr_Rate)*(1+Inv_Return)*IF($D90=$C$1,VLOOKUP($T90,Male_Annuity_Tables,MATCH($BS$3+3,'Mortality Tables'!$N$1:$DN$1,0),FALSE),VLOOKUP($T90,Fe_Annuity_Tables,MATCH(CQ$3+3,'Mortality Tables'!$N$1:$DN$1,0),FALSE)),"")</f>
        <v/>
      </c>
      <c r="CR90" s="685" t="str">
        <f>IFERROR((CQ90+BA90*Contr_Rate)*(1+Inv_Return)*IF($D90=$C$1,VLOOKUP($T90,Male_Annuity_Tables,MATCH($BS$3+3,'Mortality Tables'!$N$1:$DN$1,0),FALSE),VLOOKUP($T90,Fe_Annuity_Tables,MATCH(CR$3+3,'Mortality Tables'!$N$1:$DN$1,0),FALSE)),"")</f>
        <v/>
      </c>
      <c r="CS90" s="685" t="str">
        <f>IFERROR((CR90+BB90*Contr_Rate)*(1+Inv_Return)*IF($D90=$C$1,VLOOKUP($T90,Male_Annuity_Tables,MATCH($BS$3+3,'Mortality Tables'!$N$1:$DN$1,0),FALSE),VLOOKUP($T90,Fe_Annuity_Tables,MATCH(CS$3+3,'Mortality Tables'!$N$1:$DN$1,0),FALSE)),"")</f>
        <v/>
      </c>
      <c r="CT90" s="685" t="str">
        <f>IFERROR((CS90+BC90*Contr_Rate)*(1+Inv_Return)*IF($D90=$C$1,VLOOKUP($T90,Male_Annuity_Tables,MATCH($BS$3+3,'Mortality Tables'!$N$1:$DN$1,0),FALSE),VLOOKUP($T90,Fe_Annuity_Tables,MATCH(CT$3+3,'Mortality Tables'!$N$1:$DN$1,0),FALSE)),"")</f>
        <v/>
      </c>
      <c r="CU90" s="685" t="str">
        <f>IFERROR((CT90+BD90*Contr_Rate)*(1+Inv_Return)*IF($D90=$C$1,VLOOKUP($T90,Male_Annuity_Tables,MATCH($BS$3+3,'Mortality Tables'!$N$1:$DN$1,0),FALSE),VLOOKUP($T90,Fe_Annuity_Tables,MATCH(CU$3+3,'Mortality Tables'!$N$1:$DN$1,0),FALSE)),"")</f>
        <v/>
      </c>
      <c r="CV90" s="685" t="str">
        <f>IFERROR((CU90+BE90*Contr_Rate)*(1+Inv_Return)*IF($D90=$C$1,VLOOKUP($T90,Male_Annuity_Tables,MATCH($BS$3+3,'Mortality Tables'!$N$1:$DN$1,0),FALSE),VLOOKUP($T90,Fe_Annuity_Tables,MATCH(CV$3+3,'Mortality Tables'!$N$1:$DN$1,0),FALSE)),"")</f>
        <v/>
      </c>
      <c r="CW90" s="685" t="str">
        <f>IFERROR((CV90+BF90*Contr_Rate)*(1+Inv_Return)*IF($D90=$C$1,VLOOKUP($T90,Male_Annuity_Tables,MATCH($BS$3+3,'Mortality Tables'!$N$1:$DN$1,0),FALSE),VLOOKUP($T90,Fe_Annuity_Tables,MATCH(CW$3+3,'Mortality Tables'!$N$1:$DN$1,0),FALSE)),"")</f>
        <v/>
      </c>
      <c r="CX90" s="685" t="str">
        <f>IFERROR((CW90+BG90*Contr_Rate)*(1+Inv_Return)*IF($D90=$C$1,VLOOKUP($T90,Male_Annuity_Tables,MATCH($BS$3+3,'Mortality Tables'!$N$1:$DN$1,0),FALSE),VLOOKUP($T90,Fe_Annuity_Tables,MATCH(CX$3+3,'Mortality Tables'!$N$1:$DN$1,0),FALSE)),"")</f>
        <v/>
      </c>
      <c r="CY90" s="685" t="str">
        <f>IFERROR((CX90+BH90*Contr_Rate)*(1+Inv_Return)*IF($D90=$C$1,VLOOKUP($T90,Male_Annuity_Tables,MATCH($BS$3+3,'Mortality Tables'!$N$1:$DN$1,0),FALSE),VLOOKUP($T90,Fe_Annuity_Tables,MATCH(CY$3+3,'Mortality Tables'!$N$1:$DN$1,0),FALSE)),"")</f>
        <v/>
      </c>
      <c r="CZ90" s="685" t="str">
        <f>IFERROR((CY90+BI90*Contr_Rate)*(1+Inv_Return)*IF($D90=$C$1,VLOOKUP($T90,Male_Annuity_Tables,MATCH($BS$3+3,'Mortality Tables'!$N$1:$DN$1,0),FALSE),VLOOKUP($T90,Fe_Annuity_Tables,MATCH(CZ$3+3,'Mortality Tables'!$N$1:$DN$1,0),FALSE)),"")</f>
        <v/>
      </c>
      <c r="DA90" s="685" t="str">
        <f>IFERROR((CZ90+BJ90*Contr_Rate)*(1+Inv_Return)*IF($D90=$C$1,VLOOKUP($T90,Male_Annuity_Tables,MATCH($BS$3+3,'Mortality Tables'!$N$1:$DN$1,0),FALSE),VLOOKUP($T90,Fe_Annuity_Tables,MATCH(DA$3+3,'Mortality Tables'!$N$1:$DN$1,0),FALSE)),"")</f>
        <v/>
      </c>
      <c r="DB90" s="685" t="str">
        <f>IFERROR((DA90+BK90*Contr_Rate)*(1+Inv_Return)*IF($D90=$C$1,VLOOKUP($T90,Male_Annuity_Tables,MATCH($BS$3+3,'Mortality Tables'!$N$1:$DN$1,0),FALSE),VLOOKUP($T90,Fe_Annuity_Tables,MATCH(DB$3+3,'Mortality Tables'!$N$1:$DN$1,0),FALSE)),"")</f>
        <v/>
      </c>
      <c r="DC90" s="685" t="str">
        <f>IFERROR((DB90+BL90*Contr_Rate)*(1+Inv_Return)*IF($D90=$C$1,VLOOKUP($T90,Male_Annuity_Tables,MATCH($BS$3+3,'Mortality Tables'!$N$1:$DN$1,0),FALSE),VLOOKUP($T90,Fe_Annuity_Tables,MATCH(DC$3+3,'Mortality Tables'!$N$1:$DN$1,0),FALSE)),"")</f>
        <v/>
      </c>
      <c r="DD90" s="685" t="str">
        <f>IFERROR((DC90+BM90*Contr_Rate)*(1+Inv_Return)*IF($D90=$C$1,VLOOKUP($T90,Male_Annuity_Tables,MATCH($BS$3+3,'Mortality Tables'!$N$1:$DN$1,0),FALSE),VLOOKUP($T90,Fe_Annuity_Tables,MATCH(DD$3+3,'Mortality Tables'!$N$1:$DN$1,0),FALSE)),"")</f>
        <v/>
      </c>
      <c r="DE90" s="685" t="str">
        <f>IFERROR((DD90+BN90*Contr_Rate)*(1+Inv_Return)*IF($D90=$C$1,VLOOKUP($T90,Male_Annuity_Tables,MATCH($BS$3+3,'Mortality Tables'!$N$1:$DN$1,0),FALSE),VLOOKUP($T90,Fe_Annuity_Tables,MATCH(DE$3+3,'Mortality Tables'!$N$1:$DN$1,0),FALSE)),"")</f>
        <v/>
      </c>
      <c r="DF90" s="685" t="str">
        <f>IFERROR((DE90+BO90*Contr_Rate)*(1+Inv_Return)*IF($D90=$C$1,VLOOKUP($T90,Male_Annuity_Tables,MATCH($BS$3+3,'Mortality Tables'!$N$1:$DN$1,0),FALSE),VLOOKUP($T90,Fe_Annuity_Tables,MATCH(DF$3+3,'Mortality Tables'!$N$1:$DN$1,0),FALSE)),"")</f>
        <v/>
      </c>
      <c r="DG90" s="685" t="str">
        <f>IFERROR((DF90+BP90*Contr_Rate)*(1+Inv_Return)*IF($D90=$C$1,VLOOKUP($T90,Male_Annuity_Tables,MATCH($BS$3+3,'Mortality Tables'!$N$1:$DN$1,0),FALSE),VLOOKUP($T90,Fe_Annuity_Tables,MATCH(DG$3+3,'Mortality Tables'!$N$1:$DN$1,0),FALSE)),"")</f>
        <v/>
      </c>
      <c r="DH90" s="685" t="str">
        <f>IFERROR((DG90+BQ90*Contr_Rate)*(1+Inv_Return)*IF($D90=$C$1,VLOOKUP($T90,Male_Annuity_Tables,MATCH($BS$3+3,'Mortality Tables'!$N$1:$DN$1,0),FALSE),VLOOKUP($T90,Fe_Annuity_Tables,MATCH(DH$3+3,'Mortality Tables'!$N$1:$DN$1,0),FALSE)),"")</f>
        <v/>
      </c>
      <c r="DJ90" s="686">
        <f t="shared" si="69"/>
        <v>3556532.5074878777</v>
      </c>
      <c r="DK90" s="680">
        <f t="shared" si="60"/>
        <v>8.0909277508679907</v>
      </c>
      <c r="DL90" s="686">
        <f t="shared" si="61"/>
        <v>294512.18122189317</v>
      </c>
      <c r="DM90" s="686">
        <f t="shared" si="70"/>
        <v>2778115.1111908322</v>
      </c>
      <c r="DN90" s="687">
        <f t="shared" si="62"/>
        <v>0.10601151119891906</v>
      </c>
      <c r="DP90" s="688">
        <f t="shared" si="63"/>
        <v>96879.159096003816</v>
      </c>
      <c r="DQ90" s="688">
        <f t="shared" si="64"/>
        <v>84866.214884041387</v>
      </c>
      <c r="DR90" s="688">
        <f t="shared" si="65"/>
        <v>117864.71847257785</v>
      </c>
    </row>
    <row r="91" spans="1:122" s="657" customFormat="1" ht="14.5">
      <c r="A91" s="675" t="s">
        <v>1251</v>
      </c>
      <c r="B91" s="675" t="s">
        <v>1252</v>
      </c>
      <c r="C91" s="675" t="s">
        <v>236</v>
      </c>
      <c r="D91" s="675" t="s">
        <v>61</v>
      </c>
      <c r="E91" s="676">
        <v>28717</v>
      </c>
      <c r="F91" s="677">
        <v>44491</v>
      </c>
      <c r="G91" s="677">
        <v>45300</v>
      </c>
      <c r="H91" s="678">
        <v>2126565</v>
      </c>
      <c r="I91" s="678">
        <v>125056.58</v>
      </c>
      <c r="J91" s="678">
        <v>161804.67000000001</v>
      </c>
      <c r="K91" s="678">
        <v>32716.06</v>
      </c>
      <c r="L91" s="678">
        <v>319577.31</v>
      </c>
      <c r="M91" s="679">
        <f>IF(COUNTIF($A$4:A204,A91)=1,0,1)</f>
        <v>0</v>
      </c>
      <c r="N91" s="680" t="str">
        <f t="shared" si="49"/>
        <v>Okay</v>
      </c>
      <c r="O91" s="680" t="str">
        <f t="shared" si="66"/>
        <v>TRUE</v>
      </c>
      <c r="P91" s="680" t="b">
        <f t="shared" si="50"/>
        <v>1</v>
      </c>
      <c r="Q91" s="680" t="b">
        <f t="shared" si="51"/>
        <v>1</v>
      </c>
      <c r="R91" s="680" t="b">
        <f t="shared" si="52"/>
        <v>1</v>
      </c>
      <c r="S91" s="681">
        <f t="shared" si="53"/>
        <v>43.216438356164382</v>
      </c>
      <c r="T91" s="682">
        <f t="shared" si="54"/>
        <v>46</v>
      </c>
      <c r="U91" s="682">
        <f t="shared" si="67"/>
        <v>45</v>
      </c>
      <c r="V91" s="682">
        <f t="shared" si="55"/>
        <v>0.97534246575342465</v>
      </c>
      <c r="W91" s="682">
        <f t="shared" si="56"/>
        <v>14</v>
      </c>
      <c r="X91" s="683">
        <f t="shared" si="57"/>
        <v>4474082.34</v>
      </c>
      <c r="Y91" s="684">
        <f t="shared" si="58"/>
        <v>3.81E-3</v>
      </c>
      <c r="Z91" s="684">
        <f>IF($D91=$C$1,VLOOKUP($T91,Male_Annuity_Tables,MATCH($W91+2,'Mortality Tables'!$DS$1:$HT$1,0),FALSE),VLOOKUP($T91,Fe_Annuity_Tables,MATCH($W91+2,'Mortality Tables'!$M$1:$DN$1,0),FALSE))</f>
        <v>0.21490379504448404</v>
      </c>
      <c r="AA91" s="664"/>
      <c r="AB91" s="685">
        <f t="shared" si="75"/>
        <v>2234913.4867500002</v>
      </c>
      <c r="AC91" s="685">
        <f t="shared" si="75"/>
        <v>2348782.3288999125</v>
      </c>
      <c r="AD91" s="685">
        <f t="shared" si="75"/>
        <v>2468452.7885573632</v>
      </c>
      <c r="AE91" s="685">
        <f t="shared" si="75"/>
        <v>2594220.4581343611</v>
      </c>
      <c r="AF91" s="685">
        <f t="shared" si="75"/>
        <v>2726395.9904763065</v>
      </c>
      <c r="AG91" s="685">
        <f t="shared" si="75"/>
        <v>2865305.8661910747</v>
      </c>
      <c r="AH91" s="685">
        <f t="shared" si="75"/>
        <v>3011293.2000735099</v>
      </c>
      <c r="AI91" s="685">
        <f t="shared" si="75"/>
        <v>3164718.5886172554</v>
      </c>
      <c r="AJ91" s="685">
        <f t="shared" si="75"/>
        <v>3325961.000707305</v>
      </c>
      <c r="AK91" s="685">
        <f t="shared" si="75"/>
        <v>3495418.7136933422</v>
      </c>
      <c r="AL91" s="685">
        <f t="shared" si="74"/>
        <v>3673510.2971560177</v>
      </c>
      <c r="AM91" s="685">
        <f t="shared" si="74"/>
        <v>3860675.6467961171</v>
      </c>
      <c r="AN91" s="685">
        <f t="shared" si="74"/>
        <v>4057377.071000379</v>
      </c>
      <c r="AO91" s="685">
        <f t="shared" si="74"/>
        <v>4264100.4327678494</v>
      </c>
      <c r="AP91" s="685" t="str">
        <f t="shared" si="74"/>
        <v/>
      </c>
      <c r="AQ91" s="685" t="str">
        <f t="shared" si="74"/>
        <v/>
      </c>
      <c r="AR91" s="685" t="str">
        <f t="shared" si="74"/>
        <v/>
      </c>
      <c r="AS91" s="685" t="str">
        <f t="shared" si="74"/>
        <v/>
      </c>
      <c r="AT91" s="685" t="str">
        <f t="shared" si="74"/>
        <v/>
      </c>
      <c r="AU91" s="685" t="str">
        <f t="shared" si="74"/>
        <v/>
      </c>
      <c r="AV91" s="685" t="str">
        <f t="shared" si="73"/>
        <v/>
      </c>
      <c r="AW91" s="685" t="str">
        <f t="shared" si="73"/>
        <v/>
      </c>
      <c r="AX91" s="685" t="str">
        <f t="shared" si="73"/>
        <v/>
      </c>
      <c r="AY91" s="685" t="str">
        <f t="shared" si="73"/>
        <v/>
      </c>
      <c r="AZ91" s="685" t="str">
        <f t="shared" si="73"/>
        <v/>
      </c>
      <c r="BA91" s="685" t="str">
        <f t="shared" si="73"/>
        <v/>
      </c>
      <c r="BB91" s="685" t="str">
        <f t="shared" si="73"/>
        <v/>
      </c>
      <c r="BC91" s="685" t="str">
        <f t="shared" si="73"/>
        <v/>
      </c>
      <c r="BD91" s="685" t="str">
        <f t="shared" si="73"/>
        <v/>
      </c>
      <c r="BE91" s="685" t="str">
        <f t="shared" si="73"/>
        <v/>
      </c>
      <c r="BF91" s="685" t="str">
        <f t="shared" si="73"/>
        <v/>
      </c>
      <c r="BG91" s="685" t="str">
        <f t="shared" si="73"/>
        <v/>
      </c>
      <c r="BH91" s="685" t="str">
        <f t="shared" si="73"/>
        <v/>
      </c>
      <c r="BI91" s="685" t="str">
        <f t="shared" si="72"/>
        <v/>
      </c>
      <c r="BJ91" s="685" t="str">
        <f t="shared" si="72"/>
        <v/>
      </c>
      <c r="BK91" s="685" t="str">
        <f t="shared" si="72"/>
        <v/>
      </c>
      <c r="BL91" s="685" t="str">
        <f t="shared" si="72"/>
        <v/>
      </c>
      <c r="BM91" s="685" t="str">
        <f t="shared" si="72"/>
        <v/>
      </c>
      <c r="BN91" s="685" t="str">
        <f t="shared" si="72"/>
        <v/>
      </c>
      <c r="BO91" s="685" t="str">
        <f t="shared" si="72"/>
        <v/>
      </c>
      <c r="BP91" s="685" t="str">
        <f t="shared" si="72"/>
        <v/>
      </c>
      <c r="BQ91" s="685" t="str">
        <f t="shared" si="72"/>
        <v/>
      </c>
      <c r="BR91" s="529"/>
      <c r="BS91" s="685">
        <f>IFERROR(($L91+AB91*Contr_Rate)*(1+Inv_Return)*IF($D91=$C$1,VLOOKUP($T91,Male_Annuity_Tables,MATCH($BS$3+3,'Mortality Tables'!$N$1:$DN$1,0),FALSE),VLOOKUP($T91,Fe_Annuity_Tables,MATCH(BS$3+3,'Mortality Tables'!$N$1:$DN$1,0),FALSE)),"")</f>
        <v>861512.64157297928</v>
      </c>
      <c r="BT91" s="685">
        <f>IFERROR(($BS91+AC91*Contr_Rate)*(1+Inv_Return)*IF($D91=$C$1,VLOOKUP($T91,Male_Annuity_Tables,MATCH($BS$3+3,'Mortality Tables'!$N$1:$DN$1,0),FALSE),VLOOKUP($T91,Fe_Annuity_Tables,MATCH(BT$3+3,'Mortality Tables'!$N$1:$DN$1,0),FALSE)),"")</f>
        <v>1362813.8823044363</v>
      </c>
      <c r="BU91" s="685">
        <f>IFERROR((BT91+AD91*Contr_Rate)*(1+Inv_Return)*IF($D91=$C$1,VLOOKUP($T91,Male_Annuity_Tables,MATCH($BS$3+3,'Mortality Tables'!$N$1:$DN$1,0),FALSE),VLOOKUP($T91,Fe_Annuity_Tables,MATCH(BU$3+3,'Mortality Tables'!$N$1:$DN$1,0),FALSE)),"")</f>
        <v>1830271.0878880282</v>
      </c>
      <c r="BV91" s="685">
        <f>IFERROR((BU91+AE91*Contr_Rate)*(1+Inv_Return)*IF($D91=$C$1,VLOOKUP($T91,Male_Annuity_Tables,MATCH($BS$3+3,'Mortality Tables'!$N$1:$DN$1,0),FALSE),VLOOKUP($T91,Fe_Annuity_Tables,MATCH(BV$3+3,'Mortality Tables'!$N$1:$DN$1,0),FALSE)),"")</f>
        <v>2269869.9233712456</v>
      </c>
      <c r="BW91" s="685">
        <f>IFERROR((BV91+AF91*Contr_Rate)*(1+Inv_Return)*IF($D91=$C$1,VLOOKUP($T91,Male_Annuity_Tables,MATCH($BS$3+3,'Mortality Tables'!$N$1:$DN$1,0),FALSE),VLOOKUP($T91,Fe_Annuity_Tables,MATCH(BW$3+3,'Mortality Tables'!$N$1:$DN$1,0),FALSE)),"")</f>
        <v>2686900.0290144659</v>
      </c>
      <c r="BX91" s="685">
        <f>IFERROR((BW91+AG91*Contr_Rate)*(1+Inv_Return)*IF($D91=$C$1,VLOOKUP($T91,Male_Annuity_Tables,MATCH($BS$3+3,'Mortality Tables'!$N$1:$DN$1,0),FALSE),VLOOKUP($T91,Fe_Annuity_Tables,MATCH(BX$3+3,'Mortality Tables'!$N$1:$DN$1,0),FALSE)),"")</f>
        <v>3086049.517284499</v>
      </c>
      <c r="BY91" s="685">
        <f>IFERROR((BX91+AH91*Contr_Rate)*(1+Inv_Return)*IF($D91=$C$1,VLOOKUP($T91,Male_Annuity_Tables,MATCH($BS$3+3,'Mortality Tables'!$N$1:$DN$1,0),FALSE),VLOOKUP($T91,Fe_Annuity_Tables,MATCH(BY$3+3,'Mortality Tables'!$N$1:$DN$1,0),FALSE)),"")</f>
        <v>3471487.4117881847</v>
      </c>
      <c r="BZ91" s="685">
        <f>IFERROR((BY91+AI91*Contr_Rate)*(1+Inv_Return)*IF($D91=$C$1,VLOOKUP($T91,Male_Annuity_Tables,MATCH($BS$3+3,'Mortality Tables'!$N$1:$DN$1,0),FALSE),VLOOKUP($T91,Fe_Annuity_Tables,MATCH(BZ$3+3,'Mortality Tables'!$N$1:$DN$1,0),FALSE)),"")</f>
        <v>3846935.6043740818</v>
      </c>
      <c r="CA91" s="685">
        <f>IFERROR((BZ91+AJ91*Contr_Rate)*(1+Inv_Return)*IF($D91=$C$1,VLOOKUP($T91,Male_Annuity_Tables,MATCH($BS$3+3,'Mortality Tables'!$N$1:$DN$1,0),FALSE),VLOOKUP($T91,Fe_Annuity_Tables,MATCH(CA$3+3,'Mortality Tables'!$N$1:$DN$1,0),FALSE)),"")</f>
        <v>4215731.7025345145</v>
      </c>
      <c r="CB91" s="685">
        <f>IFERROR((CA91+AK91*Contr_Rate)*(1+Inv_Return)*IF($D91=$C$1,VLOOKUP($T91,Male_Annuity_Tables,MATCH($BS$3+3,'Mortality Tables'!$N$1:$DN$1,0),FALSE),VLOOKUP($T91,Fe_Annuity_Tables,MATCH(CB$3+3,'Mortality Tables'!$N$1:$DN$1,0),FALSE)),"")</f>
        <v>4580883.9616701799</v>
      </c>
      <c r="CC91" s="685">
        <f>IFERROR((CB91+AL91*Contr_Rate)*(1+Inv_Return)*IF($D91=$C$1,VLOOKUP($T91,Male_Annuity_Tables,MATCH($BS$3+3,'Mortality Tables'!$N$1:$DN$1,0),FALSE),VLOOKUP($T91,Fe_Annuity_Tables,MATCH(CC$3+3,'Mortality Tables'!$N$1:$DN$1,0),FALSE)),"")</f>
        <v>4945119.3422926515</v>
      </c>
      <c r="CD91" s="685">
        <f>IFERROR((CC91+AM91*Contr_Rate)*(1+Inv_Return)*IF($D91=$C$1,VLOOKUP($T91,Male_Annuity_Tables,MATCH($BS$3+3,'Mortality Tables'!$N$1:$DN$1,0),FALSE),VLOOKUP($T91,Fe_Annuity_Tables,MATCH(CD$3+3,'Mortality Tables'!$N$1:$DN$1,0),FALSE)),"")</f>
        <v>5310925.5978411492</v>
      </c>
      <c r="CE91" s="685">
        <f>IFERROR((CD91+AN91*Contr_Rate)*(1+Inv_Return)*IF($D91=$C$1,VLOOKUP($T91,Male_Annuity_Tables,MATCH($BS$3+3,'Mortality Tables'!$N$1:$DN$1,0),FALSE),VLOOKUP($T91,Fe_Annuity_Tables,MATCH(CE$3+3,'Mortality Tables'!$N$1:$DN$1,0),FALSE)),"")</f>
        <v>5680588.1818722738</v>
      </c>
      <c r="CF91" s="685">
        <f>IFERROR((CE91+AO91*Contr_Rate)*(1+Inv_Return)*IF($D91=$C$1,VLOOKUP($T91,Male_Annuity_Tables,MATCH($BS$3+3,'Mortality Tables'!$N$1:$DN$1,0),FALSE),VLOOKUP($T91,Fe_Annuity_Tables,MATCH(CF$3+3,'Mortality Tables'!$N$1:$DN$1,0),FALSE)),"")</f>
        <v>6056222.6616772776</v>
      </c>
      <c r="CG91" s="685" t="str">
        <f>IFERROR((CF91+AP91*Contr_Rate)*(1+Inv_Return)*IF($D91=$C$1,VLOOKUP($T91,Male_Annuity_Tables,MATCH($BS$3+3,'Mortality Tables'!$N$1:$DN$1,0),FALSE),VLOOKUP($T91,Fe_Annuity_Tables,MATCH(CG$3+3,'Mortality Tables'!$N$1:$DN$1,0),FALSE)),"")</f>
        <v/>
      </c>
      <c r="CH91" s="685" t="str">
        <f>IFERROR((CG91+AQ91*Contr_Rate)*(1+Inv_Return)*IF($D91=$C$1,VLOOKUP($T91,Male_Annuity_Tables,MATCH($BS$3+3,'Mortality Tables'!$N$1:$DN$1,0),FALSE),VLOOKUP($T91,Fe_Annuity_Tables,MATCH(CH$3+3,'Mortality Tables'!$N$1:$DN$1,0),FALSE)),"")</f>
        <v/>
      </c>
      <c r="CI91" s="685" t="str">
        <f>IFERROR((CH91+AR91*Contr_Rate)*(1+Inv_Return)*IF($D91=$C$1,VLOOKUP($T91,Male_Annuity_Tables,MATCH($BS$3+3,'Mortality Tables'!$N$1:$DN$1,0),FALSE),VLOOKUP($T91,Fe_Annuity_Tables,MATCH(CI$3+3,'Mortality Tables'!$N$1:$DN$1,0),FALSE)),"")</f>
        <v/>
      </c>
      <c r="CJ91" s="685" t="str">
        <f>IFERROR((CI91+AS91*Contr_Rate)*(1+Inv_Return)*IF($D91=$C$1,VLOOKUP($T91,Male_Annuity_Tables,MATCH($BS$3+3,'Mortality Tables'!$N$1:$DN$1,0),FALSE),VLOOKUP($T91,Fe_Annuity_Tables,MATCH(CJ$3+3,'Mortality Tables'!$N$1:$DN$1,0),FALSE)),"")</f>
        <v/>
      </c>
      <c r="CK91" s="685" t="str">
        <f>IFERROR((CJ91+AT91*Contr_Rate)*(1+Inv_Return)*IF($D91=$C$1,VLOOKUP($T91,Male_Annuity_Tables,MATCH($BS$3+3,'Mortality Tables'!$N$1:$DN$1,0),FALSE),VLOOKUP($T91,Fe_Annuity_Tables,MATCH(CK$3+3,'Mortality Tables'!$N$1:$DN$1,0),FALSE)),"")</f>
        <v/>
      </c>
      <c r="CL91" s="685" t="str">
        <f>IFERROR((CK91+AU91*Contr_Rate)*(1+Inv_Return)*IF($D91=$C$1,VLOOKUP($T91,Male_Annuity_Tables,MATCH($BS$3+3,'Mortality Tables'!$N$1:$DN$1,0),FALSE),VLOOKUP($T91,Fe_Annuity_Tables,MATCH(CL$3+3,'Mortality Tables'!$N$1:$DN$1,0),FALSE)),"")</f>
        <v/>
      </c>
      <c r="CM91" s="685" t="str">
        <f>IFERROR((CL91+AV91*Contr_Rate)*(1+Inv_Return)*IF($D91=$C$1,VLOOKUP($T91,Male_Annuity_Tables,MATCH($BS$3+3,'Mortality Tables'!$N$1:$DN$1,0),FALSE),VLOOKUP($T91,Fe_Annuity_Tables,MATCH(CM$3+3,'Mortality Tables'!$N$1:$DN$1,0),FALSE)),"")</f>
        <v/>
      </c>
      <c r="CN91" s="685" t="str">
        <f>IFERROR((CM91+AW91*Contr_Rate)*(1+Inv_Return)*IF($D91=$C$1,VLOOKUP($T91,Male_Annuity_Tables,MATCH($BS$3+3,'Mortality Tables'!$N$1:$DN$1,0),FALSE),VLOOKUP($T91,Fe_Annuity_Tables,MATCH(CN$3+3,'Mortality Tables'!$N$1:$DN$1,0),FALSE)),"")</f>
        <v/>
      </c>
      <c r="CO91" s="685" t="str">
        <f>IFERROR((CN91+AX91*Contr_Rate)*(1+Inv_Return)*IF($D91=$C$1,VLOOKUP($T91,Male_Annuity_Tables,MATCH($BS$3+3,'Mortality Tables'!$N$1:$DN$1,0),FALSE),VLOOKUP($T91,Fe_Annuity_Tables,MATCH(CO$3+3,'Mortality Tables'!$N$1:$DN$1,0),FALSE)),"")</f>
        <v/>
      </c>
      <c r="CP91" s="685" t="str">
        <f>IFERROR((CO91+AY91*Contr_Rate)*(1+Inv_Return)*IF($D91=$C$1,VLOOKUP($T91,Male_Annuity_Tables,MATCH($BS$3+3,'Mortality Tables'!$N$1:$DN$1,0),FALSE),VLOOKUP($T91,Fe_Annuity_Tables,MATCH(CP$3+3,'Mortality Tables'!$N$1:$DN$1,0),FALSE)),"")</f>
        <v/>
      </c>
      <c r="CQ91" s="685" t="str">
        <f>IFERROR((CP91+AZ91*Contr_Rate)*(1+Inv_Return)*IF($D91=$C$1,VLOOKUP($T91,Male_Annuity_Tables,MATCH($BS$3+3,'Mortality Tables'!$N$1:$DN$1,0),FALSE),VLOOKUP($T91,Fe_Annuity_Tables,MATCH(CQ$3+3,'Mortality Tables'!$N$1:$DN$1,0),FALSE)),"")</f>
        <v/>
      </c>
      <c r="CR91" s="685" t="str">
        <f>IFERROR((CQ91+BA91*Contr_Rate)*(1+Inv_Return)*IF($D91=$C$1,VLOOKUP($T91,Male_Annuity_Tables,MATCH($BS$3+3,'Mortality Tables'!$N$1:$DN$1,0),FALSE),VLOOKUP($T91,Fe_Annuity_Tables,MATCH(CR$3+3,'Mortality Tables'!$N$1:$DN$1,0),FALSE)),"")</f>
        <v/>
      </c>
      <c r="CS91" s="685" t="str">
        <f>IFERROR((CR91+BB91*Contr_Rate)*(1+Inv_Return)*IF($D91=$C$1,VLOOKUP($T91,Male_Annuity_Tables,MATCH($BS$3+3,'Mortality Tables'!$N$1:$DN$1,0),FALSE),VLOOKUP($T91,Fe_Annuity_Tables,MATCH(CS$3+3,'Mortality Tables'!$N$1:$DN$1,0),FALSE)),"")</f>
        <v/>
      </c>
      <c r="CT91" s="685" t="str">
        <f>IFERROR((CS91+BC91*Contr_Rate)*(1+Inv_Return)*IF($D91=$C$1,VLOOKUP($T91,Male_Annuity_Tables,MATCH($BS$3+3,'Mortality Tables'!$N$1:$DN$1,0),FALSE),VLOOKUP($T91,Fe_Annuity_Tables,MATCH(CT$3+3,'Mortality Tables'!$N$1:$DN$1,0),FALSE)),"")</f>
        <v/>
      </c>
      <c r="CU91" s="685" t="str">
        <f>IFERROR((CT91+BD91*Contr_Rate)*(1+Inv_Return)*IF($D91=$C$1,VLOOKUP($T91,Male_Annuity_Tables,MATCH($BS$3+3,'Mortality Tables'!$N$1:$DN$1,0),FALSE),VLOOKUP($T91,Fe_Annuity_Tables,MATCH(CU$3+3,'Mortality Tables'!$N$1:$DN$1,0),FALSE)),"")</f>
        <v/>
      </c>
      <c r="CV91" s="685" t="str">
        <f>IFERROR((CU91+BE91*Contr_Rate)*(1+Inv_Return)*IF($D91=$C$1,VLOOKUP($T91,Male_Annuity_Tables,MATCH($BS$3+3,'Mortality Tables'!$N$1:$DN$1,0),FALSE),VLOOKUP($T91,Fe_Annuity_Tables,MATCH(CV$3+3,'Mortality Tables'!$N$1:$DN$1,0),FALSE)),"")</f>
        <v/>
      </c>
      <c r="CW91" s="685" t="str">
        <f>IFERROR((CV91+BF91*Contr_Rate)*(1+Inv_Return)*IF($D91=$C$1,VLOOKUP($T91,Male_Annuity_Tables,MATCH($BS$3+3,'Mortality Tables'!$N$1:$DN$1,0),FALSE),VLOOKUP($T91,Fe_Annuity_Tables,MATCH(CW$3+3,'Mortality Tables'!$N$1:$DN$1,0),FALSE)),"")</f>
        <v/>
      </c>
      <c r="CX91" s="685" t="str">
        <f>IFERROR((CW91+BG91*Contr_Rate)*(1+Inv_Return)*IF($D91=$C$1,VLOOKUP($T91,Male_Annuity_Tables,MATCH($BS$3+3,'Mortality Tables'!$N$1:$DN$1,0),FALSE),VLOOKUP($T91,Fe_Annuity_Tables,MATCH(CX$3+3,'Mortality Tables'!$N$1:$DN$1,0),FALSE)),"")</f>
        <v/>
      </c>
      <c r="CY91" s="685" t="str">
        <f>IFERROR((CX91+BH91*Contr_Rate)*(1+Inv_Return)*IF($D91=$C$1,VLOOKUP($T91,Male_Annuity_Tables,MATCH($BS$3+3,'Mortality Tables'!$N$1:$DN$1,0),FALSE),VLOOKUP($T91,Fe_Annuity_Tables,MATCH(CY$3+3,'Mortality Tables'!$N$1:$DN$1,0),FALSE)),"")</f>
        <v/>
      </c>
      <c r="CZ91" s="685" t="str">
        <f>IFERROR((CY91+BI91*Contr_Rate)*(1+Inv_Return)*IF($D91=$C$1,VLOOKUP($T91,Male_Annuity_Tables,MATCH($BS$3+3,'Mortality Tables'!$N$1:$DN$1,0),FALSE),VLOOKUP($T91,Fe_Annuity_Tables,MATCH(CZ$3+3,'Mortality Tables'!$N$1:$DN$1,0),FALSE)),"")</f>
        <v/>
      </c>
      <c r="DA91" s="685" t="str">
        <f>IFERROR((CZ91+BJ91*Contr_Rate)*(1+Inv_Return)*IF($D91=$C$1,VLOOKUP($T91,Male_Annuity_Tables,MATCH($BS$3+3,'Mortality Tables'!$N$1:$DN$1,0),FALSE),VLOOKUP($T91,Fe_Annuity_Tables,MATCH(DA$3+3,'Mortality Tables'!$N$1:$DN$1,0),FALSE)),"")</f>
        <v/>
      </c>
      <c r="DB91" s="685" t="str">
        <f>IFERROR((DA91+BK91*Contr_Rate)*(1+Inv_Return)*IF($D91=$C$1,VLOOKUP($T91,Male_Annuity_Tables,MATCH($BS$3+3,'Mortality Tables'!$N$1:$DN$1,0),FALSE),VLOOKUP($T91,Fe_Annuity_Tables,MATCH(DB$3+3,'Mortality Tables'!$N$1:$DN$1,0),FALSE)),"")</f>
        <v/>
      </c>
      <c r="DC91" s="685" t="str">
        <f>IFERROR((DB91+BL91*Contr_Rate)*(1+Inv_Return)*IF($D91=$C$1,VLOOKUP($T91,Male_Annuity_Tables,MATCH($BS$3+3,'Mortality Tables'!$N$1:$DN$1,0),FALSE),VLOOKUP($T91,Fe_Annuity_Tables,MATCH(DC$3+3,'Mortality Tables'!$N$1:$DN$1,0),FALSE)),"")</f>
        <v/>
      </c>
      <c r="DD91" s="685" t="str">
        <f>IFERROR((DC91+BM91*Contr_Rate)*(1+Inv_Return)*IF($D91=$C$1,VLOOKUP($T91,Male_Annuity_Tables,MATCH($BS$3+3,'Mortality Tables'!$N$1:$DN$1,0),FALSE),VLOOKUP($T91,Fe_Annuity_Tables,MATCH(DD$3+3,'Mortality Tables'!$N$1:$DN$1,0),FALSE)),"")</f>
        <v/>
      </c>
      <c r="DE91" s="685" t="str">
        <f>IFERROR((DD91+BN91*Contr_Rate)*(1+Inv_Return)*IF($D91=$C$1,VLOOKUP($T91,Male_Annuity_Tables,MATCH($BS$3+3,'Mortality Tables'!$N$1:$DN$1,0),FALSE),VLOOKUP($T91,Fe_Annuity_Tables,MATCH(DE$3+3,'Mortality Tables'!$N$1:$DN$1,0),FALSE)),"")</f>
        <v/>
      </c>
      <c r="DF91" s="685" t="str">
        <f>IFERROR((DE91+BO91*Contr_Rate)*(1+Inv_Return)*IF($D91=$C$1,VLOOKUP($T91,Male_Annuity_Tables,MATCH($BS$3+3,'Mortality Tables'!$N$1:$DN$1,0),FALSE),VLOOKUP($T91,Fe_Annuity_Tables,MATCH(DF$3+3,'Mortality Tables'!$N$1:$DN$1,0),FALSE)),"")</f>
        <v/>
      </c>
      <c r="DG91" s="685" t="str">
        <f>IFERROR((DF91+BP91*Contr_Rate)*(1+Inv_Return)*IF($D91=$C$1,VLOOKUP($T91,Male_Annuity_Tables,MATCH($BS$3+3,'Mortality Tables'!$N$1:$DN$1,0),FALSE),VLOOKUP($T91,Fe_Annuity_Tables,MATCH(DG$3+3,'Mortality Tables'!$N$1:$DN$1,0),FALSE)),"")</f>
        <v/>
      </c>
      <c r="DH91" s="685" t="str">
        <f>IFERROR((DG91+BQ91*Contr_Rate)*(1+Inv_Return)*IF($D91=$C$1,VLOOKUP($T91,Male_Annuity_Tables,MATCH($BS$3+3,'Mortality Tables'!$N$1:$DN$1,0),FALSE),VLOOKUP($T91,Fe_Annuity_Tables,MATCH(DH$3+3,'Mortality Tables'!$N$1:$DN$1,0),FALSE)),"")</f>
        <v/>
      </c>
      <c r="DJ91" s="686">
        <f t="shared" si="69"/>
        <v>6056222.6616772776</v>
      </c>
      <c r="DK91" s="680">
        <f t="shared" si="60"/>
        <v>8.0909277508679907</v>
      </c>
      <c r="DL91" s="686">
        <f t="shared" si="61"/>
        <v>501508.51772078569</v>
      </c>
      <c r="DM91" s="686">
        <f t="shared" si="70"/>
        <v>4264100.4327678494</v>
      </c>
      <c r="DN91" s="687">
        <f t="shared" si="62"/>
        <v>0.11761179775853776</v>
      </c>
      <c r="DP91" s="688">
        <f t="shared" si="63"/>
        <v>132016.90492568098</v>
      </c>
      <c r="DQ91" s="688">
        <f t="shared" si="64"/>
        <v>209252.57615149353</v>
      </c>
      <c r="DR91" s="688">
        <f t="shared" si="65"/>
        <v>281619.23661561118</v>
      </c>
    </row>
    <row r="92" spans="1:122" s="657" customFormat="1" ht="14.5">
      <c r="A92" s="675" t="s">
        <v>1253</v>
      </c>
      <c r="B92" s="675" t="s">
        <v>1254</v>
      </c>
      <c r="C92" s="675" t="s">
        <v>236</v>
      </c>
      <c r="D92" s="675" t="s">
        <v>60</v>
      </c>
      <c r="E92" s="676">
        <v>27653</v>
      </c>
      <c r="F92" s="677">
        <v>38350</v>
      </c>
      <c r="G92" s="677">
        <v>42523</v>
      </c>
      <c r="H92" s="678">
        <v>2126931</v>
      </c>
      <c r="I92" s="678">
        <v>194160.58</v>
      </c>
      <c r="J92" s="678">
        <v>169354.18</v>
      </c>
      <c r="K92" s="678">
        <v>16047.28</v>
      </c>
      <c r="L92" s="678">
        <v>379562.04000000004</v>
      </c>
      <c r="M92" s="679">
        <f>IF(COUNTIF($A$4:A204,A92)=1,0,1)</f>
        <v>0</v>
      </c>
      <c r="N92" s="680" t="str">
        <f t="shared" si="49"/>
        <v>Okay</v>
      </c>
      <c r="O92" s="680" t="str">
        <f t="shared" si="66"/>
        <v>TRUE</v>
      </c>
      <c r="P92" s="680" t="b">
        <f t="shared" si="50"/>
        <v>1</v>
      </c>
      <c r="Q92" s="680" t="b">
        <f t="shared" si="51"/>
        <v>1</v>
      </c>
      <c r="R92" s="680" t="b">
        <f t="shared" si="52"/>
        <v>1</v>
      </c>
      <c r="S92" s="681">
        <f t="shared" si="53"/>
        <v>29.306849315068494</v>
      </c>
      <c r="T92" s="682">
        <f t="shared" si="54"/>
        <v>49</v>
      </c>
      <c r="U92" s="682">
        <f t="shared" si="67"/>
        <v>40</v>
      </c>
      <c r="V92" s="682">
        <f t="shared" si="55"/>
        <v>8.5835616438356173</v>
      </c>
      <c r="W92" s="682">
        <f t="shared" si="56"/>
        <v>11</v>
      </c>
      <c r="X92" s="683">
        <f t="shared" si="57"/>
        <v>4175182.4400000004</v>
      </c>
      <c r="Y92" s="684">
        <f t="shared" si="58"/>
        <v>3.48E-3</v>
      </c>
      <c r="Z92" s="684">
        <f>IF($D92=$C$1,VLOOKUP($T92,Male_Annuity_Tables,MATCH($W92+2,'Mortality Tables'!$DS$1:$HT$1,0),FALSE),VLOOKUP($T92,Fe_Annuity_Tables,MATCH($W92+2,'Mortality Tables'!$M$1:$DN$1,0),FALSE))</f>
        <v>0.36625918783018357</v>
      </c>
      <c r="AA92" s="664"/>
      <c r="AB92" s="685">
        <f t="shared" si="75"/>
        <v>2235298.1344500002</v>
      </c>
      <c r="AC92" s="685">
        <f t="shared" si="75"/>
        <v>2349186.5744002275</v>
      </c>
      <c r="AD92" s="685">
        <f t="shared" si="75"/>
        <v>2468877.6303659193</v>
      </c>
      <c r="AE92" s="685">
        <f t="shared" si="75"/>
        <v>2594666.9456330631</v>
      </c>
      <c r="AF92" s="685">
        <f t="shared" si="75"/>
        <v>2726865.2265130673</v>
      </c>
      <c r="AG92" s="685">
        <f t="shared" si="75"/>
        <v>2865799.0098039089</v>
      </c>
      <c r="AH92" s="685">
        <f t="shared" si="75"/>
        <v>3011811.4693534179</v>
      </c>
      <c r="AI92" s="685">
        <f t="shared" si="75"/>
        <v>3165263.2637169748</v>
      </c>
      <c r="AJ92" s="685">
        <f t="shared" si="75"/>
        <v>3326533.4270033548</v>
      </c>
      <c r="AK92" s="685">
        <f t="shared" si="75"/>
        <v>3496020.3051091754</v>
      </c>
      <c r="AL92" s="685">
        <f t="shared" si="74"/>
        <v>3674142.5396544882</v>
      </c>
      <c r="AM92" s="685" t="str">
        <f t="shared" si="74"/>
        <v/>
      </c>
      <c r="AN92" s="685" t="str">
        <f t="shared" si="74"/>
        <v/>
      </c>
      <c r="AO92" s="685" t="str">
        <f t="shared" si="74"/>
        <v/>
      </c>
      <c r="AP92" s="685" t="str">
        <f t="shared" si="74"/>
        <v/>
      </c>
      <c r="AQ92" s="685" t="str">
        <f t="shared" si="74"/>
        <v/>
      </c>
      <c r="AR92" s="685" t="str">
        <f t="shared" si="74"/>
        <v/>
      </c>
      <c r="AS92" s="685" t="str">
        <f t="shared" si="74"/>
        <v/>
      </c>
      <c r="AT92" s="685" t="str">
        <f t="shared" si="74"/>
        <v/>
      </c>
      <c r="AU92" s="685" t="str">
        <f t="shared" si="74"/>
        <v/>
      </c>
      <c r="AV92" s="685" t="str">
        <f t="shared" si="73"/>
        <v/>
      </c>
      <c r="AW92" s="685" t="str">
        <f t="shared" si="73"/>
        <v/>
      </c>
      <c r="AX92" s="685" t="str">
        <f t="shared" si="73"/>
        <v/>
      </c>
      <c r="AY92" s="685" t="str">
        <f t="shared" si="73"/>
        <v/>
      </c>
      <c r="AZ92" s="685" t="str">
        <f t="shared" si="73"/>
        <v/>
      </c>
      <c r="BA92" s="685" t="str">
        <f t="shared" si="73"/>
        <v/>
      </c>
      <c r="BB92" s="685" t="str">
        <f t="shared" si="73"/>
        <v/>
      </c>
      <c r="BC92" s="685" t="str">
        <f t="shared" si="73"/>
        <v/>
      </c>
      <c r="BD92" s="685" t="str">
        <f t="shared" si="73"/>
        <v/>
      </c>
      <c r="BE92" s="685" t="str">
        <f t="shared" si="73"/>
        <v/>
      </c>
      <c r="BF92" s="685" t="str">
        <f t="shared" si="73"/>
        <v/>
      </c>
      <c r="BG92" s="685" t="str">
        <f t="shared" si="73"/>
        <v/>
      </c>
      <c r="BH92" s="685" t="str">
        <f t="shared" si="73"/>
        <v/>
      </c>
      <c r="BI92" s="685" t="str">
        <f t="shared" si="72"/>
        <v/>
      </c>
      <c r="BJ92" s="685" t="str">
        <f t="shared" si="72"/>
        <v/>
      </c>
      <c r="BK92" s="685" t="str">
        <f t="shared" si="72"/>
        <v/>
      </c>
      <c r="BL92" s="685" t="str">
        <f t="shared" si="72"/>
        <v/>
      </c>
      <c r="BM92" s="685" t="str">
        <f t="shared" si="72"/>
        <v/>
      </c>
      <c r="BN92" s="685" t="str">
        <f t="shared" si="72"/>
        <v/>
      </c>
      <c r="BO92" s="685" t="str">
        <f t="shared" si="72"/>
        <v/>
      </c>
      <c r="BP92" s="685" t="str">
        <f t="shared" si="72"/>
        <v/>
      </c>
      <c r="BQ92" s="685" t="str">
        <f t="shared" si="72"/>
        <v/>
      </c>
      <c r="BR92" s="529"/>
      <c r="BS92" s="685">
        <f>IFERROR(($L92+AB92*Contr_Rate)*(1+Inv_Return)*IF($D92=$C$1,VLOOKUP($T92,Male_Annuity_Tables,MATCH($BS$3+3,'Mortality Tables'!$N$1:$DN$1,0),FALSE),VLOOKUP($T92,Fe_Annuity_Tables,MATCH(BS$3+3,'Mortality Tables'!$N$1:$DN$1,0),FALSE)),"")</f>
        <v>914112.6562951192</v>
      </c>
      <c r="BT92" s="685">
        <f>IFERROR(($BS92+AC92*Contr_Rate)*(1+Inv_Return)*IF($D92=$C$1,VLOOKUP($T92,Male_Annuity_Tables,MATCH($BS$3+3,'Mortality Tables'!$N$1:$DN$1,0),FALSE),VLOOKUP($T92,Fe_Annuity_Tables,MATCH(BT$3+3,'Mortality Tables'!$N$1:$DN$1,0),FALSE)),"")</f>
        <v>1263472.7064979284</v>
      </c>
      <c r="BU92" s="685">
        <f>IFERROR((BT92+AD92*Contr_Rate)*(1+Inv_Return)*IF($D92=$C$1,VLOOKUP($T92,Male_Annuity_Tables,MATCH($BS$3+3,'Mortality Tables'!$N$1:$DN$1,0),FALSE),VLOOKUP($T92,Fe_Annuity_Tables,MATCH(BU$3+3,'Mortality Tables'!$N$1:$DN$1,0),FALSE)),"")</f>
        <v>1402043.5096546544</v>
      </c>
      <c r="BV92" s="685">
        <f>IFERROR((BU92+AE92*Contr_Rate)*(1+Inv_Return)*IF($D92=$C$1,VLOOKUP($T92,Male_Annuity_Tables,MATCH($BS$3+3,'Mortality Tables'!$N$1:$DN$1,0),FALSE),VLOOKUP($T92,Fe_Annuity_Tables,MATCH(BV$3+3,'Mortality Tables'!$N$1:$DN$1,0),FALSE)),"")</f>
        <v>1366846.1782986207</v>
      </c>
      <c r="BW92" s="685">
        <f>IFERROR((BV92+AF92*Contr_Rate)*(1+Inv_Return)*IF($D92=$C$1,VLOOKUP($T92,Male_Annuity_Tables,MATCH($BS$3+3,'Mortality Tables'!$N$1:$DN$1,0),FALSE),VLOOKUP($T92,Fe_Annuity_Tables,MATCH(BW$3+3,'Mortality Tables'!$N$1:$DN$1,0),FALSE)),"")</f>
        <v>1226860.7706791726</v>
      </c>
      <c r="BX92" s="685">
        <f>IFERROR((BW92+AG92*Contr_Rate)*(1+Inv_Return)*IF($D92=$C$1,VLOOKUP($T92,Male_Annuity_Tables,MATCH($BS$3+3,'Mortality Tables'!$N$1:$DN$1,0),FALSE),VLOOKUP($T92,Fe_Annuity_Tables,MATCH(BX$3+3,'Mortality Tables'!$N$1:$DN$1,0),FALSE)),"")</f>
        <v>1049116.7356959255</v>
      </c>
      <c r="BY92" s="685">
        <f>IFERROR((BX92+AH92*Contr_Rate)*(1+Inv_Return)*IF($D92=$C$1,VLOOKUP($T92,Male_Annuity_Tables,MATCH($BS$3+3,'Mortality Tables'!$N$1:$DN$1,0),FALSE),VLOOKUP($T92,Fe_Annuity_Tables,MATCH(BY$3+3,'Mortality Tables'!$N$1:$DN$1,0),FALSE)),"")</f>
        <v>927526.81540598697</v>
      </c>
      <c r="BZ92" s="685">
        <f>IFERROR((BY92+AI92*Contr_Rate)*(1+Inv_Return)*IF($D92=$C$1,VLOOKUP($T92,Male_Annuity_Tables,MATCH($BS$3+3,'Mortality Tables'!$N$1:$DN$1,0),FALSE),VLOOKUP($T92,Fe_Annuity_Tables,MATCH(BZ$3+3,'Mortality Tables'!$N$1:$DN$1,0),FALSE)),"")</f>
        <v>841973.73695519951</v>
      </c>
      <c r="CA92" s="685">
        <f>IFERROR((BZ92+AJ92*Contr_Rate)*(1+Inv_Return)*IF($D92=$C$1,VLOOKUP($T92,Male_Annuity_Tables,MATCH($BS$3+3,'Mortality Tables'!$N$1:$DN$1,0),FALSE),VLOOKUP($T92,Fe_Annuity_Tables,MATCH(CA$3+3,'Mortality Tables'!$N$1:$DN$1,0),FALSE)),"")</f>
        <v>778915.50068279135</v>
      </c>
      <c r="CB92" s="685">
        <f>IFERROR((CA92+AK92*Contr_Rate)*(1+Inv_Return)*IF($D92=$C$1,VLOOKUP($T92,Male_Annuity_Tables,MATCH($BS$3+3,'Mortality Tables'!$N$1:$DN$1,0),FALSE),VLOOKUP($T92,Fe_Annuity_Tables,MATCH(CB$3+3,'Mortality Tables'!$N$1:$DN$1,0),FALSE)),"")</f>
        <v>729817.36653595569</v>
      </c>
      <c r="CC92" s="685">
        <f>IFERROR((CB92+AL92*Contr_Rate)*(1+Inv_Return)*IF($D92=$C$1,VLOOKUP($T92,Male_Annuity_Tables,MATCH($BS$3+3,'Mortality Tables'!$N$1:$DN$1,0),FALSE),VLOOKUP($T92,Fe_Annuity_Tables,MATCH(CC$3+3,'Mortality Tables'!$N$1:$DN$1,0),FALSE)),"")</f>
        <v>689558.44116554363</v>
      </c>
      <c r="CD92" s="685" t="str">
        <f>IFERROR((CC92+AM92*Contr_Rate)*(1+Inv_Return)*IF($D92=$C$1,VLOOKUP($T92,Male_Annuity_Tables,MATCH($BS$3+3,'Mortality Tables'!$N$1:$DN$1,0),FALSE),VLOOKUP($T92,Fe_Annuity_Tables,MATCH(CD$3+3,'Mortality Tables'!$N$1:$DN$1,0),FALSE)),"")</f>
        <v/>
      </c>
      <c r="CE92" s="685" t="str">
        <f>IFERROR((CD92+AN92*Contr_Rate)*(1+Inv_Return)*IF($D92=$C$1,VLOOKUP($T92,Male_Annuity_Tables,MATCH($BS$3+3,'Mortality Tables'!$N$1:$DN$1,0),FALSE),VLOOKUP($T92,Fe_Annuity_Tables,MATCH(CE$3+3,'Mortality Tables'!$N$1:$DN$1,0),FALSE)),"")</f>
        <v/>
      </c>
      <c r="CF92" s="685" t="str">
        <f>IFERROR((CE92+AO92*Contr_Rate)*(1+Inv_Return)*IF($D92=$C$1,VLOOKUP($T92,Male_Annuity_Tables,MATCH($BS$3+3,'Mortality Tables'!$N$1:$DN$1,0),FALSE),VLOOKUP($T92,Fe_Annuity_Tables,MATCH(CF$3+3,'Mortality Tables'!$N$1:$DN$1,0),FALSE)),"")</f>
        <v/>
      </c>
      <c r="CG92" s="685" t="str">
        <f>IFERROR((CF92+AP92*Contr_Rate)*(1+Inv_Return)*IF($D92=$C$1,VLOOKUP($T92,Male_Annuity_Tables,MATCH($BS$3+3,'Mortality Tables'!$N$1:$DN$1,0),FALSE),VLOOKUP($T92,Fe_Annuity_Tables,MATCH(CG$3+3,'Mortality Tables'!$N$1:$DN$1,0),FALSE)),"")</f>
        <v/>
      </c>
      <c r="CH92" s="685" t="str">
        <f>IFERROR((CG92+AQ92*Contr_Rate)*(1+Inv_Return)*IF($D92=$C$1,VLOOKUP($T92,Male_Annuity_Tables,MATCH($BS$3+3,'Mortality Tables'!$N$1:$DN$1,0),FALSE),VLOOKUP($T92,Fe_Annuity_Tables,MATCH(CH$3+3,'Mortality Tables'!$N$1:$DN$1,0),FALSE)),"")</f>
        <v/>
      </c>
      <c r="CI92" s="685" t="str">
        <f>IFERROR((CH92+AR92*Contr_Rate)*(1+Inv_Return)*IF($D92=$C$1,VLOOKUP($T92,Male_Annuity_Tables,MATCH($BS$3+3,'Mortality Tables'!$N$1:$DN$1,0),FALSE),VLOOKUP($T92,Fe_Annuity_Tables,MATCH(CI$3+3,'Mortality Tables'!$N$1:$DN$1,0),FALSE)),"")</f>
        <v/>
      </c>
      <c r="CJ92" s="685" t="str">
        <f>IFERROR((CI92+AS92*Contr_Rate)*(1+Inv_Return)*IF($D92=$C$1,VLOOKUP($T92,Male_Annuity_Tables,MATCH($BS$3+3,'Mortality Tables'!$N$1:$DN$1,0),FALSE),VLOOKUP($T92,Fe_Annuity_Tables,MATCH(CJ$3+3,'Mortality Tables'!$N$1:$DN$1,0),FALSE)),"")</f>
        <v/>
      </c>
      <c r="CK92" s="685" t="str">
        <f>IFERROR((CJ92+AT92*Contr_Rate)*(1+Inv_Return)*IF($D92=$C$1,VLOOKUP($T92,Male_Annuity_Tables,MATCH($BS$3+3,'Mortality Tables'!$N$1:$DN$1,0),FALSE),VLOOKUP($T92,Fe_Annuity_Tables,MATCH(CK$3+3,'Mortality Tables'!$N$1:$DN$1,0),FALSE)),"")</f>
        <v/>
      </c>
      <c r="CL92" s="685" t="str">
        <f>IFERROR((CK92+AU92*Contr_Rate)*(1+Inv_Return)*IF($D92=$C$1,VLOOKUP($T92,Male_Annuity_Tables,MATCH($BS$3+3,'Mortality Tables'!$N$1:$DN$1,0),FALSE),VLOOKUP($T92,Fe_Annuity_Tables,MATCH(CL$3+3,'Mortality Tables'!$N$1:$DN$1,0),FALSE)),"")</f>
        <v/>
      </c>
      <c r="CM92" s="685" t="str">
        <f>IFERROR((CL92+AV92*Contr_Rate)*(1+Inv_Return)*IF($D92=$C$1,VLOOKUP($T92,Male_Annuity_Tables,MATCH($BS$3+3,'Mortality Tables'!$N$1:$DN$1,0),FALSE),VLOOKUP($T92,Fe_Annuity_Tables,MATCH(CM$3+3,'Mortality Tables'!$N$1:$DN$1,0),FALSE)),"")</f>
        <v/>
      </c>
      <c r="CN92" s="685" t="str">
        <f>IFERROR((CM92+AW92*Contr_Rate)*(1+Inv_Return)*IF($D92=$C$1,VLOOKUP($T92,Male_Annuity_Tables,MATCH($BS$3+3,'Mortality Tables'!$N$1:$DN$1,0),FALSE),VLOOKUP($T92,Fe_Annuity_Tables,MATCH(CN$3+3,'Mortality Tables'!$N$1:$DN$1,0),FALSE)),"")</f>
        <v/>
      </c>
      <c r="CO92" s="685" t="str">
        <f>IFERROR((CN92+AX92*Contr_Rate)*(1+Inv_Return)*IF($D92=$C$1,VLOOKUP($T92,Male_Annuity_Tables,MATCH($BS$3+3,'Mortality Tables'!$N$1:$DN$1,0),FALSE),VLOOKUP($T92,Fe_Annuity_Tables,MATCH(CO$3+3,'Mortality Tables'!$N$1:$DN$1,0),FALSE)),"")</f>
        <v/>
      </c>
      <c r="CP92" s="685" t="str">
        <f>IFERROR((CO92+AY92*Contr_Rate)*(1+Inv_Return)*IF($D92=$C$1,VLOOKUP($T92,Male_Annuity_Tables,MATCH($BS$3+3,'Mortality Tables'!$N$1:$DN$1,0),FALSE),VLOOKUP($T92,Fe_Annuity_Tables,MATCH(CP$3+3,'Mortality Tables'!$N$1:$DN$1,0),FALSE)),"")</f>
        <v/>
      </c>
      <c r="CQ92" s="685" t="str">
        <f>IFERROR((CP92+AZ92*Contr_Rate)*(1+Inv_Return)*IF($D92=$C$1,VLOOKUP($T92,Male_Annuity_Tables,MATCH($BS$3+3,'Mortality Tables'!$N$1:$DN$1,0),FALSE),VLOOKUP($T92,Fe_Annuity_Tables,MATCH(CQ$3+3,'Mortality Tables'!$N$1:$DN$1,0),FALSE)),"")</f>
        <v/>
      </c>
      <c r="CR92" s="685" t="str">
        <f>IFERROR((CQ92+BA92*Contr_Rate)*(1+Inv_Return)*IF($D92=$C$1,VLOOKUP($T92,Male_Annuity_Tables,MATCH($BS$3+3,'Mortality Tables'!$N$1:$DN$1,0),FALSE),VLOOKUP($T92,Fe_Annuity_Tables,MATCH(CR$3+3,'Mortality Tables'!$N$1:$DN$1,0),FALSE)),"")</f>
        <v/>
      </c>
      <c r="CS92" s="685" t="str">
        <f>IFERROR((CR92+BB92*Contr_Rate)*(1+Inv_Return)*IF($D92=$C$1,VLOOKUP($T92,Male_Annuity_Tables,MATCH($BS$3+3,'Mortality Tables'!$N$1:$DN$1,0),FALSE),VLOOKUP($T92,Fe_Annuity_Tables,MATCH(CS$3+3,'Mortality Tables'!$N$1:$DN$1,0),FALSE)),"")</f>
        <v/>
      </c>
      <c r="CT92" s="685" t="str">
        <f>IFERROR((CS92+BC92*Contr_Rate)*(1+Inv_Return)*IF($D92=$C$1,VLOOKUP($T92,Male_Annuity_Tables,MATCH($BS$3+3,'Mortality Tables'!$N$1:$DN$1,0),FALSE),VLOOKUP($T92,Fe_Annuity_Tables,MATCH(CT$3+3,'Mortality Tables'!$N$1:$DN$1,0),FALSE)),"")</f>
        <v/>
      </c>
      <c r="CU92" s="685" t="str">
        <f>IFERROR((CT92+BD92*Contr_Rate)*(1+Inv_Return)*IF($D92=$C$1,VLOOKUP($T92,Male_Annuity_Tables,MATCH($BS$3+3,'Mortality Tables'!$N$1:$DN$1,0),FALSE),VLOOKUP($T92,Fe_Annuity_Tables,MATCH(CU$3+3,'Mortality Tables'!$N$1:$DN$1,0),FALSE)),"")</f>
        <v/>
      </c>
      <c r="CV92" s="685" t="str">
        <f>IFERROR((CU92+BE92*Contr_Rate)*(1+Inv_Return)*IF($D92=$C$1,VLOOKUP($T92,Male_Annuity_Tables,MATCH($BS$3+3,'Mortality Tables'!$N$1:$DN$1,0),FALSE),VLOOKUP($T92,Fe_Annuity_Tables,MATCH(CV$3+3,'Mortality Tables'!$N$1:$DN$1,0),FALSE)),"")</f>
        <v/>
      </c>
      <c r="CW92" s="685" t="str">
        <f>IFERROR((CV92+BF92*Contr_Rate)*(1+Inv_Return)*IF($D92=$C$1,VLOOKUP($T92,Male_Annuity_Tables,MATCH($BS$3+3,'Mortality Tables'!$N$1:$DN$1,0),FALSE),VLOOKUP($T92,Fe_Annuity_Tables,MATCH(CW$3+3,'Mortality Tables'!$N$1:$DN$1,0),FALSE)),"")</f>
        <v/>
      </c>
      <c r="CX92" s="685" t="str">
        <f>IFERROR((CW92+BG92*Contr_Rate)*(1+Inv_Return)*IF($D92=$C$1,VLOOKUP($T92,Male_Annuity_Tables,MATCH($BS$3+3,'Mortality Tables'!$N$1:$DN$1,0),FALSE),VLOOKUP($T92,Fe_Annuity_Tables,MATCH(CX$3+3,'Mortality Tables'!$N$1:$DN$1,0),FALSE)),"")</f>
        <v/>
      </c>
      <c r="CY92" s="685" t="str">
        <f>IFERROR((CX92+BH92*Contr_Rate)*(1+Inv_Return)*IF($D92=$C$1,VLOOKUP($T92,Male_Annuity_Tables,MATCH($BS$3+3,'Mortality Tables'!$N$1:$DN$1,0),FALSE),VLOOKUP($T92,Fe_Annuity_Tables,MATCH(CY$3+3,'Mortality Tables'!$N$1:$DN$1,0),FALSE)),"")</f>
        <v/>
      </c>
      <c r="CZ92" s="685" t="str">
        <f>IFERROR((CY92+BI92*Contr_Rate)*(1+Inv_Return)*IF($D92=$C$1,VLOOKUP($T92,Male_Annuity_Tables,MATCH($BS$3+3,'Mortality Tables'!$N$1:$DN$1,0),FALSE),VLOOKUP($T92,Fe_Annuity_Tables,MATCH(CZ$3+3,'Mortality Tables'!$N$1:$DN$1,0),FALSE)),"")</f>
        <v/>
      </c>
      <c r="DA92" s="685" t="str">
        <f>IFERROR((CZ92+BJ92*Contr_Rate)*(1+Inv_Return)*IF($D92=$C$1,VLOOKUP($T92,Male_Annuity_Tables,MATCH($BS$3+3,'Mortality Tables'!$N$1:$DN$1,0),FALSE),VLOOKUP($T92,Fe_Annuity_Tables,MATCH(DA$3+3,'Mortality Tables'!$N$1:$DN$1,0),FALSE)),"")</f>
        <v/>
      </c>
      <c r="DB92" s="685" t="str">
        <f>IFERROR((DA92+BK92*Contr_Rate)*(1+Inv_Return)*IF($D92=$C$1,VLOOKUP($T92,Male_Annuity_Tables,MATCH($BS$3+3,'Mortality Tables'!$N$1:$DN$1,0),FALSE),VLOOKUP($T92,Fe_Annuity_Tables,MATCH(DB$3+3,'Mortality Tables'!$N$1:$DN$1,0),FALSE)),"")</f>
        <v/>
      </c>
      <c r="DC92" s="685" t="str">
        <f>IFERROR((DB92+BL92*Contr_Rate)*(1+Inv_Return)*IF($D92=$C$1,VLOOKUP($T92,Male_Annuity_Tables,MATCH($BS$3+3,'Mortality Tables'!$N$1:$DN$1,0),FALSE),VLOOKUP($T92,Fe_Annuity_Tables,MATCH(DC$3+3,'Mortality Tables'!$N$1:$DN$1,0),FALSE)),"")</f>
        <v/>
      </c>
      <c r="DD92" s="685" t="str">
        <f>IFERROR((DC92+BM92*Contr_Rate)*(1+Inv_Return)*IF($D92=$C$1,VLOOKUP($T92,Male_Annuity_Tables,MATCH($BS$3+3,'Mortality Tables'!$N$1:$DN$1,0),FALSE),VLOOKUP($T92,Fe_Annuity_Tables,MATCH(DD$3+3,'Mortality Tables'!$N$1:$DN$1,0),FALSE)),"")</f>
        <v/>
      </c>
      <c r="DE92" s="685" t="str">
        <f>IFERROR((DD92+BN92*Contr_Rate)*(1+Inv_Return)*IF($D92=$C$1,VLOOKUP($T92,Male_Annuity_Tables,MATCH($BS$3+3,'Mortality Tables'!$N$1:$DN$1,0),FALSE),VLOOKUP($T92,Fe_Annuity_Tables,MATCH(DE$3+3,'Mortality Tables'!$N$1:$DN$1,0),FALSE)),"")</f>
        <v/>
      </c>
      <c r="DF92" s="685" t="str">
        <f>IFERROR((DE92+BO92*Contr_Rate)*(1+Inv_Return)*IF($D92=$C$1,VLOOKUP($T92,Male_Annuity_Tables,MATCH($BS$3+3,'Mortality Tables'!$N$1:$DN$1,0),FALSE),VLOOKUP($T92,Fe_Annuity_Tables,MATCH(DF$3+3,'Mortality Tables'!$N$1:$DN$1,0),FALSE)),"")</f>
        <v/>
      </c>
      <c r="DG92" s="685" t="str">
        <f>IFERROR((DF92+BP92*Contr_Rate)*(1+Inv_Return)*IF($D92=$C$1,VLOOKUP($T92,Male_Annuity_Tables,MATCH($BS$3+3,'Mortality Tables'!$N$1:$DN$1,0),FALSE),VLOOKUP($T92,Fe_Annuity_Tables,MATCH(DG$3+3,'Mortality Tables'!$N$1:$DN$1,0),FALSE)),"")</f>
        <v/>
      </c>
      <c r="DH92" s="685" t="str">
        <f>IFERROR((DG92+BQ92*Contr_Rate)*(1+Inv_Return)*IF($D92=$C$1,VLOOKUP($T92,Male_Annuity_Tables,MATCH($BS$3+3,'Mortality Tables'!$N$1:$DN$1,0),FALSE),VLOOKUP($T92,Fe_Annuity_Tables,MATCH(DH$3+3,'Mortality Tables'!$N$1:$DN$1,0),FALSE)),"")</f>
        <v/>
      </c>
      <c r="DJ92" s="686">
        <f t="shared" si="69"/>
        <v>1402043.5096546544</v>
      </c>
      <c r="DK92" s="680">
        <f t="shared" si="60"/>
        <v>8.8017766057058875</v>
      </c>
      <c r="DL92" s="686">
        <f t="shared" si="61"/>
        <v>106724.9481041882</v>
      </c>
      <c r="DM92" s="686">
        <f t="shared" si="70"/>
        <v>3674142.5396544882</v>
      </c>
      <c r="DN92" s="687">
        <f t="shared" si="62"/>
        <v>2.9047579660375526E-2</v>
      </c>
      <c r="DP92" s="688">
        <f t="shared" si="63"/>
        <v>139820.84368158886</v>
      </c>
      <c r="DQ92" s="688">
        <f t="shared" si="64"/>
        <v>193258.25824051013</v>
      </c>
      <c r="DR92" s="688">
        <f t="shared" si="65"/>
        <v>214453.77114975665</v>
      </c>
    </row>
    <row r="93" spans="1:122" s="657" customFormat="1" ht="14.5">
      <c r="A93" s="675" t="s">
        <v>1255</v>
      </c>
      <c r="B93" s="675" t="s">
        <v>1256</v>
      </c>
      <c r="C93" s="675" t="s">
        <v>115</v>
      </c>
      <c r="D93" s="675" t="s">
        <v>60</v>
      </c>
      <c r="E93" s="676">
        <v>27573</v>
      </c>
      <c r="F93" s="677">
        <v>39734</v>
      </c>
      <c r="G93" s="677">
        <v>44046</v>
      </c>
      <c r="H93" s="678">
        <v>2190800</v>
      </c>
      <c r="I93" s="678">
        <v>136252.79999999999</v>
      </c>
      <c r="J93" s="678">
        <v>160444.17000000001</v>
      </c>
      <c r="K93" s="678">
        <v>22054.52</v>
      </c>
      <c r="L93" s="678">
        <v>318751.49</v>
      </c>
      <c r="M93" s="679">
        <f>IF(COUNTIF($A$4:A204,A93)=1,0,1)</f>
        <v>0</v>
      </c>
      <c r="N93" s="680" t="str">
        <f t="shared" si="49"/>
        <v>Okay</v>
      </c>
      <c r="O93" s="680" t="str">
        <f t="shared" si="66"/>
        <v>TRUE</v>
      </c>
      <c r="P93" s="680" t="b">
        <f t="shared" si="50"/>
        <v>1</v>
      </c>
      <c r="Q93" s="680" t="b">
        <f t="shared" si="51"/>
        <v>1</v>
      </c>
      <c r="R93" s="680" t="b">
        <f t="shared" si="52"/>
        <v>1</v>
      </c>
      <c r="S93" s="681">
        <f t="shared" si="53"/>
        <v>33.317808219178083</v>
      </c>
      <c r="T93" s="682">
        <f t="shared" si="54"/>
        <v>49</v>
      </c>
      <c r="U93" s="682">
        <f t="shared" si="67"/>
        <v>45</v>
      </c>
      <c r="V93" s="682">
        <f t="shared" si="55"/>
        <v>4.4109589041095889</v>
      </c>
      <c r="W93" s="682">
        <f t="shared" si="56"/>
        <v>11</v>
      </c>
      <c r="X93" s="683">
        <f t="shared" si="57"/>
        <v>3506266.3899999997</v>
      </c>
      <c r="Y93" s="684">
        <f t="shared" si="58"/>
        <v>3.48E-3</v>
      </c>
      <c r="Z93" s="684">
        <f>IF($D93=$C$1,VLOOKUP($T93,Male_Annuity_Tables,MATCH($W93+2,'Mortality Tables'!$DS$1:$HT$1,0),FALSE),VLOOKUP($T93,Fe_Annuity_Tables,MATCH($W93+2,'Mortality Tables'!$M$1:$DN$1,0),FALSE))</f>
        <v>0.36625918783018357</v>
      </c>
      <c r="AA93" s="664"/>
      <c r="AB93" s="685">
        <f t="shared" si="75"/>
        <v>2302421.2600000002</v>
      </c>
      <c r="AC93" s="685">
        <f t="shared" si="75"/>
        <v>2419729.623197</v>
      </c>
      <c r="AD93" s="685">
        <f t="shared" si="75"/>
        <v>2543014.8474988877</v>
      </c>
      <c r="AE93" s="685">
        <f t="shared" si="75"/>
        <v>2672581.4539789557</v>
      </c>
      <c r="AF93" s="685">
        <f t="shared" si="75"/>
        <v>2808749.4790591835</v>
      </c>
      <c r="AG93" s="685">
        <f t="shared" si="75"/>
        <v>2951855.2650172496</v>
      </c>
      <c r="AH93" s="685">
        <f t="shared" si="75"/>
        <v>3102252.2907698783</v>
      </c>
      <c r="AI93" s="685">
        <f t="shared" si="75"/>
        <v>3260312.0449846038</v>
      </c>
      <c r="AJ93" s="685">
        <f t="shared" si="75"/>
        <v>3426424.9436765695</v>
      </c>
      <c r="AK93" s="685">
        <f t="shared" si="75"/>
        <v>3601001.2945568906</v>
      </c>
      <c r="AL93" s="685">
        <f t="shared" si="74"/>
        <v>3784472.3105145642</v>
      </c>
      <c r="AM93" s="685" t="str">
        <f t="shared" si="74"/>
        <v/>
      </c>
      <c r="AN93" s="685" t="str">
        <f t="shared" si="74"/>
        <v/>
      </c>
      <c r="AO93" s="685" t="str">
        <f t="shared" si="74"/>
        <v/>
      </c>
      <c r="AP93" s="685" t="str">
        <f t="shared" si="74"/>
        <v/>
      </c>
      <c r="AQ93" s="685" t="str">
        <f t="shared" si="74"/>
        <v/>
      </c>
      <c r="AR93" s="685" t="str">
        <f t="shared" si="74"/>
        <v/>
      </c>
      <c r="AS93" s="685" t="str">
        <f t="shared" si="74"/>
        <v/>
      </c>
      <c r="AT93" s="685" t="str">
        <f t="shared" si="74"/>
        <v/>
      </c>
      <c r="AU93" s="685" t="str">
        <f t="shared" si="74"/>
        <v/>
      </c>
      <c r="AV93" s="685" t="str">
        <f t="shared" si="73"/>
        <v/>
      </c>
      <c r="AW93" s="685" t="str">
        <f t="shared" si="73"/>
        <v/>
      </c>
      <c r="AX93" s="685" t="str">
        <f t="shared" si="73"/>
        <v/>
      </c>
      <c r="AY93" s="685" t="str">
        <f t="shared" si="73"/>
        <v/>
      </c>
      <c r="AZ93" s="685" t="str">
        <f t="shared" si="73"/>
        <v/>
      </c>
      <c r="BA93" s="685" t="str">
        <f t="shared" si="73"/>
        <v/>
      </c>
      <c r="BB93" s="685" t="str">
        <f t="shared" si="73"/>
        <v/>
      </c>
      <c r="BC93" s="685" t="str">
        <f t="shared" si="73"/>
        <v/>
      </c>
      <c r="BD93" s="685" t="str">
        <f t="shared" si="73"/>
        <v/>
      </c>
      <c r="BE93" s="685" t="str">
        <f t="shared" si="73"/>
        <v/>
      </c>
      <c r="BF93" s="685" t="str">
        <f t="shared" si="73"/>
        <v/>
      </c>
      <c r="BG93" s="685" t="str">
        <f t="shared" si="73"/>
        <v/>
      </c>
      <c r="BH93" s="685" t="str">
        <f t="shared" si="73"/>
        <v/>
      </c>
      <c r="BI93" s="685" t="str">
        <f t="shared" si="72"/>
        <v/>
      </c>
      <c r="BJ93" s="685" t="str">
        <f t="shared" si="72"/>
        <v/>
      </c>
      <c r="BK93" s="685" t="str">
        <f t="shared" si="72"/>
        <v/>
      </c>
      <c r="BL93" s="685" t="str">
        <f t="shared" si="72"/>
        <v/>
      </c>
      <c r="BM93" s="685" t="str">
        <f t="shared" si="72"/>
        <v/>
      </c>
      <c r="BN93" s="685" t="str">
        <f t="shared" si="72"/>
        <v/>
      </c>
      <c r="BO93" s="685" t="str">
        <f t="shared" si="72"/>
        <v/>
      </c>
      <c r="BP93" s="685" t="str">
        <f t="shared" si="72"/>
        <v/>
      </c>
      <c r="BQ93" s="685" t="str">
        <f t="shared" si="72"/>
        <v/>
      </c>
      <c r="BR93" s="529"/>
      <c r="BS93" s="685">
        <f>IFERROR(($L93+AB93*Contr_Rate)*(1+Inv_Return)*IF($D93=$C$1,VLOOKUP($T93,Male_Annuity_Tables,MATCH($BS$3+3,'Mortality Tables'!$N$1:$DN$1,0),FALSE),VLOOKUP($T93,Fe_Annuity_Tables,MATCH(BS$3+3,'Mortality Tables'!$N$1:$DN$1,0),FALSE)),"")</f>
        <v>878707.98896007508</v>
      </c>
      <c r="BT93" s="685">
        <f>IFERROR(($BS93+AC93*Contr_Rate)*(1+Inv_Return)*IF($D93=$C$1,VLOOKUP($T93,Male_Annuity_Tables,MATCH($BS$3+3,'Mortality Tables'!$N$1:$DN$1,0),FALSE),VLOOKUP($T93,Fe_Annuity_Tables,MATCH(BT$3+3,'Mortality Tables'!$N$1:$DN$1,0),FALSE)),"")</f>
        <v>1252357.4958464641</v>
      </c>
      <c r="BU93" s="685">
        <f>IFERROR((BT93+AD93*Contr_Rate)*(1+Inv_Return)*IF($D93=$C$1,VLOOKUP($T93,Male_Annuity_Tables,MATCH($BS$3+3,'Mortality Tables'!$N$1:$DN$1,0),FALSE),VLOOKUP($T93,Fe_Annuity_Tables,MATCH(BU$3+3,'Mortality Tables'!$N$1:$DN$1,0),FALSE)),"")</f>
        <v>1409826.9496574281</v>
      </c>
      <c r="BV93" s="685">
        <f>IFERROR((BU93+AE93*Contr_Rate)*(1+Inv_Return)*IF($D93=$C$1,VLOOKUP($T93,Male_Annuity_Tables,MATCH($BS$3+3,'Mortality Tables'!$N$1:$DN$1,0),FALSE),VLOOKUP($T93,Fe_Annuity_Tables,MATCH(BV$3+3,'Mortality Tables'!$N$1:$DN$1,0),FALSE)),"")</f>
        <v>1386377.9422670994</v>
      </c>
      <c r="BW93" s="685">
        <f>IFERROR((BV93+AF93*Contr_Rate)*(1+Inv_Return)*IF($D93=$C$1,VLOOKUP($T93,Male_Annuity_Tables,MATCH($BS$3+3,'Mortality Tables'!$N$1:$DN$1,0),FALSE),VLOOKUP($T93,Fe_Annuity_Tables,MATCH(BW$3+3,'Mortality Tables'!$N$1:$DN$1,0),FALSE)),"")</f>
        <v>1251621.9889804416</v>
      </c>
      <c r="BX93" s="685">
        <f>IFERROR((BW93+AG93*Contr_Rate)*(1+Inv_Return)*IF($D93=$C$1,VLOOKUP($T93,Male_Annuity_Tables,MATCH($BS$3+3,'Mortality Tables'!$N$1:$DN$1,0),FALSE),VLOOKUP($T93,Fe_Annuity_Tables,MATCH(BX$3+3,'Mortality Tables'!$N$1:$DN$1,0),FALSE)),"")</f>
        <v>1074546.7719935339</v>
      </c>
      <c r="BY93" s="685">
        <f>IFERROR((BX93+AH93*Contr_Rate)*(1+Inv_Return)*IF($D93=$C$1,VLOOKUP($T93,Male_Annuity_Tables,MATCH($BS$3+3,'Mortality Tables'!$N$1:$DN$1,0),FALSE),VLOOKUP($T93,Fe_Annuity_Tables,MATCH(BY$3+3,'Mortality Tables'!$N$1:$DN$1,0),FALSE)),"")</f>
        <v>952494.25587043585</v>
      </c>
      <c r="BZ93" s="685">
        <f>IFERROR((BY93+AI93*Contr_Rate)*(1+Inv_Return)*IF($D93=$C$1,VLOOKUP($T93,Male_Annuity_Tables,MATCH($BS$3+3,'Mortality Tables'!$N$1:$DN$1,0),FALSE),VLOOKUP($T93,Fe_Annuity_Tables,MATCH(BZ$3+3,'Mortality Tables'!$N$1:$DN$1,0),FALSE)),"")</f>
        <v>865963.06272925902</v>
      </c>
      <c r="CA93" s="685">
        <f>IFERROR((BZ93+AJ93*Contr_Rate)*(1+Inv_Return)*IF($D93=$C$1,VLOOKUP($T93,Male_Annuity_Tables,MATCH($BS$3+3,'Mortality Tables'!$N$1:$DN$1,0),FALSE),VLOOKUP($T93,Fe_Annuity_Tables,MATCH(CA$3+3,'Mortality Tables'!$N$1:$DN$1,0),FALSE)),"")</f>
        <v>801757.50386332674</v>
      </c>
      <c r="CB93" s="685">
        <f>IFERROR((CA93+AK93*Contr_Rate)*(1+Inv_Return)*IF($D93=$C$1,VLOOKUP($T93,Male_Annuity_Tables,MATCH($BS$3+3,'Mortality Tables'!$N$1:$DN$1,0),FALSE),VLOOKUP($T93,Fe_Annuity_Tables,MATCH(CB$3+3,'Mortality Tables'!$N$1:$DN$1,0),FALSE)),"")</f>
        <v>751514.09297013609</v>
      </c>
      <c r="CC93" s="685">
        <f>IFERROR((CB93+AL93*Contr_Rate)*(1+Inv_Return)*IF($D93=$C$1,VLOOKUP($T93,Male_Annuity_Tables,MATCH($BS$3+3,'Mortality Tables'!$N$1:$DN$1,0),FALSE),VLOOKUP($T93,Fe_Annuity_Tables,MATCH(CC$3+3,'Mortality Tables'!$N$1:$DN$1,0),FALSE)),"")</f>
        <v>710182.65961475403</v>
      </c>
      <c r="CD93" s="685" t="str">
        <f>IFERROR((CC93+AM93*Contr_Rate)*(1+Inv_Return)*IF($D93=$C$1,VLOOKUP($T93,Male_Annuity_Tables,MATCH($BS$3+3,'Mortality Tables'!$N$1:$DN$1,0),FALSE),VLOOKUP($T93,Fe_Annuity_Tables,MATCH(CD$3+3,'Mortality Tables'!$N$1:$DN$1,0),FALSE)),"")</f>
        <v/>
      </c>
      <c r="CE93" s="685" t="str">
        <f>IFERROR((CD93+AN93*Contr_Rate)*(1+Inv_Return)*IF($D93=$C$1,VLOOKUP($T93,Male_Annuity_Tables,MATCH($BS$3+3,'Mortality Tables'!$N$1:$DN$1,0),FALSE),VLOOKUP($T93,Fe_Annuity_Tables,MATCH(CE$3+3,'Mortality Tables'!$N$1:$DN$1,0),FALSE)),"")</f>
        <v/>
      </c>
      <c r="CF93" s="685" t="str">
        <f>IFERROR((CE93+AO93*Contr_Rate)*(1+Inv_Return)*IF($D93=$C$1,VLOOKUP($T93,Male_Annuity_Tables,MATCH($BS$3+3,'Mortality Tables'!$N$1:$DN$1,0),FALSE),VLOOKUP($T93,Fe_Annuity_Tables,MATCH(CF$3+3,'Mortality Tables'!$N$1:$DN$1,0),FALSE)),"")</f>
        <v/>
      </c>
      <c r="CG93" s="685" t="str">
        <f>IFERROR((CF93+AP93*Contr_Rate)*(1+Inv_Return)*IF($D93=$C$1,VLOOKUP($T93,Male_Annuity_Tables,MATCH($BS$3+3,'Mortality Tables'!$N$1:$DN$1,0),FALSE),VLOOKUP($T93,Fe_Annuity_Tables,MATCH(CG$3+3,'Mortality Tables'!$N$1:$DN$1,0),FALSE)),"")</f>
        <v/>
      </c>
      <c r="CH93" s="685" t="str">
        <f>IFERROR((CG93+AQ93*Contr_Rate)*(1+Inv_Return)*IF($D93=$C$1,VLOOKUP($T93,Male_Annuity_Tables,MATCH($BS$3+3,'Mortality Tables'!$N$1:$DN$1,0),FALSE),VLOOKUP($T93,Fe_Annuity_Tables,MATCH(CH$3+3,'Mortality Tables'!$N$1:$DN$1,0),FALSE)),"")</f>
        <v/>
      </c>
      <c r="CI93" s="685" t="str">
        <f>IFERROR((CH93+AR93*Contr_Rate)*(1+Inv_Return)*IF($D93=$C$1,VLOOKUP($T93,Male_Annuity_Tables,MATCH($BS$3+3,'Mortality Tables'!$N$1:$DN$1,0),FALSE),VLOOKUP($T93,Fe_Annuity_Tables,MATCH(CI$3+3,'Mortality Tables'!$N$1:$DN$1,0),FALSE)),"")</f>
        <v/>
      </c>
      <c r="CJ93" s="685" t="str">
        <f>IFERROR((CI93+AS93*Contr_Rate)*(1+Inv_Return)*IF($D93=$C$1,VLOOKUP($T93,Male_Annuity_Tables,MATCH($BS$3+3,'Mortality Tables'!$N$1:$DN$1,0),FALSE),VLOOKUP($T93,Fe_Annuity_Tables,MATCH(CJ$3+3,'Mortality Tables'!$N$1:$DN$1,0),FALSE)),"")</f>
        <v/>
      </c>
      <c r="CK93" s="685" t="str">
        <f>IFERROR((CJ93+AT93*Contr_Rate)*(1+Inv_Return)*IF($D93=$C$1,VLOOKUP($T93,Male_Annuity_Tables,MATCH($BS$3+3,'Mortality Tables'!$N$1:$DN$1,0),FALSE),VLOOKUP($T93,Fe_Annuity_Tables,MATCH(CK$3+3,'Mortality Tables'!$N$1:$DN$1,0),FALSE)),"")</f>
        <v/>
      </c>
      <c r="CL93" s="685" t="str">
        <f>IFERROR((CK93+AU93*Contr_Rate)*(1+Inv_Return)*IF($D93=$C$1,VLOOKUP($T93,Male_Annuity_Tables,MATCH($BS$3+3,'Mortality Tables'!$N$1:$DN$1,0),FALSE),VLOOKUP($T93,Fe_Annuity_Tables,MATCH(CL$3+3,'Mortality Tables'!$N$1:$DN$1,0),FALSE)),"")</f>
        <v/>
      </c>
      <c r="CM93" s="685" t="str">
        <f>IFERROR((CL93+AV93*Contr_Rate)*(1+Inv_Return)*IF($D93=$C$1,VLOOKUP($T93,Male_Annuity_Tables,MATCH($BS$3+3,'Mortality Tables'!$N$1:$DN$1,0),FALSE),VLOOKUP($T93,Fe_Annuity_Tables,MATCH(CM$3+3,'Mortality Tables'!$N$1:$DN$1,0),FALSE)),"")</f>
        <v/>
      </c>
      <c r="CN93" s="685" t="str">
        <f>IFERROR((CM93+AW93*Contr_Rate)*(1+Inv_Return)*IF($D93=$C$1,VLOOKUP($T93,Male_Annuity_Tables,MATCH($BS$3+3,'Mortality Tables'!$N$1:$DN$1,0),FALSE),VLOOKUP($T93,Fe_Annuity_Tables,MATCH(CN$3+3,'Mortality Tables'!$N$1:$DN$1,0),FALSE)),"")</f>
        <v/>
      </c>
      <c r="CO93" s="685" t="str">
        <f>IFERROR((CN93+AX93*Contr_Rate)*(1+Inv_Return)*IF($D93=$C$1,VLOOKUP($T93,Male_Annuity_Tables,MATCH($BS$3+3,'Mortality Tables'!$N$1:$DN$1,0),FALSE),VLOOKUP($T93,Fe_Annuity_Tables,MATCH(CO$3+3,'Mortality Tables'!$N$1:$DN$1,0),FALSE)),"")</f>
        <v/>
      </c>
      <c r="CP93" s="685" t="str">
        <f>IFERROR((CO93+AY93*Contr_Rate)*(1+Inv_Return)*IF($D93=$C$1,VLOOKUP($T93,Male_Annuity_Tables,MATCH($BS$3+3,'Mortality Tables'!$N$1:$DN$1,0),FALSE),VLOOKUP($T93,Fe_Annuity_Tables,MATCH(CP$3+3,'Mortality Tables'!$N$1:$DN$1,0),FALSE)),"")</f>
        <v/>
      </c>
      <c r="CQ93" s="685" t="str">
        <f>IFERROR((CP93+AZ93*Contr_Rate)*(1+Inv_Return)*IF($D93=$C$1,VLOOKUP($T93,Male_Annuity_Tables,MATCH($BS$3+3,'Mortality Tables'!$N$1:$DN$1,0),FALSE),VLOOKUP($T93,Fe_Annuity_Tables,MATCH(CQ$3+3,'Mortality Tables'!$N$1:$DN$1,0),FALSE)),"")</f>
        <v/>
      </c>
      <c r="CR93" s="685" t="str">
        <f>IFERROR((CQ93+BA93*Contr_Rate)*(1+Inv_Return)*IF($D93=$C$1,VLOOKUP($T93,Male_Annuity_Tables,MATCH($BS$3+3,'Mortality Tables'!$N$1:$DN$1,0),FALSE),VLOOKUP($T93,Fe_Annuity_Tables,MATCH(CR$3+3,'Mortality Tables'!$N$1:$DN$1,0),FALSE)),"")</f>
        <v/>
      </c>
      <c r="CS93" s="685" t="str">
        <f>IFERROR((CR93+BB93*Contr_Rate)*(1+Inv_Return)*IF($D93=$C$1,VLOOKUP($T93,Male_Annuity_Tables,MATCH($BS$3+3,'Mortality Tables'!$N$1:$DN$1,0),FALSE),VLOOKUP($T93,Fe_Annuity_Tables,MATCH(CS$3+3,'Mortality Tables'!$N$1:$DN$1,0),FALSE)),"")</f>
        <v/>
      </c>
      <c r="CT93" s="685" t="str">
        <f>IFERROR((CS93+BC93*Contr_Rate)*(1+Inv_Return)*IF($D93=$C$1,VLOOKUP($T93,Male_Annuity_Tables,MATCH($BS$3+3,'Mortality Tables'!$N$1:$DN$1,0),FALSE),VLOOKUP($T93,Fe_Annuity_Tables,MATCH(CT$3+3,'Mortality Tables'!$N$1:$DN$1,0),FALSE)),"")</f>
        <v/>
      </c>
      <c r="CU93" s="685" t="str">
        <f>IFERROR((CT93+BD93*Contr_Rate)*(1+Inv_Return)*IF($D93=$C$1,VLOOKUP($T93,Male_Annuity_Tables,MATCH($BS$3+3,'Mortality Tables'!$N$1:$DN$1,0),FALSE),VLOOKUP($T93,Fe_Annuity_Tables,MATCH(CU$3+3,'Mortality Tables'!$N$1:$DN$1,0),FALSE)),"")</f>
        <v/>
      </c>
      <c r="CV93" s="685" t="str">
        <f>IFERROR((CU93+BE93*Contr_Rate)*(1+Inv_Return)*IF($D93=$C$1,VLOOKUP($T93,Male_Annuity_Tables,MATCH($BS$3+3,'Mortality Tables'!$N$1:$DN$1,0),FALSE),VLOOKUP($T93,Fe_Annuity_Tables,MATCH(CV$3+3,'Mortality Tables'!$N$1:$DN$1,0),FALSE)),"")</f>
        <v/>
      </c>
      <c r="CW93" s="685" t="str">
        <f>IFERROR((CV93+BF93*Contr_Rate)*(1+Inv_Return)*IF($D93=$C$1,VLOOKUP($T93,Male_Annuity_Tables,MATCH($BS$3+3,'Mortality Tables'!$N$1:$DN$1,0),FALSE),VLOOKUP($T93,Fe_Annuity_Tables,MATCH(CW$3+3,'Mortality Tables'!$N$1:$DN$1,0),FALSE)),"")</f>
        <v/>
      </c>
      <c r="CX93" s="685" t="str">
        <f>IFERROR((CW93+BG93*Contr_Rate)*(1+Inv_Return)*IF($D93=$C$1,VLOOKUP($T93,Male_Annuity_Tables,MATCH($BS$3+3,'Mortality Tables'!$N$1:$DN$1,0),FALSE),VLOOKUP($T93,Fe_Annuity_Tables,MATCH(CX$3+3,'Mortality Tables'!$N$1:$DN$1,0),FALSE)),"")</f>
        <v/>
      </c>
      <c r="CY93" s="685" t="str">
        <f>IFERROR((CX93+BH93*Contr_Rate)*(1+Inv_Return)*IF($D93=$C$1,VLOOKUP($T93,Male_Annuity_Tables,MATCH($BS$3+3,'Mortality Tables'!$N$1:$DN$1,0),FALSE),VLOOKUP($T93,Fe_Annuity_Tables,MATCH(CY$3+3,'Mortality Tables'!$N$1:$DN$1,0),FALSE)),"")</f>
        <v/>
      </c>
      <c r="CZ93" s="685" t="str">
        <f>IFERROR((CY93+BI93*Contr_Rate)*(1+Inv_Return)*IF($D93=$C$1,VLOOKUP($T93,Male_Annuity_Tables,MATCH($BS$3+3,'Mortality Tables'!$N$1:$DN$1,0),FALSE),VLOOKUP($T93,Fe_Annuity_Tables,MATCH(CZ$3+3,'Mortality Tables'!$N$1:$DN$1,0),FALSE)),"")</f>
        <v/>
      </c>
      <c r="DA93" s="685" t="str">
        <f>IFERROR((CZ93+BJ93*Contr_Rate)*(1+Inv_Return)*IF($D93=$C$1,VLOOKUP($T93,Male_Annuity_Tables,MATCH($BS$3+3,'Mortality Tables'!$N$1:$DN$1,0),FALSE),VLOOKUP($T93,Fe_Annuity_Tables,MATCH(DA$3+3,'Mortality Tables'!$N$1:$DN$1,0),FALSE)),"")</f>
        <v/>
      </c>
      <c r="DB93" s="685" t="str">
        <f>IFERROR((DA93+BK93*Contr_Rate)*(1+Inv_Return)*IF($D93=$C$1,VLOOKUP($T93,Male_Annuity_Tables,MATCH($BS$3+3,'Mortality Tables'!$N$1:$DN$1,0),FALSE),VLOOKUP($T93,Fe_Annuity_Tables,MATCH(DB$3+3,'Mortality Tables'!$N$1:$DN$1,0),FALSE)),"")</f>
        <v/>
      </c>
      <c r="DC93" s="685" t="str">
        <f>IFERROR((DB93+BL93*Contr_Rate)*(1+Inv_Return)*IF($D93=$C$1,VLOOKUP($T93,Male_Annuity_Tables,MATCH($BS$3+3,'Mortality Tables'!$N$1:$DN$1,0),FALSE),VLOOKUP($T93,Fe_Annuity_Tables,MATCH(DC$3+3,'Mortality Tables'!$N$1:$DN$1,0),FALSE)),"")</f>
        <v/>
      </c>
      <c r="DD93" s="685" t="str">
        <f>IFERROR((DC93+BM93*Contr_Rate)*(1+Inv_Return)*IF($D93=$C$1,VLOOKUP($T93,Male_Annuity_Tables,MATCH($BS$3+3,'Mortality Tables'!$N$1:$DN$1,0),FALSE),VLOOKUP($T93,Fe_Annuity_Tables,MATCH(DD$3+3,'Mortality Tables'!$N$1:$DN$1,0),FALSE)),"")</f>
        <v/>
      </c>
      <c r="DE93" s="685" t="str">
        <f>IFERROR((DD93+BN93*Contr_Rate)*(1+Inv_Return)*IF($D93=$C$1,VLOOKUP($T93,Male_Annuity_Tables,MATCH($BS$3+3,'Mortality Tables'!$N$1:$DN$1,0),FALSE),VLOOKUP($T93,Fe_Annuity_Tables,MATCH(DE$3+3,'Mortality Tables'!$N$1:$DN$1,0),FALSE)),"")</f>
        <v/>
      </c>
      <c r="DF93" s="685" t="str">
        <f>IFERROR((DE93+BO93*Contr_Rate)*(1+Inv_Return)*IF($D93=$C$1,VLOOKUP($T93,Male_Annuity_Tables,MATCH($BS$3+3,'Mortality Tables'!$N$1:$DN$1,0),FALSE),VLOOKUP($T93,Fe_Annuity_Tables,MATCH(DF$3+3,'Mortality Tables'!$N$1:$DN$1,0),FALSE)),"")</f>
        <v/>
      </c>
      <c r="DG93" s="685" t="str">
        <f>IFERROR((DF93+BP93*Contr_Rate)*(1+Inv_Return)*IF($D93=$C$1,VLOOKUP($T93,Male_Annuity_Tables,MATCH($BS$3+3,'Mortality Tables'!$N$1:$DN$1,0),FALSE),VLOOKUP($T93,Fe_Annuity_Tables,MATCH(DG$3+3,'Mortality Tables'!$N$1:$DN$1,0),FALSE)),"")</f>
        <v/>
      </c>
      <c r="DH93" s="685" t="str">
        <f>IFERROR((DG93+BQ93*Contr_Rate)*(1+Inv_Return)*IF($D93=$C$1,VLOOKUP($T93,Male_Annuity_Tables,MATCH($BS$3+3,'Mortality Tables'!$N$1:$DN$1,0),FALSE),VLOOKUP($T93,Fe_Annuity_Tables,MATCH(DH$3+3,'Mortality Tables'!$N$1:$DN$1,0),FALSE)),"")</f>
        <v/>
      </c>
      <c r="DJ93" s="686">
        <f t="shared" si="69"/>
        <v>1409826.9496574281</v>
      </c>
      <c r="DK93" s="680">
        <f t="shared" si="60"/>
        <v>8.8017766057058875</v>
      </c>
      <c r="DL93" s="686">
        <f t="shared" si="61"/>
        <v>107317.4313079175</v>
      </c>
      <c r="DM93" s="686">
        <f t="shared" si="70"/>
        <v>3784472.3105145642</v>
      </c>
      <c r="DN93" s="687">
        <f t="shared" si="62"/>
        <v>2.8357303872921149E-2</v>
      </c>
      <c r="DP93" s="688">
        <f t="shared" si="63"/>
        <v>134405.41657535516</v>
      </c>
      <c r="DQ93" s="688">
        <f t="shared" si="64"/>
        <v>191558.09784968346</v>
      </c>
      <c r="DR93" s="688">
        <f t="shared" si="65"/>
        <v>215644.3105657009</v>
      </c>
    </row>
    <row r="94" spans="1:122" s="657" customFormat="1" ht="14.5">
      <c r="A94" s="675" t="s">
        <v>1257</v>
      </c>
      <c r="B94" s="675" t="s">
        <v>1258</v>
      </c>
      <c r="C94" s="675" t="s">
        <v>115</v>
      </c>
      <c r="D94" s="675" t="s">
        <v>60</v>
      </c>
      <c r="E94" s="676">
        <v>30049</v>
      </c>
      <c r="F94" s="677">
        <v>41717</v>
      </c>
      <c r="G94" s="677">
        <v>44612</v>
      </c>
      <c r="H94" s="678">
        <v>1663208</v>
      </c>
      <c r="I94" s="678">
        <v>98282.28</v>
      </c>
      <c r="J94" s="678">
        <v>100800.37</v>
      </c>
      <c r="K94" s="678">
        <v>20315.25</v>
      </c>
      <c r="L94" s="678">
        <v>219397.9</v>
      </c>
      <c r="M94" s="679">
        <f>IF(COUNTIF($A$4:A204,A94)=1,0,1)</f>
        <v>0</v>
      </c>
      <c r="N94" s="680" t="str">
        <f t="shared" si="49"/>
        <v>Okay</v>
      </c>
      <c r="O94" s="680" t="str">
        <f t="shared" si="66"/>
        <v>TRUE</v>
      </c>
      <c r="P94" s="680" t="b">
        <f t="shared" si="50"/>
        <v>1</v>
      </c>
      <c r="Q94" s="680" t="b">
        <f t="shared" si="51"/>
        <v>1</v>
      </c>
      <c r="R94" s="680" t="b">
        <f t="shared" si="52"/>
        <v>1</v>
      </c>
      <c r="S94" s="681">
        <f t="shared" si="53"/>
        <v>31.967123287671232</v>
      </c>
      <c r="T94" s="682">
        <f t="shared" si="54"/>
        <v>42</v>
      </c>
      <c r="U94" s="682">
        <f t="shared" si="67"/>
        <v>39</v>
      </c>
      <c r="V94" s="682">
        <f t="shared" si="55"/>
        <v>2.8602739726027395</v>
      </c>
      <c r="W94" s="682">
        <f t="shared" si="56"/>
        <v>18</v>
      </c>
      <c r="X94" s="683">
        <f t="shared" si="57"/>
        <v>3949162.1999999997</v>
      </c>
      <c r="Y94" s="684">
        <f t="shared" si="58"/>
        <v>2.16E-3</v>
      </c>
      <c r="Z94" s="684">
        <f>IF($D94=$C$1,VLOOKUP($T94,Male_Annuity_Tables,MATCH($W94+2,'Mortality Tables'!$DS$1:$HT$1,0),FALSE),VLOOKUP($T94,Fe_Annuity_Tables,MATCH($W94+2,'Mortality Tables'!$M$1:$DN$1,0),FALSE))</f>
        <v>0.11525114335569715</v>
      </c>
      <c r="AA94" s="664"/>
      <c r="AB94" s="685">
        <f t="shared" si="75"/>
        <v>1747948.4476000001</v>
      </c>
      <c r="AC94" s="685">
        <f t="shared" si="75"/>
        <v>1837006.4210052202</v>
      </c>
      <c r="AD94" s="685">
        <f t="shared" si="75"/>
        <v>1930601.8981554362</v>
      </c>
      <c r="AE94" s="685">
        <f t="shared" si="75"/>
        <v>2028966.0648664557</v>
      </c>
      <c r="AF94" s="685">
        <f t="shared" si="75"/>
        <v>2132341.8858714015</v>
      </c>
      <c r="AG94" s="685">
        <f t="shared" si="75"/>
        <v>2240984.7049565497</v>
      </c>
      <c r="AH94" s="685">
        <f t="shared" si="75"/>
        <v>2355162.8756740857</v>
      </c>
      <c r="AI94" s="685">
        <f t="shared" si="75"/>
        <v>2475158.4241896807</v>
      </c>
      <c r="AJ94" s="685">
        <f t="shared" si="75"/>
        <v>2601267.7459021453</v>
      </c>
      <c r="AK94" s="685">
        <f t="shared" si="75"/>
        <v>2733802.3375558592</v>
      </c>
      <c r="AL94" s="685">
        <f t="shared" si="74"/>
        <v>2873089.5666543306</v>
      </c>
      <c r="AM94" s="685">
        <f t="shared" si="74"/>
        <v>3019473.4800753687</v>
      </c>
      <c r="AN94" s="685">
        <f t="shared" si="74"/>
        <v>3173315.6538852085</v>
      </c>
      <c r="AO94" s="685">
        <f t="shared" si="74"/>
        <v>3334996.0864506606</v>
      </c>
      <c r="AP94" s="685">
        <f t="shared" si="74"/>
        <v>3504914.1370553221</v>
      </c>
      <c r="AQ94" s="685">
        <f t="shared" si="74"/>
        <v>3683489.5123382905</v>
      </c>
      <c r="AR94" s="685">
        <f t="shared" si="74"/>
        <v>3871163.3029919267</v>
      </c>
      <c r="AS94" s="685">
        <f t="shared" si="74"/>
        <v>4068399.073279365</v>
      </c>
      <c r="AT94" s="685" t="str">
        <f t="shared" si="74"/>
        <v/>
      </c>
      <c r="AU94" s="685" t="str">
        <f t="shared" si="74"/>
        <v/>
      </c>
      <c r="AV94" s="685" t="str">
        <f t="shared" si="73"/>
        <v/>
      </c>
      <c r="AW94" s="685" t="str">
        <f t="shared" si="73"/>
        <v/>
      </c>
      <c r="AX94" s="685" t="str">
        <f t="shared" si="73"/>
        <v/>
      </c>
      <c r="AY94" s="685" t="str">
        <f t="shared" si="73"/>
        <v/>
      </c>
      <c r="AZ94" s="685" t="str">
        <f t="shared" si="73"/>
        <v/>
      </c>
      <c r="BA94" s="685" t="str">
        <f t="shared" si="73"/>
        <v/>
      </c>
      <c r="BB94" s="685" t="str">
        <f t="shared" si="73"/>
        <v/>
      </c>
      <c r="BC94" s="685" t="str">
        <f t="shared" si="73"/>
        <v/>
      </c>
      <c r="BD94" s="685" t="str">
        <f t="shared" si="73"/>
        <v/>
      </c>
      <c r="BE94" s="685" t="str">
        <f t="shared" si="73"/>
        <v/>
      </c>
      <c r="BF94" s="685" t="str">
        <f t="shared" si="73"/>
        <v/>
      </c>
      <c r="BG94" s="685" t="str">
        <f t="shared" si="73"/>
        <v/>
      </c>
      <c r="BH94" s="685" t="str">
        <f t="shared" si="73"/>
        <v/>
      </c>
      <c r="BI94" s="685" t="str">
        <f t="shared" si="72"/>
        <v/>
      </c>
      <c r="BJ94" s="685" t="str">
        <f t="shared" si="72"/>
        <v/>
      </c>
      <c r="BK94" s="685" t="str">
        <f t="shared" si="72"/>
        <v/>
      </c>
      <c r="BL94" s="685" t="str">
        <f t="shared" si="72"/>
        <v/>
      </c>
      <c r="BM94" s="685" t="str">
        <f t="shared" si="72"/>
        <v/>
      </c>
      <c r="BN94" s="685" t="str">
        <f t="shared" si="72"/>
        <v/>
      </c>
      <c r="BO94" s="685" t="str">
        <f t="shared" si="72"/>
        <v/>
      </c>
      <c r="BP94" s="685" t="str">
        <f t="shared" si="72"/>
        <v/>
      </c>
      <c r="BQ94" s="685" t="str">
        <f t="shared" si="72"/>
        <v/>
      </c>
      <c r="BR94" s="529"/>
      <c r="BS94" s="685">
        <f>IFERROR(($L94+AB94*Contr_Rate)*(1+Inv_Return)*IF($D94=$C$1,VLOOKUP($T94,Male_Annuity_Tables,MATCH($BS$3+3,'Mortality Tables'!$N$1:$DN$1,0),FALSE),VLOOKUP($T94,Fe_Annuity_Tables,MATCH(BS$3+3,'Mortality Tables'!$N$1:$DN$1,0),FALSE)),"")</f>
        <v>648288.89240266988</v>
      </c>
      <c r="BT94" s="685">
        <f>IFERROR(($BS94+AC94*Contr_Rate)*(1+Inv_Return)*IF($D94=$C$1,VLOOKUP($T94,Male_Annuity_Tables,MATCH($BS$3+3,'Mortality Tables'!$N$1:$DN$1,0),FALSE),VLOOKUP($T94,Fe_Annuity_Tables,MATCH(BT$3+3,'Mortality Tables'!$N$1:$DN$1,0),FALSE)),"")</f>
        <v>886556.94022838096</v>
      </c>
      <c r="BU94" s="685">
        <f>IFERROR((BT94+AD94*Contr_Rate)*(1+Inv_Return)*IF($D94=$C$1,VLOOKUP($T94,Male_Annuity_Tables,MATCH($BS$3+3,'Mortality Tables'!$N$1:$DN$1,0),FALSE),VLOOKUP($T94,Fe_Annuity_Tables,MATCH(BU$3+3,'Mortality Tables'!$N$1:$DN$1,0),FALSE)),"")</f>
        <v>918661.92016430653</v>
      </c>
      <c r="BV94" s="685">
        <f>IFERROR((BU94+AE94*Contr_Rate)*(1+Inv_Return)*IF($D94=$C$1,VLOOKUP($T94,Male_Annuity_Tables,MATCH($BS$3+3,'Mortality Tables'!$N$1:$DN$1,0),FALSE),VLOOKUP($T94,Fe_Annuity_Tables,MATCH(BV$3+3,'Mortality Tables'!$N$1:$DN$1,0),FALSE)),"")</f>
        <v>811563.51003929263</v>
      </c>
      <c r="BW94" s="685">
        <f>IFERROR((BV94+AF94*Contr_Rate)*(1+Inv_Return)*IF($D94=$C$1,VLOOKUP($T94,Male_Annuity_Tables,MATCH($BS$3+3,'Mortality Tables'!$N$1:$DN$1,0),FALSE),VLOOKUP($T94,Fe_Annuity_Tables,MATCH(BW$3+3,'Mortality Tables'!$N$1:$DN$1,0),FALSE)),"")</f>
        <v>653629.56343401223</v>
      </c>
      <c r="BX94" s="685">
        <f>IFERROR((BW94+AG94*Contr_Rate)*(1+Inv_Return)*IF($D94=$C$1,VLOOKUP($T94,Male_Annuity_Tables,MATCH($BS$3+3,'Mortality Tables'!$N$1:$DN$1,0),FALSE),VLOOKUP($T94,Fe_Annuity_Tables,MATCH(BX$3+3,'Mortality Tables'!$N$1:$DN$1,0),FALSE)),"")</f>
        <v>506068.10459943494</v>
      </c>
      <c r="BY94" s="685">
        <f>IFERROR((BX94+AH94*Contr_Rate)*(1+Inv_Return)*IF($D94=$C$1,VLOOKUP($T94,Male_Annuity_Tables,MATCH($BS$3+3,'Mortality Tables'!$N$1:$DN$1,0),FALSE),VLOOKUP($T94,Fe_Annuity_Tables,MATCH(BY$3+3,'Mortality Tables'!$N$1:$DN$1,0),FALSE)),"")</f>
        <v>392123.78246067173</v>
      </c>
      <c r="BZ94" s="685">
        <f>IFERROR((BY94+AI94*Contr_Rate)*(1+Inv_Return)*IF($D94=$C$1,VLOOKUP($T94,Male_Annuity_Tables,MATCH($BS$3+3,'Mortality Tables'!$N$1:$DN$1,0),FALSE),VLOOKUP($T94,Fe_Annuity_Tables,MATCH(BZ$3+3,'Mortality Tables'!$N$1:$DN$1,0),FALSE)),"")</f>
        <v>310795.38503595133</v>
      </c>
      <c r="CA94" s="685">
        <f>IFERROR((BZ94+AJ94*Contr_Rate)*(1+Inv_Return)*IF($D94=$C$1,VLOOKUP($T94,Male_Annuity_Tables,MATCH($BS$3+3,'Mortality Tables'!$N$1:$DN$1,0),FALSE),VLOOKUP($T94,Fe_Annuity_Tables,MATCH(CA$3+3,'Mortality Tables'!$N$1:$DN$1,0),FALSE)),"")</f>
        <v>267982.02311518084</v>
      </c>
      <c r="CB94" s="685">
        <f>IFERROR((CA94+AK94*Contr_Rate)*(1+Inv_Return)*IF($D94=$C$1,VLOOKUP($T94,Male_Annuity_Tables,MATCH($BS$3+3,'Mortality Tables'!$N$1:$DN$1,0),FALSE),VLOOKUP($T94,Fe_Annuity_Tables,MATCH(CB$3+3,'Mortality Tables'!$N$1:$DN$1,0),FALSE)),"")</f>
        <v>239534.95463265182</v>
      </c>
      <c r="CC94" s="685">
        <f>IFERROR((CB94+AL94*Contr_Rate)*(1+Inv_Return)*IF($D94=$C$1,VLOOKUP($T94,Male_Annuity_Tables,MATCH($BS$3+3,'Mortality Tables'!$N$1:$DN$1,0),FALSE),VLOOKUP($T94,Fe_Annuity_Tables,MATCH(CC$3+3,'Mortality Tables'!$N$1:$DN$1,0),FALSE)),"")</f>
        <v>217270.59349959937</v>
      </c>
      <c r="CD94" s="685">
        <f>IFERROR((CC94+AM94*Contr_Rate)*(1+Inv_Return)*IF($D94=$C$1,VLOOKUP($T94,Male_Annuity_Tables,MATCH($BS$3+3,'Mortality Tables'!$N$1:$DN$1,0),FALSE),VLOOKUP($T94,Fe_Annuity_Tables,MATCH(CD$3+3,'Mortality Tables'!$N$1:$DN$1,0),FALSE)),"")</f>
        <v>198446.11524955215</v>
      </c>
      <c r="CE94" s="685">
        <f>IFERROR((CD94+AN94*Contr_Rate)*(1+Inv_Return)*IF($D94=$C$1,VLOOKUP($T94,Male_Annuity_Tables,MATCH($BS$3+3,'Mortality Tables'!$N$1:$DN$1,0),FALSE),VLOOKUP($T94,Fe_Annuity_Tables,MATCH(CE$3+3,'Mortality Tables'!$N$1:$DN$1,0),FALSE)),"")</f>
        <v>182014.29909618615</v>
      </c>
      <c r="CF94" s="685">
        <f>IFERROR((CE94+AO94*Contr_Rate)*(1+Inv_Return)*IF($D94=$C$1,VLOOKUP($T94,Male_Annuity_Tables,MATCH($BS$3+3,'Mortality Tables'!$N$1:$DN$1,0),FALSE),VLOOKUP($T94,Fe_Annuity_Tables,MATCH(CF$3+3,'Mortality Tables'!$N$1:$DN$1,0),FALSE)),"")</f>
        <v>176751.24816782397</v>
      </c>
      <c r="CG94" s="685">
        <f>IFERROR((CF94+AP94*Contr_Rate)*(1+Inv_Return)*IF($D94=$C$1,VLOOKUP($T94,Male_Annuity_Tables,MATCH($BS$3+3,'Mortality Tables'!$N$1:$DN$1,0),FALSE),VLOOKUP($T94,Fe_Annuity_Tables,MATCH(CG$3+3,'Mortality Tables'!$N$1:$DN$1,0),FALSE)),"")</f>
        <v>173358.29031994255</v>
      </c>
      <c r="CH94" s="685">
        <f>IFERROR((CG94+AQ94*Contr_Rate)*(1+Inv_Return)*IF($D94=$C$1,VLOOKUP($T94,Male_Annuity_Tables,MATCH($BS$3+3,'Mortality Tables'!$N$1:$DN$1,0),FALSE),VLOOKUP($T94,Fe_Annuity_Tables,MATCH(CH$3+3,'Mortality Tables'!$N$1:$DN$1,0),FALSE)),"")</f>
        <v>170299.50325843692</v>
      </c>
      <c r="CI94" s="685">
        <f>IFERROR((CH94+AR94*Contr_Rate)*(1+Inv_Return)*IF($D94=$C$1,VLOOKUP($T94,Male_Annuity_Tables,MATCH($BS$3+3,'Mortality Tables'!$N$1:$DN$1,0),FALSE),VLOOKUP($T94,Fe_Annuity_Tables,MATCH(CI$3+3,'Mortality Tables'!$N$1:$DN$1,0),FALSE)),"")</f>
        <v>167321.00628501337</v>
      </c>
      <c r="CJ94" s="685">
        <f>IFERROR((CI94+AS94*Contr_Rate)*(1+Inv_Return)*IF($D94=$C$1,VLOOKUP($T94,Male_Annuity_Tables,MATCH($BS$3+3,'Mortality Tables'!$N$1:$DN$1,0),FALSE),VLOOKUP($T94,Fe_Annuity_Tables,MATCH(CJ$3+3,'Mortality Tables'!$N$1:$DN$1,0),FALSE)),"")</f>
        <v>164371.94679836897</v>
      </c>
      <c r="CK94" s="685" t="str">
        <f>IFERROR((CJ94+AT94*Contr_Rate)*(1+Inv_Return)*IF($D94=$C$1,VLOOKUP($T94,Male_Annuity_Tables,MATCH($BS$3+3,'Mortality Tables'!$N$1:$DN$1,0),FALSE),VLOOKUP($T94,Fe_Annuity_Tables,MATCH(CK$3+3,'Mortality Tables'!$N$1:$DN$1,0),FALSE)),"")</f>
        <v/>
      </c>
      <c r="CL94" s="685" t="str">
        <f>IFERROR((CK94+AU94*Contr_Rate)*(1+Inv_Return)*IF($D94=$C$1,VLOOKUP($T94,Male_Annuity_Tables,MATCH($BS$3+3,'Mortality Tables'!$N$1:$DN$1,0),FALSE),VLOOKUP($T94,Fe_Annuity_Tables,MATCH(CL$3+3,'Mortality Tables'!$N$1:$DN$1,0),FALSE)),"")</f>
        <v/>
      </c>
      <c r="CM94" s="685" t="str">
        <f>IFERROR((CL94+AV94*Contr_Rate)*(1+Inv_Return)*IF($D94=$C$1,VLOOKUP($T94,Male_Annuity_Tables,MATCH($BS$3+3,'Mortality Tables'!$N$1:$DN$1,0),FALSE),VLOOKUP($T94,Fe_Annuity_Tables,MATCH(CM$3+3,'Mortality Tables'!$N$1:$DN$1,0),FALSE)),"")</f>
        <v/>
      </c>
      <c r="CN94" s="685" t="str">
        <f>IFERROR((CM94+AW94*Contr_Rate)*(1+Inv_Return)*IF($D94=$C$1,VLOOKUP($T94,Male_Annuity_Tables,MATCH($BS$3+3,'Mortality Tables'!$N$1:$DN$1,0),FALSE),VLOOKUP($T94,Fe_Annuity_Tables,MATCH(CN$3+3,'Mortality Tables'!$N$1:$DN$1,0),FALSE)),"")</f>
        <v/>
      </c>
      <c r="CO94" s="685" t="str">
        <f>IFERROR((CN94+AX94*Contr_Rate)*(1+Inv_Return)*IF($D94=$C$1,VLOOKUP($T94,Male_Annuity_Tables,MATCH($BS$3+3,'Mortality Tables'!$N$1:$DN$1,0),FALSE),VLOOKUP($T94,Fe_Annuity_Tables,MATCH(CO$3+3,'Mortality Tables'!$N$1:$DN$1,0),FALSE)),"")</f>
        <v/>
      </c>
      <c r="CP94" s="685" t="str">
        <f>IFERROR((CO94+AY94*Contr_Rate)*(1+Inv_Return)*IF($D94=$C$1,VLOOKUP($T94,Male_Annuity_Tables,MATCH($BS$3+3,'Mortality Tables'!$N$1:$DN$1,0),FALSE),VLOOKUP($T94,Fe_Annuity_Tables,MATCH(CP$3+3,'Mortality Tables'!$N$1:$DN$1,0),FALSE)),"")</f>
        <v/>
      </c>
      <c r="CQ94" s="685" t="str">
        <f>IFERROR((CP94+AZ94*Contr_Rate)*(1+Inv_Return)*IF($D94=$C$1,VLOOKUP($T94,Male_Annuity_Tables,MATCH($BS$3+3,'Mortality Tables'!$N$1:$DN$1,0),FALSE),VLOOKUP($T94,Fe_Annuity_Tables,MATCH(CQ$3+3,'Mortality Tables'!$N$1:$DN$1,0),FALSE)),"")</f>
        <v/>
      </c>
      <c r="CR94" s="685" t="str">
        <f>IFERROR((CQ94+BA94*Contr_Rate)*(1+Inv_Return)*IF($D94=$C$1,VLOOKUP($T94,Male_Annuity_Tables,MATCH($BS$3+3,'Mortality Tables'!$N$1:$DN$1,0),FALSE),VLOOKUP($T94,Fe_Annuity_Tables,MATCH(CR$3+3,'Mortality Tables'!$N$1:$DN$1,0),FALSE)),"")</f>
        <v/>
      </c>
      <c r="CS94" s="685" t="str">
        <f>IFERROR((CR94+BB94*Contr_Rate)*(1+Inv_Return)*IF($D94=$C$1,VLOOKUP($T94,Male_Annuity_Tables,MATCH($BS$3+3,'Mortality Tables'!$N$1:$DN$1,0),FALSE),VLOOKUP($T94,Fe_Annuity_Tables,MATCH(CS$3+3,'Mortality Tables'!$N$1:$DN$1,0),FALSE)),"")</f>
        <v/>
      </c>
      <c r="CT94" s="685" t="str">
        <f>IFERROR((CS94+BC94*Contr_Rate)*(1+Inv_Return)*IF($D94=$C$1,VLOOKUP($T94,Male_Annuity_Tables,MATCH($BS$3+3,'Mortality Tables'!$N$1:$DN$1,0),FALSE),VLOOKUP($T94,Fe_Annuity_Tables,MATCH(CT$3+3,'Mortality Tables'!$N$1:$DN$1,0),FALSE)),"")</f>
        <v/>
      </c>
      <c r="CU94" s="685" t="str">
        <f>IFERROR((CT94+BD94*Contr_Rate)*(1+Inv_Return)*IF($D94=$C$1,VLOOKUP($T94,Male_Annuity_Tables,MATCH($BS$3+3,'Mortality Tables'!$N$1:$DN$1,0),FALSE),VLOOKUP($T94,Fe_Annuity_Tables,MATCH(CU$3+3,'Mortality Tables'!$N$1:$DN$1,0),FALSE)),"")</f>
        <v/>
      </c>
      <c r="CV94" s="685" t="str">
        <f>IFERROR((CU94+BE94*Contr_Rate)*(1+Inv_Return)*IF($D94=$C$1,VLOOKUP($T94,Male_Annuity_Tables,MATCH($BS$3+3,'Mortality Tables'!$N$1:$DN$1,0),FALSE),VLOOKUP($T94,Fe_Annuity_Tables,MATCH(CV$3+3,'Mortality Tables'!$N$1:$DN$1,0),FALSE)),"")</f>
        <v/>
      </c>
      <c r="CW94" s="685" t="str">
        <f>IFERROR((CV94+BF94*Contr_Rate)*(1+Inv_Return)*IF($D94=$C$1,VLOOKUP($T94,Male_Annuity_Tables,MATCH($BS$3+3,'Mortality Tables'!$N$1:$DN$1,0),FALSE),VLOOKUP($T94,Fe_Annuity_Tables,MATCH(CW$3+3,'Mortality Tables'!$N$1:$DN$1,0),FALSE)),"")</f>
        <v/>
      </c>
      <c r="CX94" s="685" t="str">
        <f>IFERROR((CW94+BG94*Contr_Rate)*(1+Inv_Return)*IF($D94=$C$1,VLOOKUP($T94,Male_Annuity_Tables,MATCH($BS$3+3,'Mortality Tables'!$N$1:$DN$1,0),FALSE),VLOOKUP($T94,Fe_Annuity_Tables,MATCH(CX$3+3,'Mortality Tables'!$N$1:$DN$1,0),FALSE)),"")</f>
        <v/>
      </c>
      <c r="CY94" s="685" t="str">
        <f>IFERROR((CX94+BH94*Contr_Rate)*(1+Inv_Return)*IF($D94=$C$1,VLOOKUP($T94,Male_Annuity_Tables,MATCH($BS$3+3,'Mortality Tables'!$N$1:$DN$1,0),FALSE),VLOOKUP($T94,Fe_Annuity_Tables,MATCH(CY$3+3,'Mortality Tables'!$N$1:$DN$1,0),FALSE)),"")</f>
        <v/>
      </c>
      <c r="CZ94" s="685" t="str">
        <f>IFERROR((CY94+BI94*Contr_Rate)*(1+Inv_Return)*IF($D94=$C$1,VLOOKUP($T94,Male_Annuity_Tables,MATCH($BS$3+3,'Mortality Tables'!$N$1:$DN$1,0),FALSE),VLOOKUP($T94,Fe_Annuity_Tables,MATCH(CZ$3+3,'Mortality Tables'!$N$1:$DN$1,0),FALSE)),"")</f>
        <v/>
      </c>
      <c r="DA94" s="685" t="str">
        <f>IFERROR((CZ94+BJ94*Contr_Rate)*(1+Inv_Return)*IF($D94=$C$1,VLOOKUP($T94,Male_Annuity_Tables,MATCH($BS$3+3,'Mortality Tables'!$N$1:$DN$1,0),FALSE),VLOOKUP($T94,Fe_Annuity_Tables,MATCH(DA$3+3,'Mortality Tables'!$N$1:$DN$1,0),FALSE)),"")</f>
        <v/>
      </c>
      <c r="DB94" s="685" t="str">
        <f>IFERROR((DA94+BK94*Contr_Rate)*(1+Inv_Return)*IF($D94=$C$1,VLOOKUP($T94,Male_Annuity_Tables,MATCH($BS$3+3,'Mortality Tables'!$N$1:$DN$1,0),FALSE),VLOOKUP($T94,Fe_Annuity_Tables,MATCH(DB$3+3,'Mortality Tables'!$N$1:$DN$1,0),FALSE)),"")</f>
        <v/>
      </c>
      <c r="DC94" s="685" t="str">
        <f>IFERROR((DB94+BL94*Contr_Rate)*(1+Inv_Return)*IF($D94=$C$1,VLOOKUP($T94,Male_Annuity_Tables,MATCH($BS$3+3,'Mortality Tables'!$N$1:$DN$1,0),FALSE),VLOOKUP($T94,Fe_Annuity_Tables,MATCH(DC$3+3,'Mortality Tables'!$N$1:$DN$1,0),FALSE)),"")</f>
        <v/>
      </c>
      <c r="DD94" s="685" t="str">
        <f>IFERROR((DC94+BM94*Contr_Rate)*(1+Inv_Return)*IF($D94=$C$1,VLOOKUP($T94,Male_Annuity_Tables,MATCH($BS$3+3,'Mortality Tables'!$N$1:$DN$1,0),FALSE),VLOOKUP($T94,Fe_Annuity_Tables,MATCH(DD$3+3,'Mortality Tables'!$N$1:$DN$1,0),FALSE)),"")</f>
        <v/>
      </c>
      <c r="DE94" s="685" t="str">
        <f>IFERROR((DD94+BN94*Contr_Rate)*(1+Inv_Return)*IF($D94=$C$1,VLOOKUP($T94,Male_Annuity_Tables,MATCH($BS$3+3,'Mortality Tables'!$N$1:$DN$1,0),FALSE),VLOOKUP($T94,Fe_Annuity_Tables,MATCH(DE$3+3,'Mortality Tables'!$N$1:$DN$1,0),FALSE)),"")</f>
        <v/>
      </c>
      <c r="DF94" s="685" t="str">
        <f>IFERROR((DE94+BO94*Contr_Rate)*(1+Inv_Return)*IF($D94=$C$1,VLOOKUP($T94,Male_Annuity_Tables,MATCH($BS$3+3,'Mortality Tables'!$N$1:$DN$1,0),FALSE),VLOOKUP($T94,Fe_Annuity_Tables,MATCH(DF$3+3,'Mortality Tables'!$N$1:$DN$1,0),FALSE)),"")</f>
        <v/>
      </c>
      <c r="DG94" s="685" t="str">
        <f>IFERROR((DF94+BP94*Contr_Rate)*(1+Inv_Return)*IF($D94=$C$1,VLOOKUP($T94,Male_Annuity_Tables,MATCH($BS$3+3,'Mortality Tables'!$N$1:$DN$1,0),FALSE),VLOOKUP($T94,Fe_Annuity_Tables,MATCH(DG$3+3,'Mortality Tables'!$N$1:$DN$1,0),FALSE)),"")</f>
        <v/>
      </c>
      <c r="DH94" s="685" t="str">
        <f>IFERROR((DG94+BQ94*Contr_Rate)*(1+Inv_Return)*IF($D94=$C$1,VLOOKUP($T94,Male_Annuity_Tables,MATCH($BS$3+3,'Mortality Tables'!$N$1:$DN$1,0),FALSE),VLOOKUP($T94,Fe_Annuity_Tables,MATCH(DH$3+3,'Mortality Tables'!$N$1:$DN$1,0),FALSE)),"")</f>
        <v/>
      </c>
      <c r="DJ94" s="686">
        <f t="shared" si="69"/>
        <v>918661.92016430653</v>
      </c>
      <c r="DK94" s="680">
        <f t="shared" si="60"/>
        <v>8.8017766057058875</v>
      </c>
      <c r="DL94" s="686">
        <f t="shared" si="61"/>
        <v>69929.460162744392</v>
      </c>
      <c r="DM94" s="686">
        <f t="shared" si="70"/>
        <v>4068399.073279365</v>
      </c>
      <c r="DN94" s="687">
        <f t="shared" si="62"/>
        <v>1.7188446586282699E-2</v>
      </c>
      <c r="DP94" s="688">
        <f t="shared" si="63"/>
        <v>98433.592266851789</v>
      </c>
      <c r="DQ94" s="688">
        <f t="shared" si="64"/>
        <v>134611.25957651646</v>
      </c>
      <c r="DR94" s="688">
        <f t="shared" si="65"/>
        <v>139485.95131006764</v>
      </c>
    </row>
    <row r="95" spans="1:122" s="657" customFormat="1" ht="14.5">
      <c r="A95" s="675" t="s">
        <v>1259</v>
      </c>
      <c r="B95" s="675" t="s">
        <v>1260</v>
      </c>
      <c r="C95" s="675" t="s">
        <v>541</v>
      </c>
      <c r="D95" s="675" t="s">
        <v>61</v>
      </c>
      <c r="E95" s="676">
        <v>36342</v>
      </c>
      <c r="F95" s="677">
        <v>43617</v>
      </c>
      <c r="G95" s="677">
        <v>43677</v>
      </c>
      <c r="H95" s="678">
        <v>2466891</v>
      </c>
      <c r="I95" s="678">
        <v>240282.9</v>
      </c>
      <c r="J95" s="678">
        <v>133904.44</v>
      </c>
      <c r="K95" s="678">
        <v>26986</v>
      </c>
      <c r="L95" s="678">
        <v>401173.33999999997</v>
      </c>
      <c r="M95" s="679">
        <f>IF(COUNTIF($A$4:A204,A95)=1,0,1)</f>
        <v>0</v>
      </c>
      <c r="N95" s="680" t="str">
        <f t="shared" si="49"/>
        <v>Okay</v>
      </c>
      <c r="O95" s="680" t="str">
        <f t="shared" si="66"/>
        <v>TRUE</v>
      </c>
      <c r="P95" s="680" t="b">
        <f t="shared" si="50"/>
        <v>1</v>
      </c>
      <c r="Q95" s="680" t="b">
        <f t="shared" si="51"/>
        <v>1</v>
      </c>
      <c r="R95" s="680" t="b">
        <f t="shared" si="52"/>
        <v>1</v>
      </c>
      <c r="S95" s="681">
        <f t="shared" si="53"/>
        <v>19.931506849315067</v>
      </c>
      <c r="T95" s="682">
        <f t="shared" si="54"/>
        <v>25</v>
      </c>
      <c r="U95" s="682">
        <f t="shared" si="67"/>
        <v>20</v>
      </c>
      <c r="V95" s="682">
        <f t="shared" si="55"/>
        <v>5.4219178082191783</v>
      </c>
      <c r="W95" s="682">
        <f t="shared" si="56"/>
        <v>35</v>
      </c>
      <c r="X95" s="683">
        <f t="shared" si="57"/>
        <v>14041066.899999999</v>
      </c>
      <c r="Y95" s="684">
        <f t="shared" si="58"/>
        <v>1.2800000000000001E-3</v>
      </c>
      <c r="Z95" s="684">
        <f>IF($D95=$C$1,VLOOKUP($T95,Male_Annuity_Tables,MATCH($W95+2,'Mortality Tables'!$DS$1:$HT$1,0),FALSE),VLOOKUP($T95,Fe_Annuity_Tables,MATCH($W95+2,'Mortality Tables'!$M$1:$DN$1,0),FALSE))</f>
        <v>2.7383070744840614E-3</v>
      </c>
      <c r="AA95" s="664"/>
      <c r="AB95" s="685">
        <f t="shared" si="75"/>
        <v>2592579.0964500001</v>
      </c>
      <c r="AC95" s="685">
        <f t="shared" si="75"/>
        <v>2724671.0014141276</v>
      </c>
      <c r="AD95" s="685">
        <f t="shared" si="75"/>
        <v>2863492.9889361775</v>
      </c>
      <c r="AE95" s="685">
        <f t="shared" si="75"/>
        <v>3009387.9567224761</v>
      </c>
      <c r="AF95" s="685">
        <f t="shared" si="75"/>
        <v>3162716.2731174859</v>
      </c>
      <c r="AG95" s="685">
        <f t="shared" si="75"/>
        <v>3323856.6672328226</v>
      </c>
      <c r="AH95" s="685">
        <f t="shared" si="75"/>
        <v>3493207.1644283347</v>
      </c>
      <c r="AI95" s="685">
        <f t="shared" si="75"/>
        <v>3671186.0694559584</v>
      </c>
      <c r="AJ95" s="685">
        <f t="shared" si="75"/>
        <v>3858232.9996947399</v>
      </c>
      <c r="AK95" s="685">
        <f t="shared" si="75"/>
        <v>4054809.9710291866</v>
      </c>
      <c r="AL95" s="685">
        <f t="shared" si="74"/>
        <v>4261402.5390531234</v>
      </c>
      <c r="AM95" s="685">
        <f t="shared" si="74"/>
        <v>4478520.9984178804</v>
      </c>
      <c r="AN95" s="685">
        <f t="shared" si="74"/>
        <v>4706701.6432872713</v>
      </c>
      <c r="AO95" s="685">
        <f t="shared" si="74"/>
        <v>4946508.0920127584</v>
      </c>
      <c r="AP95" s="685">
        <f t="shared" si="74"/>
        <v>5198532.6793008093</v>
      </c>
      <c r="AQ95" s="685">
        <f t="shared" si="74"/>
        <v>5463397.9193111854</v>
      </c>
      <c r="AR95" s="685">
        <f t="shared" si="74"/>
        <v>5741758.0433000904</v>
      </c>
      <c r="AS95" s="685">
        <f t="shared" si="74"/>
        <v>6034300.6156062298</v>
      </c>
      <c r="AT95" s="685">
        <f t="shared" si="74"/>
        <v>6341748.2319713673</v>
      </c>
      <c r="AU95" s="685">
        <f t="shared" si="74"/>
        <v>6664860.3043903094</v>
      </c>
      <c r="AV95" s="685">
        <f t="shared" si="73"/>
        <v>7004434.9368989943</v>
      </c>
      <c r="AW95" s="685">
        <f t="shared" si="73"/>
        <v>7361310.8969339998</v>
      </c>
      <c r="AX95" s="685">
        <f t="shared" si="73"/>
        <v>7736369.687132787</v>
      </c>
      <c r="AY95" s="685">
        <f t="shared" si="73"/>
        <v>8130537.7226922028</v>
      </c>
      <c r="AZ95" s="685">
        <f t="shared" si="73"/>
        <v>8544788.6196633708</v>
      </c>
      <c r="BA95" s="685">
        <f t="shared" si="73"/>
        <v>8980145.5998352189</v>
      </c>
      <c r="BB95" s="685">
        <f t="shared" si="73"/>
        <v>9437684.0181468241</v>
      </c>
      <c r="BC95" s="685">
        <f t="shared" si="73"/>
        <v>9918534.0188714061</v>
      </c>
      <c r="BD95" s="685">
        <f t="shared" si="73"/>
        <v>10423883.327132901</v>
      </c>
      <c r="BE95" s="685">
        <f t="shared" si="73"/>
        <v>10954980.182650326</v>
      </c>
      <c r="BF95" s="685">
        <f t="shared" si="73"/>
        <v>11513136.422956361</v>
      </c>
      <c r="BG95" s="685">
        <f t="shared" si="73"/>
        <v>12099730.723705987</v>
      </c>
      <c r="BH95" s="685">
        <f t="shared" si="73"/>
        <v>12716212.004078807</v>
      </c>
      <c r="BI95" s="685">
        <f t="shared" si="72"/>
        <v>13364103.005686622</v>
      </c>
      <c r="BJ95" s="685">
        <f t="shared" si="72"/>
        <v>14045004.053826358</v>
      </c>
      <c r="BK95" s="685" t="str">
        <f t="shared" si="72"/>
        <v/>
      </c>
      <c r="BL95" s="685" t="str">
        <f t="shared" si="72"/>
        <v/>
      </c>
      <c r="BM95" s="685" t="str">
        <f t="shared" si="72"/>
        <v/>
      </c>
      <c r="BN95" s="685" t="str">
        <f t="shared" si="72"/>
        <v/>
      </c>
      <c r="BO95" s="685" t="str">
        <f t="shared" si="72"/>
        <v/>
      </c>
      <c r="BP95" s="685" t="str">
        <f t="shared" si="72"/>
        <v/>
      </c>
      <c r="BQ95" s="685" t="str">
        <f t="shared" si="72"/>
        <v/>
      </c>
      <c r="BR95" s="529"/>
      <c r="BS95" s="685">
        <f>IFERROR(($L95+AB95*Contr_Rate)*(1+Inv_Return)*IF($D95=$C$1,VLOOKUP($T95,Male_Annuity_Tables,MATCH($BS$3+3,'Mortality Tables'!$N$1:$DN$1,0),FALSE),VLOOKUP($T95,Fe_Annuity_Tables,MATCH(BS$3+3,'Mortality Tables'!$N$1:$DN$1,0),FALSE)),"")</f>
        <v>967989.99616635579</v>
      </c>
      <c r="BT95" s="685">
        <f>IFERROR(($BS95+AC95*Contr_Rate)*(1+Inv_Return)*IF($D95=$C$1,VLOOKUP($T95,Male_Annuity_Tables,MATCH($BS$3+3,'Mortality Tables'!$N$1:$DN$1,0),FALSE),VLOOKUP($T95,Fe_Annuity_Tables,MATCH(BT$3+3,'Mortality Tables'!$N$1:$DN$1,0),FALSE)),"")</f>
        <v>1465919.0050859349</v>
      </c>
      <c r="BU95" s="685">
        <f>IFERROR((BT95+AD95*Contr_Rate)*(1+Inv_Return)*IF($D95=$C$1,VLOOKUP($T95,Male_Annuity_Tables,MATCH($BS$3+3,'Mortality Tables'!$N$1:$DN$1,0),FALSE),VLOOKUP($T95,Fe_Annuity_Tables,MATCH(BU$3+3,'Mortality Tables'!$N$1:$DN$1,0),FALSE)),"")</f>
        <v>1908944.6520793878</v>
      </c>
      <c r="BV95" s="685">
        <f>IFERROR((BU95+AE95*Contr_Rate)*(1+Inv_Return)*IF($D95=$C$1,VLOOKUP($T95,Male_Annuity_Tables,MATCH($BS$3+3,'Mortality Tables'!$N$1:$DN$1,0),FALSE),VLOOKUP($T95,Fe_Annuity_Tables,MATCH(BV$3+3,'Mortality Tables'!$N$1:$DN$1,0),FALSE)),"")</f>
        <v>2308633.380728506</v>
      </c>
      <c r="BW95" s="685">
        <f>IFERROR((BV95+AF95*Contr_Rate)*(1+Inv_Return)*IF($D95=$C$1,VLOOKUP($T95,Male_Annuity_Tables,MATCH($BS$3+3,'Mortality Tables'!$N$1:$DN$1,0),FALSE),VLOOKUP($T95,Fe_Annuity_Tables,MATCH(BW$3+3,'Mortality Tables'!$N$1:$DN$1,0),FALSE)),"")</f>
        <v>2674570.7372057042</v>
      </c>
      <c r="BX95" s="685">
        <f>IFERROR((BW95+AG95*Contr_Rate)*(1+Inv_Return)*IF($D95=$C$1,VLOOKUP($T95,Male_Annuity_Tables,MATCH($BS$3+3,'Mortality Tables'!$N$1:$DN$1,0),FALSE),VLOOKUP($T95,Fe_Annuity_Tables,MATCH(BX$3+3,'Mortality Tables'!$N$1:$DN$1,0),FALSE)),"")</f>
        <v>3014720.3484179652</v>
      </c>
      <c r="BY95" s="685">
        <f>IFERROR((BX95+AH95*Contr_Rate)*(1+Inv_Return)*IF($D95=$C$1,VLOOKUP($T95,Male_Annuity_Tables,MATCH($BS$3+3,'Mortality Tables'!$N$1:$DN$1,0),FALSE),VLOOKUP($T95,Fe_Annuity_Tables,MATCH(BY$3+3,'Mortality Tables'!$N$1:$DN$1,0),FALSE)),"")</f>
        <v>3335718.8961598272</v>
      </c>
      <c r="BZ95" s="685">
        <f>IFERROR((BY95+AI95*Contr_Rate)*(1+Inv_Return)*IF($D95=$C$1,VLOOKUP($T95,Male_Annuity_Tables,MATCH($BS$3+3,'Mortality Tables'!$N$1:$DN$1,0),FALSE),VLOOKUP($T95,Fe_Annuity_Tables,MATCH(BZ$3+3,'Mortality Tables'!$N$1:$DN$1,0),FALSE)),"")</f>
        <v>3643118.5516880825</v>
      </c>
      <c r="CA95" s="685">
        <f>IFERROR((BZ95+AJ95*Contr_Rate)*(1+Inv_Return)*IF($D95=$C$1,VLOOKUP($T95,Male_Annuity_Tables,MATCH($BS$3+3,'Mortality Tables'!$N$1:$DN$1,0),FALSE),VLOOKUP($T95,Fe_Annuity_Tables,MATCH(CA$3+3,'Mortality Tables'!$N$1:$DN$1,0),FALSE)),"")</f>
        <v>3941586.2843231303</v>
      </c>
      <c r="CB95" s="685">
        <f>IFERROR((CA95+AK95*Contr_Rate)*(1+Inv_Return)*IF($D95=$C$1,VLOOKUP($T95,Male_Annuity_Tables,MATCH($BS$3+3,'Mortality Tables'!$N$1:$DN$1,0),FALSE),VLOOKUP($T95,Fe_Annuity_Tables,MATCH(CB$3+3,'Mortality Tables'!$N$1:$DN$1,0),FALSE)),"")</f>
        <v>4235067.7738697873</v>
      </c>
      <c r="CC95" s="685">
        <f>IFERROR((CB95+AL95*Contr_Rate)*(1+Inv_Return)*IF($D95=$C$1,VLOOKUP($T95,Male_Annuity_Tables,MATCH($BS$3+3,'Mortality Tables'!$N$1:$DN$1,0),FALSE),VLOOKUP($T95,Fe_Annuity_Tables,MATCH(CC$3+3,'Mortality Tables'!$N$1:$DN$1,0),FALSE)),"")</f>
        <v>4526922.2741662562</v>
      </c>
      <c r="CD95" s="685">
        <f>IFERROR((CC95+AM95*Contr_Rate)*(1+Inv_Return)*IF($D95=$C$1,VLOOKUP($T95,Male_Annuity_Tables,MATCH($BS$3+3,'Mortality Tables'!$N$1:$DN$1,0),FALSE),VLOOKUP($T95,Fe_Annuity_Tables,MATCH(CD$3+3,'Mortality Tables'!$N$1:$DN$1,0),FALSE)),"")</f>
        <v>4820033.6399968844</v>
      </c>
      <c r="CE95" s="685">
        <f>IFERROR((CD95+AN95*Contr_Rate)*(1+Inv_Return)*IF($D95=$C$1,VLOOKUP($T95,Male_Annuity_Tables,MATCH($BS$3+3,'Mortality Tables'!$N$1:$DN$1,0),FALSE),VLOOKUP($T95,Fe_Annuity_Tables,MATCH(CE$3+3,'Mortality Tables'!$N$1:$DN$1,0),FALSE)),"")</f>
        <v>5116901.7976730196</v>
      </c>
      <c r="CF95" s="685">
        <f>IFERROR((CE95+AO95*Contr_Rate)*(1+Inv_Return)*IF($D95=$C$1,VLOOKUP($T95,Male_Annuity_Tables,MATCH($BS$3+3,'Mortality Tables'!$N$1:$DN$1,0),FALSE),VLOOKUP($T95,Fe_Annuity_Tables,MATCH(CF$3+3,'Mortality Tables'!$N$1:$DN$1,0),FALSE)),"")</f>
        <v>5419718.1744490098</v>
      </c>
      <c r="CG95" s="685">
        <f>IFERROR((CF95+AP95*Contr_Rate)*(1+Inv_Return)*IF($D95=$C$1,VLOOKUP($T95,Male_Annuity_Tables,MATCH($BS$3+3,'Mortality Tables'!$N$1:$DN$1,0),FALSE),VLOOKUP($T95,Fe_Annuity_Tables,MATCH(CG$3+3,'Mortality Tables'!$N$1:$DN$1,0),FALSE)),"")</f>
        <v>5730427.9737534374</v>
      </c>
      <c r="CH95" s="685">
        <f>IFERROR((CG95+AQ95*Contr_Rate)*(1+Inv_Return)*IF($D95=$C$1,VLOOKUP($T95,Male_Annuity_Tables,MATCH($BS$3+3,'Mortality Tables'!$N$1:$DN$1,0),FALSE),VLOOKUP($T95,Fe_Annuity_Tables,MATCH(CH$3+3,'Mortality Tables'!$N$1:$DN$1,0),FALSE)),"")</f>
        <v>6050781.6674755756</v>
      </c>
      <c r="CI95" s="685">
        <f>IFERROR((CH95+AR95*Contr_Rate)*(1+Inv_Return)*IF($D95=$C$1,VLOOKUP($T95,Male_Annuity_Tables,MATCH($BS$3+3,'Mortality Tables'!$N$1:$DN$1,0),FALSE),VLOOKUP($T95,Fe_Annuity_Tables,MATCH(CI$3+3,'Mortality Tables'!$N$1:$DN$1,0),FALSE)),"")</f>
        <v>6382377.653135038</v>
      </c>
      <c r="CJ95" s="685">
        <f>IFERROR((CI95+AS95*Contr_Rate)*(1+Inv_Return)*IF($D95=$C$1,VLOOKUP($T95,Male_Annuity_Tables,MATCH($BS$3+3,'Mortality Tables'!$N$1:$DN$1,0),FALSE),VLOOKUP($T95,Fe_Annuity_Tables,MATCH(CJ$3+3,'Mortality Tables'!$N$1:$DN$1,0),FALSE)),"")</f>
        <v>6726697.6761599211</v>
      </c>
      <c r="CK95" s="685">
        <f>IFERROR((CJ95+AT95*Contr_Rate)*(1+Inv_Return)*IF($D95=$C$1,VLOOKUP($T95,Male_Annuity_Tables,MATCH($BS$3+3,'Mortality Tables'!$N$1:$DN$1,0),FALSE),VLOOKUP($T95,Fe_Annuity_Tables,MATCH(CK$3+3,'Mortality Tables'!$N$1:$DN$1,0),FALSE)),"")</f>
        <v>7085136.3321426585</v>
      </c>
      <c r="CL95" s="685">
        <f>IFERROR((CK95+AU95*Contr_Rate)*(1+Inv_Return)*IF($D95=$C$1,VLOOKUP($T95,Male_Annuity_Tables,MATCH($BS$3+3,'Mortality Tables'!$N$1:$DN$1,0),FALSE),VLOOKUP($T95,Fe_Annuity_Tables,MATCH(CL$3+3,'Mortality Tables'!$N$1:$DN$1,0),FALSE)),"")</f>
        <v>7459025.7296975721</v>
      </c>
      <c r="CM95" s="685">
        <f>IFERROR((CL95+AV95*Contr_Rate)*(1+Inv_Return)*IF($D95=$C$1,VLOOKUP($T95,Male_Annuity_Tables,MATCH($BS$3+3,'Mortality Tables'!$N$1:$DN$1,0),FALSE),VLOOKUP($T95,Fe_Annuity_Tables,MATCH(CM$3+3,'Mortality Tables'!$N$1:$DN$1,0),FALSE)),"")</f>
        <v>7849656.2022665609</v>
      </c>
      <c r="CN95" s="685">
        <f>IFERROR((CM95+AW95*Contr_Rate)*(1+Inv_Return)*IF($D95=$C$1,VLOOKUP($T95,Male_Annuity_Tables,MATCH($BS$3+3,'Mortality Tables'!$N$1:$DN$1,0),FALSE),VLOOKUP($T95,Fe_Annuity_Tables,MATCH(CN$3+3,'Mortality Tables'!$N$1:$DN$1,0),FALSE)),"")</f>
        <v>8258293.7994027585</v>
      </c>
      <c r="CO95" s="685">
        <f>IFERROR((CN95+AX95*Contr_Rate)*(1+Inv_Return)*IF($D95=$C$1,VLOOKUP($T95,Male_Annuity_Tables,MATCH($BS$3+3,'Mortality Tables'!$N$1:$DN$1,0),FALSE),VLOOKUP($T95,Fe_Annuity_Tables,MATCH(CO$3+3,'Mortality Tables'!$N$1:$DN$1,0),FALSE)),"")</f>
        <v>8686195.1585426722</v>
      </c>
      <c r="CP95" s="685">
        <f>IFERROR((CO95+AY95*Contr_Rate)*(1+Inv_Return)*IF($D95=$C$1,VLOOKUP($T95,Male_Annuity_Tables,MATCH($BS$3+3,'Mortality Tables'!$N$1:$DN$1,0),FALSE),VLOOKUP($T95,Fe_Annuity_Tables,MATCH(CP$3+3,'Mortality Tables'!$N$1:$DN$1,0),FALSE)),"")</f>
        <v>9134620.2519949283</v>
      </c>
      <c r="CQ95" s="685">
        <f>IFERROR((CP95+AZ95*Contr_Rate)*(1+Inv_Return)*IF($D95=$C$1,VLOOKUP($T95,Male_Annuity_Tables,MATCH($BS$3+3,'Mortality Tables'!$N$1:$DN$1,0),FALSE),VLOOKUP($T95,Fe_Annuity_Tables,MATCH(CQ$3+3,'Mortality Tables'!$N$1:$DN$1,0),FALSE)),"")</f>
        <v>9604843.4166734274</v>
      </c>
      <c r="CR95" s="685">
        <f>IFERROR((CQ95+BA95*Contr_Rate)*(1+Inv_Return)*IF($D95=$C$1,VLOOKUP($T95,Male_Annuity_Tables,MATCH($BS$3+3,'Mortality Tables'!$N$1:$DN$1,0),FALSE),VLOOKUP($T95,Fe_Annuity_Tables,MATCH(CR$3+3,'Mortality Tables'!$N$1:$DN$1,0),FALSE)),"")</f>
        <v>10098163.002573173</v>
      </c>
      <c r="CS95" s="685">
        <f>IFERROR((CR95+BB95*Contr_Rate)*(1+Inv_Return)*IF($D95=$C$1,VLOOKUP($T95,Male_Annuity_Tables,MATCH($BS$3+3,'Mortality Tables'!$N$1:$DN$1,0),FALSE),VLOOKUP($T95,Fe_Annuity_Tables,MATCH(CS$3+3,'Mortality Tables'!$N$1:$DN$1,0),FALSE)),"")</f>
        <v>10615909.917327801</v>
      </c>
      <c r="CT95" s="685">
        <f>IFERROR((CS95+BC95*Contr_Rate)*(1+Inv_Return)*IF($D95=$C$1,VLOOKUP($T95,Male_Annuity_Tables,MATCH($BS$3+3,'Mortality Tables'!$N$1:$DN$1,0),FALSE),VLOOKUP($T95,Fe_Annuity_Tables,MATCH(CT$3+3,'Mortality Tables'!$N$1:$DN$1,0),FALSE)),"")</f>
        <v>11159455.296099339</v>
      </c>
      <c r="CU95" s="685">
        <f>IFERROR((CT95+BD95*Contr_Rate)*(1+Inv_Return)*IF($D95=$C$1,VLOOKUP($T95,Male_Annuity_Tables,MATCH($BS$3+3,'Mortality Tables'!$N$1:$DN$1,0),FALSE),VLOOKUP($T95,Fe_Annuity_Tables,MATCH(CU$3+3,'Mortality Tables'!$N$1:$DN$1,0),FALSE)),"")</f>
        <v>11730217.486645497</v>
      </c>
      <c r="CV95" s="685">
        <f>IFERROR((CU95+BE95*Contr_Rate)*(1+Inv_Return)*IF($D95=$C$1,VLOOKUP($T95,Male_Annuity_Tables,MATCH($BS$3+3,'Mortality Tables'!$N$1:$DN$1,0),FALSE),VLOOKUP($T95,Fe_Annuity_Tables,MATCH(CV$3+3,'Mortality Tables'!$N$1:$DN$1,0),FALSE)),"")</f>
        <v>12329668.507137856</v>
      </c>
      <c r="CW95" s="685">
        <f>IFERROR((CV95+BF95*Contr_Rate)*(1+Inv_Return)*IF($D95=$C$1,VLOOKUP($T95,Male_Annuity_Tables,MATCH($BS$3+3,'Mortality Tables'!$N$1:$DN$1,0),FALSE),VLOOKUP($T95,Fe_Annuity_Tables,MATCH(CW$3+3,'Mortality Tables'!$N$1:$DN$1,0),FALSE)),"")</f>
        <v>12959340.107893551</v>
      </c>
      <c r="CX95" s="685">
        <f>IFERROR((CW95+BG95*Contr_Rate)*(1+Inv_Return)*IF($D95=$C$1,VLOOKUP($T95,Male_Annuity_Tables,MATCH($BS$3+3,'Mortality Tables'!$N$1:$DN$1,0),FALSE),VLOOKUP($T95,Fe_Annuity_Tables,MATCH(CX$3+3,'Mortality Tables'!$N$1:$DN$1,0),FALSE)),"")</f>
        <v>13620829.546589222</v>
      </c>
      <c r="CY95" s="685">
        <f>IFERROR((CX95+BH95*Contr_Rate)*(1+Inv_Return)*IF($D95=$C$1,VLOOKUP($T95,Male_Annuity_Tables,MATCH($BS$3+3,'Mortality Tables'!$N$1:$DN$1,0),FALSE),VLOOKUP($T95,Fe_Annuity_Tables,MATCH(CY$3+3,'Mortality Tables'!$N$1:$DN$1,0),FALSE)),"")</f>
        <v>14315805.16889148</v>
      </c>
      <c r="CZ95" s="685">
        <f>IFERROR((CY95+BI95*Contr_Rate)*(1+Inv_Return)*IF($D95=$C$1,VLOOKUP($T95,Male_Annuity_Tables,MATCH($BS$3+3,'Mortality Tables'!$N$1:$DN$1,0),FALSE),VLOOKUP($T95,Fe_Annuity_Tables,MATCH(CZ$3+3,'Mortality Tables'!$N$1:$DN$1,0),FALSE)),"")</f>
        <v>15046011.872059682</v>
      </c>
      <c r="DA95" s="685">
        <f>IFERROR((CZ95+BJ95*Contr_Rate)*(1+Inv_Return)*IF($D95=$C$1,VLOOKUP($T95,Male_Annuity_Tables,MATCH($BS$3+3,'Mortality Tables'!$N$1:$DN$1,0),FALSE),VLOOKUP($T95,Fe_Annuity_Tables,MATCH(DA$3+3,'Mortality Tables'!$N$1:$DN$1,0),FALSE)),"")</f>
        <v>15813276.517376713</v>
      </c>
      <c r="DB95" s="685" t="str">
        <f>IFERROR((DA95+BK95*Contr_Rate)*(1+Inv_Return)*IF($D95=$C$1,VLOOKUP($T95,Male_Annuity_Tables,MATCH($BS$3+3,'Mortality Tables'!$N$1:$DN$1,0),FALSE),VLOOKUP($T95,Fe_Annuity_Tables,MATCH(DB$3+3,'Mortality Tables'!$N$1:$DN$1,0),FALSE)),"")</f>
        <v/>
      </c>
      <c r="DC95" s="685" t="str">
        <f>IFERROR((DB95+BL95*Contr_Rate)*(1+Inv_Return)*IF($D95=$C$1,VLOOKUP($T95,Male_Annuity_Tables,MATCH($BS$3+3,'Mortality Tables'!$N$1:$DN$1,0),FALSE),VLOOKUP($T95,Fe_Annuity_Tables,MATCH(DC$3+3,'Mortality Tables'!$N$1:$DN$1,0),FALSE)),"")</f>
        <v/>
      </c>
      <c r="DD95" s="685" t="str">
        <f>IFERROR((DC95+BM95*Contr_Rate)*(1+Inv_Return)*IF($D95=$C$1,VLOOKUP($T95,Male_Annuity_Tables,MATCH($BS$3+3,'Mortality Tables'!$N$1:$DN$1,0),FALSE),VLOOKUP($T95,Fe_Annuity_Tables,MATCH(DD$3+3,'Mortality Tables'!$N$1:$DN$1,0),FALSE)),"")</f>
        <v/>
      </c>
      <c r="DE95" s="685" t="str">
        <f>IFERROR((DD95+BN95*Contr_Rate)*(1+Inv_Return)*IF($D95=$C$1,VLOOKUP($T95,Male_Annuity_Tables,MATCH($BS$3+3,'Mortality Tables'!$N$1:$DN$1,0),FALSE),VLOOKUP($T95,Fe_Annuity_Tables,MATCH(DE$3+3,'Mortality Tables'!$N$1:$DN$1,0),FALSE)),"")</f>
        <v/>
      </c>
      <c r="DF95" s="685" t="str">
        <f>IFERROR((DE95+BO95*Contr_Rate)*(1+Inv_Return)*IF($D95=$C$1,VLOOKUP($T95,Male_Annuity_Tables,MATCH($BS$3+3,'Mortality Tables'!$N$1:$DN$1,0),FALSE),VLOOKUP($T95,Fe_Annuity_Tables,MATCH(DF$3+3,'Mortality Tables'!$N$1:$DN$1,0),FALSE)),"")</f>
        <v/>
      </c>
      <c r="DG95" s="685" t="str">
        <f>IFERROR((DF95+BP95*Contr_Rate)*(1+Inv_Return)*IF($D95=$C$1,VLOOKUP($T95,Male_Annuity_Tables,MATCH($BS$3+3,'Mortality Tables'!$N$1:$DN$1,0),FALSE),VLOOKUP($T95,Fe_Annuity_Tables,MATCH(DG$3+3,'Mortality Tables'!$N$1:$DN$1,0),FALSE)),"")</f>
        <v/>
      </c>
      <c r="DH95" s="685" t="str">
        <f>IFERROR((DG95+BQ95*Contr_Rate)*(1+Inv_Return)*IF($D95=$C$1,VLOOKUP($T95,Male_Annuity_Tables,MATCH($BS$3+3,'Mortality Tables'!$N$1:$DN$1,0),FALSE),VLOOKUP($T95,Fe_Annuity_Tables,MATCH(DH$3+3,'Mortality Tables'!$N$1:$DN$1,0),FALSE)),"")</f>
        <v/>
      </c>
      <c r="DJ95" s="686">
        <f t="shared" si="69"/>
        <v>15813276.517376713</v>
      </c>
      <c r="DK95" s="680">
        <f t="shared" si="60"/>
        <v>8.0909277508679907</v>
      </c>
      <c r="DL95" s="686">
        <f t="shared" si="61"/>
        <v>1309478.4174170613</v>
      </c>
      <c r="DM95" s="686">
        <f t="shared" si="70"/>
        <v>14045004.053826358</v>
      </c>
      <c r="DN95" s="687">
        <f t="shared" si="62"/>
        <v>9.3234463471750503E-2</v>
      </c>
      <c r="DP95" s="688">
        <f t="shared" si="63"/>
        <v>194589.22098934551</v>
      </c>
      <c r="DQ95" s="688">
        <f t="shared" si="64"/>
        <v>294696.62943043571</v>
      </c>
      <c r="DR95" s="688">
        <f t="shared" si="65"/>
        <v>383789.50441125681</v>
      </c>
    </row>
    <row r="96" spans="1:122" s="657" customFormat="1" ht="14.5">
      <c r="A96" s="675" t="s">
        <v>1261</v>
      </c>
      <c r="B96" s="675" t="s">
        <v>1262</v>
      </c>
      <c r="C96" s="675" t="s">
        <v>116</v>
      </c>
      <c r="D96" s="675" t="s">
        <v>60</v>
      </c>
      <c r="E96" s="676">
        <v>21971</v>
      </c>
      <c r="F96" s="677">
        <v>39345</v>
      </c>
      <c r="G96" s="677">
        <v>43056</v>
      </c>
      <c r="H96" s="678">
        <v>2358653</v>
      </c>
      <c r="I96" s="678">
        <v>170787.06</v>
      </c>
      <c r="J96" s="678">
        <v>119966.19</v>
      </c>
      <c r="K96" s="678"/>
      <c r="L96" s="678">
        <v>290753.25</v>
      </c>
      <c r="M96" s="679">
        <f>IF(COUNTIF($A$4:A204,A96)=1,0,1)</f>
        <v>0</v>
      </c>
      <c r="N96" s="680" t="str">
        <f>IF(T96&lt;=18,"WHAT!!!",IF(T96&gt;100,"EERM","Okay"))</f>
        <v>Okay</v>
      </c>
      <c r="O96" s="680" t="str">
        <f t="shared" si="66"/>
        <v>TRUE</v>
      </c>
      <c r="P96" s="680" t="b">
        <f t="shared" si="50"/>
        <v>1</v>
      </c>
      <c r="Q96" s="680" t="b">
        <f t="shared" ref="Q96:Q342" si="76">$G96&gt;=$F96</f>
        <v>1</v>
      </c>
      <c r="R96" s="680" t="b">
        <f t="shared" ref="R96:R342" si="77">$F96&gt;$E96</f>
        <v>1</v>
      </c>
      <c r="S96" s="681">
        <f t="shared" si="53"/>
        <v>47.6</v>
      </c>
      <c r="T96" s="682">
        <f t="shared" ref="T96:T342" si="78">ROUNDDOWN(YEARFRAC($E96,Analysis_Date,3),0)</f>
        <v>64</v>
      </c>
      <c r="U96" s="682">
        <f t="shared" si="67"/>
        <v>57</v>
      </c>
      <c r="V96" s="682">
        <f t="shared" ref="V96:V342" si="79">YEARFRAC($G96,Analysis_Date,3)</f>
        <v>7.1232876712328768</v>
      </c>
      <c r="W96" s="682">
        <f>MAX(ROUNDDOWN(NRA-T96,0),0)</f>
        <v>0</v>
      </c>
      <c r="X96" s="683">
        <f t="shared" si="57"/>
        <v>0</v>
      </c>
      <c r="Y96" s="684">
        <f t="shared" si="58"/>
        <v>1.2540000000000001E-2</v>
      </c>
      <c r="Z96" s="684">
        <f>IF($D96=$C$1,VLOOKUP($T96,Male_Annuity_Tables,MATCH($W96+2,'Mortality Tables'!$DS$1:$HT$1,0),FALSE),VLOOKUP($T96,Fe_Annuity_Tables,MATCH($W96+2,'Mortality Tables'!$M$1:$DN$1,0),FALSE))</f>
        <v>1</v>
      </c>
      <c r="AA96" s="664"/>
      <c r="AB96" s="685" t="str">
        <f t="shared" si="75"/>
        <v/>
      </c>
      <c r="AC96" s="685" t="str">
        <f t="shared" si="75"/>
        <v/>
      </c>
      <c r="AD96" s="685" t="str">
        <f t="shared" si="75"/>
        <v/>
      </c>
      <c r="AE96" s="685" t="str">
        <f t="shared" si="75"/>
        <v/>
      </c>
      <c r="AF96" s="685" t="str">
        <f t="shared" si="75"/>
        <v/>
      </c>
      <c r="AG96" s="685" t="str">
        <f t="shared" si="75"/>
        <v/>
      </c>
      <c r="AH96" s="685" t="str">
        <f t="shared" si="75"/>
        <v/>
      </c>
      <c r="AI96" s="685" t="str">
        <f t="shared" si="75"/>
        <v/>
      </c>
      <c r="AJ96" s="685" t="str">
        <f t="shared" si="75"/>
        <v/>
      </c>
      <c r="AK96" s="685" t="str">
        <f t="shared" si="75"/>
        <v/>
      </c>
      <c r="AL96" s="685" t="str">
        <f t="shared" si="74"/>
        <v/>
      </c>
      <c r="AM96" s="685" t="str">
        <f t="shared" si="74"/>
        <v/>
      </c>
      <c r="AN96" s="685" t="str">
        <f t="shared" si="74"/>
        <v/>
      </c>
      <c r="AO96" s="685" t="str">
        <f t="shared" si="74"/>
        <v/>
      </c>
      <c r="AP96" s="685" t="str">
        <f t="shared" si="74"/>
        <v/>
      </c>
      <c r="AQ96" s="685" t="str">
        <f t="shared" si="74"/>
        <v/>
      </c>
      <c r="AR96" s="685" t="str">
        <f t="shared" si="74"/>
        <v/>
      </c>
      <c r="AS96" s="685" t="str">
        <f t="shared" si="74"/>
        <v/>
      </c>
      <c r="AT96" s="685" t="str">
        <f t="shared" si="74"/>
        <v/>
      </c>
      <c r="AU96" s="685" t="str">
        <f t="shared" si="74"/>
        <v/>
      </c>
      <c r="AV96" s="685" t="str">
        <f t="shared" si="73"/>
        <v/>
      </c>
      <c r="AW96" s="685" t="str">
        <f t="shared" si="73"/>
        <v/>
      </c>
      <c r="AX96" s="685" t="str">
        <f t="shared" si="73"/>
        <v/>
      </c>
      <c r="AY96" s="685" t="str">
        <f t="shared" si="73"/>
        <v/>
      </c>
      <c r="AZ96" s="685" t="str">
        <f t="shared" si="73"/>
        <v/>
      </c>
      <c r="BA96" s="685" t="str">
        <f t="shared" si="73"/>
        <v/>
      </c>
      <c r="BB96" s="685" t="str">
        <f t="shared" si="73"/>
        <v/>
      </c>
      <c r="BC96" s="685" t="str">
        <f t="shared" si="73"/>
        <v/>
      </c>
      <c r="BD96" s="685" t="str">
        <f t="shared" si="73"/>
        <v/>
      </c>
      <c r="BE96" s="685" t="str">
        <f t="shared" si="73"/>
        <v/>
      </c>
      <c r="BF96" s="685" t="str">
        <f t="shared" si="73"/>
        <v/>
      </c>
      <c r="BG96" s="685" t="str">
        <f t="shared" si="73"/>
        <v/>
      </c>
      <c r="BH96" s="685" t="str">
        <f t="shared" si="73"/>
        <v/>
      </c>
      <c r="BI96" s="685" t="str">
        <f t="shared" si="72"/>
        <v/>
      </c>
      <c r="BJ96" s="685" t="str">
        <f t="shared" si="72"/>
        <v/>
      </c>
      <c r="BK96" s="685" t="str">
        <f t="shared" si="72"/>
        <v/>
      </c>
      <c r="BL96" s="685" t="str">
        <f t="shared" si="72"/>
        <v/>
      </c>
      <c r="BM96" s="685" t="str">
        <f t="shared" si="72"/>
        <v/>
      </c>
      <c r="BN96" s="685" t="str">
        <f t="shared" si="72"/>
        <v/>
      </c>
      <c r="BO96" s="685" t="str">
        <f t="shared" si="72"/>
        <v/>
      </c>
      <c r="BP96" s="685" t="str">
        <f t="shared" si="72"/>
        <v/>
      </c>
      <c r="BQ96" s="685" t="str">
        <f t="shared" si="72"/>
        <v/>
      </c>
      <c r="BR96" s="529"/>
      <c r="BS96" s="685" t="str">
        <f>IFERROR(($L96+AB96*Contr_Rate)*(1+Inv_Return)*IF($D96=$C$1,VLOOKUP($T96,Male_Annuity_Tables,MATCH($BS$3+3,'Mortality Tables'!$N$1:$DN$1,0),FALSE),VLOOKUP($T96,Fe_Annuity_Tables,MATCH(BS$3+3,'Mortality Tables'!$N$1:$DN$1,0),FALSE)),"")</f>
        <v/>
      </c>
      <c r="BT96" s="685" t="str">
        <f>IFERROR(($BS96+AC96*Contr_Rate)*(1+Inv_Return)*IF($D96=$C$1,VLOOKUP($T96,Male_Annuity_Tables,MATCH($BS$3+3,'Mortality Tables'!$N$1:$DN$1,0),FALSE),VLOOKUP($T96,Fe_Annuity_Tables,MATCH(BT$3+3,'Mortality Tables'!$N$1:$DN$1,0),FALSE)),"")</f>
        <v/>
      </c>
      <c r="BU96" s="685" t="str">
        <f>IFERROR((BT96+AD96*Contr_Rate)*(1+Inv_Return)*IF($D96=$C$1,VLOOKUP($T96,Male_Annuity_Tables,MATCH($BS$3+3,'Mortality Tables'!$N$1:$DN$1,0),FALSE),VLOOKUP($T96,Fe_Annuity_Tables,MATCH(BU$3+3,'Mortality Tables'!$N$1:$DN$1,0),FALSE)),"")</f>
        <v/>
      </c>
      <c r="BV96" s="685" t="str">
        <f>IFERROR((BU96+AE96*Contr_Rate)*(1+Inv_Return)*IF($D96=$C$1,VLOOKUP($T96,Male_Annuity_Tables,MATCH($BS$3+3,'Mortality Tables'!$N$1:$DN$1,0),FALSE),VLOOKUP($T96,Fe_Annuity_Tables,MATCH(BV$3+3,'Mortality Tables'!$N$1:$DN$1,0),FALSE)),"")</f>
        <v/>
      </c>
      <c r="BW96" s="685" t="str">
        <f>IFERROR((BV96+AF96*Contr_Rate)*(1+Inv_Return)*IF($D96=$C$1,VLOOKUP($T96,Male_Annuity_Tables,MATCH($BS$3+3,'Mortality Tables'!$N$1:$DN$1,0),FALSE),VLOOKUP($T96,Fe_Annuity_Tables,MATCH(BW$3+3,'Mortality Tables'!$N$1:$DN$1,0),FALSE)),"")</f>
        <v/>
      </c>
      <c r="BX96" s="685" t="str">
        <f>IFERROR((BW96+AG96*Contr_Rate)*(1+Inv_Return)*IF($D96=$C$1,VLOOKUP($T96,Male_Annuity_Tables,MATCH($BS$3+3,'Mortality Tables'!$N$1:$DN$1,0),FALSE),VLOOKUP($T96,Fe_Annuity_Tables,MATCH(BX$3+3,'Mortality Tables'!$N$1:$DN$1,0),FALSE)),"")</f>
        <v/>
      </c>
      <c r="BY96" s="685" t="str">
        <f>IFERROR((BX96+AH96*Contr_Rate)*(1+Inv_Return)*IF($D96=$C$1,VLOOKUP($T96,Male_Annuity_Tables,MATCH($BS$3+3,'Mortality Tables'!$N$1:$DN$1,0),FALSE),VLOOKUP($T96,Fe_Annuity_Tables,MATCH(BY$3+3,'Mortality Tables'!$N$1:$DN$1,0),FALSE)),"")</f>
        <v/>
      </c>
      <c r="BZ96" s="685" t="str">
        <f>IFERROR((BY96+AI96*Contr_Rate)*(1+Inv_Return)*IF($D96=$C$1,VLOOKUP($T96,Male_Annuity_Tables,MATCH($BS$3+3,'Mortality Tables'!$N$1:$DN$1,0),FALSE),VLOOKUP($T96,Fe_Annuity_Tables,MATCH(BZ$3+3,'Mortality Tables'!$N$1:$DN$1,0),FALSE)),"")</f>
        <v/>
      </c>
      <c r="CA96" s="685" t="str">
        <f>IFERROR((BZ96+AJ96*Contr_Rate)*(1+Inv_Return)*IF($D96=$C$1,VLOOKUP($T96,Male_Annuity_Tables,MATCH($BS$3+3,'Mortality Tables'!$N$1:$DN$1,0),FALSE),VLOOKUP($T96,Fe_Annuity_Tables,MATCH(CA$3+3,'Mortality Tables'!$N$1:$DN$1,0),FALSE)),"")</f>
        <v/>
      </c>
      <c r="CB96" s="685" t="str">
        <f>IFERROR((CA96+AK96*Contr_Rate)*(1+Inv_Return)*IF($D96=$C$1,VLOOKUP($T96,Male_Annuity_Tables,MATCH($BS$3+3,'Mortality Tables'!$N$1:$DN$1,0),FALSE),VLOOKUP($T96,Fe_Annuity_Tables,MATCH(CB$3+3,'Mortality Tables'!$N$1:$DN$1,0),FALSE)),"")</f>
        <v/>
      </c>
      <c r="CC96" s="685" t="str">
        <f>IFERROR((CB96+AL96*Contr_Rate)*(1+Inv_Return)*IF($D96=$C$1,VLOOKUP($T96,Male_Annuity_Tables,MATCH($BS$3+3,'Mortality Tables'!$N$1:$DN$1,0),FALSE),VLOOKUP($T96,Fe_Annuity_Tables,MATCH(CC$3+3,'Mortality Tables'!$N$1:$DN$1,0),FALSE)),"")</f>
        <v/>
      </c>
      <c r="CD96" s="685" t="str">
        <f>IFERROR((CC96+AM96*Contr_Rate)*(1+Inv_Return)*IF($D96=$C$1,VLOOKUP($T96,Male_Annuity_Tables,MATCH($BS$3+3,'Mortality Tables'!$N$1:$DN$1,0),FALSE),VLOOKUP($T96,Fe_Annuity_Tables,MATCH(CD$3+3,'Mortality Tables'!$N$1:$DN$1,0),FALSE)),"")</f>
        <v/>
      </c>
      <c r="CE96" s="685" t="str">
        <f>IFERROR((CD96+AN96*Contr_Rate)*(1+Inv_Return)*IF($D96=$C$1,VLOOKUP($T96,Male_Annuity_Tables,MATCH($BS$3+3,'Mortality Tables'!$N$1:$DN$1,0),FALSE),VLOOKUP($T96,Fe_Annuity_Tables,MATCH(CE$3+3,'Mortality Tables'!$N$1:$DN$1,0),FALSE)),"")</f>
        <v/>
      </c>
      <c r="CF96" s="685" t="str">
        <f>IFERROR((CE96+AO96*Contr_Rate)*(1+Inv_Return)*IF($D96=$C$1,VLOOKUP($T96,Male_Annuity_Tables,MATCH($BS$3+3,'Mortality Tables'!$N$1:$DN$1,0),FALSE),VLOOKUP($T96,Fe_Annuity_Tables,MATCH(CF$3+3,'Mortality Tables'!$N$1:$DN$1,0),FALSE)),"")</f>
        <v/>
      </c>
      <c r="CG96" s="685" t="str">
        <f>IFERROR((CF96+AP96*Contr_Rate)*(1+Inv_Return)*IF($D96=$C$1,VLOOKUP($T96,Male_Annuity_Tables,MATCH($BS$3+3,'Mortality Tables'!$N$1:$DN$1,0),FALSE),VLOOKUP($T96,Fe_Annuity_Tables,MATCH(CG$3+3,'Mortality Tables'!$N$1:$DN$1,0),FALSE)),"")</f>
        <v/>
      </c>
      <c r="CH96" s="685" t="str">
        <f>IFERROR((CG96+AQ96*Contr_Rate)*(1+Inv_Return)*IF($D96=$C$1,VLOOKUP($T96,Male_Annuity_Tables,MATCH($BS$3+3,'Mortality Tables'!$N$1:$DN$1,0),FALSE),VLOOKUP($T96,Fe_Annuity_Tables,MATCH(CH$3+3,'Mortality Tables'!$N$1:$DN$1,0),FALSE)),"")</f>
        <v/>
      </c>
      <c r="CI96" s="685" t="str">
        <f>IFERROR((CH96+AR96*Contr_Rate)*(1+Inv_Return)*IF($D96=$C$1,VLOOKUP($T96,Male_Annuity_Tables,MATCH($BS$3+3,'Mortality Tables'!$N$1:$DN$1,0),FALSE),VLOOKUP($T96,Fe_Annuity_Tables,MATCH(CI$3+3,'Mortality Tables'!$N$1:$DN$1,0),FALSE)),"")</f>
        <v/>
      </c>
      <c r="CJ96" s="685" t="str">
        <f>IFERROR((CI96+AS96*Contr_Rate)*(1+Inv_Return)*IF($D96=$C$1,VLOOKUP($T96,Male_Annuity_Tables,MATCH($BS$3+3,'Mortality Tables'!$N$1:$DN$1,0),FALSE),VLOOKUP($T96,Fe_Annuity_Tables,MATCH(CJ$3+3,'Mortality Tables'!$N$1:$DN$1,0),FALSE)),"")</f>
        <v/>
      </c>
      <c r="CK96" s="685" t="str">
        <f>IFERROR((CJ96+AT96*Contr_Rate)*(1+Inv_Return)*IF($D96=$C$1,VLOOKUP($T96,Male_Annuity_Tables,MATCH($BS$3+3,'Mortality Tables'!$N$1:$DN$1,0),FALSE),VLOOKUP($T96,Fe_Annuity_Tables,MATCH(CK$3+3,'Mortality Tables'!$N$1:$DN$1,0),FALSE)),"")</f>
        <v/>
      </c>
      <c r="CL96" s="685" t="str">
        <f>IFERROR((CK96+AU96*Contr_Rate)*(1+Inv_Return)*IF($D96=$C$1,VLOOKUP($T96,Male_Annuity_Tables,MATCH($BS$3+3,'Mortality Tables'!$N$1:$DN$1,0),FALSE),VLOOKUP($T96,Fe_Annuity_Tables,MATCH(CL$3+3,'Mortality Tables'!$N$1:$DN$1,0),FALSE)),"")</f>
        <v/>
      </c>
      <c r="CM96" s="685" t="str">
        <f>IFERROR((CL96+AV96*Contr_Rate)*(1+Inv_Return)*IF($D96=$C$1,VLOOKUP($T96,Male_Annuity_Tables,MATCH($BS$3+3,'Mortality Tables'!$N$1:$DN$1,0),FALSE),VLOOKUP($T96,Fe_Annuity_Tables,MATCH(CM$3+3,'Mortality Tables'!$N$1:$DN$1,0),FALSE)),"")</f>
        <v/>
      </c>
      <c r="CN96" s="685" t="str">
        <f>IFERROR((CM96+AW96*Contr_Rate)*(1+Inv_Return)*IF($D96=$C$1,VLOOKUP($T96,Male_Annuity_Tables,MATCH($BS$3+3,'Mortality Tables'!$N$1:$DN$1,0),FALSE),VLOOKUP($T96,Fe_Annuity_Tables,MATCH(CN$3+3,'Mortality Tables'!$N$1:$DN$1,0),FALSE)),"")</f>
        <v/>
      </c>
      <c r="CO96" s="685" t="str">
        <f>IFERROR((CN96+AX96*Contr_Rate)*(1+Inv_Return)*IF($D96=$C$1,VLOOKUP($T96,Male_Annuity_Tables,MATCH($BS$3+3,'Mortality Tables'!$N$1:$DN$1,0),FALSE),VLOOKUP($T96,Fe_Annuity_Tables,MATCH(CO$3+3,'Mortality Tables'!$N$1:$DN$1,0),FALSE)),"")</f>
        <v/>
      </c>
      <c r="CP96" s="685" t="str">
        <f>IFERROR((CO96+AY96*Contr_Rate)*(1+Inv_Return)*IF($D96=$C$1,VLOOKUP($T96,Male_Annuity_Tables,MATCH($BS$3+3,'Mortality Tables'!$N$1:$DN$1,0),FALSE),VLOOKUP($T96,Fe_Annuity_Tables,MATCH(CP$3+3,'Mortality Tables'!$N$1:$DN$1,0),FALSE)),"")</f>
        <v/>
      </c>
      <c r="CQ96" s="685" t="str">
        <f>IFERROR((CP96+AZ96*Contr_Rate)*(1+Inv_Return)*IF($D96=$C$1,VLOOKUP($T96,Male_Annuity_Tables,MATCH($BS$3+3,'Mortality Tables'!$N$1:$DN$1,0),FALSE),VLOOKUP($T96,Fe_Annuity_Tables,MATCH(CQ$3+3,'Mortality Tables'!$N$1:$DN$1,0),FALSE)),"")</f>
        <v/>
      </c>
      <c r="CR96" s="685" t="str">
        <f>IFERROR((CQ96+BA96*Contr_Rate)*(1+Inv_Return)*IF($D96=$C$1,VLOOKUP($T96,Male_Annuity_Tables,MATCH($BS$3+3,'Mortality Tables'!$N$1:$DN$1,0),FALSE),VLOOKUP($T96,Fe_Annuity_Tables,MATCH(CR$3+3,'Mortality Tables'!$N$1:$DN$1,0),FALSE)),"")</f>
        <v/>
      </c>
      <c r="CS96" s="685" t="str">
        <f>IFERROR((CR96+BB96*Contr_Rate)*(1+Inv_Return)*IF($D96=$C$1,VLOOKUP($T96,Male_Annuity_Tables,MATCH($BS$3+3,'Mortality Tables'!$N$1:$DN$1,0),FALSE),VLOOKUP($T96,Fe_Annuity_Tables,MATCH(CS$3+3,'Mortality Tables'!$N$1:$DN$1,0),FALSE)),"")</f>
        <v/>
      </c>
      <c r="CT96" s="685" t="str">
        <f>IFERROR((CS96+BC96*Contr_Rate)*(1+Inv_Return)*IF($D96=$C$1,VLOOKUP($T96,Male_Annuity_Tables,MATCH($BS$3+3,'Mortality Tables'!$N$1:$DN$1,0),FALSE),VLOOKUP($T96,Fe_Annuity_Tables,MATCH(CT$3+3,'Mortality Tables'!$N$1:$DN$1,0),FALSE)),"")</f>
        <v/>
      </c>
      <c r="CU96" s="685" t="str">
        <f>IFERROR((CT96+BD96*Contr_Rate)*(1+Inv_Return)*IF($D96=$C$1,VLOOKUP($T96,Male_Annuity_Tables,MATCH($BS$3+3,'Mortality Tables'!$N$1:$DN$1,0),FALSE),VLOOKUP($T96,Fe_Annuity_Tables,MATCH(CU$3+3,'Mortality Tables'!$N$1:$DN$1,0),FALSE)),"")</f>
        <v/>
      </c>
      <c r="CV96" s="685" t="str">
        <f>IFERROR((CU96+BE96*Contr_Rate)*(1+Inv_Return)*IF($D96=$C$1,VLOOKUP($T96,Male_Annuity_Tables,MATCH($BS$3+3,'Mortality Tables'!$N$1:$DN$1,0),FALSE),VLOOKUP($T96,Fe_Annuity_Tables,MATCH(CV$3+3,'Mortality Tables'!$N$1:$DN$1,0),FALSE)),"")</f>
        <v/>
      </c>
      <c r="CW96" s="685" t="str">
        <f>IFERROR((CV96+BF96*Contr_Rate)*(1+Inv_Return)*IF($D96=$C$1,VLOOKUP($T96,Male_Annuity_Tables,MATCH($BS$3+3,'Mortality Tables'!$N$1:$DN$1,0),FALSE),VLOOKUP($T96,Fe_Annuity_Tables,MATCH(CW$3+3,'Mortality Tables'!$N$1:$DN$1,0),FALSE)),"")</f>
        <v/>
      </c>
      <c r="CX96" s="685" t="str">
        <f>IFERROR((CW96+BG96*Contr_Rate)*(1+Inv_Return)*IF($D96=$C$1,VLOOKUP($T96,Male_Annuity_Tables,MATCH($BS$3+3,'Mortality Tables'!$N$1:$DN$1,0),FALSE),VLOOKUP($T96,Fe_Annuity_Tables,MATCH(CX$3+3,'Mortality Tables'!$N$1:$DN$1,0),FALSE)),"")</f>
        <v/>
      </c>
      <c r="CY96" s="685" t="str">
        <f>IFERROR((CX96+BH96*Contr_Rate)*(1+Inv_Return)*IF($D96=$C$1,VLOOKUP($T96,Male_Annuity_Tables,MATCH($BS$3+3,'Mortality Tables'!$N$1:$DN$1,0),FALSE),VLOOKUP($T96,Fe_Annuity_Tables,MATCH(CY$3+3,'Mortality Tables'!$N$1:$DN$1,0),FALSE)),"")</f>
        <v/>
      </c>
      <c r="CZ96" s="685" t="str">
        <f>IFERROR((CY96+BI96*Contr_Rate)*(1+Inv_Return)*IF($D96=$C$1,VLOOKUP($T96,Male_Annuity_Tables,MATCH($BS$3+3,'Mortality Tables'!$N$1:$DN$1,0),FALSE),VLOOKUP($T96,Fe_Annuity_Tables,MATCH(CZ$3+3,'Mortality Tables'!$N$1:$DN$1,0),FALSE)),"")</f>
        <v/>
      </c>
      <c r="DA96" s="685" t="str">
        <f>IFERROR((CZ96+BJ96*Contr_Rate)*(1+Inv_Return)*IF($D96=$C$1,VLOOKUP($T96,Male_Annuity_Tables,MATCH($BS$3+3,'Mortality Tables'!$N$1:$DN$1,0),FALSE),VLOOKUP($T96,Fe_Annuity_Tables,MATCH(DA$3+3,'Mortality Tables'!$N$1:$DN$1,0),FALSE)),"")</f>
        <v/>
      </c>
      <c r="DB96" s="685" t="str">
        <f>IFERROR((DA96+BK96*Contr_Rate)*(1+Inv_Return)*IF($D96=$C$1,VLOOKUP($T96,Male_Annuity_Tables,MATCH($BS$3+3,'Mortality Tables'!$N$1:$DN$1,0),FALSE),VLOOKUP($T96,Fe_Annuity_Tables,MATCH(DB$3+3,'Mortality Tables'!$N$1:$DN$1,0),FALSE)),"")</f>
        <v/>
      </c>
      <c r="DC96" s="685" t="str">
        <f>IFERROR((DB96+BL96*Contr_Rate)*(1+Inv_Return)*IF($D96=$C$1,VLOOKUP($T96,Male_Annuity_Tables,MATCH($BS$3+3,'Mortality Tables'!$N$1:$DN$1,0),FALSE),VLOOKUP($T96,Fe_Annuity_Tables,MATCH(DC$3+3,'Mortality Tables'!$N$1:$DN$1,0),FALSE)),"")</f>
        <v/>
      </c>
      <c r="DD96" s="685" t="str">
        <f>IFERROR((DC96+BM96*Contr_Rate)*(1+Inv_Return)*IF($D96=$C$1,VLOOKUP($T96,Male_Annuity_Tables,MATCH($BS$3+3,'Mortality Tables'!$N$1:$DN$1,0),FALSE),VLOOKUP($T96,Fe_Annuity_Tables,MATCH(DD$3+3,'Mortality Tables'!$N$1:$DN$1,0),FALSE)),"")</f>
        <v/>
      </c>
      <c r="DE96" s="685" t="str">
        <f>IFERROR((DD96+BN96*Contr_Rate)*(1+Inv_Return)*IF($D96=$C$1,VLOOKUP($T96,Male_Annuity_Tables,MATCH($BS$3+3,'Mortality Tables'!$N$1:$DN$1,0),FALSE),VLOOKUP($T96,Fe_Annuity_Tables,MATCH(DE$3+3,'Mortality Tables'!$N$1:$DN$1,0),FALSE)),"")</f>
        <v/>
      </c>
      <c r="DF96" s="685" t="str">
        <f>IFERROR((DE96+BO96*Contr_Rate)*(1+Inv_Return)*IF($D96=$C$1,VLOOKUP($T96,Male_Annuity_Tables,MATCH($BS$3+3,'Mortality Tables'!$N$1:$DN$1,0),FALSE),VLOOKUP($T96,Fe_Annuity_Tables,MATCH(DF$3+3,'Mortality Tables'!$N$1:$DN$1,0),FALSE)),"")</f>
        <v/>
      </c>
      <c r="DG96" s="685" t="str">
        <f>IFERROR((DF96+BP96*Contr_Rate)*(1+Inv_Return)*IF($D96=$C$1,VLOOKUP($T96,Male_Annuity_Tables,MATCH($BS$3+3,'Mortality Tables'!$N$1:$DN$1,0),FALSE),VLOOKUP($T96,Fe_Annuity_Tables,MATCH(DG$3+3,'Mortality Tables'!$N$1:$DN$1,0),FALSE)),"")</f>
        <v/>
      </c>
      <c r="DH96" s="685" t="str">
        <f>IFERROR((DG96+BQ96*Contr_Rate)*(1+Inv_Return)*IF($D96=$C$1,VLOOKUP($T96,Male_Annuity_Tables,MATCH($BS$3+3,'Mortality Tables'!$N$1:$DN$1,0),FALSE),VLOOKUP($T96,Fe_Annuity_Tables,MATCH(DH$3+3,'Mortality Tables'!$N$1:$DN$1,0),FALSE)),"")</f>
        <v/>
      </c>
      <c r="DJ96" s="686">
        <f t="shared" si="69"/>
        <v>0</v>
      </c>
      <c r="DK96" s="680">
        <f t="shared" si="60"/>
        <v>8.8017766057058875</v>
      </c>
      <c r="DL96" s="686">
        <f t="shared" si="61"/>
        <v>0</v>
      </c>
      <c r="DM96" s="686">
        <f t="shared" si="70"/>
        <v>0</v>
      </c>
      <c r="DN96" s="687" t="str">
        <f>IFERROR((DL96/DM96),"")</f>
        <v/>
      </c>
      <c r="DP96" s="688" t="str">
        <f t="shared" si="63"/>
        <v/>
      </c>
      <c r="DQ96" s="688" t="str">
        <f t="shared" si="64"/>
        <v/>
      </c>
      <c r="DR96" s="688" t="str">
        <f t="shared" si="65"/>
        <v/>
      </c>
    </row>
    <row r="97" spans="1:122" s="657" customFormat="1" ht="14.5">
      <c r="A97" s="675" t="s">
        <v>1263</v>
      </c>
      <c r="B97" s="675" t="s">
        <v>1264</v>
      </c>
      <c r="C97" s="675" t="s">
        <v>236</v>
      </c>
      <c r="D97" s="675" t="s">
        <v>61</v>
      </c>
      <c r="E97" s="676">
        <v>32239</v>
      </c>
      <c r="F97" s="677">
        <v>41662</v>
      </c>
      <c r="G97" s="677">
        <v>45055</v>
      </c>
      <c r="H97" s="678">
        <v>1584321</v>
      </c>
      <c r="I97" s="678">
        <v>131812.34</v>
      </c>
      <c r="J97" s="678">
        <v>108448.39</v>
      </c>
      <c r="K97" s="678">
        <v>20469.080000000002</v>
      </c>
      <c r="L97" s="678">
        <v>260729.81</v>
      </c>
      <c r="M97" s="679">
        <f>IF(COUNTIF($A$4:A204,A97)=1,0,1)</f>
        <v>0</v>
      </c>
      <c r="N97" s="680" t="str">
        <f>IF(T97&lt;=18,"WHAT!!!",IF(T97&gt;100,"EERM","Okay"))</f>
        <v>Okay</v>
      </c>
      <c r="O97" s="680" t="str">
        <f t="shared" si="66"/>
        <v>TRUE</v>
      </c>
      <c r="P97" s="680" t="b">
        <f t="shared" si="50"/>
        <v>1</v>
      </c>
      <c r="Q97" s="680" t="b">
        <f t="shared" si="76"/>
        <v>1</v>
      </c>
      <c r="R97" s="680" t="b">
        <f t="shared" si="77"/>
        <v>1</v>
      </c>
      <c r="S97" s="681">
        <f t="shared" si="53"/>
        <v>25.816438356164383</v>
      </c>
      <c r="T97" s="682">
        <f t="shared" si="78"/>
        <v>36</v>
      </c>
      <c r="U97" s="682">
        <f t="shared" si="67"/>
        <v>35</v>
      </c>
      <c r="V97" s="682">
        <f t="shared" si="79"/>
        <v>1.6465753424657534</v>
      </c>
      <c r="W97" s="682">
        <f>MAX(ROUNDDOWN(NRA-T97,0),0)</f>
        <v>24</v>
      </c>
      <c r="X97" s="683">
        <f t="shared" si="57"/>
        <v>6257515.4399999995</v>
      </c>
      <c r="Y97" s="684">
        <f t="shared" si="58"/>
        <v>1.7700000000000001E-3</v>
      </c>
      <c r="Z97" s="684">
        <f>IF($D97=$C$1,VLOOKUP($T97,Male_Annuity_Tables,MATCH($W97+2,'Mortality Tables'!$DS$1:$HT$1,0),FALSE),VLOOKUP($T97,Fe_Annuity_Tables,MATCH($W97+2,'Mortality Tables'!$M$1:$DN$1,0),FALSE))</f>
        <v>3.2382242859473047E-2</v>
      </c>
      <c r="AA97" s="664"/>
      <c r="AB97" s="685">
        <f t="shared" si="75"/>
        <v>1665042.1549500001</v>
      </c>
      <c r="AC97" s="685">
        <f t="shared" si="75"/>
        <v>1749876.0527447027</v>
      </c>
      <c r="AD97" s="685">
        <f t="shared" si="75"/>
        <v>1839032.2376320453</v>
      </c>
      <c r="AE97" s="685">
        <f t="shared" si="75"/>
        <v>1932730.930139398</v>
      </c>
      <c r="AF97" s="685">
        <f t="shared" si="75"/>
        <v>2031203.5710300002</v>
      </c>
      <c r="AG97" s="685">
        <f t="shared" si="75"/>
        <v>2134693.392973979</v>
      </c>
      <c r="AH97" s="685">
        <f t="shared" si="75"/>
        <v>2243456.0213460033</v>
      </c>
      <c r="AI97" s="685">
        <f t="shared" si="75"/>
        <v>2357760.1056335825</v>
      </c>
      <c r="AJ97" s="685">
        <f t="shared" si="75"/>
        <v>2477887.9830156136</v>
      </c>
      <c r="AK97" s="685">
        <f t="shared" si="75"/>
        <v>2604136.375750259</v>
      </c>
      <c r="AL97" s="685">
        <f t="shared" si="74"/>
        <v>2736817.1240947349</v>
      </c>
      <c r="AM97" s="685">
        <f t="shared" si="74"/>
        <v>2876257.9565673615</v>
      </c>
      <c r="AN97" s="685">
        <f t="shared" si="74"/>
        <v>3022803.2994544683</v>
      </c>
      <c r="AO97" s="685">
        <f t="shared" si="74"/>
        <v>3176815.127561674</v>
      </c>
      <c r="AP97" s="685">
        <f t="shared" si="74"/>
        <v>3338673.8583109416</v>
      </c>
      <c r="AQ97" s="685">
        <f t="shared" si="74"/>
        <v>3508779.291391884</v>
      </c>
      <c r="AR97" s="685">
        <f t="shared" si="74"/>
        <v>3687551.5962883006</v>
      </c>
      <c r="AS97" s="685">
        <f t="shared" si="74"/>
        <v>3875432.3501191894</v>
      </c>
      <c r="AT97" s="685">
        <f t="shared" si="74"/>
        <v>4072885.6283577625</v>
      </c>
      <c r="AU97" s="685">
        <f t="shared" si="74"/>
        <v>4280399.1511225905</v>
      </c>
      <c r="AV97" s="685">
        <f t="shared" si="73"/>
        <v>4498485.4878722858</v>
      </c>
      <c r="AW97" s="685">
        <f t="shared" si="73"/>
        <v>4727683.3234793805</v>
      </c>
      <c r="AX97" s="685">
        <f t="shared" si="73"/>
        <v>4968558.7888106545</v>
      </c>
      <c r="AY97" s="685">
        <f t="shared" si="73"/>
        <v>5221706.8591005579</v>
      </c>
      <c r="AZ97" s="685" t="str">
        <f t="shared" si="73"/>
        <v/>
      </c>
      <c r="BA97" s="685" t="str">
        <f t="shared" si="73"/>
        <v/>
      </c>
      <c r="BB97" s="685" t="str">
        <f t="shared" si="73"/>
        <v/>
      </c>
      <c r="BC97" s="685" t="str">
        <f t="shared" si="73"/>
        <v/>
      </c>
      <c r="BD97" s="685" t="str">
        <f t="shared" si="73"/>
        <v/>
      </c>
      <c r="BE97" s="685" t="str">
        <f t="shared" si="73"/>
        <v/>
      </c>
      <c r="BF97" s="685" t="str">
        <f t="shared" si="73"/>
        <v/>
      </c>
      <c r="BG97" s="685" t="str">
        <f t="shared" si="73"/>
        <v/>
      </c>
      <c r="BH97" s="685" t="str">
        <f t="shared" si="73"/>
        <v/>
      </c>
      <c r="BI97" s="685" t="str">
        <f t="shared" si="72"/>
        <v/>
      </c>
      <c r="BJ97" s="685" t="str">
        <f t="shared" si="72"/>
        <v/>
      </c>
      <c r="BK97" s="685" t="str">
        <f t="shared" si="72"/>
        <v/>
      </c>
      <c r="BL97" s="685" t="str">
        <f t="shared" si="72"/>
        <v/>
      </c>
      <c r="BM97" s="685" t="str">
        <f t="shared" si="72"/>
        <v/>
      </c>
      <c r="BN97" s="685" t="str">
        <f t="shared" si="72"/>
        <v/>
      </c>
      <c r="BO97" s="685" t="str">
        <f t="shared" si="72"/>
        <v/>
      </c>
      <c r="BP97" s="685" t="str">
        <f t="shared" si="72"/>
        <v/>
      </c>
      <c r="BQ97" s="685" t="str">
        <f t="shared" si="72"/>
        <v/>
      </c>
      <c r="BR97" s="529"/>
      <c r="BS97" s="685">
        <f>IFERROR(($L97+AB97*Contr_Rate)*(1+Inv_Return)*IF($D97=$C$1,VLOOKUP($T97,Male_Annuity_Tables,MATCH($BS$3+3,'Mortality Tables'!$N$1:$DN$1,0),FALSE),VLOOKUP($T97,Fe_Annuity_Tables,MATCH(BS$3+3,'Mortality Tables'!$N$1:$DN$1,0),FALSE)),"")</f>
        <v>623900.81394836749</v>
      </c>
      <c r="BT97" s="685">
        <f>IFERROR(($BS97+AC97*Contr_Rate)*(1+Inv_Return)*IF($D97=$C$1,VLOOKUP($T97,Male_Annuity_Tables,MATCH($BS$3+3,'Mortality Tables'!$N$1:$DN$1,0),FALSE),VLOOKUP($T97,Fe_Annuity_Tables,MATCH(BT$3+3,'Mortality Tables'!$N$1:$DN$1,0),FALSE)),"")</f>
        <v>942826.78850155859</v>
      </c>
      <c r="BU97" s="685">
        <f>IFERROR((BT97+AD97*Contr_Rate)*(1+Inv_Return)*IF($D97=$C$1,VLOOKUP($T97,Male_Annuity_Tables,MATCH($BS$3+3,'Mortality Tables'!$N$1:$DN$1,0),FALSE),VLOOKUP($T97,Fe_Annuity_Tables,MATCH(BU$3+3,'Mortality Tables'!$N$1:$DN$1,0),FALSE)),"")</f>
        <v>1226506.7621326954</v>
      </c>
      <c r="BV97" s="685">
        <f>IFERROR((BU97+AE97*Contr_Rate)*(1+Inv_Return)*IF($D97=$C$1,VLOOKUP($T97,Male_Annuity_Tables,MATCH($BS$3+3,'Mortality Tables'!$N$1:$DN$1,0),FALSE),VLOOKUP($T97,Fe_Annuity_Tables,MATCH(BV$3+3,'Mortality Tables'!$N$1:$DN$1,0),FALSE)),"")</f>
        <v>1482380.0982590187</v>
      </c>
      <c r="BW97" s="685">
        <f>IFERROR((BV97+AF97*Contr_Rate)*(1+Inv_Return)*IF($D97=$C$1,VLOOKUP($T97,Male_Annuity_Tables,MATCH($BS$3+3,'Mortality Tables'!$N$1:$DN$1,0),FALSE),VLOOKUP($T97,Fe_Annuity_Tables,MATCH(BW$3+3,'Mortality Tables'!$N$1:$DN$1,0),FALSE)),"")</f>
        <v>1716608.967482134</v>
      </c>
      <c r="BX97" s="685">
        <f>IFERROR((BW97+AG97*Contr_Rate)*(1+Inv_Return)*IF($D97=$C$1,VLOOKUP($T97,Male_Annuity_Tables,MATCH($BS$3+3,'Mortality Tables'!$N$1:$DN$1,0),FALSE),VLOOKUP($T97,Fe_Annuity_Tables,MATCH(BX$3+3,'Mortality Tables'!$N$1:$DN$1,0),FALSE)),"")</f>
        <v>1934310.3020900348</v>
      </c>
      <c r="BY97" s="685">
        <f>IFERROR((BX97+AH97*Contr_Rate)*(1+Inv_Return)*IF($D97=$C$1,VLOOKUP($T97,Male_Annuity_Tables,MATCH($BS$3+3,'Mortality Tables'!$N$1:$DN$1,0),FALSE),VLOOKUP($T97,Fe_Annuity_Tables,MATCH(BY$3+3,'Mortality Tables'!$N$1:$DN$1,0),FALSE)),"")</f>
        <v>2139746.299827077</v>
      </c>
      <c r="BZ97" s="685">
        <f>IFERROR((BY97+AI97*Contr_Rate)*(1+Inv_Return)*IF($D97=$C$1,VLOOKUP($T97,Male_Annuity_Tables,MATCH($BS$3+3,'Mortality Tables'!$N$1:$DN$1,0),FALSE),VLOOKUP($T97,Fe_Annuity_Tables,MATCH(BZ$3+3,'Mortality Tables'!$N$1:$DN$1,0),FALSE)),"")</f>
        <v>2336480.91822941</v>
      </c>
      <c r="CA97" s="685">
        <f>IFERROR((BZ97+AJ97*Contr_Rate)*(1+Inv_Return)*IF($D97=$C$1,VLOOKUP($T97,Male_Annuity_Tables,MATCH($BS$3+3,'Mortality Tables'!$N$1:$DN$1,0),FALSE),VLOOKUP($T97,Fe_Annuity_Tables,MATCH(CA$3+3,'Mortality Tables'!$N$1:$DN$1,0),FALSE)),"")</f>
        <v>2527508.4666873855</v>
      </c>
      <c r="CB97" s="685">
        <f>IFERROR((CA97+AK97*Contr_Rate)*(1+Inv_Return)*IF($D97=$C$1,VLOOKUP($T97,Male_Annuity_Tables,MATCH($BS$3+3,'Mortality Tables'!$N$1:$DN$1,0),FALSE),VLOOKUP($T97,Fe_Annuity_Tables,MATCH(CB$3+3,'Mortality Tables'!$N$1:$DN$1,0),FALSE)),"")</f>
        <v>2715359.3085435918</v>
      </c>
      <c r="CC97" s="685">
        <f>IFERROR((CB97+AL97*Contr_Rate)*(1+Inv_Return)*IF($D97=$C$1,VLOOKUP($T97,Male_Annuity_Tables,MATCH($BS$3+3,'Mortality Tables'!$N$1:$DN$1,0),FALSE),VLOOKUP($T97,Fe_Annuity_Tables,MATCH(CC$3+3,'Mortality Tables'!$N$1:$DN$1,0),FALSE)),"")</f>
        <v>2902186.7870533965</v>
      </c>
      <c r="CD97" s="685">
        <f>IFERROR((CC97+AM97*Contr_Rate)*(1+Inv_Return)*IF($D97=$C$1,VLOOKUP($T97,Male_Annuity_Tables,MATCH($BS$3+3,'Mortality Tables'!$N$1:$DN$1,0),FALSE),VLOOKUP($T97,Fe_Annuity_Tables,MATCH(CD$3+3,'Mortality Tables'!$N$1:$DN$1,0),FALSE)),"")</f>
        <v>3089838.7517081695</v>
      </c>
      <c r="CE97" s="685">
        <f>IFERROR((CD97+AN97*Contr_Rate)*(1+Inv_Return)*IF($D97=$C$1,VLOOKUP($T97,Male_Annuity_Tables,MATCH($BS$3+3,'Mortality Tables'!$N$1:$DN$1,0),FALSE),VLOOKUP($T97,Fe_Annuity_Tables,MATCH(CE$3+3,'Mortality Tables'!$N$1:$DN$1,0),FALSE)),"")</f>
        <v>3279916.4563493035</v>
      </c>
      <c r="CF97" s="685">
        <f>IFERROR((CE97+AO97*Contr_Rate)*(1+Inv_Return)*IF($D97=$C$1,VLOOKUP($T97,Male_Annuity_Tables,MATCH($BS$3+3,'Mortality Tables'!$N$1:$DN$1,0),FALSE),VLOOKUP($T97,Fe_Annuity_Tables,MATCH(CF$3+3,'Mortality Tables'!$N$1:$DN$1,0),FALSE)),"")</f>
        <v>3473823.1039663693</v>
      </c>
      <c r="CG97" s="685">
        <f>IFERROR((CF97+AP97*Contr_Rate)*(1+Inv_Return)*IF($D97=$C$1,VLOOKUP($T97,Male_Annuity_Tables,MATCH($BS$3+3,'Mortality Tables'!$N$1:$DN$1,0),FALSE),VLOOKUP($T97,Fe_Annuity_Tables,MATCH(CG$3+3,'Mortality Tables'!$N$1:$DN$1,0),FALSE)),"")</f>
        <v>3672803.9056114643</v>
      </c>
      <c r="CH97" s="685">
        <f>IFERROR((CG97+AQ97*Contr_Rate)*(1+Inv_Return)*IF($D97=$C$1,VLOOKUP($T97,Male_Annuity_Tables,MATCH($BS$3+3,'Mortality Tables'!$N$1:$DN$1,0),FALSE),VLOOKUP($T97,Fe_Annuity_Tables,MATCH(CH$3+3,'Mortality Tables'!$N$1:$DN$1,0),FALSE)),"")</f>
        <v>3877979.1865008483</v>
      </c>
      <c r="CI97" s="685">
        <f>IFERROR((CH97+AR97*Contr_Rate)*(1+Inv_Return)*IF($D97=$C$1,VLOOKUP($T97,Male_Annuity_Tables,MATCH($BS$3+3,'Mortality Tables'!$N$1:$DN$1,0),FALSE),VLOOKUP($T97,Fe_Annuity_Tables,MATCH(CI$3+3,'Mortality Tables'!$N$1:$DN$1,0),FALSE)),"")</f>
        <v>4090371.7980058962</v>
      </c>
      <c r="CJ97" s="685">
        <f>IFERROR((CI97+AS97*Contr_Rate)*(1+Inv_Return)*IF($D97=$C$1,VLOOKUP($T97,Male_Annuity_Tables,MATCH($BS$3+3,'Mortality Tables'!$N$1:$DN$1,0),FALSE),VLOOKUP($T97,Fe_Annuity_Tables,MATCH(CJ$3+3,'Mortality Tables'!$N$1:$DN$1,0),FALSE)),"")</f>
        <v>4310929.8691007122</v>
      </c>
      <c r="CK97" s="685">
        <f>IFERROR((CJ97+AT97*Contr_Rate)*(1+Inv_Return)*IF($D97=$C$1,VLOOKUP($T97,Male_Annuity_Tables,MATCH($BS$3+3,'Mortality Tables'!$N$1:$DN$1,0),FALSE),VLOOKUP($T97,Fe_Annuity_Tables,MATCH(CK$3+3,'Mortality Tables'!$N$1:$DN$1,0),FALSE)),"")</f>
        <v>4540545.7461052453</v>
      </c>
      <c r="CL97" s="685">
        <f>IFERROR((CK97+AU97*Contr_Rate)*(1+Inv_Return)*IF($D97=$C$1,VLOOKUP($T97,Male_Annuity_Tables,MATCH($BS$3+3,'Mortality Tables'!$N$1:$DN$1,0),FALSE),VLOOKUP($T97,Fe_Annuity_Tables,MATCH(CL$3+3,'Mortality Tables'!$N$1:$DN$1,0),FALSE)),"")</f>
        <v>4780071.8179955352</v>
      </c>
      <c r="CM97" s="685">
        <f>IFERROR((CL97+AV97*Contr_Rate)*(1+Inv_Return)*IF($D97=$C$1,VLOOKUP($T97,Male_Annuity_Tables,MATCH($BS$3+3,'Mortality Tables'!$N$1:$DN$1,0),FALSE),VLOOKUP($T97,Fe_Annuity_Tables,MATCH(CM$3+3,'Mortality Tables'!$N$1:$DN$1,0),FALSE)),"")</f>
        <v>5030333.800201348</v>
      </c>
      <c r="CN97" s="685">
        <f>IFERROR((CM97+AW97*Contr_Rate)*(1+Inv_Return)*IF($D97=$C$1,VLOOKUP($T97,Male_Annuity_Tables,MATCH($BS$3+3,'Mortality Tables'!$N$1:$DN$1,0),FALSE),VLOOKUP($T97,Fe_Annuity_Tables,MATCH(CN$3+3,'Mortality Tables'!$N$1:$DN$1,0),FALSE)),"")</f>
        <v>5292141.9477967024</v>
      </c>
      <c r="CO97" s="685">
        <f>IFERROR((CN97+AX97*Contr_Rate)*(1+Inv_Return)*IF($D97=$C$1,VLOOKUP($T97,Male_Annuity_Tables,MATCH($BS$3+3,'Mortality Tables'!$N$1:$DN$1,0),FALSE),VLOOKUP($T97,Fe_Annuity_Tables,MATCH(CO$3+3,'Mortality Tables'!$N$1:$DN$1,0),FALSE)),"")</f>
        <v>5566300.5853066836</v>
      </c>
      <c r="CP97" s="685">
        <f>IFERROR((CO97+AY97*Contr_Rate)*(1+Inv_Return)*IF($D97=$C$1,VLOOKUP($T97,Male_Annuity_Tables,MATCH($BS$3+3,'Mortality Tables'!$N$1:$DN$1,0),FALSE),VLOOKUP($T97,Fe_Annuity_Tables,MATCH(CP$3+3,'Mortality Tables'!$N$1:$DN$1,0),FALSE)),"")</f>
        <v>5853616.2717185766</v>
      </c>
      <c r="CQ97" s="685" t="str">
        <f>IFERROR((CP97+AZ97*Contr_Rate)*(1+Inv_Return)*IF($D97=$C$1,VLOOKUP($T97,Male_Annuity_Tables,MATCH($BS$3+3,'Mortality Tables'!$N$1:$DN$1,0),FALSE),VLOOKUP($T97,Fe_Annuity_Tables,MATCH(CQ$3+3,'Mortality Tables'!$N$1:$DN$1,0),FALSE)),"")</f>
        <v/>
      </c>
      <c r="CR97" s="685" t="str">
        <f>IFERROR((CQ97+BA97*Contr_Rate)*(1+Inv_Return)*IF($D97=$C$1,VLOOKUP($T97,Male_Annuity_Tables,MATCH($BS$3+3,'Mortality Tables'!$N$1:$DN$1,0),FALSE),VLOOKUP($T97,Fe_Annuity_Tables,MATCH(CR$3+3,'Mortality Tables'!$N$1:$DN$1,0),FALSE)),"")</f>
        <v/>
      </c>
      <c r="CS97" s="685" t="str">
        <f>IFERROR((CR97+BB97*Contr_Rate)*(1+Inv_Return)*IF($D97=$C$1,VLOOKUP($T97,Male_Annuity_Tables,MATCH($BS$3+3,'Mortality Tables'!$N$1:$DN$1,0),FALSE),VLOOKUP($T97,Fe_Annuity_Tables,MATCH(CS$3+3,'Mortality Tables'!$N$1:$DN$1,0),FALSE)),"")</f>
        <v/>
      </c>
      <c r="CT97" s="685" t="str">
        <f>IFERROR((CS97+BC97*Contr_Rate)*(1+Inv_Return)*IF($D97=$C$1,VLOOKUP($T97,Male_Annuity_Tables,MATCH($BS$3+3,'Mortality Tables'!$N$1:$DN$1,0),FALSE),VLOOKUP($T97,Fe_Annuity_Tables,MATCH(CT$3+3,'Mortality Tables'!$N$1:$DN$1,0),FALSE)),"")</f>
        <v/>
      </c>
      <c r="CU97" s="685" t="str">
        <f>IFERROR((CT97+BD97*Contr_Rate)*(1+Inv_Return)*IF($D97=$C$1,VLOOKUP($T97,Male_Annuity_Tables,MATCH($BS$3+3,'Mortality Tables'!$N$1:$DN$1,0),FALSE),VLOOKUP($T97,Fe_Annuity_Tables,MATCH(CU$3+3,'Mortality Tables'!$N$1:$DN$1,0),FALSE)),"")</f>
        <v/>
      </c>
      <c r="CV97" s="685" t="str">
        <f>IFERROR((CU97+BE97*Contr_Rate)*(1+Inv_Return)*IF($D97=$C$1,VLOOKUP($T97,Male_Annuity_Tables,MATCH($BS$3+3,'Mortality Tables'!$N$1:$DN$1,0),FALSE),VLOOKUP($T97,Fe_Annuity_Tables,MATCH(CV$3+3,'Mortality Tables'!$N$1:$DN$1,0),FALSE)),"")</f>
        <v/>
      </c>
      <c r="CW97" s="685" t="str">
        <f>IFERROR((CV97+BF97*Contr_Rate)*(1+Inv_Return)*IF($D97=$C$1,VLOOKUP($T97,Male_Annuity_Tables,MATCH($BS$3+3,'Mortality Tables'!$N$1:$DN$1,0),FALSE),VLOOKUP($T97,Fe_Annuity_Tables,MATCH(CW$3+3,'Mortality Tables'!$N$1:$DN$1,0),FALSE)),"")</f>
        <v/>
      </c>
      <c r="CX97" s="685" t="str">
        <f>IFERROR((CW97+BG97*Contr_Rate)*(1+Inv_Return)*IF($D97=$C$1,VLOOKUP($T97,Male_Annuity_Tables,MATCH($BS$3+3,'Mortality Tables'!$N$1:$DN$1,0),FALSE),VLOOKUP($T97,Fe_Annuity_Tables,MATCH(CX$3+3,'Mortality Tables'!$N$1:$DN$1,0),FALSE)),"")</f>
        <v/>
      </c>
      <c r="CY97" s="685" t="str">
        <f>IFERROR((CX97+BH97*Contr_Rate)*(1+Inv_Return)*IF($D97=$C$1,VLOOKUP($T97,Male_Annuity_Tables,MATCH($BS$3+3,'Mortality Tables'!$N$1:$DN$1,0),FALSE),VLOOKUP($T97,Fe_Annuity_Tables,MATCH(CY$3+3,'Mortality Tables'!$N$1:$DN$1,0),FALSE)),"")</f>
        <v/>
      </c>
      <c r="CZ97" s="685" t="str">
        <f>IFERROR((CY97+BI97*Contr_Rate)*(1+Inv_Return)*IF($D97=$C$1,VLOOKUP($T97,Male_Annuity_Tables,MATCH($BS$3+3,'Mortality Tables'!$N$1:$DN$1,0),FALSE),VLOOKUP($T97,Fe_Annuity_Tables,MATCH(CZ$3+3,'Mortality Tables'!$N$1:$DN$1,0),FALSE)),"")</f>
        <v/>
      </c>
      <c r="DA97" s="685" t="str">
        <f>IFERROR((CZ97+BJ97*Contr_Rate)*(1+Inv_Return)*IF($D97=$C$1,VLOOKUP($T97,Male_Annuity_Tables,MATCH($BS$3+3,'Mortality Tables'!$N$1:$DN$1,0),FALSE),VLOOKUP($T97,Fe_Annuity_Tables,MATCH(DA$3+3,'Mortality Tables'!$N$1:$DN$1,0),FALSE)),"")</f>
        <v/>
      </c>
      <c r="DB97" s="685" t="str">
        <f>IFERROR((DA97+BK97*Contr_Rate)*(1+Inv_Return)*IF($D97=$C$1,VLOOKUP($T97,Male_Annuity_Tables,MATCH($BS$3+3,'Mortality Tables'!$N$1:$DN$1,0),FALSE),VLOOKUP($T97,Fe_Annuity_Tables,MATCH(DB$3+3,'Mortality Tables'!$N$1:$DN$1,0),FALSE)),"")</f>
        <v/>
      </c>
      <c r="DC97" s="685" t="str">
        <f>IFERROR((DB97+BL97*Contr_Rate)*(1+Inv_Return)*IF($D97=$C$1,VLOOKUP($T97,Male_Annuity_Tables,MATCH($BS$3+3,'Mortality Tables'!$N$1:$DN$1,0),FALSE),VLOOKUP($T97,Fe_Annuity_Tables,MATCH(DC$3+3,'Mortality Tables'!$N$1:$DN$1,0),FALSE)),"")</f>
        <v/>
      </c>
      <c r="DD97" s="685" t="str">
        <f>IFERROR((DC97+BM97*Contr_Rate)*(1+Inv_Return)*IF($D97=$C$1,VLOOKUP($T97,Male_Annuity_Tables,MATCH($BS$3+3,'Mortality Tables'!$N$1:$DN$1,0),FALSE),VLOOKUP($T97,Fe_Annuity_Tables,MATCH(DD$3+3,'Mortality Tables'!$N$1:$DN$1,0),FALSE)),"")</f>
        <v/>
      </c>
      <c r="DE97" s="685" t="str">
        <f>IFERROR((DD97+BN97*Contr_Rate)*(1+Inv_Return)*IF($D97=$C$1,VLOOKUP($T97,Male_Annuity_Tables,MATCH($BS$3+3,'Mortality Tables'!$N$1:$DN$1,0),FALSE),VLOOKUP($T97,Fe_Annuity_Tables,MATCH(DE$3+3,'Mortality Tables'!$N$1:$DN$1,0),FALSE)),"")</f>
        <v/>
      </c>
      <c r="DF97" s="685" t="str">
        <f>IFERROR((DE97+BO97*Contr_Rate)*(1+Inv_Return)*IF($D97=$C$1,VLOOKUP($T97,Male_Annuity_Tables,MATCH($BS$3+3,'Mortality Tables'!$N$1:$DN$1,0),FALSE),VLOOKUP($T97,Fe_Annuity_Tables,MATCH(DF$3+3,'Mortality Tables'!$N$1:$DN$1,0),FALSE)),"")</f>
        <v/>
      </c>
      <c r="DG97" s="685" t="str">
        <f>IFERROR((DF97+BP97*Contr_Rate)*(1+Inv_Return)*IF($D97=$C$1,VLOOKUP($T97,Male_Annuity_Tables,MATCH($BS$3+3,'Mortality Tables'!$N$1:$DN$1,0),FALSE),VLOOKUP($T97,Fe_Annuity_Tables,MATCH(DG$3+3,'Mortality Tables'!$N$1:$DN$1,0),FALSE)),"")</f>
        <v/>
      </c>
      <c r="DH97" s="685" t="str">
        <f>IFERROR((DG97+BQ97*Contr_Rate)*(1+Inv_Return)*IF($D97=$C$1,VLOOKUP($T97,Male_Annuity_Tables,MATCH($BS$3+3,'Mortality Tables'!$N$1:$DN$1,0),FALSE),VLOOKUP($T97,Fe_Annuity_Tables,MATCH(DH$3+3,'Mortality Tables'!$N$1:$DN$1,0),FALSE)),"")</f>
        <v/>
      </c>
      <c r="DJ97" s="686">
        <f t="shared" si="69"/>
        <v>5853616.2717185766</v>
      </c>
      <c r="DK97" s="680">
        <f t="shared" si="60"/>
        <v>8.0909277508679907</v>
      </c>
      <c r="DL97" s="686">
        <f t="shared" si="61"/>
        <v>484730.92614511412</v>
      </c>
      <c r="DM97" s="686">
        <f t="shared" si="70"/>
        <v>5221706.8591005579</v>
      </c>
      <c r="DN97" s="687">
        <f>IFERROR((DL97/DM97),"")</f>
        <v>9.282997671543157E-2</v>
      </c>
      <c r="DP97" s="688">
        <f t="shared" si="63"/>
        <v>125663.60634222439</v>
      </c>
      <c r="DQ97" s="688">
        <f t="shared" si="64"/>
        <v>189975.82657591006</v>
      </c>
      <c r="DR97" s="688">
        <f t="shared" si="65"/>
        <v>247263.76324595138</v>
      </c>
    </row>
    <row r="98" spans="1:122" s="657" customFormat="1" ht="14.5">
      <c r="A98" s="675" t="s">
        <v>1265</v>
      </c>
      <c r="B98" s="675" t="s">
        <v>1266</v>
      </c>
      <c r="C98" s="675" t="s">
        <v>541</v>
      </c>
      <c r="D98" s="675" t="s">
        <v>60</v>
      </c>
      <c r="E98" s="676">
        <v>28608</v>
      </c>
      <c r="F98" s="677">
        <v>40390</v>
      </c>
      <c r="G98" s="677">
        <v>43407</v>
      </c>
      <c r="H98" s="678">
        <v>2203145</v>
      </c>
      <c r="I98" s="678">
        <v>140000.66</v>
      </c>
      <c r="J98" s="678">
        <v>137851.19</v>
      </c>
      <c r="K98" s="678"/>
      <c r="L98" s="678">
        <v>277851.84999999998</v>
      </c>
      <c r="M98" s="679">
        <f>IF(COUNTIF($A$4:A204,A98)=1,0,1)</f>
        <v>0</v>
      </c>
      <c r="N98" s="680" t="str">
        <f>IF(T98&lt;=18,"WHAT!!!",IF(T98&gt;100,"EERM","Okay"))</f>
        <v>Okay</v>
      </c>
      <c r="O98" s="680" t="str">
        <f t="shared" si="66"/>
        <v>TRUE</v>
      </c>
      <c r="P98" s="680" t="b">
        <f t="shared" si="50"/>
        <v>1</v>
      </c>
      <c r="Q98" s="680" t="b">
        <f t="shared" si="76"/>
        <v>1</v>
      </c>
      <c r="R98" s="680" t="b">
        <f t="shared" si="77"/>
        <v>1</v>
      </c>
      <c r="S98" s="681">
        <f t="shared" si="53"/>
        <v>32.279452054794518</v>
      </c>
      <c r="T98" s="682">
        <f t="shared" si="78"/>
        <v>46</v>
      </c>
      <c r="U98" s="682">
        <f t="shared" si="67"/>
        <v>40</v>
      </c>
      <c r="V98" s="682">
        <f t="shared" si="79"/>
        <v>6.161643835616438</v>
      </c>
      <c r="W98" s="682">
        <f>MAX(ROUNDDOWN(NRA-T98,0),0)</f>
        <v>14</v>
      </c>
      <c r="X98" s="683">
        <f t="shared" si="57"/>
        <v>3889925.8999999994</v>
      </c>
      <c r="Y98" s="684">
        <f t="shared" si="58"/>
        <v>2.8E-3</v>
      </c>
      <c r="Z98" s="684">
        <f>IF($D98=$C$1,VLOOKUP($T98,Male_Annuity_Tables,MATCH($W98+2,'Mortality Tables'!$DS$1:$HT$1,0),FALSE),VLOOKUP($T98,Fe_Annuity_Tables,MATCH($W98+2,'Mortality Tables'!$M$1:$DN$1,0),FALSE))</f>
        <v>0.22289720495348328</v>
      </c>
      <c r="AA98" s="664"/>
      <c r="AB98" s="685">
        <f t="shared" si="75"/>
        <v>2315395.2377500003</v>
      </c>
      <c r="AC98" s="685">
        <f t="shared" si="75"/>
        <v>2433364.6251133624</v>
      </c>
      <c r="AD98" s="685">
        <f t="shared" si="75"/>
        <v>2557344.5527628888</v>
      </c>
      <c r="AE98" s="685">
        <f t="shared" si="75"/>
        <v>2687641.257726158</v>
      </c>
      <c r="AF98" s="685">
        <f t="shared" si="75"/>
        <v>2824576.5798073052</v>
      </c>
      <c r="AG98" s="685">
        <f t="shared" si="75"/>
        <v>2968488.756548488</v>
      </c>
      <c r="AH98" s="685">
        <f t="shared" si="75"/>
        <v>3119733.2586946334</v>
      </c>
      <c r="AI98" s="685">
        <f t="shared" si="75"/>
        <v>3278683.6682251254</v>
      </c>
      <c r="AJ98" s="685">
        <f t="shared" si="75"/>
        <v>3445732.6011211956</v>
      </c>
      <c r="AK98" s="685">
        <f t="shared" si="75"/>
        <v>3621292.6771483207</v>
      </c>
      <c r="AL98" s="685">
        <f t="shared" si="74"/>
        <v>3805797.5390490275</v>
      </c>
      <c r="AM98" s="685">
        <f t="shared" si="74"/>
        <v>3999702.9236635757</v>
      </c>
      <c r="AN98" s="685">
        <f t="shared" si="74"/>
        <v>4203487.7876242343</v>
      </c>
      <c r="AO98" s="685">
        <f t="shared" si="74"/>
        <v>4417655.4904036904</v>
      </c>
      <c r="AP98" s="685" t="str">
        <f t="shared" si="74"/>
        <v/>
      </c>
      <c r="AQ98" s="685" t="str">
        <f t="shared" si="74"/>
        <v/>
      </c>
      <c r="AR98" s="685" t="str">
        <f t="shared" si="74"/>
        <v/>
      </c>
      <c r="AS98" s="685" t="str">
        <f t="shared" si="74"/>
        <v/>
      </c>
      <c r="AT98" s="685" t="str">
        <f t="shared" si="74"/>
        <v/>
      </c>
      <c r="AU98" s="685" t="str">
        <f t="shared" si="74"/>
        <v/>
      </c>
      <c r="AV98" s="685" t="str">
        <f t="shared" si="73"/>
        <v/>
      </c>
      <c r="AW98" s="685" t="str">
        <f t="shared" si="73"/>
        <v/>
      </c>
      <c r="AX98" s="685" t="str">
        <f t="shared" si="73"/>
        <v/>
      </c>
      <c r="AY98" s="685" t="str">
        <f t="shared" si="73"/>
        <v/>
      </c>
      <c r="AZ98" s="685" t="str">
        <f t="shared" si="73"/>
        <v/>
      </c>
      <c r="BA98" s="685" t="str">
        <f t="shared" si="73"/>
        <v/>
      </c>
      <c r="BB98" s="685" t="str">
        <f t="shared" si="73"/>
        <v/>
      </c>
      <c r="BC98" s="685" t="str">
        <f t="shared" si="73"/>
        <v/>
      </c>
      <c r="BD98" s="685" t="str">
        <f t="shared" si="73"/>
        <v/>
      </c>
      <c r="BE98" s="685" t="str">
        <f t="shared" si="73"/>
        <v/>
      </c>
      <c r="BF98" s="685" t="str">
        <f t="shared" si="73"/>
        <v/>
      </c>
      <c r="BG98" s="685" t="str">
        <f t="shared" si="73"/>
        <v/>
      </c>
      <c r="BH98" s="685" t="str">
        <f t="shared" si="73"/>
        <v/>
      </c>
      <c r="BI98" s="685" t="str">
        <f t="shared" si="72"/>
        <v/>
      </c>
      <c r="BJ98" s="685" t="str">
        <f t="shared" si="72"/>
        <v/>
      </c>
      <c r="BK98" s="685" t="str">
        <f t="shared" si="72"/>
        <v/>
      </c>
      <c r="BL98" s="685" t="str">
        <f t="shared" si="72"/>
        <v/>
      </c>
      <c r="BM98" s="685" t="str">
        <f t="shared" si="72"/>
        <v/>
      </c>
      <c r="BN98" s="685" t="str">
        <f t="shared" si="72"/>
        <v/>
      </c>
      <c r="BO98" s="685" t="str">
        <f t="shared" si="72"/>
        <v/>
      </c>
      <c r="BP98" s="685" t="str">
        <f t="shared" si="72"/>
        <v/>
      </c>
      <c r="BQ98" s="685" t="str">
        <f t="shared" si="72"/>
        <v/>
      </c>
      <c r="BR98" s="529"/>
      <c r="BS98" s="685">
        <f>IFERROR(($L98+AB98*Contr_Rate)*(1+Inv_Return)*IF($D98=$C$1,VLOOKUP($T98,Male_Annuity_Tables,MATCH($BS$3+3,'Mortality Tables'!$N$1:$DN$1,0),FALSE),VLOOKUP($T98,Fe_Annuity_Tables,MATCH(BS$3+3,'Mortality Tables'!$N$1:$DN$1,0),FALSE)),"")</f>
        <v>847072.19094447873</v>
      </c>
      <c r="BT98" s="685">
        <f>IFERROR(($BS98+AC98*Contr_Rate)*(1+Inv_Return)*IF($D98=$C$1,VLOOKUP($T98,Male_Annuity_Tables,MATCH($BS$3+3,'Mortality Tables'!$N$1:$DN$1,0),FALSE),VLOOKUP($T98,Fe_Annuity_Tables,MATCH(BT$3+3,'Mortality Tables'!$N$1:$DN$1,0),FALSE)),"")</f>
        <v>1164135.5568840979</v>
      </c>
      <c r="BU98" s="685">
        <f>IFERROR((BT98+AD98*Contr_Rate)*(1+Inv_Return)*IF($D98=$C$1,VLOOKUP($T98,Male_Annuity_Tables,MATCH($BS$3+3,'Mortality Tables'!$N$1:$DN$1,0),FALSE),VLOOKUP($T98,Fe_Annuity_Tables,MATCH(BU$3+3,'Mortality Tables'!$N$1:$DN$1,0),FALSE)),"")</f>
        <v>1207862.2705702821</v>
      </c>
      <c r="BV98" s="685">
        <f>IFERROR((BU98+AE98*Contr_Rate)*(1+Inv_Return)*IF($D98=$C$1,VLOOKUP($T98,Male_Annuity_Tables,MATCH($BS$3+3,'Mortality Tables'!$N$1:$DN$1,0),FALSE),VLOOKUP($T98,Fe_Annuity_Tables,MATCH(BV$3+3,'Mortality Tables'!$N$1:$DN$1,0),FALSE)),"")</f>
        <v>1066980.9868076988</v>
      </c>
      <c r="BW98" s="685">
        <f>IFERROR((BV98+AF98*Contr_Rate)*(1+Inv_Return)*IF($D98=$C$1,VLOOKUP($T98,Male_Annuity_Tables,MATCH($BS$3+3,'Mortality Tables'!$N$1:$DN$1,0),FALSE),VLOOKUP($T98,Fe_Annuity_Tables,MATCH(BW$3+3,'Mortality Tables'!$N$1:$DN$1,0),FALSE)),"")</f>
        <v>909269.43666871032</v>
      </c>
      <c r="BX98" s="685">
        <f>IFERROR((BW98+AG98*Contr_Rate)*(1+Inv_Return)*IF($D98=$C$1,VLOOKUP($T98,Male_Annuity_Tables,MATCH($BS$3+3,'Mortality Tables'!$N$1:$DN$1,0),FALSE),VLOOKUP($T98,Fe_Annuity_Tables,MATCH(BX$3+3,'Mortality Tables'!$N$1:$DN$1,0),FALSE)),"")</f>
        <v>766264.17443079618</v>
      </c>
      <c r="BY98" s="685">
        <f>IFERROR((BX98+AH98*Contr_Rate)*(1+Inv_Return)*IF($D98=$C$1,VLOOKUP($T98,Male_Annuity_Tables,MATCH($BS$3+3,'Mortality Tables'!$N$1:$DN$1,0),FALSE),VLOOKUP($T98,Fe_Annuity_Tables,MATCH(BY$3+3,'Mortality Tables'!$N$1:$DN$1,0),FALSE)),"")</f>
        <v>649377.77970499825</v>
      </c>
      <c r="BZ98" s="685">
        <f>IFERROR((BY98+AI98*Contr_Rate)*(1+Inv_Return)*IF($D98=$C$1,VLOOKUP($T98,Male_Annuity_Tables,MATCH($BS$3+3,'Mortality Tables'!$N$1:$DN$1,0),FALSE),VLOOKUP($T98,Fe_Annuity_Tables,MATCH(BZ$3+3,'Mortality Tables'!$N$1:$DN$1,0),FALSE)),"")</f>
        <v>558033.53599594743</v>
      </c>
      <c r="CA98" s="685">
        <f>IFERROR((BZ98+AJ98*Contr_Rate)*(1+Inv_Return)*IF($D98=$C$1,VLOOKUP($T98,Male_Annuity_Tables,MATCH($BS$3+3,'Mortality Tables'!$N$1:$DN$1,0),FALSE),VLOOKUP($T98,Fe_Annuity_Tables,MATCH(CA$3+3,'Mortality Tables'!$N$1:$DN$1,0),FALSE)),"")</f>
        <v>487053.16669317579</v>
      </c>
      <c r="CB98" s="685">
        <f>IFERROR((CA98+AK98*Contr_Rate)*(1+Inv_Return)*IF($D98=$C$1,VLOOKUP($T98,Male_Annuity_Tables,MATCH($BS$3+3,'Mortality Tables'!$N$1:$DN$1,0),FALSE),VLOOKUP($T98,Fe_Annuity_Tables,MATCH(CB$3+3,'Mortality Tables'!$N$1:$DN$1,0),FALSE)),"")</f>
        <v>454848.06758547609</v>
      </c>
      <c r="CC98" s="685">
        <f>IFERROR((CB98+AL98*Contr_Rate)*(1+Inv_Return)*IF($D98=$C$1,VLOOKUP($T98,Male_Annuity_Tables,MATCH($BS$3+3,'Mortality Tables'!$N$1:$DN$1,0),FALSE),VLOOKUP($T98,Fe_Annuity_Tables,MATCH(CC$3+3,'Mortality Tables'!$N$1:$DN$1,0),FALSE)),"")</f>
        <v>435831.45155478414</v>
      </c>
      <c r="CD98" s="685">
        <f>IFERROR((CC98+AM98*Contr_Rate)*(1+Inv_Return)*IF($D98=$C$1,VLOOKUP($T98,Male_Annuity_Tables,MATCH($BS$3+3,'Mortality Tables'!$N$1:$DN$1,0),FALSE),VLOOKUP($T98,Fe_Annuity_Tables,MATCH(CD$3+3,'Mortality Tables'!$N$1:$DN$1,0),FALSE)),"")</f>
        <v>421423.88265041541</v>
      </c>
      <c r="CE98" s="685">
        <f>IFERROR((CD98+AN98*Contr_Rate)*(1+Inv_Return)*IF($D98=$C$1,VLOOKUP($T98,Male_Annuity_Tables,MATCH($BS$3+3,'Mortality Tables'!$N$1:$DN$1,0),FALSE),VLOOKUP($T98,Fe_Annuity_Tables,MATCH(CE$3+3,'Mortality Tables'!$N$1:$DN$1,0),FALSE)),"")</f>
        <v>408853.41649930424</v>
      </c>
      <c r="CF98" s="685">
        <f>IFERROR((CE98+AO98*Contr_Rate)*(1+Inv_Return)*IF($D98=$C$1,VLOOKUP($T98,Male_Annuity_Tables,MATCH($BS$3+3,'Mortality Tables'!$N$1:$DN$1,0),FALSE),VLOOKUP($T98,Fe_Annuity_Tables,MATCH(CF$3+3,'Mortality Tables'!$N$1:$DN$1,0),FALSE)),"")</f>
        <v>397222.76196868642</v>
      </c>
      <c r="CG98" s="685" t="str">
        <f>IFERROR((CF98+AP98*Contr_Rate)*(1+Inv_Return)*IF($D98=$C$1,VLOOKUP($T98,Male_Annuity_Tables,MATCH($BS$3+3,'Mortality Tables'!$N$1:$DN$1,0),FALSE),VLOOKUP($T98,Fe_Annuity_Tables,MATCH(CG$3+3,'Mortality Tables'!$N$1:$DN$1,0),FALSE)),"")</f>
        <v/>
      </c>
      <c r="CH98" s="685" t="str">
        <f>IFERROR((CG98+AQ98*Contr_Rate)*(1+Inv_Return)*IF($D98=$C$1,VLOOKUP($T98,Male_Annuity_Tables,MATCH($BS$3+3,'Mortality Tables'!$N$1:$DN$1,0),FALSE),VLOOKUP($T98,Fe_Annuity_Tables,MATCH(CH$3+3,'Mortality Tables'!$N$1:$DN$1,0),FALSE)),"")</f>
        <v/>
      </c>
      <c r="CI98" s="685" t="str">
        <f>IFERROR((CH98+AR98*Contr_Rate)*(1+Inv_Return)*IF($D98=$C$1,VLOOKUP($T98,Male_Annuity_Tables,MATCH($BS$3+3,'Mortality Tables'!$N$1:$DN$1,0),FALSE),VLOOKUP($T98,Fe_Annuity_Tables,MATCH(CI$3+3,'Mortality Tables'!$N$1:$DN$1,0),FALSE)),"")</f>
        <v/>
      </c>
      <c r="CJ98" s="685" t="str">
        <f>IFERROR((CI98+AS98*Contr_Rate)*(1+Inv_Return)*IF($D98=$C$1,VLOOKUP($T98,Male_Annuity_Tables,MATCH($BS$3+3,'Mortality Tables'!$N$1:$DN$1,0),FALSE),VLOOKUP($T98,Fe_Annuity_Tables,MATCH(CJ$3+3,'Mortality Tables'!$N$1:$DN$1,0),FALSE)),"")</f>
        <v/>
      </c>
      <c r="CK98" s="685" t="str">
        <f>IFERROR((CJ98+AT98*Contr_Rate)*(1+Inv_Return)*IF($D98=$C$1,VLOOKUP($T98,Male_Annuity_Tables,MATCH($BS$3+3,'Mortality Tables'!$N$1:$DN$1,0),FALSE),VLOOKUP($T98,Fe_Annuity_Tables,MATCH(CK$3+3,'Mortality Tables'!$N$1:$DN$1,0),FALSE)),"")</f>
        <v/>
      </c>
      <c r="CL98" s="685" t="str">
        <f>IFERROR((CK98+AU98*Contr_Rate)*(1+Inv_Return)*IF($D98=$C$1,VLOOKUP($T98,Male_Annuity_Tables,MATCH($BS$3+3,'Mortality Tables'!$N$1:$DN$1,0),FALSE),VLOOKUP($T98,Fe_Annuity_Tables,MATCH(CL$3+3,'Mortality Tables'!$N$1:$DN$1,0),FALSE)),"")</f>
        <v/>
      </c>
      <c r="CM98" s="685" t="str">
        <f>IFERROR((CL98+AV98*Contr_Rate)*(1+Inv_Return)*IF($D98=$C$1,VLOOKUP($T98,Male_Annuity_Tables,MATCH($BS$3+3,'Mortality Tables'!$N$1:$DN$1,0),FALSE),VLOOKUP($T98,Fe_Annuity_Tables,MATCH(CM$3+3,'Mortality Tables'!$N$1:$DN$1,0),FALSE)),"")</f>
        <v/>
      </c>
      <c r="CN98" s="685" t="str">
        <f>IFERROR((CM98+AW98*Contr_Rate)*(1+Inv_Return)*IF($D98=$C$1,VLOOKUP($T98,Male_Annuity_Tables,MATCH($BS$3+3,'Mortality Tables'!$N$1:$DN$1,0),FALSE),VLOOKUP($T98,Fe_Annuity_Tables,MATCH(CN$3+3,'Mortality Tables'!$N$1:$DN$1,0),FALSE)),"")</f>
        <v/>
      </c>
      <c r="CO98" s="685" t="str">
        <f>IFERROR((CN98+AX98*Contr_Rate)*(1+Inv_Return)*IF($D98=$C$1,VLOOKUP($T98,Male_Annuity_Tables,MATCH($BS$3+3,'Mortality Tables'!$N$1:$DN$1,0),FALSE),VLOOKUP($T98,Fe_Annuity_Tables,MATCH(CO$3+3,'Mortality Tables'!$N$1:$DN$1,0),FALSE)),"")</f>
        <v/>
      </c>
      <c r="CP98" s="685" t="str">
        <f>IFERROR((CO98+AY98*Contr_Rate)*(1+Inv_Return)*IF($D98=$C$1,VLOOKUP($T98,Male_Annuity_Tables,MATCH($BS$3+3,'Mortality Tables'!$N$1:$DN$1,0),FALSE),VLOOKUP($T98,Fe_Annuity_Tables,MATCH(CP$3+3,'Mortality Tables'!$N$1:$DN$1,0),FALSE)),"")</f>
        <v/>
      </c>
      <c r="CQ98" s="685" t="str">
        <f>IFERROR((CP98+AZ98*Contr_Rate)*(1+Inv_Return)*IF($D98=$C$1,VLOOKUP($T98,Male_Annuity_Tables,MATCH($BS$3+3,'Mortality Tables'!$N$1:$DN$1,0),FALSE),VLOOKUP($T98,Fe_Annuity_Tables,MATCH(CQ$3+3,'Mortality Tables'!$N$1:$DN$1,0),FALSE)),"")</f>
        <v/>
      </c>
      <c r="CR98" s="685" t="str">
        <f>IFERROR((CQ98+BA98*Contr_Rate)*(1+Inv_Return)*IF($D98=$C$1,VLOOKUP($T98,Male_Annuity_Tables,MATCH($BS$3+3,'Mortality Tables'!$N$1:$DN$1,0),FALSE),VLOOKUP($T98,Fe_Annuity_Tables,MATCH(CR$3+3,'Mortality Tables'!$N$1:$DN$1,0),FALSE)),"")</f>
        <v/>
      </c>
      <c r="CS98" s="685" t="str">
        <f>IFERROR((CR98+BB98*Contr_Rate)*(1+Inv_Return)*IF($D98=$C$1,VLOOKUP($T98,Male_Annuity_Tables,MATCH($BS$3+3,'Mortality Tables'!$N$1:$DN$1,0),FALSE),VLOOKUP($T98,Fe_Annuity_Tables,MATCH(CS$3+3,'Mortality Tables'!$N$1:$DN$1,0),FALSE)),"")</f>
        <v/>
      </c>
      <c r="CT98" s="685" t="str">
        <f>IFERROR((CS98+BC98*Contr_Rate)*(1+Inv_Return)*IF($D98=$C$1,VLOOKUP($T98,Male_Annuity_Tables,MATCH($BS$3+3,'Mortality Tables'!$N$1:$DN$1,0),FALSE),VLOOKUP($T98,Fe_Annuity_Tables,MATCH(CT$3+3,'Mortality Tables'!$N$1:$DN$1,0),FALSE)),"")</f>
        <v/>
      </c>
      <c r="CU98" s="685" t="str">
        <f>IFERROR((CT98+BD98*Contr_Rate)*(1+Inv_Return)*IF($D98=$C$1,VLOOKUP($T98,Male_Annuity_Tables,MATCH($BS$3+3,'Mortality Tables'!$N$1:$DN$1,0),FALSE),VLOOKUP($T98,Fe_Annuity_Tables,MATCH(CU$3+3,'Mortality Tables'!$N$1:$DN$1,0),FALSE)),"")</f>
        <v/>
      </c>
      <c r="CV98" s="685" t="str">
        <f>IFERROR((CU98+BE98*Contr_Rate)*(1+Inv_Return)*IF($D98=$C$1,VLOOKUP($T98,Male_Annuity_Tables,MATCH($BS$3+3,'Mortality Tables'!$N$1:$DN$1,0),FALSE),VLOOKUP($T98,Fe_Annuity_Tables,MATCH(CV$3+3,'Mortality Tables'!$N$1:$DN$1,0),FALSE)),"")</f>
        <v/>
      </c>
      <c r="CW98" s="685" t="str">
        <f>IFERROR((CV98+BF98*Contr_Rate)*(1+Inv_Return)*IF($D98=$C$1,VLOOKUP($T98,Male_Annuity_Tables,MATCH($BS$3+3,'Mortality Tables'!$N$1:$DN$1,0),FALSE),VLOOKUP($T98,Fe_Annuity_Tables,MATCH(CW$3+3,'Mortality Tables'!$N$1:$DN$1,0),FALSE)),"")</f>
        <v/>
      </c>
      <c r="CX98" s="685" t="str">
        <f>IFERROR((CW98+BG98*Contr_Rate)*(1+Inv_Return)*IF($D98=$C$1,VLOOKUP($T98,Male_Annuity_Tables,MATCH($BS$3+3,'Mortality Tables'!$N$1:$DN$1,0),FALSE),VLOOKUP($T98,Fe_Annuity_Tables,MATCH(CX$3+3,'Mortality Tables'!$N$1:$DN$1,0),FALSE)),"")</f>
        <v/>
      </c>
      <c r="CY98" s="685" t="str">
        <f>IFERROR((CX98+BH98*Contr_Rate)*(1+Inv_Return)*IF($D98=$C$1,VLOOKUP($T98,Male_Annuity_Tables,MATCH($BS$3+3,'Mortality Tables'!$N$1:$DN$1,0),FALSE),VLOOKUP($T98,Fe_Annuity_Tables,MATCH(CY$3+3,'Mortality Tables'!$N$1:$DN$1,0),FALSE)),"")</f>
        <v/>
      </c>
      <c r="CZ98" s="685" t="str">
        <f>IFERROR((CY98+BI98*Contr_Rate)*(1+Inv_Return)*IF($D98=$C$1,VLOOKUP($T98,Male_Annuity_Tables,MATCH($BS$3+3,'Mortality Tables'!$N$1:$DN$1,0),FALSE),VLOOKUP($T98,Fe_Annuity_Tables,MATCH(CZ$3+3,'Mortality Tables'!$N$1:$DN$1,0),FALSE)),"")</f>
        <v/>
      </c>
      <c r="DA98" s="685" t="str">
        <f>IFERROR((CZ98+BJ98*Contr_Rate)*(1+Inv_Return)*IF($D98=$C$1,VLOOKUP($T98,Male_Annuity_Tables,MATCH($BS$3+3,'Mortality Tables'!$N$1:$DN$1,0),FALSE),VLOOKUP($T98,Fe_Annuity_Tables,MATCH(DA$3+3,'Mortality Tables'!$N$1:$DN$1,0),FALSE)),"")</f>
        <v/>
      </c>
      <c r="DB98" s="685" t="str">
        <f>IFERROR((DA98+BK98*Contr_Rate)*(1+Inv_Return)*IF($D98=$C$1,VLOOKUP($T98,Male_Annuity_Tables,MATCH($BS$3+3,'Mortality Tables'!$N$1:$DN$1,0),FALSE),VLOOKUP($T98,Fe_Annuity_Tables,MATCH(DB$3+3,'Mortality Tables'!$N$1:$DN$1,0),FALSE)),"")</f>
        <v/>
      </c>
      <c r="DC98" s="685" t="str">
        <f>IFERROR((DB98+BL98*Contr_Rate)*(1+Inv_Return)*IF($D98=$C$1,VLOOKUP($T98,Male_Annuity_Tables,MATCH($BS$3+3,'Mortality Tables'!$N$1:$DN$1,0),FALSE),VLOOKUP($T98,Fe_Annuity_Tables,MATCH(DC$3+3,'Mortality Tables'!$N$1:$DN$1,0),FALSE)),"")</f>
        <v/>
      </c>
      <c r="DD98" s="685" t="str">
        <f>IFERROR((DC98+BM98*Contr_Rate)*(1+Inv_Return)*IF($D98=$C$1,VLOOKUP($T98,Male_Annuity_Tables,MATCH($BS$3+3,'Mortality Tables'!$N$1:$DN$1,0),FALSE),VLOOKUP($T98,Fe_Annuity_Tables,MATCH(DD$3+3,'Mortality Tables'!$N$1:$DN$1,0),FALSE)),"")</f>
        <v/>
      </c>
      <c r="DE98" s="685" t="str">
        <f>IFERROR((DD98+BN98*Contr_Rate)*(1+Inv_Return)*IF($D98=$C$1,VLOOKUP($T98,Male_Annuity_Tables,MATCH($BS$3+3,'Mortality Tables'!$N$1:$DN$1,0),FALSE),VLOOKUP($T98,Fe_Annuity_Tables,MATCH(DE$3+3,'Mortality Tables'!$N$1:$DN$1,0),FALSE)),"")</f>
        <v/>
      </c>
      <c r="DF98" s="685" t="str">
        <f>IFERROR((DE98+BO98*Contr_Rate)*(1+Inv_Return)*IF($D98=$C$1,VLOOKUP($T98,Male_Annuity_Tables,MATCH($BS$3+3,'Mortality Tables'!$N$1:$DN$1,0),FALSE),VLOOKUP($T98,Fe_Annuity_Tables,MATCH(DF$3+3,'Mortality Tables'!$N$1:$DN$1,0),FALSE)),"")</f>
        <v/>
      </c>
      <c r="DG98" s="685" t="str">
        <f>IFERROR((DF98+BP98*Contr_Rate)*(1+Inv_Return)*IF($D98=$C$1,VLOOKUP($T98,Male_Annuity_Tables,MATCH($BS$3+3,'Mortality Tables'!$N$1:$DN$1,0),FALSE),VLOOKUP($T98,Fe_Annuity_Tables,MATCH(DG$3+3,'Mortality Tables'!$N$1:$DN$1,0),FALSE)),"")</f>
        <v/>
      </c>
      <c r="DH98" s="685" t="str">
        <f>IFERROR((DG98+BQ98*Contr_Rate)*(1+Inv_Return)*IF($D98=$C$1,VLOOKUP($T98,Male_Annuity_Tables,MATCH($BS$3+3,'Mortality Tables'!$N$1:$DN$1,0),FALSE),VLOOKUP($T98,Fe_Annuity_Tables,MATCH(DH$3+3,'Mortality Tables'!$N$1:$DN$1,0),FALSE)),"")</f>
        <v/>
      </c>
      <c r="DJ98" s="686">
        <f t="shared" si="69"/>
        <v>1207862.2705702821</v>
      </c>
      <c r="DK98" s="680">
        <f t="shared" si="60"/>
        <v>8.8017766057058875</v>
      </c>
      <c r="DL98" s="686">
        <f t="shared" si="61"/>
        <v>91943.678820190558</v>
      </c>
      <c r="DM98" s="686">
        <f t="shared" si="70"/>
        <v>4417655.4904036904</v>
      </c>
      <c r="DN98" s="687">
        <f>IFERROR((DL98/DM98),"")</f>
        <v>2.0812777053329852E-2</v>
      </c>
      <c r="DP98" s="688">
        <f t="shared" si="63"/>
        <v>129076.86045611968</v>
      </c>
      <c r="DQ98" s="688">
        <f t="shared" si="64"/>
        <v>177390.97615799884</v>
      </c>
      <c r="DR98" s="688">
        <f t="shared" si="65"/>
        <v>184054.0527894996</v>
      </c>
    </row>
    <row r="99" spans="1:122" s="657" customFormat="1" ht="14.5">
      <c r="A99" s="675" t="s">
        <v>1267</v>
      </c>
      <c r="B99" s="675" t="s">
        <v>1268</v>
      </c>
      <c r="C99" s="675" t="s">
        <v>116</v>
      </c>
      <c r="D99" s="675" t="s">
        <v>60</v>
      </c>
      <c r="E99" s="676">
        <v>31874</v>
      </c>
      <c r="F99" s="677">
        <v>43973</v>
      </c>
      <c r="G99" s="677">
        <v>44485</v>
      </c>
      <c r="H99" s="678">
        <v>801448</v>
      </c>
      <c r="I99" s="678">
        <v>69841.429999999993</v>
      </c>
      <c r="J99" s="678">
        <v>78176.350000000006</v>
      </c>
      <c r="K99" s="678">
        <v>13619.34</v>
      </c>
      <c r="L99" s="678">
        <v>161637.12</v>
      </c>
      <c r="M99" s="679">
        <f>IF(COUNTIF($A$4:A204,A99)=1,0,1)</f>
        <v>0</v>
      </c>
      <c r="N99" s="680" t="str">
        <f t="shared" ref="N99:N159" si="80">IF(T99&lt;=18,"WHAT!!!",IF(T99&gt;100,"EERM","Okay"))</f>
        <v>Okay</v>
      </c>
      <c r="O99" s="680" t="str">
        <f t="shared" si="66"/>
        <v>TRUE</v>
      </c>
      <c r="P99" s="680" t="b">
        <f t="shared" si="50"/>
        <v>1</v>
      </c>
      <c r="Q99" s="680" t="b">
        <f t="shared" si="76"/>
        <v>1</v>
      </c>
      <c r="R99" s="680" t="b">
        <f t="shared" si="77"/>
        <v>1</v>
      </c>
      <c r="S99" s="681">
        <f t="shared" si="53"/>
        <v>33.147945205479452</v>
      </c>
      <c r="T99" s="682">
        <f t="shared" si="78"/>
        <v>37</v>
      </c>
      <c r="U99" s="682">
        <f t="shared" si="67"/>
        <v>34</v>
      </c>
      <c r="V99" s="682">
        <f t="shared" si="79"/>
        <v>3.2082191780821918</v>
      </c>
      <c r="W99" s="682">
        <f t="shared" ref="W99:W159" si="81">MAX(ROUNDDOWN(NRA-T99,0),0)</f>
        <v>23</v>
      </c>
      <c r="X99" s="683">
        <f t="shared" ref="X99:X159" si="82">L99*W99</f>
        <v>3717653.76</v>
      </c>
      <c r="Y99" s="684">
        <f t="shared" si="58"/>
        <v>1.65E-3</v>
      </c>
      <c r="Z99" s="684">
        <f>IF($D99=$C$1,VLOOKUP($T99,Male_Annuity_Tables,MATCH($W99+2,'Mortality Tables'!$DS$1:$HT$1,0),FALSE),VLOOKUP($T99,Fe_Annuity_Tables,MATCH($W99+2,'Mortality Tables'!$M$1:$DN$1,0),FALSE))</f>
        <v>4.2245451060005455E-2</v>
      </c>
      <c r="AA99" s="664"/>
      <c r="AB99" s="685">
        <f t="shared" si="75"/>
        <v>842281.77560000005</v>
      </c>
      <c r="AC99" s="685">
        <f t="shared" si="75"/>
        <v>885196.03206682007</v>
      </c>
      <c r="AD99" s="685">
        <f t="shared" si="75"/>
        <v>930296.76990062464</v>
      </c>
      <c r="AE99" s="685">
        <f t="shared" si="75"/>
        <v>977695.39032706141</v>
      </c>
      <c r="AF99" s="685">
        <f t="shared" si="75"/>
        <v>1027508.9704642252</v>
      </c>
      <c r="AG99" s="685">
        <f t="shared" si="75"/>
        <v>1079860.5525093777</v>
      </c>
      <c r="AH99" s="685">
        <f t="shared" si="75"/>
        <v>1134879.4476597304</v>
      </c>
      <c r="AI99" s="685">
        <f t="shared" si="75"/>
        <v>1192701.5555179936</v>
      </c>
      <c r="AJ99" s="685">
        <f t="shared" si="75"/>
        <v>1253469.6997716355</v>
      </c>
      <c r="AK99" s="685">
        <f t="shared" si="75"/>
        <v>1317333.9809750004</v>
      </c>
      <c r="AL99" s="685">
        <f t="shared" si="74"/>
        <v>1384452.1473056767</v>
      </c>
      <c r="AM99" s="685">
        <f t="shared" si="74"/>
        <v>1454989.984210901</v>
      </c>
      <c r="AN99" s="685">
        <f t="shared" si="74"/>
        <v>1529121.7239064462</v>
      </c>
      <c r="AO99" s="685">
        <f t="shared" si="74"/>
        <v>1607030.47573948</v>
      </c>
      <c r="AP99" s="685">
        <f t="shared" si="74"/>
        <v>1688908.6784784065</v>
      </c>
      <c r="AQ99" s="685">
        <f t="shared" si="74"/>
        <v>1774958.5756468812</v>
      </c>
      <c r="AR99" s="685">
        <f t="shared" si="74"/>
        <v>1865392.7150760901</v>
      </c>
      <c r="AS99" s="685">
        <f t="shared" si="74"/>
        <v>1960434.4739092167</v>
      </c>
      <c r="AT99" s="685">
        <f t="shared" si="74"/>
        <v>2060318.6103548915</v>
      </c>
      <c r="AU99" s="685">
        <f t="shared" si="74"/>
        <v>2165291.8435524735</v>
      </c>
      <c r="AV99" s="685">
        <f t="shared" si="73"/>
        <v>2275613.4629814713</v>
      </c>
      <c r="AW99" s="685">
        <f t="shared" si="73"/>
        <v>2391555.968920378</v>
      </c>
      <c r="AX99" s="685">
        <f t="shared" si="73"/>
        <v>2513405.7455368713</v>
      </c>
      <c r="AY99" s="685" t="str">
        <f t="shared" si="73"/>
        <v/>
      </c>
      <c r="AZ99" s="685" t="str">
        <f t="shared" si="73"/>
        <v/>
      </c>
      <c r="BA99" s="685" t="str">
        <f t="shared" si="73"/>
        <v/>
      </c>
      <c r="BB99" s="685" t="str">
        <f t="shared" si="73"/>
        <v/>
      </c>
      <c r="BC99" s="685" t="str">
        <f t="shared" si="73"/>
        <v/>
      </c>
      <c r="BD99" s="685" t="str">
        <f t="shared" si="73"/>
        <v/>
      </c>
      <c r="BE99" s="685" t="str">
        <f t="shared" si="73"/>
        <v/>
      </c>
      <c r="BF99" s="685" t="str">
        <f t="shared" si="73"/>
        <v/>
      </c>
      <c r="BG99" s="685" t="str">
        <f t="shared" si="73"/>
        <v/>
      </c>
      <c r="BH99" s="685" t="str">
        <f t="shared" si="73"/>
        <v/>
      </c>
      <c r="BI99" s="685" t="str">
        <f t="shared" si="72"/>
        <v/>
      </c>
      <c r="BJ99" s="685" t="str">
        <f t="shared" si="72"/>
        <v/>
      </c>
      <c r="BK99" s="685" t="str">
        <f t="shared" si="72"/>
        <v/>
      </c>
      <c r="BL99" s="685" t="str">
        <f t="shared" si="72"/>
        <v/>
      </c>
      <c r="BM99" s="685" t="str">
        <f t="shared" si="72"/>
        <v/>
      </c>
      <c r="BN99" s="685" t="str">
        <f t="shared" si="72"/>
        <v/>
      </c>
      <c r="BO99" s="685" t="str">
        <f t="shared" si="72"/>
        <v/>
      </c>
      <c r="BP99" s="685" t="str">
        <f t="shared" si="72"/>
        <v/>
      </c>
      <c r="BQ99" s="685" t="str">
        <f t="shared" si="72"/>
        <v/>
      </c>
      <c r="BR99" s="529"/>
      <c r="BS99" s="685">
        <f>IFERROR(($L99+AB99*Contr_Rate)*(1+Inv_Return)*IF($D99=$C$1,VLOOKUP($T99,Male_Annuity_Tables,MATCH($BS$3+3,'Mortality Tables'!$N$1:$DN$1,0),FALSE),VLOOKUP($T99,Fe_Annuity_Tables,MATCH(BS$3+3,'Mortality Tables'!$N$1:$DN$1,0),FALSE)),"")</f>
        <v>340058.21250048676</v>
      </c>
      <c r="BT99" s="685">
        <f>IFERROR(($BS99+AC99*Contr_Rate)*(1+Inv_Return)*IF($D99=$C$1,VLOOKUP($T99,Male_Annuity_Tables,MATCH($BS$3+3,'Mortality Tables'!$N$1:$DN$1,0),FALSE),VLOOKUP($T99,Fe_Annuity_Tables,MATCH(BT$3+3,'Mortality Tables'!$N$1:$DN$1,0),FALSE)),"")</f>
        <v>396964.54336804495</v>
      </c>
      <c r="BU99" s="685">
        <f>IFERROR((BT99+AD99*Contr_Rate)*(1+Inv_Return)*IF($D99=$C$1,VLOOKUP($T99,Male_Annuity_Tables,MATCH($BS$3+3,'Mortality Tables'!$N$1:$DN$1,0),FALSE),VLOOKUP($T99,Fe_Annuity_Tables,MATCH(BU$3+3,'Mortality Tables'!$N$1:$DN$1,0),FALSE)),"")</f>
        <v>353861.73970923078</v>
      </c>
      <c r="BV99" s="685">
        <f>IFERROR((BU99+AE99*Contr_Rate)*(1+Inv_Return)*IF($D99=$C$1,VLOOKUP($T99,Male_Annuity_Tables,MATCH($BS$3+3,'Mortality Tables'!$N$1:$DN$1,0),FALSE),VLOOKUP($T99,Fe_Annuity_Tables,MATCH(BV$3+3,'Mortality Tables'!$N$1:$DN$1,0),FALSE)),"")</f>
        <v>287382.11827847437</v>
      </c>
      <c r="BW99" s="685">
        <f>IFERROR((BV99+AF99*Contr_Rate)*(1+Inv_Return)*IF($D99=$C$1,VLOOKUP($T99,Male_Annuity_Tables,MATCH($BS$3+3,'Mortality Tables'!$N$1:$DN$1,0),FALSE),VLOOKUP($T99,Fe_Annuity_Tables,MATCH(BW$3+3,'Mortality Tables'!$N$1:$DN$1,0),FALSE)),"")</f>
        <v>224366.29031311779</v>
      </c>
      <c r="BX99" s="685">
        <f>IFERROR((BW99+AG99*Contr_Rate)*(1+Inv_Return)*IF($D99=$C$1,VLOOKUP($T99,Male_Annuity_Tables,MATCH($BS$3+3,'Mortality Tables'!$N$1:$DN$1,0),FALSE),VLOOKUP($T99,Fe_Annuity_Tables,MATCH(BX$3+3,'Mortality Tables'!$N$1:$DN$1,0),FALSE)),"")</f>
        <v>175184.22189078169</v>
      </c>
      <c r="BY99" s="685">
        <f>IFERROR((BX99+AH99*Contr_Rate)*(1+Inv_Return)*IF($D99=$C$1,VLOOKUP($T99,Male_Annuity_Tables,MATCH($BS$3+3,'Mortality Tables'!$N$1:$DN$1,0),FALSE),VLOOKUP($T99,Fe_Annuity_Tables,MATCH(BY$3+3,'Mortality Tables'!$N$1:$DN$1,0),FALSE)),"")</f>
        <v>139712.09591618975</v>
      </c>
      <c r="BZ99" s="685">
        <f>IFERROR((BY99+AI99*Contr_Rate)*(1+Inv_Return)*IF($D99=$C$1,VLOOKUP($T99,Male_Annuity_Tables,MATCH($BS$3+3,'Mortality Tables'!$N$1:$DN$1,0),FALSE),VLOOKUP($T99,Fe_Annuity_Tables,MATCH(BZ$3+3,'Mortality Tables'!$N$1:$DN$1,0),FALSE)),"")</f>
        <v>114300.20315090189</v>
      </c>
      <c r="CA99" s="685">
        <f>IFERROR((BZ99+AJ99*Contr_Rate)*(1+Inv_Return)*IF($D99=$C$1,VLOOKUP($T99,Male_Annuity_Tables,MATCH($BS$3+3,'Mortality Tables'!$N$1:$DN$1,0),FALSE),VLOOKUP($T99,Fe_Annuity_Tables,MATCH(CA$3+3,'Mortality Tables'!$N$1:$DN$1,0),FALSE)),"")</f>
        <v>95502.879344990724</v>
      </c>
      <c r="CB99" s="685">
        <f>IFERROR((CA99+AK99*Contr_Rate)*(1+Inv_Return)*IF($D99=$C$1,VLOOKUP($T99,Male_Annuity_Tables,MATCH($BS$3+3,'Mortality Tables'!$N$1:$DN$1,0),FALSE),VLOOKUP($T99,Fe_Annuity_Tables,MATCH(CB$3+3,'Mortality Tables'!$N$1:$DN$1,0),FALSE)),"")</f>
        <v>81009.906463733394</v>
      </c>
      <c r="CC99" s="685">
        <f>IFERROR((CB99+AL99*Contr_Rate)*(1+Inv_Return)*IF($D99=$C$1,VLOOKUP($T99,Male_Annuity_Tables,MATCH($BS$3+3,'Mortality Tables'!$N$1:$DN$1,0),FALSE),VLOOKUP($T99,Fe_Annuity_Tables,MATCH(CC$3+3,'Mortality Tables'!$N$1:$DN$1,0),FALSE)),"")</f>
        <v>69439.863340435448</v>
      </c>
      <c r="CD99" s="685">
        <f>IFERROR((CC99+AM99*Contr_Rate)*(1+Inv_Return)*IF($D99=$C$1,VLOOKUP($T99,Male_Annuity_Tables,MATCH($BS$3+3,'Mortality Tables'!$N$1:$DN$1,0),FALSE),VLOOKUP($T99,Fe_Annuity_Tables,MATCH(CD$3+3,'Mortality Tables'!$N$1:$DN$1,0),FALSE)),"")</f>
        <v>59969.519807014593</v>
      </c>
      <c r="CE99" s="685">
        <f>IFERROR((CD99+AN99*Contr_Rate)*(1+Inv_Return)*IF($D99=$C$1,VLOOKUP($T99,Male_Annuity_Tables,MATCH($BS$3+3,'Mortality Tables'!$N$1:$DN$1,0),FALSE),VLOOKUP($T99,Fe_Annuity_Tables,MATCH(CE$3+3,'Mortality Tables'!$N$1:$DN$1,0),FALSE)),"")</f>
        <v>52078.74369314911</v>
      </c>
      <c r="CF99" s="685">
        <f>IFERROR((CE99+AO99*Contr_Rate)*(1+Inv_Return)*IF($D99=$C$1,VLOOKUP($T99,Male_Annuity_Tables,MATCH($BS$3+3,'Mortality Tables'!$N$1:$DN$1,0),FALSE),VLOOKUP($T99,Fe_Annuity_Tables,MATCH(CF$3+3,'Mortality Tables'!$N$1:$DN$1,0),FALSE)),"")</f>
        <v>48088.332353878068</v>
      </c>
      <c r="CG99" s="685">
        <f>IFERROR((CF99+AP99*Contr_Rate)*(1+Inv_Return)*IF($D99=$C$1,VLOOKUP($T99,Male_Annuity_Tables,MATCH($BS$3+3,'Mortality Tables'!$N$1:$DN$1,0),FALSE),VLOOKUP($T99,Fe_Annuity_Tables,MATCH(CG$3+3,'Mortality Tables'!$N$1:$DN$1,0),FALSE)),"")</f>
        <v>44764.279486208921</v>
      </c>
      <c r="CH99" s="685">
        <f>IFERROR((CG99+AQ99*Contr_Rate)*(1+Inv_Return)*IF($D99=$C$1,VLOOKUP($T99,Male_Annuity_Tables,MATCH($BS$3+3,'Mortality Tables'!$N$1:$DN$1,0),FALSE),VLOOKUP($T99,Fe_Annuity_Tables,MATCH(CH$3+3,'Mortality Tables'!$N$1:$DN$1,0),FALSE)),"")</f>
        <v>41737.99138837809</v>
      </c>
      <c r="CI99" s="685">
        <f>IFERROR((CH99+AR99*Contr_Rate)*(1+Inv_Return)*IF($D99=$C$1,VLOOKUP($T99,Male_Annuity_Tables,MATCH($BS$3+3,'Mortality Tables'!$N$1:$DN$1,0),FALSE),VLOOKUP($T99,Fe_Annuity_Tables,MATCH(CI$3+3,'Mortality Tables'!$N$1:$DN$1,0),FALSE)),"")</f>
        <v>38948.030808076714</v>
      </c>
      <c r="CJ99" s="685">
        <f>IFERROR((CI99+AS99*Contr_Rate)*(1+Inv_Return)*IF($D99=$C$1,VLOOKUP($T99,Male_Annuity_Tables,MATCH($BS$3+3,'Mortality Tables'!$N$1:$DN$1,0),FALSE),VLOOKUP($T99,Fe_Annuity_Tables,MATCH(CJ$3+3,'Mortality Tables'!$N$1:$DN$1,0),FALSE)),"")</f>
        <v>36366.186338967724</v>
      </c>
      <c r="CK99" s="685">
        <f>IFERROR((CJ99+AT99*Contr_Rate)*(1+Inv_Return)*IF($D99=$C$1,VLOOKUP($T99,Male_Annuity_Tables,MATCH($BS$3+3,'Mortality Tables'!$N$1:$DN$1,0),FALSE),VLOOKUP($T99,Fe_Annuity_Tables,MATCH(CK$3+3,'Mortality Tables'!$N$1:$DN$1,0),FALSE)),"")</f>
        <v>35857.128759827217</v>
      </c>
      <c r="CL99" s="685">
        <f>IFERROR((CK99+AU99*Contr_Rate)*(1+Inv_Return)*IF($D99=$C$1,VLOOKUP($T99,Male_Annuity_Tables,MATCH($BS$3+3,'Mortality Tables'!$N$1:$DN$1,0),FALSE),VLOOKUP($T99,Fe_Annuity_Tables,MATCH(CL$3+3,'Mortality Tables'!$N$1:$DN$1,0),FALSE)),"")</f>
        <v>35462.84953681437</v>
      </c>
      <c r="CM99" s="685">
        <f>IFERROR((CL99+AV99*Contr_Rate)*(1+Inv_Return)*IF($D99=$C$1,VLOOKUP($T99,Male_Annuity_Tables,MATCH($BS$3+3,'Mortality Tables'!$N$1:$DN$1,0),FALSE),VLOOKUP($T99,Fe_Annuity_Tables,MATCH(CM$3+3,'Mortality Tables'!$N$1:$DN$1,0),FALSE)),"")</f>
        <v>35066.53575542078</v>
      </c>
      <c r="CN99" s="685">
        <f>IFERROR((CM99+AW99*Contr_Rate)*(1+Inv_Return)*IF($D99=$C$1,VLOOKUP($T99,Male_Annuity_Tables,MATCH($BS$3+3,'Mortality Tables'!$N$1:$DN$1,0),FALSE),VLOOKUP($T99,Fe_Annuity_Tables,MATCH(CN$3+3,'Mortality Tables'!$N$1:$DN$1,0),FALSE)),"")</f>
        <v>34659.421701598803</v>
      </c>
      <c r="CO99" s="685">
        <f>IFERROR((CN99+AX99*Contr_Rate)*(1+Inv_Return)*IF($D99=$C$1,VLOOKUP($T99,Male_Annuity_Tables,MATCH($BS$3+3,'Mortality Tables'!$N$1:$DN$1,0),FALSE),VLOOKUP($T99,Fe_Annuity_Tables,MATCH(CO$3+3,'Mortality Tables'!$N$1:$DN$1,0),FALSE)),"")</f>
        <v>34239.249602047392</v>
      </c>
      <c r="CP99" s="685" t="str">
        <f>IFERROR((CO99+AY99*Contr_Rate)*(1+Inv_Return)*IF($D99=$C$1,VLOOKUP($T99,Male_Annuity_Tables,MATCH($BS$3+3,'Mortality Tables'!$N$1:$DN$1,0),FALSE),VLOOKUP($T99,Fe_Annuity_Tables,MATCH(CP$3+3,'Mortality Tables'!$N$1:$DN$1,0),FALSE)),"")</f>
        <v/>
      </c>
      <c r="CQ99" s="685" t="str">
        <f>IFERROR((CP99+AZ99*Contr_Rate)*(1+Inv_Return)*IF($D99=$C$1,VLOOKUP($T99,Male_Annuity_Tables,MATCH($BS$3+3,'Mortality Tables'!$N$1:$DN$1,0),FALSE),VLOOKUP($T99,Fe_Annuity_Tables,MATCH(CQ$3+3,'Mortality Tables'!$N$1:$DN$1,0),FALSE)),"")</f>
        <v/>
      </c>
      <c r="CR99" s="685" t="str">
        <f>IFERROR((CQ99+BA99*Contr_Rate)*(1+Inv_Return)*IF($D99=$C$1,VLOOKUP($T99,Male_Annuity_Tables,MATCH($BS$3+3,'Mortality Tables'!$N$1:$DN$1,0),FALSE),VLOOKUP($T99,Fe_Annuity_Tables,MATCH(CR$3+3,'Mortality Tables'!$N$1:$DN$1,0),FALSE)),"")</f>
        <v/>
      </c>
      <c r="CS99" s="685" t="str">
        <f>IFERROR((CR99+BB99*Contr_Rate)*(1+Inv_Return)*IF($D99=$C$1,VLOOKUP($T99,Male_Annuity_Tables,MATCH($BS$3+3,'Mortality Tables'!$N$1:$DN$1,0),FALSE),VLOOKUP($T99,Fe_Annuity_Tables,MATCH(CS$3+3,'Mortality Tables'!$N$1:$DN$1,0),FALSE)),"")</f>
        <v/>
      </c>
      <c r="CT99" s="685" t="str">
        <f>IFERROR((CS99+BC99*Contr_Rate)*(1+Inv_Return)*IF($D99=$C$1,VLOOKUP($T99,Male_Annuity_Tables,MATCH($BS$3+3,'Mortality Tables'!$N$1:$DN$1,0),FALSE),VLOOKUP($T99,Fe_Annuity_Tables,MATCH(CT$3+3,'Mortality Tables'!$N$1:$DN$1,0),FALSE)),"")</f>
        <v/>
      </c>
      <c r="CU99" s="685" t="str">
        <f>IFERROR((CT99+BD99*Contr_Rate)*(1+Inv_Return)*IF($D99=$C$1,VLOOKUP($T99,Male_Annuity_Tables,MATCH($BS$3+3,'Mortality Tables'!$N$1:$DN$1,0),FALSE),VLOOKUP($T99,Fe_Annuity_Tables,MATCH(CU$3+3,'Mortality Tables'!$N$1:$DN$1,0),FALSE)),"")</f>
        <v/>
      </c>
      <c r="CV99" s="685" t="str">
        <f>IFERROR((CU99+BE99*Contr_Rate)*(1+Inv_Return)*IF($D99=$C$1,VLOOKUP($T99,Male_Annuity_Tables,MATCH($BS$3+3,'Mortality Tables'!$N$1:$DN$1,0),FALSE),VLOOKUP($T99,Fe_Annuity_Tables,MATCH(CV$3+3,'Mortality Tables'!$N$1:$DN$1,0),FALSE)),"")</f>
        <v/>
      </c>
      <c r="CW99" s="685" t="str">
        <f>IFERROR((CV99+BF99*Contr_Rate)*(1+Inv_Return)*IF($D99=$C$1,VLOOKUP($T99,Male_Annuity_Tables,MATCH($BS$3+3,'Mortality Tables'!$N$1:$DN$1,0),FALSE),VLOOKUP($T99,Fe_Annuity_Tables,MATCH(CW$3+3,'Mortality Tables'!$N$1:$DN$1,0),FALSE)),"")</f>
        <v/>
      </c>
      <c r="CX99" s="685" t="str">
        <f>IFERROR((CW99+BG99*Contr_Rate)*(1+Inv_Return)*IF($D99=$C$1,VLOOKUP($T99,Male_Annuity_Tables,MATCH($BS$3+3,'Mortality Tables'!$N$1:$DN$1,0),FALSE),VLOOKUP($T99,Fe_Annuity_Tables,MATCH(CX$3+3,'Mortality Tables'!$N$1:$DN$1,0),FALSE)),"")</f>
        <v/>
      </c>
      <c r="CY99" s="685" t="str">
        <f>IFERROR((CX99+BH99*Contr_Rate)*(1+Inv_Return)*IF($D99=$C$1,VLOOKUP($T99,Male_Annuity_Tables,MATCH($BS$3+3,'Mortality Tables'!$N$1:$DN$1,0),FALSE),VLOOKUP($T99,Fe_Annuity_Tables,MATCH(CY$3+3,'Mortality Tables'!$N$1:$DN$1,0),FALSE)),"")</f>
        <v/>
      </c>
      <c r="CZ99" s="685" t="str">
        <f>IFERROR((CY99+BI99*Contr_Rate)*(1+Inv_Return)*IF($D99=$C$1,VLOOKUP($T99,Male_Annuity_Tables,MATCH($BS$3+3,'Mortality Tables'!$N$1:$DN$1,0),FALSE),VLOOKUP($T99,Fe_Annuity_Tables,MATCH(CZ$3+3,'Mortality Tables'!$N$1:$DN$1,0),FALSE)),"")</f>
        <v/>
      </c>
      <c r="DA99" s="685" t="str">
        <f>IFERROR((CZ99+BJ99*Contr_Rate)*(1+Inv_Return)*IF($D99=$C$1,VLOOKUP($T99,Male_Annuity_Tables,MATCH($BS$3+3,'Mortality Tables'!$N$1:$DN$1,0),FALSE),VLOOKUP($T99,Fe_Annuity_Tables,MATCH(DA$3+3,'Mortality Tables'!$N$1:$DN$1,0),FALSE)),"")</f>
        <v/>
      </c>
      <c r="DB99" s="685" t="str">
        <f>IFERROR((DA99+BK99*Contr_Rate)*(1+Inv_Return)*IF($D99=$C$1,VLOOKUP($T99,Male_Annuity_Tables,MATCH($BS$3+3,'Mortality Tables'!$N$1:$DN$1,0),FALSE),VLOOKUP($T99,Fe_Annuity_Tables,MATCH(DB$3+3,'Mortality Tables'!$N$1:$DN$1,0),FALSE)),"")</f>
        <v/>
      </c>
      <c r="DC99" s="685" t="str">
        <f>IFERROR((DB99+BL99*Contr_Rate)*(1+Inv_Return)*IF($D99=$C$1,VLOOKUP($T99,Male_Annuity_Tables,MATCH($BS$3+3,'Mortality Tables'!$N$1:$DN$1,0),FALSE),VLOOKUP($T99,Fe_Annuity_Tables,MATCH(DC$3+3,'Mortality Tables'!$N$1:$DN$1,0),FALSE)),"")</f>
        <v/>
      </c>
      <c r="DD99" s="685" t="str">
        <f>IFERROR((DC99+BM99*Contr_Rate)*(1+Inv_Return)*IF($D99=$C$1,VLOOKUP($T99,Male_Annuity_Tables,MATCH($BS$3+3,'Mortality Tables'!$N$1:$DN$1,0),FALSE),VLOOKUP($T99,Fe_Annuity_Tables,MATCH(DD$3+3,'Mortality Tables'!$N$1:$DN$1,0),FALSE)),"")</f>
        <v/>
      </c>
      <c r="DE99" s="685" t="str">
        <f>IFERROR((DD99+BN99*Contr_Rate)*(1+Inv_Return)*IF($D99=$C$1,VLOOKUP($T99,Male_Annuity_Tables,MATCH($BS$3+3,'Mortality Tables'!$N$1:$DN$1,0),FALSE),VLOOKUP($T99,Fe_Annuity_Tables,MATCH(DE$3+3,'Mortality Tables'!$N$1:$DN$1,0),FALSE)),"")</f>
        <v/>
      </c>
      <c r="DF99" s="685" t="str">
        <f>IFERROR((DE99+BO99*Contr_Rate)*(1+Inv_Return)*IF($D99=$C$1,VLOOKUP($T99,Male_Annuity_Tables,MATCH($BS$3+3,'Mortality Tables'!$N$1:$DN$1,0),FALSE),VLOOKUP($T99,Fe_Annuity_Tables,MATCH(DF$3+3,'Mortality Tables'!$N$1:$DN$1,0),FALSE)),"")</f>
        <v/>
      </c>
      <c r="DG99" s="685" t="str">
        <f>IFERROR((DF99+BP99*Contr_Rate)*(1+Inv_Return)*IF($D99=$C$1,VLOOKUP($T99,Male_Annuity_Tables,MATCH($BS$3+3,'Mortality Tables'!$N$1:$DN$1,0),FALSE),VLOOKUP($T99,Fe_Annuity_Tables,MATCH(DG$3+3,'Mortality Tables'!$N$1:$DN$1,0),FALSE)),"")</f>
        <v/>
      </c>
      <c r="DH99" s="685" t="str">
        <f>IFERROR((DG99+BQ99*Contr_Rate)*(1+Inv_Return)*IF($D99=$C$1,VLOOKUP($T99,Male_Annuity_Tables,MATCH($BS$3+3,'Mortality Tables'!$N$1:$DN$1,0),FALSE),VLOOKUP($T99,Fe_Annuity_Tables,MATCH(DH$3+3,'Mortality Tables'!$N$1:$DN$1,0),FALSE)),"")</f>
        <v/>
      </c>
      <c r="DJ99" s="686">
        <f t="shared" si="69"/>
        <v>396964.54336804495</v>
      </c>
      <c r="DK99" s="680">
        <f t="shared" si="60"/>
        <v>8.8017766057058875</v>
      </c>
      <c r="DL99" s="686">
        <f t="shared" ref="DL99:DL159" si="83">(DJ99*Annuity_Ratio)/DK99</f>
        <v>30217.33633686788</v>
      </c>
      <c r="DM99" s="686">
        <f t="shared" si="70"/>
        <v>2513405.7455368713</v>
      </c>
      <c r="DN99" s="687">
        <f t="shared" ref="DN99:DN159" si="84">IFERROR((DL99/DM99),"")</f>
        <v>1.2022466484182148E-2</v>
      </c>
      <c r="DP99" s="688">
        <f t="shared" si="63"/>
        <v>68460.519340597995</v>
      </c>
      <c r="DQ99" s="688">
        <f t="shared" si="64"/>
        <v>79916.90187085481</v>
      </c>
      <c r="DR99" s="688">
        <f t="shared" si="65"/>
        <v>71239.445438262337</v>
      </c>
    </row>
    <row r="100" spans="1:122" s="657" customFormat="1" ht="14.5">
      <c r="A100" s="675" t="s">
        <v>1269</v>
      </c>
      <c r="B100" s="675" t="s">
        <v>1270</v>
      </c>
      <c r="C100" s="675" t="s">
        <v>236</v>
      </c>
      <c r="D100" s="675" t="s">
        <v>60</v>
      </c>
      <c r="E100" s="676">
        <v>28526</v>
      </c>
      <c r="F100" s="677">
        <v>35309</v>
      </c>
      <c r="G100" s="677">
        <v>40205</v>
      </c>
      <c r="H100" s="678">
        <v>2772906</v>
      </c>
      <c r="I100" s="678">
        <v>274047.27</v>
      </c>
      <c r="J100" s="678">
        <v>211383.74</v>
      </c>
      <c r="K100" s="678"/>
      <c r="L100" s="678">
        <v>485431.01</v>
      </c>
      <c r="M100" s="679">
        <f>IF(COUNTIF($A$4:A204,A100)=1,0,1)</f>
        <v>0</v>
      </c>
      <c r="N100" s="680" t="str">
        <f t="shared" si="80"/>
        <v>Okay</v>
      </c>
      <c r="O100" s="680" t="str">
        <f t="shared" si="66"/>
        <v>TRUE</v>
      </c>
      <c r="P100" s="680" t="b">
        <f t="shared" si="50"/>
        <v>1</v>
      </c>
      <c r="Q100" s="680" t="b">
        <f t="shared" si="76"/>
        <v>1</v>
      </c>
      <c r="R100" s="680" t="b">
        <f t="shared" si="77"/>
        <v>1</v>
      </c>
      <c r="S100" s="681">
        <f t="shared" si="53"/>
        <v>18.583561643835615</v>
      </c>
      <c r="T100" s="682">
        <f t="shared" si="78"/>
        <v>46</v>
      </c>
      <c r="U100" s="682">
        <f t="shared" si="67"/>
        <v>31</v>
      </c>
      <c r="V100" s="682">
        <f t="shared" si="79"/>
        <v>14.934246575342465</v>
      </c>
      <c r="W100" s="682">
        <f t="shared" si="81"/>
        <v>14</v>
      </c>
      <c r="X100" s="683">
        <f t="shared" si="82"/>
        <v>6796034.1400000006</v>
      </c>
      <c r="Y100" s="684">
        <f t="shared" si="58"/>
        <v>2.8E-3</v>
      </c>
      <c r="Z100" s="684">
        <f>IF($D100=$C$1,VLOOKUP($T100,Male_Annuity_Tables,MATCH($W100+2,'Mortality Tables'!$DS$1:$HT$1,0),FALSE),VLOOKUP($T100,Fe_Annuity_Tables,MATCH($W100+2,'Mortality Tables'!$M$1:$DN$1,0),FALSE))</f>
        <v>0.22289720495348328</v>
      </c>
      <c r="AA100" s="664"/>
      <c r="AB100" s="685">
        <f t="shared" si="75"/>
        <v>2914185.5607000003</v>
      </c>
      <c r="AC100" s="685">
        <f t="shared" si="75"/>
        <v>3062663.3150176653</v>
      </c>
      <c r="AD100" s="685">
        <f t="shared" si="75"/>
        <v>3218706.0109178154</v>
      </c>
      <c r="AE100" s="685">
        <f t="shared" si="75"/>
        <v>3382699.0821740781</v>
      </c>
      <c r="AF100" s="685">
        <f t="shared" si="75"/>
        <v>3555047.6004108475</v>
      </c>
      <c r="AG100" s="685">
        <f t="shared" si="75"/>
        <v>3736177.2756517804</v>
      </c>
      <c r="AH100" s="685">
        <f t="shared" si="75"/>
        <v>3926535.5078462386</v>
      </c>
      <c r="AI100" s="685">
        <f t="shared" si="75"/>
        <v>4126592.4919710048</v>
      </c>
      <c r="AJ100" s="685">
        <f t="shared" si="75"/>
        <v>4336842.3794369278</v>
      </c>
      <c r="AK100" s="685">
        <f t="shared" si="75"/>
        <v>4557804.4986692388</v>
      </c>
      <c r="AL100" s="685">
        <f t="shared" si="74"/>
        <v>4790024.637876437</v>
      </c>
      <c r="AM100" s="685">
        <f t="shared" si="74"/>
        <v>5034076.3931762418</v>
      </c>
      <c r="AN100" s="685">
        <f t="shared" si="74"/>
        <v>5290562.5854085712</v>
      </c>
      <c r="AO100" s="685">
        <f t="shared" si="74"/>
        <v>5560116.7491351385</v>
      </c>
      <c r="AP100" s="685" t="str">
        <f t="shared" si="74"/>
        <v/>
      </c>
      <c r="AQ100" s="685" t="str">
        <f t="shared" si="74"/>
        <v/>
      </c>
      <c r="AR100" s="685" t="str">
        <f t="shared" si="74"/>
        <v/>
      </c>
      <c r="AS100" s="685" t="str">
        <f t="shared" si="74"/>
        <v/>
      </c>
      <c r="AT100" s="685" t="str">
        <f t="shared" si="74"/>
        <v/>
      </c>
      <c r="AU100" s="685" t="str">
        <f t="shared" si="74"/>
        <v/>
      </c>
      <c r="AV100" s="685" t="str">
        <f t="shared" si="73"/>
        <v/>
      </c>
      <c r="AW100" s="685" t="str">
        <f t="shared" si="73"/>
        <v/>
      </c>
      <c r="AX100" s="685" t="str">
        <f t="shared" si="73"/>
        <v/>
      </c>
      <c r="AY100" s="685" t="str">
        <f t="shared" si="73"/>
        <v/>
      </c>
      <c r="AZ100" s="685" t="str">
        <f t="shared" si="73"/>
        <v/>
      </c>
      <c r="BA100" s="685" t="str">
        <f t="shared" si="73"/>
        <v/>
      </c>
      <c r="BB100" s="685" t="str">
        <f t="shared" si="73"/>
        <v/>
      </c>
      <c r="BC100" s="685" t="str">
        <f t="shared" si="73"/>
        <v/>
      </c>
      <c r="BD100" s="685" t="str">
        <f t="shared" si="73"/>
        <v/>
      </c>
      <c r="BE100" s="685" t="str">
        <f t="shared" si="73"/>
        <v/>
      </c>
      <c r="BF100" s="685" t="str">
        <f t="shared" si="73"/>
        <v/>
      </c>
      <c r="BG100" s="685" t="str">
        <f t="shared" si="73"/>
        <v/>
      </c>
      <c r="BH100" s="685" t="str">
        <f t="shared" si="73"/>
        <v/>
      </c>
      <c r="BI100" s="685" t="str">
        <f t="shared" si="72"/>
        <v/>
      </c>
      <c r="BJ100" s="685" t="str">
        <f t="shared" si="72"/>
        <v/>
      </c>
      <c r="BK100" s="685" t="str">
        <f t="shared" si="72"/>
        <v/>
      </c>
      <c r="BL100" s="685" t="str">
        <f t="shared" si="72"/>
        <v/>
      </c>
      <c r="BM100" s="685" t="str">
        <f t="shared" si="72"/>
        <v/>
      </c>
      <c r="BN100" s="685" t="str">
        <f t="shared" si="72"/>
        <v/>
      </c>
      <c r="BO100" s="685" t="str">
        <f t="shared" si="72"/>
        <v/>
      </c>
      <c r="BP100" s="685" t="str">
        <f t="shared" si="72"/>
        <v/>
      </c>
      <c r="BQ100" s="685" t="str">
        <f t="shared" si="72"/>
        <v/>
      </c>
      <c r="BR100" s="529"/>
      <c r="BS100" s="685">
        <f>IFERROR(($L100+AB100*Contr_Rate)*(1+Inv_Return)*IF($D100=$C$1,VLOOKUP($T100,Male_Annuity_Tables,MATCH($BS$3+3,'Mortality Tables'!$N$1:$DN$1,0),FALSE),VLOOKUP($T100,Fe_Annuity_Tables,MATCH(BS$3+3,'Mortality Tables'!$N$1:$DN$1,0),FALSE)),"")</f>
        <v>1184357.6403486815</v>
      </c>
      <c r="BT100" s="685">
        <f>IFERROR(($BS100+AC100*Contr_Rate)*(1+Inv_Return)*IF($D100=$C$1,VLOOKUP($T100,Male_Annuity_Tables,MATCH($BS$3+3,'Mortality Tables'!$N$1:$DN$1,0),FALSE),VLOOKUP($T100,Fe_Annuity_Tables,MATCH(BT$3+3,'Mortality Tables'!$N$1:$DN$1,0),FALSE)),"")</f>
        <v>1552462.126082479</v>
      </c>
      <c r="BU100" s="685">
        <f>IFERROR((BT100+AD100*Contr_Rate)*(1+Inv_Return)*IF($D100=$C$1,VLOOKUP($T100,Male_Annuity_Tables,MATCH($BS$3+3,'Mortality Tables'!$N$1:$DN$1,0),FALSE),VLOOKUP($T100,Fe_Annuity_Tables,MATCH(BU$3+3,'Mortality Tables'!$N$1:$DN$1,0),FALSE)),"")</f>
        <v>1574807.2272605458</v>
      </c>
      <c r="BV100" s="685">
        <f>IFERROR((BU100+AE100*Contr_Rate)*(1+Inv_Return)*IF($D100=$C$1,VLOOKUP($T100,Male_Annuity_Tables,MATCH($BS$3+3,'Mortality Tables'!$N$1:$DN$1,0),FALSE),VLOOKUP($T100,Fe_Annuity_Tables,MATCH(BV$3+3,'Mortality Tables'!$N$1:$DN$1,0),FALSE)),"")</f>
        <v>1371827.1601949497</v>
      </c>
      <c r="BW100" s="685">
        <f>IFERROR((BV100+AF100*Contr_Rate)*(1+Inv_Return)*IF($D100=$C$1,VLOOKUP($T100,Male_Annuity_Tables,MATCH($BS$3+3,'Mortality Tables'!$N$1:$DN$1,0),FALSE),VLOOKUP($T100,Fe_Annuity_Tables,MATCH(BW$3+3,'Mortality Tables'!$N$1:$DN$1,0),FALSE)),"")</f>
        <v>1158150.1609951062</v>
      </c>
      <c r="BX100" s="685">
        <f>IFERROR((BW100+AG100*Contr_Rate)*(1+Inv_Return)*IF($D100=$C$1,VLOOKUP($T100,Male_Annuity_Tables,MATCH($BS$3+3,'Mortality Tables'!$N$1:$DN$1,0),FALSE),VLOOKUP($T100,Fe_Annuity_Tables,MATCH(BX$3+3,'Mortality Tables'!$N$1:$DN$1,0),FALSE)),"")</f>
        <v>970276.15819411585</v>
      </c>
      <c r="BY100" s="685">
        <f>IFERROR((BX100+AH100*Contr_Rate)*(1+Inv_Return)*IF($D100=$C$1,VLOOKUP($T100,Male_Annuity_Tables,MATCH($BS$3+3,'Mortality Tables'!$N$1:$DN$1,0),FALSE),VLOOKUP($T100,Fe_Annuity_Tables,MATCH(BY$3+3,'Mortality Tables'!$N$1:$DN$1,0),FALSE)),"")</f>
        <v>819545.43440143857</v>
      </c>
      <c r="BZ100" s="685">
        <f>IFERROR((BY100+AI100*Contr_Rate)*(1+Inv_Return)*IF($D100=$C$1,VLOOKUP($T100,Male_Annuity_Tables,MATCH($BS$3+3,'Mortality Tables'!$N$1:$DN$1,0),FALSE),VLOOKUP($T100,Fe_Annuity_Tables,MATCH(BZ$3+3,'Mortality Tables'!$N$1:$DN$1,0),FALSE)),"")</f>
        <v>703110.21051226847</v>
      </c>
      <c r="CA100" s="685">
        <f>IFERROR((BZ100+AJ100*Contr_Rate)*(1+Inv_Return)*IF($D100=$C$1,VLOOKUP($T100,Male_Annuity_Tables,MATCH($BS$3+3,'Mortality Tables'!$N$1:$DN$1,0),FALSE),VLOOKUP($T100,Fe_Annuity_Tables,MATCH(CA$3+3,'Mortality Tables'!$N$1:$DN$1,0),FALSE)),"")</f>
        <v>613244.45745128125</v>
      </c>
      <c r="CB100" s="685">
        <f>IFERROR((CA100+AK100*Contr_Rate)*(1+Inv_Return)*IF($D100=$C$1,VLOOKUP($T100,Male_Annuity_Tables,MATCH($BS$3+3,'Mortality Tables'!$N$1:$DN$1,0),FALSE),VLOOKUP($T100,Fe_Annuity_Tables,MATCH(CB$3+3,'Mortality Tables'!$N$1:$DN$1,0),FALSE)),"")</f>
        <v>572544.91543955856</v>
      </c>
      <c r="CC100" s="685">
        <f>IFERROR((CB100+AL100*Contr_Rate)*(1+Inv_Return)*IF($D100=$C$1,VLOOKUP($T100,Male_Annuity_Tables,MATCH($BS$3+3,'Mortality Tables'!$N$1:$DN$1,0),FALSE),VLOOKUP($T100,Fe_Annuity_Tables,MATCH(CC$3+3,'Mortality Tables'!$N$1:$DN$1,0),FALSE)),"")</f>
        <v>548561.34880694933</v>
      </c>
      <c r="CD100" s="685">
        <f>IFERROR((CC100+AM100*Contr_Rate)*(1+Inv_Return)*IF($D100=$C$1,VLOOKUP($T100,Male_Annuity_Tables,MATCH($BS$3+3,'Mortality Tables'!$N$1:$DN$1,0),FALSE),VLOOKUP($T100,Fe_Annuity_Tables,MATCH(CD$3+3,'Mortality Tables'!$N$1:$DN$1,0),FALSE)),"")</f>
        <v>530414.13921930257</v>
      </c>
      <c r="CE100" s="685">
        <f>IFERROR((CD100+AN100*Contr_Rate)*(1+Inv_Return)*IF($D100=$C$1,VLOOKUP($T100,Male_Annuity_Tables,MATCH($BS$3+3,'Mortality Tables'!$N$1:$DN$1,0),FALSE),VLOOKUP($T100,Fe_Annuity_Tables,MATCH(CE$3+3,'Mortality Tables'!$N$1:$DN$1,0),FALSE)),"")</f>
        <v>514589.20324920269</v>
      </c>
      <c r="CF100" s="685">
        <f>IFERROR((CE100+AO100*Contr_Rate)*(1+Inv_Return)*IF($D100=$C$1,VLOOKUP($T100,Male_Annuity_Tables,MATCH($BS$3+3,'Mortality Tables'!$N$1:$DN$1,0),FALSE),VLOOKUP($T100,Fe_Annuity_Tables,MATCH(CF$3+3,'Mortality Tables'!$N$1:$DN$1,0),FALSE)),"")</f>
        <v>499949.82693241327</v>
      </c>
      <c r="CG100" s="685" t="str">
        <f>IFERROR((CF100+AP100*Contr_Rate)*(1+Inv_Return)*IF($D100=$C$1,VLOOKUP($T100,Male_Annuity_Tables,MATCH($BS$3+3,'Mortality Tables'!$N$1:$DN$1,0),FALSE),VLOOKUP($T100,Fe_Annuity_Tables,MATCH(CG$3+3,'Mortality Tables'!$N$1:$DN$1,0),FALSE)),"")</f>
        <v/>
      </c>
      <c r="CH100" s="685" t="str">
        <f>IFERROR((CG100+AQ100*Contr_Rate)*(1+Inv_Return)*IF($D100=$C$1,VLOOKUP($T100,Male_Annuity_Tables,MATCH($BS$3+3,'Mortality Tables'!$N$1:$DN$1,0),FALSE),VLOOKUP($T100,Fe_Annuity_Tables,MATCH(CH$3+3,'Mortality Tables'!$N$1:$DN$1,0),FALSE)),"")</f>
        <v/>
      </c>
      <c r="CI100" s="685" t="str">
        <f>IFERROR((CH100+AR100*Contr_Rate)*(1+Inv_Return)*IF($D100=$C$1,VLOOKUP($T100,Male_Annuity_Tables,MATCH($BS$3+3,'Mortality Tables'!$N$1:$DN$1,0),FALSE),VLOOKUP($T100,Fe_Annuity_Tables,MATCH(CI$3+3,'Mortality Tables'!$N$1:$DN$1,0),FALSE)),"")</f>
        <v/>
      </c>
      <c r="CJ100" s="685" t="str">
        <f>IFERROR((CI100+AS100*Contr_Rate)*(1+Inv_Return)*IF($D100=$C$1,VLOOKUP($T100,Male_Annuity_Tables,MATCH($BS$3+3,'Mortality Tables'!$N$1:$DN$1,0),FALSE),VLOOKUP($T100,Fe_Annuity_Tables,MATCH(CJ$3+3,'Mortality Tables'!$N$1:$DN$1,0),FALSE)),"")</f>
        <v/>
      </c>
      <c r="CK100" s="685" t="str">
        <f>IFERROR((CJ100+AT100*Contr_Rate)*(1+Inv_Return)*IF($D100=$C$1,VLOOKUP($T100,Male_Annuity_Tables,MATCH($BS$3+3,'Mortality Tables'!$N$1:$DN$1,0),FALSE),VLOOKUP($T100,Fe_Annuity_Tables,MATCH(CK$3+3,'Mortality Tables'!$N$1:$DN$1,0),FALSE)),"")</f>
        <v/>
      </c>
      <c r="CL100" s="685" t="str">
        <f>IFERROR((CK100+AU100*Contr_Rate)*(1+Inv_Return)*IF($D100=$C$1,VLOOKUP($T100,Male_Annuity_Tables,MATCH($BS$3+3,'Mortality Tables'!$N$1:$DN$1,0),FALSE),VLOOKUP($T100,Fe_Annuity_Tables,MATCH(CL$3+3,'Mortality Tables'!$N$1:$DN$1,0),FALSE)),"")</f>
        <v/>
      </c>
      <c r="CM100" s="685" t="str">
        <f>IFERROR((CL100+AV100*Contr_Rate)*(1+Inv_Return)*IF($D100=$C$1,VLOOKUP($T100,Male_Annuity_Tables,MATCH($BS$3+3,'Mortality Tables'!$N$1:$DN$1,0),FALSE),VLOOKUP($T100,Fe_Annuity_Tables,MATCH(CM$3+3,'Mortality Tables'!$N$1:$DN$1,0),FALSE)),"")</f>
        <v/>
      </c>
      <c r="CN100" s="685" t="str">
        <f>IFERROR((CM100+AW100*Contr_Rate)*(1+Inv_Return)*IF($D100=$C$1,VLOOKUP($T100,Male_Annuity_Tables,MATCH($BS$3+3,'Mortality Tables'!$N$1:$DN$1,0),FALSE),VLOOKUP($T100,Fe_Annuity_Tables,MATCH(CN$3+3,'Mortality Tables'!$N$1:$DN$1,0),FALSE)),"")</f>
        <v/>
      </c>
      <c r="CO100" s="685" t="str">
        <f>IFERROR((CN100+AX100*Contr_Rate)*(1+Inv_Return)*IF($D100=$C$1,VLOOKUP($T100,Male_Annuity_Tables,MATCH($BS$3+3,'Mortality Tables'!$N$1:$DN$1,0),FALSE),VLOOKUP($T100,Fe_Annuity_Tables,MATCH(CO$3+3,'Mortality Tables'!$N$1:$DN$1,0),FALSE)),"")</f>
        <v/>
      </c>
      <c r="CP100" s="685" t="str">
        <f>IFERROR((CO100+AY100*Contr_Rate)*(1+Inv_Return)*IF($D100=$C$1,VLOOKUP($T100,Male_Annuity_Tables,MATCH($BS$3+3,'Mortality Tables'!$N$1:$DN$1,0),FALSE),VLOOKUP($T100,Fe_Annuity_Tables,MATCH(CP$3+3,'Mortality Tables'!$N$1:$DN$1,0),FALSE)),"")</f>
        <v/>
      </c>
      <c r="CQ100" s="685" t="str">
        <f>IFERROR((CP100+AZ100*Contr_Rate)*(1+Inv_Return)*IF($D100=$C$1,VLOOKUP($T100,Male_Annuity_Tables,MATCH($BS$3+3,'Mortality Tables'!$N$1:$DN$1,0),FALSE),VLOOKUP($T100,Fe_Annuity_Tables,MATCH(CQ$3+3,'Mortality Tables'!$N$1:$DN$1,0),FALSE)),"")</f>
        <v/>
      </c>
      <c r="CR100" s="685" t="str">
        <f>IFERROR((CQ100+BA100*Contr_Rate)*(1+Inv_Return)*IF($D100=$C$1,VLOOKUP($T100,Male_Annuity_Tables,MATCH($BS$3+3,'Mortality Tables'!$N$1:$DN$1,0),FALSE),VLOOKUP($T100,Fe_Annuity_Tables,MATCH(CR$3+3,'Mortality Tables'!$N$1:$DN$1,0),FALSE)),"")</f>
        <v/>
      </c>
      <c r="CS100" s="685" t="str">
        <f>IFERROR((CR100+BB100*Contr_Rate)*(1+Inv_Return)*IF($D100=$C$1,VLOOKUP($T100,Male_Annuity_Tables,MATCH($BS$3+3,'Mortality Tables'!$N$1:$DN$1,0),FALSE),VLOOKUP($T100,Fe_Annuity_Tables,MATCH(CS$3+3,'Mortality Tables'!$N$1:$DN$1,0),FALSE)),"")</f>
        <v/>
      </c>
      <c r="CT100" s="685" t="str">
        <f>IFERROR((CS100+BC100*Contr_Rate)*(1+Inv_Return)*IF($D100=$C$1,VLOOKUP($T100,Male_Annuity_Tables,MATCH($BS$3+3,'Mortality Tables'!$N$1:$DN$1,0),FALSE),VLOOKUP($T100,Fe_Annuity_Tables,MATCH(CT$3+3,'Mortality Tables'!$N$1:$DN$1,0),FALSE)),"")</f>
        <v/>
      </c>
      <c r="CU100" s="685" t="str">
        <f>IFERROR((CT100+BD100*Contr_Rate)*(1+Inv_Return)*IF($D100=$C$1,VLOOKUP($T100,Male_Annuity_Tables,MATCH($BS$3+3,'Mortality Tables'!$N$1:$DN$1,0),FALSE),VLOOKUP($T100,Fe_Annuity_Tables,MATCH(CU$3+3,'Mortality Tables'!$N$1:$DN$1,0),FALSE)),"")</f>
        <v/>
      </c>
      <c r="CV100" s="685" t="str">
        <f>IFERROR((CU100+BE100*Contr_Rate)*(1+Inv_Return)*IF($D100=$C$1,VLOOKUP($T100,Male_Annuity_Tables,MATCH($BS$3+3,'Mortality Tables'!$N$1:$DN$1,0),FALSE),VLOOKUP($T100,Fe_Annuity_Tables,MATCH(CV$3+3,'Mortality Tables'!$N$1:$DN$1,0),FALSE)),"")</f>
        <v/>
      </c>
      <c r="CW100" s="685" t="str">
        <f>IFERROR((CV100+BF100*Contr_Rate)*(1+Inv_Return)*IF($D100=$C$1,VLOOKUP($T100,Male_Annuity_Tables,MATCH($BS$3+3,'Mortality Tables'!$N$1:$DN$1,0),FALSE),VLOOKUP($T100,Fe_Annuity_Tables,MATCH(CW$3+3,'Mortality Tables'!$N$1:$DN$1,0),FALSE)),"")</f>
        <v/>
      </c>
      <c r="CX100" s="685" t="str">
        <f>IFERROR((CW100+BG100*Contr_Rate)*(1+Inv_Return)*IF($D100=$C$1,VLOOKUP($T100,Male_Annuity_Tables,MATCH($BS$3+3,'Mortality Tables'!$N$1:$DN$1,0),FALSE),VLOOKUP($T100,Fe_Annuity_Tables,MATCH(CX$3+3,'Mortality Tables'!$N$1:$DN$1,0),FALSE)),"")</f>
        <v/>
      </c>
      <c r="CY100" s="685" t="str">
        <f>IFERROR((CX100+BH100*Contr_Rate)*(1+Inv_Return)*IF($D100=$C$1,VLOOKUP($T100,Male_Annuity_Tables,MATCH($BS$3+3,'Mortality Tables'!$N$1:$DN$1,0),FALSE),VLOOKUP($T100,Fe_Annuity_Tables,MATCH(CY$3+3,'Mortality Tables'!$N$1:$DN$1,0),FALSE)),"")</f>
        <v/>
      </c>
      <c r="CZ100" s="685" t="str">
        <f>IFERROR((CY100+BI100*Contr_Rate)*(1+Inv_Return)*IF($D100=$C$1,VLOOKUP($T100,Male_Annuity_Tables,MATCH($BS$3+3,'Mortality Tables'!$N$1:$DN$1,0),FALSE),VLOOKUP($T100,Fe_Annuity_Tables,MATCH(CZ$3+3,'Mortality Tables'!$N$1:$DN$1,0),FALSE)),"")</f>
        <v/>
      </c>
      <c r="DA100" s="685" t="str">
        <f>IFERROR((CZ100+BJ100*Contr_Rate)*(1+Inv_Return)*IF($D100=$C$1,VLOOKUP($T100,Male_Annuity_Tables,MATCH($BS$3+3,'Mortality Tables'!$N$1:$DN$1,0),FALSE),VLOOKUP($T100,Fe_Annuity_Tables,MATCH(DA$3+3,'Mortality Tables'!$N$1:$DN$1,0),FALSE)),"")</f>
        <v/>
      </c>
      <c r="DB100" s="685" t="str">
        <f>IFERROR((DA100+BK100*Contr_Rate)*(1+Inv_Return)*IF($D100=$C$1,VLOOKUP($T100,Male_Annuity_Tables,MATCH($BS$3+3,'Mortality Tables'!$N$1:$DN$1,0),FALSE),VLOOKUP($T100,Fe_Annuity_Tables,MATCH(DB$3+3,'Mortality Tables'!$N$1:$DN$1,0),FALSE)),"")</f>
        <v/>
      </c>
      <c r="DC100" s="685" t="str">
        <f>IFERROR((DB100+BL100*Contr_Rate)*(1+Inv_Return)*IF($D100=$C$1,VLOOKUP($T100,Male_Annuity_Tables,MATCH($BS$3+3,'Mortality Tables'!$N$1:$DN$1,0),FALSE),VLOOKUP($T100,Fe_Annuity_Tables,MATCH(DC$3+3,'Mortality Tables'!$N$1:$DN$1,0),FALSE)),"")</f>
        <v/>
      </c>
      <c r="DD100" s="685" t="str">
        <f>IFERROR((DC100+BM100*Contr_Rate)*(1+Inv_Return)*IF($D100=$C$1,VLOOKUP($T100,Male_Annuity_Tables,MATCH($BS$3+3,'Mortality Tables'!$N$1:$DN$1,0),FALSE),VLOOKUP($T100,Fe_Annuity_Tables,MATCH(DD$3+3,'Mortality Tables'!$N$1:$DN$1,0),FALSE)),"")</f>
        <v/>
      </c>
      <c r="DE100" s="685" t="str">
        <f>IFERROR((DD100+BN100*Contr_Rate)*(1+Inv_Return)*IF($D100=$C$1,VLOOKUP($T100,Male_Annuity_Tables,MATCH($BS$3+3,'Mortality Tables'!$N$1:$DN$1,0),FALSE),VLOOKUP($T100,Fe_Annuity_Tables,MATCH(DE$3+3,'Mortality Tables'!$N$1:$DN$1,0),FALSE)),"")</f>
        <v/>
      </c>
      <c r="DF100" s="685" t="str">
        <f>IFERROR((DE100+BO100*Contr_Rate)*(1+Inv_Return)*IF($D100=$C$1,VLOOKUP($T100,Male_Annuity_Tables,MATCH($BS$3+3,'Mortality Tables'!$N$1:$DN$1,0),FALSE),VLOOKUP($T100,Fe_Annuity_Tables,MATCH(DF$3+3,'Mortality Tables'!$N$1:$DN$1,0),FALSE)),"")</f>
        <v/>
      </c>
      <c r="DG100" s="685" t="str">
        <f>IFERROR((DF100+BP100*Contr_Rate)*(1+Inv_Return)*IF($D100=$C$1,VLOOKUP($T100,Male_Annuity_Tables,MATCH($BS$3+3,'Mortality Tables'!$N$1:$DN$1,0),FALSE),VLOOKUP($T100,Fe_Annuity_Tables,MATCH(DG$3+3,'Mortality Tables'!$N$1:$DN$1,0),FALSE)),"")</f>
        <v/>
      </c>
      <c r="DH100" s="685" t="str">
        <f>IFERROR((DG100+BQ100*Contr_Rate)*(1+Inv_Return)*IF($D100=$C$1,VLOOKUP($T100,Male_Annuity_Tables,MATCH($BS$3+3,'Mortality Tables'!$N$1:$DN$1,0),FALSE),VLOOKUP($T100,Fe_Annuity_Tables,MATCH(DH$3+3,'Mortality Tables'!$N$1:$DN$1,0),FALSE)),"")</f>
        <v/>
      </c>
      <c r="DJ100" s="686">
        <f t="shared" si="69"/>
        <v>1574807.2272605458</v>
      </c>
      <c r="DK100" s="680">
        <f t="shared" si="60"/>
        <v>8.8017766057058875</v>
      </c>
      <c r="DL100" s="686">
        <f t="shared" si="83"/>
        <v>119875.89432576232</v>
      </c>
      <c r="DM100" s="686">
        <f t="shared" si="70"/>
        <v>5560116.7491351385</v>
      </c>
      <c r="DN100" s="687">
        <f t="shared" si="84"/>
        <v>2.1559959931490413E-2</v>
      </c>
      <c r="DP100" s="688">
        <f t="shared" si="63"/>
        <v>180472.41723633211</v>
      </c>
      <c r="DQ100" s="688">
        <f t="shared" si="64"/>
        <v>236564.17877244818</v>
      </c>
      <c r="DR100" s="688">
        <f t="shared" si="65"/>
        <v>239969.12528996199</v>
      </c>
    </row>
    <row r="101" spans="1:122" s="657" customFormat="1" ht="14.5">
      <c r="A101" s="675" t="s">
        <v>1271</v>
      </c>
      <c r="B101" s="675" t="s">
        <v>1272</v>
      </c>
      <c r="C101" s="675" t="s">
        <v>115</v>
      </c>
      <c r="D101" s="675" t="s">
        <v>61</v>
      </c>
      <c r="E101" s="676">
        <v>25903</v>
      </c>
      <c r="F101" s="677">
        <v>36660</v>
      </c>
      <c r="G101" s="677">
        <v>42397</v>
      </c>
      <c r="H101" s="678">
        <v>1542547</v>
      </c>
      <c r="I101" s="678">
        <v>94672.52</v>
      </c>
      <c r="J101" s="678">
        <v>90967.2</v>
      </c>
      <c r="K101" s="678"/>
      <c r="L101" s="678">
        <v>185639.72</v>
      </c>
      <c r="M101" s="679">
        <f>IF(COUNTIF($A$4:A204,A101)=1,0,1)</f>
        <v>0</v>
      </c>
      <c r="N101" s="680" t="str">
        <f t="shared" si="80"/>
        <v>Okay</v>
      </c>
      <c r="O101" s="680" t="str">
        <f t="shared" si="66"/>
        <v>TRUE</v>
      </c>
      <c r="P101" s="680" t="b">
        <f t="shared" si="50"/>
        <v>1</v>
      </c>
      <c r="Q101" s="680" t="b">
        <f t="shared" si="76"/>
        <v>1</v>
      </c>
      <c r="R101" s="680" t="b">
        <f t="shared" si="77"/>
        <v>1</v>
      </c>
      <c r="S101" s="681">
        <f t="shared" si="53"/>
        <v>29.471232876712328</v>
      </c>
      <c r="T101" s="682">
        <f t="shared" si="78"/>
        <v>54</v>
      </c>
      <c r="U101" s="682">
        <f t="shared" si="67"/>
        <v>45</v>
      </c>
      <c r="V101" s="682">
        <f t="shared" si="79"/>
        <v>8.9287671232876704</v>
      </c>
      <c r="W101" s="682">
        <f t="shared" si="81"/>
        <v>6</v>
      </c>
      <c r="X101" s="683">
        <f t="shared" si="82"/>
        <v>1113838.32</v>
      </c>
      <c r="Y101" s="684">
        <f t="shared" si="58"/>
        <v>7.9299999999999995E-3</v>
      </c>
      <c r="Z101" s="684">
        <f>IF($D101=$C$1,VLOOKUP($T101,Male_Annuity_Tables,MATCH($W101+2,'Mortality Tables'!$DS$1:$HT$1,0),FALSE),VLOOKUP($T101,Fe_Annuity_Tables,MATCH($W101+2,'Mortality Tables'!$M$1:$DN$1,0),FALSE))</f>
        <v>0.65501517085794947</v>
      </c>
      <c r="AA101" s="664"/>
      <c r="AB101" s="685">
        <f t="shared" si="75"/>
        <v>1621139.7696500001</v>
      </c>
      <c r="AC101" s="685">
        <f t="shared" si="75"/>
        <v>1703736.8409136676</v>
      </c>
      <c r="AD101" s="685">
        <f t="shared" si="75"/>
        <v>1790542.232958219</v>
      </c>
      <c r="AE101" s="685">
        <f t="shared" si="75"/>
        <v>1881770.3597274404</v>
      </c>
      <c r="AF101" s="685">
        <f t="shared" si="75"/>
        <v>1977646.5595555534</v>
      </c>
      <c r="AG101" s="685">
        <f t="shared" si="75"/>
        <v>2078407.6517649093</v>
      </c>
      <c r="AH101" s="685" t="str">
        <f t="shared" si="75"/>
        <v/>
      </c>
      <c r="AI101" s="685" t="str">
        <f t="shared" si="75"/>
        <v/>
      </c>
      <c r="AJ101" s="685" t="str">
        <f t="shared" si="75"/>
        <v/>
      </c>
      <c r="AK101" s="685" t="str">
        <f t="shared" si="75"/>
        <v/>
      </c>
      <c r="AL101" s="685" t="str">
        <f t="shared" si="74"/>
        <v/>
      </c>
      <c r="AM101" s="685" t="str">
        <f t="shared" si="74"/>
        <v/>
      </c>
      <c r="AN101" s="685" t="str">
        <f t="shared" si="74"/>
        <v/>
      </c>
      <c r="AO101" s="685" t="str">
        <f t="shared" si="74"/>
        <v/>
      </c>
      <c r="AP101" s="685" t="str">
        <f t="shared" si="74"/>
        <v/>
      </c>
      <c r="AQ101" s="685" t="str">
        <f t="shared" si="74"/>
        <v/>
      </c>
      <c r="AR101" s="685" t="str">
        <f t="shared" si="74"/>
        <v/>
      </c>
      <c r="AS101" s="685" t="str">
        <f t="shared" si="74"/>
        <v/>
      </c>
      <c r="AT101" s="685" t="str">
        <f t="shared" si="74"/>
        <v/>
      </c>
      <c r="AU101" s="685" t="str">
        <f t="shared" si="74"/>
        <v/>
      </c>
      <c r="AV101" s="685" t="str">
        <f t="shared" si="73"/>
        <v/>
      </c>
      <c r="AW101" s="685" t="str">
        <f t="shared" si="73"/>
        <v/>
      </c>
      <c r="AX101" s="685" t="str">
        <f t="shared" si="73"/>
        <v/>
      </c>
      <c r="AY101" s="685" t="str">
        <f t="shared" si="73"/>
        <v/>
      </c>
      <c r="AZ101" s="685" t="str">
        <f t="shared" si="73"/>
        <v/>
      </c>
      <c r="BA101" s="685" t="str">
        <f t="shared" si="73"/>
        <v/>
      </c>
      <c r="BB101" s="685" t="str">
        <f t="shared" si="73"/>
        <v/>
      </c>
      <c r="BC101" s="685" t="str">
        <f t="shared" si="73"/>
        <v/>
      </c>
      <c r="BD101" s="685" t="str">
        <f t="shared" si="73"/>
        <v/>
      </c>
      <c r="BE101" s="685" t="str">
        <f t="shared" si="73"/>
        <v/>
      </c>
      <c r="BF101" s="685" t="str">
        <f t="shared" si="73"/>
        <v/>
      </c>
      <c r="BG101" s="685" t="str">
        <f t="shared" si="73"/>
        <v/>
      </c>
      <c r="BH101" s="685" t="str">
        <f t="shared" si="73"/>
        <v/>
      </c>
      <c r="BI101" s="685" t="str">
        <f t="shared" si="72"/>
        <v/>
      </c>
      <c r="BJ101" s="685" t="str">
        <f t="shared" si="72"/>
        <v/>
      </c>
      <c r="BK101" s="685" t="str">
        <f t="shared" si="72"/>
        <v/>
      </c>
      <c r="BL101" s="685" t="str">
        <f t="shared" si="72"/>
        <v/>
      </c>
      <c r="BM101" s="685" t="str">
        <f t="shared" si="72"/>
        <v/>
      </c>
      <c r="BN101" s="685" t="str">
        <f t="shared" si="72"/>
        <v/>
      </c>
      <c r="BO101" s="685" t="str">
        <f t="shared" si="72"/>
        <v/>
      </c>
      <c r="BP101" s="685" t="str">
        <f t="shared" si="72"/>
        <v/>
      </c>
      <c r="BQ101" s="685" t="str">
        <f t="shared" si="72"/>
        <v/>
      </c>
      <c r="BR101" s="529"/>
      <c r="BS101" s="685">
        <f>IFERROR(($L101+AB101*Contr_Rate)*(1+Inv_Return)*IF($D101=$C$1,VLOOKUP($T101,Male_Annuity_Tables,MATCH($BS$3+3,'Mortality Tables'!$N$1:$DN$1,0),FALSE),VLOOKUP($T101,Fe_Annuity_Tables,MATCH(BS$3+3,'Mortality Tables'!$N$1:$DN$1,0),FALSE)),"")</f>
        <v>616573.80332136492</v>
      </c>
      <c r="BT101" s="685">
        <f>IFERROR(($BS101+AC101*Contr_Rate)*(1+Inv_Return)*IF($D101=$C$1,VLOOKUP($T101,Male_Annuity_Tables,MATCH($BS$3+3,'Mortality Tables'!$N$1:$DN$1,0),FALSE),VLOOKUP($T101,Fe_Annuity_Tables,MATCH(BT$3+3,'Mortality Tables'!$N$1:$DN$1,0),FALSE)),"")</f>
        <v>1034711.4466211492</v>
      </c>
      <c r="BU101" s="685">
        <f>IFERROR((BT101+AD101*Contr_Rate)*(1+Inv_Return)*IF($D101=$C$1,VLOOKUP($T101,Male_Annuity_Tables,MATCH($BS$3+3,'Mortality Tables'!$N$1:$DN$1,0),FALSE),VLOOKUP($T101,Fe_Annuity_Tables,MATCH(BU$3+3,'Mortality Tables'!$N$1:$DN$1,0),FALSE)),"")</f>
        <v>1442266.1706123953</v>
      </c>
      <c r="BV101" s="685">
        <f>IFERROR((BU101+AE101*Contr_Rate)*(1+Inv_Return)*IF($D101=$C$1,VLOOKUP($T101,Male_Annuity_Tables,MATCH($BS$3+3,'Mortality Tables'!$N$1:$DN$1,0),FALSE),VLOOKUP($T101,Fe_Annuity_Tables,MATCH(BV$3+3,'Mortality Tables'!$N$1:$DN$1,0),FALSE)),"")</f>
        <v>1841328.0018444031</v>
      </c>
      <c r="BW101" s="685">
        <f>IFERROR((BV101+AF101*Contr_Rate)*(1+Inv_Return)*IF($D101=$C$1,VLOOKUP($T101,Male_Annuity_Tables,MATCH($BS$3+3,'Mortality Tables'!$N$1:$DN$1,0),FALSE),VLOOKUP($T101,Fe_Annuity_Tables,MATCH(BW$3+3,'Mortality Tables'!$N$1:$DN$1,0),FALSE)),"")</f>
        <v>2233876.6624284866</v>
      </c>
      <c r="BX101" s="685">
        <f>IFERROR((BW101+AG101*Contr_Rate)*(1+Inv_Return)*IF($D101=$C$1,VLOOKUP($T101,Male_Annuity_Tables,MATCH($BS$3+3,'Mortality Tables'!$N$1:$DN$1,0),FALSE),VLOOKUP($T101,Fe_Annuity_Tables,MATCH(BX$3+3,'Mortality Tables'!$N$1:$DN$1,0),FALSE)),"")</f>
        <v>2621793.8254238619</v>
      </c>
      <c r="BY101" s="685" t="str">
        <f>IFERROR((BX101+AH101*Contr_Rate)*(1+Inv_Return)*IF($D101=$C$1,VLOOKUP($T101,Male_Annuity_Tables,MATCH($BS$3+3,'Mortality Tables'!$N$1:$DN$1,0),FALSE),VLOOKUP($T101,Fe_Annuity_Tables,MATCH(BY$3+3,'Mortality Tables'!$N$1:$DN$1,0),FALSE)),"")</f>
        <v/>
      </c>
      <c r="BZ101" s="685" t="str">
        <f>IFERROR((BY101+AI101*Contr_Rate)*(1+Inv_Return)*IF($D101=$C$1,VLOOKUP($T101,Male_Annuity_Tables,MATCH($BS$3+3,'Mortality Tables'!$N$1:$DN$1,0),FALSE),VLOOKUP($T101,Fe_Annuity_Tables,MATCH(BZ$3+3,'Mortality Tables'!$N$1:$DN$1,0),FALSE)),"")</f>
        <v/>
      </c>
      <c r="CA101" s="685" t="str">
        <f>IFERROR((BZ101+AJ101*Contr_Rate)*(1+Inv_Return)*IF($D101=$C$1,VLOOKUP($T101,Male_Annuity_Tables,MATCH($BS$3+3,'Mortality Tables'!$N$1:$DN$1,0),FALSE),VLOOKUP($T101,Fe_Annuity_Tables,MATCH(CA$3+3,'Mortality Tables'!$N$1:$DN$1,0),FALSE)),"")</f>
        <v/>
      </c>
      <c r="CB101" s="685" t="str">
        <f>IFERROR((CA101+AK101*Contr_Rate)*(1+Inv_Return)*IF($D101=$C$1,VLOOKUP($T101,Male_Annuity_Tables,MATCH($BS$3+3,'Mortality Tables'!$N$1:$DN$1,0),FALSE),VLOOKUP($T101,Fe_Annuity_Tables,MATCH(CB$3+3,'Mortality Tables'!$N$1:$DN$1,0),FALSE)),"")</f>
        <v/>
      </c>
      <c r="CC101" s="685" t="str">
        <f>IFERROR((CB101+AL101*Contr_Rate)*(1+Inv_Return)*IF($D101=$C$1,VLOOKUP($T101,Male_Annuity_Tables,MATCH($BS$3+3,'Mortality Tables'!$N$1:$DN$1,0),FALSE),VLOOKUP($T101,Fe_Annuity_Tables,MATCH(CC$3+3,'Mortality Tables'!$N$1:$DN$1,0),FALSE)),"")</f>
        <v/>
      </c>
      <c r="CD101" s="685" t="str">
        <f>IFERROR((CC101+AM101*Contr_Rate)*(1+Inv_Return)*IF($D101=$C$1,VLOOKUP($T101,Male_Annuity_Tables,MATCH($BS$3+3,'Mortality Tables'!$N$1:$DN$1,0),FALSE),VLOOKUP($T101,Fe_Annuity_Tables,MATCH(CD$3+3,'Mortality Tables'!$N$1:$DN$1,0),FALSE)),"")</f>
        <v/>
      </c>
      <c r="CE101" s="685" t="str">
        <f>IFERROR((CD101+AN101*Contr_Rate)*(1+Inv_Return)*IF($D101=$C$1,VLOOKUP($T101,Male_Annuity_Tables,MATCH($BS$3+3,'Mortality Tables'!$N$1:$DN$1,0),FALSE),VLOOKUP($T101,Fe_Annuity_Tables,MATCH(CE$3+3,'Mortality Tables'!$N$1:$DN$1,0),FALSE)),"")</f>
        <v/>
      </c>
      <c r="CF101" s="685" t="str">
        <f>IFERROR((CE101+AO101*Contr_Rate)*(1+Inv_Return)*IF($D101=$C$1,VLOOKUP($T101,Male_Annuity_Tables,MATCH($BS$3+3,'Mortality Tables'!$N$1:$DN$1,0),FALSE),VLOOKUP($T101,Fe_Annuity_Tables,MATCH(CF$3+3,'Mortality Tables'!$N$1:$DN$1,0),FALSE)),"")</f>
        <v/>
      </c>
      <c r="CG101" s="685" t="str">
        <f>IFERROR((CF101+AP101*Contr_Rate)*(1+Inv_Return)*IF($D101=$C$1,VLOOKUP($T101,Male_Annuity_Tables,MATCH($BS$3+3,'Mortality Tables'!$N$1:$DN$1,0),FALSE),VLOOKUP($T101,Fe_Annuity_Tables,MATCH(CG$3+3,'Mortality Tables'!$N$1:$DN$1,0),FALSE)),"")</f>
        <v/>
      </c>
      <c r="CH101" s="685" t="str">
        <f>IFERROR((CG101+AQ101*Contr_Rate)*(1+Inv_Return)*IF($D101=$C$1,VLOOKUP($T101,Male_Annuity_Tables,MATCH($BS$3+3,'Mortality Tables'!$N$1:$DN$1,0),FALSE),VLOOKUP($T101,Fe_Annuity_Tables,MATCH(CH$3+3,'Mortality Tables'!$N$1:$DN$1,0),FALSE)),"")</f>
        <v/>
      </c>
      <c r="CI101" s="685" t="str">
        <f>IFERROR((CH101+AR101*Contr_Rate)*(1+Inv_Return)*IF($D101=$C$1,VLOOKUP($T101,Male_Annuity_Tables,MATCH($BS$3+3,'Mortality Tables'!$N$1:$DN$1,0),FALSE),VLOOKUP($T101,Fe_Annuity_Tables,MATCH(CI$3+3,'Mortality Tables'!$N$1:$DN$1,0),FALSE)),"")</f>
        <v/>
      </c>
      <c r="CJ101" s="685" t="str">
        <f>IFERROR((CI101+AS101*Contr_Rate)*(1+Inv_Return)*IF($D101=$C$1,VLOOKUP($T101,Male_Annuity_Tables,MATCH($BS$3+3,'Mortality Tables'!$N$1:$DN$1,0),FALSE),VLOOKUP($T101,Fe_Annuity_Tables,MATCH(CJ$3+3,'Mortality Tables'!$N$1:$DN$1,0),FALSE)),"")</f>
        <v/>
      </c>
      <c r="CK101" s="685" t="str">
        <f>IFERROR((CJ101+AT101*Contr_Rate)*(1+Inv_Return)*IF($D101=$C$1,VLOOKUP($T101,Male_Annuity_Tables,MATCH($BS$3+3,'Mortality Tables'!$N$1:$DN$1,0),FALSE),VLOOKUP($T101,Fe_Annuity_Tables,MATCH(CK$3+3,'Mortality Tables'!$N$1:$DN$1,0),FALSE)),"")</f>
        <v/>
      </c>
      <c r="CL101" s="685" t="str">
        <f>IFERROR((CK101+AU101*Contr_Rate)*(1+Inv_Return)*IF($D101=$C$1,VLOOKUP($T101,Male_Annuity_Tables,MATCH($BS$3+3,'Mortality Tables'!$N$1:$DN$1,0),FALSE),VLOOKUP($T101,Fe_Annuity_Tables,MATCH(CL$3+3,'Mortality Tables'!$N$1:$DN$1,0),FALSE)),"")</f>
        <v/>
      </c>
      <c r="CM101" s="685" t="str">
        <f>IFERROR((CL101+AV101*Contr_Rate)*(1+Inv_Return)*IF($D101=$C$1,VLOOKUP($T101,Male_Annuity_Tables,MATCH($BS$3+3,'Mortality Tables'!$N$1:$DN$1,0),FALSE),VLOOKUP($T101,Fe_Annuity_Tables,MATCH(CM$3+3,'Mortality Tables'!$N$1:$DN$1,0),FALSE)),"")</f>
        <v/>
      </c>
      <c r="CN101" s="685" t="str">
        <f>IFERROR((CM101+AW101*Contr_Rate)*(1+Inv_Return)*IF($D101=$C$1,VLOOKUP($T101,Male_Annuity_Tables,MATCH($BS$3+3,'Mortality Tables'!$N$1:$DN$1,0),FALSE),VLOOKUP($T101,Fe_Annuity_Tables,MATCH(CN$3+3,'Mortality Tables'!$N$1:$DN$1,0),FALSE)),"")</f>
        <v/>
      </c>
      <c r="CO101" s="685" t="str">
        <f>IFERROR((CN101+AX101*Contr_Rate)*(1+Inv_Return)*IF($D101=$C$1,VLOOKUP($T101,Male_Annuity_Tables,MATCH($BS$3+3,'Mortality Tables'!$N$1:$DN$1,0),FALSE),VLOOKUP($T101,Fe_Annuity_Tables,MATCH(CO$3+3,'Mortality Tables'!$N$1:$DN$1,0),FALSE)),"")</f>
        <v/>
      </c>
      <c r="CP101" s="685" t="str">
        <f>IFERROR((CO101+AY101*Contr_Rate)*(1+Inv_Return)*IF($D101=$C$1,VLOOKUP($T101,Male_Annuity_Tables,MATCH($BS$3+3,'Mortality Tables'!$N$1:$DN$1,0),FALSE),VLOOKUP($T101,Fe_Annuity_Tables,MATCH(CP$3+3,'Mortality Tables'!$N$1:$DN$1,0),FALSE)),"")</f>
        <v/>
      </c>
      <c r="CQ101" s="685" t="str">
        <f>IFERROR((CP101+AZ101*Contr_Rate)*(1+Inv_Return)*IF($D101=$C$1,VLOOKUP($T101,Male_Annuity_Tables,MATCH($BS$3+3,'Mortality Tables'!$N$1:$DN$1,0),FALSE),VLOOKUP($T101,Fe_Annuity_Tables,MATCH(CQ$3+3,'Mortality Tables'!$N$1:$DN$1,0),FALSE)),"")</f>
        <v/>
      </c>
      <c r="CR101" s="685" t="str">
        <f>IFERROR((CQ101+BA101*Contr_Rate)*(1+Inv_Return)*IF($D101=$C$1,VLOOKUP($T101,Male_Annuity_Tables,MATCH($BS$3+3,'Mortality Tables'!$N$1:$DN$1,0),FALSE),VLOOKUP($T101,Fe_Annuity_Tables,MATCH(CR$3+3,'Mortality Tables'!$N$1:$DN$1,0),FALSE)),"")</f>
        <v/>
      </c>
      <c r="CS101" s="685" t="str">
        <f>IFERROR((CR101+BB101*Contr_Rate)*(1+Inv_Return)*IF($D101=$C$1,VLOOKUP($T101,Male_Annuity_Tables,MATCH($BS$3+3,'Mortality Tables'!$N$1:$DN$1,0),FALSE),VLOOKUP($T101,Fe_Annuity_Tables,MATCH(CS$3+3,'Mortality Tables'!$N$1:$DN$1,0),FALSE)),"")</f>
        <v/>
      </c>
      <c r="CT101" s="685" t="str">
        <f>IFERROR((CS101+BC101*Contr_Rate)*(1+Inv_Return)*IF($D101=$C$1,VLOOKUP($T101,Male_Annuity_Tables,MATCH($BS$3+3,'Mortality Tables'!$N$1:$DN$1,0),FALSE),VLOOKUP($T101,Fe_Annuity_Tables,MATCH(CT$3+3,'Mortality Tables'!$N$1:$DN$1,0),FALSE)),"")</f>
        <v/>
      </c>
      <c r="CU101" s="685" t="str">
        <f>IFERROR((CT101+BD101*Contr_Rate)*(1+Inv_Return)*IF($D101=$C$1,VLOOKUP($T101,Male_Annuity_Tables,MATCH($BS$3+3,'Mortality Tables'!$N$1:$DN$1,0),FALSE),VLOOKUP($T101,Fe_Annuity_Tables,MATCH(CU$3+3,'Mortality Tables'!$N$1:$DN$1,0),FALSE)),"")</f>
        <v/>
      </c>
      <c r="CV101" s="685" t="str">
        <f>IFERROR((CU101+BE101*Contr_Rate)*(1+Inv_Return)*IF($D101=$C$1,VLOOKUP($T101,Male_Annuity_Tables,MATCH($BS$3+3,'Mortality Tables'!$N$1:$DN$1,0),FALSE),VLOOKUP($T101,Fe_Annuity_Tables,MATCH(CV$3+3,'Mortality Tables'!$N$1:$DN$1,0),FALSE)),"")</f>
        <v/>
      </c>
      <c r="CW101" s="685" t="str">
        <f>IFERROR((CV101+BF101*Contr_Rate)*(1+Inv_Return)*IF($D101=$C$1,VLOOKUP($T101,Male_Annuity_Tables,MATCH($BS$3+3,'Mortality Tables'!$N$1:$DN$1,0),FALSE),VLOOKUP($T101,Fe_Annuity_Tables,MATCH(CW$3+3,'Mortality Tables'!$N$1:$DN$1,0),FALSE)),"")</f>
        <v/>
      </c>
      <c r="CX101" s="685" t="str">
        <f>IFERROR((CW101+BG101*Contr_Rate)*(1+Inv_Return)*IF($D101=$C$1,VLOOKUP($T101,Male_Annuity_Tables,MATCH($BS$3+3,'Mortality Tables'!$N$1:$DN$1,0),FALSE),VLOOKUP($T101,Fe_Annuity_Tables,MATCH(CX$3+3,'Mortality Tables'!$N$1:$DN$1,0),FALSE)),"")</f>
        <v/>
      </c>
      <c r="CY101" s="685" t="str">
        <f>IFERROR((CX101+BH101*Contr_Rate)*(1+Inv_Return)*IF($D101=$C$1,VLOOKUP($T101,Male_Annuity_Tables,MATCH($BS$3+3,'Mortality Tables'!$N$1:$DN$1,0),FALSE),VLOOKUP($T101,Fe_Annuity_Tables,MATCH(CY$3+3,'Mortality Tables'!$N$1:$DN$1,0),FALSE)),"")</f>
        <v/>
      </c>
      <c r="CZ101" s="685" t="str">
        <f>IFERROR((CY101+BI101*Contr_Rate)*(1+Inv_Return)*IF($D101=$C$1,VLOOKUP($T101,Male_Annuity_Tables,MATCH($BS$3+3,'Mortality Tables'!$N$1:$DN$1,0),FALSE),VLOOKUP($T101,Fe_Annuity_Tables,MATCH(CZ$3+3,'Mortality Tables'!$N$1:$DN$1,0),FALSE)),"")</f>
        <v/>
      </c>
      <c r="DA101" s="685" t="str">
        <f>IFERROR((CZ101+BJ101*Contr_Rate)*(1+Inv_Return)*IF($D101=$C$1,VLOOKUP($T101,Male_Annuity_Tables,MATCH($BS$3+3,'Mortality Tables'!$N$1:$DN$1,0),FALSE),VLOOKUP($T101,Fe_Annuity_Tables,MATCH(DA$3+3,'Mortality Tables'!$N$1:$DN$1,0),FALSE)),"")</f>
        <v/>
      </c>
      <c r="DB101" s="685" t="str">
        <f>IFERROR((DA101+BK101*Contr_Rate)*(1+Inv_Return)*IF($D101=$C$1,VLOOKUP($T101,Male_Annuity_Tables,MATCH($BS$3+3,'Mortality Tables'!$N$1:$DN$1,0),FALSE),VLOOKUP($T101,Fe_Annuity_Tables,MATCH(DB$3+3,'Mortality Tables'!$N$1:$DN$1,0),FALSE)),"")</f>
        <v/>
      </c>
      <c r="DC101" s="685" t="str">
        <f>IFERROR((DB101+BL101*Contr_Rate)*(1+Inv_Return)*IF($D101=$C$1,VLOOKUP($T101,Male_Annuity_Tables,MATCH($BS$3+3,'Mortality Tables'!$N$1:$DN$1,0),FALSE),VLOOKUP($T101,Fe_Annuity_Tables,MATCH(DC$3+3,'Mortality Tables'!$N$1:$DN$1,0),FALSE)),"")</f>
        <v/>
      </c>
      <c r="DD101" s="685" t="str">
        <f>IFERROR((DC101+BM101*Contr_Rate)*(1+Inv_Return)*IF($D101=$C$1,VLOOKUP($T101,Male_Annuity_Tables,MATCH($BS$3+3,'Mortality Tables'!$N$1:$DN$1,0),FALSE),VLOOKUP($T101,Fe_Annuity_Tables,MATCH(DD$3+3,'Mortality Tables'!$N$1:$DN$1,0),FALSE)),"")</f>
        <v/>
      </c>
      <c r="DE101" s="685" t="str">
        <f>IFERROR((DD101+BN101*Contr_Rate)*(1+Inv_Return)*IF($D101=$C$1,VLOOKUP($T101,Male_Annuity_Tables,MATCH($BS$3+3,'Mortality Tables'!$N$1:$DN$1,0),FALSE),VLOOKUP($T101,Fe_Annuity_Tables,MATCH(DE$3+3,'Mortality Tables'!$N$1:$DN$1,0),FALSE)),"")</f>
        <v/>
      </c>
      <c r="DF101" s="685" t="str">
        <f>IFERROR((DE101+BO101*Contr_Rate)*(1+Inv_Return)*IF($D101=$C$1,VLOOKUP($T101,Male_Annuity_Tables,MATCH($BS$3+3,'Mortality Tables'!$N$1:$DN$1,0),FALSE),VLOOKUP($T101,Fe_Annuity_Tables,MATCH(DF$3+3,'Mortality Tables'!$N$1:$DN$1,0),FALSE)),"")</f>
        <v/>
      </c>
      <c r="DG101" s="685" t="str">
        <f>IFERROR((DF101+BP101*Contr_Rate)*(1+Inv_Return)*IF($D101=$C$1,VLOOKUP($T101,Male_Annuity_Tables,MATCH($BS$3+3,'Mortality Tables'!$N$1:$DN$1,0),FALSE),VLOOKUP($T101,Fe_Annuity_Tables,MATCH(DG$3+3,'Mortality Tables'!$N$1:$DN$1,0),FALSE)),"")</f>
        <v/>
      </c>
      <c r="DH101" s="685" t="str">
        <f>IFERROR((DG101+BQ101*Contr_Rate)*(1+Inv_Return)*IF($D101=$C$1,VLOOKUP($T101,Male_Annuity_Tables,MATCH($BS$3+3,'Mortality Tables'!$N$1:$DN$1,0),FALSE),VLOOKUP($T101,Fe_Annuity_Tables,MATCH(DH$3+3,'Mortality Tables'!$N$1:$DN$1,0),FALSE)),"")</f>
        <v/>
      </c>
      <c r="DJ101" s="686">
        <f t="shared" si="69"/>
        <v>2621793.8254238619</v>
      </c>
      <c r="DK101" s="680">
        <f t="shared" si="60"/>
        <v>8.0909277508679907</v>
      </c>
      <c r="DL101" s="686">
        <f t="shared" si="83"/>
        <v>217107.59471873177</v>
      </c>
      <c r="DM101" s="686">
        <f t="shared" si="70"/>
        <v>2078407.6517649093</v>
      </c>
      <c r="DN101" s="687">
        <f t="shared" si="84"/>
        <v>0.10445861981617119</v>
      </c>
      <c r="DP101" s="688">
        <f t="shared" si="63"/>
        <v>66057.867566441084</v>
      </c>
      <c r="DQ101" s="688">
        <f t="shared" si="64"/>
        <v>60287.462437381262</v>
      </c>
      <c r="DR101" s="688">
        <f t="shared" si="65"/>
        <v>85198.268363500727</v>
      </c>
    </row>
    <row r="102" spans="1:122" s="657" customFormat="1" ht="14.5">
      <c r="A102" s="675" t="s">
        <v>1273</v>
      </c>
      <c r="B102" s="675" t="s">
        <v>1274</v>
      </c>
      <c r="C102" s="675" t="s">
        <v>116</v>
      </c>
      <c r="D102" s="675" t="s">
        <v>60</v>
      </c>
      <c r="E102" s="676">
        <v>26552</v>
      </c>
      <c r="F102" s="677">
        <v>39035</v>
      </c>
      <c r="G102" s="677">
        <v>43229</v>
      </c>
      <c r="H102" s="678">
        <v>490906</v>
      </c>
      <c r="I102" s="678">
        <v>48459.66</v>
      </c>
      <c r="J102" s="678">
        <v>38127.660000000003</v>
      </c>
      <c r="K102" s="678">
        <v>10682.58</v>
      </c>
      <c r="L102" s="678">
        <v>97269.900000000009</v>
      </c>
      <c r="M102" s="679">
        <f>IF(COUNTIF($A$4:A204,A102)=1,0,1)</f>
        <v>0</v>
      </c>
      <c r="N102" s="680" t="str">
        <f t="shared" si="80"/>
        <v>Okay</v>
      </c>
      <c r="O102" s="680" t="str">
        <f t="shared" si="66"/>
        <v>TRUE</v>
      </c>
      <c r="P102" s="680" t="b">
        <f t="shared" si="50"/>
        <v>1</v>
      </c>
      <c r="Q102" s="680" t="b">
        <f t="shared" si="76"/>
        <v>1</v>
      </c>
      <c r="R102" s="680" t="b">
        <f t="shared" si="77"/>
        <v>1</v>
      </c>
      <c r="S102" s="681">
        <f t="shared" si="53"/>
        <v>34.200000000000003</v>
      </c>
      <c r="T102" s="682">
        <f t="shared" si="78"/>
        <v>52</v>
      </c>
      <c r="U102" s="682">
        <f t="shared" si="67"/>
        <v>45</v>
      </c>
      <c r="V102" s="682">
        <f t="shared" si="79"/>
        <v>6.6493150684931503</v>
      </c>
      <c r="W102" s="682">
        <f t="shared" si="81"/>
        <v>8</v>
      </c>
      <c r="X102" s="683">
        <f t="shared" si="82"/>
        <v>778159.20000000007</v>
      </c>
      <c r="Y102" s="684">
        <f t="shared" si="58"/>
        <v>4.3699999999999998E-3</v>
      </c>
      <c r="Z102" s="684">
        <f>IF($D102=$C$1,VLOOKUP($T102,Male_Annuity_Tables,MATCH($W102+2,'Mortality Tables'!$DS$1:$HT$1,0),FALSE),VLOOKUP($T102,Fe_Annuity_Tables,MATCH($W102+2,'Mortality Tables'!$M$1:$DN$1,0),FALSE))</f>
        <v>0.53801830641186421</v>
      </c>
      <c r="AA102" s="664"/>
      <c r="AB102" s="685">
        <f t="shared" si="75"/>
        <v>515917.66070000001</v>
      </c>
      <c r="AC102" s="685">
        <f t="shared" si="75"/>
        <v>542203.66551266506</v>
      </c>
      <c r="AD102" s="685">
        <f t="shared" si="75"/>
        <v>569828.94227053539</v>
      </c>
      <c r="AE102" s="685">
        <f t="shared" si="75"/>
        <v>598861.72687921918</v>
      </c>
      <c r="AF102" s="685">
        <f t="shared" si="75"/>
        <v>629373.73186371534</v>
      </c>
      <c r="AG102" s="685">
        <f t="shared" si="75"/>
        <v>661440.32350217178</v>
      </c>
      <c r="AH102" s="685">
        <f t="shared" si="75"/>
        <v>695140.70798460732</v>
      </c>
      <c r="AI102" s="685">
        <f t="shared" si="75"/>
        <v>730558.12705642311</v>
      </c>
      <c r="AJ102" s="685" t="str">
        <f t="shared" si="75"/>
        <v/>
      </c>
      <c r="AK102" s="685" t="str">
        <f t="shared" si="75"/>
        <v/>
      </c>
      <c r="AL102" s="685" t="str">
        <f t="shared" si="74"/>
        <v/>
      </c>
      <c r="AM102" s="685" t="str">
        <f t="shared" si="74"/>
        <v/>
      </c>
      <c r="AN102" s="685" t="str">
        <f t="shared" si="74"/>
        <v/>
      </c>
      <c r="AO102" s="685" t="str">
        <f t="shared" si="74"/>
        <v/>
      </c>
      <c r="AP102" s="685" t="str">
        <f t="shared" si="74"/>
        <v/>
      </c>
      <c r="AQ102" s="685" t="str">
        <f t="shared" si="74"/>
        <v/>
      </c>
      <c r="AR102" s="685" t="str">
        <f t="shared" si="74"/>
        <v/>
      </c>
      <c r="AS102" s="685" t="str">
        <f t="shared" si="74"/>
        <v/>
      </c>
      <c r="AT102" s="685" t="str">
        <f t="shared" si="74"/>
        <v/>
      </c>
      <c r="AU102" s="685" t="str">
        <f t="shared" si="74"/>
        <v/>
      </c>
      <c r="AV102" s="685" t="str">
        <f t="shared" si="73"/>
        <v/>
      </c>
      <c r="AW102" s="685" t="str">
        <f t="shared" si="73"/>
        <v/>
      </c>
      <c r="AX102" s="685" t="str">
        <f t="shared" si="73"/>
        <v/>
      </c>
      <c r="AY102" s="685" t="str">
        <f t="shared" si="73"/>
        <v/>
      </c>
      <c r="AZ102" s="685" t="str">
        <f t="shared" si="73"/>
        <v/>
      </c>
      <c r="BA102" s="685" t="str">
        <f t="shared" si="73"/>
        <v/>
      </c>
      <c r="BB102" s="685" t="str">
        <f t="shared" si="73"/>
        <v/>
      </c>
      <c r="BC102" s="685" t="str">
        <f t="shared" si="73"/>
        <v/>
      </c>
      <c r="BD102" s="685" t="str">
        <f t="shared" si="73"/>
        <v/>
      </c>
      <c r="BE102" s="685" t="str">
        <f t="shared" si="73"/>
        <v/>
      </c>
      <c r="BF102" s="685" t="str">
        <f t="shared" si="73"/>
        <v/>
      </c>
      <c r="BG102" s="685" t="str">
        <f t="shared" si="73"/>
        <v/>
      </c>
      <c r="BH102" s="685" t="str">
        <f t="shared" si="73"/>
        <v/>
      </c>
      <c r="BI102" s="685" t="str">
        <f t="shared" si="72"/>
        <v/>
      </c>
      <c r="BJ102" s="685" t="str">
        <f t="shared" si="72"/>
        <v/>
      </c>
      <c r="BK102" s="685" t="str">
        <f t="shared" si="72"/>
        <v/>
      </c>
      <c r="BL102" s="685" t="str">
        <f t="shared" si="72"/>
        <v/>
      </c>
      <c r="BM102" s="685" t="str">
        <f t="shared" si="72"/>
        <v/>
      </c>
      <c r="BN102" s="685" t="str">
        <f t="shared" si="72"/>
        <v/>
      </c>
      <c r="BO102" s="685" t="str">
        <f t="shared" si="72"/>
        <v/>
      </c>
      <c r="BP102" s="685" t="str">
        <f t="shared" si="72"/>
        <v/>
      </c>
      <c r="BQ102" s="685" t="str">
        <f t="shared" si="72"/>
        <v/>
      </c>
      <c r="BR102" s="529"/>
      <c r="BS102" s="685">
        <f>IFERROR(($L102+AB102*Contr_Rate)*(1+Inv_Return)*IF($D102=$C$1,VLOOKUP($T102,Male_Annuity_Tables,MATCH($BS$3+3,'Mortality Tables'!$N$1:$DN$1,0),FALSE),VLOOKUP($T102,Fe_Annuity_Tables,MATCH(BS$3+3,'Mortality Tables'!$N$1:$DN$1,0),FALSE)),"")</f>
        <v>232092.83828371743</v>
      </c>
      <c r="BT102" s="685">
        <f>IFERROR(($BS102+AC102*Contr_Rate)*(1+Inv_Return)*IF($D102=$C$1,VLOOKUP($T102,Male_Annuity_Tables,MATCH($BS$3+3,'Mortality Tables'!$N$1:$DN$1,0),FALSE),VLOOKUP($T102,Fe_Annuity_Tables,MATCH(BT$3+3,'Mortality Tables'!$N$1:$DN$1,0),FALSE)),"")</f>
        <v>325609.87622700469</v>
      </c>
      <c r="BU102" s="685">
        <f>IFERROR((BT102+AD102*Contr_Rate)*(1+Inv_Return)*IF($D102=$C$1,VLOOKUP($T102,Male_Annuity_Tables,MATCH($BS$3+3,'Mortality Tables'!$N$1:$DN$1,0),FALSE),VLOOKUP($T102,Fe_Annuity_Tables,MATCH(BU$3+3,'Mortality Tables'!$N$1:$DN$1,0),FALSE)),"")</f>
        <v>366744.41630383843</v>
      </c>
      <c r="BV102" s="685">
        <f>IFERROR((BU102+AE102*Contr_Rate)*(1+Inv_Return)*IF($D102=$C$1,VLOOKUP($T102,Male_Annuity_Tables,MATCH($BS$3+3,'Mortality Tables'!$N$1:$DN$1,0),FALSE),VLOOKUP($T102,Fe_Annuity_Tables,MATCH(BV$3+3,'Mortality Tables'!$N$1:$DN$1,0),FALSE)),"")</f>
        <v>381260.09616630926</v>
      </c>
      <c r="BW102" s="685">
        <f>IFERROR((BV102+AF102*Contr_Rate)*(1+Inv_Return)*IF($D102=$C$1,VLOOKUP($T102,Male_Annuity_Tables,MATCH($BS$3+3,'Mortality Tables'!$N$1:$DN$1,0),FALSE),VLOOKUP($T102,Fe_Annuity_Tables,MATCH(BW$3+3,'Mortality Tables'!$N$1:$DN$1,0),FALSE)),"")</f>
        <v>375619.55564330384</v>
      </c>
      <c r="BX102" s="685">
        <f>IFERROR((BW102+AG102*Contr_Rate)*(1+Inv_Return)*IF($D102=$C$1,VLOOKUP($T102,Male_Annuity_Tables,MATCH($BS$3+3,'Mortality Tables'!$N$1:$DN$1,0),FALSE),VLOOKUP($T102,Fe_Annuity_Tables,MATCH(BX$3+3,'Mortality Tables'!$N$1:$DN$1,0),FALSE)),"")</f>
        <v>356983.09775375092</v>
      </c>
      <c r="BY102" s="685">
        <f>IFERROR((BX102+AH102*Contr_Rate)*(1+Inv_Return)*IF($D102=$C$1,VLOOKUP($T102,Male_Annuity_Tables,MATCH($BS$3+3,'Mortality Tables'!$N$1:$DN$1,0),FALSE),VLOOKUP($T102,Fe_Annuity_Tables,MATCH(BY$3+3,'Mortality Tables'!$N$1:$DN$1,0),FALSE)),"")</f>
        <v>331714.70369013917</v>
      </c>
      <c r="BZ102" s="685">
        <f>IFERROR((BY102+AI102*Contr_Rate)*(1+Inv_Return)*IF($D102=$C$1,VLOOKUP($T102,Male_Annuity_Tables,MATCH($BS$3+3,'Mortality Tables'!$N$1:$DN$1,0),FALSE),VLOOKUP($T102,Fe_Annuity_Tables,MATCH(BZ$3+3,'Mortality Tables'!$N$1:$DN$1,0),FALSE)),"")</f>
        <v>304578.0311316555</v>
      </c>
      <c r="CA102" s="685" t="str">
        <f>IFERROR((BZ102+AJ102*Contr_Rate)*(1+Inv_Return)*IF($D102=$C$1,VLOOKUP($T102,Male_Annuity_Tables,MATCH($BS$3+3,'Mortality Tables'!$N$1:$DN$1,0),FALSE),VLOOKUP($T102,Fe_Annuity_Tables,MATCH(CA$3+3,'Mortality Tables'!$N$1:$DN$1,0),FALSE)),"")</f>
        <v/>
      </c>
      <c r="CB102" s="685" t="str">
        <f>IFERROR((CA102+AK102*Contr_Rate)*(1+Inv_Return)*IF($D102=$C$1,VLOOKUP($T102,Male_Annuity_Tables,MATCH($BS$3+3,'Mortality Tables'!$N$1:$DN$1,0),FALSE),VLOOKUP($T102,Fe_Annuity_Tables,MATCH(CB$3+3,'Mortality Tables'!$N$1:$DN$1,0),FALSE)),"")</f>
        <v/>
      </c>
      <c r="CC102" s="685" t="str">
        <f>IFERROR((CB102+AL102*Contr_Rate)*(1+Inv_Return)*IF($D102=$C$1,VLOOKUP($T102,Male_Annuity_Tables,MATCH($BS$3+3,'Mortality Tables'!$N$1:$DN$1,0),FALSE),VLOOKUP($T102,Fe_Annuity_Tables,MATCH(CC$3+3,'Mortality Tables'!$N$1:$DN$1,0),FALSE)),"")</f>
        <v/>
      </c>
      <c r="CD102" s="685" t="str">
        <f>IFERROR((CC102+AM102*Contr_Rate)*(1+Inv_Return)*IF($D102=$C$1,VLOOKUP($T102,Male_Annuity_Tables,MATCH($BS$3+3,'Mortality Tables'!$N$1:$DN$1,0),FALSE),VLOOKUP($T102,Fe_Annuity_Tables,MATCH(CD$3+3,'Mortality Tables'!$N$1:$DN$1,0),FALSE)),"")</f>
        <v/>
      </c>
      <c r="CE102" s="685" t="str">
        <f>IFERROR((CD102+AN102*Contr_Rate)*(1+Inv_Return)*IF($D102=$C$1,VLOOKUP($T102,Male_Annuity_Tables,MATCH($BS$3+3,'Mortality Tables'!$N$1:$DN$1,0),FALSE),VLOOKUP($T102,Fe_Annuity_Tables,MATCH(CE$3+3,'Mortality Tables'!$N$1:$DN$1,0),FALSE)),"")</f>
        <v/>
      </c>
      <c r="CF102" s="685" t="str">
        <f>IFERROR((CE102+AO102*Contr_Rate)*(1+Inv_Return)*IF($D102=$C$1,VLOOKUP($T102,Male_Annuity_Tables,MATCH($BS$3+3,'Mortality Tables'!$N$1:$DN$1,0),FALSE),VLOOKUP($T102,Fe_Annuity_Tables,MATCH(CF$3+3,'Mortality Tables'!$N$1:$DN$1,0),FALSE)),"")</f>
        <v/>
      </c>
      <c r="CG102" s="685" t="str">
        <f>IFERROR((CF102+AP102*Contr_Rate)*(1+Inv_Return)*IF($D102=$C$1,VLOOKUP($T102,Male_Annuity_Tables,MATCH($BS$3+3,'Mortality Tables'!$N$1:$DN$1,0),FALSE),VLOOKUP($T102,Fe_Annuity_Tables,MATCH(CG$3+3,'Mortality Tables'!$N$1:$DN$1,0),FALSE)),"")</f>
        <v/>
      </c>
      <c r="CH102" s="685" t="str">
        <f>IFERROR((CG102+AQ102*Contr_Rate)*(1+Inv_Return)*IF($D102=$C$1,VLOOKUP($T102,Male_Annuity_Tables,MATCH($BS$3+3,'Mortality Tables'!$N$1:$DN$1,0),FALSE),VLOOKUP($T102,Fe_Annuity_Tables,MATCH(CH$3+3,'Mortality Tables'!$N$1:$DN$1,0),FALSE)),"")</f>
        <v/>
      </c>
      <c r="CI102" s="685" t="str">
        <f>IFERROR((CH102+AR102*Contr_Rate)*(1+Inv_Return)*IF($D102=$C$1,VLOOKUP($T102,Male_Annuity_Tables,MATCH($BS$3+3,'Mortality Tables'!$N$1:$DN$1,0),FALSE),VLOOKUP($T102,Fe_Annuity_Tables,MATCH(CI$3+3,'Mortality Tables'!$N$1:$DN$1,0),FALSE)),"")</f>
        <v/>
      </c>
      <c r="CJ102" s="685" t="str">
        <f>IFERROR((CI102+AS102*Contr_Rate)*(1+Inv_Return)*IF($D102=$C$1,VLOOKUP($T102,Male_Annuity_Tables,MATCH($BS$3+3,'Mortality Tables'!$N$1:$DN$1,0),FALSE),VLOOKUP($T102,Fe_Annuity_Tables,MATCH(CJ$3+3,'Mortality Tables'!$N$1:$DN$1,0),FALSE)),"")</f>
        <v/>
      </c>
      <c r="CK102" s="685" t="str">
        <f>IFERROR((CJ102+AT102*Contr_Rate)*(1+Inv_Return)*IF($D102=$C$1,VLOOKUP($T102,Male_Annuity_Tables,MATCH($BS$3+3,'Mortality Tables'!$N$1:$DN$1,0),FALSE),VLOOKUP($T102,Fe_Annuity_Tables,MATCH(CK$3+3,'Mortality Tables'!$N$1:$DN$1,0),FALSE)),"")</f>
        <v/>
      </c>
      <c r="CL102" s="685" t="str">
        <f>IFERROR((CK102+AU102*Contr_Rate)*(1+Inv_Return)*IF($D102=$C$1,VLOOKUP($T102,Male_Annuity_Tables,MATCH($BS$3+3,'Mortality Tables'!$N$1:$DN$1,0),FALSE),VLOOKUP($T102,Fe_Annuity_Tables,MATCH(CL$3+3,'Mortality Tables'!$N$1:$DN$1,0),FALSE)),"")</f>
        <v/>
      </c>
      <c r="CM102" s="685" t="str">
        <f>IFERROR((CL102+AV102*Contr_Rate)*(1+Inv_Return)*IF($D102=$C$1,VLOOKUP($T102,Male_Annuity_Tables,MATCH($BS$3+3,'Mortality Tables'!$N$1:$DN$1,0),FALSE),VLOOKUP($T102,Fe_Annuity_Tables,MATCH(CM$3+3,'Mortality Tables'!$N$1:$DN$1,0),FALSE)),"")</f>
        <v/>
      </c>
      <c r="CN102" s="685" t="str">
        <f>IFERROR((CM102+AW102*Contr_Rate)*(1+Inv_Return)*IF($D102=$C$1,VLOOKUP($T102,Male_Annuity_Tables,MATCH($BS$3+3,'Mortality Tables'!$N$1:$DN$1,0),FALSE),VLOOKUP($T102,Fe_Annuity_Tables,MATCH(CN$3+3,'Mortality Tables'!$N$1:$DN$1,0),FALSE)),"")</f>
        <v/>
      </c>
      <c r="CO102" s="685" t="str">
        <f>IFERROR((CN102+AX102*Contr_Rate)*(1+Inv_Return)*IF($D102=$C$1,VLOOKUP($T102,Male_Annuity_Tables,MATCH($BS$3+3,'Mortality Tables'!$N$1:$DN$1,0),FALSE),VLOOKUP($T102,Fe_Annuity_Tables,MATCH(CO$3+3,'Mortality Tables'!$N$1:$DN$1,0),FALSE)),"")</f>
        <v/>
      </c>
      <c r="CP102" s="685" t="str">
        <f>IFERROR((CO102+AY102*Contr_Rate)*(1+Inv_Return)*IF($D102=$C$1,VLOOKUP($T102,Male_Annuity_Tables,MATCH($BS$3+3,'Mortality Tables'!$N$1:$DN$1,0),FALSE),VLOOKUP($T102,Fe_Annuity_Tables,MATCH(CP$3+3,'Mortality Tables'!$N$1:$DN$1,0),FALSE)),"")</f>
        <v/>
      </c>
      <c r="CQ102" s="685" t="str">
        <f>IFERROR((CP102+AZ102*Contr_Rate)*(1+Inv_Return)*IF($D102=$C$1,VLOOKUP($T102,Male_Annuity_Tables,MATCH($BS$3+3,'Mortality Tables'!$N$1:$DN$1,0),FALSE),VLOOKUP($T102,Fe_Annuity_Tables,MATCH(CQ$3+3,'Mortality Tables'!$N$1:$DN$1,0),FALSE)),"")</f>
        <v/>
      </c>
      <c r="CR102" s="685" t="str">
        <f>IFERROR((CQ102+BA102*Contr_Rate)*(1+Inv_Return)*IF($D102=$C$1,VLOOKUP($T102,Male_Annuity_Tables,MATCH($BS$3+3,'Mortality Tables'!$N$1:$DN$1,0),FALSE),VLOOKUP($T102,Fe_Annuity_Tables,MATCH(CR$3+3,'Mortality Tables'!$N$1:$DN$1,0),FALSE)),"")</f>
        <v/>
      </c>
      <c r="CS102" s="685" t="str">
        <f>IFERROR((CR102+BB102*Contr_Rate)*(1+Inv_Return)*IF($D102=$C$1,VLOOKUP($T102,Male_Annuity_Tables,MATCH($BS$3+3,'Mortality Tables'!$N$1:$DN$1,0),FALSE),VLOOKUP($T102,Fe_Annuity_Tables,MATCH(CS$3+3,'Mortality Tables'!$N$1:$DN$1,0),FALSE)),"")</f>
        <v/>
      </c>
      <c r="CT102" s="685" t="str">
        <f>IFERROR((CS102+BC102*Contr_Rate)*(1+Inv_Return)*IF($D102=$C$1,VLOOKUP($T102,Male_Annuity_Tables,MATCH($BS$3+3,'Mortality Tables'!$N$1:$DN$1,0),FALSE),VLOOKUP($T102,Fe_Annuity_Tables,MATCH(CT$3+3,'Mortality Tables'!$N$1:$DN$1,0),FALSE)),"")</f>
        <v/>
      </c>
      <c r="CU102" s="685" t="str">
        <f>IFERROR((CT102+BD102*Contr_Rate)*(1+Inv_Return)*IF($D102=$C$1,VLOOKUP($T102,Male_Annuity_Tables,MATCH($BS$3+3,'Mortality Tables'!$N$1:$DN$1,0),FALSE),VLOOKUP($T102,Fe_Annuity_Tables,MATCH(CU$3+3,'Mortality Tables'!$N$1:$DN$1,0),FALSE)),"")</f>
        <v/>
      </c>
      <c r="CV102" s="685" t="str">
        <f>IFERROR((CU102+BE102*Contr_Rate)*(1+Inv_Return)*IF($D102=$C$1,VLOOKUP($T102,Male_Annuity_Tables,MATCH($BS$3+3,'Mortality Tables'!$N$1:$DN$1,0),FALSE),VLOOKUP($T102,Fe_Annuity_Tables,MATCH(CV$3+3,'Mortality Tables'!$N$1:$DN$1,0),FALSE)),"")</f>
        <v/>
      </c>
      <c r="CW102" s="685" t="str">
        <f>IFERROR((CV102+BF102*Contr_Rate)*(1+Inv_Return)*IF($D102=$C$1,VLOOKUP($T102,Male_Annuity_Tables,MATCH($BS$3+3,'Mortality Tables'!$N$1:$DN$1,0),FALSE),VLOOKUP($T102,Fe_Annuity_Tables,MATCH(CW$3+3,'Mortality Tables'!$N$1:$DN$1,0),FALSE)),"")</f>
        <v/>
      </c>
      <c r="CX102" s="685" t="str">
        <f>IFERROR((CW102+BG102*Contr_Rate)*(1+Inv_Return)*IF($D102=$C$1,VLOOKUP($T102,Male_Annuity_Tables,MATCH($BS$3+3,'Mortality Tables'!$N$1:$DN$1,0),FALSE),VLOOKUP($T102,Fe_Annuity_Tables,MATCH(CX$3+3,'Mortality Tables'!$N$1:$DN$1,0),FALSE)),"")</f>
        <v/>
      </c>
      <c r="CY102" s="685" t="str">
        <f>IFERROR((CX102+BH102*Contr_Rate)*(1+Inv_Return)*IF($D102=$C$1,VLOOKUP($T102,Male_Annuity_Tables,MATCH($BS$3+3,'Mortality Tables'!$N$1:$DN$1,0),FALSE),VLOOKUP($T102,Fe_Annuity_Tables,MATCH(CY$3+3,'Mortality Tables'!$N$1:$DN$1,0),FALSE)),"")</f>
        <v/>
      </c>
      <c r="CZ102" s="685" t="str">
        <f>IFERROR((CY102+BI102*Contr_Rate)*(1+Inv_Return)*IF($D102=$C$1,VLOOKUP($T102,Male_Annuity_Tables,MATCH($BS$3+3,'Mortality Tables'!$N$1:$DN$1,0),FALSE),VLOOKUP($T102,Fe_Annuity_Tables,MATCH(CZ$3+3,'Mortality Tables'!$N$1:$DN$1,0),FALSE)),"")</f>
        <v/>
      </c>
      <c r="DA102" s="685" t="str">
        <f>IFERROR((CZ102+BJ102*Contr_Rate)*(1+Inv_Return)*IF($D102=$C$1,VLOOKUP($T102,Male_Annuity_Tables,MATCH($BS$3+3,'Mortality Tables'!$N$1:$DN$1,0),FALSE),VLOOKUP($T102,Fe_Annuity_Tables,MATCH(DA$3+3,'Mortality Tables'!$N$1:$DN$1,0),FALSE)),"")</f>
        <v/>
      </c>
      <c r="DB102" s="685" t="str">
        <f>IFERROR((DA102+BK102*Contr_Rate)*(1+Inv_Return)*IF($D102=$C$1,VLOOKUP($T102,Male_Annuity_Tables,MATCH($BS$3+3,'Mortality Tables'!$N$1:$DN$1,0),FALSE),VLOOKUP($T102,Fe_Annuity_Tables,MATCH(DB$3+3,'Mortality Tables'!$N$1:$DN$1,0),FALSE)),"")</f>
        <v/>
      </c>
      <c r="DC102" s="685" t="str">
        <f>IFERROR((DB102+BL102*Contr_Rate)*(1+Inv_Return)*IF($D102=$C$1,VLOOKUP($T102,Male_Annuity_Tables,MATCH($BS$3+3,'Mortality Tables'!$N$1:$DN$1,0),FALSE),VLOOKUP($T102,Fe_Annuity_Tables,MATCH(DC$3+3,'Mortality Tables'!$N$1:$DN$1,0),FALSE)),"")</f>
        <v/>
      </c>
      <c r="DD102" s="685" t="str">
        <f>IFERROR((DC102+BM102*Contr_Rate)*(1+Inv_Return)*IF($D102=$C$1,VLOOKUP($T102,Male_Annuity_Tables,MATCH($BS$3+3,'Mortality Tables'!$N$1:$DN$1,0),FALSE),VLOOKUP($T102,Fe_Annuity_Tables,MATCH(DD$3+3,'Mortality Tables'!$N$1:$DN$1,0),FALSE)),"")</f>
        <v/>
      </c>
      <c r="DE102" s="685" t="str">
        <f>IFERROR((DD102+BN102*Contr_Rate)*(1+Inv_Return)*IF($D102=$C$1,VLOOKUP($T102,Male_Annuity_Tables,MATCH($BS$3+3,'Mortality Tables'!$N$1:$DN$1,0),FALSE),VLOOKUP($T102,Fe_Annuity_Tables,MATCH(DE$3+3,'Mortality Tables'!$N$1:$DN$1,0),FALSE)),"")</f>
        <v/>
      </c>
      <c r="DF102" s="685" t="str">
        <f>IFERROR((DE102+BO102*Contr_Rate)*(1+Inv_Return)*IF($D102=$C$1,VLOOKUP($T102,Male_Annuity_Tables,MATCH($BS$3+3,'Mortality Tables'!$N$1:$DN$1,0),FALSE),VLOOKUP($T102,Fe_Annuity_Tables,MATCH(DF$3+3,'Mortality Tables'!$N$1:$DN$1,0),FALSE)),"")</f>
        <v/>
      </c>
      <c r="DG102" s="685" t="str">
        <f>IFERROR((DF102+BP102*Contr_Rate)*(1+Inv_Return)*IF($D102=$C$1,VLOOKUP($T102,Male_Annuity_Tables,MATCH($BS$3+3,'Mortality Tables'!$N$1:$DN$1,0),FALSE),VLOOKUP($T102,Fe_Annuity_Tables,MATCH(DG$3+3,'Mortality Tables'!$N$1:$DN$1,0),FALSE)),"")</f>
        <v/>
      </c>
      <c r="DH102" s="685" t="str">
        <f>IFERROR((DG102+BQ102*Contr_Rate)*(1+Inv_Return)*IF($D102=$C$1,VLOOKUP($T102,Male_Annuity_Tables,MATCH($BS$3+3,'Mortality Tables'!$N$1:$DN$1,0),FALSE),VLOOKUP($T102,Fe_Annuity_Tables,MATCH(DH$3+3,'Mortality Tables'!$N$1:$DN$1,0),FALSE)),"")</f>
        <v/>
      </c>
      <c r="DJ102" s="686">
        <f t="shared" si="69"/>
        <v>381260.09616630926</v>
      </c>
      <c r="DK102" s="680">
        <f t="shared" si="60"/>
        <v>8.8017766057058875</v>
      </c>
      <c r="DL102" s="686">
        <f t="shared" si="83"/>
        <v>29021.898177446532</v>
      </c>
      <c r="DM102" s="686">
        <f t="shared" si="70"/>
        <v>730558.12705642311</v>
      </c>
      <c r="DN102" s="687">
        <f t="shared" si="84"/>
        <v>3.9725652350733602E-2</v>
      </c>
      <c r="DP102" s="688">
        <f t="shared" si="63"/>
        <v>24122.104961341607</v>
      </c>
      <c r="DQ102" s="688">
        <f t="shared" si="64"/>
        <v>33841.61126590128</v>
      </c>
      <c r="DR102" s="688">
        <f t="shared" si="65"/>
        <v>38116.847419706843</v>
      </c>
    </row>
    <row r="103" spans="1:122" s="657" customFormat="1" ht="14.5">
      <c r="A103" s="675" t="s">
        <v>1275</v>
      </c>
      <c r="B103" s="675" t="s">
        <v>1276</v>
      </c>
      <c r="C103" s="675" t="s">
        <v>236</v>
      </c>
      <c r="D103" s="675" t="s">
        <v>61</v>
      </c>
      <c r="E103" s="676">
        <v>25728</v>
      </c>
      <c r="F103" s="677">
        <v>38109</v>
      </c>
      <c r="G103" s="677">
        <v>39126</v>
      </c>
      <c r="H103" s="678">
        <v>351444</v>
      </c>
      <c r="I103" s="678">
        <v>27659.77</v>
      </c>
      <c r="J103" s="678">
        <v>25820.54</v>
      </c>
      <c r="K103" s="678">
        <v>13296.37</v>
      </c>
      <c r="L103" s="678">
        <v>66776.679999999993</v>
      </c>
      <c r="M103" s="679">
        <f>IF(COUNTIF($A$4:A204,A103)=1,0,1)</f>
        <v>0</v>
      </c>
      <c r="N103" s="680" t="str">
        <f t="shared" si="80"/>
        <v>Okay</v>
      </c>
      <c r="O103" s="680" t="str">
        <f t="shared" si="66"/>
        <v>TRUE</v>
      </c>
      <c r="P103" s="680" t="b">
        <f t="shared" si="50"/>
        <v>1</v>
      </c>
      <c r="Q103" s="680" t="b">
        <f t="shared" si="76"/>
        <v>1</v>
      </c>
      <c r="R103" s="680" t="b">
        <f t="shared" si="77"/>
        <v>1</v>
      </c>
      <c r="S103" s="681">
        <f t="shared" si="53"/>
        <v>33.920547945205477</v>
      </c>
      <c r="T103" s="682">
        <f t="shared" si="78"/>
        <v>54</v>
      </c>
      <c r="U103" s="682">
        <f t="shared" si="67"/>
        <v>36</v>
      </c>
      <c r="V103" s="682">
        <f t="shared" si="79"/>
        <v>17.890410958904109</v>
      </c>
      <c r="W103" s="682">
        <f t="shared" si="81"/>
        <v>6</v>
      </c>
      <c r="X103" s="683">
        <f t="shared" si="82"/>
        <v>400660.07999999996</v>
      </c>
      <c r="Y103" s="684">
        <f t="shared" si="58"/>
        <v>7.9299999999999995E-3</v>
      </c>
      <c r="Z103" s="684">
        <f>IF($D103=$C$1,VLOOKUP($T103,Male_Annuity_Tables,MATCH($W103+2,'Mortality Tables'!$DS$1:$HT$1,0),FALSE),VLOOKUP($T103,Fe_Annuity_Tables,MATCH($W103+2,'Mortality Tables'!$M$1:$DN$1,0),FALSE))</f>
        <v>0.65501517085794947</v>
      </c>
      <c r="AA103" s="664"/>
      <c r="AB103" s="685">
        <f t="shared" si="75"/>
        <v>369350.07180000003</v>
      </c>
      <c r="AC103" s="685">
        <f t="shared" si="75"/>
        <v>388168.45795821003</v>
      </c>
      <c r="AD103" s="685">
        <f t="shared" si="75"/>
        <v>407945.64089118084</v>
      </c>
      <c r="AE103" s="685">
        <f t="shared" si="75"/>
        <v>428730.47129458649</v>
      </c>
      <c r="AF103" s="685">
        <f t="shared" si="75"/>
        <v>450574.28880704567</v>
      </c>
      <c r="AG103" s="685">
        <f t="shared" si="75"/>
        <v>473531.04882176477</v>
      </c>
      <c r="AH103" s="685" t="str">
        <f t="shared" si="75"/>
        <v/>
      </c>
      <c r="AI103" s="685" t="str">
        <f t="shared" si="75"/>
        <v/>
      </c>
      <c r="AJ103" s="685" t="str">
        <f t="shared" si="75"/>
        <v/>
      </c>
      <c r="AK103" s="685" t="str">
        <f t="shared" si="75"/>
        <v/>
      </c>
      <c r="AL103" s="685" t="str">
        <f t="shared" si="74"/>
        <v/>
      </c>
      <c r="AM103" s="685" t="str">
        <f t="shared" si="74"/>
        <v/>
      </c>
      <c r="AN103" s="685" t="str">
        <f t="shared" si="74"/>
        <v/>
      </c>
      <c r="AO103" s="685" t="str">
        <f t="shared" si="74"/>
        <v/>
      </c>
      <c r="AP103" s="685" t="str">
        <f t="shared" si="74"/>
        <v/>
      </c>
      <c r="AQ103" s="685" t="str">
        <f t="shared" si="74"/>
        <v/>
      </c>
      <c r="AR103" s="685" t="str">
        <f t="shared" si="74"/>
        <v/>
      </c>
      <c r="AS103" s="685" t="str">
        <f t="shared" si="74"/>
        <v/>
      </c>
      <c r="AT103" s="685" t="str">
        <f t="shared" si="74"/>
        <v/>
      </c>
      <c r="AU103" s="685" t="str">
        <f t="shared" si="74"/>
        <v/>
      </c>
      <c r="AV103" s="685" t="str">
        <f t="shared" si="73"/>
        <v/>
      </c>
      <c r="AW103" s="685" t="str">
        <f t="shared" si="73"/>
        <v/>
      </c>
      <c r="AX103" s="685" t="str">
        <f t="shared" si="73"/>
        <v/>
      </c>
      <c r="AY103" s="685" t="str">
        <f t="shared" si="73"/>
        <v/>
      </c>
      <c r="AZ103" s="685" t="str">
        <f t="shared" si="73"/>
        <v/>
      </c>
      <c r="BA103" s="685" t="str">
        <f t="shared" si="73"/>
        <v/>
      </c>
      <c r="BB103" s="685" t="str">
        <f t="shared" si="73"/>
        <v/>
      </c>
      <c r="BC103" s="685" t="str">
        <f t="shared" si="73"/>
        <v/>
      </c>
      <c r="BD103" s="685" t="str">
        <f t="shared" si="73"/>
        <v/>
      </c>
      <c r="BE103" s="685" t="str">
        <f t="shared" si="73"/>
        <v/>
      </c>
      <c r="BF103" s="685" t="str">
        <f t="shared" si="73"/>
        <v/>
      </c>
      <c r="BG103" s="685" t="str">
        <f t="shared" si="73"/>
        <v/>
      </c>
      <c r="BH103" s="685" t="str">
        <f t="shared" si="73"/>
        <v/>
      </c>
      <c r="BI103" s="685" t="str">
        <f t="shared" si="72"/>
        <v/>
      </c>
      <c r="BJ103" s="685" t="str">
        <f t="shared" si="72"/>
        <v/>
      </c>
      <c r="BK103" s="685" t="str">
        <f t="shared" si="72"/>
        <v/>
      </c>
      <c r="BL103" s="685" t="str">
        <f t="shared" si="72"/>
        <v/>
      </c>
      <c r="BM103" s="685" t="str">
        <f t="shared" si="72"/>
        <v/>
      </c>
      <c r="BN103" s="685" t="str">
        <f t="shared" si="72"/>
        <v/>
      </c>
      <c r="BO103" s="685" t="str">
        <f t="shared" si="72"/>
        <v/>
      </c>
      <c r="BP103" s="685" t="str">
        <f t="shared" si="72"/>
        <v/>
      </c>
      <c r="BQ103" s="685" t="str">
        <f t="shared" si="72"/>
        <v/>
      </c>
      <c r="BR103" s="529"/>
      <c r="BS103" s="685">
        <f>IFERROR(($L103+AB103*Contr_Rate)*(1+Inv_Return)*IF($D103=$C$1,VLOOKUP($T103,Male_Annuity_Tables,MATCH($BS$3+3,'Mortality Tables'!$N$1:$DN$1,0),FALSE),VLOOKUP($T103,Fe_Annuity_Tables,MATCH(BS$3+3,'Mortality Tables'!$N$1:$DN$1,0),FALSE)),"")</f>
        <v>162939.30790069432</v>
      </c>
      <c r="BT103" s="685">
        <f>IFERROR(($BS103+AC103*Contr_Rate)*(1+Inv_Return)*IF($D103=$C$1,VLOOKUP($T103,Male_Annuity_Tables,MATCH($BS$3+3,'Mortality Tables'!$N$1:$DN$1,0),FALSE),VLOOKUP($T103,Fe_Annuity_Tables,MATCH(BT$3+3,'Mortality Tables'!$N$1:$DN$1,0),FALSE)),"")</f>
        <v>256352.9216746485</v>
      </c>
      <c r="BU103" s="685">
        <f>IFERROR((BT103+AD103*Contr_Rate)*(1+Inv_Return)*IF($D103=$C$1,VLOOKUP($T103,Male_Annuity_Tables,MATCH($BS$3+3,'Mortality Tables'!$N$1:$DN$1,0),FALSE),VLOOKUP($T103,Fe_Annuity_Tables,MATCH(BU$3+3,'Mortality Tables'!$N$1:$DN$1,0),FALSE)),"")</f>
        <v>347508.11157455918</v>
      </c>
      <c r="BV103" s="685">
        <f>IFERROR((BU103+AE103*Contr_Rate)*(1+Inv_Return)*IF($D103=$C$1,VLOOKUP($T103,Male_Annuity_Tables,MATCH($BS$3+3,'Mortality Tables'!$N$1:$DN$1,0),FALSE),VLOOKUP($T103,Fe_Annuity_Tables,MATCH(BV$3+3,'Mortality Tables'!$N$1:$DN$1,0),FALSE)),"")</f>
        <v>436868.46334764245</v>
      </c>
      <c r="BW103" s="685">
        <f>IFERROR((BV103+AF103*Contr_Rate)*(1+Inv_Return)*IF($D103=$C$1,VLOOKUP($T103,Male_Annuity_Tables,MATCH($BS$3+3,'Mortality Tables'!$N$1:$DN$1,0),FALSE),VLOOKUP($T103,Fe_Annuity_Tables,MATCH(BW$3+3,'Mortality Tables'!$N$1:$DN$1,0),FALSE)),"")</f>
        <v>524873.46999167057</v>
      </c>
      <c r="BX103" s="685">
        <f>IFERROR((BW103+AG103*Contr_Rate)*(1+Inv_Return)*IF($D103=$C$1,VLOOKUP($T103,Male_Annuity_Tables,MATCH($BS$3+3,'Mortality Tables'!$N$1:$DN$1,0),FALSE),VLOOKUP($T103,Fe_Annuity_Tables,MATCH(BX$3+3,'Mortality Tables'!$N$1:$DN$1,0),FALSE)),"")</f>
        <v>611941.23833053524</v>
      </c>
      <c r="BY103" s="685" t="str">
        <f>IFERROR((BX103+AH103*Contr_Rate)*(1+Inv_Return)*IF($D103=$C$1,VLOOKUP($T103,Male_Annuity_Tables,MATCH($BS$3+3,'Mortality Tables'!$N$1:$DN$1,0),FALSE),VLOOKUP($T103,Fe_Annuity_Tables,MATCH(BY$3+3,'Mortality Tables'!$N$1:$DN$1,0),FALSE)),"")</f>
        <v/>
      </c>
      <c r="BZ103" s="685" t="str">
        <f>IFERROR((BY103+AI103*Contr_Rate)*(1+Inv_Return)*IF($D103=$C$1,VLOOKUP($T103,Male_Annuity_Tables,MATCH($BS$3+3,'Mortality Tables'!$N$1:$DN$1,0),FALSE),VLOOKUP($T103,Fe_Annuity_Tables,MATCH(BZ$3+3,'Mortality Tables'!$N$1:$DN$1,0),FALSE)),"")</f>
        <v/>
      </c>
      <c r="CA103" s="685" t="str">
        <f>IFERROR((BZ103+AJ103*Contr_Rate)*(1+Inv_Return)*IF($D103=$C$1,VLOOKUP($T103,Male_Annuity_Tables,MATCH($BS$3+3,'Mortality Tables'!$N$1:$DN$1,0),FALSE),VLOOKUP($T103,Fe_Annuity_Tables,MATCH(CA$3+3,'Mortality Tables'!$N$1:$DN$1,0),FALSE)),"")</f>
        <v/>
      </c>
      <c r="CB103" s="685" t="str">
        <f>IFERROR((CA103+AK103*Contr_Rate)*(1+Inv_Return)*IF($D103=$C$1,VLOOKUP($T103,Male_Annuity_Tables,MATCH($BS$3+3,'Mortality Tables'!$N$1:$DN$1,0),FALSE),VLOOKUP($T103,Fe_Annuity_Tables,MATCH(CB$3+3,'Mortality Tables'!$N$1:$DN$1,0),FALSE)),"")</f>
        <v/>
      </c>
      <c r="CC103" s="685" t="str">
        <f>IFERROR((CB103+AL103*Contr_Rate)*(1+Inv_Return)*IF($D103=$C$1,VLOOKUP($T103,Male_Annuity_Tables,MATCH($BS$3+3,'Mortality Tables'!$N$1:$DN$1,0),FALSE),VLOOKUP($T103,Fe_Annuity_Tables,MATCH(CC$3+3,'Mortality Tables'!$N$1:$DN$1,0),FALSE)),"")</f>
        <v/>
      </c>
      <c r="CD103" s="685" t="str">
        <f>IFERROR((CC103+AM103*Contr_Rate)*(1+Inv_Return)*IF($D103=$C$1,VLOOKUP($T103,Male_Annuity_Tables,MATCH($BS$3+3,'Mortality Tables'!$N$1:$DN$1,0),FALSE),VLOOKUP($T103,Fe_Annuity_Tables,MATCH(CD$3+3,'Mortality Tables'!$N$1:$DN$1,0),FALSE)),"")</f>
        <v/>
      </c>
      <c r="CE103" s="685" t="str">
        <f>IFERROR((CD103+AN103*Contr_Rate)*(1+Inv_Return)*IF($D103=$C$1,VLOOKUP($T103,Male_Annuity_Tables,MATCH($BS$3+3,'Mortality Tables'!$N$1:$DN$1,0),FALSE),VLOOKUP($T103,Fe_Annuity_Tables,MATCH(CE$3+3,'Mortality Tables'!$N$1:$DN$1,0),FALSE)),"")</f>
        <v/>
      </c>
      <c r="CF103" s="685" t="str">
        <f>IFERROR((CE103+AO103*Contr_Rate)*(1+Inv_Return)*IF($D103=$C$1,VLOOKUP($T103,Male_Annuity_Tables,MATCH($BS$3+3,'Mortality Tables'!$N$1:$DN$1,0),FALSE),VLOOKUP($T103,Fe_Annuity_Tables,MATCH(CF$3+3,'Mortality Tables'!$N$1:$DN$1,0),FALSE)),"")</f>
        <v/>
      </c>
      <c r="CG103" s="685" t="str">
        <f>IFERROR((CF103+AP103*Contr_Rate)*(1+Inv_Return)*IF($D103=$C$1,VLOOKUP($T103,Male_Annuity_Tables,MATCH($BS$3+3,'Mortality Tables'!$N$1:$DN$1,0),FALSE),VLOOKUP($T103,Fe_Annuity_Tables,MATCH(CG$3+3,'Mortality Tables'!$N$1:$DN$1,0),FALSE)),"")</f>
        <v/>
      </c>
      <c r="CH103" s="685" t="str">
        <f>IFERROR((CG103+AQ103*Contr_Rate)*(1+Inv_Return)*IF($D103=$C$1,VLOOKUP($T103,Male_Annuity_Tables,MATCH($BS$3+3,'Mortality Tables'!$N$1:$DN$1,0),FALSE),VLOOKUP($T103,Fe_Annuity_Tables,MATCH(CH$3+3,'Mortality Tables'!$N$1:$DN$1,0),FALSE)),"")</f>
        <v/>
      </c>
      <c r="CI103" s="685" t="str">
        <f>IFERROR((CH103+AR103*Contr_Rate)*(1+Inv_Return)*IF($D103=$C$1,VLOOKUP($T103,Male_Annuity_Tables,MATCH($BS$3+3,'Mortality Tables'!$N$1:$DN$1,0),FALSE),VLOOKUP($T103,Fe_Annuity_Tables,MATCH(CI$3+3,'Mortality Tables'!$N$1:$DN$1,0),FALSE)),"")</f>
        <v/>
      </c>
      <c r="CJ103" s="685" t="str">
        <f>IFERROR((CI103+AS103*Contr_Rate)*(1+Inv_Return)*IF($D103=$C$1,VLOOKUP($T103,Male_Annuity_Tables,MATCH($BS$3+3,'Mortality Tables'!$N$1:$DN$1,0),FALSE),VLOOKUP($T103,Fe_Annuity_Tables,MATCH(CJ$3+3,'Mortality Tables'!$N$1:$DN$1,0),FALSE)),"")</f>
        <v/>
      </c>
      <c r="CK103" s="685" t="str">
        <f>IFERROR((CJ103+AT103*Contr_Rate)*(1+Inv_Return)*IF($D103=$C$1,VLOOKUP($T103,Male_Annuity_Tables,MATCH($BS$3+3,'Mortality Tables'!$N$1:$DN$1,0),FALSE),VLOOKUP($T103,Fe_Annuity_Tables,MATCH(CK$3+3,'Mortality Tables'!$N$1:$DN$1,0),FALSE)),"")</f>
        <v/>
      </c>
      <c r="CL103" s="685" t="str">
        <f>IFERROR((CK103+AU103*Contr_Rate)*(1+Inv_Return)*IF($D103=$C$1,VLOOKUP($T103,Male_Annuity_Tables,MATCH($BS$3+3,'Mortality Tables'!$N$1:$DN$1,0),FALSE),VLOOKUP($T103,Fe_Annuity_Tables,MATCH(CL$3+3,'Mortality Tables'!$N$1:$DN$1,0),FALSE)),"")</f>
        <v/>
      </c>
      <c r="CM103" s="685" t="str">
        <f>IFERROR((CL103+AV103*Contr_Rate)*(1+Inv_Return)*IF($D103=$C$1,VLOOKUP($T103,Male_Annuity_Tables,MATCH($BS$3+3,'Mortality Tables'!$N$1:$DN$1,0),FALSE),VLOOKUP($T103,Fe_Annuity_Tables,MATCH(CM$3+3,'Mortality Tables'!$N$1:$DN$1,0),FALSE)),"")</f>
        <v/>
      </c>
      <c r="CN103" s="685" t="str">
        <f>IFERROR((CM103+AW103*Contr_Rate)*(1+Inv_Return)*IF($D103=$C$1,VLOOKUP($T103,Male_Annuity_Tables,MATCH($BS$3+3,'Mortality Tables'!$N$1:$DN$1,0),FALSE),VLOOKUP($T103,Fe_Annuity_Tables,MATCH(CN$3+3,'Mortality Tables'!$N$1:$DN$1,0),FALSE)),"")</f>
        <v/>
      </c>
      <c r="CO103" s="685" t="str">
        <f>IFERROR((CN103+AX103*Contr_Rate)*(1+Inv_Return)*IF($D103=$C$1,VLOOKUP($T103,Male_Annuity_Tables,MATCH($BS$3+3,'Mortality Tables'!$N$1:$DN$1,0),FALSE),VLOOKUP($T103,Fe_Annuity_Tables,MATCH(CO$3+3,'Mortality Tables'!$N$1:$DN$1,0),FALSE)),"")</f>
        <v/>
      </c>
      <c r="CP103" s="685" t="str">
        <f>IFERROR((CO103+AY103*Contr_Rate)*(1+Inv_Return)*IF($D103=$C$1,VLOOKUP($T103,Male_Annuity_Tables,MATCH($BS$3+3,'Mortality Tables'!$N$1:$DN$1,0),FALSE),VLOOKUP($T103,Fe_Annuity_Tables,MATCH(CP$3+3,'Mortality Tables'!$N$1:$DN$1,0),FALSE)),"")</f>
        <v/>
      </c>
      <c r="CQ103" s="685" t="str">
        <f>IFERROR((CP103+AZ103*Contr_Rate)*(1+Inv_Return)*IF($D103=$C$1,VLOOKUP($T103,Male_Annuity_Tables,MATCH($BS$3+3,'Mortality Tables'!$N$1:$DN$1,0),FALSE),VLOOKUP($T103,Fe_Annuity_Tables,MATCH(CQ$3+3,'Mortality Tables'!$N$1:$DN$1,0),FALSE)),"")</f>
        <v/>
      </c>
      <c r="CR103" s="685" t="str">
        <f>IFERROR((CQ103+BA103*Contr_Rate)*(1+Inv_Return)*IF($D103=$C$1,VLOOKUP($T103,Male_Annuity_Tables,MATCH($BS$3+3,'Mortality Tables'!$N$1:$DN$1,0),FALSE),VLOOKUP($T103,Fe_Annuity_Tables,MATCH(CR$3+3,'Mortality Tables'!$N$1:$DN$1,0),FALSE)),"")</f>
        <v/>
      </c>
      <c r="CS103" s="685" t="str">
        <f>IFERROR((CR103+BB103*Contr_Rate)*(1+Inv_Return)*IF($D103=$C$1,VLOOKUP($T103,Male_Annuity_Tables,MATCH($BS$3+3,'Mortality Tables'!$N$1:$DN$1,0),FALSE),VLOOKUP($T103,Fe_Annuity_Tables,MATCH(CS$3+3,'Mortality Tables'!$N$1:$DN$1,0),FALSE)),"")</f>
        <v/>
      </c>
      <c r="CT103" s="685" t="str">
        <f>IFERROR((CS103+BC103*Contr_Rate)*(1+Inv_Return)*IF($D103=$C$1,VLOOKUP($T103,Male_Annuity_Tables,MATCH($BS$3+3,'Mortality Tables'!$N$1:$DN$1,0),FALSE),VLOOKUP($T103,Fe_Annuity_Tables,MATCH(CT$3+3,'Mortality Tables'!$N$1:$DN$1,0),FALSE)),"")</f>
        <v/>
      </c>
      <c r="CU103" s="685" t="str">
        <f>IFERROR((CT103+BD103*Contr_Rate)*(1+Inv_Return)*IF($D103=$C$1,VLOOKUP($T103,Male_Annuity_Tables,MATCH($BS$3+3,'Mortality Tables'!$N$1:$DN$1,0),FALSE),VLOOKUP($T103,Fe_Annuity_Tables,MATCH(CU$3+3,'Mortality Tables'!$N$1:$DN$1,0),FALSE)),"")</f>
        <v/>
      </c>
      <c r="CV103" s="685" t="str">
        <f>IFERROR((CU103+BE103*Contr_Rate)*(1+Inv_Return)*IF($D103=$C$1,VLOOKUP($T103,Male_Annuity_Tables,MATCH($BS$3+3,'Mortality Tables'!$N$1:$DN$1,0),FALSE),VLOOKUP($T103,Fe_Annuity_Tables,MATCH(CV$3+3,'Mortality Tables'!$N$1:$DN$1,0),FALSE)),"")</f>
        <v/>
      </c>
      <c r="CW103" s="685" t="str">
        <f>IFERROR((CV103+BF103*Contr_Rate)*(1+Inv_Return)*IF($D103=$C$1,VLOOKUP($T103,Male_Annuity_Tables,MATCH($BS$3+3,'Mortality Tables'!$N$1:$DN$1,0),FALSE),VLOOKUP($T103,Fe_Annuity_Tables,MATCH(CW$3+3,'Mortality Tables'!$N$1:$DN$1,0),FALSE)),"")</f>
        <v/>
      </c>
      <c r="CX103" s="685" t="str">
        <f>IFERROR((CW103+BG103*Contr_Rate)*(1+Inv_Return)*IF($D103=$C$1,VLOOKUP($T103,Male_Annuity_Tables,MATCH($BS$3+3,'Mortality Tables'!$N$1:$DN$1,0),FALSE),VLOOKUP($T103,Fe_Annuity_Tables,MATCH(CX$3+3,'Mortality Tables'!$N$1:$DN$1,0),FALSE)),"")</f>
        <v/>
      </c>
      <c r="CY103" s="685" t="str">
        <f>IFERROR((CX103+BH103*Contr_Rate)*(1+Inv_Return)*IF($D103=$C$1,VLOOKUP($T103,Male_Annuity_Tables,MATCH($BS$3+3,'Mortality Tables'!$N$1:$DN$1,0),FALSE),VLOOKUP($T103,Fe_Annuity_Tables,MATCH(CY$3+3,'Mortality Tables'!$N$1:$DN$1,0),FALSE)),"")</f>
        <v/>
      </c>
      <c r="CZ103" s="685" t="str">
        <f>IFERROR((CY103+BI103*Contr_Rate)*(1+Inv_Return)*IF($D103=$C$1,VLOOKUP($T103,Male_Annuity_Tables,MATCH($BS$3+3,'Mortality Tables'!$N$1:$DN$1,0),FALSE),VLOOKUP($T103,Fe_Annuity_Tables,MATCH(CZ$3+3,'Mortality Tables'!$N$1:$DN$1,0),FALSE)),"")</f>
        <v/>
      </c>
      <c r="DA103" s="685" t="str">
        <f>IFERROR((CZ103+BJ103*Contr_Rate)*(1+Inv_Return)*IF($D103=$C$1,VLOOKUP($T103,Male_Annuity_Tables,MATCH($BS$3+3,'Mortality Tables'!$N$1:$DN$1,0),FALSE),VLOOKUP($T103,Fe_Annuity_Tables,MATCH(DA$3+3,'Mortality Tables'!$N$1:$DN$1,0),FALSE)),"")</f>
        <v/>
      </c>
      <c r="DB103" s="685" t="str">
        <f>IFERROR((DA103+BK103*Contr_Rate)*(1+Inv_Return)*IF($D103=$C$1,VLOOKUP($T103,Male_Annuity_Tables,MATCH($BS$3+3,'Mortality Tables'!$N$1:$DN$1,0),FALSE),VLOOKUP($T103,Fe_Annuity_Tables,MATCH(DB$3+3,'Mortality Tables'!$N$1:$DN$1,0),FALSE)),"")</f>
        <v/>
      </c>
      <c r="DC103" s="685" t="str">
        <f>IFERROR((DB103+BL103*Contr_Rate)*(1+Inv_Return)*IF($D103=$C$1,VLOOKUP($T103,Male_Annuity_Tables,MATCH($BS$3+3,'Mortality Tables'!$N$1:$DN$1,0),FALSE),VLOOKUP($T103,Fe_Annuity_Tables,MATCH(DC$3+3,'Mortality Tables'!$N$1:$DN$1,0),FALSE)),"")</f>
        <v/>
      </c>
      <c r="DD103" s="685" t="str">
        <f>IFERROR((DC103+BM103*Contr_Rate)*(1+Inv_Return)*IF($D103=$C$1,VLOOKUP($T103,Male_Annuity_Tables,MATCH($BS$3+3,'Mortality Tables'!$N$1:$DN$1,0),FALSE),VLOOKUP($T103,Fe_Annuity_Tables,MATCH(DD$3+3,'Mortality Tables'!$N$1:$DN$1,0),FALSE)),"")</f>
        <v/>
      </c>
      <c r="DE103" s="685" t="str">
        <f>IFERROR((DD103+BN103*Contr_Rate)*(1+Inv_Return)*IF($D103=$C$1,VLOOKUP($T103,Male_Annuity_Tables,MATCH($BS$3+3,'Mortality Tables'!$N$1:$DN$1,0),FALSE),VLOOKUP($T103,Fe_Annuity_Tables,MATCH(DE$3+3,'Mortality Tables'!$N$1:$DN$1,0),FALSE)),"")</f>
        <v/>
      </c>
      <c r="DF103" s="685" t="str">
        <f>IFERROR((DE103+BO103*Contr_Rate)*(1+Inv_Return)*IF($D103=$C$1,VLOOKUP($T103,Male_Annuity_Tables,MATCH($BS$3+3,'Mortality Tables'!$N$1:$DN$1,0),FALSE),VLOOKUP($T103,Fe_Annuity_Tables,MATCH(DF$3+3,'Mortality Tables'!$N$1:$DN$1,0),FALSE)),"")</f>
        <v/>
      </c>
      <c r="DG103" s="685" t="str">
        <f>IFERROR((DF103+BP103*Contr_Rate)*(1+Inv_Return)*IF($D103=$C$1,VLOOKUP($T103,Male_Annuity_Tables,MATCH($BS$3+3,'Mortality Tables'!$N$1:$DN$1,0),FALSE),VLOOKUP($T103,Fe_Annuity_Tables,MATCH(DG$3+3,'Mortality Tables'!$N$1:$DN$1,0),FALSE)),"")</f>
        <v/>
      </c>
      <c r="DH103" s="685" t="str">
        <f>IFERROR((DG103+BQ103*Contr_Rate)*(1+Inv_Return)*IF($D103=$C$1,VLOOKUP($T103,Male_Annuity_Tables,MATCH($BS$3+3,'Mortality Tables'!$N$1:$DN$1,0),FALSE),VLOOKUP($T103,Fe_Annuity_Tables,MATCH(DH$3+3,'Mortality Tables'!$N$1:$DN$1,0),FALSE)),"")</f>
        <v/>
      </c>
      <c r="DJ103" s="686">
        <f t="shared" si="69"/>
        <v>611941.23833053524</v>
      </c>
      <c r="DK103" s="680">
        <f t="shared" si="60"/>
        <v>8.0909277508679907</v>
      </c>
      <c r="DL103" s="686">
        <f t="shared" si="83"/>
        <v>50674.118260106079</v>
      </c>
      <c r="DM103" s="686">
        <f t="shared" si="70"/>
        <v>473531.04882176477</v>
      </c>
      <c r="DN103" s="687">
        <f t="shared" si="84"/>
        <v>0.10701329593105439</v>
      </c>
      <c r="DP103" s="688">
        <f t="shared" si="63"/>
        <v>17456.828630556687</v>
      </c>
      <c r="DQ103" s="688">
        <f t="shared" si="64"/>
        <v>14936.402981373396</v>
      </c>
      <c r="DR103" s="688">
        <f t="shared" si="65"/>
        <v>20528.172920988149</v>
      </c>
    </row>
    <row r="104" spans="1:122" s="657" customFormat="1" ht="14.5">
      <c r="A104" s="675" t="s">
        <v>1277</v>
      </c>
      <c r="B104" s="675" t="s">
        <v>1278</v>
      </c>
      <c r="C104" s="675" t="s">
        <v>115</v>
      </c>
      <c r="D104" s="675" t="s">
        <v>60</v>
      </c>
      <c r="E104" s="676">
        <v>30523</v>
      </c>
      <c r="F104" s="677">
        <v>37760</v>
      </c>
      <c r="G104" s="677">
        <v>38612</v>
      </c>
      <c r="H104" s="678">
        <v>2303741</v>
      </c>
      <c r="I104" s="678">
        <v>128328.41</v>
      </c>
      <c r="J104" s="678">
        <v>122713.77</v>
      </c>
      <c r="K104" s="678">
        <v>30965.95</v>
      </c>
      <c r="L104" s="678">
        <v>282008.13</v>
      </c>
      <c r="M104" s="679">
        <f>IF(COUNTIF($A$4:A204,A104)=1,0,1)</f>
        <v>0</v>
      </c>
      <c r="N104" s="680" t="str">
        <f t="shared" si="80"/>
        <v>Okay</v>
      </c>
      <c r="O104" s="680" t="str">
        <f>IF(G104&gt;E104,"TRUE","FALSE")</f>
        <v>TRUE</v>
      </c>
      <c r="P104" s="680" t="b">
        <f t="shared" si="50"/>
        <v>1</v>
      </c>
      <c r="Q104" s="680" t="b">
        <f t="shared" si="76"/>
        <v>1</v>
      </c>
      <c r="R104" s="680" t="b">
        <f t="shared" si="77"/>
        <v>1</v>
      </c>
      <c r="S104" s="681">
        <f t="shared" si="53"/>
        <v>19.827397260273973</v>
      </c>
      <c r="T104" s="682">
        <f t="shared" si="78"/>
        <v>41</v>
      </c>
      <c r="U104" s="682">
        <f t="shared" si="67"/>
        <v>22</v>
      </c>
      <c r="V104" s="682">
        <f t="shared" si="79"/>
        <v>19.298630136986301</v>
      </c>
      <c r="W104" s="682">
        <f t="shared" si="81"/>
        <v>19</v>
      </c>
      <c r="X104" s="683">
        <f t="shared" si="82"/>
        <v>5358154.47</v>
      </c>
      <c r="Y104" s="684">
        <f t="shared" si="58"/>
        <v>2.0300000000000001E-3</v>
      </c>
      <c r="Z104" s="684">
        <f>IF($D104=$C$1,VLOOKUP($T104,Male_Annuity_Tables,MATCH($W104+2,'Mortality Tables'!$DS$1:$HT$1,0),FALSE),VLOOKUP($T104,Fe_Annuity_Tables,MATCH($W104+2,'Mortality Tables'!$M$1:$DN$1,0),FALSE))</f>
        <v>9.7764606004482377E-2</v>
      </c>
      <c r="AA104" s="664"/>
      <c r="AB104" s="685">
        <f t="shared" si="75"/>
        <v>2421116.6039499999</v>
      </c>
      <c r="AC104" s="685">
        <f t="shared" si="75"/>
        <v>2544472.4949212526</v>
      </c>
      <c r="AD104" s="685">
        <f t="shared" si="75"/>
        <v>2674113.3685374907</v>
      </c>
      <c r="AE104" s="685">
        <f t="shared" si="75"/>
        <v>2810359.444664476</v>
      </c>
      <c r="AF104" s="685">
        <f t="shared" si="75"/>
        <v>2953547.2583701308</v>
      </c>
      <c r="AG104" s="685">
        <f t="shared" si="75"/>
        <v>3104030.4911840893</v>
      </c>
      <c r="AH104" s="685">
        <f t="shared" si="75"/>
        <v>3262180.8447099188</v>
      </c>
      <c r="AI104" s="685">
        <f t="shared" si="75"/>
        <v>3428388.9587478894</v>
      </c>
      <c r="AJ104" s="685">
        <f t="shared" si="75"/>
        <v>3603065.3761960943</v>
      </c>
      <c r="AK104" s="685">
        <f t="shared" si="75"/>
        <v>3786641.5571132852</v>
      </c>
      <c r="AL104" s="685">
        <f t="shared" si="74"/>
        <v>3979570.9444482075</v>
      </c>
      <c r="AM104" s="685">
        <f t="shared" si="74"/>
        <v>4182330.0840678434</v>
      </c>
      <c r="AN104" s="685">
        <f t="shared" si="74"/>
        <v>4395419.8018511003</v>
      </c>
      <c r="AO104" s="685">
        <f t="shared" si="74"/>
        <v>4619366.4407554148</v>
      </c>
      <c r="AP104" s="685">
        <f t="shared" si="74"/>
        <v>4854723.1609119028</v>
      </c>
      <c r="AQ104" s="685">
        <f t="shared" si="74"/>
        <v>5102071.3059603637</v>
      </c>
      <c r="AR104" s="685">
        <f t="shared" si="74"/>
        <v>5362021.8389990451</v>
      </c>
      <c r="AS104" s="685">
        <f t="shared" si="74"/>
        <v>5635216.8516960461</v>
      </c>
      <c r="AT104" s="685">
        <f t="shared" si="74"/>
        <v>5922331.1502899602</v>
      </c>
      <c r="AU104" s="685" t="str">
        <f t="shared" si="74"/>
        <v/>
      </c>
      <c r="AV104" s="685" t="str">
        <f t="shared" si="73"/>
        <v/>
      </c>
      <c r="AW104" s="685" t="str">
        <f t="shared" si="73"/>
        <v/>
      </c>
      <c r="AX104" s="685" t="str">
        <f t="shared" si="73"/>
        <v/>
      </c>
      <c r="AY104" s="685" t="str">
        <f t="shared" si="73"/>
        <v/>
      </c>
      <c r="AZ104" s="685" t="str">
        <f t="shared" si="73"/>
        <v/>
      </c>
      <c r="BA104" s="685" t="str">
        <f t="shared" si="73"/>
        <v/>
      </c>
      <c r="BB104" s="685" t="str">
        <f t="shared" si="73"/>
        <v/>
      </c>
      <c r="BC104" s="685" t="str">
        <f t="shared" si="73"/>
        <v/>
      </c>
      <c r="BD104" s="685" t="str">
        <f t="shared" si="73"/>
        <v/>
      </c>
      <c r="BE104" s="685" t="str">
        <f t="shared" si="73"/>
        <v/>
      </c>
      <c r="BF104" s="685" t="str">
        <f t="shared" si="73"/>
        <v/>
      </c>
      <c r="BG104" s="685" t="str">
        <f t="shared" si="73"/>
        <v/>
      </c>
      <c r="BH104" s="685" t="str">
        <f t="shared" si="73"/>
        <v/>
      </c>
      <c r="BI104" s="685" t="str">
        <f t="shared" si="72"/>
        <v/>
      </c>
      <c r="BJ104" s="685" t="str">
        <f t="shared" si="72"/>
        <v/>
      </c>
      <c r="BK104" s="685" t="str">
        <f t="shared" si="72"/>
        <v/>
      </c>
      <c r="BL104" s="685" t="str">
        <f t="shared" si="72"/>
        <v/>
      </c>
      <c r="BM104" s="685" t="str">
        <f t="shared" si="72"/>
        <v/>
      </c>
      <c r="BN104" s="685" t="str">
        <f t="shared" si="72"/>
        <v/>
      </c>
      <c r="BO104" s="685" t="str">
        <f t="shared" si="72"/>
        <v/>
      </c>
      <c r="BP104" s="685" t="str">
        <f t="shared" si="72"/>
        <v/>
      </c>
      <c r="BQ104" s="685" t="str">
        <f t="shared" si="72"/>
        <v/>
      </c>
      <c r="BR104" s="529"/>
      <c r="BS104" s="685">
        <f>IFERROR(($L104+AB104*Contr_Rate)*(1+Inv_Return)*IF($D104=$C$1,VLOOKUP($T104,Male_Annuity_Tables,MATCH($BS$3+3,'Mortality Tables'!$N$1:$DN$1,0),FALSE),VLOOKUP($T104,Fe_Annuity_Tables,MATCH(BS$3+3,'Mortality Tables'!$N$1:$DN$1,0),FALSE)),"")</f>
        <v>878997.36969929596</v>
      </c>
      <c r="BT104" s="685">
        <f>IFERROR(($BS104+AC104*Contr_Rate)*(1+Inv_Return)*IF($D104=$C$1,VLOOKUP($T104,Male_Annuity_Tables,MATCH($BS$3+3,'Mortality Tables'!$N$1:$DN$1,0),FALSE),VLOOKUP($T104,Fe_Annuity_Tables,MATCH(BT$3+3,'Mortality Tables'!$N$1:$DN$1,0),FALSE)),"")</f>
        <v>1214288.5844051109</v>
      </c>
      <c r="BU104" s="685">
        <f>IFERROR((BT104+AD104*Contr_Rate)*(1+Inv_Return)*IF($D104=$C$1,VLOOKUP($T104,Male_Annuity_Tables,MATCH($BS$3+3,'Mortality Tables'!$N$1:$DN$1,0),FALSE),VLOOKUP($T104,Fe_Annuity_Tables,MATCH(BU$3+3,'Mortality Tables'!$N$1:$DN$1,0),FALSE)),"")</f>
        <v>1264402.7111800367</v>
      </c>
      <c r="BV104" s="685">
        <f>IFERROR((BU104+AE104*Contr_Rate)*(1+Inv_Return)*IF($D104=$C$1,VLOOKUP($T104,Male_Annuity_Tables,MATCH($BS$3+3,'Mortality Tables'!$N$1:$DN$1,0),FALSE),VLOOKUP($T104,Fe_Annuity_Tables,MATCH(BV$3+3,'Mortality Tables'!$N$1:$DN$1,0),FALSE)),"")</f>
        <v>1120484.0549638045</v>
      </c>
      <c r="BW104" s="685">
        <f>IFERROR((BV104+AF104*Contr_Rate)*(1+Inv_Return)*IF($D104=$C$1,VLOOKUP($T104,Male_Annuity_Tables,MATCH($BS$3+3,'Mortality Tables'!$N$1:$DN$1,0),FALSE),VLOOKUP($T104,Fe_Annuity_Tables,MATCH(BW$3+3,'Mortality Tables'!$N$1:$DN$1,0),FALSE)),"")</f>
        <v>904418.55420260597</v>
      </c>
      <c r="BX104" s="685">
        <f>IFERROR((BW104+AG104*Contr_Rate)*(1+Inv_Return)*IF($D104=$C$1,VLOOKUP($T104,Male_Annuity_Tables,MATCH($BS$3+3,'Mortality Tables'!$N$1:$DN$1,0),FALSE),VLOOKUP($T104,Fe_Annuity_Tables,MATCH(BX$3+3,'Mortality Tables'!$N$1:$DN$1,0),FALSE)),"")</f>
        <v>701302.93807464535</v>
      </c>
      <c r="BY104" s="685">
        <f>IFERROR((BX104+AH104*Contr_Rate)*(1+Inv_Return)*IF($D104=$C$1,VLOOKUP($T104,Male_Annuity_Tables,MATCH($BS$3+3,'Mortality Tables'!$N$1:$DN$1,0),FALSE),VLOOKUP($T104,Fe_Annuity_Tables,MATCH(BY$3+3,'Mortality Tables'!$N$1:$DN$1,0),FALSE)),"")</f>
        <v>543906.99285877484</v>
      </c>
      <c r="BZ104" s="685">
        <f>IFERROR((BY104+AI104*Contr_Rate)*(1+Inv_Return)*IF($D104=$C$1,VLOOKUP($T104,Male_Annuity_Tables,MATCH($BS$3+3,'Mortality Tables'!$N$1:$DN$1,0),FALSE),VLOOKUP($T104,Fe_Annuity_Tables,MATCH(BZ$3+3,'Mortality Tables'!$N$1:$DN$1,0),FALSE)),"")</f>
        <v>431325.89284636901</v>
      </c>
      <c r="CA104" s="685">
        <f>IFERROR((BZ104+AJ104*Contr_Rate)*(1+Inv_Return)*IF($D104=$C$1,VLOOKUP($T104,Male_Annuity_Tables,MATCH($BS$3+3,'Mortality Tables'!$N$1:$DN$1,0),FALSE),VLOOKUP($T104,Fe_Annuity_Tables,MATCH(CA$3+3,'Mortality Tables'!$N$1:$DN$1,0),FALSE)),"")</f>
        <v>351368.8052426888</v>
      </c>
      <c r="CB104" s="685">
        <f>IFERROR((CA104+AK104*Contr_Rate)*(1+Inv_Return)*IF($D104=$C$1,VLOOKUP($T104,Male_Annuity_Tables,MATCH($BS$3+3,'Mortality Tables'!$N$1:$DN$1,0),FALSE),VLOOKUP($T104,Fe_Annuity_Tables,MATCH(CB$3+3,'Mortality Tables'!$N$1:$DN$1,0),FALSE)),"")</f>
        <v>309858.81323114969</v>
      </c>
      <c r="CC104" s="685">
        <f>IFERROR((CB104+AL104*Contr_Rate)*(1+Inv_Return)*IF($D104=$C$1,VLOOKUP($T104,Male_Annuity_Tables,MATCH($BS$3+3,'Mortality Tables'!$N$1:$DN$1,0),FALSE),VLOOKUP($T104,Fe_Annuity_Tables,MATCH(CC$3+3,'Mortality Tables'!$N$1:$DN$1,0),FALSE)),"")</f>
        <v>280800.14090717991</v>
      </c>
      <c r="CD104" s="685">
        <f>IFERROR((CC104+AM104*Contr_Rate)*(1+Inv_Return)*IF($D104=$C$1,VLOOKUP($T104,Male_Annuity_Tables,MATCH($BS$3+3,'Mortality Tables'!$N$1:$DN$1,0),FALSE),VLOOKUP($T104,Fe_Annuity_Tables,MATCH(CD$3+3,'Mortality Tables'!$N$1:$DN$1,0),FALSE)),"")</f>
        <v>256931.58607750598</v>
      </c>
      <c r="CE104" s="685">
        <f>IFERROR((CD104+AN104*Contr_Rate)*(1+Inv_Return)*IF($D104=$C$1,VLOOKUP($T104,Male_Annuity_Tables,MATCH($BS$3+3,'Mortality Tables'!$N$1:$DN$1,0),FALSE),VLOOKUP($T104,Fe_Annuity_Tables,MATCH(CE$3+3,'Mortality Tables'!$N$1:$DN$1,0),FALSE)),"")</f>
        <v>236151.09526990179</v>
      </c>
      <c r="CF104" s="685">
        <f>IFERROR((CE104+AO104*Contr_Rate)*(1+Inv_Return)*IF($D104=$C$1,VLOOKUP($T104,Male_Annuity_Tables,MATCH($BS$3+3,'Mortality Tables'!$N$1:$DN$1,0),FALSE),VLOOKUP($T104,Fe_Annuity_Tables,MATCH(CF$3+3,'Mortality Tables'!$N$1:$DN$1,0),FALSE)),"")</f>
        <v>217679.76229396334</v>
      </c>
      <c r="CG104" s="685">
        <f>IFERROR((CF104+AP104*Contr_Rate)*(1+Inv_Return)*IF($D104=$C$1,VLOOKUP($T104,Male_Annuity_Tables,MATCH($BS$3+3,'Mortality Tables'!$N$1:$DN$1,0),FALSE),VLOOKUP($T104,Fe_Annuity_Tables,MATCH(CG$3+3,'Mortality Tables'!$N$1:$DN$1,0),FALSE)),"")</f>
        <v>212262.59749976156</v>
      </c>
      <c r="CH104" s="685">
        <f>IFERROR((CG104+AQ104*Contr_Rate)*(1+Inv_Return)*IF($D104=$C$1,VLOOKUP($T104,Male_Annuity_Tables,MATCH($BS$3+3,'Mortality Tables'!$N$1:$DN$1,0),FALSE),VLOOKUP($T104,Fe_Annuity_Tables,MATCH(CH$3+3,'Mortality Tables'!$N$1:$DN$1,0),FALSE)),"")</f>
        <v>208675.47053585705</v>
      </c>
      <c r="CI104" s="685">
        <f>IFERROR((CH104+AR104*Contr_Rate)*(1+Inv_Return)*IF($D104=$C$1,VLOOKUP($T104,Male_Annuity_Tables,MATCH($BS$3+3,'Mortality Tables'!$N$1:$DN$1,0),FALSE),VLOOKUP($T104,Fe_Annuity_Tables,MATCH(CI$3+3,'Mortality Tables'!$N$1:$DN$1,0),FALSE)),"")</f>
        <v>205354.21142856043</v>
      </c>
      <c r="CJ104" s="685">
        <f>IFERROR((CI104+AS104*Contr_Rate)*(1+Inv_Return)*IF($D104=$C$1,VLOOKUP($T104,Male_Annuity_Tables,MATCH($BS$3+3,'Mortality Tables'!$N$1:$DN$1,0),FALSE),VLOOKUP($T104,Fe_Annuity_Tables,MATCH(CJ$3+3,'Mortality Tables'!$N$1:$DN$1,0),FALSE)),"")</f>
        <v>202077.10775654565</v>
      </c>
      <c r="CK104" s="685">
        <f>IFERROR((CJ104+AT104*Contr_Rate)*(1+Inv_Return)*IF($D104=$C$1,VLOOKUP($T104,Male_Annuity_Tables,MATCH($BS$3+3,'Mortality Tables'!$N$1:$DN$1,0),FALSE),VLOOKUP($T104,Fe_Annuity_Tables,MATCH(CK$3+3,'Mortality Tables'!$N$1:$DN$1,0),FALSE)),"")</f>
        <v>198802.21372123508</v>
      </c>
      <c r="CL104" s="685" t="str">
        <f>IFERROR((CK104+AU104*Contr_Rate)*(1+Inv_Return)*IF($D104=$C$1,VLOOKUP($T104,Male_Annuity_Tables,MATCH($BS$3+3,'Mortality Tables'!$N$1:$DN$1,0),FALSE),VLOOKUP($T104,Fe_Annuity_Tables,MATCH(CL$3+3,'Mortality Tables'!$N$1:$DN$1,0),FALSE)),"")</f>
        <v/>
      </c>
      <c r="CM104" s="685" t="str">
        <f>IFERROR((CL104+AV104*Contr_Rate)*(1+Inv_Return)*IF($D104=$C$1,VLOOKUP($T104,Male_Annuity_Tables,MATCH($BS$3+3,'Mortality Tables'!$N$1:$DN$1,0),FALSE),VLOOKUP($T104,Fe_Annuity_Tables,MATCH(CM$3+3,'Mortality Tables'!$N$1:$DN$1,0),FALSE)),"")</f>
        <v/>
      </c>
      <c r="CN104" s="685" t="str">
        <f>IFERROR((CM104+AW104*Contr_Rate)*(1+Inv_Return)*IF($D104=$C$1,VLOOKUP($T104,Male_Annuity_Tables,MATCH($BS$3+3,'Mortality Tables'!$N$1:$DN$1,0),FALSE),VLOOKUP($T104,Fe_Annuity_Tables,MATCH(CN$3+3,'Mortality Tables'!$N$1:$DN$1,0),FALSE)),"")</f>
        <v/>
      </c>
      <c r="CO104" s="685" t="str">
        <f>IFERROR((CN104+AX104*Contr_Rate)*(1+Inv_Return)*IF($D104=$C$1,VLOOKUP($T104,Male_Annuity_Tables,MATCH($BS$3+3,'Mortality Tables'!$N$1:$DN$1,0),FALSE),VLOOKUP($T104,Fe_Annuity_Tables,MATCH(CO$3+3,'Mortality Tables'!$N$1:$DN$1,0),FALSE)),"")</f>
        <v/>
      </c>
      <c r="CP104" s="685" t="str">
        <f>IFERROR((CO104+AY104*Contr_Rate)*(1+Inv_Return)*IF($D104=$C$1,VLOOKUP($T104,Male_Annuity_Tables,MATCH($BS$3+3,'Mortality Tables'!$N$1:$DN$1,0),FALSE),VLOOKUP($T104,Fe_Annuity_Tables,MATCH(CP$3+3,'Mortality Tables'!$N$1:$DN$1,0),FALSE)),"")</f>
        <v/>
      </c>
      <c r="CQ104" s="685" t="str">
        <f>IFERROR((CP104+AZ104*Contr_Rate)*(1+Inv_Return)*IF($D104=$C$1,VLOOKUP($T104,Male_Annuity_Tables,MATCH($BS$3+3,'Mortality Tables'!$N$1:$DN$1,0),FALSE),VLOOKUP($T104,Fe_Annuity_Tables,MATCH(CQ$3+3,'Mortality Tables'!$N$1:$DN$1,0),FALSE)),"")</f>
        <v/>
      </c>
      <c r="CR104" s="685" t="str">
        <f>IFERROR((CQ104+BA104*Contr_Rate)*(1+Inv_Return)*IF($D104=$C$1,VLOOKUP($T104,Male_Annuity_Tables,MATCH($BS$3+3,'Mortality Tables'!$N$1:$DN$1,0),FALSE),VLOOKUP($T104,Fe_Annuity_Tables,MATCH(CR$3+3,'Mortality Tables'!$N$1:$DN$1,0),FALSE)),"")</f>
        <v/>
      </c>
      <c r="CS104" s="685" t="str">
        <f>IFERROR((CR104+BB104*Contr_Rate)*(1+Inv_Return)*IF($D104=$C$1,VLOOKUP($T104,Male_Annuity_Tables,MATCH($BS$3+3,'Mortality Tables'!$N$1:$DN$1,0),FALSE),VLOOKUP($T104,Fe_Annuity_Tables,MATCH(CS$3+3,'Mortality Tables'!$N$1:$DN$1,0),FALSE)),"")</f>
        <v/>
      </c>
      <c r="CT104" s="685" t="str">
        <f>IFERROR((CS104+BC104*Contr_Rate)*(1+Inv_Return)*IF($D104=$C$1,VLOOKUP($T104,Male_Annuity_Tables,MATCH($BS$3+3,'Mortality Tables'!$N$1:$DN$1,0),FALSE),VLOOKUP($T104,Fe_Annuity_Tables,MATCH(CT$3+3,'Mortality Tables'!$N$1:$DN$1,0),FALSE)),"")</f>
        <v/>
      </c>
      <c r="CU104" s="685" t="str">
        <f>IFERROR((CT104+BD104*Contr_Rate)*(1+Inv_Return)*IF($D104=$C$1,VLOOKUP($T104,Male_Annuity_Tables,MATCH($BS$3+3,'Mortality Tables'!$N$1:$DN$1,0),FALSE),VLOOKUP($T104,Fe_Annuity_Tables,MATCH(CU$3+3,'Mortality Tables'!$N$1:$DN$1,0),FALSE)),"")</f>
        <v/>
      </c>
      <c r="CV104" s="685" t="str">
        <f>IFERROR((CU104+BE104*Contr_Rate)*(1+Inv_Return)*IF($D104=$C$1,VLOOKUP($T104,Male_Annuity_Tables,MATCH($BS$3+3,'Mortality Tables'!$N$1:$DN$1,0),FALSE),VLOOKUP($T104,Fe_Annuity_Tables,MATCH(CV$3+3,'Mortality Tables'!$N$1:$DN$1,0),FALSE)),"")</f>
        <v/>
      </c>
      <c r="CW104" s="685" t="str">
        <f>IFERROR((CV104+BF104*Contr_Rate)*(1+Inv_Return)*IF($D104=$C$1,VLOOKUP($T104,Male_Annuity_Tables,MATCH($BS$3+3,'Mortality Tables'!$N$1:$DN$1,0),FALSE),VLOOKUP($T104,Fe_Annuity_Tables,MATCH(CW$3+3,'Mortality Tables'!$N$1:$DN$1,0),FALSE)),"")</f>
        <v/>
      </c>
      <c r="CX104" s="685" t="str">
        <f>IFERROR((CW104+BG104*Contr_Rate)*(1+Inv_Return)*IF($D104=$C$1,VLOOKUP($T104,Male_Annuity_Tables,MATCH($BS$3+3,'Mortality Tables'!$N$1:$DN$1,0),FALSE),VLOOKUP($T104,Fe_Annuity_Tables,MATCH(CX$3+3,'Mortality Tables'!$N$1:$DN$1,0),FALSE)),"")</f>
        <v/>
      </c>
      <c r="CY104" s="685" t="str">
        <f>IFERROR((CX104+BH104*Contr_Rate)*(1+Inv_Return)*IF($D104=$C$1,VLOOKUP($T104,Male_Annuity_Tables,MATCH($BS$3+3,'Mortality Tables'!$N$1:$DN$1,0),FALSE),VLOOKUP($T104,Fe_Annuity_Tables,MATCH(CY$3+3,'Mortality Tables'!$N$1:$DN$1,0),FALSE)),"")</f>
        <v/>
      </c>
      <c r="CZ104" s="685" t="str">
        <f>IFERROR((CY104+BI104*Contr_Rate)*(1+Inv_Return)*IF($D104=$C$1,VLOOKUP($T104,Male_Annuity_Tables,MATCH($BS$3+3,'Mortality Tables'!$N$1:$DN$1,0),FALSE),VLOOKUP($T104,Fe_Annuity_Tables,MATCH(CZ$3+3,'Mortality Tables'!$N$1:$DN$1,0),FALSE)),"")</f>
        <v/>
      </c>
      <c r="DA104" s="685" t="str">
        <f>IFERROR((CZ104+BJ104*Contr_Rate)*(1+Inv_Return)*IF($D104=$C$1,VLOOKUP($T104,Male_Annuity_Tables,MATCH($BS$3+3,'Mortality Tables'!$N$1:$DN$1,0),FALSE),VLOOKUP($T104,Fe_Annuity_Tables,MATCH(DA$3+3,'Mortality Tables'!$N$1:$DN$1,0),FALSE)),"")</f>
        <v/>
      </c>
      <c r="DB104" s="685" t="str">
        <f>IFERROR((DA104+BK104*Contr_Rate)*(1+Inv_Return)*IF($D104=$C$1,VLOOKUP($T104,Male_Annuity_Tables,MATCH($BS$3+3,'Mortality Tables'!$N$1:$DN$1,0),FALSE),VLOOKUP($T104,Fe_Annuity_Tables,MATCH(DB$3+3,'Mortality Tables'!$N$1:$DN$1,0),FALSE)),"")</f>
        <v/>
      </c>
      <c r="DC104" s="685" t="str">
        <f>IFERROR((DB104+BL104*Contr_Rate)*(1+Inv_Return)*IF($D104=$C$1,VLOOKUP($T104,Male_Annuity_Tables,MATCH($BS$3+3,'Mortality Tables'!$N$1:$DN$1,0),FALSE),VLOOKUP($T104,Fe_Annuity_Tables,MATCH(DC$3+3,'Mortality Tables'!$N$1:$DN$1,0),FALSE)),"")</f>
        <v/>
      </c>
      <c r="DD104" s="685" t="str">
        <f>IFERROR((DC104+BM104*Contr_Rate)*(1+Inv_Return)*IF($D104=$C$1,VLOOKUP($T104,Male_Annuity_Tables,MATCH($BS$3+3,'Mortality Tables'!$N$1:$DN$1,0),FALSE),VLOOKUP($T104,Fe_Annuity_Tables,MATCH(DD$3+3,'Mortality Tables'!$N$1:$DN$1,0),FALSE)),"")</f>
        <v/>
      </c>
      <c r="DE104" s="685" t="str">
        <f>IFERROR((DD104+BN104*Contr_Rate)*(1+Inv_Return)*IF($D104=$C$1,VLOOKUP($T104,Male_Annuity_Tables,MATCH($BS$3+3,'Mortality Tables'!$N$1:$DN$1,0),FALSE),VLOOKUP($T104,Fe_Annuity_Tables,MATCH(DE$3+3,'Mortality Tables'!$N$1:$DN$1,0),FALSE)),"")</f>
        <v/>
      </c>
      <c r="DF104" s="685" t="str">
        <f>IFERROR((DE104+BO104*Contr_Rate)*(1+Inv_Return)*IF($D104=$C$1,VLOOKUP($T104,Male_Annuity_Tables,MATCH($BS$3+3,'Mortality Tables'!$N$1:$DN$1,0),FALSE),VLOOKUP($T104,Fe_Annuity_Tables,MATCH(DF$3+3,'Mortality Tables'!$N$1:$DN$1,0),FALSE)),"")</f>
        <v/>
      </c>
      <c r="DG104" s="685" t="str">
        <f>IFERROR((DF104+BP104*Contr_Rate)*(1+Inv_Return)*IF($D104=$C$1,VLOOKUP($T104,Male_Annuity_Tables,MATCH($BS$3+3,'Mortality Tables'!$N$1:$DN$1,0),FALSE),VLOOKUP($T104,Fe_Annuity_Tables,MATCH(DG$3+3,'Mortality Tables'!$N$1:$DN$1,0),FALSE)),"")</f>
        <v/>
      </c>
      <c r="DH104" s="685" t="str">
        <f>IFERROR((DG104+BQ104*Contr_Rate)*(1+Inv_Return)*IF($D104=$C$1,VLOOKUP($T104,Male_Annuity_Tables,MATCH($BS$3+3,'Mortality Tables'!$N$1:$DN$1,0),FALSE),VLOOKUP($T104,Fe_Annuity_Tables,MATCH(DH$3+3,'Mortality Tables'!$N$1:$DN$1,0),FALSE)),"")</f>
        <v/>
      </c>
      <c r="DJ104" s="686">
        <f t="shared" si="69"/>
        <v>1264402.7111800367</v>
      </c>
      <c r="DK104" s="680">
        <f t="shared" si="60"/>
        <v>8.8017766057058875</v>
      </c>
      <c r="DL104" s="686">
        <f t="shared" si="83"/>
        <v>96247.593462147925</v>
      </c>
      <c r="DM104" s="686">
        <f t="shared" si="70"/>
        <v>5922331.1502899602</v>
      </c>
      <c r="DN104" s="687">
        <f t="shared" si="84"/>
        <v>1.6251639940369697E-2</v>
      </c>
      <c r="DP104" s="688">
        <f t="shared" si="63"/>
        <v>133366.31541631054</v>
      </c>
      <c r="DQ104" s="688">
        <f t="shared" si="64"/>
        <v>184238.54261315768</v>
      </c>
      <c r="DR104" s="688">
        <f t="shared" si="65"/>
        <v>191842.13355514666</v>
      </c>
    </row>
    <row r="105" spans="1:122" s="657" customFormat="1" ht="14.5">
      <c r="A105" s="675" t="s">
        <v>1279</v>
      </c>
      <c r="B105" s="675" t="s">
        <v>1280</v>
      </c>
      <c r="C105" s="675" t="s">
        <v>115</v>
      </c>
      <c r="D105" s="675" t="s">
        <v>61</v>
      </c>
      <c r="E105" s="676">
        <v>27971</v>
      </c>
      <c r="F105" s="677">
        <v>37451</v>
      </c>
      <c r="G105" s="677">
        <v>37704</v>
      </c>
      <c r="H105" s="678">
        <v>925780</v>
      </c>
      <c r="I105" s="678">
        <v>83835.960000000006</v>
      </c>
      <c r="J105" s="678">
        <v>90223.08</v>
      </c>
      <c r="K105" s="678"/>
      <c r="L105" s="678">
        <v>174059.04</v>
      </c>
      <c r="M105" s="679">
        <f>IF(COUNTIF($A$4:A204,A105)=1,0,1)</f>
        <v>0</v>
      </c>
      <c r="N105" s="680" t="str">
        <f t="shared" si="80"/>
        <v>Okay</v>
      </c>
      <c r="O105" s="680" t="str">
        <f t="shared" si="66"/>
        <v>TRUE</v>
      </c>
      <c r="P105" s="680" t="b">
        <f t="shared" si="50"/>
        <v>1</v>
      </c>
      <c r="Q105" s="680" t="b">
        <f t="shared" si="76"/>
        <v>1</v>
      </c>
      <c r="R105" s="680" t="b">
        <f t="shared" si="77"/>
        <v>1</v>
      </c>
      <c r="S105" s="681">
        <f t="shared" si="53"/>
        <v>25.972602739726028</v>
      </c>
      <c r="T105" s="682">
        <f t="shared" si="78"/>
        <v>48</v>
      </c>
      <c r="U105" s="682">
        <f t="shared" si="67"/>
        <v>26</v>
      </c>
      <c r="V105" s="682">
        <f t="shared" si="79"/>
        <v>21.786301369863015</v>
      </c>
      <c r="W105" s="682">
        <f t="shared" si="81"/>
        <v>12</v>
      </c>
      <c r="X105" s="683">
        <f t="shared" si="82"/>
        <v>2088708.48</v>
      </c>
      <c r="Y105" s="684">
        <f t="shared" si="58"/>
        <v>4.5500000000000002E-3</v>
      </c>
      <c r="Z105" s="684">
        <f>IF($D105=$C$1,VLOOKUP($T105,Male_Annuity_Tables,MATCH($W105+2,'Mortality Tables'!$DS$1:$HT$1,0),FALSE),VLOOKUP($T105,Fe_Annuity_Tables,MATCH($W105+2,'Mortality Tables'!$M$1:$DN$1,0),FALSE))</f>
        <v>0.29983259951726382</v>
      </c>
      <c r="AA105" s="664"/>
      <c r="AB105" s="685">
        <f t="shared" si="75"/>
        <v>972948.49100000004</v>
      </c>
      <c r="AC105" s="685">
        <f t="shared" si="75"/>
        <v>1022520.2166164501</v>
      </c>
      <c r="AD105" s="685">
        <f t="shared" si="75"/>
        <v>1074617.6216530583</v>
      </c>
      <c r="AE105" s="685">
        <f t="shared" si="75"/>
        <v>1129369.3894762816</v>
      </c>
      <c r="AF105" s="685">
        <f t="shared" si="75"/>
        <v>1186910.759870098</v>
      </c>
      <c r="AG105" s="685">
        <f t="shared" si="75"/>
        <v>1247383.8630854797</v>
      </c>
      <c r="AH105" s="685">
        <f t="shared" si="75"/>
        <v>1310938.070909685</v>
      </c>
      <c r="AI105" s="685">
        <f t="shared" si="75"/>
        <v>1377730.3656225335</v>
      </c>
      <c r="AJ105" s="685">
        <f t="shared" si="75"/>
        <v>1447925.7277510017</v>
      </c>
      <c r="AK105" s="685">
        <f t="shared" si="75"/>
        <v>1521697.5435799151</v>
      </c>
      <c r="AL105" s="685">
        <f t="shared" si="74"/>
        <v>1599228.0334253118</v>
      </c>
      <c r="AM105" s="685">
        <f t="shared" si="74"/>
        <v>1680708.7017283316</v>
      </c>
      <c r="AN105" s="685" t="str">
        <f t="shared" si="74"/>
        <v/>
      </c>
      <c r="AO105" s="685" t="str">
        <f t="shared" si="74"/>
        <v/>
      </c>
      <c r="AP105" s="685" t="str">
        <f t="shared" si="74"/>
        <v/>
      </c>
      <c r="AQ105" s="685" t="str">
        <f t="shared" si="74"/>
        <v/>
      </c>
      <c r="AR105" s="685" t="str">
        <f t="shared" si="74"/>
        <v/>
      </c>
      <c r="AS105" s="685" t="str">
        <f t="shared" si="74"/>
        <v/>
      </c>
      <c r="AT105" s="685" t="str">
        <f t="shared" si="74"/>
        <v/>
      </c>
      <c r="AU105" s="685" t="str">
        <f t="shared" si="74"/>
        <v/>
      </c>
      <c r="AV105" s="685" t="str">
        <f t="shared" si="73"/>
        <v/>
      </c>
      <c r="AW105" s="685" t="str">
        <f t="shared" si="73"/>
        <v/>
      </c>
      <c r="AX105" s="685" t="str">
        <f t="shared" si="73"/>
        <v/>
      </c>
      <c r="AY105" s="685" t="str">
        <f t="shared" si="73"/>
        <v/>
      </c>
      <c r="AZ105" s="685" t="str">
        <f t="shared" si="73"/>
        <v/>
      </c>
      <c r="BA105" s="685" t="str">
        <f t="shared" si="73"/>
        <v/>
      </c>
      <c r="BB105" s="685" t="str">
        <f t="shared" si="73"/>
        <v/>
      </c>
      <c r="BC105" s="685" t="str">
        <f t="shared" si="73"/>
        <v/>
      </c>
      <c r="BD105" s="685" t="str">
        <f t="shared" si="73"/>
        <v/>
      </c>
      <c r="BE105" s="685" t="str">
        <f t="shared" si="73"/>
        <v/>
      </c>
      <c r="BF105" s="685" t="str">
        <f t="shared" si="73"/>
        <v/>
      </c>
      <c r="BG105" s="685" t="str">
        <f t="shared" si="73"/>
        <v/>
      </c>
      <c r="BH105" s="685" t="str">
        <f t="shared" si="73"/>
        <v/>
      </c>
      <c r="BI105" s="685" t="str">
        <f t="shared" si="72"/>
        <v/>
      </c>
      <c r="BJ105" s="685" t="str">
        <f t="shared" si="72"/>
        <v/>
      </c>
      <c r="BK105" s="685" t="str">
        <f t="shared" si="72"/>
        <v/>
      </c>
      <c r="BL105" s="685" t="str">
        <f t="shared" si="72"/>
        <v/>
      </c>
      <c r="BM105" s="685" t="str">
        <f t="shared" si="72"/>
        <v/>
      </c>
      <c r="BN105" s="685" t="str">
        <f t="shared" si="72"/>
        <v/>
      </c>
      <c r="BO105" s="685" t="str">
        <f t="shared" si="72"/>
        <v/>
      </c>
      <c r="BP105" s="685" t="str">
        <f t="shared" si="72"/>
        <v/>
      </c>
      <c r="BQ105" s="685" t="str">
        <f t="shared" si="72"/>
        <v/>
      </c>
      <c r="BR105" s="529"/>
      <c r="BS105" s="685">
        <f>IFERROR(($L105+AB105*Contr_Rate)*(1+Inv_Return)*IF($D105=$C$1,VLOOKUP($T105,Male_Annuity_Tables,MATCH($BS$3+3,'Mortality Tables'!$N$1:$DN$1,0),FALSE),VLOOKUP($T105,Fe_Annuity_Tables,MATCH(BS$3+3,'Mortality Tables'!$N$1:$DN$1,0),FALSE)),"")</f>
        <v>405148.78762712545</v>
      </c>
      <c r="BT105" s="685">
        <f>IFERROR(($BS105+AC105*Contr_Rate)*(1+Inv_Return)*IF($D105=$C$1,VLOOKUP($T105,Male_Annuity_Tables,MATCH($BS$3+3,'Mortality Tables'!$N$1:$DN$1,0),FALSE),VLOOKUP($T105,Fe_Annuity_Tables,MATCH(BT$3+3,'Mortality Tables'!$N$1:$DN$1,0),FALSE)),"")</f>
        <v>619017.8292032989</v>
      </c>
      <c r="BU105" s="685">
        <f>IFERROR((BT105+AD105*Contr_Rate)*(1+Inv_Return)*IF($D105=$C$1,VLOOKUP($T105,Male_Annuity_Tables,MATCH($BS$3+3,'Mortality Tables'!$N$1:$DN$1,0),FALSE),VLOOKUP($T105,Fe_Annuity_Tables,MATCH(BU$3+3,'Mortality Tables'!$N$1:$DN$1,0),FALSE)),"")</f>
        <v>818571.90739351127</v>
      </c>
      <c r="BV105" s="685">
        <f>IFERROR((BU105+AE105*Contr_Rate)*(1+Inv_Return)*IF($D105=$C$1,VLOOKUP($T105,Male_Annuity_Tables,MATCH($BS$3+3,'Mortality Tables'!$N$1:$DN$1,0),FALSE),VLOOKUP($T105,Fe_Annuity_Tables,MATCH(BV$3+3,'Mortality Tables'!$N$1:$DN$1,0),FALSE)),"")</f>
        <v>1006371.2009905698</v>
      </c>
      <c r="BW105" s="685">
        <f>IFERROR((BV105+AF105*Contr_Rate)*(1+Inv_Return)*IF($D105=$C$1,VLOOKUP($T105,Male_Annuity_Tables,MATCH($BS$3+3,'Mortality Tables'!$N$1:$DN$1,0),FALSE),VLOOKUP($T105,Fe_Annuity_Tables,MATCH(BW$3+3,'Mortality Tables'!$N$1:$DN$1,0),FALSE)),"")</f>
        <v>1184677.1232494044</v>
      </c>
      <c r="BX105" s="685">
        <f>IFERROR((BW105+AG105*Contr_Rate)*(1+Inv_Return)*IF($D105=$C$1,VLOOKUP($T105,Male_Annuity_Tables,MATCH($BS$3+3,'Mortality Tables'!$N$1:$DN$1,0),FALSE),VLOOKUP($T105,Fe_Annuity_Tables,MATCH(BX$3+3,'Mortality Tables'!$N$1:$DN$1,0),FALSE)),"")</f>
        <v>1355493.1012664752</v>
      </c>
      <c r="BY105" s="685">
        <f>IFERROR((BX105+AH105*Contr_Rate)*(1+Inv_Return)*IF($D105=$C$1,VLOOKUP($T105,Male_Annuity_Tables,MATCH($BS$3+3,'Mortality Tables'!$N$1:$DN$1,0),FALSE),VLOOKUP($T105,Fe_Annuity_Tables,MATCH(BY$3+3,'Mortality Tables'!$N$1:$DN$1,0),FALSE)),"")</f>
        <v>1520600.1261776253</v>
      </c>
      <c r="BZ105" s="685">
        <f>IFERROR((BY105+AI105*Contr_Rate)*(1+Inv_Return)*IF($D105=$C$1,VLOOKUP($T105,Male_Annuity_Tables,MATCH($BS$3+3,'Mortality Tables'!$N$1:$DN$1,0),FALSE),VLOOKUP($T105,Fe_Annuity_Tables,MATCH(BZ$3+3,'Mortality Tables'!$N$1:$DN$1,0),FALSE)),"")</f>
        <v>1681587.761126877</v>
      </c>
      <c r="CA105" s="685">
        <f>IFERROR((BZ105+AJ105*Contr_Rate)*(1+Inv_Return)*IF($D105=$C$1,VLOOKUP($T105,Male_Annuity_Tables,MATCH($BS$3+3,'Mortality Tables'!$N$1:$DN$1,0),FALSE),VLOOKUP($T105,Fe_Annuity_Tables,MATCH(CA$3+3,'Mortality Tables'!$N$1:$DN$1,0),FALSE)),"")</f>
        <v>1839881.2045650808</v>
      </c>
      <c r="CB105" s="685">
        <f>IFERROR((CA105+AK105*Contr_Rate)*(1+Inv_Return)*IF($D105=$C$1,VLOOKUP($T105,Male_Annuity_Tables,MATCH($BS$3+3,'Mortality Tables'!$N$1:$DN$1,0),FALSE),VLOOKUP($T105,Fe_Annuity_Tables,MATCH(CB$3+3,'Mortality Tables'!$N$1:$DN$1,0),FALSE)),"")</f>
        <v>1996764.9287196251</v>
      </c>
      <c r="CC105" s="685">
        <f>IFERROR((CB105+AL105*Contr_Rate)*(1+Inv_Return)*IF($D105=$C$1,VLOOKUP($T105,Male_Annuity_Tables,MATCH($BS$3+3,'Mortality Tables'!$N$1:$DN$1,0),FALSE),VLOOKUP($T105,Fe_Annuity_Tables,MATCH(CC$3+3,'Mortality Tables'!$N$1:$DN$1,0),FALSE)),"")</f>
        <v>2153403.3455118076</v>
      </c>
      <c r="CD105" s="685">
        <f>IFERROR((CC105+AM105*Contr_Rate)*(1+Inv_Return)*IF($D105=$C$1,VLOOKUP($T105,Male_Annuity_Tables,MATCH($BS$3+3,'Mortality Tables'!$N$1:$DN$1,0),FALSE),VLOOKUP($T105,Fe_Annuity_Tables,MATCH(CD$3+3,'Mortality Tables'!$N$1:$DN$1,0),FALSE)),"")</f>
        <v>2310858.8934628367</v>
      </c>
      <c r="CE105" s="685" t="str">
        <f>IFERROR((CD105+AN105*Contr_Rate)*(1+Inv_Return)*IF($D105=$C$1,VLOOKUP($T105,Male_Annuity_Tables,MATCH($BS$3+3,'Mortality Tables'!$N$1:$DN$1,0),FALSE),VLOOKUP($T105,Fe_Annuity_Tables,MATCH(CE$3+3,'Mortality Tables'!$N$1:$DN$1,0),FALSE)),"")</f>
        <v/>
      </c>
      <c r="CF105" s="685" t="str">
        <f>IFERROR((CE105+AO105*Contr_Rate)*(1+Inv_Return)*IF($D105=$C$1,VLOOKUP($T105,Male_Annuity_Tables,MATCH($BS$3+3,'Mortality Tables'!$N$1:$DN$1,0),FALSE),VLOOKUP($T105,Fe_Annuity_Tables,MATCH(CF$3+3,'Mortality Tables'!$N$1:$DN$1,0),FALSE)),"")</f>
        <v/>
      </c>
      <c r="CG105" s="685" t="str">
        <f>IFERROR((CF105+AP105*Contr_Rate)*(1+Inv_Return)*IF($D105=$C$1,VLOOKUP($T105,Male_Annuity_Tables,MATCH($BS$3+3,'Mortality Tables'!$N$1:$DN$1,0),FALSE),VLOOKUP($T105,Fe_Annuity_Tables,MATCH(CG$3+3,'Mortality Tables'!$N$1:$DN$1,0),FALSE)),"")</f>
        <v/>
      </c>
      <c r="CH105" s="685" t="str">
        <f>IFERROR((CG105+AQ105*Contr_Rate)*(1+Inv_Return)*IF($D105=$C$1,VLOOKUP($T105,Male_Annuity_Tables,MATCH($BS$3+3,'Mortality Tables'!$N$1:$DN$1,0),FALSE),VLOOKUP($T105,Fe_Annuity_Tables,MATCH(CH$3+3,'Mortality Tables'!$N$1:$DN$1,0),FALSE)),"")</f>
        <v/>
      </c>
      <c r="CI105" s="685" t="str">
        <f>IFERROR((CH105+AR105*Contr_Rate)*(1+Inv_Return)*IF($D105=$C$1,VLOOKUP($T105,Male_Annuity_Tables,MATCH($BS$3+3,'Mortality Tables'!$N$1:$DN$1,0),FALSE),VLOOKUP($T105,Fe_Annuity_Tables,MATCH(CI$3+3,'Mortality Tables'!$N$1:$DN$1,0),FALSE)),"")</f>
        <v/>
      </c>
      <c r="CJ105" s="685" t="str">
        <f>IFERROR((CI105+AS105*Contr_Rate)*(1+Inv_Return)*IF($D105=$C$1,VLOOKUP($T105,Male_Annuity_Tables,MATCH($BS$3+3,'Mortality Tables'!$N$1:$DN$1,0),FALSE),VLOOKUP($T105,Fe_Annuity_Tables,MATCH(CJ$3+3,'Mortality Tables'!$N$1:$DN$1,0),FALSE)),"")</f>
        <v/>
      </c>
      <c r="CK105" s="685" t="str">
        <f>IFERROR((CJ105+AT105*Contr_Rate)*(1+Inv_Return)*IF($D105=$C$1,VLOOKUP($T105,Male_Annuity_Tables,MATCH($BS$3+3,'Mortality Tables'!$N$1:$DN$1,0),FALSE),VLOOKUP($T105,Fe_Annuity_Tables,MATCH(CK$3+3,'Mortality Tables'!$N$1:$DN$1,0),FALSE)),"")</f>
        <v/>
      </c>
      <c r="CL105" s="685" t="str">
        <f>IFERROR((CK105+AU105*Contr_Rate)*(1+Inv_Return)*IF($D105=$C$1,VLOOKUP($T105,Male_Annuity_Tables,MATCH($BS$3+3,'Mortality Tables'!$N$1:$DN$1,0),FALSE),VLOOKUP($T105,Fe_Annuity_Tables,MATCH(CL$3+3,'Mortality Tables'!$N$1:$DN$1,0),FALSE)),"")</f>
        <v/>
      </c>
      <c r="CM105" s="685" t="str">
        <f>IFERROR((CL105+AV105*Contr_Rate)*(1+Inv_Return)*IF($D105=$C$1,VLOOKUP($T105,Male_Annuity_Tables,MATCH($BS$3+3,'Mortality Tables'!$N$1:$DN$1,0),FALSE),VLOOKUP($T105,Fe_Annuity_Tables,MATCH(CM$3+3,'Mortality Tables'!$N$1:$DN$1,0),FALSE)),"")</f>
        <v/>
      </c>
      <c r="CN105" s="685" t="str">
        <f>IFERROR((CM105+AW105*Contr_Rate)*(1+Inv_Return)*IF($D105=$C$1,VLOOKUP($T105,Male_Annuity_Tables,MATCH($BS$3+3,'Mortality Tables'!$N$1:$DN$1,0),FALSE),VLOOKUP($T105,Fe_Annuity_Tables,MATCH(CN$3+3,'Mortality Tables'!$N$1:$DN$1,0),FALSE)),"")</f>
        <v/>
      </c>
      <c r="CO105" s="685" t="str">
        <f>IFERROR((CN105+AX105*Contr_Rate)*(1+Inv_Return)*IF($D105=$C$1,VLOOKUP($T105,Male_Annuity_Tables,MATCH($BS$3+3,'Mortality Tables'!$N$1:$DN$1,0),FALSE),VLOOKUP($T105,Fe_Annuity_Tables,MATCH(CO$3+3,'Mortality Tables'!$N$1:$DN$1,0),FALSE)),"")</f>
        <v/>
      </c>
      <c r="CP105" s="685" t="str">
        <f>IFERROR((CO105+AY105*Contr_Rate)*(1+Inv_Return)*IF($D105=$C$1,VLOOKUP($T105,Male_Annuity_Tables,MATCH($BS$3+3,'Mortality Tables'!$N$1:$DN$1,0),FALSE),VLOOKUP($T105,Fe_Annuity_Tables,MATCH(CP$3+3,'Mortality Tables'!$N$1:$DN$1,0),FALSE)),"")</f>
        <v/>
      </c>
      <c r="CQ105" s="685" t="str">
        <f>IFERROR((CP105+AZ105*Contr_Rate)*(1+Inv_Return)*IF($D105=$C$1,VLOOKUP($T105,Male_Annuity_Tables,MATCH($BS$3+3,'Mortality Tables'!$N$1:$DN$1,0),FALSE),VLOOKUP($T105,Fe_Annuity_Tables,MATCH(CQ$3+3,'Mortality Tables'!$N$1:$DN$1,0),FALSE)),"")</f>
        <v/>
      </c>
      <c r="CR105" s="685" t="str">
        <f>IFERROR((CQ105+BA105*Contr_Rate)*(1+Inv_Return)*IF($D105=$C$1,VLOOKUP($T105,Male_Annuity_Tables,MATCH($BS$3+3,'Mortality Tables'!$N$1:$DN$1,0),FALSE),VLOOKUP($T105,Fe_Annuity_Tables,MATCH(CR$3+3,'Mortality Tables'!$N$1:$DN$1,0),FALSE)),"")</f>
        <v/>
      </c>
      <c r="CS105" s="685" t="str">
        <f>IFERROR((CR105+BB105*Contr_Rate)*(1+Inv_Return)*IF($D105=$C$1,VLOOKUP($T105,Male_Annuity_Tables,MATCH($BS$3+3,'Mortality Tables'!$N$1:$DN$1,0),FALSE),VLOOKUP($T105,Fe_Annuity_Tables,MATCH(CS$3+3,'Mortality Tables'!$N$1:$DN$1,0),FALSE)),"")</f>
        <v/>
      </c>
      <c r="CT105" s="685" t="str">
        <f>IFERROR((CS105+BC105*Contr_Rate)*(1+Inv_Return)*IF($D105=$C$1,VLOOKUP($T105,Male_Annuity_Tables,MATCH($BS$3+3,'Mortality Tables'!$N$1:$DN$1,0),FALSE),VLOOKUP($T105,Fe_Annuity_Tables,MATCH(CT$3+3,'Mortality Tables'!$N$1:$DN$1,0),FALSE)),"")</f>
        <v/>
      </c>
      <c r="CU105" s="685" t="str">
        <f>IFERROR((CT105+BD105*Contr_Rate)*(1+Inv_Return)*IF($D105=$C$1,VLOOKUP($T105,Male_Annuity_Tables,MATCH($BS$3+3,'Mortality Tables'!$N$1:$DN$1,0),FALSE),VLOOKUP($T105,Fe_Annuity_Tables,MATCH(CU$3+3,'Mortality Tables'!$N$1:$DN$1,0),FALSE)),"")</f>
        <v/>
      </c>
      <c r="CV105" s="685" t="str">
        <f>IFERROR((CU105+BE105*Contr_Rate)*(1+Inv_Return)*IF($D105=$C$1,VLOOKUP($T105,Male_Annuity_Tables,MATCH($BS$3+3,'Mortality Tables'!$N$1:$DN$1,0),FALSE),VLOOKUP($T105,Fe_Annuity_Tables,MATCH(CV$3+3,'Mortality Tables'!$N$1:$DN$1,0),FALSE)),"")</f>
        <v/>
      </c>
      <c r="CW105" s="685" t="str">
        <f>IFERROR((CV105+BF105*Contr_Rate)*(1+Inv_Return)*IF($D105=$C$1,VLOOKUP($T105,Male_Annuity_Tables,MATCH($BS$3+3,'Mortality Tables'!$N$1:$DN$1,0),FALSE),VLOOKUP($T105,Fe_Annuity_Tables,MATCH(CW$3+3,'Mortality Tables'!$N$1:$DN$1,0),FALSE)),"")</f>
        <v/>
      </c>
      <c r="CX105" s="685" t="str">
        <f>IFERROR((CW105+BG105*Contr_Rate)*(1+Inv_Return)*IF($D105=$C$1,VLOOKUP($T105,Male_Annuity_Tables,MATCH($BS$3+3,'Mortality Tables'!$N$1:$DN$1,0),FALSE),VLOOKUP($T105,Fe_Annuity_Tables,MATCH(CX$3+3,'Mortality Tables'!$N$1:$DN$1,0),FALSE)),"")</f>
        <v/>
      </c>
      <c r="CY105" s="685" t="str">
        <f>IFERROR((CX105+BH105*Contr_Rate)*(1+Inv_Return)*IF($D105=$C$1,VLOOKUP($T105,Male_Annuity_Tables,MATCH($BS$3+3,'Mortality Tables'!$N$1:$DN$1,0),FALSE),VLOOKUP($T105,Fe_Annuity_Tables,MATCH(CY$3+3,'Mortality Tables'!$N$1:$DN$1,0),FALSE)),"")</f>
        <v/>
      </c>
      <c r="CZ105" s="685" t="str">
        <f>IFERROR((CY105+BI105*Contr_Rate)*(1+Inv_Return)*IF($D105=$C$1,VLOOKUP($T105,Male_Annuity_Tables,MATCH($BS$3+3,'Mortality Tables'!$N$1:$DN$1,0),FALSE),VLOOKUP($T105,Fe_Annuity_Tables,MATCH(CZ$3+3,'Mortality Tables'!$N$1:$DN$1,0),FALSE)),"")</f>
        <v/>
      </c>
      <c r="DA105" s="685" t="str">
        <f>IFERROR((CZ105+BJ105*Contr_Rate)*(1+Inv_Return)*IF($D105=$C$1,VLOOKUP($T105,Male_Annuity_Tables,MATCH($BS$3+3,'Mortality Tables'!$N$1:$DN$1,0),FALSE),VLOOKUP($T105,Fe_Annuity_Tables,MATCH(DA$3+3,'Mortality Tables'!$N$1:$DN$1,0),FALSE)),"")</f>
        <v/>
      </c>
      <c r="DB105" s="685" t="str">
        <f>IFERROR((DA105+BK105*Contr_Rate)*(1+Inv_Return)*IF($D105=$C$1,VLOOKUP($T105,Male_Annuity_Tables,MATCH($BS$3+3,'Mortality Tables'!$N$1:$DN$1,0),FALSE),VLOOKUP($T105,Fe_Annuity_Tables,MATCH(DB$3+3,'Mortality Tables'!$N$1:$DN$1,0),FALSE)),"")</f>
        <v/>
      </c>
      <c r="DC105" s="685" t="str">
        <f>IFERROR((DB105+BL105*Contr_Rate)*(1+Inv_Return)*IF($D105=$C$1,VLOOKUP($T105,Male_Annuity_Tables,MATCH($BS$3+3,'Mortality Tables'!$N$1:$DN$1,0),FALSE),VLOOKUP($T105,Fe_Annuity_Tables,MATCH(DC$3+3,'Mortality Tables'!$N$1:$DN$1,0),FALSE)),"")</f>
        <v/>
      </c>
      <c r="DD105" s="685" t="str">
        <f>IFERROR((DC105+BM105*Contr_Rate)*(1+Inv_Return)*IF($D105=$C$1,VLOOKUP($T105,Male_Annuity_Tables,MATCH($BS$3+3,'Mortality Tables'!$N$1:$DN$1,0),FALSE),VLOOKUP($T105,Fe_Annuity_Tables,MATCH(DD$3+3,'Mortality Tables'!$N$1:$DN$1,0),FALSE)),"")</f>
        <v/>
      </c>
      <c r="DE105" s="685" t="str">
        <f>IFERROR((DD105+BN105*Contr_Rate)*(1+Inv_Return)*IF($D105=$C$1,VLOOKUP($T105,Male_Annuity_Tables,MATCH($BS$3+3,'Mortality Tables'!$N$1:$DN$1,0),FALSE),VLOOKUP($T105,Fe_Annuity_Tables,MATCH(DE$3+3,'Mortality Tables'!$N$1:$DN$1,0),FALSE)),"")</f>
        <v/>
      </c>
      <c r="DF105" s="685" t="str">
        <f>IFERROR((DE105+BO105*Contr_Rate)*(1+Inv_Return)*IF($D105=$C$1,VLOOKUP($T105,Male_Annuity_Tables,MATCH($BS$3+3,'Mortality Tables'!$N$1:$DN$1,0),FALSE),VLOOKUP($T105,Fe_Annuity_Tables,MATCH(DF$3+3,'Mortality Tables'!$N$1:$DN$1,0),FALSE)),"")</f>
        <v/>
      </c>
      <c r="DG105" s="685" t="str">
        <f>IFERROR((DF105+BP105*Contr_Rate)*(1+Inv_Return)*IF($D105=$C$1,VLOOKUP($T105,Male_Annuity_Tables,MATCH($BS$3+3,'Mortality Tables'!$N$1:$DN$1,0),FALSE),VLOOKUP($T105,Fe_Annuity_Tables,MATCH(DG$3+3,'Mortality Tables'!$N$1:$DN$1,0),FALSE)),"")</f>
        <v/>
      </c>
      <c r="DH105" s="685" t="str">
        <f>IFERROR((DG105+BQ105*Contr_Rate)*(1+Inv_Return)*IF($D105=$C$1,VLOOKUP($T105,Male_Annuity_Tables,MATCH($BS$3+3,'Mortality Tables'!$N$1:$DN$1,0),FALSE),VLOOKUP($T105,Fe_Annuity_Tables,MATCH(DH$3+3,'Mortality Tables'!$N$1:$DN$1,0),FALSE)),"")</f>
        <v/>
      </c>
      <c r="DJ105" s="686">
        <f t="shared" si="69"/>
        <v>2310858.8934628367</v>
      </c>
      <c r="DK105" s="680">
        <f t="shared" si="60"/>
        <v>8.0909277508679907</v>
      </c>
      <c r="DL105" s="686">
        <f t="shared" si="83"/>
        <v>191359.44681424234</v>
      </c>
      <c r="DM105" s="686">
        <f t="shared" si="70"/>
        <v>1680708.7017283316</v>
      </c>
      <c r="DN105" s="687">
        <f t="shared" si="84"/>
        <v>0.11385640272907538</v>
      </c>
      <c r="DP105" s="688">
        <f t="shared" si="63"/>
        <v>62339.231080216719</v>
      </c>
      <c r="DQ105" s="688">
        <f t="shared" si="64"/>
        <v>95483.500154608861</v>
      </c>
      <c r="DR105" s="688">
        <f t="shared" si="65"/>
        <v>85887.020239449368</v>
      </c>
    </row>
    <row r="106" spans="1:122" s="657" customFormat="1" ht="14.5">
      <c r="A106" s="675" t="s">
        <v>1281</v>
      </c>
      <c r="B106" s="675" t="s">
        <v>1282</v>
      </c>
      <c r="C106" s="675" t="s">
        <v>116</v>
      </c>
      <c r="D106" s="675" t="s">
        <v>61</v>
      </c>
      <c r="E106" s="676">
        <v>24668</v>
      </c>
      <c r="F106" s="677">
        <v>41982</v>
      </c>
      <c r="G106" s="677">
        <v>43336</v>
      </c>
      <c r="H106" s="678">
        <v>2640727</v>
      </c>
      <c r="I106" s="678">
        <v>232970.67</v>
      </c>
      <c r="J106" s="678">
        <v>212092.32</v>
      </c>
      <c r="K106" s="678">
        <v>15155.92</v>
      </c>
      <c r="L106" s="678">
        <v>460218.91</v>
      </c>
      <c r="M106" s="679">
        <f>IF(COUNTIF($A$4:A204,A106)=1,0,1)</f>
        <v>0</v>
      </c>
      <c r="N106" s="680" t="str">
        <f t="shared" si="80"/>
        <v>Okay</v>
      </c>
      <c r="O106" s="680" t="str">
        <f t="shared" si="66"/>
        <v>TRUE</v>
      </c>
      <c r="P106" s="680" t="b">
        <f t="shared" si="50"/>
        <v>1</v>
      </c>
      <c r="Q106" s="680" t="b">
        <f t="shared" si="76"/>
        <v>1</v>
      </c>
      <c r="R106" s="680" t="b">
        <f t="shared" si="77"/>
        <v>1</v>
      </c>
      <c r="S106" s="681">
        <f t="shared" si="53"/>
        <v>47.435616438356163</v>
      </c>
      <c r="T106" s="682">
        <f t="shared" si="78"/>
        <v>57</v>
      </c>
      <c r="U106" s="682">
        <f t="shared" si="67"/>
        <v>51</v>
      </c>
      <c r="V106" s="682">
        <f t="shared" si="79"/>
        <v>6.3561643835616435</v>
      </c>
      <c r="W106" s="682">
        <f t="shared" si="81"/>
        <v>3</v>
      </c>
      <c r="X106" s="683">
        <f t="shared" si="82"/>
        <v>1380656.73</v>
      </c>
      <c r="Y106" s="684">
        <f t="shared" si="58"/>
        <v>1.0500000000000001E-2</v>
      </c>
      <c r="Z106" s="684">
        <f>IF($D106=$C$1,VLOOKUP($T106,Male_Annuity_Tables,MATCH($W106+2,'Mortality Tables'!$DS$1:$HT$1,0),FALSE),VLOOKUP($T106,Fe_Annuity_Tables,MATCH($W106+2,'Mortality Tables'!$M$1:$DN$1,0),FALSE))</f>
        <v>0.82790719991151729</v>
      </c>
      <c r="AA106" s="664"/>
      <c r="AB106" s="685">
        <f t="shared" si="75"/>
        <v>2775272.0406500003</v>
      </c>
      <c r="AC106" s="685">
        <f t="shared" si="75"/>
        <v>2916672.1511211176</v>
      </c>
      <c r="AD106" s="685">
        <f t="shared" si="75"/>
        <v>3065276.5972207389</v>
      </c>
      <c r="AE106" s="685" t="str">
        <f t="shared" si="75"/>
        <v/>
      </c>
      <c r="AF106" s="685" t="str">
        <f t="shared" si="75"/>
        <v/>
      </c>
      <c r="AG106" s="685" t="str">
        <f t="shared" si="75"/>
        <v/>
      </c>
      <c r="AH106" s="685" t="str">
        <f t="shared" si="75"/>
        <v/>
      </c>
      <c r="AI106" s="685" t="str">
        <f t="shared" si="75"/>
        <v/>
      </c>
      <c r="AJ106" s="685" t="str">
        <f t="shared" si="75"/>
        <v/>
      </c>
      <c r="AK106" s="685" t="str">
        <f t="shared" si="75"/>
        <v/>
      </c>
      <c r="AL106" s="685" t="str">
        <f t="shared" si="74"/>
        <v/>
      </c>
      <c r="AM106" s="685" t="str">
        <f t="shared" si="74"/>
        <v/>
      </c>
      <c r="AN106" s="685" t="str">
        <f t="shared" si="74"/>
        <v/>
      </c>
      <c r="AO106" s="685" t="str">
        <f t="shared" si="74"/>
        <v/>
      </c>
      <c r="AP106" s="685" t="str">
        <f t="shared" si="74"/>
        <v/>
      </c>
      <c r="AQ106" s="685" t="str">
        <f t="shared" si="74"/>
        <v/>
      </c>
      <c r="AR106" s="685" t="str">
        <f t="shared" si="74"/>
        <v/>
      </c>
      <c r="AS106" s="685" t="str">
        <f t="shared" si="74"/>
        <v/>
      </c>
      <c r="AT106" s="685" t="str">
        <f t="shared" si="74"/>
        <v/>
      </c>
      <c r="AU106" s="685" t="str">
        <f t="shared" si="74"/>
        <v/>
      </c>
      <c r="AV106" s="685" t="str">
        <f t="shared" si="73"/>
        <v/>
      </c>
      <c r="AW106" s="685" t="str">
        <f t="shared" si="73"/>
        <v/>
      </c>
      <c r="AX106" s="685" t="str">
        <f t="shared" si="73"/>
        <v/>
      </c>
      <c r="AY106" s="685" t="str">
        <f t="shared" si="73"/>
        <v/>
      </c>
      <c r="AZ106" s="685" t="str">
        <f t="shared" si="73"/>
        <v/>
      </c>
      <c r="BA106" s="685" t="str">
        <f t="shared" si="73"/>
        <v/>
      </c>
      <c r="BB106" s="685" t="str">
        <f t="shared" si="73"/>
        <v/>
      </c>
      <c r="BC106" s="685" t="str">
        <f t="shared" si="73"/>
        <v/>
      </c>
      <c r="BD106" s="685" t="str">
        <f t="shared" si="73"/>
        <v/>
      </c>
      <c r="BE106" s="685" t="str">
        <f t="shared" si="73"/>
        <v/>
      </c>
      <c r="BF106" s="685" t="str">
        <f t="shared" si="73"/>
        <v/>
      </c>
      <c r="BG106" s="685" t="str">
        <f t="shared" si="73"/>
        <v/>
      </c>
      <c r="BH106" s="685" t="str">
        <f t="shared" si="73"/>
        <v/>
      </c>
      <c r="BI106" s="685" t="str">
        <f t="shared" si="72"/>
        <v/>
      </c>
      <c r="BJ106" s="685" t="str">
        <f t="shared" si="72"/>
        <v/>
      </c>
      <c r="BK106" s="685" t="str">
        <f t="shared" si="72"/>
        <v/>
      </c>
      <c r="BL106" s="685" t="str">
        <f t="shared" si="72"/>
        <v/>
      </c>
      <c r="BM106" s="685" t="str">
        <f t="shared" si="72"/>
        <v/>
      </c>
      <c r="BN106" s="685" t="str">
        <f t="shared" si="72"/>
        <v/>
      </c>
      <c r="BO106" s="685" t="str">
        <f t="shared" si="72"/>
        <v/>
      </c>
      <c r="BP106" s="685" t="str">
        <f t="shared" si="72"/>
        <v/>
      </c>
      <c r="BQ106" s="685" t="str">
        <f t="shared" si="72"/>
        <v/>
      </c>
      <c r="BR106" s="529"/>
      <c r="BS106" s="685">
        <f>IFERROR(($L106+AB106*Contr_Rate)*(1+Inv_Return)*IF($D106=$C$1,VLOOKUP($T106,Male_Annuity_Tables,MATCH($BS$3+3,'Mortality Tables'!$N$1:$DN$1,0),FALSE),VLOOKUP($T106,Fe_Annuity_Tables,MATCH(BS$3+3,'Mortality Tables'!$N$1:$DN$1,0),FALSE)),"")</f>
        <v>1248859.9855679928</v>
      </c>
      <c r="BT106" s="685">
        <f>IFERROR(($BS106+AC106*Contr_Rate)*(1+Inv_Return)*IF($D106=$C$1,VLOOKUP($T106,Male_Annuity_Tables,MATCH($BS$3+3,'Mortality Tables'!$N$1:$DN$1,0),FALSE),VLOOKUP($T106,Fe_Annuity_Tables,MATCH(BT$3+3,'Mortality Tables'!$N$1:$DN$1,0),FALSE)),"")</f>
        <v>2051674.4541657267</v>
      </c>
      <c r="BU106" s="685">
        <f>IFERROR((BT106+AD106*Contr_Rate)*(1+Inv_Return)*IF($D106=$C$1,VLOOKUP($T106,Male_Annuity_Tables,MATCH($BS$3+3,'Mortality Tables'!$N$1:$DN$1,0),FALSE),VLOOKUP($T106,Fe_Annuity_Tables,MATCH(BU$3+3,'Mortality Tables'!$N$1:$DN$1,0),FALSE)),"")</f>
        <v>2870268.4223931856</v>
      </c>
      <c r="BV106" s="685" t="str">
        <f>IFERROR((BU106+AE106*Contr_Rate)*(1+Inv_Return)*IF($D106=$C$1,VLOOKUP($T106,Male_Annuity_Tables,MATCH($BS$3+3,'Mortality Tables'!$N$1:$DN$1,0),FALSE),VLOOKUP($T106,Fe_Annuity_Tables,MATCH(BV$3+3,'Mortality Tables'!$N$1:$DN$1,0),FALSE)),"")</f>
        <v/>
      </c>
      <c r="BW106" s="685" t="str">
        <f>IFERROR((BV106+AF106*Contr_Rate)*(1+Inv_Return)*IF($D106=$C$1,VLOOKUP($T106,Male_Annuity_Tables,MATCH($BS$3+3,'Mortality Tables'!$N$1:$DN$1,0),FALSE),VLOOKUP($T106,Fe_Annuity_Tables,MATCH(BW$3+3,'Mortality Tables'!$N$1:$DN$1,0),FALSE)),"")</f>
        <v/>
      </c>
      <c r="BX106" s="685" t="str">
        <f>IFERROR((BW106+AG106*Contr_Rate)*(1+Inv_Return)*IF($D106=$C$1,VLOOKUP($T106,Male_Annuity_Tables,MATCH($BS$3+3,'Mortality Tables'!$N$1:$DN$1,0),FALSE),VLOOKUP($T106,Fe_Annuity_Tables,MATCH(BX$3+3,'Mortality Tables'!$N$1:$DN$1,0),FALSE)),"")</f>
        <v/>
      </c>
      <c r="BY106" s="685" t="str">
        <f>IFERROR((BX106+AH106*Contr_Rate)*(1+Inv_Return)*IF($D106=$C$1,VLOOKUP($T106,Male_Annuity_Tables,MATCH($BS$3+3,'Mortality Tables'!$N$1:$DN$1,0),FALSE),VLOOKUP($T106,Fe_Annuity_Tables,MATCH(BY$3+3,'Mortality Tables'!$N$1:$DN$1,0),FALSE)),"")</f>
        <v/>
      </c>
      <c r="BZ106" s="685" t="str">
        <f>IFERROR((BY106+AI106*Contr_Rate)*(1+Inv_Return)*IF($D106=$C$1,VLOOKUP($T106,Male_Annuity_Tables,MATCH($BS$3+3,'Mortality Tables'!$N$1:$DN$1,0),FALSE),VLOOKUP($T106,Fe_Annuity_Tables,MATCH(BZ$3+3,'Mortality Tables'!$N$1:$DN$1,0),FALSE)),"")</f>
        <v/>
      </c>
      <c r="CA106" s="685" t="str">
        <f>IFERROR((BZ106+AJ106*Contr_Rate)*(1+Inv_Return)*IF($D106=$C$1,VLOOKUP($T106,Male_Annuity_Tables,MATCH($BS$3+3,'Mortality Tables'!$N$1:$DN$1,0),FALSE),VLOOKUP($T106,Fe_Annuity_Tables,MATCH(CA$3+3,'Mortality Tables'!$N$1:$DN$1,0),FALSE)),"")</f>
        <v/>
      </c>
      <c r="CB106" s="685" t="str">
        <f>IFERROR((CA106+AK106*Contr_Rate)*(1+Inv_Return)*IF($D106=$C$1,VLOOKUP($T106,Male_Annuity_Tables,MATCH($BS$3+3,'Mortality Tables'!$N$1:$DN$1,0),FALSE),VLOOKUP($T106,Fe_Annuity_Tables,MATCH(CB$3+3,'Mortality Tables'!$N$1:$DN$1,0),FALSE)),"")</f>
        <v/>
      </c>
      <c r="CC106" s="685" t="str">
        <f>IFERROR((CB106+AL106*Contr_Rate)*(1+Inv_Return)*IF($D106=$C$1,VLOOKUP($T106,Male_Annuity_Tables,MATCH($BS$3+3,'Mortality Tables'!$N$1:$DN$1,0),FALSE),VLOOKUP($T106,Fe_Annuity_Tables,MATCH(CC$3+3,'Mortality Tables'!$N$1:$DN$1,0),FALSE)),"")</f>
        <v/>
      </c>
      <c r="CD106" s="685" t="str">
        <f>IFERROR((CC106+AM106*Contr_Rate)*(1+Inv_Return)*IF($D106=$C$1,VLOOKUP($T106,Male_Annuity_Tables,MATCH($BS$3+3,'Mortality Tables'!$N$1:$DN$1,0),FALSE),VLOOKUP($T106,Fe_Annuity_Tables,MATCH(CD$3+3,'Mortality Tables'!$N$1:$DN$1,0),FALSE)),"")</f>
        <v/>
      </c>
      <c r="CE106" s="685" t="str">
        <f>IFERROR((CD106+AN106*Contr_Rate)*(1+Inv_Return)*IF($D106=$C$1,VLOOKUP($T106,Male_Annuity_Tables,MATCH($BS$3+3,'Mortality Tables'!$N$1:$DN$1,0),FALSE),VLOOKUP($T106,Fe_Annuity_Tables,MATCH(CE$3+3,'Mortality Tables'!$N$1:$DN$1,0),FALSE)),"")</f>
        <v/>
      </c>
      <c r="CF106" s="685" t="str">
        <f>IFERROR((CE106+AO106*Contr_Rate)*(1+Inv_Return)*IF($D106=$C$1,VLOOKUP($T106,Male_Annuity_Tables,MATCH($BS$3+3,'Mortality Tables'!$N$1:$DN$1,0),FALSE),VLOOKUP($T106,Fe_Annuity_Tables,MATCH(CF$3+3,'Mortality Tables'!$N$1:$DN$1,0),FALSE)),"")</f>
        <v/>
      </c>
      <c r="CG106" s="685" t="str">
        <f>IFERROR((CF106+AP106*Contr_Rate)*(1+Inv_Return)*IF($D106=$C$1,VLOOKUP($T106,Male_Annuity_Tables,MATCH($BS$3+3,'Mortality Tables'!$N$1:$DN$1,0),FALSE),VLOOKUP($T106,Fe_Annuity_Tables,MATCH(CG$3+3,'Mortality Tables'!$N$1:$DN$1,0),FALSE)),"")</f>
        <v/>
      </c>
      <c r="CH106" s="685" t="str">
        <f>IFERROR((CG106+AQ106*Contr_Rate)*(1+Inv_Return)*IF($D106=$C$1,VLOOKUP($T106,Male_Annuity_Tables,MATCH($BS$3+3,'Mortality Tables'!$N$1:$DN$1,0),FALSE),VLOOKUP($T106,Fe_Annuity_Tables,MATCH(CH$3+3,'Mortality Tables'!$N$1:$DN$1,0),FALSE)),"")</f>
        <v/>
      </c>
      <c r="CI106" s="685" t="str">
        <f>IFERROR((CH106+AR106*Contr_Rate)*(1+Inv_Return)*IF($D106=$C$1,VLOOKUP($T106,Male_Annuity_Tables,MATCH($BS$3+3,'Mortality Tables'!$N$1:$DN$1,0),FALSE),VLOOKUP($T106,Fe_Annuity_Tables,MATCH(CI$3+3,'Mortality Tables'!$N$1:$DN$1,0),FALSE)),"")</f>
        <v/>
      </c>
      <c r="CJ106" s="685" t="str">
        <f>IFERROR((CI106+AS106*Contr_Rate)*(1+Inv_Return)*IF($D106=$C$1,VLOOKUP($T106,Male_Annuity_Tables,MATCH($BS$3+3,'Mortality Tables'!$N$1:$DN$1,0),FALSE),VLOOKUP($T106,Fe_Annuity_Tables,MATCH(CJ$3+3,'Mortality Tables'!$N$1:$DN$1,0),FALSE)),"")</f>
        <v/>
      </c>
      <c r="CK106" s="685" t="str">
        <f>IFERROR((CJ106+AT106*Contr_Rate)*(1+Inv_Return)*IF($D106=$C$1,VLOOKUP($T106,Male_Annuity_Tables,MATCH($BS$3+3,'Mortality Tables'!$N$1:$DN$1,0),FALSE),VLOOKUP($T106,Fe_Annuity_Tables,MATCH(CK$3+3,'Mortality Tables'!$N$1:$DN$1,0),FALSE)),"")</f>
        <v/>
      </c>
      <c r="CL106" s="685" t="str">
        <f>IFERROR((CK106+AU106*Contr_Rate)*(1+Inv_Return)*IF($D106=$C$1,VLOOKUP($T106,Male_Annuity_Tables,MATCH($BS$3+3,'Mortality Tables'!$N$1:$DN$1,0),FALSE),VLOOKUP($T106,Fe_Annuity_Tables,MATCH(CL$3+3,'Mortality Tables'!$N$1:$DN$1,0),FALSE)),"")</f>
        <v/>
      </c>
      <c r="CM106" s="685" t="str">
        <f>IFERROR((CL106+AV106*Contr_Rate)*(1+Inv_Return)*IF($D106=$C$1,VLOOKUP($T106,Male_Annuity_Tables,MATCH($BS$3+3,'Mortality Tables'!$N$1:$DN$1,0),FALSE),VLOOKUP($T106,Fe_Annuity_Tables,MATCH(CM$3+3,'Mortality Tables'!$N$1:$DN$1,0),FALSE)),"")</f>
        <v/>
      </c>
      <c r="CN106" s="685" t="str">
        <f>IFERROR((CM106+AW106*Contr_Rate)*(1+Inv_Return)*IF($D106=$C$1,VLOOKUP($T106,Male_Annuity_Tables,MATCH($BS$3+3,'Mortality Tables'!$N$1:$DN$1,0),FALSE),VLOOKUP($T106,Fe_Annuity_Tables,MATCH(CN$3+3,'Mortality Tables'!$N$1:$DN$1,0),FALSE)),"")</f>
        <v/>
      </c>
      <c r="CO106" s="685" t="str">
        <f>IFERROR((CN106+AX106*Contr_Rate)*(1+Inv_Return)*IF($D106=$C$1,VLOOKUP($T106,Male_Annuity_Tables,MATCH($BS$3+3,'Mortality Tables'!$N$1:$DN$1,0),FALSE),VLOOKUP($T106,Fe_Annuity_Tables,MATCH(CO$3+3,'Mortality Tables'!$N$1:$DN$1,0),FALSE)),"")</f>
        <v/>
      </c>
      <c r="CP106" s="685" t="str">
        <f>IFERROR((CO106+AY106*Contr_Rate)*(1+Inv_Return)*IF($D106=$C$1,VLOOKUP($T106,Male_Annuity_Tables,MATCH($BS$3+3,'Mortality Tables'!$N$1:$DN$1,0),FALSE),VLOOKUP($T106,Fe_Annuity_Tables,MATCH(CP$3+3,'Mortality Tables'!$N$1:$DN$1,0),FALSE)),"")</f>
        <v/>
      </c>
      <c r="CQ106" s="685" t="str">
        <f>IFERROR((CP106+AZ106*Contr_Rate)*(1+Inv_Return)*IF($D106=$C$1,VLOOKUP($T106,Male_Annuity_Tables,MATCH($BS$3+3,'Mortality Tables'!$N$1:$DN$1,0),FALSE),VLOOKUP($T106,Fe_Annuity_Tables,MATCH(CQ$3+3,'Mortality Tables'!$N$1:$DN$1,0),FALSE)),"")</f>
        <v/>
      </c>
      <c r="CR106" s="685" t="str">
        <f>IFERROR((CQ106+BA106*Contr_Rate)*(1+Inv_Return)*IF($D106=$C$1,VLOOKUP($T106,Male_Annuity_Tables,MATCH($BS$3+3,'Mortality Tables'!$N$1:$DN$1,0),FALSE),VLOOKUP($T106,Fe_Annuity_Tables,MATCH(CR$3+3,'Mortality Tables'!$N$1:$DN$1,0),FALSE)),"")</f>
        <v/>
      </c>
      <c r="CS106" s="685" t="str">
        <f>IFERROR((CR106+BB106*Contr_Rate)*(1+Inv_Return)*IF($D106=$C$1,VLOOKUP($T106,Male_Annuity_Tables,MATCH($BS$3+3,'Mortality Tables'!$N$1:$DN$1,0),FALSE),VLOOKUP($T106,Fe_Annuity_Tables,MATCH(CS$3+3,'Mortality Tables'!$N$1:$DN$1,0),FALSE)),"")</f>
        <v/>
      </c>
      <c r="CT106" s="685" t="str">
        <f>IFERROR((CS106+BC106*Contr_Rate)*(1+Inv_Return)*IF($D106=$C$1,VLOOKUP($T106,Male_Annuity_Tables,MATCH($BS$3+3,'Mortality Tables'!$N$1:$DN$1,0),FALSE),VLOOKUP($T106,Fe_Annuity_Tables,MATCH(CT$3+3,'Mortality Tables'!$N$1:$DN$1,0),FALSE)),"")</f>
        <v/>
      </c>
      <c r="CU106" s="685" t="str">
        <f>IFERROR((CT106+BD106*Contr_Rate)*(1+Inv_Return)*IF($D106=$C$1,VLOOKUP($T106,Male_Annuity_Tables,MATCH($BS$3+3,'Mortality Tables'!$N$1:$DN$1,0),FALSE),VLOOKUP($T106,Fe_Annuity_Tables,MATCH(CU$3+3,'Mortality Tables'!$N$1:$DN$1,0),FALSE)),"")</f>
        <v/>
      </c>
      <c r="CV106" s="685" t="str">
        <f>IFERROR((CU106+BE106*Contr_Rate)*(1+Inv_Return)*IF($D106=$C$1,VLOOKUP($T106,Male_Annuity_Tables,MATCH($BS$3+3,'Mortality Tables'!$N$1:$DN$1,0),FALSE),VLOOKUP($T106,Fe_Annuity_Tables,MATCH(CV$3+3,'Mortality Tables'!$N$1:$DN$1,0),FALSE)),"")</f>
        <v/>
      </c>
      <c r="CW106" s="685" t="str">
        <f>IFERROR((CV106+BF106*Contr_Rate)*(1+Inv_Return)*IF($D106=$C$1,VLOOKUP($T106,Male_Annuity_Tables,MATCH($BS$3+3,'Mortality Tables'!$N$1:$DN$1,0),FALSE),VLOOKUP($T106,Fe_Annuity_Tables,MATCH(CW$3+3,'Mortality Tables'!$N$1:$DN$1,0),FALSE)),"")</f>
        <v/>
      </c>
      <c r="CX106" s="685" t="str">
        <f>IFERROR((CW106+BG106*Contr_Rate)*(1+Inv_Return)*IF($D106=$C$1,VLOOKUP($T106,Male_Annuity_Tables,MATCH($BS$3+3,'Mortality Tables'!$N$1:$DN$1,0),FALSE),VLOOKUP($T106,Fe_Annuity_Tables,MATCH(CX$3+3,'Mortality Tables'!$N$1:$DN$1,0),FALSE)),"")</f>
        <v/>
      </c>
      <c r="CY106" s="685" t="str">
        <f>IFERROR((CX106+BH106*Contr_Rate)*(1+Inv_Return)*IF($D106=$C$1,VLOOKUP($T106,Male_Annuity_Tables,MATCH($BS$3+3,'Mortality Tables'!$N$1:$DN$1,0),FALSE),VLOOKUP($T106,Fe_Annuity_Tables,MATCH(CY$3+3,'Mortality Tables'!$N$1:$DN$1,0),FALSE)),"")</f>
        <v/>
      </c>
      <c r="CZ106" s="685" t="str">
        <f>IFERROR((CY106+BI106*Contr_Rate)*(1+Inv_Return)*IF($D106=$C$1,VLOOKUP($T106,Male_Annuity_Tables,MATCH($BS$3+3,'Mortality Tables'!$N$1:$DN$1,0),FALSE),VLOOKUP($T106,Fe_Annuity_Tables,MATCH(CZ$3+3,'Mortality Tables'!$N$1:$DN$1,0),FALSE)),"")</f>
        <v/>
      </c>
      <c r="DA106" s="685" t="str">
        <f>IFERROR((CZ106+BJ106*Contr_Rate)*(1+Inv_Return)*IF($D106=$C$1,VLOOKUP($T106,Male_Annuity_Tables,MATCH($BS$3+3,'Mortality Tables'!$N$1:$DN$1,0),FALSE),VLOOKUP($T106,Fe_Annuity_Tables,MATCH(DA$3+3,'Mortality Tables'!$N$1:$DN$1,0),FALSE)),"")</f>
        <v/>
      </c>
      <c r="DB106" s="685" t="str">
        <f>IFERROR((DA106+BK106*Contr_Rate)*(1+Inv_Return)*IF($D106=$C$1,VLOOKUP($T106,Male_Annuity_Tables,MATCH($BS$3+3,'Mortality Tables'!$N$1:$DN$1,0),FALSE),VLOOKUP($T106,Fe_Annuity_Tables,MATCH(DB$3+3,'Mortality Tables'!$N$1:$DN$1,0),FALSE)),"")</f>
        <v/>
      </c>
      <c r="DC106" s="685" t="str">
        <f>IFERROR((DB106+BL106*Contr_Rate)*(1+Inv_Return)*IF($D106=$C$1,VLOOKUP($T106,Male_Annuity_Tables,MATCH($BS$3+3,'Mortality Tables'!$N$1:$DN$1,0),FALSE),VLOOKUP($T106,Fe_Annuity_Tables,MATCH(DC$3+3,'Mortality Tables'!$N$1:$DN$1,0),FALSE)),"")</f>
        <v/>
      </c>
      <c r="DD106" s="685" t="str">
        <f>IFERROR((DC106+BM106*Contr_Rate)*(1+Inv_Return)*IF($D106=$C$1,VLOOKUP($T106,Male_Annuity_Tables,MATCH($BS$3+3,'Mortality Tables'!$N$1:$DN$1,0),FALSE),VLOOKUP($T106,Fe_Annuity_Tables,MATCH(DD$3+3,'Mortality Tables'!$N$1:$DN$1,0),FALSE)),"")</f>
        <v/>
      </c>
      <c r="DE106" s="685" t="str">
        <f>IFERROR((DD106+BN106*Contr_Rate)*(1+Inv_Return)*IF($D106=$C$1,VLOOKUP($T106,Male_Annuity_Tables,MATCH($BS$3+3,'Mortality Tables'!$N$1:$DN$1,0),FALSE),VLOOKUP($T106,Fe_Annuity_Tables,MATCH(DE$3+3,'Mortality Tables'!$N$1:$DN$1,0),FALSE)),"")</f>
        <v/>
      </c>
      <c r="DF106" s="685" t="str">
        <f>IFERROR((DE106+BO106*Contr_Rate)*(1+Inv_Return)*IF($D106=$C$1,VLOOKUP($T106,Male_Annuity_Tables,MATCH($BS$3+3,'Mortality Tables'!$N$1:$DN$1,0),FALSE),VLOOKUP($T106,Fe_Annuity_Tables,MATCH(DF$3+3,'Mortality Tables'!$N$1:$DN$1,0),FALSE)),"")</f>
        <v/>
      </c>
      <c r="DG106" s="685" t="str">
        <f>IFERROR((DF106+BP106*Contr_Rate)*(1+Inv_Return)*IF($D106=$C$1,VLOOKUP($T106,Male_Annuity_Tables,MATCH($BS$3+3,'Mortality Tables'!$N$1:$DN$1,0),FALSE),VLOOKUP($T106,Fe_Annuity_Tables,MATCH(DG$3+3,'Mortality Tables'!$N$1:$DN$1,0),FALSE)),"")</f>
        <v/>
      </c>
      <c r="DH106" s="685" t="str">
        <f>IFERROR((DG106+BQ106*Contr_Rate)*(1+Inv_Return)*IF($D106=$C$1,VLOOKUP($T106,Male_Annuity_Tables,MATCH($BS$3+3,'Mortality Tables'!$N$1:$DN$1,0),FALSE),VLOOKUP($T106,Fe_Annuity_Tables,MATCH(DH$3+3,'Mortality Tables'!$N$1:$DN$1,0),FALSE)),"")</f>
        <v/>
      </c>
      <c r="DJ106" s="686">
        <f t="shared" si="69"/>
        <v>2870268.4223931856</v>
      </c>
      <c r="DK106" s="680">
        <f t="shared" si="60"/>
        <v>8.0909277508679907</v>
      </c>
      <c r="DL106" s="686">
        <f t="shared" si="83"/>
        <v>237683.47737342326</v>
      </c>
      <c r="DM106" s="686">
        <f t="shared" si="70"/>
        <v>3065276.5972207389</v>
      </c>
      <c r="DN106" s="687">
        <f t="shared" si="84"/>
        <v>7.7540629641360562E-2</v>
      </c>
      <c r="DP106" s="688">
        <f t="shared" si="63"/>
        <v>74900.377634440374</v>
      </c>
      <c r="DQ106" s="688">
        <f t="shared" si="64"/>
        <v>125095.72065661979</v>
      </c>
      <c r="DR106" s="688">
        <f t="shared" si="65"/>
        <v>178197.74473585852</v>
      </c>
    </row>
    <row r="107" spans="1:122" s="657" customFormat="1" ht="14.5">
      <c r="A107" s="675" t="s">
        <v>1283</v>
      </c>
      <c r="B107" s="675" t="s">
        <v>1284</v>
      </c>
      <c r="C107" s="675" t="s">
        <v>236</v>
      </c>
      <c r="D107" s="675" t="s">
        <v>60</v>
      </c>
      <c r="E107" s="676">
        <v>30309</v>
      </c>
      <c r="F107" s="677">
        <v>42520</v>
      </c>
      <c r="G107" s="677">
        <v>43231</v>
      </c>
      <c r="H107" s="678">
        <v>2156906</v>
      </c>
      <c r="I107" s="678">
        <v>139913.44</v>
      </c>
      <c r="J107" s="678">
        <v>171314.97</v>
      </c>
      <c r="K107" s="678">
        <v>30588.33</v>
      </c>
      <c r="L107" s="678">
        <v>341816.74000000005</v>
      </c>
      <c r="M107" s="679">
        <f>IF(COUNTIF($A$4:A204,A107)=1,0,1)</f>
        <v>0</v>
      </c>
      <c r="N107" s="680" t="str">
        <f t="shared" si="80"/>
        <v>Okay</v>
      </c>
      <c r="O107" s="680" t="str">
        <f t="shared" si="66"/>
        <v>TRUE</v>
      </c>
      <c r="P107" s="680" t="b">
        <f t="shared" si="50"/>
        <v>1</v>
      </c>
      <c r="Q107" s="680" t="b">
        <f t="shared" si="76"/>
        <v>1</v>
      </c>
      <c r="R107" s="680" t="b">
        <f t="shared" si="77"/>
        <v>1</v>
      </c>
      <c r="S107" s="681">
        <f t="shared" si="53"/>
        <v>33.454794520547942</v>
      </c>
      <c r="T107" s="682">
        <f t="shared" si="78"/>
        <v>42</v>
      </c>
      <c r="U107" s="682">
        <f t="shared" si="67"/>
        <v>35</v>
      </c>
      <c r="V107" s="682">
        <f t="shared" si="79"/>
        <v>6.6438356164383565</v>
      </c>
      <c r="W107" s="682">
        <f t="shared" si="81"/>
        <v>18</v>
      </c>
      <c r="X107" s="683">
        <f t="shared" si="82"/>
        <v>6152701.3200000012</v>
      </c>
      <c r="Y107" s="684">
        <f t="shared" si="58"/>
        <v>2.16E-3</v>
      </c>
      <c r="Z107" s="684">
        <f>IF($D107=$C$1,VLOOKUP($T107,Male_Annuity_Tables,MATCH($W107+2,'Mortality Tables'!$DS$1:$HT$1,0),FALSE),VLOOKUP($T107,Fe_Annuity_Tables,MATCH($W107+2,'Mortality Tables'!$M$1:$DN$1,0),FALSE))</f>
        <v>0.11525114335569715</v>
      </c>
      <c r="AA107" s="664"/>
      <c r="AB107" s="685">
        <f t="shared" si="75"/>
        <v>2266800.3607000001</v>
      </c>
      <c r="AC107" s="685">
        <f t="shared" si="75"/>
        <v>2382293.839077665</v>
      </c>
      <c r="AD107" s="685">
        <f t="shared" si="75"/>
        <v>2503671.7101786723</v>
      </c>
      <c r="AE107" s="685">
        <f t="shared" si="75"/>
        <v>2631233.7838122756</v>
      </c>
      <c r="AF107" s="685">
        <f t="shared" si="75"/>
        <v>2765295.1450975109</v>
      </c>
      <c r="AG107" s="685">
        <f t="shared" si="75"/>
        <v>2906186.9327402296</v>
      </c>
      <c r="AH107" s="685">
        <f t="shared" si="75"/>
        <v>3054257.1569633442</v>
      </c>
      <c r="AI107" s="685">
        <f t="shared" si="75"/>
        <v>3209871.559110627</v>
      </c>
      <c r="AJ107" s="685">
        <f t="shared" si="75"/>
        <v>3373414.5150473136</v>
      </c>
      <c r="AK107" s="685">
        <f t="shared" si="75"/>
        <v>3545289.9845889742</v>
      </c>
      <c r="AL107" s="685">
        <f t="shared" si="74"/>
        <v>3725922.5093037826</v>
      </c>
      <c r="AM107" s="685">
        <f t="shared" si="74"/>
        <v>3915758.2611528104</v>
      </c>
      <c r="AN107" s="685">
        <f t="shared" si="74"/>
        <v>4115266.1445585457</v>
      </c>
      <c r="AO107" s="685">
        <f t="shared" si="74"/>
        <v>4324938.9546238044</v>
      </c>
      <c r="AP107" s="685">
        <f t="shared" si="74"/>
        <v>4545294.5943618873</v>
      </c>
      <c r="AQ107" s="685">
        <f t="shared" si="74"/>
        <v>4776877.3539446257</v>
      </c>
      <c r="AR107" s="685">
        <f t="shared" si="74"/>
        <v>5020259.2551281042</v>
      </c>
      <c r="AS107" s="685">
        <f t="shared" si="74"/>
        <v>5276041.4641768811</v>
      </c>
      <c r="AT107" s="685" t="str">
        <f t="shared" si="74"/>
        <v/>
      </c>
      <c r="AU107" s="685" t="str">
        <f t="shared" si="74"/>
        <v/>
      </c>
      <c r="AV107" s="685" t="str">
        <f t="shared" si="73"/>
        <v/>
      </c>
      <c r="AW107" s="685" t="str">
        <f t="shared" si="73"/>
        <v/>
      </c>
      <c r="AX107" s="685" t="str">
        <f t="shared" si="73"/>
        <v/>
      </c>
      <c r="AY107" s="685" t="str">
        <f t="shared" ref="AV107:BK124" si="85">IFERROR(IF($W107&gt;=AY$3,($H107*(1+Ann_Salary_Growth_Rate)^AY$3),""),0)</f>
        <v/>
      </c>
      <c r="AZ107" s="685" t="str">
        <f t="shared" si="85"/>
        <v/>
      </c>
      <c r="BA107" s="685" t="str">
        <f t="shared" si="85"/>
        <v/>
      </c>
      <c r="BB107" s="685" t="str">
        <f t="shared" si="85"/>
        <v/>
      </c>
      <c r="BC107" s="685" t="str">
        <f t="shared" si="85"/>
        <v/>
      </c>
      <c r="BD107" s="685" t="str">
        <f t="shared" si="85"/>
        <v/>
      </c>
      <c r="BE107" s="685" t="str">
        <f t="shared" si="85"/>
        <v/>
      </c>
      <c r="BF107" s="685" t="str">
        <f t="shared" si="85"/>
        <v/>
      </c>
      <c r="BG107" s="685" t="str">
        <f t="shared" si="85"/>
        <v/>
      </c>
      <c r="BH107" s="685" t="str">
        <f t="shared" si="85"/>
        <v/>
      </c>
      <c r="BI107" s="685" t="str">
        <f t="shared" si="72"/>
        <v/>
      </c>
      <c r="BJ107" s="685" t="str">
        <f t="shared" si="72"/>
        <v/>
      </c>
      <c r="BK107" s="685" t="str">
        <f t="shared" si="72"/>
        <v/>
      </c>
      <c r="BL107" s="685" t="str">
        <f t="shared" si="72"/>
        <v/>
      </c>
      <c r="BM107" s="685" t="str">
        <f t="shared" si="72"/>
        <v/>
      </c>
      <c r="BN107" s="685" t="str">
        <f t="shared" si="72"/>
        <v/>
      </c>
      <c r="BO107" s="685" t="str">
        <f t="shared" si="72"/>
        <v/>
      </c>
      <c r="BP107" s="685" t="str">
        <f t="shared" si="72"/>
        <v/>
      </c>
      <c r="BQ107" s="685" t="str">
        <f t="shared" si="72"/>
        <v/>
      </c>
      <c r="BR107" s="529"/>
      <c r="BS107" s="685">
        <f>IFERROR(($L107+AB107*Contr_Rate)*(1+Inv_Return)*IF($D107=$C$1,VLOOKUP($T107,Male_Annuity_Tables,MATCH($BS$3+3,'Mortality Tables'!$N$1:$DN$1,0),FALSE),VLOOKUP($T107,Fe_Annuity_Tables,MATCH(BS$3+3,'Mortality Tables'!$N$1:$DN$1,0),FALSE)),"")</f>
        <v>890661.58837351459</v>
      </c>
      <c r="BT107" s="685">
        <f>IFERROR(($BS107+AC107*Contr_Rate)*(1+Inv_Return)*IF($D107=$C$1,VLOOKUP($T107,Male_Annuity_Tables,MATCH($BS$3+3,'Mortality Tables'!$N$1:$DN$1,0),FALSE),VLOOKUP($T107,Fe_Annuity_Tables,MATCH(BT$3+3,'Mortality Tables'!$N$1:$DN$1,0),FALSE)),"")</f>
        <v>1186630.6889978128</v>
      </c>
      <c r="BU107" s="685">
        <f>IFERROR((BT107+AD107*Contr_Rate)*(1+Inv_Return)*IF($D107=$C$1,VLOOKUP($T107,Male_Annuity_Tables,MATCH($BS$3+3,'Mortality Tables'!$N$1:$DN$1,0),FALSE),VLOOKUP($T107,Fe_Annuity_Tables,MATCH(BU$3+3,'Mortality Tables'!$N$1:$DN$1,0),FALSE)),"")</f>
        <v>1214488.1151983733</v>
      </c>
      <c r="BV107" s="685">
        <f>IFERROR((BU107+AE107*Contr_Rate)*(1+Inv_Return)*IF($D107=$C$1,VLOOKUP($T107,Male_Annuity_Tables,MATCH($BS$3+3,'Mortality Tables'!$N$1:$DN$1,0),FALSE),VLOOKUP($T107,Fe_Annuity_Tables,MATCH(BV$3+3,'Mortality Tables'!$N$1:$DN$1,0),FALSE)),"")</f>
        <v>1064756.8553324097</v>
      </c>
      <c r="BW107" s="685">
        <f>IFERROR((BV107+AF107*Contr_Rate)*(1+Inv_Return)*IF($D107=$C$1,VLOOKUP($T107,Male_Annuity_Tables,MATCH($BS$3+3,'Mortality Tables'!$N$1:$DN$1,0),FALSE),VLOOKUP($T107,Fe_Annuity_Tables,MATCH(BW$3+3,'Mortality Tables'!$N$1:$DN$1,0),FALSE)),"")</f>
        <v>853186.17770901939</v>
      </c>
      <c r="BX107" s="685">
        <f>IFERROR((BW107+AG107*Contr_Rate)*(1+Inv_Return)*IF($D107=$C$1,VLOOKUP($T107,Male_Annuity_Tables,MATCH($BS$3+3,'Mortality Tables'!$N$1:$DN$1,0),FALSE),VLOOKUP($T107,Fe_Annuity_Tables,MATCH(BX$3+3,'Mortality Tables'!$N$1:$DN$1,0),FALSE)),"")</f>
        <v>658399.89602331514</v>
      </c>
      <c r="BY107" s="685">
        <f>IFERROR((BX107+AH107*Contr_Rate)*(1+Inv_Return)*IF($D107=$C$1,VLOOKUP($T107,Male_Annuity_Tables,MATCH($BS$3+3,'Mortality Tables'!$N$1:$DN$1,0),FALSE),VLOOKUP($T107,Fe_Annuity_Tables,MATCH(BY$3+3,'Mortality Tables'!$N$1:$DN$1,0),FALSE)),"")</f>
        <v>509203.09953537205</v>
      </c>
      <c r="BZ107" s="685">
        <f>IFERROR((BY107+AI107*Contr_Rate)*(1+Inv_Return)*IF($D107=$C$1,VLOOKUP($T107,Male_Annuity_Tables,MATCH($BS$3+3,'Mortality Tables'!$N$1:$DN$1,0),FALSE),VLOOKUP($T107,Fe_Annuity_Tables,MATCH(BZ$3+3,'Mortality Tables'!$N$1:$DN$1,0),FALSE)),"")</f>
        <v>403237.43942587281</v>
      </c>
      <c r="CA107" s="685">
        <f>IFERROR((BZ107+AJ107*Contr_Rate)*(1+Inv_Return)*IF($D107=$C$1,VLOOKUP($T107,Male_Annuity_Tables,MATCH($BS$3+3,'Mortality Tables'!$N$1:$DN$1,0),FALSE),VLOOKUP($T107,Fe_Annuity_Tables,MATCH(CA$3+3,'Mortality Tables'!$N$1:$DN$1,0),FALSE)),"")</f>
        <v>347574.37845869607</v>
      </c>
      <c r="CB107" s="685">
        <f>IFERROR((CA107+AK107*Contr_Rate)*(1+Inv_Return)*IF($D107=$C$1,VLOOKUP($T107,Male_Annuity_Tables,MATCH($BS$3+3,'Mortality Tables'!$N$1:$DN$1,0),FALSE),VLOOKUP($T107,Fe_Annuity_Tables,MATCH(CB$3+3,'Mortality Tables'!$N$1:$DN$1,0),FALSE)),"")</f>
        <v>310647.38203405269</v>
      </c>
      <c r="CC107" s="685">
        <f>IFERROR((CB107+AL107*Contr_Rate)*(1+Inv_Return)*IF($D107=$C$1,VLOOKUP($T107,Male_Annuity_Tables,MATCH($BS$3+3,'Mortality Tables'!$N$1:$DN$1,0),FALSE),VLOOKUP($T107,Fe_Annuity_Tables,MATCH(CC$3+3,'Mortality Tables'!$N$1:$DN$1,0),FALSE)),"")</f>
        <v>281766.06088655797</v>
      </c>
      <c r="CD107" s="685">
        <f>IFERROR((CC107+AM107*Contr_Rate)*(1+Inv_Return)*IF($D107=$C$1,VLOOKUP($T107,Male_Annuity_Tables,MATCH($BS$3+3,'Mortality Tables'!$N$1:$DN$1,0),FALSE),VLOOKUP($T107,Fe_Annuity_Tables,MATCH(CD$3+3,'Mortality Tables'!$N$1:$DN$1,0),FALSE)),"")</f>
        <v>257352.17919407066</v>
      </c>
      <c r="CE107" s="685">
        <f>IFERROR((CD107+AN107*Contr_Rate)*(1+Inv_Return)*IF($D107=$C$1,VLOOKUP($T107,Male_Annuity_Tables,MATCH($BS$3+3,'Mortality Tables'!$N$1:$DN$1,0),FALSE),VLOOKUP($T107,Fe_Annuity_Tables,MATCH(CE$3+3,'Mortality Tables'!$N$1:$DN$1,0),FALSE)),"")</f>
        <v>236042.53142904761</v>
      </c>
      <c r="CF107" s="685">
        <f>IFERROR((CE107+AO107*Contr_Rate)*(1+Inv_Return)*IF($D107=$C$1,VLOOKUP($T107,Male_Annuity_Tables,MATCH($BS$3+3,'Mortality Tables'!$N$1:$DN$1,0),FALSE),VLOOKUP($T107,Fe_Annuity_Tables,MATCH(CF$3+3,'Mortality Tables'!$N$1:$DN$1,0),FALSE)),"")</f>
        <v>229217.1764160365</v>
      </c>
      <c r="CG107" s="685">
        <f>IFERROR((CF107+AP107*Contr_Rate)*(1+Inv_Return)*IF($D107=$C$1,VLOOKUP($T107,Male_Annuity_Tables,MATCH($BS$3+3,'Mortality Tables'!$N$1:$DN$1,0),FALSE),VLOOKUP($T107,Fe_Annuity_Tables,MATCH(CG$3+3,'Mortality Tables'!$N$1:$DN$1,0),FALSE)),"")</f>
        <v>224817.06346937909</v>
      </c>
      <c r="CH107" s="685">
        <f>IFERROR((CG107+AQ107*Contr_Rate)*(1+Inv_Return)*IF($D107=$C$1,VLOOKUP($T107,Male_Annuity_Tables,MATCH($BS$3+3,'Mortality Tables'!$N$1:$DN$1,0),FALSE),VLOOKUP($T107,Fe_Annuity_Tables,MATCH(CH$3+3,'Mortality Tables'!$N$1:$DN$1,0),FALSE)),"")</f>
        <v>220850.32096765155</v>
      </c>
      <c r="CI107" s="685">
        <f>IFERROR((CH107+AR107*Contr_Rate)*(1+Inv_Return)*IF($D107=$C$1,VLOOKUP($T107,Male_Annuity_Tables,MATCH($BS$3+3,'Mortality Tables'!$N$1:$DN$1,0),FALSE),VLOOKUP($T107,Fe_Annuity_Tables,MATCH(CI$3+3,'Mortality Tables'!$N$1:$DN$1,0),FALSE)),"")</f>
        <v>216987.70232884603</v>
      </c>
      <c r="CJ107" s="685">
        <f>IFERROR((CI107+AS107*Contr_Rate)*(1+Inv_Return)*IF($D107=$C$1,VLOOKUP($T107,Male_Annuity_Tables,MATCH($BS$3+3,'Mortality Tables'!$N$1:$DN$1,0),FALSE),VLOOKUP($T107,Fe_Annuity_Tables,MATCH(CJ$3+3,'Mortality Tables'!$N$1:$DN$1,0),FALSE)),"")</f>
        <v>213163.25936681655</v>
      </c>
      <c r="CK107" s="685" t="str">
        <f>IFERROR((CJ107+AT107*Contr_Rate)*(1+Inv_Return)*IF($D107=$C$1,VLOOKUP($T107,Male_Annuity_Tables,MATCH($BS$3+3,'Mortality Tables'!$N$1:$DN$1,0),FALSE),VLOOKUP($T107,Fe_Annuity_Tables,MATCH(CK$3+3,'Mortality Tables'!$N$1:$DN$1,0),FALSE)),"")</f>
        <v/>
      </c>
      <c r="CL107" s="685" t="str">
        <f>IFERROR((CK107+AU107*Contr_Rate)*(1+Inv_Return)*IF($D107=$C$1,VLOOKUP($T107,Male_Annuity_Tables,MATCH($BS$3+3,'Mortality Tables'!$N$1:$DN$1,0),FALSE),VLOOKUP($T107,Fe_Annuity_Tables,MATCH(CL$3+3,'Mortality Tables'!$N$1:$DN$1,0),FALSE)),"")</f>
        <v/>
      </c>
      <c r="CM107" s="685" t="str">
        <f>IFERROR((CL107+AV107*Contr_Rate)*(1+Inv_Return)*IF($D107=$C$1,VLOOKUP($T107,Male_Annuity_Tables,MATCH($BS$3+3,'Mortality Tables'!$N$1:$DN$1,0),FALSE),VLOOKUP($T107,Fe_Annuity_Tables,MATCH(CM$3+3,'Mortality Tables'!$N$1:$DN$1,0),FALSE)),"")</f>
        <v/>
      </c>
      <c r="CN107" s="685" t="str">
        <f>IFERROR((CM107+AW107*Contr_Rate)*(1+Inv_Return)*IF($D107=$C$1,VLOOKUP($T107,Male_Annuity_Tables,MATCH($BS$3+3,'Mortality Tables'!$N$1:$DN$1,0),FALSE),VLOOKUP($T107,Fe_Annuity_Tables,MATCH(CN$3+3,'Mortality Tables'!$N$1:$DN$1,0),FALSE)),"")</f>
        <v/>
      </c>
      <c r="CO107" s="685" t="str">
        <f>IFERROR((CN107+AX107*Contr_Rate)*(1+Inv_Return)*IF($D107=$C$1,VLOOKUP($T107,Male_Annuity_Tables,MATCH($BS$3+3,'Mortality Tables'!$N$1:$DN$1,0),FALSE),VLOOKUP($T107,Fe_Annuity_Tables,MATCH(CO$3+3,'Mortality Tables'!$N$1:$DN$1,0),FALSE)),"")</f>
        <v/>
      </c>
      <c r="CP107" s="685" t="str">
        <f>IFERROR((CO107+AY107*Contr_Rate)*(1+Inv_Return)*IF($D107=$C$1,VLOOKUP($T107,Male_Annuity_Tables,MATCH($BS$3+3,'Mortality Tables'!$N$1:$DN$1,0),FALSE),VLOOKUP($T107,Fe_Annuity_Tables,MATCH(CP$3+3,'Mortality Tables'!$N$1:$DN$1,0),FALSE)),"")</f>
        <v/>
      </c>
      <c r="CQ107" s="685" t="str">
        <f>IFERROR((CP107+AZ107*Contr_Rate)*(1+Inv_Return)*IF($D107=$C$1,VLOOKUP($T107,Male_Annuity_Tables,MATCH($BS$3+3,'Mortality Tables'!$N$1:$DN$1,0),FALSE),VLOOKUP($T107,Fe_Annuity_Tables,MATCH(CQ$3+3,'Mortality Tables'!$N$1:$DN$1,0),FALSE)),"")</f>
        <v/>
      </c>
      <c r="CR107" s="685" t="str">
        <f>IFERROR((CQ107+BA107*Contr_Rate)*(1+Inv_Return)*IF($D107=$C$1,VLOOKUP($T107,Male_Annuity_Tables,MATCH($BS$3+3,'Mortality Tables'!$N$1:$DN$1,0),FALSE),VLOOKUP($T107,Fe_Annuity_Tables,MATCH(CR$3+3,'Mortality Tables'!$N$1:$DN$1,0),FALSE)),"")</f>
        <v/>
      </c>
      <c r="CS107" s="685" t="str">
        <f>IFERROR((CR107+BB107*Contr_Rate)*(1+Inv_Return)*IF($D107=$C$1,VLOOKUP($T107,Male_Annuity_Tables,MATCH($BS$3+3,'Mortality Tables'!$N$1:$DN$1,0),FALSE),VLOOKUP($T107,Fe_Annuity_Tables,MATCH(CS$3+3,'Mortality Tables'!$N$1:$DN$1,0),FALSE)),"")</f>
        <v/>
      </c>
      <c r="CT107" s="685" t="str">
        <f>IFERROR((CS107+BC107*Contr_Rate)*(1+Inv_Return)*IF($D107=$C$1,VLOOKUP($T107,Male_Annuity_Tables,MATCH($BS$3+3,'Mortality Tables'!$N$1:$DN$1,0),FALSE),VLOOKUP($T107,Fe_Annuity_Tables,MATCH(CT$3+3,'Mortality Tables'!$N$1:$DN$1,0),FALSE)),"")</f>
        <v/>
      </c>
      <c r="CU107" s="685" t="str">
        <f>IFERROR((CT107+BD107*Contr_Rate)*(1+Inv_Return)*IF($D107=$C$1,VLOOKUP($T107,Male_Annuity_Tables,MATCH($BS$3+3,'Mortality Tables'!$N$1:$DN$1,0),FALSE),VLOOKUP($T107,Fe_Annuity_Tables,MATCH(CU$3+3,'Mortality Tables'!$N$1:$DN$1,0),FALSE)),"")</f>
        <v/>
      </c>
      <c r="CV107" s="685" t="str">
        <f>IFERROR((CU107+BE107*Contr_Rate)*(1+Inv_Return)*IF($D107=$C$1,VLOOKUP($T107,Male_Annuity_Tables,MATCH($BS$3+3,'Mortality Tables'!$N$1:$DN$1,0),FALSE),VLOOKUP($T107,Fe_Annuity_Tables,MATCH(CV$3+3,'Mortality Tables'!$N$1:$DN$1,0),FALSE)),"")</f>
        <v/>
      </c>
      <c r="CW107" s="685" t="str">
        <f>IFERROR((CV107+BF107*Contr_Rate)*(1+Inv_Return)*IF($D107=$C$1,VLOOKUP($T107,Male_Annuity_Tables,MATCH($BS$3+3,'Mortality Tables'!$N$1:$DN$1,0),FALSE),VLOOKUP($T107,Fe_Annuity_Tables,MATCH(CW$3+3,'Mortality Tables'!$N$1:$DN$1,0),FALSE)),"")</f>
        <v/>
      </c>
      <c r="CX107" s="685" t="str">
        <f>IFERROR((CW107+BG107*Contr_Rate)*(1+Inv_Return)*IF($D107=$C$1,VLOOKUP($T107,Male_Annuity_Tables,MATCH($BS$3+3,'Mortality Tables'!$N$1:$DN$1,0),FALSE),VLOOKUP($T107,Fe_Annuity_Tables,MATCH(CX$3+3,'Mortality Tables'!$N$1:$DN$1,0),FALSE)),"")</f>
        <v/>
      </c>
      <c r="CY107" s="685" t="str">
        <f>IFERROR((CX107+BH107*Contr_Rate)*(1+Inv_Return)*IF($D107=$C$1,VLOOKUP($T107,Male_Annuity_Tables,MATCH($BS$3+3,'Mortality Tables'!$N$1:$DN$1,0),FALSE),VLOOKUP($T107,Fe_Annuity_Tables,MATCH(CY$3+3,'Mortality Tables'!$N$1:$DN$1,0),FALSE)),"")</f>
        <v/>
      </c>
      <c r="CZ107" s="685" t="str">
        <f>IFERROR((CY107+BI107*Contr_Rate)*(1+Inv_Return)*IF($D107=$C$1,VLOOKUP($T107,Male_Annuity_Tables,MATCH($BS$3+3,'Mortality Tables'!$N$1:$DN$1,0),FALSE),VLOOKUP($T107,Fe_Annuity_Tables,MATCH(CZ$3+3,'Mortality Tables'!$N$1:$DN$1,0),FALSE)),"")</f>
        <v/>
      </c>
      <c r="DA107" s="685" t="str">
        <f>IFERROR((CZ107+BJ107*Contr_Rate)*(1+Inv_Return)*IF($D107=$C$1,VLOOKUP($T107,Male_Annuity_Tables,MATCH($BS$3+3,'Mortality Tables'!$N$1:$DN$1,0),FALSE),VLOOKUP($T107,Fe_Annuity_Tables,MATCH(DA$3+3,'Mortality Tables'!$N$1:$DN$1,0),FALSE)),"")</f>
        <v/>
      </c>
      <c r="DB107" s="685" t="str">
        <f>IFERROR((DA107+BK107*Contr_Rate)*(1+Inv_Return)*IF($D107=$C$1,VLOOKUP($T107,Male_Annuity_Tables,MATCH($BS$3+3,'Mortality Tables'!$N$1:$DN$1,0),FALSE),VLOOKUP($T107,Fe_Annuity_Tables,MATCH(DB$3+3,'Mortality Tables'!$N$1:$DN$1,0),FALSE)),"")</f>
        <v/>
      </c>
      <c r="DC107" s="685" t="str">
        <f>IFERROR((DB107+BL107*Contr_Rate)*(1+Inv_Return)*IF($D107=$C$1,VLOOKUP($T107,Male_Annuity_Tables,MATCH($BS$3+3,'Mortality Tables'!$N$1:$DN$1,0),FALSE),VLOOKUP($T107,Fe_Annuity_Tables,MATCH(DC$3+3,'Mortality Tables'!$N$1:$DN$1,0),FALSE)),"")</f>
        <v/>
      </c>
      <c r="DD107" s="685" t="str">
        <f>IFERROR((DC107+BM107*Contr_Rate)*(1+Inv_Return)*IF($D107=$C$1,VLOOKUP($T107,Male_Annuity_Tables,MATCH($BS$3+3,'Mortality Tables'!$N$1:$DN$1,0),FALSE),VLOOKUP($T107,Fe_Annuity_Tables,MATCH(DD$3+3,'Mortality Tables'!$N$1:$DN$1,0),FALSE)),"")</f>
        <v/>
      </c>
      <c r="DE107" s="685" t="str">
        <f>IFERROR((DD107+BN107*Contr_Rate)*(1+Inv_Return)*IF($D107=$C$1,VLOOKUP($T107,Male_Annuity_Tables,MATCH($BS$3+3,'Mortality Tables'!$N$1:$DN$1,0),FALSE),VLOOKUP($T107,Fe_Annuity_Tables,MATCH(DE$3+3,'Mortality Tables'!$N$1:$DN$1,0),FALSE)),"")</f>
        <v/>
      </c>
      <c r="DF107" s="685" t="str">
        <f>IFERROR((DE107+BO107*Contr_Rate)*(1+Inv_Return)*IF($D107=$C$1,VLOOKUP($T107,Male_Annuity_Tables,MATCH($BS$3+3,'Mortality Tables'!$N$1:$DN$1,0),FALSE),VLOOKUP($T107,Fe_Annuity_Tables,MATCH(DF$3+3,'Mortality Tables'!$N$1:$DN$1,0),FALSE)),"")</f>
        <v/>
      </c>
      <c r="DG107" s="685" t="str">
        <f>IFERROR((DF107+BP107*Contr_Rate)*(1+Inv_Return)*IF($D107=$C$1,VLOOKUP($T107,Male_Annuity_Tables,MATCH($BS$3+3,'Mortality Tables'!$N$1:$DN$1,0),FALSE),VLOOKUP($T107,Fe_Annuity_Tables,MATCH(DG$3+3,'Mortality Tables'!$N$1:$DN$1,0),FALSE)),"")</f>
        <v/>
      </c>
      <c r="DH107" s="685" t="str">
        <f>IFERROR((DG107+BQ107*Contr_Rate)*(1+Inv_Return)*IF($D107=$C$1,VLOOKUP($T107,Male_Annuity_Tables,MATCH($BS$3+3,'Mortality Tables'!$N$1:$DN$1,0),FALSE),VLOOKUP($T107,Fe_Annuity_Tables,MATCH(DH$3+3,'Mortality Tables'!$N$1:$DN$1,0),FALSE)),"")</f>
        <v/>
      </c>
      <c r="DJ107" s="686">
        <f t="shared" si="69"/>
        <v>1214488.1151983733</v>
      </c>
      <c r="DK107" s="680">
        <f t="shared" si="60"/>
        <v>8.8017766057058875</v>
      </c>
      <c r="DL107" s="686">
        <f t="shared" si="83"/>
        <v>92448.044711270224</v>
      </c>
      <c r="DM107" s="686">
        <f t="shared" si="70"/>
        <v>5276041.4641768811</v>
      </c>
      <c r="DN107" s="687">
        <f t="shared" si="84"/>
        <v>1.7522236195255739E-2</v>
      </c>
      <c r="DP107" s="688">
        <f t="shared" si="63"/>
        <v>135234.49293228096</v>
      </c>
      <c r="DQ107" s="688">
        <f t="shared" si="64"/>
        <v>180173.2572946719</v>
      </c>
      <c r="DR107" s="688">
        <f t="shared" si="65"/>
        <v>184403.01745926021</v>
      </c>
    </row>
    <row r="108" spans="1:122" s="657" customFormat="1" ht="14.5">
      <c r="A108" s="675" t="s">
        <v>1285</v>
      </c>
      <c r="B108" s="675" t="s">
        <v>1286</v>
      </c>
      <c r="C108" s="675" t="s">
        <v>115</v>
      </c>
      <c r="D108" s="675" t="s">
        <v>61</v>
      </c>
      <c r="E108" s="676">
        <v>36208</v>
      </c>
      <c r="F108" s="677">
        <v>43693</v>
      </c>
      <c r="G108" s="677">
        <v>44648</v>
      </c>
      <c r="H108" s="678">
        <v>1171525</v>
      </c>
      <c r="I108" s="678">
        <v>95216.57</v>
      </c>
      <c r="J108" s="678">
        <v>74078.23</v>
      </c>
      <c r="K108" s="678"/>
      <c r="L108" s="678">
        <v>169294.8</v>
      </c>
      <c r="M108" s="679">
        <f>IF(COUNTIF($A$4:A204,A108)=1,0,1)</f>
        <v>0</v>
      </c>
      <c r="N108" s="680" t="str">
        <f t="shared" si="80"/>
        <v>Okay</v>
      </c>
      <c r="O108" s="680" t="str">
        <f t="shared" si="66"/>
        <v>TRUE</v>
      </c>
      <c r="P108" s="680" t="b">
        <f t="shared" si="50"/>
        <v>1</v>
      </c>
      <c r="Q108" s="680" t="b">
        <f t="shared" si="76"/>
        <v>1</v>
      </c>
      <c r="R108" s="680" t="b">
        <f t="shared" si="77"/>
        <v>1</v>
      </c>
      <c r="S108" s="681">
        <f t="shared" si="53"/>
        <v>20.506849315068493</v>
      </c>
      <c r="T108" s="682">
        <f t="shared" si="78"/>
        <v>25</v>
      </c>
      <c r="U108" s="682">
        <f t="shared" si="67"/>
        <v>23</v>
      </c>
      <c r="V108" s="682">
        <f t="shared" si="79"/>
        <v>2.7616438356164386</v>
      </c>
      <c r="W108" s="682">
        <f t="shared" si="81"/>
        <v>35</v>
      </c>
      <c r="X108" s="683">
        <f t="shared" si="82"/>
        <v>5925318</v>
      </c>
      <c r="Y108" s="684">
        <f t="shared" si="58"/>
        <v>1.2800000000000001E-3</v>
      </c>
      <c r="Z108" s="684">
        <f>IF($D108=$C$1,VLOOKUP($T108,Male_Annuity_Tables,MATCH($W108+2,'Mortality Tables'!$DS$1:$HT$1,0),FALSE),VLOOKUP($T108,Fe_Annuity_Tables,MATCH($W108+2,'Mortality Tables'!$M$1:$DN$1,0),FALSE))</f>
        <v>2.7383070744840614E-3</v>
      </c>
      <c r="AA108" s="664"/>
      <c r="AB108" s="685">
        <f t="shared" si="75"/>
        <v>1231214.19875</v>
      </c>
      <c r="AC108" s="685">
        <f t="shared" si="75"/>
        <v>1293944.5621763126</v>
      </c>
      <c r="AD108" s="685">
        <f t="shared" si="75"/>
        <v>1359871.0376191959</v>
      </c>
      <c r="AE108" s="685">
        <f t="shared" si="75"/>
        <v>1429156.4669858939</v>
      </c>
      <c r="AF108" s="685">
        <f t="shared" si="75"/>
        <v>1501971.988978825</v>
      </c>
      <c r="AG108" s="685">
        <f t="shared" si="75"/>
        <v>1578497.4618172965</v>
      </c>
      <c r="AH108" s="685">
        <f t="shared" si="75"/>
        <v>1658921.9074968877</v>
      </c>
      <c r="AI108" s="685">
        <f t="shared" si="75"/>
        <v>1743443.9786838542</v>
      </c>
      <c r="AJ108" s="685">
        <f t="shared" si="75"/>
        <v>1832272.4493977968</v>
      </c>
      <c r="AK108" s="685">
        <f t="shared" si="75"/>
        <v>1925626.7306946144</v>
      </c>
      <c r="AL108" s="685">
        <f t="shared" si="74"/>
        <v>2023737.4126235051</v>
      </c>
      <c r="AM108" s="685">
        <f t="shared" si="74"/>
        <v>2126846.8337966725</v>
      </c>
      <c r="AN108" s="685">
        <f t="shared" si="74"/>
        <v>2235209.6799786128</v>
      </c>
      <c r="AO108" s="685">
        <f t="shared" si="74"/>
        <v>2349093.6131735239</v>
      </c>
      <c r="AP108" s="685">
        <f t="shared" si="74"/>
        <v>2468779.932764715</v>
      </c>
      <c r="AQ108" s="685">
        <f t="shared" si="74"/>
        <v>2594564.2703390769</v>
      </c>
      <c r="AR108" s="685">
        <f t="shared" si="74"/>
        <v>2726757.3199128532</v>
      </c>
      <c r="AS108" s="685">
        <f t="shared" si="74"/>
        <v>2865685.605362413</v>
      </c>
      <c r="AT108" s="685">
        <f t="shared" si="74"/>
        <v>3011692.2869556281</v>
      </c>
      <c r="AU108" s="685">
        <f t="shared" si="74"/>
        <v>3165138.0089760176</v>
      </c>
      <c r="AV108" s="685">
        <f t="shared" si="85"/>
        <v>3326401.7905333452</v>
      </c>
      <c r="AW108" s="685">
        <f t="shared" si="85"/>
        <v>3495881.9617610201</v>
      </c>
      <c r="AX108" s="685">
        <f t="shared" si="85"/>
        <v>3673997.1477127434</v>
      </c>
      <c r="AY108" s="685">
        <f t="shared" si="85"/>
        <v>3861187.3023887086</v>
      </c>
      <c r="AZ108" s="685">
        <f t="shared" si="85"/>
        <v>4057914.7954454129</v>
      </c>
      <c r="BA108" s="685">
        <f t="shared" si="85"/>
        <v>4264665.5542733567</v>
      </c>
      <c r="BB108" s="685">
        <f t="shared" si="85"/>
        <v>4481950.2642635843</v>
      </c>
      <c r="BC108" s="685">
        <f t="shared" si="85"/>
        <v>4710305.6302278144</v>
      </c>
      <c r="BD108" s="685">
        <f t="shared" si="85"/>
        <v>4950295.7020879211</v>
      </c>
      <c r="BE108" s="685">
        <f t="shared" si="85"/>
        <v>5202513.2681093011</v>
      </c>
      <c r="BF108" s="685">
        <f t="shared" si="85"/>
        <v>5467581.3191194702</v>
      </c>
      <c r="BG108" s="685">
        <f t="shared" si="85"/>
        <v>5746154.5873286072</v>
      </c>
      <c r="BH108" s="685">
        <f t="shared" si="85"/>
        <v>6038921.1635530004</v>
      </c>
      <c r="BI108" s="685">
        <f t="shared" si="72"/>
        <v>6346604.1968360255</v>
      </c>
      <c r="BJ108" s="685">
        <f t="shared" si="72"/>
        <v>6669963.6806648225</v>
      </c>
      <c r="BK108" s="685" t="str">
        <f t="shared" si="72"/>
        <v/>
      </c>
      <c r="BL108" s="685" t="str">
        <f t="shared" si="72"/>
        <v/>
      </c>
      <c r="BM108" s="685" t="str">
        <f t="shared" si="72"/>
        <v/>
      </c>
      <c r="BN108" s="685" t="str">
        <f t="shared" si="72"/>
        <v/>
      </c>
      <c r="BO108" s="685" t="str">
        <f t="shared" si="72"/>
        <v/>
      </c>
      <c r="BP108" s="685" t="str">
        <f t="shared" si="72"/>
        <v/>
      </c>
      <c r="BQ108" s="685" t="str">
        <f t="shared" si="72"/>
        <v/>
      </c>
      <c r="BR108" s="529"/>
      <c r="BS108" s="685">
        <f>IFERROR(($L108+AB108*Contr_Rate)*(1+Inv_Return)*IF($D108=$C$1,VLOOKUP($T108,Male_Annuity_Tables,MATCH($BS$3+3,'Mortality Tables'!$N$1:$DN$1,0),FALSE),VLOOKUP($T108,Fe_Annuity_Tables,MATCH(BS$3+3,'Mortality Tables'!$N$1:$DN$1,0),FALSE)),"")</f>
        <v>442273.10521446692</v>
      </c>
      <c r="BT108" s="685">
        <f>IFERROR(($BS108+AC108*Contr_Rate)*(1+Inv_Return)*IF($D108=$C$1,VLOOKUP($T108,Male_Annuity_Tables,MATCH($BS$3+3,'Mortality Tables'!$N$1:$DN$1,0),FALSE),VLOOKUP($T108,Fe_Annuity_Tables,MATCH(BT$3+3,'Mortality Tables'!$N$1:$DN$1,0),FALSE)),"")</f>
        <v>681857.20982483961</v>
      </c>
      <c r="BU108" s="685">
        <f>IFERROR((BT108+AD108*Contr_Rate)*(1+Inv_Return)*IF($D108=$C$1,VLOOKUP($T108,Male_Annuity_Tables,MATCH($BS$3+3,'Mortality Tables'!$N$1:$DN$1,0),FALSE),VLOOKUP($T108,Fe_Annuity_Tables,MATCH(BU$3+3,'Mortality Tables'!$N$1:$DN$1,0),FALSE)),"")</f>
        <v>894809.82977873995</v>
      </c>
      <c r="BV108" s="685">
        <f>IFERROR((BU108+AE108*Contr_Rate)*(1+Inv_Return)*IF($D108=$C$1,VLOOKUP($T108,Male_Annuity_Tables,MATCH($BS$3+3,'Mortality Tables'!$N$1:$DN$1,0),FALSE),VLOOKUP($T108,Fe_Annuity_Tables,MATCH(BV$3+3,'Mortality Tables'!$N$1:$DN$1,0),FALSE)),"")</f>
        <v>1086723.6929933929</v>
      </c>
      <c r="BW108" s="685">
        <f>IFERROR((BV108+AF108*Contr_Rate)*(1+Inv_Return)*IF($D108=$C$1,VLOOKUP($T108,Male_Annuity_Tables,MATCH($BS$3+3,'Mortality Tables'!$N$1:$DN$1,0),FALSE),VLOOKUP($T108,Fe_Annuity_Tables,MATCH(BW$3+3,'Mortality Tables'!$N$1:$DN$1,0),FALSE)),"")</f>
        <v>1262232.9369841148</v>
      </c>
      <c r="BX108" s="685">
        <f>IFERROR((BW108+AG108*Contr_Rate)*(1+Inv_Return)*IF($D108=$C$1,VLOOKUP($T108,Male_Annuity_Tables,MATCH($BS$3+3,'Mortality Tables'!$N$1:$DN$1,0),FALSE),VLOOKUP($T108,Fe_Annuity_Tables,MATCH(BX$3+3,'Mortality Tables'!$N$1:$DN$1,0),FALSE)),"")</f>
        <v>1425186.7837917977</v>
      </c>
      <c r="BY108" s="685">
        <f>IFERROR((BX108+AH108*Contr_Rate)*(1+Inv_Return)*IF($D108=$C$1,VLOOKUP($T108,Male_Annuity_Tables,MATCH($BS$3+3,'Mortality Tables'!$N$1:$DN$1,0),FALSE),VLOOKUP($T108,Fe_Annuity_Tables,MATCH(BY$3+3,'Mortality Tables'!$N$1:$DN$1,0),FALSE)),"")</f>
        <v>1578792.2474957556</v>
      </c>
      <c r="BZ108" s="685">
        <f>IFERROR((BY108+AI108*Contr_Rate)*(1+Inv_Return)*IF($D108=$C$1,VLOOKUP($T108,Male_Annuity_Tables,MATCH($BS$3+3,'Mortality Tables'!$N$1:$DN$1,0),FALSE),VLOOKUP($T108,Fe_Annuity_Tables,MATCH(BZ$3+3,'Mortality Tables'!$N$1:$DN$1,0),FALSE)),"")</f>
        <v>1725731.4210989343</v>
      </c>
      <c r="CA108" s="685">
        <f>IFERROR((BZ108+AJ108*Contr_Rate)*(1+Inv_Return)*IF($D108=$C$1,VLOOKUP($T108,Male_Annuity_Tables,MATCH($BS$3+3,'Mortality Tables'!$N$1:$DN$1,0),FALSE),VLOOKUP($T108,Fe_Annuity_Tables,MATCH(CA$3+3,'Mortality Tables'!$N$1:$DN$1,0),FALSE)),"")</f>
        <v>1868257.8973319805</v>
      </c>
      <c r="CB108" s="685">
        <f>IFERROR((CA108+AK108*Contr_Rate)*(1+Inv_Return)*IF($D108=$C$1,VLOOKUP($T108,Male_Annuity_Tables,MATCH($BS$3+3,'Mortality Tables'!$N$1:$DN$1,0),FALSE),VLOOKUP($T108,Fe_Annuity_Tables,MATCH(CB$3+3,'Mortality Tables'!$N$1:$DN$1,0),FALSE)),"")</f>
        <v>2008276.0632450068</v>
      </c>
      <c r="CC108" s="685">
        <f>IFERROR((CB108+AL108*Contr_Rate)*(1+Inv_Return)*IF($D108=$C$1,VLOOKUP($T108,Male_Annuity_Tables,MATCH($BS$3+3,'Mortality Tables'!$N$1:$DN$1,0),FALSE),VLOOKUP($T108,Fe_Annuity_Tables,MATCH(CC$3+3,'Mortality Tables'!$N$1:$DN$1,0),FALSE)),"")</f>
        <v>2147406.3395692967</v>
      </c>
      <c r="CD108" s="685">
        <f>IFERROR((CC108+AM108*Contr_Rate)*(1+Inv_Return)*IF($D108=$C$1,VLOOKUP($T108,Male_Annuity_Tables,MATCH($BS$3+3,'Mortality Tables'!$N$1:$DN$1,0),FALSE),VLOOKUP($T108,Fe_Annuity_Tables,MATCH(CD$3+3,'Mortality Tables'!$N$1:$DN$1,0),FALSE)),"")</f>
        <v>2287038.8866490568</v>
      </c>
      <c r="CE108" s="685">
        <f>IFERROR((CD108+AN108*Contr_Rate)*(1+Inv_Return)*IF($D108=$C$1,VLOOKUP($T108,Male_Annuity_Tables,MATCH($BS$3+3,'Mortality Tables'!$N$1:$DN$1,0),FALSE),VLOOKUP($T108,Fe_Annuity_Tables,MATCH(CE$3+3,'Mortality Tables'!$N$1:$DN$1,0),FALSE)),"")</f>
        <v>2428377.8478468917</v>
      </c>
      <c r="CF108" s="685">
        <f>IFERROR((CE108+AO108*Contr_Rate)*(1+Inv_Return)*IF($D108=$C$1,VLOOKUP($T108,Male_Annuity_Tables,MATCH($BS$3+3,'Mortality Tables'!$N$1:$DN$1,0),FALSE),VLOOKUP($T108,Fe_Annuity_Tables,MATCH(CF$3+3,'Mortality Tables'!$N$1:$DN$1,0),FALSE)),"")</f>
        <v>2572477.8311298913</v>
      </c>
      <c r="CG108" s="685">
        <f>IFERROR((CF108+AP108*Contr_Rate)*(1+Inv_Return)*IF($D108=$C$1,VLOOKUP($T108,Male_Annuity_Tables,MATCH($BS$3+3,'Mortality Tables'!$N$1:$DN$1,0),FALSE),VLOOKUP($T108,Fe_Annuity_Tables,MATCH(CG$3+3,'Mortality Tables'!$N$1:$DN$1,0),FALSE)),"")</f>
        <v>2720274.0256068478</v>
      </c>
      <c r="CH108" s="685">
        <f>IFERROR((CG108+AQ108*Contr_Rate)*(1+Inv_Return)*IF($D108=$C$1,VLOOKUP($T108,Male_Annuity_Tables,MATCH($BS$3+3,'Mortality Tables'!$N$1:$DN$1,0),FALSE),VLOOKUP($T108,Fe_Annuity_Tables,MATCH(CH$3+3,'Mortality Tables'!$N$1:$DN$1,0),FALSE)),"")</f>
        <v>2872607.100255657</v>
      </c>
      <c r="CI108" s="685">
        <f>IFERROR((CH108+AR108*Contr_Rate)*(1+Inv_Return)*IF($D108=$C$1,VLOOKUP($T108,Male_Annuity_Tables,MATCH($BS$3+3,'Mortality Tables'!$N$1:$DN$1,0),FALSE),VLOOKUP($T108,Fe_Annuity_Tables,MATCH(CI$3+3,'Mortality Tables'!$N$1:$DN$1,0),FALSE)),"")</f>
        <v>3030243.8272193484</v>
      </c>
      <c r="CJ108" s="685">
        <f>IFERROR((CI108+AS108*Contr_Rate)*(1+Inv_Return)*IF($D108=$C$1,VLOOKUP($T108,Male_Annuity_Tables,MATCH($BS$3+3,'Mortality Tables'!$N$1:$DN$1,0),FALSE),VLOOKUP($T108,Fe_Annuity_Tables,MATCH(CJ$3+3,'Mortality Tables'!$N$1:$DN$1,0),FALSE)),"")</f>
        <v>3193894.2038672701</v>
      </c>
      <c r="CK108" s="685">
        <f>IFERROR((CJ108+AT108*Contr_Rate)*(1+Inv_Return)*IF($D108=$C$1,VLOOKUP($T108,Male_Annuity_Tables,MATCH($BS$3+3,'Mortality Tables'!$N$1:$DN$1,0),FALSE),VLOOKUP($T108,Fe_Annuity_Tables,MATCH(CK$3+3,'Mortality Tables'!$N$1:$DN$1,0),FALSE)),"")</f>
        <v>3364225.7097525611</v>
      </c>
      <c r="CL108" s="685">
        <f>IFERROR((CK108+AU108*Contr_Rate)*(1+Inv_Return)*IF($D108=$C$1,VLOOKUP($T108,Male_Annuity_Tables,MATCH($BS$3+3,'Mortality Tables'!$N$1:$DN$1,0),FALSE),VLOOKUP($T108,Fe_Annuity_Tables,MATCH(CL$3+3,'Mortality Tables'!$N$1:$DN$1,0),FALSE)),"")</f>
        <v>3541875.2212604755</v>
      </c>
      <c r="CM108" s="685">
        <f>IFERROR((CL108+AV108*Contr_Rate)*(1+Inv_Return)*IF($D108=$C$1,VLOOKUP($T108,Male_Annuity_Tables,MATCH($BS$3+3,'Mortality Tables'!$N$1:$DN$1,0),FALSE),VLOOKUP($T108,Fe_Annuity_Tables,MATCH(CM$3+3,'Mortality Tables'!$N$1:$DN$1,0),FALSE)),"")</f>
        <v>3727459.0137106162</v>
      </c>
      <c r="CN108" s="685">
        <f>IFERROR((CM108+AW108*Contr_Rate)*(1+Inv_Return)*IF($D108=$C$1,VLOOKUP($T108,Male_Annuity_Tables,MATCH($BS$3+3,'Mortality Tables'!$N$1:$DN$1,0),FALSE),VLOOKUP($T108,Fe_Annuity_Tables,MATCH(CN$3+3,'Mortality Tables'!$N$1:$DN$1,0),FALSE)),"")</f>
        <v>3921581.2043176773</v>
      </c>
      <c r="CO108" s="685">
        <f>IFERROR((CN108+AX108*Contr_Rate)*(1+Inv_Return)*IF($D108=$C$1,VLOOKUP($T108,Male_Annuity_Tables,MATCH($BS$3+3,'Mortality Tables'!$N$1:$DN$1,0),FALSE),VLOOKUP($T108,Fe_Annuity_Tables,MATCH(CO$3+3,'Mortality Tables'!$N$1:$DN$1,0),FALSE)),"")</f>
        <v>4124840.9267477766</v>
      </c>
      <c r="CP108" s="685">
        <f>IFERROR((CO108+AY108*Contr_Rate)*(1+Inv_Return)*IF($D108=$C$1,VLOOKUP($T108,Male_Annuity_Tables,MATCH($BS$3+3,'Mortality Tables'!$N$1:$DN$1,0),FALSE),VLOOKUP($T108,Fe_Annuity_Tables,MATCH(CP$3+3,'Mortality Tables'!$N$1:$DN$1,0),FALSE)),"")</f>
        <v>4337838.4765825449</v>
      </c>
      <c r="CQ108" s="685">
        <f>IFERROR((CP108+AZ108*Contr_Rate)*(1+Inv_Return)*IF($D108=$C$1,VLOOKUP($T108,Male_Annuity_Tables,MATCH($BS$3+3,'Mortality Tables'!$N$1:$DN$1,0),FALSE),VLOOKUP($T108,Fe_Annuity_Tables,MATCH(CQ$3+3,'Mortality Tables'!$N$1:$DN$1,0),FALSE)),"")</f>
        <v>4561180.6248104479</v>
      </c>
      <c r="CR108" s="685">
        <f>IFERROR((CQ108+BA108*Contr_Rate)*(1+Inv_Return)*IF($D108=$C$1,VLOOKUP($T108,Male_Annuity_Tables,MATCH($BS$3+3,'Mortality Tables'!$N$1:$DN$1,0),FALSE),VLOOKUP($T108,Fe_Annuity_Tables,MATCH(CR$3+3,'Mortality Tables'!$N$1:$DN$1,0),FALSE)),"")</f>
        <v>4795485.2618540972</v>
      </c>
      <c r="CS108" s="685">
        <f>IFERROR((CR108+BB108*Contr_Rate)*(1+Inv_Return)*IF($D108=$C$1,VLOOKUP($T108,Male_Annuity_Tables,MATCH($BS$3+3,'Mortality Tables'!$N$1:$DN$1,0),FALSE),VLOOKUP($T108,Fe_Annuity_Tables,MATCH(CS$3+3,'Mortality Tables'!$N$1:$DN$1,0),FALSE)),"")</f>
        <v>5041385.506258335</v>
      </c>
      <c r="CT108" s="685">
        <f>IFERROR((CS108+BC108*Contr_Rate)*(1+Inv_Return)*IF($D108=$C$1,VLOOKUP($T108,Male_Annuity_Tables,MATCH($BS$3+3,'Mortality Tables'!$N$1:$DN$1,0),FALSE),VLOOKUP($T108,Fe_Annuity_Tables,MATCH(CT$3+3,'Mortality Tables'!$N$1:$DN$1,0),FALSE)),"")</f>
        <v>5299533.3888943009</v>
      </c>
      <c r="CU108" s="685">
        <f>IFERROR((CT108+BD108*Contr_Rate)*(1+Inv_Return)*IF($D108=$C$1,VLOOKUP($T108,Male_Annuity_Tables,MATCH($BS$3+3,'Mortality Tables'!$N$1:$DN$1,0),FALSE),VLOOKUP($T108,Fe_Annuity_Tables,MATCH(CU$3+3,'Mortality Tables'!$N$1:$DN$1,0),FALSE)),"")</f>
        <v>5570603.2044660719</v>
      </c>
      <c r="CV108" s="685">
        <f>IFERROR((CU108+BE108*Contr_Rate)*(1+Inv_Return)*IF($D108=$C$1,VLOOKUP($T108,Male_Annuity_Tables,MATCH($BS$3+3,'Mortality Tables'!$N$1:$DN$1,0),FALSE),VLOOKUP($T108,Fe_Annuity_Tables,MATCH(CV$3+3,'Mortality Tables'!$N$1:$DN$1,0),FALSE)),"")</f>
        <v>5855294.6064890372</v>
      </c>
      <c r="CW108" s="685">
        <f>IFERROR((CV108+BF108*Contr_Rate)*(1+Inv_Return)*IF($D108=$C$1,VLOOKUP($T108,Male_Annuity_Tables,MATCH($BS$3+3,'Mortality Tables'!$N$1:$DN$1,0),FALSE),VLOOKUP($T108,Fe_Annuity_Tables,MATCH(CW$3+3,'Mortality Tables'!$N$1:$DN$1,0),FALSE)),"")</f>
        <v>6154335.5091273803</v>
      </c>
      <c r="CX108" s="685">
        <f>IFERROR((CW108+BG108*Contr_Rate)*(1+Inv_Return)*IF($D108=$C$1,VLOOKUP($T108,Male_Annuity_Tables,MATCH($BS$3+3,'Mortality Tables'!$N$1:$DN$1,0),FALSE),VLOOKUP($T108,Fe_Annuity_Tables,MATCH(CX$3+3,'Mortality Tables'!$N$1:$DN$1,0),FALSE)),"")</f>
        <v>6468484.8488265621</v>
      </c>
      <c r="CY108" s="685">
        <f>IFERROR((CX108+BH108*Contr_Rate)*(1+Inv_Return)*IF($D108=$C$1,VLOOKUP($T108,Male_Annuity_Tables,MATCH($BS$3+3,'Mortality Tables'!$N$1:$DN$1,0),FALSE),VLOOKUP($T108,Fe_Annuity_Tables,MATCH(CY$3+3,'Mortality Tables'!$N$1:$DN$1,0),FALSE)),"")</f>
        <v>6798535.2501407648</v>
      </c>
      <c r="CZ108" s="685">
        <f>IFERROR((CY108+BI108*Contr_Rate)*(1+Inv_Return)*IF($D108=$C$1,VLOOKUP($T108,Male_Annuity_Tables,MATCH($BS$3+3,'Mortality Tables'!$N$1:$DN$1,0),FALSE),VLOOKUP($T108,Fe_Annuity_Tables,MATCH(CZ$3+3,'Mortality Tables'!$N$1:$DN$1,0),FALSE)),"")</f>
        <v>7145315.6331944233</v>
      </c>
      <c r="DA108" s="685">
        <f>IFERROR((CZ108+BJ108*Contr_Rate)*(1+Inv_Return)*IF($D108=$C$1,VLOOKUP($T108,Male_Annuity_Tables,MATCH($BS$3+3,'Mortality Tables'!$N$1:$DN$1,0),FALSE),VLOOKUP($T108,Fe_Annuity_Tables,MATCH(DA$3+3,'Mortality Tables'!$N$1:$DN$1,0),FALSE)),"")</f>
        <v>7509693.7945518112</v>
      </c>
      <c r="DB108" s="685" t="str">
        <f>IFERROR((DA108+BK108*Contr_Rate)*(1+Inv_Return)*IF($D108=$C$1,VLOOKUP($T108,Male_Annuity_Tables,MATCH($BS$3+3,'Mortality Tables'!$N$1:$DN$1,0),FALSE),VLOOKUP($T108,Fe_Annuity_Tables,MATCH(DB$3+3,'Mortality Tables'!$N$1:$DN$1,0),FALSE)),"")</f>
        <v/>
      </c>
      <c r="DC108" s="685" t="str">
        <f>IFERROR((DB108+BL108*Contr_Rate)*(1+Inv_Return)*IF($D108=$C$1,VLOOKUP($T108,Male_Annuity_Tables,MATCH($BS$3+3,'Mortality Tables'!$N$1:$DN$1,0),FALSE),VLOOKUP($T108,Fe_Annuity_Tables,MATCH(DC$3+3,'Mortality Tables'!$N$1:$DN$1,0),FALSE)),"")</f>
        <v/>
      </c>
      <c r="DD108" s="685" t="str">
        <f>IFERROR((DC108+BM108*Contr_Rate)*(1+Inv_Return)*IF($D108=$C$1,VLOOKUP($T108,Male_Annuity_Tables,MATCH($BS$3+3,'Mortality Tables'!$N$1:$DN$1,0),FALSE),VLOOKUP($T108,Fe_Annuity_Tables,MATCH(DD$3+3,'Mortality Tables'!$N$1:$DN$1,0),FALSE)),"")</f>
        <v/>
      </c>
      <c r="DE108" s="685" t="str">
        <f>IFERROR((DD108+BN108*Contr_Rate)*(1+Inv_Return)*IF($D108=$C$1,VLOOKUP($T108,Male_Annuity_Tables,MATCH($BS$3+3,'Mortality Tables'!$N$1:$DN$1,0),FALSE),VLOOKUP($T108,Fe_Annuity_Tables,MATCH(DE$3+3,'Mortality Tables'!$N$1:$DN$1,0),FALSE)),"")</f>
        <v/>
      </c>
      <c r="DF108" s="685" t="str">
        <f>IFERROR((DE108+BO108*Contr_Rate)*(1+Inv_Return)*IF($D108=$C$1,VLOOKUP($T108,Male_Annuity_Tables,MATCH($BS$3+3,'Mortality Tables'!$N$1:$DN$1,0),FALSE),VLOOKUP($T108,Fe_Annuity_Tables,MATCH(DF$3+3,'Mortality Tables'!$N$1:$DN$1,0),FALSE)),"")</f>
        <v/>
      </c>
      <c r="DG108" s="685" t="str">
        <f>IFERROR((DF108+BP108*Contr_Rate)*(1+Inv_Return)*IF($D108=$C$1,VLOOKUP($T108,Male_Annuity_Tables,MATCH($BS$3+3,'Mortality Tables'!$N$1:$DN$1,0),FALSE),VLOOKUP($T108,Fe_Annuity_Tables,MATCH(DG$3+3,'Mortality Tables'!$N$1:$DN$1,0),FALSE)),"")</f>
        <v/>
      </c>
      <c r="DH108" s="685" t="str">
        <f>IFERROR((DG108+BQ108*Contr_Rate)*(1+Inv_Return)*IF($D108=$C$1,VLOOKUP($T108,Male_Annuity_Tables,MATCH($BS$3+3,'Mortality Tables'!$N$1:$DN$1,0),FALSE),VLOOKUP($T108,Fe_Annuity_Tables,MATCH(DH$3+3,'Mortality Tables'!$N$1:$DN$1,0),FALSE)),"")</f>
        <v/>
      </c>
      <c r="DJ108" s="686">
        <f t="shared" si="69"/>
        <v>7509693.7945518112</v>
      </c>
      <c r="DK108" s="680">
        <f t="shared" si="60"/>
        <v>8.0909277508679907</v>
      </c>
      <c r="DL108" s="686">
        <f t="shared" si="83"/>
        <v>621868.71484669205</v>
      </c>
      <c r="DM108" s="686">
        <f t="shared" si="70"/>
        <v>6669963.6806648225</v>
      </c>
      <c r="DN108" s="687">
        <f t="shared" si="84"/>
        <v>9.3234198058587903E-2</v>
      </c>
      <c r="DP108" s="688">
        <f t="shared" si="63"/>
        <v>88907.508702633</v>
      </c>
      <c r="DQ108" s="688">
        <f t="shared" si="64"/>
        <v>137075.11860550716</v>
      </c>
      <c r="DR108" s="688">
        <f t="shared" si="65"/>
        <v>179899.72665735614</v>
      </c>
    </row>
    <row r="109" spans="1:122" s="657" customFormat="1" ht="14.5">
      <c r="A109" s="675" t="s">
        <v>1287</v>
      </c>
      <c r="B109" s="675" t="s">
        <v>1288</v>
      </c>
      <c r="C109" s="675" t="s">
        <v>116</v>
      </c>
      <c r="D109" s="675" t="s">
        <v>61</v>
      </c>
      <c r="E109" s="676">
        <v>26754</v>
      </c>
      <c r="F109" s="677">
        <v>35918</v>
      </c>
      <c r="G109" s="677">
        <v>43276</v>
      </c>
      <c r="H109" s="678">
        <v>2615223</v>
      </c>
      <c r="I109" s="678">
        <v>140576.72</v>
      </c>
      <c r="J109" s="678">
        <v>131111.03</v>
      </c>
      <c r="K109" s="678">
        <v>31721.5</v>
      </c>
      <c r="L109" s="678">
        <v>303409.25</v>
      </c>
      <c r="M109" s="679">
        <f>IF(COUNTIF($A$4:A204,A109)=1,0,1)</f>
        <v>0</v>
      </c>
      <c r="N109" s="680" t="str">
        <f t="shared" si="80"/>
        <v>Okay</v>
      </c>
      <c r="O109" s="680" t="str">
        <f t="shared" si="66"/>
        <v>TRUE</v>
      </c>
      <c r="P109" s="680" t="b">
        <f t="shared" si="50"/>
        <v>1</v>
      </c>
      <c r="Q109" s="680" t="b">
        <f t="shared" si="76"/>
        <v>1</v>
      </c>
      <c r="R109" s="680" t="b">
        <f t="shared" si="77"/>
        <v>1</v>
      </c>
      <c r="S109" s="681">
        <f t="shared" si="53"/>
        <v>25.106849315068494</v>
      </c>
      <c r="T109" s="682">
        <f t="shared" si="78"/>
        <v>51</v>
      </c>
      <c r="U109" s="682">
        <f t="shared" si="67"/>
        <v>45</v>
      </c>
      <c r="V109" s="682">
        <f t="shared" si="79"/>
        <v>6.5205479452054798</v>
      </c>
      <c r="W109" s="682">
        <f t="shared" si="81"/>
        <v>9</v>
      </c>
      <c r="X109" s="683">
        <f t="shared" si="82"/>
        <v>2730683.25</v>
      </c>
      <c r="Y109" s="684">
        <f t="shared" si="58"/>
        <v>6.0000000000000001E-3</v>
      </c>
      <c r="Z109" s="684">
        <f>IF($D109=$C$1,VLOOKUP($T109,Male_Annuity_Tables,MATCH($W109+2,'Mortality Tables'!$DS$1:$HT$1,0),FALSE),VLOOKUP($T109,Fe_Annuity_Tables,MATCH($W109+2,'Mortality Tables'!$M$1:$DN$1,0),FALSE))</f>
        <v>0.46809938372992504</v>
      </c>
      <c r="AA109" s="664"/>
      <c r="AB109" s="685">
        <f t="shared" si="75"/>
        <v>2748468.61185</v>
      </c>
      <c r="AC109" s="685">
        <f t="shared" si="75"/>
        <v>2888503.0876237578</v>
      </c>
      <c r="AD109" s="685">
        <f t="shared" si="75"/>
        <v>3035672.3199381884</v>
      </c>
      <c r="AE109" s="685">
        <f t="shared" si="75"/>
        <v>3190339.8246390391</v>
      </c>
      <c r="AF109" s="685">
        <f t="shared" si="75"/>
        <v>3352887.6387043982</v>
      </c>
      <c r="AG109" s="685">
        <f t="shared" si="75"/>
        <v>3523717.2638963875</v>
      </c>
      <c r="AH109" s="685">
        <f t="shared" si="75"/>
        <v>3703250.6584919086</v>
      </c>
      <c r="AI109" s="685">
        <f t="shared" si="75"/>
        <v>3891931.2795420713</v>
      </c>
      <c r="AJ109" s="685">
        <f t="shared" si="75"/>
        <v>4090225.1782347402</v>
      </c>
      <c r="AK109" s="685" t="str">
        <f t="shared" si="75"/>
        <v/>
      </c>
      <c r="AL109" s="685" t="str">
        <f t="shared" si="74"/>
        <v/>
      </c>
      <c r="AM109" s="685" t="str">
        <f t="shared" si="74"/>
        <v/>
      </c>
      <c r="AN109" s="685" t="str">
        <f t="shared" si="74"/>
        <v/>
      </c>
      <c r="AO109" s="685" t="str">
        <f t="shared" si="74"/>
        <v/>
      </c>
      <c r="AP109" s="685" t="str">
        <f t="shared" si="74"/>
        <v/>
      </c>
      <c r="AQ109" s="685" t="str">
        <f t="shared" si="74"/>
        <v/>
      </c>
      <c r="AR109" s="685" t="str">
        <f t="shared" si="74"/>
        <v/>
      </c>
      <c r="AS109" s="685" t="str">
        <f t="shared" si="74"/>
        <v/>
      </c>
      <c r="AT109" s="685" t="str">
        <f t="shared" si="74"/>
        <v/>
      </c>
      <c r="AU109" s="685" t="str">
        <f t="shared" si="74"/>
        <v/>
      </c>
      <c r="AV109" s="685" t="str">
        <f t="shared" si="85"/>
        <v/>
      </c>
      <c r="AW109" s="685" t="str">
        <f t="shared" si="85"/>
        <v/>
      </c>
      <c r="AX109" s="685" t="str">
        <f t="shared" si="85"/>
        <v/>
      </c>
      <c r="AY109" s="685" t="str">
        <f t="shared" si="85"/>
        <v/>
      </c>
      <c r="AZ109" s="685" t="str">
        <f t="shared" si="85"/>
        <v/>
      </c>
      <c r="BA109" s="685" t="str">
        <f t="shared" si="85"/>
        <v/>
      </c>
      <c r="BB109" s="685" t="str">
        <f t="shared" si="85"/>
        <v/>
      </c>
      <c r="BC109" s="685" t="str">
        <f t="shared" si="85"/>
        <v/>
      </c>
      <c r="BD109" s="685" t="str">
        <f t="shared" si="85"/>
        <v/>
      </c>
      <c r="BE109" s="685" t="str">
        <f t="shared" si="85"/>
        <v/>
      </c>
      <c r="BF109" s="685" t="str">
        <f t="shared" si="85"/>
        <v/>
      </c>
      <c r="BG109" s="685" t="str">
        <f t="shared" si="85"/>
        <v/>
      </c>
      <c r="BH109" s="685" t="str">
        <f t="shared" si="85"/>
        <v/>
      </c>
      <c r="BI109" s="685" t="str">
        <f t="shared" si="72"/>
        <v/>
      </c>
      <c r="BJ109" s="685" t="str">
        <f t="shared" si="72"/>
        <v/>
      </c>
      <c r="BK109" s="685" t="str">
        <f t="shared" si="72"/>
        <v/>
      </c>
      <c r="BL109" s="685" t="str">
        <f t="shared" si="72"/>
        <v/>
      </c>
      <c r="BM109" s="685" t="str">
        <f t="shared" si="72"/>
        <v/>
      </c>
      <c r="BN109" s="685" t="str">
        <f t="shared" si="72"/>
        <v/>
      </c>
      <c r="BO109" s="685" t="str">
        <f t="shared" si="72"/>
        <v/>
      </c>
      <c r="BP109" s="685" t="str">
        <f t="shared" si="72"/>
        <v/>
      </c>
      <c r="BQ109" s="685" t="str">
        <f t="shared" si="72"/>
        <v/>
      </c>
      <c r="BR109" s="529"/>
      <c r="BS109" s="685">
        <f>IFERROR(($L109+AB109*Contr_Rate)*(1+Inv_Return)*IF($D109=$C$1,VLOOKUP($T109,Male_Annuity_Tables,MATCH($BS$3+3,'Mortality Tables'!$N$1:$DN$1,0),FALSE),VLOOKUP($T109,Fe_Annuity_Tables,MATCH(BS$3+3,'Mortality Tables'!$N$1:$DN$1,0),FALSE)),"")</f>
        <v>1036958.8114966195</v>
      </c>
      <c r="BT109" s="685">
        <f>IFERROR(($BS109+AC109*Contr_Rate)*(1+Inv_Return)*IF($D109=$C$1,VLOOKUP($T109,Male_Annuity_Tables,MATCH($BS$3+3,'Mortality Tables'!$N$1:$DN$1,0),FALSE),VLOOKUP($T109,Fe_Annuity_Tables,MATCH(BT$3+3,'Mortality Tables'!$N$1:$DN$1,0),FALSE)),"")</f>
        <v>1749954.7733815312</v>
      </c>
      <c r="BU109" s="685">
        <f>IFERROR((BT109+AD109*Contr_Rate)*(1+Inv_Return)*IF($D109=$C$1,VLOOKUP($T109,Male_Annuity_Tables,MATCH($BS$3+3,'Mortality Tables'!$N$1:$DN$1,0),FALSE),VLOOKUP($T109,Fe_Annuity_Tables,MATCH(BU$3+3,'Mortality Tables'!$N$1:$DN$1,0),FALSE)),"")</f>
        <v>2446022.9419741337</v>
      </c>
      <c r="BV109" s="685">
        <f>IFERROR((BU109+AE109*Contr_Rate)*(1+Inv_Return)*IF($D109=$C$1,VLOOKUP($T109,Male_Annuity_Tables,MATCH($BS$3+3,'Mortality Tables'!$N$1:$DN$1,0),FALSE),VLOOKUP($T109,Fe_Annuity_Tables,MATCH(BV$3+3,'Mortality Tables'!$N$1:$DN$1,0),FALSE)),"")</f>
        <v>3128596.889392864</v>
      </c>
      <c r="BW109" s="685">
        <f>IFERROR((BV109+AF109*Contr_Rate)*(1+Inv_Return)*IF($D109=$C$1,VLOOKUP($T109,Male_Annuity_Tables,MATCH($BS$3+3,'Mortality Tables'!$N$1:$DN$1,0),FALSE),VLOOKUP($T109,Fe_Annuity_Tables,MATCH(BW$3+3,'Mortality Tables'!$N$1:$DN$1,0),FALSE)),"")</f>
        <v>3800938.5690836036</v>
      </c>
      <c r="BX109" s="685">
        <f>IFERROR((BW109+AG109*Contr_Rate)*(1+Inv_Return)*IF($D109=$C$1,VLOOKUP($T109,Male_Annuity_Tables,MATCH($BS$3+3,'Mortality Tables'!$N$1:$DN$1,0),FALSE),VLOOKUP($T109,Fe_Annuity_Tables,MATCH(BX$3+3,'Mortality Tables'!$N$1:$DN$1,0),FALSE)),"")</f>
        <v>4466157.5285644047</v>
      </c>
      <c r="BY109" s="685">
        <f>IFERROR((BX109+AH109*Contr_Rate)*(1+Inv_Return)*IF($D109=$C$1,VLOOKUP($T109,Male_Annuity_Tables,MATCH($BS$3+3,'Mortality Tables'!$N$1:$DN$1,0),FALSE),VLOOKUP($T109,Fe_Annuity_Tables,MATCH(BY$3+3,'Mortality Tables'!$N$1:$DN$1,0),FALSE)),"")</f>
        <v>5127228.845808398</v>
      </c>
      <c r="BZ109" s="685">
        <f>IFERROR((BY109+AI109*Contr_Rate)*(1+Inv_Return)*IF($D109=$C$1,VLOOKUP($T109,Male_Annuity_Tables,MATCH($BS$3+3,'Mortality Tables'!$N$1:$DN$1,0),FALSE),VLOOKUP($T109,Fe_Annuity_Tables,MATCH(BZ$3+3,'Mortality Tables'!$N$1:$DN$1,0),FALSE)),"")</f>
        <v>5787009.9061639821</v>
      </c>
      <c r="CA109" s="685">
        <f>IFERROR((BZ109+AJ109*Contr_Rate)*(1+Inv_Return)*IF($D109=$C$1,VLOOKUP($T109,Male_Annuity_Tables,MATCH($BS$3+3,'Mortality Tables'!$N$1:$DN$1,0),FALSE),VLOOKUP($T109,Fe_Annuity_Tables,MATCH(CA$3+3,'Mortality Tables'!$N$1:$DN$1,0),FALSE)),"")</f>
        <v>6448256.127991233</v>
      </c>
      <c r="CB109" s="685" t="str">
        <f>IFERROR((CA109+AK109*Contr_Rate)*(1+Inv_Return)*IF($D109=$C$1,VLOOKUP($T109,Male_Annuity_Tables,MATCH($BS$3+3,'Mortality Tables'!$N$1:$DN$1,0),FALSE),VLOOKUP($T109,Fe_Annuity_Tables,MATCH(CB$3+3,'Mortality Tables'!$N$1:$DN$1,0),FALSE)),"")</f>
        <v/>
      </c>
      <c r="CC109" s="685" t="str">
        <f>IFERROR((CB109+AL109*Contr_Rate)*(1+Inv_Return)*IF($D109=$C$1,VLOOKUP($T109,Male_Annuity_Tables,MATCH($BS$3+3,'Mortality Tables'!$N$1:$DN$1,0),FALSE),VLOOKUP($T109,Fe_Annuity_Tables,MATCH(CC$3+3,'Mortality Tables'!$N$1:$DN$1,0),FALSE)),"")</f>
        <v/>
      </c>
      <c r="CD109" s="685" t="str">
        <f>IFERROR((CC109+AM109*Contr_Rate)*(1+Inv_Return)*IF($D109=$C$1,VLOOKUP($T109,Male_Annuity_Tables,MATCH($BS$3+3,'Mortality Tables'!$N$1:$DN$1,0),FALSE),VLOOKUP($T109,Fe_Annuity_Tables,MATCH(CD$3+3,'Mortality Tables'!$N$1:$DN$1,0),FALSE)),"")</f>
        <v/>
      </c>
      <c r="CE109" s="685" t="str">
        <f>IFERROR((CD109+AN109*Contr_Rate)*(1+Inv_Return)*IF($D109=$C$1,VLOOKUP($T109,Male_Annuity_Tables,MATCH($BS$3+3,'Mortality Tables'!$N$1:$DN$1,0),FALSE),VLOOKUP($T109,Fe_Annuity_Tables,MATCH(CE$3+3,'Mortality Tables'!$N$1:$DN$1,0),FALSE)),"")</f>
        <v/>
      </c>
      <c r="CF109" s="685" t="str">
        <f>IFERROR((CE109+AO109*Contr_Rate)*(1+Inv_Return)*IF($D109=$C$1,VLOOKUP($T109,Male_Annuity_Tables,MATCH($BS$3+3,'Mortality Tables'!$N$1:$DN$1,0),FALSE),VLOOKUP($T109,Fe_Annuity_Tables,MATCH(CF$3+3,'Mortality Tables'!$N$1:$DN$1,0),FALSE)),"")</f>
        <v/>
      </c>
      <c r="CG109" s="685" t="str">
        <f>IFERROR((CF109+AP109*Contr_Rate)*(1+Inv_Return)*IF($D109=$C$1,VLOOKUP($T109,Male_Annuity_Tables,MATCH($BS$3+3,'Mortality Tables'!$N$1:$DN$1,0),FALSE),VLOOKUP($T109,Fe_Annuity_Tables,MATCH(CG$3+3,'Mortality Tables'!$N$1:$DN$1,0),FALSE)),"")</f>
        <v/>
      </c>
      <c r="CH109" s="685" t="str">
        <f>IFERROR((CG109+AQ109*Contr_Rate)*(1+Inv_Return)*IF($D109=$C$1,VLOOKUP($T109,Male_Annuity_Tables,MATCH($BS$3+3,'Mortality Tables'!$N$1:$DN$1,0),FALSE),VLOOKUP($T109,Fe_Annuity_Tables,MATCH(CH$3+3,'Mortality Tables'!$N$1:$DN$1,0),FALSE)),"")</f>
        <v/>
      </c>
      <c r="CI109" s="685" t="str">
        <f>IFERROR((CH109+AR109*Contr_Rate)*(1+Inv_Return)*IF($D109=$C$1,VLOOKUP($T109,Male_Annuity_Tables,MATCH($BS$3+3,'Mortality Tables'!$N$1:$DN$1,0),FALSE),VLOOKUP($T109,Fe_Annuity_Tables,MATCH(CI$3+3,'Mortality Tables'!$N$1:$DN$1,0),FALSE)),"")</f>
        <v/>
      </c>
      <c r="CJ109" s="685" t="str">
        <f>IFERROR((CI109+AS109*Contr_Rate)*(1+Inv_Return)*IF($D109=$C$1,VLOOKUP($T109,Male_Annuity_Tables,MATCH($BS$3+3,'Mortality Tables'!$N$1:$DN$1,0),FALSE),VLOOKUP($T109,Fe_Annuity_Tables,MATCH(CJ$3+3,'Mortality Tables'!$N$1:$DN$1,0),FALSE)),"")</f>
        <v/>
      </c>
      <c r="CK109" s="685" t="str">
        <f>IFERROR((CJ109+AT109*Contr_Rate)*(1+Inv_Return)*IF($D109=$C$1,VLOOKUP($T109,Male_Annuity_Tables,MATCH($BS$3+3,'Mortality Tables'!$N$1:$DN$1,0),FALSE),VLOOKUP($T109,Fe_Annuity_Tables,MATCH(CK$3+3,'Mortality Tables'!$N$1:$DN$1,0),FALSE)),"")</f>
        <v/>
      </c>
      <c r="CL109" s="685" t="str">
        <f>IFERROR((CK109+AU109*Contr_Rate)*(1+Inv_Return)*IF($D109=$C$1,VLOOKUP($T109,Male_Annuity_Tables,MATCH($BS$3+3,'Mortality Tables'!$N$1:$DN$1,0),FALSE),VLOOKUP($T109,Fe_Annuity_Tables,MATCH(CL$3+3,'Mortality Tables'!$N$1:$DN$1,0),FALSE)),"")</f>
        <v/>
      </c>
      <c r="CM109" s="685" t="str">
        <f>IFERROR((CL109+AV109*Contr_Rate)*(1+Inv_Return)*IF($D109=$C$1,VLOOKUP($T109,Male_Annuity_Tables,MATCH($BS$3+3,'Mortality Tables'!$N$1:$DN$1,0),FALSE),VLOOKUP($T109,Fe_Annuity_Tables,MATCH(CM$3+3,'Mortality Tables'!$N$1:$DN$1,0),FALSE)),"")</f>
        <v/>
      </c>
      <c r="CN109" s="685" t="str">
        <f>IFERROR((CM109+AW109*Contr_Rate)*(1+Inv_Return)*IF($D109=$C$1,VLOOKUP($T109,Male_Annuity_Tables,MATCH($BS$3+3,'Mortality Tables'!$N$1:$DN$1,0),FALSE),VLOOKUP($T109,Fe_Annuity_Tables,MATCH(CN$3+3,'Mortality Tables'!$N$1:$DN$1,0),FALSE)),"")</f>
        <v/>
      </c>
      <c r="CO109" s="685" t="str">
        <f>IFERROR((CN109+AX109*Contr_Rate)*(1+Inv_Return)*IF($D109=$C$1,VLOOKUP($T109,Male_Annuity_Tables,MATCH($BS$3+3,'Mortality Tables'!$N$1:$DN$1,0),FALSE),VLOOKUP($T109,Fe_Annuity_Tables,MATCH(CO$3+3,'Mortality Tables'!$N$1:$DN$1,0),FALSE)),"")</f>
        <v/>
      </c>
      <c r="CP109" s="685" t="str">
        <f>IFERROR((CO109+AY109*Contr_Rate)*(1+Inv_Return)*IF($D109=$C$1,VLOOKUP($T109,Male_Annuity_Tables,MATCH($BS$3+3,'Mortality Tables'!$N$1:$DN$1,0),FALSE),VLOOKUP($T109,Fe_Annuity_Tables,MATCH(CP$3+3,'Mortality Tables'!$N$1:$DN$1,0),FALSE)),"")</f>
        <v/>
      </c>
      <c r="CQ109" s="685" t="str">
        <f>IFERROR((CP109+AZ109*Contr_Rate)*(1+Inv_Return)*IF($D109=$C$1,VLOOKUP($T109,Male_Annuity_Tables,MATCH($BS$3+3,'Mortality Tables'!$N$1:$DN$1,0),FALSE),VLOOKUP($T109,Fe_Annuity_Tables,MATCH(CQ$3+3,'Mortality Tables'!$N$1:$DN$1,0),FALSE)),"")</f>
        <v/>
      </c>
      <c r="CR109" s="685" t="str">
        <f>IFERROR((CQ109+BA109*Contr_Rate)*(1+Inv_Return)*IF($D109=$C$1,VLOOKUP($T109,Male_Annuity_Tables,MATCH($BS$3+3,'Mortality Tables'!$N$1:$DN$1,0),FALSE),VLOOKUP($T109,Fe_Annuity_Tables,MATCH(CR$3+3,'Mortality Tables'!$N$1:$DN$1,0),FALSE)),"")</f>
        <v/>
      </c>
      <c r="CS109" s="685" t="str">
        <f>IFERROR((CR109+BB109*Contr_Rate)*(1+Inv_Return)*IF($D109=$C$1,VLOOKUP($T109,Male_Annuity_Tables,MATCH($BS$3+3,'Mortality Tables'!$N$1:$DN$1,0),FALSE),VLOOKUP($T109,Fe_Annuity_Tables,MATCH(CS$3+3,'Mortality Tables'!$N$1:$DN$1,0),FALSE)),"")</f>
        <v/>
      </c>
      <c r="CT109" s="685" t="str">
        <f>IFERROR((CS109+BC109*Contr_Rate)*(1+Inv_Return)*IF($D109=$C$1,VLOOKUP($T109,Male_Annuity_Tables,MATCH($BS$3+3,'Mortality Tables'!$N$1:$DN$1,0),FALSE),VLOOKUP($T109,Fe_Annuity_Tables,MATCH(CT$3+3,'Mortality Tables'!$N$1:$DN$1,0),FALSE)),"")</f>
        <v/>
      </c>
      <c r="CU109" s="685" t="str">
        <f>IFERROR((CT109+BD109*Contr_Rate)*(1+Inv_Return)*IF($D109=$C$1,VLOOKUP($T109,Male_Annuity_Tables,MATCH($BS$3+3,'Mortality Tables'!$N$1:$DN$1,0),FALSE),VLOOKUP($T109,Fe_Annuity_Tables,MATCH(CU$3+3,'Mortality Tables'!$N$1:$DN$1,0),FALSE)),"")</f>
        <v/>
      </c>
      <c r="CV109" s="685" t="str">
        <f>IFERROR((CU109+BE109*Contr_Rate)*(1+Inv_Return)*IF($D109=$C$1,VLOOKUP($T109,Male_Annuity_Tables,MATCH($BS$3+3,'Mortality Tables'!$N$1:$DN$1,0),FALSE),VLOOKUP($T109,Fe_Annuity_Tables,MATCH(CV$3+3,'Mortality Tables'!$N$1:$DN$1,0),FALSE)),"")</f>
        <v/>
      </c>
      <c r="CW109" s="685" t="str">
        <f>IFERROR((CV109+BF109*Contr_Rate)*(1+Inv_Return)*IF($D109=$C$1,VLOOKUP($T109,Male_Annuity_Tables,MATCH($BS$3+3,'Mortality Tables'!$N$1:$DN$1,0),FALSE),VLOOKUP($T109,Fe_Annuity_Tables,MATCH(CW$3+3,'Mortality Tables'!$N$1:$DN$1,0),FALSE)),"")</f>
        <v/>
      </c>
      <c r="CX109" s="685" t="str">
        <f>IFERROR((CW109+BG109*Contr_Rate)*(1+Inv_Return)*IF($D109=$C$1,VLOOKUP($T109,Male_Annuity_Tables,MATCH($BS$3+3,'Mortality Tables'!$N$1:$DN$1,0),FALSE),VLOOKUP($T109,Fe_Annuity_Tables,MATCH(CX$3+3,'Mortality Tables'!$N$1:$DN$1,0),FALSE)),"")</f>
        <v/>
      </c>
      <c r="CY109" s="685" t="str">
        <f>IFERROR((CX109+BH109*Contr_Rate)*(1+Inv_Return)*IF($D109=$C$1,VLOOKUP($T109,Male_Annuity_Tables,MATCH($BS$3+3,'Mortality Tables'!$N$1:$DN$1,0),FALSE),VLOOKUP($T109,Fe_Annuity_Tables,MATCH(CY$3+3,'Mortality Tables'!$N$1:$DN$1,0),FALSE)),"")</f>
        <v/>
      </c>
      <c r="CZ109" s="685" t="str">
        <f>IFERROR((CY109+BI109*Contr_Rate)*(1+Inv_Return)*IF($D109=$C$1,VLOOKUP($T109,Male_Annuity_Tables,MATCH($BS$3+3,'Mortality Tables'!$N$1:$DN$1,0),FALSE),VLOOKUP($T109,Fe_Annuity_Tables,MATCH(CZ$3+3,'Mortality Tables'!$N$1:$DN$1,0),FALSE)),"")</f>
        <v/>
      </c>
      <c r="DA109" s="685" t="str">
        <f>IFERROR((CZ109+BJ109*Contr_Rate)*(1+Inv_Return)*IF($D109=$C$1,VLOOKUP($T109,Male_Annuity_Tables,MATCH($BS$3+3,'Mortality Tables'!$N$1:$DN$1,0),FALSE),VLOOKUP($T109,Fe_Annuity_Tables,MATCH(DA$3+3,'Mortality Tables'!$N$1:$DN$1,0),FALSE)),"")</f>
        <v/>
      </c>
      <c r="DB109" s="685" t="str">
        <f>IFERROR((DA109+BK109*Contr_Rate)*(1+Inv_Return)*IF($D109=$C$1,VLOOKUP($T109,Male_Annuity_Tables,MATCH($BS$3+3,'Mortality Tables'!$N$1:$DN$1,0),FALSE),VLOOKUP($T109,Fe_Annuity_Tables,MATCH(DB$3+3,'Mortality Tables'!$N$1:$DN$1,0),FALSE)),"")</f>
        <v/>
      </c>
      <c r="DC109" s="685" t="str">
        <f>IFERROR((DB109+BL109*Contr_Rate)*(1+Inv_Return)*IF($D109=$C$1,VLOOKUP($T109,Male_Annuity_Tables,MATCH($BS$3+3,'Mortality Tables'!$N$1:$DN$1,0),FALSE),VLOOKUP($T109,Fe_Annuity_Tables,MATCH(DC$3+3,'Mortality Tables'!$N$1:$DN$1,0),FALSE)),"")</f>
        <v/>
      </c>
      <c r="DD109" s="685" t="str">
        <f>IFERROR((DC109+BM109*Contr_Rate)*(1+Inv_Return)*IF($D109=$C$1,VLOOKUP($T109,Male_Annuity_Tables,MATCH($BS$3+3,'Mortality Tables'!$N$1:$DN$1,0),FALSE),VLOOKUP($T109,Fe_Annuity_Tables,MATCH(DD$3+3,'Mortality Tables'!$N$1:$DN$1,0),FALSE)),"")</f>
        <v/>
      </c>
      <c r="DE109" s="685" t="str">
        <f>IFERROR((DD109+BN109*Contr_Rate)*(1+Inv_Return)*IF($D109=$C$1,VLOOKUP($T109,Male_Annuity_Tables,MATCH($BS$3+3,'Mortality Tables'!$N$1:$DN$1,0),FALSE),VLOOKUP($T109,Fe_Annuity_Tables,MATCH(DE$3+3,'Mortality Tables'!$N$1:$DN$1,0),FALSE)),"")</f>
        <v/>
      </c>
      <c r="DF109" s="685" t="str">
        <f>IFERROR((DE109+BO109*Contr_Rate)*(1+Inv_Return)*IF($D109=$C$1,VLOOKUP($T109,Male_Annuity_Tables,MATCH($BS$3+3,'Mortality Tables'!$N$1:$DN$1,0),FALSE),VLOOKUP($T109,Fe_Annuity_Tables,MATCH(DF$3+3,'Mortality Tables'!$N$1:$DN$1,0),FALSE)),"")</f>
        <v/>
      </c>
      <c r="DG109" s="685" t="str">
        <f>IFERROR((DF109+BP109*Contr_Rate)*(1+Inv_Return)*IF($D109=$C$1,VLOOKUP($T109,Male_Annuity_Tables,MATCH($BS$3+3,'Mortality Tables'!$N$1:$DN$1,0),FALSE),VLOOKUP($T109,Fe_Annuity_Tables,MATCH(DG$3+3,'Mortality Tables'!$N$1:$DN$1,0),FALSE)),"")</f>
        <v/>
      </c>
      <c r="DH109" s="685" t="str">
        <f>IFERROR((DG109+BQ109*Contr_Rate)*(1+Inv_Return)*IF($D109=$C$1,VLOOKUP($T109,Male_Annuity_Tables,MATCH($BS$3+3,'Mortality Tables'!$N$1:$DN$1,0),FALSE),VLOOKUP($T109,Fe_Annuity_Tables,MATCH(DH$3+3,'Mortality Tables'!$N$1:$DN$1,0),FALSE)),"")</f>
        <v/>
      </c>
      <c r="DJ109" s="686">
        <f t="shared" si="69"/>
        <v>6448256.127991233</v>
      </c>
      <c r="DK109" s="680">
        <f t="shared" si="60"/>
        <v>8.0909277508679907</v>
      </c>
      <c r="DL109" s="686">
        <f t="shared" si="83"/>
        <v>533972.33775701979</v>
      </c>
      <c r="DM109" s="686">
        <f t="shared" si="70"/>
        <v>4090225.1782347402</v>
      </c>
      <c r="DN109" s="687">
        <f t="shared" si="84"/>
        <v>0.13054839635686552</v>
      </c>
      <c r="DP109" s="688">
        <f t="shared" si="63"/>
        <v>109295.4587317437</v>
      </c>
      <c r="DQ109" s="688">
        <f t="shared" si="64"/>
        <v>185374.45909907899</v>
      </c>
      <c r="DR109" s="688">
        <f t="shared" si="65"/>
        <v>260540.57968731681</v>
      </c>
    </row>
    <row r="110" spans="1:122" s="657" customFormat="1" ht="14.5">
      <c r="A110" s="675" t="s">
        <v>1289</v>
      </c>
      <c r="B110" s="675" t="s">
        <v>1290</v>
      </c>
      <c r="C110" s="675" t="s">
        <v>541</v>
      </c>
      <c r="D110" s="675" t="s">
        <v>61</v>
      </c>
      <c r="E110" s="676">
        <v>29320</v>
      </c>
      <c r="F110" s="677">
        <v>45541</v>
      </c>
      <c r="G110" s="677">
        <v>45564</v>
      </c>
      <c r="H110" s="678">
        <v>1270881</v>
      </c>
      <c r="I110" s="678">
        <v>81851.399999999994</v>
      </c>
      <c r="J110" s="678">
        <v>81509.119999999995</v>
      </c>
      <c r="K110" s="678">
        <v>8203.09</v>
      </c>
      <c r="L110" s="678">
        <v>171563.61</v>
      </c>
      <c r="M110" s="679">
        <f>IF(COUNTIF($A$4:A204,A110)=1,0,1)</f>
        <v>0</v>
      </c>
      <c r="N110" s="680" t="str">
        <f t="shared" si="80"/>
        <v>Okay</v>
      </c>
      <c r="O110" s="680" t="str">
        <f>IF(G110&gt;E110,"TRUE","FALSE")</f>
        <v>TRUE</v>
      </c>
      <c r="P110" s="680" t="b">
        <f t="shared" si="50"/>
        <v>1</v>
      </c>
      <c r="Q110" s="680" t="b">
        <f t="shared" si="76"/>
        <v>1</v>
      </c>
      <c r="R110" s="680" t="b">
        <f t="shared" si="77"/>
        <v>1</v>
      </c>
      <c r="S110" s="681">
        <f t="shared" si="53"/>
        <v>44.441095890410956</v>
      </c>
      <c r="T110" s="682">
        <f t="shared" si="78"/>
        <v>44</v>
      </c>
      <c r="U110" s="682">
        <f t="shared" si="67"/>
        <v>44</v>
      </c>
      <c r="V110" s="682">
        <f t="shared" si="79"/>
        <v>0.25205479452054796</v>
      </c>
      <c r="W110" s="682">
        <f t="shared" si="81"/>
        <v>16</v>
      </c>
      <c r="X110" s="683">
        <f t="shared" si="82"/>
        <v>2745017.76</v>
      </c>
      <c r="Y110" s="684">
        <f t="shared" si="58"/>
        <v>3.1900000000000001E-3</v>
      </c>
      <c r="Z110" s="684">
        <f>IF($D110=$C$1,VLOOKUP($T110,Male_Annuity_Tables,MATCH($W110+2,'Mortality Tables'!$DS$1:$HT$1,0),FALSE),VLOOKUP($T110,Fe_Annuity_Tables,MATCH($W110+2,'Mortality Tables'!$M$1:$DN$1,0),FALSE))</f>
        <v>0.15423253034769741</v>
      </c>
      <c r="AA110" s="664"/>
      <c r="AB110" s="685">
        <f t="shared" si="75"/>
        <v>1335632.38695</v>
      </c>
      <c r="AC110" s="685">
        <f t="shared" si="75"/>
        <v>1403682.8570651026</v>
      </c>
      <c r="AD110" s="685">
        <f t="shared" si="75"/>
        <v>1475200.4986325696</v>
      </c>
      <c r="AE110" s="685">
        <f t="shared" si="75"/>
        <v>1550361.9640378992</v>
      </c>
      <c r="AF110" s="685">
        <f t="shared" si="75"/>
        <v>1629352.9061056301</v>
      </c>
      <c r="AG110" s="685">
        <f t="shared" si="75"/>
        <v>1712368.4366717122</v>
      </c>
      <c r="AH110" s="685">
        <f t="shared" si="75"/>
        <v>1799613.6085201357</v>
      </c>
      <c r="AI110" s="685">
        <f t="shared" si="75"/>
        <v>1891303.9218742368</v>
      </c>
      <c r="AJ110" s="685">
        <f t="shared" si="75"/>
        <v>1987665.8566937293</v>
      </c>
      <c r="AK110" s="685">
        <f t="shared" si="75"/>
        <v>2088937.4320922748</v>
      </c>
      <c r="AL110" s="685">
        <f t="shared" si="74"/>
        <v>2195368.7942573763</v>
      </c>
      <c r="AM110" s="685">
        <f t="shared" si="74"/>
        <v>2307222.8343247897</v>
      </c>
      <c r="AN110" s="685">
        <f t="shared" si="74"/>
        <v>2424775.8377336375</v>
      </c>
      <c r="AO110" s="685">
        <f t="shared" si="74"/>
        <v>2548318.1666661669</v>
      </c>
      <c r="AP110" s="685">
        <f t="shared" si="74"/>
        <v>2678154.9772578082</v>
      </c>
      <c r="AQ110" s="685">
        <f t="shared" si="74"/>
        <v>2814606.9733490935</v>
      </c>
      <c r="AR110" s="685" t="str">
        <f t="shared" si="74"/>
        <v/>
      </c>
      <c r="AS110" s="685" t="str">
        <f t="shared" si="74"/>
        <v/>
      </c>
      <c r="AT110" s="685" t="str">
        <f t="shared" si="74"/>
        <v/>
      </c>
      <c r="AU110" s="685" t="str">
        <f t="shared" si="74"/>
        <v/>
      </c>
      <c r="AV110" s="685" t="str">
        <f t="shared" si="85"/>
        <v/>
      </c>
      <c r="AW110" s="685" t="str">
        <f t="shared" si="85"/>
        <v/>
      </c>
      <c r="AX110" s="685" t="str">
        <f t="shared" si="85"/>
        <v/>
      </c>
      <c r="AY110" s="685" t="str">
        <f t="shared" si="85"/>
        <v/>
      </c>
      <c r="AZ110" s="685" t="str">
        <f t="shared" si="85"/>
        <v/>
      </c>
      <c r="BA110" s="685" t="str">
        <f t="shared" si="85"/>
        <v/>
      </c>
      <c r="BB110" s="685" t="str">
        <f t="shared" si="85"/>
        <v/>
      </c>
      <c r="BC110" s="685" t="str">
        <f t="shared" si="85"/>
        <v/>
      </c>
      <c r="BD110" s="685" t="str">
        <f t="shared" si="85"/>
        <v/>
      </c>
      <c r="BE110" s="685" t="str">
        <f t="shared" si="85"/>
        <v/>
      </c>
      <c r="BF110" s="685" t="str">
        <f t="shared" si="85"/>
        <v/>
      </c>
      <c r="BG110" s="685" t="str">
        <f t="shared" si="85"/>
        <v/>
      </c>
      <c r="BH110" s="685" t="str">
        <f t="shared" si="85"/>
        <v/>
      </c>
      <c r="BI110" s="685" t="str">
        <f t="shared" si="72"/>
        <v/>
      </c>
      <c r="BJ110" s="685" t="str">
        <f t="shared" si="72"/>
        <v/>
      </c>
      <c r="BK110" s="685" t="str">
        <f t="shared" si="72"/>
        <v/>
      </c>
      <c r="BL110" s="685" t="str">
        <f t="shared" si="72"/>
        <v/>
      </c>
      <c r="BM110" s="685" t="str">
        <f t="shared" si="72"/>
        <v/>
      </c>
      <c r="BN110" s="685" t="str">
        <f t="shared" si="72"/>
        <v/>
      </c>
      <c r="BO110" s="685" t="str">
        <f t="shared" si="72"/>
        <v/>
      </c>
      <c r="BP110" s="685" t="str">
        <f t="shared" si="72"/>
        <v/>
      </c>
      <c r="BQ110" s="685" t="str">
        <f t="shared" si="72"/>
        <v/>
      </c>
      <c r="BR110" s="529"/>
      <c r="BS110" s="685">
        <f>IFERROR(($L110+AB110*Contr_Rate)*(1+Inv_Return)*IF($D110=$C$1,VLOOKUP($T110,Male_Annuity_Tables,MATCH($BS$3+3,'Mortality Tables'!$N$1:$DN$1,0),FALSE),VLOOKUP($T110,Fe_Annuity_Tables,MATCH(BS$3+3,'Mortality Tables'!$N$1:$DN$1,0),FALSE)),"")</f>
        <v>498267.3906594899</v>
      </c>
      <c r="BT110" s="685">
        <f>IFERROR(($BS110+AC110*Contr_Rate)*(1+Inv_Return)*IF($D110=$C$1,VLOOKUP($T110,Male_Annuity_Tables,MATCH($BS$3+3,'Mortality Tables'!$N$1:$DN$1,0),FALSE),VLOOKUP($T110,Fe_Annuity_Tables,MATCH(BT$3+3,'Mortality Tables'!$N$1:$DN$1,0),FALSE)),"")</f>
        <v>800507.72981887287</v>
      </c>
      <c r="BU110" s="685">
        <f>IFERROR((BT110+AD110*Contr_Rate)*(1+Inv_Return)*IF($D110=$C$1,VLOOKUP($T110,Male_Annuity_Tables,MATCH($BS$3+3,'Mortality Tables'!$N$1:$DN$1,0),FALSE),VLOOKUP($T110,Fe_Annuity_Tables,MATCH(BU$3+3,'Mortality Tables'!$N$1:$DN$1,0),FALSE)),"")</f>
        <v>1082353.1475526458</v>
      </c>
      <c r="BV110" s="685">
        <f>IFERROR((BU110+AE110*Contr_Rate)*(1+Inv_Return)*IF($D110=$C$1,VLOOKUP($T110,Male_Annuity_Tables,MATCH($BS$3+3,'Mortality Tables'!$N$1:$DN$1,0),FALSE),VLOOKUP($T110,Fe_Annuity_Tables,MATCH(BV$3+3,'Mortality Tables'!$N$1:$DN$1,0),FALSE)),"")</f>
        <v>1347392.2938951692</v>
      </c>
      <c r="BW110" s="685">
        <f>IFERROR((BV110+AF110*Contr_Rate)*(1+Inv_Return)*IF($D110=$C$1,VLOOKUP($T110,Male_Annuity_Tables,MATCH($BS$3+3,'Mortality Tables'!$N$1:$DN$1,0),FALSE),VLOOKUP($T110,Fe_Annuity_Tables,MATCH(BW$3+3,'Mortality Tables'!$N$1:$DN$1,0),FALSE)),"")</f>
        <v>1598798.3416885643</v>
      </c>
      <c r="BX110" s="685">
        <f>IFERROR((BW110+AG110*Contr_Rate)*(1+Inv_Return)*IF($D110=$C$1,VLOOKUP($T110,Male_Annuity_Tables,MATCH($BS$3+3,'Mortality Tables'!$N$1:$DN$1,0),FALSE),VLOOKUP($T110,Fe_Annuity_Tables,MATCH(BX$3+3,'Mortality Tables'!$N$1:$DN$1,0),FALSE)),"")</f>
        <v>1839385.1739429783</v>
      </c>
      <c r="BY110" s="685">
        <f>IFERROR((BX110+AH110*Contr_Rate)*(1+Inv_Return)*IF($D110=$C$1,VLOOKUP($T110,Male_Annuity_Tables,MATCH($BS$3+3,'Mortality Tables'!$N$1:$DN$1,0),FALSE),VLOOKUP($T110,Fe_Annuity_Tables,MATCH(BY$3+3,'Mortality Tables'!$N$1:$DN$1,0),FALSE)),"")</f>
        <v>2071656.4326897769</v>
      </c>
      <c r="BZ110" s="685">
        <f>IFERROR((BY110+AI110*Contr_Rate)*(1+Inv_Return)*IF($D110=$C$1,VLOOKUP($T110,Male_Annuity_Tables,MATCH($BS$3+3,'Mortality Tables'!$N$1:$DN$1,0),FALSE),VLOOKUP($T110,Fe_Annuity_Tables,MATCH(BZ$3+3,'Mortality Tables'!$N$1:$DN$1,0),FALSE)),"")</f>
        <v>2297848.3586705546</v>
      </c>
      <c r="CA110" s="685">
        <f>IFERROR((BZ110+AJ110*Contr_Rate)*(1+Inv_Return)*IF($D110=$C$1,VLOOKUP($T110,Male_Annuity_Tables,MATCH($BS$3+3,'Mortality Tables'!$N$1:$DN$1,0),FALSE),VLOOKUP($T110,Fe_Annuity_Tables,MATCH(CA$3+3,'Mortality Tables'!$N$1:$DN$1,0),FALSE)),"")</f>
        <v>2519967.2313780398</v>
      </c>
      <c r="CB110" s="685">
        <f>IFERROR((CA110+AK110*Contr_Rate)*(1+Inv_Return)*IF($D110=$C$1,VLOOKUP($T110,Male_Annuity_Tables,MATCH($BS$3+3,'Mortality Tables'!$N$1:$DN$1,0),FALSE),VLOOKUP($T110,Fe_Annuity_Tables,MATCH(CB$3+3,'Mortality Tables'!$N$1:$DN$1,0),FALSE)),"")</f>
        <v>2739822.1146470644</v>
      </c>
      <c r="CC110" s="685">
        <f>IFERROR((CB110+AL110*Contr_Rate)*(1+Inv_Return)*IF($D110=$C$1,VLOOKUP($T110,Male_Annuity_Tables,MATCH($BS$3+3,'Mortality Tables'!$N$1:$DN$1,0),FALSE),VLOOKUP($T110,Fe_Annuity_Tables,MATCH(CC$3+3,'Mortality Tables'!$N$1:$DN$1,0),FALSE)),"")</f>
        <v>2959053.5221805018</v>
      </c>
      <c r="CD110" s="685">
        <f>IFERROR((CC110+AM110*Contr_Rate)*(1+Inv_Return)*IF($D110=$C$1,VLOOKUP($T110,Male_Annuity_Tables,MATCH($BS$3+3,'Mortality Tables'!$N$1:$DN$1,0),FALSE),VLOOKUP($T110,Fe_Annuity_Tables,MATCH(CD$3+3,'Mortality Tables'!$N$1:$DN$1,0),FALSE)),"")</f>
        <v>3179158.5383413304</v>
      </c>
      <c r="CE110" s="685">
        <f>IFERROR((CD110+AN110*Contr_Rate)*(1+Inv_Return)*IF($D110=$C$1,VLOOKUP($T110,Male_Annuity_Tables,MATCH($BS$3+3,'Mortality Tables'!$N$1:$DN$1,0),FALSE),VLOOKUP($T110,Fe_Annuity_Tables,MATCH(CE$3+3,'Mortality Tables'!$N$1:$DN$1,0),FALSE)),"")</f>
        <v>3401512.8607283258</v>
      </c>
      <c r="CF110" s="685">
        <f>IFERROR((CE110+AO110*Contr_Rate)*(1+Inv_Return)*IF($D110=$C$1,VLOOKUP($T110,Male_Annuity_Tables,MATCH($BS$3+3,'Mortality Tables'!$N$1:$DN$1,0),FALSE),VLOOKUP($T110,Fe_Annuity_Tables,MATCH(CF$3+3,'Mortality Tables'!$N$1:$DN$1,0),FALSE)),"")</f>
        <v>3627390.1711563822</v>
      </c>
      <c r="CG110" s="685">
        <f>IFERROR((CF110+AP110*Contr_Rate)*(1+Inv_Return)*IF($D110=$C$1,VLOOKUP($T110,Male_Annuity_Tables,MATCH($BS$3+3,'Mortality Tables'!$N$1:$DN$1,0),FALSE),VLOOKUP($T110,Fe_Annuity_Tables,MATCH(CG$3+3,'Mortality Tables'!$N$1:$DN$1,0),FALSE)),"")</f>
        <v>3857979.1895312369</v>
      </c>
      <c r="CH110" s="685">
        <f>IFERROR((CG110+AQ110*Contr_Rate)*(1+Inv_Return)*IF($D110=$C$1,VLOOKUP($T110,Male_Annuity_Tables,MATCH($BS$3+3,'Mortality Tables'!$N$1:$DN$1,0),FALSE),VLOOKUP($T110,Fe_Annuity_Tables,MATCH(CH$3+3,'Mortality Tables'!$N$1:$DN$1,0),FALSE)),"")</f>
        <v>4094398.7197395787</v>
      </c>
      <c r="CI110" s="685" t="str">
        <f>IFERROR((CH110+AR110*Contr_Rate)*(1+Inv_Return)*IF($D110=$C$1,VLOOKUP($T110,Male_Annuity_Tables,MATCH($BS$3+3,'Mortality Tables'!$N$1:$DN$1,0),FALSE),VLOOKUP($T110,Fe_Annuity_Tables,MATCH(CI$3+3,'Mortality Tables'!$N$1:$DN$1,0),FALSE)),"")</f>
        <v/>
      </c>
      <c r="CJ110" s="685" t="str">
        <f>IFERROR((CI110+AS110*Contr_Rate)*(1+Inv_Return)*IF($D110=$C$1,VLOOKUP($T110,Male_Annuity_Tables,MATCH($BS$3+3,'Mortality Tables'!$N$1:$DN$1,0),FALSE),VLOOKUP($T110,Fe_Annuity_Tables,MATCH(CJ$3+3,'Mortality Tables'!$N$1:$DN$1,0),FALSE)),"")</f>
        <v/>
      </c>
      <c r="CK110" s="685" t="str">
        <f>IFERROR((CJ110+AT110*Contr_Rate)*(1+Inv_Return)*IF($D110=$C$1,VLOOKUP($T110,Male_Annuity_Tables,MATCH($BS$3+3,'Mortality Tables'!$N$1:$DN$1,0),FALSE),VLOOKUP($T110,Fe_Annuity_Tables,MATCH(CK$3+3,'Mortality Tables'!$N$1:$DN$1,0),FALSE)),"")</f>
        <v/>
      </c>
      <c r="CL110" s="685" t="str">
        <f>IFERROR((CK110+AU110*Contr_Rate)*(1+Inv_Return)*IF($D110=$C$1,VLOOKUP($T110,Male_Annuity_Tables,MATCH($BS$3+3,'Mortality Tables'!$N$1:$DN$1,0),FALSE),VLOOKUP($T110,Fe_Annuity_Tables,MATCH(CL$3+3,'Mortality Tables'!$N$1:$DN$1,0),FALSE)),"")</f>
        <v/>
      </c>
      <c r="CM110" s="685" t="str">
        <f>IFERROR((CL110+AV110*Contr_Rate)*(1+Inv_Return)*IF($D110=$C$1,VLOOKUP($T110,Male_Annuity_Tables,MATCH($BS$3+3,'Mortality Tables'!$N$1:$DN$1,0),FALSE),VLOOKUP($T110,Fe_Annuity_Tables,MATCH(CM$3+3,'Mortality Tables'!$N$1:$DN$1,0),FALSE)),"")</f>
        <v/>
      </c>
      <c r="CN110" s="685" t="str">
        <f>IFERROR((CM110+AW110*Contr_Rate)*(1+Inv_Return)*IF($D110=$C$1,VLOOKUP($T110,Male_Annuity_Tables,MATCH($BS$3+3,'Mortality Tables'!$N$1:$DN$1,0),FALSE),VLOOKUP($T110,Fe_Annuity_Tables,MATCH(CN$3+3,'Mortality Tables'!$N$1:$DN$1,0),FALSE)),"")</f>
        <v/>
      </c>
      <c r="CO110" s="685" t="str">
        <f>IFERROR((CN110+AX110*Contr_Rate)*(1+Inv_Return)*IF($D110=$C$1,VLOOKUP($T110,Male_Annuity_Tables,MATCH($BS$3+3,'Mortality Tables'!$N$1:$DN$1,0),FALSE),VLOOKUP($T110,Fe_Annuity_Tables,MATCH(CO$3+3,'Mortality Tables'!$N$1:$DN$1,0),FALSE)),"")</f>
        <v/>
      </c>
      <c r="CP110" s="685" t="str">
        <f>IFERROR((CO110+AY110*Contr_Rate)*(1+Inv_Return)*IF($D110=$C$1,VLOOKUP($T110,Male_Annuity_Tables,MATCH($BS$3+3,'Mortality Tables'!$N$1:$DN$1,0),FALSE),VLOOKUP($T110,Fe_Annuity_Tables,MATCH(CP$3+3,'Mortality Tables'!$N$1:$DN$1,0),FALSE)),"")</f>
        <v/>
      </c>
      <c r="CQ110" s="685" t="str">
        <f>IFERROR((CP110+AZ110*Contr_Rate)*(1+Inv_Return)*IF($D110=$C$1,VLOOKUP($T110,Male_Annuity_Tables,MATCH($BS$3+3,'Mortality Tables'!$N$1:$DN$1,0),FALSE),VLOOKUP($T110,Fe_Annuity_Tables,MATCH(CQ$3+3,'Mortality Tables'!$N$1:$DN$1,0),FALSE)),"")</f>
        <v/>
      </c>
      <c r="CR110" s="685" t="str">
        <f>IFERROR((CQ110+BA110*Contr_Rate)*(1+Inv_Return)*IF($D110=$C$1,VLOOKUP($T110,Male_Annuity_Tables,MATCH($BS$3+3,'Mortality Tables'!$N$1:$DN$1,0),FALSE),VLOOKUP($T110,Fe_Annuity_Tables,MATCH(CR$3+3,'Mortality Tables'!$N$1:$DN$1,0),FALSE)),"")</f>
        <v/>
      </c>
      <c r="CS110" s="685" t="str">
        <f>IFERROR((CR110+BB110*Contr_Rate)*(1+Inv_Return)*IF($D110=$C$1,VLOOKUP($T110,Male_Annuity_Tables,MATCH($BS$3+3,'Mortality Tables'!$N$1:$DN$1,0),FALSE),VLOOKUP($T110,Fe_Annuity_Tables,MATCH(CS$3+3,'Mortality Tables'!$N$1:$DN$1,0),FALSE)),"")</f>
        <v/>
      </c>
      <c r="CT110" s="685" t="str">
        <f>IFERROR((CS110+BC110*Contr_Rate)*(1+Inv_Return)*IF($D110=$C$1,VLOOKUP($T110,Male_Annuity_Tables,MATCH($BS$3+3,'Mortality Tables'!$N$1:$DN$1,0),FALSE),VLOOKUP($T110,Fe_Annuity_Tables,MATCH(CT$3+3,'Mortality Tables'!$N$1:$DN$1,0),FALSE)),"")</f>
        <v/>
      </c>
      <c r="CU110" s="685" t="str">
        <f>IFERROR((CT110+BD110*Contr_Rate)*(1+Inv_Return)*IF($D110=$C$1,VLOOKUP($T110,Male_Annuity_Tables,MATCH($BS$3+3,'Mortality Tables'!$N$1:$DN$1,0),FALSE),VLOOKUP($T110,Fe_Annuity_Tables,MATCH(CU$3+3,'Mortality Tables'!$N$1:$DN$1,0),FALSE)),"")</f>
        <v/>
      </c>
      <c r="CV110" s="685" t="str">
        <f>IFERROR((CU110+BE110*Contr_Rate)*(1+Inv_Return)*IF($D110=$C$1,VLOOKUP($T110,Male_Annuity_Tables,MATCH($BS$3+3,'Mortality Tables'!$N$1:$DN$1,0),FALSE),VLOOKUP($T110,Fe_Annuity_Tables,MATCH(CV$3+3,'Mortality Tables'!$N$1:$DN$1,0),FALSE)),"")</f>
        <v/>
      </c>
      <c r="CW110" s="685" t="str">
        <f>IFERROR((CV110+BF110*Contr_Rate)*(1+Inv_Return)*IF($D110=$C$1,VLOOKUP($T110,Male_Annuity_Tables,MATCH($BS$3+3,'Mortality Tables'!$N$1:$DN$1,0),FALSE),VLOOKUP($T110,Fe_Annuity_Tables,MATCH(CW$3+3,'Mortality Tables'!$N$1:$DN$1,0),FALSE)),"")</f>
        <v/>
      </c>
      <c r="CX110" s="685" t="str">
        <f>IFERROR((CW110+BG110*Contr_Rate)*(1+Inv_Return)*IF($D110=$C$1,VLOOKUP($T110,Male_Annuity_Tables,MATCH($BS$3+3,'Mortality Tables'!$N$1:$DN$1,0),FALSE),VLOOKUP($T110,Fe_Annuity_Tables,MATCH(CX$3+3,'Mortality Tables'!$N$1:$DN$1,0),FALSE)),"")</f>
        <v/>
      </c>
      <c r="CY110" s="685" t="str">
        <f>IFERROR((CX110+BH110*Contr_Rate)*(1+Inv_Return)*IF($D110=$C$1,VLOOKUP($T110,Male_Annuity_Tables,MATCH($BS$3+3,'Mortality Tables'!$N$1:$DN$1,0),FALSE),VLOOKUP($T110,Fe_Annuity_Tables,MATCH(CY$3+3,'Mortality Tables'!$N$1:$DN$1,0),FALSE)),"")</f>
        <v/>
      </c>
      <c r="CZ110" s="685" t="str">
        <f>IFERROR((CY110+BI110*Contr_Rate)*(1+Inv_Return)*IF($D110=$C$1,VLOOKUP($T110,Male_Annuity_Tables,MATCH($BS$3+3,'Mortality Tables'!$N$1:$DN$1,0),FALSE),VLOOKUP($T110,Fe_Annuity_Tables,MATCH(CZ$3+3,'Mortality Tables'!$N$1:$DN$1,0),FALSE)),"")</f>
        <v/>
      </c>
      <c r="DA110" s="685" t="str">
        <f>IFERROR((CZ110+BJ110*Contr_Rate)*(1+Inv_Return)*IF($D110=$C$1,VLOOKUP($T110,Male_Annuity_Tables,MATCH($BS$3+3,'Mortality Tables'!$N$1:$DN$1,0),FALSE),VLOOKUP($T110,Fe_Annuity_Tables,MATCH(DA$3+3,'Mortality Tables'!$N$1:$DN$1,0),FALSE)),"")</f>
        <v/>
      </c>
      <c r="DB110" s="685" t="str">
        <f>IFERROR((DA110+BK110*Contr_Rate)*(1+Inv_Return)*IF($D110=$C$1,VLOOKUP($T110,Male_Annuity_Tables,MATCH($BS$3+3,'Mortality Tables'!$N$1:$DN$1,0),FALSE),VLOOKUP($T110,Fe_Annuity_Tables,MATCH(DB$3+3,'Mortality Tables'!$N$1:$DN$1,0),FALSE)),"")</f>
        <v/>
      </c>
      <c r="DC110" s="685" t="str">
        <f>IFERROR((DB110+BL110*Contr_Rate)*(1+Inv_Return)*IF($D110=$C$1,VLOOKUP($T110,Male_Annuity_Tables,MATCH($BS$3+3,'Mortality Tables'!$N$1:$DN$1,0),FALSE),VLOOKUP($T110,Fe_Annuity_Tables,MATCH(DC$3+3,'Mortality Tables'!$N$1:$DN$1,0),FALSE)),"")</f>
        <v/>
      </c>
      <c r="DD110" s="685" t="str">
        <f>IFERROR((DC110+BM110*Contr_Rate)*(1+Inv_Return)*IF($D110=$C$1,VLOOKUP($T110,Male_Annuity_Tables,MATCH($BS$3+3,'Mortality Tables'!$N$1:$DN$1,0),FALSE),VLOOKUP($T110,Fe_Annuity_Tables,MATCH(DD$3+3,'Mortality Tables'!$N$1:$DN$1,0),FALSE)),"")</f>
        <v/>
      </c>
      <c r="DE110" s="685" t="str">
        <f>IFERROR((DD110+BN110*Contr_Rate)*(1+Inv_Return)*IF($D110=$C$1,VLOOKUP($T110,Male_Annuity_Tables,MATCH($BS$3+3,'Mortality Tables'!$N$1:$DN$1,0),FALSE),VLOOKUP($T110,Fe_Annuity_Tables,MATCH(DE$3+3,'Mortality Tables'!$N$1:$DN$1,0),FALSE)),"")</f>
        <v/>
      </c>
      <c r="DF110" s="685" t="str">
        <f>IFERROR((DE110+BO110*Contr_Rate)*(1+Inv_Return)*IF($D110=$C$1,VLOOKUP($T110,Male_Annuity_Tables,MATCH($BS$3+3,'Mortality Tables'!$N$1:$DN$1,0),FALSE),VLOOKUP($T110,Fe_Annuity_Tables,MATCH(DF$3+3,'Mortality Tables'!$N$1:$DN$1,0),FALSE)),"")</f>
        <v/>
      </c>
      <c r="DG110" s="685" t="str">
        <f>IFERROR((DF110+BP110*Contr_Rate)*(1+Inv_Return)*IF($D110=$C$1,VLOOKUP($T110,Male_Annuity_Tables,MATCH($BS$3+3,'Mortality Tables'!$N$1:$DN$1,0),FALSE),VLOOKUP($T110,Fe_Annuity_Tables,MATCH(DG$3+3,'Mortality Tables'!$N$1:$DN$1,0),FALSE)),"")</f>
        <v/>
      </c>
      <c r="DH110" s="685" t="str">
        <f>IFERROR((DG110+BQ110*Contr_Rate)*(1+Inv_Return)*IF($D110=$C$1,VLOOKUP($T110,Male_Annuity_Tables,MATCH($BS$3+3,'Mortality Tables'!$N$1:$DN$1,0),FALSE),VLOOKUP($T110,Fe_Annuity_Tables,MATCH(DH$3+3,'Mortality Tables'!$N$1:$DN$1,0),FALSE)),"")</f>
        <v/>
      </c>
      <c r="DJ110" s="686">
        <f t="shared" si="69"/>
        <v>4094398.7197395787</v>
      </c>
      <c r="DK110" s="680">
        <f t="shared" si="60"/>
        <v>8.0909277508679907</v>
      </c>
      <c r="DL110" s="686">
        <f t="shared" si="83"/>
        <v>339052.23562665278</v>
      </c>
      <c r="DM110" s="686">
        <f t="shared" si="70"/>
        <v>2814606.9733490935</v>
      </c>
      <c r="DN110" s="687">
        <f t="shared" si="84"/>
        <v>0.12046166261828571</v>
      </c>
      <c r="DP110" s="688">
        <f t="shared" si="63"/>
        <v>76091.160628696685</v>
      </c>
      <c r="DQ110" s="688">
        <f t="shared" si="64"/>
        <v>122450.86565333859</v>
      </c>
      <c r="DR110" s="688">
        <f t="shared" si="65"/>
        <v>165858.17280124611</v>
      </c>
    </row>
    <row r="111" spans="1:122" s="657" customFormat="1" ht="14.5">
      <c r="A111" s="675" t="s">
        <v>1291</v>
      </c>
      <c r="B111" s="675" t="s">
        <v>1292</v>
      </c>
      <c r="C111" s="675" t="s">
        <v>116</v>
      </c>
      <c r="D111" s="675" t="s">
        <v>60</v>
      </c>
      <c r="E111" s="676">
        <v>28492</v>
      </c>
      <c r="F111" s="677">
        <v>40297</v>
      </c>
      <c r="G111" s="677">
        <v>44407</v>
      </c>
      <c r="H111" s="678">
        <v>2921683</v>
      </c>
      <c r="I111" s="678">
        <v>232243.06</v>
      </c>
      <c r="J111" s="678">
        <v>263522.03000000003</v>
      </c>
      <c r="K111" s="678"/>
      <c r="L111" s="678">
        <v>495765.09</v>
      </c>
      <c r="M111" s="679">
        <f>IF(COUNTIF($A$4:A204,A111)=1,0,1)</f>
        <v>0</v>
      </c>
      <c r="N111" s="680" t="str">
        <f t="shared" si="80"/>
        <v>Okay</v>
      </c>
      <c r="O111" s="680" t="str">
        <f>IF(G111&gt;E111,"TRUE","FALSE")</f>
        <v>TRUE</v>
      </c>
      <c r="P111" s="680" t="b">
        <f t="shared" si="50"/>
        <v>1</v>
      </c>
      <c r="Q111" s="680" t="b">
        <f t="shared" si="76"/>
        <v>1</v>
      </c>
      <c r="R111" s="680" t="b">
        <f t="shared" si="77"/>
        <v>1</v>
      </c>
      <c r="S111" s="681">
        <f t="shared" si="53"/>
        <v>32.342465753424655</v>
      </c>
      <c r="T111" s="682">
        <f t="shared" si="78"/>
        <v>47</v>
      </c>
      <c r="U111" s="682">
        <f t="shared" si="67"/>
        <v>43</v>
      </c>
      <c r="V111" s="682">
        <f t="shared" si="79"/>
        <v>3.4219178082191779</v>
      </c>
      <c r="W111" s="682">
        <f t="shared" si="81"/>
        <v>13</v>
      </c>
      <c r="X111" s="683">
        <f t="shared" si="82"/>
        <v>6444946.1699999999</v>
      </c>
      <c r="Y111" s="684">
        <f t="shared" si="58"/>
        <v>3.0200000000000001E-3</v>
      </c>
      <c r="Z111" s="684">
        <f>IF($D111=$C$1,VLOOKUP($T111,Male_Annuity_Tables,MATCH($W111+2,'Mortality Tables'!$DS$1:$HT$1,0),FALSE),VLOOKUP($T111,Fe_Annuity_Tables,MATCH($W111+2,'Mortality Tables'!$M$1:$DN$1,0),FALSE))</f>
        <v>0.26296831711555096</v>
      </c>
      <c r="AA111" s="664"/>
      <c r="AB111" s="685">
        <f t="shared" si="75"/>
        <v>3070542.7488500001</v>
      </c>
      <c r="AC111" s="685">
        <f t="shared" si="75"/>
        <v>3226986.9019039078</v>
      </c>
      <c r="AD111" s="685">
        <f t="shared" si="75"/>
        <v>3391401.8845559121</v>
      </c>
      <c r="AE111" s="685">
        <f t="shared" si="75"/>
        <v>3564193.8105740356</v>
      </c>
      <c r="AF111" s="685">
        <f t="shared" si="75"/>
        <v>3745789.4852227829</v>
      </c>
      <c r="AG111" s="685">
        <f t="shared" si="75"/>
        <v>3936637.4594948841</v>
      </c>
      <c r="AH111" s="685">
        <f t="shared" si="75"/>
        <v>4137209.1380561483</v>
      </c>
      <c r="AI111" s="685">
        <f t="shared" si="75"/>
        <v>4347999.9436401092</v>
      </c>
      <c r="AJ111" s="685">
        <f t="shared" si="75"/>
        <v>4569530.5407685731</v>
      </c>
      <c r="AK111" s="685">
        <f t="shared" si="75"/>
        <v>4802348.121820732</v>
      </c>
      <c r="AL111" s="685">
        <f t="shared" si="74"/>
        <v>5047027.7586274985</v>
      </c>
      <c r="AM111" s="685">
        <f t="shared" si="74"/>
        <v>5304173.8229295695</v>
      </c>
      <c r="AN111" s="685">
        <f t="shared" si="74"/>
        <v>5574421.4792078305</v>
      </c>
      <c r="AO111" s="685" t="str">
        <f t="shared" si="74"/>
        <v/>
      </c>
      <c r="AP111" s="685" t="str">
        <f t="shared" si="74"/>
        <v/>
      </c>
      <c r="AQ111" s="685" t="str">
        <f t="shared" si="74"/>
        <v/>
      </c>
      <c r="AR111" s="685" t="str">
        <f t="shared" si="74"/>
        <v/>
      </c>
      <c r="AS111" s="685" t="str">
        <f t="shared" si="74"/>
        <v/>
      </c>
      <c r="AT111" s="685" t="str">
        <f t="shared" si="74"/>
        <v/>
      </c>
      <c r="AU111" s="685" t="str">
        <f t="shared" si="74"/>
        <v/>
      </c>
      <c r="AV111" s="685" t="str">
        <f t="shared" si="85"/>
        <v/>
      </c>
      <c r="AW111" s="685" t="str">
        <f t="shared" si="85"/>
        <v/>
      </c>
      <c r="AX111" s="685" t="str">
        <f t="shared" si="85"/>
        <v/>
      </c>
      <c r="AY111" s="685" t="str">
        <f t="shared" si="85"/>
        <v/>
      </c>
      <c r="AZ111" s="685" t="str">
        <f t="shared" si="85"/>
        <v/>
      </c>
      <c r="BA111" s="685" t="str">
        <f t="shared" si="85"/>
        <v/>
      </c>
      <c r="BB111" s="685" t="str">
        <f t="shared" si="85"/>
        <v/>
      </c>
      <c r="BC111" s="685" t="str">
        <f t="shared" si="85"/>
        <v/>
      </c>
      <c r="BD111" s="685" t="str">
        <f t="shared" si="85"/>
        <v/>
      </c>
      <c r="BE111" s="685" t="str">
        <f t="shared" si="85"/>
        <v/>
      </c>
      <c r="BF111" s="685" t="str">
        <f t="shared" si="85"/>
        <v/>
      </c>
      <c r="BG111" s="685" t="str">
        <f t="shared" si="85"/>
        <v/>
      </c>
      <c r="BH111" s="685" t="str">
        <f t="shared" si="85"/>
        <v/>
      </c>
      <c r="BI111" s="685" t="str">
        <f t="shared" si="72"/>
        <v/>
      </c>
      <c r="BJ111" s="685" t="str">
        <f t="shared" si="72"/>
        <v/>
      </c>
      <c r="BK111" s="685" t="str">
        <f t="shared" si="72"/>
        <v/>
      </c>
      <c r="BL111" s="685" t="str">
        <f t="shared" si="72"/>
        <v/>
      </c>
      <c r="BM111" s="685" t="str">
        <f t="shared" si="72"/>
        <v/>
      </c>
      <c r="BN111" s="685" t="str">
        <f t="shared" si="72"/>
        <v/>
      </c>
      <c r="BO111" s="685" t="str">
        <f t="shared" si="72"/>
        <v/>
      </c>
      <c r="BP111" s="685" t="str">
        <f t="shared" si="72"/>
        <v/>
      </c>
      <c r="BQ111" s="685" t="str">
        <f t="shared" si="72"/>
        <v/>
      </c>
      <c r="BR111" s="529"/>
      <c r="BS111" s="685">
        <f>IFERROR(($L111+AB111*Contr_Rate)*(1+Inv_Return)*IF($D111=$C$1,VLOOKUP($T111,Male_Annuity_Tables,MATCH($BS$3+3,'Mortality Tables'!$N$1:$DN$1,0),FALSE),VLOOKUP($T111,Fe_Annuity_Tables,MATCH(BS$3+3,'Mortality Tables'!$N$1:$DN$1,0),FALSE)),"")</f>
        <v>1233945.4367845724</v>
      </c>
      <c r="BT111" s="685">
        <f>IFERROR(($BS111+AC111*Contr_Rate)*(1+Inv_Return)*IF($D111=$C$1,VLOOKUP($T111,Male_Annuity_Tables,MATCH($BS$3+3,'Mortality Tables'!$N$1:$DN$1,0),FALSE),VLOOKUP($T111,Fe_Annuity_Tables,MATCH(BT$3+3,'Mortality Tables'!$N$1:$DN$1,0),FALSE)),"")</f>
        <v>1624737.5883570549</v>
      </c>
      <c r="BU111" s="685">
        <f>IFERROR((BT111+AD111*Contr_Rate)*(1+Inv_Return)*IF($D111=$C$1,VLOOKUP($T111,Male_Annuity_Tables,MATCH($BS$3+3,'Mortality Tables'!$N$1:$DN$1,0),FALSE),VLOOKUP($T111,Fe_Annuity_Tables,MATCH(BU$3+3,'Mortality Tables'!$N$1:$DN$1,0),FALSE)),"")</f>
        <v>1651282.8944212333</v>
      </c>
      <c r="BV111" s="685">
        <f>IFERROR((BU111+AE111*Contr_Rate)*(1+Inv_Return)*IF($D111=$C$1,VLOOKUP($T111,Male_Annuity_Tables,MATCH($BS$3+3,'Mortality Tables'!$N$1:$DN$1,0),FALSE),VLOOKUP($T111,Fe_Annuity_Tables,MATCH(BV$3+3,'Mortality Tables'!$N$1:$DN$1,0),FALSE)),"")</f>
        <v>1524489.5017790063</v>
      </c>
      <c r="BW111" s="685">
        <f>IFERROR((BV111+AF111*Contr_Rate)*(1+Inv_Return)*IF($D111=$C$1,VLOOKUP($T111,Male_Annuity_Tables,MATCH($BS$3+3,'Mortality Tables'!$N$1:$DN$1,0),FALSE),VLOOKUP($T111,Fe_Annuity_Tables,MATCH(BW$3+3,'Mortality Tables'!$N$1:$DN$1,0),FALSE)),"")</f>
        <v>1330161.2873767384</v>
      </c>
      <c r="BX111" s="685">
        <f>IFERROR((BW111+AG111*Contr_Rate)*(1+Inv_Return)*IF($D111=$C$1,VLOOKUP($T111,Male_Annuity_Tables,MATCH($BS$3+3,'Mortality Tables'!$N$1:$DN$1,0),FALSE),VLOOKUP($T111,Fe_Annuity_Tables,MATCH(BX$3+3,'Mortality Tables'!$N$1:$DN$1,0),FALSE)),"")</f>
        <v>1130219.4525826916</v>
      </c>
      <c r="BY111" s="685">
        <f>IFERROR((BX111+AH111*Contr_Rate)*(1+Inv_Return)*IF($D111=$C$1,VLOOKUP($T111,Male_Annuity_Tables,MATCH($BS$3+3,'Mortality Tables'!$N$1:$DN$1,0),FALSE),VLOOKUP($T111,Fe_Annuity_Tables,MATCH(BY$3+3,'Mortality Tables'!$N$1:$DN$1,0),FALSE)),"")</f>
        <v>956046.52373202855</v>
      </c>
      <c r="BZ111" s="685">
        <f>IFERROR((BY111+AI111*Contr_Rate)*(1+Inv_Return)*IF($D111=$C$1,VLOOKUP($T111,Male_Annuity_Tables,MATCH($BS$3+3,'Mortality Tables'!$N$1:$DN$1,0),FALSE),VLOOKUP($T111,Fe_Annuity_Tables,MATCH(BZ$3+3,'Mortality Tables'!$N$1:$DN$1,0),FALSE)),"")</f>
        <v>816006.55303063279</v>
      </c>
      <c r="CA111" s="685">
        <f>IFERROR((BZ111+AJ111*Contr_Rate)*(1+Inv_Return)*IF($D111=$C$1,VLOOKUP($T111,Male_Annuity_Tables,MATCH($BS$3+3,'Mortality Tables'!$N$1:$DN$1,0),FALSE),VLOOKUP($T111,Fe_Annuity_Tables,MATCH(CA$3+3,'Mortality Tables'!$N$1:$DN$1,0),FALSE)),"")</f>
        <v>745824.79954760894</v>
      </c>
      <c r="CB111" s="685">
        <f>IFERROR((CA111+AK111*Contr_Rate)*(1+Inv_Return)*IF($D111=$C$1,VLOOKUP($T111,Male_Annuity_Tables,MATCH($BS$3+3,'Mortality Tables'!$N$1:$DN$1,0),FALSE),VLOOKUP($T111,Fe_Annuity_Tables,MATCH(CB$3+3,'Mortality Tables'!$N$1:$DN$1,0),FALSE)),"")</f>
        <v>704173.9947500506</v>
      </c>
      <c r="CC111" s="685">
        <f>IFERROR((CB111+AL111*Contr_Rate)*(1+Inv_Return)*IF($D111=$C$1,VLOOKUP($T111,Male_Annuity_Tables,MATCH($BS$3+3,'Mortality Tables'!$N$1:$DN$1,0),FALSE),VLOOKUP($T111,Fe_Annuity_Tables,MATCH(CC$3+3,'Mortality Tables'!$N$1:$DN$1,0),FALSE)),"")</f>
        <v>674248.32239062479</v>
      </c>
      <c r="CD111" s="685">
        <f>IFERROR((CC111+AM111*Contr_Rate)*(1+Inv_Return)*IF($D111=$C$1,VLOOKUP($T111,Male_Annuity_Tables,MATCH($BS$3+3,'Mortality Tables'!$N$1:$DN$1,0),FALSE),VLOOKUP($T111,Fe_Annuity_Tables,MATCH(CD$3+3,'Mortality Tables'!$N$1:$DN$1,0),FALSE)),"")</f>
        <v>649506.05857832602</v>
      </c>
      <c r="CE111" s="685">
        <f>IFERROR((CD111+AN111*Contr_Rate)*(1+Inv_Return)*IF($D111=$C$1,VLOOKUP($T111,Male_Annuity_Tables,MATCH($BS$3+3,'Mortality Tables'!$N$1:$DN$1,0),FALSE),VLOOKUP($T111,Fe_Annuity_Tables,MATCH(CE$3+3,'Mortality Tables'!$N$1:$DN$1,0),FALSE)),"")</f>
        <v>627447.13630318106</v>
      </c>
      <c r="CF111" s="685" t="str">
        <f>IFERROR((CE111+AO111*Contr_Rate)*(1+Inv_Return)*IF($D111=$C$1,VLOOKUP($T111,Male_Annuity_Tables,MATCH($BS$3+3,'Mortality Tables'!$N$1:$DN$1,0),FALSE),VLOOKUP($T111,Fe_Annuity_Tables,MATCH(CF$3+3,'Mortality Tables'!$N$1:$DN$1,0),FALSE)),"")</f>
        <v/>
      </c>
      <c r="CG111" s="685" t="str">
        <f>IFERROR((CF111+AP111*Contr_Rate)*(1+Inv_Return)*IF($D111=$C$1,VLOOKUP($T111,Male_Annuity_Tables,MATCH($BS$3+3,'Mortality Tables'!$N$1:$DN$1,0),FALSE),VLOOKUP($T111,Fe_Annuity_Tables,MATCH(CG$3+3,'Mortality Tables'!$N$1:$DN$1,0),FALSE)),"")</f>
        <v/>
      </c>
      <c r="CH111" s="685" t="str">
        <f>IFERROR((CG111+AQ111*Contr_Rate)*(1+Inv_Return)*IF($D111=$C$1,VLOOKUP($T111,Male_Annuity_Tables,MATCH($BS$3+3,'Mortality Tables'!$N$1:$DN$1,0),FALSE),VLOOKUP($T111,Fe_Annuity_Tables,MATCH(CH$3+3,'Mortality Tables'!$N$1:$DN$1,0),FALSE)),"")</f>
        <v/>
      </c>
      <c r="CI111" s="685" t="str">
        <f>IFERROR((CH111+AR111*Contr_Rate)*(1+Inv_Return)*IF($D111=$C$1,VLOOKUP($T111,Male_Annuity_Tables,MATCH($BS$3+3,'Mortality Tables'!$N$1:$DN$1,0),FALSE),VLOOKUP($T111,Fe_Annuity_Tables,MATCH(CI$3+3,'Mortality Tables'!$N$1:$DN$1,0),FALSE)),"")</f>
        <v/>
      </c>
      <c r="CJ111" s="685" t="str">
        <f>IFERROR((CI111+AS111*Contr_Rate)*(1+Inv_Return)*IF($D111=$C$1,VLOOKUP($T111,Male_Annuity_Tables,MATCH($BS$3+3,'Mortality Tables'!$N$1:$DN$1,0),FALSE),VLOOKUP($T111,Fe_Annuity_Tables,MATCH(CJ$3+3,'Mortality Tables'!$N$1:$DN$1,0),FALSE)),"")</f>
        <v/>
      </c>
      <c r="CK111" s="685" t="str">
        <f>IFERROR((CJ111+AT111*Contr_Rate)*(1+Inv_Return)*IF($D111=$C$1,VLOOKUP($T111,Male_Annuity_Tables,MATCH($BS$3+3,'Mortality Tables'!$N$1:$DN$1,0),FALSE),VLOOKUP($T111,Fe_Annuity_Tables,MATCH(CK$3+3,'Mortality Tables'!$N$1:$DN$1,0),FALSE)),"")</f>
        <v/>
      </c>
      <c r="CL111" s="685" t="str">
        <f>IFERROR((CK111+AU111*Contr_Rate)*(1+Inv_Return)*IF($D111=$C$1,VLOOKUP($T111,Male_Annuity_Tables,MATCH($BS$3+3,'Mortality Tables'!$N$1:$DN$1,0),FALSE),VLOOKUP($T111,Fe_Annuity_Tables,MATCH(CL$3+3,'Mortality Tables'!$N$1:$DN$1,0),FALSE)),"")</f>
        <v/>
      </c>
      <c r="CM111" s="685" t="str">
        <f>IFERROR((CL111+AV111*Contr_Rate)*(1+Inv_Return)*IF($D111=$C$1,VLOOKUP($T111,Male_Annuity_Tables,MATCH($BS$3+3,'Mortality Tables'!$N$1:$DN$1,0),FALSE),VLOOKUP($T111,Fe_Annuity_Tables,MATCH(CM$3+3,'Mortality Tables'!$N$1:$DN$1,0),FALSE)),"")</f>
        <v/>
      </c>
      <c r="CN111" s="685" t="str">
        <f>IFERROR((CM111+AW111*Contr_Rate)*(1+Inv_Return)*IF($D111=$C$1,VLOOKUP($T111,Male_Annuity_Tables,MATCH($BS$3+3,'Mortality Tables'!$N$1:$DN$1,0),FALSE),VLOOKUP($T111,Fe_Annuity_Tables,MATCH(CN$3+3,'Mortality Tables'!$N$1:$DN$1,0),FALSE)),"")</f>
        <v/>
      </c>
      <c r="CO111" s="685" t="str">
        <f>IFERROR((CN111+AX111*Contr_Rate)*(1+Inv_Return)*IF($D111=$C$1,VLOOKUP($T111,Male_Annuity_Tables,MATCH($BS$3+3,'Mortality Tables'!$N$1:$DN$1,0),FALSE),VLOOKUP($T111,Fe_Annuity_Tables,MATCH(CO$3+3,'Mortality Tables'!$N$1:$DN$1,0),FALSE)),"")</f>
        <v/>
      </c>
      <c r="CP111" s="685" t="str">
        <f>IFERROR((CO111+AY111*Contr_Rate)*(1+Inv_Return)*IF($D111=$C$1,VLOOKUP($T111,Male_Annuity_Tables,MATCH($BS$3+3,'Mortality Tables'!$N$1:$DN$1,0),FALSE),VLOOKUP($T111,Fe_Annuity_Tables,MATCH(CP$3+3,'Mortality Tables'!$N$1:$DN$1,0),FALSE)),"")</f>
        <v/>
      </c>
      <c r="CQ111" s="685" t="str">
        <f>IFERROR((CP111+AZ111*Contr_Rate)*(1+Inv_Return)*IF($D111=$C$1,VLOOKUP($T111,Male_Annuity_Tables,MATCH($BS$3+3,'Mortality Tables'!$N$1:$DN$1,0),FALSE),VLOOKUP($T111,Fe_Annuity_Tables,MATCH(CQ$3+3,'Mortality Tables'!$N$1:$DN$1,0),FALSE)),"")</f>
        <v/>
      </c>
      <c r="CR111" s="685" t="str">
        <f>IFERROR((CQ111+BA111*Contr_Rate)*(1+Inv_Return)*IF($D111=$C$1,VLOOKUP($T111,Male_Annuity_Tables,MATCH($BS$3+3,'Mortality Tables'!$N$1:$DN$1,0),FALSE),VLOOKUP($T111,Fe_Annuity_Tables,MATCH(CR$3+3,'Mortality Tables'!$N$1:$DN$1,0),FALSE)),"")</f>
        <v/>
      </c>
      <c r="CS111" s="685" t="str">
        <f>IFERROR((CR111+BB111*Contr_Rate)*(1+Inv_Return)*IF($D111=$C$1,VLOOKUP($T111,Male_Annuity_Tables,MATCH($BS$3+3,'Mortality Tables'!$N$1:$DN$1,0),FALSE),VLOOKUP($T111,Fe_Annuity_Tables,MATCH(CS$3+3,'Mortality Tables'!$N$1:$DN$1,0),FALSE)),"")</f>
        <v/>
      </c>
      <c r="CT111" s="685" t="str">
        <f>IFERROR((CS111+BC111*Contr_Rate)*(1+Inv_Return)*IF($D111=$C$1,VLOOKUP($T111,Male_Annuity_Tables,MATCH($BS$3+3,'Mortality Tables'!$N$1:$DN$1,0),FALSE),VLOOKUP($T111,Fe_Annuity_Tables,MATCH(CT$3+3,'Mortality Tables'!$N$1:$DN$1,0),FALSE)),"")</f>
        <v/>
      </c>
      <c r="CU111" s="685" t="str">
        <f>IFERROR((CT111+BD111*Contr_Rate)*(1+Inv_Return)*IF($D111=$C$1,VLOOKUP($T111,Male_Annuity_Tables,MATCH($BS$3+3,'Mortality Tables'!$N$1:$DN$1,0),FALSE),VLOOKUP($T111,Fe_Annuity_Tables,MATCH(CU$3+3,'Mortality Tables'!$N$1:$DN$1,0),FALSE)),"")</f>
        <v/>
      </c>
      <c r="CV111" s="685" t="str">
        <f>IFERROR((CU111+BE111*Contr_Rate)*(1+Inv_Return)*IF($D111=$C$1,VLOOKUP($T111,Male_Annuity_Tables,MATCH($BS$3+3,'Mortality Tables'!$N$1:$DN$1,0),FALSE),VLOOKUP($T111,Fe_Annuity_Tables,MATCH(CV$3+3,'Mortality Tables'!$N$1:$DN$1,0),FALSE)),"")</f>
        <v/>
      </c>
      <c r="CW111" s="685" t="str">
        <f>IFERROR((CV111+BF111*Contr_Rate)*(1+Inv_Return)*IF($D111=$C$1,VLOOKUP($T111,Male_Annuity_Tables,MATCH($BS$3+3,'Mortality Tables'!$N$1:$DN$1,0),FALSE),VLOOKUP($T111,Fe_Annuity_Tables,MATCH(CW$3+3,'Mortality Tables'!$N$1:$DN$1,0),FALSE)),"")</f>
        <v/>
      </c>
      <c r="CX111" s="685" t="str">
        <f>IFERROR((CW111+BG111*Contr_Rate)*(1+Inv_Return)*IF($D111=$C$1,VLOOKUP($T111,Male_Annuity_Tables,MATCH($BS$3+3,'Mortality Tables'!$N$1:$DN$1,0),FALSE),VLOOKUP($T111,Fe_Annuity_Tables,MATCH(CX$3+3,'Mortality Tables'!$N$1:$DN$1,0),FALSE)),"")</f>
        <v/>
      </c>
      <c r="CY111" s="685" t="str">
        <f>IFERROR((CX111+BH111*Contr_Rate)*(1+Inv_Return)*IF($D111=$C$1,VLOOKUP($T111,Male_Annuity_Tables,MATCH($BS$3+3,'Mortality Tables'!$N$1:$DN$1,0),FALSE),VLOOKUP($T111,Fe_Annuity_Tables,MATCH(CY$3+3,'Mortality Tables'!$N$1:$DN$1,0),FALSE)),"")</f>
        <v/>
      </c>
      <c r="CZ111" s="685" t="str">
        <f>IFERROR((CY111+BI111*Contr_Rate)*(1+Inv_Return)*IF($D111=$C$1,VLOOKUP($T111,Male_Annuity_Tables,MATCH($BS$3+3,'Mortality Tables'!$N$1:$DN$1,0),FALSE),VLOOKUP($T111,Fe_Annuity_Tables,MATCH(CZ$3+3,'Mortality Tables'!$N$1:$DN$1,0),FALSE)),"")</f>
        <v/>
      </c>
      <c r="DA111" s="685" t="str">
        <f>IFERROR((CZ111+BJ111*Contr_Rate)*(1+Inv_Return)*IF($D111=$C$1,VLOOKUP($T111,Male_Annuity_Tables,MATCH($BS$3+3,'Mortality Tables'!$N$1:$DN$1,0),FALSE),VLOOKUP($T111,Fe_Annuity_Tables,MATCH(DA$3+3,'Mortality Tables'!$N$1:$DN$1,0),FALSE)),"")</f>
        <v/>
      </c>
      <c r="DB111" s="685" t="str">
        <f>IFERROR((DA111+BK111*Contr_Rate)*(1+Inv_Return)*IF($D111=$C$1,VLOOKUP($T111,Male_Annuity_Tables,MATCH($BS$3+3,'Mortality Tables'!$N$1:$DN$1,0),FALSE),VLOOKUP($T111,Fe_Annuity_Tables,MATCH(DB$3+3,'Mortality Tables'!$N$1:$DN$1,0),FALSE)),"")</f>
        <v/>
      </c>
      <c r="DC111" s="685" t="str">
        <f>IFERROR((DB111+BL111*Contr_Rate)*(1+Inv_Return)*IF($D111=$C$1,VLOOKUP($T111,Male_Annuity_Tables,MATCH($BS$3+3,'Mortality Tables'!$N$1:$DN$1,0),FALSE),VLOOKUP($T111,Fe_Annuity_Tables,MATCH(DC$3+3,'Mortality Tables'!$N$1:$DN$1,0),FALSE)),"")</f>
        <v/>
      </c>
      <c r="DD111" s="685" t="str">
        <f>IFERROR((DC111+BM111*Contr_Rate)*(1+Inv_Return)*IF($D111=$C$1,VLOOKUP($T111,Male_Annuity_Tables,MATCH($BS$3+3,'Mortality Tables'!$N$1:$DN$1,0),FALSE),VLOOKUP($T111,Fe_Annuity_Tables,MATCH(DD$3+3,'Mortality Tables'!$N$1:$DN$1,0),FALSE)),"")</f>
        <v/>
      </c>
      <c r="DE111" s="685" t="str">
        <f>IFERROR((DD111+BN111*Contr_Rate)*(1+Inv_Return)*IF($D111=$C$1,VLOOKUP($T111,Male_Annuity_Tables,MATCH($BS$3+3,'Mortality Tables'!$N$1:$DN$1,0),FALSE),VLOOKUP($T111,Fe_Annuity_Tables,MATCH(DE$3+3,'Mortality Tables'!$N$1:$DN$1,0),FALSE)),"")</f>
        <v/>
      </c>
      <c r="DF111" s="685" t="str">
        <f>IFERROR((DE111+BO111*Contr_Rate)*(1+Inv_Return)*IF($D111=$C$1,VLOOKUP($T111,Male_Annuity_Tables,MATCH($BS$3+3,'Mortality Tables'!$N$1:$DN$1,0),FALSE),VLOOKUP($T111,Fe_Annuity_Tables,MATCH(DF$3+3,'Mortality Tables'!$N$1:$DN$1,0),FALSE)),"")</f>
        <v/>
      </c>
      <c r="DG111" s="685" t="str">
        <f>IFERROR((DF111+BP111*Contr_Rate)*(1+Inv_Return)*IF($D111=$C$1,VLOOKUP($T111,Male_Annuity_Tables,MATCH($BS$3+3,'Mortality Tables'!$N$1:$DN$1,0),FALSE),VLOOKUP($T111,Fe_Annuity_Tables,MATCH(DG$3+3,'Mortality Tables'!$N$1:$DN$1,0),FALSE)),"")</f>
        <v/>
      </c>
      <c r="DH111" s="685" t="str">
        <f>IFERROR((DG111+BQ111*Contr_Rate)*(1+Inv_Return)*IF($D111=$C$1,VLOOKUP($T111,Male_Annuity_Tables,MATCH($BS$3+3,'Mortality Tables'!$N$1:$DN$1,0),FALSE),VLOOKUP($T111,Fe_Annuity_Tables,MATCH(DH$3+3,'Mortality Tables'!$N$1:$DN$1,0),FALSE)),"")</f>
        <v/>
      </c>
      <c r="DJ111" s="686">
        <f t="shared" si="69"/>
        <v>1651282.8944212333</v>
      </c>
      <c r="DK111" s="680">
        <f t="shared" si="60"/>
        <v>8.8017766057058875</v>
      </c>
      <c r="DL111" s="686">
        <f t="shared" si="83"/>
        <v>125697.29826419495</v>
      </c>
      <c r="DM111" s="686">
        <f t="shared" si="70"/>
        <v>5574421.4792078305</v>
      </c>
      <c r="DN111" s="687">
        <f t="shared" si="84"/>
        <v>2.2548940501366167E-2</v>
      </c>
      <c r="DP111" s="688">
        <f t="shared" si="63"/>
        <v>188259.35345391187</v>
      </c>
      <c r="DQ111" s="688">
        <f t="shared" si="64"/>
        <v>247881.33964287079</v>
      </c>
      <c r="DR111" s="688">
        <f t="shared" si="65"/>
        <v>251931.27735316433</v>
      </c>
    </row>
    <row r="112" spans="1:122" s="657" customFormat="1" ht="14.5">
      <c r="A112" s="675" t="s">
        <v>1293</v>
      </c>
      <c r="B112" s="675" t="s">
        <v>1294</v>
      </c>
      <c r="C112" s="675" t="s">
        <v>115</v>
      </c>
      <c r="D112" s="675" t="s">
        <v>61</v>
      </c>
      <c r="E112" s="676">
        <v>32265</v>
      </c>
      <c r="F112" s="677">
        <v>45193</v>
      </c>
      <c r="G112" s="677">
        <v>45573</v>
      </c>
      <c r="H112" s="678">
        <v>924906</v>
      </c>
      <c r="I112" s="678">
        <v>88255.06</v>
      </c>
      <c r="J112" s="678">
        <v>84473.11</v>
      </c>
      <c r="K112" s="678"/>
      <c r="L112" s="678">
        <v>172728.16999999998</v>
      </c>
      <c r="M112" s="679">
        <f>IF(COUNTIF($A$4:A204,A112)=1,0,1)</f>
        <v>0</v>
      </c>
      <c r="N112" s="680" t="str">
        <f t="shared" si="80"/>
        <v>Okay</v>
      </c>
      <c r="O112" s="680" t="str">
        <f t="shared" si="66"/>
        <v>TRUE</v>
      </c>
      <c r="P112" s="680" t="b">
        <f t="shared" si="50"/>
        <v>1</v>
      </c>
      <c r="Q112" s="680" t="b">
        <f t="shared" si="76"/>
        <v>1</v>
      </c>
      <c r="R112" s="680" t="b">
        <f t="shared" si="77"/>
        <v>1</v>
      </c>
      <c r="S112" s="681">
        <f t="shared" si="53"/>
        <v>35.419178082191777</v>
      </c>
      <c r="T112" s="682">
        <f t="shared" si="78"/>
        <v>36</v>
      </c>
      <c r="U112" s="682">
        <f t="shared" si="67"/>
        <v>36</v>
      </c>
      <c r="V112" s="682">
        <f t="shared" si="79"/>
        <v>0.22739726027397261</v>
      </c>
      <c r="W112" s="682">
        <f t="shared" si="81"/>
        <v>24</v>
      </c>
      <c r="X112" s="683">
        <f t="shared" si="82"/>
        <v>4145476.0799999996</v>
      </c>
      <c r="Y112" s="684">
        <f t="shared" si="58"/>
        <v>1.7700000000000001E-3</v>
      </c>
      <c r="Z112" s="684">
        <f>IF($D112=$C$1,VLOOKUP($T112,Male_Annuity_Tables,MATCH($W112+2,'Mortality Tables'!$DS$1:$HT$1,0),FALSE),VLOOKUP($T112,Fe_Annuity_Tables,MATCH($W112+2,'Mortality Tables'!$M$1:$DN$1,0),FALSE))</f>
        <v>3.2382242859473047E-2</v>
      </c>
      <c r="AA112" s="664"/>
      <c r="AB112" s="685">
        <f t="shared" si="75"/>
        <v>972029.96070000005</v>
      </c>
      <c r="AC112" s="685">
        <f t="shared" si="75"/>
        <v>1021554.8871976651</v>
      </c>
      <c r="AD112" s="685">
        <f t="shared" si="75"/>
        <v>1073603.1087003862</v>
      </c>
      <c r="AE112" s="685">
        <f t="shared" si="75"/>
        <v>1128303.1870886709</v>
      </c>
      <c r="AF112" s="685">
        <f t="shared" si="75"/>
        <v>1185790.2344708387</v>
      </c>
      <c r="AG112" s="685">
        <f t="shared" si="75"/>
        <v>1246206.2469171281</v>
      </c>
      <c r="AH112" s="685">
        <f t="shared" si="75"/>
        <v>1309700.4551975557</v>
      </c>
      <c r="AI112" s="685">
        <f t="shared" si="75"/>
        <v>1376429.6933898712</v>
      </c>
      <c r="AJ112" s="685">
        <f t="shared" si="75"/>
        <v>1446558.7862680852</v>
      </c>
      <c r="AK112" s="685">
        <f t="shared" si="75"/>
        <v>1520260.956428444</v>
      </c>
      <c r="AL112" s="685">
        <f t="shared" si="74"/>
        <v>1597718.2521584735</v>
      </c>
      <c r="AM112" s="685">
        <f t="shared" si="74"/>
        <v>1679121.9971059477</v>
      </c>
      <c r="AN112" s="685">
        <f t="shared" si="74"/>
        <v>1764673.2628584956</v>
      </c>
      <c r="AO112" s="685">
        <f t="shared" si="74"/>
        <v>1854583.3656011363</v>
      </c>
      <c r="AP112" s="685">
        <f t="shared" si="74"/>
        <v>1949074.3880785143</v>
      </c>
      <c r="AQ112" s="685">
        <f t="shared" si="74"/>
        <v>2048379.7281511144</v>
      </c>
      <c r="AR112" s="685">
        <f t="shared" si="74"/>
        <v>2152744.6753004137</v>
      </c>
      <c r="AS112" s="685">
        <f t="shared" si="74"/>
        <v>2262427.0165069699</v>
      </c>
      <c r="AT112" s="685">
        <f t="shared" si="74"/>
        <v>2377697.6729979999</v>
      </c>
      <c r="AU112" s="685">
        <f t="shared" si="74"/>
        <v>2498841.3694372484</v>
      </c>
      <c r="AV112" s="685">
        <f t="shared" si="85"/>
        <v>2626157.3372100759</v>
      </c>
      <c r="AW112" s="685">
        <f t="shared" si="85"/>
        <v>2759960.0535409302</v>
      </c>
      <c r="AX112" s="685">
        <f t="shared" si="85"/>
        <v>2900580.0182688399</v>
      </c>
      <c r="AY112" s="685">
        <f t="shared" si="85"/>
        <v>3048364.5701996377</v>
      </c>
      <c r="AZ112" s="685" t="str">
        <f t="shared" si="85"/>
        <v/>
      </c>
      <c r="BA112" s="685" t="str">
        <f t="shared" si="85"/>
        <v/>
      </c>
      <c r="BB112" s="685" t="str">
        <f t="shared" si="85"/>
        <v/>
      </c>
      <c r="BC112" s="685" t="str">
        <f t="shared" si="85"/>
        <v/>
      </c>
      <c r="BD112" s="685" t="str">
        <f t="shared" si="85"/>
        <v/>
      </c>
      <c r="BE112" s="685" t="str">
        <f t="shared" si="85"/>
        <v/>
      </c>
      <c r="BF112" s="685" t="str">
        <f t="shared" si="85"/>
        <v/>
      </c>
      <c r="BG112" s="685" t="str">
        <f t="shared" si="85"/>
        <v/>
      </c>
      <c r="BH112" s="685" t="str">
        <f t="shared" si="85"/>
        <v/>
      </c>
      <c r="BI112" s="685" t="str">
        <f t="shared" si="72"/>
        <v/>
      </c>
      <c r="BJ112" s="685" t="str">
        <f t="shared" si="72"/>
        <v/>
      </c>
      <c r="BK112" s="685" t="str">
        <f t="shared" si="72"/>
        <v/>
      </c>
      <c r="BL112" s="685" t="str">
        <f t="shared" si="72"/>
        <v/>
      </c>
      <c r="BM112" s="685" t="str">
        <f t="shared" si="72"/>
        <v/>
      </c>
      <c r="BN112" s="685" t="str">
        <f t="shared" si="72"/>
        <v/>
      </c>
      <c r="BO112" s="685" t="str">
        <f t="shared" si="72"/>
        <v/>
      </c>
      <c r="BP112" s="685" t="str">
        <f t="shared" si="72"/>
        <v/>
      </c>
      <c r="BQ112" s="685" t="str">
        <f t="shared" si="72"/>
        <v/>
      </c>
      <c r="BR112" s="529"/>
      <c r="BS112" s="685">
        <f>IFERROR(($L112+AB112*Contr_Rate)*(1+Inv_Return)*IF($D112=$C$1,VLOOKUP($T112,Male_Annuity_Tables,MATCH($BS$3+3,'Mortality Tables'!$N$1:$DN$1,0),FALSE),VLOOKUP($T112,Fe_Annuity_Tables,MATCH(BS$3+3,'Mortality Tables'!$N$1:$DN$1,0),FALSE)),"")</f>
        <v>381063.07860406477</v>
      </c>
      <c r="BT112" s="685">
        <f>IFERROR(($BS112+AC112*Contr_Rate)*(1+Inv_Return)*IF($D112=$C$1,VLOOKUP($T112,Male_Annuity_Tables,MATCH($BS$3+3,'Mortality Tables'!$N$1:$DN$1,0),FALSE),VLOOKUP($T112,Fe_Annuity_Tables,MATCH(BT$3+3,'Mortality Tables'!$N$1:$DN$1,0),FALSE)),"")</f>
        <v>564228.21289760072</v>
      </c>
      <c r="BU112" s="685">
        <f>IFERROR((BT112+AD112*Contr_Rate)*(1+Inv_Return)*IF($D112=$C$1,VLOOKUP($T112,Male_Annuity_Tables,MATCH($BS$3+3,'Mortality Tables'!$N$1:$DN$1,0),FALSE),VLOOKUP($T112,Fe_Annuity_Tables,MATCH(BU$3+3,'Mortality Tables'!$N$1:$DN$1,0),FALSE)),"")</f>
        <v>727358.74269481399</v>
      </c>
      <c r="BV112" s="685">
        <f>IFERROR((BU112+AE112*Contr_Rate)*(1+Inv_Return)*IF($D112=$C$1,VLOOKUP($T112,Male_Annuity_Tables,MATCH($BS$3+3,'Mortality Tables'!$N$1:$DN$1,0),FALSE),VLOOKUP($T112,Fe_Annuity_Tables,MATCH(BV$3+3,'Mortality Tables'!$N$1:$DN$1,0),FALSE)),"")</f>
        <v>874700.54976392083</v>
      </c>
      <c r="BW112" s="685">
        <f>IFERROR((BV112+AF112*Contr_Rate)*(1+Inv_Return)*IF($D112=$C$1,VLOOKUP($T112,Male_Annuity_Tables,MATCH($BS$3+3,'Mortality Tables'!$N$1:$DN$1,0),FALSE),VLOOKUP($T112,Fe_Annuity_Tables,MATCH(BW$3+3,'Mortality Tables'!$N$1:$DN$1,0),FALSE)),"")</f>
        <v>1009771.3251186411</v>
      </c>
      <c r="BX112" s="685">
        <f>IFERROR((BW112+AG112*Contr_Rate)*(1+Inv_Return)*IF($D112=$C$1,VLOOKUP($T112,Male_Annuity_Tables,MATCH($BS$3+3,'Mortality Tables'!$N$1:$DN$1,0),FALSE),VLOOKUP($T112,Fe_Annuity_Tables,MATCH(BX$3+3,'Mortality Tables'!$N$1:$DN$1,0),FALSE)),"")</f>
        <v>1135492.8573369083</v>
      </c>
      <c r="BY112" s="685">
        <f>IFERROR((BX112+AH112*Contr_Rate)*(1+Inv_Return)*IF($D112=$C$1,VLOOKUP($T112,Male_Annuity_Tables,MATCH($BS$3+3,'Mortality Tables'!$N$1:$DN$1,0),FALSE),VLOOKUP($T112,Fe_Annuity_Tables,MATCH(BY$3+3,'Mortality Tables'!$N$1:$DN$1,0),FALSE)),"")</f>
        <v>1254299.6826851908</v>
      </c>
      <c r="BZ112" s="685">
        <f>IFERROR((BY112+AI112*Contr_Rate)*(1+Inv_Return)*IF($D112=$C$1,VLOOKUP($T112,Male_Annuity_Tables,MATCH($BS$3+3,'Mortality Tables'!$N$1:$DN$1,0),FALSE),VLOOKUP($T112,Fe_Annuity_Tables,MATCH(BZ$3+3,'Mortality Tables'!$N$1:$DN$1,0),FALSE)),"")</f>
        <v>1368228.3407143359</v>
      </c>
      <c r="CA112" s="685">
        <f>IFERROR((BZ112+AJ112*Contr_Rate)*(1+Inv_Return)*IF($D112=$C$1,VLOOKUP($T112,Male_Annuity_Tables,MATCH($BS$3+3,'Mortality Tables'!$N$1:$DN$1,0),FALSE),VLOOKUP($T112,Fe_Annuity_Tables,MATCH(CA$3+3,'Mortality Tables'!$N$1:$DN$1,0),FALSE)),"")</f>
        <v>1478990.7181593054</v>
      </c>
      <c r="CB112" s="685">
        <f>IFERROR((CA112+AK112*Contr_Rate)*(1+Inv_Return)*IF($D112=$C$1,VLOOKUP($T112,Male_Annuity_Tables,MATCH($BS$3+3,'Mortality Tables'!$N$1:$DN$1,0),FALSE),VLOOKUP($T112,Fe_Annuity_Tables,MATCH(CB$3+3,'Mortality Tables'!$N$1:$DN$1,0),FALSE)),"")</f>
        <v>1588034.3396006858</v>
      </c>
      <c r="CC112" s="685">
        <f>IFERROR((CB112+AL112*Contr_Rate)*(1+Inv_Return)*IF($D112=$C$1,VLOOKUP($T112,Male_Annuity_Tables,MATCH($BS$3+3,'Mortality Tables'!$N$1:$DN$1,0),FALSE),VLOOKUP($T112,Fe_Annuity_Tables,MATCH(CC$3+3,'Mortality Tables'!$N$1:$DN$1,0),FALSE)),"")</f>
        <v>1696591.9509585099</v>
      </c>
      <c r="CD112" s="685">
        <f>IFERROR((CC112+AM112*Contr_Rate)*(1+Inv_Return)*IF($D112=$C$1,VLOOKUP($T112,Male_Annuity_Tables,MATCH($BS$3+3,'Mortality Tables'!$N$1:$DN$1,0),FALSE),VLOOKUP($T112,Fe_Annuity_Tables,MATCH(CD$3+3,'Mortality Tables'!$N$1:$DN$1,0),FALSE)),"")</f>
        <v>1805722.3214055682</v>
      </c>
      <c r="CE112" s="685">
        <f>IFERROR((CD112+AN112*Contr_Rate)*(1+Inv_Return)*IF($D112=$C$1,VLOOKUP($T112,Male_Annuity_Tables,MATCH($BS$3+3,'Mortality Tables'!$N$1:$DN$1,0),FALSE),VLOOKUP($T112,Fe_Annuity_Tables,MATCH(CE$3+3,'Mortality Tables'!$N$1:$DN$1,0),FALSE)),"")</f>
        <v>1916343.8442266423</v>
      </c>
      <c r="CF112" s="685">
        <f>IFERROR((CE112+AO112*Contr_Rate)*(1+Inv_Return)*IF($D112=$C$1,VLOOKUP($T112,Male_Annuity_Tables,MATCH($BS$3+3,'Mortality Tables'!$N$1:$DN$1,0),FALSE),VLOOKUP($T112,Fe_Annuity_Tables,MATCH(CF$3+3,'Mortality Tables'!$N$1:$DN$1,0),FALSE)),"")</f>
        <v>2029262.2339863754</v>
      </c>
      <c r="CG112" s="685">
        <f>IFERROR((CF112+AP112*Contr_Rate)*(1+Inv_Return)*IF($D112=$C$1,VLOOKUP($T112,Male_Annuity_Tables,MATCH($BS$3+3,'Mortality Tables'!$N$1:$DN$1,0),FALSE),VLOOKUP($T112,Fe_Annuity_Tables,MATCH(CG$3+3,'Mortality Tables'!$N$1:$DN$1,0),FALSE)),"")</f>
        <v>2145193.3850018941</v>
      </c>
      <c r="CH112" s="685">
        <f>IFERROR((CG112+AQ112*Contr_Rate)*(1+Inv_Return)*IF($D112=$C$1,VLOOKUP($T112,Male_Annuity_Tables,MATCH($BS$3+3,'Mortality Tables'!$N$1:$DN$1,0),FALSE),VLOOKUP($T112,Fe_Annuity_Tables,MATCH(CH$3+3,'Mortality Tables'!$N$1:$DN$1,0),FALSE)),"")</f>
        <v>2264782.2654376472</v>
      </c>
      <c r="CI112" s="685">
        <f>IFERROR((CH112+AR112*Contr_Rate)*(1+Inv_Return)*IF($D112=$C$1,VLOOKUP($T112,Male_Annuity_Tables,MATCH($BS$3+3,'Mortality Tables'!$N$1:$DN$1,0),FALSE),VLOOKUP($T112,Fe_Annuity_Tables,MATCH(CI$3+3,'Mortality Tables'!$N$1:$DN$1,0),FALSE)),"")</f>
        <v>2388618.5648737014</v>
      </c>
      <c r="CJ112" s="685">
        <f>IFERROR((CI112+AS112*Contr_Rate)*(1+Inv_Return)*IF($D112=$C$1,VLOOKUP($T112,Male_Annuity_Tables,MATCH($BS$3+3,'Mortality Tables'!$N$1:$DN$1,0),FALSE),VLOOKUP($T112,Fe_Annuity_Tables,MATCH(CJ$3+3,'Mortality Tables'!$N$1:$DN$1,0),FALSE)),"")</f>
        <v>2517249.6848101048</v>
      </c>
      <c r="CK112" s="685">
        <f>IFERROR((CJ112+AT112*Contr_Rate)*(1+Inv_Return)*IF($D112=$C$1,VLOOKUP($T112,Male_Annuity_Tables,MATCH($BS$3+3,'Mortality Tables'!$N$1:$DN$1,0),FALSE),VLOOKUP($T112,Fe_Annuity_Tables,MATCH(CK$3+3,'Mortality Tables'!$N$1:$DN$1,0),FALSE)),"")</f>
        <v>2651191.556224328</v>
      </c>
      <c r="CL112" s="685">
        <f>IFERROR((CK112+AU112*Contr_Rate)*(1+Inv_Return)*IF($D112=$C$1,VLOOKUP($T112,Male_Annuity_Tables,MATCH($BS$3+3,'Mortality Tables'!$N$1:$DN$1,0),FALSE),VLOOKUP($T112,Fe_Annuity_Tables,MATCH(CL$3+3,'Mortality Tables'!$N$1:$DN$1,0),FALSE)),"")</f>
        <v>2790937.6818646365</v>
      </c>
      <c r="CM112" s="685">
        <f>IFERROR((CL112+AV112*Contr_Rate)*(1+Inv_Return)*IF($D112=$C$1,VLOOKUP($T112,Male_Annuity_Tables,MATCH($BS$3+3,'Mortality Tables'!$N$1:$DN$1,0),FALSE),VLOOKUP($T112,Fe_Annuity_Tables,MATCH(CM$3+3,'Mortality Tables'!$N$1:$DN$1,0),FALSE)),"")</f>
        <v>2936966.7300488688</v>
      </c>
      <c r="CN112" s="685">
        <f>IFERROR((CM112+AW112*Contr_Rate)*(1+Inv_Return)*IF($D112=$C$1,VLOOKUP($T112,Male_Annuity_Tables,MATCH($BS$3+3,'Mortality Tables'!$N$1:$DN$1,0),FALSE),VLOOKUP($T112,Fe_Annuity_Tables,MATCH(CN$3+3,'Mortality Tables'!$N$1:$DN$1,0),FALSE)),"")</f>
        <v>3089748.948563044</v>
      </c>
      <c r="CO112" s="685">
        <f>IFERROR((CN112+AX112*Contr_Rate)*(1+Inv_Return)*IF($D112=$C$1,VLOOKUP($T112,Male_Annuity_Tables,MATCH($BS$3+3,'Mortality Tables'!$N$1:$DN$1,0),FALSE),VLOOKUP($T112,Fe_Annuity_Tables,MATCH(CO$3+3,'Mortality Tables'!$N$1:$DN$1,0),FALSE)),"")</f>
        <v>3249751.6195340664</v>
      </c>
      <c r="CP112" s="685">
        <f>IFERROR((CO112+AY112*Contr_Rate)*(1+Inv_Return)*IF($D112=$C$1,VLOOKUP($T112,Male_Annuity_Tables,MATCH($BS$3+3,'Mortality Tables'!$N$1:$DN$1,0),FALSE),VLOOKUP($T112,Fe_Annuity_Tables,MATCH(CP$3+3,'Mortality Tables'!$N$1:$DN$1,0),FALSE)),"")</f>
        <v>3417443.7370116371</v>
      </c>
      <c r="CQ112" s="685" t="str">
        <f>IFERROR((CP112+AZ112*Contr_Rate)*(1+Inv_Return)*IF($D112=$C$1,VLOOKUP($T112,Male_Annuity_Tables,MATCH($BS$3+3,'Mortality Tables'!$N$1:$DN$1,0),FALSE),VLOOKUP($T112,Fe_Annuity_Tables,MATCH(CQ$3+3,'Mortality Tables'!$N$1:$DN$1,0),FALSE)),"")</f>
        <v/>
      </c>
      <c r="CR112" s="685" t="str">
        <f>IFERROR((CQ112+BA112*Contr_Rate)*(1+Inv_Return)*IF($D112=$C$1,VLOOKUP($T112,Male_Annuity_Tables,MATCH($BS$3+3,'Mortality Tables'!$N$1:$DN$1,0),FALSE),VLOOKUP($T112,Fe_Annuity_Tables,MATCH(CR$3+3,'Mortality Tables'!$N$1:$DN$1,0),FALSE)),"")</f>
        <v/>
      </c>
      <c r="CS112" s="685" t="str">
        <f>IFERROR((CR112+BB112*Contr_Rate)*(1+Inv_Return)*IF($D112=$C$1,VLOOKUP($T112,Male_Annuity_Tables,MATCH($BS$3+3,'Mortality Tables'!$N$1:$DN$1,0),FALSE),VLOOKUP($T112,Fe_Annuity_Tables,MATCH(CS$3+3,'Mortality Tables'!$N$1:$DN$1,0),FALSE)),"")</f>
        <v/>
      </c>
      <c r="CT112" s="685" t="str">
        <f>IFERROR((CS112+BC112*Contr_Rate)*(1+Inv_Return)*IF($D112=$C$1,VLOOKUP($T112,Male_Annuity_Tables,MATCH($BS$3+3,'Mortality Tables'!$N$1:$DN$1,0),FALSE),VLOOKUP($T112,Fe_Annuity_Tables,MATCH(CT$3+3,'Mortality Tables'!$N$1:$DN$1,0),FALSE)),"")</f>
        <v/>
      </c>
      <c r="CU112" s="685" t="str">
        <f>IFERROR((CT112+BD112*Contr_Rate)*(1+Inv_Return)*IF($D112=$C$1,VLOOKUP($T112,Male_Annuity_Tables,MATCH($BS$3+3,'Mortality Tables'!$N$1:$DN$1,0),FALSE),VLOOKUP($T112,Fe_Annuity_Tables,MATCH(CU$3+3,'Mortality Tables'!$N$1:$DN$1,0),FALSE)),"")</f>
        <v/>
      </c>
      <c r="CV112" s="685" t="str">
        <f>IFERROR((CU112+BE112*Contr_Rate)*(1+Inv_Return)*IF($D112=$C$1,VLOOKUP($T112,Male_Annuity_Tables,MATCH($BS$3+3,'Mortality Tables'!$N$1:$DN$1,0),FALSE),VLOOKUP($T112,Fe_Annuity_Tables,MATCH(CV$3+3,'Mortality Tables'!$N$1:$DN$1,0),FALSE)),"")</f>
        <v/>
      </c>
      <c r="CW112" s="685" t="str">
        <f>IFERROR((CV112+BF112*Contr_Rate)*(1+Inv_Return)*IF($D112=$C$1,VLOOKUP($T112,Male_Annuity_Tables,MATCH($BS$3+3,'Mortality Tables'!$N$1:$DN$1,0),FALSE),VLOOKUP($T112,Fe_Annuity_Tables,MATCH(CW$3+3,'Mortality Tables'!$N$1:$DN$1,0),FALSE)),"")</f>
        <v/>
      </c>
      <c r="CX112" s="685" t="str">
        <f>IFERROR((CW112+BG112*Contr_Rate)*(1+Inv_Return)*IF($D112=$C$1,VLOOKUP($T112,Male_Annuity_Tables,MATCH($BS$3+3,'Mortality Tables'!$N$1:$DN$1,0),FALSE),VLOOKUP($T112,Fe_Annuity_Tables,MATCH(CX$3+3,'Mortality Tables'!$N$1:$DN$1,0),FALSE)),"")</f>
        <v/>
      </c>
      <c r="CY112" s="685" t="str">
        <f>IFERROR((CX112+BH112*Contr_Rate)*(1+Inv_Return)*IF($D112=$C$1,VLOOKUP($T112,Male_Annuity_Tables,MATCH($BS$3+3,'Mortality Tables'!$N$1:$DN$1,0),FALSE),VLOOKUP($T112,Fe_Annuity_Tables,MATCH(CY$3+3,'Mortality Tables'!$N$1:$DN$1,0),FALSE)),"")</f>
        <v/>
      </c>
      <c r="CZ112" s="685" t="str">
        <f>IFERROR((CY112+BI112*Contr_Rate)*(1+Inv_Return)*IF($D112=$C$1,VLOOKUP($T112,Male_Annuity_Tables,MATCH($BS$3+3,'Mortality Tables'!$N$1:$DN$1,0),FALSE),VLOOKUP($T112,Fe_Annuity_Tables,MATCH(CZ$3+3,'Mortality Tables'!$N$1:$DN$1,0),FALSE)),"")</f>
        <v/>
      </c>
      <c r="DA112" s="685" t="str">
        <f>IFERROR((CZ112+BJ112*Contr_Rate)*(1+Inv_Return)*IF($D112=$C$1,VLOOKUP($T112,Male_Annuity_Tables,MATCH($BS$3+3,'Mortality Tables'!$N$1:$DN$1,0),FALSE),VLOOKUP($T112,Fe_Annuity_Tables,MATCH(DA$3+3,'Mortality Tables'!$N$1:$DN$1,0),FALSE)),"")</f>
        <v/>
      </c>
      <c r="DB112" s="685" t="str">
        <f>IFERROR((DA112+BK112*Contr_Rate)*(1+Inv_Return)*IF($D112=$C$1,VLOOKUP($T112,Male_Annuity_Tables,MATCH($BS$3+3,'Mortality Tables'!$N$1:$DN$1,0),FALSE),VLOOKUP($T112,Fe_Annuity_Tables,MATCH(DB$3+3,'Mortality Tables'!$N$1:$DN$1,0),FALSE)),"")</f>
        <v/>
      </c>
      <c r="DC112" s="685" t="str">
        <f>IFERROR((DB112+BL112*Contr_Rate)*(1+Inv_Return)*IF($D112=$C$1,VLOOKUP($T112,Male_Annuity_Tables,MATCH($BS$3+3,'Mortality Tables'!$N$1:$DN$1,0),FALSE),VLOOKUP($T112,Fe_Annuity_Tables,MATCH(DC$3+3,'Mortality Tables'!$N$1:$DN$1,0),FALSE)),"")</f>
        <v/>
      </c>
      <c r="DD112" s="685" t="str">
        <f>IFERROR((DC112+BM112*Contr_Rate)*(1+Inv_Return)*IF($D112=$C$1,VLOOKUP($T112,Male_Annuity_Tables,MATCH($BS$3+3,'Mortality Tables'!$N$1:$DN$1,0),FALSE),VLOOKUP($T112,Fe_Annuity_Tables,MATCH(DD$3+3,'Mortality Tables'!$N$1:$DN$1,0),FALSE)),"")</f>
        <v/>
      </c>
      <c r="DE112" s="685" t="str">
        <f>IFERROR((DD112+BN112*Contr_Rate)*(1+Inv_Return)*IF($D112=$C$1,VLOOKUP($T112,Male_Annuity_Tables,MATCH($BS$3+3,'Mortality Tables'!$N$1:$DN$1,0),FALSE),VLOOKUP($T112,Fe_Annuity_Tables,MATCH(DE$3+3,'Mortality Tables'!$N$1:$DN$1,0),FALSE)),"")</f>
        <v/>
      </c>
      <c r="DF112" s="685" t="str">
        <f>IFERROR((DE112+BO112*Contr_Rate)*(1+Inv_Return)*IF($D112=$C$1,VLOOKUP($T112,Male_Annuity_Tables,MATCH($BS$3+3,'Mortality Tables'!$N$1:$DN$1,0),FALSE),VLOOKUP($T112,Fe_Annuity_Tables,MATCH(DF$3+3,'Mortality Tables'!$N$1:$DN$1,0),FALSE)),"")</f>
        <v/>
      </c>
      <c r="DG112" s="685" t="str">
        <f>IFERROR((DF112+BP112*Contr_Rate)*(1+Inv_Return)*IF($D112=$C$1,VLOOKUP($T112,Male_Annuity_Tables,MATCH($BS$3+3,'Mortality Tables'!$N$1:$DN$1,0),FALSE),VLOOKUP($T112,Fe_Annuity_Tables,MATCH(DG$3+3,'Mortality Tables'!$N$1:$DN$1,0),FALSE)),"")</f>
        <v/>
      </c>
      <c r="DH112" s="685" t="str">
        <f>IFERROR((DG112+BQ112*Contr_Rate)*(1+Inv_Return)*IF($D112=$C$1,VLOOKUP($T112,Male_Annuity_Tables,MATCH($BS$3+3,'Mortality Tables'!$N$1:$DN$1,0),FALSE),VLOOKUP($T112,Fe_Annuity_Tables,MATCH(DH$3+3,'Mortality Tables'!$N$1:$DN$1,0),FALSE)),"")</f>
        <v/>
      </c>
      <c r="DJ112" s="686">
        <f t="shared" si="69"/>
        <v>3417443.7370116371</v>
      </c>
      <c r="DK112" s="680">
        <f t="shared" si="60"/>
        <v>8.0909277508679907</v>
      </c>
      <c r="DL112" s="686">
        <f t="shared" si="83"/>
        <v>282994.40735361411</v>
      </c>
      <c r="DM112" s="686">
        <f t="shared" si="70"/>
        <v>3048364.5701996377</v>
      </c>
      <c r="DN112" s="687">
        <f t="shared" si="84"/>
        <v>9.2834830229994697E-2</v>
      </c>
      <c r="DP112" s="688">
        <f t="shared" si="63"/>
        <v>76752.201040116313</v>
      </c>
      <c r="DQ112" s="688">
        <f t="shared" si="64"/>
        <v>113689.72798601496</v>
      </c>
      <c r="DR112" s="688">
        <f t="shared" si="65"/>
        <v>146635.5225272745</v>
      </c>
    </row>
    <row r="113" spans="1:122" s="657" customFormat="1" ht="14.5">
      <c r="A113" s="675" t="s">
        <v>1295</v>
      </c>
      <c r="B113" s="675" t="s">
        <v>1296</v>
      </c>
      <c r="C113" s="675" t="s">
        <v>116</v>
      </c>
      <c r="D113" s="675" t="s">
        <v>60</v>
      </c>
      <c r="E113" s="676">
        <v>33251</v>
      </c>
      <c r="F113" s="677">
        <v>43764</v>
      </c>
      <c r="G113" s="677">
        <v>44239</v>
      </c>
      <c r="H113" s="678">
        <v>2795795</v>
      </c>
      <c r="I113" s="678">
        <v>244486.36</v>
      </c>
      <c r="J113" s="678">
        <v>219359.06</v>
      </c>
      <c r="K113" s="678"/>
      <c r="L113" s="678">
        <v>463845.42</v>
      </c>
      <c r="M113" s="679">
        <f>IF(COUNTIF($A$4:A204,A113)=1,0,1)</f>
        <v>0</v>
      </c>
      <c r="N113" s="680" t="str">
        <f t="shared" si="80"/>
        <v>Okay</v>
      </c>
      <c r="O113" s="680" t="str">
        <f t="shared" si="66"/>
        <v>TRUE</v>
      </c>
      <c r="P113" s="680" t="b">
        <f t="shared" si="50"/>
        <v>1</v>
      </c>
      <c r="Q113" s="680" t="b">
        <f t="shared" si="76"/>
        <v>1</v>
      </c>
      <c r="R113" s="680" t="b">
        <f t="shared" si="77"/>
        <v>1</v>
      </c>
      <c r="S113" s="681">
        <f t="shared" si="53"/>
        <v>28.802739726027397</v>
      </c>
      <c r="T113" s="682">
        <f t="shared" si="78"/>
        <v>33</v>
      </c>
      <c r="U113" s="682">
        <f t="shared" si="67"/>
        <v>30</v>
      </c>
      <c r="V113" s="682">
        <f t="shared" si="79"/>
        <v>3.882191780821918</v>
      </c>
      <c r="W113" s="682">
        <f t="shared" si="81"/>
        <v>27</v>
      </c>
      <c r="X113" s="683">
        <f t="shared" si="82"/>
        <v>12523826.34</v>
      </c>
      <c r="Y113" s="684">
        <f t="shared" si="58"/>
        <v>1.42E-3</v>
      </c>
      <c r="Z113" s="684">
        <f>IF($D113=$C$1,VLOOKUP($T113,Male_Annuity_Tables,MATCH($W113+2,'Mortality Tables'!$DS$1:$HT$1,0),FALSE),VLOOKUP($T113,Fe_Annuity_Tables,MATCH($W113+2,'Mortality Tables'!$M$1:$DN$1,0),FALSE))</f>
        <v>1.7200147574647887E-2</v>
      </c>
      <c r="AA113" s="664"/>
      <c r="AB113" s="685">
        <f t="shared" si="75"/>
        <v>2938240.7552499999</v>
      </c>
      <c r="AC113" s="685">
        <f t="shared" si="75"/>
        <v>3087944.1217299877</v>
      </c>
      <c r="AD113" s="685">
        <f t="shared" si="75"/>
        <v>3245274.8747321307</v>
      </c>
      <c r="AE113" s="685">
        <f t="shared" si="75"/>
        <v>3410621.6295997328</v>
      </c>
      <c r="AF113" s="685">
        <f t="shared" si="75"/>
        <v>3584392.801627839</v>
      </c>
      <c r="AG113" s="685">
        <f t="shared" si="75"/>
        <v>3767017.6148707783</v>
      </c>
      <c r="AH113" s="685">
        <f t="shared" si="75"/>
        <v>3958947.1623484441</v>
      </c>
      <c r="AI113" s="685">
        <f t="shared" si="75"/>
        <v>4160655.5202700975</v>
      </c>
      <c r="AJ113" s="685">
        <f t="shared" si="75"/>
        <v>4372640.9190278593</v>
      </c>
      <c r="AK113" s="685">
        <f t="shared" si="75"/>
        <v>4595426.973852329</v>
      </c>
      <c r="AL113" s="685">
        <f t="shared" si="74"/>
        <v>4829563.9781701053</v>
      </c>
      <c r="AM113" s="685">
        <f t="shared" si="74"/>
        <v>5075630.2628578721</v>
      </c>
      <c r="AN113" s="685">
        <f t="shared" si="74"/>
        <v>5334233.6247504801</v>
      </c>
      <c r="AO113" s="685">
        <f t="shared" si="74"/>
        <v>5606012.8279315187</v>
      </c>
      <c r="AP113" s="685">
        <f t="shared" si="74"/>
        <v>5891639.1815146292</v>
      </c>
      <c r="AQ113" s="685">
        <f t="shared" si="74"/>
        <v>6191818.1978127994</v>
      </c>
      <c r="AR113" s="685">
        <f t="shared" si="74"/>
        <v>6507291.3349913619</v>
      </c>
      <c r="AS113" s="685">
        <f t="shared" si="74"/>
        <v>6838837.8285091715</v>
      </c>
      <c r="AT113" s="685">
        <f t="shared" si="74"/>
        <v>7187276.6158717144</v>
      </c>
      <c r="AU113" s="685">
        <f t="shared" si="74"/>
        <v>7553468.3594503785</v>
      </c>
      <c r="AV113" s="685">
        <f t="shared" si="85"/>
        <v>7938317.5723643741</v>
      </c>
      <c r="AW113" s="685">
        <f t="shared" si="85"/>
        <v>8342774.8526763413</v>
      </c>
      <c r="AX113" s="685">
        <f t="shared" si="85"/>
        <v>8767839.2314202003</v>
      </c>
      <c r="AY113" s="685">
        <f t="shared" si="85"/>
        <v>9214560.6402610596</v>
      </c>
      <c r="AZ113" s="685">
        <f t="shared" si="85"/>
        <v>9684042.5048823617</v>
      </c>
      <c r="BA113" s="685">
        <f t="shared" si="85"/>
        <v>10177444.470506117</v>
      </c>
      <c r="BB113" s="685">
        <f t="shared" si="85"/>
        <v>10695985.266278405</v>
      </c>
      <c r="BC113" s="685" t="str">
        <f t="shared" si="85"/>
        <v/>
      </c>
      <c r="BD113" s="685" t="str">
        <f t="shared" si="85"/>
        <v/>
      </c>
      <c r="BE113" s="685" t="str">
        <f t="shared" si="85"/>
        <v/>
      </c>
      <c r="BF113" s="685" t="str">
        <f t="shared" si="85"/>
        <v/>
      </c>
      <c r="BG113" s="685" t="str">
        <f t="shared" si="85"/>
        <v/>
      </c>
      <c r="BH113" s="685" t="str">
        <f t="shared" si="85"/>
        <v/>
      </c>
      <c r="BI113" s="685" t="str">
        <f t="shared" si="72"/>
        <v/>
      </c>
      <c r="BJ113" s="685" t="str">
        <f t="shared" si="72"/>
        <v/>
      </c>
      <c r="BK113" s="685" t="str">
        <f t="shared" si="72"/>
        <v/>
      </c>
      <c r="BL113" s="685" t="str">
        <f t="shared" si="72"/>
        <v/>
      </c>
      <c r="BM113" s="685" t="str">
        <f t="shared" si="72"/>
        <v/>
      </c>
      <c r="BN113" s="685" t="str">
        <f t="shared" si="72"/>
        <v/>
      </c>
      <c r="BO113" s="685" t="str">
        <f t="shared" si="72"/>
        <v/>
      </c>
      <c r="BP113" s="685" t="str">
        <f t="shared" si="72"/>
        <v/>
      </c>
      <c r="BQ113" s="685" t="str">
        <f t="shared" si="72"/>
        <v/>
      </c>
      <c r="BR113" s="529"/>
      <c r="BS113" s="685">
        <f>IFERROR(($L113+AB113*Contr_Rate)*(1+Inv_Return)*IF($D113=$C$1,VLOOKUP($T113,Male_Annuity_Tables,MATCH($BS$3+3,'Mortality Tables'!$N$1:$DN$1,0),FALSE),VLOOKUP($T113,Fe_Annuity_Tables,MATCH(BS$3+3,'Mortality Tables'!$N$1:$DN$1,0),FALSE)),"")</f>
        <v>1104435.9061010112</v>
      </c>
      <c r="BT113" s="685">
        <f>IFERROR(($BS113+AC113*Contr_Rate)*(1+Inv_Return)*IF($D113=$C$1,VLOOKUP($T113,Male_Annuity_Tables,MATCH($BS$3+3,'Mortality Tables'!$N$1:$DN$1,0),FALSE),VLOOKUP($T113,Fe_Annuity_Tables,MATCH(BT$3+3,'Mortality Tables'!$N$1:$DN$1,0),FALSE)),"")</f>
        <v>1331796.997401231</v>
      </c>
      <c r="BU113" s="685">
        <f>IFERROR((BT113+AD113*Contr_Rate)*(1+Inv_Return)*IF($D113=$C$1,VLOOKUP($T113,Male_Annuity_Tables,MATCH($BS$3+3,'Mortality Tables'!$N$1:$DN$1,0),FALSE),VLOOKUP($T113,Fe_Annuity_Tables,MATCH(BU$3+3,'Mortality Tables'!$N$1:$DN$1,0),FALSE)),"")</f>
        <v>1207630.8807757017</v>
      </c>
      <c r="BV113" s="685">
        <f>IFERROR((BU113+AE113*Contr_Rate)*(1+Inv_Return)*IF($D113=$C$1,VLOOKUP($T113,Male_Annuity_Tables,MATCH($BS$3+3,'Mortality Tables'!$N$1:$DN$1,0),FALSE),VLOOKUP($T113,Fe_Annuity_Tables,MATCH(BV$3+3,'Mortality Tables'!$N$1:$DN$1,0),FALSE)),"")</f>
        <v>933381.23831220367</v>
      </c>
      <c r="BW113" s="685">
        <f>IFERROR((BV113+AF113*Contr_Rate)*(1+Inv_Return)*IF($D113=$C$1,VLOOKUP($T113,Male_Annuity_Tables,MATCH($BS$3+3,'Mortality Tables'!$N$1:$DN$1,0),FALSE),VLOOKUP($T113,Fe_Annuity_Tables,MATCH(BW$3+3,'Mortality Tables'!$N$1:$DN$1,0),FALSE)),"")</f>
        <v>671247.58975711698</v>
      </c>
      <c r="BX113" s="685">
        <f>IFERROR((BW113+AG113*Contr_Rate)*(1+Inv_Return)*IF($D113=$C$1,VLOOKUP($T113,Male_Annuity_Tables,MATCH($BS$3+3,'Mortality Tables'!$N$1:$DN$1,0),FALSE),VLOOKUP($T113,Fe_Annuity_Tables,MATCH(BX$3+3,'Mortality Tables'!$N$1:$DN$1,0),FALSE)),"")</f>
        <v>480733.80501012842</v>
      </c>
      <c r="BY113" s="685">
        <f>IFERROR((BX113+AH113*Contr_Rate)*(1+Inv_Return)*IF($D113=$C$1,VLOOKUP($T113,Male_Annuity_Tables,MATCH($BS$3+3,'Mortality Tables'!$N$1:$DN$1,0),FALSE),VLOOKUP($T113,Fe_Annuity_Tables,MATCH(BY$3+3,'Mortality Tables'!$N$1:$DN$1,0),FALSE)),"")</f>
        <v>355557.27678083623</v>
      </c>
      <c r="BZ113" s="685">
        <f>IFERROR((BY113+AI113*Contr_Rate)*(1+Inv_Return)*IF($D113=$C$1,VLOOKUP($T113,Male_Annuity_Tables,MATCH($BS$3+3,'Mortality Tables'!$N$1:$DN$1,0),FALSE),VLOOKUP($T113,Fe_Annuity_Tables,MATCH(BZ$3+3,'Mortality Tables'!$N$1:$DN$1,0),FALSE)),"")</f>
        <v>289955.31979205302</v>
      </c>
      <c r="CA113" s="685">
        <f>IFERROR((BZ113+AJ113*Contr_Rate)*(1+Inv_Return)*IF($D113=$C$1,VLOOKUP($T113,Male_Annuity_Tables,MATCH($BS$3+3,'Mortality Tables'!$N$1:$DN$1,0),FALSE),VLOOKUP($T113,Fe_Annuity_Tables,MATCH(CA$3+3,'Mortality Tables'!$N$1:$DN$1,0),FALSE)),"")</f>
        <v>245653.99950996449</v>
      </c>
      <c r="CB113" s="685">
        <f>IFERROR((CA113+AK113*Contr_Rate)*(1+Inv_Return)*IF($D113=$C$1,VLOOKUP($T113,Male_Annuity_Tables,MATCH($BS$3+3,'Mortality Tables'!$N$1:$DN$1,0),FALSE),VLOOKUP($T113,Fe_Annuity_Tables,MATCH(CB$3+3,'Mortality Tables'!$N$1:$DN$1,0),FALSE)),"")</f>
        <v>211286.15979339209</v>
      </c>
      <c r="CC113" s="685">
        <f>IFERROR((CB113+AL113*Contr_Rate)*(1+Inv_Return)*IF($D113=$C$1,VLOOKUP($T113,Male_Annuity_Tables,MATCH($BS$3+3,'Mortality Tables'!$N$1:$DN$1,0),FALSE),VLOOKUP($T113,Fe_Annuity_Tables,MATCH(CC$3+3,'Mortality Tables'!$N$1:$DN$1,0),FALSE)),"")</f>
        <v>183139.31044867303</v>
      </c>
      <c r="CD113" s="685">
        <f>IFERROR((CC113+AM113*Contr_Rate)*(1+Inv_Return)*IF($D113=$C$1,VLOOKUP($T113,Male_Annuity_Tables,MATCH($BS$3+3,'Mortality Tables'!$N$1:$DN$1,0),FALSE),VLOOKUP($T113,Fe_Annuity_Tables,MATCH(CD$3+3,'Mortality Tables'!$N$1:$DN$1,0),FALSE)),"")</f>
        <v>159559.1746158585</v>
      </c>
      <c r="CE113" s="685">
        <f>IFERROR((CD113+AN113*Contr_Rate)*(1+Inv_Return)*IF($D113=$C$1,VLOOKUP($T113,Male_Annuity_Tables,MATCH($BS$3+3,'Mortality Tables'!$N$1:$DN$1,0),FALSE),VLOOKUP($T113,Fe_Annuity_Tables,MATCH(CE$3+3,'Mortality Tables'!$N$1:$DN$1,0),FALSE)),"")</f>
        <v>139553.55790675955</v>
      </c>
      <c r="CF113" s="685">
        <f>IFERROR((CE113+AO113*Contr_Rate)*(1+Inv_Return)*IF($D113=$C$1,VLOOKUP($T113,Male_Annuity_Tables,MATCH($BS$3+3,'Mortality Tables'!$N$1:$DN$1,0),FALSE),VLOOKUP($T113,Fe_Annuity_Tables,MATCH(CF$3+3,'Mortality Tables'!$N$1:$DN$1,0),FALSE)),"")</f>
        <v>122424.05211527449</v>
      </c>
      <c r="CG113" s="685">
        <f>IFERROR((CF113+AP113*Contr_Rate)*(1+Inv_Return)*IF($D113=$C$1,VLOOKUP($T113,Male_Annuity_Tables,MATCH($BS$3+3,'Mortality Tables'!$N$1:$DN$1,0),FALSE),VLOOKUP($T113,Fe_Annuity_Tables,MATCH(CG$3+3,'Mortality Tables'!$N$1:$DN$1,0),FALSE)),"")</f>
        <v>107651.3308676148</v>
      </c>
      <c r="CH113" s="685">
        <f>IFERROR((CG113+AQ113*Contr_Rate)*(1+Inv_Return)*IF($D113=$C$1,VLOOKUP($T113,Male_Annuity_Tables,MATCH($BS$3+3,'Mortality Tables'!$N$1:$DN$1,0),FALSE),VLOOKUP($T113,Fe_Annuity_Tables,MATCH(CH$3+3,'Mortality Tables'!$N$1:$DN$1,0),FALSE)),"")</f>
        <v>94840.21267832545</v>
      </c>
      <c r="CI113" s="685">
        <f>IFERROR((CH113+AR113*Contr_Rate)*(1+Inv_Return)*IF($D113=$C$1,VLOOKUP($T113,Male_Annuity_Tables,MATCH($BS$3+3,'Mortality Tables'!$N$1:$DN$1,0),FALSE),VLOOKUP($T113,Fe_Annuity_Tables,MATCH(CI$3+3,'Mortality Tables'!$N$1:$DN$1,0),FALSE)),"")</f>
        <v>83678.737509722181</v>
      </c>
      <c r="CJ113" s="685">
        <f>IFERROR((CI113+AS113*Contr_Rate)*(1+Inv_Return)*IF($D113=$C$1,VLOOKUP($T113,Male_Annuity_Tables,MATCH($BS$3+3,'Mortality Tables'!$N$1:$DN$1,0),FALSE),VLOOKUP($T113,Fe_Annuity_Tables,MATCH(CJ$3+3,'Mortality Tables'!$N$1:$DN$1,0),FALSE)),"")</f>
        <v>78264.158822393685</v>
      </c>
      <c r="CK113" s="685">
        <f>IFERROR((CJ113+AT113*Contr_Rate)*(1+Inv_Return)*IF($D113=$C$1,VLOOKUP($T113,Male_Annuity_Tables,MATCH($BS$3+3,'Mortality Tables'!$N$1:$DN$1,0),FALSE),VLOOKUP($T113,Fe_Annuity_Tables,MATCH(CK$3+3,'Mortality Tables'!$N$1:$DN$1,0),FALSE)),"")</f>
        <v>73408.784623761021</v>
      </c>
      <c r="CL113" s="685">
        <f>IFERROR((CK113+AU113*Contr_Rate)*(1+Inv_Return)*IF($D113=$C$1,VLOOKUP($T113,Male_Annuity_Tables,MATCH($BS$3+3,'Mortality Tables'!$N$1:$DN$1,0),FALSE),VLOOKUP($T113,Fe_Annuity_Tables,MATCH(CL$3+3,'Mortality Tables'!$N$1:$DN$1,0),FALSE)),"")</f>
        <v>68870.314775194332</v>
      </c>
      <c r="CM113" s="685">
        <f>IFERROR((CL113+AV113*Contr_Rate)*(1+Inv_Return)*IF($D113=$C$1,VLOOKUP($T113,Male_Annuity_Tables,MATCH($BS$3+3,'Mortality Tables'!$N$1:$DN$1,0),FALSE),VLOOKUP($T113,Fe_Annuity_Tables,MATCH(CM$3+3,'Mortality Tables'!$N$1:$DN$1,0),FALSE)),"")</f>
        <v>64615.558530282833</v>
      </c>
      <c r="CN113" s="685">
        <f>IFERROR((CM113+AW113*Contr_Rate)*(1+Inv_Return)*IF($D113=$C$1,VLOOKUP($T113,Male_Annuity_Tables,MATCH($BS$3+3,'Mortality Tables'!$N$1:$DN$1,0),FALSE),VLOOKUP($T113,Fe_Annuity_Tables,MATCH(CN$3+3,'Mortality Tables'!$N$1:$DN$1,0),FALSE)),"")</f>
        <v>60621.938165967214</v>
      </c>
      <c r="CO113" s="685">
        <f>IFERROR((CN113+AX113*Contr_Rate)*(1+Inv_Return)*IF($D113=$C$1,VLOOKUP($T113,Male_Annuity_Tables,MATCH($BS$3+3,'Mortality Tables'!$N$1:$DN$1,0),FALSE),VLOOKUP($T113,Fe_Annuity_Tables,MATCH(CO$3+3,'Mortality Tables'!$N$1:$DN$1,0),FALSE)),"")</f>
        <v>60027.866029220517</v>
      </c>
      <c r="CP113" s="685">
        <f>IFERROR((CO113+AY113*Contr_Rate)*(1+Inv_Return)*IF($D113=$C$1,VLOOKUP($T113,Male_Annuity_Tables,MATCH($BS$3+3,'Mortality Tables'!$N$1:$DN$1,0),FALSE),VLOOKUP($T113,Fe_Annuity_Tables,MATCH(CP$3+3,'Mortality Tables'!$N$1:$DN$1,0),FALSE)),"")</f>
        <v>59494.803780391623</v>
      </c>
      <c r="CQ113" s="685">
        <f>IFERROR((CP113+AZ113*Contr_Rate)*(1+Inv_Return)*IF($D113=$C$1,VLOOKUP($T113,Male_Annuity_Tables,MATCH($BS$3+3,'Mortality Tables'!$N$1:$DN$1,0),FALSE),VLOOKUP($T113,Fe_Annuity_Tables,MATCH(CQ$3+3,'Mortality Tables'!$N$1:$DN$1,0),FALSE)),"")</f>
        <v>58940.479195024949</v>
      </c>
      <c r="CR113" s="685">
        <f>IFERROR((CQ113+BA113*Contr_Rate)*(1+Inv_Return)*IF($D113=$C$1,VLOOKUP($T113,Male_Annuity_Tables,MATCH($BS$3+3,'Mortality Tables'!$N$1:$DN$1,0),FALSE),VLOOKUP($T113,Fe_Annuity_Tables,MATCH(CR$3+3,'Mortality Tables'!$N$1:$DN$1,0),FALSE)),"")</f>
        <v>58359.510587109704</v>
      </c>
      <c r="CS113" s="685">
        <f>IFERROR((CR113+BB113*Contr_Rate)*(1+Inv_Return)*IF($D113=$C$1,VLOOKUP($T113,Male_Annuity_Tables,MATCH($BS$3+3,'Mortality Tables'!$N$1:$DN$1,0),FALSE),VLOOKUP($T113,Fe_Annuity_Tables,MATCH(CS$3+3,'Mortality Tables'!$N$1:$DN$1,0),FALSE)),"")</f>
        <v>57749.037712536767</v>
      </c>
      <c r="CT113" s="685" t="str">
        <f>IFERROR((CS113+BC113*Contr_Rate)*(1+Inv_Return)*IF($D113=$C$1,VLOOKUP($T113,Male_Annuity_Tables,MATCH($BS$3+3,'Mortality Tables'!$N$1:$DN$1,0),FALSE),VLOOKUP($T113,Fe_Annuity_Tables,MATCH(CT$3+3,'Mortality Tables'!$N$1:$DN$1,0),FALSE)),"")</f>
        <v/>
      </c>
      <c r="CU113" s="685" t="str">
        <f>IFERROR((CT113+BD113*Contr_Rate)*(1+Inv_Return)*IF($D113=$C$1,VLOOKUP($T113,Male_Annuity_Tables,MATCH($BS$3+3,'Mortality Tables'!$N$1:$DN$1,0),FALSE),VLOOKUP($T113,Fe_Annuity_Tables,MATCH(CU$3+3,'Mortality Tables'!$N$1:$DN$1,0),FALSE)),"")</f>
        <v/>
      </c>
      <c r="CV113" s="685" t="str">
        <f>IFERROR((CU113+BE113*Contr_Rate)*(1+Inv_Return)*IF($D113=$C$1,VLOOKUP($T113,Male_Annuity_Tables,MATCH($BS$3+3,'Mortality Tables'!$N$1:$DN$1,0),FALSE),VLOOKUP($T113,Fe_Annuity_Tables,MATCH(CV$3+3,'Mortality Tables'!$N$1:$DN$1,0),FALSE)),"")</f>
        <v/>
      </c>
      <c r="CW113" s="685" t="str">
        <f>IFERROR((CV113+BF113*Contr_Rate)*(1+Inv_Return)*IF($D113=$C$1,VLOOKUP($T113,Male_Annuity_Tables,MATCH($BS$3+3,'Mortality Tables'!$N$1:$DN$1,0),FALSE),VLOOKUP($T113,Fe_Annuity_Tables,MATCH(CW$3+3,'Mortality Tables'!$N$1:$DN$1,0),FALSE)),"")</f>
        <v/>
      </c>
      <c r="CX113" s="685" t="str">
        <f>IFERROR((CW113+BG113*Contr_Rate)*(1+Inv_Return)*IF($D113=$C$1,VLOOKUP($T113,Male_Annuity_Tables,MATCH($BS$3+3,'Mortality Tables'!$N$1:$DN$1,0),FALSE),VLOOKUP($T113,Fe_Annuity_Tables,MATCH(CX$3+3,'Mortality Tables'!$N$1:$DN$1,0),FALSE)),"")</f>
        <v/>
      </c>
      <c r="CY113" s="685" t="str">
        <f>IFERROR((CX113+BH113*Contr_Rate)*(1+Inv_Return)*IF($D113=$C$1,VLOOKUP($T113,Male_Annuity_Tables,MATCH($BS$3+3,'Mortality Tables'!$N$1:$DN$1,0),FALSE),VLOOKUP($T113,Fe_Annuity_Tables,MATCH(CY$3+3,'Mortality Tables'!$N$1:$DN$1,0),FALSE)),"")</f>
        <v/>
      </c>
      <c r="CZ113" s="685" t="str">
        <f>IFERROR((CY113+BI113*Contr_Rate)*(1+Inv_Return)*IF($D113=$C$1,VLOOKUP($T113,Male_Annuity_Tables,MATCH($BS$3+3,'Mortality Tables'!$N$1:$DN$1,0),FALSE),VLOOKUP($T113,Fe_Annuity_Tables,MATCH(CZ$3+3,'Mortality Tables'!$N$1:$DN$1,0),FALSE)),"")</f>
        <v/>
      </c>
      <c r="DA113" s="685" t="str">
        <f>IFERROR((CZ113+BJ113*Contr_Rate)*(1+Inv_Return)*IF($D113=$C$1,VLOOKUP($T113,Male_Annuity_Tables,MATCH($BS$3+3,'Mortality Tables'!$N$1:$DN$1,0),FALSE),VLOOKUP($T113,Fe_Annuity_Tables,MATCH(DA$3+3,'Mortality Tables'!$N$1:$DN$1,0),FALSE)),"")</f>
        <v/>
      </c>
      <c r="DB113" s="685" t="str">
        <f>IFERROR((DA113+BK113*Contr_Rate)*(1+Inv_Return)*IF($D113=$C$1,VLOOKUP($T113,Male_Annuity_Tables,MATCH($BS$3+3,'Mortality Tables'!$N$1:$DN$1,0),FALSE),VLOOKUP($T113,Fe_Annuity_Tables,MATCH(DB$3+3,'Mortality Tables'!$N$1:$DN$1,0),FALSE)),"")</f>
        <v/>
      </c>
      <c r="DC113" s="685" t="str">
        <f>IFERROR((DB113+BL113*Contr_Rate)*(1+Inv_Return)*IF($D113=$C$1,VLOOKUP($T113,Male_Annuity_Tables,MATCH($BS$3+3,'Mortality Tables'!$N$1:$DN$1,0),FALSE),VLOOKUP($T113,Fe_Annuity_Tables,MATCH(DC$3+3,'Mortality Tables'!$N$1:$DN$1,0),FALSE)),"")</f>
        <v/>
      </c>
      <c r="DD113" s="685" t="str">
        <f>IFERROR((DC113+BM113*Contr_Rate)*(1+Inv_Return)*IF($D113=$C$1,VLOOKUP($T113,Male_Annuity_Tables,MATCH($BS$3+3,'Mortality Tables'!$N$1:$DN$1,0),FALSE),VLOOKUP($T113,Fe_Annuity_Tables,MATCH(DD$3+3,'Mortality Tables'!$N$1:$DN$1,0),FALSE)),"")</f>
        <v/>
      </c>
      <c r="DE113" s="685" t="str">
        <f>IFERROR((DD113+BN113*Contr_Rate)*(1+Inv_Return)*IF($D113=$C$1,VLOOKUP($T113,Male_Annuity_Tables,MATCH($BS$3+3,'Mortality Tables'!$N$1:$DN$1,0),FALSE),VLOOKUP($T113,Fe_Annuity_Tables,MATCH(DE$3+3,'Mortality Tables'!$N$1:$DN$1,0),FALSE)),"")</f>
        <v/>
      </c>
      <c r="DF113" s="685" t="str">
        <f>IFERROR((DE113+BO113*Contr_Rate)*(1+Inv_Return)*IF($D113=$C$1,VLOOKUP($T113,Male_Annuity_Tables,MATCH($BS$3+3,'Mortality Tables'!$N$1:$DN$1,0),FALSE),VLOOKUP($T113,Fe_Annuity_Tables,MATCH(DF$3+3,'Mortality Tables'!$N$1:$DN$1,0),FALSE)),"")</f>
        <v/>
      </c>
      <c r="DG113" s="685" t="str">
        <f>IFERROR((DF113+BP113*Contr_Rate)*(1+Inv_Return)*IF($D113=$C$1,VLOOKUP($T113,Male_Annuity_Tables,MATCH($BS$3+3,'Mortality Tables'!$N$1:$DN$1,0),FALSE),VLOOKUP($T113,Fe_Annuity_Tables,MATCH(DG$3+3,'Mortality Tables'!$N$1:$DN$1,0),FALSE)),"")</f>
        <v/>
      </c>
      <c r="DH113" s="685" t="str">
        <f>IFERROR((DG113+BQ113*Contr_Rate)*(1+Inv_Return)*IF($D113=$C$1,VLOOKUP($T113,Male_Annuity_Tables,MATCH($BS$3+3,'Mortality Tables'!$N$1:$DN$1,0),FALSE),VLOOKUP($T113,Fe_Annuity_Tables,MATCH(DH$3+3,'Mortality Tables'!$N$1:$DN$1,0),FALSE)),"")</f>
        <v/>
      </c>
      <c r="DJ113" s="686">
        <f t="shared" si="69"/>
        <v>1331796.997401231</v>
      </c>
      <c r="DK113" s="680">
        <f t="shared" si="60"/>
        <v>8.8017766057058875</v>
      </c>
      <c r="DL113" s="686">
        <f t="shared" si="83"/>
        <v>101377.71364026383</v>
      </c>
      <c r="DM113" s="686">
        <f t="shared" si="70"/>
        <v>10695985.266278405</v>
      </c>
      <c r="DN113" s="687">
        <f t="shared" si="84"/>
        <v>9.4781089461557864E-3</v>
      </c>
      <c r="DP113" s="688">
        <f t="shared" si="63"/>
        <v>222141.82040953299</v>
      </c>
      <c r="DQ113" s="688">
        <f t="shared" si="64"/>
        <v>267872.320869294</v>
      </c>
      <c r="DR113" s="688">
        <f t="shared" si="65"/>
        <v>242898.04483570156</v>
      </c>
    </row>
    <row r="114" spans="1:122" s="657" customFormat="1" ht="14.5">
      <c r="A114" s="675" t="s">
        <v>1297</v>
      </c>
      <c r="B114" s="675" t="s">
        <v>1298</v>
      </c>
      <c r="C114" s="675" t="s">
        <v>115</v>
      </c>
      <c r="D114" s="675" t="s">
        <v>60</v>
      </c>
      <c r="E114" s="676">
        <v>28537</v>
      </c>
      <c r="F114" s="677">
        <v>42628</v>
      </c>
      <c r="G114" s="677">
        <v>45138</v>
      </c>
      <c r="H114" s="678">
        <v>1575450</v>
      </c>
      <c r="I114" s="678">
        <v>133892.26999999999</v>
      </c>
      <c r="J114" s="678">
        <v>153029.46</v>
      </c>
      <c r="K114" s="678">
        <v>27220.78</v>
      </c>
      <c r="L114" s="678">
        <v>314142.51</v>
      </c>
      <c r="M114" s="679">
        <f>IF(COUNTIF($A$4:A204,A114)=1,0,1)</f>
        <v>0</v>
      </c>
      <c r="N114" s="680" t="str">
        <f t="shared" si="80"/>
        <v>Okay</v>
      </c>
      <c r="O114" s="680" t="str">
        <f t="shared" si="66"/>
        <v>TRUE</v>
      </c>
      <c r="P114" s="680" t="b">
        <f t="shared" si="50"/>
        <v>1</v>
      </c>
      <c r="Q114" s="680" t="b">
        <f t="shared" si="76"/>
        <v>1</v>
      </c>
      <c r="R114" s="680" t="b">
        <f t="shared" si="77"/>
        <v>1</v>
      </c>
      <c r="S114" s="681">
        <f t="shared" si="53"/>
        <v>38.605479452054794</v>
      </c>
      <c r="T114" s="682">
        <f t="shared" si="78"/>
        <v>46</v>
      </c>
      <c r="U114" s="682">
        <f t="shared" si="67"/>
        <v>45</v>
      </c>
      <c r="V114" s="682">
        <f t="shared" si="79"/>
        <v>1.4191780821917808</v>
      </c>
      <c r="W114" s="682">
        <f t="shared" si="81"/>
        <v>14</v>
      </c>
      <c r="X114" s="683">
        <f t="shared" si="82"/>
        <v>4397995.1400000006</v>
      </c>
      <c r="Y114" s="684">
        <f t="shared" si="58"/>
        <v>2.8E-3</v>
      </c>
      <c r="Z114" s="684">
        <f>IF($D114=$C$1,VLOOKUP($T114,Male_Annuity_Tables,MATCH($W114+2,'Mortality Tables'!$DS$1:$HT$1,0),FALSE),VLOOKUP($T114,Fe_Annuity_Tables,MATCH($W114+2,'Mortality Tables'!$M$1:$DN$1,0),FALSE))</f>
        <v>0.22289720495348328</v>
      </c>
      <c r="AA114" s="664"/>
      <c r="AB114" s="685">
        <f t="shared" si="75"/>
        <v>1655719.1775</v>
      </c>
      <c r="AC114" s="685">
        <f t="shared" si="75"/>
        <v>1740078.0695936251</v>
      </c>
      <c r="AD114" s="685">
        <f t="shared" si="75"/>
        <v>1828735.0472394205</v>
      </c>
      <c r="AE114" s="685">
        <f t="shared" si="75"/>
        <v>1921909.0978962688</v>
      </c>
      <c r="AF114" s="685">
        <f t="shared" si="75"/>
        <v>2019830.3664340838</v>
      </c>
      <c r="AG114" s="685">
        <f t="shared" si="75"/>
        <v>2122740.7236039005</v>
      </c>
      <c r="AH114" s="685">
        <f t="shared" si="75"/>
        <v>2230894.3634715192</v>
      </c>
      <c r="AI114" s="685">
        <f t="shared" si="75"/>
        <v>2344558.4312903932</v>
      </c>
      <c r="AJ114" s="685">
        <f t="shared" si="75"/>
        <v>2464013.6833646391</v>
      </c>
      <c r="AK114" s="685">
        <f t="shared" si="75"/>
        <v>2589555.1805320675</v>
      </c>
      <c r="AL114" s="685">
        <f t="shared" si="74"/>
        <v>2721493.0169801763</v>
      </c>
      <c r="AM114" s="685">
        <f t="shared" si="74"/>
        <v>2860153.0861953162</v>
      </c>
      <c r="AN114" s="685">
        <f t="shared" si="74"/>
        <v>3005877.8859369676</v>
      </c>
      <c r="AO114" s="685">
        <f t="shared" si="74"/>
        <v>3159027.3642254565</v>
      </c>
      <c r="AP114" s="685" t="str">
        <f t="shared" si="74"/>
        <v/>
      </c>
      <c r="AQ114" s="685" t="str">
        <f t="shared" si="74"/>
        <v/>
      </c>
      <c r="AR114" s="685" t="str">
        <f t="shared" si="74"/>
        <v/>
      </c>
      <c r="AS114" s="685" t="str">
        <f t="shared" si="74"/>
        <v/>
      </c>
      <c r="AT114" s="685" t="str">
        <f t="shared" si="74"/>
        <v/>
      </c>
      <c r="AU114" s="685" t="str">
        <f t="shared" si="74"/>
        <v/>
      </c>
      <c r="AV114" s="685" t="str">
        <f t="shared" si="85"/>
        <v/>
      </c>
      <c r="AW114" s="685" t="str">
        <f t="shared" si="85"/>
        <v/>
      </c>
      <c r="AX114" s="685" t="str">
        <f t="shared" si="85"/>
        <v/>
      </c>
      <c r="AY114" s="685" t="str">
        <f t="shared" si="85"/>
        <v/>
      </c>
      <c r="AZ114" s="685" t="str">
        <f t="shared" si="85"/>
        <v/>
      </c>
      <c r="BA114" s="685" t="str">
        <f t="shared" si="85"/>
        <v/>
      </c>
      <c r="BB114" s="685" t="str">
        <f t="shared" si="85"/>
        <v/>
      </c>
      <c r="BC114" s="685" t="str">
        <f t="shared" si="85"/>
        <v/>
      </c>
      <c r="BD114" s="685" t="str">
        <f t="shared" si="85"/>
        <v/>
      </c>
      <c r="BE114" s="685" t="str">
        <f t="shared" si="85"/>
        <v/>
      </c>
      <c r="BF114" s="685" t="str">
        <f t="shared" si="85"/>
        <v/>
      </c>
      <c r="BG114" s="685" t="str">
        <f t="shared" si="85"/>
        <v/>
      </c>
      <c r="BH114" s="685" t="str">
        <f t="shared" si="85"/>
        <v/>
      </c>
      <c r="BI114" s="685" t="str">
        <f t="shared" si="72"/>
        <v/>
      </c>
      <c r="BJ114" s="685" t="str">
        <f t="shared" ref="BJ114:BQ114" si="86">IFERROR(IF($W114&gt;=BJ$3,($H114*(1+Ann_Salary_Growth_Rate)^BJ$3),""),0)</f>
        <v/>
      </c>
      <c r="BK114" s="685" t="str">
        <f t="shared" si="86"/>
        <v/>
      </c>
      <c r="BL114" s="685" t="str">
        <f t="shared" si="86"/>
        <v/>
      </c>
      <c r="BM114" s="685" t="str">
        <f t="shared" si="86"/>
        <v/>
      </c>
      <c r="BN114" s="685" t="str">
        <f t="shared" si="86"/>
        <v/>
      </c>
      <c r="BO114" s="685" t="str">
        <f t="shared" si="86"/>
        <v/>
      </c>
      <c r="BP114" s="685" t="str">
        <f t="shared" si="86"/>
        <v/>
      </c>
      <c r="BQ114" s="685" t="str">
        <f t="shared" si="86"/>
        <v/>
      </c>
      <c r="BR114" s="529"/>
      <c r="BS114" s="685">
        <f>IFERROR(($L114+AB114*Contr_Rate)*(1+Inv_Return)*IF($D114=$C$1,VLOOKUP($T114,Male_Annuity_Tables,MATCH($BS$3+3,'Mortality Tables'!$N$1:$DN$1,0),FALSE),VLOOKUP($T114,Fe_Annuity_Tables,MATCH(BS$3+3,'Mortality Tables'!$N$1:$DN$1,0),FALSE)),"")</f>
        <v>706299.61645595892</v>
      </c>
      <c r="BT114" s="685">
        <f>IFERROR(($BS114+AC114*Contr_Rate)*(1+Inv_Return)*IF($D114=$C$1,VLOOKUP($T114,Male_Annuity_Tables,MATCH($BS$3+3,'Mortality Tables'!$N$1:$DN$1,0),FALSE),VLOOKUP($T114,Fe_Annuity_Tables,MATCH(BT$3+3,'Mortality Tables'!$N$1:$DN$1,0),FALSE)),"")</f>
        <v>906696.61139532621</v>
      </c>
      <c r="BU114" s="685">
        <f>IFERROR((BT114+AD114*Contr_Rate)*(1+Inv_Return)*IF($D114=$C$1,VLOOKUP($T114,Male_Annuity_Tables,MATCH($BS$3+3,'Mortality Tables'!$N$1:$DN$1,0),FALSE),VLOOKUP($T114,Fe_Annuity_Tables,MATCH(BU$3+3,'Mortality Tables'!$N$1:$DN$1,0),FALSE)),"")</f>
        <v>910157.5218181446</v>
      </c>
      <c r="BV114" s="685">
        <f>IFERROR((BU114+AE114*Contr_Rate)*(1+Inv_Return)*IF($D114=$C$1,VLOOKUP($T114,Male_Annuity_Tables,MATCH($BS$3+3,'Mortality Tables'!$N$1:$DN$1,0),FALSE),VLOOKUP($T114,Fe_Annuity_Tables,MATCH(BV$3+3,'Mortality Tables'!$N$1:$DN$1,0),FALSE)),"")</f>
        <v>787582.47892815096</v>
      </c>
      <c r="BW114" s="685">
        <f>IFERROR((BV114+AF114*Contr_Rate)*(1+Inv_Return)*IF($D114=$C$1,VLOOKUP($T114,Male_Annuity_Tables,MATCH($BS$3+3,'Mortality Tables'!$N$1:$DN$1,0),FALSE),VLOOKUP($T114,Fe_Annuity_Tables,MATCH(BW$3+3,'Mortality Tables'!$N$1:$DN$1,0),FALSE)),"")</f>
        <v>661892.05797916383</v>
      </c>
      <c r="BX114" s="685">
        <f>IFERROR((BW114+AG114*Contr_Rate)*(1+Inv_Return)*IF($D114=$C$1,VLOOKUP($T114,Male_Annuity_Tables,MATCH($BS$3+3,'Mortality Tables'!$N$1:$DN$1,0),FALSE),VLOOKUP($T114,Fe_Annuity_Tables,MATCH(BX$3+3,'Mortality Tables'!$N$1:$DN$1,0),FALSE)),"")</f>
        <v>552922.18016528233</v>
      </c>
      <c r="BY114" s="685">
        <f>IFERROR((BX114+AH114*Contr_Rate)*(1+Inv_Return)*IF($D114=$C$1,VLOOKUP($T114,Male_Annuity_Tables,MATCH($BS$3+3,'Mortality Tables'!$N$1:$DN$1,0),FALSE),VLOOKUP($T114,Fe_Annuity_Tables,MATCH(BY$3+3,'Mortality Tables'!$N$1:$DN$1,0),FALSE)),"")</f>
        <v>466261.74101482658</v>
      </c>
      <c r="BZ114" s="685">
        <f>IFERROR((BY114+AI114*Contr_Rate)*(1+Inv_Return)*IF($D114=$C$1,VLOOKUP($T114,Male_Annuity_Tables,MATCH($BS$3+3,'Mortality Tables'!$N$1:$DN$1,0),FALSE),VLOOKUP($T114,Fe_Annuity_Tables,MATCH(BZ$3+3,'Mortality Tables'!$N$1:$DN$1,0),FALSE)),"")</f>
        <v>399693.32531997876</v>
      </c>
      <c r="CA114" s="685">
        <f>IFERROR((BZ114+AJ114*Contr_Rate)*(1+Inv_Return)*IF($D114=$C$1,VLOOKUP($T114,Male_Annuity_Tables,MATCH($BS$3+3,'Mortality Tables'!$N$1:$DN$1,0),FALSE),VLOOKUP($T114,Fe_Annuity_Tables,MATCH(CA$3+3,'Mortality Tables'!$N$1:$DN$1,0),FALSE)),"")</f>
        <v>348485.90814233705</v>
      </c>
      <c r="CB114" s="685">
        <f>IFERROR((CA114+AK114*Contr_Rate)*(1+Inv_Return)*IF($D114=$C$1,VLOOKUP($T114,Male_Annuity_Tables,MATCH($BS$3+3,'Mortality Tables'!$N$1:$DN$1,0),FALSE),VLOOKUP($T114,Fe_Annuity_Tables,MATCH(CB$3+3,'Mortality Tables'!$N$1:$DN$1,0),FALSE)),"")</f>
        <v>325315.28201112646</v>
      </c>
      <c r="CC114" s="685">
        <f>IFERROR((CB114+AL114*Contr_Rate)*(1+Inv_Return)*IF($D114=$C$1,VLOOKUP($T114,Male_Annuity_Tables,MATCH($BS$3+3,'Mortality Tables'!$N$1:$DN$1,0),FALSE),VLOOKUP($T114,Fe_Annuity_Tables,MATCH(CC$3+3,'Mortality Tables'!$N$1:$DN$1,0),FALSE)),"")</f>
        <v>311674.96950259648</v>
      </c>
      <c r="CD114" s="685">
        <f>IFERROR((CC114+AM114*Contr_Rate)*(1+Inv_Return)*IF($D114=$C$1,VLOOKUP($T114,Male_Annuity_Tables,MATCH($BS$3+3,'Mortality Tables'!$N$1:$DN$1,0),FALSE),VLOOKUP($T114,Fe_Annuity_Tables,MATCH(CD$3+3,'Mortality Tables'!$N$1:$DN$1,0),FALSE)),"")</f>
        <v>301360.61939908843</v>
      </c>
      <c r="CE114" s="685">
        <f>IFERROR((CD114+AN114*Contr_Rate)*(1+Inv_Return)*IF($D114=$C$1,VLOOKUP($T114,Male_Annuity_Tables,MATCH($BS$3+3,'Mortality Tables'!$N$1:$DN$1,0),FALSE),VLOOKUP($T114,Fe_Annuity_Tables,MATCH(CE$3+3,'Mortality Tables'!$N$1:$DN$1,0),FALSE)),"")</f>
        <v>292368.53423994727</v>
      </c>
      <c r="CF114" s="685">
        <f>IFERROR((CE114+AO114*Contr_Rate)*(1+Inv_Return)*IF($D114=$C$1,VLOOKUP($T114,Male_Annuity_Tables,MATCH($BS$3+3,'Mortality Tables'!$N$1:$DN$1,0),FALSE),VLOOKUP($T114,Fe_Annuity_Tables,MATCH(CF$3+3,'Mortality Tables'!$N$1:$DN$1,0),FALSE)),"")</f>
        <v>284050.79781898233</v>
      </c>
      <c r="CG114" s="685" t="str">
        <f>IFERROR((CF114+AP114*Contr_Rate)*(1+Inv_Return)*IF($D114=$C$1,VLOOKUP($T114,Male_Annuity_Tables,MATCH($BS$3+3,'Mortality Tables'!$N$1:$DN$1,0),FALSE),VLOOKUP($T114,Fe_Annuity_Tables,MATCH(CG$3+3,'Mortality Tables'!$N$1:$DN$1,0),FALSE)),"")</f>
        <v/>
      </c>
      <c r="CH114" s="685" t="str">
        <f>IFERROR((CG114+AQ114*Contr_Rate)*(1+Inv_Return)*IF($D114=$C$1,VLOOKUP($T114,Male_Annuity_Tables,MATCH($BS$3+3,'Mortality Tables'!$N$1:$DN$1,0),FALSE),VLOOKUP($T114,Fe_Annuity_Tables,MATCH(CH$3+3,'Mortality Tables'!$N$1:$DN$1,0),FALSE)),"")</f>
        <v/>
      </c>
      <c r="CI114" s="685" t="str">
        <f>IFERROR((CH114+AR114*Contr_Rate)*(1+Inv_Return)*IF($D114=$C$1,VLOOKUP($T114,Male_Annuity_Tables,MATCH($BS$3+3,'Mortality Tables'!$N$1:$DN$1,0),FALSE),VLOOKUP($T114,Fe_Annuity_Tables,MATCH(CI$3+3,'Mortality Tables'!$N$1:$DN$1,0),FALSE)),"")</f>
        <v/>
      </c>
      <c r="CJ114" s="685" t="str">
        <f>IFERROR((CI114+AS114*Contr_Rate)*(1+Inv_Return)*IF($D114=$C$1,VLOOKUP($T114,Male_Annuity_Tables,MATCH($BS$3+3,'Mortality Tables'!$N$1:$DN$1,0),FALSE),VLOOKUP($T114,Fe_Annuity_Tables,MATCH(CJ$3+3,'Mortality Tables'!$N$1:$DN$1,0),FALSE)),"")</f>
        <v/>
      </c>
      <c r="CK114" s="685" t="str">
        <f>IFERROR((CJ114+AT114*Contr_Rate)*(1+Inv_Return)*IF($D114=$C$1,VLOOKUP($T114,Male_Annuity_Tables,MATCH($BS$3+3,'Mortality Tables'!$N$1:$DN$1,0),FALSE),VLOOKUP($T114,Fe_Annuity_Tables,MATCH(CK$3+3,'Mortality Tables'!$N$1:$DN$1,0),FALSE)),"")</f>
        <v/>
      </c>
      <c r="CL114" s="685" t="str">
        <f>IFERROR((CK114+AU114*Contr_Rate)*(1+Inv_Return)*IF($D114=$C$1,VLOOKUP($T114,Male_Annuity_Tables,MATCH($BS$3+3,'Mortality Tables'!$N$1:$DN$1,0),FALSE),VLOOKUP($T114,Fe_Annuity_Tables,MATCH(CL$3+3,'Mortality Tables'!$N$1:$DN$1,0),FALSE)),"")</f>
        <v/>
      </c>
      <c r="CM114" s="685" t="str">
        <f>IFERROR((CL114+AV114*Contr_Rate)*(1+Inv_Return)*IF($D114=$C$1,VLOOKUP($T114,Male_Annuity_Tables,MATCH($BS$3+3,'Mortality Tables'!$N$1:$DN$1,0),FALSE),VLOOKUP($T114,Fe_Annuity_Tables,MATCH(CM$3+3,'Mortality Tables'!$N$1:$DN$1,0),FALSE)),"")</f>
        <v/>
      </c>
      <c r="CN114" s="685" t="str">
        <f>IFERROR((CM114+AW114*Contr_Rate)*(1+Inv_Return)*IF($D114=$C$1,VLOOKUP($T114,Male_Annuity_Tables,MATCH($BS$3+3,'Mortality Tables'!$N$1:$DN$1,0),FALSE),VLOOKUP($T114,Fe_Annuity_Tables,MATCH(CN$3+3,'Mortality Tables'!$N$1:$DN$1,0),FALSE)),"")</f>
        <v/>
      </c>
      <c r="CO114" s="685" t="str">
        <f>IFERROR((CN114+AX114*Contr_Rate)*(1+Inv_Return)*IF($D114=$C$1,VLOOKUP($T114,Male_Annuity_Tables,MATCH($BS$3+3,'Mortality Tables'!$N$1:$DN$1,0),FALSE),VLOOKUP($T114,Fe_Annuity_Tables,MATCH(CO$3+3,'Mortality Tables'!$N$1:$DN$1,0),FALSE)),"")</f>
        <v/>
      </c>
      <c r="CP114" s="685" t="str">
        <f>IFERROR((CO114+AY114*Contr_Rate)*(1+Inv_Return)*IF($D114=$C$1,VLOOKUP($T114,Male_Annuity_Tables,MATCH($BS$3+3,'Mortality Tables'!$N$1:$DN$1,0),FALSE),VLOOKUP($T114,Fe_Annuity_Tables,MATCH(CP$3+3,'Mortality Tables'!$N$1:$DN$1,0),FALSE)),"")</f>
        <v/>
      </c>
      <c r="CQ114" s="685" t="str">
        <f>IFERROR((CP114+AZ114*Contr_Rate)*(1+Inv_Return)*IF($D114=$C$1,VLOOKUP($T114,Male_Annuity_Tables,MATCH($BS$3+3,'Mortality Tables'!$N$1:$DN$1,0),FALSE),VLOOKUP($T114,Fe_Annuity_Tables,MATCH(CQ$3+3,'Mortality Tables'!$N$1:$DN$1,0),FALSE)),"")</f>
        <v/>
      </c>
      <c r="CR114" s="685" t="str">
        <f>IFERROR((CQ114+BA114*Contr_Rate)*(1+Inv_Return)*IF($D114=$C$1,VLOOKUP($T114,Male_Annuity_Tables,MATCH($BS$3+3,'Mortality Tables'!$N$1:$DN$1,0),FALSE),VLOOKUP($T114,Fe_Annuity_Tables,MATCH(CR$3+3,'Mortality Tables'!$N$1:$DN$1,0),FALSE)),"")</f>
        <v/>
      </c>
      <c r="CS114" s="685" t="str">
        <f>IFERROR((CR114+BB114*Contr_Rate)*(1+Inv_Return)*IF($D114=$C$1,VLOOKUP($T114,Male_Annuity_Tables,MATCH($BS$3+3,'Mortality Tables'!$N$1:$DN$1,0),FALSE),VLOOKUP($T114,Fe_Annuity_Tables,MATCH(CS$3+3,'Mortality Tables'!$N$1:$DN$1,0),FALSE)),"")</f>
        <v/>
      </c>
      <c r="CT114" s="685" t="str">
        <f>IFERROR((CS114+BC114*Contr_Rate)*(1+Inv_Return)*IF($D114=$C$1,VLOOKUP($T114,Male_Annuity_Tables,MATCH($BS$3+3,'Mortality Tables'!$N$1:$DN$1,0),FALSE),VLOOKUP($T114,Fe_Annuity_Tables,MATCH(CT$3+3,'Mortality Tables'!$N$1:$DN$1,0),FALSE)),"")</f>
        <v/>
      </c>
      <c r="CU114" s="685" t="str">
        <f>IFERROR((CT114+BD114*Contr_Rate)*(1+Inv_Return)*IF($D114=$C$1,VLOOKUP($T114,Male_Annuity_Tables,MATCH($BS$3+3,'Mortality Tables'!$N$1:$DN$1,0),FALSE),VLOOKUP($T114,Fe_Annuity_Tables,MATCH(CU$3+3,'Mortality Tables'!$N$1:$DN$1,0),FALSE)),"")</f>
        <v/>
      </c>
      <c r="CV114" s="685" t="str">
        <f>IFERROR((CU114+BE114*Contr_Rate)*(1+Inv_Return)*IF($D114=$C$1,VLOOKUP($T114,Male_Annuity_Tables,MATCH($BS$3+3,'Mortality Tables'!$N$1:$DN$1,0),FALSE),VLOOKUP($T114,Fe_Annuity_Tables,MATCH(CV$3+3,'Mortality Tables'!$N$1:$DN$1,0),FALSE)),"")</f>
        <v/>
      </c>
      <c r="CW114" s="685" t="str">
        <f>IFERROR((CV114+BF114*Contr_Rate)*(1+Inv_Return)*IF($D114=$C$1,VLOOKUP($T114,Male_Annuity_Tables,MATCH($BS$3+3,'Mortality Tables'!$N$1:$DN$1,0),FALSE),VLOOKUP($T114,Fe_Annuity_Tables,MATCH(CW$3+3,'Mortality Tables'!$N$1:$DN$1,0),FALSE)),"")</f>
        <v/>
      </c>
      <c r="CX114" s="685" t="str">
        <f>IFERROR((CW114+BG114*Contr_Rate)*(1+Inv_Return)*IF($D114=$C$1,VLOOKUP($T114,Male_Annuity_Tables,MATCH($BS$3+3,'Mortality Tables'!$N$1:$DN$1,0),FALSE),VLOOKUP($T114,Fe_Annuity_Tables,MATCH(CX$3+3,'Mortality Tables'!$N$1:$DN$1,0),FALSE)),"")</f>
        <v/>
      </c>
      <c r="CY114" s="685" t="str">
        <f>IFERROR((CX114+BH114*Contr_Rate)*(1+Inv_Return)*IF($D114=$C$1,VLOOKUP($T114,Male_Annuity_Tables,MATCH($BS$3+3,'Mortality Tables'!$N$1:$DN$1,0),FALSE),VLOOKUP($T114,Fe_Annuity_Tables,MATCH(CY$3+3,'Mortality Tables'!$N$1:$DN$1,0),FALSE)),"")</f>
        <v/>
      </c>
      <c r="CZ114" s="685" t="str">
        <f>IFERROR((CY114+BI114*Contr_Rate)*(1+Inv_Return)*IF($D114=$C$1,VLOOKUP($T114,Male_Annuity_Tables,MATCH($BS$3+3,'Mortality Tables'!$N$1:$DN$1,0),FALSE),VLOOKUP($T114,Fe_Annuity_Tables,MATCH(CZ$3+3,'Mortality Tables'!$N$1:$DN$1,0),FALSE)),"")</f>
        <v/>
      </c>
      <c r="DA114" s="685" t="str">
        <f>IFERROR((CZ114+BJ114*Contr_Rate)*(1+Inv_Return)*IF($D114=$C$1,VLOOKUP($T114,Male_Annuity_Tables,MATCH($BS$3+3,'Mortality Tables'!$N$1:$DN$1,0),FALSE),VLOOKUP($T114,Fe_Annuity_Tables,MATCH(DA$3+3,'Mortality Tables'!$N$1:$DN$1,0),FALSE)),"")</f>
        <v/>
      </c>
      <c r="DB114" s="685" t="str">
        <f>IFERROR((DA114+BK114*Contr_Rate)*(1+Inv_Return)*IF($D114=$C$1,VLOOKUP($T114,Male_Annuity_Tables,MATCH($BS$3+3,'Mortality Tables'!$N$1:$DN$1,0),FALSE),VLOOKUP($T114,Fe_Annuity_Tables,MATCH(DB$3+3,'Mortality Tables'!$N$1:$DN$1,0),FALSE)),"")</f>
        <v/>
      </c>
      <c r="DC114" s="685" t="str">
        <f>IFERROR((DB114+BL114*Contr_Rate)*(1+Inv_Return)*IF($D114=$C$1,VLOOKUP($T114,Male_Annuity_Tables,MATCH($BS$3+3,'Mortality Tables'!$N$1:$DN$1,0),FALSE),VLOOKUP($T114,Fe_Annuity_Tables,MATCH(DC$3+3,'Mortality Tables'!$N$1:$DN$1,0),FALSE)),"")</f>
        <v/>
      </c>
      <c r="DD114" s="685" t="str">
        <f>IFERROR((DC114+BM114*Contr_Rate)*(1+Inv_Return)*IF($D114=$C$1,VLOOKUP($T114,Male_Annuity_Tables,MATCH($BS$3+3,'Mortality Tables'!$N$1:$DN$1,0),FALSE),VLOOKUP($T114,Fe_Annuity_Tables,MATCH(DD$3+3,'Mortality Tables'!$N$1:$DN$1,0),FALSE)),"")</f>
        <v/>
      </c>
      <c r="DE114" s="685" t="str">
        <f>IFERROR((DD114+BN114*Contr_Rate)*(1+Inv_Return)*IF($D114=$C$1,VLOOKUP($T114,Male_Annuity_Tables,MATCH($BS$3+3,'Mortality Tables'!$N$1:$DN$1,0),FALSE),VLOOKUP($T114,Fe_Annuity_Tables,MATCH(DE$3+3,'Mortality Tables'!$N$1:$DN$1,0),FALSE)),"")</f>
        <v/>
      </c>
      <c r="DF114" s="685" t="str">
        <f>IFERROR((DE114+BO114*Contr_Rate)*(1+Inv_Return)*IF($D114=$C$1,VLOOKUP($T114,Male_Annuity_Tables,MATCH($BS$3+3,'Mortality Tables'!$N$1:$DN$1,0),FALSE),VLOOKUP($T114,Fe_Annuity_Tables,MATCH(DF$3+3,'Mortality Tables'!$N$1:$DN$1,0),FALSE)),"")</f>
        <v/>
      </c>
      <c r="DG114" s="685" t="str">
        <f>IFERROR((DF114+BP114*Contr_Rate)*(1+Inv_Return)*IF($D114=$C$1,VLOOKUP($T114,Male_Annuity_Tables,MATCH($BS$3+3,'Mortality Tables'!$N$1:$DN$1,0),FALSE),VLOOKUP($T114,Fe_Annuity_Tables,MATCH(DG$3+3,'Mortality Tables'!$N$1:$DN$1,0),FALSE)),"")</f>
        <v/>
      </c>
      <c r="DH114" s="685" t="str">
        <f>IFERROR((DG114+BQ114*Contr_Rate)*(1+Inv_Return)*IF($D114=$C$1,VLOOKUP($T114,Male_Annuity_Tables,MATCH($BS$3+3,'Mortality Tables'!$N$1:$DN$1,0),FALSE),VLOOKUP($T114,Fe_Annuity_Tables,MATCH(DH$3+3,'Mortality Tables'!$N$1:$DN$1,0),FALSE)),"")</f>
        <v/>
      </c>
      <c r="DJ114" s="686">
        <f t="shared" si="69"/>
        <v>910157.5218181446</v>
      </c>
      <c r="DK114" s="680">
        <f t="shared" si="60"/>
        <v>8.8017766057058875</v>
      </c>
      <c r="DL114" s="686">
        <f t="shared" si="83"/>
        <v>69282.096891988956</v>
      </c>
      <c r="DM114" s="686">
        <f t="shared" si="70"/>
        <v>3159027.3642254565</v>
      </c>
      <c r="DN114" s="687">
        <f t="shared" si="84"/>
        <v>2.1931464626288803E-2</v>
      </c>
      <c r="DP114" s="688">
        <f t="shared" si="63"/>
        <v>107625.93555555903</v>
      </c>
      <c r="DQ114" s="688">
        <f t="shared" si="64"/>
        <v>138162.42964441981</v>
      </c>
      <c r="DR114" s="688">
        <f t="shared" si="65"/>
        <v>138689.8031746489</v>
      </c>
    </row>
    <row r="115" spans="1:122" s="657" customFormat="1" ht="14.5">
      <c r="A115" s="675" t="s">
        <v>1299</v>
      </c>
      <c r="B115" s="675" t="s">
        <v>1300</v>
      </c>
      <c r="C115" s="675" t="s">
        <v>115</v>
      </c>
      <c r="D115" s="675" t="s">
        <v>61</v>
      </c>
      <c r="E115" s="676">
        <v>29977</v>
      </c>
      <c r="F115" s="677">
        <v>38309</v>
      </c>
      <c r="G115" s="677">
        <v>42314</v>
      </c>
      <c r="H115" s="678">
        <v>2112059</v>
      </c>
      <c r="I115" s="678">
        <v>183171.9</v>
      </c>
      <c r="J115" s="678">
        <v>169356.89</v>
      </c>
      <c r="K115" s="678"/>
      <c r="L115" s="678">
        <v>352528.79000000004</v>
      </c>
      <c r="M115" s="679">
        <f>IF(COUNTIF($A$4:A204,A115)=1,0,1)</f>
        <v>0</v>
      </c>
      <c r="N115" s="680" t="str">
        <f t="shared" si="80"/>
        <v>Okay</v>
      </c>
      <c r="O115" s="680" t="str">
        <f t="shared" si="66"/>
        <v>TRUE</v>
      </c>
      <c r="P115" s="680" t="b">
        <f t="shared" si="50"/>
        <v>1</v>
      </c>
      <c r="Q115" s="680" t="b">
        <f t="shared" si="76"/>
        <v>1</v>
      </c>
      <c r="R115" s="680" t="b">
        <f t="shared" si="77"/>
        <v>1</v>
      </c>
      <c r="S115" s="681">
        <f t="shared" si="53"/>
        <v>22.827397260273973</v>
      </c>
      <c r="T115" s="682">
        <f t="shared" si="78"/>
        <v>42</v>
      </c>
      <c r="U115" s="682">
        <f t="shared" si="67"/>
        <v>33</v>
      </c>
      <c r="V115" s="682">
        <f t="shared" si="79"/>
        <v>9.1561643835616433</v>
      </c>
      <c r="W115" s="682">
        <f t="shared" si="81"/>
        <v>18</v>
      </c>
      <c r="X115" s="683">
        <f t="shared" si="82"/>
        <v>6345518.2200000007</v>
      </c>
      <c r="Y115" s="684">
        <f t="shared" si="58"/>
        <v>2.6900000000000001E-3</v>
      </c>
      <c r="Z115" s="684">
        <f>IF($D115=$C$1,VLOOKUP($T115,Male_Annuity_Tables,MATCH($W115+2,'Mortality Tables'!$DS$1:$HT$1,0),FALSE),VLOOKUP($T115,Fe_Annuity_Tables,MATCH($W115+2,'Mortality Tables'!$M$1:$DN$1,0),FALSE))</f>
        <v>0.11080873931234618</v>
      </c>
      <c r="AA115" s="664"/>
      <c r="AB115" s="685">
        <f t="shared" si="75"/>
        <v>2219668.4060500003</v>
      </c>
      <c r="AC115" s="685">
        <f t="shared" si="75"/>
        <v>2332760.5113382475</v>
      </c>
      <c r="AD115" s="685">
        <f t="shared" si="75"/>
        <v>2451614.6593909315</v>
      </c>
      <c r="AE115" s="685">
        <f t="shared" si="75"/>
        <v>2576524.4262868995</v>
      </c>
      <c r="AF115" s="685">
        <f t="shared" si="75"/>
        <v>2707798.3458062168</v>
      </c>
      <c r="AG115" s="685">
        <f t="shared" si="75"/>
        <v>2845760.6715250444</v>
      </c>
      <c r="AH115" s="685">
        <f t="shared" si="75"/>
        <v>2990752.1777392449</v>
      </c>
      <c r="AI115" s="685">
        <f t="shared" si="75"/>
        <v>3143131.0011950596</v>
      </c>
      <c r="AJ115" s="685">
        <f t="shared" si="75"/>
        <v>3303273.5257059485</v>
      </c>
      <c r="AK115" s="685">
        <f t="shared" si="75"/>
        <v>3471575.3118406665</v>
      </c>
      <c r="AL115" s="685">
        <f t="shared" si="74"/>
        <v>3648452.0739789484</v>
      </c>
      <c r="AM115" s="685">
        <f t="shared" ref="AL115:AU138" si="87">IFERROR(IF($W115&gt;=AM$3,($H115*(1+Ann_Salary_Growth_Rate)^AM$3),""),0)</f>
        <v>3834340.7071481757</v>
      </c>
      <c r="AN115" s="685">
        <f t="shared" si="87"/>
        <v>4029700.366177375</v>
      </c>
      <c r="AO115" s="685">
        <f t="shared" si="87"/>
        <v>4235013.5998341134</v>
      </c>
      <c r="AP115" s="685">
        <f t="shared" si="87"/>
        <v>4450787.5427456619</v>
      </c>
      <c r="AQ115" s="685">
        <f t="shared" si="87"/>
        <v>4677555.1680485522</v>
      </c>
      <c r="AR115" s="685">
        <f t="shared" si="87"/>
        <v>4915876.6038606269</v>
      </c>
      <c r="AS115" s="685">
        <f t="shared" si="87"/>
        <v>5166340.5168273253</v>
      </c>
      <c r="AT115" s="685" t="str">
        <f t="shared" si="87"/>
        <v/>
      </c>
      <c r="AU115" s="685" t="str">
        <f t="shared" si="87"/>
        <v/>
      </c>
      <c r="AV115" s="685" t="str">
        <f t="shared" si="85"/>
        <v/>
      </c>
      <c r="AW115" s="685" t="str">
        <f t="shared" si="85"/>
        <v/>
      </c>
      <c r="AX115" s="685" t="str">
        <f t="shared" si="85"/>
        <v/>
      </c>
      <c r="AY115" s="685" t="str">
        <f t="shared" si="85"/>
        <v/>
      </c>
      <c r="AZ115" s="685" t="str">
        <f t="shared" si="85"/>
        <v/>
      </c>
      <c r="BA115" s="685" t="str">
        <f t="shared" si="85"/>
        <v/>
      </c>
      <c r="BB115" s="685" t="str">
        <f t="shared" si="85"/>
        <v/>
      </c>
      <c r="BC115" s="685" t="str">
        <f t="shared" si="85"/>
        <v/>
      </c>
      <c r="BD115" s="685" t="str">
        <f t="shared" si="85"/>
        <v/>
      </c>
      <c r="BE115" s="685" t="str">
        <f t="shared" si="85"/>
        <v/>
      </c>
      <c r="BF115" s="685" t="str">
        <f t="shared" si="85"/>
        <v/>
      </c>
      <c r="BG115" s="685" t="str">
        <f t="shared" si="85"/>
        <v/>
      </c>
      <c r="BH115" s="685" t="str">
        <f t="shared" si="85"/>
        <v/>
      </c>
      <c r="BI115" s="685" t="str">
        <f t="shared" si="85"/>
        <v/>
      </c>
      <c r="BJ115" s="685" t="str">
        <f t="shared" si="85"/>
        <v/>
      </c>
      <c r="BK115" s="685" t="str">
        <f t="shared" si="85"/>
        <v/>
      </c>
      <c r="BL115" s="685" t="str">
        <f t="shared" ref="BL115:BQ123" si="88">IFERROR(IF($W115&gt;=BL$3,($H115*(1+Ann_Salary_Growth_Rate)^BL$3),""),0)</f>
        <v/>
      </c>
      <c r="BM115" s="685" t="str">
        <f t="shared" si="88"/>
        <v/>
      </c>
      <c r="BN115" s="685" t="str">
        <f t="shared" si="88"/>
        <v/>
      </c>
      <c r="BO115" s="685" t="str">
        <f t="shared" si="88"/>
        <v/>
      </c>
      <c r="BP115" s="685" t="str">
        <f t="shared" si="88"/>
        <v/>
      </c>
      <c r="BQ115" s="685" t="str">
        <f t="shared" si="88"/>
        <v/>
      </c>
      <c r="BR115" s="529"/>
      <c r="BS115" s="685">
        <f>IFERROR(($L115+AB115*Contr_Rate)*(1+Inv_Return)*IF($D115=$C$1,VLOOKUP($T115,Male_Annuity_Tables,MATCH($BS$3+3,'Mortality Tables'!$N$1:$DN$1,0),FALSE),VLOOKUP($T115,Fe_Annuity_Tables,MATCH(BS$3+3,'Mortality Tables'!$N$1:$DN$1,0),FALSE)),"")</f>
        <v>887202.62453276059</v>
      </c>
      <c r="BT115" s="685">
        <f>IFERROR(($BS115+AC115*Contr_Rate)*(1+Inv_Return)*IF($D115=$C$1,VLOOKUP($T115,Male_Annuity_Tables,MATCH($BS$3+3,'Mortality Tables'!$N$1:$DN$1,0),FALSE),VLOOKUP($T115,Fe_Annuity_Tables,MATCH(BT$3+3,'Mortality Tables'!$N$1:$DN$1,0),FALSE)),"")</f>
        <v>1382538.6357824029</v>
      </c>
      <c r="BU115" s="685">
        <f>IFERROR((BT115+AD115*Contr_Rate)*(1+Inv_Return)*IF($D115=$C$1,VLOOKUP($T115,Male_Annuity_Tables,MATCH($BS$3+3,'Mortality Tables'!$N$1:$DN$1,0),FALSE),VLOOKUP($T115,Fe_Annuity_Tables,MATCH(BU$3+3,'Mortality Tables'!$N$1:$DN$1,0),FALSE)),"")</f>
        <v>1845111.4598043135</v>
      </c>
      <c r="BV115" s="685">
        <f>IFERROR((BU115+AE115*Contr_Rate)*(1+Inv_Return)*IF($D115=$C$1,VLOOKUP($T115,Male_Annuity_Tables,MATCH($BS$3+3,'Mortality Tables'!$N$1:$DN$1,0),FALSE),VLOOKUP($T115,Fe_Annuity_Tables,MATCH(BV$3+3,'Mortality Tables'!$N$1:$DN$1,0),FALSE)),"")</f>
        <v>2280725.3018932594</v>
      </c>
      <c r="BW115" s="685">
        <f>IFERROR((BV115+AF115*Contr_Rate)*(1+Inv_Return)*IF($D115=$C$1,VLOOKUP($T115,Male_Annuity_Tables,MATCH($BS$3+3,'Mortality Tables'!$N$1:$DN$1,0),FALSE),VLOOKUP($T115,Fe_Annuity_Tables,MATCH(BW$3+3,'Mortality Tables'!$N$1:$DN$1,0),FALSE)),"")</f>
        <v>2694517.1172644729</v>
      </c>
      <c r="BX115" s="685">
        <f>IFERROR((BW115+AG115*Contr_Rate)*(1+Inv_Return)*IF($D115=$C$1,VLOOKUP($T115,Male_Annuity_Tables,MATCH($BS$3+3,'Mortality Tables'!$N$1:$DN$1,0),FALSE),VLOOKUP($T115,Fe_Annuity_Tables,MATCH(BX$3+3,'Mortality Tables'!$N$1:$DN$1,0),FALSE)),"")</f>
        <v>3091046.6958634346</v>
      </c>
      <c r="BY115" s="685">
        <f>IFERROR((BX115+AH115*Contr_Rate)*(1+Inv_Return)*IF($D115=$C$1,VLOOKUP($T115,Male_Annuity_Tables,MATCH($BS$3+3,'Mortality Tables'!$N$1:$DN$1,0),FALSE),VLOOKUP($T115,Fe_Annuity_Tables,MATCH(BY$3+3,'Mortality Tables'!$N$1:$DN$1,0),FALSE)),"")</f>
        <v>3474375.3488816647</v>
      </c>
      <c r="BZ115" s="685">
        <f>IFERROR((BY115+AI115*Contr_Rate)*(1+Inv_Return)*IF($D115=$C$1,VLOOKUP($T115,Male_Annuity_Tables,MATCH($BS$3+3,'Mortality Tables'!$N$1:$DN$1,0),FALSE),VLOOKUP($T115,Fe_Annuity_Tables,MATCH(BZ$3+3,'Mortality Tables'!$N$1:$DN$1,0),FALSE)),"")</f>
        <v>3848134.6763365795</v>
      </c>
      <c r="CA115" s="685">
        <f>IFERROR((BZ115+AJ115*Contr_Rate)*(1+Inv_Return)*IF($D115=$C$1,VLOOKUP($T115,Male_Annuity_Tables,MATCH($BS$3+3,'Mortality Tables'!$N$1:$DN$1,0),FALSE),VLOOKUP($T115,Fe_Annuity_Tables,MATCH(CA$3+3,'Mortality Tables'!$N$1:$DN$1,0),FALSE)),"")</f>
        <v>4215586.7049985221</v>
      </c>
      <c r="CB115" s="685">
        <f>IFERROR((CA115+AK115*Contr_Rate)*(1+Inv_Return)*IF($D115=$C$1,VLOOKUP($T115,Male_Annuity_Tables,MATCH($BS$3+3,'Mortality Tables'!$N$1:$DN$1,0),FALSE),VLOOKUP($T115,Fe_Annuity_Tables,MATCH(CB$3+3,'Mortality Tables'!$N$1:$DN$1,0),FALSE)),"")</f>
        <v>4579676.5203924077</v>
      </c>
      <c r="CC115" s="685">
        <f>IFERROR((CB115+AL115*Contr_Rate)*(1+Inv_Return)*IF($D115=$C$1,VLOOKUP($T115,Male_Annuity_Tables,MATCH($BS$3+3,'Mortality Tables'!$N$1:$DN$1,0),FALSE),VLOOKUP($T115,Fe_Annuity_Tables,MATCH(CC$3+3,'Mortality Tables'!$N$1:$DN$1,0),FALSE)),"")</f>
        <v>4943078.3724069679</v>
      </c>
      <c r="CD115" s="685">
        <f>IFERROR((CC115+AM115*Contr_Rate)*(1+Inv_Return)*IF($D115=$C$1,VLOOKUP($T115,Male_Annuity_Tables,MATCH($BS$3+3,'Mortality Tables'!$N$1:$DN$1,0),FALSE),VLOOKUP($T115,Fe_Annuity_Tables,MATCH(CD$3+3,'Mortality Tables'!$N$1:$DN$1,0),FALSE)),"")</f>
        <v>5308236.1084605241</v>
      </c>
      <c r="CE115" s="685">
        <f>IFERROR((CD115+AN115*Contr_Rate)*(1+Inv_Return)*IF($D115=$C$1,VLOOKUP($T115,Male_Annuity_Tables,MATCH($BS$3+3,'Mortality Tables'!$N$1:$DN$1,0),FALSE),VLOOKUP($T115,Fe_Annuity_Tables,MATCH(CE$3+3,'Mortality Tables'!$N$1:$DN$1,0),FALSE)),"")</f>
        <v>5677398.678801991</v>
      </c>
      <c r="CF115" s="685">
        <f>IFERROR((CE115+AO115*Contr_Rate)*(1+Inv_Return)*IF($D115=$C$1,VLOOKUP($T115,Male_Annuity_Tables,MATCH($BS$3+3,'Mortality Tables'!$N$1:$DN$1,0),FALSE),VLOOKUP($T115,Fe_Annuity_Tables,MATCH(CF$3+3,'Mortality Tables'!$N$1:$DN$1,0),FALSE)),"")</f>
        <v>6052651.3632819718</v>
      </c>
      <c r="CG115" s="685">
        <f>IFERROR((CF115+AP115*Contr_Rate)*(1+Inv_Return)*IF($D115=$C$1,VLOOKUP($T115,Male_Annuity_Tables,MATCH($BS$3+3,'Mortality Tables'!$N$1:$DN$1,0),FALSE),VLOOKUP($T115,Fe_Annuity_Tables,MATCH(CG$3+3,'Mortality Tables'!$N$1:$DN$1,0),FALSE)),"")</f>
        <v>6435943.2859928375</v>
      </c>
      <c r="CH115" s="685">
        <f>IFERROR((CG115+AQ115*Contr_Rate)*(1+Inv_Return)*IF($D115=$C$1,VLOOKUP($T115,Male_Annuity_Tables,MATCH($BS$3+3,'Mortality Tables'!$N$1:$DN$1,0),FALSE),VLOOKUP($T115,Fe_Annuity_Tables,MATCH(CH$3+3,'Mortality Tables'!$N$1:$DN$1,0),FALSE)),"")</f>
        <v>6829111.7119644191</v>
      </c>
      <c r="CI115" s="685">
        <f>IFERROR((CH115+AR115*Contr_Rate)*(1+Inv_Return)*IF($D115=$C$1,VLOOKUP($T115,Male_Annuity_Tables,MATCH($BS$3+3,'Mortality Tables'!$N$1:$DN$1,0),FALSE),VLOOKUP($T115,Fe_Annuity_Tables,MATCH(CI$3+3,'Mortality Tables'!$N$1:$DN$1,0),FALSE)),"")</f>
        <v>7233903.5572336502</v>
      </c>
      <c r="CJ115" s="685">
        <f>IFERROR((CI115+AS115*Contr_Rate)*(1+Inv_Return)*IF($D115=$C$1,VLOOKUP($T115,Male_Annuity_Tables,MATCH($BS$3+3,'Mortality Tables'!$N$1:$DN$1,0),FALSE),VLOOKUP($T115,Fe_Annuity_Tables,MATCH(CJ$3+3,'Mortality Tables'!$N$1:$DN$1,0),FALSE)),"")</f>
        <v>7651994.4888800755</v>
      </c>
      <c r="CK115" s="685" t="str">
        <f>IFERROR((CJ115+AT115*Contr_Rate)*(1+Inv_Return)*IF($D115=$C$1,VLOOKUP($T115,Male_Annuity_Tables,MATCH($BS$3+3,'Mortality Tables'!$N$1:$DN$1,0),FALSE),VLOOKUP($T115,Fe_Annuity_Tables,MATCH(CK$3+3,'Mortality Tables'!$N$1:$DN$1,0),FALSE)),"")</f>
        <v/>
      </c>
      <c r="CL115" s="685" t="str">
        <f>IFERROR((CK115+AU115*Contr_Rate)*(1+Inv_Return)*IF($D115=$C$1,VLOOKUP($T115,Male_Annuity_Tables,MATCH($BS$3+3,'Mortality Tables'!$N$1:$DN$1,0),FALSE),VLOOKUP($T115,Fe_Annuity_Tables,MATCH(CL$3+3,'Mortality Tables'!$N$1:$DN$1,0),FALSE)),"")</f>
        <v/>
      </c>
      <c r="CM115" s="685" t="str">
        <f>IFERROR((CL115+AV115*Contr_Rate)*(1+Inv_Return)*IF($D115=$C$1,VLOOKUP($T115,Male_Annuity_Tables,MATCH($BS$3+3,'Mortality Tables'!$N$1:$DN$1,0),FALSE),VLOOKUP($T115,Fe_Annuity_Tables,MATCH(CM$3+3,'Mortality Tables'!$N$1:$DN$1,0),FALSE)),"")</f>
        <v/>
      </c>
      <c r="CN115" s="685" t="str">
        <f>IFERROR((CM115+AW115*Contr_Rate)*(1+Inv_Return)*IF($D115=$C$1,VLOOKUP($T115,Male_Annuity_Tables,MATCH($BS$3+3,'Mortality Tables'!$N$1:$DN$1,0),FALSE),VLOOKUP($T115,Fe_Annuity_Tables,MATCH(CN$3+3,'Mortality Tables'!$N$1:$DN$1,0),FALSE)),"")</f>
        <v/>
      </c>
      <c r="CO115" s="685" t="str">
        <f>IFERROR((CN115+AX115*Contr_Rate)*(1+Inv_Return)*IF($D115=$C$1,VLOOKUP($T115,Male_Annuity_Tables,MATCH($BS$3+3,'Mortality Tables'!$N$1:$DN$1,0),FALSE),VLOOKUP($T115,Fe_Annuity_Tables,MATCH(CO$3+3,'Mortality Tables'!$N$1:$DN$1,0),FALSE)),"")</f>
        <v/>
      </c>
      <c r="CP115" s="685" t="str">
        <f>IFERROR((CO115+AY115*Contr_Rate)*(1+Inv_Return)*IF($D115=$C$1,VLOOKUP($T115,Male_Annuity_Tables,MATCH($BS$3+3,'Mortality Tables'!$N$1:$DN$1,0),FALSE),VLOOKUP($T115,Fe_Annuity_Tables,MATCH(CP$3+3,'Mortality Tables'!$N$1:$DN$1,0),FALSE)),"")</f>
        <v/>
      </c>
      <c r="CQ115" s="685" t="str">
        <f>IFERROR((CP115+AZ115*Contr_Rate)*(1+Inv_Return)*IF($D115=$C$1,VLOOKUP($T115,Male_Annuity_Tables,MATCH($BS$3+3,'Mortality Tables'!$N$1:$DN$1,0),FALSE),VLOOKUP($T115,Fe_Annuity_Tables,MATCH(CQ$3+3,'Mortality Tables'!$N$1:$DN$1,0),FALSE)),"")</f>
        <v/>
      </c>
      <c r="CR115" s="685" t="str">
        <f>IFERROR((CQ115+BA115*Contr_Rate)*(1+Inv_Return)*IF($D115=$C$1,VLOOKUP($T115,Male_Annuity_Tables,MATCH($BS$3+3,'Mortality Tables'!$N$1:$DN$1,0),FALSE),VLOOKUP($T115,Fe_Annuity_Tables,MATCH(CR$3+3,'Mortality Tables'!$N$1:$DN$1,0),FALSE)),"")</f>
        <v/>
      </c>
      <c r="CS115" s="685" t="str">
        <f>IFERROR((CR115+BB115*Contr_Rate)*(1+Inv_Return)*IF($D115=$C$1,VLOOKUP($T115,Male_Annuity_Tables,MATCH($BS$3+3,'Mortality Tables'!$N$1:$DN$1,0),FALSE),VLOOKUP($T115,Fe_Annuity_Tables,MATCH(CS$3+3,'Mortality Tables'!$N$1:$DN$1,0),FALSE)),"")</f>
        <v/>
      </c>
      <c r="CT115" s="685" t="str">
        <f>IFERROR((CS115+BC115*Contr_Rate)*(1+Inv_Return)*IF($D115=$C$1,VLOOKUP($T115,Male_Annuity_Tables,MATCH($BS$3+3,'Mortality Tables'!$N$1:$DN$1,0),FALSE),VLOOKUP($T115,Fe_Annuity_Tables,MATCH(CT$3+3,'Mortality Tables'!$N$1:$DN$1,0),FALSE)),"")</f>
        <v/>
      </c>
      <c r="CU115" s="685" t="str">
        <f>IFERROR((CT115+BD115*Contr_Rate)*(1+Inv_Return)*IF($D115=$C$1,VLOOKUP($T115,Male_Annuity_Tables,MATCH($BS$3+3,'Mortality Tables'!$N$1:$DN$1,0),FALSE),VLOOKUP($T115,Fe_Annuity_Tables,MATCH(CU$3+3,'Mortality Tables'!$N$1:$DN$1,0),FALSE)),"")</f>
        <v/>
      </c>
      <c r="CV115" s="685" t="str">
        <f>IFERROR((CU115+BE115*Contr_Rate)*(1+Inv_Return)*IF($D115=$C$1,VLOOKUP($T115,Male_Annuity_Tables,MATCH($BS$3+3,'Mortality Tables'!$N$1:$DN$1,0),FALSE),VLOOKUP($T115,Fe_Annuity_Tables,MATCH(CV$3+3,'Mortality Tables'!$N$1:$DN$1,0),FALSE)),"")</f>
        <v/>
      </c>
      <c r="CW115" s="685" t="str">
        <f>IFERROR((CV115+BF115*Contr_Rate)*(1+Inv_Return)*IF($D115=$C$1,VLOOKUP($T115,Male_Annuity_Tables,MATCH($BS$3+3,'Mortality Tables'!$N$1:$DN$1,0),FALSE),VLOOKUP($T115,Fe_Annuity_Tables,MATCH(CW$3+3,'Mortality Tables'!$N$1:$DN$1,0),FALSE)),"")</f>
        <v/>
      </c>
      <c r="CX115" s="685" t="str">
        <f>IFERROR((CW115+BG115*Contr_Rate)*(1+Inv_Return)*IF($D115=$C$1,VLOOKUP($T115,Male_Annuity_Tables,MATCH($BS$3+3,'Mortality Tables'!$N$1:$DN$1,0),FALSE),VLOOKUP($T115,Fe_Annuity_Tables,MATCH(CX$3+3,'Mortality Tables'!$N$1:$DN$1,0),FALSE)),"")</f>
        <v/>
      </c>
      <c r="CY115" s="685" t="str">
        <f>IFERROR((CX115+BH115*Contr_Rate)*(1+Inv_Return)*IF($D115=$C$1,VLOOKUP($T115,Male_Annuity_Tables,MATCH($BS$3+3,'Mortality Tables'!$N$1:$DN$1,0),FALSE),VLOOKUP($T115,Fe_Annuity_Tables,MATCH(CY$3+3,'Mortality Tables'!$N$1:$DN$1,0),FALSE)),"")</f>
        <v/>
      </c>
      <c r="CZ115" s="685" t="str">
        <f>IFERROR((CY115+BI115*Contr_Rate)*(1+Inv_Return)*IF($D115=$C$1,VLOOKUP($T115,Male_Annuity_Tables,MATCH($BS$3+3,'Mortality Tables'!$N$1:$DN$1,0),FALSE),VLOOKUP($T115,Fe_Annuity_Tables,MATCH(CZ$3+3,'Mortality Tables'!$N$1:$DN$1,0),FALSE)),"")</f>
        <v/>
      </c>
      <c r="DA115" s="685" t="str">
        <f>IFERROR((CZ115+BJ115*Contr_Rate)*(1+Inv_Return)*IF($D115=$C$1,VLOOKUP($T115,Male_Annuity_Tables,MATCH($BS$3+3,'Mortality Tables'!$N$1:$DN$1,0),FALSE),VLOOKUP($T115,Fe_Annuity_Tables,MATCH(DA$3+3,'Mortality Tables'!$N$1:$DN$1,0),FALSE)),"")</f>
        <v/>
      </c>
      <c r="DB115" s="685" t="str">
        <f>IFERROR((DA115+BK115*Contr_Rate)*(1+Inv_Return)*IF($D115=$C$1,VLOOKUP($T115,Male_Annuity_Tables,MATCH($BS$3+3,'Mortality Tables'!$N$1:$DN$1,0),FALSE),VLOOKUP($T115,Fe_Annuity_Tables,MATCH(DB$3+3,'Mortality Tables'!$N$1:$DN$1,0),FALSE)),"")</f>
        <v/>
      </c>
      <c r="DC115" s="685" t="str">
        <f>IFERROR((DB115+BL115*Contr_Rate)*(1+Inv_Return)*IF($D115=$C$1,VLOOKUP($T115,Male_Annuity_Tables,MATCH($BS$3+3,'Mortality Tables'!$N$1:$DN$1,0),FALSE),VLOOKUP($T115,Fe_Annuity_Tables,MATCH(DC$3+3,'Mortality Tables'!$N$1:$DN$1,0),FALSE)),"")</f>
        <v/>
      </c>
      <c r="DD115" s="685" t="str">
        <f>IFERROR((DC115+BM115*Contr_Rate)*(1+Inv_Return)*IF($D115=$C$1,VLOOKUP($T115,Male_Annuity_Tables,MATCH($BS$3+3,'Mortality Tables'!$N$1:$DN$1,0),FALSE),VLOOKUP($T115,Fe_Annuity_Tables,MATCH(DD$3+3,'Mortality Tables'!$N$1:$DN$1,0),FALSE)),"")</f>
        <v/>
      </c>
      <c r="DE115" s="685" t="str">
        <f>IFERROR((DD115+BN115*Contr_Rate)*(1+Inv_Return)*IF($D115=$C$1,VLOOKUP($T115,Male_Annuity_Tables,MATCH($BS$3+3,'Mortality Tables'!$N$1:$DN$1,0),FALSE),VLOOKUP($T115,Fe_Annuity_Tables,MATCH(DE$3+3,'Mortality Tables'!$N$1:$DN$1,0),FALSE)),"")</f>
        <v/>
      </c>
      <c r="DF115" s="685" t="str">
        <f>IFERROR((DE115+BO115*Contr_Rate)*(1+Inv_Return)*IF($D115=$C$1,VLOOKUP($T115,Male_Annuity_Tables,MATCH($BS$3+3,'Mortality Tables'!$N$1:$DN$1,0),FALSE),VLOOKUP($T115,Fe_Annuity_Tables,MATCH(DF$3+3,'Mortality Tables'!$N$1:$DN$1,0),FALSE)),"")</f>
        <v/>
      </c>
      <c r="DG115" s="685" t="str">
        <f>IFERROR((DF115+BP115*Contr_Rate)*(1+Inv_Return)*IF($D115=$C$1,VLOOKUP($T115,Male_Annuity_Tables,MATCH($BS$3+3,'Mortality Tables'!$N$1:$DN$1,0),FALSE),VLOOKUP($T115,Fe_Annuity_Tables,MATCH(DG$3+3,'Mortality Tables'!$N$1:$DN$1,0),FALSE)),"")</f>
        <v/>
      </c>
      <c r="DH115" s="685" t="str">
        <f>IFERROR((DG115+BQ115*Contr_Rate)*(1+Inv_Return)*IF($D115=$C$1,VLOOKUP($T115,Male_Annuity_Tables,MATCH($BS$3+3,'Mortality Tables'!$N$1:$DN$1,0),FALSE),VLOOKUP($T115,Fe_Annuity_Tables,MATCH(DH$3+3,'Mortality Tables'!$N$1:$DN$1,0),FALSE)),"")</f>
        <v/>
      </c>
      <c r="DJ115" s="686">
        <f t="shared" si="69"/>
        <v>7651994.4888800755</v>
      </c>
      <c r="DK115" s="680">
        <f t="shared" si="60"/>
        <v>8.0909277508679907</v>
      </c>
      <c r="DL115" s="686">
        <f t="shared" si="83"/>
        <v>633652.46426772827</v>
      </c>
      <c r="DM115" s="686">
        <f t="shared" si="70"/>
        <v>5166340.5168273253</v>
      </c>
      <c r="DN115" s="687">
        <f t="shared" si="84"/>
        <v>0.12265015482503606</v>
      </c>
      <c r="DP115" s="688">
        <f t="shared" si="63"/>
        <v>135108.98248090825</v>
      </c>
      <c r="DQ115" s="688">
        <f t="shared" si="64"/>
        <v>210812.25626137239</v>
      </c>
      <c r="DR115" s="688">
        <f t="shared" si="65"/>
        <v>281769.7386939064</v>
      </c>
    </row>
    <row r="116" spans="1:122" s="657" customFormat="1" ht="14.5">
      <c r="A116" s="675" t="s">
        <v>1301</v>
      </c>
      <c r="B116" s="675" t="s">
        <v>1302</v>
      </c>
      <c r="C116" s="675" t="s">
        <v>116</v>
      </c>
      <c r="D116" s="675" t="s">
        <v>61</v>
      </c>
      <c r="E116" s="676">
        <v>26455</v>
      </c>
      <c r="F116" s="677">
        <v>38004</v>
      </c>
      <c r="G116" s="677">
        <v>43779</v>
      </c>
      <c r="H116" s="678">
        <v>1430411</v>
      </c>
      <c r="I116" s="678">
        <v>112734.05</v>
      </c>
      <c r="J116" s="678">
        <v>126098.53</v>
      </c>
      <c r="K116" s="678"/>
      <c r="L116" s="678">
        <v>238832.58000000002</v>
      </c>
      <c r="M116" s="679">
        <f>IF(COUNTIF($A$4:A204,A116)=1,0,1)</f>
        <v>0</v>
      </c>
      <c r="N116" s="680" t="str">
        <f t="shared" si="80"/>
        <v>Okay</v>
      </c>
      <c r="O116" s="680" t="str">
        <f t="shared" si="66"/>
        <v>TRUE</v>
      </c>
      <c r="P116" s="680" t="b">
        <f t="shared" si="50"/>
        <v>1</v>
      </c>
      <c r="Q116" s="680" t="b">
        <f t="shared" si="76"/>
        <v>1</v>
      </c>
      <c r="R116" s="680" t="b">
        <f t="shared" si="77"/>
        <v>1</v>
      </c>
      <c r="S116" s="681">
        <f t="shared" si="53"/>
        <v>31.641095890410959</v>
      </c>
      <c r="T116" s="682">
        <f t="shared" si="78"/>
        <v>52</v>
      </c>
      <c r="U116" s="682">
        <f t="shared" si="67"/>
        <v>47</v>
      </c>
      <c r="V116" s="682">
        <f t="shared" si="79"/>
        <v>5.1424657534246574</v>
      </c>
      <c r="W116" s="682">
        <f t="shared" si="81"/>
        <v>8</v>
      </c>
      <c r="X116" s="683">
        <f t="shared" si="82"/>
        <v>1910660.6400000001</v>
      </c>
      <c r="Y116" s="684">
        <f t="shared" si="58"/>
        <v>6.5900000000000004E-3</v>
      </c>
      <c r="Z116" s="684">
        <f>IF($D116=$C$1,VLOOKUP($T116,Male_Annuity_Tables,MATCH($W116+2,'Mortality Tables'!$DS$1:$HT$1,0),FALSE),VLOOKUP($T116,Fe_Annuity_Tables,MATCH($W116+2,'Mortality Tables'!$M$1:$DN$1,0),FALSE))</f>
        <v>0.52324992592211617</v>
      </c>
      <c r="AA116" s="664"/>
      <c r="AB116" s="685">
        <f t="shared" ref="AB116:AP139" si="89">IFERROR(IF($W116&gt;=AB$3,($H116*(1+Ann_Salary_Growth_Rate)^AB$3),""),0)</f>
        <v>1503290.4404500001</v>
      </c>
      <c r="AC116" s="685">
        <f t="shared" si="89"/>
        <v>1579883.0883909275</v>
      </c>
      <c r="AD116" s="685">
        <f t="shared" si="89"/>
        <v>1660378.1317444455</v>
      </c>
      <c r="AE116" s="685">
        <f t="shared" si="89"/>
        <v>1744974.3975568248</v>
      </c>
      <c r="AF116" s="685">
        <f t="shared" si="89"/>
        <v>1833880.8431123451</v>
      </c>
      <c r="AG116" s="685">
        <f t="shared" si="89"/>
        <v>1927317.0720689194</v>
      </c>
      <c r="AH116" s="685">
        <f t="shared" si="89"/>
        <v>2025513.8768908307</v>
      </c>
      <c r="AI116" s="685">
        <f t="shared" si="89"/>
        <v>2128713.8089184188</v>
      </c>
      <c r="AJ116" s="685" t="str">
        <f t="shared" si="89"/>
        <v/>
      </c>
      <c r="AK116" s="685" t="str">
        <f t="shared" si="89"/>
        <v/>
      </c>
      <c r="AL116" s="685" t="str">
        <f t="shared" si="87"/>
        <v/>
      </c>
      <c r="AM116" s="685" t="str">
        <f t="shared" si="87"/>
        <v/>
      </c>
      <c r="AN116" s="685" t="str">
        <f t="shared" si="87"/>
        <v/>
      </c>
      <c r="AO116" s="685" t="str">
        <f t="shared" si="87"/>
        <v/>
      </c>
      <c r="AP116" s="685" t="str">
        <f t="shared" si="87"/>
        <v/>
      </c>
      <c r="AQ116" s="685" t="str">
        <f t="shared" si="87"/>
        <v/>
      </c>
      <c r="AR116" s="685" t="str">
        <f t="shared" si="87"/>
        <v/>
      </c>
      <c r="AS116" s="685" t="str">
        <f t="shared" si="87"/>
        <v/>
      </c>
      <c r="AT116" s="685" t="str">
        <f t="shared" si="87"/>
        <v/>
      </c>
      <c r="AU116" s="685" t="str">
        <f t="shared" si="87"/>
        <v/>
      </c>
      <c r="AV116" s="685" t="str">
        <f t="shared" si="85"/>
        <v/>
      </c>
      <c r="AW116" s="685" t="str">
        <f t="shared" si="85"/>
        <v/>
      </c>
      <c r="AX116" s="685" t="str">
        <f t="shared" si="85"/>
        <v/>
      </c>
      <c r="AY116" s="685" t="str">
        <f t="shared" si="85"/>
        <v/>
      </c>
      <c r="AZ116" s="685" t="str">
        <f t="shared" si="85"/>
        <v/>
      </c>
      <c r="BA116" s="685" t="str">
        <f t="shared" si="85"/>
        <v/>
      </c>
      <c r="BB116" s="685" t="str">
        <f t="shared" si="85"/>
        <v/>
      </c>
      <c r="BC116" s="685" t="str">
        <f t="shared" si="85"/>
        <v/>
      </c>
      <c r="BD116" s="685" t="str">
        <f t="shared" si="85"/>
        <v/>
      </c>
      <c r="BE116" s="685" t="str">
        <f t="shared" si="85"/>
        <v/>
      </c>
      <c r="BF116" s="685" t="str">
        <f t="shared" si="85"/>
        <v/>
      </c>
      <c r="BG116" s="685" t="str">
        <f t="shared" si="85"/>
        <v/>
      </c>
      <c r="BH116" s="685" t="str">
        <f t="shared" si="85"/>
        <v/>
      </c>
      <c r="BI116" s="685" t="str">
        <f t="shared" si="85"/>
        <v/>
      </c>
      <c r="BJ116" s="685" t="str">
        <f t="shared" si="85"/>
        <v/>
      </c>
      <c r="BK116" s="685" t="str">
        <f t="shared" si="85"/>
        <v/>
      </c>
      <c r="BL116" s="685" t="str">
        <f t="shared" si="88"/>
        <v/>
      </c>
      <c r="BM116" s="685" t="str">
        <f t="shared" si="88"/>
        <v/>
      </c>
      <c r="BN116" s="685" t="str">
        <f t="shared" si="88"/>
        <v/>
      </c>
      <c r="BO116" s="685" t="str">
        <f t="shared" si="88"/>
        <v/>
      </c>
      <c r="BP116" s="685" t="str">
        <f t="shared" si="88"/>
        <v/>
      </c>
      <c r="BQ116" s="685" t="str">
        <f t="shared" si="88"/>
        <v/>
      </c>
      <c r="BR116" s="529"/>
      <c r="BS116" s="685">
        <f>IFERROR(($L116+AB116*Contr_Rate)*(1+Inv_Return)*IF($D116=$C$1,VLOOKUP($T116,Male_Annuity_Tables,MATCH($BS$3+3,'Mortality Tables'!$N$1:$DN$1,0),FALSE),VLOOKUP($T116,Fe_Annuity_Tables,MATCH(BS$3+3,'Mortality Tables'!$N$1:$DN$1,0),FALSE)),"")</f>
        <v>633795.95833576156</v>
      </c>
      <c r="BT116" s="685">
        <f>IFERROR(($BS116+AC116*Contr_Rate)*(1+Inv_Return)*IF($D116=$C$1,VLOOKUP($T116,Male_Annuity_Tables,MATCH($BS$3+3,'Mortality Tables'!$N$1:$DN$1,0),FALSE),VLOOKUP($T116,Fe_Annuity_Tables,MATCH(BT$3+3,'Mortality Tables'!$N$1:$DN$1,0),FALSE)),"")</f>
        <v>1017794.0109152772</v>
      </c>
      <c r="BU116" s="685">
        <f>IFERROR((BT116+AD116*Contr_Rate)*(1+Inv_Return)*IF($D116=$C$1,VLOOKUP($T116,Male_Annuity_Tables,MATCH($BS$3+3,'Mortality Tables'!$N$1:$DN$1,0),FALSE),VLOOKUP($T116,Fe_Annuity_Tables,MATCH(BU$3+3,'Mortality Tables'!$N$1:$DN$1,0),FALSE)),"")</f>
        <v>1392792.9260320025</v>
      </c>
      <c r="BV116" s="685">
        <f>IFERROR((BU116+AE116*Contr_Rate)*(1+Inv_Return)*IF($D116=$C$1,VLOOKUP($T116,Male_Annuity_Tables,MATCH($BS$3+3,'Mortality Tables'!$N$1:$DN$1,0),FALSE),VLOOKUP($T116,Fe_Annuity_Tables,MATCH(BV$3+3,'Mortality Tables'!$N$1:$DN$1,0),FALSE)),"")</f>
        <v>1760654.0116547195</v>
      </c>
      <c r="BW116" s="685">
        <f>IFERROR((BV116+AF116*Contr_Rate)*(1+Inv_Return)*IF($D116=$C$1,VLOOKUP($T116,Male_Annuity_Tables,MATCH($BS$3+3,'Mortality Tables'!$N$1:$DN$1,0),FALSE),VLOOKUP($T116,Fe_Annuity_Tables,MATCH(BW$3+3,'Mortality Tables'!$N$1:$DN$1,0),FALSE)),"")</f>
        <v>2123145.0055430955</v>
      </c>
      <c r="BX116" s="685">
        <f>IFERROR((BW116+AG116*Contr_Rate)*(1+Inv_Return)*IF($D116=$C$1,VLOOKUP($T116,Male_Annuity_Tables,MATCH($BS$3+3,'Mortality Tables'!$N$1:$DN$1,0),FALSE),VLOOKUP($T116,Fe_Annuity_Tables,MATCH(BX$3+3,'Mortality Tables'!$N$1:$DN$1,0),FALSE)),"")</f>
        <v>2481950.6090767486</v>
      </c>
      <c r="BY116" s="685">
        <f>IFERROR((BX116+AH116*Contr_Rate)*(1+Inv_Return)*IF($D116=$C$1,VLOOKUP($T116,Male_Annuity_Tables,MATCH($BS$3+3,'Mortality Tables'!$N$1:$DN$1,0),FALSE),VLOOKUP($T116,Fe_Annuity_Tables,MATCH(BY$3+3,'Mortality Tables'!$N$1:$DN$1,0),FALSE)),"")</f>
        <v>2838682.3150923895</v>
      </c>
      <c r="BZ116" s="685">
        <f>IFERROR((BY116+AI116*Contr_Rate)*(1+Inv_Return)*IF($D116=$C$1,VLOOKUP($T116,Male_Annuity_Tables,MATCH($BS$3+3,'Mortality Tables'!$N$1:$DN$1,0),FALSE),VLOOKUP($T116,Fe_Annuity_Tables,MATCH(BZ$3+3,'Mortality Tables'!$N$1:$DN$1,0),FALSE)),"")</f>
        <v>3194887.5946839498</v>
      </c>
      <c r="CA116" s="685" t="str">
        <f>IFERROR((BZ116+AJ116*Contr_Rate)*(1+Inv_Return)*IF($D116=$C$1,VLOOKUP($T116,Male_Annuity_Tables,MATCH($BS$3+3,'Mortality Tables'!$N$1:$DN$1,0),FALSE),VLOOKUP($T116,Fe_Annuity_Tables,MATCH(CA$3+3,'Mortality Tables'!$N$1:$DN$1,0),FALSE)),"")</f>
        <v/>
      </c>
      <c r="CB116" s="685" t="str">
        <f>IFERROR((CA116+AK116*Contr_Rate)*(1+Inv_Return)*IF($D116=$C$1,VLOOKUP($T116,Male_Annuity_Tables,MATCH($BS$3+3,'Mortality Tables'!$N$1:$DN$1,0),FALSE),VLOOKUP($T116,Fe_Annuity_Tables,MATCH(CB$3+3,'Mortality Tables'!$N$1:$DN$1,0),FALSE)),"")</f>
        <v/>
      </c>
      <c r="CC116" s="685" t="str">
        <f>IFERROR((CB116+AL116*Contr_Rate)*(1+Inv_Return)*IF($D116=$C$1,VLOOKUP($T116,Male_Annuity_Tables,MATCH($BS$3+3,'Mortality Tables'!$N$1:$DN$1,0),FALSE),VLOOKUP($T116,Fe_Annuity_Tables,MATCH(CC$3+3,'Mortality Tables'!$N$1:$DN$1,0),FALSE)),"")</f>
        <v/>
      </c>
      <c r="CD116" s="685" t="str">
        <f>IFERROR((CC116+AM116*Contr_Rate)*(1+Inv_Return)*IF($D116=$C$1,VLOOKUP($T116,Male_Annuity_Tables,MATCH($BS$3+3,'Mortality Tables'!$N$1:$DN$1,0),FALSE),VLOOKUP($T116,Fe_Annuity_Tables,MATCH(CD$3+3,'Mortality Tables'!$N$1:$DN$1,0),FALSE)),"")</f>
        <v/>
      </c>
      <c r="CE116" s="685" t="str">
        <f>IFERROR((CD116+AN116*Contr_Rate)*(1+Inv_Return)*IF($D116=$C$1,VLOOKUP($T116,Male_Annuity_Tables,MATCH($BS$3+3,'Mortality Tables'!$N$1:$DN$1,0),FALSE),VLOOKUP($T116,Fe_Annuity_Tables,MATCH(CE$3+3,'Mortality Tables'!$N$1:$DN$1,0),FALSE)),"")</f>
        <v/>
      </c>
      <c r="CF116" s="685" t="str">
        <f>IFERROR((CE116+AO116*Contr_Rate)*(1+Inv_Return)*IF($D116=$C$1,VLOOKUP($T116,Male_Annuity_Tables,MATCH($BS$3+3,'Mortality Tables'!$N$1:$DN$1,0),FALSE),VLOOKUP($T116,Fe_Annuity_Tables,MATCH(CF$3+3,'Mortality Tables'!$N$1:$DN$1,0),FALSE)),"")</f>
        <v/>
      </c>
      <c r="CG116" s="685" t="str">
        <f>IFERROR((CF116+AP116*Contr_Rate)*(1+Inv_Return)*IF($D116=$C$1,VLOOKUP($T116,Male_Annuity_Tables,MATCH($BS$3+3,'Mortality Tables'!$N$1:$DN$1,0),FALSE),VLOOKUP($T116,Fe_Annuity_Tables,MATCH(CG$3+3,'Mortality Tables'!$N$1:$DN$1,0),FALSE)),"")</f>
        <v/>
      </c>
      <c r="CH116" s="685" t="str">
        <f>IFERROR((CG116+AQ116*Contr_Rate)*(1+Inv_Return)*IF($D116=$C$1,VLOOKUP($T116,Male_Annuity_Tables,MATCH($BS$3+3,'Mortality Tables'!$N$1:$DN$1,0),FALSE),VLOOKUP($T116,Fe_Annuity_Tables,MATCH(CH$3+3,'Mortality Tables'!$N$1:$DN$1,0),FALSE)),"")</f>
        <v/>
      </c>
      <c r="CI116" s="685" t="str">
        <f>IFERROR((CH116+AR116*Contr_Rate)*(1+Inv_Return)*IF($D116=$C$1,VLOOKUP($T116,Male_Annuity_Tables,MATCH($BS$3+3,'Mortality Tables'!$N$1:$DN$1,0),FALSE),VLOOKUP($T116,Fe_Annuity_Tables,MATCH(CI$3+3,'Mortality Tables'!$N$1:$DN$1,0),FALSE)),"")</f>
        <v/>
      </c>
      <c r="CJ116" s="685" t="str">
        <f>IFERROR((CI116+AS116*Contr_Rate)*(1+Inv_Return)*IF($D116=$C$1,VLOOKUP($T116,Male_Annuity_Tables,MATCH($BS$3+3,'Mortality Tables'!$N$1:$DN$1,0),FALSE),VLOOKUP($T116,Fe_Annuity_Tables,MATCH(CJ$3+3,'Mortality Tables'!$N$1:$DN$1,0),FALSE)),"")</f>
        <v/>
      </c>
      <c r="CK116" s="685" t="str">
        <f>IFERROR((CJ116+AT116*Contr_Rate)*(1+Inv_Return)*IF($D116=$C$1,VLOOKUP($T116,Male_Annuity_Tables,MATCH($BS$3+3,'Mortality Tables'!$N$1:$DN$1,0),FALSE),VLOOKUP($T116,Fe_Annuity_Tables,MATCH(CK$3+3,'Mortality Tables'!$N$1:$DN$1,0),FALSE)),"")</f>
        <v/>
      </c>
      <c r="CL116" s="685" t="str">
        <f>IFERROR((CK116+AU116*Contr_Rate)*(1+Inv_Return)*IF($D116=$C$1,VLOOKUP($T116,Male_Annuity_Tables,MATCH($BS$3+3,'Mortality Tables'!$N$1:$DN$1,0),FALSE),VLOOKUP($T116,Fe_Annuity_Tables,MATCH(CL$3+3,'Mortality Tables'!$N$1:$DN$1,0),FALSE)),"")</f>
        <v/>
      </c>
      <c r="CM116" s="685" t="str">
        <f>IFERROR((CL116+AV116*Contr_Rate)*(1+Inv_Return)*IF($D116=$C$1,VLOOKUP($T116,Male_Annuity_Tables,MATCH($BS$3+3,'Mortality Tables'!$N$1:$DN$1,0),FALSE),VLOOKUP($T116,Fe_Annuity_Tables,MATCH(CM$3+3,'Mortality Tables'!$N$1:$DN$1,0),FALSE)),"")</f>
        <v/>
      </c>
      <c r="CN116" s="685" t="str">
        <f>IFERROR((CM116+AW116*Contr_Rate)*(1+Inv_Return)*IF($D116=$C$1,VLOOKUP($T116,Male_Annuity_Tables,MATCH($BS$3+3,'Mortality Tables'!$N$1:$DN$1,0),FALSE),VLOOKUP($T116,Fe_Annuity_Tables,MATCH(CN$3+3,'Mortality Tables'!$N$1:$DN$1,0),FALSE)),"")</f>
        <v/>
      </c>
      <c r="CO116" s="685" t="str">
        <f>IFERROR((CN116+AX116*Contr_Rate)*(1+Inv_Return)*IF($D116=$C$1,VLOOKUP($T116,Male_Annuity_Tables,MATCH($BS$3+3,'Mortality Tables'!$N$1:$DN$1,0),FALSE),VLOOKUP($T116,Fe_Annuity_Tables,MATCH(CO$3+3,'Mortality Tables'!$N$1:$DN$1,0),FALSE)),"")</f>
        <v/>
      </c>
      <c r="CP116" s="685" t="str">
        <f>IFERROR((CO116+AY116*Contr_Rate)*(1+Inv_Return)*IF($D116=$C$1,VLOOKUP($T116,Male_Annuity_Tables,MATCH($BS$3+3,'Mortality Tables'!$N$1:$DN$1,0),FALSE),VLOOKUP($T116,Fe_Annuity_Tables,MATCH(CP$3+3,'Mortality Tables'!$N$1:$DN$1,0),FALSE)),"")</f>
        <v/>
      </c>
      <c r="CQ116" s="685" t="str">
        <f>IFERROR((CP116+AZ116*Contr_Rate)*(1+Inv_Return)*IF($D116=$C$1,VLOOKUP($T116,Male_Annuity_Tables,MATCH($BS$3+3,'Mortality Tables'!$N$1:$DN$1,0),FALSE),VLOOKUP($T116,Fe_Annuity_Tables,MATCH(CQ$3+3,'Mortality Tables'!$N$1:$DN$1,0),FALSE)),"")</f>
        <v/>
      </c>
      <c r="CR116" s="685" t="str">
        <f>IFERROR((CQ116+BA116*Contr_Rate)*(1+Inv_Return)*IF($D116=$C$1,VLOOKUP($T116,Male_Annuity_Tables,MATCH($BS$3+3,'Mortality Tables'!$N$1:$DN$1,0),FALSE),VLOOKUP($T116,Fe_Annuity_Tables,MATCH(CR$3+3,'Mortality Tables'!$N$1:$DN$1,0),FALSE)),"")</f>
        <v/>
      </c>
      <c r="CS116" s="685" t="str">
        <f>IFERROR((CR116+BB116*Contr_Rate)*(1+Inv_Return)*IF($D116=$C$1,VLOOKUP($T116,Male_Annuity_Tables,MATCH($BS$3+3,'Mortality Tables'!$N$1:$DN$1,0),FALSE),VLOOKUP($T116,Fe_Annuity_Tables,MATCH(CS$3+3,'Mortality Tables'!$N$1:$DN$1,0),FALSE)),"")</f>
        <v/>
      </c>
      <c r="CT116" s="685" t="str">
        <f>IFERROR((CS116+BC116*Contr_Rate)*(1+Inv_Return)*IF($D116=$C$1,VLOOKUP($T116,Male_Annuity_Tables,MATCH($BS$3+3,'Mortality Tables'!$N$1:$DN$1,0),FALSE),VLOOKUP($T116,Fe_Annuity_Tables,MATCH(CT$3+3,'Mortality Tables'!$N$1:$DN$1,0),FALSE)),"")</f>
        <v/>
      </c>
      <c r="CU116" s="685" t="str">
        <f>IFERROR((CT116+BD116*Contr_Rate)*(1+Inv_Return)*IF($D116=$C$1,VLOOKUP($T116,Male_Annuity_Tables,MATCH($BS$3+3,'Mortality Tables'!$N$1:$DN$1,0),FALSE),VLOOKUP($T116,Fe_Annuity_Tables,MATCH(CU$3+3,'Mortality Tables'!$N$1:$DN$1,0),FALSE)),"")</f>
        <v/>
      </c>
      <c r="CV116" s="685" t="str">
        <f>IFERROR((CU116+BE116*Contr_Rate)*(1+Inv_Return)*IF($D116=$C$1,VLOOKUP($T116,Male_Annuity_Tables,MATCH($BS$3+3,'Mortality Tables'!$N$1:$DN$1,0),FALSE),VLOOKUP($T116,Fe_Annuity_Tables,MATCH(CV$3+3,'Mortality Tables'!$N$1:$DN$1,0),FALSE)),"")</f>
        <v/>
      </c>
      <c r="CW116" s="685" t="str">
        <f>IFERROR((CV116+BF116*Contr_Rate)*(1+Inv_Return)*IF($D116=$C$1,VLOOKUP($T116,Male_Annuity_Tables,MATCH($BS$3+3,'Mortality Tables'!$N$1:$DN$1,0),FALSE),VLOOKUP($T116,Fe_Annuity_Tables,MATCH(CW$3+3,'Mortality Tables'!$N$1:$DN$1,0),FALSE)),"")</f>
        <v/>
      </c>
      <c r="CX116" s="685" t="str">
        <f>IFERROR((CW116+BG116*Contr_Rate)*(1+Inv_Return)*IF($D116=$C$1,VLOOKUP($T116,Male_Annuity_Tables,MATCH($BS$3+3,'Mortality Tables'!$N$1:$DN$1,0),FALSE),VLOOKUP($T116,Fe_Annuity_Tables,MATCH(CX$3+3,'Mortality Tables'!$N$1:$DN$1,0),FALSE)),"")</f>
        <v/>
      </c>
      <c r="CY116" s="685" t="str">
        <f>IFERROR((CX116+BH116*Contr_Rate)*(1+Inv_Return)*IF($D116=$C$1,VLOOKUP($T116,Male_Annuity_Tables,MATCH($BS$3+3,'Mortality Tables'!$N$1:$DN$1,0),FALSE),VLOOKUP($T116,Fe_Annuity_Tables,MATCH(CY$3+3,'Mortality Tables'!$N$1:$DN$1,0),FALSE)),"")</f>
        <v/>
      </c>
      <c r="CZ116" s="685" t="str">
        <f>IFERROR((CY116+BI116*Contr_Rate)*(1+Inv_Return)*IF($D116=$C$1,VLOOKUP($T116,Male_Annuity_Tables,MATCH($BS$3+3,'Mortality Tables'!$N$1:$DN$1,0),FALSE),VLOOKUP($T116,Fe_Annuity_Tables,MATCH(CZ$3+3,'Mortality Tables'!$N$1:$DN$1,0),FALSE)),"")</f>
        <v/>
      </c>
      <c r="DA116" s="685" t="str">
        <f>IFERROR((CZ116+BJ116*Contr_Rate)*(1+Inv_Return)*IF($D116=$C$1,VLOOKUP($T116,Male_Annuity_Tables,MATCH($BS$3+3,'Mortality Tables'!$N$1:$DN$1,0),FALSE),VLOOKUP($T116,Fe_Annuity_Tables,MATCH(DA$3+3,'Mortality Tables'!$N$1:$DN$1,0),FALSE)),"")</f>
        <v/>
      </c>
      <c r="DB116" s="685" t="str">
        <f>IFERROR((DA116+BK116*Contr_Rate)*(1+Inv_Return)*IF($D116=$C$1,VLOOKUP($T116,Male_Annuity_Tables,MATCH($BS$3+3,'Mortality Tables'!$N$1:$DN$1,0),FALSE),VLOOKUP($T116,Fe_Annuity_Tables,MATCH(DB$3+3,'Mortality Tables'!$N$1:$DN$1,0),FALSE)),"")</f>
        <v/>
      </c>
      <c r="DC116" s="685" t="str">
        <f>IFERROR((DB116+BL116*Contr_Rate)*(1+Inv_Return)*IF($D116=$C$1,VLOOKUP($T116,Male_Annuity_Tables,MATCH($BS$3+3,'Mortality Tables'!$N$1:$DN$1,0),FALSE),VLOOKUP($T116,Fe_Annuity_Tables,MATCH(DC$3+3,'Mortality Tables'!$N$1:$DN$1,0),FALSE)),"")</f>
        <v/>
      </c>
      <c r="DD116" s="685" t="str">
        <f>IFERROR((DC116+BM116*Contr_Rate)*(1+Inv_Return)*IF($D116=$C$1,VLOOKUP($T116,Male_Annuity_Tables,MATCH($BS$3+3,'Mortality Tables'!$N$1:$DN$1,0),FALSE),VLOOKUP($T116,Fe_Annuity_Tables,MATCH(DD$3+3,'Mortality Tables'!$N$1:$DN$1,0),FALSE)),"")</f>
        <v/>
      </c>
      <c r="DE116" s="685" t="str">
        <f>IFERROR((DD116+BN116*Contr_Rate)*(1+Inv_Return)*IF($D116=$C$1,VLOOKUP($T116,Male_Annuity_Tables,MATCH($BS$3+3,'Mortality Tables'!$N$1:$DN$1,0),FALSE),VLOOKUP($T116,Fe_Annuity_Tables,MATCH(DE$3+3,'Mortality Tables'!$N$1:$DN$1,0),FALSE)),"")</f>
        <v/>
      </c>
      <c r="DF116" s="685" t="str">
        <f>IFERROR((DE116+BO116*Contr_Rate)*(1+Inv_Return)*IF($D116=$C$1,VLOOKUP($T116,Male_Annuity_Tables,MATCH($BS$3+3,'Mortality Tables'!$N$1:$DN$1,0),FALSE),VLOOKUP($T116,Fe_Annuity_Tables,MATCH(DF$3+3,'Mortality Tables'!$N$1:$DN$1,0),FALSE)),"")</f>
        <v/>
      </c>
      <c r="DG116" s="685" t="str">
        <f>IFERROR((DF116+BP116*Contr_Rate)*(1+Inv_Return)*IF($D116=$C$1,VLOOKUP($T116,Male_Annuity_Tables,MATCH($BS$3+3,'Mortality Tables'!$N$1:$DN$1,0),FALSE),VLOOKUP($T116,Fe_Annuity_Tables,MATCH(DG$3+3,'Mortality Tables'!$N$1:$DN$1,0),FALSE)),"")</f>
        <v/>
      </c>
      <c r="DH116" s="685" t="str">
        <f>IFERROR((DG116+BQ116*Contr_Rate)*(1+Inv_Return)*IF($D116=$C$1,VLOOKUP($T116,Male_Annuity_Tables,MATCH($BS$3+3,'Mortality Tables'!$N$1:$DN$1,0),FALSE),VLOOKUP($T116,Fe_Annuity_Tables,MATCH(DH$3+3,'Mortality Tables'!$N$1:$DN$1,0),FALSE)),"")</f>
        <v/>
      </c>
      <c r="DJ116" s="686">
        <f t="shared" si="69"/>
        <v>3194887.5946839498</v>
      </c>
      <c r="DK116" s="680">
        <f t="shared" si="60"/>
        <v>8.0909277508679907</v>
      </c>
      <c r="DL116" s="686">
        <f t="shared" si="83"/>
        <v>264564.80076819455</v>
      </c>
      <c r="DM116" s="686">
        <f t="shared" si="70"/>
        <v>2128713.8089184188</v>
      </c>
      <c r="DN116" s="687">
        <f t="shared" si="84"/>
        <v>0.12428387492004744</v>
      </c>
      <c r="DP116" s="688">
        <f t="shared" si="63"/>
        <v>67138.639662465561</v>
      </c>
      <c r="DQ116" s="688">
        <f t="shared" si="64"/>
        <v>108411.34686665166</v>
      </c>
      <c r="DR116" s="688">
        <f t="shared" si="65"/>
        <v>149219.65571629067</v>
      </c>
    </row>
    <row r="117" spans="1:122" s="657" customFormat="1" ht="14.5">
      <c r="A117" s="675" t="s">
        <v>1303</v>
      </c>
      <c r="B117" s="675" t="s">
        <v>1304</v>
      </c>
      <c r="C117" s="675" t="s">
        <v>236</v>
      </c>
      <c r="D117" s="675" t="s">
        <v>60</v>
      </c>
      <c r="E117" s="676">
        <v>34111</v>
      </c>
      <c r="F117" s="677">
        <v>45549</v>
      </c>
      <c r="G117" s="677">
        <v>45612</v>
      </c>
      <c r="H117" s="678">
        <v>1061220</v>
      </c>
      <c r="I117" s="678">
        <v>105959.92</v>
      </c>
      <c r="J117" s="678">
        <v>76189.490000000005</v>
      </c>
      <c r="K117" s="678">
        <v>48607.49</v>
      </c>
      <c r="L117" s="678">
        <v>230756.9</v>
      </c>
      <c r="M117" s="679">
        <f>IF(COUNTIF($A$4:A204,A117)=1,0,1)</f>
        <v>0</v>
      </c>
      <c r="N117" s="680" t="str">
        <f t="shared" si="80"/>
        <v>Okay</v>
      </c>
      <c r="O117" s="680" t="str">
        <f t="shared" si="66"/>
        <v>TRUE</v>
      </c>
      <c r="P117" s="680" t="b">
        <f t="shared" si="50"/>
        <v>1</v>
      </c>
      <c r="Q117" s="680" t="b">
        <f t="shared" si="76"/>
        <v>1</v>
      </c>
      <c r="R117" s="680" t="b">
        <f t="shared" si="77"/>
        <v>1</v>
      </c>
      <c r="S117" s="681">
        <f t="shared" si="53"/>
        <v>31.336986301369862</v>
      </c>
      <c r="T117" s="682">
        <f t="shared" si="78"/>
        <v>31</v>
      </c>
      <c r="U117" s="682">
        <f t="shared" si="67"/>
        <v>31</v>
      </c>
      <c r="V117" s="682">
        <f t="shared" si="79"/>
        <v>0.12054794520547946</v>
      </c>
      <c r="W117" s="682">
        <f t="shared" si="81"/>
        <v>29</v>
      </c>
      <c r="X117" s="683">
        <f t="shared" si="82"/>
        <v>6691950.0999999996</v>
      </c>
      <c r="Y117" s="684">
        <f t="shared" si="58"/>
        <v>1.3500000000000001E-3</v>
      </c>
      <c r="Z117" s="684">
        <f>IF($D117=$C$1,VLOOKUP($T117,Male_Annuity_Tables,MATCH($W117+2,'Mortality Tables'!$DS$1:$HT$1,0),FALSE),VLOOKUP($T117,Fe_Annuity_Tables,MATCH($W117+2,'Mortality Tables'!$M$1:$DN$1,0),FALSE))</f>
        <v>1.0978062858012181E-2</v>
      </c>
      <c r="AA117" s="664"/>
      <c r="AB117" s="685">
        <f t="shared" si="89"/>
        <v>1115289.159</v>
      </c>
      <c r="AC117" s="685">
        <f t="shared" si="89"/>
        <v>1172113.1416510502</v>
      </c>
      <c r="AD117" s="685">
        <f t="shared" si="89"/>
        <v>1231832.3062181713</v>
      </c>
      <c r="AE117" s="685">
        <f t="shared" si="89"/>
        <v>1294594.162219987</v>
      </c>
      <c r="AF117" s="685">
        <f t="shared" si="89"/>
        <v>1360553.7347850953</v>
      </c>
      <c r="AG117" s="685">
        <f t="shared" si="89"/>
        <v>1429873.9475723961</v>
      </c>
      <c r="AH117" s="685">
        <f t="shared" si="89"/>
        <v>1502726.0252012096</v>
      </c>
      <c r="AI117" s="685">
        <f t="shared" si="89"/>
        <v>1579289.9161852114</v>
      </c>
      <c r="AJ117" s="685">
        <f t="shared" si="89"/>
        <v>1659754.7374148481</v>
      </c>
      <c r="AK117" s="685">
        <f t="shared" si="89"/>
        <v>1744319.2412861343</v>
      </c>
      <c r="AL117" s="685">
        <f t="shared" si="87"/>
        <v>1833192.3066296631</v>
      </c>
      <c r="AM117" s="685">
        <f t="shared" si="87"/>
        <v>1926593.4546524445</v>
      </c>
      <c r="AN117" s="685">
        <f t="shared" si="87"/>
        <v>2024753.3911669864</v>
      </c>
      <c r="AO117" s="685">
        <f t="shared" si="87"/>
        <v>2127914.5764469448</v>
      </c>
      <c r="AP117" s="685">
        <f t="shared" si="87"/>
        <v>2236331.8241169169</v>
      </c>
      <c r="AQ117" s="685">
        <f t="shared" si="87"/>
        <v>2350272.9305556733</v>
      </c>
      <c r="AR117" s="685">
        <f t="shared" si="87"/>
        <v>2470019.3363674851</v>
      </c>
      <c r="AS117" s="685">
        <f t="shared" si="87"/>
        <v>2595866.8215554086</v>
      </c>
      <c r="AT117" s="685">
        <f t="shared" si="87"/>
        <v>2728126.2361136568</v>
      </c>
      <c r="AU117" s="685">
        <f t="shared" si="87"/>
        <v>2867124.2678436479</v>
      </c>
      <c r="AV117" s="685">
        <f t="shared" si="85"/>
        <v>3013204.249290281</v>
      </c>
      <c r="AW117" s="685">
        <f t="shared" si="85"/>
        <v>3166727.0057916217</v>
      </c>
      <c r="AX117" s="685">
        <f t="shared" si="85"/>
        <v>3328071.7467367044</v>
      </c>
      <c r="AY117" s="685">
        <f t="shared" si="85"/>
        <v>3497637.0022329399</v>
      </c>
      <c r="AZ117" s="685">
        <f t="shared" si="85"/>
        <v>3675841.6074967082</v>
      </c>
      <c r="BA117" s="685">
        <f t="shared" si="85"/>
        <v>3863125.7373986654</v>
      </c>
      <c r="BB117" s="685">
        <f t="shared" si="85"/>
        <v>4059951.9937191275</v>
      </c>
      <c r="BC117" s="685">
        <f t="shared" si="85"/>
        <v>4266806.5477991179</v>
      </c>
      <c r="BD117" s="685">
        <f t="shared" si="85"/>
        <v>4484200.3414094821</v>
      </c>
      <c r="BE117" s="685" t="str">
        <f t="shared" si="85"/>
        <v/>
      </c>
      <c r="BF117" s="685" t="str">
        <f t="shared" si="85"/>
        <v/>
      </c>
      <c r="BG117" s="685" t="str">
        <f t="shared" si="85"/>
        <v/>
      </c>
      <c r="BH117" s="685" t="str">
        <f t="shared" si="85"/>
        <v/>
      </c>
      <c r="BI117" s="685" t="str">
        <f t="shared" si="85"/>
        <v/>
      </c>
      <c r="BJ117" s="685" t="str">
        <f t="shared" si="85"/>
        <v/>
      </c>
      <c r="BK117" s="685" t="str">
        <f t="shared" si="85"/>
        <v/>
      </c>
      <c r="BL117" s="685" t="str">
        <f t="shared" si="88"/>
        <v/>
      </c>
      <c r="BM117" s="685" t="str">
        <f t="shared" si="88"/>
        <v/>
      </c>
      <c r="BN117" s="685" t="str">
        <f t="shared" si="88"/>
        <v/>
      </c>
      <c r="BO117" s="685" t="str">
        <f t="shared" si="88"/>
        <v/>
      </c>
      <c r="BP117" s="685" t="str">
        <f t="shared" si="88"/>
        <v/>
      </c>
      <c r="BQ117" s="685" t="str">
        <f t="shared" si="88"/>
        <v/>
      </c>
      <c r="BR117" s="529"/>
      <c r="BS117" s="685">
        <f>IFERROR(($L117+AB117*Contr_Rate)*(1+Inv_Return)*IF($D117=$C$1,VLOOKUP($T117,Male_Annuity_Tables,MATCH($BS$3+3,'Mortality Tables'!$N$1:$DN$1,0),FALSE),VLOOKUP($T117,Fe_Annuity_Tables,MATCH(BS$3+3,'Mortality Tables'!$N$1:$DN$1,0),FALSE)),"")</f>
        <v>464150.30275978957</v>
      </c>
      <c r="BT117" s="685">
        <f>IFERROR(($BS117+AC117*Contr_Rate)*(1+Inv_Return)*IF($D117=$C$1,VLOOKUP($T117,Male_Annuity_Tables,MATCH($BS$3+3,'Mortality Tables'!$N$1:$DN$1,0),FALSE),VLOOKUP($T117,Fe_Annuity_Tables,MATCH(BT$3+3,'Mortality Tables'!$N$1:$DN$1,0),FALSE)),"")</f>
        <v>535071.33055662876</v>
      </c>
      <c r="BU117" s="685">
        <f>IFERROR((BT117+AD117*Contr_Rate)*(1+Inv_Return)*IF($D117=$C$1,VLOOKUP($T117,Male_Annuity_Tables,MATCH($BS$3+3,'Mortality Tables'!$N$1:$DN$1,0),FALSE),VLOOKUP($T117,Fe_Annuity_Tables,MATCH(BU$3+3,'Mortality Tables'!$N$1:$DN$1,0),FALSE)),"")</f>
        <v>473997.3292781458</v>
      </c>
      <c r="BV117" s="685">
        <f>IFERROR((BU117+AE117*Contr_Rate)*(1+Inv_Return)*IF($D117=$C$1,VLOOKUP($T117,Male_Annuity_Tables,MATCH($BS$3+3,'Mortality Tables'!$N$1:$DN$1,0),FALSE),VLOOKUP($T117,Fe_Annuity_Tables,MATCH(BV$3+3,'Mortality Tables'!$N$1:$DN$1,0),FALSE)),"")</f>
        <v>360958.08343506057</v>
      </c>
      <c r="BW117" s="685">
        <f>IFERROR((BV117+AF117*Contr_Rate)*(1+Inv_Return)*IF($D117=$C$1,VLOOKUP($T117,Male_Annuity_Tables,MATCH($BS$3+3,'Mortality Tables'!$N$1:$DN$1,0),FALSE),VLOOKUP($T117,Fe_Annuity_Tables,MATCH(BW$3+3,'Mortality Tables'!$N$1:$DN$1,0),FALSE)),"")</f>
        <v>257147.20555299753</v>
      </c>
      <c r="BX117" s="685">
        <f>IFERROR((BW117+AG117*Contr_Rate)*(1+Inv_Return)*IF($D117=$C$1,VLOOKUP($T117,Male_Annuity_Tables,MATCH($BS$3+3,'Mortality Tables'!$N$1:$DN$1,0),FALSE),VLOOKUP($T117,Fe_Annuity_Tables,MATCH(BX$3+3,'Mortality Tables'!$N$1:$DN$1,0),FALSE)),"")</f>
        <v>183223.82809245991</v>
      </c>
      <c r="BY117" s="685">
        <f>IFERROR((BX117+AH117*Contr_Rate)*(1+Inv_Return)*IF($D117=$C$1,VLOOKUP($T117,Male_Annuity_Tables,MATCH($BS$3+3,'Mortality Tables'!$N$1:$DN$1,0),FALSE),VLOOKUP($T117,Fe_Annuity_Tables,MATCH(BY$3+3,'Mortality Tables'!$N$1:$DN$1,0),FALSE)),"")</f>
        <v>135231.90831143147</v>
      </c>
      <c r="BZ117" s="685">
        <f>IFERROR((BY117+AI117*Contr_Rate)*(1+Inv_Return)*IF($D117=$C$1,VLOOKUP($T117,Male_Annuity_Tables,MATCH($BS$3+3,'Mortality Tables'!$N$1:$DN$1,0),FALSE),VLOOKUP($T117,Fe_Annuity_Tables,MATCH(BZ$3+3,'Mortality Tables'!$N$1:$DN$1,0),FALSE)),"")</f>
        <v>103736.15919949928</v>
      </c>
      <c r="CA117" s="685">
        <f>IFERROR((BZ117+AJ117*Contr_Rate)*(1+Inv_Return)*IF($D117=$C$1,VLOOKUP($T117,Male_Annuity_Tables,MATCH($BS$3+3,'Mortality Tables'!$N$1:$DN$1,0),FALSE),VLOOKUP($T117,Fe_Annuity_Tables,MATCH(CA$3+3,'Mortality Tables'!$N$1:$DN$1,0),FALSE)),"")</f>
        <v>81837.293612381065</v>
      </c>
      <c r="CB117" s="685">
        <f>IFERROR((CA117+AK117*Contr_Rate)*(1+Inv_Return)*IF($D117=$C$1,VLOOKUP($T117,Male_Annuity_Tables,MATCH($BS$3+3,'Mortality Tables'!$N$1:$DN$1,0),FALSE),VLOOKUP($T117,Fe_Annuity_Tables,MATCH(CB$3+3,'Mortality Tables'!$N$1:$DN$1,0),FALSE)),"")</f>
        <v>69829.313310606623</v>
      </c>
      <c r="CC117" s="685">
        <f>IFERROR((CB117+AL117*Contr_Rate)*(1+Inv_Return)*IF($D117=$C$1,VLOOKUP($T117,Male_Annuity_Tables,MATCH($BS$3+3,'Mortality Tables'!$N$1:$DN$1,0),FALSE),VLOOKUP($T117,Fe_Annuity_Tables,MATCH(CC$3+3,'Mortality Tables'!$N$1:$DN$1,0),FALSE)),"")</f>
        <v>60668.850309256326</v>
      </c>
      <c r="CD117" s="685">
        <f>IFERROR((CC117+AM117*Contr_Rate)*(1+Inv_Return)*IF($D117=$C$1,VLOOKUP($T117,Male_Annuity_Tables,MATCH($BS$3+3,'Mortality Tables'!$N$1:$DN$1,0),FALSE),VLOOKUP($T117,Fe_Annuity_Tables,MATCH(CD$3+3,'Mortality Tables'!$N$1:$DN$1,0),FALSE)),"")</f>
        <v>53022.95567382704</v>
      </c>
      <c r="CE117" s="685">
        <f>IFERROR((CD117+AN117*Contr_Rate)*(1+Inv_Return)*IF($D117=$C$1,VLOOKUP($T117,Male_Annuity_Tables,MATCH($BS$3+3,'Mortality Tables'!$N$1:$DN$1,0),FALSE),VLOOKUP($T117,Fe_Annuity_Tables,MATCH(CE$3+3,'Mortality Tables'!$N$1:$DN$1,0),FALSE)),"")</f>
        <v>46501.359902355456</v>
      </c>
      <c r="CF117" s="685">
        <f>IFERROR((CE117+AO117*Contr_Rate)*(1+Inv_Return)*IF($D117=$C$1,VLOOKUP($T117,Male_Annuity_Tables,MATCH($BS$3+3,'Mortality Tables'!$N$1:$DN$1,0),FALSE),VLOOKUP($T117,Fe_Annuity_Tables,MATCH(CF$3+3,'Mortality Tables'!$N$1:$DN$1,0),FALSE)),"")</f>
        <v>40887.613374540539</v>
      </c>
      <c r="CG117" s="685">
        <f>IFERROR((CF117+AP117*Contr_Rate)*(1+Inv_Return)*IF($D117=$C$1,VLOOKUP($T117,Male_Annuity_Tables,MATCH($BS$3+3,'Mortality Tables'!$N$1:$DN$1,0),FALSE),VLOOKUP($T117,Fe_Annuity_Tables,MATCH(CG$3+3,'Mortality Tables'!$N$1:$DN$1,0),FALSE)),"")</f>
        <v>36025.836057643523</v>
      </c>
      <c r="CH117" s="685">
        <f>IFERROR((CG117+AQ117*Contr_Rate)*(1+Inv_Return)*IF($D117=$C$1,VLOOKUP($T117,Male_Annuity_Tables,MATCH($BS$3+3,'Mortality Tables'!$N$1:$DN$1,0),FALSE),VLOOKUP($T117,Fe_Annuity_Tables,MATCH(CH$3+3,'Mortality Tables'!$N$1:$DN$1,0),FALSE)),"")</f>
        <v>31794.093606953309</v>
      </c>
      <c r="CI117" s="685">
        <f>IFERROR((CH117+AR117*Contr_Rate)*(1+Inv_Return)*IF($D117=$C$1,VLOOKUP($T117,Male_Annuity_Tables,MATCH($BS$3+3,'Mortality Tables'!$N$1:$DN$1,0),FALSE),VLOOKUP($T117,Fe_Annuity_Tables,MATCH(CI$3+3,'Mortality Tables'!$N$1:$DN$1,0),FALSE)),"")</f>
        <v>28095.55011778697</v>
      </c>
      <c r="CJ117" s="685">
        <f>IFERROR((CI117+AS117*Contr_Rate)*(1+Inv_Return)*IF($D117=$C$1,VLOOKUP($T117,Male_Annuity_Tables,MATCH($BS$3+3,'Mortality Tables'!$N$1:$DN$1,0),FALSE),VLOOKUP($T117,Fe_Annuity_Tables,MATCH(CJ$3+3,'Mortality Tables'!$N$1:$DN$1,0),FALSE)),"")</f>
        <v>24852.828838836183</v>
      </c>
      <c r="CK117" s="685">
        <f>IFERROR((CJ117+AT117*Contr_Rate)*(1+Inv_Return)*IF($D117=$C$1,VLOOKUP($T117,Male_Annuity_Tables,MATCH($BS$3+3,'Mortality Tables'!$N$1:$DN$1,0),FALSE),VLOOKUP($T117,Fe_Annuity_Tables,MATCH(CK$3+3,'Mortality Tables'!$N$1:$DN$1,0),FALSE)),"")</f>
        <v>22002.00549749568</v>
      </c>
      <c r="CL117" s="685">
        <f>IFERROR((CK117+AU117*Contr_Rate)*(1+Inv_Return)*IF($D117=$C$1,VLOOKUP($T117,Male_Annuity_Tables,MATCH($BS$3+3,'Mortality Tables'!$N$1:$DN$1,0),FALSE),VLOOKUP($T117,Fe_Annuity_Tables,MATCH(CL$3+3,'Mortality Tables'!$N$1:$DN$1,0),FALSE)),"")</f>
        <v>20636.146692503833</v>
      </c>
      <c r="CM117" s="685">
        <f>IFERROR((CL117+AV117*Contr_Rate)*(1+Inv_Return)*IF($D117=$C$1,VLOOKUP($T117,Male_Annuity_Tables,MATCH($BS$3+3,'Mortality Tables'!$N$1:$DN$1,0),FALSE),VLOOKUP($T117,Fe_Annuity_Tables,MATCH(CM$3+3,'Mortality Tables'!$N$1:$DN$1,0),FALSE)),"")</f>
        <v>19387.605139838175</v>
      </c>
      <c r="CN117" s="685">
        <f>IFERROR((CM117+AW117*Contr_Rate)*(1+Inv_Return)*IF($D117=$C$1,VLOOKUP($T117,Male_Annuity_Tables,MATCH($BS$3+3,'Mortality Tables'!$N$1:$DN$1,0),FALSE),VLOOKUP($T117,Fe_Annuity_Tables,MATCH(CN$3+3,'Mortality Tables'!$N$1:$DN$1,0),FALSE)),"")</f>
        <v>18214.512149511917</v>
      </c>
      <c r="CO117" s="685">
        <f>IFERROR((CN117+AX117*Contr_Rate)*(1+Inv_Return)*IF($D117=$C$1,VLOOKUP($T117,Male_Annuity_Tables,MATCH($BS$3+3,'Mortality Tables'!$N$1:$DN$1,0),FALSE),VLOOKUP($T117,Fe_Annuity_Tables,MATCH(CO$3+3,'Mortality Tables'!$N$1:$DN$1,0),FALSE)),"")</f>
        <v>17110.600759320296</v>
      </c>
      <c r="CP117" s="685">
        <f>IFERROR((CO117+AY117*Contr_Rate)*(1+Inv_Return)*IF($D117=$C$1,VLOOKUP($T117,Male_Annuity_Tables,MATCH($BS$3+3,'Mortality Tables'!$N$1:$DN$1,0),FALSE),VLOOKUP($T117,Fe_Annuity_Tables,MATCH(CP$3+3,'Mortality Tables'!$N$1:$DN$1,0),FALSE)),"")</f>
        <v>16070.986186923263</v>
      </c>
      <c r="CQ117" s="685">
        <f>IFERROR((CP117+AZ117*Contr_Rate)*(1+Inv_Return)*IF($D117=$C$1,VLOOKUP($T117,Male_Annuity_Tables,MATCH($BS$3+3,'Mortality Tables'!$N$1:$DN$1,0),FALSE),VLOOKUP($T117,Fe_Annuity_Tables,MATCH(CQ$3+3,'Mortality Tables'!$N$1:$DN$1,0),FALSE)),"")</f>
        <v>15929.368449977672</v>
      </c>
      <c r="CR117" s="685">
        <f>IFERROR((CQ117+BA117*Contr_Rate)*(1+Inv_Return)*IF($D117=$C$1,VLOOKUP($T117,Male_Annuity_Tables,MATCH($BS$3+3,'Mortality Tables'!$N$1:$DN$1,0),FALSE),VLOOKUP($T117,Fe_Annuity_Tables,MATCH(CR$3+3,'Mortality Tables'!$N$1:$DN$1,0),FALSE)),"")</f>
        <v>15795.585125657679</v>
      </c>
      <c r="CS117" s="685">
        <f>IFERROR((CR117+BB117*Contr_Rate)*(1+Inv_Return)*IF($D117=$C$1,VLOOKUP($T117,Male_Annuity_Tables,MATCH($BS$3+3,'Mortality Tables'!$N$1:$DN$1,0),FALSE),VLOOKUP($T117,Fe_Annuity_Tables,MATCH(CS$3+3,'Mortality Tables'!$N$1:$DN$1,0),FALSE)),"")</f>
        <v>15655.375352940249</v>
      </c>
      <c r="CT117" s="685">
        <f>IFERROR((CS117+BC117*Contr_Rate)*(1+Inv_Return)*IF($D117=$C$1,VLOOKUP($T117,Male_Annuity_Tables,MATCH($BS$3+3,'Mortality Tables'!$N$1:$DN$1,0),FALSE),VLOOKUP($T117,Fe_Annuity_Tables,MATCH(CT$3+3,'Mortality Tables'!$N$1:$DN$1,0),FALSE)),"")</f>
        <v>15507.611169351434</v>
      </c>
      <c r="CU117" s="685">
        <f>IFERROR((CT117+BD117*Contr_Rate)*(1+Inv_Return)*IF($D117=$C$1,VLOOKUP($T117,Male_Annuity_Tables,MATCH($BS$3+3,'Mortality Tables'!$N$1:$DN$1,0),FALSE),VLOOKUP($T117,Fe_Annuity_Tables,MATCH(CU$3+3,'Mortality Tables'!$N$1:$DN$1,0),FALSE)),"")</f>
        <v>15351.560819965847</v>
      </c>
      <c r="CV117" s="685" t="str">
        <f>IFERROR((CU117+BE117*Contr_Rate)*(1+Inv_Return)*IF($D117=$C$1,VLOOKUP($T117,Male_Annuity_Tables,MATCH($BS$3+3,'Mortality Tables'!$N$1:$DN$1,0),FALSE),VLOOKUP($T117,Fe_Annuity_Tables,MATCH(CV$3+3,'Mortality Tables'!$N$1:$DN$1,0),FALSE)),"")</f>
        <v/>
      </c>
      <c r="CW117" s="685" t="str">
        <f>IFERROR((CV117+BF117*Contr_Rate)*(1+Inv_Return)*IF($D117=$C$1,VLOOKUP($T117,Male_Annuity_Tables,MATCH($BS$3+3,'Mortality Tables'!$N$1:$DN$1,0),FALSE),VLOOKUP($T117,Fe_Annuity_Tables,MATCH(CW$3+3,'Mortality Tables'!$N$1:$DN$1,0),FALSE)),"")</f>
        <v/>
      </c>
      <c r="CX117" s="685" t="str">
        <f>IFERROR((CW117+BG117*Contr_Rate)*(1+Inv_Return)*IF($D117=$C$1,VLOOKUP($T117,Male_Annuity_Tables,MATCH($BS$3+3,'Mortality Tables'!$N$1:$DN$1,0),FALSE),VLOOKUP($T117,Fe_Annuity_Tables,MATCH(CX$3+3,'Mortality Tables'!$N$1:$DN$1,0),FALSE)),"")</f>
        <v/>
      </c>
      <c r="CY117" s="685" t="str">
        <f>IFERROR((CX117+BH117*Contr_Rate)*(1+Inv_Return)*IF($D117=$C$1,VLOOKUP($T117,Male_Annuity_Tables,MATCH($BS$3+3,'Mortality Tables'!$N$1:$DN$1,0),FALSE),VLOOKUP($T117,Fe_Annuity_Tables,MATCH(CY$3+3,'Mortality Tables'!$N$1:$DN$1,0),FALSE)),"")</f>
        <v/>
      </c>
      <c r="CZ117" s="685" t="str">
        <f>IFERROR((CY117+BI117*Contr_Rate)*(1+Inv_Return)*IF($D117=$C$1,VLOOKUP($T117,Male_Annuity_Tables,MATCH($BS$3+3,'Mortality Tables'!$N$1:$DN$1,0),FALSE),VLOOKUP($T117,Fe_Annuity_Tables,MATCH(CZ$3+3,'Mortality Tables'!$N$1:$DN$1,0),FALSE)),"")</f>
        <v/>
      </c>
      <c r="DA117" s="685" t="str">
        <f>IFERROR((CZ117+BJ117*Contr_Rate)*(1+Inv_Return)*IF($D117=$C$1,VLOOKUP($T117,Male_Annuity_Tables,MATCH($BS$3+3,'Mortality Tables'!$N$1:$DN$1,0),FALSE),VLOOKUP($T117,Fe_Annuity_Tables,MATCH(DA$3+3,'Mortality Tables'!$N$1:$DN$1,0),FALSE)),"")</f>
        <v/>
      </c>
      <c r="DB117" s="685" t="str">
        <f>IFERROR((DA117+BK117*Contr_Rate)*(1+Inv_Return)*IF($D117=$C$1,VLOOKUP($T117,Male_Annuity_Tables,MATCH($BS$3+3,'Mortality Tables'!$N$1:$DN$1,0),FALSE),VLOOKUP($T117,Fe_Annuity_Tables,MATCH(DB$3+3,'Mortality Tables'!$N$1:$DN$1,0),FALSE)),"")</f>
        <v/>
      </c>
      <c r="DC117" s="685" t="str">
        <f>IFERROR((DB117+BL117*Contr_Rate)*(1+Inv_Return)*IF($D117=$C$1,VLOOKUP($T117,Male_Annuity_Tables,MATCH($BS$3+3,'Mortality Tables'!$N$1:$DN$1,0),FALSE),VLOOKUP($T117,Fe_Annuity_Tables,MATCH(DC$3+3,'Mortality Tables'!$N$1:$DN$1,0),FALSE)),"")</f>
        <v/>
      </c>
      <c r="DD117" s="685" t="str">
        <f>IFERROR((DC117+BM117*Contr_Rate)*(1+Inv_Return)*IF($D117=$C$1,VLOOKUP($T117,Male_Annuity_Tables,MATCH($BS$3+3,'Mortality Tables'!$N$1:$DN$1,0),FALSE),VLOOKUP($T117,Fe_Annuity_Tables,MATCH(DD$3+3,'Mortality Tables'!$N$1:$DN$1,0),FALSE)),"")</f>
        <v/>
      </c>
      <c r="DE117" s="685" t="str">
        <f>IFERROR((DD117+BN117*Contr_Rate)*(1+Inv_Return)*IF($D117=$C$1,VLOOKUP($T117,Male_Annuity_Tables,MATCH($BS$3+3,'Mortality Tables'!$N$1:$DN$1,0),FALSE),VLOOKUP($T117,Fe_Annuity_Tables,MATCH(DE$3+3,'Mortality Tables'!$N$1:$DN$1,0),FALSE)),"")</f>
        <v/>
      </c>
      <c r="DF117" s="685" t="str">
        <f>IFERROR((DE117+BO117*Contr_Rate)*(1+Inv_Return)*IF($D117=$C$1,VLOOKUP($T117,Male_Annuity_Tables,MATCH($BS$3+3,'Mortality Tables'!$N$1:$DN$1,0),FALSE),VLOOKUP($T117,Fe_Annuity_Tables,MATCH(DF$3+3,'Mortality Tables'!$N$1:$DN$1,0),FALSE)),"")</f>
        <v/>
      </c>
      <c r="DG117" s="685" t="str">
        <f>IFERROR((DF117+BP117*Contr_Rate)*(1+Inv_Return)*IF($D117=$C$1,VLOOKUP($T117,Male_Annuity_Tables,MATCH($BS$3+3,'Mortality Tables'!$N$1:$DN$1,0),FALSE),VLOOKUP($T117,Fe_Annuity_Tables,MATCH(DG$3+3,'Mortality Tables'!$N$1:$DN$1,0),FALSE)),"")</f>
        <v/>
      </c>
      <c r="DH117" s="685" t="str">
        <f>IFERROR((DG117+BQ117*Contr_Rate)*(1+Inv_Return)*IF($D117=$C$1,VLOOKUP($T117,Male_Annuity_Tables,MATCH($BS$3+3,'Mortality Tables'!$N$1:$DN$1,0),FALSE),VLOOKUP($T117,Fe_Annuity_Tables,MATCH(DH$3+3,'Mortality Tables'!$N$1:$DN$1,0),FALSE)),"")</f>
        <v/>
      </c>
      <c r="DJ117" s="686">
        <f t="shared" si="69"/>
        <v>535071.33055662876</v>
      </c>
      <c r="DK117" s="680">
        <f t="shared" si="60"/>
        <v>8.8017766057058875</v>
      </c>
      <c r="DL117" s="686">
        <f t="shared" si="83"/>
        <v>40730.162503844913</v>
      </c>
      <c r="DM117" s="686">
        <f t="shared" si="70"/>
        <v>4484200.3414094821</v>
      </c>
      <c r="DN117" s="687">
        <f t="shared" si="84"/>
        <v>9.0830380899178404E-3</v>
      </c>
      <c r="DP117" s="688">
        <f t="shared" si="63"/>
        <v>93331.342878938493</v>
      </c>
      <c r="DQ117" s="688">
        <f t="shared" si="64"/>
        <v>107592.14314832691</v>
      </c>
      <c r="DR117" s="688">
        <f t="shared" si="65"/>
        <v>95311.382971249564</v>
      </c>
    </row>
    <row r="118" spans="1:122" s="657" customFormat="1" ht="14.5">
      <c r="A118" s="675" t="s">
        <v>1305</v>
      </c>
      <c r="B118" s="675" t="s">
        <v>1306</v>
      </c>
      <c r="C118" s="675" t="s">
        <v>236</v>
      </c>
      <c r="D118" s="675" t="s">
        <v>60</v>
      </c>
      <c r="E118" s="676">
        <v>30284</v>
      </c>
      <c r="F118" s="677">
        <v>38449</v>
      </c>
      <c r="G118" s="677">
        <v>41882</v>
      </c>
      <c r="H118" s="678">
        <v>2012736</v>
      </c>
      <c r="I118" s="678">
        <v>134179.89000000001</v>
      </c>
      <c r="J118" s="678">
        <v>168076.89</v>
      </c>
      <c r="K118" s="678">
        <v>19841.16</v>
      </c>
      <c r="L118" s="678">
        <v>322097.94</v>
      </c>
      <c r="M118" s="679">
        <f>IF(COUNTIF($A$4:A204,A118)=1,0,1)</f>
        <v>0</v>
      </c>
      <c r="N118" s="680" t="str">
        <f t="shared" si="80"/>
        <v>Okay</v>
      </c>
      <c r="O118" s="680" t="str">
        <f t="shared" si="66"/>
        <v>TRUE</v>
      </c>
      <c r="P118" s="680" t="b">
        <f t="shared" si="50"/>
        <v>1</v>
      </c>
      <c r="Q118" s="680" t="b">
        <f t="shared" si="76"/>
        <v>1</v>
      </c>
      <c r="R118" s="680" t="b">
        <f t="shared" si="77"/>
        <v>1</v>
      </c>
      <c r="S118" s="681">
        <f t="shared" si="53"/>
        <v>22.36986301369863</v>
      </c>
      <c r="T118" s="682">
        <f t="shared" si="78"/>
        <v>42</v>
      </c>
      <c r="U118" s="682">
        <f t="shared" si="67"/>
        <v>31</v>
      </c>
      <c r="V118" s="682">
        <f t="shared" si="79"/>
        <v>10.33972602739726</v>
      </c>
      <c r="W118" s="682">
        <f t="shared" si="81"/>
        <v>18</v>
      </c>
      <c r="X118" s="683">
        <f t="shared" si="82"/>
        <v>5797762.9199999999</v>
      </c>
      <c r="Y118" s="684">
        <f t="shared" si="58"/>
        <v>2.16E-3</v>
      </c>
      <c r="Z118" s="684">
        <f>IF($D118=$C$1,VLOOKUP($T118,Male_Annuity_Tables,MATCH($W118+2,'Mortality Tables'!$DS$1:$HT$1,0),FALSE),VLOOKUP($T118,Fe_Annuity_Tables,MATCH($W118+2,'Mortality Tables'!$M$1:$DN$1,0),FALSE))</f>
        <v>0.11525114335569715</v>
      </c>
      <c r="AA118" s="664"/>
      <c r="AB118" s="685">
        <f t="shared" si="89"/>
        <v>2115284.8992000003</v>
      </c>
      <c r="AC118" s="685">
        <f t="shared" si="89"/>
        <v>2223058.6648142403</v>
      </c>
      <c r="AD118" s="685">
        <f t="shared" si="89"/>
        <v>2336323.5037865257</v>
      </c>
      <c r="AE118" s="685">
        <f t="shared" si="89"/>
        <v>2455359.1863044491</v>
      </c>
      <c r="AF118" s="685">
        <f t="shared" si="89"/>
        <v>2580459.7368466607</v>
      </c>
      <c r="AG118" s="685">
        <f t="shared" si="89"/>
        <v>2711934.1604389986</v>
      </c>
      <c r="AH118" s="685">
        <f t="shared" si="89"/>
        <v>2850107.2059133658</v>
      </c>
      <c r="AI118" s="685">
        <f t="shared" si="89"/>
        <v>2995320.1680546519</v>
      </c>
      <c r="AJ118" s="685">
        <f t="shared" si="89"/>
        <v>3147931.7306170366</v>
      </c>
      <c r="AK118" s="685">
        <f t="shared" si="89"/>
        <v>3308318.8522919742</v>
      </c>
      <c r="AL118" s="685">
        <f t="shared" si="87"/>
        <v>3476877.6978162504</v>
      </c>
      <c r="AM118" s="685">
        <f t="shared" si="87"/>
        <v>3654024.6165199885</v>
      </c>
      <c r="AN118" s="685">
        <f t="shared" si="87"/>
        <v>3840197.1707316819</v>
      </c>
      <c r="AO118" s="685">
        <f t="shared" si="87"/>
        <v>4035855.2165804617</v>
      </c>
      <c r="AP118" s="685">
        <f t="shared" si="87"/>
        <v>4241482.0398652367</v>
      </c>
      <c r="AQ118" s="685">
        <f t="shared" si="87"/>
        <v>4457585.5497963699</v>
      </c>
      <c r="AR118" s="685">
        <f t="shared" si="87"/>
        <v>4684699.5335584953</v>
      </c>
      <c r="AS118" s="685">
        <f t="shared" si="87"/>
        <v>4923384.974793301</v>
      </c>
      <c r="AT118" s="685" t="str">
        <f t="shared" si="87"/>
        <v/>
      </c>
      <c r="AU118" s="685" t="str">
        <f t="shared" si="87"/>
        <v/>
      </c>
      <c r="AV118" s="685" t="str">
        <f t="shared" si="85"/>
        <v/>
      </c>
      <c r="AW118" s="685" t="str">
        <f t="shared" si="85"/>
        <v/>
      </c>
      <c r="AX118" s="685" t="str">
        <f t="shared" si="85"/>
        <v/>
      </c>
      <c r="AY118" s="685" t="str">
        <f t="shared" si="85"/>
        <v/>
      </c>
      <c r="AZ118" s="685" t="str">
        <f t="shared" si="85"/>
        <v/>
      </c>
      <c r="BA118" s="685" t="str">
        <f t="shared" si="85"/>
        <v/>
      </c>
      <c r="BB118" s="685" t="str">
        <f t="shared" si="85"/>
        <v/>
      </c>
      <c r="BC118" s="685" t="str">
        <f t="shared" si="85"/>
        <v/>
      </c>
      <c r="BD118" s="685" t="str">
        <f t="shared" si="85"/>
        <v/>
      </c>
      <c r="BE118" s="685" t="str">
        <f t="shared" si="85"/>
        <v/>
      </c>
      <c r="BF118" s="685" t="str">
        <f t="shared" si="85"/>
        <v/>
      </c>
      <c r="BG118" s="685" t="str">
        <f t="shared" si="85"/>
        <v/>
      </c>
      <c r="BH118" s="685" t="str">
        <f t="shared" si="85"/>
        <v/>
      </c>
      <c r="BI118" s="685" t="str">
        <f t="shared" si="85"/>
        <v/>
      </c>
      <c r="BJ118" s="685" t="str">
        <f t="shared" si="85"/>
        <v/>
      </c>
      <c r="BK118" s="685" t="str">
        <f t="shared" si="85"/>
        <v/>
      </c>
      <c r="BL118" s="685" t="str">
        <f t="shared" si="88"/>
        <v/>
      </c>
      <c r="BM118" s="685" t="str">
        <f t="shared" si="88"/>
        <v/>
      </c>
      <c r="BN118" s="685" t="str">
        <f t="shared" si="88"/>
        <v/>
      </c>
      <c r="BO118" s="685" t="str">
        <f t="shared" si="88"/>
        <v/>
      </c>
      <c r="BP118" s="685" t="str">
        <f t="shared" si="88"/>
        <v/>
      </c>
      <c r="BQ118" s="685" t="str">
        <f t="shared" si="88"/>
        <v/>
      </c>
      <c r="BR118" s="529"/>
      <c r="BS118" s="685">
        <f>IFERROR(($L118+AB118*Contr_Rate)*(1+Inv_Return)*IF($D118=$C$1,VLOOKUP($T118,Male_Annuity_Tables,MATCH($BS$3+3,'Mortality Tables'!$N$1:$DN$1,0),FALSE),VLOOKUP($T118,Fe_Annuity_Tables,MATCH(BS$3+3,'Mortality Tables'!$N$1:$DN$1,0),FALSE)),"")</f>
        <v>833855.70767572126</v>
      </c>
      <c r="BT118" s="685">
        <f>IFERROR(($BS118+AC118*Contr_Rate)*(1+Inv_Return)*IF($D118=$C$1,VLOOKUP($T118,Male_Annuity_Tables,MATCH($BS$3+3,'Mortality Tables'!$N$1:$DN$1,0),FALSE),VLOOKUP($T118,Fe_Annuity_Tables,MATCH(BT$3+3,'Mortality Tables'!$N$1:$DN$1,0),FALSE)),"")</f>
        <v>1109330.6455139958</v>
      </c>
      <c r="BU118" s="685">
        <f>IFERROR((BT118+AD118*Contr_Rate)*(1+Inv_Return)*IF($D118=$C$1,VLOOKUP($T118,Male_Annuity_Tables,MATCH($BS$3+3,'Mortality Tables'!$N$1:$DN$1,0),FALSE),VLOOKUP($T118,Fe_Annuity_Tables,MATCH(BU$3+3,'Mortality Tables'!$N$1:$DN$1,0),FALSE)),"")</f>
        <v>1134573.7151175037</v>
      </c>
      <c r="BV118" s="685">
        <f>IFERROR((BU118+AE118*Contr_Rate)*(1+Inv_Return)*IF($D118=$C$1,VLOOKUP($T118,Male_Annuity_Tables,MATCH($BS$3+3,'Mortality Tables'!$N$1:$DN$1,0),FALSE),VLOOKUP($T118,Fe_Annuity_Tables,MATCH(BV$3+3,'Mortality Tables'!$N$1:$DN$1,0),FALSE)),"")</f>
        <v>994258.60012181546</v>
      </c>
      <c r="BW118" s="685">
        <f>IFERROR((BV118+AF118*Contr_Rate)*(1+Inv_Return)*IF($D118=$C$1,VLOOKUP($T118,Male_Annuity_Tables,MATCH($BS$3+3,'Mortality Tables'!$N$1:$DN$1,0),FALSE),VLOOKUP($T118,Fe_Annuity_Tables,MATCH(BW$3+3,'Mortality Tables'!$N$1:$DN$1,0),FALSE)),"")</f>
        <v>796460.59767271602</v>
      </c>
      <c r="BX118" s="685">
        <f>IFERROR((BW118+AG118*Contr_Rate)*(1+Inv_Return)*IF($D118=$C$1,VLOOKUP($T118,Male_Annuity_Tables,MATCH($BS$3+3,'Mortality Tables'!$N$1:$DN$1,0),FALSE),VLOOKUP($T118,Fe_Annuity_Tables,MATCH(BX$3+3,'Mortality Tables'!$N$1:$DN$1,0),FALSE)),"")</f>
        <v>614507.10603929288</v>
      </c>
      <c r="BY118" s="685">
        <f>IFERROR((BX118+AH118*Contr_Rate)*(1+Inv_Return)*IF($D118=$C$1,VLOOKUP($T118,Male_Annuity_Tables,MATCH($BS$3+3,'Mortality Tables'!$N$1:$DN$1,0),FALSE),VLOOKUP($T118,Fe_Annuity_Tables,MATCH(BY$3+3,'Mortality Tables'!$N$1:$DN$1,0),FALSE)),"")</f>
        <v>475204.71155182808</v>
      </c>
      <c r="BZ118" s="685">
        <f>IFERROR((BY118+AI118*Contr_Rate)*(1+Inv_Return)*IF($D118=$C$1,VLOOKUP($T118,Male_Annuity_Tables,MATCH($BS$3+3,'Mortality Tables'!$N$1:$DN$1,0),FALSE),VLOOKUP($T118,Fe_Annuity_Tables,MATCH(BZ$3+3,'Mortality Tables'!$N$1:$DN$1,0),FALSE)),"")</f>
        <v>376294.82046644157</v>
      </c>
      <c r="CA118" s="685">
        <f>IFERROR((BZ118+AJ118*Contr_Rate)*(1+Inv_Return)*IF($D118=$C$1,VLOOKUP($T118,Male_Annuity_Tables,MATCH($BS$3+3,'Mortality Tables'!$N$1:$DN$1,0),FALSE),VLOOKUP($T118,Fe_Annuity_Tables,MATCH(CA$3+3,'Mortality Tables'!$N$1:$DN$1,0),FALSE)),"")</f>
        <v>324344.62988843757</v>
      </c>
      <c r="CB118" s="685">
        <f>IFERROR((CA118+AK118*Contr_Rate)*(1+Inv_Return)*IF($D118=$C$1,VLOOKUP($T118,Male_Annuity_Tables,MATCH($BS$3+3,'Mortality Tables'!$N$1:$DN$1,0),FALSE),VLOOKUP($T118,Fe_Annuity_Tables,MATCH(CB$3+3,'Mortality Tables'!$N$1:$DN$1,0),FALSE)),"")</f>
        <v>289883.91749935067</v>
      </c>
      <c r="CC118" s="685">
        <f>IFERROR((CB118+AL118*Contr_Rate)*(1+Inv_Return)*IF($D118=$C$1,VLOOKUP($T118,Male_Annuity_Tables,MATCH($BS$3+3,'Mortality Tables'!$N$1:$DN$1,0),FALSE),VLOOKUP($T118,Fe_Annuity_Tables,MATCH(CC$3+3,'Mortality Tables'!$N$1:$DN$1,0),FALSE)),"")</f>
        <v>262932.61246494035</v>
      </c>
      <c r="CD118" s="685">
        <f>IFERROR((CC118+AM118*Contr_Rate)*(1+Inv_Return)*IF($D118=$C$1,VLOOKUP($T118,Male_Annuity_Tables,MATCH($BS$3+3,'Mortality Tables'!$N$1:$DN$1,0),FALSE),VLOOKUP($T118,Fe_Annuity_Tables,MATCH(CD$3+3,'Mortality Tables'!$N$1:$DN$1,0),FALSE)),"")</f>
        <v>240150.49208556121</v>
      </c>
      <c r="CE118" s="685">
        <f>IFERROR((CD118+AN118*Contr_Rate)*(1+Inv_Return)*IF($D118=$C$1,VLOOKUP($T118,Male_Annuity_Tables,MATCH($BS$3+3,'Mortality Tables'!$N$1:$DN$1,0),FALSE),VLOOKUP($T118,Fe_Annuity_Tables,MATCH(CE$3+3,'Mortality Tables'!$N$1:$DN$1,0),FALSE)),"")</f>
        <v>220265.18870572952</v>
      </c>
      <c r="CF118" s="685">
        <f>IFERROR((CE118+AO118*Contr_Rate)*(1+Inv_Return)*IF($D118=$C$1,VLOOKUP($T118,Male_Annuity_Tables,MATCH($BS$3+3,'Mortality Tables'!$N$1:$DN$1,0),FALSE),VLOOKUP($T118,Fe_Annuity_Tables,MATCH(CF$3+3,'Mortality Tables'!$N$1:$DN$1,0),FALSE)),"")</f>
        <v>213896.04543417826</v>
      </c>
      <c r="CG118" s="685">
        <f>IFERROR((CF118+AP118*Contr_Rate)*(1+Inv_Return)*IF($D118=$C$1,VLOOKUP($T118,Male_Annuity_Tables,MATCH($BS$3+3,'Mortality Tables'!$N$1:$DN$1,0),FALSE),VLOOKUP($T118,Fe_Annuity_Tables,MATCH(CG$3+3,'Mortality Tables'!$N$1:$DN$1,0),FALSE)),"")</f>
        <v>209790.04054778352</v>
      </c>
      <c r="CH118" s="685">
        <f>IFERROR((CG118+AQ118*Contr_Rate)*(1+Inv_Return)*IF($D118=$C$1,VLOOKUP($T118,Male_Annuity_Tables,MATCH($BS$3+3,'Mortality Tables'!$N$1:$DN$1,0),FALSE),VLOOKUP($T118,Fe_Annuity_Tables,MATCH(CH$3+3,'Mortality Tables'!$N$1:$DN$1,0),FALSE)),"")</f>
        <v>206088.4394784091</v>
      </c>
      <c r="CI118" s="685">
        <f>IFERROR((CH118+AR118*Contr_Rate)*(1+Inv_Return)*IF($D118=$C$1,VLOOKUP($T118,Male_Annuity_Tables,MATCH($BS$3+3,'Mortality Tables'!$N$1:$DN$1,0),FALSE),VLOOKUP($T118,Fe_Annuity_Tables,MATCH(CI$3+3,'Mortality Tables'!$N$1:$DN$1,0),FALSE)),"")</f>
        <v>202484.00256518967</v>
      </c>
      <c r="CJ118" s="685">
        <f>IFERROR((CI118+AS118*Contr_Rate)*(1+Inv_Return)*IF($D118=$C$1,VLOOKUP($T118,Male_Annuity_Tables,MATCH($BS$3+3,'Mortality Tables'!$N$1:$DN$1,0),FALSE),VLOOKUP($T118,Fe_Annuity_Tables,MATCH(CJ$3+3,'Mortality Tables'!$N$1:$DN$1,0),FALSE)),"")</f>
        <v>198915.18963051878</v>
      </c>
      <c r="CK118" s="685" t="str">
        <f>IFERROR((CJ118+AT118*Contr_Rate)*(1+Inv_Return)*IF($D118=$C$1,VLOOKUP($T118,Male_Annuity_Tables,MATCH($BS$3+3,'Mortality Tables'!$N$1:$DN$1,0),FALSE),VLOOKUP($T118,Fe_Annuity_Tables,MATCH(CK$3+3,'Mortality Tables'!$N$1:$DN$1,0),FALSE)),"")</f>
        <v/>
      </c>
      <c r="CL118" s="685" t="str">
        <f>IFERROR((CK118+AU118*Contr_Rate)*(1+Inv_Return)*IF($D118=$C$1,VLOOKUP($T118,Male_Annuity_Tables,MATCH($BS$3+3,'Mortality Tables'!$N$1:$DN$1,0),FALSE),VLOOKUP($T118,Fe_Annuity_Tables,MATCH(CL$3+3,'Mortality Tables'!$N$1:$DN$1,0),FALSE)),"")</f>
        <v/>
      </c>
      <c r="CM118" s="685" t="str">
        <f>IFERROR((CL118+AV118*Contr_Rate)*(1+Inv_Return)*IF($D118=$C$1,VLOOKUP($T118,Male_Annuity_Tables,MATCH($BS$3+3,'Mortality Tables'!$N$1:$DN$1,0),FALSE),VLOOKUP($T118,Fe_Annuity_Tables,MATCH(CM$3+3,'Mortality Tables'!$N$1:$DN$1,0),FALSE)),"")</f>
        <v/>
      </c>
      <c r="CN118" s="685" t="str">
        <f>IFERROR((CM118+AW118*Contr_Rate)*(1+Inv_Return)*IF($D118=$C$1,VLOOKUP($T118,Male_Annuity_Tables,MATCH($BS$3+3,'Mortality Tables'!$N$1:$DN$1,0),FALSE),VLOOKUP($T118,Fe_Annuity_Tables,MATCH(CN$3+3,'Mortality Tables'!$N$1:$DN$1,0),FALSE)),"")</f>
        <v/>
      </c>
      <c r="CO118" s="685" t="str">
        <f>IFERROR((CN118+AX118*Contr_Rate)*(1+Inv_Return)*IF($D118=$C$1,VLOOKUP($T118,Male_Annuity_Tables,MATCH($BS$3+3,'Mortality Tables'!$N$1:$DN$1,0),FALSE),VLOOKUP($T118,Fe_Annuity_Tables,MATCH(CO$3+3,'Mortality Tables'!$N$1:$DN$1,0),FALSE)),"")</f>
        <v/>
      </c>
      <c r="CP118" s="685" t="str">
        <f>IFERROR((CO118+AY118*Contr_Rate)*(1+Inv_Return)*IF($D118=$C$1,VLOOKUP($T118,Male_Annuity_Tables,MATCH($BS$3+3,'Mortality Tables'!$N$1:$DN$1,0),FALSE),VLOOKUP($T118,Fe_Annuity_Tables,MATCH(CP$3+3,'Mortality Tables'!$N$1:$DN$1,0),FALSE)),"")</f>
        <v/>
      </c>
      <c r="CQ118" s="685" t="str">
        <f>IFERROR((CP118+AZ118*Contr_Rate)*(1+Inv_Return)*IF($D118=$C$1,VLOOKUP($T118,Male_Annuity_Tables,MATCH($BS$3+3,'Mortality Tables'!$N$1:$DN$1,0),FALSE),VLOOKUP($T118,Fe_Annuity_Tables,MATCH(CQ$3+3,'Mortality Tables'!$N$1:$DN$1,0),FALSE)),"")</f>
        <v/>
      </c>
      <c r="CR118" s="685" t="str">
        <f>IFERROR((CQ118+BA118*Contr_Rate)*(1+Inv_Return)*IF($D118=$C$1,VLOOKUP($T118,Male_Annuity_Tables,MATCH($BS$3+3,'Mortality Tables'!$N$1:$DN$1,0),FALSE),VLOOKUP($T118,Fe_Annuity_Tables,MATCH(CR$3+3,'Mortality Tables'!$N$1:$DN$1,0),FALSE)),"")</f>
        <v/>
      </c>
      <c r="CS118" s="685" t="str">
        <f>IFERROR((CR118+BB118*Contr_Rate)*(1+Inv_Return)*IF($D118=$C$1,VLOOKUP($T118,Male_Annuity_Tables,MATCH($BS$3+3,'Mortality Tables'!$N$1:$DN$1,0),FALSE),VLOOKUP($T118,Fe_Annuity_Tables,MATCH(CS$3+3,'Mortality Tables'!$N$1:$DN$1,0),FALSE)),"")</f>
        <v/>
      </c>
      <c r="CT118" s="685" t="str">
        <f>IFERROR((CS118+BC118*Contr_Rate)*(1+Inv_Return)*IF($D118=$C$1,VLOOKUP($T118,Male_Annuity_Tables,MATCH($BS$3+3,'Mortality Tables'!$N$1:$DN$1,0),FALSE),VLOOKUP($T118,Fe_Annuity_Tables,MATCH(CT$3+3,'Mortality Tables'!$N$1:$DN$1,0),FALSE)),"")</f>
        <v/>
      </c>
      <c r="CU118" s="685" t="str">
        <f>IFERROR((CT118+BD118*Contr_Rate)*(1+Inv_Return)*IF($D118=$C$1,VLOOKUP($T118,Male_Annuity_Tables,MATCH($BS$3+3,'Mortality Tables'!$N$1:$DN$1,0),FALSE),VLOOKUP($T118,Fe_Annuity_Tables,MATCH(CU$3+3,'Mortality Tables'!$N$1:$DN$1,0),FALSE)),"")</f>
        <v/>
      </c>
      <c r="CV118" s="685" t="str">
        <f>IFERROR((CU118+BE118*Contr_Rate)*(1+Inv_Return)*IF($D118=$C$1,VLOOKUP($T118,Male_Annuity_Tables,MATCH($BS$3+3,'Mortality Tables'!$N$1:$DN$1,0),FALSE),VLOOKUP($T118,Fe_Annuity_Tables,MATCH(CV$3+3,'Mortality Tables'!$N$1:$DN$1,0),FALSE)),"")</f>
        <v/>
      </c>
      <c r="CW118" s="685" t="str">
        <f>IFERROR((CV118+BF118*Contr_Rate)*(1+Inv_Return)*IF($D118=$C$1,VLOOKUP($T118,Male_Annuity_Tables,MATCH($BS$3+3,'Mortality Tables'!$N$1:$DN$1,0),FALSE),VLOOKUP($T118,Fe_Annuity_Tables,MATCH(CW$3+3,'Mortality Tables'!$N$1:$DN$1,0),FALSE)),"")</f>
        <v/>
      </c>
      <c r="CX118" s="685" t="str">
        <f>IFERROR((CW118+BG118*Contr_Rate)*(1+Inv_Return)*IF($D118=$C$1,VLOOKUP($T118,Male_Annuity_Tables,MATCH($BS$3+3,'Mortality Tables'!$N$1:$DN$1,0),FALSE),VLOOKUP($T118,Fe_Annuity_Tables,MATCH(CX$3+3,'Mortality Tables'!$N$1:$DN$1,0),FALSE)),"")</f>
        <v/>
      </c>
      <c r="CY118" s="685" t="str">
        <f>IFERROR((CX118+BH118*Contr_Rate)*(1+Inv_Return)*IF($D118=$C$1,VLOOKUP($T118,Male_Annuity_Tables,MATCH($BS$3+3,'Mortality Tables'!$N$1:$DN$1,0),FALSE),VLOOKUP($T118,Fe_Annuity_Tables,MATCH(CY$3+3,'Mortality Tables'!$N$1:$DN$1,0),FALSE)),"")</f>
        <v/>
      </c>
      <c r="CZ118" s="685" t="str">
        <f>IFERROR((CY118+BI118*Contr_Rate)*(1+Inv_Return)*IF($D118=$C$1,VLOOKUP($T118,Male_Annuity_Tables,MATCH($BS$3+3,'Mortality Tables'!$N$1:$DN$1,0),FALSE),VLOOKUP($T118,Fe_Annuity_Tables,MATCH(CZ$3+3,'Mortality Tables'!$N$1:$DN$1,0),FALSE)),"")</f>
        <v/>
      </c>
      <c r="DA118" s="685" t="str">
        <f>IFERROR((CZ118+BJ118*Contr_Rate)*(1+Inv_Return)*IF($D118=$C$1,VLOOKUP($T118,Male_Annuity_Tables,MATCH($BS$3+3,'Mortality Tables'!$N$1:$DN$1,0),FALSE),VLOOKUP($T118,Fe_Annuity_Tables,MATCH(DA$3+3,'Mortality Tables'!$N$1:$DN$1,0),FALSE)),"")</f>
        <v/>
      </c>
      <c r="DB118" s="685" t="str">
        <f>IFERROR((DA118+BK118*Contr_Rate)*(1+Inv_Return)*IF($D118=$C$1,VLOOKUP($T118,Male_Annuity_Tables,MATCH($BS$3+3,'Mortality Tables'!$N$1:$DN$1,0),FALSE),VLOOKUP($T118,Fe_Annuity_Tables,MATCH(DB$3+3,'Mortality Tables'!$N$1:$DN$1,0),FALSE)),"")</f>
        <v/>
      </c>
      <c r="DC118" s="685" t="str">
        <f>IFERROR((DB118+BL118*Contr_Rate)*(1+Inv_Return)*IF($D118=$C$1,VLOOKUP($T118,Male_Annuity_Tables,MATCH($BS$3+3,'Mortality Tables'!$N$1:$DN$1,0),FALSE),VLOOKUP($T118,Fe_Annuity_Tables,MATCH(DC$3+3,'Mortality Tables'!$N$1:$DN$1,0),FALSE)),"")</f>
        <v/>
      </c>
      <c r="DD118" s="685" t="str">
        <f>IFERROR((DC118+BM118*Contr_Rate)*(1+Inv_Return)*IF($D118=$C$1,VLOOKUP($T118,Male_Annuity_Tables,MATCH($BS$3+3,'Mortality Tables'!$N$1:$DN$1,0),FALSE),VLOOKUP($T118,Fe_Annuity_Tables,MATCH(DD$3+3,'Mortality Tables'!$N$1:$DN$1,0),FALSE)),"")</f>
        <v/>
      </c>
      <c r="DE118" s="685" t="str">
        <f>IFERROR((DD118+BN118*Contr_Rate)*(1+Inv_Return)*IF($D118=$C$1,VLOOKUP($T118,Male_Annuity_Tables,MATCH($BS$3+3,'Mortality Tables'!$N$1:$DN$1,0),FALSE),VLOOKUP($T118,Fe_Annuity_Tables,MATCH(DE$3+3,'Mortality Tables'!$N$1:$DN$1,0),FALSE)),"")</f>
        <v/>
      </c>
      <c r="DF118" s="685" t="str">
        <f>IFERROR((DE118+BO118*Contr_Rate)*(1+Inv_Return)*IF($D118=$C$1,VLOOKUP($T118,Male_Annuity_Tables,MATCH($BS$3+3,'Mortality Tables'!$N$1:$DN$1,0),FALSE),VLOOKUP($T118,Fe_Annuity_Tables,MATCH(DF$3+3,'Mortality Tables'!$N$1:$DN$1,0),FALSE)),"")</f>
        <v/>
      </c>
      <c r="DG118" s="685" t="str">
        <f>IFERROR((DF118+BP118*Contr_Rate)*(1+Inv_Return)*IF($D118=$C$1,VLOOKUP($T118,Male_Annuity_Tables,MATCH($BS$3+3,'Mortality Tables'!$N$1:$DN$1,0),FALSE),VLOOKUP($T118,Fe_Annuity_Tables,MATCH(DG$3+3,'Mortality Tables'!$N$1:$DN$1,0),FALSE)),"")</f>
        <v/>
      </c>
      <c r="DH118" s="685" t="str">
        <f>IFERROR((DG118+BQ118*Contr_Rate)*(1+Inv_Return)*IF($D118=$C$1,VLOOKUP($T118,Male_Annuity_Tables,MATCH($BS$3+3,'Mortality Tables'!$N$1:$DN$1,0),FALSE),VLOOKUP($T118,Fe_Annuity_Tables,MATCH(DH$3+3,'Mortality Tables'!$N$1:$DN$1,0),FALSE)),"")</f>
        <v/>
      </c>
      <c r="DJ118" s="686">
        <f t="shared" si="69"/>
        <v>1134573.7151175037</v>
      </c>
      <c r="DK118" s="680">
        <f t="shared" si="60"/>
        <v>8.8017766057058875</v>
      </c>
      <c r="DL118" s="686">
        <f t="shared" si="83"/>
        <v>86364.880998676919</v>
      </c>
      <c r="DM118" s="686">
        <f t="shared" si="70"/>
        <v>4923384.974793301</v>
      </c>
      <c r="DN118" s="687">
        <f t="shared" si="84"/>
        <v>1.7541768811670629E-2</v>
      </c>
      <c r="DP118" s="688">
        <f t="shared" si="63"/>
        <v>126609.31523065081</v>
      </c>
      <c r="DQ118" s="688">
        <f t="shared" si="64"/>
        <v>168436.32789226307</v>
      </c>
      <c r="DR118" s="688">
        <f t="shared" si="65"/>
        <v>172269.13460858128</v>
      </c>
    </row>
    <row r="119" spans="1:122" s="657" customFormat="1" ht="14.5">
      <c r="A119" s="675" t="s">
        <v>1307</v>
      </c>
      <c r="B119" s="675" t="s">
        <v>1308</v>
      </c>
      <c r="C119" s="675" t="s">
        <v>236</v>
      </c>
      <c r="D119" s="675" t="s">
        <v>60</v>
      </c>
      <c r="E119" s="676">
        <v>27823</v>
      </c>
      <c r="F119" s="677">
        <v>43922</v>
      </c>
      <c r="G119" s="677">
        <v>45184</v>
      </c>
      <c r="H119" s="678">
        <v>1979618</v>
      </c>
      <c r="I119" s="678">
        <v>179508.4</v>
      </c>
      <c r="J119" s="678">
        <v>153429.96</v>
      </c>
      <c r="K119" s="678">
        <v>19153.27</v>
      </c>
      <c r="L119" s="678">
        <v>352091.63</v>
      </c>
      <c r="M119" s="679">
        <f>IF(COUNTIF($A$4:A204,A119)=1,0,1)</f>
        <v>0</v>
      </c>
      <c r="N119" s="680" t="str">
        <f t="shared" si="80"/>
        <v>Okay</v>
      </c>
      <c r="O119" s="680" t="str">
        <f t="shared" si="66"/>
        <v>TRUE</v>
      </c>
      <c r="P119" s="680" t="b">
        <f t="shared" si="50"/>
        <v>1</v>
      </c>
      <c r="Q119" s="680" t="b">
        <f t="shared" si="76"/>
        <v>1</v>
      </c>
      <c r="R119" s="680" t="b">
        <f t="shared" si="77"/>
        <v>1</v>
      </c>
      <c r="S119" s="681">
        <f t="shared" si="53"/>
        <v>44.106849315068494</v>
      </c>
      <c r="T119" s="682">
        <f t="shared" si="78"/>
        <v>48</v>
      </c>
      <c r="U119" s="682">
        <f t="shared" si="67"/>
        <v>47</v>
      </c>
      <c r="V119" s="682">
        <f t="shared" si="79"/>
        <v>1.2931506849315069</v>
      </c>
      <c r="W119" s="682">
        <f t="shared" si="81"/>
        <v>12</v>
      </c>
      <c r="X119" s="683">
        <f t="shared" si="82"/>
        <v>4225099.5600000005</v>
      </c>
      <c r="Y119" s="684">
        <f t="shared" si="58"/>
        <v>3.2399999999999998E-3</v>
      </c>
      <c r="Z119" s="684">
        <f>IF($D119=$C$1,VLOOKUP($T119,Male_Annuity_Tables,MATCH($W119+2,'Mortality Tables'!$DS$1:$HT$1,0),FALSE),VLOOKUP($T119,Fe_Annuity_Tables,MATCH($W119+2,'Mortality Tables'!$M$1:$DN$1,0),FALSE))</f>
        <v>0.31031163185237182</v>
      </c>
      <c r="AA119" s="664"/>
      <c r="AB119" s="685">
        <f t="shared" si="89"/>
        <v>2080479.5371000001</v>
      </c>
      <c r="AC119" s="685">
        <f t="shared" si="89"/>
        <v>2186479.9695152449</v>
      </c>
      <c r="AD119" s="685">
        <f t="shared" si="89"/>
        <v>2297881.123962047</v>
      </c>
      <c r="AE119" s="685">
        <f t="shared" si="89"/>
        <v>2414958.1672279132</v>
      </c>
      <c r="AF119" s="685">
        <f t="shared" si="89"/>
        <v>2538000.2858481756</v>
      </c>
      <c r="AG119" s="685">
        <f t="shared" si="89"/>
        <v>2667311.4004121404</v>
      </c>
      <c r="AH119" s="685">
        <f t="shared" si="89"/>
        <v>2803210.9162631389</v>
      </c>
      <c r="AI119" s="685">
        <f t="shared" si="89"/>
        <v>2946034.5124467458</v>
      </c>
      <c r="AJ119" s="685">
        <f t="shared" si="89"/>
        <v>3096134.970855908</v>
      </c>
      <c r="AK119" s="685">
        <f t="shared" si="89"/>
        <v>3253883.0476210164</v>
      </c>
      <c r="AL119" s="685">
        <f t="shared" si="87"/>
        <v>3419668.3888973072</v>
      </c>
      <c r="AM119" s="685">
        <f t="shared" si="87"/>
        <v>3593900.493311625</v>
      </c>
      <c r="AN119" s="685" t="str">
        <f t="shared" si="87"/>
        <v/>
      </c>
      <c r="AO119" s="685" t="str">
        <f t="shared" si="87"/>
        <v/>
      </c>
      <c r="AP119" s="685" t="str">
        <f t="shared" si="87"/>
        <v/>
      </c>
      <c r="AQ119" s="685" t="str">
        <f t="shared" si="87"/>
        <v/>
      </c>
      <c r="AR119" s="685" t="str">
        <f t="shared" si="87"/>
        <v/>
      </c>
      <c r="AS119" s="685" t="str">
        <f t="shared" si="87"/>
        <v/>
      </c>
      <c r="AT119" s="685" t="str">
        <f t="shared" si="87"/>
        <v/>
      </c>
      <c r="AU119" s="685" t="str">
        <f t="shared" si="87"/>
        <v/>
      </c>
      <c r="AV119" s="685" t="str">
        <f t="shared" si="85"/>
        <v/>
      </c>
      <c r="AW119" s="685" t="str">
        <f t="shared" si="85"/>
        <v/>
      </c>
      <c r="AX119" s="685" t="str">
        <f t="shared" si="85"/>
        <v/>
      </c>
      <c r="AY119" s="685" t="str">
        <f t="shared" si="85"/>
        <v/>
      </c>
      <c r="AZ119" s="685" t="str">
        <f t="shared" si="85"/>
        <v/>
      </c>
      <c r="BA119" s="685" t="str">
        <f t="shared" si="85"/>
        <v/>
      </c>
      <c r="BB119" s="685" t="str">
        <f t="shared" si="85"/>
        <v/>
      </c>
      <c r="BC119" s="685" t="str">
        <f t="shared" si="85"/>
        <v/>
      </c>
      <c r="BD119" s="685" t="str">
        <f t="shared" si="85"/>
        <v/>
      </c>
      <c r="BE119" s="685" t="str">
        <f t="shared" si="85"/>
        <v/>
      </c>
      <c r="BF119" s="685" t="str">
        <f t="shared" si="85"/>
        <v/>
      </c>
      <c r="BG119" s="685" t="str">
        <f t="shared" si="85"/>
        <v/>
      </c>
      <c r="BH119" s="685" t="str">
        <f t="shared" si="85"/>
        <v/>
      </c>
      <c r="BI119" s="685" t="str">
        <f t="shared" si="85"/>
        <v/>
      </c>
      <c r="BJ119" s="685" t="str">
        <f t="shared" si="85"/>
        <v/>
      </c>
      <c r="BK119" s="685" t="str">
        <f t="shared" si="85"/>
        <v/>
      </c>
      <c r="BL119" s="685" t="str">
        <f t="shared" si="88"/>
        <v/>
      </c>
      <c r="BM119" s="685" t="str">
        <f t="shared" si="88"/>
        <v/>
      </c>
      <c r="BN119" s="685" t="str">
        <f t="shared" si="88"/>
        <v/>
      </c>
      <c r="BO119" s="685" t="str">
        <f t="shared" si="88"/>
        <v/>
      </c>
      <c r="BP119" s="685" t="str">
        <f t="shared" si="88"/>
        <v/>
      </c>
      <c r="BQ119" s="685" t="str">
        <f t="shared" si="88"/>
        <v/>
      </c>
      <c r="BR119" s="529"/>
      <c r="BS119" s="685">
        <f>IFERROR(($L119+AB119*Contr_Rate)*(1+Inv_Return)*IF($D119=$C$1,VLOOKUP($T119,Male_Annuity_Tables,MATCH($BS$3+3,'Mortality Tables'!$N$1:$DN$1,0),FALSE),VLOOKUP($T119,Fe_Annuity_Tables,MATCH(BS$3+3,'Mortality Tables'!$N$1:$DN$1,0),FALSE)),"")</f>
        <v>849976.5567346937</v>
      </c>
      <c r="BT119" s="685">
        <f>IFERROR(($BS119+AC119*Contr_Rate)*(1+Inv_Return)*IF($D119=$C$1,VLOOKUP($T119,Male_Annuity_Tables,MATCH($BS$3+3,'Mortality Tables'!$N$1:$DN$1,0),FALSE),VLOOKUP($T119,Fe_Annuity_Tables,MATCH(BT$3+3,'Mortality Tables'!$N$1:$DN$1,0),FALSE)),"")</f>
        <v>1110604.3221529471</v>
      </c>
      <c r="BU119" s="685">
        <f>IFERROR((BT119+AD119*Contr_Rate)*(1+Inv_Return)*IF($D119=$C$1,VLOOKUP($T119,Male_Annuity_Tables,MATCH($BS$3+3,'Mortality Tables'!$N$1:$DN$1,0),FALSE),VLOOKUP($T119,Fe_Annuity_Tables,MATCH(BU$3+3,'Mortality Tables'!$N$1:$DN$1,0),FALSE)),"")</f>
        <v>1190224.0680183736</v>
      </c>
      <c r="BV119" s="685">
        <f>IFERROR((BU119+AE119*Contr_Rate)*(1+Inv_Return)*IF($D119=$C$1,VLOOKUP($T119,Male_Annuity_Tables,MATCH($BS$3+3,'Mortality Tables'!$N$1:$DN$1,0),FALSE),VLOOKUP($T119,Fe_Annuity_Tables,MATCH(BV$3+3,'Mortality Tables'!$N$1:$DN$1,0),FALSE)),"")</f>
        <v>1134872.7810823354</v>
      </c>
      <c r="BW119" s="685">
        <f>IFERROR((BV119+AF119*Contr_Rate)*(1+Inv_Return)*IF($D119=$C$1,VLOOKUP($T119,Male_Annuity_Tables,MATCH($BS$3+3,'Mortality Tables'!$N$1:$DN$1,0),FALSE),VLOOKUP($T119,Fe_Annuity_Tables,MATCH(BW$3+3,'Mortality Tables'!$N$1:$DN$1,0),FALSE)),"")</f>
        <v>1007129.0999257482</v>
      </c>
      <c r="BX119" s="685">
        <f>IFERROR((BW119+AG119*Contr_Rate)*(1+Inv_Return)*IF($D119=$C$1,VLOOKUP($T119,Male_Annuity_Tables,MATCH($BS$3+3,'Mortality Tables'!$N$1:$DN$1,0),FALSE),VLOOKUP($T119,Fe_Annuity_Tables,MATCH(BX$3+3,'Mortality Tables'!$N$1:$DN$1,0),FALSE)),"")</f>
        <v>859820.43056403322</v>
      </c>
      <c r="BY119" s="685">
        <f>IFERROR((BX119+AH119*Contr_Rate)*(1+Inv_Return)*IF($D119=$C$1,VLOOKUP($T119,Male_Annuity_Tables,MATCH($BS$3+3,'Mortality Tables'!$N$1:$DN$1,0),FALSE),VLOOKUP($T119,Fe_Annuity_Tables,MATCH(BY$3+3,'Mortality Tables'!$N$1:$DN$1,0),FALSE)),"")</f>
        <v>724507.90261322691</v>
      </c>
      <c r="BZ119" s="685">
        <f>IFERROR((BY119+AI119*Contr_Rate)*(1+Inv_Return)*IF($D119=$C$1,VLOOKUP($T119,Male_Annuity_Tables,MATCH($BS$3+3,'Mortality Tables'!$N$1:$DN$1,0),FALSE),VLOOKUP($T119,Fe_Annuity_Tables,MATCH(BZ$3+3,'Mortality Tables'!$N$1:$DN$1,0),FALSE)),"")</f>
        <v>647263.80796880031</v>
      </c>
      <c r="CA119" s="685">
        <f>IFERROR((BZ119+AJ119*Contr_Rate)*(1+Inv_Return)*IF($D119=$C$1,VLOOKUP($T119,Male_Annuity_Tables,MATCH($BS$3+3,'Mortality Tables'!$N$1:$DN$1,0),FALSE),VLOOKUP($T119,Fe_Annuity_Tables,MATCH(CA$3+3,'Mortality Tables'!$N$1:$DN$1,0),FALSE)),"")</f>
        <v>598968.90314190264</v>
      </c>
      <c r="CB119" s="685">
        <f>IFERROR((CA119+AK119*Contr_Rate)*(1+Inv_Return)*IF($D119=$C$1,VLOOKUP($T119,Male_Annuity_Tables,MATCH($BS$3+3,'Mortality Tables'!$N$1:$DN$1,0),FALSE),VLOOKUP($T119,Fe_Annuity_Tables,MATCH(CB$3+3,'Mortality Tables'!$N$1:$DN$1,0),FALSE)),"")</f>
        <v>564956.66957873083</v>
      </c>
      <c r="CC119" s="685">
        <f>IFERROR((CB119+AL119*Contr_Rate)*(1+Inv_Return)*IF($D119=$C$1,VLOOKUP($T119,Male_Annuity_Tables,MATCH($BS$3+3,'Mortality Tables'!$N$1:$DN$1,0),FALSE),VLOOKUP($T119,Fe_Annuity_Tables,MATCH(CC$3+3,'Mortality Tables'!$N$1:$DN$1,0),FALSE)),"")</f>
        <v>538201.46083225228</v>
      </c>
      <c r="CD119" s="685">
        <f>IFERROR((CC119+AM119*Contr_Rate)*(1+Inv_Return)*IF($D119=$C$1,VLOOKUP($T119,Male_Annuity_Tables,MATCH($BS$3+3,'Mortality Tables'!$N$1:$DN$1,0),FALSE),VLOOKUP($T119,Fe_Annuity_Tables,MATCH(CD$3+3,'Mortality Tables'!$N$1:$DN$1,0),FALSE)),"")</f>
        <v>515444.72177093255</v>
      </c>
      <c r="CE119" s="685" t="str">
        <f>IFERROR((CD119+AN119*Contr_Rate)*(1+Inv_Return)*IF($D119=$C$1,VLOOKUP($T119,Male_Annuity_Tables,MATCH($BS$3+3,'Mortality Tables'!$N$1:$DN$1,0),FALSE),VLOOKUP($T119,Fe_Annuity_Tables,MATCH(CE$3+3,'Mortality Tables'!$N$1:$DN$1,0),FALSE)),"")</f>
        <v/>
      </c>
      <c r="CF119" s="685" t="str">
        <f>IFERROR((CE119+AO119*Contr_Rate)*(1+Inv_Return)*IF($D119=$C$1,VLOOKUP($T119,Male_Annuity_Tables,MATCH($BS$3+3,'Mortality Tables'!$N$1:$DN$1,0),FALSE),VLOOKUP($T119,Fe_Annuity_Tables,MATCH(CF$3+3,'Mortality Tables'!$N$1:$DN$1,0),FALSE)),"")</f>
        <v/>
      </c>
      <c r="CG119" s="685" t="str">
        <f>IFERROR((CF119+AP119*Contr_Rate)*(1+Inv_Return)*IF($D119=$C$1,VLOOKUP($T119,Male_Annuity_Tables,MATCH($BS$3+3,'Mortality Tables'!$N$1:$DN$1,0),FALSE),VLOOKUP($T119,Fe_Annuity_Tables,MATCH(CG$3+3,'Mortality Tables'!$N$1:$DN$1,0),FALSE)),"")</f>
        <v/>
      </c>
      <c r="CH119" s="685" t="str">
        <f>IFERROR((CG119+AQ119*Contr_Rate)*(1+Inv_Return)*IF($D119=$C$1,VLOOKUP($T119,Male_Annuity_Tables,MATCH($BS$3+3,'Mortality Tables'!$N$1:$DN$1,0),FALSE),VLOOKUP($T119,Fe_Annuity_Tables,MATCH(CH$3+3,'Mortality Tables'!$N$1:$DN$1,0),FALSE)),"")</f>
        <v/>
      </c>
      <c r="CI119" s="685" t="str">
        <f>IFERROR((CH119+AR119*Contr_Rate)*(1+Inv_Return)*IF($D119=$C$1,VLOOKUP($T119,Male_Annuity_Tables,MATCH($BS$3+3,'Mortality Tables'!$N$1:$DN$1,0),FALSE),VLOOKUP($T119,Fe_Annuity_Tables,MATCH(CI$3+3,'Mortality Tables'!$N$1:$DN$1,0),FALSE)),"")</f>
        <v/>
      </c>
      <c r="CJ119" s="685" t="str">
        <f>IFERROR((CI119+AS119*Contr_Rate)*(1+Inv_Return)*IF($D119=$C$1,VLOOKUP($T119,Male_Annuity_Tables,MATCH($BS$3+3,'Mortality Tables'!$N$1:$DN$1,0),FALSE),VLOOKUP($T119,Fe_Annuity_Tables,MATCH(CJ$3+3,'Mortality Tables'!$N$1:$DN$1,0),FALSE)),"")</f>
        <v/>
      </c>
      <c r="CK119" s="685" t="str">
        <f>IFERROR((CJ119+AT119*Contr_Rate)*(1+Inv_Return)*IF($D119=$C$1,VLOOKUP($T119,Male_Annuity_Tables,MATCH($BS$3+3,'Mortality Tables'!$N$1:$DN$1,0),FALSE),VLOOKUP($T119,Fe_Annuity_Tables,MATCH(CK$3+3,'Mortality Tables'!$N$1:$DN$1,0),FALSE)),"")</f>
        <v/>
      </c>
      <c r="CL119" s="685" t="str">
        <f>IFERROR((CK119+AU119*Contr_Rate)*(1+Inv_Return)*IF($D119=$C$1,VLOOKUP($T119,Male_Annuity_Tables,MATCH($BS$3+3,'Mortality Tables'!$N$1:$DN$1,0),FALSE),VLOOKUP($T119,Fe_Annuity_Tables,MATCH(CL$3+3,'Mortality Tables'!$N$1:$DN$1,0),FALSE)),"")</f>
        <v/>
      </c>
      <c r="CM119" s="685" t="str">
        <f>IFERROR((CL119+AV119*Contr_Rate)*(1+Inv_Return)*IF($D119=$C$1,VLOOKUP($T119,Male_Annuity_Tables,MATCH($BS$3+3,'Mortality Tables'!$N$1:$DN$1,0),FALSE),VLOOKUP($T119,Fe_Annuity_Tables,MATCH(CM$3+3,'Mortality Tables'!$N$1:$DN$1,0),FALSE)),"")</f>
        <v/>
      </c>
      <c r="CN119" s="685" t="str">
        <f>IFERROR((CM119+AW119*Contr_Rate)*(1+Inv_Return)*IF($D119=$C$1,VLOOKUP($T119,Male_Annuity_Tables,MATCH($BS$3+3,'Mortality Tables'!$N$1:$DN$1,0),FALSE),VLOOKUP($T119,Fe_Annuity_Tables,MATCH(CN$3+3,'Mortality Tables'!$N$1:$DN$1,0),FALSE)),"")</f>
        <v/>
      </c>
      <c r="CO119" s="685" t="str">
        <f>IFERROR((CN119+AX119*Contr_Rate)*(1+Inv_Return)*IF($D119=$C$1,VLOOKUP($T119,Male_Annuity_Tables,MATCH($BS$3+3,'Mortality Tables'!$N$1:$DN$1,0),FALSE),VLOOKUP($T119,Fe_Annuity_Tables,MATCH(CO$3+3,'Mortality Tables'!$N$1:$DN$1,0),FALSE)),"")</f>
        <v/>
      </c>
      <c r="CP119" s="685" t="str">
        <f>IFERROR((CO119+AY119*Contr_Rate)*(1+Inv_Return)*IF($D119=$C$1,VLOOKUP($T119,Male_Annuity_Tables,MATCH($BS$3+3,'Mortality Tables'!$N$1:$DN$1,0),FALSE),VLOOKUP($T119,Fe_Annuity_Tables,MATCH(CP$3+3,'Mortality Tables'!$N$1:$DN$1,0),FALSE)),"")</f>
        <v/>
      </c>
      <c r="CQ119" s="685" t="str">
        <f>IFERROR((CP119+AZ119*Contr_Rate)*(1+Inv_Return)*IF($D119=$C$1,VLOOKUP($T119,Male_Annuity_Tables,MATCH($BS$3+3,'Mortality Tables'!$N$1:$DN$1,0),FALSE),VLOOKUP($T119,Fe_Annuity_Tables,MATCH(CQ$3+3,'Mortality Tables'!$N$1:$DN$1,0),FALSE)),"")</f>
        <v/>
      </c>
      <c r="CR119" s="685" t="str">
        <f>IFERROR((CQ119+BA119*Contr_Rate)*(1+Inv_Return)*IF($D119=$C$1,VLOOKUP($T119,Male_Annuity_Tables,MATCH($BS$3+3,'Mortality Tables'!$N$1:$DN$1,0),FALSE),VLOOKUP($T119,Fe_Annuity_Tables,MATCH(CR$3+3,'Mortality Tables'!$N$1:$DN$1,0),FALSE)),"")</f>
        <v/>
      </c>
      <c r="CS119" s="685" t="str">
        <f>IFERROR((CR119+BB119*Contr_Rate)*(1+Inv_Return)*IF($D119=$C$1,VLOOKUP($T119,Male_Annuity_Tables,MATCH($BS$3+3,'Mortality Tables'!$N$1:$DN$1,0),FALSE),VLOOKUP($T119,Fe_Annuity_Tables,MATCH(CS$3+3,'Mortality Tables'!$N$1:$DN$1,0),FALSE)),"")</f>
        <v/>
      </c>
      <c r="CT119" s="685" t="str">
        <f>IFERROR((CS119+BC119*Contr_Rate)*(1+Inv_Return)*IF($D119=$C$1,VLOOKUP($T119,Male_Annuity_Tables,MATCH($BS$3+3,'Mortality Tables'!$N$1:$DN$1,0),FALSE),VLOOKUP($T119,Fe_Annuity_Tables,MATCH(CT$3+3,'Mortality Tables'!$N$1:$DN$1,0),FALSE)),"")</f>
        <v/>
      </c>
      <c r="CU119" s="685" t="str">
        <f>IFERROR((CT119+BD119*Contr_Rate)*(1+Inv_Return)*IF($D119=$C$1,VLOOKUP($T119,Male_Annuity_Tables,MATCH($BS$3+3,'Mortality Tables'!$N$1:$DN$1,0),FALSE),VLOOKUP($T119,Fe_Annuity_Tables,MATCH(CU$3+3,'Mortality Tables'!$N$1:$DN$1,0),FALSE)),"")</f>
        <v/>
      </c>
      <c r="CV119" s="685" t="str">
        <f>IFERROR((CU119+BE119*Contr_Rate)*(1+Inv_Return)*IF($D119=$C$1,VLOOKUP($T119,Male_Annuity_Tables,MATCH($BS$3+3,'Mortality Tables'!$N$1:$DN$1,0),FALSE),VLOOKUP($T119,Fe_Annuity_Tables,MATCH(CV$3+3,'Mortality Tables'!$N$1:$DN$1,0),FALSE)),"")</f>
        <v/>
      </c>
      <c r="CW119" s="685" t="str">
        <f>IFERROR((CV119+BF119*Contr_Rate)*(1+Inv_Return)*IF($D119=$C$1,VLOOKUP($T119,Male_Annuity_Tables,MATCH($BS$3+3,'Mortality Tables'!$N$1:$DN$1,0),FALSE),VLOOKUP($T119,Fe_Annuity_Tables,MATCH(CW$3+3,'Mortality Tables'!$N$1:$DN$1,0),FALSE)),"")</f>
        <v/>
      </c>
      <c r="CX119" s="685" t="str">
        <f>IFERROR((CW119+BG119*Contr_Rate)*(1+Inv_Return)*IF($D119=$C$1,VLOOKUP($T119,Male_Annuity_Tables,MATCH($BS$3+3,'Mortality Tables'!$N$1:$DN$1,0),FALSE),VLOOKUP($T119,Fe_Annuity_Tables,MATCH(CX$3+3,'Mortality Tables'!$N$1:$DN$1,0),FALSE)),"")</f>
        <v/>
      </c>
      <c r="CY119" s="685" t="str">
        <f>IFERROR((CX119+BH119*Contr_Rate)*(1+Inv_Return)*IF($D119=$C$1,VLOOKUP($T119,Male_Annuity_Tables,MATCH($BS$3+3,'Mortality Tables'!$N$1:$DN$1,0),FALSE),VLOOKUP($T119,Fe_Annuity_Tables,MATCH(CY$3+3,'Mortality Tables'!$N$1:$DN$1,0),FALSE)),"")</f>
        <v/>
      </c>
      <c r="CZ119" s="685" t="str">
        <f>IFERROR((CY119+BI119*Contr_Rate)*(1+Inv_Return)*IF($D119=$C$1,VLOOKUP($T119,Male_Annuity_Tables,MATCH($BS$3+3,'Mortality Tables'!$N$1:$DN$1,0),FALSE),VLOOKUP($T119,Fe_Annuity_Tables,MATCH(CZ$3+3,'Mortality Tables'!$N$1:$DN$1,0),FALSE)),"")</f>
        <v/>
      </c>
      <c r="DA119" s="685" t="str">
        <f>IFERROR((CZ119+BJ119*Contr_Rate)*(1+Inv_Return)*IF($D119=$C$1,VLOOKUP($T119,Male_Annuity_Tables,MATCH($BS$3+3,'Mortality Tables'!$N$1:$DN$1,0),FALSE),VLOOKUP($T119,Fe_Annuity_Tables,MATCH(DA$3+3,'Mortality Tables'!$N$1:$DN$1,0),FALSE)),"")</f>
        <v/>
      </c>
      <c r="DB119" s="685" t="str">
        <f>IFERROR((DA119+BK119*Contr_Rate)*(1+Inv_Return)*IF($D119=$C$1,VLOOKUP($T119,Male_Annuity_Tables,MATCH($BS$3+3,'Mortality Tables'!$N$1:$DN$1,0),FALSE),VLOOKUP($T119,Fe_Annuity_Tables,MATCH(DB$3+3,'Mortality Tables'!$N$1:$DN$1,0),FALSE)),"")</f>
        <v/>
      </c>
      <c r="DC119" s="685" t="str">
        <f>IFERROR((DB119+BL119*Contr_Rate)*(1+Inv_Return)*IF($D119=$C$1,VLOOKUP($T119,Male_Annuity_Tables,MATCH($BS$3+3,'Mortality Tables'!$N$1:$DN$1,0),FALSE),VLOOKUP($T119,Fe_Annuity_Tables,MATCH(DC$3+3,'Mortality Tables'!$N$1:$DN$1,0),FALSE)),"")</f>
        <v/>
      </c>
      <c r="DD119" s="685" t="str">
        <f>IFERROR((DC119+BM119*Contr_Rate)*(1+Inv_Return)*IF($D119=$C$1,VLOOKUP($T119,Male_Annuity_Tables,MATCH($BS$3+3,'Mortality Tables'!$N$1:$DN$1,0),FALSE),VLOOKUP($T119,Fe_Annuity_Tables,MATCH(DD$3+3,'Mortality Tables'!$N$1:$DN$1,0),FALSE)),"")</f>
        <v/>
      </c>
      <c r="DE119" s="685" t="str">
        <f>IFERROR((DD119+BN119*Contr_Rate)*(1+Inv_Return)*IF($D119=$C$1,VLOOKUP($T119,Male_Annuity_Tables,MATCH($BS$3+3,'Mortality Tables'!$N$1:$DN$1,0),FALSE),VLOOKUP($T119,Fe_Annuity_Tables,MATCH(DE$3+3,'Mortality Tables'!$N$1:$DN$1,0),FALSE)),"")</f>
        <v/>
      </c>
      <c r="DF119" s="685" t="str">
        <f>IFERROR((DE119+BO119*Contr_Rate)*(1+Inv_Return)*IF($D119=$C$1,VLOOKUP($T119,Male_Annuity_Tables,MATCH($BS$3+3,'Mortality Tables'!$N$1:$DN$1,0),FALSE),VLOOKUP($T119,Fe_Annuity_Tables,MATCH(DF$3+3,'Mortality Tables'!$N$1:$DN$1,0),FALSE)),"")</f>
        <v/>
      </c>
      <c r="DG119" s="685" t="str">
        <f>IFERROR((DF119+BP119*Contr_Rate)*(1+Inv_Return)*IF($D119=$C$1,VLOOKUP($T119,Male_Annuity_Tables,MATCH($BS$3+3,'Mortality Tables'!$N$1:$DN$1,0),FALSE),VLOOKUP($T119,Fe_Annuity_Tables,MATCH(DG$3+3,'Mortality Tables'!$N$1:$DN$1,0),FALSE)),"")</f>
        <v/>
      </c>
      <c r="DH119" s="685" t="str">
        <f>IFERROR((DG119+BQ119*Contr_Rate)*(1+Inv_Return)*IF($D119=$C$1,VLOOKUP($T119,Male_Annuity_Tables,MATCH($BS$3+3,'Mortality Tables'!$N$1:$DN$1,0),FALSE),VLOOKUP($T119,Fe_Annuity_Tables,MATCH(DH$3+3,'Mortality Tables'!$N$1:$DN$1,0),FALSE)),"")</f>
        <v/>
      </c>
      <c r="DJ119" s="686">
        <f t="shared" si="69"/>
        <v>1190224.0680183736</v>
      </c>
      <c r="DK119" s="680">
        <f t="shared" si="60"/>
        <v>8.8017766057058875</v>
      </c>
      <c r="DL119" s="686">
        <f t="shared" si="83"/>
        <v>90601.04127788826</v>
      </c>
      <c r="DM119" s="686">
        <f t="shared" si="70"/>
        <v>3593900.493311625</v>
      </c>
      <c r="DN119" s="687">
        <f t="shared" si="84"/>
        <v>2.5209668839329298E-2</v>
      </c>
      <c r="DP119" s="688">
        <f t="shared" si="63"/>
        <v>129837.31894745141</v>
      </c>
      <c r="DQ119" s="688">
        <f t="shared" si="64"/>
        <v>169649.25262615128</v>
      </c>
      <c r="DR119" s="688">
        <f t="shared" si="65"/>
        <v>181811.48728607863</v>
      </c>
    </row>
    <row r="120" spans="1:122" s="657" customFormat="1" ht="14.5">
      <c r="A120" s="675" t="s">
        <v>1309</v>
      </c>
      <c r="B120" s="675" t="s">
        <v>1310</v>
      </c>
      <c r="C120" s="675" t="s">
        <v>541</v>
      </c>
      <c r="D120" s="675" t="s">
        <v>61</v>
      </c>
      <c r="E120" s="676">
        <v>34024</v>
      </c>
      <c r="F120" s="677">
        <v>40543</v>
      </c>
      <c r="G120" s="677">
        <v>45470</v>
      </c>
      <c r="H120" s="678">
        <v>1995233</v>
      </c>
      <c r="I120" s="678">
        <v>186046.56</v>
      </c>
      <c r="J120" s="678">
        <v>182057.75</v>
      </c>
      <c r="K120" s="678"/>
      <c r="L120" s="678">
        <v>368104.31</v>
      </c>
      <c r="M120" s="679">
        <f>IF(COUNTIF($A$4:A204,A120)=1,0,1)</f>
        <v>0</v>
      </c>
      <c r="N120" s="680" t="str">
        <f t="shared" si="80"/>
        <v>Okay</v>
      </c>
      <c r="O120" s="680" t="str">
        <f t="shared" si="66"/>
        <v>TRUE</v>
      </c>
      <c r="P120" s="680" t="b">
        <f t="shared" si="50"/>
        <v>1</v>
      </c>
      <c r="Q120" s="680" t="b">
        <f t="shared" si="76"/>
        <v>1</v>
      </c>
      <c r="R120" s="680" t="b">
        <f t="shared" si="77"/>
        <v>1</v>
      </c>
      <c r="S120" s="681">
        <f t="shared" si="53"/>
        <v>17.860273972602741</v>
      </c>
      <c r="T120" s="682">
        <f t="shared" si="78"/>
        <v>31</v>
      </c>
      <c r="U120" s="682">
        <f t="shared" si="67"/>
        <v>31</v>
      </c>
      <c r="V120" s="682">
        <f t="shared" si="79"/>
        <v>0.50958904109589043</v>
      </c>
      <c r="W120" s="682">
        <f t="shared" si="81"/>
        <v>29</v>
      </c>
      <c r="X120" s="683">
        <f t="shared" si="82"/>
        <v>10675024.99</v>
      </c>
      <c r="Y120" s="684">
        <f t="shared" si="58"/>
        <v>1.4300000000000001E-3</v>
      </c>
      <c r="Z120" s="684">
        <f>IF($D120=$C$1,VLOOKUP($T120,Male_Annuity_Tables,MATCH($W120+2,'Mortality Tables'!$DS$1:$HT$1,0),FALSE),VLOOKUP($T120,Fe_Annuity_Tables,MATCH($W120+2,'Mortality Tables'!$M$1:$DN$1,0),FALSE))</f>
        <v>1.0529348681165712E-2</v>
      </c>
      <c r="AA120" s="664"/>
      <c r="AB120" s="685">
        <f t="shared" si="89"/>
        <v>2096890.1213500001</v>
      </c>
      <c r="AC120" s="685">
        <f t="shared" si="89"/>
        <v>2203726.6730327825</v>
      </c>
      <c r="AD120" s="685">
        <f t="shared" si="89"/>
        <v>2316006.547023803</v>
      </c>
      <c r="AE120" s="685">
        <f t="shared" si="89"/>
        <v>2434007.0805946658</v>
      </c>
      <c r="AF120" s="685">
        <f t="shared" si="89"/>
        <v>2558019.7413509642</v>
      </c>
      <c r="AG120" s="685">
        <f t="shared" si="89"/>
        <v>2688350.8471727963</v>
      </c>
      <c r="AH120" s="685">
        <f t="shared" si="89"/>
        <v>2825322.3228362501</v>
      </c>
      <c r="AI120" s="685">
        <f t="shared" si="89"/>
        <v>2969272.4951847568</v>
      </c>
      <c r="AJ120" s="685">
        <f t="shared" si="89"/>
        <v>3120556.9288144205</v>
      </c>
      <c r="AK120" s="685">
        <f t="shared" si="89"/>
        <v>3279549.304337515</v>
      </c>
      <c r="AL120" s="685">
        <f t="shared" si="87"/>
        <v>3446642.3413935117</v>
      </c>
      <c r="AM120" s="685">
        <f t="shared" si="87"/>
        <v>3622248.7686875113</v>
      </c>
      <c r="AN120" s="685">
        <f t="shared" si="87"/>
        <v>3806802.3434521398</v>
      </c>
      <c r="AO120" s="685">
        <f t="shared" si="87"/>
        <v>4000758.922851027</v>
      </c>
      <c r="AP120" s="685">
        <f t="shared" si="87"/>
        <v>4204597.5899702869</v>
      </c>
      <c r="AQ120" s="685">
        <f t="shared" si="87"/>
        <v>4418821.8371792724</v>
      </c>
      <c r="AR120" s="685">
        <f t="shared" si="87"/>
        <v>4643960.8097835574</v>
      </c>
      <c r="AS120" s="685">
        <f t="shared" si="87"/>
        <v>4880570.6130420296</v>
      </c>
      <c r="AT120" s="685">
        <f t="shared" si="87"/>
        <v>5129235.6857765205</v>
      </c>
      <c r="AU120" s="685">
        <f t="shared" si="87"/>
        <v>5390570.2439668346</v>
      </c>
      <c r="AV120" s="685">
        <f t="shared" si="85"/>
        <v>5665219.7978969449</v>
      </c>
      <c r="AW120" s="685">
        <f t="shared" si="85"/>
        <v>5953862.7465997953</v>
      </c>
      <c r="AX120" s="685">
        <f t="shared" si="85"/>
        <v>6257212.0535390545</v>
      </c>
      <c r="AY120" s="685">
        <f t="shared" si="85"/>
        <v>6576017.00766687</v>
      </c>
      <c r="AZ120" s="685">
        <f t="shared" si="85"/>
        <v>6911065.0742074968</v>
      </c>
      <c r="BA120" s="685">
        <f t="shared" si="85"/>
        <v>7263183.839738369</v>
      </c>
      <c r="BB120" s="685">
        <f t="shared" si="85"/>
        <v>7633243.0563730383</v>
      </c>
      <c r="BC120" s="685">
        <f t="shared" si="85"/>
        <v>8022156.7900952464</v>
      </c>
      <c r="BD120" s="685">
        <f t="shared" si="85"/>
        <v>8430885.6785505973</v>
      </c>
      <c r="BE120" s="685" t="str">
        <f t="shared" si="85"/>
        <v/>
      </c>
      <c r="BF120" s="685" t="str">
        <f t="shared" si="85"/>
        <v/>
      </c>
      <c r="BG120" s="685" t="str">
        <f t="shared" si="85"/>
        <v/>
      </c>
      <c r="BH120" s="685" t="str">
        <f t="shared" si="85"/>
        <v/>
      </c>
      <c r="BI120" s="685" t="str">
        <f t="shared" si="85"/>
        <v/>
      </c>
      <c r="BJ120" s="685" t="str">
        <f t="shared" si="85"/>
        <v/>
      </c>
      <c r="BK120" s="685" t="str">
        <f t="shared" si="85"/>
        <v/>
      </c>
      <c r="BL120" s="685" t="str">
        <f t="shared" si="88"/>
        <v/>
      </c>
      <c r="BM120" s="685" t="str">
        <f t="shared" si="88"/>
        <v/>
      </c>
      <c r="BN120" s="685" t="str">
        <f t="shared" si="88"/>
        <v/>
      </c>
      <c r="BO120" s="685" t="str">
        <f t="shared" si="88"/>
        <v/>
      </c>
      <c r="BP120" s="685" t="str">
        <f t="shared" si="88"/>
        <v/>
      </c>
      <c r="BQ120" s="685" t="str">
        <f t="shared" si="88"/>
        <v/>
      </c>
      <c r="BR120" s="529"/>
      <c r="BS120" s="685">
        <f>IFERROR(($L120+AB120*Contr_Rate)*(1+Inv_Return)*IF($D120=$C$1,VLOOKUP($T120,Male_Annuity_Tables,MATCH($BS$3+3,'Mortality Tables'!$N$1:$DN$1,0),FALSE),VLOOKUP($T120,Fe_Annuity_Tables,MATCH(BS$3+3,'Mortality Tables'!$N$1:$DN$1,0),FALSE)),"")</f>
        <v>818617.68001726258</v>
      </c>
      <c r="BT120" s="685">
        <f>IFERROR(($BS120+AC120*Contr_Rate)*(1+Inv_Return)*IF($D120=$C$1,VLOOKUP($T120,Male_Annuity_Tables,MATCH($BS$3+3,'Mortality Tables'!$N$1:$DN$1,0),FALSE),VLOOKUP($T120,Fe_Annuity_Tables,MATCH(BT$3+3,'Mortality Tables'!$N$1:$DN$1,0),FALSE)),"")</f>
        <v>1214773.9657231777</v>
      </c>
      <c r="BU120" s="685">
        <f>IFERROR((BT120+AD120*Contr_Rate)*(1+Inv_Return)*IF($D120=$C$1,VLOOKUP($T120,Male_Annuity_Tables,MATCH($BS$3+3,'Mortality Tables'!$N$1:$DN$1,0),FALSE),VLOOKUP($T120,Fe_Annuity_Tables,MATCH(BU$3+3,'Mortality Tables'!$N$1:$DN$1,0),FALSE)),"")</f>
        <v>1567646.9476687163</v>
      </c>
      <c r="BV120" s="685">
        <f>IFERROR((BU120+AE120*Contr_Rate)*(1+Inv_Return)*IF($D120=$C$1,VLOOKUP($T120,Male_Annuity_Tables,MATCH($BS$3+3,'Mortality Tables'!$N$1:$DN$1,0),FALSE),VLOOKUP($T120,Fe_Annuity_Tables,MATCH(BV$3+3,'Mortality Tables'!$N$1:$DN$1,0),FALSE)),"")</f>
        <v>1886395.8365900698</v>
      </c>
      <c r="BW120" s="685">
        <f>IFERROR((BV120+AF120*Contr_Rate)*(1+Inv_Return)*IF($D120=$C$1,VLOOKUP($T120,Male_Annuity_Tables,MATCH($BS$3+3,'Mortality Tables'!$N$1:$DN$1,0),FALSE),VLOOKUP($T120,Fe_Annuity_Tables,MATCH(BW$3+3,'Mortality Tables'!$N$1:$DN$1,0),FALSE)),"")</f>
        <v>2178611.5766428909</v>
      </c>
      <c r="BX120" s="685">
        <f>IFERROR((BW120+AG120*Contr_Rate)*(1+Inv_Return)*IF($D120=$C$1,VLOOKUP($T120,Male_Annuity_Tables,MATCH($BS$3+3,'Mortality Tables'!$N$1:$DN$1,0),FALSE),VLOOKUP($T120,Fe_Annuity_Tables,MATCH(BX$3+3,'Mortality Tables'!$N$1:$DN$1,0),FALSE)),"")</f>
        <v>2450601.3168304292</v>
      </c>
      <c r="BY120" s="685">
        <f>IFERROR((BX120+AH120*Contr_Rate)*(1+Inv_Return)*IF($D120=$C$1,VLOOKUP($T120,Male_Annuity_Tables,MATCH($BS$3+3,'Mortality Tables'!$N$1:$DN$1,0),FALSE),VLOOKUP($T120,Fe_Annuity_Tables,MATCH(BY$3+3,'Mortality Tables'!$N$1:$DN$1,0),FALSE)),"")</f>
        <v>2707622.1312728594</v>
      </c>
      <c r="BZ120" s="685">
        <f>IFERROR((BY120+AI120*Contr_Rate)*(1+Inv_Return)*IF($D120=$C$1,VLOOKUP($T120,Male_Annuity_Tables,MATCH($BS$3+3,'Mortality Tables'!$N$1:$DN$1,0),FALSE),VLOOKUP($T120,Fe_Annuity_Tables,MATCH(BZ$3+3,'Mortality Tables'!$N$1:$DN$1,0),FALSE)),"")</f>
        <v>2954073.0853228397</v>
      </c>
      <c r="CA120" s="685">
        <f>IFERROR((BZ120+AJ120*Contr_Rate)*(1+Inv_Return)*IF($D120=$C$1,VLOOKUP($T120,Male_Annuity_Tables,MATCH($BS$3+3,'Mortality Tables'!$N$1:$DN$1,0),FALSE),VLOOKUP($T120,Fe_Annuity_Tables,MATCH(CA$3+3,'Mortality Tables'!$N$1:$DN$1,0),FALSE)),"")</f>
        <v>3193653.1161048296</v>
      </c>
      <c r="CB120" s="685">
        <f>IFERROR((CA120+AK120*Contr_Rate)*(1+Inv_Return)*IF($D120=$C$1,VLOOKUP($T120,Male_Annuity_Tables,MATCH($BS$3+3,'Mortality Tables'!$N$1:$DN$1,0),FALSE),VLOOKUP($T120,Fe_Annuity_Tables,MATCH(CB$3+3,'Mortality Tables'!$N$1:$DN$1,0),FALSE)),"")</f>
        <v>3429490.859239345</v>
      </c>
      <c r="CC120" s="685">
        <f>IFERROR((CB120+AL120*Contr_Rate)*(1+Inv_Return)*IF($D120=$C$1,VLOOKUP($T120,Male_Annuity_Tables,MATCH($BS$3+3,'Mortality Tables'!$N$1:$DN$1,0),FALSE),VLOOKUP($T120,Fe_Annuity_Tables,MATCH(CC$3+3,'Mortality Tables'!$N$1:$DN$1,0),FALSE)),"")</f>
        <v>3664251.456093431</v>
      </c>
      <c r="CD120" s="685">
        <f>IFERROR((CC120+AM120*Contr_Rate)*(1+Inv_Return)*IF($D120=$C$1,VLOOKUP($T120,Male_Annuity_Tables,MATCH($BS$3+3,'Mortality Tables'!$N$1:$DN$1,0),FALSE),VLOOKUP($T120,Fe_Annuity_Tables,MATCH(CD$3+3,'Mortality Tables'!$N$1:$DN$1,0),FALSE)),"")</f>
        <v>3900224.475010132</v>
      </c>
      <c r="CE120" s="685">
        <f>IFERROR((CD120+AN120*Contr_Rate)*(1+Inv_Return)*IF($D120=$C$1,VLOOKUP($T120,Male_Annuity_Tables,MATCH($BS$3+3,'Mortality Tables'!$N$1:$DN$1,0),FALSE),VLOOKUP($T120,Fe_Annuity_Tables,MATCH(CE$3+3,'Mortality Tables'!$N$1:$DN$1,0),FALSE)),"")</f>
        <v>4139396.3404231286</v>
      </c>
      <c r="CF120" s="685">
        <f>IFERROR((CE120+AO120*Contr_Rate)*(1+Inv_Return)*IF($D120=$C$1,VLOOKUP($T120,Male_Annuity_Tables,MATCH($BS$3+3,'Mortality Tables'!$N$1:$DN$1,0),FALSE),VLOOKUP($T120,Fe_Annuity_Tables,MATCH(CF$3+3,'Mortality Tables'!$N$1:$DN$1,0),FALSE)),"")</f>
        <v>4383510.0566694457</v>
      </c>
      <c r="CG120" s="685">
        <f>IFERROR((CF120+AP120*Contr_Rate)*(1+Inv_Return)*IF($D120=$C$1,VLOOKUP($T120,Male_Annuity_Tables,MATCH($BS$3+3,'Mortality Tables'!$N$1:$DN$1,0),FALSE),VLOOKUP($T120,Fe_Annuity_Tables,MATCH(CG$3+3,'Mortality Tables'!$N$1:$DN$1,0),FALSE)),"")</f>
        <v>4634114.5149577521</v>
      </c>
      <c r="CH120" s="685">
        <f>IFERROR((CG120+AQ120*Contr_Rate)*(1+Inv_Return)*IF($D120=$C$1,VLOOKUP($T120,Male_Annuity_Tables,MATCH($BS$3+3,'Mortality Tables'!$N$1:$DN$1,0),FALSE),VLOOKUP($T120,Fe_Annuity_Tables,MATCH(CH$3+3,'Mortality Tables'!$N$1:$DN$1,0),FALSE)),"")</f>
        <v>4892605.2628631452</v>
      </c>
      <c r="CI120" s="685">
        <f>IFERROR((CH120+AR120*Contr_Rate)*(1+Inv_Return)*IF($D120=$C$1,VLOOKUP($T120,Male_Annuity_Tables,MATCH($BS$3+3,'Mortality Tables'!$N$1:$DN$1,0),FALSE),VLOOKUP($T120,Fe_Annuity_Tables,MATCH(CI$3+3,'Mortality Tables'!$N$1:$DN$1,0),FALSE)),"")</f>
        <v>5160258.2799187284</v>
      </c>
      <c r="CJ120" s="685">
        <f>IFERROR((CI120+AS120*Contr_Rate)*(1+Inv_Return)*IF($D120=$C$1,VLOOKUP($T120,Male_Annuity_Tables,MATCH($BS$3+3,'Mortality Tables'!$N$1:$DN$1,0),FALSE),VLOOKUP($T120,Fe_Annuity_Tables,MATCH(CJ$3+3,'Mortality Tables'!$N$1:$DN$1,0),FALSE)),"")</f>
        <v>5438258.0272388952</v>
      </c>
      <c r="CK120" s="685">
        <f>IFERROR((CJ120+AT120*Contr_Rate)*(1+Inv_Return)*IF($D120=$C$1,VLOOKUP($T120,Male_Annuity_Tables,MATCH($BS$3+3,'Mortality Tables'!$N$1:$DN$1,0),FALSE),VLOOKUP($T120,Fe_Annuity_Tables,MATCH(CK$3+3,'Mortality Tables'!$N$1:$DN$1,0),FALSE)),"")</f>
        <v>5727720.8128676722</v>
      </c>
      <c r="CL120" s="685">
        <f>IFERROR((CK120+AU120*Contr_Rate)*(1+Inv_Return)*IF($D120=$C$1,VLOOKUP($T120,Male_Annuity_Tables,MATCH($BS$3+3,'Mortality Tables'!$N$1:$DN$1,0),FALSE),VLOOKUP($T120,Fe_Annuity_Tables,MATCH(CL$3+3,'Mortality Tables'!$N$1:$DN$1,0),FALSE)),"")</f>
        <v>6029714.3288553292</v>
      </c>
      <c r="CM120" s="685">
        <f>IFERROR((CL120+AV120*Contr_Rate)*(1+Inv_Return)*IF($D120=$C$1,VLOOKUP($T120,Male_Annuity_Tables,MATCH($BS$3+3,'Mortality Tables'!$N$1:$DN$1,0),FALSE),VLOOKUP($T120,Fe_Annuity_Tables,MATCH(CM$3+3,'Mortality Tables'!$N$1:$DN$1,0),FALSE)),"")</f>
        <v>6345274.0636685304</v>
      </c>
      <c r="CN120" s="685">
        <f>IFERROR((CM120+AW120*Contr_Rate)*(1+Inv_Return)*IF($D120=$C$1,VLOOKUP($T120,Male_Annuity_Tables,MATCH($BS$3+3,'Mortality Tables'!$N$1:$DN$1,0),FALSE),VLOOKUP($T120,Fe_Annuity_Tables,MATCH(CN$3+3,'Mortality Tables'!$N$1:$DN$1,0),FALSE)),"")</f>
        <v>6675417.1684745895</v>
      </c>
      <c r="CO120" s="685">
        <f>IFERROR((CN120+AX120*Contr_Rate)*(1+Inv_Return)*IF($D120=$C$1,VLOOKUP($T120,Male_Annuity_Tables,MATCH($BS$3+3,'Mortality Tables'!$N$1:$DN$1,0),FALSE),VLOOKUP($T120,Fe_Annuity_Tables,MATCH(CO$3+3,'Mortality Tables'!$N$1:$DN$1,0),FALSE)),"")</f>
        <v>7021154.2532167407</v>
      </c>
      <c r="CP120" s="685">
        <f>IFERROR((CO120+AY120*Contr_Rate)*(1+Inv_Return)*IF($D120=$C$1,VLOOKUP($T120,Male_Annuity_Tables,MATCH($BS$3+3,'Mortality Tables'!$N$1:$DN$1,0),FALSE),VLOOKUP($T120,Fe_Annuity_Tables,MATCH(CP$3+3,'Mortality Tables'!$N$1:$DN$1,0),FALSE)),"")</f>
        <v>7383499.5041989526</v>
      </c>
      <c r="CQ120" s="685">
        <f>IFERROR((CP120+AZ120*Contr_Rate)*(1+Inv_Return)*IF($D120=$C$1,VLOOKUP($T120,Male_Annuity_Tables,MATCH($BS$3+3,'Mortality Tables'!$N$1:$DN$1,0),FALSE),VLOOKUP($T120,Fe_Annuity_Tables,MATCH(CQ$3+3,'Mortality Tables'!$N$1:$DN$1,0),FALSE)),"")</f>
        <v>7763479.4458289295</v>
      </c>
      <c r="CR120" s="685">
        <f>IFERROR((CQ120+BA120*Contr_Rate)*(1+Inv_Return)*IF($D120=$C$1,VLOOKUP($T120,Male_Annuity_Tables,MATCH($BS$3+3,'Mortality Tables'!$N$1:$DN$1,0),FALSE),VLOOKUP($T120,Fe_Annuity_Tables,MATCH(CR$3+3,'Mortality Tables'!$N$1:$DN$1,0),FALSE)),"")</f>
        <v>8162140.6125203324</v>
      </c>
      <c r="CS120" s="685">
        <f>IFERROR((CR120+BB120*Contr_Rate)*(1+Inv_Return)*IF($D120=$C$1,VLOOKUP($T120,Male_Annuity_Tables,MATCH($BS$3+3,'Mortality Tables'!$N$1:$DN$1,0),FALSE),VLOOKUP($T120,Fe_Annuity_Tables,MATCH(CS$3+3,'Mortality Tables'!$N$1:$DN$1,0),FALSE)),"")</f>
        <v>8580556.3503082655</v>
      </c>
      <c r="CT120" s="685">
        <f>IFERROR((CS120+BC120*Contr_Rate)*(1+Inv_Return)*IF($D120=$C$1,VLOOKUP($T120,Male_Annuity_Tables,MATCH($BS$3+3,'Mortality Tables'!$N$1:$DN$1,0),FALSE),VLOOKUP($T120,Fe_Annuity_Tables,MATCH(CT$3+3,'Mortality Tables'!$N$1:$DN$1,0),FALSE)),"")</f>
        <v>9019832.9296622816</v>
      </c>
      <c r="CU120" s="685">
        <f>IFERROR((CT120+BD120*Contr_Rate)*(1+Inv_Return)*IF($D120=$C$1,VLOOKUP($T120,Male_Annuity_Tables,MATCH($BS$3+3,'Mortality Tables'!$N$1:$DN$1,0),FALSE),VLOOKUP($T120,Fe_Annuity_Tables,MATCH(CU$3+3,'Mortality Tables'!$N$1:$DN$1,0),FALSE)),"")</f>
        <v>9481115.119791409</v>
      </c>
      <c r="CV120" s="685" t="str">
        <f>IFERROR((CU120+BE120*Contr_Rate)*(1+Inv_Return)*IF($D120=$C$1,VLOOKUP($T120,Male_Annuity_Tables,MATCH($BS$3+3,'Mortality Tables'!$N$1:$DN$1,0),FALSE),VLOOKUP($T120,Fe_Annuity_Tables,MATCH(CV$3+3,'Mortality Tables'!$N$1:$DN$1,0),FALSE)),"")</f>
        <v/>
      </c>
      <c r="CW120" s="685" t="str">
        <f>IFERROR((CV120+BF120*Contr_Rate)*(1+Inv_Return)*IF($D120=$C$1,VLOOKUP($T120,Male_Annuity_Tables,MATCH($BS$3+3,'Mortality Tables'!$N$1:$DN$1,0),FALSE),VLOOKUP($T120,Fe_Annuity_Tables,MATCH(CW$3+3,'Mortality Tables'!$N$1:$DN$1,0),FALSE)),"")</f>
        <v/>
      </c>
      <c r="CX120" s="685" t="str">
        <f>IFERROR((CW120+BG120*Contr_Rate)*(1+Inv_Return)*IF($D120=$C$1,VLOOKUP($T120,Male_Annuity_Tables,MATCH($BS$3+3,'Mortality Tables'!$N$1:$DN$1,0),FALSE),VLOOKUP($T120,Fe_Annuity_Tables,MATCH(CX$3+3,'Mortality Tables'!$N$1:$DN$1,0),FALSE)),"")</f>
        <v/>
      </c>
      <c r="CY120" s="685" t="str">
        <f>IFERROR((CX120+BH120*Contr_Rate)*(1+Inv_Return)*IF($D120=$C$1,VLOOKUP($T120,Male_Annuity_Tables,MATCH($BS$3+3,'Mortality Tables'!$N$1:$DN$1,0),FALSE),VLOOKUP($T120,Fe_Annuity_Tables,MATCH(CY$3+3,'Mortality Tables'!$N$1:$DN$1,0),FALSE)),"")</f>
        <v/>
      </c>
      <c r="CZ120" s="685" t="str">
        <f>IFERROR((CY120+BI120*Contr_Rate)*(1+Inv_Return)*IF($D120=$C$1,VLOOKUP($T120,Male_Annuity_Tables,MATCH($BS$3+3,'Mortality Tables'!$N$1:$DN$1,0),FALSE),VLOOKUP($T120,Fe_Annuity_Tables,MATCH(CZ$3+3,'Mortality Tables'!$N$1:$DN$1,0),FALSE)),"")</f>
        <v/>
      </c>
      <c r="DA120" s="685" t="str">
        <f>IFERROR((CZ120+BJ120*Contr_Rate)*(1+Inv_Return)*IF($D120=$C$1,VLOOKUP($T120,Male_Annuity_Tables,MATCH($BS$3+3,'Mortality Tables'!$N$1:$DN$1,0),FALSE),VLOOKUP($T120,Fe_Annuity_Tables,MATCH(DA$3+3,'Mortality Tables'!$N$1:$DN$1,0),FALSE)),"")</f>
        <v/>
      </c>
      <c r="DB120" s="685" t="str">
        <f>IFERROR((DA120+BK120*Contr_Rate)*(1+Inv_Return)*IF($D120=$C$1,VLOOKUP($T120,Male_Annuity_Tables,MATCH($BS$3+3,'Mortality Tables'!$N$1:$DN$1,0),FALSE),VLOOKUP($T120,Fe_Annuity_Tables,MATCH(DB$3+3,'Mortality Tables'!$N$1:$DN$1,0),FALSE)),"")</f>
        <v/>
      </c>
      <c r="DC120" s="685" t="str">
        <f>IFERROR((DB120+BL120*Contr_Rate)*(1+Inv_Return)*IF($D120=$C$1,VLOOKUP($T120,Male_Annuity_Tables,MATCH($BS$3+3,'Mortality Tables'!$N$1:$DN$1,0),FALSE),VLOOKUP($T120,Fe_Annuity_Tables,MATCH(DC$3+3,'Mortality Tables'!$N$1:$DN$1,0),FALSE)),"")</f>
        <v/>
      </c>
      <c r="DD120" s="685" t="str">
        <f>IFERROR((DC120+BM120*Contr_Rate)*(1+Inv_Return)*IF($D120=$C$1,VLOOKUP($T120,Male_Annuity_Tables,MATCH($BS$3+3,'Mortality Tables'!$N$1:$DN$1,0),FALSE),VLOOKUP($T120,Fe_Annuity_Tables,MATCH(DD$3+3,'Mortality Tables'!$N$1:$DN$1,0),FALSE)),"")</f>
        <v/>
      </c>
      <c r="DE120" s="685" t="str">
        <f>IFERROR((DD120+BN120*Contr_Rate)*(1+Inv_Return)*IF($D120=$C$1,VLOOKUP($T120,Male_Annuity_Tables,MATCH($BS$3+3,'Mortality Tables'!$N$1:$DN$1,0),FALSE),VLOOKUP($T120,Fe_Annuity_Tables,MATCH(DE$3+3,'Mortality Tables'!$N$1:$DN$1,0),FALSE)),"")</f>
        <v/>
      </c>
      <c r="DF120" s="685" t="str">
        <f>IFERROR((DE120+BO120*Contr_Rate)*(1+Inv_Return)*IF($D120=$C$1,VLOOKUP($T120,Male_Annuity_Tables,MATCH($BS$3+3,'Mortality Tables'!$N$1:$DN$1,0),FALSE),VLOOKUP($T120,Fe_Annuity_Tables,MATCH(DF$3+3,'Mortality Tables'!$N$1:$DN$1,0),FALSE)),"")</f>
        <v/>
      </c>
      <c r="DG120" s="685" t="str">
        <f>IFERROR((DF120+BP120*Contr_Rate)*(1+Inv_Return)*IF($D120=$C$1,VLOOKUP($T120,Male_Annuity_Tables,MATCH($BS$3+3,'Mortality Tables'!$N$1:$DN$1,0),FALSE),VLOOKUP($T120,Fe_Annuity_Tables,MATCH(DG$3+3,'Mortality Tables'!$N$1:$DN$1,0),FALSE)),"")</f>
        <v/>
      </c>
      <c r="DH120" s="685" t="str">
        <f>IFERROR((DG120+BQ120*Contr_Rate)*(1+Inv_Return)*IF($D120=$C$1,VLOOKUP($T120,Male_Annuity_Tables,MATCH($BS$3+3,'Mortality Tables'!$N$1:$DN$1,0),FALSE),VLOOKUP($T120,Fe_Annuity_Tables,MATCH(DH$3+3,'Mortality Tables'!$N$1:$DN$1,0),FALSE)),"")</f>
        <v/>
      </c>
      <c r="DJ120" s="686">
        <f t="shared" si="69"/>
        <v>9481115.119791409</v>
      </c>
      <c r="DK120" s="680">
        <f t="shared" si="60"/>
        <v>8.0909277508679907</v>
      </c>
      <c r="DL120" s="686">
        <f t="shared" si="83"/>
        <v>785119.74471391959</v>
      </c>
      <c r="DM120" s="686">
        <f t="shared" si="70"/>
        <v>8430885.6785505973</v>
      </c>
      <c r="DN120" s="687">
        <f t="shared" si="84"/>
        <v>9.3124230911039246E-2</v>
      </c>
      <c r="DP120" s="688">
        <f t="shared" si="63"/>
        <v>164660.03462939229</v>
      </c>
      <c r="DQ120" s="688">
        <f t="shared" si="64"/>
        <v>244393.0855200518</v>
      </c>
      <c r="DR120" s="688">
        <f t="shared" si="65"/>
        <v>315448.18939768977</v>
      </c>
    </row>
    <row r="121" spans="1:122" s="657" customFormat="1" ht="14.5">
      <c r="A121" s="675" t="s">
        <v>1311</v>
      </c>
      <c r="B121" s="675" t="s">
        <v>1312</v>
      </c>
      <c r="C121" s="675" t="s">
        <v>236</v>
      </c>
      <c r="D121" s="675" t="s">
        <v>60</v>
      </c>
      <c r="E121" s="676">
        <v>27872</v>
      </c>
      <c r="F121" s="677">
        <v>38779</v>
      </c>
      <c r="G121" s="677">
        <v>43365</v>
      </c>
      <c r="H121" s="678">
        <v>527348</v>
      </c>
      <c r="I121" s="678">
        <v>31313.46</v>
      </c>
      <c r="J121" s="678">
        <v>35906.58</v>
      </c>
      <c r="K121" s="678">
        <v>33143.39</v>
      </c>
      <c r="L121" s="678">
        <v>100363.43000000001</v>
      </c>
      <c r="M121" s="679">
        <f>IF(COUNTIF($A$4:A204,A121)=1,0,1)</f>
        <v>0</v>
      </c>
      <c r="N121" s="680" t="str">
        <f t="shared" si="80"/>
        <v>Okay</v>
      </c>
      <c r="O121" s="680" t="str">
        <f t="shared" si="66"/>
        <v>TRUE</v>
      </c>
      <c r="P121" s="680" t="b">
        <f t="shared" si="50"/>
        <v>1</v>
      </c>
      <c r="Q121" s="680" t="b">
        <f t="shared" si="76"/>
        <v>1</v>
      </c>
      <c r="R121" s="680" t="b">
        <f t="shared" si="77"/>
        <v>1</v>
      </c>
      <c r="S121" s="681">
        <f t="shared" si="53"/>
        <v>29.882191780821916</v>
      </c>
      <c r="T121" s="682">
        <f t="shared" si="78"/>
        <v>48</v>
      </c>
      <c r="U121" s="682">
        <f t="shared" si="67"/>
        <v>42</v>
      </c>
      <c r="V121" s="682">
        <f t="shared" si="79"/>
        <v>6.2767123287671236</v>
      </c>
      <c r="W121" s="682">
        <f t="shared" si="81"/>
        <v>12</v>
      </c>
      <c r="X121" s="683">
        <f t="shared" si="82"/>
        <v>1204361.1600000001</v>
      </c>
      <c r="Y121" s="684">
        <f t="shared" si="58"/>
        <v>3.2399999999999998E-3</v>
      </c>
      <c r="Z121" s="684">
        <f>IF($D121=$C$1,VLOOKUP($T121,Male_Annuity_Tables,MATCH($W121+2,'Mortality Tables'!$DS$1:$HT$1,0),FALSE),VLOOKUP($T121,Fe_Annuity_Tables,MATCH($W121+2,'Mortality Tables'!$M$1:$DN$1,0),FALSE))</f>
        <v>0.31031163185237182</v>
      </c>
      <c r="AA121" s="664"/>
      <c r="AB121" s="685">
        <f t="shared" si="89"/>
        <v>554216.38060000003</v>
      </c>
      <c r="AC121" s="685">
        <f t="shared" si="89"/>
        <v>582453.70519156998</v>
      </c>
      <c r="AD121" s="685">
        <f t="shared" si="89"/>
        <v>612129.72147108056</v>
      </c>
      <c r="AE121" s="685">
        <f t="shared" si="89"/>
        <v>643317.73078003211</v>
      </c>
      <c r="AF121" s="685">
        <f t="shared" si="89"/>
        <v>676094.76916327479</v>
      </c>
      <c r="AG121" s="685">
        <f t="shared" si="89"/>
        <v>710541.79765214375</v>
      </c>
      <c r="AH121" s="685">
        <f t="shared" si="89"/>
        <v>746743.90224252036</v>
      </c>
      <c r="AI121" s="685">
        <f t="shared" si="89"/>
        <v>784790.5040617768</v>
      </c>
      <c r="AJ121" s="685">
        <f t="shared" si="89"/>
        <v>824775.5802437244</v>
      </c>
      <c r="AK121" s="685">
        <f t="shared" si="89"/>
        <v>866797.89605714218</v>
      </c>
      <c r="AL121" s="685">
        <f t="shared" si="87"/>
        <v>910961.24886125361</v>
      </c>
      <c r="AM121" s="685">
        <f t="shared" si="87"/>
        <v>957374.72449073452</v>
      </c>
      <c r="AN121" s="685" t="str">
        <f t="shared" si="87"/>
        <v/>
      </c>
      <c r="AO121" s="685" t="str">
        <f t="shared" si="87"/>
        <v/>
      </c>
      <c r="AP121" s="685" t="str">
        <f t="shared" si="87"/>
        <v/>
      </c>
      <c r="AQ121" s="685" t="str">
        <f t="shared" si="87"/>
        <v/>
      </c>
      <c r="AR121" s="685" t="str">
        <f t="shared" si="87"/>
        <v/>
      </c>
      <c r="AS121" s="685" t="str">
        <f t="shared" si="87"/>
        <v/>
      </c>
      <c r="AT121" s="685" t="str">
        <f t="shared" si="87"/>
        <v/>
      </c>
      <c r="AU121" s="685" t="str">
        <f t="shared" si="87"/>
        <v/>
      </c>
      <c r="AV121" s="685" t="str">
        <f t="shared" si="85"/>
        <v/>
      </c>
      <c r="AW121" s="685" t="str">
        <f t="shared" si="85"/>
        <v/>
      </c>
      <c r="AX121" s="685" t="str">
        <f t="shared" si="85"/>
        <v/>
      </c>
      <c r="AY121" s="685" t="str">
        <f t="shared" si="85"/>
        <v/>
      </c>
      <c r="AZ121" s="685" t="str">
        <f t="shared" si="85"/>
        <v/>
      </c>
      <c r="BA121" s="685" t="str">
        <f t="shared" si="85"/>
        <v/>
      </c>
      <c r="BB121" s="685" t="str">
        <f t="shared" si="85"/>
        <v/>
      </c>
      <c r="BC121" s="685" t="str">
        <f t="shared" si="85"/>
        <v/>
      </c>
      <c r="BD121" s="685" t="str">
        <f t="shared" si="85"/>
        <v/>
      </c>
      <c r="BE121" s="685" t="str">
        <f t="shared" si="85"/>
        <v/>
      </c>
      <c r="BF121" s="685" t="str">
        <f t="shared" si="85"/>
        <v/>
      </c>
      <c r="BG121" s="685" t="str">
        <f t="shared" si="85"/>
        <v/>
      </c>
      <c r="BH121" s="685" t="str">
        <f t="shared" si="85"/>
        <v/>
      </c>
      <c r="BI121" s="685" t="str">
        <f t="shared" si="85"/>
        <v/>
      </c>
      <c r="BJ121" s="685" t="str">
        <f t="shared" si="85"/>
        <v/>
      </c>
      <c r="BK121" s="685" t="str">
        <f t="shared" si="85"/>
        <v/>
      </c>
      <c r="BL121" s="685" t="str">
        <f t="shared" si="88"/>
        <v/>
      </c>
      <c r="BM121" s="685" t="str">
        <f t="shared" si="88"/>
        <v/>
      </c>
      <c r="BN121" s="685" t="str">
        <f t="shared" si="88"/>
        <v/>
      </c>
      <c r="BO121" s="685" t="str">
        <f t="shared" si="88"/>
        <v/>
      </c>
      <c r="BP121" s="685" t="str">
        <f t="shared" si="88"/>
        <v/>
      </c>
      <c r="BQ121" s="685" t="str">
        <f t="shared" si="88"/>
        <v/>
      </c>
      <c r="BR121" s="529"/>
      <c r="BS121" s="685">
        <f>IFERROR(($L121+AB121*Contr_Rate)*(1+Inv_Return)*IF($D121=$C$1,VLOOKUP($T121,Male_Annuity_Tables,MATCH($BS$3+3,'Mortality Tables'!$N$1:$DN$1,0),FALSE),VLOOKUP($T121,Fe_Annuity_Tables,MATCH(BS$3+3,'Mortality Tables'!$N$1:$DN$1,0),FALSE)),"")</f>
        <v>232144.64539868935</v>
      </c>
      <c r="BT121" s="685">
        <f>IFERROR(($BS121+AC121*Contr_Rate)*(1+Inv_Return)*IF($D121=$C$1,VLOOKUP($T121,Male_Annuity_Tables,MATCH($BS$3+3,'Mortality Tables'!$N$1:$DN$1,0),FALSE),VLOOKUP($T121,Fe_Annuity_Tables,MATCH(BT$3+3,'Mortality Tables'!$N$1:$DN$1,0),FALSE)),"")</f>
        <v>300071.29393364489</v>
      </c>
      <c r="BU121" s="685">
        <f>IFERROR((BT121+AD121*Contr_Rate)*(1+Inv_Return)*IF($D121=$C$1,VLOOKUP($T121,Male_Annuity_Tables,MATCH($BS$3+3,'Mortality Tables'!$N$1:$DN$1,0),FALSE),VLOOKUP($T121,Fe_Annuity_Tables,MATCH(BU$3+3,'Mortality Tables'!$N$1:$DN$1,0),FALSE)),"")</f>
        <v>319851.97705893498</v>
      </c>
      <c r="BV121" s="685">
        <f>IFERROR((BU121+AE121*Contr_Rate)*(1+Inv_Return)*IF($D121=$C$1,VLOOKUP($T121,Male_Annuity_Tables,MATCH($BS$3+3,'Mortality Tables'!$N$1:$DN$1,0),FALSE),VLOOKUP($T121,Fe_Annuity_Tables,MATCH(BV$3+3,'Mortality Tables'!$N$1:$DN$1,0),FALSE)),"")</f>
        <v>303970.82374357176</v>
      </c>
      <c r="BW121" s="685">
        <f>IFERROR((BV121+AF121*Contr_Rate)*(1+Inv_Return)*IF($D121=$C$1,VLOOKUP($T121,Male_Annuity_Tables,MATCH($BS$3+3,'Mortality Tables'!$N$1:$DN$1,0),FALSE),VLOOKUP($T121,Fe_Annuity_Tables,MATCH(BW$3+3,'Mortality Tables'!$N$1:$DN$1,0),FALSE)),"")</f>
        <v>269166.04985840229</v>
      </c>
      <c r="BX121" s="685">
        <f>IFERROR((BW121+AG121*Contr_Rate)*(1+Inv_Return)*IF($D121=$C$1,VLOOKUP($T121,Male_Annuity_Tables,MATCH($BS$3+3,'Mortality Tables'!$N$1:$DN$1,0),FALSE),VLOOKUP($T121,Fe_Annuity_Tables,MATCH(BX$3+3,'Mortality Tables'!$N$1:$DN$1,0),FALSE)),"")</f>
        <v>229464.2879724869</v>
      </c>
      <c r="BY121" s="685">
        <f>IFERROR((BX121+AH121*Contr_Rate)*(1+Inv_Return)*IF($D121=$C$1,VLOOKUP($T121,Male_Annuity_Tables,MATCH($BS$3+3,'Mortality Tables'!$N$1:$DN$1,0),FALSE),VLOOKUP($T121,Fe_Annuity_Tables,MATCH(BY$3+3,'Mortality Tables'!$N$1:$DN$1,0),FALSE)),"")</f>
        <v>193178.7366453479</v>
      </c>
      <c r="BZ121" s="685">
        <f>IFERROR((BY121+AI121*Contr_Rate)*(1+Inv_Return)*IF($D121=$C$1,VLOOKUP($T121,Male_Annuity_Tables,MATCH($BS$3+3,'Mortality Tables'!$N$1:$DN$1,0),FALSE),VLOOKUP($T121,Fe_Annuity_Tables,MATCH(BZ$3+3,'Mortality Tables'!$N$1:$DN$1,0),FALSE)),"")</f>
        <v>172495.43157259587</v>
      </c>
      <c r="CA121" s="685">
        <f>IFERROR((BZ121+AJ121*Contr_Rate)*(1+Inv_Return)*IF($D121=$C$1,VLOOKUP($T121,Male_Annuity_Tables,MATCH($BS$3+3,'Mortality Tables'!$N$1:$DN$1,0),FALSE),VLOOKUP($T121,Fe_Annuity_Tables,MATCH(CA$3+3,'Mortality Tables'!$N$1:$DN$1,0),FALSE)),"")</f>
        <v>159585.80720873451</v>
      </c>
      <c r="CB121" s="685">
        <f>IFERROR((CA121+AK121*Contr_Rate)*(1+Inv_Return)*IF($D121=$C$1,VLOOKUP($T121,Male_Annuity_Tables,MATCH($BS$3+3,'Mortality Tables'!$N$1:$DN$1,0),FALSE),VLOOKUP($T121,Fe_Annuity_Tables,MATCH(CB$3+3,'Mortality Tables'!$N$1:$DN$1,0),FALSE)),"")</f>
        <v>150507.8738681665</v>
      </c>
      <c r="CC121" s="685">
        <f>IFERROR((CB121+AL121*Contr_Rate)*(1+Inv_Return)*IF($D121=$C$1,VLOOKUP($T121,Male_Annuity_Tables,MATCH($BS$3+3,'Mortality Tables'!$N$1:$DN$1,0),FALSE),VLOOKUP($T121,Fe_Annuity_Tables,MATCH(CC$3+3,'Mortality Tables'!$N$1:$DN$1,0),FALSE)),"")</f>
        <v>143374.12686940443</v>
      </c>
      <c r="CD121" s="685">
        <f>IFERROR((CC121+AM121*Contr_Rate)*(1+Inv_Return)*IF($D121=$C$1,VLOOKUP($T121,Male_Annuity_Tables,MATCH($BS$3+3,'Mortality Tables'!$N$1:$DN$1,0),FALSE),VLOOKUP($T121,Fe_Annuity_Tables,MATCH(CD$3+3,'Mortality Tables'!$N$1:$DN$1,0),FALSE)),"")</f>
        <v>137309.73760624442</v>
      </c>
      <c r="CE121" s="685" t="str">
        <f>IFERROR((CD121+AN121*Contr_Rate)*(1+Inv_Return)*IF($D121=$C$1,VLOOKUP($T121,Male_Annuity_Tables,MATCH($BS$3+3,'Mortality Tables'!$N$1:$DN$1,0),FALSE),VLOOKUP($T121,Fe_Annuity_Tables,MATCH(CE$3+3,'Mortality Tables'!$N$1:$DN$1,0),FALSE)),"")</f>
        <v/>
      </c>
      <c r="CF121" s="685" t="str">
        <f>IFERROR((CE121+AO121*Contr_Rate)*(1+Inv_Return)*IF($D121=$C$1,VLOOKUP($T121,Male_Annuity_Tables,MATCH($BS$3+3,'Mortality Tables'!$N$1:$DN$1,0),FALSE),VLOOKUP($T121,Fe_Annuity_Tables,MATCH(CF$3+3,'Mortality Tables'!$N$1:$DN$1,0),FALSE)),"")</f>
        <v/>
      </c>
      <c r="CG121" s="685" t="str">
        <f>IFERROR((CF121+AP121*Contr_Rate)*(1+Inv_Return)*IF($D121=$C$1,VLOOKUP($T121,Male_Annuity_Tables,MATCH($BS$3+3,'Mortality Tables'!$N$1:$DN$1,0),FALSE),VLOOKUP($T121,Fe_Annuity_Tables,MATCH(CG$3+3,'Mortality Tables'!$N$1:$DN$1,0),FALSE)),"")</f>
        <v/>
      </c>
      <c r="CH121" s="685" t="str">
        <f>IFERROR((CG121+AQ121*Contr_Rate)*(1+Inv_Return)*IF($D121=$C$1,VLOOKUP($T121,Male_Annuity_Tables,MATCH($BS$3+3,'Mortality Tables'!$N$1:$DN$1,0),FALSE),VLOOKUP($T121,Fe_Annuity_Tables,MATCH(CH$3+3,'Mortality Tables'!$N$1:$DN$1,0),FALSE)),"")</f>
        <v/>
      </c>
      <c r="CI121" s="685" t="str">
        <f>IFERROR((CH121+AR121*Contr_Rate)*(1+Inv_Return)*IF($D121=$C$1,VLOOKUP($T121,Male_Annuity_Tables,MATCH($BS$3+3,'Mortality Tables'!$N$1:$DN$1,0),FALSE),VLOOKUP($T121,Fe_Annuity_Tables,MATCH(CI$3+3,'Mortality Tables'!$N$1:$DN$1,0),FALSE)),"")</f>
        <v/>
      </c>
      <c r="CJ121" s="685" t="str">
        <f>IFERROR((CI121+AS121*Contr_Rate)*(1+Inv_Return)*IF($D121=$C$1,VLOOKUP($T121,Male_Annuity_Tables,MATCH($BS$3+3,'Mortality Tables'!$N$1:$DN$1,0),FALSE),VLOOKUP($T121,Fe_Annuity_Tables,MATCH(CJ$3+3,'Mortality Tables'!$N$1:$DN$1,0),FALSE)),"")</f>
        <v/>
      </c>
      <c r="CK121" s="685" t="str">
        <f>IFERROR((CJ121+AT121*Contr_Rate)*(1+Inv_Return)*IF($D121=$C$1,VLOOKUP($T121,Male_Annuity_Tables,MATCH($BS$3+3,'Mortality Tables'!$N$1:$DN$1,0),FALSE),VLOOKUP($T121,Fe_Annuity_Tables,MATCH(CK$3+3,'Mortality Tables'!$N$1:$DN$1,0),FALSE)),"")</f>
        <v/>
      </c>
      <c r="CL121" s="685" t="str">
        <f>IFERROR((CK121+AU121*Contr_Rate)*(1+Inv_Return)*IF($D121=$C$1,VLOOKUP($T121,Male_Annuity_Tables,MATCH($BS$3+3,'Mortality Tables'!$N$1:$DN$1,0),FALSE),VLOOKUP($T121,Fe_Annuity_Tables,MATCH(CL$3+3,'Mortality Tables'!$N$1:$DN$1,0),FALSE)),"")</f>
        <v/>
      </c>
      <c r="CM121" s="685" t="str">
        <f>IFERROR((CL121+AV121*Contr_Rate)*(1+Inv_Return)*IF($D121=$C$1,VLOOKUP($T121,Male_Annuity_Tables,MATCH($BS$3+3,'Mortality Tables'!$N$1:$DN$1,0),FALSE),VLOOKUP($T121,Fe_Annuity_Tables,MATCH(CM$3+3,'Mortality Tables'!$N$1:$DN$1,0),FALSE)),"")</f>
        <v/>
      </c>
      <c r="CN121" s="685" t="str">
        <f>IFERROR((CM121+AW121*Contr_Rate)*(1+Inv_Return)*IF($D121=$C$1,VLOOKUP($T121,Male_Annuity_Tables,MATCH($BS$3+3,'Mortality Tables'!$N$1:$DN$1,0),FALSE),VLOOKUP($T121,Fe_Annuity_Tables,MATCH(CN$3+3,'Mortality Tables'!$N$1:$DN$1,0),FALSE)),"")</f>
        <v/>
      </c>
      <c r="CO121" s="685" t="str">
        <f>IFERROR((CN121+AX121*Contr_Rate)*(1+Inv_Return)*IF($D121=$C$1,VLOOKUP($T121,Male_Annuity_Tables,MATCH($BS$3+3,'Mortality Tables'!$N$1:$DN$1,0),FALSE),VLOOKUP($T121,Fe_Annuity_Tables,MATCH(CO$3+3,'Mortality Tables'!$N$1:$DN$1,0),FALSE)),"")</f>
        <v/>
      </c>
      <c r="CP121" s="685" t="str">
        <f>IFERROR((CO121+AY121*Contr_Rate)*(1+Inv_Return)*IF($D121=$C$1,VLOOKUP($T121,Male_Annuity_Tables,MATCH($BS$3+3,'Mortality Tables'!$N$1:$DN$1,0),FALSE),VLOOKUP($T121,Fe_Annuity_Tables,MATCH(CP$3+3,'Mortality Tables'!$N$1:$DN$1,0),FALSE)),"")</f>
        <v/>
      </c>
      <c r="CQ121" s="685" t="str">
        <f>IFERROR((CP121+AZ121*Contr_Rate)*(1+Inv_Return)*IF($D121=$C$1,VLOOKUP($T121,Male_Annuity_Tables,MATCH($BS$3+3,'Mortality Tables'!$N$1:$DN$1,0),FALSE),VLOOKUP($T121,Fe_Annuity_Tables,MATCH(CQ$3+3,'Mortality Tables'!$N$1:$DN$1,0),FALSE)),"")</f>
        <v/>
      </c>
      <c r="CR121" s="685" t="str">
        <f>IFERROR((CQ121+BA121*Contr_Rate)*(1+Inv_Return)*IF($D121=$C$1,VLOOKUP($T121,Male_Annuity_Tables,MATCH($BS$3+3,'Mortality Tables'!$N$1:$DN$1,0),FALSE),VLOOKUP($T121,Fe_Annuity_Tables,MATCH(CR$3+3,'Mortality Tables'!$N$1:$DN$1,0),FALSE)),"")</f>
        <v/>
      </c>
      <c r="CS121" s="685" t="str">
        <f>IFERROR((CR121+BB121*Contr_Rate)*(1+Inv_Return)*IF($D121=$C$1,VLOOKUP($T121,Male_Annuity_Tables,MATCH($BS$3+3,'Mortality Tables'!$N$1:$DN$1,0),FALSE),VLOOKUP($T121,Fe_Annuity_Tables,MATCH(CS$3+3,'Mortality Tables'!$N$1:$DN$1,0),FALSE)),"")</f>
        <v/>
      </c>
      <c r="CT121" s="685" t="str">
        <f>IFERROR((CS121+BC121*Contr_Rate)*(1+Inv_Return)*IF($D121=$C$1,VLOOKUP($T121,Male_Annuity_Tables,MATCH($BS$3+3,'Mortality Tables'!$N$1:$DN$1,0),FALSE),VLOOKUP($T121,Fe_Annuity_Tables,MATCH(CT$3+3,'Mortality Tables'!$N$1:$DN$1,0),FALSE)),"")</f>
        <v/>
      </c>
      <c r="CU121" s="685" t="str">
        <f>IFERROR((CT121+BD121*Contr_Rate)*(1+Inv_Return)*IF($D121=$C$1,VLOOKUP($T121,Male_Annuity_Tables,MATCH($BS$3+3,'Mortality Tables'!$N$1:$DN$1,0),FALSE),VLOOKUP($T121,Fe_Annuity_Tables,MATCH(CU$3+3,'Mortality Tables'!$N$1:$DN$1,0),FALSE)),"")</f>
        <v/>
      </c>
      <c r="CV121" s="685" t="str">
        <f>IFERROR((CU121+BE121*Contr_Rate)*(1+Inv_Return)*IF($D121=$C$1,VLOOKUP($T121,Male_Annuity_Tables,MATCH($BS$3+3,'Mortality Tables'!$N$1:$DN$1,0),FALSE),VLOOKUP($T121,Fe_Annuity_Tables,MATCH(CV$3+3,'Mortality Tables'!$N$1:$DN$1,0),FALSE)),"")</f>
        <v/>
      </c>
      <c r="CW121" s="685" t="str">
        <f>IFERROR((CV121+BF121*Contr_Rate)*(1+Inv_Return)*IF($D121=$C$1,VLOOKUP($T121,Male_Annuity_Tables,MATCH($BS$3+3,'Mortality Tables'!$N$1:$DN$1,0),FALSE),VLOOKUP($T121,Fe_Annuity_Tables,MATCH(CW$3+3,'Mortality Tables'!$N$1:$DN$1,0),FALSE)),"")</f>
        <v/>
      </c>
      <c r="CX121" s="685" t="str">
        <f>IFERROR((CW121+BG121*Contr_Rate)*(1+Inv_Return)*IF($D121=$C$1,VLOOKUP($T121,Male_Annuity_Tables,MATCH($BS$3+3,'Mortality Tables'!$N$1:$DN$1,0),FALSE),VLOOKUP($T121,Fe_Annuity_Tables,MATCH(CX$3+3,'Mortality Tables'!$N$1:$DN$1,0),FALSE)),"")</f>
        <v/>
      </c>
      <c r="CY121" s="685" t="str">
        <f>IFERROR((CX121+BH121*Contr_Rate)*(1+Inv_Return)*IF($D121=$C$1,VLOOKUP($T121,Male_Annuity_Tables,MATCH($BS$3+3,'Mortality Tables'!$N$1:$DN$1,0),FALSE),VLOOKUP($T121,Fe_Annuity_Tables,MATCH(CY$3+3,'Mortality Tables'!$N$1:$DN$1,0),FALSE)),"")</f>
        <v/>
      </c>
      <c r="CZ121" s="685" t="str">
        <f>IFERROR((CY121+BI121*Contr_Rate)*(1+Inv_Return)*IF($D121=$C$1,VLOOKUP($T121,Male_Annuity_Tables,MATCH($BS$3+3,'Mortality Tables'!$N$1:$DN$1,0),FALSE),VLOOKUP($T121,Fe_Annuity_Tables,MATCH(CZ$3+3,'Mortality Tables'!$N$1:$DN$1,0),FALSE)),"")</f>
        <v/>
      </c>
      <c r="DA121" s="685" t="str">
        <f>IFERROR((CZ121+BJ121*Contr_Rate)*(1+Inv_Return)*IF($D121=$C$1,VLOOKUP($T121,Male_Annuity_Tables,MATCH($BS$3+3,'Mortality Tables'!$N$1:$DN$1,0),FALSE),VLOOKUP($T121,Fe_Annuity_Tables,MATCH(DA$3+3,'Mortality Tables'!$N$1:$DN$1,0),FALSE)),"")</f>
        <v/>
      </c>
      <c r="DB121" s="685" t="str">
        <f>IFERROR((DA121+BK121*Contr_Rate)*(1+Inv_Return)*IF($D121=$C$1,VLOOKUP($T121,Male_Annuity_Tables,MATCH($BS$3+3,'Mortality Tables'!$N$1:$DN$1,0),FALSE),VLOOKUP($T121,Fe_Annuity_Tables,MATCH(DB$3+3,'Mortality Tables'!$N$1:$DN$1,0),FALSE)),"")</f>
        <v/>
      </c>
      <c r="DC121" s="685" t="str">
        <f>IFERROR((DB121+BL121*Contr_Rate)*(1+Inv_Return)*IF($D121=$C$1,VLOOKUP($T121,Male_Annuity_Tables,MATCH($BS$3+3,'Mortality Tables'!$N$1:$DN$1,0),FALSE),VLOOKUP($T121,Fe_Annuity_Tables,MATCH(DC$3+3,'Mortality Tables'!$N$1:$DN$1,0),FALSE)),"")</f>
        <v/>
      </c>
      <c r="DD121" s="685" t="str">
        <f>IFERROR((DC121+BM121*Contr_Rate)*(1+Inv_Return)*IF($D121=$C$1,VLOOKUP($T121,Male_Annuity_Tables,MATCH($BS$3+3,'Mortality Tables'!$N$1:$DN$1,0),FALSE),VLOOKUP($T121,Fe_Annuity_Tables,MATCH(DD$3+3,'Mortality Tables'!$N$1:$DN$1,0),FALSE)),"")</f>
        <v/>
      </c>
      <c r="DE121" s="685" t="str">
        <f>IFERROR((DD121+BN121*Contr_Rate)*(1+Inv_Return)*IF($D121=$C$1,VLOOKUP($T121,Male_Annuity_Tables,MATCH($BS$3+3,'Mortality Tables'!$N$1:$DN$1,0),FALSE),VLOOKUP($T121,Fe_Annuity_Tables,MATCH(DE$3+3,'Mortality Tables'!$N$1:$DN$1,0),FALSE)),"")</f>
        <v/>
      </c>
      <c r="DF121" s="685" t="str">
        <f>IFERROR((DE121+BO121*Contr_Rate)*(1+Inv_Return)*IF($D121=$C$1,VLOOKUP($T121,Male_Annuity_Tables,MATCH($BS$3+3,'Mortality Tables'!$N$1:$DN$1,0),FALSE),VLOOKUP($T121,Fe_Annuity_Tables,MATCH(DF$3+3,'Mortality Tables'!$N$1:$DN$1,0),FALSE)),"")</f>
        <v/>
      </c>
      <c r="DG121" s="685" t="str">
        <f>IFERROR((DF121+BP121*Contr_Rate)*(1+Inv_Return)*IF($D121=$C$1,VLOOKUP($T121,Male_Annuity_Tables,MATCH($BS$3+3,'Mortality Tables'!$N$1:$DN$1,0),FALSE),VLOOKUP($T121,Fe_Annuity_Tables,MATCH(DG$3+3,'Mortality Tables'!$N$1:$DN$1,0),FALSE)),"")</f>
        <v/>
      </c>
      <c r="DH121" s="685" t="str">
        <f>IFERROR((DG121+BQ121*Contr_Rate)*(1+Inv_Return)*IF($D121=$C$1,VLOOKUP($T121,Male_Annuity_Tables,MATCH($BS$3+3,'Mortality Tables'!$N$1:$DN$1,0),FALSE),VLOOKUP($T121,Fe_Annuity_Tables,MATCH(DH$3+3,'Mortality Tables'!$N$1:$DN$1,0),FALSE)),"")</f>
        <v/>
      </c>
      <c r="DJ121" s="686">
        <f t="shared" si="69"/>
        <v>319851.97705893498</v>
      </c>
      <c r="DK121" s="680">
        <f t="shared" si="60"/>
        <v>8.8017766057058875</v>
      </c>
      <c r="DL121" s="686">
        <f t="shared" si="83"/>
        <v>24347.451001035704</v>
      </c>
      <c r="DM121" s="686">
        <f t="shared" si="70"/>
        <v>957374.72449073452</v>
      </c>
      <c r="DN121" s="687">
        <f t="shared" si="84"/>
        <v>2.5431474613022687E-2</v>
      </c>
      <c r="DP121" s="688">
        <f t="shared" si="63"/>
        <v>35461.023163231395</v>
      </c>
      <c r="DQ121" s="688">
        <f t="shared" si="64"/>
        <v>45837.09043353999</v>
      </c>
      <c r="DR121" s="688">
        <f t="shared" si="65"/>
        <v>48858.668903660553</v>
      </c>
    </row>
    <row r="122" spans="1:122" s="657" customFormat="1" ht="14.5">
      <c r="A122" s="675" t="s">
        <v>1313</v>
      </c>
      <c r="B122" s="675" t="s">
        <v>1314</v>
      </c>
      <c r="C122" s="675" t="s">
        <v>115</v>
      </c>
      <c r="D122" s="675" t="s">
        <v>61</v>
      </c>
      <c r="E122" s="676">
        <v>28929</v>
      </c>
      <c r="F122" s="677">
        <v>39084</v>
      </c>
      <c r="G122" s="677">
        <v>43456</v>
      </c>
      <c r="H122" s="678">
        <v>1420115</v>
      </c>
      <c r="I122" s="678">
        <v>110003.5</v>
      </c>
      <c r="J122" s="678">
        <v>136875.85</v>
      </c>
      <c r="K122" s="678">
        <v>36421.25</v>
      </c>
      <c r="L122" s="678">
        <v>283300.59999999998</v>
      </c>
      <c r="M122" s="679">
        <f>IF(COUNTIF($A$4:A204,A122)=1,0,1)</f>
        <v>0</v>
      </c>
      <c r="N122" s="680" t="str">
        <f t="shared" si="80"/>
        <v>Okay</v>
      </c>
      <c r="O122" s="680" t="str">
        <f t="shared" si="66"/>
        <v>TRUE</v>
      </c>
      <c r="P122" s="680" t="b">
        <f t="shared" si="50"/>
        <v>1</v>
      </c>
      <c r="Q122" s="680" t="b">
        <f t="shared" si="76"/>
        <v>1</v>
      </c>
      <c r="R122" s="680" t="b">
        <f t="shared" si="77"/>
        <v>1</v>
      </c>
      <c r="S122" s="681">
        <f t="shared" si="53"/>
        <v>27.82191780821918</v>
      </c>
      <c r="T122" s="682">
        <f t="shared" si="78"/>
        <v>45</v>
      </c>
      <c r="U122" s="682">
        <f t="shared" si="67"/>
        <v>39</v>
      </c>
      <c r="V122" s="682">
        <f t="shared" si="79"/>
        <v>6.0273972602739727</v>
      </c>
      <c r="W122" s="682">
        <f t="shared" si="81"/>
        <v>15</v>
      </c>
      <c r="X122" s="683">
        <f t="shared" si="82"/>
        <v>4249509</v>
      </c>
      <c r="Y122" s="684">
        <f t="shared" si="58"/>
        <v>3.49E-3</v>
      </c>
      <c r="Z122" s="684">
        <f>IF($D122=$C$1,VLOOKUP($T122,Male_Annuity_Tables,MATCH($W122+2,'Mortality Tables'!$DS$1:$HT$1,0),FALSE),VLOOKUP($T122,Fe_Annuity_Tables,MATCH($W122+2,'Mortality Tables'!$M$1:$DN$1,0),FALSE))</f>
        <v>0.18203071367981211</v>
      </c>
      <c r="AA122" s="664"/>
      <c r="AB122" s="685">
        <f t="shared" si="89"/>
        <v>1492469.85925</v>
      </c>
      <c r="AC122" s="685">
        <f t="shared" si="89"/>
        <v>1568511.1985787875</v>
      </c>
      <c r="AD122" s="685">
        <f t="shared" si="89"/>
        <v>1648426.8441463769</v>
      </c>
      <c r="AE122" s="685">
        <f t="shared" si="89"/>
        <v>1732414.1918556348</v>
      </c>
      <c r="AF122" s="685">
        <f t="shared" si="89"/>
        <v>1820680.6949306794</v>
      </c>
      <c r="AG122" s="685">
        <f t="shared" si="89"/>
        <v>1913444.3763373978</v>
      </c>
      <c r="AH122" s="685">
        <f t="shared" si="89"/>
        <v>2010934.367311788</v>
      </c>
      <c r="AI122" s="685">
        <f t="shared" si="89"/>
        <v>2113391.473326324</v>
      </c>
      <c r="AJ122" s="685">
        <f t="shared" si="89"/>
        <v>2221068.7688923003</v>
      </c>
      <c r="AK122" s="685">
        <f t="shared" si="89"/>
        <v>2334232.222667363</v>
      </c>
      <c r="AL122" s="685">
        <f t="shared" si="87"/>
        <v>2453161.3544122651</v>
      </c>
      <c r="AM122" s="685">
        <f t="shared" si="87"/>
        <v>2578149.9254195699</v>
      </c>
      <c r="AN122" s="685">
        <f t="shared" si="87"/>
        <v>2709506.6641196972</v>
      </c>
      <c r="AO122" s="685">
        <f t="shared" si="87"/>
        <v>2847556.0286565963</v>
      </c>
      <c r="AP122" s="685">
        <f t="shared" si="87"/>
        <v>2992639.0083166501</v>
      </c>
      <c r="AQ122" s="685" t="str">
        <f t="shared" si="87"/>
        <v/>
      </c>
      <c r="AR122" s="685" t="str">
        <f t="shared" si="87"/>
        <v/>
      </c>
      <c r="AS122" s="685" t="str">
        <f t="shared" si="87"/>
        <v/>
      </c>
      <c r="AT122" s="685" t="str">
        <f t="shared" si="87"/>
        <v/>
      </c>
      <c r="AU122" s="685" t="str">
        <f t="shared" si="87"/>
        <v/>
      </c>
      <c r="AV122" s="685" t="str">
        <f t="shared" si="85"/>
        <v/>
      </c>
      <c r="AW122" s="685" t="str">
        <f t="shared" si="85"/>
        <v/>
      </c>
      <c r="AX122" s="685" t="str">
        <f t="shared" si="85"/>
        <v/>
      </c>
      <c r="AY122" s="685" t="str">
        <f t="shared" si="85"/>
        <v/>
      </c>
      <c r="AZ122" s="685" t="str">
        <f t="shared" si="85"/>
        <v/>
      </c>
      <c r="BA122" s="685" t="str">
        <f t="shared" si="85"/>
        <v/>
      </c>
      <c r="BB122" s="685" t="str">
        <f t="shared" si="85"/>
        <v/>
      </c>
      <c r="BC122" s="685" t="str">
        <f t="shared" si="85"/>
        <v/>
      </c>
      <c r="BD122" s="685" t="str">
        <f t="shared" si="85"/>
        <v/>
      </c>
      <c r="BE122" s="685" t="str">
        <f t="shared" si="85"/>
        <v/>
      </c>
      <c r="BF122" s="685" t="str">
        <f t="shared" si="85"/>
        <v/>
      </c>
      <c r="BG122" s="685" t="str">
        <f t="shared" si="85"/>
        <v/>
      </c>
      <c r="BH122" s="685" t="str">
        <f t="shared" si="85"/>
        <v/>
      </c>
      <c r="BI122" s="685" t="str">
        <f t="shared" si="85"/>
        <v/>
      </c>
      <c r="BJ122" s="685" t="str">
        <f t="shared" si="85"/>
        <v/>
      </c>
      <c r="BK122" s="685" t="str">
        <f t="shared" si="85"/>
        <v/>
      </c>
      <c r="BL122" s="685" t="str">
        <f t="shared" si="88"/>
        <v/>
      </c>
      <c r="BM122" s="685" t="str">
        <f t="shared" si="88"/>
        <v/>
      </c>
      <c r="BN122" s="685" t="str">
        <f t="shared" si="88"/>
        <v/>
      </c>
      <c r="BO122" s="685" t="str">
        <f t="shared" si="88"/>
        <v/>
      </c>
      <c r="BP122" s="685" t="str">
        <f t="shared" si="88"/>
        <v/>
      </c>
      <c r="BQ122" s="685" t="str">
        <f t="shared" si="88"/>
        <v/>
      </c>
      <c r="BR122" s="529"/>
      <c r="BS122" s="685">
        <f>IFERROR(($L122+AB122*Contr_Rate)*(1+Inv_Return)*IF($D122=$C$1,VLOOKUP($T122,Male_Annuity_Tables,MATCH($BS$3+3,'Mortality Tables'!$N$1:$DN$1,0),FALSE),VLOOKUP($T122,Fe_Annuity_Tables,MATCH(BS$3+3,'Mortality Tables'!$N$1:$DN$1,0),FALSE)),"")</f>
        <v>636334.51637547626</v>
      </c>
      <c r="BT122" s="685">
        <f>IFERROR(($BS122+AC122*Contr_Rate)*(1+Inv_Return)*IF($D122=$C$1,VLOOKUP($T122,Male_Annuity_Tables,MATCH($BS$3+3,'Mortality Tables'!$N$1:$DN$1,0),FALSE),VLOOKUP($T122,Fe_Annuity_Tables,MATCH(BT$3+3,'Mortality Tables'!$N$1:$DN$1,0),FALSE)),"")</f>
        <v>963489.63165339211</v>
      </c>
      <c r="BU122" s="685">
        <f>IFERROR((BT122+AD122*Contr_Rate)*(1+Inv_Return)*IF($D122=$C$1,VLOOKUP($T122,Male_Annuity_Tables,MATCH($BS$3+3,'Mortality Tables'!$N$1:$DN$1,0),FALSE),VLOOKUP($T122,Fe_Annuity_Tables,MATCH(BU$3+3,'Mortality Tables'!$N$1:$DN$1,0),FALSE)),"")</f>
        <v>1269130.2820182114</v>
      </c>
      <c r="BV122" s="685">
        <f>IFERROR((BU122+AE122*Contr_Rate)*(1+Inv_Return)*IF($D122=$C$1,VLOOKUP($T122,Male_Annuity_Tables,MATCH($BS$3+3,'Mortality Tables'!$N$1:$DN$1,0),FALSE),VLOOKUP($T122,Fe_Annuity_Tables,MATCH(BV$3+3,'Mortality Tables'!$N$1:$DN$1,0),FALSE)),"")</f>
        <v>1557106.9472042511</v>
      </c>
      <c r="BW122" s="685">
        <f>IFERROR((BV122+AF122*Contr_Rate)*(1+Inv_Return)*IF($D122=$C$1,VLOOKUP($T122,Male_Annuity_Tables,MATCH($BS$3+3,'Mortality Tables'!$N$1:$DN$1,0),FALSE),VLOOKUP($T122,Fe_Annuity_Tables,MATCH(BW$3+3,'Mortality Tables'!$N$1:$DN$1,0),FALSE)),"")</f>
        <v>1830825.4473419571</v>
      </c>
      <c r="BX122" s="685">
        <f>IFERROR((BW122+AG122*Contr_Rate)*(1+Inv_Return)*IF($D122=$C$1,VLOOKUP($T122,Male_Annuity_Tables,MATCH($BS$3+3,'Mortality Tables'!$N$1:$DN$1,0),FALSE),VLOOKUP($T122,Fe_Annuity_Tables,MATCH(BX$3+3,'Mortality Tables'!$N$1:$DN$1,0),FALSE)),"")</f>
        <v>2093307.3091060352</v>
      </c>
      <c r="BY122" s="685">
        <f>IFERROR((BX122+AH122*Contr_Rate)*(1+Inv_Return)*IF($D122=$C$1,VLOOKUP($T122,Male_Annuity_Tables,MATCH($BS$3+3,'Mortality Tables'!$N$1:$DN$1,0),FALSE),VLOOKUP($T122,Fe_Annuity_Tables,MATCH(BY$3+3,'Mortality Tables'!$N$1:$DN$1,0),FALSE)),"")</f>
        <v>2347242.4520073854</v>
      </c>
      <c r="BZ122" s="685">
        <f>IFERROR((BY122+AI122*Contr_Rate)*(1+Inv_Return)*IF($D122=$C$1,VLOOKUP($T122,Male_Annuity_Tables,MATCH($BS$3+3,'Mortality Tables'!$N$1:$DN$1,0),FALSE),VLOOKUP($T122,Fe_Annuity_Tables,MATCH(BZ$3+3,'Mortality Tables'!$N$1:$DN$1,0),FALSE)),"")</f>
        <v>2595035.196925615</v>
      </c>
      <c r="CA122" s="685">
        <f>IFERROR((BZ122+AJ122*Contr_Rate)*(1+Inv_Return)*IF($D122=$C$1,VLOOKUP($T122,Male_Annuity_Tables,MATCH($BS$3+3,'Mortality Tables'!$N$1:$DN$1,0),FALSE),VLOOKUP($T122,Fe_Annuity_Tables,MATCH(CA$3+3,'Mortality Tables'!$N$1:$DN$1,0),FALSE)),"")</f>
        <v>2838844.4695214811</v>
      </c>
      <c r="CB122" s="685">
        <f>IFERROR((CA122+AK122*Contr_Rate)*(1+Inv_Return)*IF($D122=$C$1,VLOOKUP($T122,Male_Annuity_Tables,MATCH($BS$3+3,'Mortality Tables'!$N$1:$DN$1,0),FALSE),VLOOKUP($T122,Fe_Annuity_Tables,MATCH(CB$3+3,'Mortality Tables'!$N$1:$DN$1,0),FALSE)),"")</f>
        <v>3080618.9585011434</v>
      </c>
      <c r="CC122" s="685">
        <f>IFERROR((CB122+AL122*Contr_Rate)*(1+Inv_Return)*IF($D122=$C$1,VLOOKUP($T122,Male_Annuity_Tables,MATCH($BS$3+3,'Mortality Tables'!$N$1:$DN$1,0),FALSE),VLOOKUP($T122,Fe_Annuity_Tables,MATCH(CC$3+3,'Mortality Tables'!$N$1:$DN$1,0),FALSE)),"")</f>
        <v>3322127.8906522971</v>
      </c>
      <c r="CD122" s="685">
        <f>IFERROR((CC122+AM122*Contr_Rate)*(1+Inv_Return)*IF($D122=$C$1,VLOOKUP($T122,Male_Annuity_Tables,MATCH($BS$3+3,'Mortality Tables'!$N$1:$DN$1,0),FALSE),VLOOKUP($T122,Fe_Annuity_Tables,MATCH(CD$3+3,'Mortality Tables'!$N$1:$DN$1,0),FALSE)),"")</f>
        <v>3564987.9992437209</v>
      </c>
      <c r="CE122" s="685">
        <f>IFERROR((CD122+AN122*Contr_Rate)*(1+Inv_Return)*IF($D122=$C$1,VLOOKUP($T122,Male_Annuity_Tables,MATCH($BS$3+3,'Mortality Tables'!$N$1:$DN$1,0),FALSE),VLOOKUP($T122,Fe_Annuity_Tables,MATCH(CE$3+3,'Mortality Tables'!$N$1:$DN$1,0),FALSE)),"")</f>
        <v>3810687.1881272118</v>
      </c>
      <c r="CF122" s="685">
        <f>IFERROR((CE122+AO122*Contr_Rate)*(1+Inv_Return)*IF($D122=$C$1,VLOOKUP($T122,Male_Annuity_Tables,MATCH($BS$3+3,'Mortality Tables'!$N$1:$DN$1,0),FALSE),VLOOKUP($T122,Fe_Annuity_Tables,MATCH(CF$3+3,'Mortality Tables'!$N$1:$DN$1,0),FALSE)),"")</f>
        <v>4060605.3292704453</v>
      </c>
      <c r="CG122" s="685">
        <f>IFERROR((CF122+AP122*Contr_Rate)*(1+Inv_Return)*IF($D122=$C$1,VLOOKUP($T122,Male_Annuity_Tables,MATCH($BS$3+3,'Mortality Tables'!$N$1:$DN$1,0),FALSE),VLOOKUP($T122,Fe_Annuity_Tables,MATCH(CG$3+3,'Mortality Tables'!$N$1:$DN$1,0),FALSE)),"")</f>
        <v>4316032.5752331112</v>
      </c>
      <c r="CH122" s="685" t="str">
        <f>IFERROR((CG122+AQ122*Contr_Rate)*(1+Inv_Return)*IF($D122=$C$1,VLOOKUP($T122,Male_Annuity_Tables,MATCH($BS$3+3,'Mortality Tables'!$N$1:$DN$1,0),FALSE),VLOOKUP($T122,Fe_Annuity_Tables,MATCH(CH$3+3,'Mortality Tables'!$N$1:$DN$1,0),FALSE)),"")</f>
        <v/>
      </c>
      <c r="CI122" s="685" t="str">
        <f>IFERROR((CH122+AR122*Contr_Rate)*(1+Inv_Return)*IF($D122=$C$1,VLOOKUP($T122,Male_Annuity_Tables,MATCH($BS$3+3,'Mortality Tables'!$N$1:$DN$1,0),FALSE),VLOOKUP($T122,Fe_Annuity_Tables,MATCH(CI$3+3,'Mortality Tables'!$N$1:$DN$1,0),FALSE)),"")</f>
        <v/>
      </c>
      <c r="CJ122" s="685" t="str">
        <f>IFERROR((CI122+AS122*Contr_Rate)*(1+Inv_Return)*IF($D122=$C$1,VLOOKUP($T122,Male_Annuity_Tables,MATCH($BS$3+3,'Mortality Tables'!$N$1:$DN$1,0),FALSE),VLOOKUP($T122,Fe_Annuity_Tables,MATCH(CJ$3+3,'Mortality Tables'!$N$1:$DN$1,0),FALSE)),"")</f>
        <v/>
      </c>
      <c r="CK122" s="685" t="str">
        <f>IFERROR((CJ122+AT122*Contr_Rate)*(1+Inv_Return)*IF($D122=$C$1,VLOOKUP($T122,Male_Annuity_Tables,MATCH($BS$3+3,'Mortality Tables'!$N$1:$DN$1,0),FALSE),VLOOKUP($T122,Fe_Annuity_Tables,MATCH(CK$3+3,'Mortality Tables'!$N$1:$DN$1,0),FALSE)),"")</f>
        <v/>
      </c>
      <c r="CL122" s="685" t="str">
        <f>IFERROR((CK122+AU122*Contr_Rate)*(1+Inv_Return)*IF($D122=$C$1,VLOOKUP($T122,Male_Annuity_Tables,MATCH($BS$3+3,'Mortality Tables'!$N$1:$DN$1,0),FALSE),VLOOKUP($T122,Fe_Annuity_Tables,MATCH(CL$3+3,'Mortality Tables'!$N$1:$DN$1,0),FALSE)),"")</f>
        <v/>
      </c>
      <c r="CM122" s="685" t="str">
        <f>IFERROR((CL122+AV122*Contr_Rate)*(1+Inv_Return)*IF($D122=$C$1,VLOOKUP($T122,Male_Annuity_Tables,MATCH($BS$3+3,'Mortality Tables'!$N$1:$DN$1,0),FALSE),VLOOKUP($T122,Fe_Annuity_Tables,MATCH(CM$3+3,'Mortality Tables'!$N$1:$DN$1,0),FALSE)),"")</f>
        <v/>
      </c>
      <c r="CN122" s="685" t="str">
        <f>IFERROR((CM122+AW122*Contr_Rate)*(1+Inv_Return)*IF($D122=$C$1,VLOOKUP($T122,Male_Annuity_Tables,MATCH($BS$3+3,'Mortality Tables'!$N$1:$DN$1,0),FALSE),VLOOKUP($T122,Fe_Annuity_Tables,MATCH(CN$3+3,'Mortality Tables'!$N$1:$DN$1,0),FALSE)),"")</f>
        <v/>
      </c>
      <c r="CO122" s="685" t="str">
        <f>IFERROR((CN122+AX122*Contr_Rate)*(1+Inv_Return)*IF($D122=$C$1,VLOOKUP($T122,Male_Annuity_Tables,MATCH($BS$3+3,'Mortality Tables'!$N$1:$DN$1,0),FALSE),VLOOKUP($T122,Fe_Annuity_Tables,MATCH(CO$3+3,'Mortality Tables'!$N$1:$DN$1,0),FALSE)),"")</f>
        <v/>
      </c>
      <c r="CP122" s="685" t="str">
        <f>IFERROR((CO122+AY122*Contr_Rate)*(1+Inv_Return)*IF($D122=$C$1,VLOOKUP($T122,Male_Annuity_Tables,MATCH($BS$3+3,'Mortality Tables'!$N$1:$DN$1,0),FALSE),VLOOKUP($T122,Fe_Annuity_Tables,MATCH(CP$3+3,'Mortality Tables'!$N$1:$DN$1,0),FALSE)),"")</f>
        <v/>
      </c>
      <c r="CQ122" s="685" t="str">
        <f>IFERROR((CP122+AZ122*Contr_Rate)*(1+Inv_Return)*IF($D122=$C$1,VLOOKUP($T122,Male_Annuity_Tables,MATCH($BS$3+3,'Mortality Tables'!$N$1:$DN$1,0),FALSE),VLOOKUP($T122,Fe_Annuity_Tables,MATCH(CQ$3+3,'Mortality Tables'!$N$1:$DN$1,0),FALSE)),"")</f>
        <v/>
      </c>
      <c r="CR122" s="685" t="str">
        <f>IFERROR((CQ122+BA122*Contr_Rate)*(1+Inv_Return)*IF($D122=$C$1,VLOOKUP($T122,Male_Annuity_Tables,MATCH($BS$3+3,'Mortality Tables'!$N$1:$DN$1,0),FALSE),VLOOKUP($T122,Fe_Annuity_Tables,MATCH(CR$3+3,'Mortality Tables'!$N$1:$DN$1,0),FALSE)),"")</f>
        <v/>
      </c>
      <c r="CS122" s="685" t="str">
        <f>IFERROR((CR122+BB122*Contr_Rate)*(1+Inv_Return)*IF($D122=$C$1,VLOOKUP($T122,Male_Annuity_Tables,MATCH($BS$3+3,'Mortality Tables'!$N$1:$DN$1,0),FALSE),VLOOKUP($T122,Fe_Annuity_Tables,MATCH(CS$3+3,'Mortality Tables'!$N$1:$DN$1,0),FALSE)),"")</f>
        <v/>
      </c>
      <c r="CT122" s="685" t="str">
        <f>IFERROR((CS122+BC122*Contr_Rate)*(1+Inv_Return)*IF($D122=$C$1,VLOOKUP($T122,Male_Annuity_Tables,MATCH($BS$3+3,'Mortality Tables'!$N$1:$DN$1,0),FALSE),VLOOKUP($T122,Fe_Annuity_Tables,MATCH(CT$3+3,'Mortality Tables'!$N$1:$DN$1,0),FALSE)),"")</f>
        <v/>
      </c>
      <c r="CU122" s="685" t="str">
        <f>IFERROR((CT122+BD122*Contr_Rate)*(1+Inv_Return)*IF($D122=$C$1,VLOOKUP($T122,Male_Annuity_Tables,MATCH($BS$3+3,'Mortality Tables'!$N$1:$DN$1,0),FALSE),VLOOKUP($T122,Fe_Annuity_Tables,MATCH(CU$3+3,'Mortality Tables'!$N$1:$DN$1,0),FALSE)),"")</f>
        <v/>
      </c>
      <c r="CV122" s="685" t="str">
        <f>IFERROR((CU122+BE122*Contr_Rate)*(1+Inv_Return)*IF($D122=$C$1,VLOOKUP($T122,Male_Annuity_Tables,MATCH($BS$3+3,'Mortality Tables'!$N$1:$DN$1,0),FALSE),VLOOKUP($T122,Fe_Annuity_Tables,MATCH(CV$3+3,'Mortality Tables'!$N$1:$DN$1,0),FALSE)),"")</f>
        <v/>
      </c>
      <c r="CW122" s="685" t="str">
        <f>IFERROR((CV122+BF122*Contr_Rate)*(1+Inv_Return)*IF($D122=$C$1,VLOOKUP($T122,Male_Annuity_Tables,MATCH($BS$3+3,'Mortality Tables'!$N$1:$DN$1,0),FALSE),VLOOKUP($T122,Fe_Annuity_Tables,MATCH(CW$3+3,'Mortality Tables'!$N$1:$DN$1,0),FALSE)),"")</f>
        <v/>
      </c>
      <c r="CX122" s="685" t="str">
        <f>IFERROR((CW122+BG122*Contr_Rate)*(1+Inv_Return)*IF($D122=$C$1,VLOOKUP($T122,Male_Annuity_Tables,MATCH($BS$3+3,'Mortality Tables'!$N$1:$DN$1,0),FALSE),VLOOKUP($T122,Fe_Annuity_Tables,MATCH(CX$3+3,'Mortality Tables'!$N$1:$DN$1,0),FALSE)),"")</f>
        <v/>
      </c>
      <c r="CY122" s="685" t="str">
        <f>IFERROR((CX122+BH122*Contr_Rate)*(1+Inv_Return)*IF($D122=$C$1,VLOOKUP($T122,Male_Annuity_Tables,MATCH($BS$3+3,'Mortality Tables'!$N$1:$DN$1,0),FALSE),VLOOKUP($T122,Fe_Annuity_Tables,MATCH(CY$3+3,'Mortality Tables'!$N$1:$DN$1,0),FALSE)),"")</f>
        <v/>
      </c>
      <c r="CZ122" s="685" t="str">
        <f>IFERROR((CY122+BI122*Contr_Rate)*(1+Inv_Return)*IF($D122=$C$1,VLOOKUP($T122,Male_Annuity_Tables,MATCH($BS$3+3,'Mortality Tables'!$N$1:$DN$1,0),FALSE),VLOOKUP($T122,Fe_Annuity_Tables,MATCH(CZ$3+3,'Mortality Tables'!$N$1:$DN$1,0),FALSE)),"")</f>
        <v/>
      </c>
      <c r="DA122" s="685" t="str">
        <f>IFERROR((CZ122+BJ122*Contr_Rate)*(1+Inv_Return)*IF($D122=$C$1,VLOOKUP($T122,Male_Annuity_Tables,MATCH($BS$3+3,'Mortality Tables'!$N$1:$DN$1,0),FALSE),VLOOKUP($T122,Fe_Annuity_Tables,MATCH(DA$3+3,'Mortality Tables'!$N$1:$DN$1,0),FALSE)),"")</f>
        <v/>
      </c>
      <c r="DB122" s="685" t="str">
        <f>IFERROR((DA122+BK122*Contr_Rate)*(1+Inv_Return)*IF($D122=$C$1,VLOOKUP($T122,Male_Annuity_Tables,MATCH($BS$3+3,'Mortality Tables'!$N$1:$DN$1,0),FALSE),VLOOKUP($T122,Fe_Annuity_Tables,MATCH(DB$3+3,'Mortality Tables'!$N$1:$DN$1,0),FALSE)),"")</f>
        <v/>
      </c>
      <c r="DC122" s="685" t="str">
        <f>IFERROR((DB122+BL122*Contr_Rate)*(1+Inv_Return)*IF($D122=$C$1,VLOOKUP($T122,Male_Annuity_Tables,MATCH($BS$3+3,'Mortality Tables'!$N$1:$DN$1,0),FALSE),VLOOKUP($T122,Fe_Annuity_Tables,MATCH(DC$3+3,'Mortality Tables'!$N$1:$DN$1,0),FALSE)),"")</f>
        <v/>
      </c>
      <c r="DD122" s="685" t="str">
        <f>IFERROR((DC122+BM122*Contr_Rate)*(1+Inv_Return)*IF($D122=$C$1,VLOOKUP($T122,Male_Annuity_Tables,MATCH($BS$3+3,'Mortality Tables'!$N$1:$DN$1,0),FALSE),VLOOKUP($T122,Fe_Annuity_Tables,MATCH(DD$3+3,'Mortality Tables'!$N$1:$DN$1,0),FALSE)),"")</f>
        <v/>
      </c>
      <c r="DE122" s="685" t="str">
        <f>IFERROR((DD122+BN122*Contr_Rate)*(1+Inv_Return)*IF($D122=$C$1,VLOOKUP($T122,Male_Annuity_Tables,MATCH($BS$3+3,'Mortality Tables'!$N$1:$DN$1,0),FALSE),VLOOKUP($T122,Fe_Annuity_Tables,MATCH(DE$3+3,'Mortality Tables'!$N$1:$DN$1,0),FALSE)),"")</f>
        <v/>
      </c>
      <c r="DF122" s="685" t="str">
        <f>IFERROR((DE122+BO122*Contr_Rate)*(1+Inv_Return)*IF($D122=$C$1,VLOOKUP($T122,Male_Annuity_Tables,MATCH($BS$3+3,'Mortality Tables'!$N$1:$DN$1,0),FALSE),VLOOKUP($T122,Fe_Annuity_Tables,MATCH(DF$3+3,'Mortality Tables'!$N$1:$DN$1,0),FALSE)),"")</f>
        <v/>
      </c>
      <c r="DG122" s="685" t="str">
        <f>IFERROR((DF122+BP122*Contr_Rate)*(1+Inv_Return)*IF($D122=$C$1,VLOOKUP($T122,Male_Annuity_Tables,MATCH($BS$3+3,'Mortality Tables'!$N$1:$DN$1,0),FALSE),VLOOKUP($T122,Fe_Annuity_Tables,MATCH(DG$3+3,'Mortality Tables'!$N$1:$DN$1,0),FALSE)),"")</f>
        <v/>
      </c>
      <c r="DH122" s="685" t="str">
        <f>IFERROR((DG122+BQ122*Contr_Rate)*(1+Inv_Return)*IF($D122=$C$1,VLOOKUP($T122,Male_Annuity_Tables,MATCH($BS$3+3,'Mortality Tables'!$N$1:$DN$1,0),FALSE),VLOOKUP($T122,Fe_Annuity_Tables,MATCH(DH$3+3,'Mortality Tables'!$N$1:$DN$1,0),FALSE)),"")</f>
        <v/>
      </c>
      <c r="DJ122" s="686">
        <f t="shared" si="69"/>
        <v>4316032.5752331112</v>
      </c>
      <c r="DK122" s="680">
        <f t="shared" si="60"/>
        <v>8.0909277508679907</v>
      </c>
      <c r="DL122" s="686">
        <f t="shared" si="83"/>
        <v>357405.46874812467</v>
      </c>
      <c r="DM122" s="686">
        <f t="shared" si="70"/>
        <v>2992639.0083166501</v>
      </c>
      <c r="DN122" s="687">
        <f t="shared" si="84"/>
        <v>0.11942819289425893</v>
      </c>
      <c r="DP122" s="688">
        <f t="shared" si="63"/>
        <v>97337.863799149272</v>
      </c>
      <c r="DQ122" s="688">
        <f t="shared" si="64"/>
        <v>147643.70592011831</v>
      </c>
      <c r="DR122" s="688">
        <f t="shared" si="65"/>
        <v>194867.97458734526</v>
      </c>
    </row>
    <row r="123" spans="1:122" s="657" customFormat="1" ht="14.5">
      <c r="A123" s="675" t="s">
        <v>1315</v>
      </c>
      <c r="B123" s="675" t="s">
        <v>1316</v>
      </c>
      <c r="C123" s="675" t="s">
        <v>115</v>
      </c>
      <c r="D123" s="675" t="s">
        <v>61</v>
      </c>
      <c r="E123" s="676">
        <v>24823</v>
      </c>
      <c r="F123" s="677">
        <v>43937</v>
      </c>
      <c r="G123" s="677">
        <v>44535</v>
      </c>
      <c r="H123" s="678">
        <v>2942504</v>
      </c>
      <c r="I123" s="678">
        <v>236705.57</v>
      </c>
      <c r="J123" s="678">
        <v>182331.89</v>
      </c>
      <c r="K123" s="678"/>
      <c r="L123" s="678">
        <v>419037.46</v>
      </c>
      <c r="M123" s="679">
        <f>IF(COUNTIF($A$4:A204,A123)=1,0,1)</f>
        <v>0</v>
      </c>
      <c r="N123" s="680" t="str">
        <f t="shared" si="80"/>
        <v>Okay</v>
      </c>
      <c r="O123" s="680" t="str">
        <f t="shared" si="66"/>
        <v>TRUE</v>
      </c>
      <c r="P123" s="680" t="b">
        <f t="shared" si="50"/>
        <v>1</v>
      </c>
      <c r="Q123" s="680" t="b">
        <f t="shared" si="76"/>
        <v>1</v>
      </c>
      <c r="R123" s="680" t="b">
        <f t="shared" si="77"/>
        <v>1</v>
      </c>
      <c r="S123" s="681">
        <f t="shared" si="53"/>
        <v>52.367123287671234</v>
      </c>
      <c r="T123" s="682">
        <f t="shared" si="78"/>
        <v>57</v>
      </c>
      <c r="U123" s="682">
        <f t="shared" si="67"/>
        <v>54</v>
      </c>
      <c r="V123" s="682">
        <f t="shared" si="79"/>
        <v>3.0712328767123287</v>
      </c>
      <c r="W123" s="682">
        <f t="shared" si="81"/>
        <v>3</v>
      </c>
      <c r="X123" s="683">
        <f t="shared" si="82"/>
        <v>1257112.3800000001</v>
      </c>
      <c r="Y123" s="684">
        <f t="shared" si="58"/>
        <v>1.0500000000000001E-2</v>
      </c>
      <c r="Z123" s="684">
        <f>IF($D123=$C$1,VLOOKUP($T123,Male_Annuity_Tables,MATCH($W123+2,'Mortality Tables'!$DS$1:$HT$1,0),FALSE),VLOOKUP($T123,Fe_Annuity_Tables,MATCH($W123+2,'Mortality Tables'!$M$1:$DN$1,0),FALSE))</f>
        <v>0.82790719991151729</v>
      </c>
      <c r="AA123" s="664"/>
      <c r="AB123" s="685">
        <f t="shared" si="89"/>
        <v>3092424.5788000003</v>
      </c>
      <c r="AC123" s="685">
        <f t="shared" si="89"/>
        <v>3249983.6110898601</v>
      </c>
      <c r="AD123" s="685">
        <f t="shared" si="89"/>
        <v>3415570.2760748887</v>
      </c>
      <c r="AE123" s="685" t="str">
        <f t="shared" si="89"/>
        <v/>
      </c>
      <c r="AF123" s="685" t="str">
        <f t="shared" si="89"/>
        <v/>
      </c>
      <c r="AG123" s="685" t="str">
        <f t="shared" si="89"/>
        <v/>
      </c>
      <c r="AH123" s="685" t="str">
        <f t="shared" si="89"/>
        <v/>
      </c>
      <c r="AI123" s="685" t="str">
        <f t="shared" si="89"/>
        <v/>
      </c>
      <c r="AJ123" s="685" t="str">
        <f t="shared" si="89"/>
        <v/>
      </c>
      <c r="AK123" s="685" t="str">
        <f t="shared" si="89"/>
        <v/>
      </c>
      <c r="AL123" s="685" t="str">
        <f t="shared" si="87"/>
        <v/>
      </c>
      <c r="AM123" s="685" t="str">
        <f t="shared" si="87"/>
        <v/>
      </c>
      <c r="AN123" s="685" t="str">
        <f t="shared" si="87"/>
        <v/>
      </c>
      <c r="AO123" s="685" t="str">
        <f t="shared" si="87"/>
        <v/>
      </c>
      <c r="AP123" s="685" t="str">
        <f t="shared" si="87"/>
        <v/>
      </c>
      <c r="AQ123" s="685" t="str">
        <f t="shared" si="87"/>
        <v/>
      </c>
      <c r="AR123" s="685" t="str">
        <f t="shared" si="87"/>
        <v/>
      </c>
      <c r="AS123" s="685" t="str">
        <f t="shared" si="87"/>
        <v/>
      </c>
      <c r="AT123" s="685" t="str">
        <f t="shared" si="87"/>
        <v/>
      </c>
      <c r="AU123" s="685" t="str">
        <f t="shared" si="87"/>
        <v/>
      </c>
      <c r="AV123" s="685" t="str">
        <f t="shared" si="85"/>
        <v/>
      </c>
      <c r="AW123" s="685" t="str">
        <f t="shared" si="85"/>
        <v/>
      </c>
      <c r="AX123" s="685" t="str">
        <f t="shared" si="85"/>
        <v/>
      </c>
      <c r="AY123" s="685" t="str">
        <f t="shared" si="85"/>
        <v/>
      </c>
      <c r="AZ123" s="685" t="str">
        <f t="shared" si="85"/>
        <v/>
      </c>
      <c r="BA123" s="685" t="str">
        <f t="shared" si="85"/>
        <v/>
      </c>
      <c r="BB123" s="685" t="str">
        <f t="shared" si="85"/>
        <v/>
      </c>
      <c r="BC123" s="685" t="str">
        <f t="shared" si="85"/>
        <v/>
      </c>
      <c r="BD123" s="685" t="str">
        <f t="shared" si="85"/>
        <v/>
      </c>
      <c r="BE123" s="685" t="str">
        <f t="shared" si="85"/>
        <v/>
      </c>
      <c r="BF123" s="685" t="str">
        <f t="shared" si="85"/>
        <v/>
      </c>
      <c r="BG123" s="685" t="str">
        <f t="shared" si="85"/>
        <v/>
      </c>
      <c r="BH123" s="685" t="str">
        <f t="shared" si="85"/>
        <v/>
      </c>
      <c r="BI123" s="685" t="str">
        <f t="shared" si="85"/>
        <v/>
      </c>
      <c r="BJ123" s="685" t="str">
        <f t="shared" si="85"/>
        <v/>
      </c>
      <c r="BK123" s="685" t="str">
        <f t="shared" si="85"/>
        <v/>
      </c>
      <c r="BL123" s="685" t="str">
        <f t="shared" si="88"/>
        <v/>
      </c>
      <c r="BM123" s="685" t="str">
        <f t="shared" si="88"/>
        <v/>
      </c>
      <c r="BN123" s="685" t="str">
        <f t="shared" si="88"/>
        <v/>
      </c>
      <c r="BO123" s="685" t="str">
        <f t="shared" si="88"/>
        <v/>
      </c>
      <c r="BP123" s="685" t="str">
        <f t="shared" si="88"/>
        <v/>
      </c>
      <c r="BQ123" s="685" t="str">
        <f t="shared" si="88"/>
        <v/>
      </c>
      <c r="BR123" s="529"/>
      <c r="BS123" s="685">
        <f>IFERROR(($L123+AB123*Contr_Rate)*(1+Inv_Return)*IF($D123=$C$1,VLOOKUP($T123,Male_Annuity_Tables,MATCH($BS$3+3,'Mortality Tables'!$N$1:$DN$1,0),FALSE),VLOOKUP($T123,Fe_Annuity_Tables,MATCH(BS$3+3,'Mortality Tables'!$N$1:$DN$1,0),FALSE)),"")</f>
        <v>1300990.1232461275</v>
      </c>
      <c r="BT123" s="685">
        <f>IFERROR(($BS123+AC123*Contr_Rate)*(1+Inv_Return)*IF($D123=$C$1,VLOOKUP($T123,Male_Annuity_Tables,MATCH($BS$3+3,'Mortality Tables'!$N$1:$DN$1,0),FALSE),VLOOKUP($T123,Fe_Annuity_Tables,MATCH(BT$3+3,'Mortality Tables'!$N$1:$DN$1,0),FALSE)),"")</f>
        <v>2198627.5557870609</v>
      </c>
      <c r="BU123" s="685">
        <f>IFERROR((BT123+AD123*Contr_Rate)*(1+Inv_Return)*IF($D123=$C$1,VLOOKUP($T123,Male_Annuity_Tables,MATCH($BS$3+3,'Mortality Tables'!$N$1:$DN$1,0),FALSE),VLOOKUP($T123,Fe_Annuity_Tables,MATCH(BU$3+3,'Mortality Tables'!$N$1:$DN$1,0),FALSE)),"")</f>
        <v>3113743.0888878042</v>
      </c>
      <c r="BV123" s="685" t="str">
        <f>IFERROR((BU123+AE123*Contr_Rate)*(1+Inv_Return)*IF($D123=$C$1,VLOOKUP($T123,Male_Annuity_Tables,MATCH($BS$3+3,'Mortality Tables'!$N$1:$DN$1,0),FALSE),VLOOKUP($T123,Fe_Annuity_Tables,MATCH(BV$3+3,'Mortality Tables'!$N$1:$DN$1,0),FALSE)),"")</f>
        <v/>
      </c>
      <c r="BW123" s="685" t="str">
        <f>IFERROR((BV123+AF123*Contr_Rate)*(1+Inv_Return)*IF($D123=$C$1,VLOOKUP($T123,Male_Annuity_Tables,MATCH($BS$3+3,'Mortality Tables'!$N$1:$DN$1,0),FALSE),VLOOKUP($T123,Fe_Annuity_Tables,MATCH(BW$3+3,'Mortality Tables'!$N$1:$DN$1,0),FALSE)),"")</f>
        <v/>
      </c>
      <c r="BX123" s="685" t="str">
        <f>IFERROR((BW123+AG123*Contr_Rate)*(1+Inv_Return)*IF($D123=$C$1,VLOOKUP($T123,Male_Annuity_Tables,MATCH($BS$3+3,'Mortality Tables'!$N$1:$DN$1,0),FALSE),VLOOKUP($T123,Fe_Annuity_Tables,MATCH(BX$3+3,'Mortality Tables'!$N$1:$DN$1,0),FALSE)),"")</f>
        <v/>
      </c>
      <c r="BY123" s="685" t="str">
        <f>IFERROR((BX123+AH123*Contr_Rate)*(1+Inv_Return)*IF($D123=$C$1,VLOOKUP($T123,Male_Annuity_Tables,MATCH($BS$3+3,'Mortality Tables'!$N$1:$DN$1,0),FALSE),VLOOKUP($T123,Fe_Annuity_Tables,MATCH(BY$3+3,'Mortality Tables'!$N$1:$DN$1,0),FALSE)),"")</f>
        <v/>
      </c>
      <c r="BZ123" s="685" t="str">
        <f>IFERROR((BY123+AI123*Contr_Rate)*(1+Inv_Return)*IF($D123=$C$1,VLOOKUP($T123,Male_Annuity_Tables,MATCH($BS$3+3,'Mortality Tables'!$N$1:$DN$1,0),FALSE),VLOOKUP($T123,Fe_Annuity_Tables,MATCH(BZ$3+3,'Mortality Tables'!$N$1:$DN$1,0),FALSE)),"")</f>
        <v/>
      </c>
      <c r="CA123" s="685" t="str">
        <f>IFERROR((BZ123+AJ123*Contr_Rate)*(1+Inv_Return)*IF($D123=$C$1,VLOOKUP($T123,Male_Annuity_Tables,MATCH($BS$3+3,'Mortality Tables'!$N$1:$DN$1,0),FALSE),VLOOKUP($T123,Fe_Annuity_Tables,MATCH(CA$3+3,'Mortality Tables'!$N$1:$DN$1,0),FALSE)),"")</f>
        <v/>
      </c>
      <c r="CB123" s="685" t="str">
        <f>IFERROR((CA123+AK123*Contr_Rate)*(1+Inv_Return)*IF($D123=$C$1,VLOOKUP($T123,Male_Annuity_Tables,MATCH($BS$3+3,'Mortality Tables'!$N$1:$DN$1,0),FALSE),VLOOKUP($T123,Fe_Annuity_Tables,MATCH(CB$3+3,'Mortality Tables'!$N$1:$DN$1,0),FALSE)),"")</f>
        <v/>
      </c>
      <c r="CC123" s="685" t="str">
        <f>IFERROR((CB123+AL123*Contr_Rate)*(1+Inv_Return)*IF($D123=$C$1,VLOOKUP($T123,Male_Annuity_Tables,MATCH($BS$3+3,'Mortality Tables'!$N$1:$DN$1,0),FALSE),VLOOKUP($T123,Fe_Annuity_Tables,MATCH(CC$3+3,'Mortality Tables'!$N$1:$DN$1,0),FALSE)),"")</f>
        <v/>
      </c>
      <c r="CD123" s="685" t="str">
        <f>IFERROR((CC123+AM123*Contr_Rate)*(1+Inv_Return)*IF($D123=$C$1,VLOOKUP($T123,Male_Annuity_Tables,MATCH($BS$3+3,'Mortality Tables'!$N$1:$DN$1,0),FALSE),VLOOKUP($T123,Fe_Annuity_Tables,MATCH(CD$3+3,'Mortality Tables'!$N$1:$DN$1,0),FALSE)),"")</f>
        <v/>
      </c>
      <c r="CE123" s="685" t="str">
        <f>IFERROR((CD123+AN123*Contr_Rate)*(1+Inv_Return)*IF($D123=$C$1,VLOOKUP($T123,Male_Annuity_Tables,MATCH($BS$3+3,'Mortality Tables'!$N$1:$DN$1,0),FALSE),VLOOKUP($T123,Fe_Annuity_Tables,MATCH(CE$3+3,'Mortality Tables'!$N$1:$DN$1,0),FALSE)),"")</f>
        <v/>
      </c>
      <c r="CF123" s="685" t="str">
        <f>IFERROR((CE123+AO123*Contr_Rate)*(1+Inv_Return)*IF($D123=$C$1,VLOOKUP($T123,Male_Annuity_Tables,MATCH($BS$3+3,'Mortality Tables'!$N$1:$DN$1,0),FALSE),VLOOKUP($T123,Fe_Annuity_Tables,MATCH(CF$3+3,'Mortality Tables'!$N$1:$DN$1,0),FALSE)),"")</f>
        <v/>
      </c>
      <c r="CG123" s="685" t="str">
        <f>IFERROR((CF123+AP123*Contr_Rate)*(1+Inv_Return)*IF($D123=$C$1,VLOOKUP($T123,Male_Annuity_Tables,MATCH($BS$3+3,'Mortality Tables'!$N$1:$DN$1,0),FALSE),VLOOKUP($T123,Fe_Annuity_Tables,MATCH(CG$3+3,'Mortality Tables'!$N$1:$DN$1,0),FALSE)),"")</f>
        <v/>
      </c>
      <c r="CH123" s="685" t="str">
        <f>IFERROR((CG123+AQ123*Contr_Rate)*(1+Inv_Return)*IF($D123=$C$1,VLOOKUP($T123,Male_Annuity_Tables,MATCH($BS$3+3,'Mortality Tables'!$N$1:$DN$1,0),FALSE),VLOOKUP($T123,Fe_Annuity_Tables,MATCH(CH$3+3,'Mortality Tables'!$N$1:$DN$1,0),FALSE)),"")</f>
        <v/>
      </c>
      <c r="CI123" s="685" t="str">
        <f>IFERROR((CH123+AR123*Contr_Rate)*(1+Inv_Return)*IF($D123=$C$1,VLOOKUP($T123,Male_Annuity_Tables,MATCH($BS$3+3,'Mortality Tables'!$N$1:$DN$1,0),FALSE),VLOOKUP($T123,Fe_Annuity_Tables,MATCH(CI$3+3,'Mortality Tables'!$N$1:$DN$1,0),FALSE)),"")</f>
        <v/>
      </c>
      <c r="CJ123" s="685" t="str">
        <f>IFERROR((CI123+AS123*Contr_Rate)*(1+Inv_Return)*IF($D123=$C$1,VLOOKUP($T123,Male_Annuity_Tables,MATCH($BS$3+3,'Mortality Tables'!$N$1:$DN$1,0),FALSE),VLOOKUP($T123,Fe_Annuity_Tables,MATCH(CJ$3+3,'Mortality Tables'!$N$1:$DN$1,0),FALSE)),"")</f>
        <v/>
      </c>
      <c r="CK123" s="685" t="str">
        <f>IFERROR((CJ123+AT123*Contr_Rate)*(1+Inv_Return)*IF($D123=$C$1,VLOOKUP($T123,Male_Annuity_Tables,MATCH($BS$3+3,'Mortality Tables'!$N$1:$DN$1,0),FALSE),VLOOKUP($T123,Fe_Annuity_Tables,MATCH(CK$3+3,'Mortality Tables'!$N$1:$DN$1,0),FALSE)),"")</f>
        <v/>
      </c>
      <c r="CL123" s="685" t="str">
        <f>IFERROR((CK123+AU123*Contr_Rate)*(1+Inv_Return)*IF($D123=$C$1,VLOOKUP($T123,Male_Annuity_Tables,MATCH($BS$3+3,'Mortality Tables'!$N$1:$DN$1,0),FALSE),VLOOKUP($T123,Fe_Annuity_Tables,MATCH(CL$3+3,'Mortality Tables'!$N$1:$DN$1,0),FALSE)),"")</f>
        <v/>
      </c>
      <c r="CM123" s="685" t="str">
        <f>IFERROR((CL123+AV123*Contr_Rate)*(1+Inv_Return)*IF($D123=$C$1,VLOOKUP($T123,Male_Annuity_Tables,MATCH($BS$3+3,'Mortality Tables'!$N$1:$DN$1,0),FALSE),VLOOKUP($T123,Fe_Annuity_Tables,MATCH(CM$3+3,'Mortality Tables'!$N$1:$DN$1,0),FALSE)),"")</f>
        <v/>
      </c>
      <c r="CN123" s="685" t="str">
        <f>IFERROR((CM123+AW123*Contr_Rate)*(1+Inv_Return)*IF($D123=$C$1,VLOOKUP($T123,Male_Annuity_Tables,MATCH($BS$3+3,'Mortality Tables'!$N$1:$DN$1,0),FALSE),VLOOKUP($T123,Fe_Annuity_Tables,MATCH(CN$3+3,'Mortality Tables'!$N$1:$DN$1,0),FALSE)),"")</f>
        <v/>
      </c>
      <c r="CO123" s="685" t="str">
        <f>IFERROR((CN123+AX123*Contr_Rate)*(1+Inv_Return)*IF($D123=$C$1,VLOOKUP($T123,Male_Annuity_Tables,MATCH($BS$3+3,'Mortality Tables'!$N$1:$DN$1,0),FALSE),VLOOKUP($T123,Fe_Annuity_Tables,MATCH(CO$3+3,'Mortality Tables'!$N$1:$DN$1,0),FALSE)),"")</f>
        <v/>
      </c>
      <c r="CP123" s="685" t="str">
        <f>IFERROR((CO123+AY123*Contr_Rate)*(1+Inv_Return)*IF($D123=$C$1,VLOOKUP($T123,Male_Annuity_Tables,MATCH($BS$3+3,'Mortality Tables'!$N$1:$DN$1,0),FALSE),VLOOKUP($T123,Fe_Annuity_Tables,MATCH(CP$3+3,'Mortality Tables'!$N$1:$DN$1,0),FALSE)),"")</f>
        <v/>
      </c>
      <c r="CQ123" s="685" t="str">
        <f>IFERROR((CP123+AZ123*Contr_Rate)*(1+Inv_Return)*IF($D123=$C$1,VLOOKUP($T123,Male_Annuity_Tables,MATCH($BS$3+3,'Mortality Tables'!$N$1:$DN$1,0),FALSE),VLOOKUP($T123,Fe_Annuity_Tables,MATCH(CQ$3+3,'Mortality Tables'!$N$1:$DN$1,0),FALSE)),"")</f>
        <v/>
      </c>
      <c r="CR123" s="685" t="str">
        <f>IFERROR((CQ123+BA123*Contr_Rate)*(1+Inv_Return)*IF($D123=$C$1,VLOOKUP($T123,Male_Annuity_Tables,MATCH($BS$3+3,'Mortality Tables'!$N$1:$DN$1,0),FALSE),VLOOKUP($T123,Fe_Annuity_Tables,MATCH(CR$3+3,'Mortality Tables'!$N$1:$DN$1,0),FALSE)),"")</f>
        <v/>
      </c>
      <c r="CS123" s="685" t="str">
        <f>IFERROR((CR123+BB123*Contr_Rate)*(1+Inv_Return)*IF($D123=$C$1,VLOOKUP($T123,Male_Annuity_Tables,MATCH($BS$3+3,'Mortality Tables'!$N$1:$DN$1,0),FALSE),VLOOKUP($T123,Fe_Annuity_Tables,MATCH(CS$3+3,'Mortality Tables'!$N$1:$DN$1,0),FALSE)),"")</f>
        <v/>
      </c>
      <c r="CT123" s="685" t="str">
        <f>IFERROR((CS123+BC123*Contr_Rate)*(1+Inv_Return)*IF($D123=$C$1,VLOOKUP($T123,Male_Annuity_Tables,MATCH($BS$3+3,'Mortality Tables'!$N$1:$DN$1,0),FALSE),VLOOKUP($T123,Fe_Annuity_Tables,MATCH(CT$3+3,'Mortality Tables'!$N$1:$DN$1,0),FALSE)),"")</f>
        <v/>
      </c>
      <c r="CU123" s="685" t="str">
        <f>IFERROR((CT123+BD123*Contr_Rate)*(1+Inv_Return)*IF($D123=$C$1,VLOOKUP($T123,Male_Annuity_Tables,MATCH($BS$3+3,'Mortality Tables'!$N$1:$DN$1,0),FALSE),VLOOKUP($T123,Fe_Annuity_Tables,MATCH(CU$3+3,'Mortality Tables'!$N$1:$DN$1,0),FALSE)),"")</f>
        <v/>
      </c>
      <c r="CV123" s="685" t="str">
        <f>IFERROR((CU123+BE123*Contr_Rate)*(1+Inv_Return)*IF($D123=$C$1,VLOOKUP($T123,Male_Annuity_Tables,MATCH($BS$3+3,'Mortality Tables'!$N$1:$DN$1,0),FALSE),VLOOKUP($T123,Fe_Annuity_Tables,MATCH(CV$3+3,'Mortality Tables'!$N$1:$DN$1,0),FALSE)),"")</f>
        <v/>
      </c>
      <c r="CW123" s="685" t="str">
        <f>IFERROR((CV123+BF123*Contr_Rate)*(1+Inv_Return)*IF($D123=$C$1,VLOOKUP($T123,Male_Annuity_Tables,MATCH($BS$3+3,'Mortality Tables'!$N$1:$DN$1,0),FALSE),VLOOKUP($T123,Fe_Annuity_Tables,MATCH(CW$3+3,'Mortality Tables'!$N$1:$DN$1,0),FALSE)),"")</f>
        <v/>
      </c>
      <c r="CX123" s="685" t="str">
        <f>IFERROR((CW123+BG123*Contr_Rate)*(1+Inv_Return)*IF($D123=$C$1,VLOOKUP($T123,Male_Annuity_Tables,MATCH($BS$3+3,'Mortality Tables'!$N$1:$DN$1,0),FALSE),VLOOKUP($T123,Fe_Annuity_Tables,MATCH(CX$3+3,'Mortality Tables'!$N$1:$DN$1,0),FALSE)),"")</f>
        <v/>
      </c>
      <c r="CY123" s="685" t="str">
        <f>IFERROR((CX123+BH123*Contr_Rate)*(1+Inv_Return)*IF($D123=$C$1,VLOOKUP($T123,Male_Annuity_Tables,MATCH($BS$3+3,'Mortality Tables'!$N$1:$DN$1,0),FALSE),VLOOKUP($T123,Fe_Annuity_Tables,MATCH(CY$3+3,'Mortality Tables'!$N$1:$DN$1,0),FALSE)),"")</f>
        <v/>
      </c>
      <c r="CZ123" s="685" t="str">
        <f>IFERROR((CY123+BI123*Contr_Rate)*(1+Inv_Return)*IF($D123=$C$1,VLOOKUP($T123,Male_Annuity_Tables,MATCH($BS$3+3,'Mortality Tables'!$N$1:$DN$1,0),FALSE),VLOOKUP($T123,Fe_Annuity_Tables,MATCH(CZ$3+3,'Mortality Tables'!$N$1:$DN$1,0),FALSE)),"")</f>
        <v/>
      </c>
      <c r="DA123" s="685" t="str">
        <f>IFERROR((CZ123+BJ123*Contr_Rate)*(1+Inv_Return)*IF($D123=$C$1,VLOOKUP($T123,Male_Annuity_Tables,MATCH($BS$3+3,'Mortality Tables'!$N$1:$DN$1,0),FALSE),VLOOKUP($T123,Fe_Annuity_Tables,MATCH(DA$3+3,'Mortality Tables'!$N$1:$DN$1,0),FALSE)),"")</f>
        <v/>
      </c>
      <c r="DB123" s="685" t="str">
        <f>IFERROR((DA123+BK123*Contr_Rate)*(1+Inv_Return)*IF($D123=$C$1,VLOOKUP($T123,Male_Annuity_Tables,MATCH($BS$3+3,'Mortality Tables'!$N$1:$DN$1,0),FALSE),VLOOKUP($T123,Fe_Annuity_Tables,MATCH(DB$3+3,'Mortality Tables'!$N$1:$DN$1,0),FALSE)),"")</f>
        <v/>
      </c>
      <c r="DC123" s="685" t="str">
        <f>IFERROR((DB123+BL123*Contr_Rate)*(1+Inv_Return)*IF($D123=$C$1,VLOOKUP($T123,Male_Annuity_Tables,MATCH($BS$3+3,'Mortality Tables'!$N$1:$DN$1,0),FALSE),VLOOKUP($T123,Fe_Annuity_Tables,MATCH(DC$3+3,'Mortality Tables'!$N$1:$DN$1,0),FALSE)),"")</f>
        <v/>
      </c>
      <c r="DD123" s="685" t="str">
        <f>IFERROR((DC123+BM123*Contr_Rate)*(1+Inv_Return)*IF($D123=$C$1,VLOOKUP($T123,Male_Annuity_Tables,MATCH($BS$3+3,'Mortality Tables'!$N$1:$DN$1,0),FALSE),VLOOKUP($T123,Fe_Annuity_Tables,MATCH(DD$3+3,'Mortality Tables'!$N$1:$DN$1,0),FALSE)),"")</f>
        <v/>
      </c>
      <c r="DE123" s="685" t="str">
        <f>IFERROR((DD123+BN123*Contr_Rate)*(1+Inv_Return)*IF($D123=$C$1,VLOOKUP($T123,Male_Annuity_Tables,MATCH($BS$3+3,'Mortality Tables'!$N$1:$DN$1,0),FALSE),VLOOKUP($T123,Fe_Annuity_Tables,MATCH(DE$3+3,'Mortality Tables'!$N$1:$DN$1,0),FALSE)),"")</f>
        <v/>
      </c>
      <c r="DF123" s="685" t="str">
        <f>IFERROR((DE123+BO123*Contr_Rate)*(1+Inv_Return)*IF($D123=$C$1,VLOOKUP($T123,Male_Annuity_Tables,MATCH($BS$3+3,'Mortality Tables'!$N$1:$DN$1,0),FALSE),VLOOKUP($T123,Fe_Annuity_Tables,MATCH(DF$3+3,'Mortality Tables'!$N$1:$DN$1,0),FALSE)),"")</f>
        <v/>
      </c>
      <c r="DG123" s="685" t="str">
        <f>IFERROR((DF123+BP123*Contr_Rate)*(1+Inv_Return)*IF($D123=$C$1,VLOOKUP($T123,Male_Annuity_Tables,MATCH($BS$3+3,'Mortality Tables'!$N$1:$DN$1,0),FALSE),VLOOKUP($T123,Fe_Annuity_Tables,MATCH(DG$3+3,'Mortality Tables'!$N$1:$DN$1,0),FALSE)),"")</f>
        <v/>
      </c>
      <c r="DH123" s="685" t="str">
        <f>IFERROR((DG123+BQ123*Contr_Rate)*(1+Inv_Return)*IF($D123=$C$1,VLOOKUP($T123,Male_Annuity_Tables,MATCH($BS$3+3,'Mortality Tables'!$N$1:$DN$1,0),FALSE),VLOOKUP($T123,Fe_Annuity_Tables,MATCH(DH$3+3,'Mortality Tables'!$N$1:$DN$1,0),FALSE)),"")</f>
        <v/>
      </c>
      <c r="DJ123" s="686">
        <f t="shared" si="69"/>
        <v>3113743.0888878042</v>
      </c>
      <c r="DK123" s="680">
        <f t="shared" si="60"/>
        <v>8.0909277508679907</v>
      </c>
      <c r="DL123" s="686">
        <f t="shared" si="83"/>
        <v>257845.32179650493</v>
      </c>
      <c r="DM123" s="686">
        <f t="shared" si="70"/>
        <v>3415570.2760748887</v>
      </c>
      <c r="DN123" s="687">
        <f t="shared" si="84"/>
        <v>7.5491148170084232E-2</v>
      </c>
      <c r="DP123" s="688">
        <f t="shared" si="63"/>
        <v>78026.882641686505</v>
      </c>
      <c r="DQ123" s="688">
        <f t="shared" si="64"/>
        <v>134055.81864522659</v>
      </c>
      <c r="DR123" s="688">
        <f t="shared" si="65"/>
        <v>193313.62593051043</v>
      </c>
    </row>
    <row r="124" spans="1:122" s="657" customFormat="1" ht="14.5">
      <c r="A124" s="675" t="s">
        <v>1317</v>
      </c>
      <c r="B124" s="675" t="s">
        <v>1318</v>
      </c>
      <c r="C124" s="675" t="s">
        <v>115</v>
      </c>
      <c r="D124" s="675" t="s">
        <v>60</v>
      </c>
      <c r="E124" s="676">
        <v>26426</v>
      </c>
      <c r="F124" s="677">
        <v>37354</v>
      </c>
      <c r="G124" s="677">
        <v>40043</v>
      </c>
      <c r="H124" s="678">
        <v>690947</v>
      </c>
      <c r="I124" s="678">
        <v>42310.16</v>
      </c>
      <c r="J124" s="678">
        <v>63615.69</v>
      </c>
      <c r="K124" s="678"/>
      <c r="L124" s="678">
        <v>105925.85</v>
      </c>
      <c r="M124" s="679">
        <f>IF(COUNTIF($A$4:A204,A124)=1,0,1)</f>
        <v>0</v>
      </c>
      <c r="N124" s="680" t="str">
        <f t="shared" si="80"/>
        <v>Okay</v>
      </c>
      <c r="O124" s="680" t="str">
        <f t="shared" si="66"/>
        <v>TRUE</v>
      </c>
      <c r="P124" s="680" t="b">
        <f t="shared" si="50"/>
        <v>1</v>
      </c>
      <c r="Q124" s="680" t="b">
        <f t="shared" si="76"/>
        <v>1</v>
      </c>
      <c r="R124" s="680" t="b">
        <f t="shared" si="77"/>
        <v>1</v>
      </c>
      <c r="S124" s="681">
        <f t="shared" si="53"/>
        <v>29.93972602739726</v>
      </c>
      <c r="T124" s="682">
        <f t="shared" si="78"/>
        <v>52</v>
      </c>
      <c r="U124" s="682">
        <f t="shared" si="67"/>
        <v>37</v>
      </c>
      <c r="V124" s="682">
        <f t="shared" si="79"/>
        <v>15.378082191780821</v>
      </c>
      <c r="W124" s="682">
        <f t="shared" si="81"/>
        <v>8</v>
      </c>
      <c r="X124" s="683">
        <f t="shared" si="82"/>
        <v>847406.8</v>
      </c>
      <c r="Y124" s="684">
        <f t="shared" si="58"/>
        <v>4.3699999999999998E-3</v>
      </c>
      <c r="Z124" s="684">
        <f>IF($D124=$C$1,VLOOKUP($T124,Male_Annuity_Tables,MATCH($W124+2,'Mortality Tables'!$DS$1:$HT$1,0),FALSE),VLOOKUP($T124,Fe_Annuity_Tables,MATCH($W124+2,'Mortality Tables'!$M$1:$DN$1,0),FALSE))</f>
        <v>0.53801830641186421</v>
      </c>
      <c r="AA124" s="664"/>
      <c r="AB124" s="685">
        <f t="shared" si="89"/>
        <v>726150.74965000001</v>
      </c>
      <c r="AC124" s="685">
        <f t="shared" si="89"/>
        <v>763148.13034466759</v>
      </c>
      <c r="AD124" s="685">
        <f t="shared" si="89"/>
        <v>802030.52758572844</v>
      </c>
      <c r="AE124" s="685">
        <f t="shared" si="89"/>
        <v>842893.98296622129</v>
      </c>
      <c r="AF124" s="685">
        <f t="shared" si="89"/>
        <v>885839.43139835016</v>
      </c>
      <c r="AG124" s="685">
        <f t="shared" si="89"/>
        <v>930972.95042809634</v>
      </c>
      <c r="AH124" s="685">
        <f t="shared" si="89"/>
        <v>978406.02225240774</v>
      </c>
      <c r="AI124" s="685">
        <f t="shared" si="89"/>
        <v>1028255.8090861681</v>
      </c>
      <c r="AJ124" s="685" t="str">
        <f t="shared" si="89"/>
        <v/>
      </c>
      <c r="AK124" s="685" t="str">
        <f t="shared" si="89"/>
        <v/>
      </c>
      <c r="AL124" s="685" t="str">
        <f t="shared" si="87"/>
        <v/>
      </c>
      <c r="AM124" s="685" t="str">
        <f t="shared" si="87"/>
        <v/>
      </c>
      <c r="AN124" s="685" t="str">
        <f t="shared" si="87"/>
        <v/>
      </c>
      <c r="AO124" s="685" t="str">
        <f t="shared" si="87"/>
        <v/>
      </c>
      <c r="AP124" s="685" t="str">
        <f t="shared" si="87"/>
        <v/>
      </c>
      <c r="AQ124" s="685" t="str">
        <f t="shared" si="87"/>
        <v/>
      </c>
      <c r="AR124" s="685" t="str">
        <f t="shared" si="87"/>
        <v/>
      </c>
      <c r="AS124" s="685" t="str">
        <f t="shared" si="87"/>
        <v/>
      </c>
      <c r="AT124" s="685" t="str">
        <f t="shared" si="87"/>
        <v/>
      </c>
      <c r="AU124" s="685" t="str">
        <f t="shared" si="87"/>
        <v/>
      </c>
      <c r="AV124" s="685" t="str">
        <f t="shared" si="85"/>
        <v/>
      </c>
      <c r="AW124" s="685" t="str">
        <f t="shared" si="85"/>
        <v/>
      </c>
      <c r="AX124" s="685" t="str">
        <f t="shared" si="85"/>
        <v/>
      </c>
      <c r="AY124" s="685" t="str">
        <f t="shared" si="85"/>
        <v/>
      </c>
      <c r="AZ124" s="685" t="str">
        <f t="shared" si="85"/>
        <v/>
      </c>
      <c r="BA124" s="685" t="str">
        <f t="shared" si="85"/>
        <v/>
      </c>
      <c r="BB124" s="685" t="str">
        <f t="shared" si="85"/>
        <v/>
      </c>
      <c r="BC124" s="685" t="str">
        <f t="shared" si="85"/>
        <v/>
      </c>
      <c r="BD124" s="685" t="str">
        <f t="shared" si="85"/>
        <v/>
      </c>
      <c r="BE124" s="685" t="str">
        <f t="shared" si="85"/>
        <v/>
      </c>
      <c r="BF124" s="685" t="str">
        <f t="shared" ref="BF124:BQ149" si="90">IFERROR(IF($W124&gt;=BF$3,($H124*(1+Ann_Salary_Growth_Rate)^BF$3),""),0)</f>
        <v/>
      </c>
      <c r="BG124" s="685" t="str">
        <f t="shared" si="90"/>
        <v/>
      </c>
      <c r="BH124" s="685" t="str">
        <f t="shared" si="90"/>
        <v/>
      </c>
      <c r="BI124" s="685" t="str">
        <f t="shared" si="90"/>
        <v/>
      </c>
      <c r="BJ124" s="685" t="str">
        <f t="shared" si="90"/>
        <v/>
      </c>
      <c r="BK124" s="685" t="str">
        <f t="shared" si="90"/>
        <v/>
      </c>
      <c r="BL124" s="685" t="str">
        <f t="shared" si="90"/>
        <v/>
      </c>
      <c r="BM124" s="685" t="str">
        <f t="shared" si="90"/>
        <v/>
      </c>
      <c r="BN124" s="685" t="str">
        <f t="shared" si="90"/>
        <v/>
      </c>
      <c r="BO124" s="685" t="str">
        <f t="shared" si="90"/>
        <v/>
      </c>
      <c r="BP124" s="685" t="str">
        <f t="shared" si="90"/>
        <v/>
      </c>
      <c r="BQ124" s="685" t="str">
        <f t="shared" si="90"/>
        <v/>
      </c>
      <c r="BR124" s="529"/>
      <c r="BS124" s="685">
        <f>IFERROR(($L124+AB124*Contr_Rate)*(1+Inv_Return)*IF($D124=$C$1,VLOOKUP($T124,Male_Annuity_Tables,MATCH($BS$3+3,'Mortality Tables'!$N$1:$DN$1,0),FALSE),VLOOKUP($T124,Fe_Annuity_Tables,MATCH(BS$3+3,'Mortality Tables'!$N$1:$DN$1,0),FALSE)),"")</f>
        <v>298140.76308623439</v>
      </c>
      <c r="BT124" s="685">
        <f>IFERROR(($BS124+AC124*Contr_Rate)*(1+Inv_Return)*IF($D124=$C$1,VLOOKUP($T124,Male_Annuity_Tables,MATCH($BS$3+3,'Mortality Tables'!$N$1:$DN$1,0),FALSE),VLOOKUP($T124,Fe_Annuity_Tables,MATCH(BT$3+3,'Mortality Tables'!$N$1:$DN$1,0),FALSE)),"")</f>
        <v>434762.3442155958</v>
      </c>
      <c r="BU124" s="685">
        <f>IFERROR((BT124+AD124*Contr_Rate)*(1+Inv_Return)*IF($D124=$C$1,VLOOKUP($T124,Male_Annuity_Tables,MATCH($BS$3+3,'Mortality Tables'!$N$1:$DN$1,0),FALSE),VLOOKUP($T124,Fe_Annuity_Tables,MATCH(BU$3+3,'Mortality Tables'!$N$1:$DN$1,0),FALSE)),"")</f>
        <v>498810.71028972347</v>
      </c>
      <c r="BV124" s="685">
        <f>IFERROR((BU124+AE124*Contr_Rate)*(1+Inv_Return)*IF($D124=$C$1,VLOOKUP($T124,Male_Annuity_Tables,MATCH($BS$3+3,'Mortality Tables'!$N$1:$DN$1,0),FALSE),VLOOKUP($T124,Fe_Annuity_Tables,MATCH(BV$3+3,'Mortality Tables'!$N$1:$DN$1,0),FALSE)),"")</f>
        <v>524494.20317744894</v>
      </c>
      <c r="BW124" s="685">
        <f>IFERROR((BV124+AF124*Contr_Rate)*(1+Inv_Return)*IF($D124=$C$1,VLOOKUP($T124,Male_Annuity_Tables,MATCH($BS$3+3,'Mortality Tables'!$N$1:$DN$1,0),FALSE),VLOOKUP($T124,Fe_Annuity_Tables,MATCH(BW$3+3,'Mortality Tables'!$N$1:$DN$1,0),FALSE)),"")</f>
        <v>520691.68681590533</v>
      </c>
      <c r="BX124" s="685">
        <f>IFERROR((BW124+AG124*Contr_Rate)*(1+Inv_Return)*IF($D124=$C$1,VLOOKUP($T124,Male_Annuity_Tables,MATCH($BS$3+3,'Mortality Tables'!$N$1:$DN$1,0),FALSE),VLOOKUP($T124,Fe_Annuity_Tables,MATCH(BX$3+3,'Mortality Tables'!$N$1:$DN$1,0),FALSE)),"")</f>
        <v>497482.43441962689</v>
      </c>
      <c r="BY124" s="685">
        <f>IFERROR((BX124+AH124*Contr_Rate)*(1+Inv_Return)*IF($D124=$C$1,VLOOKUP($T124,Male_Annuity_Tables,MATCH($BS$3+3,'Mortality Tables'!$N$1:$DN$1,0),FALSE),VLOOKUP($T124,Fe_Annuity_Tables,MATCH(BY$3+3,'Mortality Tables'!$N$1:$DN$1,0),FALSE)),"")</f>
        <v>463971.69630373153</v>
      </c>
      <c r="BZ124" s="685">
        <f>IFERROR((BY124+AI124*Contr_Rate)*(1+Inv_Return)*IF($D124=$C$1,VLOOKUP($T124,Male_Annuity_Tables,MATCH($BS$3+3,'Mortality Tables'!$N$1:$DN$1,0),FALSE),VLOOKUP($T124,Fe_Annuity_Tables,MATCH(BZ$3+3,'Mortality Tables'!$N$1:$DN$1,0),FALSE)),"")</f>
        <v>427080.1444726247</v>
      </c>
      <c r="CA124" s="685" t="str">
        <f>IFERROR((BZ124+AJ124*Contr_Rate)*(1+Inv_Return)*IF($D124=$C$1,VLOOKUP($T124,Male_Annuity_Tables,MATCH($BS$3+3,'Mortality Tables'!$N$1:$DN$1,0),FALSE),VLOOKUP($T124,Fe_Annuity_Tables,MATCH(CA$3+3,'Mortality Tables'!$N$1:$DN$1,0),FALSE)),"")</f>
        <v/>
      </c>
      <c r="CB124" s="685" t="str">
        <f>IFERROR((CA124+AK124*Contr_Rate)*(1+Inv_Return)*IF($D124=$C$1,VLOOKUP($T124,Male_Annuity_Tables,MATCH($BS$3+3,'Mortality Tables'!$N$1:$DN$1,0),FALSE),VLOOKUP($T124,Fe_Annuity_Tables,MATCH(CB$3+3,'Mortality Tables'!$N$1:$DN$1,0),FALSE)),"")</f>
        <v/>
      </c>
      <c r="CC124" s="685" t="str">
        <f>IFERROR((CB124+AL124*Contr_Rate)*(1+Inv_Return)*IF($D124=$C$1,VLOOKUP($T124,Male_Annuity_Tables,MATCH($BS$3+3,'Mortality Tables'!$N$1:$DN$1,0),FALSE),VLOOKUP($T124,Fe_Annuity_Tables,MATCH(CC$3+3,'Mortality Tables'!$N$1:$DN$1,0),FALSE)),"")</f>
        <v/>
      </c>
      <c r="CD124" s="685" t="str">
        <f>IFERROR((CC124+AM124*Contr_Rate)*(1+Inv_Return)*IF($D124=$C$1,VLOOKUP($T124,Male_Annuity_Tables,MATCH($BS$3+3,'Mortality Tables'!$N$1:$DN$1,0),FALSE),VLOOKUP($T124,Fe_Annuity_Tables,MATCH(CD$3+3,'Mortality Tables'!$N$1:$DN$1,0),FALSE)),"")</f>
        <v/>
      </c>
      <c r="CE124" s="685" t="str">
        <f>IFERROR((CD124+AN124*Contr_Rate)*(1+Inv_Return)*IF($D124=$C$1,VLOOKUP($T124,Male_Annuity_Tables,MATCH($BS$3+3,'Mortality Tables'!$N$1:$DN$1,0),FALSE),VLOOKUP($T124,Fe_Annuity_Tables,MATCH(CE$3+3,'Mortality Tables'!$N$1:$DN$1,0),FALSE)),"")</f>
        <v/>
      </c>
      <c r="CF124" s="685" t="str">
        <f>IFERROR((CE124+AO124*Contr_Rate)*(1+Inv_Return)*IF($D124=$C$1,VLOOKUP($T124,Male_Annuity_Tables,MATCH($BS$3+3,'Mortality Tables'!$N$1:$DN$1,0),FALSE),VLOOKUP($T124,Fe_Annuity_Tables,MATCH(CF$3+3,'Mortality Tables'!$N$1:$DN$1,0),FALSE)),"")</f>
        <v/>
      </c>
      <c r="CG124" s="685" t="str">
        <f>IFERROR((CF124+AP124*Contr_Rate)*(1+Inv_Return)*IF($D124=$C$1,VLOOKUP($T124,Male_Annuity_Tables,MATCH($BS$3+3,'Mortality Tables'!$N$1:$DN$1,0),FALSE),VLOOKUP($T124,Fe_Annuity_Tables,MATCH(CG$3+3,'Mortality Tables'!$N$1:$DN$1,0),FALSE)),"")</f>
        <v/>
      </c>
      <c r="CH124" s="685" t="str">
        <f>IFERROR((CG124+AQ124*Contr_Rate)*(1+Inv_Return)*IF($D124=$C$1,VLOOKUP($T124,Male_Annuity_Tables,MATCH($BS$3+3,'Mortality Tables'!$N$1:$DN$1,0),FALSE),VLOOKUP($T124,Fe_Annuity_Tables,MATCH(CH$3+3,'Mortality Tables'!$N$1:$DN$1,0),FALSE)),"")</f>
        <v/>
      </c>
      <c r="CI124" s="685" t="str">
        <f>IFERROR((CH124+AR124*Contr_Rate)*(1+Inv_Return)*IF($D124=$C$1,VLOOKUP($T124,Male_Annuity_Tables,MATCH($BS$3+3,'Mortality Tables'!$N$1:$DN$1,0),FALSE),VLOOKUP($T124,Fe_Annuity_Tables,MATCH(CI$3+3,'Mortality Tables'!$N$1:$DN$1,0),FALSE)),"")</f>
        <v/>
      </c>
      <c r="CJ124" s="685" t="str">
        <f>IFERROR((CI124+AS124*Contr_Rate)*(1+Inv_Return)*IF($D124=$C$1,VLOOKUP($T124,Male_Annuity_Tables,MATCH($BS$3+3,'Mortality Tables'!$N$1:$DN$1,0),FALSE),VLOOKUP($T124,Fe_Annuity_Tables,MATCH(CJ$3+3,'Mortality Tables'!$N$1:$DN$1,0),FALSE)),"")</f>
        <v/>
      </c>
      <c r="CK124" s="685" t="str">
        <f>IFERROR((CJ124+AT124*Contr_Rate)*(1+Inv_Return)*IF($D124=$C$1,VLOOKUP($T124,Male_Annuity_Tables,MATCH($BS$3+3,'Mortality Tables'!$N$1:$DN$1,0),FALSE),VLOOKUP($T124,Fe_Annuity_Tables,MATCH(CK$3+3,'Mortality Tables'!$N$1:$DN$1,0),FALSE)),"")</f>
        <v/>
      </c>
      <c r="CL124" s="685" t="str">
        <f>IFERROR((CK124+AU124*Contr_Rate)*(1+Inv_Return)*IF($D124=$C$1,VLOOKUP($T124,Male_Annuity_Tables,MATCH($BS$3+3,'Mortality Tables'!$N$1:$DN$1,0),FALSE),VLOOKUP($T124,Fe_Annuity_Tables,MATCH(CL$3+3,'Mortality Tables'!$N$1:$DN$1,0),FALSE)),"")</f>
        <v/>
      </c>
      <c r="CM124" s="685" t="str">
        <f>IFERROR((CL124+AV124*Contr_Rate)*(1+Inv_Return)*IF($D124=$C$1,VLOOKUP($T124,Male_Annuity_Tables,MATCH($BS$3+3,'Mortality Tables'!$N$1:$DN$1,0),FALSE),VLOOKUP($T124,Fe_Annuity_Tables,MATCH(CM$3+3,'Mortality Tables'!$N$1:$DN$1,0),FALSE)),"")</f>
        <v/>
      </c>
      <c r="CN124" s="685" t="str">
        <f>IFERROR((CM124+AW124*Contr_Rate)*(1+Inv_Return)*IF($D124=$C$1,VLOOKUP($T124,Male_Annuity_Tables,MATCH($BS$3+3,'Mortality Tables'!$N$1:$DN$1,0),FALSE),VLOOKUP($T124,Fe_Annuity_Tables,MATCH(CN$3+3,'Mortality Tables'!$N$1:$DN$1,0),FALSE)),"")</f>
        <v/>
      </c>
      <c r="CO124" s="685" t="str">
        <f>IFERROR((CN124+AX124*Contr_Rate)*(1+Inv_Return)*IF($D124=$C$1,VLOOKUP($T124,Male_Annuity_Tables,MATCH($BS$3+3,'Mortality Tables'!$N$1:$DN$1,0),FALSE),VLOOKUP($T124,Fe_Annuity_Tables,MATCH(CO$3+3,'Mortality Tables'!$N$1:$DN$1,0),FALSE)),"")</f>
        <v/>
      </c>
      <c r="CP124" s="685" t="str">
        <f>IFERROR((CO124+AY124*Contr_Rate)*(1+Inv_Return)*IF($D124=$C$1,VLOOKUP($T124,Male_Annuity_Tables,MATCH($BS$3+3,'Mortality Tables'!$N$1:$DN$1,0),FALSE),VLOOKUP($T124,Fe_Annuity_Tables,MATCH(CP$3+3,'Mortality Tables'!$N$1:$DN$1,0),FALSE)),"")</f>
        <v/>
      </c>
      <c r="CQ124" s="685" t="str">
        <f>IFERROR((CP124+AZ124*Contr_Rate)*(1+Inv_Return)*IF($D124=$C$1,VLOOKUP($T124,Male_Annuity_Tables,MATCH($BS$3+3,'Mortality Tables'!$N$1:$DN$1,0),FALSE),VLOOKUP($T124,Fe_Annuity_Tables,MATCH(CQ$3+3,'Mortality Tables'!$N$1:$DN$1,0),FALSE)),"")</f>
        <v/>
      </c>
      <c r="CR124" s="685" t="str">
        <f>IFERROR((CQ124+BA124*Contr_Rate)*(1+Inv_Return)*IF($D124=$C$1,VLOOKUP($T124,Male_Annuity_Tables,MATCH($BS$3+3,'Mortality Tables'!$N$1:$DN$1,0),FALSE),VLOOKUP($T124,Fe_Annuity_Tables,MATCH(CR$3+3,'Mortality Tables'!$N$1:$DN$1,0),FALSE)),"")</f>
        <v/>
      </c>
      <c r="CS124" s="685" t="str">
        <f>IFERROR((CR124+BB124*Contr_Rate)*(1+Inv_Return)*IF($D124=$C$1,VLOOKUP($T124,Male_Annuity_Tables,MATCH($BS$3+3,'Mortality Tables'!$N$1:$DN$1,0),FALSE),VLOOKUP($T124,Fe_Annuity_Tables,MATCH(CS$3+3,'Mortality Tables'!$N$1:$DN$1,0),FALSE)),"")</f>
        <v/>
      </c>
      <c r="CT124" s="685" t="str">
        <f>IFERROR((CS124+BC124*Contr_Rate)*(1+Inv_Return)*IF($D124=$C$1,VLOOKUP($T124,Male_Annuity_Tables,MATCH($BS$3+3,'Mortality Tables'!$N$1:$DN$1,0),FALSE),VLOOKUP($T124,Fe_Annuity_Tables,MATCH(CT$3+3,'Mortality Tables'!$N$1:$DN$1,0),FALSE)),"")</f>
        <v/>
      </c>
      <c r="CU124" s="685" t="str">
        <f>IFERROR((CT124+BD124*Contr_Rate)*(1+Inv_Return)*IF($D124=$C$1,VLOOKUP($T124,Male_Annuity_Tables,MATCH($BS$3+3,'Mortality Tables'!$N$1:$DN$1,0),FALSE),VLOOKUP($T124,Fe_Annuity_Tables,MATCH(CU$3+3,'Mortality Tables'!$N$1:$DN$1,0),FALSE)),"")</f>
        <v/>
      </c>
      <c r="CV124" s="685" t="str">
        <f>IFERROR((CU124+BE124*Contr_Rate)*(1+Inv_Return)*IF($D124=$C$1,VLOOKUP($T124,Male_Annuity_Tables,MATCH($BS$3+3,'Mortality Tables'!$N$1:$DN$1,0),FALSE),VLOOKUP($T124,Fe_Annuity_Tables,MATCH(CV$3+3,'Mortality Tables'!$N$1:$DN$1,0),FALSE)),"")</f>
        <v/>
      </c>
      <c r="CW124" s="685" t="str">
        <f>IFERROR((CV124+BF124*Contr_Rate)*(1+Inv_Return)*IF($D124=$C$1,VLOOKUP($T124,Male_Annuity_Tables,MATCH($BS$3+3,'Mortality Tables'!$N$1:$DN$1,0),FALSE),VLOOKUP($T124,Fe_Annuity_Tables,MATCH(CW$3+3,'Mortality Tables'!$N$1:$DN$1,0),FALSE)),"")</f>
        <v/>
      </c>
      <c r="CX124" s="685" t="str">
        <f>IFERROR((CW124+BG124*Contr_Rate)*(1+Inv_Return)*IF($D124=$C$1,VLOOKUP($T124,Male_Annuity_Tables,MATCH($BS$3+3,'Mortality Tables'!$N$1:$DN$1,0),FALSE),VLOOKUP($T124,Fe_Annuity_Tables,MATCH(CX$3+3,'Mortality Tables'!$N$1:$DN$1,0),FALSE)),"")</f>
        <v/>
      </c>
      <c r="CY124" s="685" t="str">
        <f>IFERROR((CX124+BH124*Contr_Rate)*(1+Inv_Return)*IF($D124=$C$1,VLOOKUP($T124,Male_Annuity_Tables,MATCH($BS$3+3,'Mortality Tables'!$N$1:$DN$1,0),FALSE),VLOOKUP($T124,Fe_Annuity_Tables,MATCH(CY$3+3,'Mortality Tables'!$N$1:$DN$1,0),FALSE)),"")</f>
        <v/>
      </c>
      <c r="CZ124" s="685" t="str">
        <f>IFERROR((CY124+BI124*Contr_Rate)*(1+Inv_Return)*IF($D124=$C$1,VLOOKUP($T124,Male_Annuity_Tables,MATCH($BS$3+3,'Mortality Tables'!$N$1:$DN$1,0),FALSE),VLOOKUP($T124,Fe_Annuity_Tables,MATCH(CZ$3+3,'Mortality Tables'!$N$1:$DN$1,0),FALSE)),"")</f>
        <v/>
      </c>
      <c r="DA124" s="685" t="str">
        <f>IFERROR((CZ124+BJ124*Contr_Rate)*(1+Inv_Return)*IF($D124=$C$1,VLOOKUP($T124,Male_Annuity_Tables,MATCH($BS$3+3,'Mortality Tables'!$N$1:$DN$1,0),FALSE),VLOOKUP($T124,Fe_Annuity_Tables,MATCH(DA$3+3,'Mortality Tables'!$N$1:$DN$1,0),FALSE)),"")</f>
        <v/>
      </c>
      <c r="DB124" s="685" t="str">
        <f>IFERROR((DA124+BK124*Contr_Rate)*(1+Inv_Return)*IF($D124=$C$1,VLOOKUP($T124,Male_Annuity_Tables,MATCH($BS$3+3,'Mortality Tables'!$N$1:$DN$1,0),FALSE),VLOOKUP($T124,Fe_Annuity_Tables,MATCH(DB$3+3,'Mortality Tables'!$N$1:$DN$1,0),FALSE)),"")</f>
        <v/>
      </c>
      <c r="DC124" s="685" t="str">
        <f>IFERROR((DB124+BL124*Contr_Rate)*(1+Inv_Return)*IF($D124=$C$1,VLOOKUP($T124,Male_Annuity_Tables,MATCH($BS$3+3,'Mortality Tables'!$N$1:$DN$1,0),FALSE),VLOOKUP($T124,Fe_Annuity_Tables,MATCH(DC$3+3,'Mortality Tables'!$N$1:$DN$1,0),FALSE)),"")</f>
        <v/>
      </c>
      <c r="DD124" s="685" t="str">
        <f>IFERROR((DC124+BM124*Contr_Rate)*(1+Inv_Return)*IF($D124=$C$1,VLOOKUP($T124,Male_Annuity_Tables,MATCH($BS$3+3,'Mortality Tables'!$N$1:$DN$1,0),FALSE),VLOOKUP($T124,Fe_Annuity_Tables,MATCH(DD$3+3,'Mortality Tables'!$N$1:$DN$1,0),FALSE)),"")</f>
        <v/>
      </c>
      <c r="DE124" s="685" t="str">
        <f>IFERROR((DD124+BN124*Contr_Rate)*(1+Inv_Return)*IF($D124=$C$1,VLOOKUP($T124,Male_Annuity_Tables,MATCH($BS$3+3,'Mortality Tables'!$N$1:$DN$1,0),FALSE),VLOOKUP($T124,Fe_Annuity_Tables,MATCH(DE$3+3,'Mortality Tables'!$N$1:$DN$1,0),FALSE)),"")</f>
        <v/>
      </c>
      <c r="DF124" s="685" t="str">
        <f>IFERROR((DE124+BO124*Contr_Rate)*(1+Inv_Return)*IF($D124=$C$1,VLOOKUP($T124,Male_Annuity_Tables,MATCH($BS$3+3,'Mortality Tables'!$N$1:$DN$1,0),FALSE),VLOOKUP($T124,Fe_Annuity_Tables,MATCH(DF$3+3,'Mortality Tables'!$N$1:$DN$1,0),FALSE)),"")</f>
        <v/>
      </c>
      <c r="DG124" s="685" t="str">
        <f>IFERROR((DF124+BP124*Contr_Rate)*(1+Inv_Return)*IF($D124=$C$1,VLOOKUP($T124,Male_Annuity_Tables,MATCH($BS$3+3,'Mortality Tables'!$N$1:$DN$1,0),FALSE),VLOOKUP($T124,Fe_Annuity_Tables,MATCH(DG$3+3,'Mortality Tables'!$N$1:$DN$1,0),FALSE)),"")</f>
        <v/>
      </c>
      <c r="DH124" s="685" t="str">
        <f>IFERROR((DG124+BQ124*Contr_Rate)*(1+Inv_Return)*IF($D124=$C$1,VLOOKUP($T124,Male_Annuity_Tables,MATCH($BS$3+3,'Mortality Tables'!$N$1:$DN$1,0),FALSE),VLOOKUP($T124,Fe_Annuity_Tables,MATCH(DH$3+3,'Mortality Tables'!$N$1:$DN$1,0),FALSE)),"")</f>
        <v/>
      </c>
      <c r="DJ124" s="686">
        <f t="shared" si="69"/>
        <v>524494.20317744894</v>
      </c>
      <c r="DK124" s="680">
        <f t="shared" si="60"/>
        <v>8.8017766057058875</v>
      </c>
      <c r="DL124" s="686">
        <f t="shared" si="83"/>
        <v>39925.021035080936</v>
      </c>
      <c r="DM124" s="686">
        <f t="shared" si="70"/>
        <v>1028255.8090861681</v>
      </c>
      <c r="DN124" s="687">
        <f t="shared" si="84"/>
        <v>3.8827907104714648E-2</v>
      </c>
      <c r="DP124" s="688">
        <f t="shared" si="63"/>
        <v>30986.663929841601</v>
      </c>
      <c r="DQ124" s="688">
        <f t="shared" si="64"/>
        <v>45186.154721359526</v>
      </c>
      <c r="DR124" s="688">
        <f t="shared" si="65"/>
        <v>51842.893552541835</v>
      </c>
    </row>
    <row r="125" spans="1:122" s="657" customFormat="1" ht="14.5">
      <c r="A125" s="675" t="s">
        <v>1319</v>
      </c>
      <c r="B125" s="675" t="s">
        <v>1320</v>
      </c>
      <c r="C125" s="675" t="s">
        <v>115</v>
      </c>
      <c r="D125" s="675" t="s">
        <v>61</v>
      </c>
      <c r="E125" s="676">
        <v>34864</v>
      </c>
      <c r="F125" s="677">
        <v>42390</v>
      </c>
      <c r="G125" s="677">
        <v>44148</v>
      </c>
      <c r="H125" s="678">
        <v>2390338</v>
      </c>
      <c r="I125" s="678">
        <v>230984.7</v>
      </c>
      <c r="J125" s="678">
        <v>154399.29</v>
      </c>
      <c r="K125" s="678">
        <v>23697.07</v>
      </c>
      <c r="L125" s="678">
        <v>409081.06</v>
      </c>
      <c r="M125" s="679">
        <f>IF(COUNTIF($A$4:A204,A125)=1,0,1)</f>
        <v>0</v>
      </c>
      <c r="N125" s="680" t="str">
        <f t="shared" si="80"/>
        <v>Okay</v>
      </c>
      <c r="O125" s="680" t="str">
        <f t="shared" si="66"/>
        <v>TRUE</v>
      </c>
      <c r="P125" s="680" t="b">
        <f t="shared" si="50"/>
        <v>1</v>
      </c>
      <c r="Q125" s="680" t="b">
        <f t="shared" si="76"/>
        <v>1</v>
      </c>
      <c r="R125" s="680" t="b">
        <f t="shared" si="77"/>
        <v>1</v>
      </c>
      <c r="S125" s="681">
        <f t="shared" si="53"/>
        <v>20.61917808219178</v>
      </c>
      <c r="T125" s="682">
        <f t="shared" si="78"/>
        <v>29</v>
      </c>
      <c r="U125" s="682">
        <f t="shared" si="67"/>
        <v>25</v>
      </c>
      <c r="V125" s="682">
        <f t="shared" si="79"/>
        <v>4.1315068493150688</v>
      </c>
      <c r="W125" s="682">
        <f t="shared" si="81"/>
        <v>31</v>
      </c>
      <c r="X125" s="683">
        <f t="shared" si="82"/>
        <v>12681512.859999999</v>
      </c>
      <c r="Y125" s="684">
        <f t="shared" si="58"/>
        <v>1.3600000000000001E-3</v>
      </c>
      <c r="Z125" s="684">
        <f>IF($D125=$C$1,VLOOKUP($T125,Male_Annuity_Tables,MATCH($W125+2,'Mortality Tables'!$DS$1:$HT$1,0),FALSE),VLOOKUP($T125,Fe_Annuity_Tables,MATCH($W125+2,'Mortality Tables'!$M$1:$DN$1,0),FALSE))</f>
        <v>6.720264241262877E-3</v>
      </c>
      <c r="AA125" s="664"/>
      <c r="AB125" s="685">
        <f t="shared" si="89"/>
        <v>2512125.7211000002</v>
      </c>
      <c r="AC125" s="685">
        <f t="shared" si="89"/>
        <v>2640118.5265900451</v>
      </c>
      <c r="AD125" s="685">
        <f t="shared" si="89"/>
        <v>2774632.5655198083</v>
      </c>
      <c r="AE125" s="685">
        <f t="shared" si="89"/>
        <v>2916000.0947330422</v>
      </c>
      <c r="AF125" s="685">
        <f t="shared" si="89"/>
        <v>3064570.299559691</v>
      </c>
      <c r="AG125" s="685">
        <f t="shared" si="89"/>
        <v>3220710.1563222576</v>
      </c>
      <c r="AH125" s="685">
        <f t="shared" si="89"/>
        <v>3384805.3387868763</v>
      </c>
      <c r="AI125" s="685">
        <f t="shared" si="89"/>
        <v>3557261.1707980679</v>
      </c>
      <c r="AJ125" s="685">
        <f t="shared" si="89"/>
        <v>3738503.6274502296</v>
      </c>
      <c r="AK125" s="685">
        <f t="shared" si="89"/>
        <v>3928980.3872688189</v>
      </c>
      <c r="AL125" s="685">
        <f t="shared" si="87"/>
        <v>4129161.9380001654</v>
      </c>
      <c r="AM125" s="685">
        <f t="shared" si="87"/>
        <v>4339542.738741274</v>
      </c>
      <c r="AN125" s="685">
        <f t="shared" si="87"/>
        <v>4560642.4412801415</v>
      </c>
      <c r="AO125" s="685">
        <f t="shared" si="87"/>
        <v>4793007.1736633657</v>
      </c>
      <c r="AP125" s="685">
        <f t="shared" si="87"/>
        <v>5037210.8891615141</v>
      </c>
      <c r="AQ125" s="685">
        <f t="shared" si="87"/>
        <v>5293856.7839642931</v>
      </c>
      <c r="AR125" s="685">
        <f t="shared" si="87"/>
        <v>5563578.7871072739</v>
      </c>
      <c r="AS125" s="685">
        <f t="shared" si="87"/>
        <v>5847043.1263103904</v>
      </c>
      <c r="AT125" s="685">
        <f t="shared" si="87"/>
        <v>6144949.9735959042</v>
      </c>
      <c r="AU125" s="685">
        <f t="shared" si="87"/>
        <v>6458035.1747506168</v>
      </c>
      <c r="AV125" s="685">
        <f t="shared" ref="AV125:BH144" si="91">IFERROR(IF($W125&gt;=AV$3,($H125*(1+Ann_Salary_Growth_Rate)^AV$3),""),0)</f>
        <v>6787072.0669041593</v>
      </c>
      <c r="AW125" s="685">
        <f t="shared" si="91"/>
        <v>7132873.3887129286</v>
      </c>
      <c r="AX125" s="685">
        <f t="shared" si="91"/>
        <v>7496293.2878678506</v>
      </c>
      <c r="AY125" s="685">
        <f t="shared" si="91"/>
        <v>7878229.4308847189</v>
      </c>
      <c r="AZ125" s="685">
        <f t="shared" si="91"/>
        <v>8279625.2203882951</v>
      </c>
      <c r="BA125" s="685">
        <f t="shared" si="91"/>
        <v>8701472.1253670789</v>
      </c>
      <c r="BB125" s="685">
        <f t="shared" si="91"/>
        <v>9144812.1301545314</v>
      </c>
      <c r="BC125" s="685">
        <f t="shared" si="91"/>
        <v>9610740.3081859071</v>
      </c>
      <c r="BD125" s="685">
        <f t="shared" si="91"/>
        <v>10100407.526887976</v>
      </c>
      <c r="BE125" s="685">
        <f t="shared" si="91"/>
        <v>10615023.29038292</v>
      </c>
      <c r="BF125" s="685">
        <f t="shared" si="91"/>
        <v>11155858.727027932</v>
      </c>
      <c r="BG125" s="685" t="str">
        <f t="shared" si="91"/>
        <v/>
      </c>
      <c r="BH125" s="685" t="str">
        <f t="shared" si="91"/>
        <v/>
      </c>
      <c r="BI125" s="685" t="str">
        <f t="shared" si="90"/>
        <v/>
      </c>
      <c r="BJ125" s="685" t="str">
        <f t="shared" si="90"/>
        <v/>
      </c>
      <c r="BK125" s="685" t="str">
        <f t="shared" si="90"/>
        <v/>
      </c>
      <c r="BL125" s="685" t="str">
        <f t="shared" si="90"/>
        <v/>
      </c>
      <c r="BM125" s="685" t="str">
        <f t="shared" si="90"/>
        <v/>
      </c>
      <c r="BN125" s="685" t="str">
        <f t="shared" si="90"/>
        <v/>
      </c>
      <c r="BO125" s="685" t="str">
        <f t="shared" si="90"/>
        <v/>
      </c>
      <c r="BP125" s="685" t="str">
        <f t="shared" si="90"/>
        <v/>
      </c>
      <c r="BQ125" s="685" t="str">
        <f t="shared" si="90"/>
        <v/>
      </c>
      <c r="BR125" s="529"/>
      <c r="BS125" s="685">
        <f>IFERROR(($L125+AB125*Contr_Rate)*(1+Inv_Return)*IF($D125=$C$1,VLOOKUP($T125,Male_Annuity_Tables,MATCH($BS$3+3,'Mortality Tables'!$N$1:$DN$1,0),FALSE),VLOOKUP($T125,Fe_Annuity_Tables,MATCH(BS$3+3,'Mortality Tables'!$N$1:$DN$1,0),FALSE)),"")</f>
        <v>954589.07196608174</v>
      </c>
      <c r="BT125" s="685">
        <f>IFERROR(($BS125+AC125*Contr_Rate)*(1+Inv_Return)*IF($D125=$C$1,VLOOKUP($T125,Male_Annuity_Tables,MATCH($BS$3+3,'Mortality Tables'!$N$1:$DN$1,0),FALSE),VLOOKUP($T125,Fe_Annuity_Tables,MATCH(BT$3+3,'Mortality Tables'!$N$1:$DN$1,0),FALSE)),"")</f>
        <v>1433974.2494166694</v>
      </c>
      <c r="BU125" s="685">
        <f>IFERROR((BT125+AD125*Contr_Rate)*(1+Inv_Return)*IF($D125=$C$1,VLOOKUP($T125,Male_Annuity_Tables,MATCH($BS$3+3,'Mortality Tables'!$N$1:$DN$1,0),FALSE),VLOOKUP($T125,Fe_Annuity_Tables,MATCH(BU$3+3,'Mortality Tables'!$N$1:$DN$1,0),FALSE)),"")</f>
        <v>1860678.9274811021</v>
      </c>
      <c r="BV125" s="685">
        <f>IFERROR((BU125+AE125*Contr_Rate)*(1+Inv_Return)*IF($D125=$C$1,VLOOKUP($T125,Male_Annuity_Tables,MATCH($BS$3+3,'Mortality Tables'!$N$1:$DN$1,0),FALSE),VLOOKUP($T125,Fe_Annuity_Tables,MATCH(BV$3+3,'Mortality Tables'!$N$1:$DN$1,0),FALSE)),"")</f>
        <v>2245821.0627151467</v>
      </c>
      <c r="BW125" s="685">
        <f>IFERROR((BV125+AF125*Contr_Rate)*(1+Inv_Return)*IF($D125=$C$1,VLOOKUP($T125,Male_Annuity_Tables,MATCH($BS$3+3,'Mortality Tables'!$N$1:$DN$1,0),FALSE),VLOOKUP($T125,Fe_Annuity_Tables,MATCH(BW$3+3,'Mortality Tables'!$N$1:$DN$1,0),FALSE)),"")</f>
        <v>2598614.4724225551</v>
      </c>
      <c r="BX125" s="685">
        <f>IFERROR((BW125+AG125*Contr_Rate)*(1+Inv_Return)*IF($D125=$C$1,VLOOKUP($T125,Male_Annuity_Tables,MATCH($BS$3+3,'Mortality Tables'!$N$1:$DN$1,0),FALSE),VLOOKUP($T125,Fe_Annuity_Tables,MATCH(BX$3+3,'Mortality Tables'!$N$1:$DN$1,0),FALSE)),"")</f>
        <v>2926714.0624727295</v>
      </c>
      <c r="BY125" s="685">
        <f>IFERROR((BX125+AH125*Contr_Rate)*(1+Inv_Return)*IF($D125=$C$1,VLOOKUP($T125,Male_Annuity_Tables,MATCH($BS$3+3,'Mortality Tables'!$N$1:$DN$1,0),FALSE),VLOOKUP($T125,Fe_Annuity_Tables,MATCH(BY$3+3,'Mortality Tables'!$N$1:$DN$1,0),FALSE)),"")</f>
        <v>3236499.4816935854</v>
      </c>
      <c r="BZ125" s="685">
        <f>IFERROR((BY125+AI125*Contr_Rate)*(1+Inv_Return)*IF($D125=$C$1,VLOOKUP($T125,Male_Annuity_Tables,MATCH($BS$3+3,'Mortality Tables'!$N$1:$DN$1,0),FALSE),VLOOKUP($T125,Fe_Annuity_Tables,MATCH(BZ$3+3,'Mortality Tables'!$N$1:$DN$1,0),FALSE)),"")</f>
        <v>3533308.2360188221</v>
      </c>
      <c r="CA125" s="685">
        <f>IFERROR((BZ125+AJ125*Contr_Rate)*(1+Inv_Return)*IF($D125=$C$1,VLOOKUP($T125,Male_Annuity_Tables,MATCH($BS$3+3,'Mortality Tables'!$N$1:$DN$1,0),FALSE),VLOOKUP($T125,Fe_Annuity_Tables,MATCH(CA$3+3,'Mortality Tables'!$N$1:$DN$1,0),FALSE)),"")</f>
        <v>3821627.3211804116</v>
      </c>
      <c r="CB125" s="685">
        <f>IFERROR((CA125+AK125*Contr_Rate)*(1+Inv_Return)*IF($D125=$C$1,VLOOKUP($T125,Male_Annuity_Tables,MATCH($BS$3+3,'Mortality Tables'!$N$1:$DN$1,0),FALSE),VLOOKUP($T125,Fe_Annuity_Tables,MATCH(CB$3+3,'Mortality Tables'!$N$1:$DN$1,0),FALSE)),"")</f>
        <v>4105250.8117989334</v>
      </c>
      <c r="CC125" s="685">
        <f>IFERROR((CB125+AL125*Contr_Rate)*(1+Inv_Return)*IF($D125=$C$1,VLOOKUP($T125,Male_Annuity_Tables,MATCH($BS$3+3,'Mortality Tables'!$N$1:$DN$1,0),FALSE),VLOOKUP($T125,Fe_Annuity_Tables,MATCH(CC$3+3,'Mortality Tables'!$N$1:$DN$1,0),FALSE)),"")</f>
        <v>4387409.5139694177</v>
      </c>
      <c r="CD125" s="685">
        <f>IFERROR((CC125+AM125*Contr_Rate)*(1+Inv_Return)*IF($D125=$C$1,VLOOKUP($T125,Male_Annuity_Tables,MATCH($BS$3+3,'Mortality Tables'!$N$1:$DN$1,0),FALSE),VLOOKUP($T125,Fe_Annuity_Tables,MATCH(CD$3+3,'Mortality Tables'!$N$1:$DN$1,0),FALSE)),"")</f>
        <v>4670877.6959266104</v>
      </c>
      <c r="CE125" s="685">
        <f>IFERROR((CD125+AN125*Contr_Rate)*(1+Inv_Return)*IF($D125=$C$1,VLOOKUP($T125,Male_Annuity_Tables,MATCH($BS$3+3,'Mortality Tables'!$N$1:$DN$1,0),FALSE),VLOOKUP($T125,Fe_Annuity_Tables,MATCH(CE$3+3,'Mortality Tables'!$N$1:$DN$1,0),FALSE)),"")</f>
        <v>4958061.0144569594</v>
      </c>
      <c r="CF125" s="685">
        <f>IFERROR((CE125+AO125*Contr_Rate)*(1+Inv_Return)*IF($D125=$C$1,VLOOKUP($T125,Male_Annuity_Tables,MATCH($BS$3+3,'Mortality Tables'!$N$1:$DN$1,0),FALSE),VLOOKUP($T125,Fe_Annuity_Tables,MATCH(CF$3+3,'Mortality Tables'!$N$1:$DN$1,0),FALSE)),"")</f>
        <v>5251069.0183943938</v>
      </c>
      <c r="CG125" s="685">
        <f>IFERROR((CF125+AP125*Contr_Rate)*(1+Inv_Return)*IF($D125=$C$1,VLOOKUP($T125,Male_Annuity_Tables,MATCH($BS$3+3,'Mortality Tables'!$N$1:$DN$1,0),FALSE),VLOOKUP($T125,Fe_Annuity_Tables,MATCH(CG$3+3,'Mortality Tables'!$N$1:$DN$1,0),FALSE)),"")</f>
        <v>5551775.0060497019</v>
      </c>
      <c r="CH125" s="685">
        <f>IFERROR((CG125+AQ125*Contr_Rate)*(1+Inv_Return)*IF($D125=$C$1,VLOOKUP($T125,Male_Annuity_Tables,MATCH($BS$3+3,'Mortality Tables'!$N$1:$DN$1,0),FALSE),VLOOKUP($T125,Fe_Annuity_Tables,MATCH(CH$3+3,'Mortality Tables'!$N$1:$DN$1,0),FALSE)),"")</f>
        <v>5861865.5171805732</v>
      </c>
      <c r="CI125" s="685">
        <f>IFERROR((CH125+AR125*Contr_Rate)*(1+Inv_Return)*IF($D125=$C$1,VLOOKUP($T125,Male_Annuity_Tables,MATCH($BS$3+3,'Mortality Tables'!$N$1:$DN$1,0),FALSE),VLOOKUP($T125,Fe_Annuity_Tables,MATCH(CI$3+3,'Mortality Tables'!$N$1:$DN$1,0),FALSE)),"")</f>
        <v>6182881.3327372484</v>
      </c>
      <c r="CJ125" s="685">
        <f>IFERROR((CI125+AS125*Contr_Rate)*(1+Inv_Return)*IF($D125=$C$1,VLOOKUP($T125,Male_Annuity_Tables,MATCH($BS$3+3,'Mortality Tables'!$N$1:$DN$1,0),FALSE),VLOOKUP($T125,Fe_Annuity_Tables,MATCH(CJ$3+3,'Mortality Tables'!$N$1:$DN$1,0),FALSE)),"")</f>
        <v>6516251.5212111659</v>
      </c>
      <c r="CK125" s="685">
        <f>IFERROR((CJ125+AT125*Contr_Rate)*(1+Inv_Return)*IF($D125=$C$1,VLOOKUP($T125,Male_Annuity_Tables,MATCH($BS$3+3,'Mortality Tables'!$N$1:$DN$1,0),FALSE),VLOOKUP($T125,Fe_Annuity_Tables,MATCH(CK$3+3,'Mortality Tables'!$N$1:$DN$1,0),FALSE)),"")</f>
        <v>6863321.7959125079</v>
      </c>
      <c r="CL125" s="685">
        <f>IFERROR((CK125+AU125*Contr_Rate)*(1+Inv_Return)*IF($D125=$C$1,VLOOKUP($T125,Male_Annuity_Tables,MATCH($BS$3+3,'Mortality Tables'!$N$1:$DN$1,0),FALSE),VLOOKUP($T125,Fe_Annuity_Tables,MATCH(CL$3+3,'Mortality Tables'!$N$1:$DN$1,0),FALSE)),"")</f>
        <v>7225378.2221860141</v>
      </c>
      <c r="CM125" s="685">
        <f>IFERROR((CL125+AV125*Contr_Rate)*(1+Inv_Return)*IF($D125=$C$1,VLOOKUP($T125,Male_Annuity_Tables,MATCH($BS$3+3,'Mortality Tables'!$N$1:$DN$1,0),FALSE),VLOOKUP($T125,Fe_Annuity_Tables,MATCH(CM$3+3,'Mortality Tables'!$N$1:$DN$1,0),FALSE)),"")</f>
        <v>7603667.1286412254</v>
      </c>
      <c r="CN125" s="685">
        <f>IFERROR((CM125+AW125*Contr_Rate)*(1+Inv_Return)*IF($D125=$C$1,VLOOKUP($T125,Male_Annuity_Tables,MATCH($BS$3+3,'Mortality Tables'!$N$1:$DN$1,0),FALSE),VLOOKUP($T125,Fe_Annuity_Tables,MATCH(CN$3+3,'Mortality Tables'!$N$1:$DN$1,0),FALSE)),"")</f>
        <v>7999411.9246971998</v>
      </c>
      <c r="CO125" s="685">
        <f>IFERROR((CN125+AX125*Contr_Rate)*(1+Inv_Return)*IF($D125=$C$1,VLOOKUP($T125,Male_Annuity_Tables,MATCH($BS$3+3,'Mortality Tables'!$N$1:$DN$1,0),FALSE),VLOOKUP($T125,Fe_Annuity_Tables,MATCH(CO$3+3,'Mortality Tables'!$N$1:$DN$1,0),FALSE)),"")</f>
        <v>8413827.4021902829</v>
      </c>
      <c r="CP125" s="685">
        <f>IFERROR((CO125+AY125*Contr_Rate)*(1+Inv_Return)*IF($D125=$C$1,VLOOKUP($T125,Male_Annuity_Tables,MATCH($BS$3+3,'Mortality Tables'!$N$1:$DN$1,0),FALSE),VLOOKUP($T125,Fe_Annuity_Tables,MATCH(CP$3+3,'Mortality Tables'!$N$1:$DN$1,0),FALSE)),"")</f>
        <v>8848131.9965963643</v>
      </c>
      <c r="CQ125" s="685">
        <f>IFERROR((CP125+AZ125*Contr_Rate)*(1+Inv_Return)*IF($D125=$C$1,VLOOKUP($T125,Male_Annuity_Tables,MATCH($BS$3+3,'Mortality Tables'!$N$1:$DN$1,0),FALSE),VLOOKUP($T125,Fe_Annuity_Tables,MATCH(CQ$3+3,'Mortality Tables'!$N$1:$DN$1,0),FALSE)),"")</f>
        <v>9303558.399577586</v>
      </c>
      <c r="CR125" s="685">
        <f>IFERROR((CQ125+BA125*Contr_Rate)*(1+Inv_Return)*IF($D125=$C$1,VLOOKUP($T125,Male_Annuity_Tables,MATCH($BS$3+3,'Mortality Tables'!$N$1:$DN$1,0),FALSE),VLOOKUP($T125,Fe_Annuity_Tables,MATCH(CR$3+3,'Mortality Tables'!$N$1:$DN$1,0),FALSE)),"")</f>
        <v>9781362.8457953371</v>
      </c>
      <c r="CS125" s="685">
        <f>IFERROR((CR125+BB125*Contr_Rate)*(1+Inv_Return)*IF($D125=$C$1,VLOOKUP($T125,Male_Annuity_Tables,MATCH($BS$3+3,'Mortality Tables'!$N$1:$DN$1,0),FALSE),VLOOKUP($T125,Fe_Annuity_Tables,MATCH(CS$3+3,'Mortality Tables'!$N$1:$DN$1,0),FALSE)),"")</f>
        <v>10282833.340541551</v>
      </c>
      <c r="CT125" s="685">
        <f>IFERROR((CS125+BC125*Contr_Rate)*(1+Inv_Return)*IF($D125=$C$1,VLOOKUP($T125,Male_Annuity_Tables,MATCH($BS$3+3,'Mortality Tables'!$N$1:$DN$1,0),FALSE),VLOOKUP($T125,Fe_Annuity_Tables,MATCH(CT$3+3,'Mortality Tables'!$N$1:$DN$1,0),FALSE)),"")</f>
        <v>10809297.048516773</v>
      </c>
      <c r="CU125" s="685">
        <f>IFERROR((CT125+BD125*Contr_Rate)*(1+Inv_Return)*IF($D125=$C$1,VLOOKUP($T125,Male_Annuity_Tables,MATCH($BS$3+3,'Mortality Tables'!$N$1:$DN$1,0),FALSE),VLOOKUP($T125,Fe_Annuity_Tables,MATCH(CU$3+3,'Mortality Tables'!$N$1:$DN$1,0),FALSE)),"")</f>
        <v>11362127.026209816</v>
      </c>
      <c r="CV125" s="685">
        <f>IFERROR((CU125+BE125*Contr_Rate)*(1+Inv_Return)*IF($D125=$C$1,VLOOKUP($T125,Male_Annuity_Tables,MATCH($BS$3+3,'Mortality Tables'!$N$1:$DN$1,0),FALSE),VLOOKUP($T125,Fe_Annuity_Tables,MATCH(CV$3+3,'Mortality Tables'!$N$1:$DN$1,0),FALSE)),"")</f>
        <v>11942748.449319571</v>
      </c>
      <c r="CW125" s="685">
        <f>IFERROR((CV125+BF125*Contr_Rate)*(1+Inv_Return)*IF($D125=$C$1,VLOOKUP($T125,Male_Annuity_Tables,MATCH($BS$3+3,'Mortality Tables'!$N$1:$DN$1,0),FALSE),VLOOKUP($T125,Fe_Annuity_Tables,MATCH(CW$3+3,'Mortality Tables'!$N$1:$DN$1,0),FALSE)),"")</f>
        <v>12552644.461280681</v>
      </c>
      <c r="CX125" s="685" t="str">
        <f>IFERROR((CW125+BG125*Contr_Rate)*(1+Inv_Return)*IF($D125=$C$1,VLOOKUP($T125,Male_Annuity_Tables,MATCH($BS$3+3,'Mortality Tables'!$N$1:$DN$1,0),FALSE),VLOOKUP($T125,Fe_Annuity_Tables,MATCH(CX$3+3,'Mortality Tables'!$N$1:$DN$1,0),FALSE)),"")</f>
        <v/>
      </c>
      <c r="CY125" s="685" t="str">
        <f>IFERROR((CX125+BH125*Contr_Rate)*(1+Inv_Return)*IF($D125=$C$1,VLOOKUP($T125,Male_Annuity_Tables,MATCH($BS$3+3,'Mortality Tables'!$N$1:$DN$1,0),FALSE),VLOOKUP($T125,Fe_Annuity_Tables,MATCH(CY$3+3,'Mortality Tables'!$N$1:$DN$1,0),FALSE)),"")</f>
        <v/>
      </c>
      <c r="CZ125" s="685" t="str">
        <f>IFERROR((CY125+BI125*Contr_Rate)*(1+Inv_Return)*IF($D125=$C$1,VLOOKUP($T125,Male_Annuity_Tables,MATCH($BS$3+3,'Mortality Tables'!$N$1:$DN$1,0),FALSE),VLOOKUP($T125,Fe_Annuity_Tables,MATCH(CZ$3+3,'Mortality Tables'!$N$1:$DN$1,0),FALSE)),"")</f>
        <v/>
      </c>
      <c r="DA125" s="685" t="str">
        <f>IFERROR((CZ125+BJ125*Contr_Rate)*(1+Inv_Return)*IF($D125=$C$1,VLOOKUP($T125,Male_Annuity_Tables,MATCH($BS$3+3,'Mortality Tables'!$N$1:$DN$1,0),FALSE),VLOOKUP($T125,Fe_Annuity_Tables,MATCH(DA$3+3,'Mortality Tables'!$N$1:$DN$1,0),FALSE)),"")</f>
        <v/>
      </c>
      <c r="DB125" s="685" t="str">
        <f>IFERROR((DA125+BK125*Contr_Rate)*(1+Inv_Return)*IF($D125=$C$1,VLOOKUP($T125,Male_Annuity_Tables,MATCH($BS$3+3,'Mortality Tables'!$N$1:$DN$1,0),FALSE),VLOOKUP($T125,Fe_Annuity_Tables,MATCH(DB$3+3,'Mortality Tables'!$N$1:$DN$1,0),FALSE)),"")</f>
        <v/>
      </c>
      <c r="DC125" s="685" t="str">
        <f>IFERROR((DB125+BL125*Contr_Rate)*(1+Inv_Return)*IF($D125=$C$1,VLOOKUP($T125,Male_Annuity_Tables,MATCH($BS$3+3,'Mortality Tables'!$N$1:$DN$1,0),FALSE),VLOOKUP($T125,Fe_Annuity_Tables,MATCH(DC$3+3,'Mortality Tables'!$N$1:$DN$1,0),FALSE)),"")</f>
        <v/>
      </c>
      <c r="DD125" s="685" t="str">
        <f>IFERROR((DC125+BM125*Contr_Rate)*(1+Inv_Return)*IF($D125=$C$1,VLOOKUP($T125,Male_Annuity_Tables,MATCH($BS$3+3,'Mortality Tables'!$N$1:$DN$1,0),FALSE),VLOOKUP($T125,Fe_Annuity_Tables,MATCH(DD$3+3,'Mortality Tables'!$N$1:$DN$1,0),FALSE)),"")</f>
        <v/>
      </c>
      <c r="DE125" s="685" t="str">
        <f>IFERROR((DD125+BN125*Contr_Rate)*(1+Inv_Return)*IF($D125=$C$1,VLOOKUP($T125,Male_Annuity_Tables,MATCH($BS$3+3,'Mortality Tables'!$N$1:$DN$1,0),FALSE),VLOOKUP($T125,Fe_Annuity_Tables,MATCH(DE$3+3,'Mortality Tables'!$N$1:$DN$1,0),FALSE)),"")</f>
        <v/>
      </c>
      <c r="DF125" s="685" t="str">
        <f>IFERROR((DE125+BO125*Contr_Rate)*(1+Inv_Return)*IF($D125=$C$1,VLOOKUP($T125,Male_Annuity_Tables,MATCH($BS$3+3,'Mortality Tables'!$N$1:$DN$1,0),FALSE),VLOOKUP($T125,Fe_Annuity_Tables,MATCH(DF$3+3,'Mortality Tables'!$N$1:$DN$1,0),FALSE)),"")</f>
        <v/>
      </c>
      <c r="DG125" s="685" t="str">
        <f>IFERROR((DF125+BP125*Contr_Rate)*(1+Inv_Return)*IF($D125=$C$1,VLOOKUP($T125,Male_Annuity_Tables,MATCH($BS$3+3,'Mortality Tables'!$N$1:$DN$1,0),FALSE),VLOOKUP($T125,Fe_Annuity_Tables,MATCH(DG$3+3,'Mortality Tables'!$N$1:$DN$1,0),FALSE)),"")</f>
        <v/>
      </c>
      <c r="DH125" s="685" t="str">
        <f>IFERROR((DG125+BQ125*Contr_Rate)*(1+Inv_Return)*IF($D125=$C$1,VLOOKUP($T125,Male_Annuity_Tables,MATCH($BS$3+3,'Mortality Tables'!$N$1:$DN$1,0),FALSE),VLOOKUP($T125,Fe_Annuity_Tables,MATCH(DH$3+3,'Mortality Tables'!$N$1:$DN$1,0),FALSE)),"")</f>
        <v/>
      </c>
      <c r="DJ125" s="686">
        <f t="shared" si="69"/>
        <v>12552644.461280681</v>
      </c>
      <c r="DK125" s="680">
        <f t="shared" si="60"/>
        <v>8.0909277508679907</v>
      </c>
      <c r="DL125" s="686">
        <f t="shared" si="83"/>
        <v>1039469.396838429</v>
      </c>
      <c r="DM125" s="686">
        <f t="shared" si="70"/>
        <v>11155858.727027932</v>
      </c>
      <c r="DN125" s="687">
        <f t="shared" si="84"/>
        <v>9.3176995359402284E-2</v>
      </c>
      <c r="DP125" s="688">
        <f t="shared" si="63"/>
        <v>191956.40730351547</v>
      </c>
      <c r="DQ125" s="688">
        <f t="shared" si="64"/>
        <v>288389.42924868525</v>
      </c>
      <c r="DR125" s="688">
        <f t="shared" si="65"/>
        <v>374264.40218925884</v>
      </c>
    </row>
    <row r="126" spans="1:122" s="657" customFormat="1" ht="14.5">
      <c r="A126" s="675" t="s">
        <v>1321</v>
      </c>
      <c r="B126" s="675" t="s">
        <v>1322</v>
      </c>
      <c r="C126" s="675" t="s">
        <v>236</v>
      </c>
      <c r="D126" s="675" t="s">
        <v>60</v>
      </c>
      <c r="E126" s="676">
        <v>22762</v>
      </c>
      <c r="F126" s="677">
        <v>35149</v>
      </c>
      <c r="G126" s="677">
        <v>43947</v>
      </c>
      <c r="H126" s="678">
        <v>1322281</v>
      </c>
      <c r="I126" s="678">
        <v>96314.05</v>
      </c>
      <c r="J126" s="678">
        <v>75676.92</v>
      </c>
      <c r="K126" s="678"/>
      <c r="L126" s="678">
        <v>171990.97</v>
      </c>
      <c r="M126" s="679">
        <f>IF(COUNTIF($A$4:A204,A126)=1,0,1)</f>
        <v>0</v>
      </c>
      <c r="N126" s="680" t="str">
        <f t="shared" si="80"/>
        <v>Okay</v>
      </c>
      <c r="O126" s="680" t="str">
        <f t="shared" si="66"/>
        <v>TRUE</v>
      </c>
      <c r="P126" s="680" t="b">
        <f t="shared" si="50"/>
        <v>1</v>
      </c>
      <c r="Q126" s="680" t="b">
        <f t="shared" si="76"/>
        <v>1</v>
      </c>
      <c r="R126" s="680" t="b">
        <f t="shared" si="77"/>
        <v>1</v>
      </c>
      <c r="S126" s="681">
        <f t="shared" si="53"/>
        <v>33.936986301369863</v>
      </c>
      <c r="T126" s="682">
        <f t="shared" si="78"/>
        <v>62</v>
      </c>
      <c r="U126" s="682">
        <f t="shared" si="67"/>
        <v>58</v>
      </c>
      <c r="V126" s="682">
        <f t="shared" si="79"/>
        <v>4.6821917808219178</v>
      </c>
      <c r="W126" s="682">
        <f t="shared" si="81"/>
        <v>0</v>
      </c>
      <c r="X126" s="683">
        <f t="shared" si="82"/>
        <v>0</v>
      </c>
      <c r="Y126" s="684">
        <f t="shared" si="58"/>
        <v>1.0319999999999999E-2</v>
      </c>
      <c r="Z126" s="684">
        <f>IF($D126=$C$1,VLOOKUP($T126,Male_Annuity_Tables,MATCH($W126+2,'Mortality Tables'!$DS$1:$HT$1,0),FALSE),VLOOKUP($T126,Fe_Annuity_Tables,MATCH($W126+2,'Mortality Tables'!$M$1:$DN$1,0),FALSE))</f>
        <v>1</v>
      </c>
      <c r="AA126" s="664"/>
      <c r="AB126" s="685" t="str">
        <f t="shared" si="89"/>
        <v/>
      </c>
      <c r="AC126" s="685" t="str">
        <f t="shared" si="89"/>
        <v/>
      </c>
      <c r="AD126" s="685" t="str">
        <f t="shared" si="89"/>
        <v/>
      </c>
      <c r="AE126" s="685" t="str">
        <f t="shared" si="89"/>
        <v/>
      </c>
      <c r="AF126" s="685" t="str">
        <f t="shared" si="89"/>
        <v/>
      </c>
      <c r="AG126" s="685" t="str">
        <f t="shared" si="89"/>
        <v/>
      </c>
      <c r="AH126" s="685" t="str">
        <f t="shared" si="89"/>
        <v/>
      </c>
      <c r="AI126" s="685" t="str">
        <f t="shared" si="89"/>
        <v/>
      </c>
      <c r="AJ126" s="685" t="str">
        <f t="shared" si="89"/>
        <v/>
      </c>
      <c r="AK126" s="685" t="str">
        <f t="shared" si="89"/>
        <v/>
      </c>
      <c r="AL126" s="685" t="str">
        <f t="shared" si="87"/>
        <v/>
      </c>
      <c r="AM126" s="685" t="str">
        <f t="shared" si="87"/>
        <v/>
      </c>
      <c r="AN126" s="685" t="str">
        <f t="shared" si="87"/>
        <v/>
      </c>
      <c r="AO126" s="685" t="str">
        <f t="shared" si="87"/>
        <v/>
      </c>
      <c r="AP126" s="685" t="str">
        <f t="shared" si="87"/>
        <v/>
      </c>
      <c r="AQ126" s="685" t="str">
        <f t="shared" si="87"/>
        <v/>
      </c>
      <c r="AR126" s="685" t="str">
        <f t="shared" si="87"/>
        <v/>
      </c>
      <c r="AS126" s="685" t="str">
        <f t="shared" si="87"/>
        <v/>
      </c>
      <c r="AT126" s="685" t="str">
        <f t="shared" si="87"/>
        <v/>
      </c>
      <c r="AU126" s="685" t="str">
        <f t="shared" si="87"/>
        <v/>
      </c>
      <c r="AV126" s="685" t="str">
        <f t="shared" si="91"/>
        <v/>
      </c>
      <c r="AW126" s="685" t="str">
        <f t="shared" si="91"/>
        <v/>
      </c>
      <c r="AX126" s="685" t="str">
        <f t="shared" si="91"/>
        <v/>
      </c>
      <c r="AY126" s="685" t="str">
        <f t="shared" si="91"/>
        <v/>
      </c>
      <c r="AZ126" s="685" t="str">
        <f t="shared" si="91"/>
        <v/>
      </c>
      <c r="BA126" s="685" t="str">
        <f t="shared" si="91"/>
        <v/>
      </c>
      <c r="BB126" s="685" t="str">
        <f t="shared" si="91"/>
        <v/>
      </c>
      <c r="BC126" s="685" t="str">
        <f t="shared" si="91"/>
        <v/>
      </c>
      <c r="BD126" s="685" t="str">
        <f t="shared" si="91"/>
        <v/>
      </c>
      <c r="BE126" s="685" t="str">
        <f t="shared" si="91"/>
        <v/>
      </c>
      <c r="BF126" s="685" t="str">
        <f t="shared" si="91"/>
        <v/>
      </c>
      <c r="BG126" s="685" t="str">
        <f t="shared" si="91"/>
        <v/>
      </c>
      <c r="BH126" s="685" t="str">
        <f t="shared" si="91"/>
        <v/>
      </c>
      <c r="BI126" s="685" t="str">
        <f t="shared" si="90"/>
        <v/>
      </c>
      <c r="BJ126" s="685" t="str">
        <f t="shared" si="90"/>
        <v/>
      </c>
      <c r="BK126" s="685" t="str">
        <f t="shared" si="90"/>
        <v/>
      </c>
      <c r="BL126" s="685" t="str">
        <f t="shared" si="90"/>
        <v/>
      </c>
      <c r="BM126" s="685" t="str">
        <f t="shared" si="90"/>
        <v/>
      </c>
      <c r="BN126" s="685" t="str">
        <f t="shared" si="90"/>
        <v/>
      </c>
      <c r="BO126" s="685" t="str">
        <f t="shared" si="90"/>
        <v/>
      </c>
      <c r="BP126" s="685" t="str">
        <f t="shared" si="90"/>
        <v/>
      </c>
      <c r="BQ126" s="685" t="str">
        <f t="shared" si="90"/>
        <v/>
      </c>
      <c r="BR126" s="529"/>
      <c r="BS126" s="685" t="str">
        <f>IFERROR(($L126+AB126*Contr_Rate)*(1+Inv_Return)*IF($D126=$C$1,VLOOKUP($T126,Male_Annuity_Tables,MATCH($BS$3+3,'Mortality Tables'!$N$1:$DN$1,0),FALSE),VLOOKUP($T126,Fe_Annuity_Tables,MATCH(BS$3+3,'Mortality Tables'!$N$1:$DN$1,0),FALSE)),"")</f>
        <v/>
      </c>
      <c r="BT126" s="685" t="str">
        <f>IFERROR(($BS126+AC126*Contr_Rate)*(1+Inv_Return)*IF($D126=$C$1,VLOOKUP($T126,Male_Annuity_Tables,MATCH($BS$3+3,'Mortality Tables'!$N$1:$DN$1,0),FALSE),VLOOKUP($T126,Fe_Annuity_Tables,MATCH(BT$3+3,'Mortality Tables'!$N$1:$DN$1,0),FALSE)),"")</f>
        <v/>
      </c>
      <c r="BU126" s="685" t="str">
        <f>IFERROR((BT126+AD126*Contr_Rate)*(1+Inv_Return)*IF($D126=$C$1,VLOOKUP($T126,Male_Annuity_Tables,MATCH($BS$3+3,'Mortality Tables'!$N$1:$DN$1,0),FALSE),VLOOKUP($T126,Fe_Annuity_Tables,MATCH(BU$3+3,'Mortality Tables'!$N$1:$DN$1,0),FALSE)),"")</f>
        <v/>
      </c>
      <c r="BV126" s="685" t="str">
        <f>IFERROR((BU126+AE126*Contr_Rate)*(1+Inv_Return)*IF($D126=$C$1,VLOOKUP($T126,Male_Annuity_Tables,MATCH($BS$3+3,'Mortality Tables'!$N$1:$DN$1,0),FALSE),VLOOKUP($T126,Fe_Annuity_Tables,MATCH(BV$3+3,'Mortality Tables'!$N$1:$DN$1,0),FALSE)),"")</f>
        <v/>
      </c>
      <c r="BW126" s="685" t="str">
        <f>IFERROR((BV126+AF126*Contr_Rate)*(1+Inv_Return)*IF($D126=$C$1,VLOOKUP($T126,Male_Annuity_Tables,MATCH($BS$3+3,'Mortality Tables'!$N$1:$DN$1,0),FALSE),VLOOKUP($T126,Fe_Annuity_Tables,MATCH(BW$3+3,'Mortality Tables'!$N$1:$DN$1,0),FALSE)),"")</f>
        <v/>
      </c>
      <c r="BX126" s="685" t="str">
        <f>IFERROR((BW126+AG126*Contr_Rate)*(1+Inv_Return)*IF($D126=$C$1,VLOOKUP($T126,Male_Annuity_Tables,MATCH($BS$3+3,'Mortality Tables'!$N$1:$DN$1,0),FALSE),VLOOKUP($T126,Fe_Annuity_Tables,MATCH(BX$3+3,'Mortality Tables'!$N$1:$DN$1,0),FALSE)),"")</f>
        <v/>
      </c>
      <c r="BY126" s="685" t="str">
        <f>IFERROR((BX126+AH126*Contr_Rate)*(1+Inv_Return)*IF($D126=$C$1,VLOOKUP($T126,Male_Annuity_Tables,MATCH($BS$3+3,'Mortality Tables'!$N$1:$DN$1,0),FALSE),VLOOKUP($T126,Fe_Annuity_Tables,MATCH(BY$3+3,'Mortality Tables'!$N$1:$DN$1,0),FALSE)),"")</f>
        <v/>
      </c>
      <c r="BZ126" s="685" t="str">
        <f>IFERROR((BY126+AI126*Contr_Rate)*(1+Inv_Return)*IF($D126=$C$1,VLOOKUP($T126,Male_Annuity_Tables,MATCH($BS$3+3,'Mortality Tables'!$N$1:$DN$1,0),FALSE),VLOOKUP($T126,Fe_Annuity_Tables,MATCH(BZ$3+3,'Mortality Tables'!$N$1:$DN$1,0),FALSE)),"")</f>
        <v/>
      </c>
      <c r="CA126" s="685" t="str">
        <f>IFERROR((BZ126+AJ126*Contr_Rate)*(1+Inv_Return)*IF($D126=$C$1,VLOOKUP($T126,Male_Annuity_Tables,MATCH($BS$3+3,'Mortality Tables'!$N$1:$DN$1,0),FALSE),VLOOKUP($T126,Fe_Annuity_Tables,MATCH(CA$3+3,'Mortality Tables'!$N$1:$DN$1,0),FALSE)),"")</f>
        <v/>
      </c>
      <c r="CB126" s="685" t="str">
        <f>IFERROR((CA126+AK126*Contr_Rate)*(1+Inv_Return)*IF($D126=$C$1,VLOOKUP($T126,Male_Annuity_Tables,MATCH($BS$3+3,'Mortality Tables'!$N$1:$DN$1,0),FALSE),VLOOKUP($T126,Fe_Annuity_Tables,MATCH(CB$3+3,'Mortality Tables'!$N$1:$DN$1,0),FALSE)),"")</f>
        <v/>
      </c>
      <c r="CC126" s="685" t="str">
        <f>IFERROR((CB126+AL126*Contr_Rate)*(1+Inv_Return)*IF($D126=$C$1,VLOOKUP($T126,Male_Annuity_Tables,MATCH($BS$3+3,'Mortality Tables'!$N$1:$DN$1,0),FALSE),VLOOKUP($T126,Fe_Annuity_Tables,MATCH(CC$3+3,'Mortality Tables'!$N$1:$DN$1,0),FALSE)),"")</f>
        <v/>
      </c>
      <c r="CD126" s="685" t="str">
        <f>IFERROR((CC126+AM126*Contr_Rate)*(1+Inv_Return)*IF($D126=$C$1,VLOOKUP($T126,Male_Annuity_Tables,MATCH($BS$3+3,'Mortality Tables'!$N$1:$DN$1,0),FALSE),VLOOKUP($T126,Fe_Annuity_Tables,MATCH(CD$3+3,'Mortality Tables'!$N$1:$DN$1,0),FALSE)),"")</f>
        <v/>
      </c>
      <c r="CE126" s="685" t="str">
        <f>IFERROR((CD126+AN126*Contr_Rate)*(1+Inv_Return)*IF($D126=$C$1,VLOOKUP($T126,Male_Annuity_Tables,MATCH($BS$3+3,'Mortality Tables'!$N$1:$DN$1,0),FALSE),VLOOKUP($T126,Fe_Annuity_Tables,MATCH(CE$3+3,'Mortality Tables'!$N$1:$DN$1,0),FALSE)),"")</f>
        <v/>
      </c>
      <c r="CF126" s="685" t="str">
        <f>IFERROR((CE126+AO126*Contr_Rate)*(1+Inv_Return)*IF($D126=$C$1,VLOOKUP($T126,Male_Annuity_Tables,MATCH($BS$3+3,'Mortality Tables'!$N$1:$DN$1,0),FALSE),VLOOKUP($T126,Fe_Annuity_Tables,MATCH(CF$3+3,'Mortality Tables'!$N$1:$DN$1,0),FALSE)),"")</f>
        <v/>
      </c>
      <c r="CG126" s="685" t="str">
        <f>IFERROR((CF126+AP126*Contr_Rate)*(1+Inv_Return)*IF($D126=$C$1,VLOOKUP($T126,Male_Annuity_Tables,MATCH($BS$3+3,'Mortality Tables'!$N$1:$DN$1,0),FALSE),VLOOKUP($T126,Fe_Annuity_Tables,MATCH(CG$3+3,'Mortality Tables'!$N$1:$DN$1,0),FALSE)),"")</f>
        <v/>
      </c>
      <c r="CH126" s="685" t="str">
        <f>IFERROR((CG126+AQ126*Contr_Rate)*(1+Inv_Return)*IF($D126=$C$1,VLOOKUP($T126,Male_Annuity_Tables,MATCH($BS$3+3,'Mortality Tables'!$N$1:$DN$1,0),FALSE),VLOOKUP($T126,Fe_Annuity_Tables,MATCH(CH$3+3,'Mortality Tables'!$N$1:$DN$1,0),FALSE)),"")</f>
        <v/>
      </c>
      <c r="CI126" s="685" t="str">
        <f>IFERROR((CH126+AR126*Contr_Rate)*(1+Inv_Return)*IF($D126=$C$1,VLOOKUP($T126,Male_Annuity_Tables,MATCH($BS$3+3,'Mortality Tables'!$N$1:$DN$1,0),FALSE),VLOOKUP($T126,Fe_Annuity_Tables,MATCH(CI$3+3,'Mortality Tables'!$N$1:$DN$1,0),FALSE)),"")</f>
        <v/>
      </c>
      <c r="CJ126" s="685" t="str">
        <f>IFERROR((CI126+AS126*Contr_Rate)*(1+Inv_Return)*IF($D126=$C$1,VLOOKUP($T126,Male_Annuity_Tables,MATCH($BS$3+3,'Mortality Tables'!$N$1:$DN$1,0),FALSE),VLOOKUP($T126,Fe_Annuity_Tables,MATCH(CJ$3+3,'Mortality Tables'!$N$1:$DN$1,0),FALSE)),"")</f>
        <v/>
      </c>
      <c r="CK126" s="685" t="str">
        <f>IFERROR((CJ126+AT126*Contr_Rate)*(1+Inv_Return)*IF($D126=$C$1,VLOOKUP($T126,Male_Annuity_Tables,MATCH($BS$3+3,'Mortality Tables'!$N$1:$DN$1,0),FALSE),VLOOKUP($T126,Fe_Annuity_Tables,MATCH(CK$3+3,'Mortality Tables'!$N$1:$DN$1,0),FALSE)),"")</f>
        <v/>
      </c>
      <c r="CL126" s="685" t="str">
        <f>IFERROR((CK126+AU126*Contr_Rate)*(1+Inv_Return)*IF($D126=$C$1,VLOOKUP($T126,Male_Annuity_Tables,MATCH($BS$3+3,'Mortality Tables'!$N$1:$DN$1,0),FALSE),VLOOKUP($T126,Fe_Annuity_Tables,MATCH(CL$3+3,'Mortality Tables'!$N$1:$DN$1,0),FALSE)),"")</f>
        <v/>
      </c>
      <c r="CM126" s="685" t="str">
        <f>IFERROR((CL126+AV126*Contr_Rate)*(1+Inv_Return)*IF($D126=$C$1,VLOOKUP($T126,Male_Annuity_Tables,MATCH($BS$3+3,'Mortality Tables'!$N$1:$DN$1,0),FALSE),VLOOKUP($T126,Fe_Annuity_Tables,MATCH(CM$3+3,'Mortality Tables'!$N$1:$DN$1,0),FALSE)),"")</f>
        <v/>
      </c>
      <c r="CN126" s="685" t="str">
        <f>IFERROR((CM126+AW126*Contr_Rate)*(1+Inv_Return)*IF($D126=$C$1,VLOOKUP($T126,Male_Annuity_Tables,MATCH($BS$3+3,'Mortality Tables'!$N$1:$DN$1,0),FALSE),VLOOKUP($T126,Fe_Annuity_Tables,MATCH(CN$3+3,'Mortality Tables'!$N$1:$DN$1,0),FALSE)),"")</f>
        <v/>
      </c>
      <c r="CO126" s="685" t="str">
        <f>IFERROR((CN126+AX126*Contr_Rate)*(1+Inv_Return)*IF($D126=$C$1,VLOOKUP($T126,Male_Annuity_Tables,MATCH($BS$3+3,'Mortality Tables'!$N$1:$DN$1,0),FALSE),VLOOKUP($T126,Fe_Annuity_Tables,MATCH(CO$3+3,'Mortality Tables'!$N$1:$DN$1,0),FALSE)),"")</f>
        <v/>
      </c>
      <c r="CP126" s="685" t="str">
        <f>IFERROR((CO126+AY126*Contr_Rate)*(1+Inv_Return)*IF($D126=$C$1,VLOOKUP($T126,Male_Annuity_Tables,MATCH($BS$3+3,'Mortality Tables'!$N$1:$DN$1,0),FALSE),VLOOKUP($T126,Fe_Annuity_Tables,MATCH(CP$3+3,'Mortality Tables'!$N$1:$DN$1,0),FALSE)),"")</f>
        <v/>
      </c>
      <c r="CQ126" s="685" t="str">
        <f>IFERROR((CP126+AZ126*Contr_Rate)*(1+Inv_Return)*IF($D126=$C$1,VLOOKUP($T126,Male_Annuity_Tables,MATCH($BS$3+3,'Mortality Tables'!$N$1:$DN$1,0),FALSE),VLOOKUP($T126,Fe_Annuity_Tables,MATCH(CQ$3+3,'Mortality Tables'!$N$1:$DN$1,0),FALSE)),"")</f>
        <v/>
      </c>
      <c r="CR126" s="685" t="str">
        <f>IFERROR((CQ126+BA126*Contr_Rate)*(1+Inv_Return)*IF($D126=$C$1,VLOOKUP($T126,Male_Annuity_Tables,MATCH($BS$3+3,'Mortality Tables'!$N$1:$DN$1,0),FALSE),VLOOKUP($T126,Fe_Annuity_Tables,MATCH(CR$3+3,'Mortality Tables'!$N$1:$DN$1,0),FALSE)),"")</f>
        <v/>
      </c>
      <c r="CS126" s="685" t="str">
        <f>IFERROR((CR126+BB126*Contr_Rate)*(1+Inv_Return)*IF($D126=$C$1,VLOOKUP($T126,Male_Annuity_Tables,MATCH($BS$3+3,'Mortality Tables'!$N$1:$DN$1,0),FALSE),VLOOKUP($T126,Fe_Annuity_Tables,MATCH(CS$3+3,'Mortality Tables'!$N$1:$DN$1,0),FALSE)),"")</f>
        <v/>
      </c>
      <c r="CT126" s="685" t="str">
        <f>IFERROR((CS126+BC126*Contr_Rate)*(1+Inv_Return)*IF($D126=$C$1,VLOOKUP($T126,Male_Annuity_Tables,MATCH($BS$3+3,'Mortality Tables'!$N$1:$DN$1,0),FALSE),VLOOKUP($T126,Fe_Annuity_Tables,MATCH(CT$3+3,'Mortality Tables'!$N$1:$DN$1,0),FALSE)),"")</f>
        <v/>
      </c>
      <c r="CU126" s="685" t="str">
        <f>IFERROR((CT126+BD126*Contr_Rate)*(1+Inv_Return)*IF($D126=$C$1,VLOOKUP($T126,Male_Annuity_Tables,MATCH($BS$3+3,'Mortality Tables'!$N$1:$DN$1,0),FALSE),VLOOKUP($T126,Fe_Annuity_Tables,MATCH(CU$3+3,'Mortality Tables'!$N$1:$DN$1,0),FALSE)),"")</f>
        <v/>
      </c>
      <c r="CV126" s="685" t="str">
        <f>IFERROR((CU126+BE126*Contr_Rate)*(1+Inv_Return)*IF($D126=$C$1,VLOOKUP($T126,Male_Annuity_Tables,MATCH($BS$3+3,'Mortality Tables'!$N$1:$DN$1,0),FALSE),VLOOKUP($T126,Fe_Annuity_Tables,MATCH(CV$3+3,'Mortality Tables'!$N$1:$DN$1,0),FALSE)),"")</f>
        <v/>
      </c>
      <c r="CW126" s="685" t="str">
        <f>IFERROR((CV126+BF126*Contr_Rate)*(1+Inv_Return)*IF($D126=$C$1,VLOOKUP($T126,Male_Annuity_Tables,MATCH($BS$3+3,'Mortality Tables'!$N$1:$DN$1,0),FALSE),VLOOKUP($T126,Fe_Annuity_Tables,MATCH(CW$3+3,'Mortality Tables'!$N$1:$DN$1,0),FALSE)),"")</f>
        <v/>
      </c>
      <c r="CX126" s="685" t="str">
        <f>IFERROR((CW126+BG126*Contr_Rate)*(1+Inv_Return)*IF($D126=$C$1,VLOOKUP($T126,Male_Annuity_Tables,MATCH($BS$3+3,'Mortality Tables'!$N$1:$DN$1,0),FALSE),VLOOKUP($T126,Fe_Annuity_Tables,MATCH(CX$3+3,'Mortality Tables'!$N$1:$DN$1,0),FALSE)),"")</f>
        <v/>
      </c>
      <c r="CY126" s="685" t="str">
        <f>IFERROR((CX126+BH126*Contr_Rate)*(1+Inv_Return)*IF($D126=$C$1,VLOOKUP($T126,Male_Annuity_Tables,MATCH($BS$3+3,'Mortality Tables'!$N$1:$DN$1,0),FALSE),VLOOKUP($T126,Fe_Annuity_Tables,MATCH(CY$3+3,'Mortality Tables'!$N$1:$DN$1,0),FALSE)),"")</f>
        <v/>
      </c>
      <c r="CZ126" s="685" t="str">
        <f>IFERROR((CY126+BI126*Contr_Rate)*(1+Inv_Return)*IF($D126=$C$1,VLOOKUP($T126,Male_Annuity_Tables,MATCH($BS$3+3,'Mortality Tables'!$N$1:$DN$1,0),FALSE),VLOOKUP($T126,Fe_Annuity_Tables,MATCH(CZ$3+3,'Mortality Tables'!$N$1:$DN$1,0),FALSE)),"")</f>
        <v/>
      </c>
      <c r="DA126" s="685" t="str">
        <f>IFERROR((CZ126+BJ126*Contr_Rate)*(1+Inv_Return)*IF($D126=$C$1,VLOOKUP($T126,Male_Annuity_Tables,MATCH($BS$3+3,'Mortality Tables'!$N$1:$DN$1,0),FALSE),VLOOKUP($T126,Fe_Annuity_Tables,MATCH(DA$3+3,'Mortality Tables'!$N$1:$DN$1,0),FALSE)),"")</f>
        <v/>
      </c>
      <c r="DB126" s="685" t="str">
        <f>IFERROR((DA126+BK126*Contr_Rate)*(1+Inv_Return)*IF($D126=$C$1,VLOOKUP($T126,Male_Annuity_Tables,MATCH($BS$3+3,'Mortality Tables'!$N$1:$DN$1,0),FALSE),VLOOKUP($T126,Fe_Annuity_Tables,MATCH(DB$3+3,'Mortality Tables'!$N$1:$DN$1,0),FALSE)),"")</f>
        <v/>
      </c>
      <c r="DC126" s="685" t="str">
        <f>IFERROR((DB126+BL126*Contr_Rate)*(1+Inv_Return)*IF($D126=$C$1,VLOOKUP($T126,Male_Annuity_Tables,MATCH($BS$3+3,'Mortality Tables'!$N$1:$DN$1,0),FALSE),VLOOKUP($T126,Fe_Annuity_Tables,MATCH(DC$3+3,'Mortality Tables'!$N$1:$DN$1,0),FALSE)),"")</f>
        <v/>
      </c>
      <c r="DD126" s="685" t="str">
        <f>IFERROR((DC126+BM126*Contr_Rate)*(1+Inv_Return)*IF($D126=$C$1,VLOOKUP($T126,Male_Annuity_Tables,MATCH($BS$3+3,'Mortality Tables'!$N$1:$DN$1,0),FALSE),VLOOKUP($T126,Fe_Annuity_Tables,MATCH(DD$3+3,'Mortality Tables'!$N$1:$DN$1,0),FALSE)),"")</f>
        <v/>
      </c>
      <c r="DE126" s="685" t="str">
        <f>IFERROR((DD126+BN126*Contr_Rate)*(1+Inv_Return)*IF($D126=$C$1,VLOOKUP($T126,Male_Annuity_Tables,MATCH($BS$3+3,'Mortality Tables'!$N$1:$DN$1,0),FALSE),VLOOKUP($T126,Fe_Annuity_Tables,MATCH(DE$3+3,'Mortality Tables'!$N$1:$DN$1,0),FALSE)),"")</f>
        <v/>
      </c>
      <c r="DF126" s="685" t="str">
        <f>IFERROR((DE126+BO126*Contr_Rate)*(1+Inv_Return)*IF($D126=$C$1,VLOOKUP($T126,Male_Annuity_Tables,MATCH($BS$3+3,'Mortality Tables'!$N$1:$DN$1,0),FALSE),VLOOKUP($T126,Fe_Annuity_Tables,MATCH(DF$3+3,'Mortality Tables'!$N$1:$DN$1,0),FALSE)),"")</f>
        <v/>
      </c>
      <c r="DG126" s="685" t="str">
        <f>IFERROR((DF126+BP126*Contr_Rate)*(1+Inv_Return)*IF($D126=$C$1,VLOOKUP($T126,Male_Annuity_Tables,MATCH($BS$3+3,'Mortality Tables'!$N$1:$DN$1,0),FALSE),VLOOKUP($T126,Fe_Annuity_Tables,MATCH(DG$3+3,'Mortality Tables'!$N$1:$DN$1,0),FALSE)),"")</f>
        <v/>
      </c>
      <c r="DH126" s="685" t="str">
        <f>IFERROR((DG126+BQ126*Contr_Rate)*(1+Inv_Return)*IF($D126=$C$1,VLOOKUP($T126,Male_Annuity_Tables,MATCH($BS$3+3,'Mortality Tables'!$N$1:$DN$1,0),FALSE),VLOOKUP($T126,Fe_Annuity_Tables,MATCH(DH$3+3,'Mortality Tables'!$N$1:$DN$1,0),FALSE)),"")</f>
        <v/>
      </c>
      <c r="DJ126" s="686">
        <f t="shared" si="69"/>
        <v>0</v>
      </c>
      <c r="DK126" s="680">
        <f t="shared" si="60"/>
        <v>8.8017766057058875</v>
      </c>
      <c r="DL126" s="686">
        <f t="shared" si="83"/>
        <v>0</v>
      </c>
      <c r="DM126" s="686">
        <f t="shared" si="70"/>
        <v>0</v>
      </c>
      <c r="DN126" s="687" t="str">
        <f t="shared" si="84"/>
        <v/>
      </c>
      <c r="DP126" s="688" t="str">
        <f t="shared" si="63"/>
        <v/>
      </c>
      <c r="DQ126" s="688" t="str">
        <f t="shared" si="64"/>
        <v/>
      </c>
      <c r="DR126" s="688" t="str">
        <f t="shared" si="65"/>
        <v/>
      </c>
    </row>
    <row r="127" spans="1:122" s="657" customFormat="1" ht="14.5">
      <c r="A127" s="675" t="s">
        <v>1323</v>
      </c>
      <c r="B127" s="675" t="s">
        <v>1324</v>
      </c>
      <c r="C127" s="675" t="s">
        <v>116</v>
      </c>
      <c r="D127" s="675" t="s">
        <v>61</v>
      </c>
      <c r="E127" s="676">
        <v>29003</v>
      </c>
      <c r="F127" s="677">
        <v>38604</v>
      </c>
      <c r="G127" s="677">
        <v>40173</v>
      </c>
      <c r="H127" s="678">
        <v>1458665</v>
      </c>
      <c r="I127" s="678">
        <v>129286.96</v>
      </c>
      <c r="J127" s="678">
        <v>135248.32000000001</v>
      </c>
      <c r="K127" s="678">
        <v>40447.279999999999</v>
      </c>
      <c r="L127" s="678">
        <v>304982.56000000006</v>
      </c>
      <c r="M127" s="679">
        <f>IF(COUNTIF($A$4:A204,A127)=1,0,1)</f>
        <v>0</v>
      </c>
      <c r="N127" s="680" t="str">
        <f t="shared" si="80"/>
        <v>Okay</v>
      </c>
      <c r="O127" s="680" t="str">
        <f t="shared" si="66"/>
        <v>TRUE</v>
      </c>
      <c r="P127" s="680" t="b">
        <f t="shared" ref="P127:P188" si="92">G127&gt;=Comm_Date</f>
        <v>1</v>
      </c>
      <c r="Q127" s="680" t="b">
        <f t="shared" si="76"/>
        <v>1</v>
      </c>
      <c r="R127" s="680" t="b">
        <f t="shared" si="77"/>
        <v>1</v>
      </c>
      <c r="S127" s="681">
        <f t="shared" ref="S127:S188" si="93">YEARFRAC(E127,F127,3)</f>
        <v>26.304109589041097</v>
      </c>
      <c r="T127" s="682">
        <f t="shared" si="78"/>
        <v>45</v>
      </c>
      <c r="U127" s="682">
        <f t="shared" si="67"/>
        <v>30</v>
      </c>
      <c r="V127" s="682">
        <f t="shared" si="79"/>
        <v>15.021917808219179</v>
      </c>
      <c r="W127" s="682">
        <f t="shared" si="81"/>
        <v>15</v>
      </c>
      <c r="X127" s="683">
        <f t="shared" si="82"/>
        <v>4574738.4000000004</v>
      </c>
      <c r="Y127" s="684">
        <f t="shared" ref="Y127:Y188" si="94">IF($D127=$C$1,VLOOKUP($T127,Mortality_Table,3,FALSE),VLOOKUP($T127,Mortality_Table,2,FALSE))</f>
        <v>3.49E-3</v>
      </c>
      <c r="Z127" s="684">
        <f>IF($D127=$C$1,VLOOKUP($T127,Male_Annuity_Tables,MATCH($W127+2,'Mortality Tables'!$DS$1:$HT$1,0),FALSE),VLOOKUP($T127,Fe_Annuity_Tables,MATCH($W127+2,'Mortality Tables'!$M$1:$DN$1,0),FALSE))</f>
        <v>0.18203071367981211</v>
      </c>
      <c r="AA127" s="664"/>
      <c r="AB127" s="685">
        <f t="shared" si="89"/>
        <v>1532983.98175</v>
      </c>
      <c r="AC127" s="685">
        <f t="shared" si="89"/>
        <v>1611089.5156201627</v>
      </c>
      <c r="AD127" s="685">
        <f t="shared" si="89"/>
        <v>1693174.5264410099</v>
      </c>
      <c r="AE127" s="685">
        <f t="shared" si="89"/>
        <v>1779441.7685631795</v>
      </c>
      <c r="AF127" s="685">
        <f t="shared" si="89"/>
        <v>1870104.3266714734</v>
      </c>
      <c r="AG127" s="685">
        <f t="shared" si="89"/>
        <v>1965386.1421153853</v>
      </c>
      <c r="AH127" s="685">
        <f t="shared" si="89"/>
        <v>2065522.566056164</v>
      </c>
      <c r="AI127" s="685">
        <f t="shared" si="89"/>
        <v>2170760.9407967259</v>
      </c>
      <c r="AJ127" s="685">
        <f t="shared" si="89"/>
        <v>2281361.2107303189</v>
      </c>
      <c r="AK127" s="685">
        <f t="shared" si="89"/>
        <v>2397596.5644170288</v>
      </c>
      <c r="AL127" s="685">
        <f t="shared" si="87"/>
        <v>2519754.1093740766</v>
      </c>
      <c r="AM127" s="685">
        <f t="shared" si="87"/>
        <v>2648135.5812466857</v>
      </c>
      <c r="AN127" s="685">
        <f t="shared" si="87"/>
        <v>2783058.0891112043</v>
      </c>
      <c r="AO127" s="685">
        <f t="shared" si="87"/>
        <v>2924854.8987514204</v>
      </c>
      <c r="AP127" s="685">
        <f t="shared" si="87"/>
        <v>3073876.2558428058</v>
      </c>
      <c r="AQ127" s="685" t="str">
        <f t="shared" si="87"/>
        <v/>
      </c>
      <c r="AR127" s="685" t="str">
        <f t="shared" si="87"/>
        <v/>
      </c>
      <c r="AS127" s="685" t="str">
        <f t="shared" si="87"/>
        <v/>
      </c>
      <c r="AT127" s="685" t="str">
        <f t="shared" si="87"/>
        <v/>
      </c>
      <c r="AU127" s="685" t="str">
        <f t="shared" si="87"/>
        <v/>
      </c>
      <c r="AV127" s="685" t="str">
        <f t="shared" si="91"/>
        <v/>
      </c>
      <c r="AW127" s="685" t="str">
        <f t="shared" si="91"/>
        <v/>
      </c>
      <c r="AX127" s="685" t="str">
        <f t="shared" si="91"/>
        <v/>
      </c>
      <c r="AY127" s="685" t="str">
        <f t="shared" si="91"/>
        <v/>
      </c>
      <c r="AZ127" s="685" t="str">
        <f t="shared" si="91"/>
        <v/>
      </c>
      <c r="BA127" s="685" t="str">
        <f t="shared" si="91"/>
        <v/>
      </c>
      <c r="BB127" s="685" t="str">
        <f t="shared" si="91"/>
        <v/>
      </c>
      <c r="BC127" s="685" t="str">
        <f t="shared" si="91"/>
        <v/>
      </c>
      <c r="BD127" s="685" t="str">
        <f t="shared" si="91"/>
        <v/>
      </c>
      <c r="BE127" s="685" t="str">
        <f t="shared" si="91"/>
        <v/>
      </c>
      <c r="BF127" s="685" t="str">
        <f t="shared" si="91"/>
        <v/>
      </c>
      <c r="BG127" s="685" t="str">
        <f t="shared" si="91"/>
        <v/>
      </c>
      <c r="BH127" s="685" t="str">
        <f t="shared" si="91"/>
        <v/>
      </c>
      <c r="BI127" s="685" t="str">
        <f t="shared" si="90"/>
        <v/>
      </c>
      <c r="BJ127" s="685" t="str">
        <f t="shared" si="90"/>
        <v/>
      </c>
      <c r="BK127" s="685" t="str">
        <f t="shared" si="90"/>
        <v/>
      </c>
      <c r="BL127" s="685" t="str">
        <f t="shared" si="90"/>
        <v/>
      </c>
      <c r="BM127" s="685" t="str">
        <f t="shared" si="90"/>
        <v/>
      </c>
      <c r="BN127" s="685" t="str">
        <f t="shared" si="90"/>
        <v/>
      </c>
      <c r="BO127" s="685" t="str">
        <f t="shared" si="90"/>
        <v/>
      </c>
      <c r="BP127" s="685" t="str">
        <f t="shared" si="90"/>
        <v/>
      </c>
      <c r="BQ127" s="685" t="str">
        <f t="shared" si="90"/>
        <v/>
      </c>
      <c r="BR127" s="529"/>
      <c r="BS127" s="685">
        <f>IFERROR(($L127+AB127*Contr_Rate)*(1+Inv_Return)*IF($D127=$C$1,VLOOKUP($T127,Male_Annuity_Tables,MATCH($BS$3+3,'Mortality Tables'!$N$1:$DN$1,0),FALSE),VLOOKUP($T127,Fe_Annuity_Tables,MATCH(BS$3+3,'Mortality Tables'!$N$1:$DN$1,0),FALSE)),"")</f>
        <v>665787.20571427245</v>
      </c>
      <c r="BT127" s="685">
        <f>IFERROR(($BS127+AC127*Contr_Rate)*(1+Inv_Return)*IF($D127=$C$1,VLOOKUP($T127,Male_Annuity_Tables,MATCH($BS$3+3,'Mortality Tables'!$N$1:$DN$1,0),FALSE),VLOOKUP($T127,Fe_Annuity_Tables,MATCH(BT$3+3,'Mortality Tables'!$N$1:$DN$1,0),FALSE)),"")</f>
        <v>1000245.3788135442</v>
      </c>
      <c r="BU127" s="685">
        <f>IFERROR((BT127+AD127*Contr_Rate)*(1+Inv_Return)*IF($D127=$C$1,VLOOKUP($T127,Male_Annuity_Tables,MATCH($BS$3+3,'Mortality Tables'!$N$1:$DN$1,0),FALSE),VLOOKUP($T127,Fe_Annuity_Tables,MATCH(BU$3+3,'Mortality Tables'!$N$1:$DN$1,0),FALSE)),"")</f>
        <v>1312809.466443683</v>
      </c>
      <c r="BV127" s="685">
        <f>IFERROR((BU127+AE127*Contr_Rate)*(1+Inv_Return)*IF($D127=$C$1,VLOOKUP($T127,Male_Annuity_Tables,MATCH($BS$3+3,'Mortality Tables'!$N$1:$DN$1,0),FALSE),VLOOKUP($T127,Fe_Annuity_Tables,MATCH(BV$3+3,'Mortality Tables'!$N$1:$DN$1,0),FALSE)),"")</f>
        <v>1607407.9915021013</v>
      </c>
      <c r="BW127" s="685">
        <f>IFERROR((BV127+AF127*Contr_Rate)*(1+Inv_Return)*IF($D127=$C$1,VLOOKUP($T127,Male_Annuity_Tables,MATCH($BS$3+3,'Mortality Tables'!$N$1:$DN$1,0),FALSE),VLOOKUP($T127,Fe_Annuity_Tables,MATCH(BW$3+3,'Mortality Tables'!$N$1:$DN$1,0),FALSE)),"")</f>
        <v>1887516.1772957779</v>
      </c>
      <c r="BX127" s="685">
        <f>IFERROR((BW127+AG127*Contr_Rate)*(1+Inv_Return)*IF($D127=$C$1,VLOOKUP($T127,Male_Annuity_Tables,MATCH($BS$3+3,'Mortality Tables'!$N$1:$DN$1,0),FALSE),VLOOKUP($T127,Fe_Annuity_Tables,MATCH(BX$3+3,'Mortality Tables'!$N$1:$DN$1,0),FALSE)),"")</f>
        <v>2156217.5079323775</v>
      </c>
      <c r="BY127" s="685">
        <f>IFERROR((BX127+AH127*Contr_Rate)*(1+Inv_Return)*IF($D127=$C$1,VLOOKUP($T127,Male_Annuity_Tables,MATCH($BS$3+3,'Mortality Tables'!$N$1:$DN$1,0),FALSE),VLOOKUP($T127,Fe_Annuity_Tables,MATCH(BY$3+3,'Mortality Tables'!$N$1:$DN$1,0),FALSE)),"")</f>
        <v>2416257.457957454</v>
      </c>
      <c r="BZ127" s="685">
        <f>IFERROR((BY127+AI127*Contr_Rate)*(1+Inv_Return)*IF($D127=$C$1,VLOOKUP($T127,Male_Annuity_Tables,MATCH($BS$3+3,'Mortality Tables'!$N$1:$DN$1,0),FALSE),VLOOKUP($T127,Fe_Annuity_Tables,MATCH(BZ$3+3,'Mortality Tables'!$N$1:$DN$1,0),FALSE)),"")</f>
        <v>2670090.4130779421</v>
      </c>
      <c r="CA127" s="685">
        <f>IFERROR((BZ127+AJ127*Contr_Rate)*(1+Inv_Return)*IF($D127=$C$1,VLOOKUP($T127,Male_Annuity_Tables,MATCH($BS$3+3,'Mortality Tables'!$N$1:$DN$1,0),FALSE),VLOOKUP($T127,Fe_Annuity_Tables,MATCH(CA$3+3,'Mortality Tables'!$N$1:$DN$1,0),FALSE)),"")</f>
        <v>2919920.6718068477</v>
      </c>
      <c r="CB127" s="685">
        <f>IFERROR((CA127+AK127*Contr_Rate)*(1+Inv_Return)*IF($D127=$C$1,VLOOKUP($T127,Male_Annuity_Tables,MATCH($BS$3+3,'Mortality Tables'!$N$1:$DN$1,0),FALSE),VLOOKUP($T127,Fe_Annuity_Tables,MATCH(CB$3+3,'Mortality Tables'!$N$1:$DN$1,0),FALSE)),"")</f>
        <v>3167738.3029792835</v>
      </c>
      <c r="CC127" s="685">
        <f>IFERROR((CB127+AL127*Contr_Rate)*(1+Inv_Return)*IF($D127=$C$1,VLOOKUP($T127,Male_Annuity_Tables,MATCH($BS$3+3,'Mortality Tables'!$N$1:$DN$1,0),FALSE),VLOOKUP($T127,Fe_Annuity_Tables,MATCH(CC$3+3,'Mortality Tables'!$N$1:$DN$1,0),FALSE)),"")</f>
        <v>3415350.5341086914</v>
      </c>
      <c r="CD127" s="685">
        <f>IFERROR((CC127+AM127*Contr_Rate)*(1+Inv_Return)*IF($D127=$C$1,VLOOKUP($T127,Male_Annuity_Tables,MATCH($BS$3+3,'Mortality Tables'!$N$1:$DN$1,0),FALSE),VLOOKUP($T127,Fe_Annuity_Tables,MATCH(CD$3+3,'Mortality Tables'!$N$1:$DN$1,0),FALSE)),"")</f>
        <v>3664409.2585445885</v>
      </c>
      <c r="CE127" s="685">
        <f>IFERROR((CD127+AN127*Contr_Rate)*(1+Inv_Return)*IF($D127=$C$1,VLOOKUP($T127,Male_Annuity_Tables,MATCH($BS$3+3,'Mortality Tables'!$N$1:$DN$1,0),FALSE),VLOOKUP($T127,Fe_Annuity_Tables,MATCH(CE$3+3,'Mortality Tables'!$N$1:$DN$1,0),FALSE)),"")</f>
        <v>3916435.1736797118</v>
      </c>
      <c r="CF127" s="685">
        <f>IFERROR((CE127+AO127*Contr_Rate)*(1+Inv_Return)*IF($D127=$C$1,VLOOKUP($T127,Male_Annuity_Tables,MATCH($BS$3+3,'Mortality Tables'!$N$1:$DN$1,0),FALSE),VLOOKUP($T127,Fe_Annuity_Tables,MATCH(CF$3+3,'Mortality Tables'!$N$1:$DN$1,0),FALSE)),"")</f>
        <v>4172838.9965730254</v>
      </c>
      <c r="CG127" s="685">
        <f>IFERROR((CF127+AP127*Contr_Rate)*(1+Inv_Return)*IF($D127=$C$1,VLOOKUP($T127,Male_Annuity_Tables,MATCH($BS$3+3,'Mortality Tables'!$N$1:$DN$1,0),FALSE),VLOOKUP($T127,Fe_Annuity_Tables,MATCH(CG$3+3,'Mortality Tables'!$N$1:$DN$1,0),FALSE)),"")</f>
        <v>4434940.1460331529</v>
      </c>
      <c r="CH127" s="685" t="str">
        <f>IFERROR((CG127+AQ127*Contr_Rate)*(1+Inv_Return)*IF($D127=$C$1,VLOOKUP($T127,Male_Annuity_Tables,MATCH($BS$3+3,'Mortality Tables'!$N$1:$DN$1,0),FALSE),VLOOKUP($T127,Fe_Annuity_Tables,MATCH(CH$3+3,'Mortality Tables'!$N$1:$DN$1,0),FALSE)),"")</f>
        <v/>
      </c>
      <c r="CI127" s="685" t="str">
        <f>IFERROR((CH127+AR127*Contr_Rate)*(1+Inv_Return)*IF($D127=$C$1,VLOOKUP($T127,Male_Annuity_Tables,MATCH($BS$3+3,'Mortality Tables'!$N$1:$DN$1,0),FALSE),VLOOKUP($T127,Fe_Annuity_Tables,MATCH(CI$3+3,'Mortality Tables'!$N$1:$DN$1,0),FALSE)),"")</f>
        <v/>
      </c>
      <c r="CJ127" s="685" t="str">
        <f>IFERROR((CI127+AS127*Contr_Rate)*(1+Inv_Return)*IF($D127=$C$1,VLOOKUP($T127,Male_Annuity_Tables,MATCH($BS$3+3,'Mortality Tables'!$N$1:$DN$1,0),FALSE),VLOOKUP($T127,Fe_Annuity_Tables,MATCH(CJ$3+3,'Mortality Tables'!$N$1:$DN$1,0),FALSE)),"")</f>
        <v/>
      </c>
      <c r="CK127" s="685" t="str">
        <f>IFERROR((CJ127+AT127*Contr_Rate)*(1+Inv_Return)*IF($D127=$C$1,VLOOKUP($T127,Male_Annuity_Tables,MATCH($BS$3+3,'Mortality Tables'!$N$1:$DN$1,0),FALSE),VLOOKUP($T127,Fe_Annuity_Tables,MATCH(CK$3+3,'Mortality Tables'!$N$1:$DN$1,0),FALSE)),"")</f>
        <v/>
      </c>
      <c r="CL127" s="685" t="str">
        <f>IFERROR((CK127+AU127*Contr_Rate)*(1+Inv_Return)*IF($D127=$C$1,VLOOKUP($T127,Male_Annuity_Tables,MATCH($BS$3+3,'Mortality Tables'!$N$1:$DN$1,0),FALSE),VLOOKUP($T127,Fe_Annuity_Tables,MATCH(CL$3+3,'Mortality Tables'!$N$1:$DN$1,0),FALSE)),"")</f>
        <v/>
      </c>
      <c r="CM127" s="685" t="str">
        <f>IFERROR((CL127+AV127*Contr_Rate)*(1+Inv_Return)*IF($D127=$C$1,VLOOKUP($T127,Male_Annuity_Tables,MATCH($BS$3+3,'Mortality Tables'!$N$1:$DN$1,0),FALSE),VLOOKUP($T127,Fe_Annuity_Tables,MATCH(CM$3+3,'Mortality Tables'!$N$1:$DN$1,0),FALSE)),"")</f>
        <v/>
      </c>
      <c r="CN127" s="685" t="str">
        <f>IFERROR((CM127+AW127*Contr_Rate)*(1+Inv_Return)*IF($D127=$C$1,VLOOKUP($T127,Male_Annuity_Tables,MATCH($BS$3+3,'Mortality Tables'!$N$1:$DN$1,0),FALSE),VLOOKUP($T127,Fe_Annuity_Tables,MATCH(CN$3+3,'Mortality Tables'!$N$1:$DN$1,0),FALSE)),"")</f>
        <v/>
      </c>
      <c r="CO127" s="685" t="str">
        <f>IFERROR((CN127+AX127*Contr_Rate)*(1+Inv_Return)*IF($D127=$C$1,VLOOKUP($T127,Male_Annuity_Tables,MATCH($BS$3+3,'Mortality Tables'!$N$1:$DN$1,0),FALSE),VLOOKUP($T127,Fe_Annuity_Tables,MATCH(CO$3+3,'Mortality Tables'!$N$1:$DN$1,0),FALSE)),"")</f>
        <v/>
      </c>
      <c r="CP127" s="685" t="str">
        <f>IFERROR((CO127+AY127*Contr_Rate)*(1+Inv_Return)*IF($D127=$C$1,VLOOKUP($T127,Male_Annuity_Tables,MATCH($BS$3+3,'Mortality Tables'!$N$1:$DN$1,0),FALSE),VLOOKUP($T127,Fe_Annuity_Tables,MATCH(CP$3+3,'Mortality Tables'!$N$1:$DN$1,0),FALSE)),"")</f>
        <v/>
      </c>
      <c r="CQ127" s="685" t="str">
        <f>IFERROR((CP127+AZ127*Contr_Rate)*(1+Inv_Return)*IF($D127=$C$1,VLOOKUP($T127,Male_Annuity_Tables,MATCH($BS$3+3,'Mortality Tables'!$N$1:$DN$1,0),FALSE),VLOOKUP($T127,Fe_Annuity_Tables,MATCH(CQ$3+3,'Mortality Tables'!$N$1:$DN$1,0),FALSE)),"")</f>
        <v/>
      </c>
      <c r="CR127" s="685" t="str">
        <f>IFERROR((CQ127+BA127*Contr_Rate)*(1+Inv_Return)*IF($D127=$C$1,VLOOKUP($T127,Male_Annuity_Tables,MATCH($BS$3+3,'Mortality Tables'!$N$1:$DN$1,0),FALSE),VLOOKUP($T127,Fe_Annuity_Tables,MATCH(CR$3+3,'Mortality Tables'!$N$1:$DN$1,0),FALSE)),"")</f>
        <v/>
      </c>
      <c r="CS127" s="685" t="str">
        <f>IFERROR((CR127+BB127*Contr_Rate)*(1+Inv_Return)*IF($D127=$C$1,VLOOKUP($T127,Male_Annuity_Tables,MATCH($BS$3+3,'Mortality Tables'!$N$1:$DN$1,0),FALSE),VLOOKUP($T127,Fe_Annuity_Tables,MATCH(CS$3+3,'Mortality Tables'!$N$1:$DN$1,0),FALSE)),"")</f>
        <v/>
      </c>
      <c r="CT127" s="685" t="str">
        <f>IFERROR((CS127+BC127*Contr_Rate)*(1+Inv_Return)*IF($D127=$C$1,VLOOKUP($T127,Male_Annuity_Tables,MATCH($BS$3+3,'Mortality Tables'!$N$1:$DN$1,0),FALSE),VLOOKUP($T127,Fe_Annuity_Tables,MATCH(CT$3+3,'Mortality Tables'!$N$1:$DN$1,0),FALSE)),"")</f>
        <v/>
      </c>
      <c r="CU127" s="685" t="str">
        <f>IFERROR((CT127+BD127*Contr_Rate)*(1+Inv_Return)*IF($D127=$C$1,VLOOKUP($T127,Male_Annuity_Tables,MATCH($BS$3+3,'Mortality Tables'!$N$1:$DN$1,0),FALSE),VLOOKUP($T127,Fe_Annuity_Tables,MATCH(CU$3+3,'Mortality Tables'!$N$1:$DN$1,0),FALSE)),"")</f>
        <v/>
      </c>
      <c r="CV127" s="685" t="str">
        <f>IFERROR((CU127+BE127*Contr_Rate)*(1+Inv_Return)*IF($D127=$C$1,VLOOKUP($T127,Male_Annuity_Tables,MATCH($BS$3+3,'Mortality Tables'!$N$1:$DN$1,0),FALSE),VLOOKUP($T127,Fe_Annuity_Tables,MATCH(CV$3+3,'Mortality Tables'!$N$1:$DN$1,0),FALSE)),"")</f>
        <v/>
      </c>
      <c r="CW127" s="685" t="str">
        <f>IFERROR((CV127+BF127*Contr_Rate)*(1+Inv_Return)*IF($D127=$C$1,VLOOKUP($T127,Male_Annuity_Tables,MATCH($BS$3+3,'Mortality Tables'!$N$1:$DN$1,0),FALSE),VLOOKUP($T127,Fe_Annuity_Tables,MATCH(CW$3+3,'Mortality Tables'!$N$1:$DN$1,0),FALSE)),"")</f>
        <v/>
      </c>
      <c r="CX127" s="685" t="str">
        <f>IFERROR((CW127+BG127*Contr_Rate)*(1+Inv_Return)*IF($D127=$C$1,VLOOKUP($T127,Male_Annuity_Tables,MATCH($BS$3+3,'Mortality Tables'!$N$1:$DN$1,0),FALSE),VLOOKUP($T127,Fe_Annuity_Tables,MATCH(CX$3+3,'Mortality Tables'!$N$1:$DN$1,0),FALSE)),"")</f>
        <v/>
      </c>
      <c r="CY127" s="685" t="str">
        <f>IFERROR((CX127+BH127*Contr_Rate)*(1+Inv_Return)*IF($D127=$C$1,VLOOKUP($T127,Male_Annuity_Tables,MATCH($BS$3+3,'Mortality Tables'!$N$1:$DN$1,0),FALSE),VLOOKUP($T127,Fe_Annuity_Tables,MATCH(CY$3+3,'Mortality Tables'!$N$1:$DN$1,0),FALSE)),"")</f>
        <v/>
      </c>
      <c r="CZ127" s="685" t="str">
        <f>IFERROR((CY127+BI127*Contr_Rate)*(1+Inv_Return)*IF($D127=$C$1,VLOOKUP($T127,Male_Annuity_Tables,MATCH($BS$3+3,'Mortality Tables'!$N$1:$DN$1,0),FALSE),VLOOKUP($T127,Fe_Annuity_Tables,MATCH(CZ$3+3,'Mortality Tables'!$N$1:$DN$1,0),FALSE)),"")</f>
        <v/>
      </c>
      <c r="DA127" s="685" t="str">
        <f>IFERROR((CZ127+BJ127*Contr_Rate)*(1+Inv_Return)*IF($D127=$C$1,VLOOKUP($T127,Male_Annuity_Tables,MATCH($BS$3+3,'Mortality Tables'!$N$1:$DN$1,0),FALSE),VLOOKUP($T127,Fe_Annuity_Tables,MATCH(DA$3+3,'Mortality Tables'!$N$1:$DN$1,0),FALSE)),"")</f>
        <v/>
      </c>
      <c r="DB127" s="685" t="str">
        <f>IFERROR((DA127+BK127*Contr_Rate)*(1+Inv_Return)*IF($D127=$C$1,VLOOKUP($T127,Male_Annuity_Tables,MATCH($BS$3+3,'Mortality Tables'!$N$1:$DN$1,0),FALSE),VLOOKUP($T127,Fe_Annuity_Tables,MATCH(DB$3+3,'Mortality Tables'!$N$1:$DN$1,0),FALSE)),"")</f>
        <v/>
      </c>
      <c r="DC127" s="685" t="str">
        <f>IFERROR((DB127+BL127*Contr_Rate)*(1+Inv_Return)*IF($D127=$C$1,VLOOKUP($T127,Male_Annuity_Tables,MATCH($BS$3+3,'Mortality Tables'!$N$1:$DN$1,0),FALSE),VLOOKUP($T127,Fe_Annuity_Tables,MATCH(DC$3+3,'Mortality Tables'!$N$1:$DN$1,0),FALSE)),"")</f>
        <v/>
      </c>
      <c r="DD127" s="685" t="str">
        <f>IFERROR((DC127+BM127*Contr_Rate)*(1+Inv_Return)*IF($D127=$C$1,VLOOKUP($T127,Male_Annuity_Tables,MATCH($BS$3+3,'Mortality Tables'!$N$1:$DN$1,0),FALSE),VLOOKUP($T127,Fe_Annuity_Tables,MATCH(DD$3+3,'Mortality Tables'!$N$1:$DN$1,0),FALSE)),"")</f>
        <v/>
      </c>
      <c r="DE127" s="685" t="str">
        <f>IFERROR((DD127+BN127*Contr_Rate)*(1+Inv_Return)*IF($D127=$C$1,VLOOKUP($T127,Male_Annuity_Tables,MATCH($BS$3+3,'Mortality Tables'!$N$1:$DN$1,0),FALSE),VLOOKUP($T127,Fe_Annuity_Tables,MATCH(DE$3+3,'Mortality Tables'!$N$1:$DN$1,0),FALSE)),"")</f>
        <v/>
      </c>
      <c r="DF127" s="685" t="str">
        <f>IFERROR((DE127+BO127*Contr_Rate)*(1+Inv_Return)*IF($D127=$C$1,VLOOKUP($T127,Male_Annuity_Tables,MATCH($BS$3+3,'Mortality Tables'!$N$1:$DN$1,0),FALSE),VLOOKUP($T127,Fe_Annuity_Tables,MATCH(DF$3+3,'Mortality Tables'!$N$1:$DN$1,0),FALSE)),"")</f>
        <v/>
      </c>
      <c r="DG127" s="685" t="str">
        <f>IFERROR((DF127+BP127*Contr_Rate)*(1+Inv_Return)*IF($D127=$C$1,VLOOKUP($T127,Male_Annuity_Tables,MATCH($BS$3+3,'Mortality Tables'!$N$1:$DN$1,0),FALSE),VLOOKUP($T127,Fe_Annuity_Tables,MATCH(DG$3+3,'Mortality Tables'!$N$1:$DN$1,0),FALSE)),"")</f>
        <v/>
      </c>
      <c r="DH127" s="685" t="str">
        <f>IFERROR((DG127+BQ127*Contr_Rate)*(1+Inv_Return)*IF($D127=$C$1,VLOOKUP($T127,Male_Annuity_Tables,MATCH($BS$3+3,'Mortality Tables'!$N$1:$DN$1,0),FALSE),VLOOKUP($T127,Fe_Annuity_Tables,MATCH(DH$3+3,'Mortality Tables'!$N$1:$DN$1,0),FALSE)),"")</f>
        <v/>
      </c>
      <c r="DJ127" s="686">
        <f t="shared" si="69"/>
        <v>4434940.1460331529</v>
      </c>
      <c r="DK127" s="680">
        <f t="shared" si="60"/>
        <v>8.0909277508679907</v>
      </c>
      <c r="DL127" s="686">
        <f t="shared" si="83"/>
        <v>367252.06173339533</v>
      </c>
      <c r="DM127" s="686">
        <f t="shared" si="70"/>
        <v>3073876.2558428058</v>
      </c>
      <c r="DN127" s="687">
        <f t="shared" si="84"/>
        <v>0.11947522644586775</v>
      </c>
      <c r="DP127" s="688">
        <f t="shared" ref="DP127:DP188" si="95">IFERROR(IF($D127=$C$1,VLOOKUP($T127+DP$3-1,Male_Annuity_Tables,2,FALSE),VLOOKUP($T127,Fe_Annuity_Tables,2,FALSE))*BS127,"")</f>
        <v>101843.13860289224</v>
      </c>
      <c r="DQ127" s="688">
        <f t="shared" ref="DQ127:DQ188" si="96">IFERROR(IF($D127=$C$1,VLOOKUP($T127+DQ$3-1,Male_Annuity_Tables,2,FALSE),VLOOKUP($T127,Fe_Annuity_Tables,2,FALSE))*BT127,"")</f>
        <v>153276.10148131929</v>
      </c>
      <c r="DR127" s="688">
        <f t="shared" ref="DR127:DR188" si="97">IFERROR(IF($D127=$C$1,VLOOKUP($T127+DR$3-1,Male_Annuity_Tables,2,FALSE),VLOOKUP($T127,Fe_Annuity_Tables,2,FALSE))*BU127,"")</f>
        <v>201574.6731203621</v>
      </c>
    </row>
    <row r="128" spans="1:122" s="657" customFormat="1" ht="14.5">
      <c r="A128" s="675" t="s">
        <v>1325</v>
      </c>
      <c r="B128" s="675" t="s">
        <v>1326</v>
      </c>
      <c r="C128" s="675" t="s">
        <v>541</v>
      </c>
      <c r="D128" s="675" t="s">
        <v>61</v>
      </c>
      <c r="E128" s="676">
        <v>22129</v>
      </c>
      <c r="F128" s="677">
        <v>42108</v>
      </c>
      <c r="G128" s="677">
        <v>43874</v>
      </c>
      <c r="H128" s="678">
        <v>1486312</v>
      </c>
      <c r="I128" s="678">
        <v>128272.51</v>
      </c>
      <c r="J128" s="678">
        <v>136553.13</v>
      </c>
      <c r="K128" s="678">
        <v>34697.33</v>
      </c>
      <c r="L128" s="678">
        <v>299522.97000000003</v>
      </c>
      <c r="M128" s="679">
        <f>IF(COUNTIF($A$4:A204,A128)=1,0,1)</f>
        <v>0</v>
      </c>
      <c r="N128" s="680" t="str">
        <f t="shared" si="80"/>
        <v>Okay</v>
      </c>
      <c r="O128" s="680" t="str">
        <f t="shared" ref="O128:O187" si="98">IF(G128&gt;E128,"TRUE","FALSE")</f>
        <v>TRUE</v>
      </c>
      <c r="P128" s="680" t="b">
        <f t="shared" si="92"/>
        <v>1</v>
      </c>
      <c r="Q128" s="680" t="b">
        <f t="shared" si="76"/>
        <v>1</v>
      </c>
      <c r="R128" s="680" t="b">
        <f t="shared" si="77"/>
        <v>1</v>
      </c>
      <c r="S128" s="681">
        <f t="shared" si="93"/>
        <v>54.736986301369861</v>
      </c>
      <c r="T128" s="682">
        <f t="shared" si="78"/>
        <v>64</v>
      </c>
      <c r="U128" s="682">
        <f t="shared" ref="U128:U189" si="99">ROUNDDOWN(YEARFRAC($E128,$G128,3),0)</f>
        <v>59</v>
      </c>
      <c r="V128" s="682">
        <f t="shared" si="79"/>
        <v>4.882191780821918</v>
      </c>
      <c r="W128" s="682">
        <f t="shared" si="81"/>
        <v>0</v>
      </c>
      <c r="X128" s="683">
        <f t="shared" si="82"/>
        <v>0</v>
      </c>
      <c r="Y128" s="684">
        <f t="shared" si="94"/>
        <v>2.0799999999999999E-2</v>
      </c>
      <c r="Z128" s="684">
        <f>IF($D128=$C$1,VLOOKUP($T128,Male_Annuity_Tables,MATCH($W128+2,'Mortality Tables'!$DS$1:$HT$1,0),FALSE),VLOOKUP($T128,Fe_Annuity_Tables,MATCH($W128+2,'Mortality Tables'!$M$1:$DN$1,0),FALSE))</f>
        <v>1</v>
      </c>
      <c r="AA128" s="664"/>
      <c r="AB128" s="685" t="str">
        <f t="shared" si="89"/>
        <v/>
      </c>
      <c r="AC128" s="685" t="str">
        <f t="shared" si="89"/>
        <v/>
      </c>
      <c r="AD128" s="685" t="str">
        <f t="shared" si="89"/>
        <v/>
      </c>
      <c r="AE128" s="685" t="str">
        <f t="shared" si="89"/>
        <v/>
      </c>
      <c r="AF128" s="685" t="str">
        <f t="shared" si="89"/>
        <v/>
      </c>
      <c r="AG128" s="685" t="str">
        <f t="shared" si="89"/>
        <v/>
      </c>
      <c r="AH128" s="685" t="str">
        <f t="shared" si="89"/>
        <v/>
      </c>
      <c r="AI128" s="685" t="str">
        <f t="shared" si="89"/>
        <v/>
      </c>
      <c r="AJ128" s="685" t="str">
        <f t="shared" si="89"/>
        <v/>
      </c>
      <c r="AK128" s="685" t="str">
        <f t="shared" si="89"/>
        <v/>
      </c>
      <c r="AL128" s="685" t="str">
        <f t="shared" si="87"/>
        <v/>
      </c>
      <c r="AM128" s="685" t="str">
        <f t="shared" si="87"/>
        <v/>
      </c>
      <c r="AN128" s="685" t="str">
        <f t="shared" si="87"/>
        <v/>
      </c>
      <c r="AO128" s="685" t="str">
        <f t="shared" si="87"/>
        <v/>
      </c>
      <c r="AP128" s="685" t="str">
        <f t="shared" si="87"/>
        <v/>
      </c>
      <c r="AQ128" s="685" t="str">
        <f t="shared" si="87"/>
        <v/>
      </c>
      <c r="AR128" s="685" t="str">
        <f t="shared" si="87"/>
        <v/>
      </c>
      <c r="AS128" s="685" t="str">
        <f t="shared" si="87"/>
        <v/>
      </c>
      <c r="AT128" s="685" t="str">
        <f t="shared" si="87"/>
        <v/>
      </c>
      <c r="AU128" s="685" t="str">
        <f t="shared" si="87"/>
        <v/>
      </c>
      <c r="AV128" s="685" t="str">
        <f t="shared" si="91"/>
        <v/>
      </c>
      <c r="AW128" s="685" t="str">
        <f t="shared" si="91"/>
        <v/>
      </c>
      <c r="AX128" s="685" t="str">
        <f t="shared" si="91"/>
        <v/>
      </c>
      <c r="AY128" s="685" t="str">
        <f t="shared" si="91"/>
        <v/>
      </c>
      <c r="AZ128" s="685" t="str">
        <f t="shared" si="91"/>
        <v/>
      </c>
      <c r="BA128" s="685" t="str">
        <f t="shared" si="91"/>
        <v/>
      </c>
      <c r="BB128" s="685" t="str">
        <f t="shared" si="91"/>
        <v/>
      </c>
      <c r="BC128" s="685" t="str">
        <f t="shared" si="91"/>
        <v/>
      </c>
      <c r="BD128" s="685" t="str">
        <f t="shared" si="91"/>
        <v/>
      </c>
      <c r="BE128" s="685" t="str">
        <f t="shared" si="91"/>
        <v/>
      </c>
      <c r="BF128" s="685" t="str">
        <f t="shared" si="91"/>
        <v/>
      </c>
      <c r="BG128" s="685" t="str">
        <f t="shared" si="91"/>
        <v/>
      </c>
      <c r="BH128" s="685" t="str">
        <f t="shared" si="91"/>
        <v/>
      </c>
      <c r="BI128" s="685" t="str">
        <f t="shared" si="90"/>
        <v/>
      </c>
      <c r="BJ128" s="685" t="str">
        <f t="shared" si="90"/>
        <v/>
      </c>
      <c r="BK128" s="685" t="str">
        <f t="shared" si="90"/>
        <v/>
      </c>
      <c r="BL128" s="685" t="str">
        <f t="shared" si="90"/>
        <v/>
      </c>
      <c r="BM128" s="685" t="str">
        <f t="shared" si="90"/>
        <v/>
      </c>
      <c r="BN128" s="685" t="str">
        <f t="shared" si="90"/>
        <v/>
      </c>
      <c r="BO128" s="685" t="str">
        <f t="shared" si="90"/>
        <v/>
      </c>
      <c r="BP128" s="685" t="str">
        <f t="shared" si="90"/>
        <v/>
      </c>
      <c r="BQ128" s="685" t="str">
        <f t="shared" si="90"/>
        <v/>
      </c>
      <c r="BR128" s="529"/>
      <c r="BS128" s="685" t="str">
        <f>IFERROR(($L128+AB128*Contr_Rate)*(1+Inv_Return)*IF($D128=$C$1,VLOOKUP($T128,Male_Annuity_Tables,MATCH($BS$3+3,'Mortality Tables'!$N$1:$DN$1,0),FALSE),VLOOKUP($T128,Fe_Annuity_Tables,MATCH(BS$3+3,'Mortality Tables'!$N$1:$DN$1,0),FALSE)),"")</f>
        <v/>
      </c>
      <c r="BT128" s="685" t="str">
        <f>IFERROR(($BS128+AC128*Contr_Rate)*(1+Inv_Return)*IF($D128=$C$1,VLOOKUP($T128,Male_Annuity_Tables,MATCH($BS$3+3,'Mortality Tables'!$N$1:$DN$1,0),FALSE),VLOOKUP($T128,Fe_Annuity_Tables,MATCH(BT$3+3,'Mortality Tables'!$N$1:$DN$1,0),FALSE)),"")</f>
        <v/>
      </c>
      <c r="BU128" s="685" t="str">
        <f>IFERROR((BT128+AD128*Contr_Rate)*(1+Inv_Return)*IF($D128=$C$1,VLOOKUP($T128,Male_Annuity_Tables,MATCH($BS$3+3,'Mortality Tables'!$N$1:$DN$1,0),FALSE),VLOOKUP($T128,Fe_Annuity_Tables,MATCH(BU$3+3,'Mortality Tables'!$N$1:$DN$1,0),FALSE)),"")</f>
        <v/>
      </c>
      <c r="BV128" s="685" t="str">
        <f>IFERROR((BU128+AE128*Contr_Rate)*(1+Inv_Return)*IF($D128=$C$1,VLOOKUP($T128,Male_Annuity_Tables,MATCH($BS$3+3,'Mortality Tables'!$N$1:$DN$1,0),FALSE),VLOOKUP($T128,Fe_Annuity_Tables,MATCH(BV$3+3,'Mortality Tables'!$N$1:$DN$1,0),FALSE)),"")</f>
        <v/>
      </c>
      <c r="BW128" s="685" t="str">
        <f>IFERROR((BV128+AF128*Contr_Rate)*(1+Inv_Return)*IF($D128=$C$1,VLOOKUP($T128,Male_Annuity_Tables,MATCH($BS$3+3,'Mortality Tables'!$N$1:$DN$1,0),FALSE),VLOOKUP($T128,Fe_Annuity_Tables,MATCH(BW$3+3,'Mortality Tables'!$N$1:$DN$1,0),FALSE)),"")</f>
        <v/>
      </c>
      <c r="BX128" s="685" t="str">
        <f>IFERROR((BW128+AG128*Contr_Rate)*(1+Inv_Return)*IF($D128=$C$1,VLOOKUP($T128,Male_Annuity_Tables,MATCH($BS$3+3,'Mortality Tables'!$N$1:$DN$1,0),FALSE),VLOOKUP($T128,Fe_Annuity_Tables,MATCH(BX$3+3,'Mortality Tables'!$N$1:$DN$1,0),FALSE)),"")</f>
        <v/>
      </c>
      <c r="BY128" s="685" t="str">
        <f>IFERROR((BX128+AH128*Contr_Rate)*(1+Inv_Return)*IF($D128=$C$1,VLOOKUP($T128,Male_Annuity_Tables,MATCH($BS$3+3,'Mortality Tables'!$N$1:$DN$1,0),FALSE),VLOOKUP($T128,Fe_Annuity_Tables,MATCH(BY$3+3,'Mortality Tables'!$N$1:$DN$1,0),FALSE)),"")</f>
        <v/>
      </c>
      <c r="BZ128" s="685" t="str">
        <f>IFERROR((BY128+AI128*Contr_Rate)*(1+Inv_Return)*IF($D128=$C$1,VLOOKUP($T128,Male_Annuity_Tables,MATCH($BS$3+3,'Mortality Tables'!$N$1:$DN$1,0),FALSE),VLOOKUP($T128,Fe_Annuity_Tables,MATCH(BZ$3+3,'Mortality Tables'!$N$1:$DN$1,0),FALSE)),"")</f>
        <v/>
      </c>
      <c r="CA128" s="685" t="str">
        <f>IFERROR((BZ128+AJ128*Contr_Rate)*(1+Inv_Return)*IF($D128=$C$1,VLOOKUP($T128,Male_Annuity_Tables,MATCH($BS$3+3,'Mortality Tables'!$N$1:$DN$1,0),FALSE),VLOOKUP($T128,Fe_Annuity_Tables,MATCH(CA$3+3,'Mortality Tables'!$N$1:$DN$1,0),FALSE)),"")</f>
        <v/>
      </c>
      <c r="CB128" s="685" t="str">
        <f>IFERROR((CA128+AK128*Contr_Rate)*(1+Inv_Return)*IF($D128=$C$1,VLOOKUP($T128,Male_Annuity_Tables,MATCH($BS$3+3,'Mortality Tables'!$N$1:$DN$1,0),FALSE),VLOOKUP($T128,Fe_Annuity_Tables,MATCH(CB$3+3,'Mortality Tables'!$N$1:$DN$1,0),FALSE)),"")</f>
        <v/>
      </c>
      <c r="CC128" s="685" t="str">
        <f>IFERROR((CB128+AL128*Contr_Rate)*(1+Inv_Return)*IF($D128=$C$1,VLOOKUP($T128,Male_Annuity_Tables,MATCH($BS$3+3,'Mortality Tables'!$N$1:$DN$1,0),FALSE),VLOOKUP($T128,Fe_Annuity_Tables,MATCH(CC$3+3,'Mortality Tables'!$N$1:$DN$1,0),FALSE)),"")</f>
        <v/>
      </c>
      <c r="CD128" s="685" t="str">
        <f>IFERROR((CC128+AM128*Contr_Rate)*(1+Inv_Return)*IF($D128=$C$1,VLOOKUP($T128,Male_Annuity_Tables,MATCH($BS$3+3,'Mortality Tables'!$N$1:$DN$1,0),FALSE),VLOOKUP($T128,Fe_Annuity_Tables,MATCH(CD$3+3,'Mortality Tables'!$N$1:$DN$1,0),FALSE)),"")</f>
        <v/>
      </c>
      <c r="CE128" s="685" t="str">
        <f>IFERROR((CD128+AN128*Contr_Rate)*(1+Inv_Return)*IF($D128=$C$1,VLOOKUP($T128,Male_Annuity_Tables,MATCH($BS$3+3,'Mortality Tables'!$N$1:$DN$1,0),FALSE),VLOOKUP($T128,Fe_Annuity_Tables,MATCH(CE$3+3,'Mortality Tables'!$N$1:$DN$1,0),FALSE)),"")</f>
        <v/>
      </c>
      <c r="CF128" s="685" t="str">
        <f>IFERROR((CE128+AO128*Contr_Rate)*(1+Inv_Return)*IF($D128=$C$1,VLOOKUP($T128,Male_Annuity_Tables,MATCH($BS$3+3,'Mortality Tables'!$N$1:$DN$1,0),FALSE),VLOOKUP($T128,Fe_Annuity_Tables,MATCH(CF$3+3,'Mortality Tables'!$N$1:$DN$1,0),FALSE)),"")</f>
        <v/>
      </c>
      <c r="CG128" s="685" t="str">
        <f>IFERROR((CF128+AP128*Contr_Rate)*(1+Inv_Return)*IF($D128=$C$1,VLOOKUP($T128,Male_Annuity_Tables,MATCH($BS$3+3,'Mortality Tables'!$N$1:$DN$1,0),FALSE),VLOOKUP($T128,Fe_Annuity_Tables,MATCH(CG$3+3,'Mortality Tables'!$N$1:$DN$1,0),FALSE)),"")</f>
        <v/>
      </c>
      <c r="CH128" s="685" t="str">
        <f>IFERROR((CG128+AQ128*Contr_Rate)*(1+Inv_Return)*IF($D128=$C$1,VLOOKUP($T128,Male_Annuity_Tables,MATCH($BS$3+3,'Mortality Tables'!$N$1:$DN$1,0),FALSE),VLOOKUP($T128,Fe_Annuity_Tables,MATCH(CH$3+3,'Mortality Tables'!$N$1:$DN$1,0),FALSE)),"")</f>
        <v/>
      </c>
      <c r="CI128" s="685" t="str">
        <f>IFERROR((CH128+AR128*Contr_Rate)*(1+Inv_Return)*IF($D128=$C$1,VLOOKUP($T128,Male_Annuity_Tables,MATCH($BS$3+3,'Mortality Tables'!$N$1:$DN$1,0),FALSE),VLOOKUP($T128,Fe_Annuity_Tables,MATCH(CI$3+3,'Mortality Tables'!$N$1:$DN$1,0),FALSE)),"")</f>
        <v/>
      </c>
      <c r="CJ128" s="685" t="str">
        <f>IFERROR((CI128+AS128*Contr_Rate)*(1+Inv_Return)*IF($D128=$C$1,VLOOKUP($T128,Male_Annuity_Tables,MATCH($BS$3+3,'Mortality Tables'!$N$1:$DN$1,0),FALSE),VLOOKUP($T128,Fe_Annuity_Tables,MATCH(CJ$3+3,'Mortality Tables'!$N$1:$DN$1,0),FALSE)),"")</f>
        <v/>
      </c>
      <c r="CK128" s="685" t="str">
        <f>IFERROR((CJ128+AT128*Contr_Rate)*(1+Inv_Return)*IF($D128=$C$1,VLOOKUP($T128,Male_Annuity_Tables,MATCH($BS$3+3,'Mortality Tables'!$N$1:$DN$1,0),FALSE),VLOOKUP($T128,Fe_Annuity_Tables,MATCH(CK$3+3,'Mortality Tables'!$N$1:$DN$1,0),FALSE)),"")</f>
        <v/>
      </c>
      <c r="CL128" s="685" t="str">
        <f>IFERROR((CK128+AU128*Contr_Rate)*(1+Inv_Return)*IF($D128=$C$1,VLOOKUP($T128,Male_Annuity_Tables,MATCH($BS$3+3,'Mortality Tables'!$N$1:$DN$1,0),FALSE),VLOOKUP($T128,Fe_Annuity_Tables,MATCH(CL$3+3,'Mortality Tables'!$N$1:$DN$1,0),FALSE)),"")</f>
        <v/>
      </c>
      <c r="CM128" s="685" t="str">
        <f>IFERROR((CL128+AV128*Contr_Rate)*(1+Inv_Return)*IF($D128=$C$1,VLOOKUP($T128,Male_Annuity_Tables,MATCH($BS$3+3,'Mortality Tables'!$N$1:$DN$1,0),FALSE),VLOOKUP($T128,Fe_Annuity_Tables,MATCH(CM$3+3,'Mortality Tables'!$N$1:$DN$1,0),FALSE)),"")</f>
        <v/>
      </c>
      <c r="CN128" s="685" t="str">
        <f>IFERROR((CM128+AW128*Contr_Rate)*(1+Inv_Return)*IF($D128=$C$1,VLOOKUP($T128,Male_Annuity_Tables,MATCH($BS$3+3,'Mortality Tables'!$N$1:$DN$1,0),FALSE),VLOOKUP($T128,Fe_Annuity_Tables,MATCH(CN$3+3,'Mortality Tables'!$N$1:$DN$1,0),FALSE)),"")</f>
        <v/>
      </c>
      <c r="CO128" s="685" t="str">
        <f>IFERROR((CN128+AX128*Contr_Rate)*(1+Inv_Return)*IF($D128=$C$1,VLOOKUP($T128,Male_Annuity_Tables,MATCH($BS$3+3,'Mortality Tables'!$N$1:$DN$1,0),FALSE),VLOOKUP($T128,Fe_Annuity_Tables,MATCH(CO$3+3,'Mortality Tables'!$N$1:$DN$1,0),FALSE)),"")</f>
        <v/>
      </c>
      <c r="CP128" s="685" t="str">
        <f>IFERROR((CO128+AY128*Contr_Rate)*(1+Inv_Return)*IF($D128=$C$1,VLOOKUP($T128,Male_Annuity_Tables,MATCH($BS$3+3,'Mortality Tables'!$N$1:$DN$1,0),FALSE),VLOOKUP($T128,Fe_Annuity_Tables,MATCH(CP$3+3,'Mortality Tables'!$N$1:$DN$1,0),FALSE)),"")</f>
        <v/>
      </c>
      <c r="CQ128" s="685" t="str">
        <f>IFERROR((CP128+AZ128*Contr_Rate)*(1+Inv_Return)*IF($D128=$C$1,VLOOKUP($T128,Male_Annuity_Tables,MATCH($BS$3+3,'Mortality Tables'!$N$1:$DN$1,0),FALSE),VLOOKUP($T128,Fe_Annuity_Tables,MATCH(CQ$3+3,'Mortality Tables'!$N$1:$DN$1,0),FALSE)),"")</f>
        <v/>
      </c>
      <c r="CR128" s="685" t="str">
        <f>IFERROR((CQ128+BA128*Contr_Rate)*(1+Inv_Return)*IF($D128=$C$1,VLOOKUP($T128,Male_Annuity_Tables,MATCH($BS$3+3,'Mortality Tables'!$N$1:$DN$1,0),FALSE),VLOOKUP($T128,Fe_Annuity_Tables,MATCH(CR$3+3,'Mortality Tables'!$N$1:$DN$1,0),FALSE)),"")</f>
        <v/>
      </c>
      <c r="CS128" s="685" t="str">
        <f>IFERROR((CR128+BB128*Contr_Rate)*(1+Inv_Return)*IF($D128=$C$1,VLOOKUP($T128,Male_Annuity_Tables,MATCH($BS$3+3,'Mortality Tables'!$N$1:$DN$1,0),FALSE),VLOOKUP($T128,Fe_Annuity_Tables,MATCH(CS$3+3,'Mortality Tables'!$N$1:$DN$1,0),FALSE)),"")</f>
        <v/>
      </c>
      <c r="CT128" s="685" t="str">
        <f>IFERROR((CS128+BC128*Contr_Rate)*(1+Inv_Return)*IF($D128=$C$1,VLOOKUP($T128,Male_Annuity_Tables,MATCH($BS$3+3,'Mortality Tables'!$N$1:$DN$1,0),FALSE),VLOOKUP($T128,Fe_Annuity_Tables,MATCH(CT$3+3,'Mortality Tables'!$N$1:$DN$1,0),FALSE)),"")</f>
        <v/>
      </c>
      <c r="CU128" s="685" t="str">
        <f>IFERROR((CT128+BD128*Contr_Rate)*(1+Inv_Return)*IF($D128=$C$1,VLOOKUP($T128,Male_Annuity_Tables,MATCH($BS$3+3,'Mortality Tables'!$N$1:$DN$1,0),FALSE),VLOOKUP($T128,Fe_Annuity_Tables,MATCH(CU$3+3,'Mortality Tables'!$N$1:$DN$1,0),FALSE)),"")</f>
        <v/>
      </c>
      <c r="CV128" s="685" t="str">
        <f>IFERROR((CU128+BE128*Contr_Rate)*(1+Inv_Return)*IF($D128=$C$1,VLOOKUP($T128,Male_Annuity_Tables,MATCH($BS$3+3,'Mortality Tables'!$N$1:$DN$1,0),FALSE),VLOOKUP($T128,Fe_Annuity_Tables,MATCH(CV$3+3,'Mortality Tables'!$N$1:$DN$1,0),FALSE)),"")</f>
        <v/>
      </c>
      <c r="CW128" s="685" t="str">
        <f>IFERROR((CV128+BF128*Contr_Rate)*(1+Inv_Return)*IF($D128=$C$1,VLOOKUP($T128,Male_Annuity_Tables,MATCH($BS$3+3,'Mortality Tables'!$N$1:$DN$1,0),FALSE),VLOOKUP($T128,Fe_Annuity_Tables,MATCH(CW$3+3,'Mortality Tables'!$N$1:$DN$1,0),FALSE)),"")</f>
        <v/>
      </c>
      <c r="CX128" s="685" t="str">
        <f>IFERROR((CW128+BG128*Contr_Rate)*(1+Inv_Return)*IF($D128=$C$1,VLOOKUP($T128,Male_Annuity_Tables,MATCH($BS$3+3,'Mortality Tables'!$N$1:$DN$1,0),FALSE),VLOOKUP($T128,Fe_Annuity_Tables,MATCH(CX$3+3,'Mortality Tables'!$N$1:$DN$1,0),FALSE)),"")</f>
        <v/>
      </c>
      <c r="CY128" s="685" t="str">
        <f>IFERROR((CX128+BH128*Contr_Rate)*(1+Inv_Return)*IF($D128=$C$1,VLOOKUP($T128,Male_Annuity_Tables,MATCH($BS$3+3,'Mortality Tables'!$N$1:$DN$1,0),FALSE),VLOOKUP($T128,Fe_Annuity_Tables,MATCH(CY$3+3,'Mortality Tables'!$N$1:$DN$1,0),FALSE)),"")</f>
        <v/>
      </c>
      <c r="CZ128" s="685" t="str">
        <f>IFERROR((CY128+BI128*Contr_Rate)*(1+Inv_Return)*IF($D128=$C$1,VLOOKUP($T128,Male_Annuity_Tables,MATCH($BS$3+3,'Mortality Tables'!$N$1:$DN$1,0),FALSE),VLOOKUP($T128,Fe_Annuity_Tables,MATCH(CZ$3+3,'Mortality Tables'!$N$1:$DN$1,0),FALSE)),"")</f>
        <v/>
      </c>
      <c r="DA128" s="685" t="str">
        <f>IFERROR((CZ128+BJ128*Contr_Rate)*(1+Inv_Return)*IF($D128=$C$1,VLOOKUP($T128,Male_Annuity_Tables,MATCH($BS$3+3,'Mortality Tables'!$N$1:$DN$1,0),FALSE),VLOOKUP($T128,Fe_Annuity_Tables,MATCH(DA$3+3,'Mortality Tables'!$N$1:$DN$1,0),FALSE)),"")</f>
        <v/>
      </c>
      <c r="DB128" s="685" t="str">
        <f>IFERROR((DA128+BK128*Contr_Rate)*(1+Inv_Return)*IF($D128=$C$1,VLOOKUP($T128,Male_Annuity_Tables,MATCH($BS$3+3,'Mortality Tables'!$N$1:$DN$1,0),FALSE),VLOOKUP($T128,Fe_Annuity_Tables,MATCH(DB$3+3,'Mortality Tables'!$N$1:$DN$1,0),FALSE)),"")</f>
        <v/>
      </c>
      <c r="DC128" s="685" t="str">
        <f>IFERROR((DB128+BL128*Contr_Rate)*(1+Inv_Return)*IF($D128=$C$1,VLOOKUP($T128,Male_Annuity_Tables,MATCH($BS$3+3,'Mortality Tables'!$N$1:$DN$1,0),FALSE),VLOOKUP($T128,Fe_Annuity_Tables,MATCH(DC$3+3,'Mortality Tables'!$N$1:$DN$1,0),FALSE)),"")</f>
        <v/>
      </c>
      <c r="DD128" s="685" t="str">
        <f>IFERROR((DC128+BM128*Contr_Rate)*(1+Inv_Return)*IF($D128=$C$1,VLOOKUP($T128,Male_Annuity_Tables,MATCH($BS$3+3,'Mortality Tables'!$N$1:$DN$1,0),FALSE),VLOOKUP($T128,Fe_Annuity_Tables,MATCH(DD$3+3,'Mortality Tables'!$N$1:$DN$1,0),FALSE)),"")</f>
        <v/>
      </c>
      <c r="DE128" s="685" t="str">
        <f>IFERROR((DD128+BN128*Contr_Rate)*(1+Inv_Return)*IF($D128=$C$1,VLOOKUP($T128,Male_Annuity_Tables,MATCH($BS$3+3,'Mortality Tables'!$N$1:$DN$1,0),FALSE),VLOOKUP($T128,Fe_Annuity_Tables,MATCH(DE$3+3,'Mortality Tables'!$N$1:$DN$1,0),FALSE)),"")</f>
        <v/>
      </c>
      <c r="DF128" s="685" t="str">
        <f>IFERROR((DE128+BO128*Contr_Rate)*(1+Inv_Return)*IF($D128=$C$1,VLOOKUP($T128,Male_Annuity_Tables,MATCH($BS$3+3,'Mortality Tables'!$N$1:$DN$1,0),FALSE),VLOOKUP($T128,Fe_Annuity_Tables,MATCH(DF$3+3,'Mortality Tables'!$N$1:$DN$1,0),FALSE)),"")</f>
        <v/>
      </c>
      <c r="DG128" s="685" t="str">
        <f>IFERROR((DF128+BP128*Contr_Rate)*(1+Inv_Return)*IF($D128=$C$1,VLOOKUP($T128,Male_Annuity_Tables,MATCH($BS$3+3,'Mortality Tables'!$N$1:$DN$1,0),FALSE),VLOOKUP($T128,Fe_Annuity_Tables,MATCH(DG$3+3,'Mortality Tables'!$N$1:$DN$1,0),FALSE)),"")</f>
        <v/>
      </c>
      <c r="DH128" s="685" t="str">
        <f>IFERROR((DG128+BQ128*Contr_Rate)*(1+Inv_Return)*IF($D128=$C$1,VLOOKUP($T128,Male_Annuity_Tables,MATCH($BS$3+3,'Mortality Tables'!$N$1:$DN$1,0),FALSE),VLOOKUP($T128,Fe_Annuity_Tables,MATCH(DH$3+3,'Mortality Tables'!$N$1:$DN$1,0),FALSE)),"")</f>
        <v/>
      </c>
      <c r="DJ128" s="686">
        <f t="shared" ref="DJ128:DJ189" si="100">MAX(BS128:DH128)</f>
        <v>0</v>
      </c>
      <c r="DK128" s="680">
        <f t="shared" si="60"/>
        <v>8.0909277508679907</v>
      </c>
      <c r="DL128" s="686">
        <f t="shared" si="83"/>
        <v>0</v>
      </c>
      <c r="DM128" s="686">
        <f t="shared" ref="DM128:DM189" si="101">MAX($AB128:$BQ128)</f>
        <v>0</v>
      </c>
      <c r="DN128" s="687" t="str">
        <f t="shared" si="84"/>
        <v/>
      </c>
      <c r="DP128" s="688" t="str">
        <f t="shared" si="95"/>
        <v/>
      </c>
      <c r="DQ128" s="688" t="str">
        <f t="shared" si="96"/>
        <v/>
      </c>
      <c r="DR128" s="688" t="str">
        <f t="shared" si="97"/>
        <v/>
      </c>
    </row>
    <row r="129" spans="1:122" s="657" customFormat="1" ht="14.5">
      <c r="A129" s="675" t="s">
        <v>1327</v>
      </c>
      <c r="B129" s="675" t="s">
        <v>1328</v>
      </c>
      <c r="C129" s="675" t="s">
        <v>116</v>
      </c>
      <c r="D129" s="675" t="s">
        <v>60</v>
      </c>
      <c r="E129" s="676">
        <v>23101</v>
      </c>
      <c r="F129" s="677">
        <v>38111</v>
      </c>
      <c r="G129" s="677">
        <v>44048</v>
      </c>
      <c r="H129" s="678">
        <v>2558970</v>
      </c>
      <c r="I129" s="678">
        <v>189919.25</v>
      </c>
      <c r="J129" s="678">
        <v>170483.69</v>
      </c>
      <c r="K129" s="678">
        <v>21974.45</v>
      </c>
      <c r="L129" s="678">
        <v>382377.39</v>
      </c>
      <c r="M129" s="679">
        <f>IF(COUNTIF($A$4:A204,A129)=1,0,1)</f>
        <v>0</v>
      </c>
      <c r="N129" s="680" t="str">
        <f t="shared" si="80"/>
        <v>Okay</v>
      </c>
      <c r="O129" s="680" t="str">
        <f t="shared" si="98"/>
        <v>TRUE</v>
      </c>
      <c r="P129" s="680" t="b">
        <f t="shared" si="92"/>
        <v>1</v>
      </c>
      <c r="Q129" s="680" t="b">
        <f t="shared" si="76"/>
        <v>1</v>
      </c>
      <c r="R129" s="680" t="b">
        <f t="shared" si="77"/>
        <v>1</v>
      </c>
      <c r="S129" s="681">
        <f t="shared" si="93"/>
        <v>41.123287671232873</v>
      </c>
      <c r="T129" s="682">
        <f t="shared" si="78"/>
        <v>61</v>
      </c>
      <c r="U129" s="682">
        <f t="shared" si="99"/>
        <v>57</v>
      </c>
      <c r="V129" s="682">
        <f t="shared" si="79"/>
        <v>4.4054794520547942</v>
      </c>
      <c r="W129" s="682">
        <f t="shared" si="81"/>
        <v>0</v>
      </c>
      <c r="X129" s="683">
        <f t="shared" si="82"/>
        <v>0</v>
      </c>
      <c r="Y129" s="684">
        <f t="shared" si="94"/>
        <v>9.3900000000000008E-3</v>
      </c>
      <c r="Z129" s="684">
        <f>IF($D129=$C$1,VLOOKUP($T129,Male_Annuity_Tables,MATCH($W129+2,'Mortality Tables'!$DS$1:$HT$1,0),FALSE),VLOOKUP($T129,Fe_Annuity_Tables,MATCH($W129+2,'Mortality Tables'!$M$1:$DN$1,0),FALSE))</f>
        <v>1</v>
      </c>
      <c r="AA129" s="664"/>
      <c r="AB129" s="685" t="str">
        <f t="shared" si="89"/>
        <v/>
      </c>
      <c r="AC129" s="685" t="str">
        <f t="shared" si="89"/>
        <v/>
      </c>
      <c r="AD129" s="685" t="str">
        <f t="shared" si="89"/>
        <v/>
      </c>
      <c r="AE129" s="685" t="str">
        <f t="shared" si="89"/>
        <v/>
      </c>
      <c r="AF129" s="685" t="str">
        <f t="shared" si="89"/>
        <v/>
      </c>
      <c r="AG129" s="685" t="str">
        <f t="shared" si="89"/>
        <v/>
      </c>
      <c r="AH129" s="685" t="str">
        <f t="shared" si="89"/>
        <v/>
      </c>
      <c r="AI129" s="685" t="str">
        <f t="shared" si="89"/>
        <v/>
      </c>
      <c r="AJ129" s="685" t="str">
        <f t="shared" si="89"/>
        <v/>
      </c>
      <c r="AK129" s="685" t="str">
        <f t="shared" si="89"/>
        <v/>
      </c>
      <c r="AL129" s="685" t="str">
        <f t="shared" si="87"/>
        <v/>
      </c>
      <c r="AM129" s="685" t="str">
        <f t="shared" si="87"/>
        <v/>
      </c>
      <c r="AN129" s="685" t="str">
        <f t="shared" si="87"/>
        <v/>
      </c>
      <c r="AO129" s="685" t="str">
        <f t="shared" si="87"/>
        <v/>
      </c>
      <c r="AP129" s="685" t="str">
        <f t="shared" si="87"/>
        <v/>
      </c>
      <c r="AQ129" s="685" t="str">
        <f t="shared" si="87"/>
        <v/>
      </c>
      <c r="AR129" s="685" t="str">
        <f t="shared" si="87"/>
        <v/>
      </c>
      <c r="AS129" s="685" t="str">
        <f t="shared" si="87"/>
        <v/>
      </c>
      <c r="AT129" s="685" t="str">
        <f t="shared" si="87"/>
        <v/>
      </c>
      <c r="AU129" s="685" t="str">
        <f t="shared" si="87"/>
        <v/>
      </c>
      <c r="AV129" s="685" t="str">
        <f t="shared" si="91"/>
        <v/>
      </c>
      <c r="AW129" s="685" t="str">
        <f t="shared" si="91"/>
        <v/>
      </c>
      <c r="AX129" s="685" t="str">
        <f t="shared" si="91"/>
        <v/>
      </c>
      <c r="AY129" s="685" t="str">
        <f t="shared" si="91"/>
        <v/>
      </c>
      <c r="AZ129" s="685" t="str">
        <f t="shared" si="91"/>
        <v/>
      </c>
      <c r="BA129" s="685" t="str">
        <f t="shared" si="91"/>
        <v/>
      </c>
      <c r="BB129" s="685" t="str">
        <f t="shared" si="91"/>
        <v/>
      </c>
      <c r="BC129" s="685" t="str">
        <f t="shared" si="91"/>
        <v/>
      </c>
      <c r="BD129" s="685" t="str">
        <f t="shared" si="91"/>
        <v/>
      </c>
      <c r="BE129" s="685" t="str">
        <f t="shared" si="91"/>
        <v/>
      </c>
      <c r="BF129" s="685" t="str">
        <f t="shared" si="91"/>
        <v/>
      </c>
      <c r="BG129" s="685" t="str">
        <f t="shared" si="91"/>
        <v/>
      </c>
      <c r="BH129" s="685" t="str">
        <f t="shared" si="91"/>
        <v/>
      </c>
      <c r="BI129" s="685" t="str">
        <f t="shared" si="90"/>
        <v/>
      </c>
      <c r="BJ129" s="685" t="str">
        <f t="shared" si="90"/>
        <v/>
      </c>
      <c r="BK129" s="685" t="str">
        <f t="shared" si="90"/>
        <v/>
      </c>
      <c r="BL129" s="685" t="str">
        <f t="shared" si="90"/>
        <v/>
      </c>
      <c r="BM129" s="685" t="str">
        <f t="shared" si="90"/>
        <v/>
      </c>
      <c r="BN129" s="685" t="str">
        <f t="shared" si="90"/>
        <v/>
      </c>
      <c r="BO129" s="685" t="str">
        <f t="shared" si="90"/>
        <v/>
      </c>
      <c r="BP129" s="685" t="str">
        <f t="shared" si="90"/>
        <v/>
      </c>
      <c r="BQ129" s="685" t="str">
        <f t="shared" si="90"/>
        <v/>
      </c>
      <c r="BR129" s="529"/>
      <c r="BS129" s="685" t="str">
        <f>IFERROR(($L129+AB129*Contr_Rate)*(1+Inv_Return)*IF($D129=$C$1,VLOOKUP($T129,Male_Annuity_Tables,MATCH($BS$3+3,'Mortality Tables'!$N$1:$DN$1,0),FALSE),VLOOKUP($T129,Fe_Annuity_Tables,MATCH(BS$3+3,'Mortality Tables'!$N$1:$DN$1,0),FALSE)),"")</f>
        <v/>
      </c>
      <c r="BT129" s="685" t="str">
        <f>IFERROR(($BS129+AC129*Contr_Rate)*(1+Inv_Return)*IF($D129=$C$1,VLOOKUP($T129,Male_Annuity_Tables,MATCH($BS$3+3,'Mortality Tables'!$N$1:$DN$1,0),FALSE),VLOOKUP($T129,Fe_Annuity_Tables,MATCH(BT$3+3,'Mortality Tables'!$N$1:$DN$1,0),FALSE)),"")</f>
        <v/>
      </c>
      <c r="BU129" s="685" t="str">
        <f>IFERROR((BT129+AD129*Contr_Rate)*(1+Inv_Return)*IF($D129=$C$1,VLOOKUP($T129,Male_Annuity_Tables,MATCH($BS$3+3,'Mortality Tables'!$N$1:$DN$1,0),FALSE),VLOOKUP($T129,Fe_Annuity_Tables,MATCH(BU$3+3,'Mortality Tables'!$N$1:$DN$1,0),FALSE)),"")</f>
        <v/>
      </c>
      <c r="BV129" s="685" t="str">
        <f>IFERROR((BU129+AE129*Contr_Rate)*(1+Inv_Return)*IF($D129=$C$1,VLOOKUP($T129,Male_Annuity_Tables,MATCH($BS$3+3,'Mortality Tables'!$N$1:$DN$1,0),FALSE),VLOOKUP($T129,Fe_Annuity_Tables,MATCH(BV$3+3,'Mortality Tables'!$N$1:$DN$1,0),FALSE)),"")</f>
        <v/>
      </c>
      <c r="BW129" s="685" t="str">
        <f>IFERROR((BV129+AF129*Contr_Rate)*(1+Inv_Return)*IF($D129=$C$1,VLOOKUP($T129,Male_Annuity_Tables,MATCH($BS$3+3,'Mortality Tables'!$N$1:$DN$1,0),FALSE),VLOOKUP($T129,Fe_Annuity_Tables,MATCH(BW$3+3,'Mortality Tables'!$N$1:$DN$1,0),FALSE)),"")</f>
        <v/>
      </c>
      <c r="BX129" s="685" t="str">
        <f>IFERROR((BW129+AG129*Contr_Rate)*(1+Inv_Return)*IF($D129=$C$1,VLOOKUP($T129,Male_Annuity_Tables,MATCH($BS$3+3,'Mortality Tables'!$N$1:$DN$1,0),FALSE),VLOOKUP($T129,Fe_Annuity_Tables,MATCH(BX$3+3,'Mortality Tables'!$N$1:$DN$1,0),FALSE)),"")</f>
        <v/>
      </c>
      <c r="BY129" s="685" t="str">
        <f>IFERROR((BX129+AH129*Contr_Rate)*(1+Inv_Return)*IF($D129=$C$1,VLOOKUP($T129,Male_Annuity_Tables,MATCH($BS$3+3,'Mortality Tables'!$N$1:$DN$1,0),FALSE),VLOOKUP($T129,Fe_Annuity_Tables,MATCH(BY$3+3,'Mortality Tables'!$N$1:$DN$1,0),FALSE)),"")</f>
        <v/>
      </c>
      <c r="BZ129" s="685" t="str">
        <f>IFERROR((BY129+AI129*Contr_Rate)*(1+Inv_Return)*IF($D129=$C$1,VLOOKUP($T129,Male_Annuity_Tables,MATCH($BS$3+3,'Mortality Tables'!$N$1:$DN$1,0),FALSE),VLOOKUP($T129,Fe_Annuity_Tables,MATCH(BZ$3+3,'Mortality Tables'!$N$1:$DN$1,0),FALSE)),"")</f>
        <v/>
      </c>
      <c r="CA129" s="685" t="str">
        <f>IFERROR((BZ129+AJ129*Contr_Rate)*(1+Inv_Return)*IF($D129=$C$1,VLOOKUP($T129,Male_Annuity_Tables,MATCH($BS$3+3,'Mortality Tables'!$N$1:$DN$1,0),FALSE),VLOOKUP($T129,Fe_Annuity_Tables,MATCH(CA$3+3,'Mortality Tables'!$N$1:$DN$1,0),FALSE)),"")</f>
        <v/>
      </c>
      <c r="CB129" s="685" t="str">
        <f>IFERROR((CA129+AK129*Contr_Rate)*(1+Inv_Return)*IF($D129=$C$1,VLOOKUP($T129,Male_Annuity_Tables,MATCH($BS$3+3,'Mortality Tables'!$N$1:$DN$1,0),FALSE),VLOOKUP($T129,Fe_Annuity_Tables,MATCH(CB$3+3,'Mortality Tables'!$N$1:$DN$1,0),FALSE)),"")</f>
        <v/>
      </c>
      <c r="CC129" s="685" t="str">
        <f>IFERROR((CB129+AL129*Contr_Rate)*(1+Inv_Return)*IF($D129=$C$1,VLOOKUP($T129,Male_Annuity_Tables,MATCH($BS$3+3,'Mortality Tables'!$N$1:$DN$1,0),FALSE),VLOOKUP($T129,Fe_Annuity_Tables,MATCH(CC$3+3,'Mortality Tables'!$N$1:$DN$1,0),FALSE)),"")</f>
        <v/>
      </c>
      <c r="CD129" s="685" t="str">
        <f>IFERROR((CC129+AM129*Contr_Rate)*(1+Inv_Return)*IF($D129=$C$1,VLOOKUP($T129,Male_Annuity_Tables,MATCH($BS$3+3,'Mortality Tables'!$N$1:$DN$1,0),FALSE),VLOOKUP($T129,Fe_Annuity_Tables,MATCH(CD$3+3,'Mortality Tables'!$N$1:$DN$1,0),FALSE)),"")</f>
        <v/>
      </c>
      <c r="CE129" s="685" t="str">
        <f>IFERROR((CD129+AN129*Contr_Rate)*(1+Inv_Return)*IF($D129=$C$1,VLOOKUP($T129,Male_Annuity_Tables,MATCH($BS$3+3,'Mortality Tables'!$N$1:$DN$1,0),FALSE),VLOOKUP($T129,Fe_Annuity_Tables,MATCH(CE$3+3,'Mortality Tables'!$N$1:$DN$1,0),FALSE)),"")</f>
        <v/>
      </c>
      <c r="CF129" s="685" t="str">
        <f>IFERROR((CE129+AO129*Contr_Rate)*(1+Inv_Return)*IF($D129=$C$1,VLOOKUP($T129,Male_Annuity_Tables,MATCH($BS$3+3,'Mortality Tables'!$N$1:$DN$1,0),FALSE),VLOOKUP($T129,Fe_Annuity_Tables,MATCH(CF$3+3,'Mortality Tables'!$N$1:$DN$1,0),FALSE)),"")</f>
        <v/>
      </c>
      <c r="CG129" s="685" t="str">
        <f>IFERROR((CF129+AP129*Contr_Rate)*(1+Inv_Return)*IF($D129=$C$1,VLOOKUP($T129,Male_Annuity_Tables,MATCH($BS$3+3,'Mortality Tables'!$N$1:$DN$1,0),FALSE),VLOOKUP($T129,Fe_Annuity_Tables,MATCH(CG$3+3,'Mortality Tables'!$N$1:$DN$1,0),FALSE)),"")</f>
        <v/>
      </c>
      <c r="CH129" s="685" t="str">
        <f>IFERROR((CG129+AQ129*Contr_Rate)*(1+Inv_Return)*IF($D129=$C$1,VLOOKUP($T129,Male_Annuity_Tables,MATCH($BS$3+3,'Mortality Tables'!$N$1:$DN$1,0),FALSE),VLOOKUP($T129,Fe_Annuity_Tables,MATCH(CH$3+3,'Mortality Tables'!$N$1:$DN$1,0),FALSE)),"")</f>
        <v/>
      </c>
      <c r="CI129" s="685" t="str">
        <f>IFERROR((CH129+AR129*Contr_Rate)*(1+Inv_Return)*IF($D129=$C$1,VLOOKUP($T129,Male_Annuity_Tables,MATCH($BS$3+3,'Mortality Tables'!$N$1:$DN$1,0),FALSE),VLOOKUP($T129,Fe_Annuity_Tables,MATCH(CI$3+3,'Mortality Tables'!$N$1:$DN$1,0),FALSE)),"")</f>
        <v/>
      </c>
      <c r="CJ129" s="685" t="str">
        <f>IFERROR((CI129+AS129*Contr_Rate)*(1+Inv_Return)*IF($D129=$C$1,VLOOKUP($T129,Male_Annuity_Tables,MATCH($BS$3+3,'Mortality Tables'!$N$1:$DN$1,0),FALSE),VLOOKUP($T129,Fe_Annuity_Tables,MATCH(CJ$3+3,'Mortality Tables'!$N$1:$DN$1,0),FALSE)),"")</f>
        <v/>
      </c>
      <c r="CK129" s="685" t="str">
        <f>IFERROR((CJ129+AT129*Contr_Rate)*(1+Inv_Return)*IF($D129=$C$1,VLOOKUP($T129,Male_Annuity_Tables,MATCH($BS$3+3,'Mortality Tables'!$N$1:$DN$1,0),FALSE),VLOOKUP($T129,Fe_Annuity_Tables,MATCH(CK$3+3,'Mortality Tables'!$N$1:$DN$1,0),FALSE)),"")</f>
        <v/>
      </c>
      <c r="CL129" s="685" t="str">
        <f>IFERROR((CK129+AU129*Contr_Rate)*(1+Inv_Return)*IF($D129=$C$1,VLOOKUP($T129,Male_Annuity_Tables,MATCH($BS$3+3,'Mortality Tables'!$N$1:$DN$1,0),FALSE),VLOOKUP($T129,Fe_Annuity_Tables,MATCH(CL$3+3,'Mortality Tables'!$N$1:$DN$1,0),FALSE)),"")</f>
        <v/>
      </c>
      <c r="CM129" s="685" t="str">
        <f>IFERROR((CL129+AV129*Contr_Rate)*(1+Inv_Return)*IF($D129=$C$1,VLOOKUP($T129,Male_Annuity_Tables,MATCH($BS$3+3,'Mortality Tables'!$N$1:$DN$1,0),FALSE),VLOOKUP($T129,Fe_Annuity_Tables,MATCH(CM$3+3,'Mortality Tables'!$N$1:$DN$1,0),FALSE)),"")</f>
        <v/>
      </c>
      <c r="CN129" s="685" t="str">
        <f>IFERROR((CM129+AW129*Contr_Rate)*(1+Inv_Return)*IF($D129=$C$1,VLOOKUP($T129,Male_Annuity_Tables,MATCH($BS$3+3,'Mortality Tables'!$N$1:$DN$1,0),FALSE),VLOOKUP($T129,Fe_Annuity_Tables,MATCH(CN$3+3,'Mortality Tables'!$N$1:$DN$1,0),FALSE)),"")</f>
        <v/>
      </c>
      <c r="CO129" s="685" t="str">
        <f>IFERROR((CN129+AX129*Contr_Rate)*(1+Inv_Return)*IF($D129=$C$1,VLOOKUP($T129,Male_Annuity_Tables,MATCH($BS$3+3,'Mortality Tables'!$N$1:$DN$1,0),FALSE),VLOOKUP($T129,Fe_Annuity_Tables,MATCH(CO$3+3,'Mortality Tables'!$N$1:$DN$1,0),FALSE)),"")</f>
        <v/>
      </c>
      <c r="CP129" s="685" t="str">
        <f>IFERROR((CO129+AY129*Contr_Rate)*(1+Inv_Return)*IF($D129=$C$1,VLOOKUP($T129,Male_Annuity_Tables,MATCH($BS$3+3,'Mortality Tables'!$N$1:$DN$1,0),FALSE),VLOOKUP($T129,Fe_Annuity_Tables,MATCH(CP$3+3,'Mortality Tables'!$N$1:$DN$1,0),FALSE)),"")</f>
        <v/>
      </c>
      <c r="CQ129" s="685" t="str">
        <f>IFERROR((CP129+AZ129*Contr_Rate)*(1+Inv_Return)*IF($D129=$C$1,VLOOKUP($T129,Male_Annuity_Tables,MATCH($BS$3+3,'Mortality Tables'!$N$1:$DN$1,0),FALSE),VLOOKUP($T129,Fe_Annuity_Tables,MATCH(CQ$3+3,'Mortality Tables'!$N$1:$DN$1,0),FALSE)),"")</f>
        <v/>
      </c>
      <c r="CR129" s="685" t="str">
        <f>IFERROR((CQ129+BA129*Contr_Rate)*(1+Inv_Return)*IF($D129=$C$1,VLOOKUP($T129,Male_Annuity_Tables,MATCH($BS$3+3,'Mortality Tables'!$N$1:$DN$1,0),FALSE),VLOOKUP($T129,Fe_Annuity_Tables,MATCH(CR$3+3,'Mortality Tables'!$N$1:$DN$1,0),FALSE)),"")</f>
        <v/>
      </c>
      <c r="CS129" s="685" t="str">
        <f>IFERROR((CR129+BB129*Contr_Rate)*(1+Inv_Return)*IF($D129=$C$1,VLOOKUP($T129,Male_Annuity_Tables,MATCH($BS$3+3,'Mortality Tables'!$N$1:$DN$1,0),FALSE),VLOOKUP($T129,Fe_Annuity_Tables,MATCH(CS$3+3,'Mortality Tables'!$N$1:$DN$1,0),FALSE)),"")</f>
        <v/>
      </c>
      <c r="CT129" s="685" t="str">
        <f>IFERROR((CS129+BC129*Contr_Rate)*(1+Inv_Return)*IF($D129=$C$1,VLOOKUP($T129,Male_Annuity_Tables,MATCH($BS$3+3,'Mortality Tables'!$N$1:$DN$1,0),FALSE),VLOOKUP($T129,Fe_Annuity_Tables,MATCH(CT$3+3,'Mortality Tables'!$N$1:$DN$1,0),FALSE)),"")</f>
        <v/>
      </c>
      <c r="CU129" s="685" t="str">
        <f>IFERROR((CT129+BD129*Contr_Rate)*(1+Inv_Return)*IF($D129=$C$1,VLOOKUP($T129,Male_Annuity_Tables,MATCH($BS$3+3,'Mortality Tables'!$N$1:$DN$1,0),FALSE),VLOOKUP($T129,Fe_Annuity_Tables,MATCH(CU$3+3,'Mortality Tables'!$N$1:$DN$1,0),FALSE)),"")</f>
        <v/>
      </c>
      <c r="CV129" s="685" t="str">
        <f>IFERROR((CU129+BE129*Contr_Rate)*(1+Inv_Return)*IF($D129=$C$1,VLOOKUP($T129,Male_Annuity_Tables,MATCH($BS$3+3,'Mortality Tables'!$N$1:$DN$1,0),FALSE),VLOOKUP($T129,Fe_Annuity_Tables,MATCH(CV$3+3,'Mortality Tables'!$N$1:$DN$1,0),FALSE)),"")</f>
        <v/>
      </c>
      <c r="CW129" s="685" t="str">
        <f>IFERROR((CV129+BF129*Contr_Rate)*(1+Inv_Return)*IF($D129=$C$1,VLOOKUP($T129,Male_Annuity_Tables,MATCH($BS$3+3,'Mortality Tables'!$N$1:$DN$1,0),FALSE),VLOOKUP($T129,Fe_Annuity_Tables,MATCH(CW$3+3,'Mortality Tables'!$N$1:$DN$1,0),FALSE)),"")</f>
        <v/>
      </c>
      <c r="CX129" s="685" t="str">
        <f>IFERROR((CW129+BG129*Contr_Rate)*(1+Inv_Return)*IF($D129=$C$1,VLOOKUP($T129,Male_Annuity_Tables,MATCH($BS$3+3,'Mortality Tables'!$N$1:$DN$1,0),FALSE),VLOOKUP($T129,Fe_Annuity_Tables,MATCH(CX$3+3,'Mortality Tables'!$N$1:$DN$1,0),FALSE)),"")</f>
        <v/>
      </c>
      <c r="CY129" s="685" t="str">
        <f>IFERROR((CX129+BH129*Contr_Rate)*(1+Inv_Return)*IF($D129=$C$1,VLOOKUP($T129,Male_Annuity_Tables,MATCH($BS$3+3,'Mortality Tables'!$N$1:$DN$1,0),FALSE),VLOOKUP($T129,Fe_Annuity_Tables,MATCH(CY$3+3,'Mortality Tables'!$N$1:$DN$1,0),FALSE)),"")</f>
        <v/>
      </c>
      <c r="CZ129" s="685" t="str">
        <f>IFERROR((CY129+BI129*Contr_Rate)*(1+Inv_Return)*IF($D129=$C$1,VLOOKUP($T129,Male_Annuity_Tables,MATCH($BS$3+3,'Mortality Tables'!$N$1:$DN$1,0),FALSE),VLOOKUP($T129,Fe_Annuity_Tables,MATCH(CZ$3+3,'Mortality Tables'!$N$1:$DN$1,0),FALSE)),"")</f>
        <v/>
      </c>
      <c r="DA129" s="685" t="str">
        <f>IFERROR((CZ129+BJ129*Contr_Rate)*(1+Inv_Return)*IF($D129=$C$1,VLOOKUP($T129,Male_Annuity_Tables,MATCH($BS$3+3,'Mortality Tables'!$N$1:$DN$1,0),FALSE),VLOOKUP($T129,Fe_Annuity_Tables,MATCH(DA$3+3,'Mortality Tables'!$N$1:$DN$1,0),FALSE)),"")</f>
        <v/>
      </c>
      <c r="DB129" s="685" t="str">
        <f>IFERROR((DA129+BK129*Contr_Rate)*(1+Inv_Return)*IF($D129=$C$1,VLOOKUP($T129,Male_Annuity_Tables,MATCH($BS$3+3,'Mortality Tables'!$N$1:$DN$1,0),FALSE),VLOOKUP($T129,Fe_Annuity_Tables,MATCH(DB$3+3,'Mortality Tables'!$N$1:$DN$1,0),FALSE)),"")</f>
        <v/>
      </c>
      <c r="DC129" s="685" t="str">
        <f>IFERROR((DB129+BL129*Contr_Rate)*(1+Inv_Return)*IF($D129=$C$1,VLOOKUP($T129,Male_Annuity_Tables,MATCH($BS$3+3,'Mortality Tables'!$N$1:$DN$1,0),FALSE),VLOOKUP($T129,Fe_Annuity_Tables,MATCH(DC$3+3,'Mortality Tables'!$N$1:$DN$1,0),FALSE)),"")</f>
        <v/>
      </c>
      <c r="DD129" s="685" t="str">
        <f>IFERROR((DC129+BM129*Contr_Rate)*(1+Inv_Return)*IF($D129=$C$1,VLOOKUP($T129,Male_Annuity_Tables,MATCH($BS$3+3,'Mortality Tables'!$N$1:$DN$1,0),FALSE),VLOOKUP($T129,Fe_Annuity_Tables,MATCH(DD$3+3,'Mortality Tables'!$N$1:$DN$1,0),FALSE)),"")</f>
        <v/>
      </c>
      <c r="DE129" s="685" t="str">
        <f>IFERROR((DD129+BN129*Contr_Rate)*(1+Inv_Return)*IF($D129=$C$1,VLOOKUP($T129,Male_Annuity_Tables,MATCH($BS$3+3,'Mortality Tables'!$N$1:$DN$1,0),FALSE),VLOOKUP($T129,Fe_Annuity_Tables,MATCH(DE$3+3,'Mortality Tables'!$N$1:$DN$1,0),FALSE)),"")</f>
        <v/>
      </c>
      <c r="DF129" s="685" t="str">
        <f>IFERROR((DE129+BO129*Contr_Rate)*(1+Inv_Return)*IF($D129=$C$1,VLOOKUP($T129,Male_Annuity_Tables,MATCH($BS$3+3,'Mortality Tables'!$N$1:$DN$1,0),FALSE),VLOOKUP($T129,Fe_Annuity_Tables,MATCH(DF$3+3,'Mortality Tables'!$N$1:$DN$1,0),FALSE)),"")</f>
        <v/>
      </c>
      <c r="DG129" s="685" t="str">
        <f>IFERROR((DF129+BP129*Contr_Rate)*(1+Inv_Return)*IF($D129=$C$1,VLOOKUP($T129,Male_Annuity_Tables,MATCH($BS$3+3,'Mortality Tables'!$N$1:$DN$1,0),FALSE),VLOOKUP($T129,Fe_Annuity_Tables,MATCH(DG$3+3,'Mortality Tables'!$N$1:$DN$1,0),FALSE)),"")</f>
        <v/>
      </c>
      <c r="DH129" s="685" t="str">
        <f>IFERROR((DG129+BQ129*Contr_Rate)*(1+Inv_Return)*IF($D129=$C$1,VLOOKUP($T129,Male_Annuity_Tables,MATCH($BS$3+3,'Mortality Tables'!$N$1:$DN$1,0),FALSE),VLOOKUP($T129,Fe_Annuity_Tables,MATCH(DH$3+3,'Mortality Tables'!$N$1:$DN$1,0),FALSE)),"")</f>
        <v/>
      </c>
      <c r="DJ129" s="686">
        <f t="shared" si="100"/>
        <v>0</v>
      </c>
      <c r="DK129" s="680">
        <f t="shared" si="60"/>
        <v>8.8017766057058875</v>
      </c>
      <c r="DL129" s="686">
        <f t="shared" si="83"/>
        <v>0</v>
      </c>
      <c r="DM129" s="686">
        <f t="shared" si="101"/>
        <v>0</v>
      </c>
      <c r="DN129" s="687" t="str">
        <f t="shared" si="84"/>
        <v/>
      </c>
      <c r="DP129" s="688" t="str">
        <f t="shared" si="95"/>
        <v/>
      </c>
      <c r="DQ129" s="688" t="str">
        <f t="shared" si="96"/>
        <v/>
      </c>
      <c r="DR129" s="688" t="str">
        <f t="shared" si="97"/>
        <v/>
      </c>
    </row>
    <row r="130" spans="1:122" s="657" customFormat="1" ht="14.5">
      <c r="A130" s="675" t="s">
        <v>1329</v>
      </c>
      <c r="B130" s="675" t="s">
        <v>1330</v>
      </c>
      <c r="C130" s="675" t="s">
        <v>541</v>
      </c>
      <c r="D130" s="675" t="s">
        <v>61</v>
      </c>
      <c r="E130" s="676">
        <v>36166</v>
      </c>
      <c r="F130" s="677">
        <v>42796</v>
      </c>
      <c r="G130" s="677">
        <v>44928</v>
      </c>
      <c r="H130" s="678">
        <v>1301623</v>
      </c>
      <c r="I130" s="678">
        <v>102294.39999999999</v>
      </c>
      <c r="J130" s="678">
        <v>80281.66</v>
      </c>
      <c r="K130" s="678">
        <v>6964.13</v>
      </c>
      <c r="L130" s="678">
        <v>189540.19</v>
      </c>
      <c r="M130" s="679">
        <f>IF(COUNTIF($A$4:A204,A130)=1,0,1)</f>
        <v>0</v>
      </c>
      <c r="N130" s="680" t="str">
        <f t="shared" si="80"/>
        <v>Okay</v>
      </c>
      <c r="O130" s="680" t="str">
        <f t="shared" si="98"/>
        <v>TRUE</v>
      </c>
      <c r="P130" s="680" t="b">
        <f t="shared" si="92"/>
        <v>1</v>
      </c>
      <c r="Q130" s="680" t="b">
        <f t="shared" si="76"/>
        <v>1</v>
      </c>
      <c r="R130" s="680" t="b">
        <f t="shared" si="77"/>
        <v>1</v>
      </c>
      <c r="S130" s="681">
        <f t="shared" si="93"/>
        <v>18.164383561643834</v>
      </c>
      <c r="T130" s="682">
        <f t="shared" si="78"/>
        <v>26</v>
      </c>
      <c r="U130" s="682">
        <f t="shared" si="99"/>
        <v>24</v>
      </c>
      <c r="V130" s="682">
        <f t="shared" si="79"/>
        <v>1.9945205479452055</v>
      </c>
      <c r="W130" s="682">
        <f t="shared" si="81"/>
        <v>34</v>
      </c>
      <c r="X130" s="683">
        <f t="shared" si="82"/>
        <v>6444366.46</v>
      </c>
      <c r="Y130" s="684">
        <f t="shared" si="94"/>
        <v>1.2899999999999999E-3</v>
      </c>
      <c r="Z130" s="684">
        <f>IF($D130=$C$1,VLOOKUP($T130,Male_Annuity_Tables,MATCH($W130+2,'Mortality Tables'!$DS$1:$HT$1,0),FALSE),VLOOKUP($T130,Fe_Annuity_Tables,MATCH($W130+2,'Mortality Tables'!$M$1:$DN$1,0),FALSE))</f>
        <v>3.4272707496646464E-3</v>
      </c>
      <c r="AA130" s="664"/>
      <c r="AB130" s="685">
        <f t="shared" si="89"/>
        <v>1367940.6918500001</v>
      </c>
      <c r="AC130" s="685">
        <f t="shared" si="89"/>
        <v>1437637.2700997577</v>
      </c>
      <c r="AD130" s="685">
        <f t="shared" si="89"/>
        <v>1510884.8890113404</v>
      </c>
      <c r="AE130" s="685">
        <f t="shared" si="89"/>
        <v>1587864.474106468</v>
      </c>
      <c r="AF130" s="685">
        <f t="shared" si="89"/>
        <v>1668766.1690621926</v>
      </c>
      <c r="AG130" s="685">
        <f t="shared" si="89"/>
        <v>1753789.8053759115</v>
      </c>
      <c r="AH130" s="685">
        <f t="shared" si="89"/>
        <v>1843145.3959598143</v>
      </c>
      <c r="AI130" s="685">
        <f t="shared" si="89"/>
        <v>1937053.6538839669</v>
      </c>
      <c r="AJ130" s="685">
        <f t="shared" si="89"/>
        <v>2035746.5375493551</v>
      </c>
      <c r="AK130" s="685">
        <f t="shared" si="89"/>
        <v>2139467.8236374948</v>
      </c>
      <c r="AL130" s="685">
        <f t="shared" si="87"/>
        <v>2248473.7092518252</v>
      </c>
      <c r="AM130" s="685">
        <f t="shared" si="87"/>
        <v>2363033.4447382055</v>
      </c>
      <c r="AN130" s="685">
        <f t="shared" si="87"/>
        <v>2483429.998747617</v>
      </c>
      <c r="AO130" s="685">
        <f t="shared" si="87"/>
        <v>2609960.7571838088</v>
      </c>
      <c r="AP130" s="685">
        <f t="shared" si="87"/>
        <v>2742938.2577623241</v>
      </c>
      <c r="AQ130" s="685">
        <f t="shared" si="87"/>
        <v>2882690.9619953143</v>
      </c>
      <c r="AR130" s="685">
        <f t="shared" si="87"/>
        <v>3029564.0665089758</v>
      </c>
      <c r="AS130" s="685">
        <f t="shared" si="87"/>
        <v>3183920.3556976081</v>
      </c>
      <c r="AT130" s="685">
        <f t="shared" si="87"/>
        <v>3346141.0978204012</v>
      </c>
      <c r="AU130" s="685">
        <f t="shared" si="87"/>
        <v>3516626.9867543508</v>
      </c>
      <c r="AV130" s="685">
        <f t="shared" si="91"/>
        <v>3695799.1317294845</v>
      </c>
      <c r="AW130" s="685">
        <f t="shared" si="91"/>
        <v>3884100.0974911028</v>
      </c>
      <c r="AX130" s="685">
        <f t="shared" si="91"/>
        <v>4081994.997458274</v>
      </c>
      <c r="AY130" s="685">
        <f t="shared" si="91"/>
        <v>4289972.6425787732</v>
      </c>
      <c r="AZ130" s="685">
        <f t="shared" si="91"/>
        <v>4508546.7487181621</v>
      </c>
      <c r="BA130" s="685">
        <f t="shared" si="91"/>
        <v>4738257.205565352</v>
      </c>
      <c r="BB130" s="685">
        <f t="shared" si="91"/>
        <v>4979671.4101889068</v>
      </c>
      <c r="BC130" s="685">
        <f t="shared" si="91"/>
        <v>5233385.668538033</v>
      </c>
      <c r="BD130" s="685">
        <f t="shared" si="91"/>
        <v>5500026.6683500446</v>
      </c>
      <c r="BE130" s="685">
        <f t="shared" si="91"/>
        <v>5780253.0271024797</v>
      </c>
      <c r="BF130" s="685">
        <f t="shared" si="91"/>
        <v>6074756.9188333517</v>
      </c>
      <c r="BG130" s="685">
        <f t="shared" si="91"/>
        <v>6384265.7838479113</v>
      </c>
      <c r="BH130" s="685">
        <f t="shared" si="91"/>
        <v>6709544.1255349629</v>
      </c>
      <c r="BI130" s="685">
        <f t="shared" si="90"/>
        <v>7051395.3987309691</v>
      </c>
      <c r="BJ130" s="685" t="str">
        <f t="shared" si="90"/>
        <v/>
      </c>
      <c r="BK130" s="685" t="str">
        <f t="shared" si="90"/>
        <v/>
      </c>
      <c r="BL130" s="685" t="str">
        <f t="shared" si="90"/>
        <v/>
      </c>
      <c r="BM130" s="685" t="str">
        <f t="shared" si="90"/>
        <v/>
      </c>
      <c r="BN130" s="685" t="str">
        <f t="shared" si="90"/>
        <v/>
      </c>
      <c r="BO130" s="685" t="str">
        <f t="shared" si="90"/>
        <v/>
      </c>
      <c r="BP130" s="685" t="str">
        <f t="shared" si="90"/>
        <v/>
      </c>
      <c r="BQ130" s="685" t="str">
        <f t="shared" si="90"/>
        <v/>
      </c>
      <c r="BR130" s="529"/>
      <c r="BS130" s="685">
        <f>IFERROR(($L130+AB130*Contr_Rate)*(1+Inv_Return)*IF($D130=$C$1,VLOOKUP($T130,Male_Annuity_Tables,MATCH($BS$3+3,'Mortality Tables'!$N$1:$DN$1,0),FALSE),VLOOKUP($T130,Fe_Annuity_Tables,MATCH(BS$3+3,'Mortality Tables'!$N$1:$DN$1,0),FALSE)),"")</f>
        <v>492569.24248723075</v>
      </c>
      <c r="BT130" s="685">
        <f>IFERROR(($BS130+AC130*Contr_Rate)*(1+Inv_Return)*IF($D130=$C$1,VLOOKUP($T130,Male_Annuity_Tables,MATCH($BS$3+3,'Mortality Tables'!$N$1:$DN$1,0),FALSE),VLOOKUP($T130,Fe_Annuity_Tables,MATCH(BT$3+3,'Mortality Tables'!$N$1:$DN$1,0),FALSE)),"")</f>
        <v>758540.15591084689</v>
      </c>
      <c r="BU130" s="685">
        <f>IFERROR((BT130+AD130*Contr_Rate)*(1+Inv_Return)*IF($D130=$C$1,VLOOKUP($T130,Male_Annuity_Tables,MATCH($BS$3+3,'Mortality Tables'!$N$1:$DN$1,0),FALSE),VLOOKUP($T130,Fe_Annuity_Tables,MATCH(BU$3+3,'Mortality Tables'!$N$1:$DN$1,0),FALSE)),"")</f>
        <v>994958.981370828</v>
      </c>
      <c r="BV130" s="685">
        <f>IFERROR((BU130+AE130*Contr_Rate)*(1+Inv_Return)*IF($D130=$C$1,VLOOKUP($T130,Male_Annuity_Tables,MATCH($BS$3+3,'Mortality Tables'!$N$1:$DN$1,0),FALSE),VLOOKUP($T130,Fe_Annuity_Tables,MATCH(BV$3+3,'Mortality Tables'!$N$1:$DN$1,0),FALSE)),"")</f>
        <v>1208033.1640696179</v>
      </c>
      <c r="BW130" s="685">
        <f>IFERROR((BV130+AF130*Contr_Rate)*(1+Inv_Return)*IF($D130=$C$1,VLOOKUP($T130,Male_Annuity_Tables,MATCH($BS$3+3,'Mortality Tables'!$N$1:$DN$1,0),FALSE),VLOOKUP($T130,Fe_Annuity_Tables,MATCH(BW$3+3,'Mortality Tables'!$N$1:$DN$1,0),FALSE)),"")</f>
        <v>1402906.1930181547</v>
      </c>
      <c r="BX130" s="685">
        <f>IFERROR((BW130+AG130*Contr_Rate)*(1+Inv_Return)*IF($D130=$C$1,VLOOKUP($T130,Male_Annuity_Tables,MATCH($BS$3+3,'Mortality Tables'!$N$1:$DN$1,0),FALSE),VLOOKUP($T130,Fe_Annuity_Tables,MATCH(BX$3+3,'Mortality Tables'!$N$1:$DN$1,0),FALSE)),"")</f>
        <v>1583850.3770202007</v>
      </c>
      <c r="BY130" s="685">
        <f>IFERROR((BX130+AH130*Contr_Rate)*(1+Inv_Return)*IF($D130=$C$1,VLOOKUP($T130,Male_Annuity_Tables,MATCH($BS$3+3,'Mortality Tables'!$N$1:$DN$1,0),FALSE),VLOOKUP($T130,Fe_Annuity_Tables,MATCH(BY$3+3,'Mortality Tables'!$N$1:$DN$1,0),FALSE)),"")</f>
        <v>1754425.2459252242</v>
      </c>
      <c r="BZ130" s="685">
        <f>IFERROR((BY130+AI130*Contr_Rate)*(1+Inv_Return)*IF($D130=$C$1,VLOOKUP($T130,Male_Annuity_Tables,MATCH($BS$3+3,'Mortality Tables'!$N$1:$DN$1,0),FALSE),VLOOKUP($T130,Fe_Annuity_Tables,MATCH(BZ$3+3,'Mortality Tables'!$N$1:$DN$1,0),FALSE)),"")</f>
        <v>1917607.7345330603</v>
      </c>
      <c r="CA130" s="685">
        <f>IFERROR((BZ130+AJ130*Contr_Rate)*(1+Inv_Return)*IF($D130=$C$1,VLOOKUP($T130,Male_Annuity_Tables,MATCH($BS$3+3,'Mortality Tables'!$N$1:$DN$1,0),FALSE),VLOOKUP($T130,Fe_Annuity_Tables,MATCH(CA$3+3,'Mortality Tables'!$N$1:$DN$1,0),FALSE)),"")</f>
        <v>2075899.2050158228</v>
      </c>
      <c r="CB130" s="685">
        <f>IFERROR((CA130+AK130*Contr_Rate)*(1+Inv_Return)*IF($D130=$C$1,VLOOKUP($T130,Male_Annuity_Tables,MATCH($BS$3+3,'Mortality Tables'!$N$1:$DN$1,0),FALSE),VLOOKUP($T130,Fe_Annuity_Tables,MATCH(CB$3+3,'Mortality Tables'!$N$1:$DN$1,0),FALSE)),"")</f>
        <v>2231413.4593320265</v>
      </c>
      <c r="CC130" s="685">
        <f>IFERROR((CB130+AL130*Contr_Rate)*(1+Inv_Return)*IF($D130=$C$1,VLOOKUP($T130,Male_Annuity_Tables,MATCH($BS$3+3,'Mortality Tables'!$N$1:$DN$1,0),FALSE),VLOOKUP($T130,Fe_Annuity_Tables,MATCH(CC$3+3,'Mortality Tables'!$N$1:$DN$1,0),FALSE)),"")</f>
        <v>2385949.1505705081</v>
      </c>
      <c r="CD130" s="685">
        <f>IFERROR((CC130+AM130*Contr_Rate)*(1+Inv_Return)*IF($D130=$C$1,VLOOKUP($T130,Male_Annuity_Tables,MATCH($BS$3+3,'Mortality Tables'!$N$1:$DN$1,0),FALSE),VLOOKUP($T130,Fe_Annuity_Tables,MATCH(CD$3+3,'Mortality Tables'!$N$1:$DN$1,0),FALSE)),"")</f>
        <v>2541049.3925154977</v>
      </c>
      <c r="CE130" s="685">
        <f>IFERROR((CD130+AN130*Contr_Rate)*(1+Inv_Return)*IF($D130=$C$1,VLOOKUP($T130,Male_Annuity_Tables,MATCH($BS$3+3,'Mortality Tables'!$N$1:$DN$1,0),FALSE),VLOOKUP($T130,Fe_Annuity_Tables,MATCH(CE$3+3,'Mortality Tables'!$N$1:$DN$1,0),FALSE)),"")</f>
        <v>2698050.8661898347</v>
      </c>
      <c r="CF130" s="685">
        <f>IFERROR((CE130+AO130*Contr_Rate)*(1+Inv_Return)*IF($D130=$C$1,VLOOKUP($T130,Male_Annuity_Tables,MATCH($BS$3+3,'Mortality Tables'!$N$1:$DN$1,0),FALSE),VLOOKUP($T130,Fe_Annuity_Tables,MATCH(CF$3+3,'Mortality Tables'!$N$1:$DN$1,0),FALSE)),"")</f>
        <v>2858124.3111867234</v>
      </c>
      <c r="CG130" s="685">
        <f>IFERROR((CF130+AP130*Contr_Rate)*(1+Inv_Return)*IF($D130=$C$1,VLOOKUP($T130,Male_Annuity_Tables,MATCH($BS$3+3,'Mortality Tables'!$N$1:$DN$1,0),FALSE),VLOOKUP($T130,Fe_Annuity_Tables,MATCH(CG$3+3,'Mortality Tables'!$N$1:$DN$1,0),FALSE)),"")</f>
        <v>3022307.9522113116</v>
      </c>
      <c r="CH130" s="685">
        <f>IFERROR((CG130+AQ130*Contr_Rate)*(1+Inv_Return)*IF($D130=$C$1,VLOOKUP($T130,Male_Annuity_Tables,MATCH($BS$3+3,'Mortality Tables'!$N$1:$DN$1,0),FALSE),VLOOKUP($T130,Fe_Annuity_Tables,MATCH(CH$3+3,'Mortality Tables'!$N$1:$DN$1,0),FALSE)),"")</f>
        <v>3191535.1342600449</v>
      </c>
      <c r="CI130" s="685">
        <f>IFERROR((CH130+AR130*Contr_Rate)*(1+Inv_Return)*IF($D130=$C$1,VLOOKUP($T130,Male_Annuity_Tables,MATCH($BS$3+3,'Mortality Tables'!$N$1:$DN$1,0),FALSE),VLOOKUP($T130,Fe_Annuity_Tables,MATCH(CI$3+3,'Mortality Tables'!$N$1:$DN$1,0),FALSE)),"")</f>
        <v>3366657.2124617915</v>
      </c>
      <c r="CJ130" s="685">
        <f>IFERROR((CI130+AS130*Contr_Rate)*(1+Inv_Return)*IF($D130=$C$1,VLOOKUP($T130,Male_Annuity_Tables,MATCH($BS$3+3,'Mortality Tables'!$N$1:$DN$1,0),FALSE),VLOOKUP($T130,Fe_Annuity_Tables,MATCH(CJ$3+3,'Mortality Tables'!$N$1:$DN$1,0),FALSE)),"")</f>
        <v>3548462.5559175005</v>
      </c>
      <c r="CK130" s="685">
        <f>IFERROR((CJ130+AT130*Contr_Rate)*(1+Inv_Return)*IF($D130=$C$1,VLOOKUP($T130,Male_Annuity_Tables,MATCH($BS$3+3,'Mortality Tables'!$N$1:$DN$1,0),FALSE),VLOOKUP($T130,Fe_Annuity_Tables,MATCH(CK$3+3,'Mortality Tables'!$N$1:$DN$1,0),FALSE)),"")</f>
        <v>3737692.3716198625</v>
      </c>
      <c r="CL130" s="685">
        <f>IFERROR((CK130+AU130*Contr_Rate)*(1+Inv_Return)*IF($D130=$C$1,VLOOKUP($T130,Male_Annuity_Tables,MATCH($BS$3+3,'Mortality Tables'!$N$1:$DN$1,0),FALSE),VLOOKUP($T130,Fe_Annuity_Tables,MATCH(CL$3+3,'Mortality Tables'!$N$1:$DN$1,0),FALSE)),"")</f>
        <v>3935053.9287298266</v>
      </c>
      <c r="CM130" s="685">
        <f>IFERROR((CL130+AV130*Contr_Rate)*(1+Inv_Return)*IF($D130=$C$1,VLOOKUP($T130,Male_Annuity_Tables,MATCH($BS$3+3,'Mortality Tables'!$N$1:$DN$1,0),FALSE),VLOOKUP($T130,Fe_Annuity_Tables,MATCH(CM$3+3,'Mortality Tables'!$N$1:$DN$1,0),FALSE)),"")</f>
        <v>4141231.6602221397</v>
      </c>
      <c r="CN130" s="685">
        <f>IFERROR((CM130+AW130*Contr_Rate)*(1+Inv_Return)*IF($D130=$C$1,VLOOKUP($T130,Male_Annuity_Tables,MATCH($BS$3+3,'Mortality Tables'!$N$1:$DN$1,0),FALSE),VLOOKUP($T130,Fe_Annuity_Tables,MATCH(CN$3+3,'Mortality Tables'!$N$1:$DN$1,0),FALSE)),"")</f>
        <v>4356896.5341552505</v>
      </c>
      <c r="CO130" s="685">
        <f>IFERROR((CN130+AX130*Contr_Rate)*(1+Inv_Return)*IF($D130=$C$1,VLOOKUP($T130,Male_Annuity_Tables,MATCH($BS$3+3,'Mortality Tables'!$N$1:$DN$1,0),FALSE),VLOOKUP($T130,Fe_Annuity_Tables,MATCH(CO$3+3,'Mortality Tables'!$N$1:$DN$1,0),FALSE)),"")</f>
        <v>4582714.0172616243</v>
      </c>
      <c r="CP130" s="685">
        <f>IFERROR((CO130+AY130*Contr_Rate)*(1+Inv_Return)*IF($D130=$C$1,VLOOKUP($T130,Male_Annuity_Tables,MATCH($BS$3+3,'Mortality Tables'!$N$1:$DN$1,0),FALSE),VLOOKUP($T130,Fe_Annuity_Tables,MATCH(CP$3+3,'Mortality Tables'!$N$1:$DN$1,0),FALSE)),"")</f>
        <v>4819350.8964747386</v>
      </c>
      <c r="CQ130" s="685">
        <f>IFERROR((CP130+AZ130*Contr_Rate)*(1+Inv_Return)*IF($D130=$C$1,VLOOKUP($T130,Male_Annuity_Tables,MATCH($BS$3+3,'Mortality Tables'!$N$1:$DN$1,0),FALSE),VLOOKUP($T130,Fe_Annuity_Tables,MATCH(CQ$3+3,'Mortality Tables'!$N$1:$DN$1,0),FALSE)),"")</f>
        <v>5067481.1771772839</v>
      </c>
      <c r="CR130" s="685">
        <f>IFERROR((CQ130+BA130*Contr_Rate)*(1+Inv_Return)*IF($D130=$C$1,VLOOKUP($T130,Male_Annuity_Tables,MATCH($BS$3+3,'Mortality Tables'!$N$1:$DN$1,0),FALSE),VLOOKUP($T130,Fe_Annuity_Tables,MATCH(CR$3+3,'Mortality Tables'!$N$1:$DN$1,0),FALSE)),"")</f>
        <v>5327791.238539286</v>
      </c>
      <c r="CS130" s="685">
        <f>IFERROR((CR130+BB130*Contr_Rate)*(1+Inv_Return)*IF($D130=$C$1,VLOOKUP($T130,Male_Annuity_Tables,MATCH($BS$3+3,'Mortality Tables'!$N$1:$DN$1,0),FALSE),VLOOKUP($T130,Fe_Annuity_Tables,MATCH(CS$3+3,'Mortality Tables'!$N$1:$DN$1,0),FALSE)),"")</f>
        <v>5600984.3948107772</v>
      </c>
      <c r="CT130" s="685">
        <f>IFERROR((CS130+BC130*Contr_Rate)*(1+Inv_Return)*IF($D130=$C$1,VLOOKUP($T130,Male_Annuity_Tables,MATCH($BS$3+3,'Mortality Tables'!$N$1:$DN$1,0),FALSE),VLOOKUP($T130,Fe_Annuity_Tables,MATCH(CT$3+3,'Mortality Tables'!$N$1:$DN$1,0),FALSE)),"")</f>
        <v>5887784.9856064254</v>
      </c>
      <c r="CU130" s="685">
        <f>IFERROR((CT130+BD130*Contr_Rate)*(1+Inv_Return)*IF($D130=$C$1,VLOOKUP($T130,Male_Annuity_Tables,MATCH($BS$3+3,'Mortality Tables'!$N$1:$DN$1,0),FALSE),VLOOKUP($T130,Fe_Annuity_Tables,MATCH(CU$3+3,'Mortality Tables'!$N$1:$DN$1,0),FALSE)),"")</f>
        <v>6188942.0970552787</v>
      </c>
      <c r="CV130" s="685">
        <f>IFERROR((CU130+BE130*Contr_Rate)*(1+Inv_Return)*IF($D130=$C$1,VLOOKUP($T130,Male_Annuity_Tables,MATCH($BS$3+3,'Mortality Tables'!$N$1:$DN$1,0),FALSE),VLOOKUP($T130,Fe_Annuity_Tables,MATCH(CV$3+3,'Mortality Tables'!$N$1:$DN$1,0),FALSE)),"")</f>
        <v>6505232.9983552266</v>
      </c>
      <c r="CW130" s="685">
        <f>IFERROR((CV130+BF130*Contr_Rate)*(1+Inv_Return)*IF($D130=$C$1,VLOOKUP($T130,Male_Annuity_Tables,MATCH($BS$3+3,'Mortality Tables'!$N$1:$DN$1,0),FALSE),VLOOKUP($T130,Fe_Annuity_Tables,MATCH(CW$3+3,'Mortality Tables'!$N$1:$DN$1,0),FALSE)),"")</f>
        <v>6837466.3640856184</v>
      </c>
      <c r="CX130" s="685">
        <f>IFERROR((CW130+BG130*Contr_Rate)*(1+Inv_Return)*IF($D130=$C$1,VLOOKUP($T130,Male_Annuity_Tables,MATCH($BS$3+3,'Mortality Tables'!$N$1:$DN$1,0),FALSE),VLOOKUP($T130,Fe_Annuity_Tables,MATCH(CX$3+3,'Mortality Tables'!$N$1:$DN$1,0),FALSE)),"")</f>
        <v>7186485.3410318792</v>
      </c>
      <c r="CY130" s="685">
        <f>IFERROR((CX130+BH130*Contr_Rate)*(1+Inv_Return)*IF($D130=$C$1,VLOOKUP($T130,Male_Annuity_Tables,MATCH($BS$3+3,'Mortality Tables'!$N$1:$DN$1,0),FALSE),VLOOKUP($T130,Fe_Annuity_Tables,MATCH(CY$3+3,'Mortality Tables'!$N$1:$DN$1,0),FALSE)),"")</f>
        <v>7553170.5088024456</v>
      </c>
      <c r="CZ130" s="685">
        <f>IFERROR((CY130+BI130*Contr_Rate)*(1+Inv_Return)*IF($D130=$C$1,VLOOKUP($T130,Male_Annuity_Tables,MATCH($BS$3+3,'Mortality Tables'!$N$1:$DN$1,0),FALSE),VLOOKUP($T130,Fe_Annuity_Tables,MATCH(CZ$3+3,'Mortality Tables'!$N$1:$DN$1,0),FALSE)),"")</f>
        <v>7938442.7757931072</v>
      </c>
      <c r="DA130" s="685" t="str">
        <f>IFERROR((CZ130+BJ130*Contr_Rate)*(1+Inv_Return)*IF($D130=$C$1,VLOOKUP($T130,Male_Annuity_Tables,MATCH($BS$3+3,'Mortality Tables'!$N$1:$DN$1,0),FALSE),VLOOKUP($T130,Fe_Annuity_Tables,MATCH(DA$3+3,'Mortality Tables'!$N$1:$DN$1,0),FALSE)),"")</f>
        <v/>
      </c>
      <c r="DB130" s="685" t="str">
        <f>IFERROR((DA130+BK130*Contr_Rate)*(1+Inv_Return)*IF($D130=$C$1,VLOOKUP($T130,Male_Annuity_Tables,MATCH($BS$3+3,'Mortality Tables'!$N$1:$DN$1,0),FALSE),VLOOKUP($T130,Fe_Annuity_Tables,MATCH(DB$3+3,'Mortality Tables'!$N$1:$DN$1,0),FALSE)),"")</f>
        <v/>
      </c>
      <c r="DC130" s="685" t="str">
        <f>IFERROR((DB130+BL130*Contr_Rate)*(1+Inv_Return)*IF($D130=$C$1,VLOOKUP($T130,Male_Annuity_Tables,MATCH($BS$3+3,'Mortality Tables'!$N$1:$DN$1,0),FALSE),VLOOKUP($T130,Fe_Annuity_Tables,MATCH(DC$3+3,'Mortality Tables'!$N$1:$DN$1,0),FALSE)),"")</f>
        <v/>
      </c>
      <c r="DD130" s="685" t="str">
        <f>IFERROR((DC130+BM130*Contr_Rate)*(1+Inv_Return)*IF($D130=$C$1,VLOOKUP($T130,Male_Annuity_Tables,MATCH($BS$3+3,'Mortality Tables'!$N$1:$DN$1,0),FALSE),VLOOKUP($T130,Fe_Annuity_Tables,MATCH(DD$3+3,'Mortality Tables'!$N$1:$DN$1,0),FALSE)),"")</f>
        <v/>
      </c>
      <c r="DE130" s="685" t="str">
        <f>IFERROR((DD130+BN130*Contr_Rate)*(1+Inv_Return)*IF($D130=$C$1,VLOOKUP($T130,Male_Annuity_Tables,MATCH($BS$3+3,'Mortality Tables'!$N$1:$DN$1,0),FALSE),VLOOKUP($T130,Fe_Annuity_Tables,MATCH(DE$3+3,'Mortality Tables'!$N$1:$DN$1,0),FALSE)),"")</f>
        <v/>
      </c>
      <c r="DF130" s="685" t="str">
        <f>IFERROR((DE130+BO130*Contr_Rate)*(1+Inv_Return)*IF($D130=$C$1,VLOOKUP($T130,Male_Annuity_Tables,MATCH($BS$3+3,'Mortality Tables'!$N$1:$DN$1,0),FALSE),VLOOKUP($T130,Fe_Annuity_Tables,MATCH(DF$3+3,'Mortality Tables'!$N$1:$DN$1,0),FALSE)),"")</f>
        <v/>
      </c>
      <c r="DG130" s="685" t="str">
        <f>IFERROR((DF130+BP130*Contr_Rate)*(1+Inv_Return)*IF($D130=$C$1,VLOOKUP($T130,Male_Annuity_Tables,MATCH($BS$3+3,'Mortality Tables'!$N$1:$DN$1,0),FALSE),VLOOKUP($T130,Fe_Annuity_Tables,MATCH(DG$3+3,'Mortality Tables'!$N$1:$DN$1,0),FALSE)),"")</f>
        <v/>
      </c>
      <c r="DH130" s="685" t="str">
        <f>IFERROR((DG130+BQ130*Contr_Rate)*(1+Inv_Return)*IF($D130=$C$1,VLOOKUP($T130,Male_Annuity_Tables,MATCH($BS$3+3,'Mortality Tables'!$N$1:$DN$1,0),FALSE),VLOOKUP($T130,Fe_Annuity_Tables,MATCH(DH$3+3,'Mortality Tables'!$N$1:$DN$1,0),FALSE)),"")</f>
        <v/>
      </c>
      <c r="DJ130" s="686">
        <f t="shared" si="100"/>
        <v>7938442.7757931072</v>
      </c>
      <c r="DK130" s="680">
        <f t="shared" si="60"/>
        <v>8.0909277508679907</v>
      </c>
      <c r="DL130" s="686">
        <f t="shared" si="83"/>
        <v>657372.90253404982</v>
      </c>
      <c r="DM130" s="686">
        <f t="shared" si="101"/>
        <v>7051395.3987309691</v>
      </c>
      <c r="DN130" s="687">
        <f t="shared" si="84"/>
        <v>9.3225931232328349E-2</v>
      </c>
      <c r="DP130" s="688">
        <f t="shared" si="95"/>
        <v>99022.179955692976</v>
      </c>
      <c r="DQ130" s="688">
        <f t="shared" si="96"/>
        <v>152502.98126556398</v>
      </c>
      <c r="DR130" s="688">
        <f t="shared" si="97"/>
        <v>200050.43263034418</v>
      </c>
    </row>
    <row r="131" spans="1:122" s="657" customFormat="1" ht="14.5">
      <c r="A131" s="675" t="s">
        <v>1331</v>
      </c>
      <c r="B131" s="675" t="s">
        <v>1332</v>
      </c>
      <c r="C131" s="675" t="s">
        <v>236</v>
      </c>
      <c r="D131" s="675" t="s">
        <v>60</v>
      </c>
      <c r="E131" s="676">
        <v>29376</v>
      </c>
      <c r="F131" s="677">
        <v>36032</v>
      </c>
      <c r="G131" s="677">
        <v>39116</v>
      </c>
      <c r="H131" s="678">
        <v>1919331</v>
      </c>
      <c r="I131" s="678">
        <v>190821.23</v>
      </c>
      <c r="J131" s="678">
        <v>172009.84</v>
      </c>
      <c r="K131" s="678">
        <v>11844.74</v>
      </c>
      <c r="L131" s="678">
        <v>374675.81</v>
      </c>
      <c r="M131" s="679">
        <f>IF(COUNTIF($A$4:A204,A131)=1,0,1)</f>
        <v>0</v>
      </c>
      <c r="N131" s="680" t="str">
        <f t="shared" si="80"/>
        <v>Okay</v>
      </c>
      <c r="O131" s="680" t="str">
        <f t="shared" si="98"/>
        <v>TRUE</v>
      </c>
      <c r="P131" s="680" t="b">
        <f t="shared" si="92"/>
        <v>1</v>
      </c>
      <c r="Q131" s="680" t="b">
        <f t="shared" si="76"/>
        <v>1</v>
      </c>
      <c r="R131" s="680" t="b">
        <f t="shared" si="77"/>
        <v>1</v>
      </c>
      <c r="S131" s="681">
        <f t="shared" si="93"/>
        <v>18.235616438356164</v>
      </c>
      <c r="T131" s="682">
        <f t="shared" si="78"/>
        <v>44</v>
      </c>
      <c r="U131" s="682">
        <f t="shared" si="99"/>
        <v>26</v>
      </c>
      <c r="V131" s="682">
        <f t="shared" si="79"/>
        <v>17.917808219178081</v>
      </c>
      <c r="W131" s="682">
        <f t="shared" si="81"/>
        <v>16</v>
      </c>
      <c r="X131" s="683">
        <f t="shared" si="82"/>
        <v>5994812.96</v>
      </c>
      <c r="Y131" s="684">
        <f t="shared" si="94"/>
        <v>2.4499999999999999E-3</v>
      </c>
      <c r="Z131" s="684">
        <f>IF($D131=$C$1,VLOOKUP($T131,Male_Annuity_Tables,MATCH($W131+2,'Mortality Tables'!$DS$1:$HT$1,0),FALSE),VLOOKUP($T131,Fe_Annuity_Tables,MATCH($W131+2,'Mortality Tables'!$M$1:$DN$1,0),FALSE))</f>
        <v>0.16022938162310044</v>
      </c>
      <c r="AA131" s="664"/>
      <c r="AB131" s="685">
        <f t="shared" si="89"/>
        <v>2017120.91445</v>
      </c>
      <c r="AC131" s="685">
        <f t="shared" si="89"/>
        <v>2119893.2250412274</v>
      </c>
      <c r="AD131" s="685">
        <f t="shared" si="89"/>
        <v>2227901.7848570785</v>
      </c>
      <c r="AE131" s="685">
        <f t="shared" si="89"/>
        <v>2341413.3807955463</v>
      </c>
      <c r="AF131" s="685">
        <f t="shared" si="89"/>
        <v>2460708.3925470794</v>
      </c>
      <c r="AG131" s="685">
        <f t="shared" si="89"/>
        <v>2586081.4851473537</v>
      </c>
      <c r="AH131" s="685">
        <f t="shared" si="89"/>
        <v>2717842.336815611</v>
      </c>
      <c r="AI131" s="685">
        <f t="shared" si="89"/>
        <v>2856316.4038763666</v>
      </c>
      <c r="AJ131" s="685">
        <f t="shared" si="89"/>
        <v>3001845.724653868</v>
      </c>
      <c r="AK131" s="685">
        <f t="shared" si="89"/>
        <v>3154789.7643249822</v>
      </c>
      <c r="AL131" s="685">
        <f t="shared" si="87"/>
        <v>3315526.30281734</v>
      </c>
      <c r="AM131" s="685">
        <f t="shared" si="87"/>
        <v>3484452.3679458839</v>
      </c>
      <c r="AN131" s="685">
        <f t="shared" si="87"/>
        <v>3661985.2160927262</v>
      </c>
      <c r="AO131" s="685">
        <f t="shared" si="87"/>
        <v>3848563.3628526516</v>
      </c>
      <c r="AP131" s="685">
        <f t="shared" si="87"/>
        <v>4044647.6661899942</v>
      </c>
      <c r="AQ131" s="685">
        <f t="shared" si="87"/>
        <v>4250722.464782374</v>
      </c>
      <c r="AR131" s="685" t="str">
        <f t="shared" si="87"/>
        <v/>
      </c>
      <c r="AS131" s="685" t="str">
        <f t="shared" si="87"/>
        <v/>
      </c>
      <c r="AT131" s="685" t="str">
        <f t="shared" si="87"/>
        <v/>
      </c>
      <c r="AU131" s="685" t="str">
        <f t="shared" si="87"/>
        <v/>
      </c>
      <c r="AV131" s="685" t="str">
        <f t="shared" si="91"/>
        <v/>
      </c>
      <c r="AW131" s="685" t="str">
        <f t="shared" si="91"/>
        <v/>
      </c>
      <c r="AX131" s="685" t="str">
        <f t="shared" si="91"/>
        <v/>
      </c>
      <c r="AY131" s="685" t="str">
        <f t="shared" si="91"/>
        <v/>
      </c>
      <c r="AZ131" s="685" t="str">
        <f t="shared" si="91"/>
        <v/>
      </c>
      <c r="BA131" s="685" t="str">
        <f t="shared" si="91"/>
        <v/>
      </c>
      <c r="BB131" s="685" t="str">
        <f t="shared" si="91"/>
        <v/>
      </c>
      <c r="BC131" s="685" t="str">
        <f t="shared" si="91"/>
        <v/>
      </c>
      <c r="BD131" s="685" t="str">
        <f t="shared" si="91"/>
        <v/>
      </c>
      <c r="BE131" s="685" t="str">
        <f t="shared" si="91"/>
        <v/>
      </c>
      <c r="BF131" s="685" t="str">
        <f t="shared" si="91"/>
        <v/>
      </c>
      <c r="BG131" s="685" t="str">
        <f t="shared" si="91"/>
        <v/>
      </c>
      <c r="BH131" s="685" t="str">
        <f t="shared" si="91"/>
        <v/>
      </c>
      <c r="BI131" s="685" t="str">
        <f t="shared" si="90"/>
        <v/>
      </c>
      <c r="BJ131" s="685" t="str">
        <f t="shared" si="90"/>
        <v/>
      </c>
      <c r="BK131" s="685" t="str">
        <f t="shared" si="90"/>
        <v/>
      </c>
      <c r="BL131" s="685" t="str">
        <f t="shared" si="90"/>
        <v/>
      </c>
      <c r="BM131" s="685" t="str">
        <f t="shared" si="90"/>
        <v/>
      </c>
      <c r="BN131" s="685" t="str">
        <f t="shared" si="90"/>
        <v/>
      </c>
      <c r="BO131" s="685" t="str">
        <f t="shared" si="90"/>
        <v/>
      </c>
      <c r="BP131" s="685" t="str">
        <f t="shared" si="90"/>
        <v/>
      </c>
      <c r="BQ131" s="685" t="str">
        <f t="shared" si="90"/>
        <v/>
      </c>
      <c r="BR131" s="529"/>
      <c r="BS131" s="685">
        <f>IFERROR(($L131+AB131*Contr_Rate)*(1+Inv_Return)*IF($D131=$C$1,VLOOKUP($T131,Male_Annuity_Tables,MATCH($BS$3+3,'Mortality Tables'!$N$1:$DN$1,0),FALSE),VLOOKUP($T131,Fe_Annuity_Tables,MATCH(BS$3+3,'Mortality Tables'!$N$1:$DN$1,0),FALSE)),"")</f>
        <v>853766.71258073358</v>
      </c>
      <c r="BT131" s="685">
        <f>IFERROR(($BS131+AC131*Contr_Rate)*(1+Inv_Return)*IF($D131=$C$1,VLOOKUP($T131,Male_Annuity_Tables,MATCH($BS$3+3,'Mortality Tables'!$N$1:$DN$1,0),FALSE),VLOOKUP($T131,Fe_Annuity_Tables,MATCH(BT$3+3,'Mortality Tables'!$N$1:$DN$1,0),FALSE)),"")</f>
        <v>1100498.082018025</v>
      </c>
      <c r="BU131" s="685">
        <f>IFERROR((BT131+AD131*Contr_Rate)*(1+Inv_Return)*IF($D131=$C$1,VLOOKUP($T131,Male_Annuity_Tables,MATCH($BS$3+3,'Mortality Tables'!$N$1:$DN$1,0),FALSE),VLOOKUP($T131,Fe_Annuity_Tables,MATCH(BU$3+3,'Mortality Tables'!$N$1:$DN$1,0),FALSE)),"")</f>
        <v>1107585.1759854907</v>
      </c>
      <c r="BV131" s="685">
        <f>IFERROR((BU131+AE131*Contr_Rate)*(1+Inv_Return)*IF($D131=$C$1,VLOOKUP($T131,Male_Annuity_Tables,MATCH($BS$3+3,'Mortality Tables'!$N$1:$DN$1,0),FALSE),VLOOKUP($T131,Fe_Annuity_Tables,MATCH(BV$3+3,'Mortality Tables'!$N$1:$DN$1,0),FALSE)),"")</f>
        <v>960434.40574250068</v>
      </c>
      <c r="BW131" s="685">
        <f>IFERROR((BV131+AF131*Contr_Rate)*(1+Inv_Return)*IF($D131=$C$1,VLOOKUP($T131,Male_Annuity_Tables,MATCH($BS$3+3,'Mortality Tables'!$N$1:$DN$1,0),FALSE),VLOOKUP($T131,Fe_Annuity_Tables,MATCH(BW$3+3,'Mortality Tables'!$N$1:$DN$1,0),FALSE)),"")</f>
        <v>763659.17414335394</v>
      </c>
      <c r="BX131" s="685">
        <f>IFERROR((BW131+AG131*Contr_Rate)*(1+Inv_Return)*IF($D131=$C$1,VLOOKUP($T131,Male_Annuity_Tables,MATCH($BS$3+3,'Mortality Tables'!$N$1:$DN$1,0),FALSE),VLOOKUP($T131,Fe_Annuity_Tables,MATCH(BX$3+3,'Mortality Tables'!$N$1:$DN$1,0),FALSE)),"")</f>
        <v>586241.38538674754</v>
      </c>
      <c r="BY131" s="685">
        <f>IFERROR((BX131+AH131*Contr_Rate)*(1+Inv_Return)*IF($D131=$C$1,VLOOKUP($T131,Male_Annuity_Tables,MATCH($BS$3+3,'Mortality Tables'!$N$1:$DN$1,0),FALSE),VLOOKUP($T131,Fe_Annuity_Tables,MATCH(BY$3+3,'Mortality Tables'!$N$1:$DN$1,0),FALSE)),"")</f>
        <v>478553.10966532008</v>
      </c>
      <c r="BZ131" s="685">
        <f>IFERROR((BY131+AI131*Contr_Rate)*(1+Inv_Return)*IF($D131=$C$1,VLOOKUP($T131,Male_Annuity_Tables,MATCH($BS$3+3,'Mortality Tables'!$N$1:$DN$1,0),FALSE),VLOOKUP($T131,Fe_Annuity_Tables,MATCH(BZ$3+3,'Mortality Tables'!$N$1:$DN$1,0),FALSE)),"")</f>
        <v>408709.67983168631</v>
      </c>
      <c r="CA131" s="685">
        <f>IFERROR((BZ131+AJ131*Contr_Rate)*(1+Inv_Return)*IF($D131=$C$1,VLOOKUP($T131,Male_Annuity_Tables,MATCH($BS$3+3,'Mortality Tables'!$N$1:$DN$1,0),FALSE),VLOOKUP($T131,Fe_Annuity_Tables,MATCH(CA$3+3,'Mortality Tables'!$N$1:$DN$1,0),FALSE)),"")</f>
        <v>359050.42219542188</v>
      </c>
      <c r="CB131" s="685">
        <f>IFERROR((CA131+AK131*Contr_Rate)*(1+Inv_Return)*IF($D131=$C$1,VLOOKUP($T131,Male_Annuity_Tables,MATCH($BS$3+3,'Mortality Tables'!$N$1:$DN$1,0),FALSE),VLOOKUP($T131,Fe_Annuity_Tables,MATCH(CB$3+3,'Mortality Tables'!$N$1:$DN$1,0),FALSE)),"")</f>
        <v>320692.549358199</v>
      </c>
      <c r="CC131" s="685">
        <f>IFERROR((CB131+AL131*Contr_Rate)*(1+Inv_Return)*IF($D131=$C$1,VLOOKUP($T131,Male_Annuity_Tables,MATCH($BS$3+3,'Mortality Tables'!$N$1:$DN$1,0),FALSE),VLOOKUP($T131,Fe_Annuity_Tables,MATCH(CC$3+3,'Mortality Tables'!$N$1:$DN$1,0),FALSE)),"")</f>
        <v>289320.77279408794</v>
      </c>
      <c r="CD131" s="685">
        <f>IFERROR((CC131+AM131*Contr_Rate)*(1+Inv_Return)*IF($D131=$C$1,VLOOKUP($T131,Male_Annuity_Tables,MATCH($BS$3+3,'Mortality Tables'!$N$1:$DN$1,0),FALSE),VLOOKUP($T131,Fe_Annuity_Tables,MATCH(CD$3+3,'Mortality Tables'!$N$1:$DN$1,0),FALSE)),"")</f>
        <v>277346.65609302011</v>
      </c>
      <c r="CE131" s="685">
        <f>IFERROR((CD131+AN131*Contr_Rate)*(1+Inv_Return)*IF($D131=$C$1,VLOOKUP($T131,Male_Annuity_Tables,MATCH($BS$3+3,'Mortality Tables'!$N$1:$DN$1,0),FALSE),VLOOKUP($T131,Fe_Annuity_Tables,MATCH(CE$3+3,'Mortality Tables'!$N$1:$DN$1,0),FALSE)),"")</f>
        <v>269999.91072053631</v>
      </c>
      <c r="CF131" s="685">
        <f>IFERROR((CE131+AO131*Contr_Rate)*(1+Inv_Return)*IF($D131=$C$1,VLOOKUP($T131,Male_Annuity_Tables,MATCH($BS$3+3,'Mortality Tables'!$N$1:$DN$1,0),FALSE),VLOOKUP($T131,Fe_Annuity_Tables,MATCH(CF$3+3,'Mortality Tables'!$N$1:$DN$1,0),FALSE)),"")</f>
        <v>263830.65198977833</v>
      </c>
      <c r="CG131" s="685">
        <f>IFERROR((CF131+AP131*Contr_Rate)*(1+Inv_Return)*IF($D131=$C$1,VLOOKUP($T131,Male_Annuity_Tables,MATCH($BS$3+3,'Mortality Tables'!$N$1:$DN$1,0),FALSE),VLOOKUP($T131,Fe_Annuity_Tables,MATCH(CG$3+3,'Mortality Tables'!$N$1:$DN$1,0),FALSE)),"")</f>
        <v>258050.32732787784</v>
      </c>
      <c r="CH131" s="685">
        <f>IFERROR((CG131+AQ131*Contr_Rate)*(1+Inv_Return)*IF($D131=$C$1,VLOOKUP($T131,Male_Annuity_Tables,MATCH($BS$3+3,'Mortality Tables'!$N$1:$DN$1,0),FALSE),VLOOKUP($T131,Fe_Annuity_Tables,MATCH(CH$3+3,'Mortality Tables'!$N$1:$DN$1,0),FALSE)),"")</f>
        <v>252465.93772553353</v>
      </c>
      <c r="CI131" s="685" t="str">
        <f>IFERROR((CH131+AR131*Contr_Rate)*(1+Inv_Return)*IF($D131=$C$1,VLOOKUP($T131,Male_Annuity_Tables,MATCH($BS$3+3,'Mortality Tables'!$N$1:$DN$1,0),FALSE),VLOOKUP($T131,Fe_Annuity_Tables,MATCH(CI$3+3,'Mortality Tables'!$N$1:$DN$1,0),FALSE)),"")</f>
        <v/>
      </c>
      <c r="CJ131" s="685" t="str">
        <f>IFERROR((CI131+AS131*Contr_Rate)*(1+Inv_Return)*IF($D131=$C$1,VLOOKUP($T131,Male_Annuity_Tables,MATCH($BS$3+3,'Mortality Tables'!$N$1:$DN$1,0),FALSE),VLOOKUP($T131,Fe_Annuity_Tables,MATCH(CJ$3+3,'Mortality Tables'!$N$1:$DN$1,0),FALSE)),"")</f>
        <v/>
      </c>
      <c r="CK131" s="685" t="str">
        <f>IFERROR((CJ131+AT131*Contr_Rate)*(1+Inv_Return)*IF($D131=$C$1,VLOOKUP($T131,Male_Annuity_Tables,MATCH($BS$3+3,'Mortality Tables'!$N$1:$DN$1,0),FALSE),VLOOKUP($T131,Fe_Annuity_Tables,MATCH(CK$3+3,'Mortality Tables'!$N$1:$DN$1,0),FALSE)),"")</f>
        <v/>
      </c>
      <c r="CL131" s="685" t="str">
        <f>IFERROR((CK131+AU131*Contr_Rate)*(1+Inv_Return)*IF($D131=$C$1,VLOOKUP($T131,Male_Annuity_Tables,MATCH($BS$3+3,'Mortality Tables'!$N$1:$DN$1,0),FALSE),VLOOKUP($T131,Fe_Annuity_Tables,MATCH(CL$3+3,'Mortality Tables'!$N$1:$DN$1,0),FALSE)),"")</f>
        <v/>
      </c>
      <c r="CM131" s="685" t="str">
        <f>IFERROR((CL131+AV131*Contr_Rate)*(1+Inv_Return)*IF($D131=$C$1,VLOOKUP($T131,Male_Annuity_Tables,MATCH($BS$3+3,'Mortality Tables'!$N$1:$DN$1,0),FALSE),VLOOKUP($T131,Fe_Annuity_Tables,MATCH(CM$3+3,'Mortality Tables'!$N$1:$DN$1,0),FALSE)),"")</f>
        <v/>
      </c>
      <c r="CN131" s="685" t="str">
        <f>IFERROR((CM131+AW131*Contr_Rate)*(1+Inv_Return)*IF($D131=$C$1,VLOOKUP($T131,Male_Annuity_Tables,MATCH($BS$3+3,'Mortality Tables'!$N$1:$DN$1,0),FALSE),VLOOKUP($T131,Fe_Annuity_Tables,MATCH(CN$3+3,'Mortality Tables'!$N$1:$DN$1,0),FALSE)),"")</f>
        <v/>
      </c>
      <c r="CO131" s="685" t="str">
        <f>IFERROR((CN131+AX131*Contr_Rate)*(1+Inv_Return)*IF($D131=$C$1,VLOOKUP($T131,Male_Annuity_Tables,MATCH($BS$3+3,'Mortality Tables'!$N$1:$DN$1,0),FALSE),VLOOKUP($T131,Fe_Annuity_Tables,MATCH(CO$3+3,'Mortality Tables'!$N$1:$DN$1,0),FALSE)),"")</f>
        <v/>
      </c>
      <c r="CP131" s="685" t="str">
        <f>IFERROR((CO131+AY131*Contr_Rate)*(1+Inv_Return)*IF($D131=$C$1,VLOOKUP($T131,Male_Annuity_Tables,MATCH($BS$3+3,'Mortality Tables'!$N$1:$DN$1,0),FALSE),VLOOKUP($T131,Fe_Annuity_Tables,MATCH(CP$3+3,'Mortality Tables'!$N$1:$DN$1,0),FALSE)),"")</f>
        <v/>
      </c>
      <c r="CQ131" s="685" t="str">
        <f>IFERROR((CP131+AZ131*Contr_Rate)*(1+Inv_Return)*IF($D131=$C$1,VLOOKUP($T131,Male_Annuity_Tables,MATCH($BS$3+3,'Mortality Tables'!$N$1:$DN$1,0),FALSE),VLOOKUP($T131,Fe_Annuity_Tables,MATCH(CQ$3+3,'Mortality Tables'!$N$1:$DN$1,0),FALSE)),"")</f>
        <v/>
      </c>
      <c r="CR131" s="685" t="str">
        <f>IFERROR((CQ131+BA131*Contr_Rate)*(1+Inv_Return)*IF($D131=$C$1,VLOOKUP($T131,Male_Annuity_Tables,MATCH($BS$3+3,'Mortality Tables'!$N$1:$DN$1,0),FALSE),VLOOKUP($T131,Fe_Annuity_Tables,MATCH(CR$3+3,'Mortality Tables'!$N$1:$DN$1,0),FALSE)),"")</f>
        <v/>
      </c>
      <c r="CS131" s="685" t="str">
        <f>IFERROR((CR131+BB131*Contr_Rate)*(1+Inv_Return)*IF($D131=$C$1,VLOOKUP($T131,Male_Annuity_Tables,MATCH($BS$3+3,'Mortality Tables'!$N$1:$DN$1,0),FALSE),VLOOKUP($T131,Fe_Annuity_Tables,MATCH(CS$3+3,'Mortality Tables'!$N$1:$DN$1,0),FALSE)),"")</f>
        <v/>
      </c>
      <c r="CT131" s="685" t="str">
        <f>IFERROR((CS131+BC131*Contr_Rate)*(1+Inv_Return)*IF($D131=$C$1,VLOOKUP($T131,Male_Annuity_Tables,MATCH($BS$3+3,'Mortality Tables'!$N$1:$DN$1,0),FALSE),VLOOKUP($T131,Fe_Annuity_Tables,MATCH(CT$3+3,'Mortality Tables'!$N$1:$DN$1,0),FALSE)),"")</f>
        <v/>
      </c>
      <c r="CU131" s="685" t="str">
        <f>IFERROR((CT131+BD131*Contr_Rate)*(1+Inv_Return)*IF($D131=$C$1,VLOOKUP($T131,Male_Annuity_Tables,MATCH($BS$3+3,'Mortality Tables'!$N$1:$DN$1,0),FALSE),VLOOKUP($T131,Fe_Annuity_Tables,MATCH(CU$3+3,'Mortality Tables'!$N$1:$DN$1,0),FALSE)),"")</f>
        <v/>
      </c>
      <c r="CV131" s="685" t="str">
        <f>IFERROR((CU131+BE131*Contr_Rate)*(1+Inv_Return)*IF($D131=$C$1,VLOOKUP($T131,Male_Annuity_Tables,MATCH($BS$3+3,'Mortality Tables'!$N$1:$DN$1,0),FALSE),VLOOKUP($T131,Fe_Annuity_Tables,MATCH(CV$3+3,'Mortality Tables'!$N$1:$DN$1,0),FALSE)),"")</f>
        <v/>
      </c>
      <c r="CW131" s="685" t="str">
        <f>IFERROR((CV131+BF131*Contr_Rate)*(1+Inv_Return)*IF($D131=$C$1,VLOOKUP($T131,Male_Annuity_Tables,MATCH($BS$3+3,'Mortality Tables'!$N$1:$DN$1,0),FALSE),VLOOKUP($T131,Fe_Annuity_Tables,MATCH(CW$3+3,'Mortality Tables'!$N$1:$DN$1,0),FALSE)),"")</f>
        <v/>
      </c>
      <c r="CX131" s="685" t="str">
        <f>IFERROR((CW131+BG131*Contr_Rate)*(1+Inv_Return)*IF($D131=$C$1,VLOOKUP($T131,Male_Annuity_Tables,MATCH($BS$3+3,'Mortality Tables'!$N$1:$DN$1,0),FALSE),VLOOKUP($T131,Fe_Annuity_Tables,MATCH(CX$3+3,'Mortality Tables'!$N$1:$DN$1,0),FALSE)),"")</f>
        <v/>
      </c>
      <c r="CY131" s="685" t="str">
        <f>IFERROR((CX131+BH131*Contr_Rate)*(1+Inv_Return)*IF($D131=$C$1,VLOOKUP($T131,Male_Annuity_Tables,MATCH($BS$3+3,'Mortality Tables'!$N$1:$DN$1,0),FALSE),VLOOKUP($T131,Fe_Annuity_Tables,MATCH(CY$3+3,'Mortality Tables'!$N$1:$DN$1,0),FALSE)),"")</f>
        <v/>
      </c>
      <c r="CZ131" s="685" t="str">
        <f>IFERROR((CY131+BI131*Contr_Rate)*(1+Inv_Return)*IF($D131=$C$1,VLOOKUP($T131,Male_Annuity_Tables,MATCH($BS$3+3,'Mortality Tables'!$N$1:$DN$1,0),FALSE),VLOOKUP($T131,Fe_Annuity_Tables,MATCH(CZ$3+3,'Mortality Tables'!$N$1:$DN$1,0),FALSE)),"")</f>
        <v/>
      </c>
      <c r="DA131" s="685" t="str">
        <f>IFERROR((CZ131+BJ131*Contr_Rate)*(1+Inv_Return)*IF($D131=$C$1,VLOOKUP($T131,Male_Annuity_Tables,MATCH($BS$3+3,'Mortality Tables'!$N$1:$DN$1,0),FALSE),VLOOKUP($T131,Fe_Annuity_Tables,MATCH(DA$3+3,'Mortality Tables'!$N$1:$DN$1,0),FALSE)),"")</f>
        <v/>
      </c>
      <c r="DB131" s="685" t="str">
        <f>IFERROR((DA131+BK131*Contr_Rate)*(1+Inv_Return)*IF($D131=$C$1,VLOOKUP($T131,Male_Annuity_Tables,MATCH($BS$3+3,'Mortality Tables'!$N$1:$DN$1,0),FALSE),VLOOKUP($T131,Fe_Annuity_Tables,MATCH(DB$3+3,'Mortality Tables'!$N$1:$DN$1,0),FALSE)),"")</f>
        <v/>
      </c>
      <c r="DC131" s="685" t="str">
        <f>IFERROR((DB131+BL131*Contr_Rate)*(1+Inv_Return)*IF($D131=$C$1,VLOOKUP($T131,Male_Annuity_Tables,MATCH($BS$3+3,'Mortality Tables'!$N$1:$DN$1,0),FALSE),VLOOKUP($T131,Fe_Annuity_Tables,MATCH(DC$3+3,'Mortality Tables'!$N$1:$DN$1,0),FALSE)),"")</f>
        <v/>
      </c>
      <c r="DD131" s="685" t="str">
        <f>IFERROR((DC131+BM131*Contr_Rate)*(1+Inv_Return)*IF($D131=$C$1,VLOOKUP($T131,Male_Annuity_Tables,MATCH($BS$3+3,'Mortality Tables'!$N$1:$DN$1,0),FALSE),VLOOKUP($T131,Fe_Annuity_Tables,MATCH(DD$3+3,'Mortality Tables'!$N$1:$DN$1,0),FALSE)),"")</f>
        <v/>
      </c>
      <c r="DE131" s="685" t="str">
        <f>IFERROR((DD131+BN131*Contr_Rate)*(1+Inv_Return)*IF($D131=$C$1,VLOOKUP($T131,Male_Annuity_Tables,MATCH($BS$3+3,'Mortality Tables'!$N$1:$DN$1,0),FALSE),VLOOKUP($T131,Fe_Annuity_Tables,MATCH(DE$3+3,'Mortality Tables'!$N$1:$DN$1,0),FALSE)),"")</f>
        <v/>
      </c>
      <c r="DF131" s="685" t="str">
        <f>IFERROR((DE131+BO131*Contr_Rate)*(1+Inv_Return)*IF($D131=$C$1,VLOOKUP($T131,Male_Annuity_Tables,MATCH($BS$3+3,'Mortality Tables'!$N$1:$DN$1,0),FALSE),VLOOKUP($T131,Fe_Annuity_Tables,MATCH(DF$3+3,'Mortality Tables'!$N$1:$DN$1,0),FALSE)),"")</f>
        <v/>
      </c>
      <c r="DG131" s="685" t="str">
        <f>IFERROR((DF131+BP131*Contr_Rate)*(1+Inv_Return)*IF($D131=$C$1,VLOOKUP($T131,Male_Annuity_Tables,MATCH($BS$3+3,'Mortality Tables'!$N$1:$DN$1,0),FALSE),VLOOKUP($T131,Fe_Annuity_Tables,MATCH(DG$3+3,'Mortality Tables'!$N$1:$DN$1,0),FALSE)),"")</f>
        <v/>
      </c>
      <c r="DH131" s="685" t="str">
        <f>IFERROR((DG131+BQ131*Contr_Rate)*(1+Inv_Return)*IF($D131=$C$1,VLOOKUP($T131,Male_Annuity_Tables,MATCH($BS$3+3,'Mortality Tables'!$N$1:$DN$1,0),FALSE),VLOOKUP($T131,Fe_Annuity_Tables,MATCH(DH$3+3,'Mortality Tables'!$N$1:$DN$1,0),FALSE)),"")</f>
        <v/>
      </c>
      <c r="DJ131" s="686">
        <f t="shared" si="100"/>
        <v>1107585.1759854907</v>
      </c>
      <c r="DK131" s="680">
        <f t="shared" si="60"/>
        <v>8.8017766057058875</v>
      </c>
      <c r="DL131" s="686">
        <f t="shared" si="83"/>
        <v>84310.486524869615</v>
      </c>
      <c r="DM131" s="686">
        <f t="shared" si="101"/>
        <v>4250722.464782374</v>
      </c>
      <c r="DN131" s="687">
        <f t="shared" si="84"/>
        <v>1.9834389853346047E-2</v>
      </c>
      <c r="DP131" s="688">
        <f t="shared" si="95"/>
        <v>129842.9760660594</v>
      </c>
      <c r="DQ131" s="688">
        <f t="shared" si="96"/>
        <v>167366.49955850627</v>
      </c>
      <c r="DR131" s="688">
        <f t="shared" si="97"/>
        <v>168444.32252681337</v>
      </c>
    </row>
    <row r="132" spans="1:122" s="657" customFormat="1" ht="14.5">
      <c r="A132" s="675" t="s">
        <v>1333</v>
      </c>
      <c r="B132" s="675" t="s">
        <v>1334</v>
      </c>
      <c r="C132" s="675" t="s">
        <v>115</v>
      </c>
      <c r="D132" s="675" t="s">
        <v>61</v>
      </c>
      <c r="E132" s="676">
        <v>27434</v>
      </c>
      <c r="F132" s="677">
        <v>44613</v>
      </c>
      <c r="G132" s="677">
        <v>45424</v>
      </c>
      <c r="H132" s="678">
        <v>2406761</v>
      </c>
      <c r="I132" s="678">
        <v>236506.82</v>
      </c>
      <c r="J132" s="678">
        <v>160289.65</v>
      </c>
      <c r="K132" s="678"/>
      <c r="L132" s="678">
        <v>396796.47</v>
      </c>
      <c r="M132" s="679">
        <f>IF(COUNTIF($A$4:A204,A132)=1,0,1)</f>
        <v>0</v>
      </c>
      <c r="N132" s="680" t="str">
        <f t="shared" si="80"/>
        <v>Okay</v>
      </c>
      <c r="O132" s="680" t="str">
        <f t="shared" si="98"/>
        <v>TRUE</v>
      </c>
      <c r="P132" s="680" t="b">
        <f t="shared" si="92"/>
        <v>1</v>
      </c>
      <c r="Q132" s="680" t="b">
        <f t="shared" si="76"/>
        <v>1</v>
      </c>
      <c r="R132" s="680" t="b">
        <f t="shared" si="77"/>
        <v>1</v>
      </c>
      <c r="S132" s="681">
        <f t="shared" si="93"/>
        <v>47.065753424657537</v>
      </c>
      <c r="T132" s="682">
        <f t="shared" si="78"/>
        <v>49</v>
      </c>
      <c r="U132" s="682">
        <f t="shared" si="99"/>
        <v>49</v>
      </c>
      <c r="V132" s="682">
        <f t="shared" si="79"/>
        <v>0.63561643835616444</v>
      </c>
      <c r="W132" s="682">
        <f t="shared" si="81"/>
        <v>11</v>
      </c>
      <c r="X132" s="683">
        <f t="shared" si="82"/>
        <v>4364761.17</v>
      </c>
      <c r="Y132" s="684">
        <f t="shared" si="94"/>
        <v>5.0000000000000001E-3</v>
      </c>
      <c r="Z132" s="684">
        <f>IF($D132=$C$1,VLOOKUP($T132,Male_Annuity_Tables,MATCH($W132+2,'Mortality Tables'!$DS$1:$HT$1,0),FALSE),VLOOKUP($T132,Fe_Annuity_Tables,MATCH($W132+2,'Mortality Tables'!$M$1:$DN$1,0),FALSE))</f>
        <v>0.35435655706081948</v>
      </c>
      <c r="AA132" s="664"/>
      <c r="AB132" s="685">
        <f t="shared" si="89"/>
        <v>2529385.4729500003</v>
      </c>
      <c r="AC132" s="685">
        <f t="shared" si="89"/>
        <v>2658257.6627968028</v>
      </c>
      <c r="AD132" s="685">
        <f t="shared" si="89"/>
        <v>2793695.8907162999</v>
      </c>
      <c r="AE132" s="685">
        <f t="shared" si="89"/>
        <v>2936034.6963482955</v>
      </c>
      <c r="AF132" s="685">
        <f t="shared" si="89"/>
        <v>3085625.6641272409</v>
      </c>
      <c r="AG132" s="685">
        <f t="shared" si="89"/>
        <v>3242838.2917145244</v>
      </c>
      <c r="AH132" s="685">
        <f t="shared" si="89"/>
        <v>3408060.9026773791</v>
      </c>
      <c r="AI132" s="685">
        <f t="shared" si="89"/>
        <v>3581701.605668792</v>
      </c>
      <c r="AJ132" s="685">
        <f t="shared" si="89"/>
        <v>3764189.3024776173</v>
      </c>
      <c r="AK132" s="685">
        <f t="shared" si="89"/>
        <v>3955974.7474388517</v>
      </c>
      <c r="AL132" s="685">
        <f t="shared" si="87"/>
        <v>4157531.6608208613</v>
      </c>
      <c r="AM132" s="685" t="str">
        <f t="shared" si="87"/>
        <v/>
      </c>
      <c r="AN132" s="685" t="str">
        <f t="shared" si="87"/>
        <v/>
      </c>
      <c r="AO132" s="685" t="str">
        <f t="shared" si="87"/>
        <v/>
      </c>
      <c r="AP132" s="685" t="str">
        <f t="shared" si="87"/>
        <v/>
      </c>
      <c r="AQ132" s="685" t="str">
        <f t="shared" si="87"/>
        <v/>
      </c>
      <c r="AR132" s="685" t="str">
        <f t="shared" si="87"/>
        <v/>
      </c>
      <c r="AS132" s="685" t="str">
        <f t="shared" si="87"/>
        <v/>
      </c>
      <c r="AT132" s="685" t="str">
        <f t="shared" si="87"/>
        <v/>
      </c>
      <c r="AU132" s="685" t="str">
        <f t="shared" si="87"/>
        <v/>
      </c>
      <c r="AV132" s="685" t="str">
        <f t="shared" si="91"/>
        <v/>
      </c>
      <c r="AW132" s="685" t="str">
        <f t="shared" si="91"/>
        <v/>
      </c>
      <c r="AX132" s="685" t="str">
        <f t="shared" si="91"/>
        <v/>
      </c>
      <c r="AY132" s="685" t="str">
        <f t="shared" si="91"/>
        <v/>
      </c>
      <c r="AZ132" s="685" t="str">
        <f t="shared" si="91"/>
        <v/>
      </c>
      <c r="BA132" s="685" t="str">
        <f t="shared" si="91"/>
        <v/>
      </c>
      <c r="BB132" s="685" t="str">
        <f t="shared" si="91"/>
        <v/>
      </c>
      <c r="BC132" s="685" t="str">
        <f t="shared" si="91"/>
        <v/>
      </c>
      <c r="BD132" s="685" t="str">
        <f t="shared" si="91"/>
        <v/>
      </c>
      <c r="BE132" s="685" t="str">
        <f t="shared" si="91"/>
        <v/>
      </c>
      <c r="BF132" s="685" t="str">
        <f t="shared" si="91"/>
        <v/>
      </c>
      <c r="BG132" s="685" t="str">
        <f t="shared" si="91"/>
        <v/>
      </c>
      <c r="BH132" s="685" t="str">
        <f t="shared" si="91"/>
        <v/>
      </c>
      <c r="BI132" s="685" t="str">
        <f t="shared" si="90"/>
        <v/>
      </c>
      <c r="BJ132" s="685" t="str">
        <f t="shared" si="90"/>
        <v/>
      </c>
      <c r="BK132" s="685" t="str">
        <f t="shared" si="90"/>
        <v/>
      </c>
      <c r="BL132" s="685" t="str">
        <f t="shared" si="90"/>
        <v/>
      </c>
      <c r="BM132" s="685" t="str">
        <f t="shared" si="90"/>
        <v/>
      </c>
      <c r="BN132" s="685" t="str">
        <f t="shared" si="90"/>
        <v/>
      </c>
      <c r="BO132" s="685" t="str">
        <f t="shared" si="90"/>
        <v/>
      </c>
      <c r="BP132" s="685" t="str">
        <f t="shared" si="90"/>
        <v/>
      </c>
      <c r="BQ132" s="685" t="str">
        <f t="shared" si="90"/>
        <v/>
      </c>
      <c r="BR132" s="529"/>
      <c r="BS132" s="685">
        <f>IFERROR(($L132+AB132*Contr_Rate)*(1+Inv_Return)*IF($D132=$C$1,VLOOKUP($T132,Male_Annuity_Tables,MATCH($BS$3+3,'Mortality Tables'!$N$1:$DN$1,0),FALSE),VLOOKUP($T132,Fe_Annuity_Tables,MATCH(BS$3+3,'Mortality Tables'!$N$1:$DN$1,0),FALSE)),"")</f>
        <v>1004377.3713420097</v>
      </c>
      <c r="BT132" s="685">
        <f>IFERROR(($BS132+AC132*Contr_Rate)*(1+Inv_Return)*IF($D132=$C$1,VLOOKUP($T132,Male_Annuity_Tables,MATCH($BS$3+3,'Mortality Tables'!$N$1:$DN$1,0),FALSE),VLOOKUP($T132,Fe_Annuity_Tables,MATCH(BT$3+3,'Mortality Tables'!$N$1:$DN$1,0),FALSE)),"")</f>
        <v>1566046.287127235</v>
      </c>
      <c r="BU132" s="685">
        <f>IFERROR((BT132+AD132*Contr_Rate)*(1+Inv_Return)*IF($D132=$C$1,VLOOKUP($T132,Male_Annuity_Tables,MATCH($BS$3+3,'Mortality Tables'!$N$1:$DN$1,0),FALSE),VLOOKUP($T132,Fe_Annuity_Tables,MATCH(BU$3+3,'Mortality Tables'!$N$1:$DN$1,0),FALSE)),"")</f>
        <v>2089523.7328726137</v>
      </c>
      <c r="BV132" s="685">
        <f>IFERROR((BU132+AE132*Contr_Rate)*(1+Inv_Return)*IF($D132=$C$1,VLOOKUP($T132,Male_Annuity_Tables,MATCH($BS$3+3,'Mortality Tables'!$N$1:$DN$1,0),FALSE),VLOOKUP($T132,Fe_Annuity_Tables,MATCH(BV$3+3,'Mortality Tables'!$N$1:$DN$1,0),FALSE)),"")</f>
        <v>2581607.069226006</v>
      </c>
      <c r="BW132" s="685">
        <f>IFERROR((BV132+AF132*Contr_Rate)*(1+Inv_Return)*IF($D132=$C$1,VLOOKUP($T132,Male_Annuity_Tables,MATCH($BS$3+3,'Mortality Tables'!$N$1:$DN$1,0),FALSE),VLOOKUP($T132,Fe_Annuity_Tables,MATCH(BW$3+3,'Mortality Tables'!$N$1:$DN$1,0),FALSE)),"")</f>
        <v>3048295.7593145994</v>
      </c>
      <c r="BX132" s="685">
        <f>IFERROR((BW132+AG132*Contr_Rate)*(1+Inv_Return)*IF($D132=$C$1,VLOOKUP($T132,Male_Annuity_Tables,MATCH($BS$3+3,'Mortality Tables'!$N$1:$DN$1,0),FALSE),VLOOKUP($T132,Fe_Annuity_Tables,MATCH(BX$3+3,'Mortality Tables'!$N$1:$DN$1,0),FALSE)),"")</f>
        <v>3494900.4601218128</v>
      </c>
      <c r="BY132" s="685">
        <f>IFERROR((BX132+AH132*Contr_Rate)*(1+Inv_Return)*IF($D132=$C$1,VLOOKUP($T132,Male_Annuity_Tables,MATCH($BS$3+3,'Mortality Tables'!$N$1:$DN$1,0),FALSE),VLOOKUP($T132,Fe_Annuity_Tables,MATCH(BY$3+3,'Mortality Tables'!$N$1:$DN$1,0),FALSE)),"")</f>
        <v>3926138.0750671872</v>
      </c>
      <c r="BZ132" s="685">
        <f>IFERROR((BY132+AI132*Contr_Rate)*(1+Inv_Return)*IF($D132=$C$1,VLOOKUP($T132,Male_Annuity_Tables,MATCH($BS$3+3,'Mortality Tables'!$N$1:$DN$1,0),FALSE),VLOOKUP($T132,Fe_Annuity_Tables,MATCH(BZ$3+3,'Mortality Tables'!$N$1:$DN$1,0),FALSE)),"")</f>
        <v>4346214.6171686165</v>
      </c>
      <c r="CA132" s="685">
        <f>IFERROR((BZ132+AJ132*Contr_Rate)*(1+Inv_Return)*IF($D132=$C$1,VLOOKUP($T132,Male_Annuity_Tables,MATCH($BS$3+3,'Mortality Tables'!$N$1:$DN$1,0),FALSE),VLOOKUP($T132,Fe_Annuity_Tables,MATCH(CA$3+3,'Mortality Tables'!$N$1:$DN$1,0),FALSE)),"")</f>
        <v>4758897.4907561038</v>
      </c>
      <c r="CB132" s="685">
        <f>IFERROR((CA132+AK132*Contr_Rate)*(1+Inv_Return)*IF($D132=$C$1,VLOOKUP($T132,Male_Annuity_Tables,MATCH($BS$3+3,'Mortality Tables'!$N$1:$DN$1,0),FALSE),VLOOKUP($T132,Fe_Annuity_Tables,MATCH(CB$3+3,'Mortality Tables'!$N$1:$DN$1,0),FALSE)),"")</f>
        <v>5167578.5899208141</v>
      </c>
      <c r="CC132" s="685">
        <f>IFERROR((CB132+AL132*Contr_Rate)*(1+Inv_Return)*IF($D132=$C$1,VLOOKUP($T132,Male_Annuity_Tables,MATCH($BS$3+3,'Mortality Tables'!$N$1:$DN$1,0),FALSE),VLOOKUP($T132,Fe_Annuity_Tables,MATCH(CC$3+3,'Mortality Tables'!$N$1:$DN$1,0),FALSE)),"")</f>
        <v>5575329.4295854606</v>
      </c>
      <c r="CD132" s="685" t="str">
        <f>IFERROR((CC132+AM132*Contr_Rate)*(1+Inv_Return)*IF($D132=$C$1,VLOOKUP($T132,Male_Annuity_Tables,MATCH($BS$3+3,'Mortality Tables'!$N$1:$DN$1,0),FALSE),VLOOKUP($T132,Fe_Annuity_Tables,MATCH(CD$3+3,'Mortality Tables'!$N$1:$DN$1,0),FALSE)),"")</f>
        <v/>
      </c>
      <c r="CE132" s="685" t="str">
        <f>IFERROR((CD132+AN132*Contr_Rate)*(1+Inv_Return)*IF($D132=$C$1,VLOOKUP($T132,Male_Annuity_Tables,MATCH($BS$3+3,'Mortality Tables'!$N$1:$DN$1,0),FALSE),VLOOKUP($T132,Fe_Annuity_Tables,MATCH(CE$3+3,'Mortality Tables'!$N$1:$DN$1,0),FALSE)),"")</f>
        <v/>
      </c>
      <c r="CF132" s="685" t="str">
        <f>IFERROR((CE132+AO132*Contr_Rate)*(1+Inv_Return)*IF($D132=$C$1,VLOOKUP($T132,Male_Annuity_Tables,MATCH($BS$3+3,'Mortality Tables'!$N$1:$DN$1,0),FALSE),VLOOKUP($T132,Fe_Annuity_Tables,MATCH(CF$3+3,'Mortality Tables'!$N$1:$DN$1,0),FALSE)),"")</f>
        <v/>
      </c>
      <c r="CG132" s="685" t="str">
        <f>IFERROR((CF132+AP132*Contr_Rate)*(1+Inv_Return)*IF($D132=$C$1,VLOOKUP($T132,Male_Annuity_Tables,MATCH($BS$3+3,'Mortality Tables'!$N$1:$DN$1,0),FALSE),VLOOKUP($T132,Fe_Annuity_Tables,MATCH(CG$3+3,'Mortality Tables'!$N$1:$DN$1,0),FALSE)),"")</f>
        <v/>
      </c>
      <c r="CH132" s="685" t="str">
        <f>IFERROR((CG132+AQ132*Contr_Rate)*(1+Inv_Return)*IF($D132=$C$1,VLOOKUP($T132,Male_Annuity_Tables,MATCH($BS$3+3,'Mortality Tables'!$N$1:$DN$1,0),FALSE),VLOOKUP($T132,Fe_Annuity_Tables,MATCH(CH$3+3,'Mortality Tables'!$N$1:$DN$1,0),FALSE)),"")</f>
        <v/>
      </c>
      <c r="CI132" s="685" t="str">
        <f>IFERROR((CH132+AR132*Contr_Rate)*(1+Inv_Return)*IF($D132=$C$1,VLOOKUP($T132,Male_Annuity_Tables,MATCH($BS$3+3,'Mortality Tables'!$N$1:$DN$1,0),FALSE),VLOOKUP($T132,Fe_Annuity_Tables,MATCH(CI$3+3,'Mortality Tables'!$N$1:$DN$1,0),FALSE)),"")</f>
        <v/>
      </c>
      <c r="CJ132" s="685" t="str">
        <f>IFERROR((CI132+AS132*Contr_Rate)*(1+Inv_Return)*IF($D132=$C$1,VLOOKUP($T132,Male_Annuity_Tables,MATCH($BS$3+3,'Mortality Tables'!$N$1:$DN$1,0),FALSE),VLOOKUP($T132,Fe_Annuity_Tables,MATCH(CJ$3+3,'Mortality Tables'!$N$1:$DN$1,0),FALSE)),"")</f>
        <v/>
      </c>
      <c r="CK132" s="685" t="str">
        <f>IFERROR((CJ132+AT132*Contr_Rate)*(1+Inv_Return)*IF($D132=$C$1,VLOOKUP($T132,Male_Annuity_Tables,MATCH($BS$3+3,'Mortality Tables'!$N$1:$DN$1,0),FALSE),VLOOKUP($T132,Fe_Annuity_Tables,MATCH(CK$3+3,'Mortality Tables'!$N$1:$DN$1,0),FALSE)),"")</f>
        <v/>
      </c>
      <c r="CL132" s="685" t="str">
        <f>IFERROR((CK132+AU132*Contr_Rate)*(1+Inv_Return)*IF($D132=$C$1,VLOOKUP($T132,Male_Annuity_Tables,MATCH($BS$3+3,'Mortality Tables'!$N$1:$DN$1,0),FALSE),VLOOKUP($T132,Fe_Annuity_Tables,MATCH(CL$3+3,'Mortality Tables'!$N$1:$DN$1,0),FALSE)),"")</f>
        <v/>
      </c>
      <c r="CM132" s="685" t="str">
        <f>IFERROR((CL132+AV132*Contr_Rate)*(1+Inv_Return)*IF($D132=$C$1,VLOOKUP($T132,Male_Annuity_Tables,MATCH($BS$3+3,'Mortality Tables'!$N$1:$DN$1,0),FALSE),VLOOKUP($T132,Fe_Annuity_Tables,MATCH(CM$3+3,'Mortality Tables'!$N$1:$DN$1,0),FALSE)),"")</f>
        <v/>
      </c>
      <c r="CN132" s="685" t="str">
        <f>IFERROR((CM132+AW132*Contr_Rate)*(1+Inv_Return)*IF($D132=$C$1,VLOOKUP($T132,Male_Annuity_Tables,MATCH($BS$3+3,'Mortality Tables'!$N$1:$DN$1,0),FALSE),VLOOKUP($T132,Fe_Annuity_Tables,MATCH(CN$3+3,'Mortality Tables'!$N$1:$DN$1,0),FALSE)),"")</f>
        <v/>
      </c>
      <c r="CO132" s="685" t="str">
        <f>IFERROR((CN132+AX132*Contr_Rate)*(1+Inv_Return)*IF($D132=$C$1,VLOOKUP($T132,Male_Annuity_Tables,MATCH($BS$3+3,'Mortality Tables'!$N$1:$DN$1,0),FALSE),VLOOKUP($T132,Fe_Annuity_Tables,MATCH(CO$3+3,'Mortality Tables'!$N$1:$DN$1,0),FALSE)),"")</f>
        <v/>
      </c>
      <c r="CP132" s="685" t="str">
        <f>IFERROR((CO132+AY132*Contr_Rate)*(1+Inv_Return)*IF($D132=$C$1,VLOOKUP($T132,Male_Annuity_Tables,MATCH($BS$3+3,'Mortality Tables'!$N$1:$DN$1,0),FALSE),VLOOKUP($T132,Fe_Annuity_Tables,MATCH(CP$3+3,'Mortality Tables'!$N$1:$DN$1,0),FALSE)),"")</f>
        <v/>
      </c>
      <c r="CQ132" s="685" t="str">
        <f>IFERROR((CP132+AZ132*Contr_Rate)*(1+Inv_Return)*IF($D132=$C$1,VLOOKUP($T132,Male_Annuity_Tables,MATCH($BS$3+3,'Mortality Tables'!$N$1:$DN$1,0),FALSE),VLOOKUP($T132,Fe_Annuity_Tables,MATCH(CQ$3+3,'Mortality Tables'!$N$1:$DN$1,0),FALSE)),"")</f>
        <v/>
      </c>
      <c r="CR132" s="685" t="str">
        <f>IFERROR((CQ132+BA132*Contr_Rate)*(1+Inv_Return)*IF($D132=$C$1,VLOOKUP($T132,Male_Annuity_Tables,MATCH($BS$3+3,'Mortality Tables'!$N$1:$DN$1,0),FALSE),VLOOKUP($T132,Fe_Annuity_Tables,MATCH(CR$3+3,'Mortality Tables'!$N$1:$DN$1,0),FALSE)),"")</f>
        <v/>
      </c>
      <c r="CS132" s="685" t="str">
        <f>IFERROR((CR132+BB132*Contr_Rate)*(1+Inv_Return)*IF($D132=$C$1,VLOOKUP($T132,Male_Annuity_Tables,MATCH($BS$3+3,'Mortality Tables'!$N$1:$DN$1,0),FALSE),VLOOKUP($T132,Fe_Annuity_Tables,MATCH(CS$3+3,'Mortality Tables'!$N$1:$DN$1,0),FALSE)),"")</f>
        <v/>
      </c>
      <c r="CT132" s="685" t="str">
        <f>IFERROR((CS132+BC132*Contr_Rate)*(1+Inv_Return)*IF($D132=$C$1,VLOOKUP($T132,Male_Annuity_Tables,MATCH($BS$3+3,'Mortality Tables'!$N$1:$DN$1,0),FALSE),VLOOKUP($T132,Fe_Annuity_Tables,MATCH(CT$3+3,'Mortality Tables'!$N$1:$DN$1,0),FALSE)),"")</f>
        <v/>
      </c>
      <c r="CU132" s="685" t="str">
        <f>IFERROR((CT132+BD132*Contr_Rate)*(1+Inv_Return)*IF($D132=$C$1,VLOOKUP($T132,Male_Annuity_Tables,MATCH($BS$3+3,'Mortality Tables'!$N$1:$DN$1,0),FALSE),VLOOKUP($T132,Fe_Annuity_Tables,MATCH(CU$3+3,'Mortality Tables'!$N$1:$DN$1,0),FALSE)),"")</f>
        <v/>
      </c>
      <c r="CV132" s="685" t="str">
        <f>IFERROR((CU132+BE132*Contr_Rate)*(1+Inv_Return)*IF($D132=$C$1,VLOOKUP($T132,Male_Annuity_Tables,MATCH($BS$3+3,'Mortality Tables'!$N$1:$DN$1,0),FALSE),VLOOKUP($T132,Fe_Annuity_Tables,MATCH(CV$3+3,'Mortality Tables'!$N$1:$DN$1,0),FALSE)),"")</f>
        <v/>
      </c>
      <c r="CW132" s="685" t="str">
        <f>IFERROR((CV132+BF132*Contr_Rate)*(1+Inv_Return)*IF($D132=$C$1,VLOOKUP($T132,Male_Annuity_Tables,MATCH($BS$3+3,'Mortality Tables'!$N$1:$DN$1,0),FALSE),VLOOKUP($T132,Fe_Annuity_Tables,MATCH(CW$3+3,'Mortality Tables'!$N$1:$DN$1,0),FALSE)),"")</f>
        <v/>
      </c>
      <c r="CX132" s="685" t="str">
        <f>IFERROR((CW132+BG132*Contr_Rate)*(1+Inv_Return)*IF($D132=$C$1,VLOOKUP($T132,Male_Annuity_Tables,MATCH($BS$3+3,'Mortality Tables'!$N$1:$DN$1,0),FALSE),VLOOKUP($T132,Fe_Annuity_Tables,MATCH(CX$3+3,'Mortality Tables'!$N$1:$DN$1,0),FALSE)),"")</f>
        <v/>
      </c>
      <c r="CY132" s="685" t="str">
        <f>IFERROR((CX132+BH132*Contr_Rate)*(1+Inv_Return)*IF($D132=$C$1,VLOOKUP($T132,Male_Annuity_Tables,MATCH($BS$3+3,'Mortality Tables'!$N$1:$DN$1,0),FALSE),VLOOKUP($T132,Fe_Annuity_Tables,MATCH(CY$3+3,'Mortality Tables'!$N$1:$DN$1,0),FALSE)),"")</f>
        <v/>
      </c>
      <c r="CZ132" s="685" t="str">
        <f>IFERROR((CY132+BI132*Contr_Rate)*(1+Inv_Return)*IF($D132=$C$1,VLOOKUP($T132,Male_Annuity_Tables,MATCH($BS$3+3,'Mortality Tables'!$N$1:$DN$1,0),FALSE),VLOOKUP($T132,Fe_Annuity_Tables,MATCH(CZ$3+3,'Mortality Tables'!$N$1:$DN$1,0),FALSE)),"")</f>
        <v/>
      </c>
      <c r="DA132" s="685" t="str">
        <f>IFERROR((CZ132+BJ132*Contr_Rate)*(1+Inv_Return)*IF($D132=$C$1,VLOOKUP($T132,Male_Annuity_Tables,MATCH($BS$3+3,'Mortality Tables'!$N$1:$DN$1,0),FALSE),VLOOKUP($T132,Fe_Annuity_Tables,MATCH(DA$3+3,'Mortality Tables'!$N$1:$DN$1,0),FALSE)),"")</f>
        <v/>
      </c>
      <c r="DB132" s="685" t="str">
        <f>IFERROR((DA132+BK132*Contr_Rate)*(1+Inv_Return)*IF($D132=$C$1,VLOOKUP($T132,Male_Annuity_Tables,MATCH($BS$3+3,'Mortality Tables'!$N$1:$DN$1,0),FALSE),VLOOKUP($T132,Fe_Annuity_Tables,MATCH(DB$3+3,'Mortality Tables'!$N$1:$DN$1,0),FALSE)),"")</f>
        <v/>
      </c>
      <c r="DC132" s="685" t="str">
        <f>IFERROR((DB132+BL132*Contr_Rate)*(1+Inv_Return)*IF($D132=$C$1,VLOOKUP($T132,Male_Annuity_Tables,MATCH($BS$3+3,'Mortality Tables'!$N$1:$DN$1,0),FALSE),VLOOKUP($T132,Fe_Annuity_Tables,MATCH(DC$3+3,'Mortality Tables'!$N$1:$DN$1,0),FALSE)),"")</f>
        <v/>
      </c>
      <c r="DD132" s="685" t="str">
        <f>IFERROR((DC132+BM132*Contr_Rate)*(1+Inv_Return)*IF($D132=$C$1,VLOOKUP($T132,Male_Annuity_Tables,MATCH($BS$3+3,'Mortality Tables'!$N$1:$DN$1,0),FALSE),VLOOKUP($T132,Fe_Annuity_Tables,MATCH(DD$3+3,'Mortality Tables'!$N$1:$DN$1,0),FALSE)),"")</f>
        <v/>
      </c>
      <c r="DE132" s="685" t="str">
        <f>IFERROR((DD132+BN132*Contr_Rate)*(1+Inv_Return)*IF($D132=$C$1,VLOOKUP($T132,Male_Annuity_Tables,MATCH($BS$3+3,'Mortality Tables'!$N$1:$DN$1,0),FALSE),VLOOKUP($T132,Fe_Annuity_Tables,MATCH(DE$3+3,'Mortality Tables'!$N$1:$DN$1,0),FALSE)),"")</f>
        <v/>
      </c>
      <c r="DF132" s="685" t="str">
        <f>IFERROR((DE132+BO132*Contr_Rate)*(1+Inv_Return)*IF($D132=$C$1,VLOOKUP($T132,Male_Annuity_Tables,MATCH($BS$3+3,'Mortality Tables'!$N$1:$DN$1,0),FALSE),VLOOKUP($T132,Fe_Annuity_Tables,MATCH(DF$3+3,'Mortality Tables'!$N$1:$DN$1,0),FALSE)),"")</f>
        <v/>
      </c>
      <c r="DG132" s="685" t="str">
        <f>IFERROR((DF132+BP132*Contr_Rate)*(1+Inv_Return)*IF($D132=$C$1,VLOOKUP($T132,Male_Annuity_Tables,MATCH($BS$3+3,'Mortality Tables'!$N$1:$DN$1,0),FALSE),VLOOKUP($T132,Fe_Annuity_Tables,MATCH(DG$3+3,'Mortality Tables'!$N$1:$DN$1,0),FALSE)),"")</f>
        <v/>
      </c>
      <c r="DH132" s="685" t="str">
        <f>IFERROR((DG132+BQ132*Contr_Rate)*(1+Inv_Return)*IF($D132=$C$1,VLOOKUP($T132,Male_Annuity_Tables,MATCH($BS$3+3,'Mortality Tables'!$N$1:$DN$1,0),FALSE),VLOOKUP($T132,Fe_Annuity_Tables,MATCH(DH$3+3,'Mortality Tables'!$N$1:$DN$1,0),FALSE)),"")</f>
        <v/>
      </c>
      <c r="DJ132" s="686">
        <f t="shared" si="100"/>
        <v>5575329.4295854606</v>
      </c>
      <c r="DK132" s="680">
        <f t="shared" si="60"/>
        <v>8.0909277508679907</v>
      </c>
      <c r="DL132" s="686">
        <f t="shared" si="83"/>
        <v>461686.3273091914</v>
      </c>
      <c r="DM132" s="686">
        <f t="shared" si="101"/>
        <v>4157531.6608208613</v>
      </c>
      <c r="DN132" s="687">
        <f t="shared" si="84"/>
        <v>0.11104818074146337</v>
      </c>
      <c r="DP132" s="688">
        <f t="shared" si="95"/>
        <v>154925.20952950499</v>
      </c>
      <c r="DQ132" s="688">
        <f t="shared" si="96"/>
        <v>164314.27458425084</v>
      </c>
      <c r="DR132" s="688">
        <f t="shared" si="97"/>
        <v>220235.8014447735</v>
      </c>
    </row>
    <row r="133" spans="1:122" s="657" customFormat="1" ht="14.5">
      <c r="A133" s="675" t="s">
        <v>1335</v>
      </c>
      <c r="B133" s="675" t="s">
        <v>1336</v>
      </c>
      <c r="C133" s="675" t="s">
        <v>236</v>
      </c>
      <c r="D133" s="675" t="s">
        <v>61</v>
      </c>
      <c r="E133" s="676">
        <v>29878</v>
      </c>
      <c r="F133" s="677">
        <v>40303</v>
      </c>
      <c r="G133" s="677">
        <v>42200</v>
      </c>
      <c r="H133" s="678">
        <v>2505998</v>
      </c>
      <c r="I133" s="678">
        <v>239378.15</v>
      </c>
      <c r="J133" s="678">
        <v>127222.95</v>
      </c>
      <c r="K133" s="678"/>
      <c r="L133" s="678">
        <v>366601.1</v>
      </c>
      <c r="M133" s="679">
        <f>IF(COUNTIF($A$4:A204,A133)=1,0,1)</f>
        <v>0</v>
      </c>
      <c r="N133" s="680" t="str">
        <f t="shared" si="80"/>
        <v>Okay</v>
      </c>
      <c r="O133" s="680" t="str">
        <f t="shared" si="98"/>
        <v>TRUE</v>
      </c>
      <c r="P133" s="680" t="b">
        <f t="shared" si="92"/>
        <v>1</v>
      </c>
      <c r="Q133" s="680" t="b">
        <f t="shared" si="76"/>
        <v>1</v>
      </c>
      <c r="R133" s="680" t="b">
        <f t="shared" si="77"/>
        <v>1</v>
      </c>
      <c r="S133" s="681">
        <f t="shared" si="93"/>
        <v>28.561643835616437</v>
      </c>
      <c r="T133" s="682">
        <f t="shared" si="78"/>
        <v>43</v>
      </c>
      <c r="U133" s="682">
        <f t="shared" si="99"/>
        <v>33</v>
      </c>
      <c r="V133" s="682">
        <f t="shared" si="79"/>
        <v>9.4684931506849317</v>
      </c>
      <c r="W133" s="682">
        <f t="shared" si="81"/>
        <v>17</v>
      </c>
      <c r="X133" s="683">
        <f t="shared" si="82"/>
        <v>6232218.6999999993</v>
      </c>
      <c r="Y133" s="684">
        <f t="shared" si="94"/>
        <v>2.9199999999999999E-3</v>
      </c>
      <c r="Z133" s="684">
        <f>IF($D133=$C$1,VLOOKUP($T133,Male_Annuity_Tables,MATCH($W133+2,'Mortality Tables'!$DS$1:$HT$1,0),FALSE),VLOOKUP($T133,Fe_Annuity_Tables,MATCH($W133+2,'Mortality Tables'!$M$1:$DN$1,0),FALSE))</f>
        <v>0.13071484565521979</v>
      </c>
      <c r="AA133" s="664"/>
      <c r="AB133" s="685">
        <f t="shared" si="89"/>
        <v>2633678.5981000001</v>
      </c>
      <c r="AC133" s="685">
        <f t="shared" si="89"/>
        <v>2767864.5226731952</v>
      </c>
      <c r="AD133" s="685">
        <f t="shared" si="89"/>
        <v>2908887.2201033947</v>
      </c>
      <c r="AE133" s="685">
        <f t="shared" si="89"/>
        <v>3057095.0239676624</v>
      </c>
      <c r="AF133" s="685">
        <f t="shared" si="89"/>
        <v>3212854.0154388151</v>
      </c>
      <c r="AG133" s="685">
        <f t="shared" si="89"/>
        <v>3376548.927525423</v>
      </c>
      <c r="AH133" s="685">
        <f t="shared" si="89"/>
        <v>3548584.0953828432</v>
      </c>
      <c r="AI133" s="685">
        <f t="shared" si="89"/>
        <v>3729384.4550425992</v>
      </c>
      <c r="AJ133" s="685">
        <f t="shared" si="89"/>
        <v>3919396.5930270199</v>
      </c>
      <c r="AK133" s="685">
        <f t="shared" si="89"/>
        <v>4119089.8494417467</v>
      </c>
      <c r="AL133" s="685">
        <f t="shared" si="87"/>
        <v>4328957.4772708034</v>
      </c>
      <c r="AM133" s="685">
        <f t="shared" si="87"/>
        <v>4549517.8607377512</v>
      </c>
      <c r="AN133" s="685">
        <f t="shared" si="87"/>
        <v>4781315.7957423395</v>
      </c>
      <c r="AO133" s="685">
        <f t="shared" si="87"/>
        <v>5024923.8355354127</v>
      </c>
      <c r="AP133" s="685">
        <f t="shared" si="87"/>
        <v>5280943.704955942</v>
      </c>
      <c r="AQ133" s="685">
        <f t="shared" si="87"/>
        <v>5550007.786723447</v>
      </c>
      <c r="AR133" s="685">
        <f t="shared" si="87"/>
        <v>5832780.6834570067</v>
      </c>
      <c r="AS133" s="685" t="str">
        <f t="shared" si="87"/>
        <v/>
      </c>
      <c r="AT133" s="685" t="str">
        <f t="shared" si="87"/>
        <v/>
      </c>
      <c r="AU133" s="685" t="str">
        <f t="shared" si="87"/>
        <v/>
      </c>
      <c r="AV133" s="685" t="str">
        <f t="shared" si="91"/>
        <v/>
      </c>
      <c r="AW133" s="685" t="str">
        <f t="shared" si="91"/>
        <v/>
      </c>
      <c r="AX133" s="685" t="str">
        <f t="shared" si="91"/>
        <v/>
      </c>
      <c r="AY133" s="685" t="str">
        <f t="shared" si="91"/>
        <v/>
      </c>
      <c r="AZ133" s="685" t="str">
        <f t="shared" si="91"/>
        <v/>
      </c>
      <c r="BA133" s="685" t="str">
        <f t="shared" si="91"/>
        <v/>
      </c>
      <c r="BB133" s="685" t="str">
        <f t="shared" si="91"/>
        <v/>
      </c>
      <c r="BC133" s="685" t="str">
        <f t="shared" si="91"/>
        <v/>
      </c>
      <c r="BD133" s="685" t="str">
        <f t="shared" si="91"/>
        <v/>
      </c>
      <c r="BE133" s="685" t="str">
        <f t="shared" si="91"/>
        <v/>
      </c>
      <c r="BF133" s="685" t="str">
        <f t="shared" si="91"/>
        <v/>
      </c>
      <c r="BG133" s="685" t="str">
        <f t="shared" si="91"/>
        <v/>
      </c>
      <c r="BH133" s="685" t="str">
        <f t="shared" si="91"/>
        <v/>
      </c>
      <c r="BI133" s="685" t="str">
        <f t="shared" si="90"/>
        <v/>
      </c>
      <c r="BJ133" s="685" t="str">
        <f t="shared" si="90"/>
        <v/>
      </c>
      <c r="BK133" s="685" t="str">
        <f t="shared" si="90"/>
        <v/>
      </c>
      <c r="BL133" s="685" t="str">
        <f t="shared" si="90"/>
        <v/>
      </c>
      <c r="BM133" s="685" t="str">
        <f t="shared" si="90"/>
        <v/>
      </c>
      <c r="BN133" s="685" t="str">
        <f t="shared" si="90"/>
        <v/>
      </c>
      <c r="BO133" s="685" t="str">
        <f t="shared" si="90"/>
        <v/>
      </c>
      <c r="BP133" s="685" t="str">
        <f t="shared" si="90"/>
        <v/>
      </c>
      <c r="BQ133" s="685" t="str">
        <f t="shared" si="90"/>
        <v/>
      </c>
      <c r="BR133" s="529"/>
      <c r="BS133" s="685">
        <f>IFERROR(($L133+AB133*Contr_Rate)*(1+Inv_Return)*IF($D133=$C$1,VLOOKUP($T133,Male_Annuity_Tables,MATCH($BS$3+3,'Mortality Tables'!$N$1:$DN$1,0),FALSE),VLOOKUP($T133,Fe_Annuity_Tables,MATCH(BS$3+3,'Mortality Tables'!$N$1:$DN$1,0),FALSE)),"")</f>
        <v>1007428.5427830878</v>
      </c>
      <c r="BT133" s="685">
        <f>IFERROR(($BS133+AC133*Contr_Rate)*(1+Inv_Return)*IF($D133=$C$1,VLOOKUP($T133,Male_Annuity_Tables,MATCH($BS$3+3,'Mortality Tables'!$N$1:$DN$1,0),FALSE),VLOOKUP($T133,Fe_Annuity_Tables,MATCH(BT$3+3,'Mortality Tables'!$N$1:$DN$1,0),FALSE)),"")</f>
        <v>1600615.9727266824</v>
      </c>
      <c r="BU133" s="685">
        <f>IFERROR((BT133+AD133*Contr_Rate)*(1+Inv_Return)*IF($D133=$C$1,VLOOKUP($T133,Male_Annuity_Tables,MATCH($BS$3+3,'Mortality Tables'!$N$1:$DN$1,0),FALSE),VLOOKUP($T133,Fe_Annuity_Tables,MATCH(BU$3+3,'Mortality Tables'!$N$1:$DN$1,0),FALSE)),"")</f>
        <v>2154097.8135991851</v>
      </c>
      <c r="BV133" s="685">
        <f>IFERROR((BU133+AE133*Contr_Rate)*(1+Inv_Return)*IF($D133=$C$1,VLOOKUP($T133,Male_Annuity_Tables,MATCH($BS$3+3,'Mortality Tables'!$N$1:$DN$1,0),FALSE),VLOOKUP($T133,Fe_Annuity_Tables,MATCH(BV$3+3,'Mortality Tables'!$N$1:$DN$1,0),FALSE)),"")</f>
        <v>2674875.542506401</v>
      </c>
      <c r="BW133" s="685">
        <f>IFERROR((BV133+AF133*Contr_Rate)*(1+Inv_Return)*IF($D133=$C$1,VLOOKUP($T133,Male_Annuity_Tables,MATCH($BS$3+3,'Mortality Tables'!$N$1:$DN$1,0),FALSE),VLOOKUP($T133,Fe_Annuity_Tables,MATCH(BW$3+3,'Mortality Tables'!$N$1:$DN$1,0),FALSE)),"")</f>
        <v>3169142.7265637517</v>
      </c>
      <c r="BX133" s="685">
        <f>IFERROR((BW133+AG133*Contr_Rate)*(1+Inv_Return)*IF($D133=$C$1,VLOOKUP($T133,Male_Annuity_Tables,MATCH($BS$3+3,'Mortality Tables'!$N$1:$DN$1,0),FALSE),VLOOKUP($T133,Fe_Annuity_Tables,MATCH(BX$3+3,'Mortality Tables'!$N$1:$DN$1,0),FALSE)),"")</f>
        <v>3642394.1594821997</v>
      </c>
      <c r="BY133" s="685">
        <f>IFERROR((BX133+AH133*Contr_Rate)*(1+Inv_Return)*IF($D133=$C$1,VLOOKUP($T133,Male_Annuity_Tables,MATCH($BS$3+3,'Mortality Tables'!$N$1:$DN$1,0),FALSE),VLOOKUP($T133,Fe_Annuity_Tables,MATCH(BY$3+3,'Mortality Tables'!$N$1:$DN$1,0),FALSE)),"")</f>
        <v>4099521.1620583599</v>
      </c>
      <c r="BZ133" s="685">
        <f>IFERROR((BY133+AI133*Contr_Rate)*(1+Inv_Return)*IF($D133=$C$1,VLOOKUP($T133,Male_Annuity_Tables,MATCH($BS$3+3,'Mortality Tables'!$N$1:$DN$1,0),FALSE),VLOOKUP($T133,Fe_Annuity_Tables,MATCH(BZ$3+3,'Mortality Tables'!$N$1:$DN$1,0),FALSE)),"")</f>
        <v>4544894.8448085412</v>
      </c>
      <c r="CA133" s="685">
        <f>IFERROR((BZ133+AJ133*Contr_Rate)*(1+Inv_Return)*IF($D133=$C$1,VLOOKUP($T133,Male_Annuity_Tables,MATCH($BS$3+3,'Mortality Tables'!$N$1:$DN$1,0),FALSE),VLOOKUP($T133,Fe_Annuity_Tables,MATCH(CA$3+3,'Mortality Tables'!$N$1:$DN$1,0),FALSE)),"")</f>
        <v>4982438.8995629288</v>
      </c>
      <c r="CB133" s="685">
        <f>IFERROR((CA133+AK133*Contr_Rate)*(1+Inv_Return)*IF($D133=$C$1,VLOOKUP($T133,Male_Annuity_Tables,MATCH($BS$3+3,'Mortality Tables'!$N$1:$DN$1,0),FALSE),VLOOKUP($T133,Fe_Annuity_Tables,MATCH(CB$3+3,'Mortality Tables'!$N$1:$DN$1,0),FALSE)),"")</f>
        <v>5415693.2853112603</v>
      </c>
      <c r="CC133" s="685">
        <f>IFERROR((CB133+AL133*Contr_Rate)*(1+Inv_Return)*IF($D133=$C$1,VLOOKUP($T133,Male_Annuity_Tables,MATCH($BS$3+3,'Mortality Tables'!$N$1:$DN$1,0),FALSE),VLOOKUP($T133,Fe_Annuity_Tables,MATCH(CC$3+3,'Mortality Tables'!$N$1:$DN$1,0),FALSE)),"")</f>
        <v>5847869.998108441</v>
      </c>
      <c r="CD133" s="685">
        <f>IFERROR((CC133+AM133*Contr_Rate)*(1+Inv_Return)*IF($D133=$C$1,VLOOKUP($T133,Male_Annuity_Tables,MATCH($BS$3+3,'Mortality Tables'!$N$1:$DN$1,0),FALSE),VLOOKUP($T133,Fe_Annuity_Tables,MATCH(CD$3+3,'Mortality Tables'!$N$1:$DN$1,0),FALSE)),"")</f>
        <v>6281901.9620484356</v>
      </c>
      <c r="CE133" s="685">
        <f>IFERROR((CD133+AN133*Contr_Rate)*(1+Inv_Return)*IF($D133=$C$1,VLOOKUP($T133,Male_Annuity_Tables,MATCH($BS$3+3,'Mortality Tables'!$N$1:$DN$1,0),FALSE),VLOOKUP($T133,Fe_Annuity_Tables,MATCH(CE$3+3,'Mortality Tables'!$N$1:$DN$1,0),FALSE)),"")</f>
        <v>6720485.9452721253</v>
      </c>
      <c r="CF133" s="685">
        <f>IFERROR((CE133+AO133*Contr_Rate)*(1+Inv_Return)*IF($D133=$C$1,VLOOKUP($T133,Male_Annuity_Tables,MATCH($BS$3+3,'Mortality Tables'!$N$1:$DN$1,0),FALSE),VLOOKUP($T133,Fe_Annuity_Tables,MATCH(CF$3+3,'Mortality Tables'!$N$1:$DN$1,0),FALSE)),"")</f>
        <v>7166120.2891417723</v>
      </c>
      <c r="CG133" s="685">
        <f>IFERROR((CF133+AP133*Contr_Rate)*(1+Inv_Return)*IF($D133=$C$1,VLOOKUP($T133,Male_Annuity_Tables,MATCH($BS$3+3,'Mortality Tables'!$N$1:$DN$1,0),FALSE),VLOOKUP($T133,Fe_Annuity_Tables,MATCH(CG$3+3,'Mortality Tables'!$N$1:$DN$1,0),FALSE)),"")</f>
        <v>7621138.1378723662</v>
      </c>
      <c r="CH133" s="685">
        <f>IFERROR((CG133+AQ133*Contr_Rate)*(1+Inv_Return)*IF($D133=$C$1,VLOOKUP($T133,Male_Annuity_Tables,MATCH($BS$3+3,'Mortality Tables'!$N$1:$DN$1,0),FALSE),VLOOKUP($T133,Fe_Annuity_Tables,MATCH(CH$3+3,'Mortality Tables'!$N$1:$DN$1,0),FALSE)),"")</f>
        <v>8087736.768126036</v>
      </c>
      <c r="CI133" s="685">
        <f>IFERROR((CH133+AR133*Contr_Rate)*(1+Inv_Return)*IF($D133=$C$1,VLOOKUP($T133,Male_Annuity_Tables,MATCH($BS$3+3,'Mortality Tables'!$N$1:$DN$1,0),FALSE),VLOOKUP($T133,Fe_Annuity_Tables,MATCH(CI$3+3,'Mortality Tables'!$N$1:$DN$1,0),FALSE)),"")</f>
        <v>8568003.5416669231</v>
      </c>
      <c r="CJ133" s="685" t="str">
        <f>IFERROR((CI133+AS133*Contr_Rate)*(1+Inv_Return)*IF($D133=$C$1,VLOOKUP($T133,Male_Annuity_Tables,MATCH($BS$3+3,'Mortality Tables'!$N$1:$DN$1,0),FALSE),VLOOKUP($T133,Fe_Annuity_Tables,MATCH(CJ$3+3,'Mortality Tables'!$N$1:$DN$1,0),FALSE)),"")</f>
        <v/>
      </c>
      <c r="CK133" s="685" t="str">
        <f>IFERROR((CJ133+AT133*Contr_Rate)*(1+Inv_Return)*IF($D133=$C$1,VLOOKUP($T133,Male_Annuity_Tables,MATCH($BS$3+3,'Mortality Tables'!$N$1:$DN$1,0),FALSE),VLOOKUP($T133,Fe_Annuity_Tables,MATCH(CK$3+3,'Mortality Tables'!$N$1:$DN$1,0),FALSE)),"")</f>
        <v/>
      </c>
      <c r="CL133" s="685" t="str">
        <f>IFERROR((CK133+AU133*Contr_Rate)*(1+Inv_Return)*IF($D133=$C$1,VLOOKUP($T133,Male_Annuity_Tables,MATCH($BS$3+3,'Mortality Tables'!$N$1:$DN$1,0),FALSE),VLOOKUP($T133,Fe_Annuity_Tables,MATCH(CL$3+3,'Mortality Tables'!$N$1:$DN$1,0),FALSE)),"")</f>
        <v/>
      </c>
      <c r="CM133" s="685" t="str">
        <f>IFERROR((CL133+AV133*Contr_Rate)*(1+Inv_Return)*IF($D133=$C$1,VLOOKUP($T133,Male_Annuity_Tables,MATCH($BS$3+3,'Mortality Tables'!$N$1:$DN$1,0),FALSE),VLOOKUP($T133,Fe_Annuity_Tables,MATCH(CM$3+3,'Mortality Tables'!$N$1:$DN$1,0),FALSE)),"")</f>
        <v/>
      </c>
      <c r="CN133" s="685" t="str">
        <f>IFERROR((CM133+AW133*Contr_Rate)*(1+Inv_Return)*IF($D133=$C$1,VLOOKUP($T133,Male_Annuity_Tables,MATCH($BS$3+3,'Mortality Tables'!$N$1:$DN$1,0),FALSE),VLOOKUP($T133,Fe_Annuity_Tables,MATCH(CN$3+3,'Mortality Tables'!$N$1:$DN$1,0),FALSE)),"")</f>
        <v/>
      </c>
      <c r="CO133" s="685" t="str">
        <f>IFERROR((CN133+AX133*Contr_Rate)*(1+Inv_Return)*IF($D133=$C$1,VLOOKUP($T133,Male_Annuity_Tables,MATCH($BS$3+3,'Mortality Tables'!$N$1:$DN$1,0),FALSE),VLOOKUP($T133,Fe_Annuity_Tables,MATCH(CO$3+3,'Mortality Tables'!$N$1:$DN$1,0),FALSE)),"")</f>
        <v/>
      </c>
      <c r="CP133" s="685" t="str">
        <f>IFERROR((CO133+AY133*Contr_Rate)*(1+Inv_Return)*IF($D133=$C$1,VLOOKUP($T133,Male_Annuity_Tables,MATCH($BS$3+3,'Mortality Tables'!$N$1:$DN$1,0),FALSE),VLOOKUP($T133,Fe_Annuity_Tables,MATCH(CP$3+3,'Mortality Tables'!$N$1:$DN$1,0),FALSE)),"")</f>
        <v/>
      </c>
      <c r="CQ133" s="685" t="str">
        <f>IFERROR((CP133+AZ133*Contr_Rate)*(1+Inv_Return)*IF($D133=$C$1,VLOOKUP($T133,Male_Annuity_Tables,MATCH($BS$3+3,'Mortality Tables'!$N$1:$DN$1,0),FALSE),VLOOKUP($T133,Fe_Annuity_Tables,MATCH(CQ$3+3,'Mortality Tables'!$N$1:$DN$1,0),FALSE)),"")</f>
        <v/>
      </c>
      <c r="CR133" s="685" t="str">
        <f>IFERROR((CQ133+BA133*Contr_Rate)*(1+Inv_Return)*IF($D133=$C$1,VLOOKUP($T133,Male_Annuity_Tables,MATCH($BS$3+3,'Mortality Tables'!$N$1:$DN$1,0),FALSE),VLOOKUP($T133,Fe_Annuity_Tables,MATCH(CR$3+3,'Mortality Tables'!$N$1:$DN$1,0),FALSE)),"")</f>
        <v/>
      </c>
      <c r="CS133" s="685" t="str">
        <f>IFERROR((CR133+BB133*Contr_Rate)*(1+Inv_Return)*IF($D133=$C$1,VLOOKUP($T133,Male_Annuity_Tables,MATCH($BS$3+3,'Mortality Tables'!$N$1:$DN$1,0),FALSE),VLOOKUP($T133,Fe_Annuity_Tables,MATCH(CS$3+3,'Mortality Tables'!$N$1:$DN$1,0),FALSE)),"")</f>
        <v/>
      </c>
      <c r="CT133" s="685" t="str">
        <f>IFERROR((CS133+BC133*Contr_Rate)*(1+Inv_Return)*IF($D133=$C$1,VLOOKUP($T133,Male_Annuity_Tables,MATCH($BS$3+3,'Mortality Tables'!$N$1:$DN$1,0),FALSE),VLOOKUP($T133,Fe_Annuity_Tables,MATCH(CT$3+3,'Mortality Tables'!$N$1:$DN$1,0),FALSE)),"")</f>
        <v/>
      </c>
      <c r="CU133" s="685" t="str">
        <f>IFERROR((CT133+BD133*Contr_Rate)*(1+Inv_Return)*IF($D133=$C$1,VLOOKUP($T133,Male_Annuity_Tables,MATCH($BS$3+3,'Mortality Tables'!$N$1:$DN$1,0),FALSE),VLOOKUP($T133,Fe_Annuity_Tables,MATCH(CU$3+3,'Mortality Tables'!$N$1:$DN$1,0),FALSE)),"")</f>
        <v/>
      </c>
      <c r="CV133" s="685" t="str">
        <f>IFERROR((CU133+BE133*Contr_Rate)*(1+Inv_Return)*IF($D133=$C$1,VLOOKUP($T133,Male_Annuity_Tables,MATCH($BS$3+3,'Mortality Tables'!$N$1:$DN$1,0),FALSE),VLOOKUP($T133,Fe_Annuity_Tables,MATCH(CV$3+3,'Mortality Tables'!$N$1:$DN$1,0),FALSE)),"")</f>
        <v/>
      </c>
      <c r="CW133" s="685" t="str">
        <f>IFERROR((CV133+BF133*Contr_Rate)*(1+Inv_Return)*IF($D133=$C$1,VLOOKUP($T133,Male_Annuity_Tables,MATCH($BS$3+3,'Mortality Tables'!$N$1:$DN$1,0),FALSE),VLOOKUP($T133,Fe_Annuity_Tables,MATCH(CW$3+3,'Mortality Tables'!$N$1:$DN$1,0),FALSE)),"")</f>
        <v/>
      </c>
      <c r="CX133" s="685" t="str">
        <f>IFERROR((CW133+BG133*Contr_Rate)*(1+Inv_Return)*IF($D133=$C$1,VLOOKUP($T133,Male_Annuity_Tables,MATCH($BS$3+3,'Mortality Tables'!$N$1:$DN$1,0),FALSE),VLOOKUP($T133,Fe_Annuity_Tables,MATCH(CX$3+3,'Mortality Tables'!$N$1:$DN$1,0),FALSE)),"")</f>
        <v/>
      </c>
      <c r="CY133" s="685" t="str">
        <f>IFERROR((CX133+BH133*Contr_Rate)*(1+Inv_Return)*IF($D133=$C$1,VLOOKUP($T133,Male_Annuity_Tables,MATCH($BS$3+3,'Mortality Tables'!$N$1:$DN$1,0),FALSE),VLOOKUP($T133,Fe_Annuity_Tables,MATCH(CY$3+3,'Mortality Tables'!$N$1:$DN$1,0),FALSE)),"")</f>
        <v/>
      </c>
      <c r="CZ133" s="685" t="str">
        <f>IFERROR((CY133+BI133*Contr_Rate)*(1+Inv_Return)*IF($D133=$C$1,VLOOKUP($T133,Male_Annuity_Tables,MATCH($BS$3+3,'Mortality Tables'!$N$1:$DN$1,0),FALSE),VLOOKUP($T133,Fe_Annuity_Tables,MATCH(CZ$3+3,'Mortality Tables'!$N$1:$DN$1,0),FALSE)),"")</f>
        <v/>
      </c>
      <c r="DA133" s="685" t="str">
        <f>IFERROR((CZ133+BJ133*Contr_Rate)*(1+Inv_Return)*IF($D133=$C$1,VLOOKUP($T133,Male_Annuity_Tables,MATCH($BS$3+3,'Mortality Tables'!$N$1:$DN$1,0),FALSE),VLOOKUP($T133,Fe_Annuity_Tables,MATCH(DA$3+3,'Mortality Tables'!$N$1:$DN$1,0),FALSE)),"")</f>
        <v/>
      </c>
      <c r="DB133" s="685" t="str">
        <f>IFERROR((DA133+BK133*Contr_Rate)*(1+Inv_Return)*IF($D133=$C$1,VLOOKUP($T133,Male_Annuity_Tables,MATCH($BS$3+3,'Mortality Tables'!$N$1:$DN$1,0),FALSE),VLOOKUP($T133,Fe_Annuity_Tables,MATCH(DB$3+3,'Mortality Tables'!$N$1:$DN$1,0),FALSE)),"")</f>
        <v/>
      </c>
      <c r="DC133" s="685" t="str">
        <f>IFERROR((DB133+BL133*Contr_Rate)*(1+Inv_Return)*IF($D133=$C$1,VLOOKUP($T133,Male_Annuity_Tables,MATCH($BS$3+3,'Mortality Tables'!$N$1:$DN$1,0),FALSE),VLOOKUP($T133,Fe_Annuity_Tables,MATCH(DC$3+3,'Mortality Tables'!$N$1:$DN$1,0),FALSE)),"")</f>
        <v/>
      </c>
      <c r="DD133" s="685" t="str">
        <f>IFERROR((DC133+BM133*Contr_Rate)*(1+Inv_Return)*IF($D133=$C$1,VLOOKUP($T133,Male_Annuity_Tables,MATCH($BS$3+3,'Mortality Tables'!$N$1:$DN$1,0),FALSE),VLOOKUP($T133,Fe_Annuity_Tables,MATCH(DD$3+3,'Mortality Tables'!$N$1:$DN$1,0),FALSE)),"")</f>
        <v/>
      </c>
      <c r="DE133" s="685" t="str">
        <f>IFERROR((DD133+BN133*Contr_Rate)*(1+Inv_Return)*IF($D133=$C$1,VLOOKUP($T133,Male_Annuity_Tables,MATCH($BS$3+3,'Mortality Tables'!$N$1:$DN$1,0),FALSE),VLOOKUP($T133,Fe_Annuity_Tables,MATCH(DE$3+3,'Mortality Tables'!$N$1:$DN$1,0),FALSE)),"")</f>
        <v/>
      </c>
      <c r="DF133" s="685" t="str">
        <f>IFERROR((DE133+BO133*Contr_Rate)*(1+Inv_Return)*IF($D133=$C$1,VLOOKUP($T133,Male_Annuity_Tables,MATCH($BS$3+3,'Mortality Tables'!$N$1:$DN$1,0),FALSE),VLOOKUP($T133,Fe_Annuity_Tables,MATCH(DF$3+3,'Mortality Tables'!$N$1:$DN$1,0),FALSE)),"")</f>
        <v/>
      </c>
      <c r="DG133" s="685" t="str">
        <f>IFERROR((DF133+BP133*Contr_Rate)*(1+Inv_Return)*IF($D133=$C$1,VLOOKUP($T133,Male_Annuity_Tables,MATCH($BS$3+3,'Mortality Tables'!$N$1:$DN$1,0),FALSE),VLOOKUP($T133,Fe_Annuity_Tables,MATCH(DG$3+3,'Mortality Tables'!$N$1:$DN$1,0),FALSE)),"")</f>
        <v/>
      </c>
      <c r="DH133" s="685" t="str">
        <f>IFERROR((DG133+BQ133*Contr_Rate)*(1+Inv_Return)*IF($D133=$C$1,VLOOKUP($T133,Male_Annuity_Tables,MATCH($BS$3+3,'Mortality Tables'!$N$1:$DN$1,0),FALSE),VLOOKUP($T133,Fe_Annuity_Tables,MATCH(DH$3+3,'Mortality Tables'!$N$1:$DN$1,0),FALSE)),"")</f>
        <v/>
      </c>
      <c r="DJ133" s="686">
        <f t="shared" si="100"/>
        <v>8568003.5416669231</v>
      </c>
      <c r="DK133" s="680">
        <f t="shared" si="60"/>
        <v>8.0909277508679907</v>
      </c>
      <c r="DL133" s="686">
        <f t="shared" si="83"/>
        <v>709506.07268752274</v>
      </c>
      <c r="DM133" s="686">
        <f t="shared" si="101"/>
        <v>5832780.6834570067</v>
      </c>
      <c r="DN133" s="687">
        <f t="shared" si="84"/>
        <v>0.12164113673943394</v>
      </c>
      <c r="DP133" s="688">
        <f t="shared" si="95"/>
        <v>153614.71906065079</v>
      </c>
      <c r="DQ133" s="688">
        <f t="shared" si="96"/>
        <v>244432.46611905078</v>
      </c>
      <c r="DR133" s="688">
        <f t="shared" si="97"/>
        <v>329504.80320391967</v>
      </c>
    </row>
    <row r="134" spans="1:122" s="657" customFormat="1" ht="14.5">
      <c r="A134" s="675" t="s">
        <v>1337</v>
      </c>
      <c r="B134" s="675" t="s">
        <v>1338</v>
      </c>
      <c r="C134" s="675" t="s">
        <v>116</v>
      </c>
      <c r="D134" s="675" t="s">
        <v>61</v>
      </c>
      <c r="E134" s="676">
        <v>24291</v>
      </c>
      <c r="F134" s="677">
        <v>44452</v>
      </c>
      <c r="G134" s="677">
        <v>44774</v>
      </c>
      <c r="H134" s="678">
        <v>2269186</v>
      </c>
      <c r="I134" s="678">
        <v>202130.61</v>
      </c>
      <c r="J134" s="678">
        <v>143528.6</v>
      </c>
      <c r="K134" s="678">
        <v>22886.75</v>
      </c>
      <c r="L134" s="678">
        <v>368545.95999999996</v>
      </c>
      <c r="M134" s="679">
        <f>IF(COUNTIF($A$4:A204,A134)=1,0,1)</f>
        <v>0</v>
      </c>
      <c r="N134" s="680" t="str">
        <f t="shared" si="80"/>
        <v>Okay</v>
      </c>
      <c r="O134" s="680" t="str">
        <f t="shared" si="98"/>
        <v>TRUE</v>
      </c>
      <c r="P134" s="680" t="b">
        <f t="shared" si="92"/>
        <v>1</v>
      </c>
      <c r="Q134" s="680" t="b">
        <f t="shared" si="76"/>
        <v>1</v>
      </c>
      <c r="R134" s="680" t="b">
        <f t="shared" si="77"/>
        <v>1</v>
      </c>
      <c r="S134" s="681">
        <f t="shared" si="93"/>
        <v>55.235616438356168</v>
      </c>
      <c r="T134" s="682">
        <f t="shared" si="78"/>
        <v>58</v>
      </c>
      <c r="U134" s="682">
        <f t="shared" si="99"/>
        <v>56</v>
      </c>
      <c r="V134" s="682">
        <f t="shared" si="79"/>
        <v>2.4164383561643836</v>
      </c>
      <c r="W134" s="682">
        <f t="shared" si="81"/>
        <v>2</v>
      </c>
      <c r="X134" s="683">
        <f t="shared" si="82"/>
        <v>737091.91999999993</v>
      </c>
      <c r="Y134" s="684">
        <f t="shared" si="94"/>
        <v>1.155E-2</v>
      </c>
      <c r="Z134" s="684">
        <f>IF($D134=$C$1,VLOOKUP($T134,Male_Annuity_Tables,MATCH($W134+2,'Mortality Tables'!$DS$1:$HT$1,0),FALSE),VLOOKUP($T134,Fe_Annuity_Tables,MATCH($W134+2,'Mortality Tables'!$M$1:$DN$1,0),FALSE))</f>
        <v>0.88072891668999997</v>
      </c>
      <c r="AA134" s="664"/>
      <c r="AB134" s="685">
        <f t="shared" si="89"/>
        <v>2384801.0267000003</v>
      </c>
      <c r="AC134" s="685">
        <f t="shared" si="89"/>
        <v>2506306.6390103651</v>
      </c>
      <c r="AD134" s="685" t="str">
        <f t="shared" si="89"/>
        <v/>
      </c>
      <c r="AE134" s="685" t="str">
        <f t="shared" si="89"/>
        <v/>
      </c>
      <c r="AF134" s="685" t="str">
        <f t="shared" si="89"/>
        <v/>
      </c>
      <c r="AG134" s="685" t="str">
        <f t="shared" si="89"/>
        <v/>
      </c>
      <c r="AH134" s="685" t="str">
        <f t="shared" si="89"/>
        <v/>
      </c>
      <c r="AI134" s="685" t="str">
        <f t="shared" si="89"/>
        <v/>
      </c>
      <c r="AJ134" s="685" t="str">
        <f t="shared" si="89"/>
        <v/>
      </c>
      <c r="AK134" s="685" t="str">
        <f t="shared" si="89"/>
        <v/>
      </c>
      <c r="AL134" s="685" t="str">
        <f t="shared" si="87"/>
        <v/>
      </c>
      <c r="AM134" s="685" t="str">
        <f t="shared" si="87"/>
        <v/>
      </c>
      <c r="AN134" s="685" t="str">
        <f t="shared" si="87"/>
        <v/>
      </c>
      <c r="AO134" s="685" t="str">
        <f t="shared" si="87"/>
        <v/>
      </c>
      <c r="AP134" s="685" t="str">
        <f t="shared" si="87"/>
        <v/>
      </c>
      <c r="AQ134" s="685" t="str">
        <f t="shared" si="87"/>
        <v/>
      </c>
      <c r="AR134" s="685" t="str">
        <f t="shared" si="87"/>
        <v/>
      </c>
      <c r="AS134" s="685" t="str">
        <f t="shared" si="87"/>
        <v/>
      </c>
      <c r="AT134" s="685" t="str">
        <f t="shared" si="87"/>
        <v/>
      </c>
      <c r="AU134" s="685" t="str">
        <f t="shared" si="87"/>
        <v/>
      </c>
      <c r="AV134" s="685" t="str">
        <f t="shared" si="91"/>
        <v/>
      </c>
      <c r="AW134" s="685" t="str">
        <f t="shared" si="91"/>
        <v/>
      </c>
      <c r="AX134" s="685" t="str">
        <f t="shared" si="91"/>
        <v/>
      </c>
      <c r="AY134" s="685" t="str">
        <f t="shared" si="91"/>
        <v/>
      </c>
      <c r="AZ134" s="685" t="str">
        <f t="shared" si="91"/>
        <v/>
      </c>
      <c r="BA134" s="685" t="str">
        <f t="shared" si="91"/>
        <v/>
      </c>
      <c r="BB134" s="685" t="str">
        <f t="shared" si="91"/>
        <v/>
      </c>
      <c r="BC134" s="685" t="str">
        <f t="shared" si="91"/>
        <v/>
      </c>
      <c r="BD134" s="685" t="str">
        <f t="shared" si="91"/>
        <v/>
      </c>
      <c r="BE134" s="685" t="str">
        <f t="shared" si="91"/>
        <v/>
      </c>
      <c r="BF134" s="685" t="str">
        <f t="shared" si="91"/>
        <v/>
      </c>
      <c r="BG134" s="685" t="str">
        <f t="shared" si="91"/>
        <v/>
      </c>
      <c r="BH134" s="685" t="str">
        <f t="shared" si="91"/>
        <v/>
      </c>
      <c r="BI134" s="685" t="str">
        <f t="shared" si="90"/>
        <v/>
      </c>
      <c r="BJ134" s="685" t="str">
        <f t="shared" si="90"/>
        <v/>
      </c>
      <c r="BK134" s="685" t="str">
        <f t="shared" si="90"/>
        <v/>
      </c>
      <c r="BL134" s="685" t="str">
        <f t="shared" si="90"/>
        <v/>
      </c>
      <c r="BM134" s="685" t="str">
        <f t="shared" si="90"/>
        <v/>
      </c>
      <c r="BN134" s="685" t="str">
        <f t="shared" si="90"/>
        <v/>
      </c>
      <c r="BO134" s="685" t="str">
        <f t="shared" si="90"/>
        <v/>
      </c>
      <c r="BP134" s="685" t="str">
        <f t="shared" si="90"/>
        <v/>
      </c>
      <c r="BQ134" s="685" t="str">
        <f t="shared" si="90"/>
        <v/>
      </c>
      <c r="BR134" s="529"/>
      <c r="BS134" s="685">
        <f>IFERROR(($L134+AB134*Contr_Rate)*(1+Inv_Return)*IF($D134=$C$1,VLOOKUP($T134,Male_Annuity_Tables,MATCH($BS$3+3,'Mortality Tables'!$N$1:$DN$1,0),FALSE),VLOOKUP($T134,Fe_Annuity_Tables,MATCH(BS$3+3,'Mortality Tables'!$N$1:$DN$1,0),FALSE)),"")</f>
        <v>1046031.8772616676</v>
      </c>
      <c r="BT134" s="685">
        <f>IFERROR(($BS134+AC134*Contr_Rate)*(1+Inv_Return)*IF($D134=$C$1,VLOOKUP($T134,Male_Annuity_Tables,MATCH($BS$3+3,'Mortality Tables'!$N$1:$DN$1,0),FALSE),VLOOKUP($T134,Fe_Annuity_Tables,MATCH(BT$3+3,'Mortality Tables'!$N$1:$DN$1,0),FALSE)),"")</f>
        <v>1734971.8675674561</v>
      </c>
      <c r="BU134" s="685" t="str">
        <f>IFERROR((BT134+AD134*Contr_Rate)*(1+Inv_Return)*IF($D134=$C$1,VLOOKUP($T134,Male_Annuity_Tables,MATCH($BS$3+3,'Mortality Tables'!$N$1:$DN$1,0),FALSE),VLOOKUP($T134,Fe_Annuity_Tables,MATCH(BU$3+3,'Mortality Tables'!$N$1:$DN$1,0),FALSE)),"")</f>
        <v/>
      </c>
      <c r="BV134" s="685" t="str">
        <f>IFERROR((BU134+AE134*Contr_Rate)*(1+Inv_Return)*IF($D134=$C$1,VLOOKUP($T134,Male_Annuity_Tables,MATCH($BS$3+3,'Mortality Tables'!$N$1:$DN$1,0),FALSE),VLOOKUP($T134,Fe_Annuity_Tables,MATCH(BV$3+3,'Mortality Tables'!$N$1:$DN$1,0),FALSE)),"")</f>
        <v/>
      </c>
      <c r="BW134" s="685" t="str">
        <f>IFERROR((BV134+AF134*Contr_Rate)*(1+Inv_Return)*IF($D134=$C$1,VLOOKUP($T134,Male_Annuity_Tables,MATCH($BS$3+3,'Mortality Tables'!$N$1:$DN$1,0),FALSE),VLOOKUP($T134,Fe_Annuity_Tables,MATCH(BW$3+3,'Mortality Tables'!$N$1:$DN$1,0),FALSE)),"")</f>
        <v/>
      </c>
      <c r="BX134" s="685" t="str">
        <f>IFERROR((BW134+AG134*Contr_Rate)*(1+Inv_Return)*IF($D134=$C$1,VLOOKUP($T134,Male_Annuity_Tables,MATCH($BS$3+3,'Mortality Tables'!$N$1:$DN$1,0),FALSE),VLOOKUP($T134,Fe_Annuity_Tables,MATCH(BX$3+3,'Mortality Tables'!$N$1:$DN$1,0),FALSE)),"")</f>
        <v/>
      </c>
      <c r="BY134" s="685" t="str">
        <f>IFERROR((BX134+AH134*Contr_Rate)*(1+Inv_Return)*IF($D134=$C$1,VLOOKUP($T134,Male_Annuity_Tables,MATCH($BS$3+3,'Mortality Tables'!$N$1:$DN$1,0),FALSE),VLOOKUP($T134,Fe_Annuity_Tables,MATCH(BY$3+3,'Mortality Tables'!$N$1:$DN$1,0),FALSE)),"")</f>
        <v/>
      </c>
      <c r="BZ134" s="685" t="str">
        <f>IFERROR((BY134+AI134*Contr_Rate)*(1+Inv_Return)*IF($D134=$C$1,VLOOKUP($T134,Male_Annuity_Tables,MATCH($BS$3+3,'Mortality Tables'!$N$1:$DN$1,0),FALSE),VLOOKUP($T134,Fe_Annuity_Tables,MATCH(BZ$3+3,'Mortality Tables'!$N$1:$DN$1,0),FALSE)),"")</f>
        <v/>
      </c>
      <c r="CA134" s="685" t="str">
        <f>IFERROR((BZ134+AJ134*Contr_Rate)*(1+Inv_Return)*IF($D134=$C$1,VLOOKUP($T134,Male_Annuity_Tables,MATCH($BS$3+3,'Mortality Tables'!$N$1:$DN$1,0),FALSE),VLOOKUP($T134,Fe_Annuity_Tables,MATCH(CA$3+3,'Mortality Tables'!$N$1:$DN$1,0),FALSE)),"")</f>
        <v/>
      </c>
      <c r="CB134" s="685" t="str">
        <f>IFERROR((CA134+AK134*Contr_Rate)*(1+Inv_Return)*IF($D134=$C$1,VLOOKUP($T134,Male_Annuity_Tables,MATCH($BS$3+3,'Mortality Tables'!$N$1:$DN$1,0),FALSE),VLOOKUP($T134,Fe_Annuity_Tables,MATCH(CB$3+3,'Mortality Tables'!$N$1:$DN$1,0),FALSE)),"")</f>
        <v/>
      </c>
      <c r="CC134" s="685" t="str">
        <f>IFERROR((CB134+AL134*Contr_Rate)*(1+Inv_Return)*IF($D134=$C$1,VLOOKUP($T134,Male_Annuity_Tables,MATCH($BS$3+3,'Mortality Tables'!$N$1:$DN$1,0),FALSE),VLOOKUP($T134,Fe_Annuity_Tables,MATCH(CC$3+3,'Mortality Tables'!$N$1:$DN$1,0),FALSE)),"")</f>
        <v/>
      </c>
      <c r="CD134" s="685" t="str">
        <f>IFERROR((CC134+AM134*Contr_Rate)*(1+Inv_Return)*IF($D134=$C$1,VLOOKUP($T134,Male_Annuity_Tables,MATCH($BS$3+3,'Mortality Tables'!$N$1:$DN$1,0),FALSE),VLOOKUP($T134,Fe_Annuity_Tables,MATCH(CD$3+3,'Mortality Tables'!$N$1:$DN$1,0),FALSE)),"")</f>
        <v/>
      </c>
      <c r="CE134" s="685" t="str">
        <f>IFERROR((CD134+AN134*Contr_Rate)*(1+Inv_Return)*IF($D134=$C$1,VLOOKUP($T134,Male_Annuity_Tables,MATCH($BS$3+3,'Mortality Tables'!$N$1:$DN$1,0),FALSE),VLOOKUP($T134,Fe_Annuity_Tables,MATCH(CE$3+3,'Mortality Tables'!$N$1:$DN$1,0),FALSE)),"")</f>
        <v/>
      </c>
      <c r="CF134" s="685" t="str">
        <f>IFERROR((CE134+AO134*Contr_Rate)*(1+Inv_Return)*IF($D134=$C$1,VLOOKUP($T134,Male_Annuity_Tables,MATCH($BS$3+3,'Mortality Tables'!$N$1:$DN$1,0),FALSE),VLOOKUP($T134,Fe_Annuity_Tables,MATCH(CF$3+3,'Mortality Tables'!$N$1:$DN$1,0),FALSE)),"")</f>
        <v/>
      </c>
      <c r="CG134" s="685" t="str">
        <f>IFERROR((CF134+AP134*Contr_Rate)*(1+Inv_Return)*IF($D134=$C$1,VLOOKUP($T134,Male_Annuity_Tables,MATCH($BS$3+3,'Mortality Tables'!$N$1:$DN$1,0),FALSE),VLOOKUP($T134,Fe_Annuity_Tables,MATCH(CG$3+3,'Mortality Tables'!$N$1:$DN$1,0),FALSE)),"")</f>
        <v/>
      </c>
      <c r="CH134" s="685" t="str">
        <f>IFERROR((CG134+AQ134*Contr_Rate)*(1+Inv_Return)*IF($D134=$C$1,VLOOKUP($T134,Male_Annuity_Tables,MATCH($BS$3+3,'Mortality Tables'!$N$1:$DN$1,0),FALSE),VLOOKUP($T134,Fe_Annuity_Tables,MATCH(CH$3+3,'Mortality Tables'!$N$1:$DN$1,0),FALSE)),"")</f>
        <v/>
      </c>
      <c r="CI134" s="685" t="str">
        <f>IFERROR((CH134+AR134*Contr_Rate)*(1+Inv_Return)*IF($D134=$C$1,VLOOKUP($T134,Male_Annuity_Tables,MATCH($BS$3+3,'Mortality Tables'!$N$1:$DN$1,0),FALSE),VLOOKUP($T134,Fe_Annuity_Tables,MATCH(CI$3+3,'Mortality Tables'!$N$1:$DN$1,0),FALSE)),"")</f>
        <v/>
      </c>
      <c r="CJ134" s="685" t="str">
        <f>IFERROR((CI134+AS134*Contr_Rate)*(1+Inv_Return)*IF($D134=$C$1,VLOOKUP($T134,Male_Annuity_Tables,MATCH($BS$3+3,'Mortality Tables'!$N$1:$DN$1,0),FALSE),VLOOKUP($T134,Fe_Annuity_Tables,MATCH(CJ$3+3,'Mortality Tables'!$N$1:$DN$1,0),FALSE)),"")</f>
        <v/>
      </c>
      <c r="CK134" s="685" t="str">
        <f>IFERROR((CJ134+AT134*Contr_Rate)*(1+Inv_Return)*IF($D134=$C$1,VLOOKUP($T134,Male_Annuity_Tables,MATCH($BS$3+3,'Mortality Tables'!$N$1:$DN$1,0),FALSE),VLOOKUP($T134,Fe_Annuity_Tables,MATCH(CK$3+3,'Mortality Tables'!$N$1:$DN$1,0),FALSE)),"")</f>
        <v/>
      </c>
      <c r="CL134" s="685" t="str">
        <f>IFERROR((CK134+AU134*Contr_Rate)*(1+Inv_Return)*IF($D134=$C$1,VLOOKUP($T134,Male_Annuity_Tables,MATCH($BS$3+3,'Mortality Tables'!$N$1:$DN$1,0),FALSE),VLOOKUP($T134,Fe_Annuity_Tables,MATCH(CL$3+3,'Mortality Tables'!$N$1:$DN$1,0),FALSE)),"")</f>
        <v/>
      </c>
      <c r="CM134" s="685" t="str">
        <f>IFERROR((CL134+AV134*Contr_Rate)*(1+Inv_Return)*IF($D134=$C$1,VLOOKUP($T134,Male_Annuity_Tables,MATCH($BS$3+3,'Mortality Tables'!$N$1:$DN$1,0),FALSE),VLOOKUP($T134,Fe_Annuity_Tables,MATCH(CM$3+3,'Mortality Tables'!$N$1:$DN$1,0),FALSE)),"")</f>
        <v/>
      </c>
      <c r="CN134" s="685" t="str">
        <f>IFERROR((CM134+AW134*Contr_Rate)*(1+Inv_Return)*IF($D134=$C$1,VLOOKUP($T134,Male_Annuity_Tables,MATCH($BS$3+3,'Mortality Tables'!$N$1:$DN$1,0),FALSE),VLOOKUP($T134,Fe_Annuity_Tables,MATCH(CN$3+3,'Mortality Tables'!$N$1:$DN$1,0),FALSE)),"")</f>
        <v/>
      </c>
      <c r="CO134" s="685" t="str">
        <f>IFERROR((CN134+AX134*Contr_Rate)*(1+Inv_Return)*IF($D134=$C$1,VLOOKUP($T134,Male_Annuity_Tables,MATCH($BS$3+3,'Mortality Tables'!$N$1:$DN$1,0),FALSE),VLOOKUP($T134,Fe_Annuity_Tables,MATCH(CO$3+3,'Mortality Tables'!$N$1:$DN$1,0),FALSE)),"")</f>
        <v/>
      </c>
      <c r="CP134" s="685" t="str">
        <f>IFERROR((CO134+AY134*Contr_Rate)*(1+Inv_Return)*IF($D134=$C$1,VLOOKUP($T134,Male_Annuity_Tables,MATCH($BS$3+3,'Mortality Tables'!$N$1:$DN$1,0),FALSE),VLOOKUP($T134,Fe_Annuity_Tables,MATCH(CP$3+3,'Mortality Tables'!$N$1:$DN$1,0),FALSE)),"")</f>
        <v/>
      </c>
      <c r="CQ134" s="685" t="str">
        <f>IFERROR((CP134+AZ134*Contr_Rate)*(1+Inv_Return)*IF($D134=$C$1,VLOOKUP($T134,Male_Annuity_Tables,MATCH($BS$3+3,'Mortality Tables'!$N$1:$DN$1,0),FALSE),VLOOKUP($T134,Fe_Annuity_Tables,MATCH(CQ$3+3,'Mortality Tables'!$N$1:$DN$1,0),FALSE)),"")</f>
        <v/>
      </c>
      <c r="CR134" s="685" t="str">
        <f>IFERROR((CQ134+BA134*Contr_Rate)*(1+Inv_Return)*IF($D134=$C$1,VLOOKUP($T134,Male_Annuity_Tables,MATCH($BS$3+3,'Mortality Tables'!$N$1:$DN$1,0),FALSE),VLOOKUP($T134,Fe_Annuity_Tables,MATCH(CR$3+3,'Mortality Tables'!$N$1:$DN$1,0),FALSE)),"")</f>
        <v/>
      </c>
      <c r="CS134" s="685" t="str">
        <f>IFERROR((CR134+BB134*Contr_Rate)*(1+Inv_Return)*IF($D134=$C$1,VLOOKUP($T134,Male_Annuity_Tables,MATCH($BS$3+3,'Mortality Tables'!$N$1:$DN$1,0),FALSE),VLOOKUP($T134,Fe_Annuity_Tables,MATCH(CS$3+3,'Mortality Tables'!$N$1:$DN$1,0),FALSE)),"")</f>
        <v/>
      </c>
      <c r="CT134" s="685" t="str">
        <f>IFERROR((CS134+BC134*Contr_Rate)*(1+Inv_Return)*IF($D134=$C$1,VLOOKUP($T134,Male_Annuity_Tables,MATCH($BS$3+3,'Mortality Tables'!$N$1:$DN$1,0),FALSE),VLOOKUP($T134,Fe_Annuity_Tables,MATCH(CT$3+3,'Mortality Tables'!$N$1:$DN$1,0),FALSE)),"")</f>
        <v/>
      </c>
      <c r="CU134" s="685" t="str">
        <f>IFERROR((CT134+BD134*Contr_Rate)*(1+Inv_Return)*IF($D134=$C$1,VLOOKUP($T134,Male_Annuity_Tables,MATCH($BS$3+3,'Mortality Tables'!$N$1:$DN$1,0),FALSE),VLOOKUP($T134,Fe_Annuity_Tables,MATCH(CU$3+3,'Mortality Tables'!$N$1:$DN$1,0),FALSE)),"")</f>
        <v/>
      </c>
      <c r="CV134" s="685" t="str">
        <f>IFERROR((CU134+BE134*Contr_Rate)*(1+Inv_Return)*IF($D134=$C$1,VLOOKUP($T134,Male_Annuity_Tables,MATCH($BS$3+3,'Mortality Tables'!$N$1:$DN$1,0),FALSE),VLOOKUP($T134,Fe_Annuity_Tables,MATCH(CV$3+3,'Mortality Tables'!$N$1:$DN$1,0),FALSE)),"")</f>
        <v/>
      </c>
      <c r="CW134" s="685" t="str">
        <f>IFERROR((CV134+BF134*Contr_Rate)*(1+Inv_Return)*IF($D134=$C$1,VLOOKUP($T134,Male_Annuity_Tables,MATCH($BS$3+3,'Mortality Tables'!$N$1:$DN$1,0),FALSE),VLOOKUP($T134,Fe_Annuity_Tables,MATCH(CW$3+3,'Mortality Tables'!$N$1:$DN$1,0),FALSE)),"")</f>
        <v/>
      </c>
      <c r="CX134" s="685" t="str">
        <f>IFERROR((CW134+BG134*Contr_Rate)*(1+Inv_Return)*IF($D134=$C$1,VLOOKUP($T134,Male_Annuity_Tables,MATCH($BS$3+3,'Mortality Tables'!$N$1:$DN$1,0),FALSE),VLOOKUP($T134,Fe_Annuity_Tables,MATCH(CX$3+3,'Mortality Tables'!$N$1:$DN$1,0),FALSE)),"")</f>
        <v/>
      </c>
      <c r="CY134" s="685" t="str">
        <f>IFERROR((CX134+BH134*Contr_Rate)*(1+Inv_Return)*IF($D134=$C$1,VLOOKUP($T134,Male_Annuity_Tables,MATCH($BS$3+3,'Mortality Tables'!$N$1:$DN$1,0),FALSE),VLOOKUP($T134,Fe_Annuity_Tables,MATCH(CY$3+3,'Mortality Tables'!$N$1:$DN$1,0),FALSE)),"")</f>
        <v/>
      </c>
      <c r="CZ134" s="685" t="str">
        <f>IFERROR((CY134+BI134*Contr_Rate)*(1+Inv_Return)*IF($D134=$C$1,VLOOKUP($T134,Male_Annuity_Tables,MATCH($BS$3+3,'Mortality Tables'!$N$1:$DN$1,0),FALSE),VLOOKUP($T134,Fe_Annuity_Tables,MATCH(CZ$3+3,'Mortality Tables'!$N$1:$DN$1,0),FALSE)),"")</f>
        <v/>
      </c>
      <c r="DA134" s="685" t="str">
        <f>IFERROR((CZ134+BJ134*Contr_Rate)*(1+Inv_Return)*IF($D134=$C$1,VLOOKUP($T134,Male_Annuity_Tables,MATCH($BS$3+3,'Mortality Tables'!$N$1:$DN$1,0),FALSE),VLOOKUP($T134,Fe_Annuity_Tables,MATCH(DA$3+3,'Mortality Tables'!$N$1:$DN$1,0),FALSE)),"")</f>
        <v/>
      </c>
      <c r="DB134" s="685" t="str">
        <f>IFERROR((DA134+BK134*Contr_Rate)*(1+Inv_Return)*IF($D134=$C$1,VLOOKUP($T134,Male_Annuity_Tables,MATCH($BS$3+3,'Mortality Tables'!$N$1:$DN$1,0),FALSE),VLOOKUP($T134,Fe_Annuity_Tables,MATCH(DB$3+3,'Mortality Tables'!$N$1:$DN$1,0),FALSE)),"")</f>
        <v/>
      </c>
      <c r="DC134" s="685" t="str">
        <f>IFERROR((DB134+BL134*Contr_Rate)*(1+Inv_Return)*IF($D134=$C$1,VLOOKUP($T134,Male_Annuity_Tables,MATCH($BS$3+3,'Mortality Tables'!$N$1:$DN$1,0),FALSE),VLOOKUP($T134,Fe_Annuity_Tables,MATCH(DC$3+3,'Mortality Tables'!$N$1:$DN$1,0),FALSE)),"")</f>
        <v/>
      </c>
      <c r="DD134" s="685" t="str">
        <f>IFERROR((DC134+BM134*Contr_Rate)*(1+Inv_Return)*IF($D134=$C$1,VLOOKUP($T134,Male_Annuity_Tables,MATCH($BS$3+3,'Mortality Tables'!$N$1:$DN$1,0),FALSE),VLOOKUP($T134,Fe_Annuity_Tables,MATCH(DD$3+3,'Mortality Tables'!$N$1:$DN$1,0),FALSE)),"")</f>
        <v/>
      </c>
      <c r="DE134" s="685" t="str">
        <f>IFERROR((DD134+BN134*Contr_Rate)*(1+Inv_Return)*IF($D134=$C$1,VLOOKUP($T134,Male_Annuity_Tables,MATCH($BS$3+3,'Mortality Tables'!$N$1:$DN$1,0),FALSE),VLOOKUP($T134,Fe_Annuity_Tables,MATCH(DE$3+3,'Mortality Tables'!$N$1:$DN$1,0),FALSE)),"")</f>
        <v/>
      </c>
      <c r="DF134" s="685" t="str">
        <f>IFERROR((DE134+BO134*Contr_Rate)*(1+Inv_Return)*IF($D134=$C$1,VLOOKUP($T134,Male_Annuity_Tables,MATCH($BS$3+3,'Mortality Tables'!$N$1:$DN$1,0),FALSE),VLOOKUP($T134,Fe_Annuity_Tables,MATCH(DF$3+3,'Mortality Tables'!$N$1:$DN$1,0),FALSE)),"")</f>
        <v/>
      </c>
      <c r="DG134" s="685" t="str">
        <f>IFERROR((DF134+BP134*Contr_Rate)*(1+Inv_Return)*IF($D134=$C$1,VLOOKUP($T134,Male_Annuity_Tables,MATCH($BS$3+3,'Mortality Tables'!$N$1:$DN$1,0),FALSE),VLOOKUP($T134,Fe_Annuity_Tables,MATCH(DG$3+3,'Mortality Tables'!$N$1:$DN$1,0),FALSE)),"")</f>
        <v/>
      </c>
      <c r="DH134" s="685" t="str">
        <f>IFERROR((DG134+BQ134*Contr_Rate)*(1+Inv_Return)*IF($D134=$C$1,VLOOKUP($T134,Male_Annuity_Tables,MATCH($BS$3+3,'Mortality Tables'!$N$1:$DN$1,0),FALSE),VLOOKUP($T134,Fe_Annuity_Tables,MATCH(DH$3+3,'Mortality Tables'!$N$1:$DN$1,0),FALSE)),"")</f>
        <v/>
      </c>
      <c r="DJ134" s="686">
        <f t="shared" si="100"/>
        <v>1734971.8675674561</v>
      </c>
      <c r="DK134" s="680">
        <f t="shared" si="60"/>
        <v>8.0909277508679907</v>
      </c>
      <c r="DL134" s="686">
        <f t="shared" si="83"/>
        <v>143670.93454091102</v>
      </c>
      <c r="DM134" s="686">
        <f t="shared" si="101"/>
        <v>2506306.6390103651</v>
      </c>
      <c r="DN134" s="687">
        <f t="shared" si="84"/>
        <v>5.7323765697576662E-2</v>
      </c>
      <c r="DP134" s="688">
        <f t="shared" si="95"/>
        <v>63779.178636337034</v>
      </c>
      <c r="DQ134" s="688">
        <f t="shared" si="96"/>
        <v>107713.99342605795</v>
      </c>
      <c r="DR134" s="688" t="str">
        <f t="shared" si="97"/>
        <v/>
      </c>
    </row>
    <row r="135" spans="1:122" s="657" customFormat="1" ht="14.5">
      <c r="A135" s="675" t="s">
        <v>1339</v>
      </c>
      <c r="B135" s="675" t="s">
        <v>1340</v>
      </c>
      <c r="C135" s="675" t="s">
        <v>115</v>
      </c>
      <c r="D135" s="675" t="s">
        <v>60</v>
      </c>
      <c r="E135" s="676">
        <v>27786</v>
      </c>
      <c r="F135" s="677">
        <v>37134</v>
      </c>
      <c r="G135" s="677">
        <v>43993</v>
      </c>
      <c r="H135" s="678">
        <v>2538174</v>
      </c>
      <c r="I135" s="678">
        <v>175135.2</v>
      </c>
      <c r="J135" s="678">
        <v>167095.76</v>
      </c>
      <c r="K135" s="678">
        <v>39173.08</v>
      </c>
      <c r="L135" s="678">
        <v>381404.04000000004</v>
      </c>
      <c r="M135" s="679">
        <f>IF(COUNTIF($A$4:A204,A135)=1,0,1)</f>
        <v>0</v>
      </c>
      <c r="N135" s="680" t="str">
        <f t="shared" si="80"/>
        <v>Okay</v>
      </c>
      <c r="O135" s="680" t="str">
        <f t="shared" si="98"/>
        <v>TRUE</v>
      </c>
      <c r="P135" s="680" t="b">
        <f t="shared" si="92"/>
        <v>1</v>
      </c>
      <c r="Q135" s="680" t="b">
        <f t="shared" si="76"/>
        <v>1</v>
      </c>
      <c r="R135" s="680" t="b">
        <f t="shared" si="77"/>
        <v>1</v>
      </c>
      <c r="S135" s="681">
        <f t="shared" si="93"/>
        <v>25.610958904109587</v>
      </c>
      <c r="T135" s="682">
        <f t="shared" si="78"/>
        <v>48</v>
      </c>
      <c r="U135" s="682">
        <f t="shared" si="99"/>
        <v>44</v>
      </c>
      <c r="V135" s="682">
        <f t="shared" si="79"/>
        <v>4.5561643835616437</v>
      </c>
      <c r="W135" s="682">
        <f t="shared" si="81"/>
        <v>12</v>
      </c>
      <c r="X135" s="683">
        <f t="shared" si="82"/>
        <v>4576848.4800000004</v>
      </c>
      <c r="Y135" s="684">
        <f t="shared" si="94"/>
        <v>3.2399999999999998E-3</v>
      </c>
      <c r="Z135" s="684">
        <f>IF($D135=$C$1,VLOOKUP($T135,Male_Annuity_Tables,MATCH($W135+2,'Mortality Tables'!$DS$1:$HT$1,0),FALSE),VLOOKUP($T135,Fe_Annuity_Tables,MATCH($W135+2,'Mortality Tables'!$M$1:$DN$1,0),FALSE))</f>
        <v>0.31031163185237182</v>
      </c>
      <c r="AA135" s="664"/>
      <c r="AB135" s="685">
        <f t="shared" si="89"/>
        <v>2667493.9653000003</v>
      </c>
      <c r="AC135" s="685">
        <f t="shared" si="89"/>
        <v>2803402.7828320353</v>
      </c>
      <c r="AD135" s="685">
        <f t="shared" si="89"/>
        <v>2946236.1546173277</v>
      </c>
      <c r="AE135" s="685">
        <f t="shared" si="89"/>
        <v>3096346.8866950804</v>
      </c>
      <c r="AF135" s="685">
        <f t="shared" si="89"/>
        <v>3254105.7605721946</v>
      </c>
      <c r="AG135" s="685">
        <f t="shared" si="89"/>
        <v>3419902.4490733487</v>
      </c>
      <c r="AH135" s="685">
        <f t="shared" si="89"/>
        <v>3594146.4788536355</v>
      </c>
      <c r="AI135" s="685">
        <f t="shared" si="89"/>
        <v>3777268.2419512286</v>
      </c>
      <c r="AJ135" s="685">
        <f t="shared" si="89"/>
        <v>3969720.0588786439</v>
      </c>
      <c r="AK135" s="685">
        <f t="shared" si="89"/>
        <v>4171977.2958785105</v>
      </c>
      <c r="AL135" s="685">
        <f t="shared" si="87"/>
        <v>4384539.539103521</v>
      </c>
      <c r="AM135" s="685">
        <f t="shared" si="87"/>
        <v>4607931.8286208455</v>
      </c>
      <c r="AN135" s="685" t="str">
        <f t="shared" si="87"/>
        <v/>
      </c>
      <c r="AO135" s="685" t="str">
        <f t="shared" si="87"/>
        <v/>
      </c>
      <c r="AP135" s="685" t="str">
        <f t="shared" si="87"/>
        <v/>
      </c>
      <c r="AQ135" s="685" t="str">
        <f t="shared" si="87"/>
        <v/>
      </c>
      <c r="AR135" s="685" t="str">
        <f t="shared" si="87"/>
        <v/>
      </c>
      <c r="AS135" s="685" t="str">
        <f t="shared" si="87"/>
        <v/>
      </c>
      <c r="AT135" s="685" t="str">
        <f t="shared" si="87"/>
        <v/>
      </c>
      <c r="AU135" s="685" t="str">
        <f t="shared" si="87"/>
        <v/>
      </c>
      <c r="AV135" s="685" t="str">
        <f t="shared" si="91"/>
        <v/>
      </c>
      <c r="AW135" s="685" t="str">
        <f t="shared" si="91"/>
        <v/>
      </c>
      <c r="AX135" s="685" t="str">
        <f t="shared" si="91"/>
        <v/>
      </c>
      <c r="AY135" s="685" t="str">
        <f t="shared" si="91"/>
        <v/>
      </c>
      <c r="AZ135" s="685" t="str">
        <f t="shared" si="91"/>
        <v/>
      </c>
      <c r="BA135" s="685" t="str">
        <f t="shared" si="91"/>
        <v/>
      </c>
      <c r="BB135" s="685" t="str">
        <f t="shared" si="91"/>
        <v/>
      </c>
      <c r="BC135" s="685" t="str">
        <f t="shared" si="91"/>
        <v/>
      </c>
      <c r="BD135" s="685" t="str">
        <f t="shared" si="91"/>
        <v/>
      </c>
      <c r="BE135" s="685" t="str">
        <f t="shared" si="91"/>
        <v/>
      </c>
      <c r="BF135" s="685" t="str">
        <f t="shared" si="91"/>
        <v/>
      </c>
      <c r="BG135" s="685" t="str">
        <f t="shared" si="91"/>
        <v/>
      </c>
      <c r="BH135" s="685" t="str">
        <f t="shared" si="91"/>
        <v/>
      </c>
      <c r="BI135" s="685" t="str">
        <f t="shared" si="90"/>
        <v/>
      </c>
      <c r="BJ135" s="685" t="str">
        <f t="shared" si="90"/>
        <v/>
      </c>
      <c r="BK135" s="685" t="str">
        <f t="shared" si="90"/>
        <v/>
      </c>
      <c r="BL135" s="685" t="str">
        <f t="shared" si="90"/>
        <v/>
      </c>
      <c r="BM135" s="685" t="str">
        <f t="shared" si="90"/>
        <v/>
      </c>
      <c r="BN135" s="685" t="str">
        <f t="shared" si="90"/>
        <v/>
      </c>
      <c r="BO135" s="685" t="str">
        <f t="shared" si="90"/>
        <v/>
      </c>
      <c r="BP135" s="685" t="str">
        <f t="shared" si="90"/>
        <v/>
      </c>
      <c r="BQ135" s="685" t="str">
        <f t="shared" si="90"/>
        <v/>
      </c>
      <c r="BR135" s="529"/>
      <c r="BS135" s="685">
        <f>IFERROR(($L135+AB135*Contr_Rate)*(1+Inv_Return)*IF($D135=$C$1,VLOOKUP($T135,Male_Annuity_Tables,MATCH($BS$3+3,'Mortality Tables'!$N$1:$DN$1,0),FALSE),VLOOKUP($T135,Fe_Annuity_Tables,MATCH(BS$3+3,'Mortality Tables'!$N$1:$DN$1,0),FALSE)),"")</f>
        <v>1028826.2437603127</v>
      </c>
      <c r="BT135" s="685">
        <f>IFERROR(($BS135+AC135*Contr_Rate)*(1+Inv_Return)*IF($D135=$C$1,VLOOKUP($T135,Male_Annuity_Tables,MATCH($BS$3+3,'Mortality Tables'!$N$1:$DN$1,0),FALSE),VLOOKUP($T135,Fe_Annuity_Tables,MATCH(BT$3+3,'Mortality Tables'!$N$1:$DN$1,0),FALSE)),"")</f>
        <v>1378997.2190721724</v>
      </c>
      <c r="BU135" s="685">
        <f>IFERROR((BT135+AD135*Contr_Rate)*(1+Inv_Return)*IF($D135=$C$1,VLOOKUP($T135,Male_Annuity_Tables,MATCH($BS$3+3,'Mortality Tables'!$N$1:$DN$1,0),FALSE),VLOOKUP($T135,Fe_Annuity_Tables,MATCH(BU$3+3,'Mortality Tables'!$N$1:$DN$1,0),FALSE)),"")</f>
        <v>1496314.9609742488</v>
      </c>
      <c r="BV135" s="685">
        <f>IFERROR((BU135+AE135*Contr_Rate)*(1+Inv_Return)*IF($D135=$C$1,VLOOKUP($T135,Male_Annuity_Tables,MATCH($BS$3+3,'Mortality Tables'!$N$1:$DN$1,0),FALSE),VLOOKUP($T135,Fe_Annuity_Tables,MATCH(BV$3+3,'Mortality Tables'!$N$1:$DN$1,0),FALSE)),"")</f>
        <v>1437456.7843474443</v>
      </c>
      <c r="BW135" s="685">
        <f>IFERROR((BV135+AF135*Contr_Rate)*(1+Inv_Return)*IF($D135=$C$1,VLOOKUP($T135,Male_Annuity_Tables,MATCH($BS$3+3,'Mortality Tables'!$N$1:$DN$1,0),FALSE),VLOOKUP($T135,Fe_Annuity_Tables,MATCH(BW$3+3,'Mortality Tables'!$N$1:$DN$1,0),FALSE)),"")</f>
        <v>1281933.6191681682</v>
      </c>
      <c r="BX135" s="685">
        <f>IFERROR((BW135+AG135*Contr_Rate)*(1+Inv_Return)*IF($D135=$C$1,VLOOKUP($T135,Male_Annuity_Tables,MATCH($BS$3+3,'Mortality Tables'!$N$1:$DN$1,0),FALSE),VLOOKUP($T135,Fe_Annuity_Tables,MATCH(BX$3+3,'Mortality Tables'!$N$1:$DN$1,0),FALSE)),"")</f>
        <v>1097968.5657921345</v>
      </c>
      <c r="BY135" s="685">
        <f>IFERROR((BX135+AH135*Contr_Rate)*(1+Inv_Return)*IF($D135=$C$1,VLOOKUP($T135,Male_Annuity_Tables,MATCH($BS$3+3,'Mortality Tables'!$N$1:$DN$1,0),FALSE),VLOOKUP($T135,Fe_Annuity_Tables,MATCH(BY$3+3,'Mortality Tables'!$N$1:$DN$1,0),FALSE)),"")</f>
        <v>927033.31753190118</v>
      </c>
      <c r="BZ135" s="685">
        <f>IFERROR((BY135+AI135*Contr_Rate)*(1+Inv_Return)*IF($D135=$C$1,VLOOKUP($T135,Male_Annuity_Tables,MATCH($BS$3+3,'Mortality Tables'!$N$1:$DN$1,0),FALSE),VLOOKUP($T135,Fe_Annuity_Tables,MATCH(BZ$3+3,'Mortality Tables'!$N$1:$DN$1,0),FALSE)),"")</f>
        <v>829128.07695768867</v>
      </c>
      <c r="CA135" s="685">
        <f>IFERROR((BZ135+AJ135*Contr_Rate)*(1+Inv_Return)*IF($D135=$C$1,VLOOKUP($T135,Male_Annuity_Tables,MATCH($BS$3+3,'Mortality Tables'!$N$1:$DN$1,0),FALSE),VLOOKUP($T135,Fe_Annuity_Tables,MATCH(CA$3+3,'Mortality Tables'!$N$1:$DN$1,0),FALSE)),"")</f>
        <v>767679.90306739172</v>
      </c>
      <c r="CB135" s="685">
        <f>IFERROR((CA135+AK135*Contr_Rate)*(1+Inv_Return)*IF($D135=$C$1,VLOOKUP($T135,Male_Annuity_Tables,MATCH($BS$3+3,'Mortality Tables'!$N$1:$DN$1,0),FALSE),VLOOKUP($T135,Fe_Annuity_Tables,MATCH(CB$3+3,'Mortality Tables'!$N$1:$DN$1,0),FALSE)),"")</f>
        <v>724257.06838889164</v>
      </c>
      <c r="CC135" s="685">
        <f>IFERROR((CB135+AL135*Contr_Rate)*(1+Inv_Return)*IF($D135=$C$1,VLOOKUP($T135,Male_Annuity_Tables,MATCH($BS$3+3,'Mortality Tables'!$N$1:$DN$1,0),FALSE),VLOOKUP($T135,Fe_Annuity_Tables,MATCH(CC$3+3,'Mortality Tables'!$N$1:$DN$1,0),FALSE)),"")</f>
        <v>690021.641930465</v>
      </c>
      <c r="CD135" s="685">
        <f>IFERROR((CC135+AM135*Contr_Rate)*(1+Inv_Return)*IF($D135=$C$1,VLOOKUP($T135,Male_Annuity_Tables,MATCH($BS$3+3,'Mortality Tables'!$N$1:$DN$1,0),FALSE),VLOOKUP($T135,Fe_Annuity_Tables,MATCH(CD$3+3,'Mortality Tables'!$N$1:$DN$1,0),FALSE)),"")</f>
        <v>660867.98927362403</v>
      </c>
      <c r="CE135" s="685" t="str">
        <f>IFERROR((CD135+AN135*Contr_Rate)*(1+Inv_Return)*IF($D135=$C$1,VLOOKUP($T135,Male_Annuity_Tables,MATCH($BS$3+3,'Mortality Tables'!$N$1:$DN$1,0),FALSE),VLOOKUP($T135,Fe_Annuity_Tables,MATCH(CE$3+3,'Mortality Tables'!$N$1:$DN$1,0),FALSE)),"")</f>
        <v/>
      </c>
      <c r="CF135" s="685" t="str">
        <f>IFERROR((CE135+AO135*Contr_Rate)*(1+Inv_Return)*IF($D135=$C$1,VLOOKUP($T135,Male_Annuity_Tables,MATCH($BS$3+3,'Mortality Tables'!$N$1:$DN$1,0),FALSE),VLOOKUP($T135,Fe_Annuity_Tables,MATCH(CF$3+3,'Mortality Tables'!$N$1:$DN$1,0),FALSE)),"")</f>
        <v/>
      </c>
      <c r="CG135" s="685" t="str">
        <f>IFERROR((CF135+AP135*Contr_Rate)*(1+Inv_Return)*IF($D135=$C$1,VLOOKUP($T135,Male_Annuity_Tables,MATCH($BS$3+3,'Mortality Tables'!$N$1:$DN$1,0),FALSE),VLOOKUP($T135,Fe_Annuity_Tables,MATCH(CG$3+3,'Mortality Tables'!$N$1:$DN$1,0),FALSE)),"")</f>
        <v/>
      </c>
      <c r="CH135" s="685" t="str">
        <f>IFERROR((CG135+AQ135*Contr_Rate)*(1+Inv_Return)*IF($D135=$C$1,VLOOKUP($T135,Male_Annuity_Tables,MATCH($BS$3+3,'Mortality Tables'!$N$1:$DN$1,0),FALSE),VLOOKUP($T135,Fe_Annuity_Tables,MATCH(CH$3+3,'Mortality Tables'!$N$1:$DN$1,0),FALSE)),"")</f>
        <v/>
      </c>
      <c r="CI135" s="685" t="str">
        <f>IFERROR((CH135+AR135*Contr_Rate)*(1+Inv_Return)*IF($D135=$C$1,VLOOKUP($T135,Male_Annuity_Tables,MATCH($BS$3+3,'Mortality Tables'!$N$1:$DN$1,0),FALSE),VLOOKUP($T135,Fe_Annuity_Tables,MATCH(CI$3+3,'Mortality Tables'!$N$1:$DN$1,0),FALSE)),"")</f>
        <v/>
      </c>
      <c r="CJ135" s="685" t="str">
        <f>IFERROR((CI135+AS135*Contr_Rate)*(1+Inv_Return)*IF($D135=$C$1,VLOOKUP($T135,Male_Annuity_Tables,MATCH($BS$3+3,'Mortality Tables'!$N$1:$DN$1,0),FALSE),VLOOKUP($T135,Fe_Annuity_Tables,MATCH(CJ$3+3,'Mortality Tables'!$N$1:$DN$1,0),FALSE)),"")</f>
        <v/>
      </c>
      <c r="CK135" s="685" t="str">
        <f>IFERROR((CJ135+AT135*Contr_Rate)*(1+Inv_Return)*IF($D135=$C$1,VLOOKUP($T135,Male_Annuity_Tables,MATCH($BS$3+3,'Mortality Tables'!$N$1:$DN$1,0),FALSE),VLOOKUP($T135,Fe_Annuity_Tables,MATCH(CK$3+3,'Mortality Tables'!$N$1:$DN$1,0),FALSE)),"")</f>
        <v/>
      </c>
      <c r="CL135" s="685" t="str">
        <f>IFERROR((CK135+AU135*Contr_Rate)*(1+Inv_Return)*IF($D135=$C$1,VLOOKUP($T135,Male_Annuity_Tables,MATCH($BS$3+3,'Mortality Tables'!$N$1:$DN$1,0),FALSE),VLOOKUP($T135,Fe_Annuity_Tables,MATCH(CL$3+3,'Mortality Tables'!$N$1:$DN$1,0),FALSE)),"")</f>
        <v/>
      </c>
      <c r="CM135" s="685" t="str">
        <f>IFERROR((CL135+AV135*Contr_Rate)*(1+Inv_Return)*IF($D135=$C$1,VLOOKUP($T135,Male_Annuity_Tables,MATCH($BS$3+3,'Mortality Tables'!$N$1:$DN$1,0),FALSE),VLOOKUP($T135,Fe_Annuity_Tables,MATCH(CM$3+3,'Mortality Tables'!$N$1:$DN$1,0),FALSE)),"")</f>
        <v/>
      </c>
      <c r="CN135" s="685" t="str">
        <f>IFERROR((CM135+AW135*Contr_Rate)*(1+Inv_Return)*IF($D135=$C$1,VLOOKUP($T135,Male_Annuity_Tables,MATCH($BS$3+3,'Mortality Tables'!$N$1:$DN$1,0),FALSE),VLOOKUP($T135,Fe_Annuity_Tables,MATCH(CN$3+3,'Mortality Tables'!$N$1:$DN$1,0),FALSE)),"")</f>
        <v/>
      </c>
      <c r="CO135" s="685" t="str">
        <f>IFERROR((CN135+AX135*Contr_Rate)*(1+Inv_Return)*IF($D135=$C$1,VLOOKUP($T135,Male_Annuity_Tables,MATCH($BS$3+3,'Mortality Tables'!$N$1:$DN$1,0),FALSE),VLOOKUP($T135,Fe_Annuity_Tables,MATCH(CO$3+3,'Mortality Tables'!$N$1:$DN$1,0),FALSE)),"")</f>
        <v/>
      </c>
      <c r="CP135" s="685" t="str">
        <f>IFERROR((CO135+AY135*Contr_Rate)*(1+Inv_Return)*IF($D135=$C$1,VLOOKUP($T135,Male_Annuity_Tables,MATCH($BS$3+3,'Mortality Tables'!$N$1:$DN$1,0),FALSE),VLOOKUP($T135,Fe_Annuity_Tables,MATCH(CP$3+3,'Mortality Tables'!$N$1:$DN$1,0),FALSE)),"")</f>
        <v/>
      </c>
      <c r="CQ135" s="685" t="str">
        <f>IFERROR((CP135+AZ135*Contr_Rate)*(1+Inv_Return)*IF($D135=$C$1,VLOOKUP($T135,Male_Annuity_Tables,MATCH($BS$3+3,'Mortality Tables'!$N$1:$DN$1,0),FALSE),VLOOKUP($T135,Fe_Annuity_Tables,MATCH(CQ$3+3,'Mortality Tables'!$N$1:$DN$1,0),FALSE)),"")</f>
        <v/>
      </c>
      <c r="CR135" s="685" t="str">
        <f>IFERROR((CQ135+BA135*Contr_Rate)*(1+Inv_Return)*IF($D135=$C$1,VLOOKUP($T135,Male_Annuity_Tables,MATCH($BS$3+3,'Mortality Tables'!$N$1:$DN$1,0),FALSE),VLOOKUP($T135,Fe_Annuity_Tables,MATCH(CR$3+3,'Mortality Tables'!$N$1:$DN$1,0),FALSE)),"")</f>
        <v/>
      </c>
      <c r="CS135" s="685" t="str">
        <f>IFERROR((CR135+BB135*Contr_Rate)*(1+Inv_Return)*IF($D135=$C$1,VLOOKUP($T135,Male_Annuity_Tables,MATCH($BS$3+3,'Mortality Tables'!$N$1:$DN$1,0),FALSE),VLOOKUP($T135,Fe_Annuity_Tables,MATCH(CS$3+3,'Mortality Tables'!$N$1:$DN$1,0),FALSE)),"")</f>
        <v/>
      </c>
      <c r="CT135" s="685" t="str">
        <f>IFERROR((CS135+BC135*Contr_Rate)*(1+Inv_Return)*IF($D135=$C$1,VLOOKUP($T135,Male_Annuity_Tables,MATCH($BS$3+3,'Mortality Tables'!$N$1:$DN$1,0),FALSE),VLOOKUP($T135,Fe_Annuity_Tables,MATCH(CT$3+3,'Mortality Tables'!$N$1:$DN$1,0),FALSE)),"")</f>
        <v/>
      </c>
      <c r="CU135" s="685" t="str">
        <f>IFERROR((CT135+BD135*Contr_Rate)*(1+Inv_Return)*IF($D135=$C$1,VLOOKUP($T135,Male_Annuity_Tables,MATCH($BS$3+3,'Mortality Tables'!$N$1:$DN$1,0),FALSE),VLOOKUP($T135,Fe_Annuity_Tables,MATCH(CU$3+3,'Mortality Tables'!$N$1:$DN$1,0),FALSE)),"")</f>
        <v/>
      </c>
      <c r="CV135" s="685" t="str">
        <f>IFERROR((CU135+BE135*Contr_Rate)*(1+Inv_Return)*IF($D135=$C$1,VLOOKUP($T135,Male_Annuity_Tables,MATCH($BS$3+3,'Mortality Tables'!$N$1:$DN$1,0),FALSE),VLOOKUP($T135,Fe_Annuity_Tables,MATCH(CV$3+3,'Mortality Tables'!$N$1:$DN$1,0),FALSE)),"")</f>
        <v/>
      </c>
      <c r="CW135" s="685" t="str">
        <f>IFERROR((CV135+BF135*Contr_Rate)*(1+Inv_Return)*IF($D135=$C$1,VLOOKUP($T135,Male_Annuity_Tables,MATCH($BS$3+3,'Mortality Tables'!$N$1:$DN$1,0),FALSE),VLOOKUP($T135,Fe_Annuity_Tables,MATCH(CW$3+3,'Mortality Tables'!$N$1:$DN$1,0),FALSE)),"")</f>
        <v/>
      </c>
      <c r="CX135" s="685" t="str">
        <f>IFERROR((CW135+BG135*Contr_Rate)*(1+Inv_Return)*IF($D135=$C$1,VLOOKUP($T135,Male_Annuity_Tables,MATCH($BS$3+3,'Mortality Tables'!$N$1:$DN$1,0),FALSE),VLOOKUP($T135,Fe_Annuity_Tables,MATCH(CX$3+3,'Mortality Tables'!$N$1:$DN$1,0),FALSE)),"")</f>
        <v/>
      </c>
      <c r="CY135" s="685" t="str">
        <f>IFERROR((CX135+BH135*Contr_Rate)*(1+Inv_Return)*IF($D135=$C$1,VLOOKUP($T135,Male_Annuity_Tables,MATCH($BS$3+3,'Mortality Tables'!$N$1:$DN$1,0),FALSE),VLOOKUP($T135,Fe_Annuity_Tables,MATCH(CY$3+3,'Mortality Tables'!$N$1:$DN$1,0),FALSE)),"")</f>
        <v/>
      </c>
      <c r="CZ135" s="685" t="str">
        <f>IFERROR((CY135+BI135*Contr_Rate)*(1+Inv_Return)*IF($D135=$C$1,VLOOKUP($T135,Male_Annuity_Tables,MATCH($BS$3+3,'Mortality Tables'!$N$1:$DN$1,0),FALSE),VLOOKUP($T135,Fe_Annuity_Tables,MATCH(CZ$3+3,'Mortality Tables'!$N$1:$DN$1,0),FALSE)),"")</f>
        <v/>
      </c>
      <c r="DA135" s="685" t="str">
        <f>IFERROR((CZ135+BJ135*Contr_Rate)*(1+Inv_Return)*IF($D135=$C$1,VLOOKUP($T135,Male_Annuity_Tables,MATCH($BS$3+3,'Mortality Tables'!$N$1:$DN$1,0),FALSE),VLOOKUP($T135,Fe_Annuity_Tables,MATCH(DA$3+3,'Mortality Tables'!$N$1:$DN$1,0),FALSE)),"")</f>
        <v/>
      </c>
      <c r="DB135" s="685" t="str">
        <f>IFERROR((DA135+BK135*Contr_Rate)*(1+Inv_Return)*IF($D135=$C$1,VLOOKUP($T135,Male_Annuity_Tables,MATCH($BS$3+3,'Mortality Tables'!$N$1:$DN$1,0),FALSE),VLOOKUP($T135,Fe_Annuity_Tables,MATCH(DB$3+3,'Mortality Tables'!$N$1:$DN$1,0),FALSE)),"")</f>
        <v/>
      </c>
      <c r="DC135" s="685" t="str">
        <f>IFERROR((DB135+BL135*Contr_Rate)*(1+Inv_Return)*IF($D135=$C$1,VLOOKUP($T135,Male_Annuity_Tables,MATCH($BS$3+3,'Mortality Tables'!$N$1:$DN$1,0),FALSE),VLOOKUP($T135,Fe_Annuity_Tables,MATCH(DC$3+3,'Mortality Tables'!$N$1:$DN$1,0),FALSE)),"")</f>
        <v/>
      </c>
      <c r="DD135" s="685" t="str">
        <f>IFERROR((DC135+BM135*Contr_Rate)*(1+Inv_Return)*IF($D135=$C$1,VLOOKUP($T135,Male_Annuity_Tables,MATCH($BS$3+3,'Mortality Tables'!$N$1:$DN$1,0),FALSE),VLOOKUP($T135,Fe_Annuity_Tables,MATCH(DD$3+3,'Mortality Tables'!$N$1:$DN$1,0),FALSE)),"")</f>
        <v/>
      </c>
      <c r="DE135" s="685" t="str">
        <f>IFERROR((DD135+BN135*Contr_Rate)*(1+Inv_Return)*IF($D135=$C$1,VLOOKUP($T135,Male_Annuity_Tables,MATCH($BS$3+3,'Mortality Tables'!$N$1:$DN$1,0),FALSE),VLOOKUP($T135,Fe_Annuity_Tables,MATCH(DE$3+3,'Mortality Tables'!$N$1:$DN$1,0),FALSE)),"")</f>
        <v/>
      </c>
      <c r="DF135" s="685" t="str">
        <f>IFERROR((DE135+BO135*Contr_Rate)*(1+Inv_Return)*IF($D135=$C$1,VLOOKUP($T135,Male_Annuity_Tables,MATCH($BS$3+3,'Mortality Tables'!$N$1:$DN$1,0),FALSE),VLOOKUP($T135,Fe_Annuity_Tables,MATCH(DF$3+3,'Mortality Tables'!$N$1:$DN$1,0),FALSE)),"")</f>
        <v/>
      </c>
      <c r="DG135" s="685" t="str">
        <f>IFERROR((DF135+BP135*Contr_Rate)*(1+Inv_Return)*IF($D135=$C$1,VLOOKUP($T135,Male_Annuity_Tables,MATCH($BS$3+3,'Mortality Tables'!$N$1:$DN$1,0),FALSE),VLOOKUP($T135,Fe_Annuity_Tables,MATCH(DG$3+3,'Mortality Tables'!$N$1:$DN$1,0),FALSE)),"")</f>
        <v/>
      </c>
      <c r="DH135" s="685" t="str">
        <f>IFERROR((DG135+BQ135*Contr_Rate)*(1+Inv_Return)*IF($D135=$C$1,VLOOKUP($T135,Male_Annuity_Tables,MATCH($BS$3+3,'Mortality Tables'!$N$1:$DN$1,0),FALSE),VLOOKUP($T135,Fe_Annuity_Tables,MATCH(DH$3+3,'Mortality Tables'!$N$1:$DN$1,0),FALSE)),"")</f>
        <v/>
      </c>
      <c r="DJ135" s="686">
        <f t="shared" si="100"/>
        <v>1496314.9609742488</v>
      </c>
      <c r="DK135" s="680">
        <f t="shared" si="60"/>
        <v>8.8017766057058875</v>
      </c>
      <c r="DL135" s="686">
        <f t="shared" si="83"/>
        <v>113900.98485376697</v>
      </c>
      <c r="DM135" s="686">
        <f t="shared" si="101"/>
        <v>4607931.8286208455</v>
      </c>
      <c r="DN135" s="687">
        <f t="shared" si="84"/>
        <v>2.471846135967197E-2</v>
      </c>
      <c r="DP135" s="688">
        <f t="shared" si="95"/>
        <v>157157.32403936281</v>
      </c>
      <c r="DQ135" s="688">
        <f t="shared" si="96"/>
        <v>210647.34120215062</v>
      </c>
      <c r="DR135" s="688">
        <f t="shared" si="97"/>
        <v>228568.09554866041</v>
      </c>
    </row>
    <row r="136" spans="1:122" s="657" customFormat="1" ht="14.5">
      <c r="A136" s="675" t="s">
        <v>1341</v>
      </c>
      <c r="B136" s="675" t="s">
        <v>1342</v>
      </c>
      <c r="C136" s="675" t="s">
        <v>115</v>
      </c>
      <c r="D136" s="675" t="s">
        <v>61</v>
      </c>
      <c r="E136" s="676">
        <v>30010</v>
      </c>
      <c r="F136" s="677">
        <v>40813</v>
      </c>
      <c r="G136" s="677">
        <v>42622</v>
      </c>
      <c r="H136" s="678">
        <v>1284697</v>
      </c>
      <c r="I136" s="678">
        <v>104777.38</v>
      </c>
      <c r="J136" s="678">
        <v>123390.59</v>
      </c>
      <c r="K136" s="678">
        <v>38604.49</v>
      </c>
      <c r="L136" s="678">
        <v>266772.46000000002</v>
      </c>
      <c r="M136" s="679">
        <f>IF(COUNTIF($A$4:A204,A136)=1,0,1)</f>
        <v>0</v>
      </c>
      <c r="N136" s="680" t="str">
        <f t="shared" si="80"/>
        <v>Okay</v>
      </c>
      <c r="O136" s="680" t="str">
        <f t="shared" si="98"/>
        <v>TRUE</v>
      </c>
      <c r="P136" s="680" t="b">
        <f t="shared" si="92"/>
        <v>1</v>
      </c>
      <c r="Q136" s="680" t="b">
        <f t="shared" si="76"/>
        <v>1</v>
      </c>
      <c r="R136" s="680" t="b">
        <f t="shared" si="77"/>
        <v>1</v>
      </c>
      <c r="S136" s="681">
        <f t="shared" si="93"/>
        <v>29.597260273972601</v>
      </c>
      <c r="T136" s="682">
        <f t="shared" si="78"/>
        <v>42</v>
      </c>
      <c r="U136" s="682">
        <f t="shared" si="99"/>
        <v>34</v>
      </c>
      <c r="V136" s="682">
        <f t="shared" si="79"/>
        <v>8.3123287671232884</v>
      </c>
      <c r="W136" s="682">
        <f t="shared" si="81"/>
        <v>18</v>
      </c>
      <c r="X136" s="683">
        <f t="shared" si="82"/>
        <v>4801904.28</v>
      </c>
      <c r="Y136" s="684">
        <f t="shared" si="94"/>
        <v>2.6900000000000001E-3</v>
      </c>
      <c r="Z136" s="684">
        <f>IF($D136=$C$1,VLOOKUP($T136,Male_Annuity_Tables,MATCH($W136+2,'Mortality Tables'!$DS$1:$HT$1,0),FALSE),VLOOKUP($T136,Fe_Annuity_Tables,MATCH($W136+2,'Mortality Tables'!$M$1:$DN$1,0),FALSE))</f>
        <v>0.11080873931234618</v>
      </c>
      <c r="AA136" s="664"/>
      <c r="AB136" s="685">
        <f t="shared" si="89"/>
        <v>1350152.3121500001</v>
      </c>
      <c r="AC136" s="685">
        <f t="shared" si="89"/>
        <v>1418942.5724540425</v>
      </c>
      <c r="AD136" s="685">
        <f t="shared" si="89"/>
        <v>1491237.6965205763</v>
      </c>
      <c r="AE136" s="685">
        <f t="shared" si="89"/>
        <v>1567216.2571582994</v>
      </c>
      <c r="AF136" s="685">
        <f t="shared" si="89"/>
        <v>1647065.9254605148</v>
      </c>
      <c r="AG136" s="685">
        <f t="shared" si="89"/>
        <v>1730983.9343627284</v>
      </c>
      <c r="AH136" s="685">
        <f t="shared" si="89"/>
        <v>1819177.5658185093</v>
      </c>
      <c r="AI136" s="685">
        <f t="shared" si="89"/>
        <v>1911864.6627969623</v>
      </c>
      <c r="AJ136" s="685">
        <f t="shared" si="89"/>
        <v>2009274.1673664679</v>
      </c>
      <c r="AK136" s="685">
        <f t="shared" si="89"/>
        <v>2111646.6861937894</v>
      </c>
      <c r="AL136" s="685">
        <f t="shared" si="87"/>
        <v>2219235.0848553628</v>
      </c>
      <c r="AM136" s="685">
        <f t="shared" si="87"/>
        <v>2332305.1124287439</v>
      </c>
      <c r="AN136" s="685">
        <f t="shared" si="87"/>
        <v>2451136.0579069881</v>
      </c>
      <c r="AO136" s="685">
        <f t="shared" si="87"/>
        <v>2576021.4400573494</v>
      </c>
      <c r="AP136" s="685">
        <f t="shared" si="87"/>
        <v>2707269.7324282718</v>
      </c>
      <c r="AQ136" s="685">
        <f t="shared" si="87"/>
        <v>2845205.1252954919</v>
      </c>
      <c r="AR136" s="685">
        <f t="shared" si="87"/>
        <v>2990168.3264292977</v>
      </c>
      <c r="AS136" s="685">
        <f t="shared" si="87"/>
        <v>3142517.40266087</v>
      </c>
      <c r="AT136" s="685" t="str">
        <f t="shared" si="87"/>
        <v/>
      </c>
      <c r="AU136" s="685" t="str">
        <f t="shared" si="87"/>
        <v/>
      </c>
      <c r="AV136" s="685" t="str">
        <f t="shared" si="91"/>
        <v/>
      </c>
      <c r="AW136" s="685" t="str">
        <f t="shared" si="91"/>
        <v/>
      </c>
      <c r="AX136" s="685" t="str">
        <f t="shared" si="91"/>
        <v/>
      </c>
      <c r="AY136" s="685" t="str">
        <f t="shared" si="91"/>
        <v/>
      </c>
      <c r="AZ136" s="685" t="str">
        <f t="shared" si="91"/>
        <v/>
      </c>
      <c r="BA136" s="685" t="str">
        <f t="shared" si="91"/>
        <v/>
      </c>
      <c r="BB136" s="685" t="str">
        <f t="shared" si="91"/>
        <v/>
      </c>
      <c r="BC136" s="685" t="str">
        <f t="shared" si="91"/>
        <v/>
      </c>
      <c r="BD136" s="685" t="str">
        <f t="shared" si="91"/>
        <v/>
      </c>
      <c r="BE136" s="685" t="str">
        <f t="shared" si="91"/>
        <v/>
      </c>
      <c r="BF136" s="685" t="str">
        <f t="shared" si="91"/>
        <v/>
      </c>
      <c r="BG136" s="685" t="str">
        <f t="shared" si="91"/>
        <v/>
      </c>
      <c r="BH136" s="685" t="str">
        <f t="shared" si="91"/>
        <v/>
      </c>
      <c r="BI136" s="685" t="str">
        <f t="shared" si="90"/>
        <v/>
      </c>
      <c r="BJ136" s="685" t="str">
        <f t="shared" si="90"/>
        <v/>
      </c>
      <c r="BK136" s="685" t="str">
        <f t="shared" si="90"/>
        <v/>
      </c>
      <c r="BL136" s="685" t="str">
        <f t="shared" si="90"/>
        <v/>
      </c>
      <c r="BM136" s="685" t="str">
        <f t="shared" si="90"/>
        <v/>
      </c>
      <c r="BN136" s="685" t="str">
        <f t="shared" si="90"/>
        <v/>
      </c>
      <c r="BO136" s="685" t="str">
        <f t="shared" si="90"/>
        <v/>
      </c>
      <c r="BP136" s="685" t="str">
        <f t="shared" si="90"/>
        <v/>
      </c>
      <c r="BQ136" s="685" t="str">
        <f t="shared" si="90"/>
        <v/>
      </c>
      <c r="BR136" s="529"/>
      <c r="BS136" s="685">
        <f>IFERROR(($L136+AB136*Contr_Rate)*(1+Inv_Return)*IF($D136=$C$1,VLOOKUP($T136,Male_Annuity_Tables,MATCH($BS$3+3,'Mortality Tables'!$N$1:$DN$1,0),FALSE),VLOOKUP($T136,Fe_Annuity_Tables,MATCH(BS$3+3,'Mortality Tables'!$N$1:$DN$1,0),FALSE)),"")</f>
        <v>585253.01874939469</v>
      </c>
      <c r="BT136" s="685">
        <f>IFERROR(($BS136+AC136*Contr_Rate)*(1+Inv_Return)*IF($D136=$C$1,VLOOKUP($T136,Male_Annuity_Tables,MATCH($BS$3+3,'Mortality Tables'!$N$1:$DN$1,0),FALSE),VLOOKUP($T136,Fe_Annuity_Tables,MATCH(BT$3+3,'Mortality Tables'!$N$1:$DN$1,0),FALSE)),"")</f>
        <v>880674.65866090124</v>
      </c>
      <c r="BU136" s="685">
        <f>IFERROR((BT136+AD136*Contr_Rate)*(1+Inv_Return)*IF($D136=$C$1,VLOOKUP($T136,Male_Annuity_Tables,MATCH($BS$3+3,'Mortality Tables'!$N$1:$DN$1,0),FALSE),VLOOKUP($T136,Fe_Annuity_Tables,MATCH(BU$3+3,'Mortality Tables'!$N$1:$DN$1,0),FALSE)),"")</f>
        <v>1156924.544787698</v>
      </c>
      <c r="BV136" s="685">
        <f>IFERROR((BU136+AE136*Contr_Rate)*(1+Inv_Return)*IF($D136=$C$1,VLOOKUP($T136,Male_Annuity_Tables,MATCH($BS$3+3,'Mortality Tables'!$N$1:$DN$1,0),FALSE),VLOOKUP($T136,Fe_Annuity_Tables,MATCH(BV$3+3,'Mortality Tables'!$N$1:$DN$1,0),FALSE)),"")</f>
        <v>1417435.6420650785</v>
      </c>
      <c r="BW136" s="685">
        <f>IFERROR((BV136+AF136*Contr_Rate)*(1+Inv_Return)*IF($D136=$C$1,VLOOKUP($T136,Male_Annuity_Tables,MATCH($BS$3+3,'Mortality Tables'!$N$1:$DN$1,0),FALSE),VLOOKUP($T136,Fe_Annuity_Tables,MATCH(BW$3+3,'Mortality Tables'!$N$1:$DN$1,0),FALSE)),"")</f>
        <v>1665247.6177046655</v>
      </c>
      <c r="BX136" s="685">
        <f>IFERROR((BW136+AG136*Contr_Rate)*(1+Inv_Return)*IF($D136=$C$1,VLOOKUP($T136,Male_Annuity_Tables,MATCH($BS$3+3,'Mortality Tables'!$N$1:$DN$1,0),FALSE),VLOOKUP($T136,Fe_Annuity_Tables,MATCH(BX$3+3,'Mortality Tables'!$N$1:$DN$1,0),FALSE)),"")</f>
        <v>1903060.0173394941</v>
      </c>
      <c r="BY136" s="685">
        <f>IFERROR((BX136+AH136*Contr_Rate)*(1+Inv_Return)*IF($D136=$C$1,VLOOKUP($T136,Male_Annuity_Tables,MATCH($BS$3+3,'Mortality Tables'!$N$1:$DN$1,0),FALSE),VLOOKUP($T136,Fe_Annuity_Tables,MATCH(BY$3+3,'Mortality Tables'!$N$1:$DN$1,0),FALSE)),"")</f>
        <v>2133278.7166353734</v>
      </c>
      <c r="BZ136" s="685">
        <f>IFERROR((BY136+AI136*Contr_Rate)*(1+Inv_Return)*IF($D136=$C$1,VLOOKUP($T136,Male_Annuity_Tables,MATCH($BS$3+3,'Mortality Tables'!$N$1:$DN$1,0),FALSE),VLOOKUP($T136,Fe_Annuity_Tables,MATCH(BZ$3+3,'Mortality Tables'!$N$1:$DN$1,0),FALSE)),"")</f>
        <v>2358056.5213253545</v>
      </c>
      <c r="CA136" s="685">
        <f>IFERROR((BZ136+AJ136*Contr_Rate)*(1+Inv_Return)*IF($D136=$C$1,VLOOKUP($T136,Male_Annuity_Tables,MATCH($BS$3+3,'Mortality Tables'!$N$1:$DN$1,0),FALSE),VLOOKUP($T136,Fe_Annuity_Tables,MATCH(CA$3+3,'Mortality Tables'!$N$1:$DN$1,0),FALSE)),"")</f>
        <v>2579328.6764723868</v>
      </c>
      <c r="CB136" s="685">
        <f>IFERROR((CA136+AK136*Contr_Rate)*(1+Inv_Return)*IF($D136=$C$1,VLOOKUP($T136,Male_Annuity_Tables,MATCH($BS$3+3,'Mortality Tables'!$N$1:$DN$1,0),FALSE),VLOOKUP($T136,Fe_Annuity_Tables,MATCH(CB$3+3,'Mortality Tables'!$N$1:$DN$1,0),FALSE)),"")</f>
        <v>2798843.9480813076</v>
      </c>
      <c r="CC136" s="685">
        <f>IFERROR((CB136+AL136*Contr_Rate)*(1+Inv_Return)*IF($D136=$C$1,VLOOKUP($T136,Male_Annuity_Tables,MATCH($BS$3+3,'Mortality Tables'!$N$1:$DN$1,0),FALSE),VLOOKUP($T136,Fe_Annuity_Tables,MATCH(CC$3+3,'Mortality Tables'!$N$1:$DN$1,0),FALSE)),"")</f>
        <v>3018191.855101862</v>
      </c>
      <c r="CD136" s="685">
        <f>IFERROR((CC136+AM136*Contr_Rate)*(1+Inv_Return)*IF($D136=$C$1,VLOOKUP($T136,Male_Annuity_Tables,MATCH($BS$3+3,'Mortality Tables'!$N$1:$DN$1,0),FALSE),VLOOKUP($T136,Fe_Annuity_Tables,MATCH(CD$3+3,'Mortality Tables'!$N$1:$DN$1,0),FALSE)),"")</f>
        <v>3238826.5557662412</v>
      </c>
      <c r="CE136" s="685">
        <f>IFERROR((CD136+AN136*Contr_Rate)*(1+Inv_Return)*IF($D136=$C$1,VLOOKUP($T136,Male_Annuity_Tables,MATCH($BS$3+3,'Mortality Tables'!$N$1:$DN$1,0),FALSE),VLOOKUP($T136,Fe_Annuity_Tables,MATCH(CE$3+3,'Mortality Tables'!$N$1:$DN$1,0),FALSE)),"")</f>
        <v>3462087.8276736848</v>
      </c>
      <c r="CF136" s="685">
        <f>IFERROR((CE136+AO136*Contr_Rate)*(1+Inv_Return)*IF($D136=$C$1,VLOOKUP($T136,Male_Annuity_Tables,MATCH($BS$3+3,'Mortality Tables'!$N$1:$DN$1,0),FALSE),VLOOKUP($T136,Fe_Annuity_Tables,MATCH(CF$3+3,'Mortality Tables'!$N$1:$DN$1,0),FALSE)),"")</f>
        <v>3689219.5248392303</v>
      </c>
      <c r="CG136" s="685">
        <f>IFERROR((CF136+AP136*Contr_Rate)*(1+Inv_Return)*IF($D136=$C$1,VLOOKUP($T136,Male_Annuity_Tables,MATCH($BS$3+3,'Mortality Tables'!$N$1:$DN$1,0),FALSE),VLOOKUP($T136,Fe_Annuity_Tables,MATCH(CG$3+3,'Mortality Tables'!$N$1:$DN$1,0),FALSE)),"")</f>
        <v>3921385.8459907183</v>
      </c>
      <c r="CH136" s="685">
        <f>IFERROR((CG136+AQ136*Contr_Rate)*(1+Inv_Return)*IF($D136=$C$1,VLOOKUP($T136,Male_Annuity_Tables,MATCH($BS$3+3,'Mortality Tables'!$N$1:$DN$1,0),FALSE),VLOOKUP($T136,Fe_Annuity_Tables,MATCH(CH$3+3,'Mortality Tables'!$N$1:$DN$1,0),FALSE)),"")</f>
        <v>4159685.7057929933</v>
      </c>
      <c r="CI136" s="685">
        <f>IFERROR((CH136+AR136*Contr_Rate)*(1+Inv_Return)*IF($D136=$C$1,VLOOKUP($T136,Male_Annuity_Tables,MATCH($BS$3+3,'Mortality Tables'!$N$1:$DN$1,0),FALSE),VLOOKUP($T136,Fe_Annuity_Tables,MATCH(CI$3+3,'Mortality Tables'!$N$1:$DN$1,0),FALSE)),"")</f>
        <v>4405165.4635866843</v>
      </c>
      <c r="CJ136" s="685">
        <f>IFERROR((CI136+AS136*Contr_Rate)*(1+Inv_Return)*IF($D136=$C$1,VLOOKUP($T136,Male_Annuity_Tables,MATCH($BS$3+3,'Mortality Tables'!$N$1:$DN$1,0),FALSE),VLOOKUP($T136,Fe_Annuity_Tables,MATCH(CJ$3+3,'Mortality Tables'!$N$1:$DN$1,0),FALSE)),"")</f>
        <v>4658830.2319417568</v>
      </c>
      <c r="CK136" s="685" t="str">
        <f>IFERROR((CJ136+AT136*Contr_Rate)*(1+Inv_Return)*IF($D136=$C$1,VLOOKUP($T136,Male_Annuity_Tables,MATCH($BS$3+3,'Mortality Tables'!$N$1:$DN$1,0),FALSE),VLOOKUP($T136,Fe_Annuity_Tables,MATCH(CK$3+3,'Mortality Tables'!$N$1:$DN$1,0),FALSE)),"")</f>
        <v/>
      </c>
      <c r="CL136" s="685" t="str">
        <f>IFERROR((CK136+AU136*Contr_Rate)*(1+Inv_Return)*IF($D136=$C$1,VLOOKUP($T136,Male_Annuity_Tables,MATCH($BS$3+3,'Mortality Tables'!$N$1:$DN$1,0),FALSE),VLOOKUP($T136,Fe_Annuity_Tables,MATCH(CL$3+3,'Mortality Tables'!$N$1:$DN$1,0),FALSE)),"")</f>
        <v/>
      </c>
      <c r="CM136" s="685" t="str">
        <f>IFERROR((CL136+AV136*Contr_Rate)*(1+Inv_Return)*IF($D136=$C$1,VLOOKUP($T136,Male_Annuity_Tables,MATCH($BS$3+3,'Mortality Tables'!$N$1:$DN$1,0),FALSE),VLOOKUP($T136,Fe_Annuity_Tables,MATCH(CM$3+3,'Mortality Tables'!$N$1:$DN$1,0),FALSE)),"")</f>
        <v/>
      </c>
      <c r="CN136" s="685" t="str">
        <f>IFERROR((CM136+AW136*Contr_Rate)*(1+Inv_Return)*IF($D136=$C$1,VLOOKUP($T136,Male_Annuity_Tables,MATCH($BS$3+3,'Mortality Tables'!$N$1:$DN$1,0),FALSE),VLOOKUP($T136,Fe_Annuity_Tables,MATCH(CN$3+3,'Mortality Tables'!$N$1:$DN$1,0),FALSE)),"")</f>
        <v/>
      </c>
      <c r="CO136" s="685" t="str">
        <f>IFERROR((CN136+AX136*Contr_Rate)*(1+Inv_Return)*IF($D136=$C$1,VLOOKUP($T136,Male_Annuity_Tables,MATCH($BS$3+3,'Mortality Tables'!$N$1:$DN$1,0),FALSE),VLOOKUP($T136,Fe_Annuity_Tables,MATCH(CO$3+3,'Mortality Tables'!$N$1:$DN$1,0),FALSE)),"")</f>
        <v/>
      </c>
      <c r="CP136" s="685" t="str">
        <f>IFERROR((CO136+AY136*Contr_Rate)*(1+Inv_Return)*IF($D136=$C$1,VLOOKUP($T136,Male_Annuity_Tables,MATCH($BS$3+3,'Mortality Tables'!$N$1:$DN$1,0),FALSE),VLOOKUP($T136,Fe_Annuity_Tables,MATCH(CP$3+3,'Mortality Tables'!$N$1:$DN$1,0),FALSE)),"")</f>
        <v/>
      </c>
      <c r="CQ136" s="685" t="str">
        <f>IFERROR((CP136+AZ136*Contr_Rate)*(1+Inv_Return)*IF($D136=$C$1,VLOOKUP($T136,Male_Annuity_Tables,MATCH($BS$3+3,'Mortality Tables'!$N$1:$DN$1,0),FALSE),VLOOKUP($T136,Fe_Annuity_Tables,MATCH(CQ$3+3,'Mortality Tables'!$N$1:$DN$1,0),FALSE)),"")</f>
        <v/>
      </c>
      <c r="CR136" s="685" t="str">
        <f>IFERROR((CQ136+BA136*Contr_Rate)*(1+Inv_Return)*IF($D136=$C$1,VLOOKUP($T136,Male_Annuity_Tables,MATCH($BS$3+3,'Mortality Tables'!$N$1:$DN$1,0),FALSE),VLOOKUP($T136,Fe_Annuity_Tables,MATCH(CR$3+3,'Mortality Tables'!$N$1:$DN$1,0),FALSE)),"")</f>
        <v/>
      </c>
      <c r="CS136" s="685" t="str">
        <f>IFERROR((CR136+BB136*Contr_Rate)*(1+Inv_Return)*IF($D136=$C$1,VLOOKUP($T136,Male_Annuity_Tables,MATCH($BS$3+3,'Mortality Tables'!$N$1:$DN$1,0),FALSE),VLOOKUP($T136,Fe_Annuity_Tables,MATCH(CS$3+3,'Mortality Tables'!$N$1:$DN$1,0),FALSE)),"")</f>
        <v/>
      </c>
      <c r="CT136" s="685" t="str">
        <f>IFERROR((CS136+BC136*Contr_Rate)*(1+Inv_Return)*IF($D136=$C$1,VLOOKUP($T136,Male_Annuity_Tables,MATCH($BS$3+3,'Mortality Tables'!$N$1:$DN$1,0),FALSE),VLOOKUP($T136,Fe_Annuity_Tables,MATCH(CT$3+3,'Mortality Tables'!$N$1:$DN$1,0),FALSE)),"")</f>
        <v/>
      </c>
      <c r="CU136" s="685" t="str">
        <f>IFERROR((CT136+BD136*Contr_Rate)*(1+Inv_Return)*IF($D136=$C$1,VLOOKUP($T136,Male_Annuity_Tables,MATCH($BS$3+3,'Mortality Tables'!$N$1:$DN$1,0),FALSE),VLOOKUP($T136,Fe_Annuity_Tables,MATCH(CU$3+3,'Mortality Tables'!$N$1:$DN$1,0),FALSE)),"")</f>
        <v/>
      </c>
      <c r="CV136" s="685" t="str">
        <f>IFERROR((CU136+BE136*Contr_Rate)*(1+Inv_Return)*IF($D136=$C$1,VLOOKUP($T136,Male_Annuity_Tables,MATCH($BS$3+3,'Mortality Tables'!$N$1:$DN$1,0),FALSE),VLOOKUP($T136,Fe_Annuity_Tables,MATCH(CV$3+3,'Mortality Tables'!$N$1:$DN$1,0),FALSE)),"")</f>
        <v/>
      </c>
      <c r="CW136" s="685" t="str">
        <f>IFERROR((CV136+BF136*Contr_Rate)*(1+Inv_Return)*IF($D136=$C$1,VLOOKUP($T136,Male_Annuity_Tables,MATCH($BS$3+3,'Mortality Tables'!$N$1:$DN$1,0),FALSE),VLOOKUP($T136,Fe_Annuity_Tables,MATCH(CW$3+3,'Mortality Tables'!$N$1:$DN$1,0),FALSE)),"")</f>
        <v/>
      </c>
      <c r="CX136" s="685" t="str">
        <f>IFERROR((CW136+BG136*Contr_Rate)*(1+Inv_Return)*IF($D136=$C$1,VLOOKUP($T136,Male_Annuity_Tables,MATCH($BS$3+3,'Mortality Tables'!$N$1:$DN$1,0),FALSE),VLOOKUP($T136,Fe_Annuity_Tables,MATCH(CX$3+3,'Mortality Tables'!$N$1:$DN$1,0),FALSE)),"")</f>
        <v/>
      </c>
      <c r="CY136" s="685" t="str">
        <f>IFERROR((CX136+BH136*Contr_Rate)*(1+Inv_Return)*IF($D136=$C$1,VLOOKUP($T136,Male_Annuity_Tables,MATCH($BS$3+3,'Mortality Tables'!$N$1:$DN$1,0),FALSE),VLOOKUP($T136,Fe_Annuity_Tables,MATCH(CY$3+3,'Mortality Tables'!$N$1:$DN$1,0),FALSE)),"")</f>
        <v/>
      </c>
      <c r="CZ136" s="685" t="str">
        <f>IFERROR((CY136+BI136*Contr_Rate)*(1+Inv_Return)*IF($D136=$C$1,VLOOKUP($T136,Male_Annuity_Tables,MATCH($BS$3+3,'Mortality Tables'!$N$1:$DN$1,0),FALSE),VLOOKUP($T136,Fe_Annuity_Tables,MATCH(CZ$3+3,'Mortality Tables'!$N$1:$DN$1,0),FALSE)),"")</f>
        <v/>
      </c>
      <c r="DA136" s="685" t="str">
        <f>IFERROR((CZ136+BJ136*Contr_Rate)*(1+Inv_Return)*IF($D136=$C$1,VLOOKUP($T136,Male_Annuity_Tables,MATCH($BS$3+3,'Mortality Tables'!$N$1:$DN$1,0),FALSE),VLOOKUP($T136,Fe_Annuity_Tables,MATCH(DA$3+3,'Mortality Tables'!$N$1:$DN$1,0),FALSE)),"")</f>
        <v/>
      </c>
      <c r="DB136" s="685" t="str">
        <f>IFERROR((DA136+BK136*Contr_Rate)*(1+Inv_Return)*IF($D136=$C$1,VLOOKUP($T136,Male_Annuity_Tables,MATCH($BS$3+3,'Mortality Tables'!$N$1:$DN$1,0),FALSE),VLOOKUP($T136,Fe_Annuity_Tables,MATCH(DB$3+3,'Mortality Tables'!$N$1:$DN$1,0),FALSE)),"")</f>
        <v/>
      </c>
      <c r="DC136" s="685" t="str">
        <f>IFERROR((DB136+BL136*Contr_Rate)*(1+Inv_Return)*IF($D136=$C$1,VLOOKUP($T136,Male_Annuity_Tables,MATCH($BS$3+3,'Mortality Tables'!$N$1:$DN$1,0),FALSE),VLOOKUP($T136,Fe_Annuity_Tables,MATCH(DC$3+3,'Mortality Tables'!$N$1:$DN$1,0),FALSE)),"")</f>
        <v/>
      </c>
      <c r="DD136" s="685" t="str">
        <f>IFERROR((DC136+BM136*Contr_Rate)*(1+Inv_Return)*IF($D136=$C$1,VLOOKUP($T136,Male_Annuity_Tables,MATCH($BS$3+3,'Mortality Tables'!$N$1:$DN$1,0),FALSE),VLOOKUP($T136,Fe_Annuity_Tables,MATCH(DD$3+3,'Mortality Tables'!$N$1:$DN$1,0),FALSE)),"")</f>
        <v/>
      </c>
      <c r="DE136" s="685" t="str">
        <f>IFERROR((DD136+BN136*Contr_Rate)*(1+Inv_Return)*IF($D136=$C$1,VLOOKUP($T136,Male_Annuity_Tables,MATCH($BS$3+3,'Mortality Tables'!$N$1:$DN$1,0),FALSE),VLOOKUP($T136,Fe_Annuity_Tables,MATCH(DE$3+3,'Mortality Tables'!$N$1:$DN$1,0),FALSE)),"")</f>
        <v/>
      </c>
      <c r="DF136" s="685" t="str">
        <f>IFERROR((DE136+BO136*Contr_Rate)*(1+Inv_Return)*IF($D136=$C$1,VLOOKUP($T136,Male_Annuity_Tables,MATCH($BS$3+3,'Mortality Tables'!$N$1:$DN$1,0),FALSE),VLOOKUP($T136,Fe_Annuity_Tables,MATCH(DF$3+3,'Mortality Tables'!$N$1:$DN$1,0),FALSE)),"")</f>
        <v/>
      </c>
      <c r="DG136" s="685" t="str">
        <f>IFERROR((DF136+BP136*Contr_Rate)*(1+Inv_Return)*IF($D136=$C$1,VLOOKUP($T136,Male_Annuity_Tables,MATCH($BS$3+3,'Mortality Tables'!$N$1:$DN$1,0),FALSE),VLOOKUP($T136,Fe_Annuity_Tables,MATCH(DG$3+3,'Mortality Tables'!$N$1:$DN$1,0),FALSE)),"")</f>
        <v/>
      </c>
      <c r="DH136" s="685" t="str">
        <f>IFERROR((DG136+BQ136*Contr_Rate)*(1+Inv_Return)*IF($D136=$C$1,VLOOKUP($T136,Male_Annuity_Tables,MATCH($BS$3+3,'Mortality Tables'!$N$1:$DN$1,0),FALSE),VLOOKUP($T136,Fe_Annuity_Tables,MATCH(DH$3+3,'Mortality Tables'!$N$1:$DN$1,0),FALSE)),"")</f>
        <v/>
      </c>
      <c r="DJ136" s="686">
        <f t="shared" si="100"/>
        <v>4658830.2319417568</v>
      </c>
      <c r="DK136" s="680">
        <f t="shared" si="60"/>
        <v>8.0909277508679907</v>
      </c>
      <c r="DL136" s="686">
        <f t="shared" si="83"/>
        <v>385792.13058306114</v>
      </c>
      <c r="DM136" s="686">
        <f t="shared" si="101"/>
        <v>3142517.40266087</v>
      </c>
      <c r="DN136" s="687">
        <f t="shared" si="84"/>
        <v>0.12276531237548553</v>
      </c>
      <c r="DP136" s="688">
        <f t="shared" si="95"/>
        <v>89126.133839779694</v>
      </c>
      <c r="DQ136" s="688">
        <f t="shared" si="96"/>
        <v>134287.03330193154</v>
      </c>
      <c r="DR136" s="688">
        <f t="shared" si="97"/>
        <v>176675.68262134652</v>
      </c>
    </row>
    <row r="137" spans="1:122" s="657" customFormat="1" ht="14.5">
      <c r="A137" s="675" t="s">
        <v>1343</v>
      </c>
      <c r="B137" s="675" t="s">
        <v>1344</v>
      </c>
      <c r="C137" s="675" t="s">
        <v>236</v>
      </c>
      <c r="D137" s="675" t="s">
        <v>61</v>
      </c>
      <c r="E137" s="676">
        <v>26536</v>
      </c>
      <c r="F137" s="677">
        <v>35858</v>
      </c>
      <c r="G137" s="677">
        <v>44400</v>
      </c>
      <c r="H137" s="678">
        <v>2958131</v>
      </c>
      <c r="I137" s="678">
        <v>252016.61</v>
      </c>
      <c r="J137" s="678">
        <v>162772.23000000001</v>
      </c>
      <c r="K137" s="678"/>
      <c r="L137" s="678">
        <v>414788.83999999997</v>
      </c>
      <c r="M137" s="679">
        <f>IF(COUNTIF($A$4:A204,A137)=1,0,1)</f>
        <v>0</v>
      </c>
      <c r="N137" s="680" t="str">
        <f t="shared" si="80"/>
        <v>Okay</v>
      </c>
      <c r="O137" s="680" t="str">
        <f t="shared" si="98"/>
        <v>TRUE</v>
      </c>
      <c r="P137" s="680" t="b">
        <f t="shared" si="92"/>
        <v>1</v>
      </c>
      <c r="Q137" s="680" t="b">
        <f t="shared" si="76"/>
        <v>1</v>
      </c>
      <c r="R137" s="680" t="b">
        <f t="shared" si="77"/>
        <v>1</v>
      </c>
      <c r="S137" s="681">
        <f t="shared" si="93"/>
        <v>25.539726027397261</v>
      </c>
      <c r="T137" s="682">
        <f t="shared" si="78"/>
        <v>52</v>
      </c>
      <c r="U137" s="682">
        <f t="shared" si="99"/>
        <v>48</v>
      </c>
      <c r="V137" s="682">
        <f t="shared" si="79"/>
        <v>3.441095890410959</v>
      </c>
      <c r="W137" s="682">
        <f t="shared" si="81"/>
        <v>8</v>
      </c>
      <c r="X137" s="683">
        <f t="shared" si="82"/>
        <v>3318310.7199999997</v>
      </c>
      <c r="Y137" s="684">
        <f t="shared" si="94"/>
        <v>6.5900000000000004E-3</v>
      </c>
      <c r="Z137" s="684">
        <f>IF($D137=$C$1,VLOOKUP($T137,Male_Annuity_Tables,MATCH($W137+2,'Mortality Tables'!$DS$1:$HT$1,0),FALSE),VLOOKUP($T137,Fe_Annuity_Tables,MATCH($W137+2,'Mortality Tables'!$M$1:$DN$1,0),FALSE))</f>
        <v>0.52324992592211617</v>
      </c>
      <c r="AA137" s="664"/>
      <c r="AB137" s="685">
        <f t="shared" si="89"/>
        <v>3108847.7744500004</v>
      </c>
      <c r="AC137" s="685">
        <f t="shared" si="89"/>
        <v>3267243.5685582277</v>
      </c>
      <c r="AD137" s="685">
        <f t="shared" si="89"/>
        <v>3433709.6283762697</v>
      </c>
      <c r="AE137" s="685">
        <f t="shared" si="89"/>
        <v>3608657.1339420406</v>
      </c>
      <c r="AF137" s="685">
        <f t="shared" si="89"/>
        <v>3792518.2149163876</v>
      </c>
      <c r="AG137" s="685">
        <f t="shared" si="89"/>
        <v>3985747.017966378</v>
      </c>
      <c r="AH137" s="685">
        <f t="shared" si="89"/>
        <v>4188820.8285317649</v>
      </c>
      <c r="AI137" s="685">
        <f t="shared" si="89"/>
        <v>4402241.2497454584</v>
      </c>
      <c r="AJ137" s="685" t="str">
        <f t="shared" si="89"/>
        <v/>
      </c>
      <c r="AK137" s="685" t="str">
        <f t="shared" si="89"/>
        <v/>
      </c>
      <c r="AL137" s="685" t="str">
        <f t="shared" si="87"/>
        <v/>
      </c>
      <c r="AM137" s="685" t="str">
        <f t="shared" si="87"/>
        <v/>
      </c>
      <c r="AN137" s="685" t="str">
        <f t="shared" si="87"/>
        <v/>
      </c>
      <c r="AO137" s="685" t="str">
        <f t="shared" si="87"/>
        <v/>
      </c>
      <c r="AP137" s="685" t="str">
        <f t="shared" si="87"/>
        <v/>
      </c>
      <c r="AQ137" s="685" t="str">
        <f t="shared" si="87"/>
        <v/>
      </c>
      <c r="AR137" s="685" t="str">
        <f t="shared" si="87"/>
        <v/>
      </c>
      <c r="AS137" s="685" t="str">
        <f t="shared" si="87"/>
        <v/>
      </c>
      <c r="AT137" s="685" t="str">
        <f t="shared" si="87"/>
        <v/>
      </c>
      <c r="AU137" s="685" t="str">
        <f t="shared" si="87"/>
        <v/>
      </c>
      <c r="AV137" s="685" t="str">
        <f t="shared" si="91"/>
        <v/>
      </c>
      <c r="AW137" s="685" t="str">
        <f t="shared" si="91"/>
        <v/>
      </c>
      <c r="AX137" s="685" t="str">
        <f t="shared" si="91"/>
        <v/>
      </c>
      <c r="AY137" s="685" t="str">
        <f t="shared" si="91"/>
        <v/>
      </c>
      <c r="AZ137" s="685" t="str">
        <f t="shared" si="91"/>
        <v/>
      </c>
      <c r="BA137" s="685" t="str">
        <f t="shared" si="91"/>
        <v/>
      </c>
      <c r="BB137" s="685" t="str">
        <f t="shared" si="91"/>
        <v/>
      </c>
      <c r="BC137" s="685" t="str">
        <f t="shared" si="91"/>
        <v/>
      </c>
      <c r="BD137" s="685" t="str">
        <f t="shared" si="91"/>
        <v/>
      </c>
      <c r="BE137" s="685" t="str">
        <f t="shared" si="91"/>
        <v/>
      </c>
      <c r="BF137" s="685" t="str">
        <f t="shared" si="91"/>
        <v/>
      </c>
      <c r="BG137" s="685" t="str">
        <f t="shared" si="91"/>
        <v/>
      </c>
      <c r="BH137" s="685" t="str">
        <f t="shared" si="91"/>
        <v/>
      </c>
      <c r="BI137" s="685" t="str">
        <f t="shared" si="90"/>
        <v/>
      </c>
      <c r="BJ137" s="685" t="str">
        <f t="shared" si="90"/>
        <v/>
      </c>
      <c r="BK137" s="685" t="str">
        <f t="shared" si="90"/>
        <v/>
      </c>
      <c r="BL137" s="685" t="str">
        <f t="shared" si="90"/>
        <v/>
      </c>
      <c r="BM137" s="685" t="str">
        <f t="shared" si="90"/>
        <v/>
      </c>
      <c r="BN137" s="685" t="str">
        <f t="shared" si="90"/>
        <v/>
      </c>
      <c r="BO137" s="685" t="str">
        <f t="shared" si="90"/>
        <v/>
      </c>
      <c r="BP137" s="685" t="str">
        <f t="shared" si="90"/>
        <v/>
      </c>
      <c r="BQ137" s="685" t="str">
        <f t="shared" si="90"/>
        <v/>
      </c>
      <c r="BR137" s="529"/>
      <c r="BS137" s="685">
        <f>IFERROR(($L137+AB137*Contr_Rate)*(1+Inv_Return)*IF($D137=$C$1,VLOOKUP($T137,Male_Annuity_Tables,MATCH($BS$3+3,'Mortality Tables'!$N$1:$DN$1,0),FALSE),VLOOKUP($T137,Fe_Annuity_Tables,MATCH(BS$3+3,'Mortality Tables'!$N$1:$DN$1,0),FALSE)),"")</f>
        <v>1238010.4854787169</v>
      </c>
      <c r="BT137" s="685">
        <f>IFERROR(($BS137+AC137*Contr_Rate)*(1+Inv_Return)*IF($D137=$C$1,VLOOKUP($T137,Male_Annuity_Tables,MATCH($BS$3+3,'Mortality Tables'!$N$1:$DN$1,0),FALSE),VLOOKUP($T137,Fe_Annuity_Tables,MATCH(BT$3+3,'Mortality Tables'!$N$1:$DN$1,0),FALSE)),"")</f>
        <v>2038033.6310160195</v>
      </c>
      <c r="BU137" s="685">
        <f>IFERROR((BT137+AD137*Contr_Rate)*(1+Inv_Return)*IF($D137=$C$1,VLOOKUP($T137,Male_Annuity_Tables,MATCH($BS$3+3,'Mortality Tables'!$N$1:$DN$1,0),FALSE),VLOOKUP($T137,Fe_Annuity_Tables,MATCH(BU$3+3,'Mortality Tables'!$N$1:$DN$1,0),FALSE)),"")</f>
        <v>2818966.7958905618</v>
      </c>
      <c r="BV137" s="685">
        <f>IFERROR((BU137+AE137*Contr_Rate)*(1+Inv_Return)*IF($D137=$C$1,VLOOKUP($T137,Male_Annuity_Tables,MATCH($BS$3+3,'Mortality Tables'!$N$1:$DN$1,0),FALSE),VLOOKUP($T137,Fe_Annuity_Tables,MATCH(BV$3+3,'Mortality Tables'!$N$1:$DN$1,0),FALSE)),"")</f>
        <v>3584698.1615216713</v>
      </c>
      <c r="BW137" s="685">
        <f>IFERROR((BV137+AF137*Contr_Rate)*(1+Inv_Return)*IF($D137=$C$1,VLOOKUP($T137,Male_Annuity_Tables,MATCH($BS$3+3,'Mortality Tables'!$N$1:$DN$1,0),FALSE),VLOOKUP($T137,Fe_Annuity_Tables,MATCH(BW$3+3,'Mortality Tables'!$N$1:$DN$1,0),FALSE)),"")</f>
        <v>4338919.2406826224</v>
      </c>
      <c r="BX137" s="685">
        <f>IFERROR((BW137+AG137*Contr_Rate)*(1+Inv_Return)*IF($D137=$C$1,VLOOKUP($T137,Male_Annuity_Tables,MATCH($BS$3+3,'Mortality Tables'!$N$1:$DN$1,0),FALSE),VLOOKUP($T137,Fe_Annuity_Tables,MATCH(BX$3+3,'Mortality Tables'!$N$1:$DN$1,0),FALSE)),"")</f>
        <v>5085146.9186258828</v>
      </c>
      <c r="BY137" s="685">
        <f>IFERROR((BX137+AH137*Contr_Rate)*(1+Inv_Return)*IF($D137=$C$1,VLOOKUP($T137,Male_Annuity_Tables,MATCH($BS$3+3,'Mortality Tables'!$N$1:$DN$1,0),FALSE),VLOOKUP($T137,Fe_Annuity_Tables,MATCH(BY$3+3,'Mortality Tables'!$N$1:$DN$1,0),FALSE)),"")</f>
        <v>5826744.0133355502</v>
      </c>
      <c r="BZ137" s="685">
        <f>IFERROR((BY137+AI137*Contr_Rate)*(1+Inv_Return)*IF($D137=$C$1,VLOOKUP($T137,Male_Annuity_Tables,MATCH($BS$3+3,'Mortality Tables'!$N$1:$DN$1,0),FALSE),VLOOKUP($T137,Fe_Annuity_Tables,MATCH(BZ$3+3,'Mortality Tables'!$N$1:$DN$1,0),FALSE)),"")</f>
        <v>6566938.4909298196</v>
      </c>
      <c r="CA137" s="685" t="str">
        <f>IFERROR((BZ137+AJ137*Contr_Rate)*(1+Inv_Return)*IF($D137=$C$1,VLOOKUP($T137,Male_Annuity_Tables,MATCH($BS$3+3,'Mortality Tables'!$N$1:$DN$1,0),FALSE),VLOOKUP($T137,Fe_Annuity_Tables,MATCH(CA$3+3,'Mortality Tables'!$N$1:$DN$1,0),FALSE)),"")</f>
        <v/>
      </c>
      <c r="CB137" s="685" t="str">
        <f>IFERROR((CA137+AK137*Contr_Rate)*(1+Inv_Return)*IF($D137=$C$1,VLOOKUP($T137,Male_Annuity_Tables,MATCH($BS$3+3,'Mortality Tables'!$N$1:$DN$1,0),FALSE),VLOOKUP($T137,Fe_Annuity_Tables,MATCH(CB$3+3,'Mortality Tables'!$N$1:$DN$1,0),FALSE)),"")</f>
        <v/>
      </c>
      <c r="CC137" s="685" t="str">
        <f>IFERROR((CB137+AL137*Contr_Rate)*(1+Inv_Return)*IF($D137=$C$1,VLOOKUP($T137,Male_Annuity_Tables,MATCH($BS$3+3,'Mortality Tables'!$N$1:$DN$1,0),FALSE),VLOOKUP($T137,Fe_Annuity_Tables,MATCH(CC$3+3,'Mortality Tables'!$N$1:$DN$1,0),FALSE)),"")</f>
        <v/>
      </c>
      <c r="CD137" s="685" t="str">
        <f>IFERROR((CC137+AM137*Contr_Rate)*(1+Inv_Return)*IF($D137=$C$1,VLOOKUP($T137,Male_Annuity_Tables,MATCH($BS$3+3,'Mortality Tables'!$N$1:$DN$1,0),FALSE),VLOOKUP($T137,Fe_Annuity_Tables,MATCH(CD$3+3,'Mortality Tables'!$N$1:$DN$1,0),FALSE)),"")</f>
        <v/>
      </c>
      <c r="CE137" s="685" t="str">
        <f>IFERROR((CD137+AN137*Contr_Rate)*(1+Inv_Return)*IF($D137=$C$1,VLOOKUP($T137,Male_Annuity_Tables,MATCH($BS$3+3,'Mortality Tables'!$N$1:$DN$1,0),FALSE),VLOOKUP($T137,Fe_Annuity_Tables,MATCH(CE$3+3,'Mortality Tables'!$N$1:$DN$1,0),FALSE)),"")</f>
        <v/>
      </c>
      <c r="CF137" s="685" t="str">
        <f>IFERROR((CE137+AO137*Contr_Rate)*(1+Inv_Return)*IF($D137=$C$1,VLOOKUP($T137,Male_Annuity_Tables,MATCH($BS$3+3,'Mortality Tables'!$N$1:$DN$1,0),FALSE),VLOOKUP($T137,Fe_Annuity_Tables,MATCH(CF$3+3,'Mortality Tables'!$N$1:$DN$1,0),FALSE)),"")</f>
        <v/>
      </c>
      <c r="CG137" s="685" t="str">
        <f>IFERROR((CF137+AP137*Contr_Rate)*(1+Inv_Return)*IF($D137=$C$1,VLOOKUP($T137,Male_Annuity_Tables,MATCH($BS$3+3,'Mortality Tables'!$N$1:$DN$1,0),FALSE),VLOOKUP($T137,Fe_Annuity_Tables,MATCH(CG$3+3,'Mortality Tables'!$N$1:$DN$1,0),FALSE)),"")</f>
        <v/>
      </c>
      <c r="CH137" s="685" t="str">
        <f>IFERROR((CG137+AQ137*Contr_Rate)*(1+Inv_Return)*IF($D137=$C$1,VLOOKUP($T137,Male_Annuity_Tables,MATCH($BS$3+3,'Mortality Tables'!$N$1:$DN$1,0),FALSE),VLOOKUP($T137,Fe_Annuity_Tables,MATCH(CH$3+3,'Mortality Tables'!$N$1:$DN$1,0),FALSE)),"")</f>
        <v/>
      </c>
      <c r="CI137" s="685" t="str">
        <f>IFERROR((CH137+AR137*Contr_Rate)*(1+Inv_Return)*IF($D137=$C$1,VLOOKUP($T137,Male_Annuity_Tables,MATCH($BS$3+3,'Mortality Tables'!$N$1:$DN$1,0),FALSE),VLOOKUP($T137,Fe_Annuity_Tables,MATCH(CI$3+3,'Mortality Tables'!$N$1:$DN$1,0),FALSE)),"")</f>
        <v/>
      </c>
      <c r="CJ137" s="685" t="str">
        <f>IFERROR((CI137+AS137*Contr_Rate)*(1+Inv_Return)*IF($D137=$C$1,VLOOKUP($T137,Male_Annuity_Tables,MATCH($BS$3+3,'Mortality Tables'!$N$1:$DN$1,0),FALSE),VLOOKUP($T137,Fe_Annuity_Tables,MATCH(CJ$3+3,'Mortality Tables'!$N$1:$DN$1,0),FALSE)),"")</f>
        <v/>
      </c>
      <c r="CK137" s="685" t="str">
        <f>IFERROR((CJ137+AT137*Contr_Rate)*(1+Inv_Return)*IF($D137=$C$1,VLOOKUP($T137,Male_Annuity_Tables,MATCH($BS$3+3,'Mortality Tables'!$N$1:$DN$1,0),FALSE),VLOOKUP($T137,Fe_Annuity_Tables,MATCH(CK$3+3,'Mortality Tables'!$N$1:$DN$1,0),FALSE)),"")</f>
        <v/>
      </c>
      <c r="CL137" s="685" t="str">
        <f>IFERROR((CK137+AU137*Contr_Rate)*(1+Inv_Return)*IF($D137=$C$1,VLOOKUP($T137,Male_Annuity_Tables,MATCH($BS$3+3,'Mortality Tables'!$N$1:$DN$1,0),FALSE),VLOOKUP($T137,Fe_Annuity_Tables,MATCH(CL$3+3,'Mortality Tables'!$N$1:$DN$1,0),FALSE)),"")</f>
        <v/>
      </c>
      <c r="CM137" s="685" t="str">
        <f>IFERROR((CL137+AV137*Contr_Rate)*(1+Inv_Return)*IF($D137=$C$1,VLOOKUP($T137,Male_Annuity_Tables,MATCH($BS$3+3,'Mortality Tables'!$N$1:$DN$1,0),FALSE),VLOOKUP($T137,Fe_Annuity_Tables,MATCH(CM$3+3,'Mortality Tables'!$N$1:$DN$1,0),FALSE)),"")</f>
        <v/>
      </c>
      <c r="CN137" s="685" t="str">
        <f>IFERROR((CM137+AW137*Contr_Rate)*(1+Inv_Return)*IF($D137=$C$1,VLOOKUP($T137,Male_Annuity_Tables,MATCH($BS$3+3,'Mortality Tables'!$N$1:$DN$1,0),FALSE),VLOOKUP($T137,Fe_Annuity_Tables,MATCH(CN$3+3,'Mortality Tables'!$N$1:$DN$1,0),FALSE)),"")</f>
        <v/>
      </c>
      <c r="CO137" s="685" t="str">
        <f>IFERROR((CN137+AX137*Contr_Rate)*(1+Inv_Return)*IF($D137=$C$1,VLOOKUP($T137,Male_Annuity_Tables,MATCH($BS$3+3,'Mortality Tables'!$N$1:$DN$1,0),FALSE),VLOOKUP($T137,Fe_Annuity_Tables,MATCH(CO$3+3,'Mortality Tables'!$N$1:$DN$1,0),FALSE)),"")</f>
        <v/>
      </c>
      <c r="CP137" s="685" t="str">
        <f>IFERROR((CO137+AY137*Contr_Rate)*(1+Inv_Return)*IF($D137=$C$1,VLOOKUP($T137,Male_Annuity_Tables,MATCH($BS$3+3,'Mortality Tables'!$N$1:$DN$1,0),FALSE),VLOOKUP($T137,Fe_Annuity_Tables,MATCH(CP$3+3,'Mortality Tables'!$N$1:$DN$1,0),FALSE)),"")</f>
        <v/>
      </c>
      <c r="CQ137" s="685" t="str">
        <f>IFERROR((CP137+AZ137*Contr_Rate)*(1+Inv_Return)*IF($D137=$C$1,VLOOKUP($T137,Male_Annuity_Tables,MATCH($BS$3+3,'Mortality Tables'!$N$1:$DN$1,0),FALSE),VLOOKUP($T137,Fe_Annuity_Tables,MATCH(CQ$3+3,'Mortality Tables'!$N$1:$DN$1,0),FALSE)),"")</f>
        <v/>
      </c>
      <c r="CR137" s="685" t="str">
        <f>IFERROR((CQ137+BA137*Contr_Rate)*(1+Inv_Return)*IF($D137=$C$1,VLOOKUP($T137,Male_Annuity_Tables,MATCH($BS$3+3,'Mortality Tables'!$N$1:$DN$1,0),FALSE),VLOOKUP($T137,Fe_Annuity_Tables,MATCH(CR$3+3,'Mortality Tables'!$N$1:$DN$1,0),FALSE)),"")</f>
        <v/>
      </c>
      <c r="CS137" s="685" t="str">
        <f>IFERROR((CR137+BB137*Contr_Rate)*(1+Inv_Return)*IF($D137=$C$1,VLOOKUP($T137,Male_Annuity_Tables,MATCH($BS$3+3,'Mortality Tables'!$N$1:$DN$1,0),FALSE),VLOOKUP($T137,Fe_Annuity_Tables,MATCH(CS$3+3,'Mortality Tables'!$N$1:$DN$1,0),FALSE)),"")</f>
        <v/>
      </c>
      <c r="CT137" s="685" t="str">
        <f>IFERROR((CS137+BC137*Contr_Rate)*(1+Inv_Return)*IF($D137=$C$1,VLOOKUP($T137,Male_Annuity_Tables,MATCH($BS$3+3,'Mortality Tables'!$N$1:$DN$1,0),FALSE),VLOOKUP($T137,Fe_Annuity_Tables,MATCH(CT$3+3,'Mortality Tables'!$N$1:$DN$1,0),FALSE)),"")</f>
        <v/>
      </c>
      <c r="CU137" s="685" t="str">
        <f>IFERROR((CT137+BD137*Contr_Rate)*(1+Inv_Return)*IF($D137=$C$1,VLOOKUP($T137,Male_Annuity_Tables,MATCH($BS$3+3,'Mortality Tables'!$N$1:$DN$1,0),FALSE),VLOOKUP($T137,Fe_Annuity_Tables,MATCH(CU$3+3,'Mortality Tables'!$N$1:$DN$1,0),FALSE)),"")</f>
        <v/>
      </c>
      <c r="CV137" s="685" t="str">
        <f>IFERROR((CU137+BE137*Contr_Rate)*(1+Inv_Return)*IF($D137=$C$1,VLOOKUP($T137,Male_Annuity_Tables,MATCH($BS$3+3,'Mortality Tables'!$N$1:$DN$1,0),FALSE),VLOOKUP($T137,Fe_Annuity_Tables,MATCH(CV$3+3,'Mortality Tables'!$N$1:$DN$1,0),FALSE)),"")</f>
        <v/>
      </c>
      <c r="CW137" s="685" t="str">
        <f>IFERROR((CV137+BF137*Contr_Rate)*(1+Inv_Return)*IF($D137=$C$1,VLOOKUP($T137,Male_Annuity_Tables,MATCH($BS$3+3,'Mortality Tables'!$N$1:$DN$1,0),FALSE),VLOOKUP($T137,Fe_Annuity_Tables,MATCH(CW$3+3,'Mortality Tables'!$N$1:$DN$1,0),FALSE)),"")</f>
        <v/>
      </c>
      <c r="CX137" s="685" t="str">
        <f>IFERROR((CW137+BG137*Contr_Rate)*(1+Inv_Return)*IF($D137=$C$1,VLOOKUP($T137,Male_Annuity_Tables,MATCH($BS$3+3,'Mortality Tables'!$N$1:$DN$1,0),FALSE),VLOOKUP($T137,Fe_Annuity_Tables,MATCH(CX$3+3,'Mortality Tables'!$N$1:$DN$1,0),FALSE)),"")</f>
        <v/>
      </c>
      <c r="CY137" s="685" t="str">
        <f>IFERROR((CX137+BH137*Contr_Rate)*(1+Inv_Return)*IF($D137=$C$1,VLOOKUP($T137,Male_Annuity_Tables,MATCH($BS$3+3,'Mortality Tables'!$N$1:$DN$1,0),FALSE),VLOOKUP($T137,Fe_Annuity_Tables,MATCH(CY$3+3,'Mortality Tables'!$N$1:$DN$1,0),FALSE)),"")</f>
        <v/>
      </c>
      <c r="CZ137" s="685" t="str">
        <f>IFERROR((CY137+BI137*Contr_Rate)*(1+Inv_Return)*IF($D137=$C$1,VLOOKUP($T137,Male_Annuity_Tables,MATCH($BS$3+3,'Mortality Tables'!$N$1:$DN$1,0),FALSE),VLOOKUP($T137,Fe_Annuity_Tables,MATCH(CZ$3+3,'Mortality Tables'!$N$1:$DN$1,0),FALSE)),"")</f>
        <v/>
      </c>
      <c r="DA137" s="685" t="str">
        <f>IFERROR((CZ137+BJ137*Contr_Rate)*(1+Inv_Return)*IF($D137=$C$1,VLOOKUP($T137,Male_Annuity_Tables,MATCH($BS$3+3,'Mortality Tables'!$N$1:$DN$1,0),FALSE),VLOOKUP($T137,Fe_Annuity_Tables,MATCH(DA$3+3,'Mortality Tables'!$N$1:$DN$1,0),FALSE)),"")</f>
        <v/>
      </c>
      <c r="DB137" s="685" t="str">
        <f>IFERROR((DA137+BK137*Contr_Rate)*(1+Inv_Return)*IF($D137=$C$1,VLOOKUP($T137,Male_Annuity_Tables,MATCH($BS$3+3,'Mortality Tables'!$N$1:$DN$1,0),FALSE),VLOOKUP($T137,Fe_Annuity_Tables,MATCH(DB$3+3,'Mortality Tables'!$N$1:$DN$1,0),FALSE)),"")</f>
        <v/>
      </c>
      <c r="DC137" s="685" t="str">
        <f>IFERROR((DB137+BL137*Contr_Rate)*(1+Inv_Return)*IF($D137=$C$1,VLOOKUP($T137,Male_Annuity_Tables,MATCH($BS$3+3,'Mortality Tables'!$N$1:$DN$1,0),FALSE),VLOOKUP($T137,Fe_Annuity_Tables,MATCH(DC$3+3,'Mortality Tables'!$N$1:$DN$1,0),FALSE)),"")</f>
        <v/>
      </c>
      <c r="DD137" s="685" t="str">
        <f>IFERROR((DC137+BM137*Contr_Rate)*(1+Inv_Return)*IF($D137=$C$1,VLOOKUP($T137,Male_Annuity_Tables,MATCH($BS$3+3,'Mortality Tables'!$N$1:$DN$1,0),FALSE),VLOOKUP($T137,Fe_Annuity_Tables,MATCH(DD$3+3,'Mortality Tables'!$N$1:$DN$1,0),FALSE)),"")</f>
        <v/>
      </c>
      <c r="DE137" s="685" t="str">
        <f>IFERROR((DD137+BN137*Contr_Rate)*(1+Inv_Return)*IF($D137=$C$1,VLOOKUP($T137,Male_Annuity_Tables,MATCH($BS$3+3,'Mortality Tables'!$N$1:$DN$1,0),FALSE),VLOOKUP($T137,Fe_Annuity_Tables,MATCH(DE$3+3,'Mortality Tables'!$N$1:$DN$1,0),FALSE)),"")</f>
        <v/>
      </c>
      <c r="DF137" s="685" t="str">
        <f>IFERROR((DE137+BO137*Contr_Rate)*(1+Inv_Return)*IF($D137=$C$1,VLOOKUP($T137,Male_Annuity_Tables,MATCH($BS$3+3,'Mortality Tables'!$N$1:$DN$1,0),FALSE),VLOOKUP($T137,Fe_Annuity_Tables,MATCH(DF$3+3,'Mortality Tables'!$N$1:$DN$1,0),FALSE)),"")</f>
        <v/>
      </c>
      <c r="DG137" s="685" t="str">
        <f>IFERROR((DF137+BP137*Contr_Rate)*(1+Inv_Return)*IF($D137=$C$1,VLOOKUP($T137,Male_Annuity_Tables,MATCH($BS$3+3,'Mortality Tables'!$N$1:$DN$1,0),FALSE),VLOOKUP($T137,Fe_Annuity_Tables,MATCH(DG$3+3,'Mortality Tables'!$N$1:$DN$1,0),FALSE)),"")</f>
        <v/>
      </c>
      <c r="DH137" s="685" t="str">
        <f>IFERROR((DG137+BQ137*Contr_Rate)*(1+Inv_Return)*IF($D137=$C$1,VLOOKUP($T137,Male_Annuity_Tables,MATCH($BS$3+3,'Mortality Tables'!$N$1:$DN$1,0),FALSE),VLOOKUP($T137,Fe_Annuity_Tables,MATCH(DH$3+3,'Mortality Tables'!$N$1:$DN$1,0),FALSE)),"")</f>
        <v/>
      </c>
      <c r="DJ137" s="686">
        <f t="shared" si="100"/>
        <v>6566938.4909298196</v>
      </c>
      <c r="DK137" s="680">
        <f t="shared" si="60"/>
        <v>8.0909277508679907</v>
      </c>
      <c r="DL137" s="686">
        <f t="shared" si="83"/>
        <v>543800.28155003185</v>
      </c>
      <c r="DM137" s="686">
        <f t="shared" si="101"/>
        <v>4402241.2497454584</v>
      </c>
      <c r="DN137" s="687">
        <f t="shared" si="84"/>
        <v>0.12352805098572799</v>
      </c>
      <c r="DP137" s="688">
        <f t="shared" si="95"/>
        <v>131143.68873724595</v>
      </c>
      <c r="DQ137" s="688">
        <f t="shared" si="96"/>
        <v>217083.19024130233</v>
      </c>
      <c r="DR137" s="688">
        <f t="shared" si="97"/>
        <v>302015.64561132714</v>
      </c>
    </row>
    <row r="138" spans="1:122" s="657" customFormat="1" ht="14.5">
      <c r="A138" s="675" t="s">
        <v>1345</v>
      </c>
      <c r="B138" s="675" t="s">
        <v>1346</v>
      </c>
      <c r="C138" s="675" t="s">
        <v>541</v>
      </c>
      <c r="D138" s="675" t="s">
        <v>61</v>
      </c>
      <c r="E138" s="676">
        <v>36484</v>
      </c>
      <c r="F138" s="677">
        <v>43190</v>
      </c>
      <c r="G138" s="677">
        <v>43804</v>
      </c>
      <c r="H138" s="678">
        <v>492900</v>
      </c>
      <c r="I138" s="678">
        <v>32639.21</v>
      </c>
      <c r="J138" s="678">
        <v>26028.06</v>
      </c>
      <c r="K138" s="678">
        <v>24380.91</v>
      </c>
      <c r="L138" s="678">
        <v>83048.180000000008</v>
      </c>
      <c r="M138" s="679">
        <f>IF(COUNTIF($A$4:A204,A138)=1,0,1)</f>
        <v>0</v>
      </c>
      <c r="N138" s="680" t="str">
        <f t="shared" si="80"/>
        <v>Okay</v>
      </c>
      <c r="O138" s="680" t="str">
        <f t="shared" si="98"/>
        <v>TRUE</v>
      </c>
      <c r="P138" s="680" t="b">
        <f t="shared" si="92"/>
        <v>1</v>
      </c>
      <c r="Q138" s="680" t="b">
        <f t="shared" si="76"/>
        <v>1</v>
      </c>
      <c r="R138" s="680" t="b">
        <f t="shared" si="77"/>
        <v>1</v>
      </c>
      <c r="S138" s="681">
        <f t="shared" si="93"/>
        <v>18.372602739726027</v>
      </c>
      <c r="T138" s="682">
        <f t="shared" si="78"/>
        <v>25</v>
      </c>
      <c r="U138" s="682">
        <f t="shared" si="99"/>
        <v>20</v>
      </c>
      <c r="V138" s="682">
        <f t="shared" si="79"/>
        <v>5.0739726027397261</v>
      </c>
      <c r="W138" s="682">
        <f t="shared" si="81"/>
        <v>35</v>
      </c>
      <c r="X138" s="683">
        <f t="shared" si="82"/>
        <v>2906686.3000000003</v>
      </c>
      <c r="Y138" s="684">
        <f t="shared" si="94"/>
        <v>1.2800000000000001E-3</v>
      </c>
      <c r="Z138" s="684">
        <f>IF($D138=$C$1,VLOOKUP($T138,Male_Annuity_Tables,MATCH($W138+2,'Mortality Tables'!$DS$1:$HT$1,0),FALSE),VLOOKUP($T138,Fe_Annuity_Tables,MATCH($W138+2,'Mortality Tables'!$M$1:$DN$1,0),FALSE))</f>
        <v>2.7383070744840614E-3</v>
      </c>
      <c r="AA138" s="664"/>
      <c r="AB138" s="685">
        <f t="shared" si="89"/>
        <v>518013.255</v>
      </c>
      <c r="AC138" s="685">
        <f t="shared" si="89"/>
        <v>544406.03034225001</v>
      </c>
      <c r="AD138" s="685">
        <f t="shared" si="89"/>
        <v>572143.51758818771</v>
      </c>
      <c r="AE138" s="685">
        <f t="shared" si="89"/>
        <v>601294.22980930586</v>
      </c>
      <c r="AF138" s="685">
        <f t="shared" si="89"/>
        <v>631930.17081808997</v>
      </c>
      <c r="AG138" s="685">
        <f t="shared" si="89"/>
        <v>664127.01302127179</v>
      </c>
      <c r="AH138" s="685">
        <f t="shared" si="89"/>
        <v>697964.28433470556</v>
      </c>
      <c r="AI138" s="685">
        <f t="shared" si="89"/>
        <v>733525.56462155888</v>
      </c>
      <c r="AJ138" s="685">
        <f t="shared" si="89"/>
        <v>770898.69213902729</v>
      </c>
      <c r="AK138" s="685">
        <f t="shared" si="89"/>
        <v>810175.9805035108</v>
      </c>
      <c r="AL138" s="685">
        <f t="shared" si="87"/>
        <v>851454.44671016466</v>
      </c>
      <c r="AM138" s="685">
        <f t="shared" si="87"/>
        <v>894836.05077004759</v>
      </c>
      <c r="AN138" s="685">
        <f t="shared" si="87"/>
        <v>940427.94755678147</v>
      </c>
      <c r="AO138" s="685">
        <f t="shared" si="87"/>
        <v>988342.75148479966</v>
      </c>
      <c r="AP138" s="685">
        <f t="shared" si="87"/>
        <v>1038698.8146729502</v>
      </c>
      <c r="AQ138" s="685">
        <f t="shared" si="87"/>
        <v>1091620.519280537</v>
      </c>
      <c r="AR138" s="685">
        <f t="shared" si="87"/>
        <v>1147238.5847378804</v>
      </c>
      <c r="AS138" s="685">
        <f t="shared" si="87"/>
        <v>1205690.3906302755</v>
      </c>
      <c r="AT138" s="685">
        <f t="shared" si="87"/>
        <v>1267120.3160328879</v>
      </c>
      <c r="AU138" s="685">
        <f t="shared" si="87"/>
        <v>1331680.0961347637</v>
      </c>
      <c r="AV138" s="685">
        <f t="shared" si="91"/>
        <v>1399529.1970328297</v>
      </c>
      <c r="AW138" s="685">
        <f t="shared" si="91"/>
        <v>1470835.2096216527</v>
      </c>
      <c r="AX138" s="685">
        <f t="shared" si="91"/>
        <v>1545774.2635518757</v>
      </c>
      <c r="AY138" s="685">
        <f t="shared" si="91"/>
        <v>1624531.4622798441</v>
      </c>
      <c r="AZ138" s="685">
        <f t="shared" si="91"/>
        <v>1707301.3402830022</v>
      </c>
      <c r="BA138" s="685">
        <f t="shared" si="91"/>
        <v>1794288.343570421</v>
      </c>
      <c r="BB138" s="685">
        <f t="shared" si="91"/>
        <v>1885707.3346753339</v>
      </c>
      <c r="BC138" s="685">
        <f t="shared" si="91"/>
        <v>1981784.1233770426</v>
      </c>
      <c r="BD138" s="685">
        <f t="shared" si="91"/>
        <v>2082756.0244631025</v>
      </c>
      <c r="BE138" s="685">
        <f t="shared" si="91"/>
        <v>2188872.4439094979</v>
      </c>
      <c r="BF138" s="685">
        <f t="shared" si="91"/>
        <v>2300395.4949266869</v>
      </c>
      <c r="BG138" s="685">
        <f t="shared" si="91"/>
        <v>2417600.6453932016</v>
      </c>
      <c r="BH138" s="685">
        <f t="shared" si="91"/>
        <v>2540777.3982759854</v>
      </c>
      <c r="BI138" s="685">
        <f t="shared" si="90"/>
        <v>2670230.0067181466</v>
      </c>
      <c r="BJ138" s="685">
        <f t="shared" si="90"/>
        <v>2806278.225560437</v>
      </c>
      <c r="BK138" s="685" t="str">
        <f t="shared" si="90"/>
        <v/>
      </c>
      <c r="BL138" s="685" t="str">
        <f t="shared" si="90"/>
        <v/>
      </c>
      <c r="BM138" s="685" t="str">
        <f t="shared" si="90"/>
        <v/>
      </c>
      <c r="BN138" s="685" t="str">
        <f t="shared" si="90"/>
        <v/>
      </c>
      <c r="BO138" s="685" t="str">
        <f t="shared" si="90"/>
        <v/>
      </c>
      <c r="BP138" s="685" t="str">
        <f t="shared" si="90"/>
        <v/>
      </c>
      <c r="BQ138" s="685" t="str">
        <f t="shared" si="90"/>
        <v/>
      </c>
      <c r="BR138" s="529"/>
      <c r="BS138" s="685">
        <f>IFERROR(($L138+AB138*Contr_Rate)*(1+Inv_Return)*IF($D138=$C$1,VLOOKUP($T138,Male_Annuity_Tables,MATCH($BS$3+3,'Mortality Tables'!$N$1:$DN$1,0),FALSE),VLOOKUP($T138,Fe_Annuity_Tables,MATCH(BS$3+3,'Mortality Tables'!$N$1:$DN$1,0),FALSE)),"")</f>
        <v>195784.27915750665</v>
      </c>
      <c r="BT138" s="685">
        <f>IFERROR(($BS138+AC138*Contr_Rate)*(1+Inv_Return)*IF($D138=$C$1,VLOOKUP($T138,Male_Annuity_Tables,MATCH($BS$3+3,'Mortality Tables'!$N$1:$DN$1,0),FALSE),VLOOKUP($T138,Fe_Annuity_Tables,MATCH(BT$3+3,'Mortality Tables'!$N$1:$DN$1,0),FALSE)),"")</f>
        <v>294848.77663956722</v>
      </c>
      <c r="BU138" s="685">
        <f>IFERROR((BT138+AD138*Contr_Rate)*(1+Inv_Return)*IF($D138=$C$1,VLOOKUP($T138,Male_Annuity_Tables,MATCH($BS$3+3,'Mortality Tables'!$N$1:$DN$1,0),FALSE),VLOOKUP($T138,Fe_Annuity_Tables,MATCH(BU$3+3,'Mortality Tables'!$N$1:$DN$1,0),FALSE)),"")</f>
        <v>383019.25377866486</v>
      </c>
      <c r="BV138" s="685">
        <f>IFERROR((BU138+AE138*Contr_Rate)*(1+Inv_Return)*IF($D138=$C$1,VLOOKUP($T138,Male_Annuity_Tables,MATCH($BS$3+3,'Mortality Tables'!$N$1:$DN$1,0),FALSE),VLOOKUP($T138,Fe_Annuity_Tables,MATCH(BV$3+3,'Mortality Tables'!$N$1:$DN$1,0),FALSE)),"")</f>
        <v>462593.15632541548</v>
      </c>
      <c r="BW138" s="685">
        <f>IFERROR((BV138+AF138*Contr_Rate)*(1+Inv_Return)*IF($D138=$C$1,VLOOKUP($T138,Male_Annuity_Tables,MATCH($BS$3+3,'Mortality Tables'!$N$1:$DN$1,0),FALSE),VLOOKUP($T138,Fe_Annuity_Tables,MATCH(BW$3+3,'Mortality Tables'!$N$1:$DN$1,0),FALSE)),"")</f>
        <v>535474.56823195983</v>
      </c>
      <c r="BX138" s="685">
        <f>IFERROR((BW138+AG138*Contr_Rate)*(1+Inv_Return)*IF($D138=$C$1,VLOOKUP($T138,Male_Annuity_Tables,MATCH($BS$3+3,'Mortality Tables'!$N$1:$DN$1,0),FALSE),VLOOKUP($T138,Fe_Annuity_Tables,MATCH(BX$3+3,'Mortality Tables'!$N$1:$DN$1,0),FALSE)),"")</f>
        <v>603245.50221667089</v>
      </c>
      <c r="BY138" s="685">
        <f>IFERROR((BX138+AH138*Contr_Rate)*(1+Inv_Return)*IF($D138=$C$1,VLOOKUP($T138,Male_Annuity_Tables,MATCH($BS$3+3,'Mortality Tables'!$N$1:$DN$1,0),FALSE),VLOOKUP($T138,Fe_Annuity_Tables,MATCH(BY$3+3,'Mortality Tables'!$N$1:$DN$1,0),FALSE)),"")</f>
        <v>667224.47986057785</v>
      </c>
      <c r="BZ138" s="685">
        <f>IFERROR((BY138+AI138*Contr_Rate)*(1+Inv_Return)*IF($D138=$C$1,VLOOKUP($T138,Male_Annuity_Tables,MATCH($BS$3+3,'Mortality Tables'!$N$1:$DN$1,0),FALSE),VLOOKUP($T138,Fe_Annuity_Tables,MATCH(BZ$3+3,'Mortality Tables'!$N$1:$DN$1,0),FALSE)),"")</f>
        <v>728514.67795241368</v>
      </c>
      <c r="CA138" s="685">
        <f>IFERROR((BZ138+AJ138*Contr_Rate)*(1+Inv_Return)*IF($D138=$C$1,VLOOKUP($T138,Male_Annuity_Tables,MATCH($BS$3+3,'Mortality Tables'!$N$1:$DN$1,0),FALSE),VLOOKUP($T138,Fe_Annuity_Tables,MATCH(CA$3+3,'Mortality Tables'!$N$1:$DN$1,0),FALSE)),"")</f>
        <v>788043.51053016225</v>
      </c>
      <c r="CB138" s="685">
        <f>IFERROR((CA138+AK138*Contr_Rate)*(1+Inv_Return)*IF($D138=$C$1,VLOOKUP($T138,Male_Annuity_Tables,MATCH($BS$3+3,'Mortality Tables'!$N$1:$DN$1,0),FALSE),VLOOKUP($T138,Fe_Annuity_Tables,MATCH(CB$3+3,'Mortality Tables'!$N$1:$DN$1,0),FALSE)),"")</f>
        <v>846595.1816794771</v>
      </c>
      <c r="CC138" s="685">
        <f>IFERROR((CB138+AL138*Contr_Rate)*(1+Inv_Return)*IF($D138=$C$1,VLOOKUP($T138,Male_Annuity_Tables,MATCH($BS$3+3,'Mortality Tables'!$N$1:$DN$1,0),FALSE),VLOOKUP($T138,Fe_Annuity_Tables,MATCH(CC$3+3,'Mortality Tables'!$N$1:$DN$1,0),FALSE)),"")</f>
        <v>904837.46960248507</v>
      </c>
      <c r="CD138" s="685">
        <f>IFERROR((CC138+AM138*Contr_Rate)*(1+Inv_Return)*IF($D138=$C$1,VLOOKUP($T138,Male_Annuity_Tables,MATCH($BS$3+3,'Mortality Tables'!$N$1:$DN$1,0),FALSE),VLOOKUP($T138,Fe_Annuity_Tables,MATCH(CD$3+3,'Mortality Tables'!$N$1:$DN$1,0),FALSE)),"")</f>
        <v>963343.77705690404</v>
      </c>
      <c r="CE138" s="685">
        <f>IFERROR((CD138+AN138*Contr_Rate)*(1+Inv_Return)*IF($D138=$C$1,VLOOKUP($T138,Male_Annuity_Tables,MATCH($BS$3+3,'Mortality Tables'!$N$1:$DN$1,0),FALSE),VLOOKUP($T138,Fe_Annuity_Tables,MATCH(CE$3+3,'Mortality Tables'!$N$1:$DN$1,0),FALSE)),"")</f>
        <v>1022611.2981936868</v>
      </c>
      <c r="CF138" s="685">
        <f>IFERROR((CE138+AO138*Contr_Rate)*(1+Inv_Return)*IF($D138=$C$1,VLOOKUP($T138,Male_Annuity_Tables,MATCH($BS$3+3,'Mortality Tables'!$N$1:$DN$1,0),FALSE),VLOOKUP($T138,Fe_Annuity_Tables,MATCH(CF$3+3,'Mortality Tables'!$N$1:$DN$1,0),FALSE)),"")</f>
        <v>1083075.9998732598</v>
      </c>
      <c r="CG138" s="685">
        <f>IFERROR((CF138+AP138*Contr_Rate)*(1+Inv_Return)*IF($D138=$C$1,VLOOKUP($T138,Male_Annuity_Tables,MATCH($BS$3+3,'Mortality Tables'!$N$1:$DN$1,0),FALSE),VLOOKUP($T138,Fe_Annuity_Tables,MATCH(CG$3+3,'Mortality Tables'!$N$1:$DN$1,0),FALSE)),"")</f>
        <v>1145124.9907892193</v>
      </c>
      <c r="CH138" s="685">
        <f>IFERROR((CG138+AQ138*Contr_Rate)*(1+Inv_Return)*IF($D138=$C$1,VLOOKUP($T138,Male_Annuity_Tables,MATCH($BS$3+3,'Mortality Tables'!$N$1:$DN$1,0),FALSE),VLOOKUP($T138,Fe_Annuity_Tables,MATCH(CH$3+3,'Mortality Tables'!$N$1:$DN$1,0),FALSE)),"")</f>
        <v>1209106.7493079209</v>
      </c>
      <c r="CI138" s="685">
        <f>IFERROR((CH138+AR138*Contr_Rate)*(1+Inv_Return)*IF($D138=$C$1,VLOOKUP($T138,Male_Annuity_Tables,MATCH($BS$3+3,'Mortality Tables'!$N$1:$DN$1,0),FALSE),VLOOKUP($T138,Fe_Annuity_Tables,MATCH(CI$3+3,'Mortality Tables'!$N$1:$DN$1,0),FALSE)),"")</f>
        <v>1275339.5968473977</v>
      </c>
      <c r="CJ138" s="685">
        <f>IFERROR((CI138+AS138*Contr_Rate)*(1+Inv_Return)*IF($D138=$C$1,VLOOKUP($T138,Male_Annuity_Tables,MATCH($BS$3+3,'Mortality Tables'!$N$1:$DN$1,0),FALSE),VLOOKUP($T138,Fe_Annuity_Tables,MATCH(CJ$3+3,'Mortality Tables'!$N$1:$DN$1,0),FALSE)),"")</f>
        <v>1344118.7345889958</v>
      </c>
      <c r="CK138" s="685">
        <f>IFERROR((CJ138+AT138*Contr_Rate)*(1+Inv_Return)*IF($D138=$C$1,VLOOKUP($T138,Male_Annuity_Tables,MATCH($BS$3+3,'Mortality Tables'!$N$1:$DN$1,0),FALSE),VLOOKUP($T138,Fe_Annuity_Tables,MATCH(CK$3+3,'Mortality Tables'!$N$1:$DN$1,0),FALSE)),"")</f>
        <v>1415722.1046466227</v>
      </c>
      <c r="CL138" s="685">
        <f>IFERROR((CK138+AU138*Contr_Rate)*(1+Inv_Return)*IF($D138=$C$1,VLOOKUP($T138,Male_Annuity_Tables,MATCH($BS$3+3,'Mortality Tables'!$N$1:$DN$1,0),FALSE),VLOOKUP($T138,Fe_Annuity_Tables,MATCH(CL$3+3,'Mortality Tables'!$N$1:$DN$1,0),FALSE)),"")</f>
        <v>1490415.2903000915</v>
      </c>
      <c r="CM138" s="685">
        <f>IFERROR((CL138+AV138*Contr_Rate)*(1+Inv_Return)*IF($D138=$C$1,VLOOKUP($T138,Male_Annuity_Tables,MATCH($BS$3+3,'Mortality Tables'!$N$1:$DN$1,0),FALSE),VLOOKUP($T138,Fe_Annuity_Tables,MATCH(CM$3+3,'Mortality Tables'!$N$1:$DN$1,0),FALSE)),"")</f>
        <v>1568455.6317150204</v>
      </c>
      <c r="CN138" s="685">
        <f>IFERROR((CM138+AW138*Contr_Rate)*(1+Inv_Return)*IF($D138=$C$1,VLOOKUP($T138,Male_Annuity_Tables,MATCH($BS$3+3,'Mortality Tables'!$N$1:$DN$1,0),FALSE),VLOOKUP($T138,Fe_Annuity_Tables,MATCH(CN$3+3,'Mortality Tables'!$N$1:$DN$1,0),FALSE)),"")</f>
        <v>1650095.7022312928</v>
      </c>
      <c r="CO138" s="685">
        <f>IFERROR((CN138+AX138*Contr_Rate)*(1+Inv_Return)*IF($D138=$C$1,VLOOKUP($T138,Male_Annuity_Tables,MATCH($BS$3+3,'Mortality Tables'!$N$1:$DN$1,0),FALSE),VLOOKUP($T138,Fe_Annuity_Tables,MATCH(CO$3+3,'Mortality Tables'!$N$1:$DN$1,0),FALSE)),"")</f>
        <v>1735586.2645812235</v>
      </c>
      <c r="CP138" s="685">
        <f>IFERROR((CO138+AY138*Contr_Rate)*(1+Inv_Return)*IF($D138=$C$1,VLOOKUP($T138,Male_Annuity_Tables,MATCH($BS$3+3,'Mortality Tables'!$N$1:$DN$1,0),FALSE),VLOOKUP($T138,Fe_Annuity_Tables,MATCH(CP$3+3,'Mortality Tables'!$N$1:$DN$1,0),FALSE)),"")</f>
        <v>1825178.8052923281</v>
      </c>
      <c r="CQ138" s="685">
        <f>IFERROR((CP138+AZ138*Contr_Rate)*(1+Inv_Return)*IF($D138=$C$1,VLOOKUP($T138,Male_Annuity_Tables,MATCH($BS$3+3,'Mortality Tables'!$N$1:$DN$1,0),FALSE),VLOOKUP($T138,Fe_Annuity_Tables,MATCH(CQ$3+3,'Mortality Tables'!$N$1:$DN$1,0),FALSE)),"")</f>
        <v>1919127.7282128646</v>
      </c>
      <c r="CR138" s="685">
        <f>IFERROR((CQ138+BA138*Contr_Rate)*(1+Inv_Return)*IF($D138=$C$1,VLOOKUP($T138,Male_Annuity_Tables,MATCH($BS$3+3,'Mortality Tables'!$N$1:$DN$1,0),FALSE),VLOOKUP($T138,Fe_Annuity_Tables,MATCH(CR$3+3,'Mortality Tables'!$N$1:$DN$1,0),FALSE)),"")</f>
        <v>2017692.2738936706</v>
      </c>
      <c r="CS138" s="685">
        <f>IFERROR((CR138+BB138*Contr_Rate)*(1+Inv_Return)*IF($D138=$C$1,VLOOKUP($T138,Male_Annuity_Tables,MATCH($BS$3+3,'Mortality Tables'!$N$1:$DN$1,0),FALSE),VLOOKUP($T138,Fe_Annuity_Tables,MATCH(CS$3+3,'Mortality Tables'!$N$1:$DN$1,0),FALSE)),"")</f>
        <v>2121138.2199110989</v>
      </c>
      <c r="CT138" s="685">
        <f>IFERROR((CS138+BC138*Contr_Rate)*(1+Inv_Return)*IF($D138=$C$1,VLOOKUP($T138,Male_Annuity_Tables,MATCH($BS$3+3,'Mortality Tables'!$N$1:$DN$1,0),FALSE),VLOOKUP($T138,Fe_Annuity_Tables,MATCH(CT$3+3,'Mortality Tables'!$N$1:$DN$1,0),FALSE)),"")</f>
        <v>2229739.4076663801</v>
      </c>
      <c r="CU138" s="685">
        <f>IFERROR((CT138+BD138*Contr_Rate)*(1+Inv_Return)*IF($D138=$C$1,VLOOKUP($T138,Male_Annuity_Tables,MATCH($BS$3+3,'Mortality Tables'!$N$1:$DN$1,0),FALSE),VLOOKUP($T138,Fe_Annuity_Tables,MATCH(CU$3+3,'Mortality Tables'!$N$1:$DN$1,0),FALSE)),"")</f>
        <v>2343779.1333717164</v>
      </c>
      <c r="CV138" s="685">
        <f>IFERROR((CU138+BE138*Contr_Rate)*(1+Inv_Return)*IF($D138=$C$1,VLOOKUP($T138,Male_Annuity_Tables,MATCH($BS$3+3,'Mortality Tables'!$N$1:$DN$1,0),FALSE),VLOOKUP($T138,Fe_Annuity_Tables,MATCH(CV$3+3,'Mortality Tables'!$N$1:$DN$1,0),FALSE)),"")</f>
        <v>2463551.4345249902</v>
      </c>
      <c r="CW138" s="685">
        <f>IFERROR((CV138+BF138*Contr_Rate)*(1+Inv_Return)*IF($D138=$C$1,VLOOKUP($T138,Male_Annuity_Tables,MATCH($BS$3+3,'Mortality Tables'!$N$1:$DN$1,0),FALSE),VLOOKUP($T138,Fe_Annuity_Tables,MATCH(CW$3+3,'Mortality Tables'!$N$1:$DN$1,0),FALSE)),"")</f>
        <v>2589362.2979305526</v>
      </c>
      <c r="CX138" s="685">
        <f>IFERROR((CW138+BG138*Contr_Rate)*(1+Inv_Return)*IF($D138=$C$1,VLOOKUP($T138,Male_Annuity_Tables,MATCH($BS$3+3,'Mortality Tables'!$N$1:$DN$1,0),FALSE),VLOOKUP($T138,Fe_Annuity_Tables,MATCH(CX$3+3,'Mortality Tables'!$N$1:$DN$1,0),FALSE)),"")</f>
        <v>2721530.8110357453</v>
      </c>
      <c r="CY138" s="685">
        <f>IFERROR((CX138+BH138*Contr_Rate)*(1+Inv_Return)*IF($D138=$C$1,VLOOKUP($T138,Male_Annuity_Tables,MATCH($BS$3+3,'Mortality Tables'!$N$1:$DN$1,0),FALSE),VLOOKUP($T138,Fe_Annuity_Tables,MATCH(CY$3+3,'Mortality Tables'!$N$1:$DN$1,0),FALSE)),"")</f>
        <v>2860390.2748513096</v>
      </c>
      <c r="CZ138" s="685">
        <f>IFERROR((CY138+BI138*Contr_Rate)*(1+Inv_Return)*IF($D138=$C$1,VLOOKUP($T138,Male_Annuity_Tables,MATCH($BS$3+3,'Mortality Tables'!$N$1:$DN$1,0),FALSE),VLOOKUP($T138,Fe_Annuity_Tables,MATCH(CZ$3+3,'Mortality Tables'!$N$1:$DN$1,0),FALSE)),"")</f>
        <v>3006289.2938689901</v>
      </c>
      <c r="DA138" s="685">
        <f>IFERROR((CZ138+BJ138*Contr_Rate)*(1+Inv_Return)*IF($D138=$C$1,VLOOKUP($T138,Male_Annuity_Tables,MATCH($BS$3+3,'Mortality Tables'!$N$1:$DN$1,0),FALSE),VLOOKUP($T138,Fe_Annuity_Tables,MATCH(DA$3+3,'Mortality Tables'!$N$1:$DN$1,0),FALSE)),"")</f>
        <v>3159592.8560666931</v>
      </c>
      <c r="DB138" s="685" t="str">
        <f>IFERROR((DA138+BK138*Contr_Rate)*(1+Inv_Return)*IF($D138=$C$1,VLOOKUP($T138,Male_Annuity_Tables,MATCH($BS$3+3,'Mortality Tables'!$N$1:$DN$1,0),FALSE),VLOOKUP($T138,Fe_Annuity_Tables,MATCH(DB$3+3,'Mortality Tables'!$N$1:$DN$1,0),FALSE)),"")</f>
        <v/>
      </c>
      <c r="DC138" s="685" t="str">
        <f>IFERROR((DB138+BL138*Contr_Rate)*(1+Inv_Return)*IF($D138=$C$1,VLOOKUP($T138,Male_Annuity_Tables,MATCH($BS$3+3,'Mortality Tables'!$N$1:$DN$1,0),FALSE),VLOOKUP($T138,Fe_Annuity_Tables,MATCH(DC$3+3,'Mortality Tables'!$N$1:$DN$1,0),FALSE)),"")</f>
        <v/>
      </c>
      <c r="DD138" s="685" t="str">
        <f>IFERROR((DC138+BM138*Contr_Rate)*(1+Inv_Return)*IF($D138=$C$1,VLOOKUP($T138,Male_Annuity_Tables,MATCH($BS$3+3,'Mortality Tables'!$N$1:$DN$1,0),FALSE),VLOOKUP($T138,Fe_Annuity_Tables,MATCH(DD$3+3,'Mortality Tables'!$N$1:$DN$1,0),FALSE)),"")</f>
        <v/>
      </c>
      <c r="DE138" s="685" t="str">
        <f>IFERROR((DD138+BN138*Contr_Rate)*(1+Inv_Return)*IF($D138=$C$1,VLOOKUP($T138,Male_Annuity_Tables,MATCH($BS$3+3,'Mortality Tables'!$N$1:$DN$1,0),FALSE),VLOOKUP($T138,Fe_Annuity_Tables,MATCH(DE$3+3,'Mortality Tables'!$N$1:$DN$1,0),FALSE)),"")</f>
        <v/>
      </c>
      <c r="DF138" s="685" t="str">
        <f>IFERROR((DE138+BO138*Contr_Rate)*(1+Inv_Return)*IF($D138=$C$1,VLOOKUP($T138,Male_Annuity_Tables,MATCH($BS$3+3,'Mortality Tables'!$N$1:$DN$1,0),FALSE),VLOOKUP($T138,Fe_Annuity_Tables,MATCH(DF$3+3,'Mortality Tables'!$N$1:$DN$1,0),FALSE)),"")</f>
        <v/>
      </c>
      <c r="DG138" s="685" t="str">
        <f>IFERROR((DF138+BP138*Contr_Rate)*(1+Inv_Return)*IF($D138=$C$1,VLOOKUP($T138,Male_Annuity_Tables,MATCH($BS$3+3,'Mortality Tables'!$N$1:$DN$1,0),FALSE),VLOOKUP($T138,Fe_Annuity_Tables,MATCH(DG$3+3,'Mortality Tables'!$N$1:$DN$1,0),FALSE)),"")</f>
        <v/>
      </c>
      <c r="DH138" s="685" t="str">
        <f>IFERROR((DG138+BQ138*Contr_Rate)*(1+Inv_Return)*IF($D138=$C$1,VLOOKUP($T138,Male_Annuity_Tables,MATCH($BS$3+3,'Mortality Tables'!$N$1:$DN$1,0),FALSE),VLOOKUP($T138,Fe_Annuity_Tables,MATCH(DH$3+3,'Mortality Tables'!$N$1:$DN$1,0),FALSE)),"")</f>
        <v/>
      </c>
      <c r="DJ138" s="686">
        <f t="shared" si="100"/>
        <v>3159592.8560666931</v>
      </c>
      <c r="DK138" s="680">
        <f t="shared" si="60"/>
        <v>8.0909277508679907</v>
      </c>
      <c r="DL138" s="686">
        <f t="shared" si="83"/>
        <v>261642.08589522773</v>
      </c>
      <c r="DM138" s="686">
        <f t="shared" si="101"/>
        <v>2806278.225560437</v>
      </c>
      <c r="DN138" s="687">
        <f t="shared" si="84"/>
        <v>9.3234549415703652E-2</v>
      </c>
      <c r="DP138" s="688">
        <f t="shared" si="95"/>
        <v>39357.338933358616</v>
      </c>
      <c r="DQ138" s="688">
        <f t="shared" si="96"/>
        <v>59274.039265405481</v>
      </c>
      <c r="DR138" s="688">
        <f t="shared" si="97"/>
        <v>77005.254933693024</v>
      </c>
    </row>
    <row r="139" spans="1:122" s="657" customFormat="1" ht="14.5">
      <c r="A139" s="675" t="s">
        <v>1347</v>
      </c>
      <c r="B139" s="675" t="s">
        <v>1348</v>
      </c>
      <c r="C139" s="675" t="s">
        <v>116</v>
      </c>
      <c r="D139" s="675" t="s">
        <v>60</v>
      </c>
      <c r="E139" s="676">
        <v>28427</v>
      </c>
      <c r="F139" s="677">
        <v>45247</v>
      </c>
      <c r="G139" s="677">
        <v>45357</v>
      </c>
      <c r="H139" s="678">
        <v>2673674</v>
      </c>
      <c r="I139" s="678">
        <v>224829.3</v>
      </c>
      <c r="J139" s="678">
        <v>157754.37</v>
      </c>
      <c r="K139" s="678"/>
      <c r="L139" s="678">
        <v>382583.67</v>
      </c>
      <c r="M139" s="679">
        <f>IF(COUNTIF($A$4:A204,A139)=1,0,1)</f>
        <v>0</v>
      </c>
      <c r="N139" s="680" t="str">
        <f t="shared" si="80"/>
        <v>Okay</v>
      </c>
      <c r="O139" s="680" t="str">
        <f t="shared" si="98"/>
        <v>TRUE</v>
      </c>
      <c r="P139" s="680" t="b">
        <f t="shared" si="92"/>
        <v>1</v>
      </c>
      <c r="Q139" s="680" t="b">
        <f t="shared" si="76"/>
        <v>1</v>
      </c>
      <c r="R139" s="680" t="b">
        <f t="shared" si="77"/>
        <v>1</v>
      </c>
      <c r="S139" s="681">
        <f t="shared" si="93"/>
        <v>46.082191780821915</v>
      </c>
      <c r="T139" s="682">
        <f t="shared" si="78"/>
        <v>47</v>
      </c>
      <c r="U139" s="682">
        <f t="shared" si="99"/>
        <v>46</v>
      </c>
      <c r="V139" s="682">
        <f t="shared" si="79"/>
        <v>0.81917808219178079</v>
      </c>
      <c r="W139" s="682">
        <f t="shared" si="81"/>
        <v>13</v>
      </c>
      <c r="X139" s="683">
        <f t="shared" si="82"/>
        <v>4973587.71</v>
      </c>
      <c r="Y139" s="684">
        <f t="shared" si="94"/>
        <v>3.0200000000000001E-3</v>
      </c>
      <c r="Z139" s="684">
        <f>IF($D139=$C$1,VLOOKUP($T139,Male_Annuity_Tables,MATCH($W139+2,'Mortality Tables'!$DS$1:$HT$1,0),FALSE),VLOOKUP($T139,Fe_Annuity_Tables,MATCH($W139+2,'Mortality Tables'!$M$1:$DN$1,0),FALSE))</f>
        <v>0.26296831711555096</v>
      </c>
      <c r="AA139" s="664"/>
      <c r="AB139" s="685">
        <f t="shared" si="89"/>
        <v>2809897.6903000004</v>
      </c>
      <c r="AC139" s="685">
        <f t="shared" si="89"/>
        <v>2953061.9776207851</v>
      </c>
      <c r="AD139" s="685">
        <f t="shared" si="89"/>
        <v>3103520.4853805644</v>
      </c>
      <c r="AE139" s="685">
        <f t="shared" si="89"/>
        <v>3261644.8541107043</v>
      </c>
      <c r="AF139" s="685">
        <f t="shared" si="89"/>
        <v>3427825.6594276442</v>
      </c>
      <c r="AG139" s="685">
        <f t="shared" si="89"/>
        <v>3602473.3767754836</v>
      </c>
      <c r="AH139" s="685">
        <f t="shared" si="89"/>
        <v>3786019.3953221943</v>
      </c>
      <c r="AI139" s="685">
        <f t="shared" si="89"/>
        <v>3978917.0835138601</v>
      </c>
      <c r="AJ139" s="685">
        <f t="shared" si="89"/>
        <v>4181642.9089188916</v>
      </c>
      <c r="AK139" s="685">
        <f t="shared" si="89"/>
        <v>4394697.6151283095</v>
      </c>
      <c r="AL139" s="685">
        <f t="shared" si="89"/>
        <v>4618607.4586190963</v>
      </c>
      <c r="AM139" s="685">
        <f t="shared" si="89"/>
        <v>4853925.5086357398</v>
      </c>
      <c r="AN139" s="685">
        <f t="shared" si="89"/>
        <v>5101233.0133007299</v>
      </c>
      <c r="AO139" s="685" t="str">
        <f t="shared" si="89"/>
        <v/>
      </c>
      <c r="AP139" s="685" t="str">
        <f t="shared" si="89"/>
        <v/>
      </c>
      <c r="AQ139" s="685" t="str">
        <f t="shared" ref="AL139:BA161" si="102">IFERROR(IF($W139&gt;=AQ$3,($H139*(1+Ann_Salary_Growth_Rate)^AQ$3),""),0)</f>
        <v/>
      </c>
      <c r="AR139" s="685" t="str">
        <f t="shared" si="102"/>
        <v/>
      </c>
      <c r="AS139" s="685" t="str">
        <f t="shared" si="102"/>
        <v/>
      </c>
      <c r="AT139" s="685" t="str">
        <f t="shared" si="102"/>
        <v/>
      </c>
      <c r="AU139" s="685" t="str">
        <f t="shared" si="102"/>
        <v/>
      </c>
      <c r="AV139" s="685" t="str">
        <f t="shared" si="91"/>
        <v/>
      </c>
      <c r="AW139" s="685" t="str">
        <f t="shared" si="91"/>
        <v/>
      </c>
      <c r="AX139" s="685" t="str">
        <f t="shared" si="91"/>
        <v/>
      </c>
      <c r="AY139" s="685" t="str">
        <f t="shared" si="91"/>
        <v/>
      </c>
      <c r="AZ139" s="685" t="str">
        <f t="shared" si="91"/>
        <v/>
      </c>
      <c r="BA139" s="685" t="str">
        <f t="shared" si="91"/>
        <v/>
      </c>
      <c r="BB139" s="685" t="str">
        <f t="shared" si="91"/>
        <v/>
      </c>
      <c r="BC139" s="685" t="str">
        <f t="shared" si="91"/>
        <v/>
      </c>
      <c r="BD139" s="685" t="str">
        <f t="shared" si="91"/>
        <v/>
      </c>
      <c r="BE139" s="685" t="str">
        <f t="shared" si="91"/>
        <v/>
      </c>
      <c r="BF139" s="685" t="str">
        <f t="shared" si="91"/>
        <v/>
      </c>
      <c r="BG139" s="685" t="str">
        <f t="shared" si="91"/>
        <v/>
      </c>
      <c r="BH139" s="685" t="str">
        <f t="shared" si="91"/>
        <v/>
      </c>
      <c r="BI139" s="685" t="str">
        <f t="shared" si="90"/>
        <v/>
      </c>
      <c r="BJ139" s="685" t="str">
        <f t="shared" si="90"/>
        <v/>
      </c>
      <c r="BK139" s="685" t="str">
        <f t="shared" si="90"/>
        <v/>
      </c>
      <c r="BL139" s="685" t="str">
        <f t="shared" si="90"/>
        <v/>
      </c>
      <c r="BM139" s="685" t="str">
        <f t="shared" si="90"/>
        <v/>
      </c>
      <c r="BN139" s="685" t="str">
        <f t="shared" si="90"/>
        <v/>
      </c>
      <c r="BO139" s="685" t="str">
        <f t="shared" si="90"/>
        <v/>
      </c>
      <c r="BP139" s="685" t="str">
        <f t="shared" si="90"/>
        <v/>
      </c>
      <c r="BQ139" s="685" t="str">
        <f t="shared" si="90"/>
        <v/>
      </c>
      <c r="BR139" s="529"/>
      <c r="BS139" s="685">
        <f>IFERROR(($L139+AB139*Contr_Rate)*(1+Inv_Return)*IF($D139=$C$1,VLOOKUP($T139,Male_Annuity_Tables,MATCH($BS$3+3,'Mortality Tables'!$N$1:$DN$1,0),FALSE),VLOOKUP($T139,Fe_Annuity_Tables,MATCH(BS$3+3,'Mortality Tables'!$N$1:$DN$1,0),FALSE)),"")</f>
        <v>1067284.7136236755</v>
      </c>
      <c r="BT139" s="685">
        <f>IFERROR(($BS139+AC139*Contr_Rate)*(1+Inv_Return)*IF($D139=$C$1,VLOOKUP($T139,Male_Annuity_Tables,MATCH($BS$3+3,'Mortality Tables'!$N$1:$DN$1,0),FALSE),VLOOKUP($T139,Fe_Annuity_Tables,MATCH(BT$3+3,'Mortality Tables'!$N$1:$DN$1,0),FALSE)),"")</f>
        <v>1441136.6996667406</v>
      </c>
      <c r="BU139" s="685">
        <f>IFERROR((BT139+AD139*Contr_Rate)*(1+Inv_Return)*IF($D139=$C$1,VLOOKUP($T139,Male_Annuity_Tables,MATCH($BS$3+3,'Mortality Tables'!$N$1:$DN$1,0),FALSE),VLOOKUP($T139,Fe_Annuity_Tables,MATCH(BU$3+3,'Mortality Tables'!$N$1:$DN$1,0),FALSE)),"")</f>
        <v>1482561.3153247463</v>
      </c>
      <c r="BV139" s="685">
        <f>IFERROR((BU139+AE139*Contr_Rate)*(1+Inv_Return)*IF($D139=$C$1,VLOOKUP($T139,Male_Annuity_Tables,MATCH($BS$3+3,'Mortality Tables'!$N$1:$DN$1,0),FALSE),VLOOKUP($T139,Fe_Annuity_Tables,MATCH(BV$3+3,'Mortality Tables'!$N$1:$DN$1,0),FALSE)),"")</f>
        <v>1379083.0980671688</v>
      </c>
      <c r="BW139" s="685">
        <f>IFERROR((BV139+AF139*Contr_Rate)*(1+Inv_Return)*IF($D139=$C$1,VLOOKUP($T139,Male_Annuity_Tables,MATCH($BS$3+3,'Mortality Tables'!$N$1:$DN$1,0),FALSE),VLOOKUP($T139,Fe_Annuity_Tables,MATCH(BW$3+3,'Mortality Tables'!$N$1:$DN$1,0),FALSE)),"")</f>
        <v>1209213.5741901966</v>
      </c>
      <c r="BX139" s="685">
        <f>IFERROR((BW139+AG139*Contr_Rate)*(1+Inv_Return)*IF($D139=$C$1,VLOOKUP($T139,Male_Annuity_Tables,MATCH($BS$3+3,'Mortality Tables'!$N$1:$DN$1,0),FALSE),VLOOKUP($T139,Fe_Annuity_Tables,MATCH(BX$3+3,'Mortality Tables'!$N$1:$DN$1,0),FALSE)),"")</f>
        <v>1030663.1414185273</v>
      </c>
      <c r="BY139" s="685">
        <f>IFERROR((BX139+AH139*Contr_Rate)*(1+Inv_Return)*IF($D139=$C$1,VLOOKUP($T139,Male_Annuity_Tables,MATCH($BS$3+3,'Mortality Tables'!$N$1:$DN$1,0),FALSE),VLOOKUP($T139,Fe_Annuity_Tables,MATCH(BY$3+3,'Mortality Tables'!$N$1:$DN$1,0),FALSE)),"")</f>
        <v>873433.69754435553</v>
      </c>
      <c r="BZ139" s="685">
        <f>IFERROR((BY139+AI139*Contr_Rate)*(1+Inv_Return)*IF($D139=$C$1,VLOOKUP($T139,Male_Annuity_Tables,MATCH($BS$3+3,'Mortality Tables'!$N$1:$DN$1,0),FALSE),VLOOKUP($T139,Fe_Annuity_Tables,MATCH(BZ$3+3,'Mortality Tables'!$N$1:$DN$1,0),FALSE)),"")</f>
        <v>746212.9008475187</v>
      </c>
      <c r="CA139" s="685">
        <f>IFERROR((BZ139+AJ139*Contr_Rate)*(1+Inv_Return)*IF($D139=$C$1,VLOOKUP($T139,Male_Annuity_Tables,MATCH($BS$3+3,'Mortality Tables'!$N$1:$DN$1,0),FALSE),VLOOKUP($T139,Fe_Annuity_Tables,MATCH(CA$3+3,'Mortality Tables'!$N$1:$DN$1,0),FALSE)),"")</f>
        <v>682335.44111941278</v>
      </c>
      <c r="CB139" s="685">
        <f>IFERROR((CA139+AK139*Contr_Rate)*(1+Inv_Return)*IF($D139=$C$1,VLOOKUP($T139,Male_Annuity_Tables,MATCH($BS$3+3,'Mortality Tables'!$N$1:$DN$1,0),FALSE),VLOOKUP($T139,Fe_Annuity_Tables,MATCH(CB$3+3,'Mortality Tables'!$N$1:$DN$1,0),FALSE)),"")</f>
        <v>644341.90162420669</v>
      </c>
      <c r="CC139" s="685">
        <f>IFERROR((CB139+AL139*Contr_Rate)*(1+Inv_Return)*IF($D139=$C$1,VLOOKUP($T139,Male_Annuity_Tables,MATCH($BS$3+3,'Mortality Tables'!$N$1:$DN$1,0),FALSE),VLOOKUP($T139,Fe_Annuity_Tables,MATCH(CC$3+3,'Mortality Tables'!$N$1:$DN$1,0),FALSE)),"")</f>
        <v>616996.73285941745</v>
      </c>
      <c r="CD139" s="685">
        <f>IFERROR((CC139+AM139*Contr_Rate)*(1+Inv_Return)*IF($D139=$C$1,VLOOKUP($T139,Male_Annuity_Tables,MATCH($BS$3+3,'Mortality Tables'!$N$1:$DN$1,0),FALSE),VLOOKUP($T139,Fe_Annuity_Tables,MATCH(CD$3+3,'Mortality Tables'!$N$1:$DN$1,0),FALSE)),"")</f>
        <v>594367.26767637837</v>
      </c>
      <c r="CE139" s="685">
        <f>IFERROR((CD139+AN139*Contr_Rate)*(1+Inv_Return)*IF($D139=$C$1,VLOOKUP($T139,Male_Annuity_Tables,MATCH($BS$3+3,'Mortality Tables'!$N$1:$DN$1,0),FALSE),VLOOKUP($T139,Fe_Annuity_Tables,MATCH(CE$3+3,'Mortality Tables'!$N$1:$DN$1,0),FALSE)),"")</f>
        <v>574184.50832053879</v>
      </c>
      <c r="CF139" s="685" t="str">
        <f>IFERROR((CE139+AO139*Contr_Rate)*(1+Inv_Return)*IF($D139=$C$1,VLOOKUP($T139,Male_Annuity_Tables,MATCH($BS$3+3,'Mortality Tables'!$N$1:$DN$1,0),FALSE),VLOOKUP($T139,Fe_Annuity_Tables,MATCH(CF$3+3,'Mortality Tables'!$N$1:$DN$1,0),FALSE)),"")</f>
        <v/>
      </c>
      <c r="CG139" s="685" t="str">
        <f>IFERROR((CF139+AP139*Contr_Rate)*(1+Inv_Return)*IF($D139=$C$1,VLOOKUP($T139,Male_Annuity_Tables,MATCH($BS$3+3,'Mortality Tables'!$N$1:$DN$1,0),FALSE),VLOOKUP($T139,Fe_Annuity_Tables,MATCH(CG$3+3,'Mortality Tables'!$N$1:$DN$1,0),FALSE)),"")</f>
        <v/>
      </c>
      <c r="CH139" s="685" t="str">
        <f>IFERROR((CG139+AQ139*Contr_Rate)*(1+Inv_Return)*IF($D139=$C$1,VLOOKUP($T139,Male_Annuity_Tables,MATCH($BS$3+3,'Mortality Tables'!$N$1:$DN$1,0),FALSE),VLOOKUP($T139,Fe_Annuity_Tables,MATCH(CH$3+3,'Mortality Tables'!$N$1:$DN$1,0),FALSE)),"")</f>
        <v/>
      </c>
      <c r="CI139" s="685" t="str">
        <f>IFERROR((CH139+AR139*Contr_Rate)*(1+Inv_Return)*IF($D139=$C$1,VLOOKUP($T139,Male_Annuity_Tables,MATCH($BS$3+3,'Mortality Tables'!$N$1:$DN$1,0),FALSE),VLOOKUP($T139,Fe_Annuity_Tables,MATCH(CI$3+3,'Mortality Tables'!$N$1:$DN$1,0),FALSE)),"")</f>
        <v/>
      </c>
      <c r="CJ139" s="685" t="str">
        <f>IFERROR((CI139+AS139*Contr_Rate)*(1+Inv_Return)*IF($D139=$C$1,VLOOKUP($T139,Male_Annuity_Tables,MATCH($BS$3+3,'Mortality Tables'!$N$1:$DN$1,0),FALSE),VLOOKUP($T139,Fe_Annuity_Tables,MATCH(CJ$3+3,'Mortality Tables'!$N$1:$DN$1,0),FALSE)),"")</f>
        <v/>
      </c>
      <c r="CK139" s="685" t="str">
        <f>IFERROR((CJ139+AT139*Contr_Rate)*(1+Inv_Return)*IF($D139=$C$1,VLOOKUP($T139,Male_Annuity_Tables,MATCH($BS$3+3,'Mortality Tables'!$N$1:$DN$1,0),FALSE),VLOOKUP($T139,Fe_Annuity_Tables,MATCH(CK$3+3,'Mortality Tables'!$N$1:$DN$1,0),FALSE)),"")</f>
        <v/>
      </c>
      <c r="CL139" s="685" t="str">
        <f>IFERROR((CK139+AU139*Contr_Rate)*(1+Inv_Return)*IF($D139=$C$1,VLOOKUP($T139,Male_Annuity_Tables,MATCH($BS$3+3,'Mortality Tables'!$N$1:$DN$1,0),FALSE),VLOOKUP($T139,Fe_Annuity_Tables,MATCH(CL$3+3,'Mortality Tables'!$N$1:$DN$1,0),FALSE)),"")</f>
        <v/>
      </c>
      <c r="CM139" s="685" t="str">
        <f>IFERROR((CL139+AV139*Contr_Rate)*(1+Inv_Return)*IF($D139=$C$1,VLOOKUP($T139,Male_Annuity_Tables,MATCH($BS$3+3,'Mortality Tables'!$N$1:$DN$1,0),FALSE),VLOOKUP($T139,Fe_Annuity_Tables,MATCH(CM$3+3,'Mortality Tables'!$N$1:$DN$1,0),FALSE)),"")</f>
        <v/>
      </c>
      <c r="CN139" s="685" t="str">
        <f>IFERROR((CM139+AW139*Contr_Rate)*(1+Inv_Return)*IF($D139=$C$1,VLOOKUP($T139,Male_Annuity_Tables,MATCH($BS$3+3,'Mortality Tables'!$N$1:$DN$1,0),FALSE),VLOOKUP($T139,Fe_Annuity_Tables,MATCH(CN$3+3,'Mortality Tables'!$N$1:$DN$1,0),FALSE)),"")</f>
        <v/>
      </c>
      <c r="CO139" s="685" t="str">
        <f>IFERROR((CN139+AX139*Contr_Rate)*(1+Inv_Return)*IF($D139=$C$1,VLOOKUP($T139,Male_Annuity_Tables,MATCH($BS$3+3,'Mortality Tables'!$N$1:$DN$1,0),FALSE),VLOOKUP($T139,Fe_Annuity_Tables,MATCH(CO$3+3,'Mortality Tables'!$N$1:$DN$1,0),FALSE)),"")</f>
        <v/>
      </c>
      <c r="CP139" s="685" t="str">
        <f>IFERROR((CO139+AY139*Contr_Rate)*(1+Inv_Return)*IF($D139=$C$1,VLOOKUP($T139,Male_Annuity_Tables,MATCH($BS$3+3,'Mortality Tables'!$N$1:$DN$1,0),FALSE),VLOOKUP($T139,Fe_Annuity_Tables,MATCH(CP$3+3,'Mortality Tables'!$N$1:$DN$1,0),FALSE)),"")</f>
        <v/>
      </c>
      <c r="CQ139" s="685" t="str">
        <f>IFERROR((CP139+AZ139*Contr_Rate)*(1+Inv_Return)*IF($D139=$C$1,VLOOKUP($T139,Male_Annuity_Tables,MATCH($BS$3+3,'Mortality Tables'!$N$1:$DN$1,0),FALSE),VLOOKUP($T139,Fe_Annuity_Tables,MATCH(CQ$3+3,'Mortality Tables'!$N$1:$DN$1,0),FALSE)),"")</f>
        <v/>
      </c>
      <c r="CR139" s="685" t="str">
        <f>IFERROR((CQ139+BA139*Contr_Rate)*(1+Inv_Return)*IF($D139=$C$1,VLOOKUP($T139,Male_Annuity_Tables,MATCH($BS$3+3,'Mortality Tables'!$N$1:$DN$1,0),FALSE),VLOOKUP($T139,Fe_Annuity_Tables,MATCH(CR$3+3,'Mortality Tables'!$N$1:$DN$1,0),FALSE)),"")</f>
        <v/>
      </c>
      <c r="CS139" s="685" t="str">
        <f>IFERROR((CR139+BB139*Contr_Rate)*(1+Inv_Return)*IF($D139=$C$1,VLOOKUP($T139,Male_Annuity_Tables,MATCH($BS$3+3,'Mortality Tables'!$N$1:$DN$1,0),FALSE),VLOOKUP($T139,Fe_Annuity_Tables,MATCH(CS$3+3,'Mortality Tables'!$N$1:$DN$1,0),FALSE)),"")</f>
        <v/>
      </c>
      <c r="CT139" s="685" t="str">
        <f>IFERROR((CS139+BC139*Contr_Rate)*(1+Inv_Return)*IF($D139=$C$1,VLOOKUP($T139,Male_Annuity_Tables,MATCH($BS$3+3,'Mortality Tables'!$N$1:$DN$1,0),FALSE),VLOOKUP($T139,Fe_Annuity_Tables,MATCH(CT$3+3,'Mortality Tables'!$N$1:$DN$1,0),FALSE)),"")</f>
        <v/>
      </c>
      <c r="CU139" s="685" t="str">
        <f>IFERROR((CT139+BD139*Contr_Rate)*(1+Inv_Return)*IF($D139=$C$1,VLOOKUP($T139,Male_Annuity_Tables,MATCH($BS$3+3,'Mortality Tables'!$N$1:$DN$1,0),FALSE),VLOOKUP($T139,Fe_Annuity_Tables,MATCH(CU$3+3,'Mortality Tables'!$N$1:$DN$1,0),FALSE)),"")</f>
        <v/>
      </c>
      <c r="CV139" s="685" t="str">
        <f>IFERROR((CU139+BE139*Contr_Rate)*(1+Inv_Return)*IF($D139=$C$1,VLOOKUP($T139,Male_Annuity_Tables,MATCH($BS$3+3,'Mortality Tables'!$N$1:$DN$1,0),FALSE),VLOOKUP($T139,Fe_Annuity_Tables,MATCH(CV$3+3,'Mortality Tables'!$N$1:$DN$1,0),FALSE)),"")</f>
        <v/>
      </c>
      <c r="CW139" s="685" t="str">
        <f>IFERROR((CV139+BF139*Contr_Rate)*(1+Inv_Return)*IF($D139=$C$1,VLOOKUP($T139,Male_Annuity_Tables,MATCH($BS$3+3,'Mortality Tables'!$N$1:$DN$1,0),FALSE),VLOOKUP($T139,Fe_Annuity_Tables,MATCH(CW$3+3,'Mortality Tables'!$N$1:$DN$1,0),FALSE)),"")</f>
        <v/>
      </c>
      <c r="CX139" s="685" t="str">
        <f>IFERROR((CW139+BG139*Contr_Rate)*(1+Inv_Return)*IF($D139=$C$1,VLOOKUP($T139,Male_Annuity_Tables,MATCH($BS$3+3,'Mortality Tables'!$N$1:$DN$1,0),FALSE),VLOOKUP($T139,Fe_Annuity_Tables,MATCH(CX$3+3,'Mortality Tables'!$N$1:$DN$1,0),FALSE)),"")</f>
        <v/>
      </c>
      <c r="CY139" s="685" t="str">
        <f>IFERROR((CX139+BH139*Contr_Rate)*(1+Inv_Return)*IF($D139=$C$1,VLOOKUP($T139,Male_Annuity_Tables,MATCH($BS$3+3,'Mortality Tables'!$N$1:$DN$1,0),FALSE),VLOOKUP($T139,Fe_Annuity_Tables,MATCH(CY$3+3,'Mortality Tables'!$N$1:$DN$1,0),FALSE)),"")</f>
        <v/>
      </c>
      <c r="CZ139" s="685" t="str">
        <f>IFERROR((CY139+BI139*Contr_Rate)*(1+Inv_Return)*IF($D139=$C$1,VLOOKUP($T139,Male_Annuity_Tables,MATCH($BS$3+3,'Mortality Tables'!$N$1:$DN$1,0),FALSE),VLOOKUP($T139,Fe_Annuity_Tables,MATCH(CZ$3+3,'Mortality Tables'!$N$1:$DN$1,0),FALSE)),"")</f>
        <v/>
      </c>
      <c r="DA139" s="685" t="str">
        <f>IFERROR((CZ139+BJ139*Contr_Rate)*(1+Inv_Return)*IF($D139=$C$1,VLOOKUP($T139,Male_Annuity_Tables,MATCH($BS$3+3,'Mortality Tables'!$N$1:$DN$1,0),FALSE),VLOOKUP($T139,Fe_Annuity_Tables,MATCH(DA$3+3,'Mortality Tables'!$N$1:$DN$1,0),FALSE)),"")</f>
        <v/>
      </c>
      <c r="DB139" s="685" t="str">
        <f>IFERROR((DA139+BK139*Contr_Rate)*(1+Inv_Return)*IF($D139=$C$1,VLOOKUP($T139,Male_Annuity_Tables,MATCH($BS$3+3,'Mortality Tables'!$N$1:$DN$1,0),FALSE),VLOOKUP($T139,Fe_Annuity_Tables,MATCH(DB$3+3,'Mortality Tables'!$N$1:$DN$1,0),FALSE)),"")</f>
        <v/>
      </c>
      <c r="DC139" s="685" t="str">
        <f>IFERROR((DB139+BL139*Contr_Rate)*(1+Inv_Return)*IF($D139=$C$1,VLOOKUP($T139,Male_Annuity_Tables,MATCH($BS$3+3,'Mortality Tables'!$N$1:$DN$1,0),FALSE),VLOOKUP($T139,Fe_Annuity_Tables,MATCH(DC$3+3,'Mortality Tables'!$N$1:$DN$1,0),FALSE)),"")</f>
        <v/>
      </c>
      <c r="DD139" s="685" t="str">
        <f>IFERROR((DC139+BM139*Contr_Rate)*(1+Inv_Return)*IF($D139=$C$1,VLOOKUP($T139,Male_Annuity_Tables,MATCH($BS$3+3,'Mortality Tables'!$N$1:$DN$1,0),FALSE),VLOOKUP($T139,Fe_Annuity_Tables,MATCH(DD$3+3,'Mortality Tables'!$N$1:$DN$1,0),FALSE)),"")</f>
        <v/>
      </c>
      <c r="DE139" s="685" t="str">
        <f>IFERROR((DD139+BN139*Contr_Rate)*(1+Inv_Return)*IF($D139=$C$1,VLOOKUP($T139,Male_Annuity_Tables,MATCH($BS$3+3,'Mortality Tables'!$N$1:$DN$1,0),FALSE),VLOOKUP($T139,Fe_Annuity_Tables,MATCH(DE$3+3,'Mortality Tables'!$N$1:$DN$1,0),FALSE)),"")</f>
        <v/>
      </c>
      <c r="DF139" s="685" t="str">
        <f>IFERROR((DE139+BO139*Contr_Rate)*(1+Inv_Return)*IF($D139=$C$1,VLOOKUP($T139,Male_Annuity_Tables,MATCH($BS$3+3,'Mortality Tables'!$N$1:$DN$1,0),FALSE),VLOOKUP($T139,Fe_Annuity_Tables,MATCH(DF$3+3,'Mortality Tables'!$N$1:$DN$1,0),FALSE)),"")</f>
        <v/>
      </c>
      <c r="DG139" s="685" t="str">
        <f>IFERROR((DF139+BP139*Contr_Rate)*(1+Inv_Return)*IF($D139=$C$1,VLOOKUP($T139,Male_Annuity_Tables,MATCH($BS$3+3,'Mortality Tables'!$N$1:$DN$1,0),FALSE),VLOOKUP($T139,Fe_Annuity_Tables,MATCH(DG$3+3,'Mortality Tables'!$N$1:$DN$1,0),FALSE)),"")</f>
        <v/>
      </c>
      <c r="DH139" s="685" t="str">
        <f>IFERROR((DG139+BQ139*Contr_Rate)*(1+Inv_Return)*IF($D139=$C$1,VLOOKUP($T139,Male_Annuity_Tables,MATCH($BS$3+3,'Mortality Tables'!$N$1:$DN$1,0),FALSE),VLOOKUP($T139,Fe_Annuity_Tables,MATCH(DH$3+3,'Mortality Tables'!$N$1:$DN$1,0),FALSE)),"")</f>
        <v/>
      </c>
      <c r="DJ139" s="686">
        <f t="shared" si="100"/>
        <v>1482561.3153247463</v>
      </c>
      <c r="DK139" s="680">
        <f t="shared" si="60"/>
        <v>8.8017766057058875</v>
      </c>
      <c r="DL139" s="686">
        <f t="shared" si="83"/>
        <v>112854.04365110194</v>
      </c>
      <c r="DM139" s="686">
        <f t="shared" si="101"/>
        <v>5101233.0133007299</v>
      </c>
      <c r="DN139" s="687">
        <f t="shared" si="84"/>
        <v>2.2122895260195188E-2</v>
      </c>
      <c r="DP139" s="688">
        <f t="shared" si="95"/>
        <v>162832.4269034233</v>
      </c>
      <c r="DQ139" s="688">
        <f t="shared" si="96"/>
        <v>219869.90285805563</v>
      </c>
      <c r="DR139" s="688">
        <f t="shared" si="97"/>
        <v>226189.93219515058</v>
      </c>
    </row>
    <row r="140" spans="1:122" s="657" customFormat="1" ht="14.5">
      <c r="A140" s="675" t="s">
        <v>1349</v>
      </c>
      <c r="B140" s="675" t="s">
        <v>1350</v>
      </c>
      <c r="C140" s="675" t="s">
        <v>236</v>
      </c>
      <c r="D140" s="675" t="s">
        <v>61</v>
      </c>
      <c r="E140" s="676">
        <v>29398</v>
      </c>
      <c r="F140" s="677">
        <v>38560</v>
      </c>
      <c r="G140" s="677">
        <v>44017</v>
      </c>
      <c r="H140" s="678">
        <v>2387367</v>
      </c>
      <c r="I140" s="678">
        <v>228331.24</v>
      </c>
      <c r="J140" s="678">
        <v>136452.07999999999</v>
      </c>
      <c r="K140" s="678">
        <v>16428.98</v>
      </c>
      <c r="L140" s="678">
        <v>381212.29999999993</v>
      </c>
      <c r="M140" s="679">
        <f>IF(COUNTIF($A$4:A204,A140)=1,0,1)</f>
        <v>0</v>
      </c>
      <c r="N140" s="680" t="str">
        <f t="shared" si="80"/>
        <v>Okay</v>
      </c>
      <c r="O140" s="680" t="str">
        <f t="shared" si="98"/>
        <v>TRUE</v>
      </c>
      <c r="P140" s="680" t="b">
        <f t="shared" si="92"/>
        <v>1</v>
      </c>
      <c r="Q140" s="680" t="b">
        <f t="shared" si="76"/>
        <v>1</v>
      </c>
      <c r="R140" s="680" t="b">
        <f t="shared" si="77"/>
        <v>1</v>
      </c>
      <c r="S140" s="681">
        <f t="shared" si="93"/>
        <v>25.101369863013698</v>
      </c>
      <c r="T140" s="682">
        <f t="shared" si="78"/>
        <v>44</v>
      </c>
      <c r="U140" s="682">
        <f t="shared" si="99"/>
        <v>40</v>
      </c>
      <c r="V140" s="682">
        <f t="shared" si="79"/>
        <v>4.4904109589041097</v>
      </c>
      <c r="W140" s="682">
        <f t="shared" si="81"/>
        <v>16</v>
      </c>
      <c r="X140" s="683">
        <f t="shared" si="82"/>
        <v>6099396.7999999989</v>
      </c>
      <c r="Y140" s="684">
        <f t="shared" si="94"/>
        <v>3.1900000000000001E-3</v>
      </c>
      <c r="Z140" s="684">
        <f>IF($D140=$C$1,VLOOKUP($T140,Male_Annuity_Tables,MATCH($W140+2,'Mortality Tables'!$DS$1:$HT$1,0),FALSE),VLOOKUP($T140,Fe_Annuity_Tables,MATCH($W140+2,'Mortality Tables'!$M$1:$DN$1,0),FALSE))</f>
        <v>0.15423253034769741</v>
      </c>
      <c r="AA140" s="664"/>
      <c r="AB140" s="685">
        <f t="shared" ref="AB140:AP162" si="103">IFERROR(IF($W140&gt;=AB$3,($H140*(1+Ann_Salary_Growth_Rate)^AB$3),""),0)</f>
        <v>2509003.3486500001</v>
      </c>
      <c r="AC140" s="685">
        <f t="shared" si="103"/>
        <v>2636837.0692637176</v>
      </c>
      <c r="AD140" s="685">
        <f t="shared" si="103"/>
        <v>2771183.9179427042</v>
      </c>
      <c r="AE140" s="685">
        <f t="shared" si="103"/>
        <v>2912375.738561885</v>
      </c>
      <c r="AF140" s="685">
        <f t="shared" si="103"/>
        <v>3060761.2824416128</v>
      </c>
      <c r="AG140" s="685">
        <f t="shared" si="103"/>
        <v>3216707.0697820135</v>
      </c>
      <c r="AH140" s="685">
        <f t="shared" si="103"/>
        <v>3380598.294987407</v>
      </c>
      <c r="AI140" s="685">
        <f t="shared" si="103"/>
        <v>3552839.778117016</v>
      </c>
      <c r="AJ140" s="685">
        <f t="shared" si="103"/>
        <v>3733856.964812078</v>
      </c>
      <c r="AK140" s="685">
        <f t="shared" si="103"/>
        <v>3924096.9771692534</v>
      </c>
      <c r="AL140" s="685">
        <f t="shared" si="102"/>
        <v>4124029.7181560267</v>
      </c>
      <c r="AM140" s="685">
        <f t="shared" si="102"/>
        <v>4334149.0322960764</v>
      </c>
      <c r="AN140" s="685">
        <f t="shared" si="102"/>
        <v>4554973.9254915612</v>
      </c>
      <c r="AO140" s="685">
        <f t="shared" si="102"/>
        <v>4787049.8469953574</v>
      </c>
      <c r="AP140" s="685">
        <f t="shared" si="102"/>
        <v>5030950.0366997709</v>
      </c>
      <c r="AQ140" s="685">
        <f t="shared" si="102"/>
        <v>5287276.9410696244</v>
      </c>
      <c r="AR140" s="685" t="str">
        <f t="shared" si="102"/>
        <v/>
      </c>
      <c r="AS140" s="685" t="str">
        <f t="shared" si="102"/>
        <v/>
      </c>
      <c r="AT140" s="685" t="str">
        <f t="shared" si="102"/>
        <v/>
      </c>
      <c r="AU140" s="685" t="str">
        <f t="shared" si="102"/>
        <v/>
      </c>
      <c r="AV140" s="685" t="str">
        <f t="shared" si="91"/>
        <v/>
      </c>
      <c r="AW140" s="685" t="str">
        <f t="shared" si="91"/>
        <v/>
      </c>
      <c r="AX140" s="685" t="str">
        <f t="shared" si="91"/>
        <v/>
      </c>
      <c r="AY140" s="685" t="str">
        <f t="shared" si="91"/>
        <v/>
      </c>
      <c r="AZ140" s="685" t="str">
        <f t="shared" si="91"/>
        <v/>
      </c>
      <c r="BA140" s="685" t="str">
        <f t="shared" si="91"/>
        <v/>
      </c>
      <c r="BB140" s="685" t="str">
        <f t="shared" si="91"/>
        <v/>
      </c>
      <c r="BC140" s="685" t="str">
        <f t="shared" si="91"/>
        <v/>
      </c>
      <c r="BD140" s="685" t="str">
        <f t="shared" si="91"/>
        <v/>
      </c>
      <c r="BE140" s="685" t="str">
        <f t="shared" si="91"/>
        <v/>
      </c>
      <c r="BF140" s="685" t="str">
        <f t="shared" si="91"/>
        <v/>
      </c>
      <c r="BG140" s="685" t="str">
        <f t="shared" si="91"/>
        <v/>
      </c>
      <c r="BH140" s="685" t="str">
        <f t="shared" si="91"/>
        <v/>
      </c>
      <c r="BI140" s="685" t="str">
        <f t="shared" si="90"/>
        <v/>
      </c>
      <c r="BJ140" s="685" t="str">
        <f t="shared" si="90"/>
        <v/>
      </c>
      <c r="BK140" s="685" t="str">
        <f t="shared" si="90"/>
        <v/>
      </c>
      <c r="BL140" s="685" t="str">
        <f t="shared" si="90"/>
        <v/>
      </c>
      <c r="BM140" s="685" t="str">
        <f t="shared" si="90"/>
        <v/>
      </c>
      <c r="BN140" s="685" t="str">
        <f t="shared" si="90"/>
        <v/>
      </c>
      <c r="BO140" s="685" t="str">
        <f t="shared" si="90"/>
        <v/>
      </c>
      <c r="BP140" s="685" t="str">
        <f t="shared" si="90"/>
        <v/>
      </c>
      <c r="BQ140" s="685" t="str">
        <f t="shared" si="90"/>
        <v/>
      </c>
      <c r="BR140" s="529"/>
      <c r="BS140" s="685">
        <f>IFERROR(($L140+AB140*Contr_Rate)*(1+Inv_Return)*IF($D140=$C$1,VLOOKUP($T140,Male_Annuity_Tables,MATCH($BS$3+3,'Mortality Tables'!$N$1:$DN$1,0),FALSE),VLOOKUP($T140,Fe_Annuity_Tables,MATCH(BS$3+3,'Mortality Tables'!$N$1:$DN$1,0),FALSE)),"")</f>
        <v>987311.03474741266</v>
      </c>
      <c r="BT140" s="685">
        <f>IFERROR(($BS140+AC140*Contr_Rate)*(1+Inv_Return)*IF($D140=$C$1,VLOOKUP($T140,Male_Annuity_Tables,MATCH($BS$3+3,'Mortality Tables'!$N$1:$DN$1,0),FALSE),VLOOKUP($T140,Fe_Annuity_Tables,MATCH(BT$3+3,'Mortality Tables'!$N$1:$DN$1,0),FALSE)),"")</f>
        <v>1548439.8787927211</v>
      </c>
      <c r="BU140" s="685">
        <f>IFERROR((BT140+AD140*Contr_Rate)*(1+Inv_Return)*IF($D140=$C$1,VLOOKUP($T140,Male_Annuity_Tables,MATCH($BS$3+3,'Mortality Tables'!$N$1:$DN$1,0),FALSE),VLOOKUP($T140,Fe_Annuity_Tables,MATCH(BU$3+3,'Mortality Tables'!$N$1:$DN$1,0),FALSE)),"")</f>
        <v>2072114.2506252069</v>
      </c>
      <c r="BV140" s="685">
        <f>IFERROR((BU140+AE140*Contr_Rate)*(1+Inv_Return)*IF($D140=$C$1,VLOOKUP($T140,Male_Annuity_Tables,MATCH($BS$3+3,'Mortality Tables'!$N$1:$DN$1,0),FALSE),VLOOKUP($T140,Fe_Annuity_Tables,MATCH(BV$3+3,'Mortality Tables'!$N$1:$DN$1,0),FALSE)),"")</f>
        <v>2564964.5914881318</v>
      </c>
      <c r="BW140" s="685">
        <f>IFERROR((BV140+AF140*Contr_Rate)*(1+Inv_Return)*IF($D140=$C$1,VLOOKUP($T140,Male_Annuity_Tables,MATCH($BS$3+3,'Mortality Tables'!$N$1:$DN$1,0),FALSE),VLOOKUP($T140,Fe_Annuity_Tables,MATCH(BW$3+3,'Mortality Tables'!$N$1:$DN$1,0),FALSE)),"")</f>
        <v>3032855.1994595416</v>
      </c>
      <c r="BX140" s="685">
        <f>IFERROR((BW140+AG140*Contr_Rate)*(1+Inv_Return)*IF($D140=$C$1,VLOOKUP($T140,Male_Annuity_Tables,MATCH($BS$3+3,'Mortality Tables'!$N$1:$DN$1,0),FALSE),VLOOKUP($T140,Fe_Annuity_Tables,MATCH(BX$3+3,'Mortality Tables'!$N$1:$DN$1,0),FALSE)),"")</f>
        <v>3480987.9246376869</v>
      </c>
      <c r="BY140" s="685">
        <f>IFERROR((BX140+AH140*Contr_Rate)*(1+Inv_Return)*IF($D140=$C$1,VLOOKUP($T140,Male_Annuity_Tables,MATCH($BS$3+3,'Mortality Tables'!$N$1:$DN$1,0),FALSE),VLOOKUP($T140,Fe_Annuity_Tables,MATCH(BY$3+3,'Mortality Tables'!$N$1:$DN$1,0),FALSE)),"")</f>
        <v>3913992.6941850795</v>
      </c>
      <c r="BZ140" s="685">
        <f>IFERROR((BY140+AI140*Contr_Rate)*(1+Inv_Return)*IF($D140=$C$1,VLOOKUP($T140,Male_Annuity_Tables,MATCH($BS$3+3,'Mortality Tables'!$N$1:$DN$1,0),FALSE),VLOOKUP($T140,Fe_Annuity_Tables,MATCH(BZ$3+3,'Mortality Tables'!$N$1:$DN$1,0),FALSE)),"")</f>
        <v>4336006.5820315173</v>
      </c>
      <c r="CA140" s="685">
        <f>IFERROR((BZ140+AJ140*Contr_Rate)*(1+Inv_Return)*IF($D140=$C$1,VLOOKUP($T140,Male_Annuity_Tables,MATCH($BS$3+3,'Mortality Tables'!$N$1:$DN$1,0),FALSE),VLOOKUP($T140,Fe_Annuity_Tables,MATCH(CA$3+3,'Mortality Tables'!$N$1:$DN$1,0),FALSE)),"")</f>
        <v>4750742.9169458551</v>
      </c>
      <c r="CB140" s="685">
        <f>IFERROR((CA140+AK140*Contr_Rate)*(1+Inv_Return)*IF($D140=$C$1,VLOOKUP($T140,Male_Annuity_Tables,MATCH($BS$3+3,'Mortality Tables'!$N$1:$DN$1,0),FALSE),VLOOKUP($T140,Fe_Annuity_Tables,MATCH(CB$3+3,'Mortality Tables'!$N$1:$DN$1,0),FALSE)),"")</f>
        <v>5161551.7302115383</v>
      </c>
      <c r="CC140" s="685">
        <f>IFERROR((CB140+AL140*Contr_Rate)*(1+Inv_Return)*IF($D140=$C$1,VLOOKUP($T140,Male_Annuity_Tables,MATCH($BS$3+3,'Mortality Tables'!$N$1:$DN$1,0),FALSE),VLOOKUP($T140,Fe_Annuity_Tables,MATCH(CC$3+3,'Mortality Tables'!$N$1:$DN$1,0),FALSE)),"")</f>
        <v>5571472.6765838694</v>
      </c>
      <c r="CD140" s="685">
        <f>IFERROR((CC140+AM140*Contr_Rate)*(1+Inv_Return)*IF($D140=$C$1,VLOOKUP($T140,Male_Annuity_Tables,MATCH($BS$3+3,'Mortality Tables'!$N$1:$DN$1,0),FALSE),VLOOKUP($T140,Fe_Annuity_Tables,MATCH(CD$3+3,'Mortality Tables'!$N$1:$DN$1,0),FALSE)),"")</f>
        <v>5983281.4163477058</v>
      </c>
      <c r="CE140" s="685">
        <f>IFERROR((CD140+AN140*Contr_Rate)*(1+Inv_Return)*IF($D140=$C$1,VLOOKUP($T140,Male_Annuity_Tables,MATCH($BS$3+3,'Mortality Tables'!$N$1:$DN$1,0),FALSE),VLOOKUP($T140,Fe_Annuity_Tables,MATCH(CE$3+3,'Mortality Tables'!$N$1:$DN$1,0),FALSE)),"")</f>
        <v>6399530.3193293037</v>
      </c>
      <c r="CF140" s="685">
        <f>IFERROR((CE140+AO140*Contr_Rate)*(1+Inv_Return)*IF($D140=$C$1,VLOOKUP($T140,Male_Annuity_Tables,MATCH($BS$3+3,'Mortality Tables'!$N$1:$DN$1,0),FALSE),VLOOKUP($T140,Fe_Annuity_Tables,MATCH(CF$3+3,'Mortality Tables'!$N$1:$DN$1,0),FALSE)),"")</f>
        <v>6822584.2412043419</v>
      </c>
      <c r="CG140" s="685">
        <f>IFERROR((CF140+AP140*Contr_Rate)*(1+Inv_Return)*IF($D140=$C$1,VLOOKUP($T140,Male_Annuity_Tables,MATCH($BS$3+3,'Mortality Tables'!$N$1:$DN$1,0),FALSE),VLOOKUP($T140,Fe_Annuity_Tables,MATCH(CG$3+3,'Mortality Tables'!$N$1:$DN$1,0),FALSE)),"")</f>
        <v>7254652.0262604747</v>
      </c>
      <c r="CH140" s="685">
        <f>IFERROR((CG140+AQ140*Contr_Rate)*(1+Inv_Return)*IF($D140=$C$1,VLOOKUP($T140,Male_Annuity_Tables,MATCH($BS$3+3,'Mortality Tables'!$N$1:$DN$1,0),FALSE),VLOOKUP($T140,Fe_Annuity_Tables,MATCH(CH$3+3,'Mortality Tables'!$N$1:$DN$1,0),FALSE)),"")</f>
        <v>7697814.3070667423</v>
      </c>
      <c r="CI140" s="685" t="str">
        <f>IFERROR((CH140+AR140*Contr_Rate)*(1+Inv_Return)*IF($D140=$C$1,VLOOKUP($T140,Male_Annuity_Tables,MATCH($BS$3+3,'Mortality Tables'!$N$1:$DN$1,0),FALSE),VLOOKUP($T140,Fe_Annuity_Tables,MATCH(CI$3+3,'Mortality Tables'!$N$1:$DN$1,0),FALSE)),"")</f>
        <v/>
      </c>
      <c r="CJ140" s="685" t="str">
        <f>IFERROR((CI140+AS140*Contr_Rate)*(1+Inv_Return)*IF($D140=$C$1,VLOOKUP($T140,Male_Annuity_Tables,MATCH($BS$3+3,'Mortality Tables'!$N$1:$DN$1,0),FALSE),VLOOKUP($T140,Fe_Annuity_Tables,MATCH(CJ$3+3,'Mortality Tables'!$N$1:$DN$1,0),FALSE)),"")</f>
        <v/>
      </c>
      <c r="CK140" s="685" t="str">
        <f>IFERROR((CJ140+AT140*Contr_Rate)*(1+Inv_Return)*IF($D140=$C$1,VLOOKUP($T140,Male_Annuity_Tables,MATCH($BS$3+3,'Mortality Tables'!$N$1:$DN$1,0),FALSE),VLOOKUP($T140,Fe_Annuity_Tables,MATCH(CK$3+3,'Mortality Tables'!$N$1:$DN$1,0),FALSE)),"")</f>
        <v/>
      </c>
      <c r="CL140" s="685" t="str">
        <f>IFERROR((CK140+AU140*Contr_Rate)*(1+Inv_Return)*IF($D140=$C$1,VLOOKUP($T140,Male_Annuity_Tables,MATCH($BS$3+3,'Mortality Tables'!$N$1:$DN$1,0),FALSE),VLOOKUP($T140,Fe_Annuity_Tables,MATCH(CL$3+3,'Mortality Tables'!$N$1:$DN$1,0),FALSE)),"")</f>
        <v/>
      </c>
      <c r="CM140" s="685" t="str">
        <f>IFERROR((CL140+AV140*Contr_Rate)*(1+Inv_Return)*IF($D140=$C$1,VLOOKUP($T140,Male_Annuity_Tables,MATCH($BS$3+3,'Mortality Tables'!$N$1:$DN$1,0),FALSE),VLOOKUP($T140,Fe_Annuity_Tables,MATCH(CM$3+3,'Mortality Tables'!$N$1:$DN$1,0),FALSE)),"")</f>
        <v/>
      </c>
      <c r="CN140" s="685" t="str">
        <f>IFERROR((CM140+AW140*Contr_Rate)*(1+Inv_Return)*IF($D140=$C$1,VLOOKUP($T140,Male_Annuity_Tables,MATCH($BS$3+3,'Mortality Tables'!$N$1:$DN$1,0),FALSE),VLOOKUP($T140,Fe_Annuity_Tables,MATCH(CN$3+3,'Mortality Tables'!$N$1:$DN$1,0),FALSE)),"")</f>
        <v/>
      </c>
      <c r="CO140" s="685" t="str">
        <f>IFERROR((CN140+AX140*Contr_Rate)*(1+Inv_Return)*IF($D140=$C$1,VLOOKUP($T140,Male_Annuity_Tables,MATCH($BS$3+3,'Mortality Tables'!$N$1:$DN$1,0),FALSE),VLOOKUP($T140,Fe_Annuity_Tables,MATCH(CO$3+3,'Mortality Tables'!$N$1:$DN$1,0),FALSE)),"")</f>
        <v/>
      </c>
      <c r="CP140" s="685" t="str">
        <f>IFERROR((CO140+AY140*Contr_Rate)*(1+Inv_Return)*IF($D140=$C$1,VLOOKUP($T140,Male_Annuity_Tables,MATCH($BS$3+3,'Mortality Tables'!$N$1:$DN$1,0),FALSE),VLOOKUP($T140,Fe_Annuity_Tables,MATCH(CP$3+3,'Mortality Tables'!$N$1:$DN$1,0),FALSE)),"")</f>
        <v/>
      </c>
      <c r="CQ140" s="685" t="str">
        <f>IFERROR((CP140+AZ140*Contr_Rate)*(1+Inv_Return)*IF($D140=$C$1,VLOOKUP($T140,Male_Annuity_Tables,MATCH($BS$3+3,'Mortality Tables'!$N$1:$DN$1,0),FALSE),VLOOKUP($T140,Fe_Annuity_Tables,MATCH(CQ$3+3,'Mortality Tables'!$N$1:$DN$1,0),FALSE)),"")</f>
        <v/>
      </c>
      <c r="CR140" s="685" t="str">
        <f>IFERROR((CQ140+BA140*Contr_Rate)*(1+Inv_Return)*IF($D140=$C$1,VLOOKUP($T140,Male_Annuity_Tables,MATCH($BS$3+3,'Mortality Tables'!$N$1:$DN$1,0),FALSE),VLOOKUP($T140,Fe_Annuity_Tables,MATCH(CR$3+3,'Mortality Tables'!$N$1:$DN$1,0),FALSE)),"")</f>
        <v/>
      </c>
      <c r="CS140" s="685" t="str">
        <f>IFERROR((CR140+BB140*Contr_Rate)*(1+Inv_Return)*IF($D140=$C$1,VLOOKUP($T140,Male_Annuity_Tables,MATCH($BS$3+3,'Mortality Tables'!$N$1:$DN$1,0),FALSE),VLOOKUP($T140,Fe_Annuity_Tables,MATCH(CS$3+3,'Mortality Tables'!$N$1:$DN$1,0),FALSE)),"")</f>
        <v/>
      </c>
      <c r="CT140" s="685" t="str">
        <f>IFERROR((CS140+BC140*Contr_Rate)*(1+Inv_Return)*IF($D140=$C$1,VLOOKUP($T140,Male_Annuity_Tables,MATCH($BS$3+3,'Mortality Tables'!$N$1:$DN$1,0),FALSE),VLOOKUP($T140,Fe_Annuity_Tables,MATCH(CT$3+3,'Mortality Tables'!$N$1:$DN$1,0),FALSE)),"")</f>
        <v/>
      </c>
      <c r="CU140" s="685" t="str">
        <f>IFERROR((CT140+BD140*Contr_Rate)*(1+Inv_Return)*IF($D140=$C$1,VLOOKUP($T140,Male_Annuity_Tables,MATCH($BS$3+3,'Mortality Tables'!$N$1:$DN$1,0),FALSE),VLOOKUP($T140,Fe_Annuity_Tables,MATCH(CU$3+3,'Mortality Tables'!$N$1:$DN$1,0),FALSE)),"")</f>
        <v/>
      </c>
      <c r="CV140" s="685" t="str">
        <f>IFERROR((CU140+BE140*Contr_Rate)*(1+Inv_Return)*IF($D140=$C$1,VLOOKUP($T140,Male_Annuity_Tables,MATCH($BS$3+3,'Mortality Tables'!$N$1:$DN$1,0),FALSE),VLOOKUP($T140,Fe_Annuity_Tables,MATCH(CV$3+3,'Mortality Tables'!$N$1:$DN$1,0),FALSE)),"")</f>
        <v/>
      </c>
      <c r="CW140" s="685" t="str">
        <f>IFERROR((CV140+BF140*Contr_Rate)*(1+Inv_Return)*IF($D140=$C$1,VLOOKUP($T140,Male_Annuity_Tables,MATCH($BS$3+3,'Mortality Tables'!$N$1:$DN$1,0),FALSE),VLOOKUP($T140,Fe_Annuity_Tables,MATCH(CW$3+3,'Mortality Tables'!$N$1:$DN$1,0),FALSE)),"")</f>
        <v/>
      </c>
      <c r="CX140" s="685" t="str">
        <f>IFERROR((CW140+BG140*Contr_Rate)*(1+Inv_Return)*IF($D140=$C$1,VLOOKUP($T140,Male_Annuity_Tables,MATCH($BS$3+3,'Mortality Tables'!$N$1:$DN$1,0),FALSE),VLOOKUP($T140,Fe_Annuity_Tables,MATCH(CX$3+3,'Mortality Tables'!$N$1:$DN$1,0),FALSE)),"")</f>
        <v/>
      </c>
      <c r="CY140" s="685" t="str">
        <f>IFERROR((CX140+BH140*Contr_Rate)*(1+Inv_Return)*IF($D140=$C$1,VLOOKUP($T140,Male_Annuity_Tables,MATCH($BS$3+3,'Mortality Tables'!$N$1:$DN$1,0),FALSE),VLOOKUP($T140,Fe_Annuity_Tables,MATCH(CY$3+3,'Mortality Tables'!$N$1:$DN$1,0),FALSE)),"")</f>
        <v/>
      </c>
      <c r="CZ140" s="685" t="str">
        <f>IFERROR((CY140+BI140*Contr_Rate)*(1+Inv_Return)*IF($D140=$C$1,VLOOKUP($T140,Male_Annuity_Tables,MATCH($BS$3+3,'Mortality Tables'!$N$1:$DN$1,0),FALSE),VLOOKUP($T140,Fe_Annuity_Tables,MATCH(CZ$3+3,'Mortality Tables'!$N$1:$DN$1,0),FALSE)),"")</f>
        <v/>
      </c>
      <c r="DA140" s="685" t="str">
        <f>IFERROR((CZ140+BJ140*Contr_Rate)*(1+Inv_Return)*IF($D140=$C$1,VLOOKUP($T140,Male_Annuity_Tables,MATCH($BS$3+3,'Mortality Tables'!$N$1:$DN$1,0),FALSE),VLOOKUP($T140,Fe_Annuity_Tables,MATCH(DA$3+3,'Mortality Tables'!$N$1:$DN$1,0),FALSE)),"")</f>
        <v/>
      </c>
      <c r="DB140" s="685" t="str">
        <f>IFERROR((DA140+BK140*Contr_Rate)*(1+Inv_Return)*IF($D140=$C$1,VLOOKUP($T140,Male_Annuity_Tables,MATCH($BS$3+3,'Mortality Tables'!$N$1:$DN$1,0),FALSE),VLOOKUP($T140,Fe_Annuity_Tables,MATCH(DB$3+3,'Mortality Tables'!$N$1:$DN$1,0),FALSE)),"")</f>
        <v/>
      </c>
      <c r="DC140" s="685" t="str">
        <f>IFERROR((DB140+BL140*Contr_Rate)*(1+Inv_Return)*IF($D140=$C$1,VLOOKUP($T140,Male_Annuity_Tables,MATCH($BS$3+3,'Mortality Tables'!$N$1:$DN$1,0),FALSE),VLOOKUP($T140,Fe_Annuity_Tables,MATCH(DC$3+3,'Mortality Tables'!$N$1:$DN$1,0),FALSE)),"")</f>
        <v/>
      </c>
      <c r="DD140" s="685" t="str">
        <f>IFERROR((DC140+BM140*Contr_Rate)*(1+Inv_Return)*IF($D140=$C$1,VLOOKUP($T140,Male_Annuity_Tables,MATCH($BS$3+3,'Mortality Tables'!$N$1:$DN$1,0),FALSE),VLOOKUP($T140,Fe_Annuity_Tables,MATCH(DD$3+3,'Mortality Tables'!$N$1:$DN$1,0),FALSE)),"")</f>
        <v/>
      </c>
      <c r="DE140" s="685" t="str">
        <f>IFERROR((DD140+BN140*Contr_Rate)*(1+Inv_Return)*IF($D140=$C$1,VLOOKUP($T140,Male_Annuity_Tables,MATCH($BS$3+3,'Mortality Tables'!$N$1:$DN$1,0),FALSE),VLOOKUP($T140,Fe_Annuity_Tables,MATCH(DE$3+3,'Mortality Tables'!$N$1:$DN$1,0),FALSE)),"")</f>
        <v/>
      </c>
      <c r="DF140" s="685" t="str">
        <f>IFERROR((DE140+BO140*Contr_Rate)*(1+Inv_Return)*IF($D140=$C$1,VLOOKUP($T140,Male_Annuity_Tables,MATCH($BS$3+3,'Mortality Tables'!$N$1:$DN$1,0),FALSE),VLOOKUP($T140,Fe_Annuity_Tables,MATCH(DF$3+3,'Mortality Tables'!$N$1:$DN$1,0),FALSE)),"")</f>
        <v/>
      </c>
      <c r="DG140" s="685" t="str">
        <f>IFERROR((DF140+BP140*Contr_Rate)*(1+Inv_Return)*IF($D140=$C$1,VLOOKUP($T140,Male_Annuity_Tables,MATCH($BS$3+3,'Mortality Tables'!$N$1:$DN$1,0),FALSE),VLOOKUP($T140,Fe_Annuity_Tables,MATCH(DG$3+3,'Mortality Tables'!$N$1:$DN$1,0),FALSE)),"")</f>
        <v/>
      </c>
      <c r="DH140" s="685" t="str">
        <f>IFERROR((DG140+BQ140*Contr_Rate)*(1+Inv_Return)*IF($D140=$C$1,VLOOKUP($T140,Male_Annuity_Tables,MATCH($BS$3+3,'Mortality Tables'!$N$1:$DN$1,0),FALSE),VLOOKUP($T140,Fe_Annuity_Tables,MATCH(DH$3+3,'Mortality Tables'!$N$1:$DN$1,0),FALSE)),"")</f>
        <v/>
      </c>
      <c r="DJ140" s="686">
        <f t="shared" si="100"/>
        <v>7697814.3070667423</v>
      </c>
      <c r="DK140" s="680">
        <f t="shared" si="60"/>
        <v>8.0909277508679907</v>
      </c>
      <c r="DL140" s="686">
        <f t="shared" si="83"/>
        <v>637446.74832641042</v>
      </c>
      <c r="DM140" s="686">
        <f t="shared" si="101"/>
        <v>5287276.9410696244</v>
      </c>
      <c r="DN140" s="687">
        <f t="shared" si="84"/>
        <v>0.1205623907034183</v>
      </c>
      <c r="DP140" s="688">
        <f t="shared" si="95"/>
        <v>150773.74908282951</v>
      </c>
      <c r="DQ140" s="688">
        <f t="shared" si="96"/>
        <v>236859.42871934673</v>
      </c>
      <c r="DR140" s="688">
        <f t="shared" si="97"/>
        <v>317527.67959443078</v>
      </c>
    </row>
    <row r="141" spans="1:122" s="657" customFormat="1" ht="14.5">
      <c r="A141" s="675" t="s">
        <v>1351</v>
      </c>
      <c r="B141" s="675" t="s">
        <v>1352</v>
      </c>
      <c r="C141" s="675" t="s">
        <v>541</v>
      </c>
      <c r="D141" s="675" t="s">
        <v>61</v>
      </c>
      <c r="E141" s="676">
        <v>28591</v>
      </c>
      <c r="F141" s="677">
        <v>41193</v>
      </c>
      <c r="G141" s="677">
        <v>44548</v>
      </c>
      <c r="H141" s="678">
        <v>2251413</v>
      </c>
      <c r="I141" s="678">
        <v>214020.38</v>
      </c>
      <c r="J141" s="678">
        <v>188849.75</v>
      </c>
      <c r="K141" s="678"/>
      <c r="L141" s="678">
        <v>402870.13</v>
      </c>
      <c r="M141" s="679">
        <f>IF(COUNTIF($A$4:A204,A141)=1,0,1)</f>
        <v>0</v>
      </c>
      <c r="N141" s="680" t="str">
        <f t="shared" si="80"/>
        <v>Okay</v>
      </c>
      <c r="O141" s="680" t="str">
        <f t="shared" si="98"/>
        <v>TRUE</v>
      </c>
      <c r="P141" s="680" t="b">
        <f t="shared" si="92"/>
        <v>1</v>
      </c>
      <c r="Q141" s="680" t="b">
        <f t="shared" si="76"/>
        <v>1</v>
      </c>
      <c r="R141" s="680" t="b">
        <f t="shared" si="77"/>
        <v>1</v>
      </c>
      <c r="S141" s="681">
        <f t="shared" si="93"/>
        <v>34.526027397260272</v>
      </c>
      <c r="T141" s="682">
        <f t="shared" si="78"/>
        <v>46</v>
      </c>
      <c r="U141" s="682">
        <f t="shared" si="99"/>
        <v>43</v>
      </c>
      <c r="V141" s="682">
        <f t="shared" si="79"/>
        <v>3.0356164383561643</v>
      </c>
      <c r="W141" s="682">
        <f t="shared" si="81"/>
        <v>14</v>
      </c>
      <c r="X141" s="683">
        <f t="shared" si="82"/>
        <v>5640181.8200000003</v>
      </c>
      <c r="Y141" s="684">
        <f t="shared" si="94"/>
        <v>3.81E-3</v>
      </c>
      <c r="Z141" s="684">
        <f>IF($D141=$C$1,VLOOKUP($T141,Male_Annuity_Tables,MATCH($W141+2,'Mortality Tables'!$DS$1:$HT$1,0),FALSE),VLOOKUP($T141,Fe_Annuity_Tables,MATCH($W141+2,'Mortality Tables'!$M$1:$DN$1,0),FALSE))</f>
        <v>0.21490379504448404</v>
      </c>
      <c r="AA141" s="664"/>
      <c r="AB141" s="685">
        <f t="shared" si="103"/>
        <v>2366122.49235</v>
      </c>
      <c r="AC141" s="685">
        <f t="shared" si="103"/>
        <v>2486676.4333352325</v>
      </c>
      <c r="AD141" s="685">
        <f t="shared" si="103"/>
        <v>2613372.5976136629</v>
      </c>
      <c r="AE141" s="685">
        <f t="shared" si="103"/>
        <v>2746523.9314620788</v>
      </c>
      <c r="AF141" s="685">
        <f t="shared" si="103"/>
        <v>2886459.3257700717</v>
      </c>
      <c r="AG141" s="685">
        <f t="shared" si="103"/>
        <v>3033524.4284180575</v>
      </c>
      <c r="AH141" s="685">
        <f t="shared" si="103"/>
        <v>3188082.4980459576</v>
      </c>
      <c r="AI141" s="685">
        <f t="shared" si="103"/>
        <v>3350515.3013213994</v>
      </c>
      <c r="AJ141" s="685">
        <f t="shared" si="103"/>
        <v>3521224.0559237245</v>
      </c>
      <c r="AK141" s="685">
        <f t="shared" si="103"/>
        <v>3700630.4215730382</v>
      </c>
      <c r="AL141" s="685">
        <f t="shared" si="102"/>
        <v>3889177.5415521846</v>
      </c>
      <c r="AM141" s="685">
        <f t="shared" si="102"/>
        <v>4087331.1372942687</v>
      </c>
      <c r="AN141" s="685">
        <f t="shared" si="102"/>
        <v>4295580.6587394113</v>
      </c>
      <c r="AO141" s="685">
        <f t="shared" si="102"/>
        <v>4514440.4933021851</v>
      </c>
      <c r="AP141" s="685" t="str">
        <f t="shared" si="102"/>
        <v/>
      </c>
      <c r="AQ141" s="685" t="str">
        <f t="shared" si="102"/>
        <v/>
      </c>
      <c r="AR141" s="685" t="str">
        <f t="shared" si="102"/>
        <v/>
      </c>
      <c r="AS141" s="685" t="str">
        <f t="shared" si="102"/>
        <v/>
      </c>
      <c r="AT141" s="685" t="str">
        <f t="shared" si="102"/>
        <v/>
      </c>
      <c r="AU141" s="685" t="str">
        <f t="shared" si="102"/>
        <v/>
      </c>
      <c r="AV141" s="685" t="str">
        <f t="shared" si="91"/>
        <v/>
      </c>
      <c r="AW141" s="685" t="str">
        <f t="shared" si="91"/>
        <v/>
      </c>
      <c r="AX141" s="685" t="str">
        <f t="shared" si="91"/>
        <v/>
      </c>
      <c r="AY141" s="685" t="str">
        <f t="shared" si="91"/>
        <v/>
      </c>
      <c r="AZ141" s="685" t="str">
        <f t="shared" si="91"/>
        <v/>
      </c>
      <c r="BA141" s="685" t="str">
        <f t="shared" si="91"/>
        <v/>
      </c>
      <c r="BB141" s="685" t="str">
        <f t="shared" si="91"/>
        <v/>
      </c>
      <c r="BC141" s="685" t="str">
        <f t="shared" si="91"/>
        <v/>
      </c>
      <c r="BD141" s="685" t="str">
        <f t="shared" si="91"/>
        <v/>
      </c>
      <c r="BE141" s="685" t="str">
        <f t="shared" si="91"/>
        <v/>
      </c>
      <c r="BF141" s="685" t="str">
        <f t="shared" si="91"/>
        <v/>
      </c>
      <c r="BG141" s="685" t="str">
        <f t="shared" si="91"/>
        <v/>
      </c>
      <c r="BH141" s="685" t="str">
        <f t="shared" si="91"/>
        <v/>
      </c>
      <c r="BI141" s="685" t="str">
        <f t="shared" si="90"/>
        <v/>
      </c>
      <c r="BJ141" s="685" t="str">
        <f t="shared" si="90"/>
        <v/>
      </c>
      <c r="BK141" s="685" t="str">
        <f t="shared" si="90"/>
        <v/>
      </c>
      <c r="BL141" s="685" t="str">
        <f t="shared" si="90"/>
        <v/>
      </c>
      <c r="BM141" s="685" t="str">
        <f t="shared" si="90"/>
        <v/>
      </c>
      <c r="BN141" s="685" t="str">
        <f t="shared" si="90"/>
        <v/>
      </c>
      <c r="BO141" s="685" t="str">
        <f t="shared" si="90"/>
        <v/>
      </c>
      <c r="BP141" s="685" t="str">
        <f t="shared" si="90"/>
        <v/>
      </c>
      <c r="BQ141" s="685" t="str">
        <f t="shared" si="90"/>
        <v/>
      </c>
      <c r="BR141" s="529"/>
      <c r="BS141" s="685">
        <f>IFERROR(($L141+AB141*Contr_Rate)*(1+Inv_Return)*IF($D141=$C$1,VLOOKUP($T141,Male_Annuity_Tables,MATCH($BS$3+3,'Mortality Tables'!$N$1:$DN$1,0),FALSE),VLOOKUP($T141,Fe_Annuity_Tables,MATCH(BS$3+3,'Mortality Tables'!$N$1:$DN$1,0),FALSE)),"")</f>
        <v>968243.75389659114</v>
      </c>
      <c r="BT141" s="685">
        <f>IFERROR(($BS141+AC141*Contr_Rate)*(1+Inv_Return)*IF($D141=$C$1,VLOOKUP($T141,Male_Annuity_Tables,MATCH($BS$3+3,'Mortality Tables'!$N$1:$DN$1,0),FALSE),VLOOKUP($T141,Fe_Annuity_Tables,MATCH(BT$3+3,'Mortality Tables'!$N$1:$DN$1,0),FALSE)),"")</f>
        <v>1491685.4362802072</v>
      </c>
      <c r="BU141" s="685">
        <f>IFERROR((BT141+AD141*Contr_Rate)*(1+Inv_Return)*IF($D141=$C$1,VLOOKUP($T141,Male_Annuity_Tables,MATCH($BS$3+3,'Mortality Tables'!$N$1:$DN$1,0),FALSE),VLOOKUP($T141,Fe_Annuity_Tables,MATCH(BU$3+3,'Mortality Tables'!$N$1:$DN$1,0),FALSE)),"")</f>
        <v>1980242.6486970768</v>
      </c>
      <c r="BV141" s="685">
        <f>IFERROR((BU141+AE141*Contr_Rate)*(1+Inv_Return)*IF($D141=$C$1,VLOOKUP($T141,Male_Annuity_Tables,MATCH($BS$3+3,'Mortality Tables'!$N$1:$DN$1,0),FALSE),VLOOKUP($T141,Fe_Annuity_Tables,MATCH(BV$3+3,'Mortality Tables'!$N$1:$DN$1,0),FALSE)),"")</f>
        <v>2440129.5818988588</v>
      </c>
      <c r="BW141" s="685">
        <f>IFERROR((BV141+AF141*Contr_Rate)*(1+Inv_Return)*IF($D141=$C$1,VLOOKUP($T141,Male_Annuity_Tables,MATCH($BS$3+3,'Mortality Tables'!$N$1:$DN$1,0),FALSE),VLOOKUP($T141,Fe_Annuity_Tables,MATCH(BW$3+3,'Mortality Tables'!$N$1:$DN$1,0),FALSE)),"")</f>
        <v>2876839.4933356107</v>
      </c>
      <c r="BX141" s="685">
        <f>IFERROR((BW141+AG141*Contr_Rate)*(1+Inv_Return)*IF($D141=$C$1,VLOOKUP($T141,Male_Annuity_Tables,MATCH($BS$3+3,'Mortality Tables'!$N$1:$DN$1,0),FALSE),VLOOKUP($T141,Fe_Annuity_Tables,MATCH(BX$3+3,'Mortality Tables'!$N$1:$DN$1,0),FALSE)),"")</f>
        <v>3295242.6806063913</v>
      </c>
      <c r="BY141" s="685">
        <f>IFERROR((BX141+AH141*Contr_Rate)*(1+Inv_Return)*IF($D141=$C$1,VLOOKUP($T141,Male_Annuity_Tables,MATCH($BS$3+3,'Mortality Tables'!$N$1:$DN$1,0),FALSE),VLOOKUP($T141,Fe_Annuity_Tables,MATCH(BY$3+3,'Mortality Tables'!$N$1:$DN$1,0),FALSE)),"")</f>
        <v>3699671.9578595194</v>
      </c>
      <c r="BZ141" s="685">
        <f>IFERROR((BY141+AI141*Contr_Rate)*(1+Inv_Return)*IF($D141=$C$1,VLOOKUP($T141,Male_Annuity_Tables,MATCH($BS$3+3,'Mortality Tables'!$N$1:$DN$1,0),FALSE),VLOOKUP($T141,Fe_Annuity_Tables,MATCH(BZ$3+3,'Mortality Tables'!$N$1:$DN$1,0),FALSE)),"")</f>
        <v>4093997.2689945041</v>
      </c>
      <c r="CA141" s="685">
        <f>IFERROR((BZ141+AJ141*Contr_Rate)*(1+Inv_Return)*IF($D141=$C$1,VLOOKUP($T141,Male_Annuity_Tables,MATCH($BS$3+3,'Mortality Tables'!$N$1:$DN$1,0),FALSE),VLOOKUP($T141,Fe_Annuity_Tables,MATCH(CA$3+3,'Mortality Tables'!$N$1:$DN$1,0),FALSE)),"")</f>
        <v>4481690.8599726483</v>
      </c>
      <c r="CB141" s="685">
        <f>IFERROR((CA141+AK141*Contr_Rate)*(1+Inv_Return)*IF($D141=$C$1,VLOOKUP($T141,Male_Annuity_Tables,MATCH($BS$3+3,'Mortality Tables'!$N$1:$DN$1,0),FALSE),VLOOKUP($T141,Fe_Annuity_Tables,MATCH(CB$3+3,'Mortality Tables'!$N$1:$DN$1,0),FALSE)),"")</f>
        <v>4865884.248492742</v>
      </c>
      <c r="CC141" s="685">
        <f>IFERROR((CB141+AL141*Contr_Rate)*(1+Inv_Return)*IF($D141=$C$1,VLOOKUP($T141,Male_Annuity_Tables,MATCH($BS$3+3,'Mortality Tables'!$N$1:$DN$1,0),FALSE),VLOOKUP($T141,Fe_Annuity_Tables,MATCH(CC$3+3,'Mortality Tables'!$N$1:$DN$1,0),FALSE)),"")</f>
        <v>5249418.0691640563</v>
      </c>
      <c r="CD141" s="685">
        <f>IFERROR((CC141+AM141*Contr_Rate)*(1+Inv_Return)*IF($D141=$C$1,VLOOKUP($T141,Male_Annuity_Tables,MATCH($BS$3+3,'Mortality Tables'!$N$1:$DN$1,0),FALSE),VLOOKUP($T141,Fe_Annuity_Tables,MATCH(CD$3+3,'Mortality Tables'!$N$1:$DN$1,0),FALSE)),"")</f>
        <v>5634885.7330061011</v>
      </c>
      <c r="CE141" s="685">
        <f>IFERROR((CD141+AN141*Contr_Rate)*(1+Inv_Return)*IF($D141=$C$1,VLOOKUP($T141,Male_Annuity_Tables,MATCH($BS$3+3,'Mortality Tables'!$N$1:$DN$1,0),FALSE),VLOOKUP($T141,Fe_Annuity_Tables,MATCH(CE$3+3,'Mortality Tables'!$N$1:$DN$1,0),FALSE)),"")</f>
        <v>6024671.7189219007</v>
      </c>
      <c r="CF141" s="685">
        <f>IFERROR((CE141+AO141*Contr_Rate)*(1+Inv_Return)*IF($D141=$C$1,VLOOKUP($T141,Male_Annuity_Tables,MATCH($BS$3+3,'Mortality Tables'!$N$1:$DN$1,0),FALSE),VLOOKUP($T141,Fe_Annuity_Tables,MATCH(CF$3+3,'Mortality Tables'!$N$1:$DN$1,0),FALSE)),"")</f>
        <v>6420985.2093779054</v>
      </c>
      <c r="CG141" s="685" t="str">
        <f>IFERROR((CF141+AP141*Contr_Rate)*(1+Inv_Return)*IF($D141=$C$1,VLOOKUP($T141,Male_Annuity_Tables,MATCH($BS$3+3,'Mortality Tables'!$N$1:$DN$1,0),FALSE),VLOOKUP($T141,Fe_Annuity_Tables,MATCH(CG$3+3,'Mortality Tables'!$N$1:$DN$1,0),FALSE)),"")</f>
        <v/>
      </c>
      <c r="CH141" s="685" t="str">
        <f>IFERROR((CG141+AQ141*Contr_Rate)*(1+Inv_Return)*IF($D141=$C$1,VLOOKUP($T141,Male_Annuity_Tables,MATCH($BS$3+3,'Mortality Tables'!$N$1:$DN$1,0),FALSE),VLOOKUP($T141,Fe_Annuity_Tables,MATCH(CH$3+3,'Mortality Tables'!$N$1:$DN$1,0),FALSE)),"")</f>
        <v/>
      </c>
      <c r="CI141" s="685" t="str">
        <f>IFERROR((CH141+AR141*Contr_Rate)*(1+Inv_Return)*IF($D141=$C$1,VLOOKUP($T141,Male_Annuity_Tables,MATCH($BS$3+3,'Mortality Tables'!$N$1:$DN$1,0),FALSE),VLOOKUP($T141,Fe_Annuity_Tables,MATCH(CI$3+3,'Mortality Tables'!$N$1:$DN$1,0),FALSE)),"")</f>
        <v/>
      </c>
      <c r="CJ141" s="685" t="str">
        <f>IFERROR((CI141+AS141*Contr_Rate)*(1+Inv_Return)*IF($D141=$C$1,VLOOKUP($T141,Male_Annuity_Tables,MATCH($BS$3+3,'Mortality Tables'!$N$1:$DN$1,0),FALSE),VLOOKUP($T141,Fe_Annuity_Tables,MATCH(CJ$3+3,'Mortality Tables'!$N$1:$DN$1,0),FALSE)),"")</f>
        <v/>
      </c>
      <c r="CK141" s="685" t="str">
        <f>IFERROR((CJ141+AT141*Contr_Rate)*(1+Inv_Return)*IF($D141=$C$1,VLOOKUP($T141,Male_Annuity_Tables,MATCH($BS$3+3,'Mortality Tables'!$N$1:$DN$1,0),FALSE),VLOOKUP($T141,Fe_Annuity_Tables,MATCH(CK$3+3,'Mortality Tables'!$N$1:$DN$1,0),FALSE)),"")</f>
        <v/>
      </c>
      <c r="CL141" s="685" t="str">
        <f>IFERROR((CK141+AU141*Contr_Rate)*(1+Inv_Return)*IF($D141=$C$1,VLOOKUP($T141,Male_Annuity_Tables,MATCH($BS$3+3,'Mortality Tables'!$N$1:$DN$1,0),FALSE),VLOOKUP($T141,Fe_Annuity_Tables,MATCH(CL$3+3,'Mortality Tables'!$N$1:$DN$1,0),FALSE)),"")</f>
        <v/>
      </c>
      <c r="CM141" s="685" t="str">
        <f>IFERROR((CL141+AV141*Contr_Rate)*(1+Inv_Return)*IF($D141=$C$1,VLOOKUP($T141,Male_Annuity_Tables,MATCH($BS$3+3,'Mortality Tables'!$N$1:$DN$1,0),FALSE),VLOOKUP($T141,Fe_Annuity_Tables,MATCH(CM$3+3,'Mortality Tables'!$N$1:$DN$1,0),FALSE)),"")</f>
        <v/>
      </c>
      <c r="CN141" s="685" t="str">
        <f>IFERROR((CM141+AW141*Contr_Rate)*(1+Inv_Return)*IF($D141=$C$1,VLOOKUP($T141,Male_Annuity_Tables,MATCH($BS$3+3,'Mortality Tables'!$N$1:$DN$1,0),FALSE),VLOOKUP($T141,Fe_Annuity_Tables,MATCH(CN$3+3,'Mortality Tables'!$N$1:$DN$1,0),FALSE)),"")</f>
        <v/>
      </c>
      <c r="CO141" s="685" t="str">
        <f>IFERROR((CN141+AX141*Contr_Rate)*(1+Inv_Return)*IF($D141=$C$1,VLOOKUP($T141,Male_Annuity_Tables,MATCH($BS$3+3,'Mortality Tables'!$N$1:$DN$1,0),FALSE),VLOOKUP($T141,Fe_Annuity_Tables,MATCH(CO$3+3,'Mortality Tables'!$N$1:$DN$1,0),FALSE)),"")</f>
        <v/>
      </c>
      <c r="CP141" s="685" t="str">
        <f>IFERROR((CO141+AY141*Contr_Rate)*(1+Inv_Return)*IF($D141=$C$1,VLOOKUP($T141,Male_Annuity_Tables,MATCH($BS$3+3,'Mortality Tables'!$N$1:$DN$1,0),FALSE),VLOOKUP($T141,Fe_Annuity_Tables,MATCH(CP$3+3,'Mortality Tables'!$N$1:$DN$1,0),FALSE)),"")</f>
        <v/>
      </c>
      <c r="CQ141" s="685" t="str">
        <f>IFERROR((CP141+AZ141*Contr_Rate)*(1+Inv_Return)*IF($D141=$C$1,VLOOKUP($T141,Male_Annuity_Tables,MATCH($BS$3+3,'Mortality Tables'!$N$1:$DN$1,0),FALSE),VLOOKUP($T141,Fe_Annuity_Tables,MATCH(CQ$3+3,'Mortality Tables'!$N$1:$DN$1,0),FALSE)),"")</f>
        <v/>
      </c>
      <c r="CR141" s="685" t="str">
        <f>IFERROR((CQ141+BA141*Contr_Rate)*(1+Inv_Return)*IF($D141=$C$1,VLOOKUP($T141,Male_Annuity_Tables,MATCH($BS$3+3,'Mortality Tables'!$N$1:$DN$1,0),FALSE),VLOOKUP($T141,Fe_Annuity_Tables,MATCH(CR$3+3,'Mortality Tables'!$N$1:$DN$1,0),FALSE)),"")</f>
        <v/>
      </c>
      <c r="CS141" s="685" t="str">
        <f>IFERROR((CR141+BB141*Contr_Rate)*(1+Inv_Return)*IF($D141=$C$1,VLOOKUP($T141,Male_Annuity_Tables,MATCH($BS$3+3,'Mortality Tables'!$N$1:$DN$1,0),FALSE),VLOOKUP($T141,Fe_Annuity_Tables,MATCH(CS$3+3,'Mortality Tables'!$N$1:$DN$1,0),FALSE)),"")</f>
        <v/>
      </c>
      <c r="CT141" s="685" t="str">
        <f>IFERROR((CS141+BC141*Contr_Rate)*(1+Inv_Return)*IF($D141=$C$1,VLOOKUP($T141,Male_Annuity_Tables,MATCH($BS$3+3,'Mortality Tables'!$N$1:$DN$1,0),FALSE),VLOOKUP($T141,Fe_Annuity_Tables,MATCH(CT$3+3,'Mortality Tables'!$N$1:$DN$1,0),FALSE)),"")</f>
        <v/>
      </c>
      <c r="CU141" s="685" t="str">
        <f>IFERROR((CT141+BD141*Contr_Rate)*(1+Inv_Return)*IF($D141=$C$1,VLOOKUP($T141,Male_Annuity_Tables,MATCH($BS$3+3,'Mortality Tables'!$N$1:$DN$1,0),FALSE),VLOOKUP($T141,Fe_Annuity_Tables,MATCH(CU$3+3,'Mortality Tables'!$N$1:$DN$1,0),FALSE)),"")</f>
        <v/>
      </c>
      <c r="CV141" s="685" t="str">
        <f>IFERROR((CU141+BE141*Contr_Rate)*(1+Inv_Return)*IF($D141=$C$1,VLOOKUP($T141,Male_Annuity_Tables,MATCH($BS$3+3,'Mortality Tables'!$N$1:$DN$1,0),FALSE),VLOOKUP($T141,Fe_Annuity_Tables,MATCH(CV$3+3,'Mortality Tables'!$N$1:$DN$1,0),FALSE)),"")</f>
        <v/>
      </c>
      <c r="CW141" s="685" t="str">
        <f>IFERROR((CV141+BF141*Contr_Rate)*(1+Inv_Return)*IF($D141=$C$1,VLOOKUP($T141,Male_Annuity_Tables,MATCH($BS$3+3,'Mortality Tables'!$N$1:$DN$1,0),FALSE),VLOOKUP($T141,Fe_Annuity_Tables,MATCH(CW$3+3,'Mortality Tables'!$N$1:$DN$1,0),FALSE)),"")</f>
        <v/>
      </c>
      <c r="CX141" s="685" t="str">
        <f>IFERROR((CW141+BG141*Contr_Rate)*(1+Inv_Return)*IF($D141=$C$1,VLOOKUP($T141,Male_Annuity_Tables,MATCH($BS$3+3,'Mortality Tables'!$N$1:$DN$1,0),FALSE),VLOOKUP($T141,Fe_Annuity_Tables,MATCH(CX$3+3,'Mortality Tables'!$N$1:$DN$1,0),FALSE)),"")</f>
        <v/>
      </c>
      <c r="CY141" s="685" t="str">
        <f>IFERROR((CX141+BH141*Contr_Rate)*(1+Inv_Return)*IF($D141=$C$1,VLOOKUP($T141,Male_Annuity_Tables,MATCH($BS$3+3,'Mortality Tables'!$N$1:$DN$1,0),FALSE),VLOOKUP($T141,Fe_Annuity_Tables,MATCH(CY$3+3,'Mortality Tables'!$N$1:$DN$1,0),FALSE)),"")</f>
        <v/>
      </c>
      <c r="CZ141" s="685" t="str">
        <f>IFERROR((CY141+BI141*Contr_Rate)*(1+Inv_Return)*IF($D141=$C$1,VLOOKUP($T141,Male_Annuity_Tables,MATCH($BS$3+3,'Mortality Tables'!$N$1:$DN$1,0),FALSE),VLOOKUP($T141,Fe_Annuity_Tables,MATCH(CZ$3+3,'Mortality Tables'!$N$1:$DN$1,0),FALSE)),"")</f>
        <v/>
      </c>
      <c r="DA141" s="685" t="str">
        <f>IFERROR((CZ141+BJ141*Contr_Rate)*(1+Inv_Return)*IF($D141=$C$1,VLOOKUP($T141,Male_Annuity_Tables,MATCH($BS$3+3,'Mortality Tables'!$N$1:$DN$1,0),FALSE),VLOOKUP($T141,Fe_Annuity_Tables,MATCH(DA$3+3,'Mortality Tables'!$N$1:$DN$1,0),FALSE)),"")</f>
        <v/>
      </c>
      <c r="DB141" s="685" t="str">
        <f>IFERROR((DA141+BK141*Contr_Rate)*(1+Inv_Return)*IF($D141=$C$1,VLOOKUP($T141,Male_Annuity_Tables,MATCH($BS$3+3,'Mortality Tables'!$N$1:$DN$1,0),FALSE),VLOOKUP($T141,Fe_Annuity_Tables,MATCH(DB$3+3,'Mortality Tables'!$N$1:$DN$1,0),FALSE)),"")</f>
        <v/>
      </c>
      <c r="DC141" s="685" t="str">
        <f>IFERROR((DB141+BL141*Contr_Rate)*(1+Inv_Return)*IF($D141=$C$1,VLOOKUP($T141,Male_Annuity_Tables,MATCH($BS$3+3,'Mortality Tables'!$N$1:$DN$1,0),FALSE),VLOOKUP($T141,Fe_Annuity_Tables,MATCH(DC$3+3,'Mortality Tables'!$N$1:$DN$1,0),FALSE)),"")</f>
        <v/>
      </c>
      <c r="DD141" s="685" t="str">
        <f>IFERROR((DC141+BM141*Contr_Rate)*(1+Inv_Return)*IF($D141=$C$1,VLOOKUP($T141,Male_Annuity_Tables,MATCH($BS$3+3,'Mortality Tables'!$N$1:$DN$1,0),FALSE),VLOOKUP($T141,Fe_Annuity_Tables,MATCH(DD$3+3,'Mortality Tables'!$N$1:$DN$1,0),FALSE)),"")</f>
        <v/>
      </c>
      <c r="DE141" s="685" t="str">
        <f>IFERROR((DD141+BN141*Contr_Rate)*(1+Inv_Return)*IF($D141=$C$1,VLOOKUP($T141,Male_Annuity_Tables,MATCH($BS$3+3,'Mortality Tables'!$N$1:$DN$1,0),FALSE),VLOOKUP($T141,Fe_Annuity_Tables,MATCH(DE$3+3,'Mortality Tables'!$N$1:$DN$1,0),FALSE)),"")</f>
        <v/>
      </c>
      <c r="DF141" s="685" t="str">
        <f>IFERROR((DE141+BO141*Contr_Rate)*(1+Inv_Return)*IF($D141=$C$1,VLOOKUP($T141,Male_Annuity_Tables,MATCH($BS$3+3,'Mortality Tables'!$N$1:$DN$1,0),FALSE),VLOOKUP($T141,Fe_Annuity_Tables,MATCH(DF$3+3,'Mortality Tables'!$N$1:$DN$1,0),FALSE)),"")</f>
        <v/>
      </c>
      <c r="DG141" s="685" t="str">
        <f>IFERROR((DF141+BP141*Contr_Rate)*(1+Inv_Return)*IF($D141=$C$1,VLOOKUP($T141,Male_Annuity_Tables,MATCH($BS$3+3,'Mortality Tables'!$N$1:$DN$1,0),FALSE),VLOOKUP($T141,Fe_Annuity_Tables,MATCH(DG$3+3,'Mortality Tables'!$N$1:$DN$1,0),FALSE)),"")</f>
        <v/>
      </c>
      <c r="DH141" s="685" t="str">
        <f>IFERROR((DG141+BQ141*Contr_Rate)*(1+Inv_Return)*IF($D141=$C$1,VLOOKUP($T141,Male_Annuity_Tables,MATCH($BS$3+3,'Mortality Tables'!$N$1:$DN$1,0),FALSE),VLOOKUP($T141,Fe_Annuity_Tables,MATCH(DH$3+3,'Mortality Tables'!$N$1:$DN$1,0),FALSE)),"")</f>
        <v/>
      </c>
      <c r="DJ141" s="686">
        <f t="shared" si="100"/>
        <v>6420985.2093779054</v>
      </c>
      <c r="DK141" s="680">
        <f t="shared" si="60"/>
        <v>8.0909277508679907</v>
      </c>
      <c r="DL141" s="686">
        <f t="shared" si="83"/>
        <v>531714.06577220687</v>
      </c>
      <c r="DM141" s="686">
        <f t="shared" si="101"/>
        <v>4514440.4933021851</v>
      </c>
      <c r="DN141" s="687">
        <f t="shared" si="84"/>
        <v>0.11778072311753369</v>
      </c>
      <c r="DP141" s="688">
        <f t="shared" si="95"/>
        <v>148372.22048148277</v>
      </c>
      <c r="DQ141" s="688">
        <f t="shared" si="96"/>
        <v>229040.09447092627</v>
      </c>
      <c r="DR141" s="688">
        <f t="shared" si="97"/>
        <v>304694.98574839748</v>
      </c>
    </row>
    <row r="142" spans="1:122" s="657" customFormat="1" ht="14.5">
      <c r="A142" s="675" t="s">
        <v>1353</v>
      </c>
      <c r="B142" s="675" t="s">
        <v>1354</v>
      </c>
      <c r="C142" s="675" t="s">
        <v>236</v>
      </c>
      <c r="D142" s="675" t="s">
        <v>60</v>
      </c>
      <c r="E142" s="676">
        <v>29836</v>
      </c>
      <c r="F142" s="677">
        <v>42476</v>
      </c>
      <c r="G142" s="677">
        <v>44031</v>
      </c>
      <c r="H142" s="678">
        <v>2764454</v>
      </c>
      <c r="I142" s="678">
        <v>179572.61</v>
      </c>
      <c r="J142" s="678">
        <v>271196.96000000002</v>
      </c>
      <c r="K142" s="678">
        <v>25557.61</v>
      </c>
      <c r="L142" s="678">
        <v>476327.18</v>
      </c>
      <c r="M142" s="679">
        <f>IF(COUNTIF($A$4:A204,A142)=1,0,1)</f>
        <v>0</v>
      </c>
      <c r="N142" s="680" t="str">
        <f t="shared" si="80"/>
        <v>Okay</v>
      </c>
      <c r="O142" s="680" t="str">
        <f t="shared" si="98"/>
        <v>TRUE</v>
      </c>
      <c r="P142" s="680" t="b">
        <f t="shared" si="92"/>
        <v>1</v>
      </c>
      <c r="Q142" s="680" t="b">
        <f t="shared" si="76"/>
        <v>1</v>
      </c>
      <c r="R142" s="680" t="b">
        <f t="shared" si="77"/>
        <v>1</v>
      </c>
      <c r="S142" s="681">
        <f t="shared" si="93"/>
        <v>34.630136986301373</v>
      </c>
      <c r="T142" s="682">
        <f t="shared" si="78"/>
        <v>43</v>
      </c>
      <c r="U142" s="682">
        <f t="shared" si="99"/>
        <v>38</v>
      </c>
      <c r="V142" s="682">
        <f t="shared" si="79"/>
        <v>4.4520547945205475</v>
      </c>
      <c r="W142" s="682">
        <f t="shared" si="81"/>
        <v>17</v>
      </c>
      <c r="X142" s="683">
        <f t="shared" si="82"/>
        <v>8097562.0599999996</v>
      </c>
      <c r="Y142" s="684">
        <f t="shared" si="94"/>
        <v>2.2899999999999999E-3</v>
      </c>
      <c r="Z142" s="684">
        <f>IF($D142=$C$1,VLOOKUP($T142,Male_Annuity_Tables,MATCH($W142+2,'Mortality Tables'!$DS$1:$HT$1,0),FALSE),VLOOKUP($T142,Fe_Annuity_Tables,MATCH($W142+2,'Mortality Tables'!$M$1:$DN$1,0),FALSE))</f>
        <v>0.135883087888306</v>
      </c>
      <c r="AA142" s="664"/>
      <c r="AB142" s="685">
        <f t="shared" si="103"/>
        <v>2905302.9313000003</v>
      </c>
      <c r="AC142" s="685">
        <f t="shared" si="103"/>
        <v>3053328.1156497351</v>
      </c>
      <c r="AD142" s="685">
        <f t="shared" si="103"/>
        <v>3208895.1831420893</v>
      </c>
      <c r="AE142" s="685">
        <f t="shared" si="103"/>
        <v>3372388.392723179</v>
      </c>
      <c r="AF142" s="685">
        <f t="shared" si="103"/>
        <v>3544211.5813324247</v>
      </c>
      <c r="AG142" s="685">
        <f t="shared" si="103"/>
        <v>3724789.1614013123</v>
      </c>
      <c r="AH142" s="685">
        <f t="shared" si="103"/>
        <v>3914567.1691747089</v>
      </c>
      <c r="AI142" s="685">
        <f t="shared" si="103"/>
        <v>4114014.3664441607</v>
      </c>
      <c r="AJ142" s="685">
        <f t="shared" si="103"/>
        <v>4323623.3984144907</v>
      </c>
      <c r="AK142" s="685">
        <f t="shared" si="103"/>
        <v>4543912.0105637088</v>
      </c>
      <c r="AL142" s="685">
        <f t="shared" si="102"/>
        <v>4775424.3275019303</v>
      </c>
      <c r="AM142" s="685">
        <f t="shared" si="102"/>
        <v>5018732.1969881542</v>
      </c>
      <c r="AN142" s="685">
        <f t="shared" si="102"/>
        <v>5274436.6024246998</v>
      </c>
      <c r="AO142" s="685">
        <f t="shared" si="102"/>
        <v>5543169.1473182393</v>
      </c>
      <c r="AP142" s="685">
        <f t="shared" si="102"/>
        <v>5825593.6153741041</v>
      </c>
      <c r="AQ142" s="685">
        <f t="shared" si="102"/>
        <v>6122407.6100774147</v>
      </c>
      <c r="AR142" s="685">
        <f t="shared" si="102"/>
        <v>6434344.2778108586</v>
      </c>
      <c r="AS142" s="685" t="str">
        <f t="shared" si="102"/>
        <v/>
      </c>
      <c r="AT142" s="685" t="str">
        <f t="shared" si="102"/>
        <v/>
      </c>
      <c r="AU142" s="685" t="str">
        <f t="shared" si="102"/>
        <v/>
      </c>
      <c r="AV142" s="685" t="str">
        <f t="shared" si="91"/>
        <v/>
      </c>
      <c r="AW142" s="685" t="str">
        <f t="shared" si="91"/>
        <v/>
      </c>
      <c r="AX142" s="685" t="str">
        <f t="shared" si="91"/>
        <v/>
      </c>
      <c r="AY142" s="685" t="str">
        <f t="shared" si="91"/>
        <v/>
      </c>
      <c r="AZ142" s="685" t="str">
        <f t="shared" si="91"/>
        <v/>
      </c>
      <c r="BA142" s="685" t="str">
        <f t="shared" si="91"/>
        <v/>
      </c>
      <c r="BB142" s="685" t="str">
        <f t="shared" si="91"/>
        <v/>
      </c>
      <c r="BC142" s="685" t="str">
        <f t="shared" si="91"/>
        <v/>
      </c>
      <c r="BD142" s="685" t="str">
        <f t="shared" si="91"/>
        <v/>
      </c>
      <c r="BE142" s="685" t="str">
        <f t="shared" si="91"/>
        <v/>
      </c>
      <c r="BF142" s="685" t="str">
        <f t="shared" si="91"/>
        <v/>
      </c>
      <c r="BG142" s="685" t="str">
        <f t="shared" si="91"/>
        <v/>
      </c>
      <c r="BH142" s="685" t="str">
        <f t="shared" si="91"/>
        <v/>
      </c>
      <c r="BI142" s="685" t="str">
        <f t="shared" si="90"/>
        <v/>
      </c>
      <c r="BJ142" s="685" t="str">
        <f t="shared" si="90"/>
        <v/>
      </c>
      <c r="BK142" s="685" t="str">
        <f t="shared" si="90"/>
        <v/>
      </c>
      <c r="BL142" s="685" t="str">
        <f t="shared" si="90"/>
        <v/>
      </c>
      <c r="BM142" s="685" t="str">
        <f t="shared" si="90"/>
        <v/>
      </c>
      <c r="BN142" s="685" t="str">
        <f t="shared" si="90"/>
        <v/>
      </c>
      <c r="BO142" s="685" t="str">
        <f t="shared" si="90"/>
        <v/>
      </c>
      <c r="BP142" s="685" t="str">
        <f t="shared" si="90"/>
        <v/>
      </c>
      <c r="BQ142" s="685" t="str">
        <f t="shared" si="90"/>
        <v/>
      </c>
      <c r="BR142" s="529"/>
      <c r="BS142" s="685">
        <f>IFERROR(($L142+AB142*Contr_Rate)*(1+Inv_Return)*IF($D142=$C$1,VLOOKUP($T142,Male_Annuity_Tables,MATCH($BS$3+3,'Mortality Tables'!$N$1:$DN$1,0),FALSE),VLOOKUP($T142,Fe_Annuity_Tables,MATCH(BS$3+3,'Mortality Tables'!$N$1:$DN$1,0),FALSE)),"")</f>
        <v>1174707.0384527491</v>
      </c>
      <c r="BT142" s="685">
        <f>IFERROR(($BS142+AC142*Contr_Rate)*(1+Inv_Return)*IF($D142=$C$1,VLOOKUP($T142,Male_Annuity_Tables,MATCH($BS$3+3,'Mortality Tables'!$N$1:$DN$1,0),FALSE),VLOOKUP($T142,Fe_Annuity_Tables,MATCH(BT$3+3,'Mortality Tables'!$N$1:$DN$1,0),FALSE)),"")</f>
        <v>1544943.2588541736</v>
      </c>
      <c r="BU142" s="685">
        <f>IFERROR((BT142+AD142*Contr_Rate)*(1+Inv_Return)*IF($D142=$C$1,VLOOKUP($T142,Male_Annuity_Tables,MATCH($BS$3+3,'Mortality Tables'!$N$1:$DN$1,0),FALSE),VLOOKUP($T142,Fe_Annuity_Tables,MATCH(BU$3+3,'Mortality Tables'!$N$1:$DN$1,0),FALSE)),"")</f>
        <v>1570955.6338226495</v>
      </c>
      <c r="BV142" s="685">
        <f>IFERROR((BU142+AE142*Contr_Rate)*(1+Inv_Return)*IF($D142=$C$1,VLOOKUP($T142,Male_Annuity_Tables,MATCH($BS$3+3,'Mortality Tables'!$N$1:$DN$1,0),FALSE),VLOOKUP($T142,Fe_Annuity_Tables,MATCH(BV$3+3,'Mortality Tables'!$N$1:$DN$1,0),FALSE)),"")</f>
        <v>1371431.397858378</v>
      </c>
      <c r="BW142" s="685">
        <f>IFERROR((BV142+AF142*Contr_Rate)*(1+Inv_Return)*IF($D142=$C$1,VLOOKUP($T142,Male_Annuity_Tables,MATCH($BS$3+3,'Mortality Tables'!$N$1:$DN$1,0),FALSE),VLOOKUP($T142,Fe_Annuity_Tables,MATCH(BW$3+3,'Mortality Tables'!$N$1:$DN$1,0),FALSE)),"")</f>
        <v>1095606.8058432234</v>
      </c>
      <c r="BX142" s="685">
        <f>IFERROR((BW142+AG142*Contr_Rate)*(1+Inv_Return)*IF($D142=$C$1,VLOOKUP($T142,Male_Annuity_Tables,MATCH($BS$3+3,'Mortality Tables'!$N$1:$DN$1,0),FALSE),VLOOKUP($T142,Fe_Annuity_Tables,MATCH(BX$3+3,'Mortality Tables'!$N$1:$DN$1,0),FALSE)),"")</f>
        <v>843742.00122054608</v>
      </c>
      <c r="BY142" s="685">
        <f>IFERROR((BX142+AH142*Contr_Rate)*(1+Inv_Return)*IF($D142=$C$1,VLOOKUP($T142,Male_Annuity_Tables,MATCH($BS$3+3,'Mortality Tables'!$N$1:$DN$1,0),FALSE),VLOOKUP($T142,Fe_Annuity_Tables,MATCH(BY$3+3,'Mortality Tables'!$N$1:$DN$1,0),FALSE)),"")</f>
        <v>651733.35760133341</v>
      </c>
      <c r="BZ142" s="685">
        <f>IFERROR((BY142+AI142*Contr_Rate)*(1+Inv_Return)*IF($D142=$C$1,VLOOKUP($T142,Male_Annuity_Tables,MATCH($BS$3+3,'Mortality Tables'!$N$1:$DN$1,0),FALSE),VLOOKUP($T142,Fe_Annuity_Tables,MATCH(BZ$3+3,'Mortality Tables'!$N$1:$DN$1,0),FALSE)),"")</f>
        <v>546082.76729242061</v>
      </c>
      <c r="CA142" s="685">
        <f>IFERROR((BZ142+AJ142*Contr_Rate)*(1+Inv_Return)*IF($D142=$C$1,VLOOKUP($T142,Male_Annuity_Tables,MATCH($BS$3+3,'Mortality Tables'!$N$1:$DN$1,0),FALSE),VLOOKUP($T142,Fe_Annuity_Tables,MATCH(CA$3+3,'Mortality Tables'!$N$1:$DN$1,0),FALSE)),"")</f>
        <v>478383.86721552745</v>
      </c>
      <c r="CB142" s="685">
        <f>IFERROR((CA142+AK142*Contr_Rate)*(1+Inv_Return)*IF($D142=$C$1,VLOOKUP($T142,Male_Annuity_Tables,MATCH($BS$3+3,'Mortality Tables'!$N$1:$DN$1,0),FALSE),VLOOKUP($T142,Fe_Annuity_Tables,MATCH(CB$3+3,'Mortality Tables'!$N$1:$DN$1,0),FALSE)),"")</f>
        <v>428289.02206160373</v>
      </c>
      <c r="CC142" s="685">
        <f>IFERROR((CB142+AL142*Contr_Rate)*(1+Inv_Return)*IF($D142=$C$1,VLOOKUP($T142,Male_Annuity_Tables,MATCH($BS$3+3,'Mortality Tables'!$N$1:$DN$1,0),FALSE),VLOOKUP($T142,Fe_Annuity_Tables,MATCH(CC$3+3,'Mortality Tables'!$N$1:$DN$1,0),FALSE)),"")</f>
        <v>387673.66250472242</v>
      </c>
      <c r="CD142" s="685">
        <f>IFERROR((CC142+AM142*Contr_Rate)*(1+Inv_Return)*IF($D142=$C$1,VLOOKUP($T142,Male_Annuity_Tables,MATCH($BS$3+3,'Mortality Tables'!$N$1:$DN$1,0),FALSE),VLOOKUP($T142,Fe_Annuity_Tables,MATCH(CD$3+3,'Mortality Tables'!$N$1:$DN$1,0),FALSE)),"")</f>
        <v>353166.33283846319</v>
      </c>
      <c r="CE142" s="685">
        <f>IFERROR((CD142+AN142*Contr_Rate)*(1+Inv_Return)*IF($D142=$C$1,VLOOKUP($T142,Male_Annuity_Tables,MATCH($BS$3+3,'Mortality Tables'!$N$1:$DN$1,0),FALSE),VLOOKUP($T142,Fe_Annuity_Tables,MATCH(CE$3+3,'Mortality Tables'!$N$1:$DN$1,0),FALSE)),"")</f>
        <v>341090.21231005015</v>
      </c>
      <c r="CF142" s="685">
        <f>IFERROR((CE142+AO142*Contr_Rate)*(1+Inv_Return)*IF($D142=$C$1,VLOOKUP($T142,Male_Annuity_Tables,MATCH($BS$3+3,'Mortality Tables'!$N$1:$DN$1,0),FALSE),VLOOKUP($T142,Fe_Annuity_Tables,MATCH(CF$3+3,'Mortality Tables'!$N$1:$DN$1,0),FALSE)),"")</f>
        <v>333498.02561661648</v>
      </c>
      <c r="CG142" s="685">
        <f>IFERROR((CF142+AP142*Contr_Rate)*(1+Inv_Return)*IF($D142=$C$1,VLOOKUP($T142,Male_Annuity_Tables,MATCH($BS$3+3,'Mortality Tables'!$N$1:$DN$1,0),FALSE),VLOOKUP($T142,Fe_Annuity_Tables,MATCH(CG$3+3,'Mortality Tables'!$N$1:$DN$1,0),FALSE)),"")</f>
        <v>326869.1010549154</v>
      </c>
      <c r="CH142" s="685">
        <f>IFERROR((CG142+AQ142*Contr_Rate)*(1+Inv_Return)*IF($D142=$C$1,VLOOKUP($T142,Male_Annuity_Tables,MATCH($BS$3+3,'Mortality Tables'!$N$1:$DN$1,0),FALSE),VLOOKUP($T142,Fe_Annuity_Tables,MATCH(CH$3+3,'Mortality Tables'!$N$1:$DN$1,0),FALSE)),"")</f>
        <v>320520.84111568716</v>
      </c>
      <c r="CI142" s="685">
        <f>IFERROR((CH142+AR142*Contr_Rate)*(1+Inv_Return)*IF($D142=$C$1,VLOOKUP($T142,Male_Annuity_Tables,MATCH($BS$3+3,'Mortality Tables'!$N$1:$DN$1,0),FALSE),VLOOKUP($T142,Fe_Annuity_Tables,MATCH(CI$3+3,'Mortality Tables'!$N$1:$DN$1,0),FALSE)),"")</f>
        <v>314303.91943457286</v>
      </c>
      <c r="CJ142" s="685" t="str">
        <f>IFERROR((CI142+AS142*Contr_Rate)*(1+Inv_Return)*IF($D142=$C$1,VLOOKUP($T142,Male_Annuity_Tables,MATCH($BS$3+3,'Mortality Tables'!$N$1:$DN$1,0),FALSE),VLOOKUP($T142,Fe_Annuity_Tables,MATCH(CJ$3+3,'Mortality Tables'!$N$1:$DN$1,0),FALSE)),"")</f>
        <v/>
      </c>
      <c r="CK142" s="685" t="str">
        <f>IFERROR((CJ142+AT142*Contr_Rate)*(1+Inv_Return)*IF($D142=$C$1,VLOOKUP($T142,Male_Annuity_Tables,MATCH($BS$3+3,'Mortality Tables'!$N$1:$DN$1,0),FALSE),VLOOKUP($T142,Fe_Annuity_Tables,MATCH(CK$3+3,'Mortality Tables'!$N$1:$DN$1,0),FALSE)),"")</f>
        <v/>
      </c>
      <c r="CL142" s="685" t="str">
        <f>IFERROR((CK142+AU142*Contr_Rate)*(1+Inv_Return)*IF($D142=$C$1,VLOOKUP($T142,Male_Annuity_Tables,MATCH($BS$3+3,'Mortality Tables'!$N$1:$DN$1,0),FALSE),VLOOKUP($T142,Fe_Annuity_Tables,MATCH(CL$3+3,'Mortality Tables'!$N$1:$DN$1,0),FALSE)),"")</f>
        <v/>
      </c>
      <c r="CM142" s="685" t="str">
        <f>IFERROR((CL142+AV142*Contr_Rate)*(1+Inv_Return)*IF($D142=$C$1,VLOOKUP($T142,Male_Annuity_Tables,MATCH($BS$3+3,'Mortality Tables'!$N$1:$DN$1,0),FALSE),VLOOKUP($T142,Fe_Annuity_Tables,MATCH(CM$3+3,'Mortality Tables'!$N$1:$DN$1,0),FALSE)),"")</f>
        <v/>
      </c>
      <c r="CN142" s="685" t="str">
        <f>IFERROR((CM142+AW142*Contr_Rate)*(1+Inv_Return)*IF($D142=$C$1,VLOOKUP($T142,Male_Annuity_Tables,MATCH($BS$3+3,'Mortality Tables'!$N$1:$DN$1,0),FALSE),VLOOKUP($T142,Fe_Annuity_Tables,MATCH(CN$3+3,'Mortality Tables'!$N$1:$DN$1,0),FALSE)),"")</f>
        <v/>
      </c>
      <c r="CO142" s="685" t="str">
        <f>IFERROR((CN142+AX142*Contr_Rate)*(1+Inv_Return)*IF($D142=$C$1,VLOOKUP($T142,Male_Annuity_Tables,MATCH($BS$3+3,'Mortality Tables'!$N$1:$DN$1,0),FALSE),VLOOKUP($T142,Fe_Annuity_Tables,MATCH(CO$3+3,'Mortality Tables'!$N$1:$DN$1,0),FALSE)),"")</f>
        <v/>
      </c>
      <c r="CP142" s="685" t="str">
        <f>IFERROR((CO142+AY142*Contr_Rate)*(1+Inv_Return)*IF($D142=$C$1,VLOOKUP($T142,Male_Annuity_Tables,MATCH($BS$3+3,'Mortality Tables'!$N$1:$DN$1,0),FALSE),VLOOKUP($T142,Fe_Annuity_Tables,MATCH(CP$3+3,'Mortality Tables'!$N$1:$DN$1,0),FALSE)),"")</f>
        <v/>
      </c>
      <c r="CQ142" s="685" t="str">
        <f>IFERROR((CP142+AZ142*Contr_Rate)*(1+Inv_Return)*IF($D142=$C$1,VLOOKUP($T142,Male_Annuity_Tables,MATCH($BS$3+3,'Mortality Tables'!$N$1:$DN$1,0),FALSE),VLOOKUP($T142,Fe_Annuity_Tables,MATCH(CQ$3+3,'Mortality Tables'!$N$1:$DN$1,0),FALSE)),"")</f>
        <v/>
      </c>
      <c r="CR142" s="685" t="str">
        <f>IFERROR((CQ142+BA142*Contr_Rate)*(1+Inv_Return)*IF($D142=$C$1,VLOOKUP($T142,Male_Annuity_Tables,MATCH($BS$3+3,'Mortality Tables'!$N$1:$DN$1,0),FALSE),VLOOKUP($T142,Fe_Annuity_Tables,MATCH(CR$3+3,'Mortality Tables'!$N$1:$DN$1,0),FALSE)),"")</f>
        <v/>
      </c>
      <c r="CS142" s="685" t="str">
        <f>IFERROR((CR142+BB142*Contr_Rate)*(1+Inv_Return)*IF($D142=$C$1,VLOOKUP($T142,Male_Annuity_Tables,MATCH($BS$3+3,'Mortality Tables'!$N$1:$DN$1,0),FALSE),VLOOKUP($T142,Fe_Annuity_Tables,MATCH(CS$3+3,'Mortality Tables'!$N$1:$DN$1,0),FALSE)),"")</f>
        <v/>
      </c>
      <c r="CT142" s="685" t="str">
        <f>IFERROR((CS142+BC142*Contr_Rate)*(1+Inv_Return)*IF($D142=$C$1,VLOOKUP($T142,Male_Annuity_Tables,MATCH($BS$3+3,'Mortality Tables'!$N$1:$DN$1,0),FALSE),VLOOKUP($T142,Fe_Annuity_Tables,MATCH(CT$3+3,'Mortality Tables'!$N$1:$DN$1,0),FALSE)),"")</f>
        <v/>
      </c>
      <c r="CU142" s="685" t="str">
        <f>IFERROR((CT142+BD142*Contr_Rate)*(1+Inv_Return)*IF($D142=$C$1,VLOOKUP($T142,Male_Annuity_Tables,MATCH($BS$3+3,'Mortality Tables'!$N$1:$DN$1,0),FALSE),VLOOKUP($T142,Fe_Annuity_Tables,MATCH(CU$3+3,'Mortality Tables'!$N$1:$DN$1,0),FALSE)),"")</f>
        <v/>
      </c>
      <c r="CV142" s="685" t="str">
        <f>IFERROR((CU142+BE142*Contr_Rate)*(1+Inv_Return)*IF($D142=$C$1,VLOOKUP($T142,Male_Annuity_Tables,MATCH($BS$3+3,'Mortality Tables'!$N$1:$DN$1,0),FALSE),VLOOKUP($T142,Fe_Annuity_Tables,MATCH(CV$3+3,'Mortality Tables'!$N$1:$DN$1,0),FALSE)),"")</f>
        <v/>
      </c>
      <c r="CW142" s="685" t="str">
        <f>IFERROR((CV142+BF142*Contr_Rate)*(1+Inv_Return)*IF($D142=$C$1,VLOOKUP($T142,Male_Annuity_Tables,MATCH($BS$3+3,'Mortality Tables'!$N$1:$DN$1,0),FALSE),VLOOKUP($T142,Fe_Annuity_Tables,MATCH(CW$3+3,'Mortality Tables'!$N$1:$DN$1,0),FALSE)),"")</f>
        <v/>
      </c>
      <c r="CX142" s="685" t="str">
        <f>IFERROR((CW142+BG142*Contr_Rate)*(1+Inv_Return)*IF($D142=$C$1,VLOOKUP($T142,Male_Annuity_Tables,MATCH($BS$3+3,'Mortality Tables'!$N$1:$DN$1,0),FALSE),VLOOKUP($T142,Fe_Annuity_Tables,MATCH(CX$3+3,'Mortality Tables'!$N$1:$DN$1,0),FALSE)),"")</f>
        <v/>
      </c>
      <c r="CY142" s="685" t="str">
        <f>IFERROR((CX142+BH142*Contr_Rate)*(1+Inv_Return)*IF($D142=$C$1,VLOOKUP($T142,Male_Annuity_Tables,MATCH($BS$3+3,'Mortality Tables'!$N$1:$DN$1,0),FALSE),VLOOKUP($T142,Fe_Annuity_Tables,MATCH(CY$3+3,'Mortality Tables'!$N$1:$DN$1,0),FALSE)),"")</f>
        <v/>
      </c>
      <c r="CZ142" s="685" t="str">
        <f>IFERROR((CY142+BI142*Contr_Rate)*(1+Inv_Return)*IF($D142=$C$1,VLOOKUP($T142,Male_Annuity_Tables,MATCH($BS$3+3,'Mortality Tables'!$N$1:$DN$1,0),FALSE),VLOOKUP($T142,Fe_Annuity_Tables,MATCH(CZ$3+3,'Mortality Tables'!$N$1:$DN$1,0),FALSE)),"")</f>
        <v/>
      </c>
      <c r="DA142" s="685" t="str">
        <f>IFERROR((CZ142+BJ142*Contr_Rate)*(1+Inv_Return)*IF($D142=$C$1,VLOOKUP($T142,Male_Annuity_Tables,MATCH($BS$3+3,'Mortality Tables'!$N$1:$DN$1,0),FALSE),VLOOKUP($T142,Fe_Annuity_Tables,MATCH(DA$3+3,'Mortality Tables'!$N$1:$DN$1,0),FALSE)),"")</f>
        <v/>
      </c>
      <c r="DB142" s="685" t="str">
        <f>IFERROR((DA142+BK142*Contr_Rate)*(1+Inv_Return)*IF($D142=$C$1,VLOOKUP($T142,Male_Annuity_Tables,MATCH($BS$3+3,'Mortality Tables'!$N$1:$DN$1,0),FALSE),VLOOKUP($T142,Fe_Annuity_Tables,MATCH(DB$3+3,'Mortality Tables'!$N$1:$DN$1,0),FALSE)),"")</f>
        <v/>
      </c>
      <c r="DC142" s="685" t="str">
        <f>IFERROR((DB142+BL142*Contr_Rate)*(1+Inv_Return)*IF($D142=$C$1,VLOOKUP($T142,Male_Annuity_Tables,MATCH($BS$3+3,'Mortality Tables'!$N$1:$DN$1,0),FALSE),VLOOKUP($T142,Fe_Annuity_Tables,MATCH(DC$3+3,'Mortality Tables'!$N$1:$DN$1,0),FALSE)),"")</f>
        <v/>
      </c>
      <c r="DD142" s="685" t="str">
        <f>IFERROR((DC142+BM142*Contr_Rate)*(1+Inv_Return)*IF($D142=$C$1,VLOOKUP($T142,Male_Annuity_Tables,MATCH($BS$3+3,'Mortality Tables'!$N$1:$DN$1,0),FALSE),VLOOKUP($T142,Fe_Annuity_Tables,MATCH(DD$3+3,'Mortality Tables'!$N$1:$DN$1,0),FALSE)),"")</f>
        <v/>
      </c>
      <c r="DE142" s="685" t="str">
        <f>IFERROR((DD142+BN142*Contr_Rate)*(1+Inv_Return)*IF($D142=$C$1,VLOOKUP($T142,Male_Annuity_Tables,MATCH($BS$3+3,'Mortality Tables'!$N$1:$DN$1,0),FALSE),VLOOKUP($T142,Fe_Annuity_Tables,MATCH(DE$3+3,'Mortality Tables'!$N$1:$DN$1,0),FALSE)),"")</f>
        <v/>
      </c>
      <c r="DF142" s="685" t="str">
        <f>IFERROR((DE142+BO142*Contr_Rate)*(1+Inv_Return)*IF($D142=$C$1,VLOOKUP($T142,Male_Annuity_Tables,MATCH($BS$3+3,'Mortality Tables'!$N$1:$DN$1,0),FALSE),VLOOKUP($T142,Fe_Annuity_Tables,MATCH(DF$3+3,'Mortality Tables'!$N$1:$DN$1,0),FALSE)),"")</f>
        <v/>
      </c>
      <c r="DG142" s="685" t="str">
        <f>IFERROR((DF142+BP142*Contr_Rate)*(1+Inv_Return)*IF($D142=$C$1,VLOOKUP($T142,Male_Annuity_Tables,MATCH($BS$3+3,'Mortality Tables'!$N$1:$DN$1,0),FALSE),VLOOKUP($T142,Fe_Annuity_Tables,MATCH(DG$3+3,'Mortality Tables'!$N$1:$DN$1,0),FALSE)),"")</f>
        <v/>
      </c>
      <c r="DH142" s="685" t="str">
        <f>IFERROR((DG142+BQ142*Contr_Rate)*(1+Inv_Return)*IF($D142=$C$1,VLOOKUP($T142,Male_Annuity_Tables,MATCH($BS$3+3,'Mortality Tables'!$N$1:$DN$1,0),FALSE),VLOOKUP($T142,Fe_Annuity_Tables,MATCH(DH$3+3,'Mortality Tables'!$N$1:$DN$1,0),FALSE)),"")</f>
        <v/>
      </c>
      <c r="DJ142" s="686">
        <f t="shared" si="100"/>
        <v>1570955.6338226495</v>
      </c>
      <c r="DK142" s="680">
        <f t="shared" si="60"/>
        <v>8.8017766057058875</v>
      </c>
      <c r="DL142" s="686">
        <f t="shared" si="83"/>
        <v>119582.70719786841</v>
      </c>
      <c r="DM142" s="686">
        <f t="shared" si="101"/>
        <v>6434344.2778108586</v>
      </c>
      <c r="DN142" s="687">
        <f t="shared" si="84"/>
        <v>1.8585065087402153E-2</v>
      </c>
      <c r="DP142" s="688">
        <f t="shared" si="95"/>
        <v>178492.62301826064</v>
      </c>
      <c r="DQ142" s="688">
        <f t="shared" si="96"/>
        <v>234748.72088148567</v>
      </c>
      <c r="DR142" s="688">
        <f t="shared" si="97"/>
        <v>238701.21021463317</v>
      </c>
    </row>
    <row r="143" spans="1:122" s="657" customFormat="1" ht="14.5">
      <c r="A143" s="675" t="s">
        <v>1355</v>
      </c>
      <c r="B143" s="675" t="s">
        <v>1356</v>
      </c>
      <c r="C143" s="675" t="s">
        <v>541</v>
      </c>
      <c r="D143" s="675" t="s">
        <v>61</v>
      </c>
      <c r="E143" s="676">
        <v>29547</v>
      </c>
      <c r="F143" s="677">
        <v>42270</v>
      </c>
      <c r="G143" s="677">
        <v>42398</v>
      </c>
      <c r="H143" s="678">
        <v>1913520</v>
      </c>
      <c r="I143" s="678">
        <v>177319.72</v>
      </c>
      <c r="J143" s="678">
        <v>105880.16</v>
      </c>
      <c r="K143" s="678">
        <v>21153.16</v>
      </c>
      <c r="L143" s="678">
        <v>304353.03999999998</v>
      </c>
      <c r="M143" s="679">
        <f>IF(COUNTIF($A$4:A204,A143)=1,0,1)</f>
        <v>0</v>
      </c>
      <c r="N143" s="680" t="str">
        <f t="shared" si="80"/>
        <v>Okay</v>
      </c>
      <c r="O143" s="680" t="str">
        <f t="shared" si="98"/>
        <v>TRUE</v>
      </c>
      <c r="P143" s="680" t="b">
        <f t="shared" si="92"/>
        <v>1</v>
      </c>
      <c r="Q143" s="680" t="b">
        <f t="shared" si="76"/>
        <v>1</v>
      </c>
      <c r="R143" s="680" t="b">
        <f t="shared" si="77"/>
        <v>1</v>
      </c>
      <c r="S143" s="681">
        <f t="shared" si="93"/>
        <v>34.857534246575341</v>
      </c>
      <c r="T143" s="682">
        <f t="shared" si="78"/>
        <v>44</v>
      </c>
      <c r="U143" s="682">
        <f t="shared" si="99"/>
        <v>35</v>
      </c>
      <c r="V143" s="682">
        <f t="shared" si="79"/>
        <v>8.9260273972602739</v>
      </c>
      <c r="W143" s="682">
        <f t="shared" si="81"/>
        <v>16</v>
      </c>
      <c r="X143" s="683">
        <f t="shared" si="82"/>
        <v>4869648.6399999997</v>
      </c>
      <c r="Y143" s="684">
        <f t="shared" si="94"/>
        <v>3.1900000000000001E-3</v>
      </c>
      <c r="Z143" s="684">
        <f>IF($D143=$C$1,VLOOKUP($T143,Male_Annuity_Tables,MATCH($W143+2,'Mortality Tables'!$DS$1:$HT$1,0),FALSE),VLOOKUP($T143,Fe_Annuity_Tables,MATCH($W143+2,'Mortality Tables'!$M$1:$DN$1,0),FALSE))</f>
        <v>0.15423253034769741</v>
      </c>
      <c r="AA143" s="664"/>
      <c r="AB143" s="685">
        <f t="shared" si="103"/>
        <v>2011013.844</v>
      </c>
      <c r="AC143" s="685">
        <f t="shared" si="103"/>
        <v>2113474.9993518</v>
      </c>
      <c r="AD143" s="685">
        <f t="shared" si="103"/>
        <v>2221156.5505687743</v>
      </c>
      <c r="AE143" s="685">
        <f t="shared" si="103"/>
        <v>2334324.4768202533</v>
      </c>
      <c r="AF143" s="685">
        <f t="shared" si="103"/>
        <v>2453258.3089142456</v>
      </c>
      <c r="AG143" s="685">
        <f t="shared" si="103"/>
        <v>2578251.8197534266</v>
      </c>
      <c r="AH143" s="685">
        <f t="shared" si="103"/>
        <v>2709613.7499698638</v>
      </c>
      <c r="AI143" s="685">
        <f t="shared" si="103"/>
        <v>2847668.5705308281</v>
      </c>
      <c r="AJ143" s="685">
        <f t="shared" si="103"/>
        <v>2992757.2841993743</v>
      </c>
      <c r="AK143" s="685">
        <f t="shared" si="103"/>
        <v>3145238.2678293325</v>
      </c>
      <c r="AL143" s="685">
        <f t="shared" si="102"/>
        <v>3305488.1575752366</v>
      </c>
      <c r="AM143" s="685">
        <f t="shared" si="102"/>
        <v>3473902.7792036952</v>
      </c>
      <c r="AN143" s="685">
        <f t="shared" si="102"/>
        <v>3650898.1258041235</v>
      </c>
      <c r="AO143" s="685">
        <f t="shared" si="102"/>
        <v>3836911.3853138443</v>
      </c>
      <c r="AP143" s="685">
        <f t="shared" si="102"/>
        <v>4032402.0203955849</v>
      </c>
      <c r="AQ143" s="685">
        <f t="shared" si="102"/>
        <v>4237852.9033347396</v>
      </c>
      <c r="AR143" s="685" t="str">
        <f t="shared" si="102"/>
        <v/>
      </c>
      <c r="AS143" s="685" t="str">
        <f t="shared" si="102"/>
        <v/>
      </c>
      <c r="AT143" s="685" t="str">
        <f t="shared" si="102"/>
        <v/>
      </c>
      <c r="AU143" s="685" t="str">
        <f t="shared" si="102"/>
        <v/>
      </c>
      <c r="AV143" s="685" t="str">
        <f t="shared" si="91"/>
        <v/>
      </c>
      <c r="AW143" s="685" t="str">
        <f t="shared" si="91"/>
        <v/>
      </c>
      <c r="AX143" s="685" t="str">
        <f t="shared" si="91"/>
        <v/>
      </c>
      <c r="AY143" s="685" t="str">
        <f t="shared" si="91"/>
        <v/>
      </c>
      <c r="AZ143" s="685" t="str">
        <f t="shared" si="91"/>
        <v/>
      </c>
      <c r="BA143" s="685" t="str">
        <f t="shared" si="91"/>
        <v/>
      </c>
      <c r="BB143" s="685" t="str">
        <f t="shared" si="91"/>
        <v/>
      </c>
      <c r="BC143" s="685" t="str">
        <f t="shared" si="91"/>
        <v/>
      </c>
      <c r="BD143" s="685" t="str">
        <f t="shared" si="91"/>
        <v/>
      </c>
      <c r="BE143" s="685" t="str">
        <f t="shared" si="91"/>
        <v/>
      </c>
      <c r="BF143" s="685" t="str">
        <f t="shared" si="91"/>
        <v/>
      </c>
      <c r="BG143" s="685" t="str">
        <f t="shared" si="91"/>
        <v/>
      </c>
      <c r="BH143" s="685" t="str">
        <f t="shared" si="91"/>
        <v/>
      </c>
      <c r="BI143" s="685" t="str">
        <f t="shared" si="90"/>
        <v/>
      </c>
      <c r="BJ143" s="685" t="str">
        <f t="shared" si="90"/>
        <v/>
      </c>
      <c r="BK143" s="685" t="str">
        <f t="shared" si="90"/>
        <v/>
      </c>
      <c r="BL143" s="685" t="str">
        <f t="shared" si="90"/>
        <v/>
      </c>
      <c r="BM143" s="685" t="str">
        <f t="shared" si="90"/>
        <v/>
      </c>
      <c r="BN143" s="685" t="str">
        <f t="shared" si="90"/>
        <v/>
      </c>
      <c r="BO143" s="685" t="str">
        <f t="shared" si="90"/>
        <v/>
      </c>
      <c r="BP143" s="685" t="str">
        <f t="shared" si="90"/>
        <v/>
      </c>
      <c r="BQ143" s="685" t="str">
        <f t="shared" si="90"/>
        <v/>
      </c>
      <c r="BR143" s="529"/>
      <c r="BS143" s="685">
        <f>IFERROR(($L143+AB143*Contr_Rate)*(1+Inv_Return)*IF($D143=$C$1,VLOOKUP($T143,Male_Annuity_Tables,MATCH($BS$3+3,'Mortality Tables'!$N$1:$DN$1,0),FALSE),VLOOKUP($T143,Fe_Annuity_Tables,MATCH(BS$3+3,'Mortality Tables'!$N$1:$DN$1,0),FALSE)),"")</f>
        <v>790307.30037540104</v>
      </c>
      <c r="BT143" s="685">
        <f>IFERROR(($BS143+AC143*Contr_Rate)*(1+Inv_Return)*IF($D143=$C$1,VLOOKUP($T143,Male_Annuity_Tables,MATCH($BS$3+3,'Mortality Tables'!$N$1:$DN$1,0),FALSE),VLOOKUP($T143,Fe_Annuity_Tables,MATCH(BT$3+3,'Mortality Tables'!$N$1:$DN$1,0),FALSE)),"")</f>
        <v>1240197.3496211823</v>
      </c>
      <c r="BU143" s="685">
        <f>IFERROR((BT143+AD143*Contr_Rate)*(1+Inv_Return)*IF($D143=$C$1,VLOOKUP($T143,Male_Annuity_Tables,MATCH($BS$3+3,'Mortality Tables'!$N$1:$DN$1,0),FALSE),VLOOKUP($T143,Fe_Annuity_Tables,MATCH(BU$3+3,'Mortality Tables'!$N$1:$DN$1,0),FALSE)),"")</f>
        <v>1660049.5228347494</v>
      </c>
      <c r="BV143" s="685">
        <f>IFERROR((BU143+AE143*Contr_Rate)*(1+Inv_Return)*IF($D143=$C$1,VLOOKUP($T143,Male_Annuity_Tables,MATCH($BS$3+3,'Mortality Tables'!$N$1:$DN$1,0),FALSE),VLOOKUP($T143,Fe_Annuity_Tables,MATCH(BV$3+3,'Mortality Tables'!$N$1:$DN$1,0),FALSE)),"")</f>
        <v>2055180.4949038487</v>
      </c>
      <c r="BW143" s="685">
        <f>IFERROR((BV143+AF143*Contr_Rate)*(1+Inv_Return)*IF($D143=$C$1,VLOOKUP($T143,Male_Annuity_Tables,MATCH($BS$3+3,'Mortality Tables'!$N$1:$DN$1,0),FALSE),VLOOKUP($T143,Fe_Annuity_Tables,MATCH(BW$3+3,'Mortality Tables'!$N$1:$DN$1,0),FALSE)),"")</f>
        <v>2430292.5714797312</v>
      </c>
      <c r="BX143" s="685">
        <f>IFERROR((BW143+AG143*Contr_Rate)*(1+Inv_Return)*IF($D143=$C$1,VLOOKUP($T143,Male_Annuity_Tables,MATCH($BS$3+3,'Mortality Tables'!$N$1:$DN$1,0),FALSE),VLOOKUP($T143,Fe_Annuity_Tables,MATCH(BX$3+3,'Mortality Tables'!$N$1:$DN$1,0),FALSE)),"")</f>
        <v>2789556.8402528106</v>
      </c>
      <c r="BY143" s="685">
        <f>IFERROR((BX143+AH143*Contr_Rate)*(1+Inv_Return)*IF($D143=$C$1,VLOOKUP($T143,Male_Annuity_Tables,MATCH($BS$3+3,'Mortality Tables'!$N$1:$DN$1,0),FALSE),VLOOKUP($T143,Fe_Annuity_Tables,MATCH(BY$3+3,'Mortality Tables'!$N$1:$DN$1,0),FALSE)),"")</f>
        <v>3136685.76124667</v>
      </c>
      <c r="BZ143" s="685">
        <f>IFERROR((BY143+AI143*Contr_Rate)*(1+Inv_Return)*IF($D143=$C$1,VLOOKUP($T143,Male_Annuity_Tables,MATCH($BS$3+3,'Mortality Tables'!$N$1:$DN$1,0),FALSE),VLOOKUP($T143,Fe_Annuity_Tables,MATCH(BZ$3+3,'Mortality Tables'!$N$1:$DN$1,0),FALSE)),"")</f>
        <v>3474996.5712042181</v>
      </c>
      <c r="CA143" s="685">
        <f>IFERROR((BZ143+AJ143*Contr_Rate)*(1+Inv_Return)*IF($D143=$C$1,VLOOKUP($T143,Male_Annuity_Tables,MATCH($BS$3+3,'Mortality Tables'!$N$1:$DN$1,0),FALSE),VLOOKUP($T143,Fe_Annuity_Tables,MATCH(CA$3+3,'Mortality Tables'!$N$1:$DN$1,0),FALSE)),"")</f>
        <v>3807466.6998502105</v>
      </c>
      <c r="CB143" s="685">
        <f>IFERROR((CA143+AK143*Contr_Rate)*(1+Inv_Return)*IF($D143=$C$1,VLOOKUP($T143,Male_Annuity_Tables,MATCH($BS$3+3,'Mortality Tables'!$N$1:$DN$1,0),FALSE),VLOOKUP($T143,Fe_Annuity_Tables,MATCH(CB$3+3,'Mortality Tables'!$N$1:$DN$1,0),FALSE)),"")</f>
        <v>4136782.2414714033</v>
      </c>
      <c r="CC143" s="685">
        <f>IFERROR((CB143+AL143*Contr_Rate)*(1+Inv_Return)*IF($D143=$C$1,VLOOKUP($T143,Male_Annuity_Tables,MATCH($BS$3+3,'Mortality Tables'!$N$1:$DN$1,0),FALSE),VLOOKUP($T143,Fe_Annuity_Tables,MATCH(CC$3+3,'Mortality Tables'!$N$1:$DN$1,0),FALSE)),"")</f>
        <v>4465380.3908938253</v>
      </c>
      <c r="CD143" s="685">
        <f>IFERROR((CC143+AM143*Contr_Rate)*(1+Inv_Return)*IF($D143=$C$1,VLOOKUP($T143,Male_Annuity_Tables,MATCH($BS$3+3,'Mortality Tables'!$N$1:$DN$1,0),FALSE),VLOOKUP($T143,Fe_Annuity_Tables,MATCH(CD$3+3,'Mortality Tables'!$N$1:$DN$1,0),FALSE)),"")</f>
        <v>4795486.6359740039</v>
      </c>
      <c r="CE143" s="685">
        <f>IFERROR((CD143+AN143*Contr_Rate)*(1+Inv_Return)*IF($D143=$C$1,VLOOKUP($T143,Male_Annuity_Tables,MATCH($BS$3+3,'Mortality Tables'!$N$1:$DN$1,0),FALSE),VLOOKUP($T143,Fe_Annuity_Tables,MATCH(CE$3+3,'Mortality Tables'!$N$1:$DN$1,0),FALSE)),"")</f>
        <v>5129147.3969094185</v>
      </c>
      <c r="CF143" s="685">
        <f>IFERROR((CE143+AO143*Contr_Rate)*(1+Inv_Return)*IF($D143=$C$1,VLOOKUP($T143,Male_Annuity_Tables,MATCH($BS$3+3,'Mortality Tables'!$N$1:$DN$1,0),FALSE),VLOOKUP($T143,Fe_Annuity_Tables,MATCH(CF$3+3,'Mortality Tables'!$N$1:$DN$1,0),FALSE)),"")</f>
        <v>5468258.7140555549</v>
      </c>
      <c r="CG143" s="685">
        <f>IFERROR((CF143+AP143*Contr_Rate)*(1+Inv_Return)*IF($D143=$C$1,VLOOKUP($T143,Male_Annuity_Tables,MATCH($BS$3+3,'Mortality Tables'!$N$1:$DN$1,0),FALSE),VLOOKUP($T143,Fe_Annuity_Tables,MATCH(CG$3+3,'Mortality Tables'!$N$1:$DN$1,0),FALSE)),"")</f>
        <v>5814591.5088084741</v>
      </c>
      <c r="CH143" s="685">
        <f>IFERROR((CG143+AQ143*Contr_Rate)*(1+Inv_Return)*IF($D143=$C$1,VLOOKUP($T143,Male_Annuity_Tables,MATCH($BS$3+3,'Mortality Tables'!$N$1:$DN$1,0),FALSE),VLOOKUP($T143,Fe_Annuity_Tables,MATCH(CH$3+3,'Mortality Tables'!$N$1:$DN$1,0),FALSE)),"")</f>
        <v>6169813.8749889834</v>
      </c>
      <c r="CI143" s="685" t="str">
        <f>IFERROR((CH143+AR143*Contr_Rate)*(1+Inv_Return)*IF($D143=$C$1,VLOOKUP($T143,Male_Annuity_Tables,MATCH($BS$3+3,'Mortality Tables'!$N$1:$DN$1,0),FALSE),VLOOKUP($T143,Fe_Annuity_Tables,MATCH(CI$3+3,'Mortality Tables'!$N$1:$DN$1,0),FALSE)),"")</f>
        <v/>
      </c>
      <c r="CJ143" s="685" t="str">
        <f>IFERROR((CI143+AS143*Contr_Rate)*(1+Inv_Return)*IF($D143=$C$1,VLOOKUP($T143,Male_Annuity_Tables,MATCH($BS$3+3,'Mortality Tables'!$N$1:$DN$1,0),FALSE),VLOOKUP($T143,Fe_Annuity_Tables,MATCH(CJ$3+3,'Mortality Tables'!$N$1:$DN$1,0),FALSE)),"")</f>
        <v/>
      </c>
      <c r="CK143" s="685" t="str">
        <f>IFERROR((CJ143+AT143*Contr_Rate)*(1+Inv_Return)*IF($D143=$C$1,VLOOKUP($T143,Male_Annuity_Tables,MATCH($BS$3+3,'Mortality Tables'!$N$1:$DN$1,0),FALSE),VLOOKUP($T143,Fe_Annuity_Tables,MATCH(CK$3+3,'Mortality Tables'!$N$1:$DN$1,0),FALSE)),"")</f>
        <v/>
      </c>
      <c r="CL143" s="685" t="str">
        <f>IFERROR((CK143+AU143*Contr_Rate)*(1+Inv_Return)*IF($D143=$C$1,VLOOKUP($T143,Male_Annuity_Tables,MATCH($BS$3+3,'Mortality Tables'!$N$1:$DN$1,0),FALSE),VLOOKUP($T143,Fe_Annuity_Tables,MATCH(CL$3+3,'Mortality Tables'!$N$1:$DN$1,0),FALSE)),"")</f>
        <v/>
      </c>
      <c r="CM143" s="685" t="str">
        <f>IFERROR((CL143+AV143*Contr_Rate)*(1+Inv_Return)*IF($D143=$C$1,VLOOKUP($T143,Male_Annuity_Tables,MATCH($BS$3+3,'Mortality Tables'!$N$1:$DN$1,0),FALSE),VLOOKUP($T143,Fe_Annuity_Tables,MATCH(CM$3+3,'Mortality Tables'!$N$1:$DN$1,0),FALSE)),"")</f>
        <v/>
      </c>
      <c r="CN143" s="685" t="str">
        <f>IFERROR((CM143+AW143*Contr_Rate)*(1+Inv_Return)*IF($D143=$C$1,VLOOKUP($T143,Male_Annuity_Tables,MATCH($BS$3+3,'Mortality Tables'!$N$1:$DN$1,0),FALSE),VLOOKUP($T143,Fe_Annuity_Tables,MATCH(CN$3+3,'Mortality Tables'!$N$1:$DN$1,0),FALSE)),"")</f>
        <v/>
      </c>
      <c r="CO143" s="685" t="str">
        <f>IFERROR((CN143+AX143*Contr_Rate)*(1+Inv_Return)*IF($D143=$C$1,VLOOKUP($T143,Male_Annuity_Tables,MATCH($BS$3+3,'Mortality Tables'!$N$1:$DN$1,0),FALSE),VLOOKUP($T143,Fe_Annuity_Tables,MATCH(CO$3+3,'Mortality Tables'!$N$1:$DN$1,0),FALSE)),"")</f>
        <v/>
      </c>
      <c r="CP143" s="685" t="str">
        <f>IFERROR((CO143+AY143*Contr_Rate)*(1+Inv_Return)*IF($D143=$C$1,VLOOKUP($T143,Male_Annuity_Tables,MATCH($BS$3+3,'Mortality Tables'!$N$1:$DN$1,0),FALSE),VLOOKUP($T143,Fe_Annuity_Tables,MATCH(CP$3+3,'Mortality Tables'!$N$1:$DN$1,0),FALSE)),"")</f>
        <v/>
      </c>
      <c r="CQ143" s="685" t="str">
        <f>IFERROR((CP143+AZ143*Contr_Rate)*(1+Inv_Return)*IF($D143=$C$1,VLOOKUP($T143,Male_Annuity_Tables,MATCH($BS$3+3,'Mortality Tables'!$N$1:$DN$1,0),FALSE),VLOOKUP($T143,Fe_Annuity_Tables,MATCH(CQ$3+3,'Mortality Tables'!$N$1:$DN$1,0),FALSE)),"")</f>
        <v/>
      </c>
      <c r="CR143" s="685" t="str">
        <f>IFERROR((CQ143+BA143*Contr_Rate)*(1+Inv_Return)*IF($D143=$C$1,VLOOKUP($T143,Male_Annuity_Tables,MATCH($BS$3+3,'Mortality Tables'!$N$1:$DN$1,0),FALSE),VLOOKUP($T143,Fe_Annuity_Tables,MATCH(CR$3+3,'Mortality Tables'!$N$1:$DN$1,0),FALSE)),"")</f>
        <v/>
      </c>
      <c r="CS143" s="685" t="str">
        <f>IFERROR((CR143+BB143*Contr_Rate)*(1+Inv_Return)*IF($D143=$C$1,VLOOKUP($T143,Male_Annuity_Tables,MATCH($BS$3+3,'Mortality Tables'!$N$1:$DN$1,0),FALSE),VLOOKUP($T143,Fe_Annuity_Tables,MATCH(CS$3+3,'Mortality Tables'!$N$1:$DN$1,0),FALSE)),"")</f>
        <v/>
      </c>
      <c r="CT143" s="685" t="str">
        <f>IFERROR((CS143+BC143*Contr_Rate)*(1+Inv_Return)*IF($D143=$C$1,VLOOKUP($T143,Male_Annuity_Tables,MATCH($BS$3+3,'Mortality Tables'!$N$1:$DN$1,0),FALSE),VLOOKUP($T143,Fe_Annuity_Tables,MATCH(CT$3+3,'Mortality Tables'!$N$1:$DN$1,0),FALSE)),"")</f>
        <v/>
      </c>
      <c r="CU143" s="685" t="str">
        <f>IFERROR((CT143+BD143*Contr_Rate)*(1+Inv_Return)*IF($D143=$C$1,VLOOKUP($T143,Male_Annuity_Tables,MATCH($BS$3+3,'Mortality Tables'!$N$1:$DN$1,0),FALSE),VLOOKUP($T143,Fe_Annuity_Tables,MATCH(CU$3+3,'Mortality Tables'!$N$1:$DN$1,0),FALSE)),"")</f>
        <v/>
      </c>
      <c r="CV143" s="685" t="str">
        <f>IFERROR((CU143+BE143*Contr_Rate)*(1+Inv_Return)*IF($D143=$C$1,VLOOKUP($T143,Male_Annuity_Tables,MATCH($BS$3+3,'Mortality Tables'!$N$1:$DN$1,0),FALSE),VLOOKUP($T143,Fe_Annuity_Tables,MATCH(CV$3+3,'Mortality Tables'!$N$1:$DN$1,0),FALSE)),"")</f>
        <v/>
      </c>
      <c r="CW143" s="685" t="str">
        <f>IFERROR((CV143+BF143*Contr_Rate)*(1+Inv_Return)*IF($D143=$C$1,VLOOKUP($T143,Male_Annuity_Tables,MATCH($BS$3+3,'Mortality Tables'!$N$1:$DN$1,0),FALSE),VLOOKUP($T143,Fe_Annuity_Tables,MATCH(CW$3+3,'Mortality Tables'!$N$1:$DN$1,0),FALSE)),"")</f>
        <v/>
      </c>
      <c r="CX143" s="685" t="str">
        <f>IFERROR((CW143+BG143*Contr_Rate)*(1+Inv_Return)*IF($D143=$C$1,VLOOKUP($T143,Male_Annuity_Tables,MATCH($BS$3+3,'Mortality Tables'!$N$1:$DN$1,0),FALSE),VLOOKUP($T143,Fe_Annuity_Tables,MATCH(CX$3+3,'Mortality Tables'!$N$1:$DN$1,0),FALSE)),"")</f>
        <v/>
      </c>
      <c r="CY143" s="685" t="str">
        <f>IFERROR((CX143+BH143*Contr_Rate)*(1+Inv_Return)*IF($D143=$C$1,VLOOKUP($T143,Male_Annuity_Tables,MATCH($BS$3+3,'Mortality Tables'!$N$1:$DN$1,0),FALSE),VLOOKUP($T143,Fe_Annuity_Tables,MATCH(CY$3+3,'Mortality Tables'!$N$1:$DN$1,0),FALSE)),"")</f>
        <v/>
      </c>
      <c r="CZ143" s="685" t="str">
        <f>IFERROR((CY143+BI143*Contr_Rate)*(1+Inv_Return)*IF($D143=$C$1,VLOOKUP($T143,Male_Annuity_Tables,MATCH($BS$3+3,'Mortality Tables'!$N$1:$DN$1,0),FALSE),VLOOKUP($T143,Fe_Annuity_Tables,MATCH(CZ$3+3,'Mortality Tables'!$N$1:$DN$1,0),FALSE)),"")</f>
        <v/>
      </c>
      <c r="DA143" s="685" t="str">
        <f>IFERROR((CZ143+BJ143*Contr_Rate)*(1+Inv_Return)*IF($D143=$C$1,VLOOKUP($T143,Male_Annuity_Tables,MATCH($BS$3+3,'Mortality Tables'!$N$1:$DN$1,0),FALSE),VLOOKUP($T143,Fe_Annuity_Tables,MATCH(DA$3+3,'Mortality Tables'!$N$1:$DN$1,0),FALSE)),"")</f>
        <v/>
      </c>
      <c r="DB143" s="685" t="str">
        <f>IFERROR((DA143+BK143*Contr_Rate)*(1+Inv_Return)*IF($D143=$C$1,VLOOKUP($T143,Male_Annuity_Tables,MATCH($BS$3+3,'Mortality Tables'!$N$1:$DN$1,0),FALSE),VLOOKUP($T143,Fe_Annuity_Tables,MATCH(DB$3+3,'Mortality Tables'!$N$1:$DN$1,0),FALSE)),"")</f>
        <v/>
      </c>
      <c r="DC143" s="685" t="str">
        <f>IFERROR((DB143+BL143*Contr_Rate)*(1+Inv_Return)*IF($D143=$C$1,VLOOKUP($T143,Male_Annuity_Tables,MATCH($BS$3+3,'Mortality Tables'!$N$1:$DN$1,0),FALSE),VLOOKUP($T143,Fe_Annuity_Tables,MATCH(DC$3+3,'Mortality Tables'!$N$1:$DN$1,0),FALSE)),"")</f>
        <v/>
      </c>
      <c r="DD143" s="685" t="str">
        <f>IFERROR((DC143+BM143*Contr_Rate)*(1+Inv_Return)*IF($D143=$C$1,VLOOKUP($T143,Male_Annuity_Tables,MATCH($BS$3+3,'Mortality Tables'!$N$1:$DN$1,0),FALSE),VLOOKUP($T143,Fe_Annuity_Tables,MATCH(DD$3+3,'Mortality Tables'!$N$1:$DN$1,0),FALSE)),"")</f>
        <v/>
      </c>
      <c r="DE143" s="685" t="str">
        <f>IFERROR((DD143+BN143*Contr_Rate)*(1+Inv_Return)*IF($D143=$C$1,VLOOKUP($T143,Male_Annuity_Tables,MATCH($BS$3+3,'Mortality Tables'!$N$1:$DN$1,0),FALSE),VLOOKUP($T143,Fe_Annuity_Tables,MATCH(DE$3+3,'Mortality Tables'!$N$1:$DN$1,0),FALSE)),"")</f>
        <v/>
      </c>
      <c r="DF143" s="685" t="str">
        <f>IFERROR((DE143+BO143*Contr_Rate)*(1+Inv_Return)*IF($D143=$C$1,VLOOKUP($T143,Male_Annuity_Tables,MATCH($BS$3+3,'Mortality Tables'!$N$1:$DN$1,0),FALSE),VLOOKUP($T143,Fe_Annuity_Tables,MATCH(DF$3+3,'Mortality Tables'!$N$1:$DN$1,0),FALSE)),"")</f>
        <v/>
      </c>
      <c r="DG143" s="685" t="str">
        <f>IFERROR((DF143+BP143*Contr_Rate)*(1+Inv_Return)*IF($D143=$C$1,VLOOKUP($T143,Male_Annuity_Tables,MATCH($BS$3+3,'Mortality Tables'!$N$1:$DN$1,0),FALSE),VLOOKUP($T143,Fe_Annuity_Tables,MATCH(DG$3+3,'Mortality Tables'!$N$1:$DN$1,0),FALSE)),"")</f>
        <v/>
      </c>
      <c r="DH143" s="685" t="str">
        <f>IFERROR((DG143+BQ143*Contr_Rate)*(1+Inv_Return)*IF($D143=$C$1,VLOOKUP($T143,Male_Annuity_Tables,MATCH($BS$3+3,'Mortality Tables'!$N$1:$DN$1,0),FALSE),VLOOKUP($T143,Fe_Annuity_Tables,MATCH(DH$3+3,'Mortality Tables'!$N$1:$DN$1,0),FALSE)),"")</f>
        <v/>
      </c>
      <c r="DJ143" s="686">
        <f t="shared" si="100"/>
        <v>6169813.8749889834</v>
      </c>
      <c r="DK143" s="680">
        <f t="shared" si="60"/>
        <v>8.0909277508679907</v>
      </c>
      <c r="DL143" s="686">
        <f t="shared" si="83"/>
        <v>510914.86953386152</v>
      </c>
      <c r="DM143" s="686">
        <f t="shared" si="101"/>
        <v>4237852.9033347396</v>
      </c>
      <c r="DN143" s="687">
        <f t="shared" si="84"/>
        <v>0.12055984036912321</v>
      </c>
      <c r="DP143" s="688">
        <f t="shared" si="95"/>
        <v>120689.01330127806</v>
      </c>
      <c r="DQ143" s="688">
        <f t="shared" si="96"/>
        <v>189708.64788082856</v>
      </c>
      <c r="DR143" s="688">
        <f t="shared" si="97"/>
        <v>254383.49880491276</v>
      </c>
    </row>
    <row r="144" spans="1:122" s="657" customFormat="1" ht="14.5">
      <c r="A144" s="675" t="s">
        <v>1357</v>
      </c>
      <c r="B144" s="675" t="s">
        <v>1358</v>
      </c>
      <c r="C144" s="675" t="s">
        <v>541</v>
      </c>
      <c r="D144" s="675" t="s">
        <v>60</v>
      </c>
      <c r="E144" s="676">
        <v>33519</v>
      </c>
      <c r="F144" s="677">
        <v>41423</v>
      </c>
      <c r="G144" s="677">
        <v>45471</v>
      </c>
      <c r="H144" s="678">
        <v>392021</v>
      </c>
      <c r="I144" s="678">
        <v>38769.79</v>
      </c>
      <c r="J144" s="678">
        <v>32503.05</v>
      </c>
      <c r="K144" s="678"/>
      <c r="L144" s="678">
        <v>71272.84</v>
      </c>
      <c r="M144" s="679">
        <f>IF(COUNTIF($A$4:A204,A144)=1,0,1)</f>
        <v>0</v>
      </c>
      <c r="N144" s="680" t="str">
        <f t="shared" si="80"/>
        <v>Okay</v>
      </c>
      <c r="O144" s="680" t="str">
        <f t="shared" si="98"/>
        <v>TRUE</v>
      </c>
      <c r="P144" s="680" t="b">
        <f t="shared" si="92"/>
        <v>1</v>
      </c>
      <c r="Q144" s="680" t="b">
        <f t="shared" si="76"/>
        <v>1</v>
      </c>
      <c r="R144" s="680" t="b">
        <f t="shared" si="77"/>
        <v>1</v>
      </c>
      <c r="S144" s="681">
        <f t="shared" si="93"/>
        <v>21.654794520547945</v>
      </c>
      <c r="T144" s="682">
        <f t="shared" si="78"/>
        <v>33</v>
      </c>
      <c r="U144" s="682">
        <f t="shared" si="99"/>
        <v>32</v>
      </c>
      <c r="V144" s="682">
        <f t="shared" si="79"/>
        <v>0.50684931506849318</v>
      </c>
      <c r="W144" s="682">
        <f t="shared" si="81"/>
        <v>27</v>
      </c>
      <c r="X144" s="683">
        <f t="shared" si="82"/>
        <v>1924366.68</v>
      </c>
      <c r="Y144" s="684">
        <f t="shared" si="94"/>
        <v>1.42E-3</v>
      </c>
      <c r="Z144" s="684">
        <f>IF($D144=$C$1,VLOOKUP($T144,Male_Annuity_Tables,MATCH($W144+2,'Mortality Tables'!$DS$1:$HT$1,0),FALSE),VLOOKUP($T144,Fe_Annuity_Tables,MATCH($W144+2,'Mortality Tables'!$M$1:$DN$1,0),FALSE))</f>
        <v>1.7200147574647887E-2</v>
      </c>
      <c r="AA144" s="664"/>
      <c r="AB144" s="685">
        <f t="shared" si="103"/>
        <v>411994.46995</v>
      </c>
      <c r="AC144" s="685">
        <f t="shared" si="103"/>
        <v>432985.58819395251</v>
      </c>
      <c r="AD144" s="685">
        <f t="shared" si="103"/>
        <v>455046.20391243446</v>
      </c>
      <c r="AE144" s="685">
        <f t="shared" si="103"/>
        <v>478230.80800177297</v>
      </c>
      <c r="AF144" s="685">
        <f t="shared" si="103"/>
        <v>502596.66766946326</v>
      </c>
      <c r="AG144" s="685">
        <f t="shared" si="103"/>
        <v>528203.96788722253</v>
      </c>
      <c r="AH144" s="685">
        <f t="shared" si="103"/>
        <v>555115.96005107649</v>
      </c>
      <c r="AI144" s="685">
        <f t="shared" si="103"/>
        <v>583399.11821567884</v>
      </c>
      <c r="AJ144" s="685">
        <f t="shared" si="103"/>
        <v>613123.30328876781</v>
      </c>
      <c r="AK144" s="685">
        <f t="shared" si="103"/>
        <v>644361.93559133052</v>
      </c>
      <c r="AL144" s="685">
        <f t="shared" si="102"/>
        <v>677192.17620970879</v>
      </c>
      <c r="AM144" s="685">
        <f t="shared" si="102"/>
        <v>711695.1175875935</v>
      </c>
      <c r="AN144" s="685">
        <f t="shared" si="102"/>
        <v>747955.98382868129</v>
      </c>
      <c r="AO144" s="685">
        <f t="shared" si="102"/>
        <v>786064.3412047528</v>
      </c>
      <c r="AP144" s="685">
        <f t="shared" si="102"/>
        <v>826114.31938913499</v>
      </c>
      <c r="AQ144" s="685">
        <f t="shared" si="102"/>
        <v>868204.84396201128</v>
      </c>
      <c r="AR144" s="685">
        <f t="shared" si="102"/>
        <v>912439.88076187589</v>
      </c>
      <c r="AS144" s="685">
        <f t="shared" si="102"/>
        <v>958928.69268669339</v>
      </c>
      <c r="AT144" s="685">
        <f t="shared" si="102"/>
        <v>1007786.1095790805</v>
      </c>
      <c r="AU144" s="685">
        <f t="shared" si="102"/>
        <v>1059132.8118621346</v>
      </c>
      <c r="AV144" s="685">
        <f t="shared" si="91"/>
        <v>1113095.6286265103</v>
      </c>
      <c r="AW144" s="685">
        <f t="shared" ref="AV144:BK159" si="104">IFERROR(IF($W144&gt;=AW$3,($H144*(1+Ann_Salary_Growth_Rate)^AW$3),""),0)</f>
        <v>1169807.8509050314</v>
      </c>
      <c r="AX144" s="685">
        <f t="shared" si="104"/>
        <v>1229409.5609086426</v>
      </c>
      <c r="AY144" s="685">
        <f t="shared" si="104"/>
        <v>1292047.978036938</v>
      </c>
      <c r="AZ144" s="685">
        <f t="shared" si="104"/>
        <v>1357877.8225179201</v>
      </c>
      <c r="BA144" s="685">
        <f t="shared" si="104"/>
        <v>1427061.697575208</v>
      </c>
      <c r="BB144" s="685">
        <f t="shared" si="104"/>
        <v>1499770.4910666649</v>
      </c>
      <c r="BC144" s="685" t="str">
        <f t="shared" si="104"/>
        <v/>
      </c>
      <c r="BD144" s="685" t="str">
        <f t="shared" si="104"/>
        <v/>
      </c>
      <c r="BE144" s="685" t="str">
        <f t="shared" si="104"/>
        <v/>
      </c>
      <c r="BF144" s="685" t="str">
        <f t="shared" si="104"/>
        <v/>
      </c>
      <c r="BG144" s="685" t="str">
        <f t="shared" si="104"/>
        <v/>
      </c>
      <c r="BH144" s="685" t="str">
        <f t="shared" si="104"/>
        <v/>
      </c>
      <c r="BI144" s="685" t="str">
        <f t="shared" si="90"/>
        <v/>
      </c>
      <c r="BJ144" s="685" t="str">
        <f t="shared" si="90"/>
        <v/>
      </c>
      <c r="BK144" s="685" t="str">
        <f t="shared" si="90"/>
        <v/>
      </c>
      <c r="BL144" s="685" t="str">
        <f t="shared" si="90"/>
        <v/>
      </c>
      <c r="BM144" s="685" t="str">
        <f t="shared" si="90"/>
        <v/>
      </c>
      <c r="BN144" s="685" t="str">
        <f t="shared" si="90"/>
        <v/>
      </c>
      <c r="BO144" s="685" t="str">
        <f t="shared" si="90"/>
        <v/>
      </c>
      <c r="BP144" s="685" t="str">
        <f t="shared" si="90"/>
        <v/>
      </c>
      <c r="BQ144" s="685" t="str">
        <f t="shared" si="90"/>
        <v/>
      </c>
      <c r="BR144" s="529"/>
      <c r="BS144" s="685">
        <f>IFERROR(($L144+AB144*Contr_Rate)*(1+Inv_Return)*IF($D144=$C$1,VLOOKUP($T144,Male_Annuity_Tables,MATCH($BS$3+3,'Mortality Tables'!$N$1:$DN$1,0),FALSE),VLOOKUP($T144,Fe_Annuity_Tables,MATCH(BS$3+3,'Mortality Tables'!$N$1:$DN$1,0),FALSE)),"")</f>
        <v>159979.11711934436</v>
      </c>
      <c r="BT144" s="685">
        <f>IFERROR(($BS144+AC144*Contr_Rate)*(1+Inv_Return)*IF($D144=$C$1,VLOOKUP($T144,Male_Annuity_Tables,MATCH($BS$3+3,'Mortality Tables'!$N$1:$DN$1,0),FALSE),VLOOKUP($T144,Fe_Annuity_Tables,MATCH(BT$3+3,'Mortality Tables'!$N$1:$DN$1,0),FALSE)),"")</f>
        <v>190097.86327442154</v>
      </c>
      <c r="BU144" s="685">
        <f>IFERROR((BT144+AD144*Contr_Rate)*(1+Inv_Return)*IF($D144=$C$1,VLOOKUP($T144,Male_Annuity_Tables,MATCH($BS$3+3,'Mortality Tables'!$N$1:$DN$1,0),FALSE),VLOOKUP($T144,Fe_Annuity_Tables,MATCH(BU$3+3,'Mortality Tables'!$N$1:$DN$1,0),FALSE)),"")</f>
        <v>171089.58041017666</v>
      </c>
      <c r="BV144" s="685">
        <f>IFERROR((BU144+AE144*Contr_Rate)*(1+Inv_Return)*IF($D144=$C$1,VLOOKUP($T144,Male_Annuity_Tables,MATCH($BS$3+3,'Mortality Tables'!$N$1:$DN$1,0),FALSE),VLOOKUP($T144,Fe_Annuity_Tables,MATCH(BV$3+3,'Mortality Tables'!$N$1:$DN$1,0),FALSE)),"")</f>
        <v>131612.43387772827</v>
      </c>
      <c r="BW144" s="685">
        <f>IFERROR((BV144+AF144*Contr_Rate)*(1+Inv_Return)*IF($D144=$C$1,VLOOKUP($T144,Male_Annuity_Tables,MATCH($BS$3+3,'Mortality Tables'!$N$1:$DN$1,0),FALSE),VLOOKUP($T144,Fe_Annuity_Tables,MATCH(BW$3+3,'Mortality Tables'!$N$1:$DN$1,0),FALSE)),"")</f>
        <v>94366.832524066573</v>
      </c>
      <c r="BX144" s="685">
        <f>IFERROR((BW144+AG144*Contr_Rate)*(1+Inv_Return)*IF($D144=$C$1,VLOOKUP($T144,Male_Annuity_Tables,MATCH($BS$3+3,'Mortality Tables'!$N$1:$DN$1,0),FALSE),VLOOKUP($T144,Fe_Annuity_Tables,MATCH(BX$3+3,'Mortality Tables'!$N$1:$DN$1,0),FALSE)),"")</f>
        <v>67473.163751966174</v>
      </c>
      <c r="BY144" s="685">
        <f>IFERROR((BX144+AH144*Contr_Rate)*(1+Inv_Return)*IF($D144=$C$1,VLOOKUP($T144,Male_Annuity_Tables,MATCH($BS$3+3,'Mortality Tables'!$N$1:$DN$1,0),FALSE),VLOOKUP($T144,Fe_Annuity_Tables,MATCH(BY$3+3,'Mortality Tables'!$N$1:$DN$1,0),FALSE)),"")</f>
        <v>49869.536521223672</v>
      </c>
      <c r="BZ144" s="685">
        <f>IFERROR((BY144+AI144*Contr_Rate)*(1+Inv_Return)*IF($D144=$C$1,VLOOKUP($T144,Male_Annuity_Tables,MATCH($BS$3+3,'Mortality Tables'!$N$1:$DN$1,0),FALSE),VLOOKUP($T144,Fe_Annuity_Tables,MATCH(BZ$3+3,'Mortality Tables'!$N$1:$DN$1,0),FALSE)),"")</f>
        <v>40659.504828224817</v>
      </c>
      <c r="CA144" s="685">
        <f>IFERROR((BZ144+AJ144*Contr_Rate)*(1+Inv_Return)*IF($D144=$C$1,VLOOKUP($T144,Male_Annuity_Tables,MATCH($BS$3+3,'Mortality Tables'!$N$1:$DN$1,0),FALSE),VLOOKUP($T144,Fe_Annuity_Tables,MATCH(CA$3+3,'Mortality Tables'!$N$1:$DN$1,0),FALSE)),"")</f>
        <v>34445.519149104926</v>
      </c>
      <c r="CB144" s="685">
        <f>IFERROR((CA144+AK144*Contr_Rate)*(1+Inv_Return)*IF($D144=$C$1,VLOOKUP($T144,Male_Annuity_Tables,MATCH($BS$3+3,'Mortality Tables'!$N$1:$DN$1,0),FALSE),VLOOKUP($T144,Fe_Annuity_Tables,MATCH(CB$3+3,'Mortality Tables'!$N$1:$DN$1,0),FALSE)),"")</f>
        <v>29626.189549498547</v>
      </c>
      <c r="CC144" s="685">
        <f>IFERROR((CB144+AL144*Contr_Rate)*(1+Inv_Return)*IF($D144=$C$1,VLOOKUP($T144,Male_Annuity_Tables,MATCH($BS$3+3,'Mortality Tables'!$N$1:$DN$1,0),FALSE),VLOOKUP($T144,Fe_Annuity_Tables,MATCH(CC$3+3,'Mortality Tables'!$N$1:$DN$1,0),FALSE)),"")</f>
        <v>25679.447588857602</v>
      </c>
      <c r="CD144" s="685">
        <f>IFERROR((CC144+AM144*Contr_Rate)*(1+Inv_Return)*IF($D144=$C$1,VLOOKUP($T144,Male_Annuity_Tables,MATCH($BS$3+3,'Mortality Tables'!$N$1:$DN$1,0),FALSE),VLOOKUP($T144,Fe_Annuity_Tables,MATCH(CD$3+3,'Mortality Tables'!$N$1:$DN$1,0),FALSE)),"")</f>
        <v>22373.081233288241</v>
      </c>
      <c r="CE144" s="685">
        <f>IFERROR((CD144+AN144*Contr_Rate)*(1+Inv_Return)*IF($D144=$C$1,VLOOKUP($T144,Male_Annuity_Tables,MATCH($BS$3+3,'Mortality Tables'!$N$1:$DN$1,0),FALSE),VLOOKUP($T144,Fe_Annuity_Tables,MATCH(CE$3+3,'Mortality Tables'!$N$1:$DN$1,0),FALSE)),"")</f>
        <v>19567.931640020055</v>
      </c>
      <c r="CF144" s="685">
        <f>IFERROR((CE144+AO144*Contr_Rate)*(1+Inv_Return)*IF($D144=$C$1,VLOOKUP($T144,Male_Annuity_Tables,MATCH($BS$3+3,'Mortality Tables'!$N$1:$DN$1,0),FALSE),VLOOKUP($T144,Fe_Annuity_Tables,MATCH(CF$3+3,'Mortality Tables'!$N$1:$DN$1,0),FALSE)),"")</f>
        <v>17166.065230832366</v>
      </c>
      <c r="CG144" s="685">
        <f>IFERROR((CF144+AP144*Contr_Rate)*(1+Inv_Return)*IF($D144=$C$1,VLOOKUP($T144,Male_Annuity_Tables,MATCH($BS$3+3,'Mortality Tables'!$N$1:$DN$1,0),FALSE),VLOOKUP($T144,Fe_Annuity_Tables,MATCH(CG$3+3,'Mortality Tables'!$N$1:$DN$1,0),FALSE)),"")</f>
        <v>15094.662655343056</v>
      </c>
      <c r="CH144" s="685">
        <f>IFERROR((CG144+AQ144*Contr_Rate)*(1+Inv_Return)*IF($D144=$C$1,VLOOKUP($T144,Male_Annuity_Tables,MATCH($BS$3+3,'Mortality Tables'!$N$1:$DN$1,0),FALSE),VLOOKUP($T144,Fe_Annuity_Tables,MATCH(CH$3+3,'Mortality Tables'!$N$1:$DN$1,0),FALSE)),"")</f>
        <v>13298.312291992484</v>
      </c>
      <c r="CI144" s="685">
        <f>IFERROR((CH144+AR144*Contr_Rate)*(1+Inv_Return)*IF($D144=$C$1,VLOOKUP($T144,Male_Annuity_Tables,MATCH($BS$3+3,'Mortality Tables'!$N$1:$DN$1,0),FALSE),VLOOKUP($T144,Fe_Annuity_Tables,MATCH(CI$3+3,'Mortality Tables'!$N$1:$DN$1,0),FALSE)),"")</f>
        <v>11733.27170171621</v>
      </c>
      <c r="CJ144" s="685">
        <f>IFERROR((CI144+AS144*Contr_Rate)*(1+Inv_Return)*IF($D144=$C$1,VLOOKUP($T144,Male_Annuity_Tables,MATCH($BS$3+3,'Mortality Tables'!$N$1:$DN$1,0),FALSE),VLOOKUP($T144,Fe_Annuity_Tables,MATCH(CJ$3+3,'Mortality Tables'!$N$1:$DN$1,0),FALSE)),"")</f>
        <v>10974.049887675465</v>
      </c>
      <c r="CK144" s="685">
        <f>IFERROR((CJ144+AT144*Contr_Rate)*(1+Inv_Return)*IF($D144=$C$1,VLOOKUP($T144,Male_Annuity_Tables,MATCH($BS$3+3,'Mortality Tables'!$N$1:$DN$1,0),FALSE),VLOOKUP($T144,Fe_Annuity_Tables,MATCH(CK$3+3,'Mortality Tables'!$N$1:$DN$1,0),FALSE)),"")</f>
        <v>10293.238651972486</v>
      </c>
      <c r="CL144" s="685">
        <f>IFERROR((CK144+AU144*Contr_Rate)*(1+Inv_Return)*IF($D144=$C$1,VLOOKUP($T144,Male_Annuity_Tables,MATCH($BS$3+3,'Mortality Tables'!$N$1:$DN$1,0),FALSE),VLOOKUP($T144,Fe_Annuity_Tables,MATCH(CL$3+3,'Mortality Tables'!$N$1:$DN$1,0),FALSE)),"")</f>
        <v>9656.8631349889602</v>
      </c>
      <c r="CM144" s="685">
        <f>IFERROR((CL144+AV144*Contr_Rate)*(1+Inv_Return)*IF($D144=$C$1,VLOOKUP($T144,Male_Annuity_Tables,MATCH($BS$3+3,'Mortality Tables'!$N$1:$DN$1,0),FALSE),VLOOKUP($T144,Fe_Annuity_Tables,MATCH(CM$3+3,'Mortality Tables'!$N$1:$DN$1,0),FALSE)),"")</f>
        <v>9060.2693940721692</v>
      </c>
      <c r="CN144" s="685">
        <f>IFERROR((CM144+AW144*Contr_Rate)*(1+Inv_Return)*IF($D144=$C$1,VLOOKUP($T144,Male_Annuity_Tables,MATCH($BS$3+3,'Mortality Tables'!$N$1:$DN$1,0),FALSE),VLOOKUP($T144,Fe_Annuity_Tables,MATCH(CN$3+3,'Mortality Tables'!$N$1:$DN$1,0),FALSE)),"")</f>
        <v>8500.2916243002946</v>
      </c>
      <c r="CO144" s="685">
        <f>IFERROR((CN144+AX144*Contr_Rate)*(1+Inv_Return)*IF($D144=$C$1,VLOOKUP($T144,Male_Annuity_Tables,MATCH($BS$3+3,'Mortality Tables'!$N$1:$DN$1,0),FALSE),VLOOKUP($T144,Fe_Annuity_Tables,MATCH(CO$3+3,'Mortality Tables'!$N$1:$DN$1,0),FALSE)),"")</f>
        <v>8416.9919713859763</v>
      </c>
      <c r="CP144" s="685">
        <f>IFERROR((CO144+AY144*Contr_Rate)*(1+Inv_Return)*IF($D144=$C$1,VLOOKUP($T144,Male_Annuity_Tables,MATCH($BS$3+3,'Mortality Tables'!$N$1:$DN$1,0),FALSE),VLOOKUP($T144,Fe_Annuity_Tables,MATCH(CP$3+3,'Mortality Tables'!$N$1:$DN$1,0),FALSE)),"")</f>
        <v>8342.2470076643331</v>
      </c>
      <c r="CQ144" s="685">
        <f>IFERROR((CP144+AZ144*Contr_Rate)*(1+Inv_Return)*IF($D144=$C$1,VLOOKUP($T144,Male_Annuity_Tables,MATCH($BS$3+3,'Mortality Tables'!$N$1:$DN$1,0),FALSE),VLOOKUP($T144,Fe_Annuity_Tables,MATCH(CQ$3+3,'Mortality Tables'!$N$1:$DN$1,0),FALSE)),"")</f>
        <v>8264.5206799900843</v>
      </c>
      <c r="CR144" s="685">
        <f>IFERROR((CQ144+BA144*Contr_Rate)*(1+Inv_Return)*IF($D144=$C$1,VLOOKUP($T144,Male_Annuity_Tables,MATCH($BS$3+3,'Mortality Tables'!$N$1:$DN$1,0),FALSE),VLOOKUP($T144,Fe_Annuity_Tables,MATCH(CR$3+3,'Mortality Tables'!$N$1:$DN$1,0),FALSE)),"")</f>
        <v>8183.0583786970556</v>
      </c>
      <c r="CS144" s="685">
        <f>IFERROR((CR144+BB144*Contr_Rate)*(1+Inv_Return)*IF($D144=$C$1,VLOOKUP($T144,Male_Annuity_Tables,MATCH($BS$3+3,'Mortality Tables'!$N$1:$DN$1,0),FALSE),VLOOKUP($T144,Fe_Annuity_Tables,MATCH(CS$3+3,'Mortality Tables'!$N$1:$DN$1,0),FALSE)),"")</f>
        <v>8097.4590458550711</v>
      </c>
      <c r="CT144" s="685" t="str">
        <f>IFERROR((CS144+BC144*Contr_Rate)*(1+Inv_Return)*IF($D144=$C$1,VLOOKUP($T144,Male_Annuity_Tables,MATCH($BS$3+3,'Mortality Tables'!$N$1:$DN$1,0),FALSE),VLOOKUP($T144,Fe_Annuity_Tables,MATCH(CT$3+3,'Mortality Tables'!$N$1:$DN$1,0),FALSE)),"")</f>
        <v/>
      </c>
      <c r="CU144" s="685" t="str">
        <f>IFERROR((CT144+BD144*Contr_Rate)*(1+Inv_Return)*IF($D144=$C$1,VLOOKUP($T144,Male_Annuity_Tables,MATCH($BS$3+3,'Mortality Tables'!$N$1:$DN$1,0),FALSE),VLOOKUP($T144,Fe_Annuity_Tables,MATCH(CU$3+3,'Mortality Tables'!$N$1:$DN$1,0),FALSE)),"")</f>
        <v/>
      </c>
      <c r="CV144" s="685" t="str">
        <f>IFERROR((CU144+BE144*Contr_Rate)*(1+Inv_Return)*IF($D144=$C$1,VLOOKUP($T144,Male_Annuity_Tables,MATCH($BS$3+3,'Mortality Tables'!$N$1:$DN$1,0),FALSE),VLOOKUP($T144,Fe_Annuity_Tables,MATCH(CV$3+3,'Mortality Tables'!$N$1:$DN$1,0),FALSE)),"")</f>
        <v/>
      </c>
      <c r="CW144" s="685" t="str">
        <f>IFERROR((CV144+BF144*Contr_Rate)*(1+Inv_Return)*IF($D144=$C$1,VLOOKUP($T144,Male_Annuity_Tables,MATCH($BS$3+3,'Mortality Tables'!$N$1:$DN$1,0),FALSE),VLOOKUP($T144,Fe_Annuity_Tables,MATCH(CW$3+3,'Mortality Tables'!$N$1:$DN$1,0),FALSE)),"")</f>
        <v/>
      </c>
      <c r="CX144" s="685" t="str">
        <f>IFERROR((CW144+BG144*Contr_Rate)*(1+Inv_Return)*IF($D144=$C$1,VLOOKUP($T144,Male_Annuity_Tables,MATCH($BS$3+3,'Mortality Tables'!$N$1:$DN$1,0),FALSE),VLOOKUP($T144,Fe_Annuity_Tables,MATCH(CX$3+3,'Mortality Tables'!$N$1:$DN$1,0),FALSE)),"")</f>
        <v/>
      </c>
      <c r="CY144" s="685" t="str">
        <f>IFERROR((CX144+BH144*Contr_Rate)*(1+Inv_Return)*IF($D144=$C$1,VLOOKUP($T144,Male_Annuity_Tables,MATCH($BS$3+3,'Mortality Tables'!$N$1:$DN$1,0),FALSE),VLOOKUP($T144,Fe_Annuity_Tables,MATCH(CY$3+3,'Mortality Tables'!$N$1:$DN$1,0),FALSE)),"")</f>
        <v/>
      </c>
      <c r="CZ144" s="685" t="str">
        <f>IFERROR((CY144+BI144*Contr_Rate)*(1+Inv_Return)*IF($D144=$C$1,VLOOKUP($T144,Male_Annuity_Tables,MATCH($BS$3+3,'Mortality Tables'!$N$1:$DN$1,0),FALSE),VLOOKUP($T144,Fe_Annuity_Tables,MATCH(CZ$3+3,'Mortality Tables'!$N$1:$DN$1,0),FALSE)),"")</f>
        <v/>
      </c>
      <c r="DA144" s="685" t="str">
        <f>IFERROR((CZ144+BJ144*Contr_Rate)*(1+Inv_Return)*IF($D144=$C$1,VLOOKUP($T144,Male_Annuity_Tables,MATCH($BS$3+3,'Mortality Tables'!$N$1:$DN$1,0),FALSE),VLOOKUP($T144,Fe_Annuity_Tables,MATCH(DA$3+3,'Mortality Tables'!$N$1:$DN$1,0),FALSE)),"")</f>
        <v/>
      </c>
      <c r="DB144" s="685" t="str">
        <f>IFERROR((DA144+BK144*Contr_Rate)*(1+Inv_Return)*IF($D144=$C$1,VLOOKUP($T144,Male_Annuity_Tables,MATCH($BS$3+3,'Mortality Tables'!$N$1:$DN$1,0),FALSE),VLOOKUP($T144,Fe_Annuity_Tables,MATCH(DB$3+3,'Mortality Tables'!$N$1:$DN$1,0),FALSE)),"")</f>
        <v/>
      </c>
      <c r="DC144" s="685" t="str">
        <f>IFERROR((DB144+BL144*Contr_Rate)*(1+Inv_Return)*IF($D144=$C$1,VLOOKUP($T144,Male_Annuity_Tables,MATCH($BS$3+3,'Mortality Tables'!$N$1:$DN$1,0),FALSE),VLOOKUP($T144,Fe_Annuity_Tables,MATCH(DC$3+3,'Mortality Tables'!$N$1:$DN$1,0),FALSE)),"")</f>
        <v/>
      </c>
      <c r="DD144" s="685" t="str">
        <f>IFERROR((DC144+BM144*Contr_Rate)*(1+Inv_Return)*IF($D144=$C$1,VLOOKUP($T144,Male_Annuity_Tables,MATCH($BS$3+3,'Mortality Tables'!$N$1:$DN$1,0),FALSE),VLOOKUP($T144,Fe_Annuity_Tables,MATCH(DD$3+3,'Mortality Tables'!$N$1:$DN$1,0),FALSE)),"")</f>
        <v/>
      </c>
      <c r="DE144" s="685" t="str">
        <f>IFERROR((DD144+BN144*Contr_Rate)*(1+Inv_Return)*IF($D144=$C$1,VLOOKUP($T144,Male_Annuity_Tables,MATCH($BS$3+3,'Mortality Tables'!$N$1:$DN$1,0),FALSE),VLOOKUP($T144,Fe_Annuity_Tables,MATCH(DE$3+3,'Mortality Tables'!$N$1:$DN$1,0),FALSE)),"")</f>
        <v/>
      </c>
      <c r="DF144" s="685" t="str">
        <f>IFERROR((DE144+BO144*Contr_Rate)*(1+Inv_Return)*IF($D144=$C$1,VLOOKUP($T144,Male_Annuity_Tables,MATCH($BS$3+3,'Mortality Tables'!$N$1:$DN$1,0),FALSE),VLOOKUP($T144,Fe_Annuity_Tables,MATCH(DF$3+3,'Mortality Tables'!$N$1:$DN$1,0),FALSE)),"")</f>
        <v/>
      </c>
      <c r="DG144" s="685" t="str">
        <f>IFERROR((DF144+BP144*Contr_Rate)*(1+Inv_Return)*IF($D144=$C$1,VLOOKUP($T144,Male_Annuity_Tables,MATCH($BS$3+3,'Mortality Tables'!$N$1:$DN$1,0),FALSE),VLOOKUP($T144,Fe_Annuity_Tables,MATCH(DG$3+3,'Mortality Tables'!$N$1:$DN$1,0),FALSE)),"")</f>
        <v/>
      </c>
      <c r="DH144" s="685" t="str">
        <f>IFERROR((DG144+BQ144*Contr_Rate)*(1+Inv_Return)*IF($D144=$C$1,VLOOKUP($T144,Male_Annuity_Tables,MATCH($BS$3+3,'Mortality Tables'!$N$1:$DN$1,0),FALSE),VLOOKUP($T144,Fe_Annuity_Tables,MATCH(DH$3+3,'Mortality Tables'!$N$1:$DN$1,0),FALSE)),"")</f>
        <v/>
      </c>
      <c r="DJ144" s="686">
        <f t="shared" si="100"/>
        <v>190097.86327442154</v>
      </c>
      <c r="DK144" s="680">
        <f t="shared" si="60"/>
        <v>8.8017766057058875</v>
      </c>
      <c r="DL144" s="686">
        <f t="shared" si="83"/>
        <v>14470.438651135017</v>
      </c>
      <c r="DM144" s="686">
        <f t="shared" si="101"/>
        <v>1499770.4910666649</v>
      </c>
      <c r="DN144" s="687">
        <f t="shared" si="84"/>
        <v>9.6484353688299131E-3</v>
      </c>
      <c r="DP144" s="688">
        <f t="shared" si="95"/>
        <v>32177.559700916448</v>
      </c>
      <c r="DQ144" s="688">
        <f t="shared" si="96"/>
        <v>38235.523827564051</v>
      </c>
      <c r="DR144" s="688">
        <f t="shared" si="97"/>
        <v>34412.273845381293</v>
      </c>
    </row>
    <row r="145" spans="1:122" s="657" customFormat="1" ht="14.5">
      <c r="A145" s="675" t="s">
        <v>1359</v>
      </c>
      <c r="B145" s="675" t="s">
        <v>1360</v>
      </c>
      <c r="C145" s="675" t="s">
        <v>115</v>
      </c>
      <c r="D145" s="675" t="s">
        <v>60</v>
      </c>
      <c r="E145" s="676">
        <v>32658</v>
      </c>
      <c r="F145" s="677">
        <v>42862</v>
      </c>
      <c r="G145" s="677">
        <v>45391</v>
      </c>
      <c r="H145" s="678">
        <v>1500385</v>
      </c>
      <c r="I145" s="678">
        <v>133214.76</v>
      </c>
      <c r="J145" s="678">
        <v>92282.559999999998</v>
      </c>
      <c r="K145" s="678">
        <v>14855.2</v>
      </c>
      <c r="L145" s="678">
        <v>240352.52000000002</v>
      </c>
      <c r="M145" s="679">
        <f>IF(COUNTIF($A$4:A204,A145)=1,0,1)</f>
        <v>0</v>
      </c>
      <c r="N145" s="680" t="str">
        <f t="shared" si="80"/>
        <v>Okay</v>
      </c>
      <c r="O145" s="680" t="str">
        <f t="shared" si="98"/>
        <v>TRUE</v>
      </c>
      <c r="P145" s="680" t="b">
        <f t="shared" si="92"/>
        <v>1</v>
      </c>
      <c r="Q145" s="680" t="b">
        <f t="shared" si="76"/>
        <v>1</v>
      </c>
      <c r="R145" s="680" t="b">
        <f t="shared" si="77"/>
        <v>1</v>
      </c>
      <c r="S145" s="681">
        <f t="shared" si="93"/>
        <v>27.956164383561642</v>
      </c>
      <c r="T145" s="682">
        <f t="shared" si="78"/>
        <v>35</v>
      </c>
      <c r="U145" s="682">
        <f t="shared" si="99"/>
        <v>34</v>
      </c>
      <c r="V145" s="682">
        <f t="shared" si="79"/>
        <v>0.72602739726027399</v>
      </c>
      <c r="W145" s="682">
        <f t="shared" si="81"/>
        <v>25</v>
      </c>
      <c r="X145" s="683">
        <f t="shared" si="82"/>
        <v>6008813</v>
      </c>
      <c r="Y145" s="684">
        <f t="shared" si="94"/>
        <v>1.5299999999999999E-3</v>
      </c>
      <c r="Z145" s="684">
        <f>IF($D145=$C$1,VLOOKUP($T145,Male_Annuity_Tables,MATCH($W145+2,'Mortality Tables'!$DS$1:$HT$1,0),FALSE),VLOOKUP($T145,Fe_Annuity_Tables,MATCH($W145+2,'Mortality Tables'!$M$1:$DN$1,0),FALSE))</f>
        <v>2.6953068692071831E-2</v>
      </c>
      <c r="AA145" s="664"/>
      <c r="AB145" s="685">
        <f t="shared" si="103"/>
        <v>1576829.6157500001</v>
      </c>
      <c r="AC145" s="685">
        <f t="shared" si="103"/>
        <v>1657169.0846724627</v>
      </c>
      <c r="AD145" s="685">
        <f t="shared" si="103"/>
        <v>1741601.8495365246</v>
      </c>
      <c r="AE145" s="685">
        <f t="shared" si="103"/>
        <v>1830336.4637704105</v>
      </c>
      <c r="AF145" s="685">
        <f t="shared" si="103"/>
        <v>1923592.106599513</v>
      </c>
      <c r="AG145" s="685">
        <f t="shared" si="103"/>
        <v>2021599.1244307584</v>
      </c>
      <c r="AH145" s="685">
        <f t="shared" si="103"/>
        <v>2124599.5998205054</v>
      </c>
      <c r="AI145" s="685">
        <f t="shared" si="103"/>
        <v>2232847.9494313602</v>
      </c>
      <c r="AJ145" s="685">
        <f t="shared" si="103"/>
        <v>2346611.5524548884</v>
      </c>
      <c r="AK145" s="685">
        <f t="shared" si="103"/>
        <v>2466171.411052465</v>
      </c>
      <c r="AL145" s="685">
        <f t="shared" si="102"/>
        <v>2591822.8444455881</v>
      </c>
      <c r="AM145" s="685">
        <f t="shared" si="102"/>
        <v>2723876.2183700907</v>
      </c>
      <c r="AN145" s="685">
        <f t="shared" si="102"/>
        <v>2862657.7116960469</v>
      </c>
      <c r="AO145" s="685">
        <f t="shared" si="102"/>
        <v>3008510.122106961</v>
      </c>
      <c r="AP145" s="685">
        <f t="shared" si="102"/>
        <v>3161793.7128283107</v>
      </c>
      <c r="AQ145" s="685">
        <f t="shared" si="102"/>
        <v>3322887.1024969132</v>
      </c>
      <c r="AR145" s="685">
        <f t="shared" si="102"/>
        <v>3492188.2003691308</v>
      </c>
      <c r="AS145" s="685">
        <f t="shared" si="102"/>
        <v>3670115.1891779383</v>
      </c>
      <c r="AT145" s="685">
        <f t="shared" si="102"/>
        <v>3857107.5580665544</v>
      </c>
      <c r="AU145" s="685">
        <f t="shared" si="102"/>
        <v>4053627.1881500455</v>
      </c>
      <c r="AV145" s="685">
        <f t="shared" si="104"/>
        <v>4260159.49338629</v>
      </c>
      <c r="AW145" s="685">
        <f t="shared" si="104"/>
        <v>4477214.6195743224</v>
      </c>
      <c r="AX145" s="685">
        <f t="shared" si="104"/>
        <v>4705328.704441634</v>
      </c>
      <c r="AY145" s="685">
        <f t="shared" si="104"/>
        <v>4945065.201932935</v>
      </c>
      <c r="AZ145" s="685">
        <f t="shared" si="104"/>
        <v>5197016.2739714189</v>
      </c>
      <c r="BA145" s="685" t="str">
        <f t="shared" si="104"/>
        <v/>
      </c>
      <c r="BB145" s="685" t="str">
        <f t="shared" si="104"/>
        <v/>
      </c>
      <c r="BC145" s="685" t="str">
        <f t="shared" si="104"/>
        <v/>
      </c>
      <c r="BD145" s="685" t="str">
        <f t="shared" si="104"/>
        <v/>
      </c>
      <c r="BE145" s="685" t="str">
        <f t="shared" si="104"/>
        <v/>
      </c>
      <c r="BF145" s="685" t="str">
        <f t="shared" si="104"/>
        <v/>
      </c>
      <c r="BG145" s="685" t="str">
        <f t="shared" si="104"/>
        <v/>
      </c>
      <c r="BH145" s="685" t="str">
        <f t="shared" si="104"/>
        <v/>
      </c>
      <c r="BI145" s="685" t="str">
        <f t="shared" si="90"/>
        <v/>
      </c>
      <c r="BJ145" s="685" t="str">
        <f t="shared" si="90"/>
        <v/>
      </c>
      <c r="BK145" s="685" t="str">
        <f t="shared" si="90"/>
        <v/>
      </c>
      <c r="BL145" s="685" t="str">
        <f t="shared" si="90"/>
        <v/>
      </c>
      <c r="BM145" s="685" t="str">
        <f t="shared" si="90"/>
        <v/>
      </c>
      <c r="BN145" s="685" t="str">
        <f t="shared" si="90"/>
        <v/>
      </c>
      <c r="BO145" s="685" t="str">
        <f t="shared" si="90"/>
        <v/>
      </c>
      <c r="BP145" s="685" t="str">
        <f t="shared" si="90"/>
        <v/>
      </c>
      <c r="BQ145" s="685" t="str">
        <f t="shared" si="90"/>
        <v/>
      </c>
      <c r="BR145" s="529"/>
      <c r="BS145" s="685">
        <f>IFERROR(($L145+AB145*Contr_Rate)*(1+Inv_Return)*IF($D145=$C$1,VLOOKUP($T145,Male_Annuity_Tables,MATCH($BS$3+3,'Mortality Tables'!$N$1:$DN$1,0),FALSE),VLOOKUP($T145,Fe_Annuity_Tables,MATCH(BS$3+3,'Mortality Tables'!$N$1:$DN$1,0),FALSE)),"")</f>
        <v>585600.98124556267</v>
      </c>
      <c r="BT145" s="685">
        <f>IFERROR(($BS145+AC145*Contr_Rate)*(1+Inv_Return)*IF($D145=$C$1,VLOOKUP($T145,Male_Annuity_Tables,MATCH($BS$3+3,'Mortality Tables'!$N$1:$DN$1,0),FALSE),VLOOKUP($T145,Fe_Annuity_Tables,MATCH(BT$3+3,'Mortality Tables'!$N$1:$DN$1,0),FALSE)),"")</f>
        <v>709904.56944475626</v>
      </c>
      <c r="BU145" s="685">
        <f>IFERROR((BT145+AD145*Contr_Rate)*(1+Inv_Return)*IF($D145=$C$1,VLOOKUP($T145,Male_Annuity_Tables,MATCH($BS$3+3,'Mortality Tables'!$N$1:$DN$1,0),FALSE),VLOOKUP($T145,Fe_Annuity_Tables,MATCH(BU$3+3,'Mortality Tables'!$N$1:$DN$1,0),FALSE)),"")</f>
        <v>645342.62514804583</v>
      </c>
      <c r="BV145" s="685">
        <f>IFERROR((BU145+AE145*Contr_Rate)*(1+Inv_Return)*IF($D145=$C$1,VLOOKUP($T145,Male_Annuity_Tables,MATCH($BS$3+3,'Mortality Tables'!$N$1:$DN$1,0),FALSE),VLOOKUP($T145,Fe_Annuity_Tables,MATCH(BV$3+3,'Mortality Tables'!$N$1:$DN$1,0),FALSE)),"")</f>
        <v>499513.86289193411</v>
      </c>
      <c r="BW145" s="685">
        <f>IFERROR((BV145+AF145*Contr_Rate)*(1+Inv_Return)*IF($D145=$C$1,VLOOKUP($T145,Male_Annuity_Tables,MATCH($BS$3+3,'Mortality Tables'!$N$1:$DN$1,0),FALSE),VLOOKUP($T145,Fe_Annuity_Tables,MATCH(BW$3+3,'Mortality Tables'!$N$1:$DN$1,0),FALSE)),"")</f>
        <v>359527.16172671173</v>
      </c>
      <c r="BX145" s="685">
        <f>IFERROR((BW145+AG145*Contr_Rate)*(1+Inv_Return)*IF($D145=$C$1,VLOOKUP($T145,Male_Annuity_Tables,MATCH($BS$3+3,'Mortality Tables'!$N$1:$DN$1,0),FALSE),VLOOKUP($T145,Fe_Annuity_Tables,MATCH(BX$3+3,'Mortality Tables'!$N$1:$DN$1,0),FALSE)),"")</f>
        <v>273684.13311959483</v>
      </c>
      <c r="BY145" s="685">
        <f>IFERROR((BX145+AH145*Contr_Rate)*(1+Inv_Return)*IF($D145=$C$1,VLOOKUP($T145,Male_Annuity_Tables,MATCH($BS$3+3,'Mortality Tables'!$N$1:$DN$1,0),FALSE),VLOOKUP($T145,Fe_Annuity_Tables,MATCH(BY$3+3,'Mortality Tables'!$N$1:$DN$1,0),FALSE)),"")</f>
        <v>218954.91375717707</v>
      </c>
      <c r="BZ145" s="685">
        <f>IFERROR((BY145+AI145*Contr_Rate)*(1+Inv_Return)*IF($D145=$C$1,VLOOKUP($T145,Male_Annuity_Tables,MATCH($BS$3+3,'Mortality Tables'!$N$1:$DN$1,0),FALSE),VLOOKUP($T145,Fe_Annuity_Tables,MATCH(BZ$3+3,'Mortality Tables'!$N$1:$DN$1,0),FALSE)),"")</f>
        <v>181173.31387234578</v>
      </c>
      <c r="CA145" s="685">
        <f>IFERROR((BZ145+AJ145*Contr_Rate)*(1+Inv_Return)*IF($D145=$C$1,VLOOKUP($T145,Male_Annuity_Tables,MATCH($BS$3+3,'Mortality Tables'!$N$1:$DN$1,0),FALSE),VLOOKUP($T145,Fe_Annuity_Tables,MATCH(CA$3+3,'Mortality Tables'!$N$1:$DN$1,0),FALSE)),"")</f>
        <v>153013.26759836904</v>
      </c>
      <c r="CB145" s="685">
        <f>IFERROR((CA145+AK145*Contr_Rate)*(1+Inv_Return)*IF($D145=$C$1,VLOOKUP($T145,Male_Annuity_Tables,MATCH($BS$3+3,'Mortality Tables'!$N$1:$DN$1,0),FALSE),VLOOKUP($T145,Fe_Annuity_Tables,MATCH(CB$3+3,'Mortality Tables'!$N$1:$DN$1,0),FALSE)),"")</f>
        <v>130872.42115407492</v>
      </c>
      <c r="CC145" s="685">
        <f>IFERROR((CB145+AL145*Contr_Rate)*(1+Inv_Return)*IF($D145=$C$1,VLOOKUP($T145,Male_Annuity_Tables,MATCH($BS$3+3,'Mortality Tables'!$N$1:$DN$1,0),FALSE),VLOOKUP($T145,Fe_Annuity_Tables,MATCH(CC$3+3,'Mortality Tables'!$N$1:$DN$1,0),FALSE)),"")</f>
        <v>112884.09715808967</v>
      </c>
      <c r="CD145" s="685">
        <f>IFERROR((CC145+AM145*Contr_Rate)*(1+Inv_Return)*IF($D145=$C$1,VLOOKUP($T145,Male_Annuity_Tables,MATCH($BS$3+3,'Mortality Tables'!$N$1:$DN$1,0),FALSE),VLOOKUP($T145,Fe_Annuity_Tables,MATCH(CD$3+3,'Mortality Tables'!$N$1:$DN$1,0),FALSE)),"")</f>
        <v>97960.839408149637</v>
      </c>
      <c r="CE145" s="685">
        <f>IFERROR((CD145+AN145*Contr_Rate)*(1+Inv_Return)*IF($D145=$C$1,VLOOKUP($T145,Male_Annuity_Tables,MATCH($BS$3+3,'Mortality Tables'!$N$1:$DN$1,0),FALSE),VLOOKUP($T145,Fe_Annuity_Tables,MATCH(CE$3+3,'Mortality Tables'!$N$1:$DN$1,0),FALSE)),"")</f>
        <v>85399.467499673847</v>
      </c>
      <c r="CF145" s="685">
        <f>IFERROR((CE145+AO145*Contr_Rate)*(1+Inv_Return)*IF($D145=$C$1,VLOOKUP($T145,Male_Annuity_Tables,MATCH($BS$3+3,'Mortality Tables'!$N$1:$DN$1,0),FALSE),VLOOKUP($T145,Fe_Annuity_Tables,MATCH(CF$3+3,'Mortality Tables'!$N$1:$DN$1,0),FALSE)),"")</f>
        <v>74713.414464647765</v>
      </c>
      <c r="CG145" s="685">
        <f>IFERROR((CF145+AP145*Contr_Rate)*(1+Inv_Return)*IF($D145=$C$1,VLOOKUP($T145,Male_Annuity_Tables,MATCH($BS$3+3,'Mortality Tables'!$N$1:$DN$1,0),FALSE),VLOOKUP($T145,Fe_Annuity_Tables,MATCH(CG$3+3,'Mortality Tables'!$N$1:$DN$1,0),FALSE)),"")</f>
        <v>65546.554125221403</v>
      </c>
      <c r="CH145" s="685">
        <f>IFERROR((CG145+AQ145*Contr_Rate)*(1+Inv_Return)*IF($D145=$C$1,VLOOKUP($T145,Male_Annuity_Tables,MATCH($BS$3+3,'Mortality Tables'!$N$1:$DN$1,0),FALSE),VLOOKUP($T145,Fe_Annuity_Tables,MATCH(CH$3+3,'Mortality Tables'!$N$1:$DN$1,0),FALSE)),"")</f>
        <v>61019.296332831109</v>
      </c>
      <c r="CI145" s="685">
        <f>IFERROR((CH145+AR145*Contr_Rate)*(1+Inv_Return)*IF($D145=$C$1,VLOOKUP($T145,Male_Annuity_Tables,MATCH($BS$3+3,'Mortality Tables'!$N$1:$DN$1,0),FALSE),VLOOKUP($T145,Fe_Annuity_Tables,MATCH(CI$3+3,'Mortality Tables'!$N$1:$DN$1,0),FALSE)),"")</f>
        <v>57076.6590430551</v>
      </c>
      <c r="CJ145" s="685">
        <f>IFERROR((CI145+AS145*Contr_Rate)*(1+Inv_Return)*IF($D145=$C$1,VLOOKUP($T145,Male_Annuity_Tables,MATCH($BS$3+3,'Mortality Tables'!$N$1:$DN$1,0),FALSE),VLOOKUP($T145,Fe_Annuity_Tables,MATCH(CJ$3+3,'Mortality Tables'!$N$1:$DN$1,0),FALSE)),"")</f>
        <v>53425.026255773366</v>
      </c>
      <c r="CK145" s="685">
        <f>IFERROR((CJ145+AT145*Contr_Rate)*(1+Inv_Return)*IF($D145=$C$1,VLOOKUP($T145,Male_Annuity_Tables,MATCH($BS$3+3,'Mortality Tables'!$N$1:$DN$1,0),FALSE),VLOOKUP($T145,Fe_Annuity_Tables,MATCH(CK$3+3,'Mortality Tables'!$N$1:$DN$1,0),FALSE)),"")</f>
        <v>50022.755588758977</v>
      </c>
      <c r="CL145" s="685">
        <f>IFERROR((CK145+AU145*Contr_Rate)*(1+Inv_Return)*IF($D145=$C$1,VLOOKUP($T145,Male_Annuity_Tables,MATCH($BS$3+3,'Mortality Tables'!$N$1:$DN$1,0),FALSE),VLOOKUP($T145,Fe_Annuity_Tables,MATCH(CL$3+3,'Mortality Tables'!$N$1:$DN$1,0),FALSE)),"")</f>
        <v>46846.371196014356</v>
      </c>
      <c r="CM145" s="685">
        <f>IFERROR((CL145+AV145*Contr_Rate)*(1+Inv_Return)*IF($D145=$C$1,VLOOKUP($T145,Male_Annuity_Tables,MATCH($BS$3+3,'Mortality Tables'!$N$1:$DN$1,0),FALSE),VLOOKUP($T145,Fe_Annuity_Tables,MATCH(CM$3+3,'Mortality Tables'!$N$1:$DN$1,0),FALSE)),"")</f>
        <v>46312.763933760914</v>
      </c>
      <c r="CN145" s="685">
        <f>IFERROR((CM145+AW145*Contr_Rate)*(1+Inv_Return)*IF($D145=$C$1,VLOOKUP($T145,Male_Annuity_Tables,MATCH($BS$3+3,'Mortality Tables'!$N$1:$DN$1,0),FALSE),VLOOKUP($T145,Fe_Annuity_Tables,MATCH(CN$3+3,'Mortality Tables'!$N$1:$DN$1,0),FALSE)),"")</f>
        <v>45864.946787782057</v>
      </c>
      <c r="CO145" s="685">
        <f>IFERROR((CN145+AX145*Contr_Rate)*(1+Inv_Return)*IF($D145=$C$1,VLOOKUP($T145,Male_Annuity_Tables,MATCH($BS$3+3,'Mortality Tables'!$N$1:$DN$1,0),FALSE),VLOOKUP($T145,Fe_Annuity_Tables,MATCH(CO$3+3,'Mortality Tables'!$N$1:$DN$1,0),FALSE)),"")</f>
        <v>45405.195708731466</v>
      </c>
      <c r="CP145" s="685">
        <f>IFERROR((CO145+AY145*Contr_Rate)*(1+Inv_Return)*IF($D145=$C$1,VLOOKUP($T145,Male_Annuity_Tables,MATCH($BS$3+3,'Mortality Tables'!$N$1:$DN$1,0),FALSE),VLOOKUP($T145,Fe_Annuity_Tables,MATCH(CP$3+3,'Mortality Tables'!$N$1:$DN$1,0),FALSE)),"")</f>
        <v>44927.262174198026</v>
      </c>
      <c r="CQ145" s="685">
        <f>IFERROR((CP145+AZ145*Contr_Rate)*(1+Inv_Return)*IF($D145=$C$1,VLOOKUP($T145,Male_Annuity_Tables,MATCH($BS$3+3,'Mortality Tables'!$N$1:$DN$1,0),FALSE),VLOOKUP($T145,Fe_Annuity_Tables,MATCH(CQ$3+3,'Mortality Tables'!$N$1:$DN$1,0),FALSE)),"")</f>
        <v>44428.751919812632</v>
      </c>
      <c r="CR145" s="685" t="str">
        <f>IFERROR((CQ145+BA145*Contr_Rate)*(1+Inv_Return)*IF($D145=$C$1,VLOOKUP($T145,Male_Annuity_Tables,MATCH($BS$3+3,'Mortality Tables'!$N$1:$DN$1,0),FALSE),VLOOKUP($T145,Fe_Annuity_Tables,MATCH(CR$3+3,'Mortality Tables'!$N$1:$DN$1,0),FALSE)),"")</f>
        <v/>
      </c>
      <c r="CS145" s="685" t="str">
        <f>IFERROR((CR145+BB145*Contr_Rate)*(1+Inv_Return)*IF($D145=$C$1,VLOOKUP($T145,Male_Annuity_Tables,MATCH($BS$3+3,'Mortality Tables'!$N$1:$DN$1,0),FALSE),VLOOKUP($T145,Fe_Annuity_Tables,MATCH(CS$3+3,'Mortality Tables'!$N$1:$DN$1,0),FALSE)),"")</f>
        <v/>
      </c>
      <c r="CT145" s="685" t="str">
        <f>IFERROR((CS145+BC145*Contr_Rate)*(1+Inv_Return)*IF($D145=$C$1,VLOOKUP($T145,Male_Annuity_Tables,MATCH($BS$3+3,'Mortality Tables'!$N$1:$DN$1,0),FALSE),VLOOKUP($T145,Fe_Annuity_Tables,MATCH(CT$3+3,'Mortality Tables'!$N$1:$DN$1,0),FALSE)),"")</f>
        <v/>
      </c>
      <c r="CU145" s="685" t="str">
        <f>IFERROR((CT145+BD145*Contr_Rate)*(1+Inv_Return)*IF($D145=$C$1,VLOOKUP($T145,Male_Annuity_Tables,MATCH($BS$3+3,'Mortality Tables'!$N$1:$DN$1,0),FALSE),VLOOKUP($T145,Fe_Annuity_Tables,MATCH(CU$3+3,'Mortality Tables'!$N$1:$DN$1,0),FALSE)),"")</f>
        <v/>
      </c>
      <c r="CV145" s="685" t="str">
        <f>IFERROR((CU145+BE145*Contr_Rate)*(1+Inv_Return)*IF($D145=$C$1,VLOOKUP($T145,Male_Annuity_Tables,MATCH($BS$3+3,'Mortality Tables'!$N$1:$DN$1,0),FALSE),VLOOKUP($T145,Fe_Annuity_Tables,MATCH(CV$3+3,'Mortality Tables'!$N$1:$DN$1,0),FALSE)),"")</f>
        <v/>
      </c>
      <c r="CW145" s="685" t="str">
        <f>IFERROR((CV145+BF145*Contr_Rate)*(1+Inv_Return)*IF($D145=$C$1,VLOOKUP($T145,Male_Annuity_Tables,MATCH($BS$3+3,'Mortality Tables'!$N$1:$DN$1,0),FALSE),VLOOKUP($T145,Fe_Annuity_Tables,MATCH(CW$3+3,'Mortality Tables'!$N$1:$DN$1,0),FALSE)),"")</f>
        <v/>
      </c>
      <c r="CX145" s="685" t="str">
        <f>IFERROR((CW145+BG145*Contr_Rate)*(1+Inv_Return)*IF($D145=$C$1,VLOOKUP($T145,Male_Annuity_Tables,MATCH($BS$3+3,'Mortality Tables'!$N$1:$DN$1,0),FALSE),VLOOKUP($T145,Fe_Annuity_Tables,MATCH(CX$3+3,'Mortality Tables'!$N$1:$DN$1,0),FALSE)),"")</f>
        <v/>
      </c>
      <c r="CY145" s="685" t="str">
        <f>IFERROR((CX145+BH145*Contr_Rate)*(1+Inv_Return)*IF($D145=$C$1,VLOOKUP($T145,Male_Annuity_Tables,MATCH($BS$3+3,'Mortality Tables'!$N$1:$DN$1,0),FALSE),VLOOKUP($T145,Fe_Annuity_Tables,MATCH(CY$3+3,'Mortality Tables'!$N$1:$DN$1,0),FALSE)),"")</f>
        <v/>
      </c>
      <c r="CZ145" s="685" t="str">
        <f>IFERROR((CY145+BI145*Contr_Rate)*(1+Inv_Return)*IF($D145=$C$1,VLOOKUP($T145,Male_Annuity_Tables,MATCH($BS$3+3,'Mortality Tables'!$N$1:$DN$1,0),FALSE),VLOOKUP($T145,Fe_Annuity_Tables,MATCH(CZ$3+3,'Mortality Tables'!$N$1:$DN$1,0),FALSE)),"")</f>
        <v/>
      </c>
      <c r="DA145" s="685" t="str">
        <f>IFERROR((CZ145+BJ145*Contr_Rate)*(1+Inv_Return)*IF($D145=$C$1,VLOOKUP($T145,Male_Annuity_Tables,MATCH($BS$3+3,'Mortality Tables'!$N$1:$DN$1,0),FALSE),VLOOKUP($T145,Fe_Annuity_Tables,MATCH(DA$3+3,'Mortality Tables'!$N$1:$DN$1,0),FALSE)),"")</f>
        <v/>
      </c>
      <c r="DB145" s="685" t="str">
        <f>IFERROR((DA145+BK145*Contr_Rate)*(1+Inv_Return)*IF($D145=$C$1,VLOOKUP($T145,Male_Annuity_Tables,MATCH($BS$3+3,'Mortality Tables'!$N$1:$DN$1,0),FALSE),VLOOKUP($T145,Fe_Annuity_Tables,MATCH(DB$3+3,'Mortality Tables'!$N$1:$DN$1,0),FALSE)),"")</f>
        <v/>
      </c>
      <c r="DC145" s="685" t="str">
        <f>IFERROR((DB145+BL145*Contr_Rate)*(1+Inv_Return)*IF($D145=$C$1,VLOOKUP($T145,Male_Annuity_Tables,MATCH($BS$3+3,'Mortality Tables'!$N$1:$DN$1,0),FALSE),VLOOKUP($T145,Fe_Annuity_Tables,MATCH(DC$3+3,'Mortality Tables'!$N$1:$DN$1,0),FALSE)),"")</f>
        <v/>
      </c>
      <c r="DD145" s="685" t="str">
        <f>IFERROR((DC145+BM145*Contr_Rate)*(1+Inv_Return)*IF($D145=$C$1,VLOOKUP($T145,Male_Annuity_Tables,MATCH($BS$3+3,'Mortality Tables'!$N$1:$DN$1,0),FALSE),VLOOKUP($T145,Fe_Annuity_Tables,MATCH(DD$3+3,'Mortality Tables'!$N$1:$DN$1,0),FALSE)),"")</f>
        <v/>
      </c>
      <c r="DE145" s="685" t="str">
        <f>IFERROR((DD145+BN145*Contr_Rate)*(1+Inv_Return)*IF($D145=$C$1,VLOOKUP($T145,Male_Annuity_Tables,MATCH($BS$3+3,'Mortality Tables'!$N$1:$DN$1,0),FALSE),VLOOKUP($T145,Fe_Annuity_Tables,MATCH(DE$3+3,'Mortality Tables'!$N$1:$DN$1,0),FALSE)),"")</f>
        <v/>
      </c>
      <c r="DF145" s="685" t="str">
        <f>IFERROR((DE145+BO145*Contr_Rate)*(1+Inv_Return)*IF($D145=$C$1,VLOOKUP($T145,Male_Annuity_Tables,MATCH($BS$3+3,'Mortality Tables'!$N$1:$DN$1,0),FALSE),VLOOKUP($T145,Fe_Annuity_Tables,MATCH(DF$3+3,'Mortality Tables'!$N$1:$DN$1,0),FALSE)),"")</f>
        <v/>
      </c>
      <c r="DG145" s="685" t="str">
        <f>IFERROR((DF145+BP145*Contr_Rate)*(1+Inv_Return)*IF($D145=$C$1,VLOOKUP($T145,Male_Annuity_Tables,MATCH($BS$3+3,'Mortality Tables'!$N$1:$DN$1,0),FALSE),VLOOKUP($T145,Fe_Annuity_Tables,MATCH(DG$3+3,'Mortality Tables'!$N$1:$DN$1,0),FALSE)),"")</f>
        <v/>
      </c>
      <c r="DH145" s="685" t="str">
        <f>IFERROR((DG145+BQ145*Contr_Rate)*(1+Inv_Return)*IF($D145=$C$1,VLOOKUP($T145,Male_Annuity_Tables,MATCH($BS$3+3,'Mortality Tables'!$N$1:$DN$1,0),FALSE),VLOOKUP($T145,Fe_Annuity_Tables,MATCH(DH$3+3,'Mortality Tables'!$N$1:$DN$1,0),FALSE)),"")</f>
        <v/>
      </c>
      <c r="DJ145" s="686">
        <f t="shared" si="100"/>
        <v>709904.56944475626</v>
      </c>
      <c r="DK145" s="680">
        <f t="shared" si="60"/>
        <v>8.8017766057058875</v>
      </c>
      <c r="DL145" s="686">
        <f t="shared" si="83"/>
        <v>54038.642746243786</v>
      </c>
      <c r="DM145" s="686">
        <f t="shared" si="101"/>
        <v>5197016.2739714189</v>
      </c>
      <c r="DN145" s="687">
        <f t="shared" si="84"/>
        <v>1.0398012993896E-2</v>
      </c>
      <c r="DP145" s="688">
        <f t="shared" si="95"/>
        <v>117836.97185015709</v>
      </c>
      <c r="DQ145" s="688">
        <f t="shared" si="96"/>
        <v>142849.83708195161</v>
      </c>
      <c r="DR145" s="688">
        <f t="shared" si="97"/>
        <v>129858.42440279036</v>
      </c>
    </row>
    <row r="146" spans="1:122" s="657" customFormat="1" ht="14.5">
      <c r="A146" s="675" t="s">
        <v>1361</v>
      </c>
      <c r="B146" s="675" t="s">
        <v>1362</v>
      </c>
      <c r="C146" s="675" t="s">
        <v>116</v>
      </c>
      <c r="D146" s="675" t="s">
        <v>60</v>
      </c>
      <c r="E146" s="676">
        <v>24424</v>
      </c>
      <c r="F146" s="677">
        <v>45633</v>
      </c>
      <c r="G146" s="677">
        <v>45636</v>
      </c>
      <c r="H146" s="678">
        <v>873693</v>
      </c>
      <c r="I146" s="678">
        <v>71129.45</v>
      </c>
      <c r="J146" s="678">
        <v>83149.52</v>
      </c>
      <c r="K146" s="678">
        <v>18901.98</v>
      </c>
      <c r="L146" s="678">
        <v>173180.95</v>
      </c>
      <c r="M146" s="679">
        <f>IF(COUNTIF($A$4:A204,A146)=1,0,1)</f>
        <v>0</v>
      </c>
      <c r="N146" s="680" t="str">
        <f t="shared" si="80"/>
        <v>Okay</v>
      </c>
      <c r="O146" s="680" t="str">
        <f t="shared" si="98"/>
        <v>TRUE</v>
      </c>
      <c r="P146" s="680" t="b">
        <f t="shared" si="92"/>
        <v>1</v>
      </c>
      <c r="Q146" s="680" t="b">
        <f t="shared" si="76"/>
        <v>1</v>
      </c>
      <c r="R146" s="680" t="b">
        <f t="shared" si="77"/>
        <v>1</v>
      </c>
      <c r="S146" s="681">
        <f t="shared" si="93"/>
        <v>58.106849315068494</v>
      </c>
      <c r="T146" s="682">
        <f t="shared" si="78"/>
        <v>58</v>
      </c>
      <c r="U146" s="682">
        <f t="shared" si="99"/>
        <v>58</v>
      </c>
      <c r="V146" s="682">
        <f t="shared" si="79"/>
        <v>5.4794520547945202E-2</v>
      </c>
      <c r="W146" s="682">
        <f t="shared" si="81"/>
        <v>2</v>
      </c>
      <c r="X146" s="683">
        <f t="shared" si="82"/>
        <v>346361.9</v>
      </c>
      <c r="Y146" s="684">
        <f t="shared" si="94"/>
        <v>7.1300000000000001E-3</v>
      </c>
      <c r="Z146" s="684">
        <f>IF($D146=$C$1,VLOOKUP($T146,Male_Annuity_Tables,MATCH($W146+2,'Mortality Tables'!$DS$1:$HT$1,0),FALSE),VLOOKUP($T146,Fe_Annuity_Tables,MATCH($W146+2,'Mortality Tables'!$M$1:$DN$1,0),FALSE))</f>
        <v>0.88908482728674998</v>
      </c>
      <c r="AA146" s="664"/>
      <c r="AB146" s="685">
        <f t="shared" si="103"/>
        <v>918207.65835000004</v>
      </c>
      <c r="AC146" s="685">
        <f t="shared" si="103"/>
        <v>964990.33854293253</v>
      </c>
      <c r="AD146" s="685" t="str">
        <f t="shared" si="103"/>
        <v/>
      </c>
      <c r="AE146" s="685" t="str">
        <f t="shared" si="103"/>
        <v/>
      </c>
      <c r="AF146" s="685" t="str">
        <f t="shared" si="103"/>
        <v/>
      </c>
      <c r="AG146" s="685" t="str">
        <f t="shared" si="103"/>
        <v/>
      </c>
      <c r="AH146" s="685" t="str">
        <f t="shared" si="103"/>
        <v/>
      </c>
      <c r="AI146" s="685" t="str">
        <f t="shared" si="103"/>
        <v/>
      </c>
      <c r="AJ146" s="685" t="str">
        <f t="shared" si="103"/>
        <v/>
      </c>
      <c r="AK146" s="685" t="str">
        <f t="shared" si="103"/>
        <v/>
      </c>
      <c r="AL146" s="685" t="str">
        <f t="shared" si="102"/>
        <v/>
      </c>
      <c r="AM146" s="685" t="str">
        <f t="shared" si="102"/>
        <v/>
      </c>
      <c r="AN146" s="685" t="str">
        <f t="shared" si="102"/>
        <v/>
      </c>
      <c r="AO146" s="685" t="str">
        <f t="shared" si="102"/>
        <v/>
      </c>
      <c r="AP146" s="685" t="str">
        <f t="shared" si="102"/>
        <v/>
      </c>
      <c r="AQ146" s="685" t="str">
        <f t="shared" si="102"/>
        <v/>
      </c>
      <c r="AR146" s="685" t="str">
        <f t="shared" si="102"/>
        <v/>
      </c>
      <c r="AS146" s="685" t="str">
        <f t="shared" si="102"/>
        <v/>
      </c>
      <c r="AT146" s="685" t="str">
        <f t="shared" si="102"/>
        <v/>
      </c>
      <c r="AU146" s="685" t="str">
        <f t="shared" si="102"/>
        <v/>
      </c>
      <c r="AV146" s="685" t="str">
        <f t="shared" si="104"/>
        <v/>
      </c>
      <c r="AW146" s="685" t="str">
        <f t="shared" si="104"/>
        <v/>
      </c>
      <c r="AX146" s="685" t="str">
        <f t="shared" si="104"/>
        <v/>
      </c>
      <c r="AY146" s="685" t="str">
        <f t="shared" si="104"/>
        <v/>
      </c>
      <c r="AZ146" s="685" t="str">
        <f t="shared" si="104"/>
        <v/>
      </c>
      <c r="BA146" s="685" t="str">
        <f t="shared" si="104"/>
        <v/>
      </c>
      <c r="BB146" s="685" t="str">
        <f t="shared" si="104"/>
        <v/>
      </c>
      <c r="BC146" s="685" t="str">
        <f t="shared" si="104"/>
        <v/>
      </c>
      <c r="BD146" s="685" t="str">
        <f t="shared" si="104"/>
        <v/>
      </c>
      <c r="BE146" s="685" t="str">
        <f t="shared" si="104"/>
        <v/>
      </c>
      <c r="BF146" s="685" t="str">
        <f t="shared" si="104"/>
        <v/>
      </c>
      <c r="BG146" s="685" t="str">
        <f t="shared" si="104"/>
        <v/>
      </c>
      <c r="BH146" s="685" t="str">
        <f t="shared" si="104"/>
        <v/>
      </c>
      <c r="BI146" s="685" t="str">
        <f t="shared" si="90"/>
        <v/>
      </c>
      <c r="BJ146" s="685" t="str">
        <f t="shared" si="90"/>
        <v/>
      </c>
      <c r="BK146" s="685" t="str">
        <f t="shared" si="90"/>
        <v/>
      </c>
      <c r="BL146" s="685" t="str">
        <f t="shared" si="90"/>
        <v/>
      </c>
      <c r="BM146" s="685" t="str">
        <f t="shared" si="90"/>
        <v/>
      </c>
      <c r="BN146" s="685" t="str">
        <f t="shared" si="90"/>
        <v/>
      </c>
      <c r="BO146" s="685" t="str">
        <f t="shared" si="90"/>
        <v/>
      </c>
      <c r="BP146" s="685" t="str">
        <f t="shared" si="90"/>
        <v/>
      </c>
      <c r="BQ146" s="685" t="str">
        <f t="shared" si="90"/>
        <v/>
      </c>
      <c r="BR146" s="529"/>
      <c r="BS146" s="685">
        <f>IFERROR(($L146+AB146*Contr_Rate)*(1+Inv_Return)*IF($D146=$C$1,VLOOKUP($T146,Male_Annuity_Tables,MATCH($BS$3+3,'Mortality Tables'!$N$1:$DN$1,0),FALSE),VLOOKUP($T146,Fe_Annuity_Tables,MATCH(BS$3+3,'Mortality Tables'!$N$1:$DN$1,0),FALSE)),"")</f>
        <v>434870.50967890513</v>
      </c>
      <c r="BT146" s="685">
        <f>IFERROR(($BS146+AC146*Contr_Rate)*(1+Inv_Return)*IF($D146=$C$1,VLOOKUP($T146,Male_Annuity_Tables,MATCH($BS$3+3,'Mortality Tables'!$N$1:$DN$1,0),FALSE),VLOOKUP($T146,Fe_Annuity_Tables,MATCH(BT$3+3,'Mortality Tables'!$N$1:$DN$1,0),FALSE)),"")</f>
        <v>661827.86790627649</v>
      </c>
      <c r="BU146" s="685" t="str">
        <f>IFERROR((BT146+AD146*Contr_Rate)*(1+Inv_Return)*IF($D146=$C$1,VLOOKUP($T146,Male_Annuity_Tables,MATCH($BS$3+3,'Mortality Tables'!$N$1:$DN$1,0),FALSE),VLOOKUP($T146,Fe_Annuity_Tables,MATCH(BU$3+3,'Mortality Tables'!$N$1:$DN$1,0),FALSE)),"")</f>
        <v/>
      </c>
      <c r="BV146" s="685" t="str">
        <f>IFERROR((BU146+AE146*Contr_Rate)*(1+Inv_Return)*IF($D146=$C$1,VLOOKUP($T146,Male_Annuity_Tables,MATCH($BS$3+3,'Mortality Tables'!$N$1:$DN$1,0),FALSE),VLOOKUP($T146,Fe_Annuity_Tables,MATCH(BV$3+3,'Mortality Tables'!$N$1:$DN$1,0),FALSE)),"")</f>
        <v/>
      </c>
      <c r="BW146" s="685" t="str">
        <f>IFERROR((BV146+AF146*Contr_Rate)*(1+Inv_Return)*IF($D146=$C$1,VLOOKUP($T146,Male_Annuity_Tables,MATCH($BS$3+3,'Mortality Tables'!$N$1:$DN$1,0),FALSE),VLOOKUP($T146,Fe_Annuity_Tables,MATCH(BW$3+3,'Mortality Tables'!$N$1:$DN$1,0),FALSE)),"")</f>
        <v/>
      </c>
      <c r="BX146" s="685" t="str">
        <f>IFERROR((BW146+AG146*Contr_Rate)*(1+Inv_Return)*IF($D146=$C$1,VLOOKUP($T146,Male_Annuity_Tables,MATCH($BS$3+3,'Mortality Tables'!$N$1:$DN$1,0),FALSE),VLOOKUP($T146,Fe_Annuity_Tables,MATCH(BX$3+3,'Mortality Tables'!$N$1:$DN$1,0),FALSE)),"")</f>
        <v/>
      </c>
      <c r="BY146" s="685" t="str">
        <f>IFERROR((BX146+AH146*Contr_Rate)*(1+Inv_Return)*IF($D146=$C$1,VLOOKUP($T146,Male_Annuity_Tables,MATCH($BS$3+3,'Mortality Tables'!$N$1:$DN$1,0),FALSE),VLOOKUP($T146,Fe_Annuity_Tables,MATCH(BY$3+3,'Mortality Tables'!$N$1:$DN$1,0),FALSE)),"")</f>
        <v/>
      </c>
      <c r="BZ146" s="685" t="str">
        <f>IFERROR((BY146+AI146*Contr_Rate)*(1+Inv_Return)*IF($D146=$C$1,VLOOKUP($T146,Male_Annuity_Tables,MATCH($BS$3+3,'Mortality Tables'!$N$1:$DN$1,0),FALSE),VLOOKUP($T146,Fe_Annuity_Tables,MATCH(BZ$3+3,'Mortality Tables'!$N$1:$DN$1,0),FALSE)),"")</f>
        <v/>
      </c>
      <c r="CA146" s="685" t="str">
        <f>IFERROR((BZ146+AJ146*Contr_Rate)*(1+Inv_Return)*IF($D146=$C$1,VLOOKUP($T146,Male_Annuity_Tables,MATCH($BS$3+3,'Mortality Tables'!$N$1:$DN$1,0),FALSE),VLOOKUP($T146,Fe_Annuity_Tables,MATCH(CA$3+3,'Mortality Tables'!$N$1:$DN$1,0),FALSE)),"")</f>
        <v/>
      </c>
      <c r="CB146" s="685" t="str">
        <f>IFERROR((CA146+AK146*Contr_Rate)*(1+Inv_Return)*IF($D146=$C$1,VLOOKUP($T146,Male_Annuity_Tables,MATCH($BS$3+3,'Mortality Tables'!$N$1:$DN$1,0),FALSE),VLOOKUP($T146,Fe_Annuity_Tables,MATCH(CB$3+3,'Mortality Tables'!$N$1:$DN$1,0),FALSE)),"")</f>
        <v/>
      </c>
      <c r="CC146" s="685" t="str">
        <f>IFERROR((CB146+AL146*Contr_Rate)*(1+Inv_Return)*IF($D146=$C$1,VLOOKUP($T146,Male_Annuity_Tables,MATCH($BS$3+3,'Mortality Tables'!$N$1:$DN$1,0),FALSE),VLOOKUP($T146,Fe_Annuity_Tables,MATCH(CC$3+3,'Mortality Tables'!$N$1:$DN$1,0),FALSE)),"")</f>
        <v/>
      </c>
      <c r="CD146" s="685" t="str">
        <f>IFERROR((CC146+AM146*Contr_Rate)*(1+Inv_Return)*IF($D146=$C$1,VLOOKUP($T146,Male_Annuity_Tables,MATCH($BS$3+3,'Mortality Tables'!$N$1:$DN$1,0),FALSE),VLOOKUP($T146,Fe_Annuity_Tables,MATCH(CD$3+3,'Mortality Tables'!$N$1:$DN$1,0),FALSE)),"")</f>
        <v/>
      </c>
      <c r="CE146" s="685" t="str">
        <f>IFERROR((CD146+AN146*Contr_Rate)*(1+Inv_Return)*IF($D146=$C$1,VLOOKUP($T146,Male_Annuity_Tables,MATCH($BS$3+3,'Mortality Tables'!$N$1:$DN$1,0),FALSE),VLOOKUP($T146,Fe_Annuity_Tables,MATCH(CE$3+3,'Mortality Tables'!$N$1:$DN$1,0),FALSE)),"")</f>
        <v/>
      </c>
      <c r="CF146" s="685" t="str">
        <f>IFERROR((CE146+AO146*Contr_Rate)*(1+Inv_Return)*IF($D146=$C$1,VLOOKUP($T146,Male_Annuity_Tables,MATCH($BS$3+3,'Mortality Tables'!$N$1:$DN$1,0),FALSE),VLOOKUP($T146,Fe_Annuity_Tables,MATCH(CF$3+3,'Mortality Tables'!$N$1:$DN$1,0),FALSE)),"")</f>
        <v/>
      </c>
      <c r="CG146" s="685" t="str">
        <f>IFERROR((CF146+AP146*Contr_Rate)*(1+Inv_Return)*IF($D146=$C$1,VLOOKUP($T146,Male_Annuity_Tables,MATCH($BS$3+3,'Mortality Tables'!$N$1:$DN$1,0),FALSE),VLOOKUP($T146,Fe_Annuity_Tables,MATCH(CG$3+3,'Mortality Tables'!$N$1:$DN$1,0),FALSE)),"")</f>
        <v/>
      </c>
      <c r="CH146" s="685" t="str">
        <f>IFERROR((CG146+AQ146*Contr_Rate)*(1+Inv_Return)*IF($D146=$C$1,VLOOKUP($T146,Male_Annuity_Tables,MATCH($BS$3+3,'Mortality Tables'!$N$1:$DN$1,0),FALSE),VLOOKUP($T146,Fe_Annuity_Tables,MATCH(CH$3+3,'Mortality Tables'!$N$1:$DN$1,0),FALSE)),"")</f>
        <v/>
      </c>
      <c r="CI146" s="685" t="str">
        <f>IFERROR((CH146+AR146*Contr_Rate)*(1+Inv_Return)*IF($D146=$C$1,VLOOKUP($T146,Male_Annuity_Tables,MATCH($BS$3+3,'Mortality Tables'!$N$1:$DN$1,0),FALSE),VLOOKUP($T146,Fe_Annuity_Tables,MATCH(CI$3+3,'Mortality Tables'!$N$1:$DN$1,0),FALSE)),"")</f>
        <v/>
      </c>
      <c r="CJ146" s="685" t="str">
        <f>IFERROR((CI146+AS146*Contr_Rate)*(1+Inv_Return)*IF($D146=$C$1,VLOOKUP($T146,Male_Annuity_Tables,MATCH($BS$3+3,'Mortality Tables'!$N$1:$DN$1,0),FALSE),VLOOKUP($T146,Fe_Annuity_Tables,MATCH(CJ$3+3,'Mortality Tables'!$N$1:$DN$1,0),FALSE)),"")</f>
        <v/>
      </c>
      <c r="CK146" s="685" t="str">
        <f>IFERROR((CJ146+AT146*Contr_Rate)*(1+Inv_Return)*IF($D146=$C$1,VLOOKUP($T146,Male_Annuity_Tables,MATCH($BS$3+3,'Mortality Tables'!$N$1:$DN$1,0),FALSE),VLOOKUP($T146,Fe_Annuity_Tables,MATCH(CK$3+3,'Mortality Tables'!$N$1:$DN$1,0),FALSE)),"")</f>
        <v/>
      </c>
      <c r="CL146" s="685" t="str">
        <f>IFERROR((CK146+AU146*Contr_Rate)*(1+Inv_Return)*IF($D146=$C$1,VLOOKUP($T146,Male_Annuity_Tables,MATCH($BS$3+3,'Mortality Tables'!$N$1:$DN$1,0),FALSE),VLOOKUP($T146,Fe_Annuity_Tables,MATCH(CL$3+3,'Mortality Tables'!$N$1:$DN$1,0),FALSE)),"")</f>
        <v/>
      </c>
      <c r="CM146" s="685" t="str">
        <f>IFERROR((CL146+AV146*Contr_Rate)*(1+Inv_Return)*IF($D146=$C$1,VLOOKUP($T146,Male_Annuity_Tables,MATCH($BS$3+3,'Mortality Tables'!$N$1:$DN$1,0),FALSE),VLOOKUP($T146,Fe_Annuity_Tables,MATCH(CM$3+3,'Mortality Tables'!$N$1:$DN$1,0),FALSE)),"")</f>
        <v/>
      </c>
      <c r="CN146" s="685" t="str">
        <f>IFERROR((CM146+AW146*Contr_Rate)*(1+Inv_Return)*IF($D146=$C$1,VLOOKUP($T146,Male_Annuity_Tables,MATCH($BS$3+3,'Mortality Tables'!$N$1:$DN$1,0),FALSE),VLOOKUP($T146,Fe_Annuity_Tables,MATCH(CN$3+3,'Mortality Tables'!$N$1:$DN$1,0),FALSE)),"")</f>
        <v/>
      </c>
      <c r="CO146" s="685" t="str">
        <f>IFERROR((CN146+AX146*Contr_Rate)*(1+Inv_Return)*IF($D146=$C$1,VLOOKUP($T146,Male_Annuity_Tables,MATCH($BS$3+3,'Mortality Tables'!$N$1:$DN$1,0),FALSE),VLOOKUP($T146,Fe_Annuity_Tables,MATCH(CO$3+3,'Mortality Tables'!$N$1:$DN$1,0),FALSE)),"")</f>
        <v/>
      </c>
      <c r="CP146" s="685" t="str">
        <f>IFERROR((CO146+AY146*Contr_Rate)*(1+Inv_Return)*IF($D146=$C$1,VLOOKUP($T146,Male_Annuity_Tables,MATCH($BS$3+3,'Mortality Tables'!$N$1:$DN$1,0),FALSE),VLOOKUP($T146,Fe_Annuity_Tables,MATCH(CP$3+3,'Mortality Tables'!$N$1:$DN$1,0),FALSE)),"")</f>
        <v/>
      </c>
      <c r="CQ146" s="685" t="str">
        <f>IFERROR((CP146+AZ146*Contr_Rate)*(1+Inv_Return)*IF($D146=$C$1,VLOOKUP($T146,Male_Annuity_Tables,MATCH($BS$3+3,'Mortality Tables'!$N$1:$DN$1,0),FALSE),VLOOKUP($T146,Fe_Annuity_Tables,MATCH(CQ$3+3,'Mortality Tables'!$N$1:$DN$1,0),FALSE)),"")</f>
        <v/>
      </c>
      <c r="CR146" s="685" t="str">
        <f>IFERROR((CQ146+BA146*Contr_Rate)*(1+Inv_Return)*IF($D146=$C$1,VLOOKUP($T146,Male_Annuity_Tables,MATCH($BS$3+3,'Mortality Tables'!$N$1:$DN$1,0),FALSE),VLOOKUP($T146,Fe_Annuity_Tables,MATCH(CR$3+3,'Mortality Tables'!$N$1:$DN$1,0),FALSE)),"")</f>
        <v/>
      </c>
      <c r="CS146" s="685" t="str">
        <f>IFERROR((CR146+BB146*Contr_Rate)*(1+Inv_Return)*IF($D146=$C$1,VLOOKUP($T146,Male_Annuity_Tables,MATCH($BS$3+3,'Mortality Tables'!$N$1:$DN$1,0),FALSE),VLOOKUP($T146,Fe_Annuity_Tables,MATCH(CS$3+3,'Mortality Tables'!$N$1:$DN$1,0),FALSE)),"")</f>
        <v/>
      </c>
      <c r="CT146" s="685" t="str">
        <f>IFERROR((CS146+BC146*Contr_Rate)*(1+Inv_Return)*IF($D146=$C$1,VLOOKUP($T146,Male_Annuity_Tables,MATCH($BS$3+3,'Mortality Tables'!$N$1:$DN$1,0),FALSE),VLOOKUP($T146,Fe_Annuity_Tables,MATCH(CT$3+3,'Mortality Tables'!$N$1:$DN$1,0),FALSE)),"")</f>
        <v/>
      </c>
      <c r="CU146" s="685" t="str">
        <f>IFERROR((CT146+BD146*Contr_Rate)*(1+Inv_Return)*IF($D146=$C$1,VLOOKUP($T146,Male_Annuity_Tables,MATCH($BS$3+3,'Mortality Tables'!$N$1:$DN$1,0),FALSE),VLOOKUP($T146,Fe_Annuity_Tables,MATCH(CU$3+3,'Mortality Tables'!$N$1:$DN$1,0),FALSE)),"")</f>
        <v/>
      </c>
      <c r="CV146" s="685" t="str">
        <f>IFERROR((CU146+BE146*Contr_Rate)*(1+Inv_Return)*IF($D146=$C$1,VLOOKUP($T146,Male_Annuity_Tables,MATCH($BS$3+3,'Mortality Tables'!$N$1:$DN$1,0),FALSE),VLOOKUP($T146,Fe_Annuity_Tables,MATCH(CV$3+3,'Mortality Tables'!$N$1:$DN$1,0),FALSE)),"")</f>
        <v/>
      </c>
      <c r="CW146" s="685" t="str">
        <f>IFERROR((CV146+BF146*Contr_Rate)*(1+Inv_Return)*IF($D146=$C$1,VLOOKUP($T146,Male_Annuity_Tables,MATCH($BS$3+3,'Mortality Tables'!$N$1:$DN$1,0),FALSE),VLOOKUP($T146,Fe_Annuity_Tables,MATCH(CW$3+3,'Mortality Tables'!$N$1:$DN$1,0),FALSE)),"")</f>
        <v/>
      </c>
      <c r="CX146" s="685" t="str">
        <f>IFERROR((CW146+BG146*Contr_Rate)*(1+Inv_Return)*IF($D146=$C$1,VLOOKUP($T146,Male_Annuity_Tables,MATCH($BS$3+3,'Mortality Tables'!$N$1:$DN$1,0),FALSE),VLOOKUP($T146,Fe_Annuity_Tables,MATCH(CX$3+3,'Mortality Tables'!$N$1:$DN$1,0),FALSE)),"")</f>
        <v/>
      </c>
      <c r="CY146" s="685" t="str">
        <f>IFERROR((CX146+BH146*Contr_Rate)*(1+Inv_Return)*IF($D146=$C$1,VLOOKUP($T146,Male_Annuity_Tables,MATCH($BS$3+3,'Mortality Tables'!$N$1:$DN$1,0),FALSE),VLOOKUP($T146,Fe_Annuity_Tables,MATCH(CY$3+3,'Mortality Tables'!$N$1:$DN$1,0),FALSE)),"")</f>
        <v/>
      </c>
      <c r="CZ146" s="685" t="str">
        <f>IFERROR((CY146+BI146*Contr_Rate)*(1+Inv_Return)*IF($D146=$C$1,VLOOKUP($T146,Male_Annuity_Tables,MATCH($BS$3+3,'Mortality Tables'!$N$1:$DN$1,0),FALSE),VLOOKUP($T146,Fe_Annuity_Tables,MATCH(CZ$3+3,'Mortality Tables'!$N$1:$DN$1,0),FALSE)),"")</f>
        <v/>
      </c>
      <c r="DA146" s="685" t="str">
        <f>IFERROR((CZ146+BJ146*Contr_Rate)*(1+Inv_Return)*IF($D146=$C$1,VLOOKUP($T146,Male_Annuity_Tables,MATCH($BS$3+3,'Mortality Tables'!$N$1:$DN$1,0),FALSE),VLOOKUP($T146,Fe_Annuity_Tables,MATCH(DA$3+3,'Mortality Tables'!$N$1:$DN$1,0),FALSE)),"")</f>
        <v/>
      </c>
      <c r="DB146" s="685" t="str">
        <f>IFERROR((DA146+BK146*Contr_Rate)*(1+Inv_Return)*IF($D146=$C$1,VLOOKUP($T146,Male_Annuity_Tables,MATCH($BS$3+3,'Mortality Tables'!$N$1:$DN$1,0),FALSE),VLOOKUP($T146,Fe_Annuity_Tables,MATCH(DB$3+3,'Mortality Tables'!$N$1:$DN$1,0),FALSE)),"")</f>
        <v/>
      </c>
      <c r="DC146" s="685" t="str">
        <f>IFERROR((DB146+BL146*Contr_Rate)*(1+Inv_Return)*IF($D146=$C$1,VLOOKUP($T146,Male_Annuity_Tables,MATCH($BS$3+3,'Mortality Tables'!$N$1:$DN$1,0),FALSE),VLOOKUP($T146,Fe_Annuity_Tables,MATCH(DC$3+3,'Mortality Tables'!$N$1:$DN$1,0),FALSE)),"")</f>
        <v/>
      </c>
      <c r="DD146" s="685" t="str">
        <f>IFERROR((DC146+BM146*Contr_Rate)*(1+Inv_Return)*IF($D146=$C$1,VLOOKUP($T146,Male_Annuity_Tables,MATCH($BS$3+3,'Mortality Tables'!$N$1:$DN$1,0),FALSE),VLOOKUP($T146,Fe_Annuity_Tables,MATCH(DD$3+3,'Mortality Tables'!$N$1:$DN$1,0),FALSE)),"")</f>
        <v/>
      </c>
      <c r="DE146" s="685" t="str">
        <f>IFERROR((DD146+BN146*Contr_Rate)*(1+Inv_Return)*IF($D146=$C$1,VLOOKUP($T146,Male_Annuity_Tables,MATCH($BS$3+3,'Mortality Tables'!$N$1:$DN$1,0),FALSE),VLOOKUP($T146,Fe_Annuity_Tables,MATCH(DE$3+3,'Mortality Tables'!$N$1:$DN$1,0),FALSE)),"")</f>
        <v/>
      </c>
      <c r="DF146" s="685" t="str">
        <f>IFERROR((DE146+BO146*Contr_Rate)*(1+Inv_Return)*IF($D146=$C$1,VLOOKUP($T146,Male_Annuity_Tables,MATCH($BS$3+3,'Mortality Tables'!$N$1:$DN$1,0),FALSE),VLOOKUP($T146,Fe_Annuity_Tables,MATCH(DF$3+3,'Mortality Tables'!$N$1:$DN$1,0),FALSE)),"")</f>
        <v/>
      </c>
      <c r="DG146" s="685" t="str">
        <f>IFERROR((DF146+BP146*Contr_Rate)*(1+Inv_Return)*IF($D146=$C$1,VLOOKUP($T146,Male_Annuity_Tables,MATCH($BS$3+3,'Mortality Tables'!$N$1:$DN$1,0),FALSE),VLOOKUP($T146,Fe_Annuity_Tables,MATCH(DG$3+3,'Mortality Tables'!$N$1:$DN$1,0),FALSE)),"")</f>
        <v/>
      </c>
      <c r="DH146" s="685" t="str">
        <f>IFERROR((DG146+BQ146*Contr_Rate)*(1+Inv_Return)*IF($D146=$C$1,VLOOKUP($T146,Male_Annuity_Tables,MATCH($BS$3+3,'Mortality Tables'!$N$1:$DN$1,0),FALSE),VLOOKUP($T146,Fe_Annuity_Tables,MATCH(DH$3+3,'Mortality Tables'!$N$1:$DN$1,0),FALSE)),"")</f>
        <v/>
      </c>
      <c r="DJ146" s="686">
        <f t="shared" si="100"/>
        <v>661827.86790627649</v>
      </c>
      <c r="DK146" s="680">
        <f t="shared" si="60"/>
        <v>8.8017766057058875</v>
      </c>
      <c r="DL146" s="686">
        <f t="shared" si="83"/>
        <v>50378.996350549089</v>
      </c>
      <c r="DM146" s="686">
        <f t="shared" si="101"/>
        <v>964990.33854293253</v>
      </c>
      <c r="DN146" s="687">
        <f t="shared" si="84"/>
        <v>5.2206736521961276E-2</v>
      </c>
      <c r="DP146" s="688">
        <f t="shared" si="95"/>
        <v>24689.12088125532</v>
      </c>
      <c r="DQ146" s="688">
        <f t="shared" si="96"/>
        <v>37574.284458576985</v>
      </c>
      <c r="DR146" s="688" t="str">
        <f t="shared" si="97"/>
        <v/>
      </c>
    </row>
    <row r="147" spans="1:122" s="657" customFormat="1" ht="14.5">
      <c r="A147" s="675" t="s">
        <v>1363</v>
      </c>
      <c r="B147" s="675" t="s">
        <v>1364</v>
      </c>
      <c r="C147" s="675" t="s">
        <v>236</v>
      </c>
      <c r="D147" s="675" t="s">
        <v>61</v>
      </c>
      <c r="E147" s="676">
        <v>31778</v>
      </c>
      <c r="F147" s="677">
        <v>45084</v>
      </c>
      <c r="G147" s="677">
        <v>45511</v>
      </c>
      <c r="H147" s="678">
        <v>2730908</v>
      </c>
      <c r="I147" s="678">
        <v>186365.52</v>
      </c>
      <c r="J147" s="678">
        <v>154489.07999999999</v>
      </c>
      <c r="K147" s="678">
        <v>19702.36</v>
      </c>
      <c r="L147" s="678">
        <v>360556.95999999996</v>
      </c>
      <c r="M147" s="679">
        <f>IF(COUNTIF($A$4:A204,A147)=1,0,1)</f>
        <v>0</v>
      </c>
      <c r="N147" s="680" t="str">
        <f t="shared" si="80"/>
        <v>Okay</v>
      </c>
      <c r="O147" s="680" t="str">
        <f t="shared" si="98"/>
        <v>TRUE</v>
      </c>
      <c r="P147" s="680" t="b">
        <f t="shared" si="92"/>
        <v>1</v>
      </c>
      <c r="Q147" s="680" t="b">
        <f t="shared" si="76"/>
        <v>1</v>
      </c>
      <c r="R147" s="680" t="b">
        <f t="shared" si="77"/>
        <v>1</v>
      </c>
      <c r="S147" s="681">
        <f t="shared" si="93"/>
        <v>36.454794520547942</v>
      </c>
      <c r="T147" s="682">
        <f t="shared" si="78"/>
        <v>38</v>
      </c>
      <c r="U147" s="682">
        <f t="shared" si="99"/>
        <v>37</v>
      </c>
      <c r="V147" s="682">
        <f t="shared" si="79"/>
        <v>0.39726027397260272</v>
      </c>
      <c r="W147" s="682">
        <f t="shared" si="81"/>
        <v>22</v>
      </c>
      <c r="X147" s="683">
        <f t="shared" si="82"/>
        <v>7932253.1199999992</v>
      </c>
      <c r="Y147" s="684">
        <f t="shared" si="94"/>
        <v>2E-3</v>
      </c>
      <c r="Z147" s="684">
        <f>IF($D147=$C$1,VLOOKUP($T147,Male_Annuity_Tables,MATCH($W147+2,'Mortality Tables'!$DS$1:$HT$1,0),FALSE),VLOOKUP($T147,Fe_Annuity_Tables,MATCH($W147+2,'Mortality Tables'!$M$1:$DN$1,0),FALSE))</f>
        <v>5.0781932619542995E-2</v>
      </c>
      <c r="AA147" s="664"/>
      <c r="AB147" s="685">
        <f t="shared" si="103"/>
        <v>2870047.7626</v>
      </c>
      <c r="AC147" s="685">
        <f t="shared" si="103"/>
        <v>3016276.6961044702</v>
      </c>
      <c r="AD147" s="685">
        <f t="shared" si="103"/>
        <v>3169955.9937709933</v>
      </c>
      <c r="AE147" s="685">
        <f t="shared" si="103"/>
        <v>3331465.2516536252</v>
      </c>
      <c r="AF147" s="685">
        <f t="shared" si="103"/>
        <v>3501203.4062253772</v>
      </c>
      <c r="AG147" s="685">
        <f t="shared" si="103"/>
        <v>3679589.719772561</v>
      </c>
      <c r="AH147" s="685">
        <f t="shared" si="103"/>
        <v>3867064.8159949728</v>
      </c>
      <c r="AI147" s="685">
        <f t="shared" si="103"/>
        <v>4064091.7683699168</v>
      </c>
      <c r="AJ147" s="685">
        <f t="shared" si="103"/>
        <v>4271157.2439683648</v>
      </c>
      <c r="AK147" s="685">
        <f t="shared" si="103"/>
        <v>4488772.7055485528</v>
      </c>
      <c r="AL147" s="685">
        <f t="shared" si="102"/>
        <v>4717475.6748962514</v>
      </c>
      <c r="AM147" s="685">
        <f t="shared" si="102"/>
        <v>4957831.0605322151</v>
      </c>
      <c r="AN147" s="685">
        <f t="shared" si="102"/>
        <v>5210432.5530663319</v>
      </c>
      <c r="AO147" s="685">
        <f t="shared" si="102"/>
        <v>5475904.091645062</v>
      </c>
      <c r="AP147" s="685">
        <f t="shared" si="102"/>
        <v>5754901.4051143788</v>
      </c>
      <c r="AQ147" s="685">
        <f t="shared" si="102"/>
        <v>6048113.6317049554</v>
      </c>
      <c r="AR147" s="685">
        <f t="shared" si="102"/>
        <v>6356265.0212403238</v>
      </c>
      <c r="AS147" s="685">
        <f t="shared" si="102"/>
        <v>6680116.7240725178</v>
      </c>
      <c r="AT147" s="685">
        <f t="shared" si="102"/>
        <v>7020468.6711640125</v>
      </c>
      <c r="AU147" s="685">
        <f t="shared" si="102"/>
        <v>7378161.5499598198</v>
      </c>
      <c r="AV147" s="685">
        <f t="shared" si="104"/>
        <v>7754078.8809302719</v>
      </c>
      <c r="AW147" s="685">
        <f t="shared" si="104"/>
        <v>8149149.1999136712</v>
      </c>
      <c r="AX147" s="685" t="str">
        <f t="shared" si="104"/>
        <v/>
      </c>
      <c r="AY147" s="685" t="str">
        <f t="shared" si="104"/>
        <v/>
      </c>
      <c r="AZ147" s="685" t="str">
        <f t="shared" si="104"/>
        <v/>
      </c>
      <c r="BA147" s="685" t="str">
        <f t="shared" si="104"/>
        <v/>
      </c>
      <c r="BB147" s="685" t="str">
        <f t="shared" si="104"/>
        <v/>
      </c>
      <c r="BC147" s="685" t="str">
        <f t="shared" si="104"/>
        <v/>
      </c>
      <c r="BD147" s="685" t="str">
        <f t="shared" si="104"/>
        <v/>
      </c>
      <c r="BE147" s="685" t="str">
        <f t="shared" si="104"/>
        <v/>
      </c>
      <c r="BF147" s="685" t="str">
        <f t="shared" si="104"/>
        <v/>
      </c>
      <c r="BG147" s="685" t="str">
        <f t="shared" si="104"/>
        <v/>
      </c>
      <c r="BH147" s="685" t="str">
        <f t="shared" si="104"/>
        <v/>
      </c>
      <c r="BI147" s="685" t="str">
        <f t="shared" si="90"/>
        <v/>
      </c>
      <c r="BJ147" s="685" t="str">
        <f t="shared" si="90"/>
        <v/>
      </c>
      <c r="BK147" s="685" t="str">
        <f t="shared" si="90"/>
        <v/>
      </c>
      <c r="BL147" s="685" t="str">
        <f t="shared" si="90"/>
        <v/>
      </c>
      <c r="BM147" s="685" t="str">
        <f t="shared" si="90"/>
        <v/>
      </c>
      <c r="BN147" s="685" t="str">
        <f t="shared" si="90"/>
        <v/>
      </c>
      <c r="BO147" s="685" t="str">
        <f t="shared" si="90"/>
        <v/>
      </c>
      <c r="BP147" s="685" t="str">
        <f t="shared" si="90"/>
        <v/>
      </c>
      <c r="BQ147" s="685" t="str">
        <f t="shared" si="90"/>
        <v/>
      </c>
      <c r="BR147" s="529"/>
      <c r="BS147" s="685">
        <f>IFERROR(($L147+AB147*Contr_Rate)*(1+Inv_Return)*IF($D147=$C$1,VLOOKUP($T147,Male_Annuity_Tables,MATCH($BS$3+3,'Mortality Tables'!$N$1:$DN$1,0),FALSE),VLOOKUP($T147,Fe_Annuity_Tables,MATCH(BS$3+3,'Mortality Tables'!$N$1:$DN$1,0),FALSE)),"")</f>
        <v>1002264.0961513496</v>
      </c>
      <c r="BT147" s="685">
        <f>IFERROR(($BS147+AC147*Contr_Rate)*(1+Inv_Return)*IF($D147=$C$1,VLOOKUP($T147,Male_Annuity_Tables,MATCH($BS$3+3,'Mortality Tables'!$N$1:$DN$1,0),FALSE),VLOOKUP($T147,Fe_Annuity_Tables,MATCH(BT$3+3,'Mortality Tables'!$N$1:$DN$1,0),FALSE)),"")</f>
        <v>1564759.3283828287</v>
      </c>
      <c r="BU147" s="685">
        <f>IFERROR((BT147+AD147*Contr_Rate)*(1+Inv_Return)*IF($D147=$C$1,VLOOKUP($T147,Male_Annuity_Tables,MATCH($BS$3+3,'Mortality Tables'!$N$1:$DN$1,0),FALSE),VLOOKUP($T147,Fe_Annuity_Tables,MATCH(BU$3+3,'Mortality Tables'!$N$1:$DN$1,0),FALSE)),"")</f>
        <v>2064097.3153152105</v>
      </c>
      <c r="BV147" s="685">
        <f>IFERROR((BU147+AE147*Contr_Rate)*(1+Inv_Return)*IF($D147=$C$1,VLOOKUP($T147,Male_Annuity_Tables,MATCH($BS$3+3,'Mortality Tables'!$N$1:$DN$1,0),FALSE),VLOOKUP($T147,Fe_Annuity_Tables,MATCH(BV$3+3,'Mortality Tables'!$N$1:$DN$1,0),FALSE)),"")</f>
        <v>2513543.8767243987</v>
      </c>
      <c r="BW147" s="685">
        <f>IFERROR((BV147+AF147*Contr_Rate)*(1+Inv_Return)*IF($D147=$C$1,VLOOKUP($T147,Male_Annuity_Tables,MATCH($BS$3+3,'Mortality Tables'!$N$1:$DN$1,0),FALSE),VLOOKUP($T147,Fe_Annuity_Tables,MATCH(BW$3+3,'Mortality Tables'!$N$1:$DN$1,0),FALSE)),"")</f>
        <v>2924081.4308300167</v>
      </c>
      <c r="BX147" s="685">
        <f>IFERROR((BW147+AG147*Contr_Rate)*(1+Inv_Return)*IF($D147=$C$1,VLOOKUP($T147,Male_Annuity_Tables,MATCH($BS$3+3,'Mortality Tables'!$N$1:$DN$1,0),FALSE),VLOOKUP($T147,Fe_Annuity_Tables,MATCH(BX$3+3,'Mortality Tables'!$N$1:$DN$1,0),FALSE)),"")</f>
        <v>3304823.9335948783</v>
      </c>
      <c r="BY147" s="685">
        <f>IFERROR((BX147+AH147*Contr_Rate)*(1+Inv_Return)*IF($D147=$C$1,VLOOKUP($T147,Male_Annuity_Tables,MATCH($BS$3+3,'Mortality Tables'!$N$1:$DN$1,0),FALSE),VLOOKUP($T147,Fe_Annuity_Tables,MATCH(BY$3+3,'Mortality Tables'!$N$1:$DN$1,0),FALSE)),"")</f>
        <v>3663357.5793858757</v>
      </c>
      <c r="BZ147" s="685">
        <f>IFERROR((BY147+AI147*Contr_Rate)*(1+Inv_Return)*IF($D147=$C$1,VLOOKUP($T147,Male_Annuity_Tables,MATCH($BS$3+3,'Mortality Tables'!$N$1:$DN$1,0),FALSE),VLOOKUP($T147,Fe_Annuity_Tables,MATCH(BZ$3+3,'Mortality Tables'!$N$1:$DN$1,0),FALSE)),"")</f>
        <v>4006020.6039552144</v>
      </c>
      <c r="CA147" s="685">
        <f>IFERROR((BZ147+AJ147*Contr_Rate)*(1+Inv_Return)*IF($D147=$C$1,VLOOKUP($T147,Male_Annuity_Tables,MATCH($BS$3+3,'Mortality Tables'!$N$1:$DN$1,0),FALSE),VLOOKUP($T147,Fe_Annuity_Tables,MATCH(CA$3+3,'Mortality Tables'!$N$1:$DN$1,0),FALSE)),"")</f>
        <v>4338133.1362766819</v>
      </c>
      <c r="CB147" s="685">
        <f>IFERROR((CA147+AK147*Contr_Rate)*(1+Inv_Return)*IF($D147=$C$1,VLOOKUP($T147,Male_Annuity_Tables,MATCH($BS$3+3,'Mortality Tables'!$N$1:$DN$1,0),FALSE),VLOOKUP($T147,Fe_Annuity_Tables,MATCH(CB$3+3,'Mortality Tables'!$N$1:$DN$1,0),FALSE)),"")</f>
        <v>4664186.0812491057</v>
      </c>
      <c r="CC147" s="685">
        <f>IFERROR((CB147+AL147*Contr_Rate)*(1+Inv_Return)*IF($D147=$C$1,VLOOKUP($T147,Male_Annuity_Tables,MATCH($BS$3+3,'Mortality Tables'!$N$1:$DN$1,0),FALSE),VLOOKUP($T147,Fe_Annuity_Tables,MATCH(CC$3+3,'Mortality Tables'!$N$1:$DN$1,0),FALSE)),"")</f>
        <v>4987996.4034804357</v>
      </c>
      <c r="CD147" s="685">
        <f>IFERROR((CC147+AM147*Contr_Rate)*(1+Inv_Return)*IF($D147=$C$1,VLOOKUP($T147,Male_Annuity_Tables,MATCH($BS$3+3,'Mortality Tables'!$N$1:$DN$1,0),FALSE),VLOOKUP($T147,Fe_Annuity_Tables,MATCH(CD$3+3,'Mortality Tables'!$N$1:$DN$1,0),FALSE)),"")</f>
        <v>5312834.8599685756</v>
      </c>
      <c r="CE147" s="685">
        <f>IFERROR((CD147+AN147*Contr_Rate)*(1+Inv_Return)*IF($D147=$C$1,VLOOKUP($T147,Male_Annuity_Tables,MATCH($BS$3+3,'Mortality Tables'!$N$1:$DN$1,0),FALSE),VLOOKUP($T147,Fe_Annuity_Tables,MATCH(CE$3+3,'Mortality Tables'!$N$1:$DN$1,0),FALSE)),"")</f>
        <v>5641531.1445453446</v>
      </c>
      <c r="CF147" s="685">
        <f>IFERROR((CE147+AO147*Contr_Rate)*(1+Inv_Return)*IF($D147=$C$1,VLOOKUP($T147,Male_Annuity_Tables,MATCH($BS$3+3,'Mortality Tables'!$N$1:$DN$1,0),FALSE),VLOOKUP($T147,Fe_Annuity_Tables,MATCH(CF$3+3,'Mortality Tables'!$N$1:$DN$1,0),FALSE)),"")</f>
        <v>5976560.5168209765</v>
      </c>
      <c r="CG147" s="685">
        <f>IFERROR((CF147+AP147*Contr_Rate)*(1+Inv_Return)*IF($D147=$C$1,VLOOKUP($T147,Male_Annuity_Tables,MATCH($BS$3+3,'Mortality Tables'!$N$1:$DN$1,0),FALSE),VLOOKUP($T147,Fe_Annuity_Tables,MATCH(CG$3+3,'Mortality Tables'!$N$1:$DN$1,0),FALSE)),"")</f>
        <v>6320115.2580845999</v>
      </c>
      <c r="CH147" s="685">
        <f>IFERROR((CG147+AQ147*Contr_Rate)*(1+Inv_Return)*IF($D147=$C$1,VLOOKUP($T147,Male_Annuity_Tables,MATCH($BS$3+3,'Mortality Tables'!$N$1:$DN$1,0),FALSE),VLOOKUP($T147,Fe_Annuity_Tables,MATCH(CH$3+3,'Mortality Tables'!$N$1:$DN$1,0),FALSE)),"")</f>
        <v>6674163.6974862283</v>
      </c>
      <c r="CI147" s="685">
        <f>IFERROR((CH147+AR147*Contr_Rate)*(1+Inv_Return)*IF($D147=$C$1,VLOOKUP($T147,Male_Annuity_Tables,MATCH($BS$3+3,'Mortality Tables'!$N$1:$DN$1,0),FALSE),VLOOKUP($T147,Fe_Annuity_Tables,MATCH(CI$3+3,'Mortality Tables'!$N$1:$DN$1,0),FALSE)),"")</f>
        <v>7040499.0603046622</v>
      </c>
      <c r="CJ147" s="685">
        <f>IFERROR((CI147+AS147*Contr_Rate)*(1+Inv_Return)*IF($D147=$C$1,VLOOKUP($T147,Male_Annuity_Tables,MATCH($BS$3+3,'Mortality Tables'!$N$1:$DN$1,0),FALSE),VLOOKUP($T147,Fe_Annuity_Tables,MATCH(CJ$3+3,'Mortality Tables'!$N$1:$DN$1,0),FALSE)),"")</f>
        <v>7420779.9868769385</v>
      </c>
      <c r="CK147" s="685">
        <f>IFERROR((CJ147+AT147*Contr_Rate)*(1+Inv_Return)*IF($D147=$C$1,VLOOKUP($T147,Male_Annuity_Tables,MATCH($BS$3+3,'Mortality Tables'!$N$1:$DN$1,0),FALSE),VLOOKUP($T147,Fe_Annuity_Tables,MATCH(CK$3+3,'Mortality Tables'!$N$1:$DN$1,0),FALSE)),"")</f>
        <v>7816564.2399801053</v>
      </c>
      <c r="CL147" s="685">
        <f>IFERROR((CK147+AU147*Contr_Rate)*(1+Inv_Return)*IF($D147=$C$1,VLOOKUP($T147,Male_Annuity_Tables,MATCH($BS$3+3,'Mortality Tables'!$N$1:$DN$1,0),FALSE),VLOOKUP($T147,Fe_Annuity_Tables,MATCH(CL$3+3,'Mortality Tables'!$N$1:$DN$1,0),FALSE)),"")</f>
        <v>8229336.8471120065</v>
      </c>
      <c r="CM147" s="685">
        <f>IFERROR((CL147+AV147*Contr_Rate)*(1+Inv_Return)*IF($D147=$C$1,VLOOKUP($T147,Male_Annuity_Tables,MATCH($BS$3+3,'Mortality Tables'!$N$1:$DN$1,0),FALSE),VLOOKUP($T147,Fe_Annuity_Tables,MATCH(CM$3+3,'Mortality Tables'!$N$1:$DN$1,0),FALSE)),"")</f>
        <v>8660533.7015460785</v>
      </c>
      <c r="CN147" s="685">
        <f>IFERROR((CM147+AW147*Contr_Rate)*(1+Inv_Return)*IF($D147=$C$1,VLOOKUP($T147,Male_Annuity_Tables,MATCH($BS$3+3,'Mortality Tables'!$N$1:$DN$1,0),FALSE),VLOOKUP($T147,Fe_Annuity_Tables,MATCH(CN$3+3,'Mortality Tables'!$N$1:$DN$1,0),FALSE)),"")</f>
        <v>9111561.4634825587</v>
      </c>
      <c r="CO147" s="685" t="str">
        <f>IFERROR((CN147+AX147*Contr_Rate)*(1+Inv_Return)*IF($D147=$C$1,VLOOKUP($T147,Male_Annuity_Tables,MATCH($BS$3+3,'Mortality Tables'!$N$1:$DN$1,0),FALSE),VLOOKUP($T147,Fe_Annuity_Tables,MATCH(CO$3+3,'Mortality Tables'!$N$1:$DN$1,0),FALSE)),"")</f>
        <v/>
      </c>
      <c r="CP147" s="685" t="str">
        <f>IFERROR((CO147+AY147*Contr_Rate)*(1+Inv_Return)*IF($D147=$C$1,VLOOKUP($T147,Male_Annuity_Tables,MATCH($BS$3+3,'Mortality Tables'!$N$1:$DN$1,0),FALSE),VLOOKUP($T147,Fe_Annuity_Tables,MATCH(CP$3+3,'Mortality Tables'!$N$1:$DN$1,0),FALSE)),"")</f>
        <v/>
      </c>
      <c r="CQ147" s="685" t="str">
        <f>IFERROR((CP147+AZ147*Contr_Rate)*(1+Inv_Return)*IF($D147=$C$1,VLOOKUP($T147,Male_Annuity_Tables,MATCH($BS$3+3,'Mortality Tables'!$N$1:$DN$1,0),FALSE),VLOOKUP($T147,Fe_Annuity_Tables,MATCH(CQ$3+3,'Mortality Tables'!$N$1:$DN$1,0),FALSE)),"")</f>
        <v/>
      </c>
      <c r="CR147" s="685" t="str">
        <f>IFERROR((CQ147+BA147*Contr_Rate)*(1+Inv_Return)*IF($D147=$C$1,VLOOKUP($T147,Male_Annuity_Tables,MATCH($BS$3+3,'Mortality Tables'!$N$1:$DN$1,0),FALSE),VLOOKUP($T147,Fe_Annuity_Tables,MATCH(CR$3+3,'Mortality Tables'!$N$1:$DN$1,0),FALSE)),"")</f>
        <v/>
      </c>
      <c r="CS147" s="685" t="str">
        <f>IFERROR((CR147+BB147*Contr_Rate)*(1+Inv_Return)*IF($D147=$C$1,VLOOKUP($T147,Male_Annuity_Tables,MATCH($BS$3+3,'Mortality Tables'!$N$1:$DN$1,0),FALSE),VLOOKUP($T147,Fe_Annuity_Tables,MATCH(CS$3+3,'Mortality Tables'!$N$1:$DN$1,0),FALSE)),"")</f>
        <v/>
      </c>
      <c r="CT147" s="685" t="str">
        <f>IFERROR((CS147+BC147*Contr_Rate)*(1+Inv_Return)*IF($D147=$C$1,VLOOKUP($T147,Male_Annuity_Tables,MATCH($BS$3+3,'Mortality Tables'!$N$1:$DN$1,0),FALSE),VLOOKUP($T147,Fe_Annuity_Tables,MATCH(CT$3+3,'Mortality Tables'!$N$1:$DN$1,0),FALSE)),"")</f>
        <v/>
      </c>
      <c r="CU147" s="685" t="str">
        <f>IFERROR((CT147+BD147*Contr_Rate)*(1+Inv_Return)*IF($D147=$C$1,VLOOKUP($T147,Male_Annuity_Tables,MATCH($BS$3+3,'Mortality Tables'!$N$1:$DN$1,0),FALSE),VLOOKUP($T147,Fe_Annuity_Tables,MATCH(CU$3+3,'Mortality Tables'!$N$1:$DN$1,0),FALSE)),"")</f>
        <v/>
      </c>
      <c r="CV147" s="685" t="str">
        <f>IFERROR((CU147+BE147*Contr_Rate)*(1+Inv_Return)*IF($D147=$C$1,VLOOKUP($T147,Male_Annuity_Tables,MATCH($BS$3+3,'Mortality Tables'!$N$1:$DN$1,0),FALSE),VLOOKUP($T147,Fe_Annuity_Tables,MATCH(CV$3+3,'Mortality Tables'!$N$1:$DN$1,0),FALSE)),"")</f>
        <v/>
      </c>
      <c r="CW147" s="685" t="str">
        <f>IFERROR((CV147+BF147*Contr_Rate)*(1+Inv_Return)*IF($D147=$C$1,VLOOKUP($T147,Male_Annuity_Tables,MATCH($BS$3+3,'Mortality Tables'!$N$1:$DN$1,0),FALSE),VLOOKUP($T147,Fe_Annuity_Tables,MATCH(CW$3+3,'Mortality Tables'!$N$1:$DN$1,0),FALSE)),"")</f>
        <v/>
      </c>
      <c r="CX147" s="685" t="str">
        <f>IFERROR((CW147+BG147*Contr_Rate)*(1+Inv_Return)*IF($D147=$C$1,VLOOKUP($T147,Male_Annuity_Tables,MATCH($BS$3+3,'Mortality Tables'!$N$1:$DN$1,0),FALSE),VLOOKUP($T147,Fe_Annuity_Tables,MATCH(CX$3+3,'Mortality Tables'!$N$1:$DN$1,0),FALSE)),"")</f>
        <v/>
      </c>
      <c r="CY147" s="685" t="str">
        <f>IFERROR((CX147+BH147*Contr_Rate)*(1+Inv_Return)*IF($D147=$C$1,VLOOKUP($T147,Male_Annuity_Tables,MATCH($BS$3+3,'Mortality Tables'!$N$1:$DN$1,0),FALSE),VLOOKUP($T147,Fe_Annuity_Tables,MATCH(CY$3+3,'Mortality Tables'!$N$1:$DN$1,0),FALSE)),"")</f>
        <v/>
      </c>
      <c r="CZ147" s="685" t="str">
        <f>IFERROR((CY147+BI147*Contr_Rate)*(1+Inv_Return)*IF($D147=$C$1,VLOOKUP($T147,Male_Annuity_Tables,MATCH($BS$3+3,'Mortality Tables'!$N$1:$DN$1,0),FALSE),VLOOKUP($T147,Fe_Annuity_Tables,MATCH(CZ$3+3,'Mortality Tables'!$N$1:$DN$1,0),FALSE)),"")</f>
        <v/>
      </c>
      <c r="DA147" s="685" t="str">
        <f>IFERROR((CZ147+BJ147*Contr_Rate)*(1+Inv_Return)*IF($D147=$C$1,VLOOKUP($T147,Male_Annuity_Tables,MATCH($BS$3+3,'Mortality Tables'!$N$1:$DN$1,0),FALSE),VLOOKUP($T147,Fe_Annuity_Tables,MATCH(DA$3+3,'Mortality Tables'!$N$1:$DN$1,0),FALSE)),"")</f>
        <v/>
      </c>
      <c r="DB147" s="685" t="str">
        <f>IFERROR((DA147+BK147*Contr_Rate)*(1+Inv_Return)*IF($D147=$C$1,VLOOKUP($T147,Male_Annuity_Tables,MATCH($BS$3+3,'Mortality Tables'!$N$1:$DN$1,0),FALSE),VLOOKUP($T147,Fe_Annuity_Tables,MATCH(DB$3+3,'Mortality Tables'!$N$1:$DN$1,0),FALSE)),"")</f>
        <v/>
      </c>
      <c r="DC147" s="685" t="str">
        <f>IFERROR((DB147+BL147*Contr_Rate)*(1+Inv_Return)*IF($D147=$C$1,VLOOKUP($T147,Male_Annuity_Tables,MATCH($BS$3+3,'Mortality Tables'!$N$1:$DN$1,0),FALSE),VLOOKUP($T147,Fe_Annuity_Tables,MATCH(DC$3+3,'Mortality Tables'!$N$1:$DN$1,0),FALSE)),"")</f>
        <v/>
      </c>
      <c r="DD147" s="685" t="str">
        <f>IFERROR((DC147+BM147*Contr_Rate)*(1+Inv_Return)*IF($D147=$C$1,VLOOKUP($T147,Male_Annuity_Tables,MATCH($BS$3+3,'Mortality Tables'!$N$1:$DN$1,0),FALSE),VLOOKUP($T147,Fe_Annuity_Tables,MATCH(DD$3+3,'Mortality Tables'!$N$1:$DN$1,0),FALSE)),"")</f>
        <v/>
      </c>
      <c r="DE147" s="685" t="str">
        <f>IFERROR((DD147+BN147*Contr_Rate)*(1+Inv_Return)*IF($D147=$C$1,VLOOKUP($T147,Male_Annuity_Tables,MATCH($BS$3+3,'Mortality Tables'!$N$1:$DN$1,0),FALSE),VLOOKUP($T147,Fe_Annuity_Tables,MATCH(DE$3+3,'Mortality Tables'!$N$1:$DN$1,0),FALSE)),"")</f>
        <v/>
      </c>
      <c r="DF147" s="685" t="str">
        <f>IFERROR((DE147+BO147*Contr_Rate)*(1+Inv_Return)*IF($D147=$C$1,VLOOKUP($T147,Male_Annuity_Tables,MATCH($BS$3+3,'Mortality Tables'!$N$1:$DN$1,0),FALSE),VLOOKUP($T147,Fe_Annuity_Tables,MATCH(DF$3+3,'Mortality Tables'!$N$1:$DN$1,0),FALSE)),"")</f>
        <v/>
      </c>
      <c r="DG147" s="685" t="str">
        <f>IFERROR((DF147+BP147*Contr_Rate)*(1+Inv_Return)*IF($D147=$C$1,VLOOKUP($T147,Male_Annuity_Tables,MATCH($BS$3+3,'Mortality Tables'!$N$1:$DN$1,0),FALSE),VLOOKUP($T147,Fe_Annuity_Tables,MATCH(DG$3+3,'Mortality Tables'!$N$1:$DN$1,0),FALSE)),"")</f>
        <v/>
      </c>
      <c r="DH147" s="685" t="str">
        <f>IFERROR((DG147+BQ147*Contr_Rate)*(1+Inv_Return)*IF($D147=$C$1,VLOOKUP($T147,Male_Annuity_Tables,MATCH($BS$3+3,'Mortality Tables'!$N$1:$DN$1,0),FALSE),VLOOKUP($T147,Fe_Annuity_Tables,MATCH(DH$3+3,'Mortality Tables'!$N$1:$DN$1,0),FALSE)),"")</f>
        <v/>
      </c>
      <c r="DJ147" s="686">
        <f t="shared" si="100"/>
        <v>9111561.4634825587</v>
      </c>
      <c r="DK147" s="680">
        <f t="shared" si="60"/>
        <v>8.0909277508679907</v>
      </c>
      <c r="DL147" s="686">
        <f t="shared" si="83"/>
        <v>754517.45071860286</v>
      </c>
      <c r="DM147" s="686">
        <f t="shared" si="101"/>
        <v>8149149.1999136712</v>
      </c>
      <c r="DN147" s="687">
        <f t="shared" si="84"/>
        <v>9.2588493867138411E-2</v>
      </c>
      <c r="DP147" s="688">
        <f t="shared" si="95"/>
        <v>202056.44178411207</v>
      </c>
      <c r="DQ147" s="688">
        <f t="shared" si="96"/>
        <v>315630.7336467572</v>
      </c>
      <c r="DR147" s="688">
        <f t="shared" si="97"/>
        <v>313649.90754872281</v>
      </c>
    </row>
    <row r="148" spans="1:122" s="657" customFormat="1" ht="14.5">
      <c r="A148" s="675" t="s">
        <v>1365</v>
      </c>
      <c r="B148" s="675" t="s">
        <v>1366</v>
      </c>
      <c r="C148" s="675" t="s">
        <v>236</v>
      </c>
      <c r="D148" s="675" t="s">
        <v>61</v>
      </c>
      <c r="E148" s="676">
        <v>24706</v>
      </c>
      <c r="F148" s="677">
        <v>44574</v>
      </c>
      <c r="G148" s="677">
        <v>45201</v>
      </c>
      <c r="H148" s="678">
        <v>1142194</v>
      </c>
      <c r="I148" s="678">
        <v>64657.31</v>
      </c>
      <c r="J148" s="678">
        <v>87915.12</v>
      </c>
      <c r="K148" s="678">
        <v>28888.36</v>
      </c>
      <c r="L148" s="678">
        <v>181460.78999999998</v>
      </c>
      <c r="M148" s="679">
        <f>IF(COUNTIF($A$4:A204,A148)=1,0,1)</f>
        <v>0</v>
      </c>
      <c r="N148" s="680" t="str">
        <f t="shared" si="80"/>
        <v>Okay</v>
      </c>
      <c r="O148" s="680" t="str">
        <f t="shared" si="98"/>
        <v>TRUE</v>
      </c>
      <c r="P148" s="680" t="b">
        <f t="shared" si="92"/>
        <v>1</v>
      </c>
      <c r="Q148" s="680" t="b">
        <f t="shared" si="76"/>
        <v>1</v>
      </c>
      <c r="R148" s="680" t="b">
        <f t="shared" si="77"/>
        <v>1</v>
      </c>
      <c r="S148" s="681">
        <f t="shared" si="93"/>
        <v>54.43287671232877</v>
      </c>
      <c r="T148" s="682">
        <f t="shared" si="78"/>
        <v>57</v>
      </c>
      <c r="U148" s="682">
        <f t="shared" si="99"/>
        <v>56</v>
      </c>
      <c r="V148" s="682">
        <f t="shared" si="79"/>
        <v>1.2465753424657535</v>
      </c>
      <c r="W148" s="682">
        <f t="shared" si="81"/>
        <v>3</v>
      </c>
      <c r="X148" s="683">
        <f t="shared" si="82"/>
        <v>544382.36999999988</v>
      </c>
      <c r="Y148" s="684">
        <f t="shared" si="94"/>
        <v>1.0500000000000001E-2</v>
      </c>
      <c r="Z148" s="684">
        <f>IF($D148=$C$1,VLOOKUP($T148,Male_Annuity_Tables,MATCH($W148+2,'Mortality Tables'!$DS$1:$HT$1,0),FALSE),VLOOKUP($T148,Fe_Annuity_Tables,MATCH($W148+2,'Mortality Tables'!$M$1:$DN$1,0),FALSE))</f>
        <v>0.82790719991151729</v>
      </c>
      <c r="AA148" s="664"/>
      <c r="AB148" s="685">
        <f t="shared" si="103"/>
        <v>1200388.7843000002</v>
      </c>
      <c r="AC148" s="685">
        <f t="shared" si="103"/>
        <v>1261548.5928600852</v>
      </c>
      <c r="AD148" s="685">
        <f t="shared" si="103"/>
        <v>1325824.4936663066</v>
      </c>
      <c r="AE148" s="685" t="str">
        <f t="shared" si="103"/>
        <v/>
      </c>
      <c r="AF148" s="685" t="str">
        <f t="shared" si="103"/>
        <v/>
      </c>
      <c r="AG148" s="685" t="str">
        <f t="shared" si="103"/>
        <v/>
      </c>
      <c r="AH148" s="685" t="str">
        <f t="shared" si="103"/>
        <v/>
      </c>
      <c r="AI148" s="685" t="str">
        <f t="shared" si="103"/>
        <v/>
      </c>
      <c r="AJ148" s="685" t="str">
        <f t="shared" si="103"/>
        <v/>
      </c>
      <c r="AK148" s="685" t="str">
        <f t="shared" si="103"/>
        <v/>
      </c>
      <c r="AL148" s="685" t="str">
        <f t="shared" si="102"/>
        <v/>
      </c>
      <c r="AM148" s="685" t="str">
        <f t="shared" si="102"/>
        <v/>
      </c>
      <c r="AN148" s="685" t="str">
        <f t="shared" si="102"/>
        <v/>
      </c>
      <c r="AO148" s="685" t="str">
        <f t="shared" si="102"/>
        <v/>
      </c>
      <c r="AP148" s="685" t="str">
        <f t="shared" si="102"/>
        <v/>
      </c>
      <c r="AQ148" s="685" t="str">
        <f t="shared" si="102"/>
        <v/>
      </c>
      <c r="AR148" s="685" t="str">
        <f t="shared" si="102"/>
        <v/>
      </c>
      <c r="AS148" s="685" t="str">
        <f t="shared" si="102"/>
        <v/>
      </c>
      <c r="AT148" s="685" t="str">
        <f t="shared" si="102"/>
        <v/>
      </c>
      <c r="AU148" s="685" t="str">
        <f t="shared" si="102"/>
        <v/>
      </c>
      <c r="AV148" s="685" t="str">
        <f t="shared" si="104"/>
        <v/>
      </c>
      <c r="AW148" s="685" t="str">
        <f t="shared" si="104"/>
        <v/>
      </c>
      <c r="AX148" s="685" t="str">
        <f t="shared" si="104"/>
        <v/>
      </c>
      <c r="AY148" s="685" t="str">
        <f t="shared" si="104"/>
        <v/>
      </c>
      <c r="AZ148" s="685" t="str">
        <f t="shared" si="104"/>
        <v/>
      </c>
      <c r="BA148" s="685" t="str">
        <f t="shared" si="104"/>
        <v/>
      </c>
      <c r="BB148" s="685" t="str">
        <f t="shared" si="104"/>
        <v/>
      </c>
      <c r="BC148" s="685" t="str">
        <f t="shared" si="104"/>
        <v/>
      </c>
      <c r="BD148" s="685" t="str">
        <f t="shared" si="104"/>
        <v/>
      </c>
      <c r="BE148" s="685" t="str">
        <f t="shared" si="104"/>
        <v/>
      </c>
      <c r="BF148" s="685" t="str">
        <f t="shared" si="104"/>
        <v/>
      </c>
      <c r="BG148" s="685" t="str">
        <f t="shared" si="104"/>
        <v/>
      </c>
      <c r="BH148" s="685" t="str">
        <f t="shared" si="104"/>
        <v/>
      </c>
      <c r="BI148" s="685" t="str">
        <f t="shared" si="90"/>
        <v/>
      </c>
      <c r="BJ148" s="685" t="str">
        <f t="shared" si="90"/>
        <v/>
      </c>
      <c r="BK148" s="685" t="str">
        <f t="shared" si="90"/>
        <v/>
      </c>
      <c r="BL148" s="685" t="str">
        <f t="shared" si="90"/>
        <v/>
      </c>
      <c r="BM148" s="685" t="str">
        <f t="shared" si="90"/>
        <v/>
      </c>
      <c r="BN148" s="685" t="str">
        <f t="shared" si="90"/>
        <v/>
      </c>
      <c r="BO148" s="685" t="str">
        <f t="shared" si="90"/>
        <v/>
      </c>
      <c r="BP148" s="685" t="str">
        <f t="shared" si="90"/>
        <v/>
      </c>
      <c r="BQ148" s="685" t="str">
        <f t="shared" si="90"/>
        <v/>
      </c>
      <c r="BR148" s="529"/>
      <c r="BS148" s="685">
        <f>IFERROR(($L148+AB148*Contr_Rate)*(1+Inv_Return)*IF($D148=$C$1,VLOOKUP($T148,Male_Annuity_Tables,MATCH($BS$3+3,'Mortality Tables'!$N$1:$DN$1,0),FALSE),VLOOKUP($T148,Fe_Annuity_Tables,MATCH(BS$3+3,'Mortality Tables'!$N$1:$DN$1,0),FALSE)),"")</f>
        <v>523169.94301894476</v>
      </c>
      <c r="BT148" s="685">
        <f>IFERROR(($BS148+AC148*Contr_Rate)*(1+Inv_Return)*IF($D148=$C$1,VLOOKUP($T148,Male_Annuity_Tables,MATCH($BS$3+3,'Mortality Tables'!$N$1:$DN$1,0),FALSE),VLOOKUP($T148,Fe_Annuity_Tables,MATCH(BT$3+3,'Mortality Tables'!$N$1:$DN$1,0),FALSE)),"")</f>
        <v>870989.18618797907</v>
      </c>
      <c r="BU148" s="685">
        <f>IFERROR((BT148+AD148*Contr_Rate)*(1+Inv_Return)*IF($D148=$C$1,VLOOKUP($T148,Male_Annuity_Tables,MATCH($BS$3+3,'Mortality Tables'!$N$1:$DN$1,0),FALSE),VLOOKUP($T148,Fe_Annuity_Tables,MATCH(BU$3+3,'Mortality Tables'!$N$1:$DN$1,0),FALSE)),"")</f>
        <v>1225613.8999774794</v>
      </c>
      <c r="BV148" s="685" t="str">
        <f>IFERROR((BU148+AE148*Contr_Rate)*(1+Inv_Return)*IF($D148=$C$1,VLOOKUP($T148,Male_Annuity_Tables,MATCH($BS$3+3,'Mortality Tables'!$N$1:$DN$1,0),FALSE),VLOOKUP($T148,Fe_Annuity_Tables,MATCH(BV$3+3,'Mortality Tables'!$N$1:$DN$1,0),FALSE)),"")</f>
        <v/>
      </c>
      <c r="BW148" s="685" t="str">
        <f>IFERROR((BV148+AF148*Contr_Rate)*(1+Inv_Return)*IF($D148=$C$1,VLOOKUP($T148,Male_Annuity_Tables,MATCH($BS$3+3,'Mortality Tables'!$N$1:$DN$1,0),FALSE),VLOOKUP($T148,Fe_Annuity_Tables,MATCH(BW$3+3,'Mortality Tables'!$N$1:$DN$1,0),FALSE)),"")</f>
        <v/>
      </c>
      <c r="BX148" s="685" t="str">
        <f>IFERROR((BW148+AG148*Contr_Rate)*(1+Inv_Return)*IF($D148=$C$1,VLOOKUP($T148,Male_Annuity_Tables,MATCH($BS$3+3,'Mortality Tables'!$N$1:$DN$1,0),FALSE),VLOOKUP($T148,Fe_Annuity_Tables,MATCH(BX$3+3,'Mortality Tables'!$N$1:$DN$1,0),FALSE)),"")</f>
        <v/>
      </c>
      <c r="BY148" s="685" t="str">
        <f>IFERROR((BX148+AH148*Contr_Rate)*(1+Inv_Return)*IF($D148=$C$1,VLOOKUP($T148,Male_Annuity_Tables,MATCH($BS$3+3,'Mortality Tables'!$N$1:$DN$1,0),FALSE),VLOOKUP($T148,Fe_Annuity_Tables,MATCH(BY$3+3,'Mortality Tables'!$N$1:$DN$1,0),FALSE)),"")</f>
        <v/>
      </c>
      <c r="BZ148" s="685" t="str">
        <f>IFERROR((BY148+AI148*Contr_Rate)*(1+Inv_Return)*IF($D148=$C$1,VLOOKUP($T148,Male_Annuity_Tables,MATCH($BS$3+3,'Mortality Tables'!$N$1:$DN$1,0),FALSE),VLOOKUP($T148,Fe_Annuity_Tables,MATCH(BZ$3+3,'Mortality Tables'!$N$1:$DN$1,0),FALSE)),"")</f>
        <v/>
      </c>
      <c r="CA148" s="685" t="str">
        <f>IFERROR((BZ148+AJ148*Contr_Rate)*(1+Inv_Return)*IF($D148=$C$1,VLOOKUP($T148,Male_Annuity_Tables,MATCH($BS$3+3,'Mortality Tables'!$N$1:$DN$1,0),FALSE),VLOOKUP($T148,Fe_Annuity_Tables,MATCH(CA$3+3,'Mortality Tables'!$N$1:$DN$1,0),FALSE)),"")</f>
        <v/>
      </c>
      <c r="CB148" s="685" t="str">
        <f>IFERROR((CA148+AK148*Contr_Rate)*(1+Inv_Return)*IF($D148=$C$1,VLOOKUP($T148,Male_Annuity_Tables,MATCH($BS$3+3,'Mortality Tables'!$N$1:$DN$1,0),FALSE),VLOOKUP($T148,Fe_Annuity_Tables,MATCH(CB$3+3,'Mortality Tables'!$N$1:$DN$1,0),FALSE)),"")</f>
        <v/>
      </c>
      <c r="CC148" s="685" t="str">
        <f>IFERROR((CB148+AL148*Contr_Rate)*(1+Inv_Return)*IF($D148=$C$1,VLOOKUP($T148,Male_Annuity_Tables,MATCH($BS$3+3,'Mortality Tables'!$N$1:$DN$1,0),FALSE),VLOOKUP($T148,Fe_Annuity_Tables,MATCH(CC$3+3,'Mortality Tables'!$N$1:$DN$1,0),FALSE)),"")</f>
        <v/>
      </c>
      <c r="CD148" s="685" t="str">
        <f>IFERROR((CC148+AM148*Contr_Rate)*(1+Inv_Return)*IF($D148=$C$1,VLOOKUP($T148,Male_Annuity_Tables,MATCH($BS$3+3,'Mortality Tables'!$N$1:$DN$1,0),FALSE),VLOOKUP($T148,Fe_Annuity_Tables,MATCH(CD$3+3,'Mortality Tables'!$N$1:$DN$1,0),FALSE)),"")</f>
        <v/>
      </c>
      <c r="CE148" s="685" t="str">
        <f>IFERROR((CD148+AN148*Contr_Rate)*(1+Inv_Return)*IF($D148=$C$1,VLOOKUP($T148,Male_Annuity_Tables,MATCH($BS$3+3,'Mortality Tables'!$N$1:$DN$1,0),FALSE),VLOOKUP($T148,Fe_Annuity_Tables,MATCH(CE$3+3,'Mortality Tables'!$N$1:$DN$1,0),FALSE)),"")</f>
        <v/>
      </c>
      <c r="CF148" s="685" t="str">
        <f>IFERROR((CE148+AO148*Contr_Rate)*(1+Inv_Return)*IF($D148=$C$1,VLOOKUP($T148,Male_Annuity_Tables,MATCH($BS$3+3,'Mortality Tables'!$N$1:$DN$1,0),FALSE),VLOOKUP($T148,Fe_Annuity_Tables,MATCH(CF$3+3,'Mortality Tables'!$N$1:$DN$1,0),FALSE)),"")</f>
        <v/>
      </c>
      <c r="CG148" s="685" t="str">
        <f>IFERROR((CF148+AP148*Contr_Rate)*(1+Inv_Return)*IF($D148=$C$1,VLOOKUP($T148,Male_Annuity_Tables,MATCH($BS$3+3,'Mortality Tables'!$N$1:$DN$1,0),FALSE),VLOOKUP($T148,Fe_Annuity_Tables,MATCH(CG$3+3,'Mortality Tables'!$N$1:$DN$1,0),FALSE)),"")</f>
        <v/>
      </c>
      <c r="CH148" s="685" t="str">
        <f>IFERROR((CG148+AQ148*Contr_Rate)*(1+Inv_Return)*IF($D148=$C$1,VLOOKUP($T148,Male_Annuity_Tables,MATCH($BS$3+3,'Mortality Tables'!$N$1:$DN$1,0),FALSE),VLOOKUP($T148,Fe_Annuity_Tables,MATCH(CH$3+3,'Mortality Tables'!$N$1:$DN$1,0),FALSE)),"")</f>
        <v/>
      </c>
      <c r="CI148" s="685" t="str">
        <f>IFERROR((CH148+AR148*Contr_Rate)*(1+Inv_Return)*IF($D148=$C$1,VLOOKUP($T148,Male_Annuity_Tables,MATCH($BS$3+3,'Mortality Tables'!$N$1:$DN$1,0),FALSE),VLOOKUP($T148,Fe_Annuity_Tables,MATCH(CI$3+3,'Mortality Tables'!$N$1:$DN$1,0),FALSE)),"")</f>
        <v/>
      </c>
      <c r="CJ148" s="685" t="str">
        <f>IFERROR((CI148+AS148*Contr_Rate)*(1+Inv_Return)*IF($D148=$C$1,VLOOKUP($T148,Male_Annuity_Tables,MATCH($BS$3+3,'Mortality Tables'!$N$1:$DN$1,0),FALSE),VLOOKUP($T148,Fe_Annuity_Tables,MATCH(CJ$3+3,'Mortality Tables'!$N$1:$DN$1,0),FALSE)),"")</f>
        <v/>
      </c>
      <c r="CK148" s="685" t="str">
        <f>IFERROR((CJ148+AT148*Contr_Rate)*(1+Inv_Return)*IF($D148=$C$1,VLOOKUP($T148,Male_Annuity_Tables,MATCH($BS$3+3,'Mortality Tables'!$N$1:$DN$1,0),FALSE),VLOOKUP($T148,Fe_Annuity_Tables,MATCH(CK$3+3,'Mortality Tables'!$N$1:$DN$1,0),FALSE)),"")</f>
        <v/>
      </c>
      <c r="CL148" s="685" t="str">
        <f>IFERROR((CK148+AU148*Contr_Rate)*(1+Inv_Return)*IF($D148=$C$1,VLOOKUP($T148,Male_Annuity_Tables,MATCH($BS$3+3,'Mortality Tables'!$N$1:$DN$1,0),FALSE),VLOOKUP($T148,Fe_Annuity_Tables,MATCH(CL$3+3,'Mortality Tables'!$N$1:$DN$1,0),FALSE)),"")</f>
        <v/>
      </c>
      <c r="CM148" s="685" t="str">
        <f>IFERROR((CL148+AV148*Contr_Rate)*(1+Inv_Return)*IF($D148=$C$1,VLOOKUP($T148,Male_Annuity_Tables,MATCH($BS$3+3,'Mortality Tables'!$N$1:$DN$1,0),FALSE),VLOOKUP($T148,Fe_Annuity_Tables,MATCH(CM$3+3,'Mortality Tables'!$N$1:$DN$1,0),FALSE)),"")</f>
        <v/>
      </c>
      <c r="CN148" s="685" t="str">
        <f>IFERROR((CM148+AW148*Contr_Rate)*(1+Inv_Return)*IF($D148=$C$1,VLOOKUP($T148,Male_Annuity_Tables,MATCH($BS$3+3,'Mortality Tables'!$N$1:$DN$1,0),FALSE),VLOOKUP($T148,Fe_Annuity_Tables,MATCH(CN$3+3,'Mortality Tables'!$N$1:$DN$1,0),FALSE)),"")</f>
        <v/>
      </c>
      <c r="CO148" s="685" t="str">
        <f>IFERROR((CN148+AX148*Contr_Rate)*(1+Inv_Return)*IF($D148=$C$1,VLOOKUP($T148,Male_Annuity_Tables,MATCH($BS$3+3,'Mortality Tables'!$N$1:$DN$1,0),FALSE),VLOOKUP($T148,Fe_Annuity_Tables,MATCH(CO$3+3,'Mortality Tables'!$N$1:$DN$1,0),FALSE)),"")</f>
        <v/>
      </c>
      <c r="CP148" s="685" t="str">
        <f>IFERROR((CO148+AY148*Contr_Rate)*(1+Inv_Return)*IF($D148=$C$1,VLOOKUP($T148,Male_Annuity_Tables,MATCH($BS$3+3,'Mortality Tables'!$N$1:$DN$1,0),FALSE),VLOOKUP($T148,Fe_Annuity_Tables,MATCH(CP$3+3,'Mortality Tables'!$N$1:$DN$1,0),FALSE)),"")</f>
        <v/>
      </c>
      <c r="CQ148" s="685" t="str">
        <f>IFERROR((CP148+AZ148*Contr_Rate)*(1+Inv_Return)*IF($D148=$C$1,VLOOKUP($T148,Male_Annuity_Tables,MATCH($BS$3+3,'Mortality Tables'!$N$1:$DN$1,0),FALSE),VLOOKUP($T148,Fe_Annuity_Tables,MATCH(CQ$3+3,'Mortality Tables'!$N$1:$DN$1,0),FALSE)),"")</f>
        <v/>
      </c>
      <c r="CR148" s="685" t="str">
        <f>IFERROR((CQ148+BA148*Contr_Rate)*(1+Inv_Return)*IF($D148=$C$1,VLOOKUP($T148,Male_Annuity_Tables,MATCH($BS$3+3,'Mortality Tables'!$N$1:$DN$1,0),FALSE),VLOOKUP($T148,Fe_Annuity_Tables,MATCH(CR$3+3,'Mortality Tables'!$N$1:$DN$1,0),FALSE)),"")</f>
        <v/>
      </c>
      <c r="CS148" s="685" t="str">
        <f>IFERROR((CR148+BB148*Contr_Rate)*(1+Inv_Return)*IF($D148=$C$1,VLOOKUP($T148,Male_Annuity_Tables,MATCH($BS$3+3,'Mortality Tables'!$N$1:$DN$1,0),FALSE),VLOOKUP($T148,Fe_Annuity_Tables,MATCH(CS$3+3,'Mortality Tables'!$N$1:$DN$1,0),FALSE)),"")</f>
        <v/>
      </c>
      <c r="CT148" s="685" t="str">
        <f>IFERROR((CS148+BC148*Contr_Rate)*(1+Inv_Return)*IF($D148=$C$1,VLOOKUP($T148,Male_Annuity_Tables,MATCH($BS$3+3,'Mortality Tables'!$N$1:$DN$1,0),FALSE),VLOOKUP($T148,Fe_Annuity_Tables,MATCH(CT$3+3,'Mortality Tables'!$N$1:$DN$1,0),FALSE)),"")</f>
        <v/>
      </c>
      <c r="CU148" s="685" t="str">
        <f>IFERROR((CT148+BD148*Contr_Rate)*(1+Inv_Return)*IF($D148=$C$1,VLOOKUP($T148,Male_Annuity_Tables,MATCH($BS$3+3,'Mortality Tables'!$N$1:$DN$1,0),FALSE),VLOOKUP($T148,Fe_Annuity_Tables,MATCH(CU$3+3,'Mortality Tables'!$N$1:$DN$1,0),FALSE)),"")</f>
        <v/>
      </c>
      <c r="CV148" s="685" t="str">
        <f>IFERROR((CU148+BE148*Contr_Rate)*(1+Inv_Return)*IF($D148=$C$1,VLOOKUP($T148,Male_Annuity_Tables,MATCH($BS$3+3,'Mortality Tables'!$N$1:$DN$1,0),FALSE),VLOOKUP($T148,Fe_Annuity_Tables,MATCH(CV$3+3,'Mortality Tables'!$N$1:$DN$1,0),FALSE)),"")</f>
        <v/>
      </c>
      <c r="CW148" s="685" t="str">
        <f>IFERROR((CV148+BF148*Contr_Rate)*(1+Inv_Return)*IF($D148=$C$1,VLOOKUP($T148,Male_Annuity_Tables,MATCH($BS$3+3,'Mortality Tables'!$N$1:$DN$1,0),FALSE),VLOOKUP($T148,Fe_Annuity_Tables,MATCH(CW$3+3,'Mortality Tables'!$N$1:$DN$1,0),FALSE)),"")</f>
        <v/>
      </c>
      <c r="CX148" s="685" t="str">
        <f>IFERROR((CW148+BG148*Contr_Rate)*(1+Inv_Return)*IF($D148=$C$1,VLOOKUP($T148,Male_Annuity_Tables,MATCH($BS$3+3,'Mortality Tables'!$N$1:$DN$1,0),FALSE),VLOOKUP($T148,Fe_Annuity_Tables,MATCH(CX$3+3,'Mortality Tables'!$N$1:$DN$1,0),FALSE)),"")</f>
        <v/>
      </c>
      <c r="CY148" s="685" t="str">
        <f>IFERROR((CX148+BH148*Contr_Rate)*(1+Inv_Return)*IF($D148=$C$1,VLOOKUP($T148,Male_Annuity_Tables,MATCH($BS$3+3,'Mortality Tables'!$N$1:$DN$1,0),FALSE),VLOOKUP($T148,Fe_Annuity_Tables,MATCH(CY$3+3,'Mortality Tables'!$N$1:$DN$1,0),FALSE)),"")</f>
        <v/>
      </c>
      <c r="CZ148" s="685" t="str">
        <f>IFERROR((CY148+BI148*Contr_Rate)*(1+Inv_Return)*IF($D148=$C$1,VLOOKUP($T148,Male_Annuity_Tables,MATCH($BS$3+3,'Mortality Tables'!$N$1:$DN$1,0),FALSE),VLOOKUP($T148,Fe_Annuity_Tables,MATCH(CZ$3+3,'Mortality Tables'!$N$1:$DN$1,0),FALSE)),"")</f>
        <v/>
      </c>
      <c r="DA148" s="685" t="str">
        <f>IFERROR((CZ148+BJ148*Contr_Rate)*(1+Inv_Return)*IF($D148=$C$1,VLOOKUP($T148,Male_Annuity_Tables,MATCH($BS$3+3,'Mortality Tables'!$N$1:$DN$1,0),FALSE),VLOOKUP($T148,Fe_Annuity_Tables,MATCH(DA$3+3,'Mortality Tables'!$N$1:$DN$1,0),FALSE)),"")</f>
        <v/>
      </c>
      <c r="DB148" s="685" t="str">
        <f>IFERROR((DA148+BK148*Contr_Rate)*(1+Inv_Return)*IF($D148=$C$1,VLOOKUP($T148,Male_Annuity_Tables,MATCH($BS$3+3,'Mortality Tables'!$N$1:$DN$1,0),FALSE),VLOOKUP($T148,Fe_Annuity_Tables,MATCH(DB$3+3,'Mortality Tables'!$N$1:$DN$1,0),FALSE)),"")</f>
        <v/>
      </c>
      <c r="DC148" s="685" t="str">
        <f>IFERROR((DB148+BL148*Contr_Rate)*(1+Inv_Return)*IF($D148=$C$1,VLOOKUP($T148,Male_Annuity_Tables,MATCH($BS$3+3,'Mortality Tables'!$N$1:$DN$1,0),FALSE),VLOOKUP($T148,Fe_Annuity_Tables,MATCH(DC$3+3,'Mortality Tables'!$N$1:$DN$1,0),FALSE)),"")</f>
        <v/>
      </c>
      <c r="DD148" s="685" t="str">
        <f>IFERROR((DC148+BM148*Contr_Rate)*(1+Inv_Return)*IF($D148=$C$1,VLOOKUP($T148,Male_Annuity_Tables,MATCH($BS$3+3,'Mortality Tables'!$N$1:$DN$1,0),FALSE),VLOOKUP($T148,Fe_Annuity_Tables,MATCH(DD$3+3,'Mortality Tables'!$N$1:$DN$1,0),FALSE)),"")</f>
        <v/>
      </c>
      <c r="DE148" s="685" t="str">
        <f>IFERROR((DD148+BN148*Contr_Rate)*(1+Inv_Return)*IF($D148=$C$1,VLOOKUP($T148,Male_Annuity_Tables,MATCH($BS$3+3,'Mortality Tables'!$N$1:$DN$1,0),FALSE),VLOOKUP($T148,Fe_Annuity_Tables,MATCH(DE$3+3,'Mortality Tables'!$N$1:$DN$1,0),FALSE)),"")</f>
        <v/>
      </c>
      <c r="DF148" s="685" t="str">
        <f>IFERROR((DE148+BO148*Contr_Rate)*(1+Inv_Return)*IF($D148=$C$1,VLOOKUP($T148,Male_Annuity_Tables,MATCH($BS$3+3,'Mortality Tables'!$N$1:$DN$1,0),FALSE),VLOOKUP($T148,Fe_Annuity_Tables,MATCH(DF$3+3,'Mortality Tables'!$N$1:$DN$1,0),FALSE)),"")</f>
        <v/>
      </c>
      <c r="DG148" s="685" t="str">
        <f>IFERROR((DF148+BP148*Contr_Rate)*(1+Inv_Return)*IF($D148=$C$1,VLOOKUP($T148,Male_Annuity_Tables,MATCH($BS$3+3,'Mortality Tables'!$N$1:$DN$1,0),FALSE),VLOOKUP($T148,Fe_Annuity_Tables,MATCH(DG$3+3,'Mortality Tables'!$N$1:$DN$1,0),FALSE)),"")</f>
        <v/>
      </c>
      <c r="DH148" s="685" t="str">
        <f>IFERROR((DG148+BQ148*Contr_Rate)*(1+Inv_Return)*IF($D148=$C$1,VLOOKUP($T148,Male_Annuity_Tables,MATCH($BS$3+3,'Mortality Tables'!$N$1:$DN$1,0),FALSE),VLOOKUP($T148,Fe_Annuity_Tables,MATCH(DH$3+3,'Mortality Tables'!$N$1:$DN$1,0),FALSE)),"")</f>
        <v/>
      </c>
      <c r="DJ148" s="686">
        <f t="shared" si="100"/>
        <v>1225613.8999774794</v>
      </c>
      <c r="DK148" s="680">
        <f t="shared" si="60"/>
        <v>8.0909277508679907</v>
      </c>
      <c r="DL148" s="686">
        <f t="shared" si="83"/>
        <v>101491.61360349775</v>
      </c>
      <c r="DM148" s="686">
        <f t="shared" si="101"/>
        <v>1325824.4936663066</v>
      </c>
      <c r="DN148" s="687">
        <f t="shared" si="84"/>
        <v>7.6549810392205597E-2</v>
      </c>
      <c r="DP148" s="688">
        <f t="shared" si="95"/>
        <v>31377.117332561211</v>
      </c>
      <c r="DQ148" s="688">
        <f t="shared" si="96"/>
        <v>53106.388154846558</v>
      </c>
      <c r="DR148" s="688">
        <f t="shared" si="97"/>
        <v>76091.013366201834</v>
      </c>
    </row>
    <row r="149" spans="1:122" s="657" customFormat="1" ht="14.5">
      <c r="A149" s="675" t="s">
        <v>1367</v>
      </c>
      <c r="B149" s="675" t="s">
        <v>1368</v>
      </c>
      <c r="C149" s="675" t="s">
        <v>541</v>
      </c>
      <c r="D149" s="675" t="s">
        <v>61</v>
      </c>
      <c r="E149" s="676">
        <v>28736</v>
      </c>
      <c r="F149" s="677">
        <v>40715</v>
      </c>
      <c r="G149" s="677">
        <v>43282</v>
      </c>
      <c r="H149" s="678">
        <v>1377810</v>
      </c>
      <c r="I149" s="678">
        <v>131859.79</v>
      </c>
      <c r="J149" s="678">
        <v>133936.07</v>
      </c>
      <c r="K149" s="678">
        <v>18281.37</v>
      </c>
      <c r="L149" s="678">
        <v>284077.23</v>
      </c>
      <c r="M149" s="679">
        <f>IF(COUNTIF($A$4:A204,A149)=1,0,1)</f>
        <v>0</v>
      </c>
      <c r="N149" s="680" t="str">
        <f t="shared" si="80"/>
        <v>Okay</v>
      </c>
      <c r="O149" s="680" t="str">
        <f t="shared" si="98"/>
        <v>TRUE</v>
      </c>
      <c r="P149" s="680" t="b">
        <f t="shared" si="92"/>
        <v>1</v>
      </c>
      <c r="Q149" s="680" t="b">
        <f t="shared" si="76"/>
        <v>1</v>
      </c>
      <c r="R149" s="680" t="b">
        <f t="shared" si="77"/>
        <v>1</v>
      </c>
      <c r="S149" s="681">
        <f t="shared" si="93"/>
        <v>32.819178082191783</v>
      </c>
      <c r="T149" s="682">
        <f t="shared" si="78"/>
        <v>46</v>
      </c>
      <c r="U149" s="682">
        <f t="shared" si="99"/>
        <v>39</v>
      </c>
      <c r="V149" s="682">
        <f t="shared" si="79"/>
        <v>6.5041095890410956</v>
      </c>
      <c r="W149" s="682">
        <f t="shared" si="81"/>
        <v>14</v>
      </c>
      <c r="X149" s="683">
        <f t="shared" si="82"/>
        <v>3977081.2199999997</v>
      </c>
      <c r="Y149" s="684">
        <f t="shared" si="94"/>
        <v>3.81E-3</v>
      </c>
      <c r="Z149" s="684">
        <f>IF($D149=$C$1,VLOOKUP($T149,Male_Annuity_Tables,MATCH($W149+2,'Mortality Tables'!$DS$1:$HT$1,0),FALSE),VLOOKUP($T149,Fe_Annuity_Tables,MATCH($W149+2,'Mortality Tables'!$M$1:$DN$1,0),FALSE))</f>
        <v>0.21490379504448404</v>
      </c>
      <c r="AA149" s="664"/>
      <c r="AB149" s="685">
        <f t="shared" si="103"/>
        <v>1448009.4195000001</v>
      </c>
      <c r="AC149" s="685">
        <f t="shared" si="103"/>
        <v>1521785.4994235251</v>
      </c>
      <c r="AD149" s="685">
        <f t="shared" si="103"/>
        <v>1599320.4706191537</v>
      </c>
      <c r="AE149" s="685">
        <f t="shared" si="103"/>
        <v>1680805.8485971997</v>
      </c>
      <c r="AF149" s="685">
        <f t="shared" si="103"/>
        <v>1766442.906583227</v>
      </c>
      <c r="AG149" s="685">
        <f t="shared" si="103"/>
        <v>1856443.1726736426</v>
      </c>
      <c r="AH149" s="685">
        <f t="shared" si="103"/>
        <v>1951028.9523213648</v>
      </c>
      <c r="AI149" s="685">
        <f t="shared" si="103"/>
        <v>2050433.8774421383</v>
      </c>
      <c r="AJ149" s="685">
        <f t="shared" si="103"/>
        <v>2154903.4834978157</v>
      </c>
      <c r="AK149" s="685">
        <f t="shared" si="103"/>
        <v>2264695.8159820293</v>
      </c>
      <c r="AL149" s="685">
        <f t="shared" si="102"/>
        <v>2380082.0678063137</v>
      </c>
      <c r="AM149" s="685">
        <f t="shared" si="102"/>
        <v>2501347.2491610451</v>
      </c>
      <c r="AN149" s="685">
        <f t="shared" si="102"/>
        <v>2628790.8915058002</v>
      </c>
      <c r="AO149" s="685">
        <f t="shared" si="102"/>
        <v>2762727.7874280214</v>
      </c>
      <c r="AP149" s="685" t="str">
        <f t="shared" si="102"/>
        <v/>
      </c>
      <c r="AQ149" s="685" t="str">
        <f t="shared" si="102"/>
        <v/>
      </c>
      <c r="AR149" s="685" t="str">
        <f t="shared" si="102"/>
        <v/>
      </c>
      <c r="AS149" s="685" t="str">
        <f t="shared" si="102"/>
        <v/>
      </c>
      <c r="AT149" s="685" t="str">
        <f t="shared" si="102"/>
        <v/>
      </c>
      <c r="AU149" s="685" t="str">
        <f t="shared" si="102"/>
        <v/>
      </c>
      <c r="AV149" s="685" t="str">
        <f t="shared" si="104"/>
        <v/>
      </c>
      <c r="AW149" s="685" t="str">
        <f t="shared" si="104"/>
        <v/>
      </c>
      <c r="AX149" s="685" t="str">
        <f t="shared" si="104"/>
        <v/>
      </c>
      <c r="AY149" s="685" t="str">
        <f t="shared" si="104"/>
        <v/>
      </c>
      <c r="AZ149" s="685" t="str">
        <f t="shared" si="104"/>
        <v/>
      </c>
      <c r="BA149" s="685" t="str">
        <f t="shared" si="104"/>
        <v/>
      </c>
      <c r="BB149" s="685" t="str">
        <f t="shared" si="104"/>
        <v/>
      </c>
      <c r="BC149" s="685" t="str">
        <f t="shared" si="104"/>
        <v/>
      </c>
      <c r="BD149" s="685" t="str">
        <f t="shared" si="104"/>
        <v/>
      </c>
      <c r="BE149" s="685" t="str">
        <f t="shared" si="104"/>
        <v/>
      </c>
      <c r="BF149" s="685" t="str">
        <f t="shared" si="104"/>
        <v/>
      </c>
      <c r="BG149" s="685" t="str">
        <f t="shared" si="104"/>
        <v/>
      </c>
      <c r="BH149" s="685" t="str">
        <f t="shared" si="104"/>
        <v/>
      </c>
      <c r="BI149" s="685" t="str">
        <f t="shared" si="90"/>
        <v/>
      </c>
      <c r="BJ149" s="685" t="str">
        <f t="shared" si="90"/>
        <v/>
      </c>
      <c r="BK149" s="685" t="str">
        <f t="shared" si="90"/>
        <v/>
      </c>
      <c r="BL149" s="685" t="str">
        <f t="shared" si="90"/>
        <v/>
      </c>
      <c r="BM149" s="685" t="str">
        <f t="shared" si="90"/>
        <v/>
      </c>
      <c r="BN149" s="685" t="str">
        <f t="shared" si="90"/>
        <v/>
      </c>
      <c r="BO149" s="685" t="str">
        <f t="shared" si="90"/>
        <v/>
      </c>
      <c r="BP149" s="685" t="str">
        <f t="shared" si="90"/>
        <v/>
      </c>
      <c r="BQ149" s="685" t="str">
        <f t="shared" si="90"/>
        <v/>
      </c>
      <c r="BR149" s="529"/>
      <c r="BS149" s="685">
        <f>IFERROR(($L149+AB149*Contr_Rate)*(1+Inv_Return)*IF($D149=$C$1,VLOOKUP($T149,Male_Annuity_Tables,MATCH($BS$3+3,'Mortality Tables'!$N$1:$DN$1,0),FALSE),VLOOKUP($T149,Fe_Annuity_Tables,MATCH(BS$3+3,'Mortality Tables'!$N$1:$DN$1,0),FALSE)),"")</f>
        <v>625199.53845425078</v>
      </c>
      <c r="BT149" s="685">
        <f>IFERROR(($BS149+AC149*Contr_Rate)*(1+Inv_Return)*IF($D149=$C$1,VLOOKUP($T149,Male_Annuity_Tables,MATCH($BS$3+3,'Mortality Tables'!$N$1:$DN$1,0),FALSE),VLOOKUP($T149,Fe_Annuity_Tables,MATCH(BT$3+3,'Mortality Tables'!$N$1:$DN$1,0),FALSE)),"")</f>
        <v>941293.1297627975</v>
      </c>
      <c r="BU149" s="685">
        <f>IFERROR((BT149+AD149*Contr_Rate)*(1+Inv_Return)*IF($D149=$C$1,VLOOKUP($T149,Male_Annuity_Tables,MATCH($BS$3+3,'Mortality Tables'!$N$1:$DN$1,0),FALSE),VLOOKUP($T149,Fe_Annuity_Tables,MATCH(BU$3+3,'Mortality Tables'!$N$1:$DN$1,0),FALSE)),"")</f>
        <v>1236588.7529727137</v>
      </c>
      <c r="BV149" s="685">
        <f>IFERROR((BU149+AE149*Contr_Rate)*(1+Inv_Return)*IF($D149=$C$1,VLOOKUP($T149,Male_Annuity_Tables,MATCH($BS$3+3,'Mortality Tables'!$N$1:$DN$1,0),FALSE),VLOOKUP($T149,Fe_Annuity_Tables,MATCH(BV$3+3,'Mortality Tables'!$N$1:$DN$1,0),FALSE)),"")</f>
        <v>1514817.8727952517</v>
      </c>
      <c r="BW149" s="685">
        <f>IFERROR((BV149+AF149*Contr_Rate)*(1+Inv_Return)*IF($D149=$C$1,VLOOKUP($T149,Male_Annuity_Tables,MATCH($BS$3+3,'Mortality Tables'!$N$1:$DN$1,0),FALSE),VLOOKUP($T149,Fe_Annuity_Tables,MATCH(BW$3+3,'Mortality Tables'!$N$1:$DN$1,0),FALSE)),"")</f>
        <v>1779280.0391264013</v>
      </c>
      <c r="BX149" s="685">
        <f>IFERROR((BW149+AG149*Contr_Rate)*(1+Inv_Return)*IF($D149=$C$1,VLOOKUP($T149,Male_Annuity_Tables,MATCH($BS$3+3,'Mortality Tables'!$N$1:$DN$1,0),FALSE),VLOOKUP($T149,Fe_Annuity_Tables,MATCH(BX$3+3,'Mortality Tables'!$N$1:$DN$1,0),FALSE)),"")</f>
        <v>2032901.6397419032</v>
      </c>
      <c r="BY149" s="685">
        <f>IFERROR((BX149+AH149*Contr_Rate)*(1+Inv_Return)*IF($D149=$C$1,VLOOKUP($T149,Male_Annuity_Tables,MATCH($BS$3+3,'Mortality Tables'!$N$1:$DN$1,0),FALSE),VLOOKUP($T149,Fe_Annuity_Tables,MATCH(BY$3+3,'Mortality Tables'!$N$1:$DN$1,0),FALSE)),"")</f>
        <v>2278287.1615046333</v>
      </c>
      <c r="BZ149" s="685">
        <f>IFERROR((BY149+AI149*Contr_Rate)*(1+Inv_Return)*IF($D149=$C$1,VLOOKUP($T149,Male_Annuity_Tables,MATCH($BS$3+3,'Mortality Tables'!$N$1:$DN$1,0),FALSE),VLOOKUP($T149,Fe_Annuity_Tables,MATCH(BZ$3+3,'Mortality Tables'!$N$1:$DN$1,0),FALSE)),"")</f>
        <v>2517763.9396561645</v>
      </c>
      <c r="CA149" s="685">
        <f>IFERROR((BZ149+AJ149*Contr_Rate)*(1+Inv_Return)*IF($D149=$C$1,VLOOKUP($T149,Male_Annuity_Tables,MATCH($BS$3+3,'Mortality Tables'!$N$1:$DN$1,0),FALSE),VLOOKUP($T149,Fe_Annuity_Tables,MATCH(CA$3+3,'Mortality Tables'!$N$1:$DN$1,0),FALSE)),"")</f>
        <v>2753421.2479402362</v>
      </c>
      <c r="CB149" s="685">
        <f>IFERROR((CA149+AK149*Contr_Rate)*(1+Inv_Return)*IF($D149=$C$1,VLOOKUP($T149,Male_Annuity_Tables,MATCH($BS$3+3,'Mortality Tables'!$N$1:$DN$1,0),FALSE),VLOOKUP($T149,Fe_Annuity_Tables,MATCH(CB$3+3,'Mortality Tables'!$N$1:$DN$1,0),FALSE)),"")</f>
        <v>2987144.4719654205</v>
      </c>
      <c r="CC149" s="685">
        <f>IFERROR((CB149+AL149*Contr_Rate)*(1+Inv_Return)*IF($D149=$C$1,VLOOKUP($T149,Male_Annuity_Tables,MATCH($BS$3+3,'Mortality Tables'!$N$1:$DN$1,0),FALSE),VLOOKUP($T149,Fe_Annuity_Tables,MATCH(CC$3+3,'Mortality Tables'!$N$1:$DN$1,0),FALSE)),"")</f>
        <v>3220645.0122183603</v>
      </c>
      <c r="CD149" s="685">
        <f>IFERROR((CC149+AM149*Contr_Rate)*(1+Inv_Return)*IF($D149=$C$1,VLOOKUP($T149,Male_Annuity_Tables,MATCH($BS$3+3,'Mortality Tables'!$N$1:$DN$1,0),FALSE),VLOOKUP($T149,Fe_Annuity_Tables,MATCH(CD$3+3,'Mortality Tables'!$N$1:$DN$1,0),FALSE)),"")</f>
        <v>3455486.4796261168</v>
      </c>
      <c r="CE149" s="685">
        <f>IFERROR((CD149+AN149*Contr_Rate)*(1+Inv_Return)*IF($D149=$C$1,VLOOKUP($T149,Male_Annuity_Tables,MATCH($BS$3+3,'Mortality Tables'!$N$1:$DN$1,0),FALSE),VLOOKUP($T149,Fe_Annuity_Tables,MATCH(CE$3+3,'Mortality Tables'!$N$1:$DN$1,0),FALSE)),"")</f>
        <v>3693107.6739167939</v>
      </c>
      <c r="CF149" s="685">
        <f>IFERROR((CE149+AO149*Contr_Rate)*(1+Inv_Return)*IF($D149=$C$1,VLOOKUP($T149,Male_Annuity_Tables,MATCH($BS$3+3,'Mortality Tables'!$N$1:$DN$1,0),FALSE),VLOOKUP($T149,Fe_Annuity_Tables,MATCH(CF$3+3,'Mortality Tables'!$N$1:$DN$1,0),FALSE)),"")</f>
        <v>3934842.7718323162</v>
      </c>
      <c r="CG149" s="685" t="str">
        <f>IFERROR((CF149+AP149*Contr_Rate)*(1+Inv_Return)*IF($D149=$C$1,VLOOKUP($T149,Male_Annuity_Tables,MATCH($BS$3+3,'Mortality Tables'!$N$1:$DN$1,0),FALSE),VLOOKUP($T149,Fe_Annuity_Tables,MATCH(CG$3+3,'Mortality Tables'!$N$1:$DN$1,0),FALSE)),"")</f>
        <v/>
      </c>
      <c r="CH149" s="685" t="str">
        <f>IFERROR((CG149+AQ149*Contr_Rate)*(1+Inv_Return)*IF($D149=$C$1,VLOOKUP($T149,Male_Annuity_Tables,MATCH($BS$3+3,'Mortality Tables'!$N$1:$DN$1,0),FALSE),VLOOKUP($T149,Fe_Annuity_Tables,MATCH(CH$3+3,'Mortality Tables'!$N$1:$DN$1,0),FALSE)),"")</f>
        <v/>
      </c>
      <c r="CI149" s="685" t="str">
        <f>IFERROR((CH149+AR149*Contr_Rate)*(1+Inv_Return)*IF($D149=$C$1,VLOOKUP($T149,Male_Annuity_Tables,MATCH($BS$3+3,'Mortality Tables'!$N$1:$DN$1,0),FALSE),VLOOKUP($T149,Fe_Annuity_Tables,MATCH(CI$3+3,'Mortality Tables'!$N$1:$DN$1,0),FALSE)),"")</f>
        <v/>
      </c>
      <c r="CJ149" s="685" t="str">
        <f>IFERROR((CI149+AS149*Contr_Rate)*(1+Inv_Return)*IF($D149=$C$1,VLOOKUP($T149,Male_Annuity_Tables,MATCH($BS$3+3,'Mortality Tables'!$N$1:$DN$1,0),FALSE),VLOOKUP($T149,Fe_Annuity_Tables,MATCH(CJ$3+3,'Mortality Tables'!$N$1:$DN$1,0),FALSE)),"")</f>
        <v/>
      </c>
      <c r="CK149" s="685" t="str">
        <f>IFERROR((CJ149+AT149*Contr_Rate)*(1+Inv_Return)*IF($D149=$C$1,VLOOKUP($T149,Male_Annuity_Tables,MATCH($BS$3+3,'Mortality Tables'!$N$1:$DN$1,0),FALSE),VLOOKUP($T149,Fe_Annuity_Tables,MATCH(CK$3+3,'Mortality Tables'!$N$1:$DN$1,0),FALSE)),"")</f>
        <v/>
      </c>
      <c r="CL149" s="685" t="str">
        <f>IFERROR((CK149+AU149*Contr_Rate)*(1+Inv_Return)*IF($D149=$C$1,VLOOKUP($T149,Male_Annuity_Tables,MATCH($BS$3+3,'Mortality Tables'!$N$1:$DN$1,0),FALSE),VLOOKUP($T149,Fe_Annuity_Tables,MATCH(CL$3+3,'Mortality Tables'!$N$1:$DN$1,0),FALSE)),"")</f>
        <v/>
      </c>
      <c r="CM149" s="685" t="str">
        <f>IFERROR((CL149+AV149*Contr_Rate)*(1+Inv_Return)*IF($D149=$C$1,VLOOKUP($T149,Male_Annuity_Tables,MATCH($BS$3+3,'Mortality Tables'!$N$1:$DN$1,0),FALSE),VLOOKUP($T149,Fe_Annuity_Tables,MATCH(CM$3+3,'Mortality Tables'!$N$1:$DN$1,0),FALSE)),"")</f>
        <v/>
      </c>
      <c r="CN149" s="685" t="str">
        <f>IFERROR((CM149+AW149*Contr_Rate)*(1+Inv_Return)*IF($D149=$C$1,VLOOKUP($T149,Male_Annuity_Tables,MATCH($BS$3+3,'Mortality Tables'!$N$1:$DN$1,0),FALSE),VLOOKUP($T149,Fe_Annuity_Tables,MATCH(CN$3+3,'Mortality Tables'!$N$1:$DN$1,0),FALSE)),"")</f>
        <v/>
      </c>
      <c r="CO149" s="685" t="str">
        <f>IFERROR((CN149+AX149*Contr_Rate)*(1+Inv_Return)*IF($D149=$C$1,VLOOKUP($T149,Male_Annuity_Tables,MATCH($BS$3+3,'Mortality Tables'!$N$1:$DN$1,0),FALSE),VLOOKUP($T149,Fe_Annuity_Tables,MATCH(CO$3+3,'Mortality Tables'!$N$1:$DN$1,0),FALSE)),"")</f>
        <v/>
      </c>
      <c r="CP149" s="685" t="str">
        <f>IFERROR((CO149+AY149*Contr_Rate)*(1+Inv_Return)*IF($D149=$C$1,VLOOKUP($T149,Male_Annuity_Tables,MATCH($BS$3+3,'Mortality Tables'!$N$1:$DN$1,0),FALSE),VLOOKUP($T149,Fe_Annuity_Tables,MATCH(CP$3+3,'Mortality Tables'!$N$1:$DN$1,0),FALSE)),"")</f>
        <v/>
      </c>
      <c r="CQ149" s="685" t="str">
        <f>IFERROR((CP149+AZ149*Contr_Rate)*(1+Inv_Return)*IF($D149=$C$1,VLOOKUP($T149,Male_Annuity_Tables,MATCH($BS$3+3,'Mortality Tables'!$N$1:$DN$1,0),FALSE),VLOOKUP($T149,Fe_Annuity_Tables,MATCH(CQ$3+3,'Mortality Tables'!$N$1:$DN$1,0),FALSE)),"")</f>
        <v/>
      </c>
      <c r="CR149" s="685" t="str">
        <f>IFERROR((CQ149+BA149*Contr_Rate)*(1+Inv_Return)*IF($D149=$C$1,VLOOKUP($T149,Male_Annuity_Tables,MATCH($BS$3+3,'Mortality Tables'!$N$1:$DN$1,0),FALSE),VLOOKUP($T149,Fe_Annuity_Tables,MATCH(CR$3+3,'Mortality Tables'!$N$1:$DN$1,0),FALSE)),"")</f>
        <v/>
      </c>
      <c r="CS149" s="685" t="str">
        <f>IFERROR((CR149+BB149*Contr_Rate)*(1+Inv_Return)*IF($D149=$C$1,VLOOKUP($T149,Male_Annuity_Tables,MATCH($BS$3+3,'Mortality Tables'!$N$1:$DN$1,0),FALSE),VLOOKUP($T149,Fe_Annuity_Tables,MATCH(CS$3+3,'Mortality Tables'!$N$1:$DN$1,0),FALSE)),"")</f>
        <v/>
      </c>
      <c r="CT149" s="685" t="str">
        <f>IFERROR((CS149+BC149*Contr_Rate)*(1+Inv_Return)*IF($D149=$C$1,VLOOKUP($T149,Male_Annuity_Tables,MATCH($BS$3+3,'Mortality Tables'!$N$1:$DN$1,0),FALSE),VLOOKUP($T149,Fe_Annuity_Tables,MATCH(CT$3+3,'Mortality Tables'!$N$1:$DN$1,0),FALSE)),"")</f>
        <v/>
      </c>
      <c r="CU149" s="685" t="str">
        <f>IFERROR((CT149+BD149*Contr_Rate)*(1+Inv_Return)*IF($D149=$C$1,VLOOKUP($T149,Male_Annuity_Tables,MATCH($BS$3+3,'Mortality Tables'!$N$1:$DN$1,0),FALSE),VLOOKUP($T149,Fe_Annuity_Tables,MATCH(CU$3+3,'Mortality Tables'!$N$1:$DN$1,0),FALSE)),"")</f>
        <v/>
      </c>
      <c r="CV149" s="685" t="str">
        <f>IFERROR((CU149+BE149*Contr_Rate)*(1+Inv_Return)*IF($D149=$C$1,VLOOKUP($T149,Male_Annuity_Tables,MATCH($BS$3+3,'Mortality Tables'!$N$1:$DN$1,0),FALSE),VLOOKUP($T149,Fe_Annuity_Tables,MATCH(CV$3+3,'Mortality Tables'!$N$1:$DN$1,0),FALSE)),"")</f>
        <v/>
      </c>
      <c r="CW149" s="685" t="str">
        <f>IFERROR((CV149+BF149*Contr_Rate)*(1+Inv_Return)*IF($D149=$C$1,VLOOKUP($T149,Male_Annuity_Tables,MATCH($BS$3+3,'Mortality Tables'!$N$1:$DN$1,0),FALSE),VLOOKUP($T149,Fe_Annuity_Tables,MATCH(CW$3+3,'Mortality Tables'!$N$1:$DN$1,0),FALSE)),"")</f>
        <v/>
      </c>
      <c r="CX149" s="685" t="str">
        <f>IFERROR((CW149+BG149*Contr_Rate)*(1+Inv_Return)*IF($D149=$C$1,VLOOKUP($T149,Male_Annuity_Tables,MATCH($BS$3+3,'Mortality Tables'!$N$1:$DN$1,0),FALSE),VLOOKUP($T149,Fe_Annuity_Tables,MATCH(CX$3+3,'Mortality Tables'!$N$1:$DN$1,0),FALSE)),"")</f>
        <v/>
      </c>
      <c r="CY149" s="685" t="str">
        <f>IFERROR((CX149+BH149*Contr_Rate)*(1+Inv_Return)*IF($D149=$C$1,VLOOKUP($T149,Male_Annuity_Tables,MATCH($BS$3+3,'Mortality Tables'!$N$1:$DN$1,0),FALSE),VLOOKUP($T149,Fe_Annuity_Tables,MATCH(CY$3+3,'Mortality Tables'!$N$1:$DN$1,0),FALSE)),"")</f>
        <v/>
      </c>
      <c r="CZ149" s="685" t="str">
        <f>IFERROR((CY149+BI149*Contr_Rate)*(1+Inv_Return)*IF($D149=$C$1,VLOOKUP($T149,Male_Annuity_Tables,MATCH($BS$3+3,'Mortality Tables'!$N$1:$DN$1,0),FALSE),VLOOKUP($T149,Fe_Annuity_Tables,MATCH(CZ$3+3,'Mortality Tables'!$N$1:$DN$1,0),FALSE)),"")</f>
        <v/>
      </c>
      <c r="DA149" s="685" t="str">
        <f>IFERROR((CZ149+BJ149*Contr_Rate)*(1+Inv_Return)*IF($D149=$C$1,VLOOKUP($T149,Male_Annuity_Tables,MATCH($BS$3+3,'Mortality Tables'!$N$1:$DN$1,0),FALSE),VLOOKUP($T149,Fe_Annuity_Tables,MATCH(DA$3+3,'Mortality Tables'!$N$1:$DN$1,0),FALSE)),"")</f>
        <v/>
      </c>
      <c r="DB149" s="685" t="str">
        <f>IFERROR((DA149+BK149*Contr_Rate)*(1+Inv_Return)*IF($D149=$C$1,VLOOKUP($T149,Male_Annuity_Tables,MATCH($BS$3+3,'Mortality Tables'!$N$1:$DN$1,0),FALSE),VLOOKUP($T149,Fe_Annuity_Tables,MATCH(DB$3+3,'Mortality Tables'!$N$1:$DN$1,0),FALSE)),"")</f>
        <v/>
      </c>
      <c r="DC149" s="685" t="str">
        <f>IFERROR((DB149+BL149*Contr_Rate)*(1+Inv_Return)*IF($D149=$C$1,VLOOKUP($T149,Male_Annuity_Tables,MATCH($BS$3+3,'Mortality Tables'!$N$1:$DN$1,0),FALSE),VLOOKUP($T149,Fe_Annuity_Tables,MATCH(DC$3+3,'Mortality Tables'!$N$1:$DN$1,0),FALSE)),"")</f>
        <v/>
      </c>
      <c r="DD149" s="685" t="str">
        <f>IFERROR((DC149+BM149*Contr_Rate)*(1+Inv_Return)*IF($D149=$C$1,VLOOKUP($T149,Male_Annuity_Tables,MATCH($BS$3+3,'Mortality Tables'!$N$1:$DN$1,0),FALSE),VLOOKUP($T149,Fe_Annuity_Tables,MATCH(DD$3+3,'Mortality Tables'!$N$1:$DN$1,0),FALSE)),"")</f>
        <v/>
      </c>
      <c r="DE149" s="685" t="str">
        <f>IFERROR((DD149+BN149*Contr_Rate)*(1+Inv_Return)*IF($D149=$C$1,VLOOKUP($T149,Male_Annuity_Tables,MATCH($BS$3+3,'Mortality Tables'!$N$1:$DN$1,0),FALSE),VLOOKUP($T149,Fe_Annuity_Tables,MATCH(DE$3+3,'Mortality Tables'!$N$1:$DN$1,0),FALSE)),"")</f>
        <v/>
      </c>
      <c r="DF149" s="685" t="str">
        <f>IFERROR((DE149+BO149*Contr_Rate)*(1+Inv_Return)*IF($D149=$C$1,VLOOKUP($T149,Male_Annuity_Tables,MATCH($BS$3+3,'Mortality Tables'!$N$1:$DN$1,0),FALSE),VLOOKUP($T149,Fe_Annuity_Tables,MATCH(DF$3+3,'Mortality Tables'!$N$1:$DN$1,0),FALSE)),"")</f>
        <v/>
      </c>
      <c r="DG149" s="685" t="str">
        <f>IFERROR((DF149+BP149*Contr_Rate)*(1+Inv_Return)*IF($D149=$C$1,VLOOKUP($T149,Male_Annuity_Tables,MATCH($BS$3+3,'Mortality Tables'!$N$1:$DN$1,0),FALSE),VLOOKUP($T149,Fe_Annuity_Tables,MATCH(DG$3+3,'Mortality Tables'!$N$1:$DN$1,0),FALSE)),"")</f>
        <v/>
      </c>
      <c r="DH149" s="685" t="str">
        <f>IFERROR((DG149+BQ149*Contr_Rate)*(1+Inv_Return)*IF($D149=$C$1,VLOOKUP($T149,Male_Annuity_Tables,MATCH($BS$3+3,'Mortality Tables'!$N$1:$DN$1,0),FALSE),VLOOKUP($T149,Fe_Annuity_Tables,MATCH(DH$3+3,'Mortality Tables'!$N$1:$DN$1,0),FALSE)),"")</f>
        <v/>
      </c>
      <c r="DJ149" s="686">
        <f t="shared" si="100"/>
        <v>3934842.7718323162</v>
      </c>
      <c r="DK149" s="680">
        <f t="shared" si="60"/>
        <v>8.0909277508679907</v>
      </c>
      <c r="DL149" s="686">
        <f t="shared" si="83"/>
        <v>325839.59940129559</v>
      </c>
      <c r="DM149" s="686">
        <f t="shared" si="101"/>
        <v>2762727.7874280214</v>
      </c>
      <c r="DN149" s="687">
        <f t="shared" si="84"/>
        <v>0.11794126112751702</v>
      </c>
      <c r="DP149" s="688">
        <f t="shared" si="95"/>
        <v>95804.639473421703</v>
      </c>
      <c r="DQ149" s="688">
        <f t="shared" si="96"/>
        <v>144530.38296286386</v>
      </c>
      <c r="DR149" s="688">
        <f t="shared" si="97"/>
        <v>190270.81994802901</v>
      </c>
    </row>
    <row r="150" spans="1:122" s="657" customFormat="1" ht="14.5">
      <c r="A150" s="675" t="s">
        <v>1369</v>
      </c>
      <c r="B150" s="675" t="s">
        <v>1370</v>
      </c>
      <c r="C150" s="675" t="s">
        <v>541</v>
      </c>
      <c r="D150" s="675" t="s">
        <v>61</v>
      </c>
      <c r="E150" s="676">
        <v>34215</v>
      </c>
      <c r="F150" s="677">
        <v>42746</v>
      </c>
      <c r="G150" s="677">
        <v>44119</v>
      </c>
      <c r="H150" s="678">
        <v>2264324</v>
      </c>
      <c r="I150" s="678">
        <v>222231.32</v>
      </c>
      <c r="J150" s="678">
        <v>129152.17</v>
      </c>
      <c r="K150" s="678">
        <v>43706.33</v>
      </c>
      <c r="L150" s="678">
        <v>395089.82</v>
      </c>
      <c r="M150" s="679">
        <f>IF(COUNTIF($A$4:A204,A150)=1,0,1)</f>
        <v>0</v>
      </c>
      <c r="N150" s="680" t="str">
        <f t="shared" si="80"/>
        <v>Okay</v>
      </c>
      <c r="O150" s="680" t="str">
        <f t="shared" si="98"/>
        <v>TRUE</v>
      </c>
      <c r="P150" s="680" t="b">
        <f t="shared" si="92"/>
        <v>1</v>
      </c>
      <c r="Q150" s="680" t="b">
        <f t="shared" si="76"/>
        <v>1</v>
      </c>
      <c r="R150" s="680" t="b">
        <f t="shared" si="77"/>
        <v>1</v>
      </c>
      <c r="S150" s="681">
        <f t="shared" si="93"/>
        <v>23.372602739726027</v>
      </c>
      <c r="T150" s="682">
        <f t="shared" si="78"/>
        <v>31</v>
      </c>
      <c r="U150" s="682">
        <f t="shared" si="99"/>
        <v>27</v>
      </c>
      <c r="V150" s="682">
        <f t="shared" si="79"/>
        <v>4.2109589041095887</v>
      </c>
      <c r="W150" s="682">
        <f t="shared" si="81"/>
        <v>29</v>
      </c>
      <c r="X150" s="683">
        <f t="shared" si="82"/>
        <v>11457604.779999999</v>
      </c>
      <c r="Y150" s="684">
        <f t="shared" si="94"/>
        <v>1.4300000000000001E-3</v>
      </c>
      <c r="Z150" s="684">
        <f>IF($D150=$C$1,VLOOKUP($T150,Male_Annuity_Tables,MATCH($W150+2,'Mortality Tables'!$DS$1:$HT$1,0),FALSE),VLOOKUP($T150,Fe_Annuity_Tables,MATCH($W150+2,'Mortality Tables'!$M$1:$DN$1,0),FALSE))</f>
        <v>1.0529348681165712E-2</v>
      </c>
      <c r="AA150" s="664"/>
      <c r="AB150" s="685">
        <f t="shared" si="103"/>
        <v>2379691.3078000001</v>
      </c>
      <c r="AC150" s="685">
        <f t="shared" si="103"/>
        <v>2500936.5799324103</v>
      </c>
      <c r="AD150" s="685">
        <f t="shared" si="103"/>
        <v>2628359.2986799665</v>
      </c>
      <c r="AE150" s="685">
        <f t="shared" si="103"/>
        <v>2762274.204947711</v>
      </c>
      <c r="AF150" s="685">
        <f t="shared" si="103"/>
        <v>2903012.0756897968</v>
      </c>
      <c r="AG150" s="685">
        <f t="shared" si="103"/>
        <v>3050920.5409461926</v>
      </c>
      <c r="AH150" s="685">
        <f t="shared" si="103"/>
        <v>3206364.9425074006</v>
      </c>
      <c r="AI150" s="685">
        <f t="shared" si="103"/>
        <v>3369729.2363281529</v>
      </c>
      <c r="AJ150" s="685">
        <f t="shared" si="103"/>
        <v>3541416.9409190728</v>
      </c>
      <c r="AK150" s="685">
        <f t="shared" si="103"/>
        <v>3721852.1340588992</v>
      </c>
      <c r="AL150" s="685">
        <f t="shared" si="102"/>
        <v>3911480.5002892003</v>
      </c>
      <c r="AM150" s="685">
        <f t="shared" si="102"/>
        <v>4110770.4317789352</v>
      </c>
      <c r="AN150" s="685">
        <f t="shared" si="102"/>
        <v>4320214.185278072</v>
      </c>
      <c r="AO150" s="685">
        <f t="shared" si="102"/>
        <v>4540329.0980179906</v>
      </c>
      <c r="AP150" s="685">
        <f t="shared" si="102"/>
        <v>4771658.8655620068</v>
      </c>
      <c r="AQ150" s="685">
        <f t="shared" si="102"/>
        <v>5014774.8847623914</v>
      </c>
      <c r="AR150" s="685">
        <f t="shared" si="102"/>
        <v>5270277.6651410349</v>
      </c>
      <c r="AS150" s="685">
        <f t="shared" si="102"/>
        <v>5538798.3121799706</v>
      </c>
      <c r="AT150" s="685">
        <f t="shared" si="102"/>
        <v>5821000.086185541</v>
      </c>
      <c r="AU150" s="685">
        <f t="shared" si="102"/>
        <v>6117580.0405766945</v>
      </c>
      <c r="AV150" s="685">
        <f t="shared" si="104"/>
        <v>6429270.7436440764</v>
      </c>
      <c r="AW150" s="685">
        <f t="shared" si="104"/>
        <v>6756842.0880327439</v>
      </c>
      <c r="AX150" s="685">
        <f t="shared" si="104"/>
        <v>7101103.1924180109</v>
      </c>
      <c r="AY150" s="685">
        <f t="shared" si="104"/>
        <v>7462904.4000717094</v>
      </c>
      <c r="AZ150" s="685">
        <f t="shared" si="104"/>
        <v>7843139.3792553628</v>
      </c>
      <c r="BA150" s="685">
        <f t="shared" si="104"/>
        <v>8242747.330628424</v>
      </c>
      <c r="BB150" s="685">
        <f t="shared" si="104"/>
        <v>8662715.3071239423</v>
      </c>
      <c r="BC150" s="685">
        <f t="shared" si="104"/>
        <v>9104080.6520219073</v>
      </c>
      <c r="BD150" s="685">
        <f t="shared" si="104"/>
        <v>9567933.5612424221</v>
      </c>
      <c r="BE150" s="685" t="str">
        <f t="shared" si="104"/>
        <v/>
      </c>
      <c r="BF150" s="685" t="str">
        <f t="shared" si="104"/>
        <v/>
      </c>
      <c r="BG150" s="685" t="str">
        <f t="shared" si="104"/>
        <v/>
      </c>
      <c r="BH150" s="685" t="str">
        <f t="shared" si="104"/>
        <v/>
      </c>
      <c r="BI150" s="685" t="str">
        <f t="shared" si="104"/>
        <v/>
      </c>
      <c r="BJ150" s="685" t="str">
        <f t="shared" si="104"/>
        <v/>
      </c>
      <c r="BK150" s="685" t="str">
        <f t="shared" si="104"/>
        <v/>
      </c>
      <c r="BL150" s="685" t="str">
        <f t="shared" ref="BL150:BQ158" si="105">IFERROR(IF($W150&gt;=BL$3,($H150*(1+Ann_Salary_Growth_Rate)^BL$3),""),0)</f>
        <v/>
      </c>
      <c r="BM150" s="685" t="str">
        <f t="shared" si="105"/>
        <v/>
      </c>
      <c r="BN150" s="685" t="str">
        <f t="shared" si="105"/>
        <v/>
      </c>
      <c r="BO150" s="685" t="str">
        <f t="shared" si="105"/>
        <v/>
      </c>
      <c r="BP150" s="685" t="str">
        <f t="shared" si="105"/>
        <v/>
      </c>
      <c r="BQ150" s="685" t="str">
        <f t="shared" si="105"/>
        <v/>
      </c>
      <c r="BR150" s="529"/>
      <c r="BS150" s="685">
        <f>IFERROR(($L150+AB150*Contr_Rate)*(1+Inv_Return)*IF($D150=$C$1,VLOOKUP($T150,Male_Annuity_Tables,MATCH($BS$3+3,'Mortality Tables'!$N$1:$DN$1,0),FALSE),VLOOKUP($T150,Fe_Annuity_Tables,MATCH(BS$3+3,'Mortality Tables'!$N$1:$DN$1,0),FALSE)),"")</f>
        <v>910419.98788306781</v>
      </c>
      <c r="BT150" s="685">
        <f>IFERROR(($BS150+AC150*Contr_Rate)*(1+Inv_Return)*IF($D150=$C$1,VLOOKUP($T150,Male_Annuity_Tables,MATCH($BS$3+3,'Mortality Tables'!$N$1:$DN$1,0),FALSE),VLOOKUP($T150,Fe_Annuity_Tables,MATCH(BT$3+3,'Mortality Tables'!$N$1:$DN$1,0),FALSE)),"")</f>
        <v>1363335.5726713827</v>
      </c>
      <c r="BU150" s="685">
        <f>IFERROR((BT150+AD150*Contr_Rate)*(1+Inv_Return)*IF($D150=$C$1,VLOOKUP($T150,Male_Annuity_Tables,MATCH($BS$3+3,'Mortality Tables'!$N$1:$DN$1,0),FALSE),VLOOKUP($T150,Fe_Annuity_Tables,MATCH(BU$3+3,'Mortality Tables'!$N$1:$DN$1,0),FALSE)),"")</f>
        <v>1766533.9335482323</v>
      </c>
      <c r="BV150" s="685">
        <f>IFERROR((BU150+AE150*Contr_Rate)*(1+Inv_Return)*IF($D150=$C$1,VLOOKUP($T150,Male_Annuity_Tables,MATCH($BS$3+3,'Mortality Tables'!$N$1:$DN$1,0),FALSE),VLOOKUP($T150,Fe_Annuity_Tables,MATCH(BV$3+3,'Mortality Tables'!$N$1:$DN$1,0),FALSE)),"")</f>
        <v>2130516.3534631999</v>
      </c>
      <c r="BW150" s="685">
        <f>IFERROR((BV150+AF150*Contr_Rate)*(1+Inv_Return)*IF($D150=$C$1,VLOOKUP($T150,Male_Annuity_Tables,MATCH($BS$3+3,'Mortality Tables'!$N$1:$DN$1,0),FALSE),VLOOKUP($T150,Fe_Annuity_Tables,MATCH(BW$3+3,'Mortality Tables'!$N$1:$DN$1,0),FALSE)),"")</f>
        <v>2463985.2182956254</v>
      </c>
      <c r="BX150" s="685">
        <f>IFERROR((BW150+AG150*Contr_Rate)*(1+Inv_Return)*IF($D150=$C$1,VLOOKUP($T150,Male_Annuity_Tables,MATCH($BS$3+3,'Mortality Tables'!$N$1:$DN$1,0),FALSE),VLOOKUP($T150,Fe_Annuity_Tables,MATCH(BX$3+3,'Mortality Tables'!$N$1:$DN$1,0),FALSE)),"")</f>
        <v>2774170.2782726865</v>
      </c>
      <c r="BY150" s="685">
        <f>IFERROR((BX150+AH150*Contr_Rate)*(1+Inv_Return)*IF($D150=$C$1,VLOOKUP($T150,Male_Annuity_Tables,MATCH($BS$3+3,'Mortality Tables'!$N$1:$DN$1,0),FALSE),VLOOKUP($T150,Fe_Annuity_Tables,MATCH(BY$3+3,'Mortality Tables'!$N$1:$DN$1,0),FALSE)),"")</f>
        <v>3067096.7004375635</v>
      </c>
      <c r="BZ150" s="685">
        <f>IFERROR((BY150+AI150*Contr_Rate)*(1+Inv_Return)*IF($D150=$C$1,VLOOKUP($T150,Male_Annuity_Tables,MATCH($BS$3+3,'Mortality Tables'!$N$1:$DN$1,0),FALSE),VLOOKUP($T150,Fe_Annuity_Tables,MATCH(BZ$3+3,'Mortality Tables'!$N$1:$DN$1,0),FALSE)),"")</f>
        <v>3347805.3458464765</v>
      </c>
      <c r="CA150" s="685">
        <f>IFERROR((BZ150+AJ150*Contr_Rate)*(1+Inv_Return)*IF($D150=$C$1,VLOOKUP($T150,Male_Annuity_Tables,MATCH($BS$3+3,'Mortality Tables'!$N$1:$DN$1,0),FALSE),VLOOKUP($T150,Fe_Annuity_Tables,MATCH(CA$3+3,'Mortality Tables'!$N$1:$DN$1,0),FALSE)),"")</f>
        <v>3620533.8374661002</v>
      </c>
      <c r="CB150" s="685">
        <f>IFERROR((CA150+AK150*Contr_Rate)*(1+Inv_Return)*IF($D150=$C$1,VLOOKUP($T150,Male_Annuity_Tables,MATCH($BS$3+3,'Mortality Tables'!$N$1:$DN$1,0),FALSE),VLOOKUP($T150,Fe_Annuity_Tables,MATCH(CB$3+3,'Mortality Tables'!$N$1:$DN$1,0),FALSE)),"")</f>
        <v>3888865.451495518</v>
      </c>
      <c r="CC150" s="685">
        <f>IFERROR((CB150+AL150*Contr_Rate)*(1+Inv_Return)*IF($D150=$C$1,VLOOKUP($T150,Male_Annuity_Tables,MATCH($BS$3+3,'Mortality Tables'!$N$1:$DN$1,0),FALSE),VLOOKUP($T150,Fe_Annuity_Tables,MATCH(CC$3+3,'Mortality Tables'!$N$1:$DN$1,0),FALSE)),"")</f>
        <v>4155851.6061624549</v>
      </c>
      <c r="CD150" s="685">
        <f>IFERROR((CC150+AM150*Contr_Rate)*(1+Inv_Return)*IF($D150=$C$1,VLOOKUP($T150,Male_Annuity_Tables,MATCH($BS$3+3,'Mortality Tables'!$N$1:$DN$1,0),FALSE),VLOOKUP($T150,Fe_Annuity_Tables,MATCH(CD$3+3,'Mortality Tables'!$N$1:$DN$1,0),FALSE)),"")</f>
        <v>4424112.6887784507</v>
      </c>
      <c r="CE150" s="685">
        <f>IFERROR((CD150+AN150*Contr_Rate)*(1+Inv_Return)*IF($D150=$C$1,VLOOKUP($T150,Male_Annuity_Tables,MATCH($BS$3+3,'Mortality Tables'!$N$1:$DN$1,0),FALSE),VLOOKUP($T150,Fe_Annuity_Tables,MATCH(CE$3+3,'Mortality Tables'!$N$1:$DN$1,0),FALSE)),"")</f>
        <v>4695921.1136216316</v>
      </c>
      <c r="CF150" s="685">
        <f>IFERROR((CE150+AO150*Contr_Rate)*(1+Inv_Return)*IF($D150=$C$1,VLOOKUP($T150,Male_Annuity_Tables,MATCH($BS$3+3,'Mortality Tables'!$N$1:$DN$1,0),FALSE),VLOOKUP($T150,Fe_Annuity_Tables,MATCH(CF$3+3,'Mortality Tables'!$N$1:$DN$1,0),FALSE)),"")</f>
        <v>4973269.8069155645</v>
      </c>
      <c r="CG150" s="685">
        <f>IFERROR((CF150+AP150*Contr_Rate)*(1+Inv_Return)*IF($D150=$C$1,VLOOKUP($T150,Male_Annuity_Tables,MATCH($BS$3+3,'Mortality Tables'!$N$1:$DN$1,0),FALSE),VLOOKUP($T150,Fe_Annuity_Tables,MATCH(CG$3+3,'Mortality Tables'!$N$1:$DN$1,0),FALSE)),"")</f>
        <v>5257928.7435879745</v>
      </c>
      <c r="CH150" s="685">
        <f>IFERROR((CG150+AQ150*Contr_Rate)*(1+Inv_Return)*IF($D150=$C$1,VLOOKUP($T150,Male_Annuity_Tables,MATCH($BS$3+3,'Mortality Tables'!$N$1:$DN$1,0),FALSE),VLOOKUP($T150,Fe_Annuity_Tables,MATCH(CH$3+3,'Mortality Tables'!$N$1:$DN$1,0),FALSE)),"")</f>
        <v>5551491.6912941672</v>
      </c>
      <c r="CI150" s="685">
        <f>IFERROR((CH150+AR150*Contr_Rate)*(1+Inv_Return)*IF($D150=$C$1,VLOOKUP($T150,Male_Annuity_Tables,MATCH($BS$3+3,'Mortality Tables'!$N$1:$DN$1,0),FALSE),VLOOKUP($T150,Fe_Annuity_Tables,MATCH(CI$3+3,'Mortality Tables'!$N$1:$DN$1,0),FALSE)),"")</f>
        <v>5855414.9320454523</v>
      </c>
      <c r="CJ150" s="685">
        <f>IFERROR((CI150+AS150*Contr_Rate)*(1+Inv_Return)*IF($D150=$C$1,VLOOKUP($T150,Male_Annuity_Tables,MATCH($BS$3+3,'Mortality Tables'!$N$1:$DN$1,0),FALSE),VLOOKUP($T150,Fe_Annuity_Tables,MATCH(CJ$3+3,'Mortality Tables'!$N$1:$DN$1,0),FALSE)),"")</f>
        <v>6171049.415644059</v>
      </c>
      <c r="CK150" s="685">
        <f>IFERROR((CJ150+AT150*Contr_Rate)*(1+Inv_Return)*IF($D150=$C$1,VLOOKUP($T150,Male_Annuity_Tables,MATCH($BS$3+3,'Mortality Tables'!$N$1:$DN$1,0),FALSE),VLOOKUP($T150,Fe_Annuity_Tables,MATCH(CK$3+3,'Mortality Tables'!$N$1:$DN$1,0),FALSE)),"")</f>
        <v>6499667.5396387754</v>
      </c>
      <c r="CL150" s="685">
        <f>IFERROR((CK150+AU150*Contr_Rate)*(1+Inv_Return)*IF($D150=$C$1,VLOOKUP($T150,Male_Annuity_Tables,MATCH($BS$3+3,'Mortality Tables'!$N$1:$DN$1,0),FALSE),VLOOKUP($T150,Fe_Annuity_Tables,MATCH(CL$3+3,'Mortality Tables'!$N$1:$DN$1,0),FALSE)),"")</f>
        <v>6842485.5375381373</v>
      </c>
      <c r="CM150" s="685">
        <f>IFERROR((CL150+AV150*Contr_Rate)*(1+Inv_Return)*IF($D150=$C$1,VLOOKUP($T150,Male_Annuity_Tables,MATCH($BS$3+3,'Mortality Tables'!$N$1:$DN$1,0),FALSE),VLOOKUP($T150,Fe_Annuity_Tables,MATCH(CM$3+3,'Mortality Tables'!$N$1:$DN$1,0),FALSE)),"")</f>
        <v>7200682.2822246412</v>
      </c>
      <c r="CN150" s="685">
        <f>IFERROR((CM150+AW150*Contr_Rate)*(1+Inv_Return)*IF($D150=$C$1,VLOOKUP($T150,Male_Annuity_Tables,MATCH($BS$3+3,'Mortality Tables'!$N$1:$DN$1,0),FALSE),VLOOKUP($T150,Fe_Annuity_Tables,MATCH(CN$3+3,'Mortality Tables'!$N$1:$DN$1,0),FALSE)),"")</f>
        <v>7575415.1680694297</v>
      </c>
      <c r="CO150" s="685">
        <f>IFERROR((CN150+AX150*Contr_Rate)*(1+Inv_Return)*IF($D150=$C$1,VLOOKUP($T150,Male_Annuity_Tables,MATCH($BS$3+3,'Mortality Tables'!$N$1:$DN$1,0),FALSE),VLOOKUP($T150,Fe_Annuity_Tables,MATCH(CO$3+3,'Mortality Tables'!$N$1:$DN$1,0),FALSE)),"")</f>
        <v>7967833.6175413216</v>
      </c>
      <c r="CP150" s="685">
        <f>IFERROR((CO150+AY150*Contr_Rate)*(1+Inv_Return)*IF($D150=$C$1,VLOOKUP($T150,Male_Annuity_Tables,MATCH($BS$3+3,'Mortality Tables'!$N$1:$DN$1,0),FALSE),VLOOKUP($T150,Fe_Annuity_Tables,MATCH(CP$3+3,'Mortality Tables'!$N$1:$DN$1,0),FALSE)),"")</f>
        <v>8379090.6615309976</v>
      </c>
      <c r="CQ150" s="685">
        <f>IFERROR((CP150+AZ150*Contr_Rate)*(1+Inv_Return)*IF($D150=$C$1,VLOOKUP($T150,Male_Annuity_Tables,MATCH($BS$3+3,'Mortality Tables'!$N$1:$DN$1,0),FALSE),VLOOKUP($T150,Fe_Annuity_Tables,MATCH(CQ$3+3,'Mortality Tables'!$N$1:$DN$1,0),FALSE)),"")</f>
        <v>8810352.9633893427</v>
      </c>
      <c r="CR150" s="685">
        <f>IFERROR((CQ150+BA150*Contr_Rate)*(1+Inv_Return)*IF($D150=$C$1,VLOOKUP($T150,Male_Annuity_Tables,MATCH($BS$3+3,'Mortality Tables'!$N$1:$DN$1,0),FALSE),VLOOKUP($T150,Fe_Annuity_Tables,MATCH(CR$3+3,'Mortality Tables'!$N$1:$DN$1,0),FALSE)),"")</f>
        <v>9262809.5917046312</v>
      </c>
      <c r="CS150" s="685">
        <f>IFERROR((CR150+BB150*Contr_Rate)*(1+Inv_Return)*IF($D150=$C$1,VLOOKUP($T150,Male_Annuity_Tables,MATCH($BS$3+3,'Mortality Tables'!$N$1:$DN$1,0),FALSE),VLOOKUP($T150,Fe_Annuity_Tables,MATCH(CS$3+3,'Mortality Tables'!$N$1:$DN$1,0),FALSE)),"")</f>
        <v>9737679.7935682777</v>
      </c>
      <c r="CT150" s="685">
        <f>IFERROR((CS150+BC150*Contr_Rate)*(1+Inv_Return)*IF($D150=$C$1,VLOOKUP($T150,Male_Annuity_Tables,MATCH($BS$3+3,'Mortality Tables'!$N$1:$DN$1,0),FALSE),VLOOKUP($T150,Fe_Annuity_Tables,MATCH(CT$3+3,'Mortality Tables'!$N$1:$DN$1,0),FALSE)),"")</f>
        <v>10236219.976411795</v>
      </c>
      <c r="CU150" s="685">
        <f>IFERROR((CT150+BD150*Contr_Rate)*(1+Inv_Return)*IF($D150=$C$1,VLOOKUP($T150,Male_Annuity_Tables,MATCH($BS$3+3,'Mortality Tables'!$N$1:$DN$1,0),FALSE),VLOOKUP($T150,Fe_Annuity_Tables,MATCH(CU$3+3,'Mortality Tables'!$N$1:$DN$1,0),FALSE)),"")</f>
        <v>10759730.070721431</v>
      </c>
      <c r="CV150" s="685" t="str">
        <f>IFERROR((CU150+BE150*Contr_Rate)*(1+Inv_Return)*IF($D150=$C$1,VLOOKUP($T150,Male_Annuity_Tables,MATCH($BS$3+3,'Mortality Tables'!$N$1:$DN$1,0),FALSE),VLOOKUP($T150,Fe_Annuity_Tables,MATCH(CV$3+3,'Mortality Tables'!$N$1:$DN$1,0),FALSE)),"")</f>
        <v/>
      </c>
      <c r="CW150" s="685" t="str">
        <f>IFERROR((CV150+BF150*Contr_Rate)*(1+Inv_Return)*IF($D150=$C$1,VLOOKUP($T150,Male_Annuity_Tables,MATCH($BS$3+3,'Mortality Tables'!$N$1:$DN$1,0),FALSE),VLOOKUP($T150,Fe_Annuity_Tables,MATCH(CW$3+3,'Mortality Tables'!$N$1:$DN$1,0),FALSE)),"")</f>
        <v/>
      </c>
      <c r="CX150" s="685" t="str">
        <f>IFERROR((CW150+BG150*Contr_Rate)*(1+Inv_Return)*IF($D150=$C$1,VLOOKUP($T150,Male_Annuity_Tables,MATCH($BS$3+3,'Mortality Tables'!$N$1:$DN$1,0),FALSE),VLOOKUP($T150,Fe_Annuity_Tables,MATCH(CX$3+3,'Mortality Tables'!$N$1:$DN$1,0),FALSE)),"")</f>
        <v/>
      </c>
      <c r="CY150" s="685" t="str">
        <f>IFERROR((CX150+BH150*Contr_Rate)*(1+Inv_Return)*IF($D150=$C$1,VLOOKUP($T150,Male_Annuity_Tables,MATCH($BS$3+3,'Mortality Tables'!$N$1:$DN$1,0),FALSE),VLOOKUP($T150,Fe_Annuity_Tables,MATCH(CY$3+3,'Mortality Tables'!$N$1:$DN$1,0),FALSE)),"")</f>
        <v/>
      </c>
      <c r="CZ150" s="685" t="str">
        <f>IFERROR((CY150+BI150*Contr_Rate)*(1+Inv_Return)*IF($D150=$C$1,VLOOKUP($T150,Male_Annuity_Tables,MATCH($BS$3+3,'Mortality Tables'!$N$1:$DN$1,0),FALSE),VLOOKUP($T150,Fe_Annuity_Tables,MATCH(CZ$3+3,'Mortality Tables'!$N$1:$DN$1,0),FALSE)),"")</f>
        <v/>
      </c>
      <c r="DA150" s="685" t="str">
        <f>IFERROR((CZ150+BJ150*Contr_Rate)*(1+Inv_Return)*IF($D150=$C$1,VLOOKUP($T150,Male_Annuity_Tables,MATCH($BS$3+3,'Mortality Tables'!$N$1:$DN$1,0),FALSE),VLOOKUP($T150,Fe_Annuity_Tables,MATCH(DA$3+3,'Mortality Tables'!$N$1:$DN$1,0),FALSE)),"")</f>
        <v/>
      </c>
      <c r="DB150" s="685" t="str">
        <f>IFERROR((DA150+BK150*Contr_Rate)*(1+Inv_Return)*IF($D150=$C$1,VLOOKUP($T150,Male_Annuity_Tables,MATCH($BS$3+3,'Mortality Tables'!$N$1:$DN$1,0),FALSE),VLOOKUP($T150,Fe_Annuity_Tables,MATCH(DB$3+3,'Mortality Tables'!$N$1:$DN$1,0),FALSE)),"")</f>
        <v/>
      </c>
      <c r="DC150" s="685" t="str">
        <f>IFERROR((DB150+BL150*Contr_Rate)*(1+Inv_Return)*IF($D150=$C$1,VLOOKUP($T150,Male_Annuity_Tables,MATCH($BS$3+3,'Mortality Tables'!$N$1:$DN$1,0),FALSE),VLOOKUP($T150,Fe_Annuity_Tables,MATCH(DC$3+3,'Mortality Tables'!$N$1:$DN$1,0),FALSE)),"")</f>
        <v/>
      </c>
      <c r="DD150" s="685" t="str">
        <f>IFERROR((DC150+BM150*Contr_Rate)*(1+Inv_Return)*IF($D150=$C$1,VLOOKUP($T150,Male_Annuity_Tables,MATCH($BS$3+3,'Mortality Tables'!$N$1:$DN$1,0),FALSE),VLOOKUP($T150,Fe_Annuity_Tables,MATCH(DD$3+3,'Mortality Tables'!$N$1:$DN$1,0),FALSE)),"")</f>
        <v/>
      </c>
      <c r="DE150" s="685" t="str">
        <f>IFERROR((DD150+BN150*Contr_Rate)*(1+Inv_Return)*IF($D150=$C$1,VLOOKUP($T150,Male_Annuity_Tables,MATCH($BS$3+3,'Mortality Tables'!$N$1:$DN$1,0),FALSE),VLOOKUP($T150,Fe_Annuity_Tables,MATCH(DE$3+3,'Mortality Tables'!$N$1:$DN$1,0),FALSE)),"")</f>
        <v/>
      </c>
      <c r="DF150" s="685" t="str">
        <f>IFERROR((DE150+BO150*Contr_Rate)*(1+Inv_Return)*IF($D150=$C$1,VLOOKUP($T150,Male_Annuity_Tables,MATCH($BS$3+3,'Mortality Tables'!$N$1:$DN$1,0),FALSE),VLOOKUP($T150,Fe_Annuity_Tables,MATCH(DF$3+3,'Mortality Tables'!$N$1:$DN$1,0),FALSE)),"")</f>
        <v/>
      </c>
      <c r="DG150" s="685" t="str">
        <f>IFERROR((DF150+BP150*Contr_Rate)*(1+Inv_Return)*IF($D150=$C$1,VLOOKUP($T150,Male_Annuity_Tables,MATCH($BS$3+3,'Mortality Tables'!$N$1:$DN$1,0),FALSE),VLOOKUP($T150,Fe_Annuity_Tables,MATCH(DG$3+3,'Mortality Tables'!$N$1:$DN$1,0),FALSE)),"")</f>
        <v/>
      </c>
      <c r="DH150" s="685" t="str">
        <f>IFERROR((DG150+BQ150*Contr_Rate)*(1+Inv_Return)*IF($D150=$C$1,VLOOKUP($T150,Male_Annuity_Tables,MATCH($BS$3+3,'Mortality Tables'!$N$1:$DN$1,0),FALSE),VLOOKUP($T150,Fe_Annuity_Tables,MATCH(DH$3+3,'Mortality Tables'!$N$1:$DN$1,0),FALSE)),"")</f>
        <v/>
      </c>
      <c r="DJ150" s="686">
        <f t="shared" si="100"/>
        <v>10759730.070721431</v>
      </c>
      <c r="DK150" s="680">
        <f t="shared" si="60"/>
        <v>8.0909277508679907</v>
      </c>
      <c r="DL150" s="686">
        <f t="shared" si="83"/>
        <v>891000.31162804284</v>
      </c>
      <c r="DM150" s="686">
        <f t="shared" si="101"/>
        <v>9567933.5612424221</v>
      </c>
      <c r="DN150" s="687">
        <f t="shared" si="84"/>
        <v>9.3123588905057578E-2</v>
      </c>
      <c r="DP150" s="688">
        <f t="shared" si="95"/>
        <v>183125.51804275182</v>
      </c>
      <c r="DQ150" s="688">
        <f t="shared" si="96"/>
        <v>274281.30385231948</v>
      </c>
      <c r="DR150" s="688">
        <f t="shared" si="97"/>
        <v>355469.02424430946</v>
      </c>
    </row>
    <row r="151" spans="1:122" s="657" customFormat="1" ht="14.5">
      <c r="A151" s="675" t="s">
        <v>1371</v>
      </c>
      <c r="B151" s="675" t="s">
        <v>1372</v>
      </c>
      <c r="C151" s="675" t="s">
        <v>236</v>
      </c>
      <c r="D151" s="675" t="s">
        <v>60</v>
      </c>
      <c r="E151" s="676">
        <v>28984</v>
      </c>
      <c r="F151" s="677">
        <v>40418</v>
      </c>
      <c r="G151" s="677">
        <v>44756</v>
      </c>
      <c r="H151" s="678">
        <v>678757</v>
      </c>
      <c r="I151" s="678">
        <v>60771.9</v>
      </c>
      <c r="J151" s="678">
        <v>34410.22</v>
      </c>
      <c r="K151" s="678">
        <v>25465.37</v>
      </c>
      <c r="L151" s="678">
        <v>120647.48999999999</v>
      </c>
      <c r="M151" s="679">
        <f>IF(COUNTIF($A$4:A204,A151)=1,0,1)</f>
        <v>0</v>
      </c>
      <c r="N151" s="680" t="str">
        <f t="shared" si="80"/>
        <v>Okay</v>
      </c>
      <c r="O151" s="680" t="str">
        <f t="shared" si="98"/>
        <v>TRUE</v>
      </c>
      <c r="P151" s="680" t="b">
        <f t="shared" si="92"/>
        <v>1</v>
      </c>
      <c r="Q151" s="680" t="b">
        <f t="shared" si="76"/>
        <v>1</v>
      </c>
      <c r="R151" s="680" t="b">
        <f t="shared" si="77"/>
        <v>1</v>
      </c>
      <c r="S151" s="681">
        <f t="shared" si="93"/>
        <v>31.326027397260273</v>
      </c>
      <c r="T151" s="682">
        <f t="shared" si="78"/>
        <v>45</v>
      </c>
      <c r="U151" s="682">
        <f t="shared" si="99"/>
        <v>43</v>
      </c>
      <c r="V151" s="682">
        <f t="shared" si="79"/>
        <v>2.4657534246575343</v>
      </c>
      <c r="W151" s="682">
        <f t="shared" si="81"/>
        <v>15</v>
      </c>
      <c r="X151" s="683">
        <f t="shared" si="82"/>
        <v>1809712.3499999999</v>
      </c>
      <c r="Y151" s="684">
        <f t="shared" si="94"/>
        <v>2.6099999999999999E-3</v>
      </c>
      <c r="Z151" s="684">
        <f>IF($D151=$C$1,VLOOKUP($T151,Male_Annuity_Tables,MATCH($W151+2,'Mortality Tables'!$DS$1:$HT$1,0),FALSE),VLOOKUP($T151,Fe_Annuity_Tables,MATCH($W151+2,'Mortality Tables'!$M$1:$DN$1,0),FALSE))</f>
        <v>0.18896812676127156</v>
      </c>
      <c r="AA151" s="664"/>
      <c r="AB151" s="685">
        <f t="shared" si="103"/>
        <v>713339.66915000009</v>
      </c>
      <c r="AC151" s="685">
        <f t="shared" si="103"/>
        <v>749684.32529319252</v>
      </c>
      <c r="AD151" s="685">
        <f t="shared" si="103"/>
        <v>787880.74166688079</v>
      </c>
      <c r="AE151" s="685">
        <f t="shared" si="103"/>
        <v>828023.26545480837</v>
      </c>
      <c r="AF151" s="685">
        <f t="shared" si="103"/>
        <v>870211.05082973081</v>
      </c>
      <c r="AG151" s="685">
        <f t="shared" si="103"/>
        <v>914548.30386950576</v>
      </c>
      <c r="AH151" s="685">
        <f t="shared" si="103"/>
        <v>961144.53995165695</v>
      </c>
      <c r="AI151" s="685">
        <f t="shared" si="103"/>
        <v>1010114.854262194</v>
      </c>
      <c r="AJ151" s="685">
        <f t="shared" si="103"/>
        <v>1061580.2060868528</v>
      </c>
      <c r="AK151" s="685">
        <f t="shared" si="103"/>
        <v>1115667.7175869779</v>
      </c>
      <c r="AL151" s="685">
        <f t="shared" si="102"/>
        <v>1172510.9877980344</v>
      </c>
      <c r="AM151" s="685">
        <f t="shared" si="102"/>
        <v>1232250.4226263445</v>
      </c>
      <c r="AN151" s="685">
        <f t="shared" si="102"/>
        <v>1295033.5816591566</v>
      </c>
      <c r="AO151" s="685">
        <f t="shared" si="102"/>
        <v>1361015.542644691</v>
      </c>
      <c r="AP151" s="685">
        <f t="shared" si="102"/>
        <v>1430359.2845424379</v>
      </c>
      <c r="AQ151" s="685" t="str">
        <f t="shared" si="102"/>
        <v/>
      </c>
      <c r="AR151" s="685" t="str">
        <f t="shared" si="102"/>
        <v/>
      </c>
      <c r="AS151" s="685" t="str">
        <f t="shared" si="102"/>
        <v/>
      </c>
      <c r="AT151" s="685" t="str">
        <f t="shared" si="102"/>
        <v/>
      </c>
      <c r="AU151" s="685" t="str">
        <f t="shared" si="102"/>
        <v/>
      </c>
      <c r="AV151" s="685" t="str">
        <f t="shared" si="104"/>
        <v/>
      </c>
      <c r="AW151" s="685" t="str">
        <f t="shared" si="104"/>
        <v/>
      </c>
      <c r="AX151" s="685" t="str">
        <f t="shared" si="104"/>
        <v/>
      </c>
      <c r="AY151" s="685" t="str">
        <f t="shared" si="104"/>
        <v/>
      </c>
      <c r="AZ151" s="685" t="str">
        <f t="shared" si="104"/>
        <v/>
      </c>
      <c r="BA151" s="685" t="str">
        <f t="shared" si="104"/>
        <v/>
      </c>
      <c r="BB151" s="685" t="str">
        <f t="shared" si="104"/>
        <v/>
      </c>
      <c r="BC151" s="685" t="str">
        <f t="shared" si="104"/>
        <v/>
      </c>
      <c r="BD151" s="685" t="str">
        <f t="shared" si="104"/>
        <v/>
      </c>
      <c r="BE151" s="685" t="str">
        <f t="shared" si="104"/>
        <v/>
      </c>
      <c r="BF151" s="685" t="str">
        <f t="shared" si="104"/>
        <v/>
      </c>
      <c r="BG151" s="685" t="str">
        <f t="shared" si="104"/>
        <v/>
      </c>
      <c r="BH151" s="685" t="str">
        <f t="shared" si="104"/>
        <v/>
      </c>
      <c r="BI151" s="685" t="str">
        <f t="shared" si="104"/>
        <v/>
      </c>
      <c r="BJ151" s="685" t="str">
        <f t="shared" si="104"/>
        <v/>
      </c>
      <c r="BK151" s="685" t="str">
        <f t="shared" si="104"/>
        <v/>
      </c>
      <c r="BL151" s="685" t="str">
        <f t="shared" si="105"/>
        <v/>
      </c>
      <c r="BM151" s="685" t="str">
        <f t="shared" si="105"/>
        <v/>
      </c>
      <c r="BN151" s="685" t="str">
        <f t="shared" si="105"/>
        <v/>
      </c>
      <c r="BO151" s="685" t="str">
        <f t="shared" si="105"/>
        <v/>
      </c>
      <c r="BP151" s="685" t="str">
        <f t="shared" si="105"/>
        <v/>
      </c>
      <c r="BQ151" s="685" t="str">
        <f t="shared" si="105"/>
        <v/>
      </c>
      <c r="BR151" s="529"/>
      <c r="BS151" s="685">
        <f>IFERROR(($L151+AB151*Contr_Rate)*(1+Inv_Return)*IF($D151=$C$1,VLOOKUP($T151,Male_Annuity_Tables,MATCH($BS$3+3,'Mortality Tables'!$N$1:$DN$1,0),FALSE),VLOOKUP($T151,Fe_Annuity_Tables,MATCH(BS$3+3,'Mortality Tables'!$N$1:$DN$1,0),FALSE)),"")</f>
        <v>291552.52164641104</v>
      </c>
      <c r="BT151" s="685">
        <f>IFERROR(($BS151+AC151*Contr_Rate)*(1+Inv_Return)*IF($D151=$C$1,VLOOKUP($T151,Male_Annuity_Tables,MATCH($BS$3+3,'Mortality Tables'!$N$1:$DN$1,0),FALSE),VLOOKUP($T151,Fe_Annuity_Tables,MATCH(BT$3+3,'Mortality Tables'!$N$1:$DN$1,0),FALSE)),"")</f>
        <v>381384.30436142557</v>
      </c>
      <c r="BU151" s="685">
        <f>IFERROR((BT151+AD151*Contr_Rate)*(1+Inv_Return)*IF($D151=$C$1,VLOOKUP($T151,Male_Annuity_Tables,MATCH($BS$3+3,'Mortality Tables'!$N$1:$DN$1,0),FALSE),VLOOKUP($T151,Fe_Annuity_Tables,MATCH(BU$3+3,'Mortality Tables'!$N$1:$DN$1,0),FALSE)),"")</f>
        <v>386585.04483889235</v>
      </c>
      <c r="BV151" s="685">
        <f>IFERROR((BU151+AE151*Contr_Rate)*(1+Inv_Return)*IF($D151=$C$1,VLOOKUP($T151,Male_Annuity_Tables,MATCH($BS$3+3,'Mortality Tables'!$N$1:$DN$1,0),FALSE),VLOOKUP($T151,Fe_Annuity_Tables,MATCH(BV$3+3,'Mortality Tables'!$N$1:$DN$1,0),FALSE)),"")</f>
        <v>336675.20132066455</v>
      </c>
      <c r="BW151" s="685">
        <f>IFERROR((BV151+AF151*Contr_Rate)*(1+Inv_Return)*IF($D151=$C$1,VLOOKUP($T151,Male_Annuity_Tables,MATCH($BS$3+3,'Mortality Tables'!$N$1:$DN$1,0),FALSE),VLOOKUP($T151,Fe_Annuity_Tables,MATCH(BW$3+3,'Mortality Tables'!$N$1:$DN$1,0),FALSE)),"")</f>
        <v>268447.30256923358</v>
      </c>
      <c r="BX151" s="685">
        <f>IFERROR((BW151+AG151*Contr_Rate)*(1+Inv_Return)*IF($D151=$C$1,VLOOKUP($T151,Male_Annuity_Tables,MATCH($BS$3+3,'Mortality Tables'!$N$1:$DN$1,0),FALSE),VLOOKUP($T151,Fe_Annuity_Tables,MATCH(BX$3+3,'Mortality Tables'!$N$1:$DN$1,0),FALSE)),"")</f>
        <v>218576.54786582082</v>
      </c>
      <c r="BY151" s="685">
        <f>IFERROR((BX151+AH151*Contr_Rate)*(1+Inv_Return)*IF($D151=$C$1,VLOOKUP($T151,Male_Annuity_Tables,MATCH($BS$3+3,'Mortality Tables'!$N$1:$DN$1,0),FALSE),VLOOKUP($T151,Fe_Annuity_Tables,MATCH(BY$3+3,'Mortality Tables'!$N$1:$DN$1,0),FALSE)),"")</f>
        <v>182967.38531219886</v>
      </c>
      <c r="BZ151" s="685">
        <f>IFERROR((BY151+AI151*Contr_Rate)*(1+Inv_Return)*IF($D151=$C$1,VLOOKUP($T151,Male_Annuity_Tables,MATCH($BS$3+3,'Mortality Tables'!$N$1:$DN$1,0),FALSE),VLOOKUP($T151,Fe_Annuity_Tables,MATCH(BZ$3+3,'Mortality Tables'!$N$1:$DN$1,0),FALSE)),"")</f>
        <v>157185.59067172778</v>
      </c>
      <c r="CA151" s="685">
        <f>IFERROR((BZ151+AJ151*Contr_Rate)*(1+Inv_Return)*IF($D151=$C$1,VLOOKUP($T151,Male_Annuity_Tables,MATCH($BS$3+3,'Mortality Tables'!$N$1:$DN$1,0),FALSE),VLOOKUP($T151,Fe_Annuity_Tables,MATCH(CA$3+3,'Mortality Tables'!$N$1:$DN$1,0),FALSE)),"")</f>
        <v>137803.07770598575</v>
      </c>
      <c r="CB151" s="685">
        <f>IFERROR((CA151+AK151*Contr_Rate)*(1+Inv_Return)*IF($D151=$C$1,VLOOKUP($T151,Male_Annuity_Tables,MATCH($BS$3+3,'Mortality Tables'!$N$1:$DN$1,0),FALSE),VLOOKUP($T151,Fe_Annuity_Tables,MATCH(CB$3+3,'Mortality Tables'!$N$1:$DN$1,0),FALSE)),"")</f>
        <v>122571.49261952635</v>
      </c>
      <c r="CC151" s="685">
        <f>IFERROR((CB151+AL151*Contr_Rate)*(1+Inv_Return)*IF($D151=$C$1,VLOOKUP($T151,Male_Annuity_Tables,MATCH($BS$3+3,'Mortality Tables'!$N$1:$DN$1,0),FALSE),VLOOKUP($T151,Fe_Annuity_Tables,MATCH(CC$3+3,'Mortality Tables'!$N$1:$DN$1,0),FALSE)),"")</f>
        <v>116245.3681176766</v>
      </c>
      <c r="CD151" s="685">
        <f>IFERROR((CC151+AM151*Contr_Rate)*(1+Inv_Return)*IF($D151=$C$1,VLOOKUP($T151,Male_Annuity_Tables,MATCH($BS$3+3,'Mortality Tables'!$N$1:$DN$1,0),FALSE),VLOOKUP($T151,Fe_Annuity_Tables,MATCH(CD$3+3,'Mortality Tables'!$N$1:$DN$1,0),FALSE)),"")</f>
        <v>112454.03459555193</v>
      </c>
      <c r="CE151" s="685">
        <f>IFERROR((CD151+AN151*Contr_Rate)*(1+Inv_Return)*IF($D151=$C$1,VLOOKUP($T151,Male_Annuity_Tables,MATCH($BS$3+3,'Mortality Tables'!$N$1:$DN$1,0),FALSE),VLOOKUP($T151,Fe_Annuity_Tables,MATCH(CE$3+3,'Mortality Tables'!$N$1:$DN$1,0),FALSE)),"")</f>
        <v>109419.51857799009</v>
      </c>
      <c r="CF151" s="685">
        <f>IFERROR((CE151+AO151*Contr_Rate)*(1+Inv_Return)*IF($D151=$C$1,VLOOKUP($T151,Male_Annuity_Tables,MATCH($BS$3+3,'Mortality Tables'!$N$1:$DN$1,0),FALSE),VLOOKUP($T151,Fe_Annuity_Tables,MATCH(CF$3+3,'Mortality Tables'!$N$1:$DN$1,0),FALSE)),"")</f>
        <v>106660.25827236551</v>
      </c>
      <c r="CG151" s="685">
        <f>IFERROR((CF151+AP151*Contr_Rate)*(1+Inv_Return)*IF($D151=$C$1,VLOOKUP($T151,Male_Annuity_Tables,MATCH($BS$3+3,'Mortality Tables'!$N$1:$DN$1,0),FALSE),VLOOKUP($T151,Fe_Annuity_Tables,MATCH(CG$3+3,'Mortality Tables'!$N$1:$DN$1,0),FALSE)),"")</f>
        <v>104041.8802324571</v>
      </c>
      <c r="CH151" s="685" t="str">
        <f>IFERROR((CG151+AQ151*Contr_Rate)*(1+Inv_Return)*IF($D151=$C$1,VLOOKUP($T151,Male_Annuity_Tables,MATCH($BS$3+3,'Mortality Tables'!$N$1:$DN$1,0),FALSE),VLOOKUP($T151,Fe_Annuity_Tables,MATCH(CH$3+3,'Mortality Tables'!$N$1:$DN$1,0),FALSE)),"")</f>
        <v/>
      </c>
      <c r="CI151" s="685" t="str">
        <f>IFERROR((CH151+AR151*Contr_Rate)*(1+Inv_Return)*IF($D151=$C$1,VLOOKUP($T151,Male_Annuity_Tables,MATCH($BS$3+3,'Mortality Tables'!$N$1:$DN$1,0),FALSE),VLOOKUP($T151,Fe_Annuity_Tables,MATCH(CI$3+3,'Mortality Tables'!$N$1:$DN$1,0),FALSE)),"")</f>
        <v/>
      </c>
      <c r="CJ151" s="685" t="str">
        <f>IFERROR((CI151+AS151*Contr_Rate)*(1+Inv_Return)*IF($D151=$C$1,VLOOKUP($T151,Male_Annuity_Tables,MATCH($BS$3+3,'Mortality Tables'!$N$1:$DN$1,0),FALSE),VLOOKUP($T151,Fe_Annuity_Tables,MATCH(CJ$3+3,'Mortality Tables'!$N$1:$DN$1,0),FALSE)),"")</f>
        <v/>
      </c>
      <c r="CK151" s="685" t="str">
        <f>IFERROR((CJ151+AT151*Contr_Rate)*(1+Inv_Return)*IF($D151=$C$1,VLOOKUP($T151,Male_Annuity_Tables,MATCH($BS$3+3,'Mortality Tables'!$N$1:$DN$1,0),FALSE),VLOOKUP($T151,Fe_Annuity_Tables,MATCH(CK$3+3,'Mortality Tables'!$N$1:$DN$1,0),FALSE)),"")</f>
        <v/>
      </c>
      <c r="CL151" s="685" t="str">
        <f>IFERROR((CK151+AU151*Contr_Rate)*(1+Inv_Return)*IF($D151=$C$1,VLOOKUP($T151,Male_Annuity_Tables,MATCH($BS$3+3,'Mortality Tables'!$N$1:$DN$1,0),FALSE),VLOOKUP($T151,Fe_Annuity_Tables,MATCH(CL$3+3,'Mortality Tables'!$N$1:$DN$1,0),FALSE)),"")</f>
        <v/>
      </c>
      <c r="CM151" s="685" t="str">
        <f>IFERROR((CL151+AV151*Contr_Rate)*(1+Inv_Return)*IF($D151=$C$1,VLOOKUP($T151,Male_Annuity_Tables,MATCH($BS$3+3,'Mortality Tables'!$N$1:$DN$1,0),FALSE),VLOOKUP($T151,Fe_Annuity_Tables,MATCH(CM$3+3,'Mortality Tables'!$N$1:$DN$1,0),FALSE)),"")</f>
        <v/>
      </c>
      <c r="CN151" s="685" t="str">
        <f>IFERROR((CM151+AW151*Contr_Rate)*(1+Inv_Return)*IF($D151=$C$1,VLOOKUP($T151,Male_Annuity_Tables,MATCH($BS$3+3,'Mortality Tables'!$N$1:$DN$1,0),FALSE),VLOOKUP($T151,Fe_Annuity_Tables,MATCH(CN$3+3,'Mortality Tables'!$N$1:$DN$1,0),FALSE)),"")</f>
        <v/>
      </c>
      <c r="CO151" s="685" t="str">
        <f>IFERROR((CN151+AX151*Contr_Rate)*(1+Inv_Return)*IF($D151=$C$1,VLOOKUP($T151,Male_Annuity_Tables,MATCH($BS$3+3,'Mortality Tables'!$N$1:$DN$1,0),FALSE),VLOOKUP($T151,Fe_Annuity_Tables,MATCH(CO$3+3,'Mortality Tables'!$N$1:$DN$1,0),FALSE)),"")</f>
        <v/>
      </c>
      <c r="CP151" s="685" t="str">
        <f>IFERROR((CO151+AY151*Contr_Rate)*(1+Inv_Return)*IF($D151=$C$1,VLOOKUP($T151,Male_Annuity_Tables,MATCH($BS$3+3,'Mortality Tables'!$N$1:$DN$1,0),FALSE),VLOOKUP($T151,Fe_Annuity_Tables,MATCH(CP$3+3,'Mortality Tables'!$N$1:$DN$1,0),FALSE)),"")</f>
        <v/>
      </c>
      <c r="CQ151" s="685" t="str">
        <f>IFERROR((CP151+AZ151*Contr_Rate)*(1+Inv_Return)*IF($D151=$C$1,VLOOKUP($T151,Male_Annuity_Tables,MATCH($BS$3+3,'Mortality Tables'!$N$1:$DN$1,0),FALSE),VLOOKUP($T151,Fe_Annuity_Tables,MATCH(CQ$3+3,'Mortality Tables'!$N$1:$DN$1,0),FALSE)),"")</f>
        <v/>
      </c>
      <c r="CR151" s="685" t="str">
        <f>IFERROR((CQ151+BA151*Contr_Rate)*(1+Inv_Return)*IF($D151=$C$1,VLOOKUP($T151,Male_Annuity_Tables,MATCH($BS$3+3,'Mortality Tables'!$N$1:$DN$1,0),FALSE),VLOOKUP($T151,Fe_Annuity_Tables,MATCH(CR$3+3,'Mortality Tables'!$N$1:$DN$1,0),FALSE)),"")</f>
        <v/>
      </c>
      <c r="CS151" s="685" t="str">
        <f>IFERROR((CR151+BB151*Contr_Rate)*(1+Inv_Return)*IF($D151=$C$1,VLOOKUP($T151,Male_Annuity_Tables,MATCH($BS$3+3,'Mortality Tables'!$N$1:$DN$1,0),FALSE),VLOOKUP($T151,Fe_Annuity_Tables,MATCH(CS$3+3,'Mortality Tables'!$N$1:$DN$1,0),FALSE)),"")</f>
        <v/>
      </c>
      <c r="CT151" s="685" t="str">
        <f>IFERROR((CS151+BC151*Contr_Rate)*(1+Inv_Return)*IF($D151=$C$1,VLOOKUP($T151,Male_Annuity_Tables,MATCH($BS$3+3,'Mortality Tables'!$N$1:$DN$1,0),FALSE),VLOOKUP($T151,Fe_Annuity_Tables,MATCH(CT$3+3,'Mortality Tables'!$N$1:$DN$1,0),FALSE)),"")</f>
        <v/>
      </c>
      <c r="CU151" s="685" t="str">
        <f>IFERROR((CT151+BD151*Contr_Rate)*(1+Inv_Return)*IF($D151=$C$1,VLOOKUP($T151,Male_Annuity_Tables,MATCH($BS$3+3,'Mortality Tables'!$N$1:$DN$1,0),FALSE),VLOOKUP($T151,Fe_Annuity_Tables,MATCH(CU$3+3,'Mortality Tables'!$N$1:$DN$1,0),FALSE)),"")</f>
        <v/>
      </c>
      <c r="CV151" s="685" t="str">
        <f>IFERROR((CU151+BE151*Contr_Rate)*(1+Inv_Return)*IF($D151=$C$1,VLOOKUP($T151,Male_Annuity_Tables,MATCH($BS$3+3,'Mortality Tables'!$N$1:$DN$1,0),FALSE),VLOOKUP($T151,Fe_Annuity_Tables,MATCH(CV$3+3,'Mortality Tables'!$N$1:$DN$1,0),FALSE)),"")</f>
        <v/>
      </c>
      <c r="CW151" s="685" t="str">
        <f>IFERROR((CV151+BF151*Contr_Rate)*(1+Inv_Return)*IF($D151=$C$1,VLOOKUP($T151,Male_Annuity_Tables,MATCH($BS$3+3,'Mortality Tables'!$N$1:$DN$1,0),FALSE),VLOOKUP($T151,Fe_Annuity_Tables,MATCH(CW$3+3,'Mortality Tables'!$N$1:$DN$1,0),FALSE)),"")</f>
        <v/>
      </c>
      <c r="CX151" s="685" t="str">
        <f>IFERROR((CW151+BG151*Contr_Rate)*(1+Inv_Return)*IF($D151=$C$1,VLOOKUP($T151,Male_Annuity_Tables,MATCH($BS$3+3,'Mortality Tables'!$N$1:$DN$1,0),FALSE),VLOOKUP($T151,Fe_Annuity_Tables,MATCH(CX$3+3,'Mortality Tables'!$N$1:$DN$1,0),FALSE)),"")</f>
        <v/>
      </c>
      <c r="CY151" s="685" t="str">
        <f>IFERROR((CX151+BH151*Contr_Rate)*(1+Inv_Return)*IF($D151=$C$1,VLOOKUP($T151,Male_Annuity_Tables,MATCH($BS$3+3,'Mortality Tables'!$N$1:$DN$1,0),FALSE),VLOOKUP($T151,Fe_Annuity_Tables,MATCH(CY$3+3,'Mortality Tables'!$N$1:$DN$1,0),FALSE)),"")</f>
        <v/>
      </c>
      <c r="CZ151" s="685" t="str">
        <f>IFERROR((CY151+BI151*Contr_Rate)*(1+Inv_Return)*IF($D151=$C$1,VLOOKUP($T151,Male_Annuity_Tables,MATCH($BS$3+3,'Mortality Tables'!$N$1:$DN$1,0),FALSE),VLOOKUP($T151,Fe_Annuity_Tables,MATCH(CZ$3+3,'Mortality Tables'!$N$1:$DN$1,0),FALSE)),"")</f>
        <v/>
      </c>
      <c r="DA151" s="685" t="str">
        <f>IFERROR((CZ151+BJ151*Contr_Rate)*(1+Inv_Return)*IF($D151=$C$1,VLOOKUP($T151,Male_Annuity_Tables,MATCH($BS$3+3,'Mortality Tables'!$N$1:$DN$1,0),FALSE),VLOOKUP($T151,Fe_Annuity_Tables,MATCH(DA$3+3,'Mortality Tables'!$N$1:$DN$1,0),FALSE)),"")</f>
        <v/>
      </c>
      <c r="DB151" s="685" t="str">
        <f>IFERROR((DA151+BK151*Contr_Rate)*(1+Inv_Return)*IF($D151=$C$1,VLOOKUP($T151,Male_Annuity_Tables,MATCH($BS$3+3,'Mortality Tables'!$N$1:$DN$1,0),FALSE),VLOOKUP($T151,Fe_Annuity_Tables,MATCH(DB$3+3,'Mortality Tables'!$N$1:$DN$1,0),FALSE)),"")</f>
        <v/>
      </c>
      <c r="DC151" s="685" t="str">
        <f>IFERROR((DB151+BL151*Contr_Rate)*(1+Inv_Return)*IF($D151=$C$1,VLOOKUP($T151,Male_Annuity_Tables,MATCH($BS$3+3,'Mortality Tables'!$N$1:$DN$1,0),FALSE),VLOOKUP($T151,Fe_Annuity_Tables,MATCH(DC$3+3,'Mortality Tables'!$N$1:$DN$1,0),FALSE)),"")</f>
        <v/>
      </c>
      <c r="DD151" s="685" t="str">
        <f>IFERROR((DC151+BM151*Contr_Rate)*(1+Inv_Return)*IF($D151=$C$1,VLOOKUP($T151,Male_Annuity_Tables,MATCH($BS$3+3,'Mortality Tables'!$N$1:$DN$1,0),FALSE),VLOOKUP($T151,Fe_Annuity_Tables,MATCH(DD$3+3,'Mortality Tables'!$N$1:$DN$1,0),FALSE)),"")</f>
        <v/>
      </c>
      <c r="DE151" s="685" t="str">
        <f>IFERROR((DD151+BN151*Contr_Rate)*(1+Inv_Return)*IF($D151=$C$1,VLOOKUP($T151,Male_Annuity_Tables,MATCH($BS$3+3,'Mortality Tables'!$N$1:$DN$1,0),FALSE),VLOOKUP($T151,Fe_Annuity_Tables,MATCH(DE$3+3,'Mortality Tables'!$N$1:$DN$1,0),FALSE)),"")</f>
        <v/>
      </c>
      <c r="DF151" s="685" t="str">
        <f>IFERROR((DE151+BO151*Contr_Rate)*(1+Inv_Return)*IF($D151=$C$1,VLOOKUP($T151,Male_Annuity_Tables,MATCH($BS$3+3,'Mortality Tables'!$N$1:$DN$1,0),FALSE),VLOOKUP($T151,Fe_Annuity_Tables,MATCH(DF$3+3,'Mortality Tables'!$N$1:$DN$1,0),FALSE)),"")</f>
        <v/>
      </c>
      <c r="DG151" s="685" t="str">
        <f>IFERROR((DF151+BP151*Contr_Rate)*(1+Inv_Return)*IF($D151=$C$1,VLOOKUP($T151,Male_Annuity_Tables,MATCH($BS$3+3,'Mortality Tables'!$N$1:$DN$1,0),FALSE),VLOOKUP($T151,Fe_Annuity_Tables,MATCH(DG$3+3,'Mortality Tables'!$N$1:$DN$1,0),FALSE)),"")</f>
        <v/>
      </c>
      <c r="DH151" s="685" t="str">
        <f>IFERROR((DG151+BQ151*Contr_Rate)*(1+Inv_Return)*IF($D151=$C$1,VLOOKUP($T151,Male_Annuity_Tables,MATCH($BS$3+3,'Mortality Tables'!$N$1:$DN$1,0),FALSE),VLOOKUP($T151,Fe_Annuity_Tables,MATCH(DH$3+3,'Mortality Tables'!$N$1:$DN$1,0),FALSE)),"")</f>
        <v/>
      </c>
      <c r="DJ151" s="686">
        <f t="shared" si="100"/>
        <v>386585.04483889235</v>
      </c>
      <c r="DK151" s="680">
        <f t="shared" si="60"/>
        <v>8.8017766057058875</v>
      </c>
      <c r="DL151" s="686">
        <f t="shared" si="83"/>
        <v>29427.238572965984</v>
      </c>
      <c r="DM151" s="686">
        <f t="shared" si="101"/>
        <v>1430359.2845424379</v>
      </c>
      <c r="DN151" s="687">
        <f t="shared" si="84"/>
        <v>2.0573319508587352E-2</v>
      </c>
      <c r="DP151" s="688">
        <f t="shared" si="95"/>
        <v>44379.687516234218</v>
      </c>
      <c r="DQ151" s="688">
        <f t="shared" si="96"/>
        <v>58053.746733439664</v>
      </c>
      <c r="DR151" s="688">
        <f t="shared" si="97"/>
        <v>58845.395647808939</v>
      </c>
    </row>
    <row r="152" spans="1:122" s="657" customFormat="1" ht="14.5">
      <c r="A152" s="675" t="s">
        <v>1373</v>
      </c>
      <c r="B152" s="675" t="s">
        <v>1374</v>
      </c>
      <c r="C152" s="675" t="s">
        <v>541</v>
      </c>
      <c r="D152" s="675" t="s">
        <v>60</v>
      </c>
      <c r="E152" s="676">
        <v>25761</v>
      </c>
      <c r="F152" s="677">
        <v>38835</v>
      </c>
      <c r="G152" s="677">
        <v>39004</v>
      </c>
      <c r="H152" s="678">
        <v>2978269</v>
      </c>
      <c r="I152" s="678">
        <v>288935.56</v>
      </c>
      <c r="J152" s="678">
        <v>165047.64000000001</v>
      </c>
      <c r="K152" s="678"/>
      <c r="L152" s="678">
        <v>453983.2</v>
      </c>
      <c r="M152" s="679">
        <f>IF(COUNTIF($A$4:A204,A152)=1,0,1)</f>
        <v>0</v>
      </c>
      <c r="N152" s="680" t="str">
        <f t="shared" si="80"/>
        <v>Okay</v>
      </c>
      <c r="O152" s="680" t="str">
        <f t="shared" si="98"/>
        <v>TRUE</v>
      </c>
      <c r="P152" s="680" t="b">
        <f t="shared" si="92"/>
        <v>1</v>
      </c>
      <c r="Q152" s="680" t="b">
        <f t="shared" si="76"/>
        <v>1</v>
      </c>
      <c r="R152" s="680" t="b">
        <f t="shared" si="77"/>
        <v>1</v>
      </c>
      <c r="S152" s="681">
        <f t="shared" si="93"/>
        <v>35.819178082191783</v>
      </c>
      <c r="T152" s="682">
        <f t="shared" si="78"/>
        <v>54</v>
      </c>
      <c r="U152" s="682">
        <f t="shared" si="99"/>
        <v>36</v>
      </c>
      <c r="V152" s="682">
        <f t="shared" si="79"/>
        <v>18.224657534246575</v>
      </c>
      <c r="W152" s="682">
        <f t="shared" si="81"/>
        <v>6</v>
      </c>
      <c r="X152" s="683">
        <f t="shared" si="82"/>
        <v>2723899.2</v>
      </c>
      <c r="Y152" s="684">
        <f t="shared" si="94"/>
        <v>5.1000000000000004E-3</v>
      </c>
      <c r="Z152" s="684">
        <f>IF($D152=$C$1,VLOOKUP($T152,Male_Annuity_Tables,MATCH($W152+2,'Mortality Tables'!$DS$1:$HT$1,0),FALSE),VLOOKUP($T152,Fe_Annuity_Tables,MATCH($W152+2,'Mortality Tables'!$M$1:$DN$1,0),FALSE))</f>
        <v>0.67029932638750866</v>
      </c>
      <c r="AA152" s="664"/>
      <c r="AB152" s="685">
        <f t="shared" si="103"/>
        <v>3130011.8055500002</v>
      </c>
      <c r="AC152" s="685">
        <f t="shared" si="103"/>
        <v>3289485.9070427725</v>
      </c>
      <c r="AD152" s="685">
        <f t="shared" si="103"/>
        <v>3457085.2140066023</v>
      </c>
      <c r="AE152" s="685">
        <f t="shared" si="103"/>
        <v>3633223.7056602384</v>
      </c>
      <c r="AF152" s="685">
        <f t="shared" si="103"/>
        <v>3818336.4534636275</v>
      </c>
      <c r="AG152" s="685">
        <f t="shared" si="103"/>
        <v>4012880.6957676001</v>
      </c>
      <c r="AH152" s="685" t="str">
        <f t="shared" si="103"/>
        <v/>
      </c>
      <c r="AI152" s="685" t="str">
        <f t="shared" si="103"/>
        <v/>
      </c>
      <c r="AJ152" s="685" t="str">
        <f t="shared" si="103"/>
        <v/>
      </c>
      <c r="AK152" s="685" t="str">
        <f t="shared" si="103"/>
        <v/>
      </c>
      <c r="AL152" s="685" t="str">
        <f t="shared" si="102"/>
        <v/>
      </c>
      <c r="AM152" s="685" t="str">
        <f t="shared" si="102"/>
        <v/>
      </c>
      <c r="AN152" s="685" t="str">
        <f t="shared" si="102"/>
        <v/>
      </c>
      <c r="AO152" s="685" t="str">
        <f t="shared" si="102"/>
        <v/>
      </c>
      <c r="AP152" s="685" t="str">
        <f t="shared" si="102"/>
        <v/>
      </c>
      <c r="AQ152" s="685" t="str">
        <f t="shared" si="102"/>
        <v/>
      </c>
      <c r="AR152" s="685" t="str">
        <f t="shared" si="102"/>
        <v/>
      </c>
      <c r="AS152" s="685" t="str">
        <f t="shared" si="102"/>
        <v/>
      </c>
      <c r="AT152" s="685" t="str">
        <f t="shared" si="102"/>
        <v/>
      </c>
      <c r="AU152" s="685" t="str">
        <f t="shared" si="102"/>
        <v/>
      </c>
      <c r="AV152" s="685" t="str">
        <f t="shared" si="104"/>
        <v/>
      </c>
      <c r="AW152" s="685" t="str">
        <f t="shared" si="104"/>
        <v/>
      </c>
      <c r="AX152" s="685" t="str">
        <f t="shared" si="104"/>
        <v/>
      </c>
      <c r="AY152" s="685" t="str">
        <f t="shared" si="104"/>
        <v/>
      </c>
      <c r="AZ152" s="685" t="str">
        <f t="shared" si="104"/>
        <v/>
      </c>
      <c r="BA152" s="685" t="str">
        <f t="shared" si="104"/>
        <v/>
      </c>
      <c r="BB152" s="685" t="str">
        <f t="shared" si="104"/>
        <v/>
      </c>
      <c r="BC152" s="685" t="str">
        <f t="shared" si="104"/>
        <v/>
      </c>
      <c r="BD152" s="685" t="str">
        <f t="shared" si="104"/>
        <v/>
      </c>
      <c r="BE152" s="685" t="str">
        <f t="shared" si="104"/>
        <v/>
      </c>
      <c r="BF152" s="685" t="str">
        <f t="shared" si="104"/>
        <v/>
      </c>
      <c r="BG152" s="685" t="str">
        <f t="shared" si="104"/>
        <v/>
      </c>
      <c r="BH152" s="685" t="str">
        <f t="shared" si="104"/>
        <v/>
      </c>
      <c r="BI152" s="685" t="str">
        <f t="shared" si="104"/>
        <v/>
      </c>
      <c r="BJ152" s="685" t="str">
        <f t="shared" si="104"/>
        <v/>
      </c>
      <c r="BK152" s="685" t="str">
        <f t="shared" si="104"/>
        <v/>
      </c>
      <c r="BL152" s="685" t="str">
        <f t="shared" si="105"/>
        <v/>
      </c>
      <c r="BM152" s="685" t="str">
        <f t="shared" si="105"/>
        <v/>
      </c>
      <c r="BN152" s="685" t="str">
        <f t="shared" si="105"/>
        <v/>
      </c>
      <c r="BO152" s="685" t="str">
        <f t="shared" si="105"/>
        <v/>
      </c>
      <c r="BP152" s="685" t="str">
        <f t="shared" si="105"/>
        <v/>
      </c>
      <c r="BQ152" s="685" t="str">
        <f t="shared" si="105"/>
        <v/>
      </c>
      <c r="BR152" s="529"/>
      <c r="BS152" s="685">
        <f>IFERROR(($L152+AB152*Contr_Rate)*(1+Inv_Return)*IF($D152=$C$1,VLOOKUP($T152,Male_Annuity_Tables,MATCH($BS$3+3,'Mortality Tables'!$N$1:$DN$1,0),FALSE),VLOOKUP($T152,Fe_Annuity_Tables,MATCH(BS$3+3,'Mortality Tables'!$N$1:$DN$1,0),FALSE)),"")</f>
        <v>1281774.8654830621</v>
      </c>
      <c r="BT152" s="685">
        <f>IFERROR(($BS152+AC152*Contr_Rate)*(1+Inv_Return)*IF($D152=$C$1,VLOOKUP($T152,Male_Annuity_Tables,MATCH($BS$3+3,'Mortality Tables'!$N$1:$DN$1,0),FALSE),VLOOKUP($T152,Fe_Annuity_Tables,MATCH(BT$3+3,'Mortality Tables'!$N$1:$DN$1,0),FALSE)),"")</f>
        <v>1972159.0575724565</v>
      </c>
      <c r="BU152" s="685">
        <f>IFERROR((BT152+AD152*Contr_Rate)*(1+Inv_Return)*IF($D152=$C$1,VLOOKUP($T152,Male_Annuity_Tables,MATCH($BS$3+3,'Mortality Tables'!$N$1:$DN$1,0),FALSE),VLOOKUP($T152,Fe_Annuity_Tables,MATCH(BU$3+3,'Mortality Tables'!$N$1:$DN$1,0),FALSE)),"")</f>
        <v>2470320.5742842015</v>
      </c>
      <c r="BV152" s="685">
        <f>IFERROR((BU152+AE152*Contr_Rate)*(1+Inv_Return)*IF($D152=$C$1,VLOOKUP($T152,Male_Annuity_Tables,MATCH($BS$3+3,'Mortality Tables'!$N$1:$DN$1,0),FALSE),VLOOKUP($T152,Fe_Annuity_Tables,MATCH(BV$3+3,'Mortality Tables'!$N$1:$DN$1,0),FALSE)),"")</f>
        <v>2758376.2467483883</v>
      </c>
      <c r="BW152" s="685">
        <f>IFERROR((BV152+AF152*Contr_Rate)*(1+Inv_Return)*IF($D152=$C$1,VLOOKUP($T152,Male_Annuity_Tables,MATCH($BS$3+3,'Mortality Tables'!$N$1:$DN$1,0),FALSE),VLOOKUP($T152,Fe_Annuity_Tables,MATCH(BW$3+3,'Mortality Tables'!$N$1:$DN$1,0),FALSE)),"")</f>
        <v>2852860.6061887941</v>
      </c>
      <c r="BX152" s="685">
        <f>IFERROR((BW152+AG152*Contr_Rate)*(1+Inv_Return)*IF($D152=$C$1,VLOOKUP($T152,Male_Annuity_Tables,MATCH($BS$3+3,'Mortality Tables'!$N$1:$DN$1,0),FALSE),VLOOKUP($T152,Fe_Annuity_Tables,MATCH(BX$3+3,'Mortality Tables'!$N$1:$DN$1,0),FALSE)),"")</f>
        <v>2794390.9081706353</v>
      </c>
      <c r="BY152" s="685" t="str">
        <f>IFERROR((BX152+AH152*Contr_Rate)*(1+Inv_Return)*IF($D152=$C$1,VLOOKUP($T152,Male_Annuity_Tables,MATCH($BS$3+3,'Mortality Tables'!$N$1:$DN$1,0),FALSE),VLOOKUP($T152,Fe_Annuity_Tables,MATCH(BY$3+3,'Mortality Tables'!$N$1:$DN$1,0),FALSE)),"")</f>
        <v/>
      </c>
      <c r="BZ152" s="685" t="str">
        <f>IFERROR((BY152+AI152*Contr_Rate)*(1+Inv_Return)*IF($D152=$C$1,VLOOKUP($T152,Male_Annuity_Tables,MATCH($BS$3+3,'Mortality Tables'!$N$1:$DN$1,0),FALSE),VLOOKUP($T152,Fe_Annuity_Tables,MATCH(BZ$3+3,'Mortality Tables'!$N$1:$DN$1,0),FALSE)),"")</f>
        <v/>
      </c>
      <c r="CA152" s="685" t="str">
        <f>IFERROR((BZ152+AJ152*Contr_Rate)*(1+Inv_Return)*IF($D152=$C$1,VLOOKUP($T152,Male_Annuity_Tables,MATCH($BS$3+3,'Mortality Tables'!$N$1:$DN$1,0),FALSE),VLOOKUP($T152,Fe_Annuity_Tables,MATCH(CA$3+3,'Mortality Tables'!$N$1:$DN$1,0),FALSE)),"")</f>
        <v/>
      </c>
      <c r="CB152" s="685" t="str">
        <f>IFERROR((CA152+AK152*Contr_Rate)*(1+Inv_Return)*IF($D152=$C$1,VLOOKUP($T152,Male_Annuity_Tables,MATCH($BS$3+3,'Mortality Tables'!$N$1:$DN$1,0),FALSE),VLOOKUP($T152,Fe_Annuity_Tables,MATCH(CB$3+3,'Mortality Tables'!$N$1:$DN$1,0),FALSE)),"")</f>
        <v/>
      </c>
      <c r="CC152" s="685" t="str">
        <f>IFERROR((CB152+AL152*Contr_Rate)*(1+Inv_Return)*IF($D152=$C$1,VLOOKUP($T152,Male_Annuity_Tables,MATCH($BS$3+3,'Mortality Tables'!$N$1:$DN$1,0),FALSE),VLOOKUP($T152,Fe_Annuity_Tables,MATCH(CC$3+3,'Mortality Tables'!$N$1:$DN$1,0),FALSE)),"")</f>
        <v/>
      </c>
      <c r="CD152" s="685" t="str">
        <f>IFERROR((CC152+AM152*Contr_Rate)*(1+Inv_Return)*IF($D152=$C$1,VLOOKUP($T152,Male_Annuity_Tables,MATCH($BS$3+3,'Mortality Tables'!$N$1:$DN$1,0),FALSE),VLOOKUP($T152,Fe_Annuity_Tables,MATCH(CD$3+3,'Mortality Tables'!$N$1:$DN$1,0),FALSE)),"")</f>
        <v/>
      </c>
      <c r="CE152" s="685" t="str">
        <f>IFERROR((CD152+AN152*Contr_Rate)*(1+Inv_Return)*IF($D152=$C$1,VLOOKUP($T152,Male_Annuity_Tables,MATCH($BS$3+3,'Mortality Tables'!$N$1:$DN$1,0),FALSE),VLOOKUP($T152,Fe_Annuity_Tables,MATCH(CE$3+3,'Mortality Tables'!$N$1:$DN$1,0),FALSE)),"")</f>
        <v/>
      </c>
      <c r="CF152" s="685" t="str">
        <f>IFERROR((CE152+AO152*Contr_Rate)*(1+Inv_Return)*IF($D152=$C$1,VLOOKUP($T152,Male_Annuity_Tables,MATCH($BS$3+3,'Mortality Tables'!$N$1:$DN$1,0),FALSE),VLOOKUP($T152,Fe_Annuity_Tables,MATCH(CF$3+3,'Mortality Tables'!$N$1:$DN$1,0),FALSE)),"")</f>
        <v/>
      </c>
      <c r="CG152" s="685" t="str">
        <f>IFERROR((CF152+AP152*Contr_Rate)*(1+Inv_Return)*IF($D152=$C$1,VLOOKUP($T152,Male_Annuity_Tables,MATCH($BS$3+3,'Mortality Tables'!$N$1:$DN$1,0),FALSE),VLOOKUP($T152,Fe_Annuity_Tables,MATCH(CG$3+3,'Mortality Tables'!$N$1:$DN$1,0),FALSE)),"")</f>
        <v/>
      </c>
      <c r="CH152" s="685" t="str">
        <f>IFERROR((CG152+AQ152*Contr_Rate)*(1+Inv_Return)*IF($D152=$C$1,VLOOKUP($T152,Male_Annuity_Tables,MATCH($BS$3+3,'Mortality Tables'!$N$1:$DN$1,0),FALSE),VLOOKUP($T152,Fe_Annuity_Tables,MATCH(CH$3+3,'Mortality Tables'!$N$1:$DN$1,0),FALSE)),"")</f>
        <v/>
      </c>
      <c r="CI152" s="685" t="str">
        <f>IFERROR((CH152+AR152*Contr_Rate)*(1+Inv_Return)*IF($D152=$C$1,VLOOKUP($T152,Male_Annuity_Tables,MATCH($BS$3+3,'Mortality Tables'!$N$1:$DN$1,0),FALSE),VLOOKUP($T152,Fe_Annuity_Tables,MATCH(CI$3+3,'Mortality Tables'!$N$1:$DN$1,0),FALSE)),"")</f>
        <v/>
      </c>
      <c r="CJ152" s="685" t="str">
        <f>IFERROR((CI152+AS152*Contr_Rate)*(1+Inv_Return)*IF($D152=$C$1,VLOOKUP($T152,Male_Annuity_Tables,MATCH($BS$3+3,'Mortality Tables'!$N$1:$DN$1,0),FALSE),VLOOKUP($T152,Fe_Annuity_Tables,MATCH(CJ$3+3,'Mortality Tables'!$N$1:$DN$1,0),FALSE)),"")</f>
        <v/>
      </c>
      <c r="CK152" s="685" t="str">
        <f>IFERROR((CJ152+AT152*Contr_Rate)*(1+Inv_Return)*IF($D152=$C$1,VLOOKUP($T152,Male_Annuity_Tables,MATCH($BS$3+3,'Mortality Tables'!$N$1:$DN$1,0),FALSE),VLOOKUP($T152,Fe_Annuity_Tables,MATCH(CK$3+3,'Mortality Tables'!$N$1:$DN$1,0),FALSE)),"")</f>
        <v/>
      </c>
      <c r="CL152" s="685" t="str">
        <f>IFERROR((CK152+AU152*Contr_Rate)*(1+Inv_Return)*IF($D152=$C$1,VLOOKUP($T152,Male_Annuity_Tables,MATCH($BS$3+3,'Mortality Tables'!$N$1:$DN$1,0),FALSE),VLOOKUP($T152,Fe_Annuity_Tables,MATCH(CL$3+3,'Mortality Tables'!$N$1:$DN$1,0),FALSE)),"")</f>
        <v/>
      </c>
      <c r="CM152" s="685" t="str">
        <f>IFERROR((CL152+AV152*Contr_Rate)*(1+Inv_Return)*IF($D152=$C$1,VLOOKUP($T152,Male_Annuity_Tables,MATCH($BS$3+3,'Mortality Tables'!$N$1:$DN$1,0),FALSE),VLOOKUP($T152,Fe_Annuity_Tables,MATCH(CM$3+3,'Mortality Tables'!$N$1:$DN$1,0),FALSE)),"")</f>
        <v/>
      </c>
      <c r="CN152" s="685" t="str">
        <f>IFERROR((CM152+AW152*Contr_Rate)*(1+Inv_Return)*IF($D152=$C$1,VLOOKUP($T152,Male_Annuity_Tables,MATCH($BS$3+3,'Mortality Tables'!$N$1:$DN$1,0),FALSE),VLOOKUP($T152,Fe_Annuity_Tables,MATCH(CN$3+3,'Mortality Tables'!$N$1:$DN$1,0),FALSE)),"")</f>
        <v/>
      </c>
      <c r="CO152" s="685" t="str">
        <f>IFERROR((CN152+AX152*Contr_Rate)*(1+Inv_Return)*IF($D152=$C$1,VLOOKUP($T152,Male_Annuity_Tables,MATCH($BS$3+3,'Mortality Tables'!$N$1:$DN$1,0),FALSE),VLOOKUP($T152,Fe_Annuity_Tables,MATCH(CO$3+3,'Mortality Tables'!$N$1:$DN$1,0),FALSE)),"")</f>
        <v/>
      </c>
      <c r="CP152" s="685" t="str">
        <f>IFERROR((CO152+AY152*Contr_Rate)*(1+Inv_Return)*IF($D152=$C$1,VLOOKUP($T152,Male_Annuity_Tables,MATCH($BS$3+3,'Mortality Tables'!$N$1:$DN$1,0),FALSE),VLOOKUP($T152,Fe_Annuity_Tables,MATCH(CP$3+3,'Mortality Tables'!$N$1:$DN$1,0),FALSE)),"")</f>
        <v/>
      </c>
      <c r="CQ152" s="685" t="str">
        <f>IFERROR((CP152+AZ152*Contr_Rate)*(1+Inv_Return)*IF($D152=$C$1,VLOOKUP($T152,Male_Annuity_Tables,MATCH($BS$3+3,'Mortality Tables'!$N$1:$DN$1,0),FALSE),VLOOKUP($T152,Fe_Annuity_Tables,MATCH(CQ$3+3,'Mortality Tables'!$N$1:$DN$1,0),FALSE)),"")</f>
        <v/>
      </c>
      <c r="CR152" s="685" t="str">
        <f>IFERROR((CQ152+BA152*Contr_Rate)*(1+Inv_Return)*IF($D152=$C$1,VLOOKUP($T152,Male_Annuity_Tables,MATCH($BS$3+3,'Mortality Tables'!$N$1:$DN$1,0),FALSE),VLOOKUP($T152,Fe_Annuity_Tables,MATCH(CR$3+3,'Mortality Tables'!$N$1:$DN$1,0),FALSE)),"")</f>
        <v/>
      </c>
      <c r="CS152" s="685" t="str">
        <f>IFERROR((CR152+BB152*Contr_Rate)*(1+Inv_Return)*IF($D152=$C$1,VLOOKUP($T152,Male_Annuity_Tables,MATCH($BS$3+3,'Mortality Tables'!$N$1:$DN$1,0),FALSE),VLOOKUP($T152,Fe_Annuity_Tables,MATCH(CS$3+3,'Mortality Tables'!$N$1:$DN$1,0),FALSE)),"")</f>
        <v/>
      </c>
      <c r="CT152" s="685" t="str">
        <f>IFERROR((CS152+BC152*Contr_Rate)*(1+Inv_Return)*IF($D152=$C$1,VLOOKUP($T152,Male_Annuity_Tables,MATCH($BS$3+3,'Mortality Tables'!$N$1:$DN$1,0),FALSE),VLOOKUP($T152,Fe_Annuity_Tables,MATCH(CT$3+3,'Mortality Tables'!$N$1:$DN$1,0),FALSE)),"")</f>
        <v/>
      </c>
      <c r="CU152" s="685" t="str">
        <f>IFERROR((CT152+BD152*Contr_Rate)*(1+Inv_Return)*IF($D152=$C$1,VLOOKUP($T152,Male_Annuity_Tables,MATCH($BS$3+3,'Mortality Tables'!$N$1:$DN$1,0),FALSE),VLOOKUP($T152,Fe_Annuity_Tables,MATCH(CU$3+3,'Mortality Tables'!$N$1:$DN$1,0),FALSE)),"")</f>
        <v/>
      </c>
      <c r="CV152" s="685" t="str">
        <f>IFERROR((CU152+BE152*Contr_Rate)*(1+Inv_Return)*IF($D152=$C$1,VLOOKUP($T152,Male_Annuity_Tables,MATCH($BS$3+3,'Mortality Tables'!$N$1:$DN$1,0),FALSE),VLOOKUP($T152,Fe_Annuity_Tables,MATCH(CV$3+3,'Mortality Tables'!$N$1:$DN$1,0),FALSE)),"")</f>
        <v/>
      </c>
      <c r="CW152" s="685" t="str">
        <f>IFERROR((CV152+BF152*Contr_Rate)*(1+Inv_Return)*IF($D152=$C$1,VLOOKUP($T152,Male_Annuity_Tables,MATCH($BS$3+3,'Mortality Tables'!$N$1:$DN$1,0),FALSE),VLOOKUP($T152,Fe_Annuity_Tables,MATCH(CW$3+3,'Mortality Tables'!$N$1:$DN$1,0),FALSE)),"")</f>
        <v/>
      </c>
      <c r="CX152" s="685" t="str">
        <f>IFERROR((CW152+BG152*Contr_Rate)*(1+Inv_Return)*IF($D152=$C$1,VLOOKUP($T152,Male_Annuity_Tables,MATCH($BS$3+3,'Mortality Tables'!$N$1:$DN$1,0),FALSE),VLOOKUP($T152,Fe_Annuity_Tables,MATCH(CX$3+3,'Mortality Tables'!$N$1:$DN$1,0),FALSE)),"")</f>
        <v/>
      </c>
      <c r="CY152" s="685" t="str">
        <f>IFERROR((CX152+BH152*Contr_Rate)*(1+Inv_Return)*IF($D152=$C$1,VLOOKUP($T152,Male_Annuity_Tables,MATCH($BS$3+3,'Mortality Tables'!$N$1:$DN$1,0),FALSE),VLOOKUP($T152,Fe_Annuity_Tables,MATCH(CY$3+3,'Mortality Tables'!$N$1:$DN$1,0),FALSE)),"")</f>
        <v/>
      </c>
      <c r="CZ152" s="685" t="str">
        <f>IFERROR((CY152+BI152*Contr_Rate)*(1+Inv_Return)*IF($D152=$C$1,VLOOKUP($T152,Male_Annuity_Tables,MATCH($BS$3+3,'Mortality Tables'!$N$1:$DN$1,0),FALSE),VLOOKUP($T152,Fe_Annuity_Tables,MATCH(CZ$3+3,'Mortality Tables'!$N$1:$DN$1,0),FALSE)),"")</f>
        <v/>
      </c>
      <c r="DA152" s="685" t="str">
        <f>IFERROR((CZ152+BJ152*Contr_Rate)*(1+Inv_Return)*IF($D152=$C$1,VLOOKUP($T152,Male_Annuity_Tables,MATCH($BS$3+3,'Mortality Tables'!$N$1:$DN$1,0),FALSE),VLOOKUP($T152,Fe_Annuity_Tables,MATCH(DA$3+3,'Mortality Tables'!$N$1:$DN$1,0),FALSE)),"")</f>
        <v/>
      </c>
      <c r="DB152" s="685" t="str">
        <f>IFERROR((DA152+BK152*Contr_Rate)*(1+Inv_Return)*IF($D152=$C$1,VLOOKUP($T152,Male_Annuity_Tables,MATCH($BS$3+3,'Mortality Tables'!$N$1:$DN$1,0),FALSE),VLOOKUP($T152,Fe_Annuity_Tables,MATCH(DB$3+3,'Mortality Tables'!$N$1:$DN$1,0),FALSE)),"")</f>
        <v/>
      </c>
      <c r="DC152" s="685" t="str">
        <f>IFERROR((DB152+BL152*Contr_Rate)*(1+Inv_Return)*IF($D152=$C$1,VLOOKUP($T152,Male_Annuity_Tables,MATCH($BS$3+3,'Mortality Tables'!$N$1:$DN$1,0),FALSE),VLOOKUP($T152,Fe_Annuity_Tables,MATCH(DC$3+3,'Mortality Tables'!$N$1:$DN$1,0),FALSE)),"")</f>
        <v/>
      </c>
      <c r="DD152" s="685" t="str">
        <f>IFERROR((DC152+BM152*Contr_Rate)*(1+Inv_Return)*IF($D152=$C$1,VLOOKUP($T152,Male_Annuity_Tables,MATCH($BS$3+3,'Mortality Tables'!$N$1:$DN$1,0),FALSE),VLOOKUP($T152,Fe_Annuity_Tables,MATCH(DD$3+3,'Mortality Tables'!$N$1:$DN$1,0),FALSE)),"")</f>
        <v/>
      </c>
      <c r="DE152" s="685" t="str">
        <f>IFERROR((DD152+BN152*Contr_Rate)*(1+Inv_Return)*IF($D152=$C$1,VLOOKUP($T152,Male_Annuity_Tables,MATCH($BS$3+3,'Mortality Tables'!$N$1:$DN$1,0),FALSE),VLOOKUP($T152,Fe_Annuity_Tables,MATCH(DE$3+3,'Mortality Tables'!$N$1:$DN$1,0),FALSE)),"")</f>
        <v/>
      </c>
      <c r="DF152" s="685" t="str">
        <f>IFERROR((DE152+BO152*Contr_Rate)*(1+Inv_Return)*IF($D152=$C$1,VLOOKUP($T152,Male_Annuity_Tables,MATCH($BS$3+3,'Mortality Tables'!$N$1:$DN$1,0),FALSE),VLOOKUP($T152,Fe_Annuity_Tables,MATCH(DF$3+3,'Mortality Tables'!$N$1:$DN$1,0),FALSE)),"")</f>
        <v/>
      </c>
      <c r="DG152" s="685" t="str">
        <f>IFERROR((DF152+BP152*Contr_Rate)*(1+Inv_Return)*IF($D152=$C$1,VLOOKUP($T152,Male_Annuity_Tables,MATCH($BS$3+3,'Mortality Tables'!$N$1:$DN$1,0),FALSE),VLOOKUP($T152,Fe_Annuity_Tables,MATCH(DG$3+3,'Mortality Tables'!$N$1:$DN$1,0),FALSE)),"")</f>
        <v/>
      </c>
      <c r="DH152" s="685" t="str">
        <f>IFERROR((DG152+BQ152*Contr_Rate)*(1+Inv_Return)*IF($D152=$C$1,VLOOKUP($T152,Male_Annuity_Tables,MATCH($BS$3+3,'Mortality Tables'!$N$1:$DN$1,0),FALSE),VLOOKUP($T152,Fe_Annuity_Tables,MATCH(DH$3+3,'Mortality Tables'!$N$1:$DN$1,0),FALSE)),"")</f>
        <v/>
      </c>
      <c r="DJ152" s="686">
        <f t="shared" si="100"/>
        <v>2852860.6061887941</v>
      </c>
      <c r="DK152" s="680">
        <f t="shared" si="60"/>
        <v>8.8017766057058875</v>
      </c>
      <c r="DL152" s="686">
        <f t="shared" si="83"/>
        <v>217162.59021018405</v>
      </c>
      <c r="DM152" s="686">
        <f t="shared" si="101"/>
        <v>4012880.6957676001</v>
      </c>
      <c r="DN152" s="687">
        <f t="shared" si="84"/>
        <v>5.4116383384939959E-2</v>
      </c>
      <c r="DP152" s="688">
        <f t="shared" si="95"/>
        <v>134060.83318087348</v>
      </c>
      <c r="DQ152" s="688">
        <f t="shared" si="96"/>
        <v>206268.11583150324</v>
      </c>
      <c r="DR152" s="688">
        <f t="shared" si="97"/>
        <v>258370.82886438465</v>
      </c>
    </row>
    <row r="153" spans="1:122" s="657" customFormat="1" ht="14.5">
      <c r="A153" s="675" t="s">
        <v>1375</v>
      </c>
      <c r="B153" s="675" t="s">
        <v>1376</v>
      </c>
      <c r="C153" s="675" t="s">
        <v>115</v>
      </c>
      <c r="D153" s="675" t="s">
        <v>60</v>
      </c>
      <c r="E153" s="676">
        <v>24645</v>
      </c>
      <c r="F153" s="677">
        <v>40708</v>
      </c>
      <c r="G153" s="677">
        <v>41437</v>
      </c>
      <c r="H153" s="678">
        <v>2858870</v>
      </c>
      <c r="I153" s="678">
        <v>174586.5</v>
      </c>
      <c r="J153" s="678">
        <v>151979.97</v>
      </c>
      <c r="K153" s="678">
        <v>45922.44</v>
      </c>
      <c r="L153" s="678">
        <v>372488.91</v>
      </c>
      <c r="M153" s="679">
        <f>IF(COUNTIF($A$4:A204,A153)=1,0,1)</f>
        <v>0</v>
      </c>
      <c r="N153" s="680" t="str">
        <f t="shared" si="80"/>
        <v>Okay</v>
      </c>
      <c r="O153" s="680" t="str">
        <f t="shared" si="98"/>
        <v>TRUE</v>
      </c>
      <c r="P153" s="680" t="b">
        <f t="shared" si="92"/>
        <v>1</v>
      </c>
      <c r="Q153" s="680" t="b">
        <f t="shared" si="76"/>
        <v>1</v>
      </c>
      <c r="R153" s="680" t="b">
        <f t="shared" si="77"/>
        <v>1</v>
      </c>
      <c r="S153" s="681">
        <f t="shared" si="93"/>
        <v>44.008219178082193</v>
      </c>
      <c r="T153" s="682">
        <f t="shared" si="78"/>
        <v>57</v>
      </c>
      <c r="U153" s="682">
        <f t="shared" si="99"/>
        <v>46</v>
      </c>
      <c r="V153" s="682">
        <f t="shared" si="79"/>
        <v>11.558904109589042</v>
      </c>
      <c r="W153" s="682">
        <f t="shared" si="81"/>
        <v>3</v>
      </c>
      <c r="X153" s="683">
        <f t="shared" si="82"/>
        <v>1117466.73</v>
      </c>
      <c r="Y153" s="684">
        <f t="shared" si="94"/>
        <v>6.5300000000000002E-3</v>
      </c>
      <c r="Z153" s="684">
        <f>IF($D153=$C$1,VLOOKUP($T153,Male_Annuity_Tables,MATCH($W153+2,'Mortality Tables'!$DS$1:$HT$1,0),FALSE),VLOOKUP($T153,Fe_Annuity_Tables,MATCH($W153+2,'Mortality Tables'!$M$1:$DN$1,0),FALSE))</f>
        <v>0.83911514819633914</v>
      </c>
      <c r="AA153" s="664"/>
      <c r="AB153" s="685">
        <f t="shared" si="103"/>
        <v>3004529.4265000001</v>
      </c>
      <c r="AC153" s="685">
        <f t="shared" si="103"/>
        <v>3157610.2007801752</v>
      </c>
      <c r="AD153" s="685">
        <f t="shared" si="103"/>
        <v>3318490.4405099251</v>
      </c>
      <c r="AE153" s="685" t="str">
        <f t="shared" si="103"/>
        <v/>
      </c>
      <c r="AF153" s="685" t="str">
        <f t="shared" si="103"/>
        <v/>
      </c>
      <c r="AG153" s="685" t="str">
        <f t="shared" si="103"/>
        <v/>
      </c>
      <c r="AH153" s="685" t="str">
        <f t="shared" si="103"/>
        <v/>
      </c>
      <c r="AI153" s="685" t="str">
        <f t="shared" si="103"/>
        <v/>
      </c>
      <c r="AJ153" s="685" t="str">
        <f t="shared" si="103"/>
        <v/>
      </c>
      <c r="AK153" s="685" t="str">
        <f t="shared" si="103"/>
        <v/>
      </c>
      <c r="AL153" s="685" t="str">
        <f t="shared" si="102"/>
        <v/>
      </c>
      <c r="AM153" s="685" t="str">
        <f t="shared" si="102"/>
        <v/>
      </c>
      <c r="AN153" s="685" t="str">
        <f t="shared" si="102"/>
        <v/>
      </c>
      <c r="AO153" s="685" t="str">
        <f t="shared" si="102"/>
        <v/>
      </c>
      <c r="AP153" s="685" t="str">
        <f t="shared" si="102"/>
        <v/>
      </c>
      <c r="AQ153" s="685" t="str">
        <f t="shared" si="102"/>
        <v/>
      </c>
      <c r="AR153" s="685" t="str">
        <f t="shared" si="102"/>
        <v/>
      </c>
      <c r="AS153" s="685" t="str">
        <f t="shared" si="102"/>
        <v/>
      </c>
      <c r="AT153" s="685" t="str">
        <f t="shared" si="102"/>
        <v/>
      </c>
      <c r="AU153" s="685" t="str">
        <f t="shared" si="102"/>
        <v/>
      </c>
      <c r="AV153" s="685" t="str">
        <f t="shared" si="104"/>
        <v/>
      </c>
      <c r="AW153" s="685" t="str">
        <f t="shared" si="104"/>
        <v/>
      </c>
      <c r="AX153" s="685" t="str">
        <f t="shared" si="104"/>
        <v/>
      </c>
      <c r="AY153" s="685" t="str">
        <f t="shared" si="104"/>
        <v/>
      </c>
      <c r="AZ153" s="685" t="str">
        <f t="shared" si="104"/>
        <v/>
      </c>
      <c r="BA153" s="685" t="str">
        <f t="shared" si="104"/>
        <v/>
      </c>
      <c r="BB153" s="685" t="str">
        <f t="shared" si="104"/>
        <v/>
      </c>
      <c r="BC153" s="685" t="str">
        <f t="shared" si="104"/>
        <v/>
      </c>
      <c r="BD153" s="685" t="str">
        <f t="shared" si="104"/>
        <v/>
      </c>
      <c r="BE153" s="685" t="str">
        <f t="shared" si="104"/>
        <v/>
      </c>
      <c r="BF153" s="685" t="str">
        <f t="shared" si="104"/>
        <v/>
      </c>
      <c r="BG153" s="685" t="str">
        <f t="shared" si="104"/>
        <v/>
      </c>
      <c r="BH153" s="685" t="str">
        <f t="shared" si="104"/>
        <v/>
      </c>
      <c r="BI153" s="685" t="str">
        <f t="shared" si="104"/>
        <v/>
      </c>
      <c r="BJ153" s="685" t="str">
        <f t="shared" si="104"/>
        <v/>
      </c>
      <c r="BK153" s="685" t="str">
        <f t="shared" si="104"/>
        <v/>
      </c>
      <c r="BL153" s="685" t="str">
        <f t="shared" si="105"/>
        <v/>
      </c>
      <c r="BM153" s="685" t="str">
        <f t="shared" si="105"/>
        <v/>
      </c>
      <c r="BN153" s="685" t="str">
        <f t="shared" si="105"/>
        <v/>
      </c>
      <c r="BO153" s="685" t="str">
        <f t="shared" si="105"/>
        <v/>
      </c>
      <c r="BP153" s="685" t="str">
        <f t="shared" si="105"/>
        <v/>
      </c>
      <c r="BQ153" s="685" t="str">
        <f t="shared" si="105"/>
        <v/>
      </c>
      <c r="BR153" s="529"/>
      <c r="BS153" s="685">
        <f>IFERROR(($L153+AB153*Contr_Rate)*(1+Inv_Return)*IF($D153=$C$1,VLOOKUP($T153,Male_Annuity_Tables,MATCH($BS$3+3,'Mortality Tables'!$N$1:$DN$1,0),FALSE),VLOOKUP($T153,Fe_Annuity_Tables,MATCH(BS$3+3,'Mortality Tables'!$N$1:$DN$1,0),FALSE)),"")</f>
        <v>1235488.5095926318</v>
      </c>
      <c r="BT153" s="685">
        <f>IFERROR(($BS153+AC153*Contr_Rate)*(1+Inv_Return)*IF($D153=$C$1,VLOOKUP($T153,Male_Annuity_Tables,MATCH($BS$3+3,'Mortality Tables'!$N$1:$DN$1,0),FALSE),VLOOKUP($T153,Fe_Annuity_Tables,MATCH(BT$3+3,'Mortality Tables'!$N$1:$DN$1,0),FALSE)),"")</f>
        <v>1996850.1387754618</v>
      </c>
      <c r="BU153" s="685">
        <f>IFERROR((BT153+AD153*Contr_Rate)*(1+Inv_Return)*IF($D153=$C$1,VLOOKUP($T153,Male_Annuity_Tables,MATCH($BS$3+3,'Mortality Tables'!$N$1:$DN$1,0),FALSE),VLOOKUP($T153,Fe_Annuity_Tables,MATCH(BU$3+3,'Mortality Tables'!$N$1:$DN$1,0),FALSE)),"")</f>
        <v>2580379.83484407</v>
      </c>
      <c r="BV153" s="685" t="str">
        <f>IFERROR((BU153+AE153*Contr_Rate)*(1+Inv_Return)*IF($D153=$C$1,VLOOKUP($T153,Male_Annuity_Tables,MATCH($BS$3+3,'Mortality Tables'!$N$1:$DN$1,0),FALSE),VLOOKUP($T153,Fe_Annuity_Tables,MATCH(BV$3+3,'Mortality Tables'!$N$1:$DN$1,0),FALSE)),"")</f>
        <v/>
      </c>
      <c r="BW153" s="685" t="str">
        <f>IFERROR((BV153+AF153*Contr_Rate)*(1+Inv_Return)*IF($D153=$C$1,VLOOKUP($T153,Male_Annuity_Tables,MATCH($BS$3+3,'Mortality Tables'!$N$1:$DN$1,0),FALSE),VLOOKUP($T153,Fe_Annuity_Tables,MATCH(BW$3+3,'Mortality Tables'!$N$1:$DN$1,0),FALSE)),"")</f>
        <v/>
      </c>
      <c r="BX153" s="685" t="str">
        <f>IFERROR((BW153+AG153*Contr_Rate)*(1+Inv_Return)*IF($D153=$C$1,VLOOKUP($T153,Male_Annuity_Tables,MATCH($BS$3+3,'Mortality Tables'!$N$1:$DN$1,0),FALSE),VLOOKUP($T153,Fe_Annuity_Tables,MATCH(BX$3+3,'Mortality Tables'!$N$1:$DN$1,0),FALSE)),"")</f>
        <v/>
      </c>
      <c r="BY153" s="685" t="str">
        <f>IFERROR((BX153+AH153*Contr_Rate)*(1+Inv_Return)*IF($D153=$C$1,VLOOKUP($T153,Male_Annuity_Tables,MATCH($BS$3+3,'Mortality Tables'!$N$1:$DN$1,0),FALSE),VLOOKUP($T153,Fe_Annuity_Tables,MATCH(BY$3+3,'Mortality Tables'!$N$1:$DN$1,0),FALSE)),"")</f>
        <v/>
      </c>
      <c r="BZ153" s="685" t="str">
        <f>IFERROR((BY153+AI153*Contr_Rate)*(1+Inv_Return)*IF($D153=$C$1,VLOOKUP($T153,Male_Annuity_Tables,MATCH($BS$3+3,'Mortality Tables'!$N$1:$DN$1,0),FALSE),VLOOKUP($T153,Fe_Annuity_Tables,MATCH(BZ$3+3,'Mortality Tables'!$N$1:$DN$1,0),FALSE)),"")</f>
        <v/>
      </c>
      <c r="CA153" s="685" t="str">
        <f>IFERROR((BZ153+AJ153*Contr_Rate)*(1+Inv_Return)*IF($D153=$C$1,VLOOKUP($T153,Male_Annuity_Tables,MATCH($BS$3+3,'Mortality Tables'!$N$1:$DN$1,0),FALSE),VLOOKUP($T153,Fe_Annuity_Tables,MATCH(CA$3+3,'Mortality Tables'!$N$1:$DN$1,0),FALSE)),"")</f>
        <v/>
      </c>
      <c r="CB153" s="685" t="str">
        <f>IFERROR((CA153+AK153*Contr_Rate)*(1+Inv_Return)*IF($D153=$C$1,VLOOKUP($T153,Male_Annuity_Tables,MATCH($BS$3+3,'Mortality Tables'!$N$1:$DN$1,0),FALSE),VLOOKUP($T153,Fe_Annuity_Tables,MATCH(CB$3+3,'Mortality Tables'!$N$1:$DN$1,0),FALSE)),"")</f>
        <v/>
      </c>
      <c r="CC153" s="685" t="str">
        <f>IFERROR((CB153+AL153*Contr_Rate)*(1+Inv_Return)*IF($D153=$C$1,VLOOKUP($T153,Male_Annuity_Tables,MATCH($BS$3+3,'Mortality Tables'!$N$1:$DN$1,0),FALSE),VLOOKUP($T153,Fe_Annuity_Tables,MATCH(CC$3+3,'Mortality Tables'!$N$1:$DN$1,0),FALSE)),"")</f>
        <v/>
      </c>
      <c r="CD153" s="685" t="str">
        <f>IFERROR((CC153+AM153*Contr_Rate)*(1+Inv_Return)*IF($D153=$C$1,VLOOKUP($T153,Male_Annuity_Tables,MATCH($BS$3+3,'Mortality Tables'!$N$1:$DN$1,0),FALSE),VLOOKUP($T153,Fe_Annuity_Tables,MATCH(CD$3+3,'Mortality Tables'!$N$1:$DN$1,0),FALSE)),"")</f>
        <v/>
      </c>
      <c r="CE153" s="685" t="str">
        <f>IFERROR((CD153+AN153*Contr_Rate)*(1+Inv_Return)*IF($D153=$C$1,VLOOKUP($T153,Male_Annuity_Tables,MATCH($BS$3+3,'Mortality Tables'!$N$1:$DN$1,0),FALSE),VLOOKUP($T153,Fe_Annuity_Tables,MATCH(CE$3+3,'Mortality Tables'!$N$1:$DN$1,0),FALSE)),"")</f>
        <v/>
      </c>
      <c r="CF153" s="685" t="str">
        <f>IFERROR((CE153+AO153*Contr_Rate)*(1+Inv_Return)*IF($D153=$C$1,VLOOKUP($T153,Male_Annuity_Tables,MATCH($BS$3+3,'Mortality Tables'!$N$1:$DN$1,0),FALSE),VLOOKUP($T153,Fe_Annuity_Tables,MATCH(CF$3+3,'Mortality Tables'!$N$1:$DN$1,0),FALSE)),"")</f>
        <v/>
      </c>
      <c r="CG153" s="685" t="str">
        <f>IFERROR((CF153+AP153*Contr_Rate)*(1+Inv_Return)*IF($D153=$C$1,VLOOKUP($T153,Male_Annuity_Tables,MATCH($BS$3+3,'Mortality Tables'!$N$1:$DN$1,0),FALSE),VLOOKUP($T153,Fe_Annuity_Tables,MATCH(CG$3+3,'Mortality Tables'!$N$1:$DN$1,0),FALSE)),"")</f>
        <v/>
      </c>
      <c r="CH153" s="685" t="str">
        <f>IFERROR((CG153+AQ153*Contr_Rate)*(1+Inv_Return)*IF($D153=$C$1,VLOOKUP($T153,Male_Annuity_Tables,MATCH($BS$3+3,'Mortality Tables'!$N$1:$DN$1,0),FALSE),VLOOKUP($T153,Fe_Annuity_Tables,MATCH(CH$3+3,'Mortality Tables'!$N$1:$DN$1,0),FALSE)),"")</f>
        <v/>
      </c>
      <c r="CI153" s="685" t="str">
        <f>IFERROR((CH153+AR153*Contr_Rate)*(1+Inv_Return)*IF($D153=$C$1,VLOOKUP($T153,Male_Annuity_Tables,MATCH($BS$3+3,'Mortality Tables'!$N$1:$DN$1,0),FALSE),VLOOKUP($T153,Fe_Annuity_Tables,MATCH(CI$3+3,'Mortality Tables'!$N$1:$DN$1,0),FALSE)),"")</f>
        <v/>
      </c>
      <c r="CJ153" s="685" t="str">
        <f>IFERROR((CI153+AS153*Contr_Rate)*(1+Inv_Return)*IF($D153=$C$1,VLOOKUP($T153,Male_Annuity_Tables,MATCH($BS$3+3,'Mortality Tables'!$N$1:$DN$1,0),FALSE),VLOOKUP($T153,Fe_Annuity_Tables,MATCH(CJ$3+3,'Mortality Tables'!$N$1:$DN$1,0),FALSE)),"")</f>
        <v/>
      </c>
      <c r="CK153" s="685" t="str">
        <f>IFERROR((CJ153+AT153*Contr_Rate)*(1+Inv_Return)*IF($D153=$C$1,VLOOKUP($T153,Male_Annuity_Tables,MATCH($BS$3+3,'Mortality Tables'!$N$1:$DN$1,0),FALSE),VLOOKUP($T153,Fe_Annuity_Tables,MATCH(CK$3+3,'Mortality Tables'!$N$1:$DN$1,0),FALSE)),"")</f>
        <v/>
      </c>
      <c r="CL153" s="685" t="str">
        <f>IFERROR((CK153+AU153*Contr_Rate)*(1+Inv_Return)*IF($D153=$C$1,VLOOKUP($T153,Male_Annuity_Tables,MATCH($BS$3+3,'Mortality Tables'!$N$1:$DN$1,0),FALSE),VLOOKUP($T153,Fe_Annuity_Tables,MATCH(CL$3+3,'Mortality Tables'!$N$1:$DN$1,0),FALSE)),"")</f>
        <v/>
      </c>
      <c r="CM153" s="685" t="str">
        <f>IFERROR((CL153+AV153*Contr_Rate)*(1+Inv_Return)*IF($D153=$C$1,VLOOKUP($T153,Male_Annuity_Tables,MATCH($BS$3+3,'Mortality Tables'!$N$1:$DN$1,0),FALSE),VLOOKUP($T153,Fe_Annuity_Tables,MATCH(CM$3+3,'Mortality Tables'!$N$1:$DN$1,0),FALSE)),"")</f>
        <v/>
      </c>
      <c r="CN153" s="685" t="str">
        <f>IFERROR((CM153+AW153*Contr_Rate)*(1+Inv_Return)*IF($D153=$C$1,VLOOKUP($T153,Male_Annuity_Tables,MATCH($BS$3+3,'Mortality Tables'!$N$1:$DN$1,0),FALSE),VLOOKUP($T153,Fe_Annuity_Tables,MATCH(CN$3+3,'Mortality Tables'!$N$1:$DN$1,0),FALSE)),"")</f>
        <v/>
      </c>
      <c r="CO153" s="685" t="str">
        <f>IFERROR((CN153+AX153*Contr_Rate)*(1+Inv_Return)*IF($D153=$C$1,VLOOKUP($T153,Male_Annuity_Tables,MATCH($BS$3+3,'Mortality Tables'!$N$1:$DN$1,0),FALSE),VLOOKUP($T153,Fe_Annuity_Tables,MATCH(CO$3+3,'Mortality Tables'!$N$1:$DN$1,0),FALSE)),"")</f>
        <v/>
      </c>
      <c r="CP153" s="685" t="str">
        <f>IFERROR((CO153+AY153*Contr_Rate)*(1+Inv_Return)*IF($D153=$C$1,VLOOKUP($T153,Male_Annuity_Tables,MATCH($BS$3+3,'Mortality Tables'!$N$1:$DN$1,0),FALSE),VLOOKUP($T153,Fe_Annuity_Tables,MATCH(CP$3+3,'Mortality Tables'!$N$1:$DN$1,0),FALSE)),"")</f>
        <v/>
      </c>
      <c r="CQ153" s="685" t="str">
        <f>IFERROR((CP153+AZ153*Contr_Rate)*(1+Inv_Return)*IF($D153=$C$1,VLOOKUP($T153,Male_Annuity_Tables,MATCH($BS$3+3,'Mortality Tables'!$N$1:$DN$1,0),FALSE),VLOOKUP($T153,Fe_Annuity_Tables,MATCH(CQ$3+3,'Mortality Tables'!$N$1:$DN$1,0),FALSE)),"")</f>
        <v/>
      </c>
      <c r="CR153" s="685" t="str">
        <f>IFERROR((CQ153+BA153*Contr_Rate)*(1+Inv_Return)*IF($D153=$C$1,VLOOKUP($T153,Male_Annuity_Tables,MATCH($BS$3+3,'Mortality Tables'!$N$1:$DN$1,0),FALSE),VLOOKUP($T153,Fe_Annuity_Tables,MATCH(CR$3+3,'Mortality Tables'!$N$1:$DN$1,0),FALSE)),"")</f>
        <v/>
      </c>
      <c r="CS153" s="685" t="str">
        <f>IFERROR((CR153+BB153*Contr_Rate)*(1+Inv_Return)*IF($D153=$C$1,VLOOKUP($T153,Male_Annuity_Tables,MATCH($BS$3+3,'Mortality Tables'!$N$1:$DN$1,0),FALSE),VLOOKUP($T153,Fe_Annuity_Tables,MATCH(CS$3+3,'Mortality Tables'!$N$1:$DN$1,0),FALSE)),"")</f>
        <v/>
      </c>
      <c r="CT153" s="685" t="str">
        <f>IFERROR((CS153+BC153*Contr_Rate)*(1+Inv_Return)*IF($D153=$C$1,VLOOKUP($T153,Male_Annuity_Tables,MATCH($BS$3+3,'Mortality Tables'!$N$1:$DN$1,0),FALSE),VLOOKUP($T153,Fe_Annuity_Tables,MATCH(CT$3+3,'Mortality Tables'!$N$1:$DN$1,0),FALSE)),"")</f>
        <v/>
      </c>
      <c r="CU153" s="685" t="str">
        <f>IFERROR((CT153+BD153*Contr_Rate)*(1+Inv_Return)*IF($D153=$C$1,VLOOKUP($T153,Male_Annuity_Tables,MATCH($BS$3+3,'Mortality Tables'!$N$1:$DN$1,0),FALSE),VLOOKUP($T153,Fe_Annuity_Tables,MATCH(CU$3+3,'Mortality Tables'!$N$1:$DN$1,0),FALSE)),"")</f>
        <v/>
      </c>
      <c r="CV153" s="685" t="str">
        <f>IFERROR((CU153+BE153*Contr_Rate)*(1+Inv_Return)*IF($D153=$C$1,VLOOKUP($T153,Male_Annuity_Tables,MATCH($BS$3+3,'Mortality Tables'!$N$1:$DN$1,0),FALSE),VLOOKUP($T153,Fe_Annuity_Tables,MATCH(CV$3+3,'Mortality Tables'!$N$1:$DN$1,0),FALSE)),"")</f>
        <v/>
      </c>
      <c r="CW153" s="685" t="str">
        <f>IFERROR((CV153+BF153*Contr_Rate)*(1+Inv_Return)*IF($D153=$C$1,VLOOKUP($T153,Male_Annuity_Tables,MATCH($BS$3+3,'Mortality Tables'!$N$1:$DN$1,0),FALSE),VLOOKUP($T153,Fe_Annuity_Tables,MATCH(CW$3+3,'Mortality Tables'!$N$1:$DN$1,0),FALSE)),"")</f>
        <v/>
      </c>
      <c r="CX153" s="685" t="str">
        <f>IFERROR((CW153+BG153*Contr_Rate)*(1+Inv_Return)*IF($D153=$C$1,VLOOKUP($T153,Male_Annuity_Tables,MATCH($BS$3+3,'Mortality Tables'!$N$1:$DN$1,0),FALSE),VLOOKUP($T153,Fe_Annuity_Tables,MATCH(CX$3+3,'Mortality Tables'!$N$1:$DN$1,0),FALSE)),"")</f>
        <v/>
      </c>
      <c r="CY153" s="685" t="str">
        <f>IFERROR((CX153+BH153*Contr_Rate)*(1+Inv_Return)*IF($D153=$C$1,VLOOKUP($T153,Male_Annuity_Tables,MATCH($BS$3+3,'Mortality Tables'!$N$1:$DN$1,0),FALSE),VLOOKUP($T153,Fe_Annuity_Tables,MATCH(CY$3+3,'Mortality Tables'!$N$1:$DN$1,0),FALSE)),"")</f>
        <v/>
      </c>
      <c r="CZ153" s="685" t="str">
        <f>IFERROR((CY153+BI153*Contr_Rate)*(1+Inv_Return)*IF($D153=$C$1,VLOOKUP($T153,Male_Annuity_Tables,MATCH($BS$3+3,'Mortality Tables'!$N$1:$DN$1,0),FALSE),VLOOKUP($T153,Fe_Annuity_Tables,MATCH(CZ$3+3,'Mortality Tables'!$N$1:$DN$1,0),FALSE)),"")</f>
        <v/>
      </c>
      <c r="DA153" s="685" t="str">
        <f>IFERROR((CZ153+BJ153*Contr_Rate)*(1+Inv_Return)*IF($D153=$C$1,VLOOKUP($T153,Male_Annuity_Tables,MATCH($BS$3+3,'Mortality Tables'!$N$1:$DN$1,0),FALSE),VLOOKUP($T153,Fe_Annuity_Tables,MATCH(DA$3+3,'Mortality Tables'!$N$1:$DN$1,0),FALSE)),"")</f>
        <v/>
      </c>
      <c r="DB153" s="685" t="str">
        <f>IFERROR((DA153+BK153*Contr_Rate)*(1+Inv_Return)*IF($D153=$C$1,VLOOKUP($T153,Male_Annuity_Tables,MATCH($BS$3+3,'Mortality Tables'!$N$1:$DN$1,0),FALSE),VLOOKUP($T153,Fe_Annuity_Tables,MATCH(DB$3+3,'Mortality Tables'!$N$1:$DN$1,0),FALSE)),"")</f>
        <v/>
      </c>
      <c r="DC153" s="685" t="str">
        <f>IFERROR((DB153+BL153*Contr_Rate)*(1+Inv_Return)*IF($D153=$C$1,VLOOKUP($T153,Male_Annuity_Tables,MATCH($BS$3+3,'Mortality Tables'!$N$1:$DN$1,0),FALSE),VLOOKUP($T153,Fe_Annuity_Tables,MATCH(DC$3+3,'Mortality Tables'!$N$1:$DN$1,0),FALSE)),"")</f>
        <v/>
      </c>
      <c r="DD153" s="685" t="str">
        <f>IFERROR((DC153+BM153*Contr_Rate)*(1+Inv_Return)*IF($D153=$C$1,VLOOKUP($T153,Male_Annuity_Tables,MATCH($BS$3+3,'Mortality Tables'!$N$1:$DN$1,0),FALSE),VLOOKUP($T153,Fe_Annuity_Tables,MATCH(DD$3+3,'Mortality Tables'!$N$1:$DN$1,0),FALSE)),"")</f>
        <v/>
      </c>
      <c r="DE153" s="685" t="str">
        <f>IFERROR((DD153+BN153*Contr_Rate)*(1+Inv_Return)*IF($D153=$C$1,VLOOKUP($T153,Male_Annuity_Tables,MATCH($BS$3+3,'Mortality Tables'!$N$1:$DN$1,0),FALSE),VLOOKUP($T153,Fe_Annuity_Tables,MATCH(DE$3+3,'Mortality Tables'!$N$1:$DN$1,0),FALSE)),"")</f>
        <v/>
      </c>
      <c r="DF153" s="685" t="str">
        <f>IFERROR((DE153+BO153*Contr_Rate)*(1+Inv_Return)*IF($D153=$C$1,VLOOKUP($T153,Male_Annuity_Tables,MATCH($BS$3+3,'Mortality Tables'!$N$1:$DN$1,0),FALSE),VLOOKUP($T153,Fe_Annuity_Tables,MATCH(DF$3+3,'Mortality Tables'!$N$1:$DN$1,0),FALSE)),"")</f>
        <v/>
      </c>
      <c r="DG153" s="685" t="str">
        <f>IFERROR((DF153+BP153*Contr_Rate)*(1+Inv_Return)*IF($D153=$C$1,VLOOKUP($T153,Male_Annuity_Tables,MATCH($BS$3+3,'Mortality Tables'!$N$1:$DN$1,0),FALSE),VLOOKUP($T153,Fe_Annuity_Tables,MATCH(DG$3+3,'Mortality Tables'!$N$1:$DN$1,0),FALSE)),"")</f>
        <v/>
      </c>
      <c r="DH153" s="685" t="str">
        <f>IFERROR((DG153+BQ153*Contr_Rate)*(1+Inv_Return)*IF($D153=$C$1,VLOOKUP($T153,Male_Annuity_Tables,MATCH($BS$3+3,'Mortality Tables'!$N$1:$DN$1,0),FALSE),VLOOKUP($T153,Fe_Annuity_Tables,MATCH(DH$3+3,'Mortality Tables'!$N$1:$DN$1,0),FALSE)),"")</f>
        <v/>
      </c>
      <c r="DJ153" s="686">
        <f t="shared" si="100"/>
        <v>2580379.83484407</v>
      </c>
      <c r="DK153" s="680">
        <f t="shared" si="60"/>
        <v>8.8017766057058875</v>
      </c>
      <c r="DL153" s="686">
        <f t="shared" si="83"/>
        <v>196421.08256016977</v>
      </c>
      <c r="DM153" s="686">
        <f t="shared" si="101"/>
        <v>3318490.4405099251</v>
      </c>
      <c r="DN153" s="687">
        <f t="shared" si="84"/>
        <v>5.9189889523981076E-2</v>
      </c>
      <c r="DP153" s="688">
        <f t="shared" si="95"/>
        <v>69438.778448889483</v>
      </c>
      <c r="DQ153" s="688">
        <f t="shared" si="96"/>
        <v>112229.96677466668</v>
      </c>
      <c r="DR153" s="688">
        <f t="shared" si="97"/>
        <v>145026.37804765871</v>
      </c>
    </row>
    <row r="154" spans="1:122" s="657" customFormat="1" ht="14.5">
      <c r="A154" s="675" t="s">
        <v>1377</v>
      </c>
      <c r="B154" s="675" t="s">
        <v>1378</v>
      </c>
      <c r="C154" s="675" t="s">
        <v>541</v>
      </c>
      <c r="D154" s="675" t="s">
        <v>60</v>
      </c>
      <c r="E154" s="676">
        <v>29079</v>
      </c>
      <c r="F154" s="677">
        <v>41298</v>
      </c>
      <c r="G154" s="677">
        <v>42997</v>
      </c>
      <c r="H154" s="678">
        <v>789374</v>
      </c>
      <c r="I154" s="678">
        <v>44985.52</v>
      </c>
      <c r="J154" s="678">
        <v>76816.41</v>
      </c>
      <c r="K154" s="678">
        <v>27168.11</v>
      </c>
      <c r="L154" s="678">
        <v>148970.03999999998</v>
      </c>
      <c r="M154" s="679">
        <f>IF(COUNTIF($A$4:A204,A154)=1,0,1)</f>
        <v>0</v>
      </c>
      <c r="N154" s="680" t="str">
        <f t="shared" si="80"/>
        <v>Okay</v>
      </c>
      <c r="O154" s="680" t="str">
        <f t="shared" si="98"/>
        <v>TRUE</v>
      </c>
      <c r="P154" s="680" t="b">
        <f t="shared" si="92"/>
        <v>1</v>
      </c>
      <c r="Q154" s="680" t="b">
        <f t="shared" si="76"/>
        <v>1</v>
      </c>
      <c r="R154" s="680" t="b">
        <f t="shared" si="77"/>
        <v>1</v>
      </c>
      <c r="S154" s="681">
        <f t="shared" si="93"/>
        <v>33.476712328767121</v>
      </c>
      <c r="T154" s="682">
        <f t="shared" si="78"/>
        <v>45</v>
      </c>
      <c r="U154" s="682">
        <f t="shared" si="99"/>
        <v>38</v>
      </c>
      <c r="V154" s="682">
        <f t="shared" si="79"/>
        <v>7.2849315068493148</v>
      </c>
      <c r="W154" s="682">
        <f t="shared" si="81"/>
        <v>15</v>
      </c>
      <c r="X154" s="683">
        <f t="shared" si="82"/>
        <v>2234550.5999999996</v>
      </c>
      <c r="Y154" s="684">
        <f t="shared" si="94"/>
        <v>2.6099999999999999E-3</v>
      </c>
      <c r="Z154" s="684">
        <f>IF($D154=$C$1,VLOOKUP($T154,Male_Annuity_Tables,MATCH($W154+2,'Mortality Tables'!$DS$1:$HT$1,0),FALSE),VLOOKUP($T154,Fe_Annuity_Tables,MATCH($W154+2,'Mortality Tables'!$M$1:$DN$1,0),FALSE))</f>
        <v>0.18896812676127156</v>
      </c>
      <c r="AA154" s="664"/>
      <c r="AB154" s="685">
        <f t="shared" si="103"/>
        <v>829592.60530000005</v>
      </c>
      <c r="AC154" s="685">
        <f t="shared" si="103"/>
        <v>871860.34854003508</v>
      </c>
      <c r="AD154" s="685">
        <f t="shared" si="103"/>
        <v>916281.63329814991</v>
      </c>
      <c r="AE154" s="685">
        <f t="shared" si="103"/>
        <v>962966.18251469068</v>
      </c>
      <c r="AF154" s="685">
        <f t="shared" si="103"/>
        <v>1012029.309513814</v>
      </c>
      <c r="AG154" s="685">
        <f t="shared" si="103"/>
        <v>1063592.2028335431</v>
      </c>
      <c r="AH154" s="685">
        <f t="shared" si="103"/>
        <v>1117782.225567912</v>
      </c>
      <c r="AI154" s="685">
        <f t="shared" si="103"/>
        <v>1174733.2299605974</v>
      </c>
      <c r="AJ154" s="685">
        <f t="shared" si="103"/>
        <v>1234585.8880270899</v>
      </c>
      <c r="AK154" s="685">
        <f t="shared" si="103"/>
        <v>1297488.0390220699</v>
      </c>
      <c r="AL154" s="685">
        <f t="shared" si="102"/>
        <v>1363595.0546102445</v>
      </c>
      <c r="AM154" s="685">
        <f t="shared" si="102"/>
        <v>1433070.2226426364</v>
      </c>
      <c r="AN154" s="685">
        <f t="shared" si="102"/>
        <v>1506085.1504862788</v>
      </c>
      <c r="AO154" s="685">
        <f t="shared" si="102"/>
        <v>1582820.1889035548</v>
      </c>
      <c r="AP154" s="685">
        <f t="shared" si="102"/>
        <v>1663464.8775281911</v>
      </c>
      <c r="AQ154" s="685" t="str">
        <f t="shared" si="102"/>
        <v/>
      </c>
      <c r="AR154" s="685" t="str">
        <f t="shared" si="102"/>
        <v/>
      </c>
      <c r="AS154" s="685" t="str">
        <f t="shared" si="102"/>
        <v/>
      </c>
      <c r="AT154" s="685" t="str">
        <f t="shared" si="102"/>
        <v/>
      </c>
      <c r="AU154" s="685" t="str">
        <f t="shared" si="102"/>
        <v/>
      </c>
      <c r="AV154" s="685" t="str">
        <f t="shared" si="104"/>
        <v/>
      </c>
      <c r="AW154" s="685" t="str">
        <f t="shared" si="104"/>
        <v/>
      </c>
      <c r="AX154" s="685" t="str">
        <f t="shared" si="104"/>
        <v/>
      </c>
      <c r="AY154" s="685" t="str">
        <f t="shared" si="104"/>
        <v/>
      </c>
      <c r="AZ154" s="685" t="str">
        <f t="shared" si="104"/>
        <v/>
      </c>
      <c r="BA154" s="685" t="str">
        <f t="shared" si="104"/>
        <v/>
      </c>
      <c r="BB154" s="685" t="str">
        <f t="shared" si="104"/>
        <v/>
      </c>
      <c r="BC154" s="685" t="str">
        <f t="shared" si="104"/>
        <v/>
      </c>
      <c r="BD154" s="685" t="str">
        <f t="shared" si="104"/>
        <v/>
      </c>
      <c r="BE154" s="685" t="str">
        <f t="shared" si="104"/>
        <v/>
      </c>
      <c r="BF154" s="685" t="str">
        <f t="shared" si="104"/>
        <v/>
      </c>
      <c r="BG154" s="685" t="str">
        <f t="shared" si="104"/>
        <v/>
      </c>
      <c r="BH154" s="685" t="str">
        <f t="shared" si="104"/>
        <v/>
      </c>
      <c r="BI154" s="685" t="str">
        <f t="shared" si="104"/>
        <v/>
      </c>
      <c r="BJ154" s="685" t="str">
        <f t="shared" si="104"/>
        <v/>
      </c>
      <c r="BK154" s="685" t="str">
        <f t="shared" si="104"/>
        <v/>
      </c>
      <c r="BL154" s="685" t="str">
        <f t="shared" si="105"/>
        <v/>
      </c>
      <c r="BM154" s="685" t="str">
        <f t="shared" si="105"/>
        <v/>
      </c>
      <c r="BN154" s="685" t="str">
        <f t="shared" si="105"/>
        <v/>
      </c>
      <c r="BO154" s="685" t="str">
        <f t="shared" si="105"/>
        <v/>
      </c>
      <c r="BP154" s="685" t="str">
        <f t="shared" si="105"/>
        <v/>
      </c>
      <c r="BQ154" s="685" t="str">
        <f t="shared" si="105"/>
        <v/>
      </c>
      <c r="BR154" s="529"/>
      <c r="BS154" s="685">
        <f>IFERROR(($L154+AB154*Contr_Rate)*(1+Inv_Return)*IF($D154=$C$1,VLOOKUP($T154,Male_Annuity_Tables,MATCH($BS$3+3,'Mortality Tables'!$N$1:$DN$1,0),FALSE),VLOOKUP($T154,Fe_Annuity_Tables,MATCH(BS$3+3,'Mortality Tables'!$N$1:$DN$1,0),FALSE)),"")</f>
        <v>346612.12248995854</v>
      </c>
      <c r="BT154" s="685">
        <f>IFERROR(($BS154+AC154*Contr_Rate)*(1+Inv_Return)*IF($D154=$C$1,VLOOKUP($T154,Male_Annuity_Tables,MATCH($BS$3+3,'Mortality Tables'!$N$1:$DN$1,0),FALSE),VLOOKUP($T154,Fe_Annuity_Tables,MATCH(BT$3+3,'Mortality Tables'!$N$1:$DN$1,0),FALSE)),"")</f>
        <v>449110.40231978364</v>
      </c>
      <c r="BU154" s="685">
        <f>IFERROR((BT154+AD154*Contr_Rate)*(1+Inv_Return)*IF($D154=$C$1,VLOOKUP($T154,Male_Annuity_Tables,MATCH($BS$3+3,'Mortality Tables'!$N$1:$DN$1,0),FALSE),VLOOKUP($T154,Fe_Annuity_Tables,MATCH(BU$3+3,'Mortality Tables'!$N$1:$DN$1,0),FALSE)),"")</f>
        <v>453073.67923395726</v>
      </c>
      <c r="BV154" s="685">
        <f>IFERROR((BU154+AE154*Contr_Rate)*(1+Inv_Return)*IF($D154=$C$1,VLOOKUP($T154,Male_Annuity_Tables,MATCH($BS$3+3,'Mortality Tables'!$N$1:$DN$1,0),FALSE),VLOOKUP($T154,Fe_Annuity_Tables,MATCH(BV$3+3,'Mortality Tables'!$N$1:$DN$1,0),FALSE)),"")</f>
        <v>393391.90501569433</v>
      </c>
      <c r="BW154" s="685">
        <f>IFERROR((BV154+AF154*Contr_Rate)*(1+Inv_Return)*IF($D154=$C$1,VLOOKUP($T154,Male_Annuity_Tables,MATCH($BS$3+3,'Mortality Tables'!$N$1:$DN$1,0),FALSE),VLOOKUP($T154,Fe_Annuity_Tables,MATCH(BW$3+3,'Mortality Tables'!$N$1:$DN$1,0),FALSE)),"")</f>
        <v>313026.43554884579</v>
      </c>
      <c r="BX154" s="685">
        <f>IFERROR((BW154+AG154*Contr_Rate)*(1+Inv_Return)*IF($D154=$C$1,VLOOKUP($T154,Male_Annuity_Tables,MATCH($BS$3+3,'Mortality Tables'!$N$1:$DN$1,0),FALSE),VLOOKUP($T154,Fe_Annuity_Tables,MATCH(BX$3+3,'Mortality Tables'!$N$1:$DN$1,0),FALSE)),"")</f>
        <v>254532.29439487724</v>
      </c>
      <c r="BY154" s="685">
        <f>IFERROR((BX154+AH154*Contr_Rate)*(1+Inv_Return)*IF($D154=$C$1,VLOOKUP($T154,Male_Annuity_Tables,MATCH($BS$3+3,'Mortality Tables'!$N$1:$DN$1,0),FALSE),VLOOKUP($T154,Fe_Annuity_Tables,MATCH(BY$3+3,'Mortality Tables'!$N$1:$DN$1,0),FALSE)),"")</f>
        <v>212906.24738488632</v>
      </c>
      <c r="BZ154" s="685">
        <f>IFERROR((BY154+AI154*Contr_Rate)*(1+Inv_Return)*IF($D154=$C$1,VLOOKUP($T154,Male_Annuity_Tables,MATCH($BS$3+3,'Mortality Tables'!$N$1:$DN$1,0),FALSE),VLOOKUP($T154,Fe_Annuity_Tables,MATCH(BZ$3+3,'Mortality Tables'!$N$1:$DN$1,0),FALSE)),"")</f>
        <v>182841.14922679955</v>
      </c>
      <c r="CA154" s="685">
        <f>IFERROR((BZ154+AJ154*Contr_Rate)*(1+Inv_Return)*IF($D154=$C$1,VLOOKUP($T154,Male_Annuity_Tables,MATCH($BS$3+3,'Mortality Tables'!$N$1:$DN$1,0),FALSE),VLOOKUP($T154,Fe_Annuity_Tables,MATCH(CA$3+3,'Mortality Tables'!$N$1:$DN$1,0),FALSE)),"")</f>
        <v>160272.14671915182</v>
      </c>
      <c r="CB154" s="685">
        <f>IFERROR((CA154+AK154*Contr_Rate)*(1+Inv_Return)*IF($D154=$C$1,VLOOKUP($T154,Male_Annuity_Tables,MATCH($BS$3+3,'Mortality Tables'!$N$1:$DN$1,0),FALSE),VLOOKUP($T154,Fe_Annuity_Tables,MATCH(CB$3+3,'Mortality Tables'!$N$1:$DN$1,0),FALSE)),"")</f>
        <v>142549.89684472379</v>
      </c>
      <c r="CC154" s="685">
        <f>IFERROR((CB154+AL154*Contr_Rate)*(1+Inv_Return)*IF($D154=$C$1,VLOOKUP($T154,Male_Annuity_Tables,MATCH($BS$3+3,'Mortality Tables'!$N$1:$DN$1,0),FALSE),VLOOKUP($T154,Fe_Annuity_Tables,MATCH(CC$3+3,'Mortality Tables'!$N$1:$DN$1,0),FALSE)),"")</f>
        <v>135190.58976566893</v>
      </c>
      <c r="CD154" s="685">
        <f>IFERROR((CC154+AM154*Contr_Rate)*(1+Inv_Return)*IF($D154=$C$1,VLOOKUP($T154,Male_Annuity_Tables,MATCH($BS$3+3,'Mortality Tables'!$N$1:$DN$1,0),FALSE),VLOOKUP($T154,Fe_Annuity_Tables,MATCH(CD$3+3,'Mortality Tables'!$N$1:$DN$1,0),FALSE)),"")</f>
        <v>130780.83028649172</v>
      </c>
      <c r="CE154" s="685">
        <f>IFERROR((CD154+AN154*Contr_Rate)*(1+Inv_Return)*IF($D154=$C$1,VLOOKUP($T154,Male_Annuity_Tables,MATCH($BS$3+3,'Mortality Tables'!$N$1:$DN$1,0),FALSE),VLOOKUP($T154,Fe_Annuity_Tables,MATCH(CE$3+3,'Mortality Tables'!$N$1:$DN$1,0),FALSE)),"")</f>
        <v>127251.64929610922</v>
      </c>
      <c r="CF154" s="685">
        <f>IFERROR((CE154+AO154*Contr_Rate)*(1+Inv_Return)*IF($D154=$C$1,VLOOKUP($T154,Male_Annuity_Tables,MATCH($BS$3+3,'Mortality Tables'!$N$1:$DN$1,0),FALSE),VLOOKUP($T154,Fe_Annuity_Tables,MATCH(CF$3+3,'Mortality Tables'!$N$1:$DN$1,0),FALSE)),"")</f>
        <v>124042.68360335409</v>
      </c>
      <c r="CG154" s="685">
        <f>IFERROR((CF154+AP154*Contr_Rate)*(1+Inv_Return)*IF($D154=$C$1,VLOOKUP($T154,Male_Annuity_Tables,MATCH($BS$3+3,'Mortality Tables'!$N$1:$DN$1,0),FALSE),VLOOKUP($T154,Fe_Annuity_Tables,MATCH(CG$3+3,'Mortality Tables'!$N$1:$DN$1,0),FALSE)),"")</f>
        <v>120997.58257125771</v>
      </c>
      <c r="CH154" s="685" t="str">
        <f>IFERROR((CG154+AQ154*Contr_Rate)*(1+Inv_Return)*IF($D154=$C$1,VLOOKUP($T154,Male_Annuity_Tables,MATCH($BS$3+3,'Mortality Tables'!$N$1:$DN$1,0),FALSE),VLOOKUP($T154,Fe_Annuity_Tables,MATCH(CH$3+3,'Mortality Tables'!$N$1:$DN$1,0),FALSE)),"")</f>
        <v/>
      </c>
      <c r="CI154" s="685" t="str">
        <f>IFERROR((CH154+AR154*Contr_Rate)*(1+Inv_Return)*IF($D154=$C$1,VLOOKUP($T154,Male_Annuity_Tables,MATCH($BS$3+3,'Mortality Tables'!$N$1:$DN$1,0),FALSE),VLOOKUP($T154,Fe_Annuity_Tables,MATCH(CI$3+3,'Mortality Tables'!$N$1:$DN$1,0),FALSE)),"")</f>
        <v/>
      </c>
      <c r="CJ154" s="685" t="str">
        <f>IFERROR((CI154+AS154*Contr_Rate)*(1+Inv_Return)*IF($D154=$C$1,VLOOKUP($T154,Male_Annuity_Tables,MATCH($BS$3+3,'Mortality Tables'!$N$1:$DN$1,0),FALSE),VLOOKUP($T154,Fe_Annuity_Tables,MATCH(CJ$3+3,'Mortality Tables'!$N$1:$DN$1,0),FALSE)),"")</f>
        <v/>
      </c>
      <c r="CK154" s="685" t="str">
        <f>IFERROR((CJ154+AT154*Contr_Rate)*(1+Inv_Return)*IF($D154=$C$1,VLOOKUP($T154,Male_Annuity_Tables,MATCH($BS$3+3,'Mortality Tables'!$N$1:$DN$1,0),FALSE),VLOOKUP($T154,Fe_Annuity_Tables,MATCH(CK$3+3,'Mortality Tables'!$N$1:$DN$1,0),FALSE)),"")</f>
        <v/>
      </c>
      <c r="CL154" s="685" t="str">
        <f>IFERROR((CK154+AU154*Contr_Rate)*(1+Inv_Return)*IF($D154=$C$1,VLOOKUP($T154,Male_Annuity_Tables,MATCH($BS$3+3,'Mortality Tables'!$N$1:$DN$1,0),FALSE),VLOOKUP($T154,Fe_Annuity_Tables,MATCH(CL$3+3,'Mortality Tables'!$N$1:$DN$1,0),FALSE)),"")</f>
        <v/>
      </c>
      <c r="CM154" s="685" t="str">
        <f>IFERROR((CL154+AV154*Contr_Rate)*(1+Inv_Return)*IF($D154=$C$1,VLOOKUP($T154,Male_Annuity_Tables,MATCH($BS$3+3,'Mortality Tables'!$N$1:$DN$1,0),FALSE),VLOOKUP($T154,Fe_Annuity_Tables,MATCH(CM$3+3,'Mortality Tables'!$N$1:$DN$1,0),FALSE)),"")</f>
        <v/>
      </c>
      <c r="CN154" s="685" t="str">
        <f>IFERROR((CM154+AW154*Contr_Rate)*(1+Inv_Return)*IF($D154=$C$1,VLOOKUP($T154,Male_Annuity_Tables,MATCH($BS$3+3,'Mortality Tables'!$N$1:$DN$1,0),FALSE),VLOOKUP($T154,Fe_Annuity_Tables,MATCH(CN$3+3,'Mortality Tables'!$N$1:$DN$1,0),FALSE)),"")</f>
        <v/>
      </c>
      <c r="CO154" s="685" t="str">
        <f>IFERROR((CN154+AX154*Contr_Rate)*(1+Inv_Return)*IF($D154=$C$1,VLOOKUP($T154,Male_Annuity_Tables,MATCH($BS$3+3,'Mortality Tables'!$N$1:$DN$1,0),FALSE),VLOOKUP($T154,Fe_Annuity_Tables,MATCH(CO$3+3,'Mortality Tables'!$N$1:$DN$1,0),FALSE)),"")</f>
        <v/>
      </c>
      <c r="CP154" s="685" t="str">
        <f>IFERROR((CO154+AY154*Contr_Rate)*(1+Inv_Return)*IF($D154=$C$1,VLOOKUP($T154,Male_Annuity_Tables,MATCH($BS$3+3,'Mortality Tables'!$N$1:$DN$1,0),FALSE),VLOOKUP($T154,Fe_Annuity_Tables,MATCH(CP$3+3,'Mortality Tables'!$N$1:$DN$1,0),FALSE)),"")</f>
        <v/>
      </c>
      <c r="CQ154" s="685" t="str">
        <f>IFERROR((CP154+AZ154*Contr_Rate)*(1+Inv_Return)*IF($D154=$C$1,VLOOKUP($T154,Male_Annuity_Tables,MATCH($BS$3+3,'Mortality Tables'!$N$1:$DN$1,0),FALSE),VLOOKUP($T154,Fe_Annuity_Tables,MATCH(CQ$3+3,'Mortality Tables'!$N$1:$DN$1,0),FALSE)),"")</f>
        <v/>
      </c>
      <c r="CR154" s="685" t="str">
        <f>IFERROR((CQ154+BA154*Contr_Rate)*(1+Inv_Return)*IF($D154=$C$1,VLOOKUP($T154,Male_Annuity_Tables,MATCH($BS$3+3,'Mortality Tables'!$N$1:$DN$1,0),FALSE),VLOOKUP($T154,Fe_Annuity_Tables,MATCH(CR$3+3,'Mortality Tables'!$N$1:$DN$1,0),FALSE)),"")</f>
        <v/>
      </c>
      <c r="CS154" s="685" t="str">
        <f>IFERROR((CR154+BB154*Contr_Rate)*(1+Inv_Return)*IF($D154=$C$1,VLOOKUP($T154,Male_Annuity_Tables,MATCH($BS$3+3,'Mortality Tables'!$N$1:$DN$1,0),FALSE),VLOOKUP($T154,Fe_Annuity_Tables,MATCH(CS$3+3,'Mortality Tables'!$N$1:$DN$1,0),FALSE)),"")</f>
        <v/>
      </c>
      <c r="CT154" s="685" t="str">
        <f>IFERROR((CS154+BC154*Contr_Rate)*(1+Inv_Return)*IF($D154=$C$1,VLOOKUP($T154,Male_Annuity_Tables,MATCH($BS$3+3,'Mortality Tables'!$N$1:$DN$1,0),FALSE),VLOOKUP($T154,Fe_Annuity_Tables,MATCH(CT$3+3,'Mortality Tables'!$N$1:$DN$1,0),FALSE)),"")</f>
        <v/>
      </c>
      <c r="CU154" s="685" t="str">
        <f>IFERROR((CT154+BD154*Contr_Rate)*(1+Inv_Return)*IF($D154=$C$1,VLOOKUP($T154,Male_Annuity_Tables,MATCH($BS$3+3,'Mortality Tables'!$N$1:$DN$1,0),FALSE),VLOOKUP($T154,Fe_Annuity_Tables,MATCH(CU$3+3,'Mortality Tables'!$N$1:$DN$1,0),FALSE)),"")</f>
        <v/>
      </c>
      <c r="CV154" s="685" t="str">
        <f>IFERROR((CU154+BE154*Contr_Rate)*(1+Inv_Return)*IF($D154=$C$1,VLOOKUP($T154,Male_Annuity_Tables,MATCH($BS$3+3,'Mortality Tables'!$N$1:$DN$1,0),FALSE),VLOOKUP($T154,Fe_Annuity_Tables,MATCH(CV$3+3,'Mortality Tables'!$N$1:$DN$1,0),FALSE)),"")</f>
        <v/>
      </c>
      <c r="CW154" s="685" t="str">
        <f>IFERROR((CV154+BF154*Contr_Rate)*(1+Inv_Return)*IF($D154=$C$1,VLOOKUP($T154,Male_Annuity_Tables,MATCH($BS$3+3,'Mortality Tables'!$N$1:$DN$1,0),FALSE),VLOOKUP($T154,Fe_Annuity_Tables,MATCH(CW$3+3,'Mortality Tables'!$N$1:$DN$1,0),FALSE)),"")</f>
        <v/>
      </c>
      <c r="CX154" s="685" t="str">
        <f>IFERROR((CW154+BG154*Contr_Rate)*(1+Inv_Return)*IF($D154=$C$1,VLOOKUP($T154,Male_Annuity_Tables,MATCH($BS$3+3,'Mortality Tables'!$N$1:$DN$1,0),FALSE),VLOOKUP($T154,Fe_Annuity_Tables,MATCH(CX$3+3,'Mortality Tables'!$N$1:$DN$1,0),FALSE)),"")</f>
        <v/>
      </c>
      <c r="CY154" s="685" t="str">
        <f>IFERROR((CX154+BH154*Contr_Rate)*(1+Inv_Return)*IF($D154=$C$1,VLOOKUP($T154,Male_Annuity_Tables,MATCH($BS$3+3,'Mortality Tables'!$N$1:$DN$1,0),FALSE),VLOOKUP($T154,Fe_Annuity_Tables,MATCH(CY$3+3,'Mortality Tables'!$N$1:$DN$1,0),FALSE)),"")</f>
        <v/>
      </c>
      <c r="CZ154" s="685" t="str">
        <f>IFERROR((CY154+BI154*Contr_Rate)*(1+Inv_Return)*IF($D154=$C$1,VLOOKUP($T154,Male_Annuity_Tables,MATCH($BS$3+3,'Mortality Tables'!$N$1:$DN$1,0),FALSE),VLOOKUP($T154,Fe_Annuity_Tables,MATCH(CZ$3+3,'Mortality Tables'!$N$1:$DN$1,0),FALSE)),"")</f>
        <v/>
      </c>
      <c r="DA154" s="685" t="str">
        <f>IFERROR((CZ154+BJ154*Contr_Rate)*(1+Inv_Return)*IF($D154=$C$1,VLOOKUP($T154,Male_Annuity_Tables,MATCH($BS$3+3,'Mortality Tables'!$N$1:$DN$1,0),FALSE),VLOOKUP($T154,Fe_Annuity_Tables,MATCH(DA$3+3,'Mortality Tables'!$N$1:$DN$1,0),FALSE)),"")</f>
        <v/>
      </c>
      <c r="DB154" s="685" t="str">
        <f>IFERROR((DA154+BK154*Contr_Rate)*(1+Inv_Return)*IF($D154=$C$1,VLOOKUP($T154,Male_Annuity_Tables,MATCH($BS$3+3,'Mortality Tables'!$N$1:$DN$1,0),FALSE),VLOOKUP($T154,Fe_Annuity_Tables,MATCH(DB$3+3,'Mortality Tables'!$N$1:$DN$1,0),FALSE)),"")</f>
        <v/>
      </c>
      <c r="DC154" s="685" t="str">
        <f>IFERROR((DB154+BL154*Contr_Rate)*(1+Inv_Return)*IF($D154=$C$1,VLOOKUP($T154,Male_Annuity_Tables,MATCH($BS$3+3,'Mortality Tables'!$N$1:$DN$1,0),FALSE),VLOOKUP($T154,Fe_Annuity_Tables,MATCH(DC$3+3,'Mortality Tables'!$N$1:$DN$1,0),FALSE)),"")</f>
        <v/>
      </c>
      <c r="DD154" s="685" t="str">
        <f>IFERROR((DC154+BM154*Contr_Rate)*(1+Inv_Return)*IF($D154=$C$1,VLOOKUP($T154,Male_Annuity_Tables,MATCH($BS$3+3,'Mortality Tables'!$N$1:$DN$1,0),FALSE),VLOOKUP($T154,Fe_Annuity_Tables,MATCH(DD$3+3,'Mortality Tables'!$N$1:$DN$1,0),FALSE)),"")</f>
        <v/>
      </c>
      <c r="DE154" s="685" t="str">
        <f>IFERROR((DD154+BN154*Contr_Rate)*(1+Inv_Return)*IF($D154=$C$1,VLOOKUP($T154,Male_Annuity_Tables,MATCH($BS$3+3,'Mortality Tables'!$N$1:$DN$1,0),FALSE),VLOOKUP($T154,Fe_Annuity_Tables,MATCH(DE$3+3,'Mortality Tables'!$N$1:$DN$1,0),FALSE)),"")</f>
        <v/>
      </c>
      <c r="DF154" s="685" t="str">
        <f>IFERROR((DE154+BO154*Contr_Rate)*(1+Inv_Return)*IF($D154=$C$1,VLOOKUP($T154,Male_Annuity_Tables,MATCH($BS$3+3,'Mortality Tables'!$N$1:$DN$1,0),FALSE),VLOOKUP($T154,Fe_Annuity_Tables,MATCH(DF$3+3,'Mortality Tables'!$N$1:$DN$1,0),FALSE)),"")</f>
        <v/>
      </c>
      <c r="DG154" s="685" t="str">
        <f>IFERROR((DF154+BP154*Contr_Rate)*(1+Inv_Return)*IF($D154=$C$1,VLOOKUP($T154,Male_Annuity_Tables,MATCH($BS$3+3,'Mortality Tables'!$N$1:$DN$1,0),FALSE),VLOOKUP($T154,Fe_Annuity_Tables,MATCH(DG$3+3,'Mortality Tables'!$N$1:$DN$1,0),FALSE)),"")</f>
        <v/>
      </c>
      <c r="DH154" s="685" t="str">
        <f>IFERROR((DG154+BQ154*Contr_Rate)*(1+Inv_Return)*IF($D154=$C$1,VLOOKUP($T154,Male_Annuity_Tables,MATCH($BS$3+3,'Mortality Tables'!$N$1:$DN$1,0),FALSE),VLOOKUP($T154,Fe_Annuity_Tables,MATCH(DH$3+3,'Mortality Tables'!$N$1:$DN$1,0),FALSE)),"")</f>
        <v/>
      </c>
      <c r="DJ154" s="686">
        <f t="shared" si="100"/>
        <v>453073.67923395726</v>
      </c>
      <c r="DK154" s="680">
        <f t="shared" si="60"/>
        <v>8.8017766057058875</v>
      </c>
      <c r="DL154" s="686">
        <f t="shared" si="83"/>
        <v>34488.419632232471</v>
      </c>
      <c r="DM154" s="686">
        <f t="shared" si="101"/>
        <v>1663464.8775281911</v>
      </c>
      <c r="DN154" s="687">
        <f t="shared" si="84"/>
        <v>2.0732881167578477E-2</v>
      </c>
      <c r="DP154" s="688">
        <f t="shared" si="95"/>
        <v>52760.777367237759</v>
      </c>
      <c r="DQ154" s="688">
        <f t="shared" si="96"/>
        <v>68362.911775513989</v>
      </c>
      <c r="DR154" s="688">
        <f t="shared" si="97"/>
        <v>68966.195842474131</v>
      </c>
    </row>
    <row r="155" spans="1:122" s="657" customFormat="1" ht="14.5">
      <c r="A155" s="675" t="s">
        <v>1379</v>
      </c>
      <c r="B155" s="675" t="s">
        <v>1380</v>
      </c>
      <c r="C155" s="675" t="s">
        <v>115</v>
      </c>
      <c r="D155" s="675" t="s">
        <v>61</v>
      </c>
      <c r="E155" s="676">
        <v>33178</v>
      </c>
      <c r="F155" s="677">
        <v>41824</v>
      </c>
      <c r="G155" s="677">
        <v>42722</v>
      </c>
      <c r="H155" s="678">
        <v>2554633</v>
      </c>
      <c r="I155" s="678">
        <v>145060.24</v>
      </c>
      <c r="J155" s="678">
        <v>185676.32</v>
      </c>
      <c r="K155" s="678">
        <v>38441.31</v>
      </c>
      <c r="L155" s="678">
        <v>369177.87</v>
      </c>
      <c r="M155" s="679">
        <f>IF(COUNTIF($A$4:A204,A155)=1,0,1)</f>
        <v>0</v>
      </c>
      <c r="N155" s="680" t="str">
        <f t="shared" si="80"/>
        <v>Okay</v>
      </c>
      <c r="O155" s="680" t="str">
        <f t="shared" si="98"/>
        <v>TRUE</v>
      </c>
      <c r="P155" s="680" t="b">
        <f t="shared" si="92"/>
        <v>1</v>
      </c>
      <c r="Q155" s="680" t="b">
        <f t="shared" si="76"/>
        <v>1</v>
      </c>
      <c r="R155" s="680" t="b">
        <f t="shared" si="77"/>
        <v>1</v>
      </c>
      <c r="S155" s="681">
        <f t="shared" si="93"/>
        <v>23.687671232876713</v>
      </c>
      <c r="T155" s="682">
        <f t="shared" si="78"/>
        <v>34</v>
      </c>
      <c r="U155" s="682">
        <f t="shared" si="99"/>
        <v>26</v>
      </c>
      <c r="V155" s="682">
        <f t="shared" si="79"/>
        <v>8.0383561643835613</v>
      </c>
      <c r="W155" s="682">
        <f t="shared" si="81"/>
        <v>26</v>
      </c>
      <c r="X155" s="683">
        <f t="shared" si="82"/>
        <v>9598624.6199999992</v>
      </c>
      <c r="Y155" s="684">
        <f t="shared" si="94"/>
        <v>1.6000000000000001E-3</v>
      </c>
      <c r="Z155" s="684">
        <f>IF($D155=$C$1,VLOOKUP($T155,Male_Annuity_Tables,MATCH($W155+2,'Mortality Tables'!$DS$1:$HT$1,0),FALSE),VLOOKUP($T155,Fe_Annuity_Tables,MATCH($W155+2,'Mortality Tables'!$M$1:$DN$1,0),FALSE))</f>
        <v>2.065671433367219E-2</v>
      </c>
      <c r="AA155" s="664"/>
      <c r="AB155" s="685">
        <f t="shared" si="103"/>
        <v>2684791.5513500003</v>
      </c>
      <c r="AC155" s="685">
        <f t="shared" si="103"/>
        <v>2821581.6808912829</v>
      </c>
      <c r="AD155" s="685">
        <f t="shared" si="103"/>
        <v>2965341.2675326937</v>
      </c>
      <c r="AE155" s="685">
        <f t="shared" si="103"/>
        <v>3116425.4051134842</v>
      </c>
      <c r="AF155" s="685">
        <f t="shared" si="103"/>
        <v>3275207.2795040165</v>
      </c>
      <c r="AG155" s="685">
        <f t="shared" si="103"/>
        <v>3442079.0903947465</v>
      </c>
      <c r="AH155" s="685">
        <f t="shared" si="103"/>
        <v>3617453.020050359</v>
      </c>
      <c r="AI155" s="685">
        <f t="shared" si="103"/>
        <v>3801762.2514219247</v>
      </c>
      <c r="AJ155" s="685">
        <f t="shared" si="103"/>
        <v>3995462.0381318722</v>
      </c>
      <c r="AK155" s="685">
        <f t="shared" si="103"/>
        <v>4199030.8289746912</v>
      </c>
      <c r="AL155" s="685">
        <f t="shared" si="102"/>
        <v>4412971.4497109512</v>
      </c>
      <c r="AM155" s="685">
        <f t="shared" si="102"/>
        <v>4637812.3450737242</v>
      </c>
      <c r="AN155" s="685">
        <f t="shared" si="102"/>
        <v>4874108.8840552308</v>
      </c>
      <c r="AO155" s="685">
        <f t="shared" si="102"/>
        <v>5122444.7316978453</v>
      </c>
      <c r="AP155" s="685">
        <f t="shared" si="102"/>
        <v>5383433.2907778509</v>
      </c>
      <c r="AQ155" s="685">
        <f t="shared" si="102"/>
        <v>5657719.2169429818</v>
      </c>
      <c r="AR155" s="685">
        <f t="shared" si="102"/>
        <v>5945980.011046228</v>
      </c>
      <c r="AS155" s="685">
        <f t="shared" si="102"/>
        <v>6248927.6926090326</v>
      </c>
      <c r="AT155" s="685">
        <f t="shared" si="102"/>
        <v>6567310.5585474633</v>
      </c>
      <c r="AU155" s="685">
        <f t="shared" si="102"/>
        <v>6901915.0315054571</v>
      </c>
      <c r="AV155" s="685">
        <f t="shared" si="104"/>
        <v>7253567.6023606593</v>
      </c>
      <c r="AW155" s="685">
        <f t="shared" si="104"/>
        <v>7623136.8717009369</v>
      </c>
      <c r="AX155" s="685">
        <f t="shared" si="104"/>
        <v>8011535.6953140981</v>
      </c>
      <c r="AY155" s="685">
        <f t="shared" si="104"/>
        <v>8419723.4389903527</v>
      </c>
      <c r="AZ155" s="685">
        <f t="shared" si="104"/>
        <v>8848708.3482069112</v>
      </c>
      <c r="BA155" s="685">
        <f t="shared" si="104"/>
        <v>9299550.0385480523</v>
      </c>
      <c r="BB155" s="685" t="str">
        <f t="shared" si="104"/>
        <v/>
      </c>
      <c r="BC155" s="685" t="str">
        <f t="shared" si="104"/>
        <v/>
      </c>
      <c r="BD155" s="685" t="str">
        <f t="shared" si="104"/>
        <v/>
      </c>
      <c r="BE155" s="685" t="str">
        <f t="shared" si="104"/>
        <v/>
      </c>
      <c r="BF155" s="685" t="str">
        <f t="shared" si="104"/>
        <v/>
      </c>
      <c r="BG155" s="685" t="str">
        <f t="shared" si="104"/>
        <v/>
      </c>
      <c r="BH155" s="685" t="str">
        <f t="shared" si="104"/>
        <v/>
      </c>
      <c r="BI155" s="685" t="str">
        <f t="shared" si="104"/>
        <v/>
      </c>
      <c r="BJ155" s="685" t="str">
        <f t="shared" si="104"/>
        <v/>
      </c>
      <c r="BK155" s="685" t="str">
        <f t="shared" si="104"/>
        <v/>
      </c>
      <c r="BL155" s="685" t="str">
        <f t="shared" si="105"/>
        <v/>
      </c>
      <c r="BM155" s="685" t="str">
        <f t="shared" si="105"/>
        <v/>
      </c>
      <c r="BN155" s="685" t="str">
        <f t="shared" si="105"/>
        <v/>
      </c>
      <c r="BO155" s="685" t="str">
        <f t="shared" si="105"/>
        <v/>
      </c>
      <c r="BP155" s="685" t="str">
        <f t="shared" si="105"/>
        <v/>
      </c>
      <c r="BQ155" s="685" t="str">
        <f t="shared" si="105"/>
        <v/>
      </c>
      <c r="BR155" s="529"/>
      <c r="BS155" s="685">
        <f>IFERROR(($L155+AB155*Contr_Rate)*(1+Inv_Return)*IF($D155=$C$1,VLOOKUP($T155,Male_Annuity_Tables,MATCH($BS$3+3,'Mortality Tables'!$N$1:$DN$1,0),FALSE),VLOOKUP($T155,Fe_Annuity_Tables,MATCH(BS$3+3,'Mortality Tables'!$N$1:$DN$1,0),FALSE)),"")</f>
        <v>964124.35516527307</v>
      </c>
      <c r="BT155" s="685">
        <f>IFERROR(($BS155+AC155*Contr_Rate)*(1+Inv_Return)*IF($D155=$C$1,VLOOKUP($T155,Male_Annuity_Tables,MATCH($BS$3+3,'Mortality Tables'!$N$1:$DN$1,0),FALSE),VLOOKUP($T155,Fe_Annuity_Tables,MATCH(BT$3+3,'Mortality Tables'!$N$1:$DN$1,0),FALSE)),"")</f>
        <v>1486139.6792607035</v>
      </c>
      <c r="BU155" s="685">
        <f>IFERROR((BT155+AD155*Contr_Rate)*(1+Inv_Return)*IF($D155=$C$1,VLOOKUP($T155,Male_Annuity_Tables,MATCH($BS$3+3,'Mortality Tables'!$N$1:$DN$1,0),FALSE),VLOOKUP($T155,Fe_Annuity_Tables,MATCH(BU$3+3,'Mortality Tables'!$N$1:$DN$1,0),FALSE)),"")</f>
        <v>1950009.2601672676</v>
      </c>
      <c r="BV155" s="685">
        <f>IFERROR((BU155+AE155*Contr_Rate)*(1+Inv_Return)*IF($D155=$C$1,VLOOKUP($T155,Male_Annuity_Tables,MATCH($BS$3+3,'Mortality Tables'!$N$1:$DN$1,0),FALSE),VLOOKUP($T155,Fe_Annuity_Tables,MATCH(BV$3+3,'Mortality Tables'!$N$1:$DN$1,0),FALSE)),"")</f>
        <v>2367956.4083026121</v>
      </c>
      <c r="BW155" s="685">
        <f>IFERROR((BV155+AF155*Contr_Rate)*(1+Inv_Return)*IF($D155=$C$1,VLOOKUP($T155,Male_Annuity_Tables,MATCH($BS$3+3,'Mortality Tables'!$N$1:$DN$1,0),FALSE),VLOOKUP($T155,Fe_Annuity_Tables,MATCH(BW$3+3,'Mortality Tables'!$N$1:$DN$1,0),FALSE)),"")</f>
        <v>2750105.9110689755</v>
      </c>
      <c r="BX155" s="685">
        <f>IFERROR((BW155+AG155*Contr_Rate)*(1+Inv_Return)*IF($D155=$C$1,VLOOKUP($T155,Male_Annuity_Tables,MATCH($BS$3+3,'Mortality Tables'!$N$1:$DN$1,0),FALSE),VLOOKUP($T155,Fe_Annuity_Tables,MATCH(BX$3+3,'Mortality Tables'!$N$1:$DN$1,0),FALSE)),"")</f>
        <v>3104864.7699840586</v>
      </c>
      <c r="BY155" s="685">
        <f>IFERROR((BX155+AH155*Contr_Rate)*(1+Inv_Return)*IF($D155=$C$1,VLOOKUP($T155,Male_Annuity_Tables,MATCH($BS$3+3,'Mortality Tables'!$N$1:$DN$1,0),FALSE),VLOOKUP($T155,Fe_Annuity_Tables,MATCH(BY$3+3,'Mortality Tables'!$N$1:$DN$1,0),FALSE)),"")</f>
        <v>3439234.9482925669</v>
      </c>
      <c r="BZ155" s="685">
        <f>IFERROR((BY155+AI155*Contr_Rate)*(1+Inv_Return)*IF($D155=$C$1,VLOOKUP($T155,Male_Annuity_Tables,MATCH($BS$3+3,'Mortality Tables'!$N$1:$DN$1,0),FALSE),VLOOKUP($T155,Fe_Annuity_Tables,MATCH(BZ$3+3,'Mortality Tables'!$N$1:$DN$1,0),FALSE)),"")</f>
        <v>3759070.3249291149</v>
      </c>
      <c r="CA155" s="685">
        <f>IFERROR((BZ155+AJ155*Contr_Rate)*(1+Inv_Return)*IF($D155=$C$1,VLOOKUP($T155,Male_Annuity_Tables,MATCH($BS$3+3,'Mortality Tables'!$N$1:$DN$1,0),FALSE),VLOOKUP($T155,Fe_Annuity_Tables,MATCH(CA$3+3,'Mortality Tables'!$N$1:$DN$1,0),FALSE)),"")</f>
        <v>4069287.8658233257</v>
      </c>
      <c r="CB155" s="685">
        <f>IFERROR((CA155+AK155*Contr_Rate)*(1+Inv_Return)*IF($D155=$C$1,VLOOKUP($T155,Male_Annuity_Tables,MATCH($BS$3+3,'Mortality Tables'!$N$1:$DN$1,0),FALSE),VLOOKUP($T155,Fe_Annuity_Tables,MATCH(CB$3+3,'Mortality Tables'!$N$1:$DN$1,0),FALSE)),"")</f>
        <v>4374041.2302199304</v>
      </c>
      <c r="CC155" s="685">
        <f>IFERROR((CB155+AL155*Contr_Rate)*(1+Inv_Return)*IF($D155=$C$1,VLOOKUP($T155,Male_Annuity_Tables,MATCH($BS$3+3,'Mortality Tables'!$N$1:$DN$1,0),FALSE),VLOOKUP($T155,Fe_Annuity_Tables,MATCH(CC$3+3,'Mortality Tables'!$N$1:$DN$1,0),FALSE)),"")</f>
        <v>4676863.5577642769</v>
      </c>
      <c r="CD155" s="685">
        <f>IFERROR((CC155+AM155*Contr_Rate)*(1+Inv_Return)*IF($D155=$C$1,VLOOKUP($T155,Male_Annuity_Tables,MATCH($BS$3+3,'Mortality Tables'!$N$1:$DN$1,0),FALSE),VLOOKUP($T155,Fe_Annuity_Tables,MATCH(CD$3+3,'Mortality Tables'!$N$1:$DN$1,0),FALSE)),"")</f>
        <v>4980784.9739844864</v>
      </c>
      <c r="CE155" s="685">
        <f>IFERROR((CD155+AN155*Contr_Rate)*(1+Inv_Return)*IF($D155=$C$1,VLOOKUP($T155,Male_Annuity_Tables,MATCH($BS$3+3,'Mortality Tables'!$N$1:$DN$1,0),FALSE),VLOOKUP($T155,Fe_Annuity_Tables,MATCH(CE$3+3,'Mortality Tables'!$N$1:$DN$1,0),FALSE)),"")</f>
        <v>5288429.3602138134</v>
      </c>
      <c r="CF155" s="685">
        <f>IFERROR((CE155+AO155*Contr_Rate)*(1+Inv_Return)*IF($D155=$C$1,VLOOKUP($T155,Male_Annuity_Tables,MATCH($BS$3+3,'Mortality Tables'!$N$1:$DN$1,0),FALSE),VLOOKUP($T155,Fe_Annuity_Tables,MATCH(CF$3+3,'Mortality Tables'!$N$1:$DN$1,0),FALSE)),"")</f>
        <v>5602094.1201399975</v>
      </c>
      <c r="CG155" s="685">
        <f>IFERROR((CF155+AP155*Contr_Rate)*(1+Inv_Return)*IF($D155=$C$1,VLOOKUP($T155,Male_Annuity_Tables,MATCH($BS$3+3,'Mortality Tables'!$N$1:$DN$1,0),FALSE),VLOOKUP($T155,Fe_Annuity_Tables,MATCH(CG$3+3,'Mortality Tables'!$N$1:$DN$1,0),FALSE)),"")</f>
        <v>5923816.0071951859</v>
      </c>
      <c r="CH155" s="685">
        <f>IFERROR((CG155+AQ155*Contr_Rate)*(1+Inv_Return)*IF($D155=$C$1,VLOOKUP($T155,Male_Annuity_Tables,MATCH($BS$3+3,'Mortality Tables'!$N$1:$DN$1,0),FALSE),VLOOKUP($T155,Fe_Annuity_Tables,MATCH(CH$3+3,'Mortality Tables'!$N$1:$DN$1,0),FALSE)),"")</f>
        <v>6255425.5287700053</v>
      </c>
      <c r="CI155" s="685">
        <f>IFERROR((CH155+AR155*Contr_Rate)*(1+Inv_Return)*IF($D155=$C$1,VLOOKUP($T155,Male_Annuity_Tables,MATCH($BS$3+3,'Mortality Tables'!$N$1:$DN$1,0),FALSE),VLOOKUP($T155,Fe_Annuity_Tables,MATCH(CI$3+3,'Mortality Tables'!$N$1:$DN$1,0),FALSE)),"")</f>
        <v>6598591.9932928542</v>
      </c>
      <c r="CJ155" s="685">
        <f>IFERROR((CI155+AS155*Contr_Rate)*(1+Inv_Return)*IF($D155=$C$1,VLOOKUP($T155,Male_Annuity_Tables,MATCH($BS$3+3,'Mortality Tables'!$N$1:$DN$1,0),FALSE),VLOOKUP($T155,Fe_Annuity_Tables,MATCH(CJ$3+3,'Mortality Tables'!$N$1:$DN$1,0),FALSE)),"")</f>
        <v>6954860.8969495697</v>
      </c>
      <c r="CK155" s="685">
        <f>IFERROR((CJ155+AT155*Contr_Rate)*(1+Inv_Return)*IF($D155=$C$1,VLOOKUP($T155,Male_Annuity_Tables,MATCH($BS$3+3,'Mortality Tables'!$N$1:$DN$1,0),FALSE),VLOOKUP($T155,Fe_Annuity_Tables,MATCH(CK$3+3,'Mortality Tables'!$N$1:$DN$1,0),FALSE)),"")</f>
        <v>7325685.0437744996</v>
      </c>
      <c r="CL155" s="685">
        <f>IFERROR((CK155+AU155*Contr_Rate)*(1+Inv_Return)*IF($D155=$C$1,VLOOKUP($T155,Male_Annuity_Tables,MATCH($BS$3+3,'Mortality Tables'!$N$1:$DN$1,0),FALSE),VLOOKUP($T155,Fe_Annuity_Tables,MATCH(CL$3+3,'Mortality Tables'!$N$1:$DN$1,0),FALSE)),"")</f>
        <v>7712450.5441572014</v>
      </c>
      <c r="CM155" s="685">
        <f>IFERROR((CL155+AV155*Contr_Rate)*(1+Inv_Return)*IF($D155=$C$1,VLOOKUP($T155,Male_Annuity_Tables,MATCH($BS$3+3,'Mortality Tables'!$N$1:$DN$1,0),FALSE),VLOOKUP($T155,Fe_Annuity_Tables,MATCH(CM$3+3,'Mortality Tables'!$N$1:$DN$1,0),FALSE)),"")</f>
        <v>8116498.6327413693</v>
      </c>
      <c r="CN155" s="685">
        <f>IFERROR((CM155+AW155*Contr_Rate)*(1+Inv_Return)*IF($D155=$C$1,VLOOKUP($T155,Male_Annuity_Tables,MATCH($BS$3+3,'Mortality Tables'!$N$1:$DN$1,0),FALSE),VLOOKUP($T155,Fe_Annuity_Tables,MATCH(CN$3+3,'Mortality Tables'!$N$1:$DN$1,0),FALSE)),"")</f>
        <v>8539144.0792511236</v>
      </c>
      <c r="CO155" s="685">
        <f>IFERROR((CN155+AX155*Contr_Rate)*(1+Inv_Return)*IF($D155=$C$1,VLOOKUP($T155,Male_Annuity_Tables,MATCH($BS$3+3,'Mortality Tables'!$N$1:$DN$1,0),FALSE),VLOOKUP($T155,Fe_Annuity_Tables,MATCH(CO$3+3,'Mortality Tables'!$N$1:$DN$1,0),FALSE)),"")</f>
        <v>8981690.8284040466</v>
      </c>
      <c r="CP155" s="685">
        <f>IFERROR((CO155+AY155*Contr_Rate)*(1+Inv_Return)*IF($D155=$C$1,VLOOKUP($T155,Male_Annuity_Tables,MATCH($BS$3+3,'Mortality Tables'!$N$1:$DN$1,0),FALSE),VLOOKUP($T155,Fe_Annuity_Tables,MATCH(CP$3+3,'Mortality Tables'!$N$1:$DN$1,0),FALSE)),"")</f>
        <v>9445445.3923755772</v>
      </c>
      <c r="CQ155" s="685">
        <f>IFERROR((CP155+AZ155*Contr_Rate)*(1+Inv_Return)*IF($D155=$C$1,VLOOKUP($T155,Male_Annuity_Tables,MATCH($BS$3+3,'Mortality Tables'!$N$1:$DN$1,0),FALSE),VLOOKUP($T155,Fe_Annuity_Tables,MATCH(CQ$3+3,'Mortality Tables'!$N$1:$DN$1,0),FALSE)),"")</f>
        <v>9931728.4268459845</v>
      </c>
      <c r="CR155" s="685">
        <f>IFERROR((CQ155+BA155*Contr_Rate)*(1+Inv_Return)*IF($D155=$C$1,VLOOKUP($T155,Male_Annuity_Tables,MATCH($BS$3+3,'Mortality Tables'!$N$1:$DN$1,0),FALSE),VLOOKUP($T155,Fe_Annuity_Tables,MATCH(CR$3+3,'Mortality Tables'!$N$1:$DN$1,0),FALSE)),"")</f>
        <v>10441884.845861673</v>
      </c>
      <c r="CS155" s="685" t="str">
        <f>IFERROR((CR155+BB155*Contr_Rate)*(1+Inv_Return)*IF($D155=$C$1,VLOOKUP($T155,Male_Annuity_Tables,MATCH($BS$3+3,'Mortality Tables'!$N$1:$DN$1,0),FALSE),VLOOKUP($T155,Fe_Annuity_Tables,MATCH(CS$3+3,'Mortality Tables'!$N$1:$DN$1,0),FALSE)),"")</f>
        <v/>
      </c>
      <c r="CT155" s="685" t="str">
        <f>IFERROR((CS155+BC155*Contr_Rate)*(1+Inv_Return)*IF($D155=$C$1,VLOOKUP($T155,Male_Annuity_Tables,MATCH($BS$3+3,'Mortality Tables'!$N$1:$DN$1,0),FALSE),VLOOKUP($T155,Fe_Annuity_Tables,MATCH(CT$3+3,'Mortality Tables'!$N$1:$DN$1,0),FALSE)),"")</f>
        <v/>
      </c>
      <c r="CU155" s="685" t="str">
        <f>IFERROR((CT155+BD155*Contr_Rate)*(1+Inv_Return)*IF($D155=$C$1,VLOOKUP($T155,Male_Annuity_Tables,MATCH($BS$3+3,'Mortality Tables'!$N$1:$DN$1,0),FALSE),VLOOKUP($T155,Fe_Annuity_Tables,MATCH(CU$3+3,'Mortality Tables'!$N$1:$DN$1,0),FALSE)),"")</f>
        <v/>
      </c>
      <c r="CV155" s="685" t="str">
        <f>IFERROR((CU155+BE155*Contr_Rate)*(1+Inv_Return)*IF($D155=$C$1,VLOOKUP($T155,Male_Annuity_Tables,MATCH($BS$3+3,'Mortality Tables'!$N$1:$DN$1,0),FALSE),VLOOKUP($T155,Fe_Annuity_Tables,MATCH(CV$3+3,'Mortality Tables'!$N$1:$DN$1,0),FALSE)),"")</f>
        <v/>
      </c>
      <c r="CW155" s="685" t="str">
        <f>IFERROR((CV155+BF155*Contr_Rate)*(1+Inv_Return)*IF($D155=$C$1,VLOOKUP($T155,Male_Annuity_Tables,MATCH($BS$3+3,'Mortality Tables'!$N$1:$DN$1,0),FALSE),VLOOKUP($T155,Fe_Annuity_Tables,MATCH(CW$3+3,'Mortality Tables'!$N$1:$DN$1,0),FALSE)),"")</f>
        <v/>
      </c>
      <c r="CX155" s="685" t="str">
        <f>IFERROR((CW155+BG155*Contr_Rate)*(1+Inv_Return)*IF($D155=$C$1,VLOOKUP($T155,Male_Annuity_Tables,MATCH($BS$3+3,'Mortality Tables'!$N$1:$DN$1,0),FALSE),VLOOKUP($T155,Fe_Annuity_Tables,MATCH(CX$3+3,'Mortality Tables'!$N$1:$DN$1,0),FALSE)),"")</f>
        <v/>
      </c>
      <c r="CY155" s="685" t="str">
        <f>IFERROR((CX155+BH155*Contr_Rate)*(1+Inv_Return)*IF($D155=$C$1,VLOOKUP($T155,Male_Annuity_Tables,MATCH($BS$3+3,'Mortality Tables'!$N$1:$DN$1,0),FALSE),VLOOKUP($T155,Fe_Annuity_Tables,MATCH(CY$3+3,'Mortality Tables'!$N$1:$DN$1,0),FALSE)),"")</f>
        <v/>
      </c>
      <c r="CZ155" s="685" t="str">
        <f>IFERROR((CY155+BI155*Contr_Rate)*(1+Inv_Return)*IF($D155=$C$1,VLOOKUP($T155,Male_Annuity_Tables,MATCH($BS$3+3,'Mortality Tables'!$N$1:$DN$1,0),FALSE),VLOOKUP($T155,Fe_Annuity_Tables,MATCH(CZ$3+3,'Mortality Tables'!$N$1:$DN$1,0),FALSE)),"")</f>
        <v/>
      </c>
      <c r="DA155" s="685" t="str">
        <f>IFERROR((CZ155+BJ155*Contr_Rate)*(1+Inv_Return)*IF($D155=$C$1,VLOOKUP($T155,Male_Annuity_Tables,MATCH($BS$3+3,'Mortality Tables'!$N$1:$DN$1,0),FALSE),VLOOKUP($T155,Fe_Annuity_Tables,MATCH(DA$3+3,'Mortality Tables'!$N$1:$DN$1,0),FALSE)),"")</f>
        <v/>
      </c>
      <c r="DB155" s="685" t="str">
        <f>IFERROR((DA155+BK155*Contr_Rate)*(1+Inv_Return)*IF($D155=$C$1,VLOOKUP($T155,Male_Annuity_Tables,MATCH($BS$3+3,'Mortality Tables'!$N$1:$DN$1,0),FALSE),VLOOKUP($T155,Fe_Annuity_Tables,MATCH(DB$3+3,'Mortality Tables'!$N$1:$DN$1,0),FALSE)),"")</f>
        <v/>
      </c>
      <c r="DC155" s="685" t="str">
        <f>IFERROR((DB155+BL155*Contr_Rate)*(1+Inv_Return)*IF($D155=$C$1,VLOOKUP($T155,Male_Annuity_Tables,MATCH($BS$3+3,'Mortality Tables'!$N$1:$DN$1,0),FALSE),VLOOKUP($T155,Fe_Annuity_Tables,MATCH(DC$3+3,'Mortality Tables'!$N$1:$DN$1,0),FALSE)),"")</f>
        <v/>
      </c>
      <c r="DD155" s="685" t="str">
        <f>IFERROR((DC155+BM155*Contr_Rate)*(1+Inv_Return)*IF($D155=$C$1,VLOOKUP($T155,Male_Annuity_Tables,MATCH($BS$3+3,'Mortality Tables'!$N$1:$DN$1,0),FALSE),VLOOKUP($T155,Fe_Annuity_Tables,MATCH(DD$3+3,'Mortality Tables'!$N$1:$DN$1,0),FALSE)),"")</f>
        <v/>
      </c>
      <c r="DE155" s="685" t="str">
        <f>IFERROR((DD155+BN155*Contr_Rate)*(1+Inv_Return)*IF($D155=$C$1,VLOOKUP($T155,Male_Annuity_Tables,MATCH($BS$3+3,'Mortality Tables'!$N$1:$DN$1,0),FALSE),VLOOKUP($T155,Fe_Annuity_Tables,MATCH(DE$3+3,'Mortality Tables'!$N$1:$DN$1,0),FALSE)),"")</f>
        <v/>
      </c>
      <c r="DF155" s="685" t="str">
        <f>IFERROR((DE155+BO155*Contr_Rate)*(1+Inv_Return)*IF($D155=$C$1,VLOOKUP($T155,Male_Annuity_Tables,MATCH($BS$3+3,'Mortality Tables'!$N$1:$DN$1,0),FALSE),VLOOKUP($T155,Fe_Annuity_Tables,MATCH(DF$3+3,'Mortality Tables'!$N$1:$DN$1,0),FALSE)),"")</f>
        <v/>
      </c>
      <c r="DG155" s="685" t="str">
        <f>IFERROR((DF155+BP155*Contr_Rate)*(1+Inv_Return)*IF($D155=$C$1,VLOOKUP($T155,Male_Annuity_Tables,MATCH($BS$3+3,'Mortality Tables'!$N$1:$DN$1,0),FALSE),VLOOKUP($T155,Fe_Annuity_Tables,MATCH(DG$3+3,'Mortality Tables'!$N$1:$DN$1,0),FALSE)),"")</f>
        <v/>
      </c>
      <c r="DH155" s="685" t="str">
        <f>IFERROR((DG155+BQ155*Contr_Rate)*(1+Inv_Return)*IF($D155=$C$1,VLOOKUP($T155,Male_Annuity_Tables,MATCH($BS$3+3,'Mortality Tables'!$N$1:$DN$1,0),FALSE),VLOOKUP($T155,Fe_Annuity_Tables,MATCH(DH$3+3,'Mortality Tables'!$N$1:$DN$1,0),FALSE)),"")</f>
        <v/>
      </c>
      <c r="DJ155" s="686">
        <f t="shared" si="100"/>
        <v>10441884.845861673</v>
      </c>
      <c r="DK155" s="680">
        <f t="shared" si="60"/>
        <v>8.0909277508679907</v>
      </c>
      <c r="DL155" s="686">
        <f t="shared" si="83"/>
        <v>864679.93067627971</v>
      </c>
      <c r="DM155" s="686">
        <f t="shared" si="101"/>
        <v>9299550.0385480523</v>
      </c>
      <c r="DN155" s="687">
        <f t="shared" si="84"/>
        <v>9.2980835319133676E-2</v>
      </c>
      <c r="DP155" s="688">
        <f t="shared" si="95"/>
        <v>194058.95020766617</v>
      </c>
      <c r="DQ155" s="688">
        <f t="shared" si="96"/>
        <v>299225.30758106714</v>
      </c>
      <c r="DR155" s="688">
        <f t="shared" si="97"/>
        <v>392763.06514585041</v>
      </c>
    </row>
    <row r="156" spans="1:122" s="657" customFormat="1" ht="14.5">
      <c r="A156" s="675" t="s">
        <v>1381</v>
      </c>
      <c r="B156" s="675" t="s">
        <v>1382</v>
      </c>
      <c r="C156" s="675" t="s">
        <v>236</v>
      </c>
      <c r="D156" s="675" t="s">
        <v>61</v>
      </c>
      <c r="E156" s="676">
        <v>25217</v>
      </c>
      <c r="F156" s="677">
        <v>35841</v>
      </c>
      <c r="G156" s="677">
        <v>39274</v>
      </c>
      <c r="H156" s="678">
        <v>2040151</v>
      </c>
      <c r="I156" s="678">
        <v>168814.53</v>
      </c>
      <c r="J156" s="678">
        <v>187050.54</v>
      </c>
      <c r="K156" s="678">
        <v>47257.39</v>
      </c>
      <c r="L156" s="678">
        <v>403122.46</v>
      </c>
      <c r="M156" s="679">
        <f>IF(COUNTIF($A$4:A204,A156)=1,0,1)</f>
        <v>0</v>
      </c>
      <c r="N156" s="680" t="str">
        <f t="shared" si="80"/>
        <v>Okay</v>
      </c>
      <c r="O156" s="680" t="str">
        <f t="shared" si="98"/>
        <v>TRUE</v>
      </c>
      <c r="P156" s="680" t="b">
        <f t="shared" si="92"/>
        <v>1</v>
      </c>
      <c r="Q156" s="680" t="b">
        <f t="shared" si="76"/>
        <v>1</v>
      </c>
      <c r="R156" s="680" t="b">
        <f t="shared" si="77"/>
        <v>1</v>
      </c>
      <c r="S156" s="681">
        <f t="shared" si="93"/>
        <v>29.106849315068494</v>
      </c>
      <c r="T156" s="682">
        <f t="shared" si="78"/>
        <v>55</v>
      </c>
      <c r="U156" s="682">
        <f t="shared" si="99"/>
        <v>38</v>
      </c>
      <c r="V156" s="682">
        <f t="shared" si="79"/>
        <v>17.484931506849314</v>
      </c>
      <c r="W156" s="682">
        <f t="shared" si="81"/>
        <v>5</v>
      </c>
      <c r="X156" s="683">
        <f t="shared" si="82"/>
        <v>2015612.3</v>
      </c>
      <c r="Y156" s="684">
        <f t="shared" si="94"/>
        <v>8.6999999999999994E-3</v>
      </c>
      <c r="Z156" s="684">
        <f>IF($D156=$C$1,VLOOKUP($T156,Male_Annuity_Tables,MATCH($W156+2,'Mortality Tables'!$DS$1:$HT$1,0),FALSE),VLOOKUP($T156,Fe_Annuity_Tables,MATCH($W156+2,'Mortality Tables'!$M$1:$DN$1,0),FALSE))</f>
        <v>0.73361217886501018</v>
      </c>
      <c r="AA156" s="664"/>
      <c r="AB156" s="685">
        <f t="shared" si="103"/>
        <v>2144096.6934500001</v>
      </c>
      <c r="AC156" s="685">
        <f t="shared" si="103"/>
        <v>2253338.4199812775</v>
      </c>
      <c r="AD156" s="685">
        <f t="shared" si="103"/>
        <v>2368146.0124793239</v>
      </c>
      <c r="AE156" s="685">
        <f t="shared" si="103"/>
        <v>2488803.0518151456</v>
      </c>
      <c r="AF156" s="685">
        <f t="shared" si="103"/>
        <v>2615607.5673051272</v>
      </c>
      <c r="AG156" s="685" t="str">
        <f t="shared" si="103"/>
        <v/>
      </c>
      <c r="AH156" s="685" t="str">
        <f t="shared" si="103"/>
        <v/>
      </c>
      <c r="AI156" s="685" t="str">
        <f t="shared" si="103"/>
        <v/>
      </c>
      <c r="AJ156" s="685" t="str">
        <f t="shared" si="103"/>
        <v/>
      </c>
      <c r="AK156" s="685" t="str">
        <f t="shared" si="103"/>
        <v/>
      </c>
      <c r="AL156" s="685" t="str">
        <f t="shared" si="102"/>
        <v/>
      </c>
      <c r="AM156" s="685" t="str">
        <f t="shared" si="102"/>
        <v/>
      </c>
      <c r="AN156" s="685" t="str">
        <f t="shared" si="102"/>
        <v/>
      </c>
      <c r="AO156" s="685" t="str">
        <f t="shared" si="102"/>
        <v/>
      </c>
      <c r="AP156" s="685" t="str">
        <f t="shared" si="102"/>
        <v/>
      </c>
      <c r="AQ156" s="685" t="str">
        <f t="shared" si="102"/>
        <v/>
      </c>
      <c r="AR156" s="685" t="str">
        <f t="shared" si="102"/>
        <v/>
      </c>
      <c r="AS156" s="685" t="str">
        <f t="shared" si="102"/>
        <v/>
      </c>
      <c r="AT156" s="685" t="str">
        <f t="shared" si="102"/>
        <v/>
      </c>
      <c r="AU156" s="685" t="str">
        <f t="shared" si="102"/>
        <v/>
      </c>
      <c r="AV156" s="685" t="str">
        <f t="shared" si="104"/>
        <v/>
      </c>
      <c r="AW156" s="685" t="str">
        <f t="shared" si="104"/>
        <v/>
      </c>
      <c r="AX156" s="685" t="str">
        <f t="shared" si="104"/>
        <v/>
      </c>
      <c r="AY156" s="685" t="str">
        <f t="shared" si="104"/>
        <v/>
      </c>
      <c r="AZ156" s="685" t="str">
        <f t="shared" si="104"/>
        <v/>
      </c>
      <c r="BA156" s="685" t="str">
        <f t="shared" si="104"/>
        <v/>
      </c>
      <c r="BB156" s="685" t="str">
        <f t="shared" si="104"/>
        <v/>
      </c>
      <c r="BC156" s="685" t="str">
        <f t="shared" si="104"/>
        <v/>
      </c>
      <c r="BD156" s="685" t="str">
        <f t="shared" si="104"/>
        <v/>
      </c>
      <c r="BE156" s="685" t="str">
        <f t="shared" si="104"/>
        <v/>
      </c>
      <c r="BF156" s="685" t="str">
        <f t="shared" si="104"/>
        <v/>
      </c>
      <c r="BG156" s="685" t="str">
        <f t="shared" si="104"/>
        <v/>
      </c>
      <c r="BH156" s="685" t="str">
        <f t="shared" si="104"/>
        <v/>
      </c>
      <c r="BI156" s="685" t="str">
        <f t="shared" si="104"/>
        <v/>
      </c>
      <c r="BJ156" s="685" t="str">
        <f t="shared" si="104"/>
        <v/>
      </c>
      <c r="BK156" s="685" t="str">
        <f t="shared" si="104"/>
        <v/>
      </c>
      <c r="BL156" s="685" t="str">
        <f t="shared" si="105"/>
        <v/>
      </c>
      <c r="BM156" s="685" t="str">
        <f t="shared" si="105"/>
        <v/>
      </c>
      <c r="BN156" s="685" t="str">
        <f t="shared" si="105"/>
        <v/>
      </c>
      <c r="BO156" s="685" t="str">
        <f t="shared" si="105"/>
        <v/>
      </c>
      <c r="BP156" s="685" t="str">
        <f t="shared" si="105"/>
        <v/>
      </c>
      <c r="BQ156" s="685" t="str">
        <f t="shared" si="105"/>
        <v/>
      </c>
      <c r="BR156" s="529"/>
      <c r="BS156" s="685">
        <f>IFERROR(($L156+AB156*Contr_Rate)*(1+Inv_Return)*IF($D156=$C$1,VLOOKUP($T156,Male_Annuity_Tables,MATCH($BS$3+3,'Mortality Tables'!$N$1:$DN$1,0),FALSE),VLOOKUP($T156,Fe_Annuity_Tables,MATCH(BS$3+3,'Mortality Tables'!$N$1:$DN$1,0),FALSE)),"")</f>
        <v>1012626.1244799778</v>
      </c>
      <c r="BT156" s="685">
        <f>IFERROR(($BS156+AC156*Contr_Rate)*(1+Inv_Return)*IF($D156=$C$1,VLOOKUP($T156,Male_Annuity_Tables,MATCH($BS$3+3,'Mortality Tables'!$N$1:$DN$1,0),FALSE),VLOOKUP($T156,Fe_Annuity_Tables,MATCH(BT$3+3,'Mortality Tables'!$N$1:$DN$1,0),FALSE)),"")</f>
        <v>1634200.8642667527</v>
      </c>
      <c r="BU156" s="685">
        <f>IFERROR((BT156+AD156*Contr_Rate)*(1+Inv_Return)*IF($D156=$C$1,VLOOKUP($T156,Male_Annuity_Tables,MATCH($BS$3+3,'Mortality Tables'!$N$1:$DN$1,0),FALSE),VLOOKUP($T156,Fe_Annuity_Tables,MATCH(BU$3+3,'Mortality Tables'!$N$1:$DN$1,0),FALSE)),"")</f>
        <v>2269073.5531808408</v>
      </c>
      <c r="BV156" s="685">
        <f>IFERROR((BU156+AE156*Contr_Rate)*(1+Inv_Return)*IF($D156=$C$1,VLOOKUP($T156,Male_Annuity_Tables,MATCH($BS$3+3,'Mortality Tables'!$N$1:$DN$1,0),FALSE),VLOOKUP($T156,Fe_Annuity_Tables,MATCH(BV$3+3,'Mortality Tables'!$N$1:$DN$1,0),FALSE)),"")</f>
        <v>2918513.853417208</v>
      </c>
      <c r="BW156" s="685">
        <f>IFERROR((BV156+AF156*Contr_Rate)*(1+Inv_Return)*IF($D156=$C$1,VLOOKUP($T156,Male_Annuity_Tables,MATCH($BS$3+3,'Mortality Tables'!$N$1:$DN$1,0),FALSE),VLOOKUP($T156,Fe_Annuity_Tables,MATCH(BW$3+3,'Mortality Tables'!$N$1:$DN$1,0),FALSE)),"")</f>
        <v>3583837.0312428959</v>
      </c>
      <c r="BX156" s="685" t="str">
        <f>IFERROR((BW156+AG156*Contr_Rate)*(1+Inv_Return)*IF($D156=$C$1,VLOOKUP($T156,Male_Annuity_Tables,MATCH($BS$3+3,'Mortality Tables'!$N$1:$DN$1,0),FALSE),VLOOKUP($T156,Fe_Annuity_Tables,MATCH(BX$3+3,'Mortality Tables'!$N$1:$DN$1,0),FALSE)),"")</f>
        <v/>
      </c>
      <c r="BY156" s="685" t="str">
        <f>IFERROR((BX156+AH156*Contr_Rate)*(1+Inv_Return)*IF($D156=$C$1,VLOOKUP($T156,Male_Annuity_Tables,MATCH($BS$3+3,'Mortality Tables'!$N$1:$DN$1,0),FALSE),VLOOKUP($T156,Fe_Annuity_Tables,MATCH(BY$3+3,'Mortality Tables'!$N$1:$DN$1,0),FALSE)),"")</f>
        <v/>
      </c>
      <c r="BZ156" s="685" t="str">
        <f>IFERROR((BY156+AI156*Contr_Rate)*(1+Inv_Return)*IF($D156=$C$1,VLOOKUP($T156,Male_Annuity_Tables,MATCH($BS$3+3,'Mortality Tables'!$N$1:$DN$1,0),FALSE),VLOOKUP($T156,Fe_Annuity_Tables,MATCH(BZ$3+3,'Mortality Tables'!$N$1:$DN$1,0),FALSE)),"")</f>
        <v/>
      </c>
      <c r="CA156" s="685" t="str">
        <f>IFERROR((BZ156+AJ156*Contr_Rate)*(1+Inv_Return)*IF($D156=$C$1,VLOOKUP($T156,Male_Annuity_Tables,MATCH($BS$3+3,'Mortality Tables'!$N$1:$DN$1,0),FALSE),VLOOKUP($T156,Fe_Annuity_Tables,MATCH(CA$3+3,'Mortality Tables'!$N$1:$DN$1,0),FALSE)),"")</f>
        <v/>
      </c>
      <c r="CB156" s="685" t="str">
        <f>IFERROR((CA156+AK156*Contr_Rate)*(1+Inv_Return)*IF($D156=$C$1,VLOOKUP($T156,Male_Annuity_Tables,MATCH($BS$3+3,'Mortality Tables'!$N$1:$DN$1,0),FALSE),VLOOKUP($T156,Fe_Annuity_Tables,MATCH(CB$3+3,'Mortality Tables'!$N$1:$DN$1,0),FALSE)),"")</f>
        <v/>
      </c>
      <c r="CC156" s="685" t="str">
        <f>IFERROR((CB156+AL156*Contr_Rate)*(1+Inv_Return)*IF($D156=$C$1,VLOOKUP($T156,Male_Annuity_Tables,MATCH($BS$3+3,'Mortality Tables'!$N$1:$DN$1,0),FALSE),VLOOKUP($T156,Fe_Annuity_Tables,MATCH(CC$3+3,'Mortality Tables'!$N$1:$DN$1,0),FALSE)),"")</f>
        <v/>
      </c>
      <c r="CD156" s="685" t="str">
        <f>IFERROR((CC156+AM156*Contr_Rate)*(1+Inv_Return)*IF($D156=$C$1,VLOOKUP($T156,Male_Annuity_Tables,MATCH($BS$3+3,'Mortality Tables'!$N$1:$DN$1,0),FALSE),VLOOKUP($T156,Fe_Annuity_Tables,MATCH(CD$3+3,'Mortality Tables'!$N$1:$DN$1,0),FALSE)),"")</f>
        <v/>
      </c>
      <c r="CE156" s="685" t="str">
        <f>IFERROR((CD156+AN156*Contr_Rate)*(1+Inv_Return)*IF($D156=$C$1,VLOOKUP($T156,Male_Annuity_Tables,MATCH($BS$3+3,'Mortality Tables'!$N$1:$DN$1,0),FALSE),VLOOKUP($T156,Fe_Annuity_Tables,MATCH(CE$3+3,'Mortality Tables'!$N$1:$DN$1,0),FALSE)),"")</f>
        <v/>
      </c>
      <c r="CF156" s="685" t="str">
        <f>IFERROR((CE156+AO156*Contr_Rate)*(1+Inv_Return)*IF($D156=$C$1,VLOOKUP($T156,Male_Annuity_Tables,MATCH($BS$3+3,'Mortality Tables'!$N$1:$DN$1,0),FALSE),VLOOKUP($T156,Fe_Annuity_Tables,MATCH(CF$3+3,'Mortality Tables'!$N$1:$DN$1,0),FALSE)),"")</f>
        <v/>
      </c>
      <c r="CG156" s="685" t="str">
        <f>IFERROR((CF156+AP156*Contr_Rate)*(1+Inv_Return)*IF($D156=$C$1,VLOOKUP($T156,Male_Annuity_Tables,MATCH($BS$3+3,'Mortality Tables'!$N$1:$DN$1,0),FALSE),VLOOKUP($T156,Fe_Annuity_Tables,MATCH(CG$3+3,'Mortality Tables'!$N$1:$DN$1,0),FALSE)),"")</f>
        <v/>
      </c>
      <c r="CH156" s="685" t="str">
        <f>IFERROR((CG156+AQ156*Contr_Rate)*(1+Inv_Return)*IF($D156=$C$1,VLOOKUP($T156,Male_Annuity_Tables,MATCH($BS$3+3,'Mortality Tables'!$N$1:$DN$1,0),FALSE),VLOOKUP($T156,Fe_Annuity_Tables,MATCH(CH$3+3,'Mortality Tables'!$N$1:$DN$1,0),FALSE)),"")</f>
        <v/>
      </c>
      <c r="CI156" s="685" t="str">
        <f>IFERROR((CH156+AR156*Contr_Rate)*(1+Inv_Return)*IF($D156=$C$1,VLOOKUP($T156,Male_Annuity_Tables,MATCH($BS$3+3,'Mortality Tables'!$N$1:$DN$1,0),FALSE),VLOOKUP($T156,Fe_Annuity_Tables,MATCH(CI$3+3,'Mortality Tables'!$N$1:$DN$1,0),FALSE)),"")</f>
        <v/>
      </c>
      <c r="CJ156" s="685" t="str">
        <f>IFERROR((CI156+AS156*Contr_Rate)*(1+Inv_Return)*IF($D156=$C$1,VLOOKUP($T156,Male_Annuity_Tables,MATCH($BS$3+3,'Mortality Tables'!$N$1:$DN$1,0),FALSE),VLOOKUP($T156,Fe_Annuity_Tables,MATCH(CJ$3+3,'Mortality Tables'!$N$1:$DN$1,0),FALSE)),"")</f>
        <v/>
      </c>
      <c r="CK156" s="685" t="str">
        <f>IFERROR((CJ156+AT156*Contr_Rate)*(1+Inv_Return)*IF($D156=$C$1,VLOOKUP($T156,Male_Annuity_Tables,MATCH($BS$3+3,'Mortality Tables'!$N$1:$DN$1,0),FALSE),VLOOKUP($T156,Fe_Annuity_Tables,MATCH(CK$3+3,'Mortality Tables'!$N$1:$DN$1,0),FALSE)),"")</f>
        <v/>
      </c>
      <c r="CL156" s="685" t="str">
        <f>IFERROR((CK156+AU156*Contr_Rate)*(1+Inv_Return)*IF($D156=$C$1,VLOOKUP($T156,Male_Annuity_Tables,MATCH($BS$3+3,'Mortality Tables'!$N$1:$DN$1,0),FALSE),VLOOKUP($T156,Fe_Annuity_Tables,MATCH(CL$3+3,'Mortality Tables'!$N$1:$DN$1,0),FALSE)),"")</f>
        <v/>
      </c>
      <c r="CM156" s="685" t="str">
        <f>IFERROR((CL156+AV156*Contr_Rate)*(1+Inv_Return)*IF($D156=$C$1,VLOOKUP($T156,Male_Annuity_Tables,MATCH($BS$3+3,'Mortality Tables'!$N$1:$DN$1,0),FALSE),VLOOKUP($T156,Fe_Annuity_Tables,MATCH(CM$3+3,'Mortality Tables'!$N$1:$DN$1,0),FALSE)),"")</f>
        <v/>
      </c>
      <c r="CN156" s="685" t="str">
        <f>IFERROR((CM156+AW156*Contr_Rate)*(1+Inv_Return)*IF($D156=$C$1,VLOOKUP($T156,Male_Annuity_Tables,MATCH($BS$3+3,'Mortality Tables'!$N$1:$DN$1,0),FALSE),VLOOKUP($T156,Fe_Annuity_Tables,MATCH(CN$3+3,'Mortality Tables'!$N$1:$DN$1,0),FALSE)),"")</f>
        <v/>
      </c>
      <c r="CO156" s="685" t="str">
        <f>IFERROR((CN156+AX156*Contr_Rate)*(1+Inv_Return)*IF($D156=$C$1,VLOOKUP($T156,Male_Annuity_Tables,MATCH($BS$3+3,'Mortality Tables'!$N$1:$DN$1,0),FALSE),VLOOKUP($T156,Fe_Annuity_Tables,MATCH(CO$3+3,'Mortality Tables'!$N$1:$DN$1,0),FALSE)),"")</f>
        <v/>
      </c>
      <c r="CP156" s="685" t="str">
        <f>IFERROR((CO156+AY156*Contr_Rate)*(1+Inv_Return)*IF($D156=$C$1,VLOOKUP($T156,Male_Annuity_Tables,MATCH($BS$3+3,'Mortality Tables'!$N$1:$DN$1,0),FALSE),VLOOKUP($T156,Fe_Annuity_Tables,MATCH(CP$3+3,'Mortality Tables'!$N$1:$DN$1,0),FALSE)),"")</f>
        <v/>
      </c>
      <c r="CQ156" s="685" t="str">
        <f>IFERROR((CP156+AZ156*Contr_Rate)*(1+Inv_Return)*IF($D156=$C$1,VLOOKUP($T156,Male_Annuity_Tables,MATCH($BS$3+3,'Mortality Tables'!$N$1:$DN$1,0),FALSE),VLOOKUP($T156,Fe_Annuity_Tables,MATCH(CQ$3+3,'Mortality Tables'!$N$1:$DN$1,0),FALSE)),"")</f>
        <v/>
      </c>
      <c r="CR156" s="685" t="str">
        <f>IFERROR((CQ156+BA156*Contr_Rate)*(1+Inv_Return)*IF($D156=$C$1,VLOOKUP($T156,Male_Annuity_Tables,MATCH($BS$3+3,'Mortality Tables'!$N$1:$DN$1,0),FALSE),VLOOKUP($T156,Fe_Annuity_Tables,MATCH(CR$3+3,'Mortality Tables'!$N$1:$DN$1,0),FALSE)),"")</f>
        <v/>
      </c>
      <c r="CS156" s="685" t="str">
        <f>IFERROR((CR156+BB156*Contr_Rate)*(1+Inv_Return)*IF($D156=$C$1,VLOOKUP($T156,Male_Annuity_Tables,MATCH($BS$3+3,'Mortality Tables'!$N$1:$DN$1,0),FALSE),VLOOKUP($T156,Fe_Annuity_Tables,MATCH(CS$3+3,'Mortality Tables'!$N$1:$DN$1,0),FALSE)),"")</f>
        <v/>
      </c>
      <c r="CT156" s="685" t="str">
        <f>IFERROR((CS156+BC156*Contr_Rate)*(1+Inv_Return)*IF($D156=$C$1,VLOOKUP($T156,Male_Annuity_Tables,MATCH($BS$3+3,'Mortality Tables'!$N$1:$DN$1,0),FALSE),VLOOKUP($T156,Fe_Annuity_Tables,MATCH(CT$3+3,'Mortality Tables'!$N$1:$DN$1,0),FALSE)),"")</f>
        <v/>
      </c>
      <c r="CU156" s="685" t="str">
        <f>IFERROR((CT156+BD156*Contr_Rate)*(1+Inv_Return)*IF($D156=$C$1,VLOOKUP($T156,Male_Annuity_Tables,MATCH($BS$3+3,'Mortality Tables'!$N$1:$DN$1,0),FALSE),VLOOKUP($T156,Fe_Annuity_Tables,MATCH(CU$3+3,'Mortality Tables'!$N$1:$DN$1,0),FALSE)),"")</f>
        <v/>
      </c>
      <c r="CV156" s="685" t="str">
        <f>IFERROR((CU156+BE156*Contr_Rate)*(1+Inv_Return)*IF($D156=$C$1,VLOOKUP($T156,Male_Annuity_Tables,MATCH($BS$3+3,'Mortality Tables'!$N$1:$DN$1,0),FALSE),VLOOKUP($T156,Fe_Annuity_Tables,MATCH(CV$3+3,'Mortality Tables'!$N$1:$DN$1,0),FALSE)),"")</f>
        <v/>
      </c>
      <c r="CW156" s="685" t="str">
        <f>IFERROR((CV156+BF156*Contr_Rate)*(1+Inv_Return)*IF($D156=$C$1,VLOOKUP($T156,Male_Annuity_Tables,MATCH($BS$3+3,'Mortality Tables'!$N$1:$DN$1,0),FALSE),VLOOKUP($T156,Fe_Annuity_Tables,MATCH(CW$3+3,'Mortality Tables'!$N$1:$DN$1,0),FALSE)),"")</f>
        <v/>
      </c>
      <c r="CX156" s="685" t="str">
        <f>IFERROR((CW156+BG156*Contr_Rate)*(1+Inv_Return)*IF($D156=$C$1,VLOOKUP($T156,Male_Annuity_Tables,MATCH($BS$3+3,'Mortality Tables'!$N$1:$DN$1,0),FALSE),VLOOKUP($T156,Fe_Annuity_Tables,MATCH(CX$3+3,'Mortality Tables'!$N$1:$DN$1,0),FALSE)),"")</f>
        <v/>
      </c>
      <c r="CY156" s="685" t="str">
        <f>IFERROR((CX156+BH156*Contr_Rate)*(1+Inv_Return)*IF($D156=$C$1,VLOOKUP($T156,Male_Annuity_Tables,MATCH($BS$3+3,'Mortality Tables'!$N$1:$DN$1,0),FALSE),VLOOKUP($T156,Fe_Annuity_Tables,MATCH(CY$3+3,'Mortality Tables'!$N$1:$DN$1,0),FALSE)),"")</f>
        <v/>
      </c>
      <c r="CZ156" s="685" t="str">
        <f>IFERROR((CY156+BI156*Contr_Rate)*(1+Inv_Return)*IF($D156=$C$1,VLOOKUP($T156,Male_Annuity_Tables,MATCH($BS$3+3,'Mortality Tables'!$N$1:$DN$1,0),FALSE),VLOOKUP($T156,Fe_Annuity_Tables,MATCH(CZ$3+3,'Mortality Tables'!$N$1:$DN$1,0),FALSE)),"")</f>
        <v/>
      </c>
      <c r="DA156" s="685" t="str">
        <f>IFERROR((CZ156+BJ156*Contr_Rate)*(1+Inv_Return)*IF($D156=$C$1,VLOOKUP($T156,Male_Annuity_Tables,MATCH($BS$3+3,'Mortality Tables'!$N$1:$DN$1,0),FALSE),VLOOKUP($T156,Fe_Annuity_Tables,MATCH(DA$3+3,'Mortality Tables'!$N$1:$DN$1,0),FALSE)),"")</f>
        <v/>
      </c>
      <c r="DB156" s="685" t="str">
        <f>IFERROR((DA156+BK156*Contr_Rate)*(1+Inv_Return)*IF($D156=$C$1,VLOOKUP($T156,Male_Annuity_Tables,MATCH($BS$3+3,'Mortality Tables'!$N$1:$DN$1,0),FALSE),VLOOKUP($T156,Fe_Annuity_Tables,MATCH(DB$3+3,'Mortality Tables'!$N$1:$DN$1,0),FALSE)),"")</f>
        <v/>
      </c>
      <c r="DC156" s="685" t="str">
        <f>IFERROR((DB156+BL156*Contr_Rate)*(1+Inv_Return)*IF($D156=$C$1,VLOOKUP($T156,Male_Annuity_Tables,MATCH($BS$3+3,'Mortality Tables'!$N$1:$DN$1,0),FALSE),VLOOKUP($T156,Fe_Annuity_Tables,MATCH(DC$3+3,'Mortality Tables'!$N$1:$DN$1,0),FALSE)),"")</f>
        <v/>
      </c>
      <c r="DD156" s="685" t="str">
        <f>IFERROR((DC156+BM156*Contr_Rate)*(1+Inv_Return)*IF($D156=$C$1,VLOOKUP($T156,Male_Annuity_Tables,MATCH($BS$3+3,'Mortality Tables'!$N$1:$DN$1,0),FALSE),VLOOKUP($T156,Fe_Annuity_Tables,MATCH(DD$3+3,'Mortality Tables'!$N$1:$DN$1,0),FALSE)),"")</f>
        <v/>
      </c>
      <c r="DE156" s="685" t="str">
        <f>IFERROR((DD156+BN156*Contr_Rate)*(1+Inv_Return)*IF($D156=$C$1,VLOOKUP($T156,Male_Annuity_Tables,MATCH($BS$3+3,'Mortality Tables'!$N$1:$DN$1,0),FALSE),VLOOKUP($T156,Fe_Annuity_Tables,MATCH(DE$3+3,'Mortality Tables'!$N$1:$DN$1,0),FALSE)),"")</f>
        <v/>
      </c>
      <c r="DF156" s="685" t="str">
        <f>IFERROR((DE156+BO156*Contr_Rate)*(1+Inv_Return)*IF($D156=$C$1,VLOOKUP($T156,Male_Annuity_Tables,MATCH($BS$3+3,'Mortality Tables'!$N$1:$DN$1,0),FALSE),VLOOKUP($T156,Fe_Annuity_Tables,MATCH(DF$3+3,'Mortality Tables'!$N$1:$DN$1,0),FALSE)),"")</f>
        <v/>
      </c>
      <c r="DG156" s="685" t="str">
        <f>IFERROR((DF156+BP156*Contr_Rate)*(1+Inv_Return)*IF($D156=$C$1,VLOOKUP($T156,Male_Annuity_Tables,MATCH($BS$3+3,'Mortality Tables'!$N$1:$DN$1,0),FALSE),VLOOKUP($T156,Fe_Annuity_Tables,MATCH(DG$3+3,'Mortality Tables'!$N$1:$DN$1,0),FALSE)),"")</f>
        <v/>
      </c>
      <c r="DH156" s="685" t="str">
        <f>IFERROR((DG156+BQ156*Contr_Rate)*(1+Inv_Return)*IF($D156=$C$1,VLOOKUP($T156,Male_Annuity_Tables,MATCH($BS$3+3,'Mortality Tables'!$N$1:$DN$1,0),FALSE),VLOOKUP($T156,Fe_Annuity_Tables,MATCH(DH$3+3,'Mortality Tables'!$N$1:$DN$1,0),FALSE)),"")</f>
        <v/>
      </c>
      <c r="DJ156" s="686">
        <f t="shared" si="100"/>
        <v>3583837.0312428959</v>
      </c>
      <c r="DK156" s="680">
        <f t="shared" si="60"/>
        <v>8.0909277508679907</v>
      </c>
      <c r="DL156" s="686">
        <f t="shared" si="83"/>
        <v>296773.23600808869</v>
      </c>
      <c r="DM156" s="686">
        <f t="shared" si="101"/>
        <v>2615607.5673051272</v>
      </c>
      <c r="DN156" s="687">
        <f t="shared" si="84"/>
        <v>0.11346244739376388</v>
      </c>
      <c r="DP156" s="688">
        <f t="shared" si="95"/>
        <v>59000.661142825906</v>
      </c>
      <c r="DQ156" s="688">
        <f t="shared" si="96"/>
        <v>96536.330554397762</v>
      </c>
      <c r="DR156" s="688">
        <f t="shared" si="97"/>
        <v>136087.68635202092</v>
      </c>
    </row>
    <row r="157" spans="1:122" s="657" customFormat="1" ht="14.5">
      <c r="A157" s="675" t="s">
        <v>1383</v>
      </c>
      <c r="B157" s="675" t="s">
        <v>1384</v>
      </c>
      <c r="C157" s="675" t="s">
        <v>541</v>
      </c>
      <c r="D157" s="675" t="s">
        <v>61</v>
      </c>
      <c r="E157" s="676">
        <v>27870</v>
      </c>
      <c r="F157" s="677">
        <v>38294</v>
      </c>
      <c r="G157" s="677">
        <v>38325</v>
      </c>
      <c r="H157" s="678">
        <v>1854115</v>
      </c>
      <c r="I157" s="678">
        <v>112847.9</v>
      </c>
      <c r="J157" s="678">
        <v>133931.60999999999</v>
      </c>
      <c r="K157" s="678"/>
      <c r="L157" s="678">
        <v>246779.50999999998</v>
      </c>
      <c r="M157" s="679">
        <f>IF(COUNTIF($A$4:A204,A157)=1,0,1)</f>
        <v>0</v>
      </c>
      <c r="N157" s="680" t="str">
        <f t="shared" si="80"/>
        <v>Okay</v>
      </c>
      <c r="O157" s="680" t="str">
        <f t="shared" si="98"/>
        <v>TRUE</v>
      </c>
      <c r="P157" s="680" t="b">
        <f t="shared" si="92"/>
        <v>1</v>
      </c>
      <c r="Q157" s="680" t="b">
        <f t="shared" si="76"/>
        <v>1</v>
      </c>
      <c r="R157" s="680" t="b">
        <f t="shared" si="77"/>
        <v>1</v>
      </c>
      <c r="S157" s="681">
        <f t="shared" si="93"/>
        <v>28.55890410958904</v>
      </c>
      <c r="T157" s="682">
        <f t="shared" si="78"/>
        <v>48</v>
      </c>
      <c r="U157" s="682">
        <f t="shared" si="99"/>
        <v>28</v>
      </c>
      <c r="V157" s="682">
        <f t="shared" si="79"/>
        <v>20.084931506849315</v>
      </c>
      <c r="W157" s="682">
        <f t="shared" si="81"/>
        <v>12</v>
      </c>
      <c r="X157" s="683">
        <f t="shared" si="82"/>
        <v>2961354.1199999996</v>
      </c>
      <c r="Y157" s="684">
        <f t="shared" si="94"/>
        <v>4.5500000000000002E-3</v>
      </c>
      <c r="Z157" s="684">
        <f>IF($D157=$C$1,VLOOKUP($T157,Male_Annuity_Tables,MATCH($W157+2,'Mortality Tables'!$DS$1:$HT$1,0),FALSE),VLOOKUP($T157,Fe_Annuity_Tables,MATCH($W157+2,'Mortality Tables'!$M$1:$DN$1,0),FALSE))</f>
        <v>0.29983259951726382</v>
      </c>
      <c r="AA157" s="664"/>
      <c r="AB157" s="685">
        <f t="shared" si="103"/>
        <v>1948582.15925</v>
      </c>
      <c r="AC157" s="685">
        <f t="shared" si="103"/>
        <v>2047862.4202637877</v>
      </c>
      <c r="AD157" s="685">
        <f t="shared" si="103"/>
        <v>2152201.0105762277</v>
      </c>
      <c r="AE157" s="685">
        <f t="shared" si="103"/>
        <v>2261855.6520650866</v>
      </c>
      <c r="AF157" s="685">
        <f t="shared" si="103"/>
        <v>2377097.1975378026</v>
      </c>
      <c r="AG157" s="685">
        <f t="shared" si="103"/>
        <v>2498210.2997523542</v>
      </c>
      <c r="AH157" s="685">
        <f t="shared" si="103"/>
        <v>2625494.1145247365</v>
      </c>
      <c r="AI157" s="685">
        <f t="shared" si="103"/>
        <v>2759263.0396597721</v>
      </c>
      <c r="AJ157" s="685">
        <f t="shared" si="103"/>
        <v>2899847.4915304375</v>
      </c>
      <c r="AK157" s="685">
        <f t="shared" si="103"/>
        <v>3047594.7212239131</v>
      </c>
      <c r="AL157" s="685">
        <f t="shared" si="102"/>
        <v>3202869.6722702715</v>
      </c>
      <c r="AM157" s="685">
        <f t="shared" si="102"/>
        <v>3366055.8820724422</v>
      </c>
      <c r="AN157" s="685" t="str">
        <f t="shared" si="102"/>
        <v/>
      </c>
      <c r="AO157" s="685" t="str">
        <f t="shared" si="102"/>
        <v/>
      </c>
      <c r="AP157" s="685" t="str">
        <f t="shared" si="102"/>
        <v/>
      </c>
      <c r="AQ157" s="685" t="str">
        <f t="shared" si="102"/>
        <v/>
      </c>
      <c r="AR157" s="685" t="str">
        <f t="shared" si="102"/>
        <v/>
      </c>
      <c r="AS157" s="685" t="str">
        <f t="shared" si="102"/>
        <v/>
      </c>
      <c r="AT157" s="685" t="str">
        <f t="shared" si="102"/>
        <v/>
      </c>
      <c r="AU157" s="685" t="str">
        <f t="shared" si="102"/>
        <v/>
      </c>
      <c r="AV157" s="685" t="str">
        <f t="shared" si="104"/>
        <v/>
      </c>
      <c r="AW157" s="685" t="str">
        <f t="shared" si="104"/>
        <v/>
      </c>
      <c r="AX157" s="685" t="str">
        <f t="shared" si="104"/>
        <v/>
      </c>
      <c r="AY157" s="685" t="str">
        <f t="shared" si="104"/>
        <v/>
      </c>
      <c r="AZ157" s="685" t="str">
        <f t="shared" si="104"/>
        <v/>
      </c>
      <c r="BA157" s="685" t="str">
        <f t="shared" si="104"/>
        <v/>
      </c>
      <c r="BB157" s="685" t="str">
        <f t="shared" si="104"/>
        <v/>
      </c>
      <c r="BC157" s="685" t="str">
        <f t="shared" si="104"/>
        <v/>
      </c>
      <c r="BD157" s="685" t="str">
        <f t="shared" si="104"/>
        <v/>
      </c>
      <c r="BE157" s="685" t="str">
        <f t="shared" si="104"/>
        <v/>
      </c>
      <c r="BF157" s="685" t="str">
        <f t="shared" si="104"/>
        <v/>
      </c>
      <c r="BG157" s="685" t="str">
        <f t="shared" si="104"/>
        <v/>
      </c>
      <c r="BH157" s="685" t="str">
        <f t="shared" si="104"/>
        <v/>
      </c>
      <c r="BI157" s="685" t="str">
        <f t="shared" si="104"/>
        <v/>
      </c>
      <c r="BJ157" s="685" t="str">
        <f t="shared" si="104"/>
        <v/>
      </c>
      <c r="BK157" s="685" t="str">
        <f t="shared" si="104"/>
        <v/>
      </c>
      <c r="BL157" s="685" t="str">
        <f t="shared" si="105"/>
        <v/>
      </c>
      <c r="BM157" s="685" t="str">
        <f t="shared" si="105"/>
        <v/>
      </c>
      <c r="BN157" s="685" t="str">
        <f t="shared" si="105"/>
        <v/>
      </c>
      <c r="BO157" s="685" t="str">
        <f t="shared" si="105"/>
        <v/>
      </c>
      <c r="BP157" s="685" t="str">
        <f t="shared" si="105"/>
        <v/>
      </c>
      <c r="BQ157" s="685" t="str">
        <f t="shared" si="105"/>
        <v/>
      </c>
      <c r="BR157" s="529"/>
      <c r="BS157" s="685">
        <f>IFERROR(($L157+AB157*Contr_Rate)*(1+Inv_Return)*IF($D157=$C$1,VLOOKUP($T157,Male_Annuity_Tables,MATCH($BS$3+3,'Mortality Tables'!$N$1:$DN$1,0),FALSE),VLOOKUP($T157,Fe_Annuity_Tables,MATCH(BS$3+3,'Mortality Tables'!$N$1:$DN$1,0),FALSE)),"")</f>
        <v>722881.77859275206</v>
      </c>
      <c r="BT157" s="685">
        <f>IFERROR(($BS157+AC157*Contr_Rate)*(1+Inv_Return)*IF($D157=$C$1,VLOOKUP($T157,Male_Annuity_Tables,MATCH($BS$3+3,'Mortality Tables'!$N$1:$DN$1,0),FALSE),VLOOKUP($T157,Fe_Annuity_Tables,MATCH(BT$3+3,'Mortality Tables'!$N$1:$DN$1,0),FALSE)),"")</f>
        <v>1162761.7248112753</v>
      </c>
      <c r="BU157" s="685">
        <f>IFERROR((BT157+AD157*Contr_Rate)*(1+Inv_Return)*IF($D157=$C$1,VLOOKUP($T157,Male_Annuity_Tables,MATCH($BS$3+3,'Mortality Tables'!$N$1:$DN$1,0),FALSE),VLOOKUP($T157,Fe_Annuity_Tables,MATCH(BU$3+3,'Mortality Tables'!$N$1:$DN$1,0),FALSE)),"")</f>
        <v>1572465.0196424397</v>
      </c>
      <c r="BV157" s="685">
        <f>IFERROR((BU157+AE157*Contr_Rate)*(1+Inv_Return)*IF($D157=$C$1,VLOOKUP($T157,Male_Annuity_Tables,MATCH($BS$3+3,'Mortality Tables'!$N$1:$DN$1,0),FALSE),VLOOKUP($T157,Fe_Annuity_Tables,MATCH(BV$3+3,'Mortality Tables'!$N$1:$DN$1,0),FALSE)),"")</f>
        <v>1957315.743190008</v>
      </c>
      <c r="BW157" s="685">
        <f>IFERROR((BV157+AF157*Contr_Rate)*(1+Inv_Return)*IF($D157=$C$1,VLOOKUP($T157,Male_Annuity_Tables,MATCH($BS$3+3,'Mortality Tables'!$N$1:$DN$1,0),FALSE),VLOOKUP($T157,Fe_Annuity_Tables,MATCH(BW$3+3,'Mortality Tables'!$N$1:$DN$1,0),FALSE)),"")</f>
        <v>2322013.9607943506</v>
      </c>
      <c r="BX157" s="685">
        <f>IFERROR((BW157+AG157*Contr_Rate)*(1+Inv_Return)*IF($D157=$C$1,VLOOKUP($T157,Male_Annuity_Tables,MATCH($BS$3+3,'Mortality Tables'!$N$1:$DN$1,0),FALSE),VLOOKUP($T157,Fe_Annuity_Tables,MATCH(BX$3+3,'Mortality Tables'!$N$1:$DN$1,0),FALSE)),"")</f>
        <v>2670720.7422570535</v>
      </c>
      <c r="BY157" s="685">
        <f>IFERROR((BX157+AH157*Contr_Rate)*(1+Inv_Return)*IF($D157=$C$1,VLOOKUP($T157,Male_Annuity_Tables,MATCH($BS$3+3,'Mortality Tables'!$N$1:$DN$1,0),FALSE),VLOOKUP($T157,Fe_Annuity_Tables,MATCH(BY$3+3,'Mortality Tables'!$N$1:$DN$1,0),FALSE)),"")</f>
        <v>3007132.2714448632</v>
      </c>
      <c r="BZ157" s="685">
        <f>IFERROR((BY157+AI157*Contr_Rate)*(1+Inv_Return)*IF($D157=$C$1,VLOOKUP($T157,Male_Annuity_Tables,MATCH($BS$3+3,'Mortality Tables'!$N$1:$DN$1,0),FALSE),VLOOKUP($T157,Fe_Annuity_Tables,MATCH(BZ$3+3,'Mortality Tables'!$N$1:$DN$1,0),FALSE)),"")</f>
        <v>3334544.47906947</v>
      </c>
      <c r="CA157" s="685">
        <f>IFERROR((BZ157+AJ157*Contr_Rate)*(1+Inv_Return)*IF($D157=$C$1,VLOOKUP($T157,Male_Annuity_Tables,MATCH($BS$3+3,'Mortality Tables'!$N$1:$DN$1,0),FALSE),VLOOKUP($T157,Fe_Annuity_Tables,MATCH(CA$3+3,'Mortality Tables'!$N$1:$DN$1,0),FALSE)),"")</f>
        <v>3655909.4449691023</v>
      </c>
      <c r="CB157" s="685">
        <f>IFERROR((CA157+AK157*Contr_Rate)*(1+Inv_Return)*IF($D157=$C$1,VLOOKUP($T157,Male_Annuity_Tables,MATCH($BS$3+3,'Mortality Tables'!$N$1:$DN$1,0),FALSE),VLOOKUP($T157,Fe_Annuity_Tables,MATCH(CB$3+3,'Mortality Tables'!$N$1:$DN$1,0),FALSE)),"")</f>
        <v>3973884.654101768</v>
      </c>
      <c r="CC157" s="685">
        <f>IFERROR((CB157+AL157*Contr_Rate)*(1+Inv_Return)*IF($D157=$C$1,VLOOKUP($T157,Male_Annuity_Tables,MATCH($BS$3+3,'Mortality Tables'!$N$1:$DN$1,0),FALSE),VLOOKUP($T157,Fe_Annuity_Tables,MATCH(CC$3+3,'Mortality Tables'!$N$1:$DN$1,0),FALSE)),"")</f>
        <v>4290876.0495216427</v>
      </c>
      <c r="CD157" s="685">
        <f>IFERROR((CC157+AM157*Contr_Rate)*(1+Inv_Return)*IF($D157=$C$1,VLOOKUP($T157,Male_Annuity_Tables,MATCH($BS$3+3,'Mortality Tables'!$N$1:$DN$1,0),FALSE),VLOOKUP($T157,Fe_Annuity_Tables,MATCH(CD$3+3,'Mortality Tables'!$N$1:$DN$1,0),FALSE)),"")</f>
        <v>4609075.7030878114</v>
      </c>
      <c r="CE157" s="685" t="str">
        <f>IFERROR((CD157+AN157*Contr_Rate)*(1+Inv_Return)*IF($D157=$C$1,VLOOKUP($T157,Male_Annuity_Tables,MATCH($BS$3+3,'Mortality Tables'!$N$1:$DN$1,0),FALSE),VLOOKUP($T157,Fe_Annuity_Tables,MATCH(CE$3+3,'Mortality Tables'!$N$1:$DN$1,0),FALSE)),"")</f>
        <v/>
      </c>
      <c r="CF157" s="685" t="str">
        <f>IFERROR((CE157+AO157*Contr_Rate)*(1+Inv_Return)*IF($D157=$C$1,VLOOKUP($T157,Male_Annuity_Tables,MATCH($BS$3+3,'Mortality Tables'!$N$1:$DN$1,0),FALSE),VLOOKUP($T157,Fe_Annuity_Tables,MATCH(CF$3+3,'Mortality Tables'!$N$1:$DN$1,0),FALSE)),"")</f>
        <v/>
      </c>
      <c r="CG157" s="685" t="str">
        <f>IFERROR((CF157+AP157*Contr_Rate)*(1+Inv_Return)*IF($D157=$C$1,VLOOKUP($T157,Male_Annuity_Tables,MATCH($BS$3+3,'Mortality Tables'!$N$1:$DN$1,0),FALSE),VLOOKUP($T157,Fe_Annuity_Tables,MATCH(CG$3+3,'Mortality Tables'!$N$1:$DN$1,0),FALSE)),"")</f>
        <v/>
      </c>
      <c r="CH157" s="685" t="str">
        <f>IFERROR((CG157+AQ157*Contr_Rate)*(1+Inv_Return)*IF($D157=$C$1,VLOOKUP($T157,Male_Annuity_Tables,MATCH($BS$3+3,'Mortality Tables'!$N$1:$DN$1,0),FALSE),VLOOKUP($T157,Fe_Annuity_Tables,MATCH(CH$3+3,'Mortality Tables'!$N$1:$DN$1,0),FALSE)),"")</f>
        <v/>
      </c>
      <c r="CI157" s="685" t="str">
        <f>IFERROR((CH157+AR157*Contr_Rate)*(1+Inv_Return)*IF($D157=$C$1,VLOOKUP($T157,Male_Annuity_Tables,MATCH($BS$3+3,'Mortality Tables'!$N$1:$DN$1,0),FALSE),VLOOKUP($T157,Fe_Annuity_Tables,MATCH(CI$3+3,'Mortality Tables'!$N$1:$DN$1,0),FALSE)),"")</f>
        <v/>
      </c>
      <c r="CJ157" s="685" t="str">
        <f>IFERROR((CI157+AS157*Contr_Rate)*(1+Inv_Return)*IF($D157=$C$1,VLOOKUP($T157,Male_Annuity_Tables,MATCH($BS$3+3,'Mortality Tables'!$N$1:$DN$1,0),FALSE),VLOOKUP($T157,Fe_Annuity_Tables,MATCH(CJ$3+3,'Mortality Tables'!$N$1:$DN$1,0),FALSE)),"")</f>
        <v/>
      </c>
      <c r="CK157" s="685" t="str">
        <f>IFERROR((CJ157+AT157*Contr_Rate)*(1+Inv_Return)*IF($D157=$C$1,VLOOKUP($T157,Male_Annuity_Tables,MATCH($BS$3+3,'Mortality Tables'!$N$1:$DN$1,0),FALSE),VLOOKUP($T157,Fe_Annuity_Tables,MATCH(CK$3+3,'Mortality Tables'!$N$1:$DN$1,0),FALSE)),"")</f>
        <v/>
      </c>
      <c r="CL157" s="685" t="str">
        <f>IFERROR((CK157+AU157*Contr_Rate)*(1+Inv_Return)*IF($D157=$C$1,VLOOKUP($T157,Male_Annuity_Tables,MATCH($BS$3+3,'Mortality Tables'!$N$1:$DN$1,0),FALSE),VLOOKUP($T157,Fe_Annuity_Tables,MATCH(CL$3+3,'Mortality Tables'!$N$1:$DN$1,0),FALSE)),"")</f>
        <v/>
      </c>
      <c r="CM157" s="685" t="str">
        <f>IFERROR((CL157+AV157*Contr_Rate)*(1+Inv_Return)*IF($D157=$C$1,VLOOKUP($T157,Male_Annuity_Tables,MATCH($BS$3+3,'Mortality Tables'!$N$1:$DN$1,0),FALSE),VLOOKUP($T157,Fe_Annuity_Tables,MATCH(CM$3+3,'Mortality Tables'!$N$1:$DN$1,0),FALSE)),"")</f>
        <v/>
      </c>
      <c r="CN157" s="685" t="str">
        <f>IFERROR((CM157+AW157*Contr_Rate)*(1+Inv_Return)*IF($D157=$C$1,VLOOKUP($T157,Male_Annuity_Tables,MATCH($BS$3+3,'Mortality Tables'!$N$1:$DN$1,0),FALSE),VLOOKUP($T157,Fe_Annuity_Tables,MATCH(CN$3+3,'Mortality Tables'!$N$1:$DN$1,0),FALSE)),"")</f>
        <v/>
      </c>
      <c r="CO157" s="685" t="str">
        <f>IFERROR((CN157+AX157*Contr_Rate)*(1+Inv_Return)*IF($D157=$C$1,VLOOKUP($T157,Male_Annuity_Tables,MATCH($BS$3+3,'Mortality Tables'!$N$1:$DN$1,0),FALSE),VLOOKUP($T157,Fe_Annuity_Tables,MATCH(CO$3+3,'Mortality Tables'!$N$1:$DN$1,0),FALSE)),"")</f>
        <v/>
      </c>
      <c r="CP157" s="685" t="str">
        <f>IFERROR((CO157+AY157*Contr_Rate)*(1+Inv_Return)*IF($D157=$C$1,VLOOKUP($T157,Male_Annuity_Tables,MATCH($BS$3+3,'Mortality Tables'!$N$1:$DN$1,0),FALSE),VLOOKUP($T157,Fe_Annuity_Tables,MATCH(CP$3+3,'Mortality Tables'!$N$1:$DN$1,0),FALSE)),"")</f>
        <v/>
      </c>
      <c r="CQ157" s="685" t="str">
        <f>IFERROR((CP157+AZ157*Contr_Rate)*(1+Inv_Return)*IF($D157=$C$1,VLOOKUP($T157,Male_Annuity_Tables,MATCH($BS$3+3,'Mortality Tables'!$N$1:$DN$1,0),FALSE),VLOOKUP($T157,Fe_Annuity_Tables,MATCH(CQ$3+3,'Mortality Tables'!$N$1:$DN$1,0),FALSE)),"")</f>
        <v/>
      </c>
      <c r="CR157" s="685" t="str">
        <f>IFERROR((CQ157+BA157*Contr_Rate)*(1+Inv_Return)*IF($D157=$C$1,VLOOKUP($T157,Male_Annuity_Tables,MATCH($BS$3+3,'Mortality Tables'!$N$1:$DN$1,0),FALSE),VLOOKUP($T157,Fe_Annuity_Tables,MATCH(CR$3+3,'Mortality Tables'!$N$1:$DN$1,0),FALSE)),"")</f>
        <v/>
      </c>
      <c r="CS157" s="685" t="str">
        <f>IFERROR((CR157+BB157*Contr_Rate)*(1+Inv_Return)*IF($D157=$C$1,VLOOKUP($T157,Male_Annuity_Tables,MATCH($BS$3+3,'Mortality Tables'!$N$1:$DN$1,0),FALSE),VLOOKUP($T157,Fe_Annuity_Tables,MATCH(CS$3+3,'Mortality Tables'!$N$1:$DN$1,0),FALSE)),"")</f>
        <v/>
      </c>
      <c r="CT157" s="685" t="str">
        <f>IFERROR((CS157+BC157*Contr_Rate)*(1+Inv_Return)*IF($D157=$C$1,VLOOKUP($T157,Male_Annuity_Tables,MATCH($BS$3+3,'Mortality Tables'!$N$1:$DN$1,0),FALSE),VLOOKUP($T157,Fe_Annuity_Tables,MATCH(CT$3+3,'Mortality Tables'!$N$1:$DN$1,0),FALSE)),"")</f>
        <v/>
      </c>
      <c r="CU157" s="685" t="str">
        <f>IFERROR((CT157+BD157*Contr_Rate)*(1+Inv_Return)*IF($D157=$C$1,VLOOKUP($T157,Male_Annuity_Tables,MATCH($BS$3+3,'Mortality Tables'!$N$1:$DN$1,0),FALSE),VLOOKUP($T157,Fe_Annuity_Tables,MATCH(CU$3+3,'Mortality Tables'!$N$1:$DN$1,0),FALSE)),"")</f>
        <v/>
      </c>
      <c r="CV157" s="685" t="str">
        <f>IFERROR((CU157+BE157*Contr_Rate)*(1+Inv_Return)*IF($D157=$C$1,VLOOKUP($T157,Male_Annuity_Tables,MATCH($BS$3+3,'Mortality Tables'!$N$1:$DN$1,0),FALSE),VLOOKUP($T157,Fe_Annuity_Tables,MATCH(CV$3+3,'Mortality Tables'!$N$1:$DN$1,0),FALSE)),"")</f>
        <v/>
      </c>
      <c r="CW157" s="685" t="str">
        <f>IFERROR((CV157+BF157*Contr_Rate)*(1+Inv_Return)*IF($D157=$C$1,VLOOKUP($T157,Male_Annuity_Tables,MATCH($BS$3+3,'Mortality Tables'!$N$1:$DN$1,0),FALSE),VLOOKUP($T157,Fe_Annuity_Tables,MATCH(CW$3+3,'Mortality Tables'!$N$1:$DN$1,0),FALSE)),"")</f>
        <v/>
      </c>
      <c r="CX157" s="685" t="str">
        <f>IFERROR((CW157+BG157*Contr_Rate)*(1+Inv_Return)*IF($D157=$C$1,VLOOKUP($T157,Male_Annuity_Tables,MATCH($BS$3+3,'Mortality Tables'!$N$1:$DN$1,0),FALSE),VLOOKUP($T157,Fe_Annuity_Tables,MATCH(CX$3+3,'Mortality Tables'!$N$1:$DN$1,0),FALSE)),"")</f>
        <v/>
      </c>
      <c r="CY157" s="685" t="str">
        <f>IFERROR((CX157+BH157*Contr_Rate)*(1+Inv_Return)*IF($D157=$C$1,VLOOKUP($T157,Male_Annuity_Tables,MATCH($BS$3+3,'Mortality Tables'!$N$1:$DN$1,0),FALSE),VLOOKUP($T157,Fe_Annuity_Tables,MATCH(CY$3+3,'Mortality Tables'!$N$1:$DN$1,0),FALSE)),"")</f>
        <v/>
      </c>
      <c r="CZ157" s="685" t="str">
        <f>IFERROR((CY157+BI157*Contr_Rate)*(1+Inv_Return)*IF($D157=$C$1,VLOOKUP($T157,Male_Annuity_Tables,MATCH($BS$3+3,'Mortality Tables'!$N$1:$DN$1,0),FALSE),VLOOKUP($T157,Fe_Annuity_Tables,MATCH(CZ$3+3,'Mortality Tables'!$N$1:$DN$1,0),FALSE)),"")</f>
        <v/>
      </c>
      <c r="DA157" s="685" t="str">
        <f>IFERROR((CZ157+BJ157*Contr_Rate)*(1+Inv_Return)*IF($D157=$C$1,VLOOKUP($T157,Male_Annuity_Tables,MATCH($BS$3+3,'Mortality Tables'!$N$1:$DN$1,0),FALSE),VLOOKUP($T157,Fe_Annuity_Tables,MATCH(DA$3+3,'Mortality Tables'!$N$1:$DN$1,0),FALSE)),"")</f>
        <v/>
      </c>
      <c r="DB157" s="685" t="str">
        <f>IFERROR((DA157+BK157*Contr_Rate)*(1+Inv_Return)*IF($D157=$C$1,VLOOKUP($T157,Male_Annuity_Tables,MATCH($BS$3+3,'Mortality Tables'!$N$1:$DN$1,0),FALSE),VLOOKUP($T157,Fe_Annuity_Tables,MATCH(DB$3+3,'Mortality Tables'!$N$1:$DN$1,0),FALSE)),"")</f>
        <v/>
      </c>
      <c r="DC157" s="685" t="str">
        <f>IFERROR((DB157+BL157*Contr_Rate)*(1+Inv_Return)*IF($D157=$C$1,VLOOKUP($T157,Male_Annuity_Tables,MATCH($BS$3+3,'Mortality Tables'!$N$1:$DN$1,0),FALSE),VLOOKUP($T157,Fe_Annuity_Tables,MATCH(DC$3+3,'Mortality Tables'!$N$1:$DN$1,0),FALSE)),"")</f>
        <v/>
      </c>
      <c r="DD157" s="685" t="str">
        <f>IFERROR((DC157+BM157*Contr_Rate)*(1+Inv_Return)*IF($D157=$C$1,VLOOKUP($T157,Male_Annuity_Tables,MATCH($BS$3+3,'Mortality Tables'!$N$1:$DN$1,0),FALSE),VLOOKUP($T157,Fe_Annuity_Tables,MATCH(DD$3+3,'Mortality Tables'!$N$1:$DN$1,0),FALSE)),"")</f>
        <v/>
      </c>
      <c r="DE157" s="685" t="str">
        <f>IFERROR((DD157+BN157*Contr_Rate)*(1+Inv_Return)*IF($D157=$C$1,VLOOKUP($T157,Male_Annuity_Tables,MATCH($BS$3+3,'Mortality Tables'!$N$1:$DN$1,0),FALSE),VLOOKUP($T157,Fe_Annuity_Tables,MATCH(DE$3+3,'Mortality Tables'!$N$1:$DN$1,0),FALSE)),"")</f>
        <v/>
      </c>
      <c r="DF157" s="685" t="str">
        <f>IFERROR((DE157+BO157*Contr_Rate)*(1+Inv_Return)*IF($D157=$C$1,VLOOKUP($T157,Male_Annuity_Tables,MATCH($BS$3+3,'Mortality Tables'!$N$1:$DN$1,0),FALSE),VLOOKUP($T157,Fe_Annuity_Tables,MATCH(DF$3+3,'Mortality Tables'!$N$1:$DN$1,0),FALSE)),"")</f>
        <v/>
      </c>
      <c r="DG157" s="685" t="str">
        <f>IFERROR((DF157+BP157*Contr_Rate)*(1+Inv_Return)*IF($D157=$C$1,VLOOKUP($T157,Male_Annuity_Tables,MATCH($BS$3+3,'Mortality Tables'!$N$1:$DN$1,0),FALSE),VLOOKUP($T157,Fe_Annuity_Tables,MATCH(DG$3+3,'Mortality Tables'!$N$1:$DN$1,0),FALSE)),"")</f>
        <v/>
      </c>
      <c r="DH157" s="685" t="str">
        <f>IFERROR((DG157+BQ157*Contr_Rate)*(1+Inv_Return)*IF($D157=$C$1,VLOOKUP($T157,Male_Annuity_Tables,MATCH($BS$3+3,'Mortality Tables'!$N$1:$DN$1,0),FALSE),VLOOKUP($T157,Fe_Annuity_Tables,MATCH(DH$3+3,'Mortality Tables'!$N$1:$DN$1,0),FALSE)),"")</f>
        <v/>
      </c>
      <c r="DJ157" s="686">
        <f t="shared" si="100"/>
        <v>4609075.7030878114</v>
      </c>
      <c r="DK157" s="680">
        <f t="shared" si="60"/>
        <v>8.0909277508679907</v>
      </c>
      <c r="DL157" s="686">
        <f t="shared" si="83"/>
        <v>381672.01786439709</v>
      </c>
      <c r="DM157" s="686">
        <f t="shared" si="101"/>
        <v>3366055.8820724422</v>
      </c>
      <c r="DN157" s="687">
        <f t="shared" si="84"/>
        <v>0.11338849717177184</v>
      </c>
      <c r="DP157" s="688">
        <f t="shared" si="95"/>
        <v>111228.01206762026</v>
      </c>
      <c r="DQ157" s="688">
        <f t="shared" si="96"/>
        <v>179355.99605213921</v>
      </c>
      <c r="DR157" s="688">
        <f t="shared" si="97"/>
        <v>164987.74725594369</v>
      </c>
    </row>
    <row r="158" spans="1:122" s="657" customFormat="1" ht="14.5">
      <c r="A158" s="675" t="s">
        <v>1385</v>
      </c>
      <c r="B158" s="675" t="s">
        <v>1386</v>
      </c>
      <c r="C158" s="675" t="s">
        <v>541</v>
      </c>
      <c r="D158" s="675" t="s">
        <v>61</v>
      </c>
      <c r="E158" s="676">
        <v>27420</v>
      </c>
      <c r="F158" s="677">
        <v>36820</v>
      </c>
      <c r="G158" s="677">
        <v>42369</v>
      </c>
      <c r="H158" s="678">
        <v>1840714</v>
      </c>
      <c r="I158" s="678">
        <v>142146</v>
      </c>
      <c r="J158" s="678">
        <v>182032.12</v>
      </c>
      <c r="K158" s="678">
        <v>22916.28</v>
      </c>
      <c r="L158" s="678">
        <v>347094.4</v>
      </c>
      <c r="M158" s="679">
        <f>IF(COUNTIF($A$4:A204,A158)=1,0,1)</f>
        <v>0</v>
      </c>
      <c r="N158" s="680" t="str">
        <f t="shared" si="80"/>
        <v>Okay</v>
      </c>
      <c r="O158" s="680" t="str">
        <f t="shared" si="98"/>
        <v>TRUE</v>
      </c>
      <c r="P158" s="680" t="b">
        <f t="shared" si="92"/>
        <v>1</v>
      </c>
      <c r="Q158" s="680" t="b">
        <f t="shared" si="76"/>
        <v>1</v>
      </c>
      <c r="R158" s="680" t="b">
        <f t="shared" si="77"/>
        <v>1</v>
      </c>
      <c r="S158" s="681">
        <f t="shared" si="93"/>
        <v>25.753424657534246</v>
      </c>
      <c r="T158" s="682">
        <f t="shared" si="78"/>
        <v>49</v>
      </c>
      <c r="U158" s="682">
        <f t="shared" si="99"/>
        <v>40</v>
      </c>
      <c r="V158" s="682">
        <f t="shared" si="79"/>
        <v>9.0054794520547947</v>
      </c>
      <c r="W158" s="682">
        <f t="shared" si="81"/>
        <v>11</v>
      </c>
      <c r="X158" s="683">
        <f t="shared" si="82"/>
        <v>3818038.4000000004</v>
      </c>
      <c r="Y158" s="684">
        <f t="shared" si="94"/>
        <v>5.0000000000000001E-3</v>
      </c>
      <c r="Z158" s="684">
        <f>IF($D158=$C$1,VLOOKUP($T158,Male_Annuity_Tables,MATCH($W158+2,'Mortality Tables'!$DS$1:$HT$1,0),FALSE),VLOOKUP($T158,Fe_Annuity_Tables,MATCH($W158+2,'Mortality Tables'!$M$1:$DN$1,0),FALSE))</f>
        <v>0.35435655706081948</v>
      </c>
      <c r="AA158" s="664"/>
      <c r="AB158" s="685">
        <f t="shared" si="103"/>
        <v>1934498.3783</v>
      </c>
      <c r="AC158" s="685">
        <f t="shared" si="103"/>
        <v>2033061.0706743852</v>
      </c>
      <c r="AD158" s="685">
        <f t="shared" si="103"/>
        <v>2136645.5322252451</v>
      </c>
      <c r="AE158" s="685">
        <f t="shared" si="103"/>
        <v>2245507.6220921213</v>
      </c>
      <c r="AF158" s="685">
        <f t="shared" si="103"/>
        <v>2359916.235437715</v>
      </c>
      <c r="AG158" s="685">
        <f t="shared" si="103"/>
        <v>2480153.9676332669</v>
      </c>
      <c r="AH158" s="685">
        <f t="shared" si="103"/>
        <v>2606517.8122841818</v>
      </c>
      <c r="AI158" s="685">
        <f t="shared" si="103"/>
        <v>2739319.894820061</v>
      </c>
      <c r="AJ158" s="685">
        <f t="shared" si="103"/>
        <v>2878888.2434611432</v>
      </c>
      <c r="AK158" s="685">
        <f t="shared" si="103"/>
        <v>3025567.5994654885</v>
      </c>
      <c r="AL158" s="685">
        <f t="shared" si="102"/>
        <v>3179720.2686582552</v>
      </c>
      <c r="AM158" s="685" t="str">
        <f t="shared" si="102"/>
        <v/>
      </c>
      <c r="AN158" s="685" t="str">
        <f t="shared" si="102"/>
        <v/>
      </c>
      <c r="AO158" s="685" t="str">
        <f t="shared" si="102"/>
        <v/>
      </c>
      <c r="AP158" s="685" t="str">
        <f t="shared" si="102"/>
        <v/>
      </c>
      <c r="AQ158" s="685" t="str">
        <f t="shared" si="102"/>
        <v/>
      </c>
      <c r="AR158" s="685" t="str">
        <f t="shared" si="102"/>
        <v/>
      </c>
      <c r="AS158" s="685" t="str">
        <f t="shared" si="102"/>
        <v/>
      </c>
      <c r="AT158" s="685" t="str">
        <f t="shared" si="102"/>
        <v/>
      </c>
      <c r="AU158" s="685" t="str">
        <f t="shared" si="102"/>
        <v/>
      </c>
      <c r="AV158" s="685" t="str">
        <f t="shared" si="104"/>
        <v/>
      </c>
      <c r="AW158" s="685" t="str">
        <f t="shared" si="104"/>
        <v/>
      </c>
      <c r="AX158" s="685" t="str">
        <f t="shared" si="104"/>
        <v/>
      </c>
      <c r="AY158" s="685" t="str">
        <f t="shared" si="104"/>
        <v/>
      </c>
      <c r="AZ158" s="685" t="str">
        <f t="shared" si="104"/>
        <v/>
      </c>
      <c r="BA158" s="685" t="str">
        <f t="shared" si="104"/>
        <v/>
      </c>
      <c r="BB158" s="685" t="str">
        <f t="shared" si="104"/>
        <v/>
      </c>
      <c r="BC158" s="685" t="str">
        <f t="shared" si="104"/>
        <v/>
      </c>
      <c r="BD158" s="685" t="str">
        <f t="shared" si="104"/>
        <v/>
      </c>
      <c r="BE158" s="685" t="str">
        <f t="shared" si="104"/>
        <v/>
      </c>
      <c r="BF158" s="685" t="str">
        <f t="shared" si="104"/>
        <v/>
      </c>
      <c r="BG158" s="685" t="str">
        <f t="shared" si="104"/>
        <v/>
      </c>
      <c r="BH158" s="685" t="str">
        <f t="shared" si="104"/>
        <v/>
      </c>
      <c r="BI158" s="685" t="str">
        <f t="shared" si="104"/>
        <v/>
      </c>
      <c r="BJ158" s="685" t="str">
        <f t="shared" si="104"/>
        <v/>
      </c>
      <c r="BK158" s="685" t="str">
        <f t="shared" si="104"/>
        <v/>
      </c>
      <c r="BL158" s="685" t="str">
        <f t="shared" si="105"/>
        <v/>
      </c>
      <c r="BM158" s="685" t="str">
        <f t="shared" si="105"/>
        <v/>
      </c>
      <c r="BN158" s="685" t="str">
        <f t="shared" si="105"/>
        <v/>
      </c>
      <c r="BO158" s="685" t="str">
        <f t="shared" si="105"/>
        <v/>
      </c>
      <c r="BP158" s="685" t="str">
        <f t="shared" si="105"/>
        <v/>
      </c>
      <c r="BQ158" s="685" t="str">
        <f t="shared" si="105"/>
        <v/>
      </c>
      <c r="BR158" s="529"/>
      <c r="BS158" s="685">
        <f>IFERROR(($L158+AB158*Contr_Rate)*(1+Inv_Return)*IF($D158=$C$1,VLOOKUP($T158,Male_Annuity_Tables,MATCH($BS$3+3,'Mortality Tables'!$N$1:$DN$1,0),FALSE),VLOOKUP($T158,Fe_Annuity_Tables,MATCH(BS$3+3,'Mortality Tables'!$N$1:$DN$1,0),FALSE)),"")</f>
        <v>806069.50231664791</v>
      </c>
      <c r="BT158" s="685">
        <f>IFERROR(($BS158+AC158*Contr_Rate)*(1+Inv_Return)*IF($D158=$C$1,VLOOKUP($T158,Male_Annuity_Tables,MATCH($BS$3+3,'Mortality Tables'!$N$1:$DN$1,0),FALSE),VLOOKUP($T158,Fe_Annuity_Tables,MATCH(BT$3+3,'Mortality Tables'!$N$1:$DN$1,0),FALSE)),"")</f>
        <v>1230677.7623838179</v>
      </c>
      <c r="BU158" s="685">
        <f>IFERROR((BT158+AD158*Contr_Rate)*(1+Inv_Return)*IF($D158=$C$1,VLOOKUP($T158,Male_Annuity_Tables,MATCH($BS$3+3,'Mortality Tables'!$N$1:$DN$1,0),FALSE),VLOOKUP($T158,Fe_Annuity_Tables,MATCH(BU$3+3,'Mortality Tables'!$N$1:$DN$1,0),FALSE)),"")</f>
        <v>1626726.133762616</v>
      </c>
      <c r="BV158" s="685">
        <f>IFERROR((BU158+AE158*Contr_Rate)*(1+Inv_Return)*IF($D158=$C$1,VLOOKUP($T158,Male_Annuity_Tables,MATCH($BS$3+3,'Mortality Tables'!$N$1:$DN$1,0),FALSE),VLOOKUP($T158,Fe_Annuity_Tables,MATCH(BV$3+3,'Mortality Tables'!$N$1:$DN$1,0),FALSE)),"")</f>
        <v>1999328.3275602851</v>
      </c>
      <c r="BW158" s="685">
        <f>IFERROR((BV158+AF158*Contr_Rate)*(1+Inv_Return)*IF($D158=$C$1,VLOOKUP($T158,Male_Annuity_Tables,MATCH($BS$3+3,'Mortality Tables'!$N$1:$DN$1,0),FALSE),VLOOKUP($T158,Fe_Annuity_Tables,MATCH(BW$3+3,'Mortality Tables'!$N$1:$DN$1,0),FALSE)),"")</f>
        <v>2352998.9359406172</v>
      </c>
      <c r="BX158" s="685">
        <f>IFERROR((BW158+AG158*Contr_Rate)*(1+Inv_Return)*IF($D158=$C$1,VLOOKUP($T158,Male_Annuity_Tables,MATCH($BS$3+3,'Mortality Tables'!$N$1:$DN$1,0),FALSE),VLOOKUP($T158,Fe_Annuity_Tables,MATCH(BX$3+3,'Mortality Tables'!$N$1:$DN$1,0),FALSE)),"")</f>
        <v>2691735.4108872642</v>
      </c>
      <c r="BY158" s="685">
        <f>IFERROR((BX158+AH158*Contr_Rate)*(1+Inv_Return)*IF($D158=$C$1,VLOOKUP($T158,Male_Annuity_Tables,MATCH($BS$3+3,'Mortality Tables'!$N$1:$DN$1,0),FALSE),VLOOKUP($T158,Fe_Annuity_Tables,MATCH(BY$3+3,'Mortality Tables'!$N$1:$DN$1,0),FALSE)),"")</f>
        <v>3019089.4964241972</v>
      </c>
      <c r="BZ158" s="685">
        <f>IFERROR((BY158+AI158*Contr_Rate)*(1+Inv_Return)*IF($D158=$C$1,VLOOKUP($T158,Male_Annuity_Tables,MATCH($BS$3+3,'Mortality Tables'!$N$1:$DN$1,0),FALSE),VLOOKUP($T158,Fe_Annuity_Tables,MATCH(BZ$3+3,'Mortality Tables'!$N$1:$DN$1,0),FALSE)),"")</f>
        <v>3338229.5037904344</v>
      </c>
      <c r="CA158" s="685">
        <f>IFERROR((BZ158+AJ158*Contr_Rate)*(1+Inv_Return)*IF($D158=$C$1,VLOOKUP($T158,Male_Annuity_Tables,MATCH($BS$3+3,'Mortality Tables'!$N$1:$DN$1,0),FALSE),VLOOKUP($T158,Fe_Annuity_Tables,MATCH(CA$3+3,'Mortality Tables'!$N$1:$DN$1,0),FALSE)),"")</f>
        <v>3651994.6376953796</v>
      </c>
      <c r="CB158" s="685">
        <f>IFERROR((CA158+AK158*Contr_Rate)*(1+Inv_Return)*IF($D158=$C$1,VLOOKUP($T158,Male_Annuity_Tables,MATCH($BS$3+3,'Mortality Tables'!$N$1:$DN$1,0),FALSE),VLOOKUP($T158,Fe_Annuity_Tables,MATCH(CB$3+3,'Mortality Tables'!$N$1:$DN$1,0),FALSE)),"")</f>
        <v>3962942.424170394</v>
      </c>
      <c r="CC158" s="685">
        <f>IFERROR((CB158+AL158*Contr_Rate)*(1+Inv_Return)*IF($D158=$C$1,VLOOKUP($T158,Male_Annuity_Tables,MATCH($BS$3+3,'Mortality Tables'!$N$1:$DN$1,0),FALSE),VLOOKUP($T158,Fe_Annuity_Tables,MATCH(CC$3+3,'Mortality Tables'!$N$1:$DN$1,0),FALSE)),"")</f>
        <v>4273390.1535732588</v>
      </c>
      <c r="CD158" s="685" t="str">
        <f>IFERROR((CC158+AM158*Contr_Rate)*(1+Inv_Return)*IF($D158=$C$1,VLOOKUP($T158,Male_Annuity_Tables,MATCH($BS$3+3,'Mortality Tables'!$N$1:$DN$1,0),FALSE),VLOOKUP($T158,Fe_Annuity_Tables,MATCH(CD$3+3,'Mortality Tables'!$N$1:$DN$1,0),FALSE)),"")</f>
        <v/>
      </c>
      <c r="CE158" s="685" t="str">
        <f>IFERROR((CD158+AN158*Contr_Rate)*(1+Inv_Return)*IF($D158=$C$1,VLOOKUP($T158,Male_Annuity_Tables,MATCH($BS$3+3,'Mortality Tables'!$N$1:$DN$1,0),FALSE),VLOOKUP($T158,Fe_Annuity_Tables,MATCH(CE$3+3,'Mortality Tables'!$N$1:$DN$1,0),FALSE)),"")</f>
        <v/>
      </c>
      <c r="CF158" s="685" t="str">
        <f>IFERROR((CE158+AO158*Contr_Rate)*(1+Inv_Return)*IF($D158=$C$1,VLOOKUP($T158,Male_Annuity_Tables,MATCH($BS$3+3,'Mortality Tables'!$N$1:$DN$1,0),FALSE),VLOOKUP($T158,Fe_Annuity_Tables,MATCH(CF$3+3,'Mortality Tables'!$N$1:$DN$1,0),FALSE)),"")</f>
        <v/>
      </c>
      <c r="CG158" s="685" t="str">
        <f>IFERROR((CF158+AP158*Contr_Rate)*(1+Inv_Return)*IF($D158=$C$1,VLOOKUP($T158,Male_Annuity_Tables,MATCH($BS$3+3,'Mortality Tables'!$N$1:$DN$1,0),FALSE),VLOOKUP($T158,Fe_Annuity_Tables,MATCH(CG$3+3,'Mortality Tables'!$N$1:$DN$1,0),FALSE)),"")</f>
        <v/>
      </c>
      <c r="CH158" s="685" t="str">
        <f>IFERROR((CG158+AQ158*Contr_Rate)*(1+Inv_Return)*IF($D158=$C$1,VLOOKUP($T158,Male_Annuity_Tables,MATCH($BS$3+3,'Mortality Tables'!$N$1:$DN$1,0),FALSE),VLOOKUP($T158,Fe_Annuity_Tables,MATCH(CH$3+3,'Mortality Tables'!$N$1:$DN$1,0),FALSE)),"")</f>
        <v/>
      </c>
      <c r="CI158" s="685" t="str">
        <f>IFERROR((CH158+AR158*Contr_Rate)*(1+Inv_Return)*IF($D158=$C$1,VLOOKUP($T158,Male_Annuity_Tables,MATCH($BS$3+3,'Mortality Tables'!$N$1:$DN$1,0),FALSE),VLOOKUP($T158,Fe_Annuity_Tables,MATCH(CI$3+3,'Mortality Tables'!$N$1:$DN$1,0),FALSE)),"")</f>
        <v/>
      </c>
      <c r="CJ158" s="685" t="str">
        <f>IFERROR((CI158+AS158*Contr_Rate)*(1+Inv_Return)*IF($D158=$C$1,VLOOKUP($T158,Male_Annuity_Tables,MATCH($BS$3+3,'Mortality Tables'!$N$1:$DN$1,0),FALSE),VLOOKUP($T158,Fe_Annuity_Tables,MATCH(CJ$3+3,'Mortality Tables'!$N$1:$DN$1,0),FALSE)),"")</f>
        <v/>
      </c>
      <c r="CK158" s="685" t="str">
        <f>IFERROR((CJ158+AT158*Contr_Rate)*(1+Inv_Return)*IF($D158=$C$1,VLOOKUP($T158,Male_Annuity_Tables,MATCH($BS$3+3,'Mortality Tables'!$N$1:$DN$1,0),FALSE),VLOOKUP($T158,Fe_Annuity_Tables,MATCH(CK$3+3,'Mortality Tables'!$N$1:$DN$1,0),FALSE)),"")</f>
        <v/>
      </c>
      <c r="CL158" s="685" t="str">
        <f>IFERROR((CK158+AU158*Contr_Rate)*(1+Inv_Return)*IF($D158=$C$1,VLOOKUP($T158,Male_Annuity_Tables,MATCH($BS$3+3,'Mortality Tables'!$N$1:$DN$1,0),FALSE),VLOOKUP($T158,Fe_Annuity_Tables,MATCH(CL$3+3,'Mortality Tables'!$N$1:$DN$1,0),FALSE)),"")</f>
        <v/>
      </c>
      <c r="CM158" s="685" t="str">
        <f>IFERROR((CL158+AV158*Contr_Rate)*(1+Inv_Return)*IF($D158=$C$1,VLOOKUP($T158,Male_Annuity_Tables,MATCH($BS$3+3,'Mortality Tables'!$N$1:$DN$1,0),FALSE),VLOOKUP($T158,Fe_Annuity_Tables,MATCH(CM$3+3,'Mortality Tables'!$N$1:$DN$1,0),FALSE)),"")</f>
        <v/>
      </c>
      <c r="CN158" s="685" t="str">
        <f>IFERROR((CM158+AW158*Contr_Rate)*(1+Inv_Return)*IF($D158=$C$1,VLOOKUP($T158,Male_Annuity_Tables,MATCH($BS$3+3,'Mortality Tables'!$N$1:$DN$1,0),FALSE),VLOOKUP($T158,Fe_Annuity_Tables,MATCH(CN$3+3,'Mortality Tables'!$N$1:$DN$1,0),FALSE)),"")</f>
        <v/>
      </c>
      <c r="CO158" s="685" t="str">
        <f>IFERROR((CN158+AX158*Contr_Rate)*(1+Inv_Return)*IF($D158=$C$1,VLOOKUP($T158,Male_Annuity_Tables,MATCH($BS$3+3,'Mortality Tables'!$N$1:$DN$1,0),FALSE),VLOOKUP($T158,Fe_Annuity_Tables,MATCH(CO$3+3,'Mortality Tables'!$N$1:$DN$1,0),FALSE)),"")</f>
        <v/>
      </c>
      <c r="CP158" s="685" t="str">
        <f>IFERROR((CO158+AY158*Contr_Rate)*(1+Inv_Return)*IF($D158=$C$1,VLOOKUP($T158,Male_Annuity_Tables,MATCH($BS$3+3,'Mortality Tables'!$N$1:$DN$1,0),FALSE),VLOOKUP($T158,Fe_Annuity_Tables,MATCH(CP$3+3,'Mortality Tables'!$N$1:$DN$1,0),FALSE)),"")</f>
        <v/>
      </c>
      <c r="CQ158" s="685" t="str">
        <f>IFERROR((CP158+AZ158*Contr_Rate)*(1+Inv_Return)*IF($D158=$C$1,VLOOKUP($T158,Male_Annuity_Tables,MATCH($BS$3+3,'Mortality Tables'!$N$1:$DN$1,0),FALSE),VLOOKUP($T158,Fe_Annuity_Tables,MATCH(CQ$3+3,'Mortality Tables'!$N$1:$DN$1,0),FALSE)),"")</f>
        <v/>
      </c>
      <c r="CR158" s="685" t="str">
        <f>IFERROR((CQ158+BA158*Contr_Rate)*(1+Inv_Return)*IF($D158=$C$1,VLOOKUP($T158,Male_Annuity_Tables,MATCH($BS$3+3,'Mortality Tables'!$N$1:$DN$1,0),FALSE),VLOOKUP($T158,Fe_Annuity_Tables,MATCH(CR$3+3,'Mortality Tables'!$N$1:$DN$1,0),FALSE)),"")</f>
        <v/>
      </c>
      <c r="CS158" s="685" t="str">
        <f>IFERROR((CR158+BB158*Contr_Rate)*(1+Inv_Return)*IF($D158=$C$1,VLOOKUP($T158,Male_Annuity_Tables,MATCH($BS$3+3,'Mortality Tables'!$N$1:$DN$1,0),FALSE),VLOOKUP($T158,Fe_Annuity_Tables,MATCH(CS$3+3,'Mortality Tables'!$N$1:$DN$1,0),FALSE)),"")</f>
        <v/>
      </c>
      <c r="CT158" s="685" t="str">
        <f>IFERROR((CS158+BC158*Contr_Rate)*(1+Inv_Return)*IF($D158=$C$1,VLOOKUP($T158,Male_Annuity_Tables,MATCH($BS$3+3,'Mortality Tables'!$N$1:$DN$1,0),FALSE),VLOOKUP($T158,Fe_Annuity_Tables,MATCH(CT$3+3,'Mortality Tables'!$N$1:$DN$1,0),FALSE)),"")</f>
        <v/>
      </c>
      <c r="CU158" s="685" t="str">
        <f>IFERROR((CT158+BD158*Contr_Rate)*(1+Inv_Return)*IF($D158=$C$1,VLOOKUP($T158,Male_Annuity_Tables,MATCH($BS$3+3,'Mortality Tables'!$N$1:$DN$1,0),FALSE),VLOOKUP($T158,Fe_Annuity_Tables,MATCH(CU$3+3,'Mortality Tables'!$N$1:$DN$1,0),FALSE)),"")</f>
        <v/>
      </c>
      <c r="CV158" s="685" t="str">
        <f>IFERROR((CU158+BE158*Contr_Rate)*(1+Inv_Return)*IF($D158=$C$1,VLOOKUP($T158,Male_Annuity_Tables,MATCH($BS$3+3,'Mortality Tables'!$N$1:$DN$1,0),FALSE),VLOOKUP($T158,Fe_Annuity_Tables,MATCH(CV$3+3,'Mortality Tables'!$N$1:$DN$1,0),FALSE)),"")</f>
        <v/>
      </c>
      <c r="CW158" s="685" t="str">
        <f>IFERROR((CV158+BF158*Contr_Rate)*(1+Inv_Return)*IF($D158=$C$1,VLOOKUP($T158,Male_Annuity_Tables,MATCH($BS$3+3,'Mortality Tables'!$N$1:$DN$1,0),FALSE),VLOOKUP($T158,Fe_Annuity_Tables,MATCH(CW$3+3,'Mortality Tables'!$N$1:$DN$1,0),FALSE)),"")</f>
        <v/>
      </c>
      <c r="CX158" s="685" t="str">
        <f>IFERROR((CW158+BG158*Contr_Rate)*(1+Inv_Return)*IF($D158=$C$1,VLOOKUP($T158,Male_Annuity_Tables,MATCH($BS$3+3,'Mortality Tables'!$N$1:$DN$1,0),FALSE),VLOOKUP($T158,Fe_Annuity_Tables,MATCH(CX$3+3,'Mortality Tables'!$N$1:$DN$1,0),FALSE)),"")</f>
        <v/>
      </c>
      <c r="CY158" s="685" t="str">
        <f>IFERROR((CX158+BH158*Contr_Rate)*(1+Inv_Return)*IF($D158=$C$1,VLOOKUP($T158,Male_Annuity_Tables,MATCH($BS$3+3,'Mortality Tables'!$N$1:$DN$1,0),FALSE),VLOOKUP($T158,Fe_Annuity_Tables,MATCH(CY$3+3,'Mortality Tables'!$N$1:$DN$1,0),FALSE)),"")</f>
        <v/>
      </c>
      <c r="CZ158" s="685" t="str">
        <f>IFERROR((CY158+BI158*Contr_Rate)*(1+Inv_Return)*IF($D158=$C$1,VLOOKUP($T158,Male_Annuity_Tables,MATCH($BS$3+3,'Mortality Tables'!$N$1:$DN$1,0),FALSE),VLOOKUP($T158,Fe_Annuity_Tables,MATCH(CZ$3+3,'Mortality Tables'!$N$1:$DN$1,0),FALSE)),"")</f>
        <v/>
      </c>
      <c r="DA158" s="685" t="str">
        <f>IFERROR((CZ158+BJ158*Contr_Rate)*(1+Inv_Return)*IF($D158=$C$1,VLOOKUP($T158,Male_Annuity_Tables,MATCH($BS$3+3,'Mortality Tables'!$N$1:$DN$1,0),FALSE),VLOOKUP($T158,Fe_Annuity_Tables,MATCH(DA$3+3,'Mortality Tables'!$N$1:$DN$1,0),FALSE)),"")</f>
        <v/>
      </c>
      <c r="DB158" s="685" t="str">
        <f>IFERROR((DA158+BK158*Contr_Rate)*(1+Inv_Return)*IF($D158=$C$1,VLOOKUP($T158,Male_Annuity_Tables,MATCH($BS$3+3,'Mortality Tables'!$N$1:$DN$1,0),FALSE),VLOOKUP($T158,Fe_Annuity_Tables,MATCH(DB$3+3,'Mortality Tables'!$N$1:$DN$1,0),FALSE)),"")</f>
        <v/>
      </c>
      <c r="DC158" s="685" t="str">
        <f>IFERROR((DB158+BL158*Contr_Rate)*(1+Inv_Return)*IF($D158=$C$1,VLOOKUP($T158,Male_Annuity_Tables,MATCH($BS$3+3,'Mortality Tables'!$N$1:$DN$1,0),FALSE),VLOOKUP($T158,Fe_Annuity_Tables,MATCH(DC$3+3,'Mortality Tables'!$N$1:$DN$1,0),FALSE)),"")</f>
        <v/>
      </c>
      <c r="DD158" s="685" t="str">
        <f>IFERROR((DC158+BM158*Contr_Rate)*(1+Inv_Return)*IF($D158=$C$1,VLOOKUP($T158,Male_Annuity_Tables,MATCH($BS$3+3,'Mortality Tables'!$N$1:$DN$1,0),FALSE),VLOOKUP($T158,Fe_Annuity_Tables,MATCH(DD$3+3,'Mortality Tables'!$N$1:$DN$1,0),FALSE)),"")</f>
        <v/>
      </c>
      <c r="DE158" s="685" t="str">
        <f>IFERROR((DD158+BN158*Contr_Rate)*(1+Inv_Return)*IF($D158=$C$1,VLOOKUP($T158,Male_Annuity_Tables,MATCH($BS$3+3,'Mortality Tables'!$N$1:$DN$1,0),FALSE),VLOOKUP($T158,Fe_Annuity_Tables,MATCH(DE$3+3,'Mortality Tables'!$N$1:$DN$1,0),FALSE)),"")</f>
        <v/>
      </c>
      <c r="DF158" s="685" t="str">
        <f>IFERROR((DE158+BO158*Contr_Rate)*(1+Inv_Return)*IF($D158=$C$1,VLOOKUP($T158,Male_Annuity_Tables,MATCH($BS$3+3,'Mortality Tables'!$N$1:$DN$1,0),FALSE),VLOOKUP($T158,Fe_Annuity_Tables,MATCH(DF$3+3,'Mortality Tables'!$N$1:$DN$1,0),FALSE)),"")</f>
        <v/>
      </c>
      <c r="DG158" s="685" t="str">
        <f>IFERROR((DF158+BP158*Contr_Rate)*(1+Inv_Return)*IF($D158=$C$1,VLOOKUP($T158,Male_Annuity_Tables,MATCH($BS$3+3,'Mortality Tables'!$N$1:$DN$1,0),FALSE),VLOOKUP($T158,Fe_Annuity_Tables,MATCH(DG$3+3,'Mortality Tables'!$N$1:$DN$1,0),FALSE)),"")</f>
        <v/>
      </c>
      <c r="DH158" s="685" t="str">
        <f>IFERROR((DG158+BQ158*Contr_Rate)*(1+Inv_Return)*IF($D158=$C$1,VLOOKUP($T158,Male_Annuity_Tables,MATCH($BS$3+3,'Mortality Tables'!$N$1:$DN$1,0),FALSE),VLOOKUP($T158,Fe_Annuity_Tables,MATCH(DH$3+3,'Mortality Tables'!$N$1:$DN$1,0),FALSE)),"")</f>
        <v/>
      </c>
      <c r="DJ158" s="686">
        <f t="shared" si="100"/>
        <v>4273390.1535732588</v>
      </c>
      <c r="DK158" s="680">
        <f t="shared" si="60"/>
        <v>8.0909277508679907</v>
      </c>
      <c r="DL158" s="686">
        <f t="shared" si="83"/>
        <v>353874.30107590859</v>
      </c>
      <c r="DM158" s="686">
        <f t="shared" si="101"/>
        <v>3179720.2686582552</v>
      </c>
      <c r="DN158" s="687">
        <f t="shared" si="84"/>
        <v>0.11129101656015569</v>
      </c>
      <c r="DP158" s="688">
        <f t="shared" si="95"/>
        <v>124336.22073234293</v>
      </c>
      <c r="DQ158" s="688">
        <f t="shared" si="96"/>
        <v>129126.40286259732</v>
      </c>
      <c r="DR158" s="688">
        <f t="shared" si="97"/>
        <v>171456.93449857974</v>
      </c>
    </row>
    <row r="159" spans="1:122" s="657" customFormat="1" ht="14.5">
      <c r="A159" s="675" t="s">
        <v>1387</v>
      </c>
      <c r="B159" s="675" t="s">
        <v>1388</v>
      </c>
      <c r="C159" s="675" t="s">
        <v>116</v>
      </c>
      <c r="D159" s="675" t="s">
        <v>61</v>
      </c>
      <c r="E159" s="676">
        <v>28757</v>
      </c>
      <c r="F159" s="677">
        <v>39661</v>
      </c>
      <c r="G159" s="677">
        <v>42490</v>
      </c>
      <c r="H159" s="678">
        <v>2207222</v>
      </c>
      <c r="I159" s="678">
        <v>120478.28</v>
      </c>
      <c r="J159" s="678">
        <v>133769.32999999999</v>
      </c>
      <c r="K159" s="678">
        <v>48699.199999999997</v>
      </c>
      <c r="L159" s="678">
        <v>302946.81</v>
      </c>
      <c r="M159" s="679">
        <f>IF(COUNTIF($A$4:A204,A159)=1,0,1)</f>
        <v>0</v>
      </c>
      <c r="N159" s="680" t="str">
        <f t="shared" si="80"/>
        <v>Okay</v>
      </c>
      <c r="O159" s="680" t="str">
        <f t="shared" si="98"/>
        <v>TRUE</v>
      </c>
      <c r="P159" s="680" t="b">
        <f t="shared" si="92"/>
        <v>1</v>
      </c>
      <c r="Q159" s="680" t="b">
        <f t="shared" si="76"/>
        <v>1</v>
      </c>
      <c r="R159" s="680" t="b">
        <f t="shared" si="77"/>
        <v>1</v>
      </c>
      <c r="S159" s="681">
        <f t="shared" si="93"/>
        <v>29.873972602739727</v>
      </c>
      <c r="T159" s="682">
        <f t="shared" si="78"/>
        <v>46</v>
      </c>
      <c r="U159" s="682">
        <f t="shared" si="99"/>
        <v>37</v>
      </c>
      <c r="V159" s="682">
        <f t="shared" si="79"/>
        <v>8.6739726027397257</v>
      </c>
      <c r="W159" s="682">
        <f t="shared" si="81"/>
        <v>14</v>
      </c>
      <c r="X159" s="683">
        <f t="shared" si="82"/>
        <v>4241255.34</v>
      </c>
      <c r="Y159" s="684">
        <f t="shared" si="94"/>
        <v>3.81E-3</v>
      </c>
      <c r="Z159" s="684">
        <f>IF($D159=$C$1,VLOOKUP($T159,Male_Annuity_Tables,MATCH($W159+2,'Mortality Tables'!$DS$1:$HT$1,0),FALSE),VLOOKUP($T159,Fe_Annuity_Tables,MATCH($W159+2,'Mortality Tables'!$M$1:$DN$1,0),FALSE))</f>
        <v>0.21490379504448404</v>
      </c>
      <c r="AA159" s="664"/>
      <c r="AB159" s="685">
        <f t="shared" si="103"/>
        <v>2319679.9609000003</v>
      </c>
      <c r="AC159" s="685">
        <f t="shared" si="103"/>
        <v>2437867.6549078552</v>
      </c>
      <c r="AD159" s="685">
        <f t="shared" si="103"/>
        <v>2562077.0119254105</v>
      </c>
      <c r="AE159" s="685">
        <f t="shared" si="103"/>
        <v>2692614.8356830101</v>
      </c>
      <c r="AF159" s="685">
        <f t="shared" si="103"/>
        <v>2829803.5615610597</v>
      </c>
      <c r="AG159" s="685">
        <f t="shared" si="103"/>
        <v>2973982.0530225961</v>
      </c>
      <c r="AH159" s="685">
        <f t="shared" si="103"/>
        <v>3125506.438624097</v>
      </c>
      <c r="AI159" s="685">
        <f t="shared" si="103"/>
        <v>3284750.9916719948</v>
      </c>
      <c r="AJ159" s="685">
        <f t="shared" si="103"/>
        <v>3452109.0546976835</v>
      </c>
      <c r="AK159" s="685">
        <f t="shared" si="103"/>
        <v>3627994.0110345301</v>
      </c>
      <c r="AL159" s="685">
        <f t="shared" si="102"/>
        <v>3812840.3058967395</v>
      </c>
      <c r="AM159" s="685">
        <f t="shared" si="102"/>
        <v>4007104.5194821786</v>
      </c>
      <c r="AN159" s="685">
        <f t="shared" si="102"/>
        <v>4211266.4947497956</v>
      </c>
      <c r="AO159" s="685">
        <f t="shared" si="102"/>
        <v>4425830.5226572985</v>
      </c>
      <c r="AP159" s="685" t="str">
        <f t="shared" si="102"/>
        <v/>
      </c>
      <c r="AQ159" s="685" t="str">
        <f t="shared" si="102"/>
        <v/>
      </c>
      <c r="AR159" s="685" t="str">
        <f t="shared" si="102"/>
        <v/>
      </c>
      <c r="AS159" s="685" t="str">
        <f t="shared" si="102"/>
        <v/>
      </c>
      <c r="AT159" s="685" t="str">
        <f t="shared" si="102"/>
        <v/>
      </c>
      <c r="AU159" s="685" t="str">
        <f t="shared" si="102"/>
        <v/>
      </c>
      <c r="AV159" s="685" t="str">
        <f t="shared" si="104"/>
        <v/>
      </c>
      <c r="AW159" s="685" t="str">
        <f t="shared" si="104"/>
        <v/>
      </c>
      <c r="AX159" s="685" t="str">
        <f t="shared" si="104"/>
        <v/>
      </c>
      <c r="AY159" s="685" t="str">
        <f t="shared" si="104"/>
        <v/>
      </c>
      <c r="AZ159" s="685" t="str">
        <f t="shared" si="104"/>
        <v/>
      </c>
      <c r="BA159" s="685" t="str">
        <f t="shared" ref="BA159:BP188" si="106">IFERROR(IF($W159&gt;=BA$3,($H159*(1+Ann_Salary_Growth_Rate)^BA$3),""),0)</f>
        <v/>
      </c>
      <c r="BB159" s="685" t="str">
        <f t="shared" si="106"/>
        <v/>
      </c>
      <c r="BC159" s="685" t="str">
        <f t="shared" si="106"/>
        <v/>
      </c>
      <c r="BD159" s="685" t="str">
        <f t="shared" si="106"/>
        <v/>
      </c>
      <c r="BE159" s="685" t="str">
        <f t="shared" si="106"/>
        <v/>
      </c>
      <c r="BF159" s="685" t="str">
        <f t="shared" si="106"/>
        <v/>
      </c>
      <c r="BG159" s="685" t="str">
        <f t="shared" si="106"/>
        <v/>
      </c>
      <c r="BH159" s="685" t="str">
        <f t="shared" si="106"/>
        <v/>
      </c>
      <c r="BI159" s="685" t="str">
        <f t="shared" si="106"/>
        <v/>
      </c>
      <c r="BJ159" s="685" t="str">
        <f t="shared" si="106"/>
        <v/>
      </c>
      <c r="BK159" s="685" t="str">
        <f t="shared" si="106"/>
        <v/>
      </c>
      <c r="BL159" s="685" t="str">
        <f t="shared" si="106"/>
        <v/>
      </c>
      <c r="BM159" s="685" t="str">
        <f t="shared" si="106"/>
        <v/>
      </c>
      <c r="BN159" s="685" t="str">
        <f t="shared" si="106"/>
        <v/>
      </c>
      <c r="BO159" s="685" t="str">
        <f t="shared" si="106"/>
        <v/>
      </c>
      <c r="BP159" s="685" t="str">
        <f t="shared" si="106"/>
        <v/>
      </c>
      <c r="BQ159" s="685" t="str">
        <f t="shared" ref="BQ159:BQ197" si="107">IFERROR(IF($W159&gt;=BQ$3,($H159*(1+Ann_Salary_Growth_Rate)^BQ$3),""),0)</f>
        <v/>
      </c>
      <c r="BR159" s="529"/>
      <c r="BS159" s="685">
        <f>IFERROR(($L159+AB159*Contr_Rate)*(1+Inv_Return)*IF($D159=$C$1,VLOOKUP($T159,Male_Annuity_Tables,MATCH($BS$3+3,'Mortality Tables'!$N$1:$DN$1,0),FALSE),VLOOKUP($T159,Fe_Annuity_Tables,MATCH(BS$3+3,'Mortality Tables'!$N$1:$DN$1,0),FALSE)),"")</f>
        <v>869169.64914811705</v>
      </c>
      <c r="BT159" s="685">
        <f>IFERROR(($BS159+AC159*Contr_Rate)*(1+Inv_Return)*IF($D159=$C$1,VLOOKUP($T159,Male_Annuity_Tables,MATCH($BS$3+3,'Mortality Tables'!$N$1:$DN$1,0),FALSE),VLOOKUP($T159,Fe_Annuity_Tables,MATCH(BT$3+3,'Mortality Tables'!$N$1:$DN$1,0),FALSE)),"")</f>
        <v>1392732.5819786387</v>
      </c>
      <c r="BU159" s="685">
        <f>IFERROR((BT159+AD159*Contr_Rate)*(1+Inv_Return)*IF($D159=$C$1,VLOOKUP($T159,Male_Annuity_Tables,MATCH($BS$3+3,'Mortality Tables'!$N$1:$DN$1,0),FALSE),VLOOKUP($T159,Fe_Annuity_Tables,MATCH(BU$3+3,'Mortality Tables'!$N$1:$DN$1,0),FALSE)),"")</f>
        <v>1880746.1195935516</v>
      </c>
      <c r="BV159" s="685">
        <f>IFERROR((BU159+AE159*Contr_Rate)*(1+Inv_Return)*IF($D159=$C$1,VLOOKUP($T159,Male_Annuity_Tables,MATCH($BS$3+3,'Mortality Tables'!$N$1:$DN$1,0),FALSE),VLOOKUP($T159,Fe_Annuity_Tables,MATCH(BV$3+3,'Mortality Tables'!$N$1:$DN$1,0),FALSE)),"")</f>
        <v>2339477.7043354129</v>
      </c>
      <c r="BW159" s="685">
        <f>IFERROR((BV159+AF159*Contr_Rate)*(1+Inv_Return)*IF($D159=$C$1,VLOOKUP($T159,Male_Annuity_Tables,MATCH($BS$3+3,'Mortality Tables'!$N$1:$DN$1,0),FALSE),VLOOKUP($T159,Fe_Annuity_Tables,MATCH(BW$3+3,'Mortality Tables'!$N$1:$DN$1,0),FALSE)),"")</f>
        <v>2774465.2463560253</v>
      </c>
      <c r="BX159" s="685">
        <f>IFERROR((BW159+AG159*Contr_Rate)*(1+Inv_Return)*IF($D159=$C$1,VLOOKUP($T159,Male_Annuity_Tables,MATCH($BS$3+3,'Mortality Tables'!$N$1:$DN$1,0),FALSE),VLOOKUP($T159,Fe_Annuity_Tables,MATCH(BX$3+3,'Mortality Tables'!$N$1:$DN$1,0),FALSE)),"")</f>
        <v>3190616.1276020505</v>
      </c>
      <c r="BY159" s="685">
        <f>IFERROR((BX159+AH159*Contr_Rate)*(1+Inv_Return)*IF($D159=$C$1,VLOOKUP($T159,Male_Annuity_Tables,MATCH($BS$3+3,'Mortality Tables'!$N$1:$DN$1,0),FALSE),VLOOKUP($T159,Fe_Annuity_Tables,MATCH(BY$3+3,'Mortality Tables'!$N$1:$DN$1,0),FALSE)),"")</f>
        <v>3592293.570580903</v>
      </c>
      <c r="BZ159" s="685">
        <f>IFERROR((BY159+AI159*Contr_Rate)*(1+Inv_Return)*IF($D159=$C$1,VLOOKUP($T159,Male_Annuity_Tables,MATCH($BS$3+3,'Mortality Tables'!$N$1:$DN$1,0),FALSE),VLOOKUP($T159,Fe_Annuity_Tables,MATCH(BZ$3+3,'Mortality Tables'!$N$1:$DN$1,0),FALSE)),"")</f>
        <v>3983392.0234746272</v>
      </c>
      <c r="CA159" s="685">
        <f>IFERROR((BZ159+AJ159*Contr_Rate)*(1+Inv_Return)*IF($D159=$C$1,VLOOKUP($T159,Male_Annuity_Tables,MATCH($BS$3+3,'Mortality Tables'!$N$1:$DN$1,0),FALSE),VLOOKUP($T159,Fe_Annuity_Tables,MATCH(CA$3+3,'Mortality Tables'!$N$1:$DN$1,0),FALSE)),"")</f>
        <v>4367402.9993130537</v>
      </c>
      <c r="CB159" s="685">
        <f>IFERROR((CA159+AK159*Contr_Rate)*(1+Inv_Return)*IF($D159=$C$1,VLOOKUP($T159,Male_Annuity_Tables,MATCH($BS$3+3,'Mortality Tables'!$N$1:$DN$1,0),FALSE),VLOOKUP($T159,Fe_Annuity_Tables,MATCH(CB$3+3,'Mortality Tables'!$N$1:$DN$1,0),FALSE)),"")</f>
        <v>4747472.62085508</v>
      </c>
      <c r="CC159" s="685">
        <f>IFERROR((CB159+AL159*Contr_Rate)*(1+Inv_Return)*IF($D159=$C$1,VLOOKUP($T159,Male_Annuity_Tables,MATCH($BS$3+3,'Mortality Tables'!$N$1:$DN$1,0),FALSE),VLOOKUP($T159,Fe_Annuity_Tables,MATCH(CC$3+3,'Mortality Tables'!$N$1:$DN$1,0),FALSE)),"")</f>
        <v>5126451.9609514084</v>
      </c>
      <c r="CD159" s="685">
        <f>IFERROR((CC159+AM159*Contr_Rate)*(1+Inv_Return)*IF($D159=$C$1,VLOOKUP($T159,Male_Annuity_Tables,MATCH($BS$3+3,'Mortality Tables'!$N$1:$DN$1,0),FALSE),VLOOKUP($T159,Fe_Annuity_Tables,MATCH(CD$3+3,'Mortality Tables'!$N$1:$DN$1,0),FALSE)),"")</f>
        <v>5506941.1273348005</v>
      </c>
      <c r="CE159" s="685">
        <f>IFERROR((CD159+AN159*Contr_Rate)*(1+Inv_Return)*IF($D159=$C$1,VLOOKUP($T159,Male_Annuity_Tables,MATCH($BS$3+3,'Mortality Tables'!$N$1:$DN$1,0),FALSE),VLOOKUP($T159,Fe_Annuity_Tables,MATCH(CE$3+3,'Mortality Tables'!$N$1:$DN$1,0),FALSE)),"")</f>
        <v>5891327.9182738708</v>
      </c>
      <c r="CF159" s="685">
        <f>IFERROR((CE159+AO159*Contr_Rate)*(1+Inv_Return)*IF($D159=$C$1,VLOOKUP($T159,Male_Annuity_Tables,MATCH($BS$3+3,'Mortality Tables'!$N$1:$DN$1,0),FALSE),VLOOKUP($T159,Fe_Annuity_Tables,MATCH(CF$3+3,'Mortality Tables'!$N$1:$DN$1,0),FALSE)),"")</f>
        <v>6281821.7689571641</v>
      </c>
      <c r="CG159" s="685" t="str">
        <f>IFERROR((CF159+AP159*Contr_Rate)*(1+Inv_Return)*IF($D159=$C$1,VLOOKUP($T159,Male_Annuity_Tables,MATCH($BS$3+3,'Mortality Tables'!$N$1:$DN$1,0),FALSE),VLOOKUP($T159,Fe_Annuity_Tables,MATCH(CG$3+3,'Mortality Tables'!$N$1:$DN$1,0),FALSE)),"")</f>
        <v/>
      </c>
      <c r="CH159" s="685" t="str">
        <f>IFERROR((CG159+AQ159*Contr_Rate)*(1+Inv_Return)*IF($D159=$C$1,VLOOKUP($T159,Male_Annuity_Tables,MATCH($BS$3+3,'Mortality Tables'!$N$1:$DN$1,0),FALSE),VLOOKUP($T159,Fe_Annuity_Tables,MATCH(CH$3+3,'Mortality Tables'!$N$1:$DN$1,0),FALSE)),"")</f>
        <v/>
      </c>
      <c r="CI159" s="685" t="str">
        <f>IFERROR((CH159+AR159*Contr_Rate)*(1+Inv_Return)*IF($D159=$C$1,VLOOKUP($T159,Male_Annuity_Tables,MATCH($BS$3+3,'Mortality Tables'!$N$1:$DN$1,0),FALSE),VLOOKUP($T159,Fe_Annuity_Tables,MATCH(CI$3+3,'Mortality Tables'!$N$1:$DN$1,0),FALSE)),"")</f>
        <v/>
      </c>
      <c r="CJ159" s="685" t="str">
        <f>IFERROR((CI159+AS159*Contr_Rate)*(1+Inv_Return)*IF($D159=$C$1,VLOOKUP($T159,Male_Annuity_Tables,MATCH($BS$3+3,'Mortality Tables'!$N$1:$DN$1,0),FALSE),VLOOKUP($T159,Fe_Annuity_Tables,MATCH(CJ$3+3,'Mortality Tables'!$N$1:$DN$1,0),FALSE)),"")</f>
        <v/>
      </c>
      <c r="CK159" s="685" t="str">
        <f>IFERROR((CJ159+AT159*Contr_Rate)*(1+Inv_Return)*IF($D159=$C$1,VLOOKUP($T159,Male_Annuity_Tables,MATCH($BS$3+3,'Mortality Tables'!$N$1:$DN$1,0),FALSE),VLOOKUP($T159,Fe_Annuity_Tables,MATCH(CK$3+3,'Mortality Tables'!$N$1:$DN$1,0),FALSE)),"")</f>
        <v/>
      </c>
      <c r="CL159" s="685" t="str">
        <f>IFERROR((CK159+AU159*Contr_Rate)*(1+Inv_Return)*IF($D159=$C$1,VLOOKUP($T159,Male_Annuity_Tables,MATCH($BS$3+3,'Mortality Tables'!$N$1:$DN$1,0),FALSE),VLOOKUP($T159,Fe_Annuity_Tables,MATCH(CL$3+3,'Mortality Tables'!$N$1:$DN$1,0),FALSE)),"")</f>
        <v/>
      </c>
      <c r="CM159" s="685" t="str">
        <f>IFERROR((CL159+AV159*Contr_Rate)*(1+Inv_Return)*IF($D159=$C$1,VLOOKUP($T159,Male_Annuity_Tables,MATCH($BS$3+3,'Mortality Tables'!$N$1:$DN$1,0),FALSE),VLOOKUP($T159,Fe_Annuity_Tables,MATCH(CM$3+3,'Mortality Tables'!$N$1:$DN$1,0),FALSE)),"")</f>
        <v/>
      </c>
      <c r="CN159" s="685" t="str">
        <f>IFERROR((CM159+AW159*Contr_Rate)*(1+Inv_Return)*IF($D159=$C$1,VLOOKUP($T159,Male_Annuity_Tables,MATCH($BS$3+3,'Mortality Tables'!$N$1:$DN$1,0),FALSE),VLOOKUP($T159,Fe_Annuity_Tables,MATCH(CN$3+3,'Mortality Tables'!$N$1:$DN$1,0),FALSE)),"")</f>
        <v/>
      </c>
      <c r="CO159" s="685" t="str">
        <f>IFERROR((CN159+AX159*Contr_Rate)*(1+Inv_Return)*IF($D159=$C$1,VLOOKUP($T159,Male_Annuity_Tables,MATCH($BS$3+3,'Mortality Tables'!$N$1:$DN$1,0),FALSE),VLOOKUP($T159,Fe_Annuity_Tables,MATCH(CO$3+3,'Mortality Tables'!$N$1:$DN$1,0),FALSE)),"")</f>
        <v/>
      </c>
      <c r="CP159" s="685" t="str">
        <f>IFERROR((CO159+AY159*Contr_Rate)*(1+Inv_Return)*IF($D159=$C$1,VLOOKUP($T159,Male_Annuity_Tables,MATCH($BS$3+3,'Mortality Tables'!$N$1:$DN$1,0),FALSE),VLOOKUP($T159,Fe_Annuity_Tables,MATCH(CP$3+3,'Mortality Tables'!$N$1:$DN$1,0),FALSE)),"")</f>
        <v/>
      </c>
      <c r="CQ159" s="685" t="str">
        <f>IFERROR((CP159+AZ159*Contr_Rate)*(1+Inv_Return)*IF($D159=$C$1,VLOOKUP($T159,Male_Annuity_Tables,MATCH($BS$3+3,'Mortality Tables'!$N$1:$DN$1,0),FALSE),VLOOKUP($T159,Fe_Annuity_Tables,MATCH(CQ$3+3,'Mortality Tables'!$N$1:$DN$1,0),FALSE)),"")</f>
        <v/>
      </c>
      <c r="CR159" s="685" t="str">
        <f>IFERROR((CQ159+BA159*Contr_Rate)*(1+Inv_Return)*IF($D159=$C$1,VLOOKUP($T159,Male_Annuity_Tables,MATCH($BS$3+3,'Mortality Tables'!$N$1:$DN$1,0),FALSE),VLOOKUP($T159,Fe_Annuity_Tables,MATCH(CR$3+3,'Mortality Tables'!$N$1:$DN$1,0),FALSE)),"")</f>
        <v/>
      </c>
      <c r="CS159" s="685" t="str">
        <f>IFERROR((CR159+BB159*Contr_Rate)*(1+Inv_Return)*IF($D159=$C$1,VLOOKUP($T159,Male_Annuity_Tables,MATCH($BS$3+3,'Mortality Tables'!$N$1:$DN$1,0),FALSE),VLOOKUP($T159,Fe_Annuity_Tables,MATCH(CS$3+3,'Mortality Tables'!$N$1:$DN$1,0),FALSE)),"")</f>
        <v/>
      </c>
      <c r="CT159" s="685" t="str">
        <f>IFERROR((CS159+BC159*Contr_Rate)*(1+Inv_Return)*IF($D159=$C$1,VLOOKUP($T159,Male_Annuity_Tables,MATCH($BS$3+3,'Mortality Tables'!$N$1:$DN$1,0),FALSE),VLOOKUP($T159,Fe_Annuity_Tables,MATCH(CT$3+3,'Mortality Tables'!$N$1:$DN$1,0),FALSE)),"")</f>
        <v/>
      </c>
      <c r="CU159" s="685" t="str">
        <f>IFERROR((CT159+BD159*Contr_Rate)*(1+Inv_Return)*IF($D159=$C$1,VLOOKUP($T159,Male_Annuity_Tables,MATCH($BS$3+3,'Mortality Tables'!$N$1:$DN$1,0),FALSE),VLOOKUP($T159,Fe_Annuity_Tables,MATCH(CU$3+3,'Mortality Tables'!$N$1:$DN$1,0),FALSE)),"")</f>
        <v/>
      </c>
      <c r="CV159" s="685" t="str">
        <f>IFERROR((CU159+BE159*Contr_Rate)*(1+Inv_Return)*IF($D159=$C$1,VLOOKUP($T159,Male_Annuity_Tables,MATCH($BS$3+3,'Mortality Tables'!$N$1:$DN$1,0),FALSE),VLOOKUP($T159,Fe_Annuity_Tables,MATCH(CV$3+3,'Mortality Tables'!$N$1:$DN$1,0),FALSE)),"")</f>
        <v/>
      </c>
      <c r="CW159" s="685" t="str">
        <f>IFERROR((CV159+BF159*Contr_Rate)*(1+Inv_Return)*IF($D159=$C$1,VLOOKUP($T159,Male_Annuity_Tables,MATCH($BS$3+3,'Mortality Tables'!$N$1:$DN$1,0),FALSE),VLOOKUP($T159,Fe_Annuity_Tables,MATCH(CW$3+3,'Mortality Tables'!$N$1:$DN$1,0),FALSE)),"")</f>
        <v/>
      </c>
      <c r="CX159" s="685" t="str">
        <f>IFERROR((CW159+BG159*Contr_Rate)*(1+Inv_Return)*IF($D159=$C$1,VLOOKUP($T159,Male_Annuity_Tables,MATCH($BS$3+3,'Mortality Tables'!$N$1:$DN$1,0),FALSE),VLOOKUP($T159,Fe_Annuity_Tables,MATCH(CX$3+3,'Mortality Tables'!$N$1:$DN$1,0),FALSE)),"")</f>
        <v/>
      </c>
      <c r="CY159" s="685" t="str">
        <f>IFERROR((CX159+BH159*Contr_Rate)*(1+Inv_Return)*IF($D159=$C$1,VLOOKUP($T159,Male_Annuity_Tables,MATCH($BS$3+3,'Mortality Tables'!$N$1:$DN$1,0),FALSE),VLOOKUP($T159,Fe_Annuity_Tables,MATCH(CY$3+3,'Mortality Tables'!$N$1:$DN$1,0),FALSE)),"")</f>
        <v/>
      </c>
      <c r="CZ159" s="685" t="str">
        <f>IFERROR((CY159+BI159*Contr_Rate)*(1+Inv_Return)*IF($D159=$C$1,VLOOKUP($T159,Male_Annuity_Tables,MATCH($BS$3+3,'Mortality Tables'!$N$1:$DN$1,0),FALSE),VLOOKUP($T159,Fe_Annuity_Tables,MATCH(CZ$3+3,'Mortality Tables'!$N$1:$DN$1,0),FALSE)),"")</f>
        <v/>
      </c>
      <c r="DA159" s="685" t="str">
        <f>IFERROR((CZ159+BJ159*Contr_Rate)*(1+Inv_Return)*IF($D159=$C$1,VLOOKUP($T159,Male_Annuity_Tables,MATCH($BS$3+3,'Mortality Tables'!$N$1:$DN$1,0),FALSE),VLOOKUP($T159,Fe_Annuity_Tables,MATCH(DA$3+3,'Mortality Tables'!$N$1:$DN$1,0),FALSE)),"")</f>
        <v/>
      </c>
      <c r="DB159" s="685" t="str">
        <f>IFERROR((DA159+BK159*Contr_Rate)*(1+Inv_Return)*IF($D159=$C$1,VLOOKUP($T159,Male_Annuity_Tables,MATCH($BS$3+3,'Mortality Tables'!$N$1:$DN$1,0),FALSE),VLOOKUP($T159,Fe_Annuity_Tables,MATCH(DB$3+3,'Mortality Tables'!$N$1:$DN$1,0),FALSE)),"")</f>
        <v/>
      </c>
      <c r="DC159" s="685" t="str">
        <f>IFERROR((DB159+BL159*Contr_Rate)*(1+Inv_Return)*IF($D159=$C$1,VLOOKUP($T159,Male_Annuity_Tables,MATCH($BS$3+3,'Mortality Tables'!$N$1:$DN$1,0),FALSE),VLOOKUP($T159,Fe_Annuity_Tables,MATCH(DC$3+3,'Mortality Tables'!$N$1:$DN$1,0),FALSE)),"")</f>
        <v/>
      </c>
      <c r="DD159" s="685" t="str">
        <f>IFERROR((DC159+BM159*Contr_Rate)*(1+Inv_Return)*IF($D159=$C$1,VLOOKUP($T159,Male_Annuity_Tables,MATCH($BS$3+3,'Mortality Tables'!$N$1:$DN$1,0),FALSE),VLOOKUP($T159,Fe_Annuity_Tables,MATCH(DD$3+3,'Mortality Tables'!$N$1:$DN$1,0),FALSE)),"")</f>
        <v/>
      </c>
      <c r="DE159" s="685" t="str">
        <f>IFERROR((DD159+BN159*Contr_Rate)*(1+Inv_Return)*IF($D159=$C$1,VLOOKUP($T159,Male_Annuity_Tables,MATCH($BS$3+3,'Mortality Tables'!$N$1:$DN$1,0),FALSE),VLOOKUP($T159,Fe_Annuity_Tables,MATCH(DE$3+3,'Mortality Tables'!$N$1:$DN$1,0),FALSE)),"")</f>
        <v/>
      </c>
      <c r="DF159" s="685" t="str">
        <f>IFERROR((DE159+BO159*Contr_Rate)*(1+Inv_Return)*IF($D159=$C$1,VLOOKUP($T159,Male_Annuity_Tables,MATCH($BS$3+3,'Mortality Tables'!$N$1:$DN$1,0),FALSE),VLOOKUP($T159,Fe_Annuity_Tables,MATCH(DF$3+3,'Mortality Tables'!$N$1:$DN$1,0),FALSE)),"")</f>
        <v/>
      </c>
      <c r="DG159" s="685" t="str">
        <f>IFERROR((DF159+BP159*Contr_Rate)*(1+Inv_Return)*IF($D159=$C$1,VLOOKUP($T159,Male_Annuity_Tables,MATCH($BS$3+3,'Mortality Tables'!$N$1:$DN$1,0),FALSE),VLOOKUP($T159,Fe_Annuity_Tables,MATCH(DG$3+3,'Mortality Tables'!$N$1:$DN$1,0),FALSE)),"")</f>
        <v/>
      </c>
      <c r="DH159" s="685" t="str">
        <f>IFERROR((DG159+BQ159*Contr_Rate)*(1+Inv_Return)*IF($D159=$C$1,VLOOKUP($T159,Male_Annuity_Tables,MATCH($BS$3+3,'Mortality Tables'!$N$1:$DN$1,0),FALSE),VLOOKUP($T159,Fe_Annuity_Tables,MATCH(DH$3+3,'Mortality Tables'!$N$1:$DN$1,0),FALSE)),"")</f>
        <v/>
      </c>
      <c r="DJ159" s="686">
        <f t="shared" si="100"/>
        <v>6281821.7689571641</v>
      </c>
      <c r="DK159" s="680">
        <f t="shared" si="60"/>
        <v>8.0909277508679907</v>
      </c>
      <c r="DL159" s="686">
        <f t="shared" si="83"/>
        <v>520190.10857559327</v>
      </c>
      <c r="DM159" s="686">
        <f t="shared" si="101"/>
        <v>4425830.5226572985</v>
      </c>
      <c r="DN159" s="687">
        <f t="shared" si="84"/>
        <v>0.11753502668314277</v>
      </c>
      <c r="DP159" s="688">
        <f t="shared" si="95"/>
        <v>133190.25328098374</v>
      </c>
      <c r="DQ159" s="688">
        <f t="shared" si="96"/>
        <v>213846.4279336191</v>
      </c>
      <c r="DR159" s="688">
        <f t="shared" si="97"/>
        <v>289385.70355656079</v>
      </c>
    </row>
    <row r="160" spans="1:122" s="657" customFormat="1" ht="14.5">
      <c r="A160" s="675" t="s">
        <v>1389</v>
      </c>
      <c r="B160" s="675" t="s">
        <v>1390</v>
      </c>
      <c r="C160" s="675" t="s">
        <v>115</v>
      </c>
      <c r="D160" s="675" t="s">
        <v>60</v>
      </c>
      <c r="E160" s="676">
        <v>27760</v>
      </c>
      <c r="F160" s="677">
        <v>42080</v>
      </c>
      <c r="G160" s="677">
        <v>44459</v>
      </c>
      <c r="H160" s="678">
        <v>1321601</v>
      </c>
      <c r="I160" s="678">
        <v>131421.38</v>
      </c>
      <c r="J160" s="678">
        <v>118083.6</v>
      </c>
      <c r="K160" s="678"/>
      <c r="L160" s="678">
        <v>249504.98</v>
      </c>
      <c r="M160" s="679">
        <f>IF(COUNTIF($A$4:A204,A160)=1,0,1)</f>
        <v>0</v>
      </c>
      <c r="N160" s="680" t="str">
        <f t="shared" ref="N160:N204" si="108">IF(T160&lt;=18,"WHAT!!!",IF(T160&gt;100,"EERM","Okay"))</f>
        <v>Okay</v>
      </c>
      <c r="O160" s="680" t="str">
        <f>IF(G160&gt;E160,"TRUE","FALSE")</f>
        <v>TRUE</v>
      </c>
      <c r="P160" s="680" t="b">
        <f t="shared" si="92"/>
        <v>1</v>
      </c>
      <c r="Q160" s="680" t="b">
        <f t="shared" si="76"/>
        <v>1</v>
      </c>
      <c r="R160" s="680" t="b">
        <f t="shared" si="77"/>
        <v>1</v>
      </c>
      <c r="S160" s="681">
        <f t="shared" si="93"/>
        <v>39.232876712328768</v>
      </c>
      <c r="T160" s="682">
        <f t="shared" si="78"/>
        <v>49</v>
      </c>
      <c r="U160" s="682">
        <f t="shared" si="99"/>
        <v>45</v>
      </c>
      <c r="V160" s="682">
        <f t="shared" si="79"/>
        <v>3.2794520547945205</v>
      </c>
      <c r="W160" s="682">
        <f t="shared" ref="W160:W204" si="109">MAX(ROUNDDOWN(NRA-T160,0),0)</f>
        <v>11</v>
      </c>
      <c r="X160" s="683">
        <f t="shared" ref="X160:X204" si="110">L160*W160</f>
        <v>2744554.7800000003</v>
      </c>
      <c r="Y160" s="684">
        <f t="shared" si="94"/>
        <v>3.48E-3</v>
      </c>
      <c r="Z160" s="684">
        <f>IF($D160=$C$1,VLOOKUP($T160,Male_Annuity_Tables,MATCH($W160+2,'Mortality Tables'!$DS$1:$HT$1,0),FALSE),VLOOKUP($T160,Fe_Annuity_Tables,MATCH($W160+2,'Mortality Tables'!$M$1:$DN$1,0),FALSE))</f>
        <v>0.36625918783018357</v>
      </c>
      <c r="AA160" s="664"/>
      <c r="AB160" s="685">
        <f t="shared" si="103"/>
        <v>1388936.5709500001</v>
      </c>
      <c r="AC160" s="685">
        <f t="shared" si="103"/>
        <v>1459702.8892399026</v>
      </c>
      <c r="AD160" s="685">
        <f t="shared" si="103"/>
        <v>1534074.7514466757</v>
      </c>
      <c r="AE160" s="685">
        <f t="shared" si="103"/>
        <v>1612235.8600328839</v>
      </c>
      <c r="AF160" s="685">
        <f t="shared" si="103"/>
        <v>1694379.2771015593</v>
      </c>
      <c r="AG160" s="685">
        <f t="shared" si="103"/>
        <v>1780707.9012698841</v>
      </c>
      <c r="AH160" s="685">
        <f t="shared" si="103"/>
        <v>1871434.9688395844</v>
      </c>
      <c r="AI160" s="685">
        <f t="shared" si="103"/>
        <v>1966784.5805019615</v>
      </c>
      <c r="AJ160" s="685">
        <f t="shared" si="103"/>
        <v>2066992.2548785366</v>
      </c>
      <c r="AK160" s="685">
        <f t="shared" si="103"/>
        <v>2172305.5102645978</v>
      </c>
      <c r="AL160" s="685">
        <f t="shared" si="102"/>
        <v>2282984.4760125792</v>
      </c>
      <c r="AM160" s="685" t="str">
        <f t="shared" si="102"/>
        <v/>
      </c>
      <c r="AN160" s="685" t="str">
        <f t="shared" si="102"/>
        <v/>
      </c>
      <c r="AO160" s="685" t="str">
        <f t="shared" si="102"/>
        <v/>
      </c>
      <c r="AP160" s="685" t="str">
        <f t="shared" si="102"/>
        <v/>
      </c>
      <c r="AQ160" s="685" t="str">
        <f t="shared" si="102"/>
        <v/>
      </c>
      <c r="AR160" s="685" t="str">
        <f t="shared" si="102"/>
        <v/>
      </c>
      <c r="AS160" s="685" t="str">
        <f t="shared" si="102"/>
        <v/>
      </c>
      <c r="AT160" s="685" t="str">
        <f t="shared" si="102"/>
        <v/>
      </c>
      <c r="AU160" s="685" t="str">
        <f t="shared" si="102"/>
        <v/>
      </c>
      <c r="AV160" s="685" t="str">
        <f t="shared" si="102"/>
        <v/>
      </c>
      <c r="AW160" s="685" t="str">
        <f t="shared" si="102"/>
        <v/>
      </c>
      <c r="AX160" s="685" t="str">
        <f t="shared" si="102"/>
        <v/>
      </c>
      <c r="AY160" s="685" t="str">
        <f t="shared" si="102"/>
        <v/>
      </c>
      <c r="AZ160" s="685" t="str">
        <f t="shared" si="102"/>
        <v/>
      </c>
      <c r="BA160" s="685" t="str">
        <f t="shared" si="102"/>
        <v/>
      </c>
      <c r="BB160" s="685" t="str">
        <f t="shared" si="106"/>
        <v/>
      </c>
      <c r="BC160" s="685" t="str">
        <f t="shared" si="106"/>
        <v/>
      </c>
      <c r="BD160" s="685" t="str">
        <f t="shared" si="106"/>
        <v/>
      </c>
      <c r="BE160" s="685" t="str">
        <f t="shared" si="106"/>
        <v/>
      </c>
      <c r="BF160" s="685" t="str">
        <f t="shared" si="106"/>
        <v/>
      </c>
      <c r="BG160" s="685" t="str">
        <f t="shared" si="106"/>
        <v/>
      </c>
      <c r="BH160" s="685" t="str">
        <f t="shared" si="106"/>
        <v/>
      </c>
      <c r="BI160" s="685" t="str">
        <f t="shared" si="106"/>
        <v/>
      </c>
      <c r="BJ160" s="685" t="str">
        <f t="shared" si="106"/>
        <v/>
      </c>
      <c r="BK160" s="685" t="str">
        <f t="shared" si="106"/>
        <v/>
      </c>
      <c r="BL160" s="685" t="str">
        <f t="shared" si="106"/>
        <v/>
      </c>
      <c r="BM160" s="685" t="str">
        <f t="shared" si="106"/>
        <v/>
      </c>
      <c r="BN160" s="685" t="str">
        <f t="shared" si="106"/>
        <v/>
      </c>
      <c r="BO160" s="685" t="str">
        <f t="shared" si="106"/>
        <v/>
      </c>
      <c r="BP160" s="685" t="str">
        <f t="shared" si="106"/>
        <v/>
      </c>
      <c r="BQ160" s="685" t="str">
        <f t="shared" si="107"/>
        <v/>
      </c>
      <c r="BR160" s="529"/>
      <c r="BS160" s="685">
        <f>IFERROR(($L160+AB160*Contr_Rate)*(1+Inv_Return)*IF($D160=$C$1,VLOOKUP($T160,Male_Annuity_Tables,MATCH($BS$3+3,'Mortality Tables'!$N$1:$DN$1,0),FALSE),VLOOKUP($T160,Fe_Annuity_Tables,MATCH(BS$3+3,'Mortality Tables'!$N$1:$DN$1,0),FALSE)),"")</f>
        <v>579886.82672842604</v>
      </c>
      <c r="BT160" s="685">
        <f>IFERROR(($BS160+AC160*Contr_Rate)*(1+Inv_Return)*IF($D160=$C$1,VLOOKUP($T160,Male_Annuity_Tables,MATCH($BS$3+3,'Mortality Tables'!$N$1:$DN$1,0),FALSE),VLOOKUP($T160,Fe_Annuity_Tables,MATCH(BT$3+3,'Mortality Tables'!$N$1:$DN$1,0),FALSE)),"")</f>
        <v>794356.98718451965</v>
      </c>
      <c r="BU160" s="685">
        <f>IFERROR((BT160+AD160*Contr_Rate)*(1+Inv_Return)*IF($D160=$C$1,VLOOKUP($T160,Male_Annuity_Tables,MATCH($BS$3+3,'Mortality Tables'!$N$1:$DN$1,0),FALSE),VLOOKUP($T160,Fe_Annuity_Tables,MATCH(BU$3+3,'Mortality Tables'!$N$1:$DN$1,0),FALSE)),"")</f>
        <v>877672.43673240987</v>
      </c>
      <c r="BV160" s="685">
        <f>IFERROR((BU160+AE160*Contr_Rate)*(1+Inv_Return)*IF($D160=$C$1,VLOOKUP($T160,Male_Annuity_Tables,MATCH($BS$3+3,'Mortality Tables'!$N$1:$DN$1,0),FALSE),VLOOKUP($T160,Fe_Annuity_Tables,MATCH(BV$3+3,'Mortality Tables'!$N$1:$DN$1,0),FALSE)),"")</f>
        <v>853379.90341319575</v>
      </c>
      <c r="BW160" s="685">
        <f>IFERROR((BV160+AF160*Contr_Rate)*(1+Inv_Return)*IF($D160=$C$1,VLOOKUP($T160,Male_Annuity_Tables,MATCH($BS$3+3,'Mortality Tables'!$N$1:$DN$1,0),FALSE),VLOOKUP($T160,Fe_Annuity_Tables,MATCH(BW$3+3,'Mortality Tables'!$N$1:$DN$1,0),FALSE)),"")</f>
        <v>764613.56219474494</v>
      </c>
      <c r="BX160" s="685">
        <f>IFERROR((BW160+AG160*Contr_Rate)*(1+Inv_Return)*IF($D160=$C$1,VLOOKUP($T160,Male_Annuity_Tables,MATCH($BS$3+3,'Mortality Tables'!$N$1:$DN$1,0),FALSE),VLOOKUP($T160,Fe_Annuity_Tables,MATCH(BX$3+3,'Mortality Tables'!$N$1:$DN$1,0),FALSE)),"")</f>
        <v>653033.50586173241</v>
      </c>
      <c r="BY160" s="685">
        <f>IFERROR((BX160+AH160*Contr_Rate)*(1+Inv_Return)*IF($D160=$C$1,VLOOKUP($T160,Male_Annuity_Tables,MATCH($BS$3+3,'Mortality Tables'!$N$1:$DN$1,0),FALSE),VLOOKUP($T160,Fe_Annuity_Tables,MATCH(BY$3+3,'Mortality Tables'!$N$1:$DN$1,0),FALSE)),"")</f>
        <v>576878.62776483933</v>
      </c>
      <c r="BZ160" s="685">
        <f>IFERROR((BY160+AI160*Contr_Rate)*(1+Inv_Return)*IF($D160=$C$1,VLOOKUP($T160,Male_Annuity_Tables,MATCH($BS$3+3,'Mortality Tables'!$N$1:$DN$1,0),FALSE),VLOOKUP($T160,Fe_Annuity_Tables,MATCH(BZ$3+3,'Mortality Tables'!$N$1:$DN$1,0),FALSE)),"")</f>
        <v>523417.99048612238</v>
      </c>
      <c r="CA160" s="685">
        <f>IFERROR((BZ160+AJ160*Contr_Rate)*(1+Inv_Return)*IF($D160=$C$1,VLOOKUP($T160,Male_Annuity_Tables,MATCH($BS$3+3,'Mortality Tables'!$N$1:$DN$1,0),FALSE),VLOOKUP($T160,Fe_Annuity_Tables,MATCH(CA$3+3,'Mortality Tables'!$N$1:$DN$1,0),FALSE)),"")</f>
        <v>484094.6425229169</v>
      </c>
      <c r="CB160" s="685">
        <f>IFERROR((CA160+AK160*Contr_Rate)*(1+Inv_Return)*IF($D160=$C$1,VLOOKUP($T160,Male_Annuity_Tables,MATCH($BS$3+3,'Mortality Tables'!$N$1:$DN$1,0),FALSE),VLOOKUP($T160,Fe_Annuity_Tables,MATCH(CB$3+3,'Mortality Tables'!$N$1:$DN$1,0),FALSE)),"")</f>
        <v>453524.52295499376</v>
      </c>
      <c r="CC160" s="685">
        <f>IFERROR((CB160+AL160*Contr_Rate)*(1+Inv_Return)*IF($D160=$C$1,VLOOKUP($T160,Male_Annuity_Tables,MATCH($BS$3+3,'Mortality Tables'!$N$1:$DN$1,0),FALSE),VLOOKUP($T160,Fe_Annuity_Tables,MATCH(CC$3+3,'Mortality Tables'!$N$1:$DN$1,0),FALSE)),"")</f>
        <v>428483.22270745295</v>
      </c>
      <c r="CD160" s="685" t="str">
        <f>IFERROR((CC160+AM160*Contr_Rate)*(1+Inv_Return)*IF($D160=$C$1,VLOOKUP($T160,Male_Annuity_Tables,MATCH($BS$3+3,'Mortality Tables'!$N$1:$DN$1,0),FALSE),VLOOKUP($T160,Fe_Annuity_Tables,MATCH(CD$3+3,'Mortality Tables'!$N$1:$DN$1,0),FALSE)),"")</f>
        <v/>
      </c>
      <c r="CE160" s="685" t="str">
        <f>IFERROR((CD160+AN160*Contr_Rate)*(1+Inv_Return)*IF($D160=$C$1,VLOOKUP($T160,Male_Annuity_Tables,MATCH($BS$3+3,'Mortality Tables'!$N$1:$DN$1,0),FALSE),VLOOKUP($T160,Fe_Annuity_Tables,MATCH(CE$3+3,'Mortality Tables'!$N$1:$DN$1,0),FALSE)),"")</f>
        <v/>
      </c>
      <c r="CF160" s="685" t="str">
        <f>IFERROR((CE160+AO160*Contr_Rate)*(1+Inv_Return)*IF($D160=$C$1,VLOOKUP($T160,Male_Annuity_Tables,MATCH($BS$3+3,'Mortality Tables'!$N$1:$DN$1,0),FALSE),VLOOKUP($T160,Fe_Annuity_Tables,MATCH(CF$3+3,'Mortality Tables'!$N$1:$DN$1,0),FALSE)),"")</f>
        <v/>
      </c>
      <c r="CG160" s="685" t="str">
        <f>IFERROR((CF160+AP160*Contr_Rate)*(1+Inv_Return)*IF($D160=$C$1,VLOOKUP($T160,Male_Annuity_Tables,MATCH($BS$3+3,'Mortality Tables'!$N$1:$DN$1,0),FALSE),VLOOKUP($T160,Fe_Annuity_Tables,MATCH(CG$3+3,'Mortality Tables'!$N$1:$DN$1,0),FALSE)),"")</f>
        <v/>
      </c>
      <c r="CH160" s="685" t="str">
        <f>IFERROR((CG160+AQ160*Contr_Rate)*(1+Inv_Return)*IF($D160=$C$1,VLOOKUP($T160,Male_Annuity_Tables,MATCH($BS$3+3,'Mortality Tables'!$N$1:$DN$1,0),FALSE),VLOOKUP($T160,Fe_Annuity_Tables,MATCH(CH$3+3,'Mortality Tables'!$N$1:$DN$1,0),FALSE)),"")</f>
        <v/>
      </c>
      <c r="CI160" s="685" t="str">
        <f>IFERROR((CH160+AR160*Contr_Rate)*(1+Inv_Return)*IF($D160=$C$1,VLOOKUP($T160,Male_Annuity_Tables,MATCH($BS$3+3,'Mortality Tables'!$N$1:$DN$1,0),FALSE),VLOOKUP($T160,Fe_Annuity_Tables,MATCH(CI$3+3,'Mortality Tables'!$N$1:$DN$1,0),FALSE)),"")</f>
        <v/>
      </c>
      <c r="CJ160" s="685" t="str">
        <f>IFERROR((CI160+AS160*Contr_Rate)*(1+Inv_Return)*IF($D160=$C$1,VLOOKUP($T160,Male_Annuity_Tables,MATCH($BS$3+3,'Mortality Tables'!$N$1:$DN$1,0),FALSE),VLOOKUP($T160,Fe_Annuity_Tables,MATCH(CJ$3+3,'Mortality Tables'!$N$1:$DN$1,0),FALSE)),"")</f>
        <v/>
      </c>
      <c r="CK160" s="685" t="str">
        <f>IFERROR((CJ160+AT160*Contr_Rate)*(1+Inv_Return)*IF($D160=$C$1,VLOOKUP($T160,Male_Annuity_Tables,MATCH($BS$3+3,'Mortality Tables'!$N$1:$DN$1,0),FALSE),VLOOKUP($T160,Fe_Annuity_Tables,MATCH(CK$3+3,'Mortality Tables'!$N$1:$DN$1,0),FALSE)),"")</f>
        <v/>
      </c>
      <c r="CL160" s="685" t="str">
        <f>IFERROR((CK160+AU160*Contr_Rate)*(1+Inv_Return)*IF($D160=$C$1,VLOOKUP($T160,Male_Annuity_Tables,MATCH($BS$3+3,'Mortality Tables'!$N$1:$DN$1,0),FALSE),VLOOKUP($T160,Fe_Annuity_Tables,MATCH(CL$3+3,'Mortality Tables'!$N$1:$DN$1,0),FALSE)),"")</f>
        <v/>
      </c>
      <c r="CM160" s="685" t="str">
        <f>IFERROR((CL160+AV160*Contr_Rate)*(1+Inv_Return)*IF($D160=$C$1,VLOOKUP($T160,Male_Annuity_Tables,MATCH($BS$3+3,'Mortality Tables'!$N$1:$DN$1,0),FALSE),VLOOKUP($T160,Fe_Annuity_Tables,MATCH(CM$3+3,'Mortality Tables'!$N$1:$DN$1,0),FALSE)),"")</f>
        <v/>
      </c>
      <c r="CN160" s="685" t="str">
        <f>IFERROR((CM160+AW160*Contr_Rate)*(1+Inv_Return)*IF($D160=$C$1,VLOOKUP($T160,Male_Annuity_Tables,MATCH($BS$3+3,'Mortality Tables'!$N$1:$DN$1,0),FALSE),VLOOKUP($T160,Fe_Annuity_Tables,MATCH(CN$3+3,'Mortality Tables'!$N$1:$DN$1,0),FALSE)),"")</f>
        <v/>
      </c>
      <c r="CO160" s="685" t="str">
        <f>IFERROR((CN160+AX160*Contr_Rate)*(1+Inv_Return)*IF($D160=$C$1,VLOOKUP($T160,Male_Annuity_Tables,MATCH($BS$3+3,'Mortality Tables'!$N$1:$DN$1,0),FALSE),VLOOKUP($T160,Fe_Annuity_Tables,MATCH(CO$3+3,'Mortality Tables'!$N$1:$DN$1,0),FALSE)),"")</f>
        <v/>
      </c>
      <c r="CP160" s="685" t="str">
        <f>IFERROR((CO160+AY160*Contr_Rate)*(1+Inv_Return)*IF($D160=$C$1,VLOOKUP($T160,Male_Annuity_Tables,MATCH($BS$3+3,'Mortality Tables'!$N$1:$DN$1,0),FALSE),VLOOKUP($T160,Fe_Annuity_Tables,MATCH(CP$3+3,'Mortality Tables'!$N$1:$DN$1,0),FALSE)),"")</f>
        <v/>
      </c>
      <c r="CQ160" s="685" t="str">
        <f>IFERROR((CP160+AZ160*Contr_Rate)*(1+Inv_Return)*IF($D160=$C$1,VLOOKUP($T160,Male_Annuity_Tables,MATCH($BS$3+3,'Mortality Tables'!$N$1:$DN$1,0),FALSE),VLOOKUP($T160,Fe_Annuity_Tables,MATCH(CQ$3+3,'Mortality Tables'!$N$1:$DN$1,0),FALSE)),"")</f>
        <v/>
      </c>
      <c r="CR160" s="685" t="str">
        <f>IFERROR((CQ160+BA160*Contr_Rate)*(1+Inv_Return)*IF($D160=$C$1,VLOOKUP($T160,Male_Annuity_Tables,MATCH($BS$3+3,'Mortality Tables'!$N$1:$DN$1,0),FALSE),VLOOKUP($T160,Fe_Annuity_Tables,MATCH(CR$3+3,'Mortality Tables'!$N$1:$DN$1,0),FALSE)),"")</f>
        <v/>
      </c>
      <c r="CS160" s="685" t="str">
        <f>IFERROR((CR160+BB160*Contr_Rate)*(1+Inv_Return)*IF($D160=$C$1,VLOOKUP($T160,Male_Annuity_Tables,MATCH($BS$3+3,'Mortality Tables'!$N$1:$DN$1,0),FALSE),VLOOKUP($T160,Fe_Annuity_Tables,MATCH(CS$3+3,'Mortality Tables'!$N$1:$DN$1,0),FALSE)),"")</f>
        <v/>
      </c>
      <c r="CT160" s="685" t="str">
        <f>IFERROR((CS160+BC160*Contr_Rate)*(1+Inv_Return)*IF($D160=$C$1,VLOOKUP($T160,Male_Annuity_Tables,MATCH($BS$3+3,'Mortality Tables'!$N$1:$DN$1,0),FALSE),VLOOKUP($T160,Fe_Annuity_Tables,MATCH(CT$3+3,'Mortality Tables'!$N$1:$DN$1,0),FALSE)),"")</f>
        <v/>
      </c>
      <c r="CU160" s="685" t="str">
        <f>IFERROR((CT160+BD160*Contr_Rate)*(1+Inv_Return)*IF($D160=$C$1,VLOOKUP($T160,Male_Annuity_Tables,MATCH($BS$3+3,'Mortality Tables'!$N$1:$DN$1,0),FALSE),VLOOKUP($T160,Fe_Annuity_Tables,MATCH(CU$3+3,'Mortality Tables'!$N$1:$DN$1,0),FALSE)),"")</f>
        <v/>
      </c>
      <c r="CV160" s="685" t="str">
        <f>IFERROR((CU160+BE160*Contr_Rate)*(1+Inv_Return)*IF($D160=$C$1,VLOOKUP($T160,Male_Annuity_Tables,MATCH($BS$3+3,'Mortality Tables'!$N$1:$DN$1,0),FALSE),VLOOKUP($T160,Fe_Annuity_Tables,MATCH(CV$3+3,'Mortality Tables'!$N$1:$DN$1,0),FALSE)),"")</f>
        <v/>
      </c>
      <c r="CW160" s="685" t="str">
        <f>IFERROR((CV160+BF160*Contr_Rate)*(1+Inv_Return)*IF($D160=$C$1,VLOOKUP($T160,Male_Annuity_Tables,MATCH($BS$3+3,'Mortality Tables'!$N$1:$DN$1,0),FALSE),VLOOKUP($T160,Fe_Annuity_Tables,MATCH(CW$3+3,'Mortality Tables'!$N$1:$DN$1,0),FALSE)),"")</f>
        <v/>
      </c>
      <c r="CX160" s="685" t="str">
        <f>IFERROR((CW160+BG160*Contr_Rate)*(1+Inv_Return)*IF($D160=$C$1,VLOOKUP($T160,Male_Annuity_Tables,MATCH($BS$3+3,'Mortality Tables'!$N$1:$DN$1,0),FALSE),VLOOKUP($T160,Fe_Annuity_Tables,MATCH(CX$3+3,'Mortality Tables'!$N$1:$DN$1,0),FALSE)),"")</f>
        <v/>
      </c>
      <c r="CY160" s="685" t="str">
        <f>IFERROR((CX160+BH160*Contr_Rate)*(1+Inv_Return)*IF($D160=$C$1,VLOOKUP($T160,Male_Annuity_Tables,MATCH($BS$3+3,'Mortality Tables'!$N$1:$DN$1,0),FALSE),VLOOKUP($T160,Fe_Annuity_Tables,MATCH(CY$3+3,'Mortality Tables'!$N$1:$DN$1,0),FALSE)),"")</f>
        <v/>
      </c>
      <c r="CZ160" s="685" t="str">
        <f>IFERROR((CY160+BI160*Contr_Rate)*(1+Inv_Return)*IF($D160=$C$1,VLOOKUP($T160,Male_Annuity_Tables,MATCH($BS$3+3,'Mortality Tables'!$N$1:$DN$1,0),FALSE),VLOOKUP($T160,Fe_Annuity_Tables,MATCH(CZ$3+3,'Mortality Tables'!$N$1:$DN$1,0),FALSE)),"")</f>
        <v/>
      </c>
      <c r="DA160" s="685" t="str">
        <f>IFERROR((CZ160+BJ160*Contr_Rate)*(1+Inv_Return)*IF($D160=$C$1,VLOOKUP($T160,Male_Annuity_Tables,MATCH($BS$3+3,'Mortality Tables'!$N$1:$DN$1,0),FALSE),VLOOKUP($T160,Fe_Annuity_Tables,MATCH(DA$3+3,'Mortality Tables'!$N$1:$DN$1,0),FALSE)),"")</f>
        <v/>
      </c>
      <c r="DB160" s="685" t="str">
        <f>IFERROR((DA160+BK160*Contr_Rate)*(1+Inv_Return)*IF($D160=$C$1,VLOOKUP($T160,Male_Annuity_Tables,MATCH($BS$3+3,'Mortality Tables'!$N$1:$DN$1,0),FALSE),VLOOKUP($T160,Fe_Annuity_Tables,MATCH(DB$3+3,'Mortality Tables'!$N$1:$DN$1,0),FALSE)),"")</f>
        <v/>
      </c>
      <c r="DC160" s="685" t="str">
        <f>IFERROR((DB160+BL160*Contr_Rate)*(1+Inv_Return)*IF($D160=$C$1,VLOOKUP($T160,Male_Annuity_Tables,MATCH($BS$3+3,'Mortality Tables'!$N$1:$DN$1,0),FALSE),VLOOKUP($T160,Fe_Annuity_Tables,MATCH(DC$3+3,'Mortality Tables'!$N$1:$DN$1,0),FALSE)),"")</f>
        <v/>
      </c>
      <c r="DD160" s="685" t="str">
        <f>IFERROR((DC160+BM160*Contr_Rate)*(1+Inv_Return)*IF($D160=$C$1,VLOOKUP($T160,Male_Annuity_Tables,MATCH($BS$3+3,'Mortality Tables'!$N$1:$DN$1,0),FALSE),VLOOKUP($T160,Fe_Annuity_Tables,MATCH(DD$3+3,'Mortality Tables'!$N$1:$DN$1,0),FALSE)),"")</f>
        <v/>
      </c>
      <c r="DE160" s="685" t="str">
        <f>IFERROR((DD160+BN160*Contr_Rate)*(1+Inv_Return)*IF($D160=$C$1,VLOOKUP($T160,Male_Annuity_Tables,MATCH($BS$3+3,'Mortality Tables'!$N$1:$DN$1,0),FALSE),VLOOKUP($T160,Fe_Annuity_Tables,MATCH(DE$3+3,'Mortality Tables'!$N$1:$DN$1,0),FALSE)),"")</f>
        <v/>
      </c>
      <c r="DF160" s="685" t="str">
        <f>IFERROR((DE160+BO160*Contr_Rate)*(1+Inv_Return)*IF($D160=$C$1,VLOOKUP($T160,Male_Annuity_Tables,MATCH($BS$3+3,'Mortality Tables'!$N$1:$DN$1,0),FALSE),VLOOKUP($T160,Fe_Annuity_Tables,MATCH(DF$3+3,'Mortality Tables'!$N$1:$DN$1,0),FALSE)),"")</f>
        <v/>
      </c>
      <c r="DG160" s="685" t="str">
        <f>IFERROR((DF160+BP160*Contr_Rate)*(1+Inv_Return)*IF($D160=$C$1,VLOOKUP($T160,Male_Annuity_Tables,MATCH($BS$3+3,'Mortality Tables'!$N$1:$DN$1,0),FALSE),VLOOKUP($T160,Fe_Annuity_Tables,MATCH(DG$3+3,'Mortality Tables'!$N$1:$DN$1,0),FALSE)),"")</f>
        <v/>
      </c>
      <c r="DH160" s="685" t="str">
        <f>IFERROR((DG160+BQ160*Contr_Rate)*(1+Inv_Return)*IF($D160=$C$1,VLOOKUP($T160,Male_Annuity_Tables,MATCH($BS$3+3,'Mortality Tables'!$N$1:$DN$1,0),FALSE),VLOOKUP($T160,Fe_Annuity_Tables,MATCH(DH$3+3,'Mortality Tables'!$N$1:$DN$1,0),FALSE)),"")</f>
        <v/>
      </c>
      <c r="DJ160" s="686">
        <f t="shared" si="100"/>
        <v>877672.43673240987</v>
      </c>
      <c r="DK160" s="680">
        <f t="shared" si="60"/>
        <v>8.8017766057058875</v>
      </c>
      <c r="DL160" s="686">
        <f t="shared" ref="DL160:DL204" si="111">(DJ160*Annuity_Ratio)/DK160</f>
        <v>66809.299866746034</v>
      </c>
      <c r="DM160" s="686">
        <f t="shared" si="101"/>
        <v>2282984.4760125792</v>
      </c>
      <c r="DN160" s="687">
        <f t="shared" ref="DN160:DN204" si="112">IFERROR((DL160/DM160),"")</f>
        <v>2.9264018467367765E-2</v>
      </c>
      <c r="DP160" s="688">
        <f t="shared" si="95"/>
        <v>88698.329242726599</v>
      </c>
      <c r="DQ160" s="688">
        <f t="shared" si="96"/>
        <v>121503.25604576977</v>
      </c>
      <c r="DR160" s="688">
        <f t="shared" si="97"/>
        <v>134247.02057771597</v>
      </c>
    </row>
    <row r="161" spans="1:122" s="657" customFormat="1" ht="14.5">
      <c r="A161" s="675" t="s">
        <v>1391</v>
      </c>
      <c r="B161" s="675" t="s">
        <v>1392</v>
      </c>
      <c r="C161" s="675" t="s">
        <v>116</v>
      </c>
      <c r="D161" s="675" t="s">
        <v>61</v>
      </c>
      <c r="E161" s="676">
        <v>33580</v>
      </c>
      <c r="F161" s="677">
        <v>43738</v>
      </c>
      <c r="G161" s="677">
        <v>44922</v>
      </c>
      <c r="H161" s="678">
        <v>1277267</v>
      </c>
      <c r="I161" s="678">
        <v>84846.26</v>
      </c>
      <c r="J161" s="678">
        <v>73286.649999999994</v>
      </c>
      <c r="K161" s="678">
        <v>5127.6000000000004</v>
      </c>
      <c r="L161" s="678">
        <v>163260.50999999998</v>
      </c>
      <c r="M161" s="679">
        <f>IF(COUNTIF($A$4:A204,A161)=1,0,1)</f>
        <v>0</v>
      </c>
      <c r="N161" s="680" t="str">
        <f t="shared" si="108"/>
        <v>Okay</v>
      </c>
      <c r="O161" s="680" t="str">
        <f t="shared" si="98"/>
        <v>TRUE</v>
      </c>
      <c r="P161" s="680" t="b">
        <f t="shared" si="92"/>
        <v>1</v>
      </c>
      <c r="Q161" s="680" t="b">
        <f t="shared" si="76"/>
        <v>1</v>
      </c>
      <c r="R161" s="680" t="b">
        <f t="shared" si="77"/>
        <v>1</v>
      </c>
      <c r="S161" s="681">
        <f t="shared" si="93"/>
        <v>27.830136986301369</v>
      </c>
      <c r="T161" s="682">
        <f t="shared" si="78"/>
        <v>33</v>
      </c>
      <c r="U161" s="682">
        <f t="shared" si="99"/>
        <v>31</v>
      </c>
      <c r="V161" s="682">
        <f t="shared" si="79"/>
        <v>2.010958904109589</v>
      </c>
      <c r="W161" s="682">
        <f t="shared" si="109"/>
        <v>27</v>
      </c>
      <c r="X161" s="683">
        <f t="shared" si="110"/>
        <v>4408033.7699999996</v>
      </c>
      <c r="Y161" s="684">
        <f t="shared" si="94"/>
        <v>1.5299999999999999E-3</v>
      </c>
      <c r="Z161" s="684">
        <f>IF($D161=$C$1,VLOOKUP($T161,Male_Annuity_Tables,MATCH($W161+2,'Mortality Tables'!$DS$1:$HT$1,0),FALSE),VLOOKUP($T161,Fe_Annuity_Tables,MATCH($W161+2,'Mortality Tables'!$M$1:$DN$1,0),FALSE))</f>
        <v>1.6500087648593328E-2</v>
      </c>
      <c r="AA161" s="664"/>
      <c r="AB161" s="685">
        <f t="shared" si="103"/>
        <v>1342343.7536500001</v>
      </c>
      <c r="AC161" s="685">
        <f t="shared" si="103"/>
        <v>1410736.1678984675</v>
      </c>
      <c r="AD161" s="685">
        <f t="shared" si="103"/>
        <v>1482613.1756528947</v>
      </c>
      <c r="AE161" s="685">
        <f t="shared" si="103"/>
        <v>1558152.3169524097</v>
      </c>
      <c r="AF161" s="685">
        <f t="shared" si="103"/>
        <v>1637540.1775011348</v>
      </c>
      <c r="AG161" s="685">
        <f t="shared" si="103"/>
        <v>1720972.8495448178</v>
      </c>
      <c r="AH161" s="685">
        <f t="shared" si="103"/>
        <v>1808656.4162291263</v>
      </c>
      <c r="AI161" s="685">
        <f t="shared" si="103"/>
        <v>1900807.4606360004</v>
      </c>
      <c r="AJ161" s="685">
        <f t="shared" si="103"/>
        <v>1997653.6007554047</v>
      </c>
      <c r="AK161" s="685">
        <f t="shared" si="103"/>
        <v>2099434.0517138927</v>
      </c>
      <c r="AL161" s="685">
        <f t="shared" si="102"/>
        <v>2206400.2166487155</v>
      </c>
      <c r="AM161" s="685">
        <f t="shared" si="102"/>
        <v>2318816.3076869678</v>
      </c>
      <c r="AN161" s="685">
        <f t="shared" si="102"/>
        <v>2436959.9985636184</v>
      </c>
      <c r="AO161" s="685">
        <f t="shared" si="102"/>
        <v>2561123.1104904353</v>
      </c>
      <c r="AP161" s="685">
        <f t="shared" si="102"/>
        <v>2691612.332969923</v>
      </c>
      <c r="AQ161" s="685">
        <f t="shared" si="102"/>
        <v>2828749.9813347403</v>
      </c>
      <c r="AR161" s="685">
        <f t="shared" si="102"/>
        <v>2972874.7928837459</v>
      </c>
      <c r="AS161" s="685">
        <f t="shared" si="102"/>
        <v>3124342.7635811726</v>
      </c>
      <c r="AT161" s="685">
        <f t="shared" si="102"/>
        <v>3283528.0273856334</v>
      </c>
      <c r="AU161" s="685">
        <f t="shared" si="102"/>
        <v>3450823.7803809317</v>
      </c>
      <c r="AV161" s="685">
        <f t="shared" si="102"/>
        <v>3626643.2519913395</v>
      </c>
      <c r="AW161" s="685">
        <f t="shared" si="102"/>
        <v>3811420.7256802996</v>
      </c>
      <c r="AX161" s="685">
        <f t="shared" si="102"/>
        <v>4005612.6116537102</v>
      </c>
      <c r="AY161" s="685">
        <f t="shared" si="102"/>
        <v>4209698.5742174676</v>
      </c>
      <c r="AZ161" s="685">
        <f t="shared" ref="AV161:BH180" si="113">IFERROR(IF($W161&gt;=AZ$3,($H161*(1+Ann_Salary_Growth_Rate)^AZ$3),""),0)</f>
        <v>4424182.7165738475</v>
      </c>
      <c r="BA161" s="685">
        <f t="shared" si="113"/>
        <v>4649594.825983285</v>
      </c>
      <c r="BB161" s="685">
        <f t="shared" si="113"/>
        <v>4886491.682367133</v>
      </c>
      <c r="BC161" s="685" t="str">
        <f t="shared" si="113"/>
        <v/>
      </c>
      <c r="BD161" s="685" t="str">
        <f t="shared" si="113"/>
        <v/>
      </c>
      <c r="BE161" s="685" t="str">
        <f t="shared" si="113"/>
        <v/>
      </c>
      <c r="BF161" s="685" t="str">
        <f t="shared" si="113"/>
        <v/>
      </c>
      <c r="BG161" s="685" t="str">
        <f t="shared" si="113"/>
        <v/>
      </c>
      <c r="BH161" s="685" t="str">
        <f t="shared" si="113"/>
        <v/>
      </c>
      <c r="BI161" s="685" t="str">
        <f t="shared" si="106"/>
        <v/>
      </c>
      <c r="BJ161" s="685" t="str">
        <f t="shared" si="106"/>
        <v/>
      </c>
      <c r="BK161" s="685" t="str">
        <f t="shared" si="106"/>
        <v/>
      </c>
      <c r="BL161" s="685" t="str">
        <f t="shared" si="106"/>
        <v/>
      </c>
      <c r="BM161" s="685" t="str">
        <f t="shared" si="106"/>
        <v/>
      </c>
      <c r="BN161" s="685" t="str">
        <f t="shared" si="106"/>
        <v/>
      </c>
      <c r="BO161" s="685" t="str">
        <f t="shared" si="106"/>
        <v/>
      </c>
      <c r="BP161" s="685" t="str">
        <f t="shared" si="106"/>
        <v/>
      </c>
      <c r="BQ161" s="685" t="str">
        <f t="shared" si="107"/>
        <v/>
      </c>
      <c r="BR161" s="529"/>
      <c r="BS161" s="685">
        <f>IFERROR(($L161+AB161*Contr_Rate)*(1+Inv_Return)*IF($D161=$C$1,VLOOKUP($T161,Male_Annuity_Tables,MATCH($BS$3+3,'Mortality Tables'!$N$1:$DN$1,0),FALSE),VLOOKUP($T161,Fe_Annuity_Tables,MATCH(BS$3+3,'Mortality Tables'!$N$1:$DN$1,0),FALSE)),"")</f>
        <v>464575.56496443512</v>
      </c>
      <c r="BT161" s="685">
        <f>IFERROR(($BS161+AC161*Contr_Rate)*(1+Inv_Return)*IF($D161=$C$1,VLOOKUP($T161,Male_Annuity_Tables,MATCH($BS$3+3,'Mortality Tables'!$N$1:$DN$1,0),FALSE),VLOOKUP($T161,Fe_Annuity_Tables,MATCH(BT$3+3,'Mortality Tables'!$N$1:$DN$1,0),FALSE)),"")</f>
        <v>728754.45509709429</v>
      </c>
      <c r="BU161" s="685">
        <f>IFERROR((BT161+AD161*Contr_Rate)*(1+Inv_Return)*IF($D161=$C$1,VLOOKUP($T161,Male_Annuity_Tables,MATCH($BS$3+3,'Mortality Tables'!$N$1:$DN$1,0),FALSE),VLOOKUP($T161,Fe_Annuity_Tables,MATCH(BU$3+3,'Mortality Tables'!$N$1:$DN$1,0),FALSE)),"")</f>
        <v>963307.94778547413</v>
      </c>
      <c r="BV161" s="685">
        <f>IFERROR((BU161+AE161*Contr_Rate)*(1+Inv_Return)*IF($D161=$C$1,VLOOKUP($T161,Male_Annuity_Tables,MATCH($BS$3+3,'Mortality Tables'!$N$1:$DN$1,0),FALSE),VLOOKUP($T161,Fe_Annuity_Tables,MATCH(BV$3+3,'Mortality Tables'!$N$1:$DN$1,0),FALSE)),"")</f>
        <v>1174445.0342216645</v>
      </c>
      <c r="BW161" s="685">
        <f>IFERROR((BV161+AF161*Contr_Rate)*(1+Inv_Return)*IF($D161=$C$1,VLOOKUP($T161,Male_Annuity_Tables,MATCH($BS$3+3,'Mortality Tables'!$N$1:$DN$1,0),FALSE),VLOOKUP($T161,Fe_Annuity_Tables,MATCH(BW$3+3,'Mortality Tables'!$N$1:$DN$1,0),FALSE)),"")</f>
        <v>1367308.3602453852</v>
      </c>
      <c r="BX161" s="685">
        <f>IFERROR((BW161+AG161*Contr_Rate)*(1+Inv_Return)*IF($D161=$C$1,VLOOKUP($T161,Male_Annuity_Tables,MATCH($BS$3+3,'Mortality Tables'!$N$1:$DN$1,0),FALSE),VLOOKUP($T161,Fe_Annuity_Tables,MATCH(BX$3+3,'Mortality Tables'!$N$1:$DN$1,0),FALSE)),"")</f>
        <v>1546167.5950403828</v>
      </c>
      <c r="BY161" s="685">
        <f>IFERROR((BX161+AH161*Contr_Rate)*(1+Inv_Return)*IF($D161=$C$1,VLOOKUP($T161,Male_Annuity_Tables,MATCH($BS$3+3,'Mortality Tables'!$N$1:$DN$1,0),FALSE),VLOOKUP($T161,Fe_Annuity_Tables,MATCH(BY$3+3,'Mortality Tables'!$N$1:$DN$1,0),FALSE)),"")</f>
        <v>1714578.2785796537</v>
      </c>
      <c r="BZ161" s="685">
        <f>IFERROR((BY161+AI161*Contr_Rate)*(1+Inv_Return)*IF($D161=$C$1,VLOOKUP($T161,Male_Annuity_Tables,MATCH($BS$3+3,'Mortality Tables'!$N$1:$DN$1,0),FALSE),VLOOKUP($T161,Fe_Annuity_Tables,MATCH(BZ$3+3,'Mortality Tables'!$N$1:$DN$1,0),FALSE)),"")</f>
        <v>1875512.338115646</v>
      </c>
      <c r="CA161" s="685">
        <f>IFERROR((BZ161+AJ161*Contr_Rate)*(1+Inv_Return)*IF($D161=$C$1,VLOOKUP($T161,Male_Annuity_Tables,MATCH($BS$3+3,'Mortality Tables'!$N$1:$DN$1,0),FALSE),VLOOKUP($T161,Fe_Annuity_Tables,MATCH(CA$3+3,'Mortality Tables'!$N$1:$DN$1,0),FALSE)),"")</f>
        <v>2031465.3553768422</v>
      </c>
      <c r="CB161" s="685">
        <f>IFERROR((CA161+AK161*Contr_Rate)*(1+Inv_Return)*IF($D161=$C$1,VLOOKUP($T161,Male_Annuity_Tables,MATCH($BS$3+3,'Mortality Tables'!$N$1:$DN$1,0),FALSE),VLOOKUP($T161,Fe_Annuity_Tables,MATCH(CB$3+3,'Mortality Tables'!$N$1:$DN$1,0),FALSE)),"")</f>
        <v>2184544.7561166422</v>
      </c>
      <c r="CC161" s="685">
        <f>IFERROR((CB161+AL161*Contr_Rate)*(1+Inv_Return)*IF($D161=$C$1,VLOOKUP($T161,Male_Annuity_Tables,MATCH($BS$3+3,'Mortality Tables'!$N$1:$DN$1,0),FALSE),VLOOKUP($T161,Fe_Annuity_Tables,MATCH(CC$3+3,'Mortality Tables'!$N$1:$DN$1,0),FALSE)),"")</f>
        <v>2336542.3466838785</v>
      </c>
      <c r="CD161" s="685">
        <f>IFERROR((CC161+AM161*Contr_Rate)*(1+Inv_Return)*IF($D161=$C$1,VLOOKUP($T161,Male_Annuity_Tables,MATCH($BS$3+3,'Mortality Tables'!$N$1:$DN$1,0),FALSE),VLOOKUP($T161,Fe_Annuity_Tables,MATCH(CD$3+3,'Mortality Tables'!$N$1:$DN$1,0),FALSE)),"")</f>
        <v>2488994.0091402996</v>
      </c>
      <c r="CE161" s="685">
        <f>IFERROR((CD161+AN161*Contr_Rate)*(1+Inv_Return)*IF($D161=$C$1,VLOOKUP($T161,Male_Annuity_Tables,MATCH($BS$3+3,'Mortality Tables'!$N$1:$DN$1,0),FALSE),VLOOKUP($T161,Fe_Annuity_Tables,MATCH(CE$3+3,'Mortality Tables'!$N$1:$DN$1,0),FALSE)),"")</f>
        <v>2643228.8631647509</v>
      </c>
      <c r="CF161" s="685">
        <f>IFERROR((CE161+AO161*Contr_Rate)*(1+Inv_Return)*IF($D161=$C$1,VLOOKUP($T161,Male_Annuity_Tables,MATCH($BS$3+3,'Mortality Tables'!$N$1:$DN$1,0),FALSE),VLOOKUP($T161,Fe_Annuity_Tables,MATCH(CF$3+3,'Mortality Tables'!$N$1:$DN$1,0),FALSE)),"")</f>
        <v>2800409.7898772005</v>
      </c>
      <c r="CG161" s="685">
        <f>IFERROR((CF161+AP161*Contr_Rate)*(1+Inv_Return)*IF($D161=$C$1,VLOOKUP($T161,Male_Annuity_Tables,MATCH($BS$3+3,'Mortality Tables'!$N$1:$DN$1,0),FALSE),VLOOKUP($T161,Fe_Annuity_Tables,MATCH(CG$3+3,'Mortality Tables'!$N$1:$DN$1,0),FALSE)),"")</f>
        <v>2961566.8736342802</v>
      </c>
      <c r="CH161" s="685">
        <f>IFERROR((CG161+AQ161*Contr_Rate)*(1+Inv_Return)*IF($D161=$C$1,VLOOKUP($T161,Male_Annuity_Tables,MATCH($BS$3+3,'Mortality Tables'!$N$1:$DN$1,0),FALSE),VLOOKUP($T161,Fe_Annuity_Tables,MATCH(CH$3+3,'Mortality Tables'!$N$1:$DN$1,0),FALSE)),"")</f>
        <v>3127625.0395316812</v>
      </c>
      <c r="CI161" s="685">
        <f>IFERROR((CH161+AR161*Contr_Rate)*(1+Inv_Return)*IF($D161=$C$1,VLOOKUP($T161,Male_Annuity_Tables,MATCH($BS$3+3,'Mortality Tables'!$N$1:$DN$1,0),FALSE),VLOOKUP($T161,Fe_Annuity_Tables,MATCH(CI$3+3,'Mortality Tables'!$N$1:$DN$1,0),FALSE)),"")</f>
        <v>3299426.9359129765</v>
      </c>
      <c r="CJ161" s="685">
        <f>IFERROR((CI161+AS161*Contr_Rate)*(1+Inv_Return)*IF($D161=$C$1,VLOOKUP($T161,Male_Annuity_Tables,MATCH($BS$3+3,'Mortality Tables'!$N$1:$DN$1,0),FALSE),VLOOKUP($T161,Fe_Annuity_Tables,MATCH(CJ$3+3,'Mortality Tables'!$N$1:$DN$1,0),FALSE)),"")</f>
        <v>3477751.9236946879</v>
      </c>
      <c r="CK161" s="685">
        <f>IFERROR((CJ161+AT161*Contr_Rate)*(1+Inv_Return)*IF($D161=$C$1,VLOOKUP($T161,Male_Annuity_Tables,MATCH($BS$3+3,'Mortality Tables'!$N$1:$DN$1,0),FALSE),VLOOKUP($T161,Fe_Annuity_Tables,MATCH(CK$3+3,'Mortality Tables'!$N$1:$DN$1,0),FALSE)),"")</f>
        <v>3663331.8804396917</v>
      </c>
      <c r="CL161" s="685">
        <f>IFERROR((CK161+AU161*Contr_Rate)*(1+Inv_Return)*IF($D161=$C$1,VLOOKUP($T161,Male_Annuity_Tables,MATCH($BS$3+3,'Mortality Tables'!$N$1:$DN$1,0),FALSE),VLOOKUP($T161,Fe_Annuity_Tables,MATCH(CL$3+3,'Mortality Tables'!$N$1:$DN$1,0),FALSE)),"")</f>
        <v>3856864.4008253003</v>
      </c>
      <c r="CM161" s="685">
        <f>IFERROR((CL161+AV161*Contr_Rate)*(1+Inv_Return)*IF($D161=$C$1,VLOOKUP($T161,Male_Annuity_Tables,MATCH($BS$3+3,'Mortality Tables'!$N$1:$DN$1,0),FALSE),VLOOKUP($T161,Fe_Annuity_Tables,MATCH(CM$3+3,'Mortality Tables'!$N$1:$DN$1,0),FALSE)),"")</f>
        <v>4059023.8715169402</v>
      </c>
      <c r="CN161" s="685">
        <f>IFERROR((CM161+AW161*Contr_Rate)*(1+Inv_Return)*IF($D161=$C$1,VLOOKUP($T161,Male_Annuity_Tables,MATCH($BS$3+3,'Mortality Tables'!$N$1:$DN$1,0),FALSE),VLOOKUP($T161,Fe_Annuity_Tables,MATCH(CN$3+3,'Mortality Tables'!$N$1:$DN$1,0),FALSE)),"")</f>
        <v>4270470.8134171385</v>
      </c>
      <c r="CO161" s="685">
        <f>IFERROR((CN161+AX161*Contr_Rate)*(1+Inv_Return)*IF($D161=$C$1,VLOOKUP($T161,Male_Annuity_Tables,MATCH($BS$3+3,'Mortality Tables'!$N$1:$DN$1,0),FALSE),VLOOKUP($T161,Fe_Annuity_Tables,MATCH(CO$3+3,'Mortality Tables'!$N$1:$DN$1,0),FALSE)),"")</f>
        <v>4491859.8144828128</v>
      </c>
      <c r="CP161" s="685">
        <f>IFERROR((CO161+AY161*Contr_Rate)*(1+Inv_Return)*IF($D161=$C$1,VLOOKUP($T161,Male_Annuity_Tables,MATCH($BS$3+3,'Mortality Tables'!$N$1:$DN$1,0),FALSE),VLOOKUP($T161,Fe_Annuity_Tables,MATCH(CP$3+3,'Mortality Tables'!$N$1:$DN$1,0),FALSE)),"")</f>
        <v>4723846.3190588225</v>
      </c>
      <c r="CQ161" s="685">
        <f>IFERROR((CP161+AZ161*Contr_Rate)*(1+Inv_Return)*IF($D161=$C$1,VLOOKUP($T161,Male_Annuity_Tables,MATCH($BS$3+3,'Mortality Tables'!$N$1:$DN$1,0),FALSE),VLOOKUP($T161,Fe_Annuity_Tables,MATCH(CQ$3+3,'Mortality Tables'!$N$1:$DN$1,0),FALSE)),"")</f>
        <v>4967092.4927189164</v>
      </c>
      <c r="CR161" s="685">
        <f>IFERROR((CQ161+BA161*Contr_Rate)*(1+Inv_Return)*IF($D161=$C$1,VLOOKUP($T161,Male_Annuity_Tables,MATCH($BS$3+3,'Mortality Tables'!$N$1:$DN$1,0),FALSE),VLOOKUP($T161,Fe_Annuity_Tables,MATCH(CR$3+3,'Mortality Tables'!$N$1:$DN$1,0),FALSE)),"")</f>
        <v>5222272.3430952877</v>
      </c>
      <c r="CS161" s="685">
        <f>IFERROR((CR161+BB161*Contr_Rate)*(1+Inv_Return)*IF($D161=$C$1,VLOOKUP($T161,Male_Annuity_Tables,MATCH($BS$3+3,'Mortality Tables'!$N$1:$DN$1,0),FALSE),VLOOKUP($T161,Fe_Annuity_Tables,MATCH(CS$3+3,'Mortality Tables'!$N$1:$DN$1,0),FALSE)),"")</f>
        <v>5490076.2456035204</v>
      </c>
      <c r="CT161" s="685" t="str">
        <f>IFERROR((CS161+BC161*Contr_Rate)*(1+Inv_Return)*IF($D161=$C$1,VLOOKUP($T161,Male_Annuity_Tables,MATCH($BS$3+3,'Mortality Tables'!$N$1:$DN$1,0),FALSE),VLOOKUP($T161,Fe_Annuity_Tables,MATCH(CT$3+3,'Mortality Tables'!$N$1:$DN$1,0),FALSE)),"")</f>
        <v/>
      </c>
      <c r="CU161" s="685" t="str">
        <f>IFERROR((CT161+BD161*Contr_Rate)*(1+Inv_Return)*IF($D161=$C$1,VLOOKUP($T161,Male_Annuity_Tables,MATCH($BS$3+3,'Mortality Tables'!$N$1:$DN$1,0),FALSE),VLOOKUP($T161,Fe_Annuity_Tables,MATCH(CU$3+3,'Mortality Tables'!$N$1:$DN$1,0),FALSE)),"")</f>
        <v/>
      </c>
      <c r="CV161" s="685" t="str">
        <f>IFERROR((CU161+BE161*Contr_Rate)*(1+Inv_Return)*IF($D161=$C$1,VLOOKUP($T161,Male_Annuity_Tables,MATCH($BS$3+3,'Mortality Tables'!$N$1:$DN$1,0),FALSE),VLOOKUP($T161,Fe_Annuity_Tables,MATCH(CV$3+3,'Mortality Tables'!$N$1:$DN$1,0),FALSE)),"")</f>
        <v/>
      </c>
      <c r="CW161" s="685" t="str">
        <f>IFERROR((CV161+BF161*Contr_Rate)*(1+Inv_Return)*IF($D161=$C$1,VLOOKUP($T161,Male_Annuity_Tables,MATCH($BS$3+3,'Mortality Tables'!$N$1:$DN$1,0),FALSE),VLOOKUP($T161,Fe_Annuity_Tables,MATCH(CW$3+3,'Mortality Tables'!$N$1:$DN$1,0),FALSE)),"")</f>
        <v/>
      </c>
      <c r="CX161" s="685" t="str">
        <f>IFERROR((CW161+BG161*Contr_Rate)*(1+Inv_Return)*IF($D161=$C$1,VLOOKUP($T161,Male_Annuity_Tables,MATCH($BS$3+3,'Mortality Tables'!$N$1:$DN$1,0),FALSE),VLOOKUP($T161,Fe_Annuity_Tables,MATCH(CX$3+3,'Mortality Tables'!$N$1:$DN$1,0),FALSE)),"")</f>
        <v/>
      </c>
      <c r="CY161" s="685" t="str">
        <f>IFERROR((CX161+BH161*Contr_Rate)*(1+Inv_Return)*IF($D161=$C$1,VLOOKUP($T161,Male_Annuity_Tables,MATCH($BS$3+3,'Mortality Tables'!$N$1:$DN$1,0),FALSE),VLOOKUP($T161,Fe_Annuity_Tables,MATCH(CY$3+3,'Mortality Tables'!$N$1:$DN$1,0),FALSE)),"")</f>
        <v/>
      </c>
      <c r="CZ161" s="685" t="str">
        <f>IFERROR((CY161+BI161*Contr_Rate)*(1+Inv_Return)*IF($D161=$C$1,VLOOKUP($T161,Male_Annuity_Tables,MATCH($BS$3+3,'Mortality Tables'!$N$1:$DN$1,0),FALSE),VLOOKUP($T161,Fe_Annuity_Tables,MATCH(CZ$3+3,'Mortality Tables'!$N$1:$DN$1,0),FALSE)),"")</f>
        <v/>
      </c>
      <c r="DA161" s="685" t="str">
        <f>IFERROR((CZ161+BJ161*Contr_Rate)*(1+Inv_Return)*IF($D161=$C$1,VLOOKUP($T161,Male_Annuity_Tables,MATCH($BS$3+3,'Mortality Tables'!$N$1:$DN$1,0),FALSE),VLOOKUP($T161,Fe_Annuity_Tables,MATCH(DA$3+3,'Mortality Tables'!$N$1:$DN$1,0),FALSE)),"")</f>
        <v/>
      </c>
      <c r="DB161" s="685" t="str">
        <f>IFERROR((DA161+BK161*Contr_Rate)*(1+Inv_Return)*IF($D161=$C$1,VLOOKUP($T161,Male_Annuity_Tables,MATCH($BS$3+3,'Mortality Tables'!$N$1:$DN$1,0),FALSE),VLOOKUP($T161,Fe_Annuity_Tables,MATCH(DB$3+3,'Mortality Tables'!$N$1:$DN$1,0),FALSE)),"")</f>
        <v/>
      </c>
      <c r="DC161" s="685" t="str">
        <f>IFERROR((DB161+BL161*Contr_Rate)*(1+Inv_Return)*IF($D161=$C$1,VLOOKUP($T161,Male_Annuity_Tables,MATCH($BS$3+3,'Mortality Tables'!$N$1:$DN$1,0),FALSE),VLOOKUP($T161,Fe_Annuity_Tables,MATCH(DC$3+3,'Mortality Tables'!$N$1:$DN$1,0),FALSE)),"")</f>
        <v/>
      </c>
      <c r="DD161" s="685" t="str">
        <f>IFERROR((DC161+BM161*Contr_Rate)*(1+Inv_Return)*IF($D161=$C$1,VLOOKUP($T161,Male_Annuity_Tables,MATCH($BS$3+3,'Mortality Tables'!$N$1:$DN$1,0),FALSE),VLOOKUP($T161,Fe_Annuity_Tables,MATCH(DD$3+3,'Mortality Tables'!$N$1:$DN$1,0),FALSE)),"")</f>
        <v/>
      </c>
      <c r="DE161" s="685" t="str">
        <f>IFERROR((DD161+BN161*Contr_Rate)*(1+Inv_Return)*IF($D161=$C$1,VLOOKUP($T161,Male_Annuity_Tables,MATCH($BS$3+3,'Mortality Tables'!$N$1:$DN$1,0),FALSE),VLOOKUP($T161,Fe_Annuity_Tables,MATCH(DE$3+3,'Mortality Tables'!$N$1:$DN$1,0),FALSE)),"")</f>
        <v/>
      </c>
      <c r="DF161" s="685" t="str">
        <f>IFERROR((DE161+BO161*Contr_Rate)*(1+Inv_Return)*IF($D161=$C$1,VLOOKUP($T161,Male_Annuity_Tables,MATCH($BS$3+3,'Mortality Tables'!$N$1:$DN$1,0),FALSE),VLOOKUP($T161,Fe_Annuity_Tables,MATCH(DF$3+3,'Mortality Tables'!$N$1:$DN$1,0),FALSE)),"")</f>
        <v/>
      </c>
      <c r="DG161" s="685" t="str">
        <f>IFERROR((DF161+BP161*Contr_Rate)*(1+Inv_Return)*IF($D161=$C$1,VLOOKUP($T161,Male_Annuity_Tables,MATCH($BS$3+3,'Mortality Tables'!$N$1:$DN$1,0),FALSE),VLOOKUP($T161,Fe_Annuity_Tables,MATCH(DG$3+3,'Mortality Tables'!$N$1:$DN$1,0),FALSE)),"")</f>
        <v/>
      </c>
      <c r="DH161" s="685" t="str">
        <f>IFERROR((DG161+BQ161*Contr_Rate)*(1+Inv_Return)*IF($D161=$C$1,VLOOKUP($T161,Male_Annuity_Tables,MATCH($BS$3+3,'Mortality Tables'!$N$1:$DN$1,0),FALSE),VLOOKUP($T161,Fe_Annuity_Tables,MATCH(DH$3+3,'Mortality Tables'!$N$1:$DN$1,0),FALSE)),"")</f>
        <v/>
      </c>
      <c r="DJ161" s="686">
        <f t="shared" si="100"/>
        <v>5490076.2456035204</v>
      </c>
      <c r="DK161" s="680">
        <f t="shared" si="60"/>
        <v>8.0909277508679907</v>
      </c>
      <c r="DL161" s="686">
        <f t="shared" si="111"/>
        <v>454626.61363645812</v>
      </c>
      <c r="DM161" s="686">
        <f t="shared" si="101"/>
        <v>4886491.682367133</v>
      </c>
      <c r="DN161" s="687">
        <f t="shared" si="112"/>
        <v>9.3037427092524216E-2</v>
      </c>
      <c r="DP161" s="688">
        <f t="shared" si="95"/>
        <v>93483.753484403482</v>
      </c>
      <c r="DQ161" s="688">
        <f t="shared" si="96"/>
        <v>146683.69672194315</v>
      </c>
      <c r="DR161" s="688">
        <f t="shared" si="97"/>
        <v>193956.27543891853</v>
      </c>
    </row>
    <row r="162" spans="1:122" s="657" customFormat="1" ht="14.5">
      <c r="A162" s="675" t="s">
        <v>1393</v>
      </c>
      <c r="B162" s="675" t="s">
        <v>1394</v>
      </c>
      <c r="C162" s="675" t="s">
        <v>116</v>
      </c>
      <c r="D162" s="675" t="s">
        <v>61</v>
      </c>
      <c r="E162" s="676">
        <v>25605</v>
      </c>
      <c r="F162" s="677">
        <v>41129</v>
      </c>
      <c r="G162" s="677">
        <v>41359</v>
      </c>
      <c r="H162" s="678">
        <v>2565827</v>
      </c>
      <c r="I162" s="678">
        <v>160448.12</v>
      </c>
      <c r="J162" s="678">
        <v>150677.82</v>
      </c>
      <c r="K162" s="678">
        <v>6160.11</v>
      </c>
      <c r="L162" s="678">
        <v>317286.05</v>
      </c>
      <c r="M162" s="679">
        <f>IF(COUNTIF($A$4:A204,A162)=1,0,1)</f>
        <v>0</v>
      </c>
      <c r="N162" s="680" t="str">
        <f t="shared" si="108"/>
        <v>Okay</v>
      </c>
      <c r="O162" s="680" t="str">
        <f t="shared" si="98"/>
        <v>TRUE</v>
      </c>
      <c r="P162" s="680" t="b">
        <f t="shared" si="92"/>
        <v>1</v>
      </c>
      <c r="Q162" s="680" t="b">
        <f t="shared" si="76"/>
        <v>1</v>
      </c>
      <c r="R162" s="680" t="b">
        <f t="shared" si="77"/>
        <v>1</v>
      </c>
      <c r="S162" s="681">
        <f t="shared" si="93"/>
        <v>42.531506849315072</v>
      </c>
      <c r="T162" s="682">
        <f t="shared" si="78"/>
        <v>54</v>
      </c>
      <c r="U162" s="682">
        <f t="shared" si="99"/>
        <v>43</v>
      </c>
      <c r="V162" s="682">
        <f t="shared" si="79"/>
        <v>11.772602739726027</v>
      </c>
      <c r="W162" s="682">
        <f t="shared" si="109"/>
        <v>6</v>
      </c>
      <c r="X162" s="683">
        <f t="shared" si="110"/>
        <v>1903716.2999999998</v>
      </c>
      <c r="Y162" s="684">
        <f t="shared" si="94"/>
        <v>7.9299999999999995E-3</v>
      </c>
      <c r="Z162" s="684">
        <f>IF($D162=$C$1,VLOOKUP($T162,Male_Annuity_Tables,MATCH($W162+2,'Mortality Tables'!$DS$1:$HT$1,0),FALSE),VLOOKUP($T162,Fe_Annuity_Tables,MATCH($W162+2,'Mortality Tables'!$M$1:$DN$1,0),FALSE))</f>
        <v>0.65501517085794947</v>
      </c>
      <c r="AA162" s="664"/>
      <c r="AB162" s="685">
        <f t="shared" si="103"/>
        <v>2696555.8856500001</v>
      </c>
      <c r="AC162" s="685">
        <f t="shared" si="103"/>
        <v>2833945.4080238678</v>
      </c>
      <c r="AD162" s="685">
        <f t="shared" si="103"/>
        <v>2978334.9265626841</v>
      </c>
      <c r="AE162" s="685">
        <f t="shared" si="103"/>
        <v>3130081.0910710525</v>
      </c>
      <c r="AF162" s="685">
        <f t="shared" si="103"/>
        <v>3289558.7226611227</v>
      </c>
      <c r="AG162" s="685">
        <f t="shared" si="103"/>
        <v>3457161.7395807076</v>
      </c>
      <c r="AH162" s="685" t="str">
        <f t="shared" si="103"/>
        <v/>
      </c>
      <c r="AI162" s="685" t="str">
        <f t="shared" si="103"/>
        <v/>
      </c>
      <c r="AJ162" s="685" t="str">
        <f t="shared" si="103"/>
        <v/>
      </c>
      <c r="AK162" s="685" t="str">
        <f t="shared" si="103"/>
        <v/>
      </c>
      <c r="AL162" s="685" t="str">
        <f t="shared" si="103"/>
        <v/>
      </c>
      <c r="AM162" s="685" t="str">
        <f t="shared" si="103"/>
        <v/>
      </c>
      <c r="AN162" s="685" t="str">
        <f t="shared" si="103"/>
        <v/>
      </c>
      <c r="AO162" s="685" t="str">
        <f t="shared" si="103"/>
        <v/>
      </c>
      <c r="AP162" s="685" t="str">
        <f t="shared" si="103"/>
        <v/>
      </c>
      <c r="AQ162" s="685" t="str">
        <f t="shared" ref="AL162:AU187" si="114">IFERROR(IF($W162&gt;=AQ$3,($H162*(1+Ann_Salary_Growth_Rate)^AQ$3),""),0)</f>
        <v/>
      </c>
      <c r="AR162" s="685" t="str">
        <f t="shared" si="114"/>
        <v/>
      </c>
      <c r="AS162" s="685" t="str">
        <f t="shared" si="114"/>
        <v/>
      </c>
      <c r="AT162" s="685" t="str">
        <f t="shared" si="114"/>
        <v/>
      </c>
      <c r="AU162" s="685" t="str">
        <f t="shared" si="114"/>
        <v/>
      </c>
      <c r="AV162" s="685" t="str">
        <f t="shared" si="113"/>
        <v/>
      </c>
      <c r="AW162" s="685" t="str">
        <f t="shared" si="113"/>
        <v/>
      </c>
      <c r="AX162" s="685" t="str">
        <f t="shared" si="113"/>
        <v/>
      </c>
      <c r="AY162" s="685" t="str">
        <f t="shared" si="113"/>
        <v/>
      </c>
      <c r="AZ162" s="685" t="str">
        <f t="shared" si="113"/>
        <v/>
      </c>
      <c r="BA162" s="685" t="str">
        <f t="shared" si="113"/>
        <v/>
      </c>
      <c r="BB162" s="685" t="str">
        <f t="shared" si="113"/>
        <v/>
      </c>
      <c r="BC162" s="685" t="str">
        <f t="shared" si="113"/>
        <v/>
      </c>
      <c r="BD162" s="685" t="str">
        <f t="shared" si="113"/>
        <v/>
      </c>
      <c r="BE162" s="685" t="str">
        <f t="shared" si="113"/>
        <v/>
      </c>
      <c r="BF162" s="685" t="str">
        <f t="shared" si="113"/>
        <v/>
      </c>
      <c r="BG162" s="685" t="str">
        <f t="shared" si="113"/>
        <v/>
      </c>
      <c r="BH162" s="685" t="str">
        <f t="shared" si="113"/>
        <v/>
      </c>
      <c r="BI162" s="685" t="str">
        <f t="shared" si="106"/>
        <v/>
      </c>
      <c r="BJ162" s="685" t="str">
        <f t="shared" si="106"/>
        <v/>
      </c>
      <c r="BK162" s="685" t="str">
        <f t="shared" si="106"/>
        <v/>
      </c>
      <c r="BL162" s="685" t="str">
        <f t="shared" si="106"/>
        <v/>
      </c>
      <c r="BM162" s="685" t="str">
        <f t="shared" si="106"/>
        <v/>
      </c>
      <c r="BN162" s="685" t="str">
        <f t="shared" si="106"/>
        <v/>
      </c>
      <c r="BO162" s="685" t="str">
        <f t="shared" si="106"/>
        <v/>
      </c>
      <c r="BP162" s="685" t="str">
        <f t="shared" si="106"/>
        <v/>
      </c>
      <c r="BQ162" s="685" t="str">
        <f t="shared" si="107"/>
        <v/>
      </c>
      <c r="BR162" s="529"/>
      <c r="BS162" s="685">
        <f>IFERROR(($L162+AB162*Contr_Rate)*(1+Inv_Return)*IF($D162=$C$1,VLOOKUP($T162,Male_Annuity_Tables,MATCH($BS$3+3,'Mortality Tables'!$N$1:$DN$1,0),FALSE),VLOOKUP($T162,Fe_Annuity_Tables,MATCH(BS$3+3,'Mortality Tables'!$N$1:$DN$1,0),FALSE)),"")</f>
        <v>1033388.3092634745</v>
      </c>
      <c r="BT162" s="685">
        <f>IFERROR(($BS162+AC162*Contr_Rate)*(1+Inv_Return)*IF($D162=$C$1,VLOOKUP($T162,Male_Annuity_Tables,MATCH($BS$3+3,'Mortality Tables'!$N$1:$DN$1,0),FALSE),VLOOKUP($T162,Fe_Annuity_Tables,MATCH(BT$3+3,'Mortality Tables'!$N$1:$DN$1,0),FALSE)),"")</f>
        <v>1728263.1277100174</v>
      </c>
      <c r="BU162" s="685">
        <f>IFERROR((BT162+AD162*Contr_Rate)*(1+Inv_Return)*IF($D162=$C$1,VLOOKUP($T162,Male_Annuity_Tables,MATCH($BS$3+3,'Mortality Tables'!$N$1:$DN$1,0),FALSE),VLOOKUP($T162,Fe_Annuity_Tables,MATCH(BU$3+3,'Mortality Tables'!$N$1:$DN$1,0),FALSE)),"")</f>
        <v>2405587.646046475</v>
      </c>
      <c r="BV162" s="685">
        <f>IFERROR((BU162+AE162*Contr_Rate)*(1+Inv_Return)*IF($D162=$C$1,VLOOKUP($T162,Male_Annuity_Tables,MATCH($BS$3+3,'Mortality Tables'!$N$1:$DN$1,0),FALSE),VLOOKUP($T162,Fe_Annuity_Tables,MATCH(BV$3+3,'Mortality Tables'!$N$1:$DN$1,0),FALSE)),"")</f>
        <v>3068833.9812656315</v>
      </c>
      <c r="BW162" s="685">
        <f>IFERROR((BV162+AF162*Contr_Rate)*(1+Inv_Return)*IF($D162=$C$1,VLOOKUP($T162,Male_Annuity_Tables,MATCH($BS$3+3,'Mortality Tables'!$N$1:$DN$1,0),FALSE),VLOOKUP($T162,Fe_Annuity_Tables,MATCH(BW$3+3,'Mortality Tables'!$N$1:$DN$1,0),FALSE)),"")</f>
        <v>3721291.1336556338</v>
      </c>
      <c r="BX162" s="685">
        <f>IFERROR((BW162+AG162*Contr_Rate)*(1+Inv_Return)*IF($D162=$C$1,VLOOKUP($T162,Male_Annuity_Tables,MATCH($BS$3+3,'Mortality Tables'!$N$1:$DN$1,0),FALSE),VLOOKUP($T162,Fe_Annuity_Tables,MATCH(BX$3+3,'Mortality Tables'!$N$1:$DN$1,0),FALSE)),"")</f>
        <v>4366085.3423268273</v>
      </c>
      <c r="BY162" s="685" t="str">
        <f>IFERROR((BX162+AH162*Contr_Rate)*(1+Inv_Return)*IF($D162=$C$1,VLOOKUP($T162,Male_Annuity_Tables,MATCH($BS$3+3,'Mortality Tables'!$N$1:$DN$1,0),FALSE),VLOOKUP($T162,Fe_Annuity_Tables,MATCH(BY$3+3,'Mortality Tables'!$N$1:$DN$1,0),FALSE)),"")</f>
        <v/>
      </c>
      <c r="BZ162" s="685" t="str">
        <f>IFERROR((BY162+AI162*Contr_Rate)*(1+Inv_Return)*IF($D162=$C$1,VLOOKUP($T162,Male_Annuity_Tables,MATCH($BS$3+3,'Mortality Tables'!$N$1:$DN$1,0),FALSE),VLOOKUP($T162,Fe_Annuity_Tables,MATCH(BZ$3+3,'Mortality Tables'!$N$1:$DN$1,0),FALSE)),"")</f>
        <v/>
      </c>
      <c r="CA162" s="685" t="str">
        <f>IFERROR((BZ162+AJ162*Contr_Rate)*(1+Inv_Return)*IF($D162=$C$1,VLOOKUP($T162,Male_Annuity_Tables,MATCH($BS$3+3,'Mortality Tables'!$N$1:$DN$1,0),FALSE),VLOOKUP($T162,Fe_Annuity_Tables,MATCH(CA$3+3,'Mortality Tables'!$N$1:$DN$1,0),FALSE)),"")</f>
        <v/>
      </c>
      <c r="CB162" s="685" t="str">
        <f>IFERROR((CA162+AK162*Contr_Rate)*(1+Inv_Return)*IF($D162=$C$1,VLOOKUP($T162,Male_Annuity_Tables,MATCH($BS$3+3,'Mortality Tables'!$N$1:$DN$1,0),FALSE),VLOOKUP($T162,Fe_Annuity_Tables,MATCH(CB$3+3,'Mortality Tables'!$N$1:$DN$1,0),FALSE)),"")</f>
        <v/>
      </c>
      <c r="CC162" s="685" t="str">
        <f>IFERROR((CB162+AL162*Contr_Rate)*(1+Inv_Return)*IF($D162=$C$1,VLOOKUP($T162,Male_Annuity_Tables,MATCH($BS$3+3,'Mortality Tables'!$N$1:$DN$1,0),FALSE),VLOOKUP($T162,Fe_Annuity_Tables,MATCH(CC$3+3,'Mortality Tables'!$N$1:$DN$1,0),FALSE)),"")</f>
        <v/>
      </c>
      <c r="CD162" s="685" t="str">
        <f>IFERROR((CC162+AM162*Contr_Rate)*(1+Inv_Return)*IF($D162=$C$1,VLOOKUP($T162,Male_Annuity_Tables,MATCH($BS$3+3,'Mortality Tables'!$N$1:$DN$1,0),FALSE),VLOOKUP($T162,Fe_Annuity_Tables,MATCH(CD$3+3,'Mortality Tables'!$N$1:$DN$1,0),FALSE)),"")</f>
        <v/>
      </c>
      <c r="CE162" s="685" t="str">
        <f>IFERROR((CD162+AN162*Contr_Rate)*(1+Inv_Return)*IF($D162=$C$1,VLOOKUP($T162,Male_Annuity_Tables,MATCH($BS$3+3,'Mortality Tables'!$N$1:$DN$1,0),FALSE),VLOOKUP($T162,Fe_Annuity_Tables,MATCH(CE$3+3,'Mortality Tables'!$N$1:$DN$1,0),FALSE)),"")</f>
        <v/>
      </c>
      <c r="CF162" s="685" t="str">
        <f>IFERROR((CE162+AO162*Contr_Rate)*(1+Inv_Return)*IF($D162=$C$1,VLOOKUP($T162,Male_Annuity_Tables,MATCH($BS$3+3,'Mortality Tables'!$N$1:$DN$1,0),FALSE),VLOOKUP($T162,Fe_Annuity_Tables,MATCH(CF$3+3,'Mortality Tables'!$N$1:$DN$1,0),FALSE)),"")</f>
        <v/>
      </c>
      <c r="CG162" s="685" t="str">
        <f>IFERROR((CF162+AP162*Contr_Rate)*(1+Inv_Return)*IF($D162=$C$1,VLOOKUP($T162,Male_Annuity_Tables,MATCH($BS$3+3,'Mortality Tables'!$N$1:$DN$1,0),FALSE),VLOOKUP($T162,Fe_Annuity_Tables,MATCH(CG$3+3,'Mortality Tables'!$N$1:$DN$1,0),FALSE)),"")</f>
        <v/>
      </c>
      <c r="CH162" s="685" t="str">
        <f>IFERROR((CG162+AQ162*Contr_Rate)*(1+Inv_Return)*IF($D162=$C$1,VLOOKUP($T162,Male_Annuity_Tables,MATCH($BS$3+3,'Mortality Tables'!$N$1:$DN$1,0),FALSE),VLOOKUP($T162,Fe_Annuity_Tables,MATCH(CH$3+3,'Mortality Tables'!$N$1:$DN$1,0),FALSE)),"")</f>
        <v/>
      </c>
      <c r="CI162" s="685" t="str">
        <f>IFERROR((CH162+AR162*Contr_Rate)*(1+Inv_Return)*IF($D162=$C$1,VLOOKUP($T162,Male_Annuity_Tables,MATCH($BS$3+3,'Mortality Tables'!$N$1:$DN$1,0),FALSE),VLOOKUP($T162,Fe_Annuity_Tables,MATCH(CI$3+3,'Mortality Tables'!$N$1:$DN$1,0),FALSE)),"")</f>
        <v/>
      </c>
      <c r="CJ162" s="685" t="str">
        <f>IFERROR((CI162+AS162*Contr_Rate)*(1+Inv_Return)*IF($D162=$C$1,VLOOKUP($T162,Male_Annuity_Tables,MATCH($BS$3+3,'Mortality Tables'!$N$1:$DN$1,0),FALSE),VLOOKUP($T162,Fe_Annuity_Tables,MATCH(CJ$3+3,'Mortality Tables'!$N$1:$DN$1,0),FALSE)),"")</f>
        <v/>
      </c>
      <c r="CK162" s="685" t="str">
        <f>IFERROR((CJ162+AT162*Contr_Rate)*(1+Inv_Return)*IF($D162=$C$1,VLOOKUP($T162,Male_Annuity_Tables,MATCH($BS$3+3,'Mortality Tables'!$N$1:$DN$1,0),FALSE),VLOOKUP($T162,Fe_Annuity_Tables,MATCH(CK$3+3,'Mortality Tables'!$N$1:$DN$1,0),FALSE)),"")</f>
        <v/>
      </c>
      <c r="CL162" s="685" t="str">
        <f>IFERROR((CK162+AU162*Contr_Rate)*(1+Inv_Return)*IF($D162=$C$1,VLOOKUP($T162,Male_Annuity_Tables,MATCH($BS$3+3,'Mortality Tables'!$N$1:$DN$1,0),FALSE),VLOOKUP($T162,Fe_Annuity_Tables,MATCH(CL$3+3,'Mortality Tables'!$N$1:$DN$1,0),FALSE)),"")</f>
        <v/>
      </c>
      <c r="CM162" s="685" t="str">
        <f>IFERROR((CL162+AV162*Contr_Rate)*(1+Inv_Return)*IF($D162=$C$1,VLOOKUP($T162,Male_Annuity_Tables,MATCH($BS$3+3,'Mortality Tables'!$N$1:$DN$1,0),FALSE),VLOOKUP($T162,Fe_Annuity_Tables,MATCH(CM$3+3,'Mortality Tables'!$N$1:$DN$1,0),FALSE)),"")</f>
        <v/>
      </c>
      <c r="CN162" s="685" t="str">
        <f>IFERROR((CM162+AW162*Contr_Rate)*(1+Inv_Return)*IF($D162=$C$1,VLOOKUP($T162,Male_Annuity_Tables,MATCH($BS$3+3,'Mortality Tables'!$N$1:$DN$1,0),FALSE),VLOOKUP($T162,Fe_Annuity_Tables,MATCH(CN$3+3,'Mortality Tables'!$N$1:$DN$1,0),FALSE)),"")</f>
        <v/>
      </c>
      <c r="CO162" s="685" t="str">
        <f>IFERROR((CN162+AX162*Contr_Rate)*(1+Inv_Return)*IF($D162=$C$1,VLOOKUP($T162,Male_Annuity_Tables,MATCH($BS$3+3,'Mortality Tables'!$N$1:$DN$1,0),FALSE),VLOOKUP($T162,Fe_Annuity_Tables,MATCH(CO$3+3,'Mortality Tables'!$N$1:$DN$1,0),FALSE)),"")</f>
        <v/>
      </c>
      <c r="CP162" s="685" t="str">
        <f>IFERROR((CO162+AY162*Contr_Rate)*(1+Inv_Return)*IF($D162=$C$1,VLOOKUP($T162,Male_Annuity_Tables,MATCH($BS$3+3,'Mortality Tables'!$N$1:$DN$1,0),FALSE),VLOOKUP($T162,Fe_Annuity_Tables,MATCH(CP$3+3,'Mortality Tables'!$N$1:$DN$1,0),FALSE)),"")</f>
        <v/>
      </c>
      <c r="CQ162" s="685" t="str">
        <f>IFERROR((CP162+AZ162*Contr_Rate)*(1+Inv_Return)*IF($D162=$C$1,VLOOKUP($T162,Male_Annuity_Tables,MATCH($BS$3+3,'Mortality Tables'!$N$1:$DN$1,0),FALSE),VLOOKUP($T162,Fe_Annuity_Tables,MATCH(CQ$3+3,'Mortality Tables'!$N$1:$DN$1,0),FALSE)),"")</f>
        <v/>
      </c>
      <c r="CR162" s="685" t="str">
        <f>IFERROR((CQ162+BA162*Contr_Rate)*(1+Inv_Return)*IF($D162=$C$1,VLOOKUP($T162,Male_Annuity_Tables,MATCH($BS$3+3,'Mortality Tables'!$N$1:$DN$1,0),FALSE),VLOOKUP($T162,Fe_Annuity_Tables,MATCH(CR$3+3,'Mortality Tables'!$N$1:$DN$1,0),FALSE)),"")</f>
        <v/>
      </c>
      <c r="CS162" s="685" t="str">
        <f>IFERROR((CR162+BB162*Contr_Rate)*(1+Inv_Return)*IF($D162=$C$1,VLOOKUP($T162,Male_Annuity_Tables,MATCH($BS$3+3,'Mortality Tables'!$N$1:$DN$1,0),FALSE),VLOOKUP($T162,Fe_Annuity_Tables,MATCH(CS$3+3,'Mortality Tables'!$N$1:$DN$1,0),FALSE)),"")</f>
        <v/>
      </c>
      <c r="CT162" s="685" t="str">
        <f>IFERROR((CS162+BC162*Contr_Rate)*(1+Inv_Return)*IF($D162=$C$1,VLOOKUP($T162,Male_Annuity_Tables,MATCH($BS$3+3,'Mortality Tables'!$N$1:$DN$1,0),FALSE),VLOOKUP($T162,Fe_Annuity_Tables,MATCH(CT$3+3,'Mortality Tables'!$N$1:$DN$1,0),FALSE)),"")</f>
        <v/>
      </c>
      <c r="CU162" s="685" t="str">
        <f>IFERROR((CT162+BD162*Contr_Rate)*(1+Inv_Return)*IF($D162=$C$1,VLOOKUP($T162,Male_Annuity_Tables,MATCH($BS$3+3,'Mortality Tables'!$N$1:$DN$1,0),FALSE),VLOOKUP($T162,Fe_Annuity_Tables,MATCH(CU$3+3,'Mortality Tables'!$N$1:$DN$1,0),FALSE)),"")</f>
        <v/>
      </c>
      <c r="CV162" s="685" t="str">
        <f>IFERROR((CU162+BE162*Contr_Rate)*(1+Inv_Return)*IF($D162=$C$1,VLOOKUP($T162,Male_Annuity_Tables,MATCH($BS$3+3,'Mortality Tables'!$N$1:$DN$1,0),FALSE),VLOOKUP($T162,Fe_Annuity_Tables,MATCH(CV$3+3,'Mortality Tables'!$N$1:$DN$1,0),FALSE)),"")</f>
        <v/>
      </c>
      <c r="CW162" s="685" t="str">
        <f>IFERROR((CV162+BF162*Contr_Rate)*(1+Inv_Return)*IF($D162=$C$1,VLOOKUP($T162,Male_Annuity_Tables,MATCH($BS$3+3,'Mortality Tables'!$N$1:$DN$1,0),FALSE),VLOOKUP($T162,Fe_Annuity_Tables,MATCH(CW$3+3,'Mortality Tables'!$N$1:$DN$1,0),FALSE)),"")</f>
        <v/>
      </c>
      <c r="CX162" s="685" t="str">
        <f>IFERROR((CW162+BG162*Contr_Rate)*(1+Inv_Return)*IF($D162=$C$1,VLOOKUP($T162,Male_Annuity_Tables,MATCH($BS$3+3,'Mortality Tables'!$N$1:$DN$1,0),FALSE),VLOOKUP($T162,Fe_Annuity_Tables,MATCH(CX$3+3,'Mortality Tables'!$N$1:$DN$1,0),FALSE)),"")</f>
        <v/>
      </c>
      <c r="CY162" s="685" t="str">
        <f>IFERROR((CX162+BH162*Contr_Rate)*(1+Inv_Return)*IF($D162=$C$1,VLOOKUP($T162,Male_Annuity_Tables,MATCH($BS$3+3,'Mortality Tables'!$N$1:$DN$1,0),FALSE),VLOOKUP($T162,Fe_Annuity_Tables,MATCH(CY$3+3,'Mortality Tables'!$N$1:$DN$1,0),FALSE)),"")</f>
        <v/>
      </c>
      <c r="CZ162" s="685" t="str">
        <f>IFERROR((CY162+BI162*Contr_Rate)*(1+Inv_Return)*IF($D162=$C$1,VLOOKUP($T162,Male_Annuity_Tables,MATCH($BS$3+3,'Mortality Tables'!$N$1:$DN$1,0),FALSE),VLOOKUP($T162,Fe_Annuity_Tables,MATCH(CZ$3+3,'Mortality Tables'!$N$1:$DN$1,0),FALSE)),"")</f>
        <v/>
      </c>
      <c r="DA162" s="685" t="str">
        <f>IFERROR((CZ162+BJ162*Contr_Rate)*(1+Inv_Return)*IF($D162=$C$1,VLOOKUP($T162,Male_Annuity_Tables,MATCH($BS$3+3,'Mortality Tables'!$N$1:$DN$1,0),FALSE),VLOOKUP($T162,Fe_Annuity_Tables,MATCH(DA$3+3,'Mortality Tables'!$N$1:$DN$1,0),FALSE)),"")</f>
        <v/>
      </c>
      <c r="DB162" s="685" t="str">
        <f>IFERROR((DA162+BK162*Contr_Rate)*(1+Inv_Return)*IF($D162=$C$1,VLOOKUP($T162,Male_Annuity_Tables,MATCH($BS$3+3,'Mortality Tables'!$N$1:$DN$1,0),FALSE),VLOOKUP($T162,Fe_Annuity_Tables,MATCH(DB$3+3,'Mortality Tables'!$N$1:$DN$1,0),FALSE)),"")</f>
        <v/>
      </c>
      <c r="DC162" s="685" t="str">
        <f>IFERROR((DB162+BL162*Contr_Rate)*(1+Inv_Return)*IF($D162=$C$1,VLOOKUP($T162,Male_Annuity_Tables,MATCH($BS$3+3,'Mortality Tables'!$N$1:$DN$1,0),FALSE),VLOOKUP($T162,Fe_Annuity_Tables,MATCH(DC$3+3,'Mortality Tables'!$N$1:$DN$1,0),FALSE)),"")</f>
        <v/>
      </c>
      <c r="DD162" s="685" t="str">
        <f>IFERROR((DC162+BM162*Contr_Rate)*(1+Inv_Return)*IF($D162=$C$1,VLOOKUP($T162,Male_Annuity_Tables,MATCH($BS$3+3,'Mortality Tables'!$N$1:$DN$1,0),FALSE),VLOOKUP($T162,Fe_Annuity_Tables,MATCH(DD$3+3,'Mortality Tables'!$N$1:$DN$1,0),FALSE)),"")</f>
        <v/>
      </c>
      <c r="DE162" s="685" t="str">
        <f>IFERROR((DD162+BN162*Contr_Rate)*(1+Inv_Return)*IF($D162=$C$1,VLOOKUP($T162,Male_Annuity_Tables,MATCH($BS$3+3,'Mortality Tables'!$N$1:$DN$1,0),FALSE),VLOOKUP($T162,Fe_Annuity_Tables,MATCH(DE$3+3,'Mortality Tables'!$N$1:$DN$1,0),FALSE)),"")</f>
        <v/>
      </c>
      <c r="DF162" s="685" t="str">
        <f>IFERROR((DE162+BO162*Contr_Rate)*(1+Inv_Return)*IF($D162=$C$1,VLOOKUP($T162,Male_Annuity_Tables,MATCH($BS$3+3,'Mortality Tables'!$N$1:$DN$1,0),FALSE),VLOOKUP($T162,Fe_Annuity_Tables,MATCH(DF$3+3,'Mortality Tables'!$N$1:$DN$1,0),FALSE)),"")</f>
        <v/>
      </c>
      <c r="DG162" s="685" t="str">
        <f>IFERROR((DF162+BP162*Contr_Rate)*(1+Inv_Return)*IF($D162=$C$1,VLOOKUP($T162,Male_Annuity_Tables,MATCH($BS$3+3,'Mortality Tables'!$N$1:$DN$1,0),FALSE),VLOOKUP($T162,Fe_Annuity_Tables,MATCH(DG$3+3,'Mortality Tables'!$N$1:$DN$1,0),FALSE)),"")</f>
        <v/>
      </c>
      <c r="DH162" s="685" t="str">
        <f>IFERROR((DG162+BQ162*Contr_Rate)*(1+Inv_Return)*IF($D162=$C$1,VLOOKUP($T162,Male_Annuity_Tables,MATCH($BS$3+3,'Mortality Tables'!$N$1:$DN$1,0),FALSE),VLOOKUP($T162,Fe_Annuity_Tables,MATCH(DH$3+3,'Mortality Tables'!$N$1:$DN$1,0),FALSE)),"")</f>
        <v/>
      </c>
      <c r="DJ162" s="686">
        <f t="shared" si="100"/>
        <v>4366085.3423268273</v>
      </c>
      <c r="DK162" s="680">
        <f t="shared" si="60"/>
        <v>8.0909277508679907</v>
      </c>
      <c r="DL162" s="686">
        <f t="shared" si="111"/>
        <v>361550.2782168772</v>
      </c>
      <c r="DM162" s="686">
        <f t="shared" si="101"/>
        <v>3457161.7395807076</v>
      </c>
      <c r="DN162" s="687">
        <f t="shared" si="112"/>
        <v>0.1045800877863258</v>
      </c>
      <c r="DP162" s="688">
        <f t="shared" si="95"/>
        <v>110714.12328956088</v>
      </c>
      <c r="DQ162" s="688">
        <f t="shared" si="96"/>
        <v>100697.25113602418</v>
      </c>
      <c r="DR162" s="688">
        <f t="shared" si="97"/>
        <v>142104.07622108041</v>
      </c>
    </row>
    <row r="163" spans="1:122" s="657" customFormat="1" ht="14.5">
      <c r="A163" s="675" t="s">
        <v>1395</v>
      </c>
      <c r="B163" s="675" t="s">
        <v>1396</v>
      </c>
      <c r="C163" s="675" t="s">
        <v>115</v>
      </c>
      <c r="D163" s="675" t="s">
        <v>60</v>
      </c>
      <c r="E163" s="676">
        <v>24319</v>
      </c>
      <c r="F163" s="677">
        <v>45475</v>
      </c>
      <c r="G163" s="677">
        <v>45560</v>
      </c>
      <c r="H163" s="678">
        <v>1297957</v>
      </c>
      <c r="I163" s="678">
        <v>103113.14</v>
      </c>
      <c r="J163" s="678">
        <v>65922.009999999995</v>
      </c>
      <c r="K163" s="678"/>
      <c r="L163" s="678">
        <v>169035.15</v>
      </c>
      <c r="M163" s="679">
        <f>IF(COUNTIF($A$4:A204,A163)=1,0,1)</f>
        <v>0</v>
      </c>
      <c r="N163" s="680" t="str">
        <f t="shared" si="108"/>
        <v>Okay</v>
      </c>
      <c r="O163" s="680" t="str">
        <f t="shared" si="98"/>
        <v>TRUE</v>
      </c>
      <c r="P163" s="680" t="b">
        <f t="shared" si="92"/>
        <v>1</v>
      </c>
      <c r="Q163" s="680" t="b">
        <f t="shared" si="76"/>
        <v>1</v>
      </c>
      <c r="R163" s="680" t="b">
        <f t="shared" si="77"/>
        <v>1</v>
      </c>
      <c r="S163" s="681">
        <f t="shared" si="93"/>
        <v>57.961643835616435</v>
      </c>
      <c r="T163" s="682">
        <f t="shared" si="78"/>
        <v>58</v>
      </c>
      <c r="U163" s="682">
        <f t="shared" si="99"/>
        <v>58</v>
      </c>
      <c r="V163" s="682">
        <f t="shared" si="79"/>
        <v>0.26301369863013696</v>
      </c>
      <c r="W163" s="682">
        <f t="shared" si="109"/>
        <v>2</v>
      </c>
      <c r="X163" s="683">
        <f t="shared" si="110"/>
        <v>338070.3</v>
      </c>
      <c r="Y163" s="684">
        <f t="shared" si="94"/>
        <v>7.1300000000000001E-3</v>
      </c>
      <c r="Z163" s="684">
        <f>IF($D163=$C$1,VLOOKUP($T163,Male_Annuity_Tables,MATCH($W163+2,'Mortality Tables'!$DS$1:$HT$1,0),FALSE),VLOOKUP($T163,Fe_Annuity_Tables,MATCH($W163+2,'Mortality Tables'!$M$1:$DN$1,0),FALSE))</f>
        <v>0.88908482728674998</v>
      </c>
      <c r="AA163" s="664"/>
      <c r="AB163" s="685">
        <f t="shared" ref="AB163:AK188" si="115">IFERROR(IF($W163&gt;=AB$3,($H163*(1+Ann_Salary_Growth_Rate)^AB$3),""),0)</f>
        <v>1364087.90915</v>
      </c>
      <c r="AC163" s="685">
        <f t="shared" si="115"/>
        <v>1433588.1881211926</v>
      </c>
      <c r="AD163" s="685" t="str">
        <f t="shared" si="115"/>
        <v/>
      </c>
      <c r="AE163" s="685" t="str">
        <f t="shared" si="115"/>
        <v/>
      </c>
      <c r="AF163" s="685" t="str">
        <f t="shared" si="115"/>
        <v/>
      </c>
      <c r="AG163" s="685" t="str">
        <f t="shared" si="115"/>
        <v/>
      </c>
      <c r="AH163" s="685" t="str">
        <f t="shared" si="115"/>
        <v/>
      </c>
      <c r="AI163" s="685" t="str">
        <f t="shared" si="115"/>
        <v/>
      </c>
      <c r="AJ163" s="685" t="str">
        <f t="shared" si="115"/>
        <v/>
      </c>
      <c r="AK163" s="685" t="str">
        <f t="shared" si="115"/>
        <v/>
      </c>
      <c r="AL163" s="685" t="str">
        <f t="shared" si="114"/>
        <v/>
      </c>
      <c r="AM163" s="685" t="str">
        <f t="shared" si="114"/>
        <v/>
      </c>
      <c r="AN163" s="685" t="str">
        <f t="shared" si="114"/>
        <v/>
      </c>
      <c r="AO163" s="685" t="str">
        <f t="shared" si="114"/>
        <v/>
      </c>
      <c r="AP163" s="685" t="str">
        <f t="shared" si="114"/>
        <v/>
      </c>
      <c r="AQ163" s="685" t="str">
        <f t="shared" si="114"/>
        <v/>
      </c>
      <c r="AR163" s="685" t="str">
        <f t="shared" si="114"/>
        <v/>
      </c>
      <c r="AS163" s="685" t="str">
        <f t="shared" si="114"/>
        <v/>
      </c>
      <c r="AT163" s="685" t="str">
        <f t="shared" si="114"/>
        <v/>
      </c>
      <c r="AU163" s="685" t="str">
        <f t="shared" si="114"/>
        <v/>
      </c>
      <c r="AV163" s="685" t="str">
        <f t="shared" si="113"/>
        <v/>
      </c>
      <c r="AW163" s="685" t="str">
        <f t="shared" si="113"/>
        <v/>
      </c>
      <c r="AX163" s="685" t="str">
        <f t="shared" si="113"/>
        <v/>
      </c>
      <c r="AY163" s="685" t="str">
        <f t="shared" si="113"/>
        <v/>
      </c>
      <c r="AZ163" s="685" t="str">
        <f t="shared" si="113"/>
        <v/>
      </c>
      <c r="BA163" s="685" t="str">
        <f t="shared" si="113"/>
        <v/>
      </c>
      <c r="BB163" s="685" t="str">
        <f t="shared" si="113"/>
        <v/>
      </c>
      <c r="BC163" s="685" t="str">
        <f t="shared" si="113"/>
        <v/>
      </c>
      <c r="BD163" s="685" t="str">
        <f t="shared" si="113"/>
        <v/>
      </c>
      <c r="BE163" s="685" t="str">
        <f t="shared" si="113"/>
        <v/>
      </c>
      <c r="BF163" s="685" t="str">
        <f t="shared" si="113"/>
        <v/>
      </c>
      <c r="BG163" s="685" t="str">
        <f t="shared" si="113"/>
        <v/>
      </c>
      <c r="BH163" s="685" t="str">
        <f t="shared" si="113"/>
        <v/>
      </c>
      <c r="BI163" s="685" t="str">
        <f t="shared" si="106"/>
        <v/>
      </c>
      <c r="BJ163" s="685" t="str">
        <f t="shared" si="106"/>
        <v/>
      </c>
      <c r="BK163" s="685" t="str">
        <f t="shared" si="106"/>
        <v/>
      </c>
      <c r="BL163" s="685" t="str">
        <f t="shared" si="106"/>
        <v/>
      </c>
      <c r="BM163" s="685" t="str">
        <f t="shared" si="106"/>
        <v/>
      </c>
      <c r="BN163" s="685" t="str">
        <f t="shared" si="106"/>
        <v/>
      </c>
      <c r="BO163" s="685" t="str">
        <f t="shared" si="106"/>
        <v/>
      </c>
      <c r="BP163" s="685" t="str">
        <f t="shared" si="106"/>
        <v/>
      </c>
      <c r="BQ163" s="685" t="str">
        <f t="shared" si="107"/>
        <v/>
      </c>
      <c r="BR163" s="529"/>
      <c r="BS163" s="685">
        <f>IFERROR(($L163+AB163*Contr_Rate)*(1+Inv_Return)*IF($D163=$C$1,VLOOKUP($T163,Male_Annuity_Tables,MATCH($BS$3+3,'Mortality Tables'!$N$1:$DN$1,0),FALSE),VLOOKUP($T163,Fe_Annuity_Tables,MATCH(BS$3+3,'Mortality Tables'!$N$1:$DN$1,0),FALSE)),"")</f>
        <v>560509.68006827147</v>
      </c>
      <c r="BT163" s="685">
        <f>IFERROR(($BS163+AC163*Contr_Rate)*(1+Inv_Return)*IF($D163=$C$1,VLOOKUP($T163,Male_Annuity_Tables,MATCH($BS$3+3,'Mortality Tables'!$N$1:$DN$1,0),FALSE),VLOOKUP($T163,Fe_Annuity_Tables,MATCH(BT$3+3,'Mortality Tables'!$N$1:$DN$1,0),FALSE)),"")</f>
        <v>905061.87814842013</v>
      </c>
      <c r="BU163" s="685" t="str">
        <f>IFERROR((BT163+AD163*Contr_Rate)*(1+Inv_Return)*IF($D163=$C$1,VLOOKUP($T163,Male_Annuity_Tables,MATCH($BS$3+3,'Mortality Tables'!$N$1:$DN$1,0),FALSE),VLOOKUP($T163,Fe_Annuity_Tables,MATCH(BU$3+3,'Mortality Tables'!$N$1:$DN$1,0),FALSE)),"")</f>
        <v/>
      </c>
      <c r="BV163" s="685" t="str">
        <f>IFERROR((BU163+AE163*Contr_Rate)*(1+Inv_Return)*IF($D163=$C$1,VLOOKUP($T163,Male_Annuity_Tables,MATCH($BS$3+3,'Mortality Tables'!$N$1:$DN$1,0),FALSE),VLOOKUP($T163,Fe_Annuity_Tables,MATCH(BV$3+3,'Mortality Tables'!$N$1:$DN$1,0),FALSE)),"")</f>
        <v/>
      </c>
      <c r="BW163" s="685" t="str">
        <f>IFERROR((BV163+AF163*Contr_Rate)*(1+Inv_Return)*IF($D163=$C$1,VLOOKUP($T163,Male_Annuity_Tables,MATCH($BS$3+3,'Mortality Tables'!$N$1:$DN$1,0),FALSE),VLOOKUP($T163,Fe_Annuity_Tables,MATCH(BW$3+3,'Mortality Tables'!$N$1:$DN$1,0),FALSE)),"")</f>
        <v/>
      </c>
      <c r="BX163" s="685" t="str">
        <f>IFERROR((BW163+AG163*Contr_Rate)*(1+Inv_Return)*IF($D163=$C$1,VLOOKUP($T163,Male_Annuity_Tables,MATCH($BS$3+3,'Mortality Tables'!$N$1:$DN$1,0),FALSE),VLOOKUP($T163,Fe_Annuity_Tables,MATCH(BX$3+3,'Mortality Tables'!$N$1:$DN$1,0),FALSE)),"")</f>
        <v/>
      </c>
      <c r="BY163" s="685" t="str">
        <f>IFERROR((BX163+AH163*Contr_Rate)*(1+Inv_Return)*IF($D163=$C$1,VLOOKUP($T163,Male_Annuity_Tables,MATCH($BS$3+3,'Mortality Tables'!$N$1:$DN$1,0),FALSE),VLOOKUP($T163,Fe_Annuity_Tables,MATCH(BY$3+3,'Mortality Tables'!$N$1:$DN$1,0),FALSE)),"")</f>
        <v/>
      </c>
      <c r="BZ163" s="685" t="str">
        <f>IFERROR((BY163+AI163*Contr_Rate)*(1+Inv_Return)*IF($D163=$C$1,VLOOKUP($T163,Male_Annuity_Tables,MATCH($BS$3+3,'Mortality Tables'!$N$1:$DN$1,0),FALSE),VLOOKUP($T163,Fe_Annuity_Tables,MATCH(BZ$3+3,'Mortality Tables'!$N$1:$DN$1,0),FALSE)),"")</f>
        <v/>
      </c>
      <c r="CA163" s="685" t="str">
        <f>IFERROR((BZ163+AJ163*Contr_Rate)*(1+Inv_Return)*IF($D163=$C$1,VLOOKUP($T163,Male_Annuity_Tables,MATCH($BS$3+3,'Mortality Tables'!$N$1:$DN$1,0),FALSE),VLOOKUP($T163,Fe_Annuity_Tables,MATCH(CA$3+3,'Mortality Tables'!$N$1:$DN$1,0),FALSE)),"")</f>
        <v/>
      </c>
      <c r="CB163" s="685" t="str">
        <f>IFERROR((CA163+AK163*Contr_Rate)*(1+Inv_Return)*IF($D163=$C$1,VLOOKUP($T163,Male_Annuity_Tables,MATCH($BS$3+3,'Mortality Tables'!$N$1:$DN$1,0),FALSE),VLOOKUP($T163,Fe_Annuity_Tables,MATCH(CB$3+3,'Mortality Tables'!$N$1:$DN$1,0),FALSE)),"")</f>
        <v/>
      </c>
      <c r="CC163" s="685" t="str">
        <f>IFERROR((CB163+AL163*Contr_Rate)*(1+Inv_Return)*IF($D163=$C$1,VLOOKUP($T163,Male_Annuity_Tables,MATCH($BS$3+3,'Mortality Tables'!$N$1:$DN$1,0),FALSE),VLOOKUP($T163,Fe_Annuity_Tables,MATCH(CC$3+3,'Mortality Tables'!$N$1:$DN$1,0),FALSE)),"")</f>
        <v/>
      </c>
      <c r="CD163" s="685" t="str">
        <f>IFERROR((CC163+AM163*Contr_Rate)*(1+Inv_Return)*IF($D163=$C$1,VLOOKUP($T163,Male_Annuity_Tables,MATCH($BS$3+3,'Mortality Tables'!$N$1:$DN$1,0),FALSE),VLOOKUP($T163,Fe_Annuity_Tables,MATCH(CD$3+3,'Mortality Tables'!$N$1:$DN$1,0),FALSE)),"")</f>
        <v/>
      </c>
      <c r="CE163" s="685" t="str">
        <f>IFERROR((CD163+AN163*Contr_Rate)*(1+Inv_Return)*IF($D163=$C$1,VLOOKUP($T163,Male_Annuity_Tables,MATCH($BS$3+3,'Mortality Tables'!$N$1:$DN$1,0),FALSE),VLOOKUP($T163,Fe_Annuity_Tables,MATCH(CE$3+3,'Mortality Tables'!$N$1:$DN$1,0),FALSE)),"")</f>
        <v/>
      </c>
      <c r="CF163" s="685" t="str">
        <f>IFERROR((CE163+AO163*Contr_Rate)*(1+Inv_Return)*IF($D163=$C$1,VLOOKUP($T163,Male_Annuity_Tables,MATCH($BS$3+3,'Mortality Tables'!$N$1:$DN$1,0),FALSE),VLOOKUP($T163,Fe_Annuity_Tables,MATCH(CF$3+3,'Mortality Tables'!$N$1:$DN$1,0),FALSE)),"")</f>
        <v/>
      </c>
      <c r="CG163" s="685" t="str">
        <f>IFERROR((CF163+AP163*Contr_Rate)*(1+Inv_Return)*IF($D163=$C$1,VLOOKUP($T163,Male_Annuity_Tables,MATCH($BS$3+3,'Mortality Tables'!$N$1:$DN$1,0),FALSE),VLOOKUP($T163,Fe_Annuity_Tables,MATCH(CG$3+3,'Mortality Tables'!$N$1:$DN$1,0),FALSE)),"")</f>
        <v/>
      </c>
      <c r="CH163" s="685" t="str">
        <f>IFERROR((CG163+AQ163*Contr_Rate)*(1+Inv_Return)*IF($D163=$C$1,VLOOKUP($T163,Male_Annuity_Tables,MATCH($BS$3+3,'Mortality Tables'!$N$1:$DN$1,0),FALSE),VLOOKUP($T163,Fe_Annuity_Tables,MATCH(CH$3+3,'Mortality Tables'!$N$1:$DN$1,0),FALSE)),"")</f>
        <v/>
      </c>
      <c r="CI163" s="685" t="str">
        <f>IFERROR((CH163+AR163*Contr_Rate)*(1+Inv_Return)*IF($D163=$C$1,VLOOKUP($T163,Male_Annuity_Tables,MATCH($BS$3+3,'Mortality Tables'!$N$1:$DN$1,0),FALSE),VLOOKUP($T163,Fe_Annuity_Tables,MATCH(CI$3+3,'Mortality Tables'!$N$1:$DN$1,0),FALSE)),"")</f>
        <v/>
      </c>
      <c r="CJ163" s="685" t="str">
        <f>IFERROR((CI163+AS163*Contr_Rate)*(1+Inv_Return)*IF($D163=$C$1,VLOOKUP($T163,Male_Annuity_Tables,MATCH($BS$3+3,'Mortality Tables'!$N$1:$DN$1,0),FALSE),VLOOKUP($T163,Fe_Annuity_Tables,MATCH(CJ$3+3,'Mortality Tables'!$N$1:$DN$1,0),FALSE)),"")</f>
        <v/>
      </c>
      <c r="CK163" s="685" t="str">
        <f>IFERROR((CJ163+AT163*Contr_Rate)*(1+Inv_Return)*IF($D163=$C$1,VLOOKUP($T163,Male_Annuity_Tables,MATCH($BS$3+3,'Mortality Tables'!$N$1:$DN$1,0),FALSE),VLOOKUP($T163,Fe_Annuity_Tables,MATCH(CK$3+3,'Mortality Tables'!$N$1:$DN$1,0),FALSE)),"")</f>
        <v/>
      </c>
      <c r="CL163" s="685" t="str">
        <f>IFERROR((CK163+AU163*Contr_Rate)*(1+Inv_Return)*IF($D163=$C$1,VLOOKUP($T163,Male_Annuity_Tables,MATCH($BS$3+3,'Mortality Tables'!$N$1:$DN$1,0),FALSE),VLOOKUP($T163,Fe_Annuity_Tables,MATCH(CL$3+3,'Mortality Tables'!$N$1:$DN$1,0),FALSE)),"")</f>
        <v/>
      </c>
      <c r="CM163" s="685" t="str">
        <f>IFERROR((CL163+AV163*Contr_Rate)*(1+Inv_Return)*IF($D163=$C$1,VLOOKUP($T163,Male_Annuity_Tables,MATCH($BS$3+3,'Mortality Tables'!$N$1:$DN$1,0),FALSE),VLOOKUP($T163,Fe_Annuity_Tables,MATCH(CM$3+3,'Mortality Tables'!$N$1:$DN$1,0),FALSE)),"")</f>
        <v/>
      </c>
      <c r="CN163" s="685" t="str">
        <f>IFERROR((CM163+AW163*Contr_Rate)*(1+Inv_Return)*IF($D163=$C$1,VLOOKUP($T163,Male_Annuity_Tables,MATCH($BS$3+3,'Mortality Tables'!$N$1:$DN$1,0),FALSE),VLOOKUP($T163,Fe_Annuity_Tables,MATCH(CN$3+3,'Mortality Tables'!$N$1:$DN$1,0),FALSE)),"")</f>
        <v/>
      </c>
      <c r="CO163" s="685" t="str">
        <f>IFERROR((CN163+AX163*Contr_Rate)*(1+Inv_Return)*IF($D163=$C$1,VLOOKUP($T163,Male_Annuity_Tables,MATCH($BS$3+3,'Mortality Tables'!$N$1:$DN$1,0),FALSE),VLOOKUP($T163,Fe_Annuity_Tables,MATCH(CO$3+3,'Mortality Tables'!$N$1:$DN$1,0),FALSE)),"")</f>
        <v/>
      </c>
      <c r="CP163" s="685" t="str">
        <f>IFERROR((CO163+AY163*Contr_Rate)*(1+Inv_Return)*IF($D163=$C$1,VLOOKUP($T163,Male_Annuity_Tables,MATCH($BS$3+3,'Mortality Tables'!$N$1:$DN$1,0),FALSE),VLOOKUP($T163,Fe_Annuity_Tables,MATCH(CP$3+3,'Mortality Tables'!$N$1:$DN$1,0),FALSE)),"")</f>
        <v/>
      </c>
      <c r="CQ163" s="685" t="str">
        <f>IFERROR((CP163+AZ163*Contr_Rate)*(1+Inv_Return)*IF($D163=$C$1,VLOOKUP($T163,Male_Annuity_Tables,MATCH($BS$3+3,'Mortality Tables'!$N$1:$DN$1,0),FALSE),VLOOKUP($T163,Fe_Annuity_Tables,MATCH(CQ$3+3,'Mortality Tables'!$N$1:$DN$1,0),FALSE)),"")</f>
        <v/>
      </c>
      <c r="CR163" s="685" t="str">
        <f>IFERROR((CQ163+BA163*Contr_Rate)*(1+Inv_Return)*IF($D163=$C$1,VLOOKUP($T163,Male_Annuity_Tables,MATCH($BS$3+3,'Mortality Tables'!$N$1:$DN$1,0),FALSE),VLOOKUP($T163,Fe_Annuity_Tables,MATCH(CR$3+3,'Mortality Tables'!$N$1:$DN$1,0),FALSE)),"")</f>
        <v/>
      </c>
      <c r="CS163" s="685" t="str">
        <f>IFERROR((CR163+BB163*Contr_Rate)*(1+Inv_Return)*IF($D163=$C$1,VLOOKUP($T163,Male_Annuity_Tables,MATCH($BS$3+3,'Mortality Tables'!$N$1:$DN$1,0),FALSE),VLOOKUP($T163,Fe_Annuity_Tables,MATCH(CS$3+3,'Mortality Tables'!$N$1:$DN$1,0),FALSE)),"")</f>
        <v/>
      </c>
      <c r="CT163" s="685" t="str">
        <f>IFERROR((CS163+BC163*Contr_Rate)*(1+Inv_Return)*IF($D163=$C$1,VLOOKUP($T163,Male_Annuity_Tables,MATCH($BS$3+3,'Mortality Tables'!$N$1:$DN$1,0),FALSE),VLOOKUP($T163,Fe_Annuity_Tables,MATCH(CT$3+3,'Mortality Tables'!$N$1:$DN$1,0),FALSE)),"")</f>
        <v/>
      </c>
      <c r="CU163" s="685" t="str">
        <f>IFERROR((CT163+BD163*Contr_Rate)*(1+Inv_Return)*IF($D163=$C$1,VLOOKUP($T163,Male_Annuity_Tables,MATCH($BS$3+3,'Mortality Tables'!$N$1:$DN$1,0),FALSE),VLOOKUP($T163,Fe_Annuity_Tables,MATCH(CU$3+3,'Mortality Tables'!$N$1:$DN$1,0),FALSE)),"")</f>
        <v/>
      </c>
      <c r="CV163" s="685" t="str">
        <f>IFERROR((CU163+BE163*Contr_Rate)*(1+Inv_Return)*IF($D163=$C$1,VLOOKUP($T163,Male_Annuity_Tables,MATCH($BS$3+3,'Mortality Tables'!$N$1:$DN$1,0),FALSE),VLOOKUP($T163,Fe_Annuity_Tables,MATCH(CV$3+3,'Mortality Tables'!$N$1:$DN$1,0),FALSE)),"")</f>
        <v/>
      </c>
      <c r="CW163" s="685" t="str">
        <f>IFERROR((CV163+BF163*Contr_Rate)*(1+Inv_Return)*IF($D163=$C$1,VLOOKUP($T163,Male_Annuity_Tables,MATCH($BS$3+3,'Mortality Tables'!$N$1:$DN$1,0),FALSE),VLOOKUP($T163,Fe_Annuity_Tables,MATCH(CW$3+3,'Mortality Tables'!$N$1:$DN$1,0),FALSE)),"")</f>
        <v/>
      </c>
      <c r="CX163" s="685" t="str">
        <f>IFERROR((CW163+BG163*Contr_Rate)*(1+Inv_Return)*IF($D163=$C$1,VLOOKUP($T163,Male_Annuity_Tables,MATCH($BS$3+3,'Mortality Tables'!$N$1:$DN$1,0),FALSE),VLOOKUP($T163,Fe_Annuity_Tables,MATCH(CX$3+3,'Mortality Tables'!$N$1:$DN$1,0),FALSE)),"")</f>
        <v/>
      </c>
      <c r="CY163" s="685" t="str">
        <f>IFERROR((CX163+BH163*Contr_Rate)*(1+Inv_Return)*IF($D163=$C$1,VLOOKUP($T163,Male_Annuity_Tables,MATCH($BS$3+3,'Mortality Tables'!$N$1:$DN$1,0),FALSE),VLOOKUP($T163,Fe_Annuity_Tables,MATCH(CY$3+3,'Mortality Tables'!$N$1:$DN$1,0),FALSE)),"")</f>
        <v/>
      </c>
      <c r="CZ163" s="685" t="str">
        <f>IFERROR((CY163+BI163*Contr_Rate)*(1+Inv_Return)*IF($D163=$C$1,VLOOKUP($T163,Male_Annuity_Tables,MATCH($BS$3+3,'Mortality Tables'!$N$1:$DN$1,0),FALSE),VLOOKUP($T163,Fe_Annuity_Tables,MATCH(CZ$3+3,'Mortality Tables'!$N$1:$DN$1,0),FALSE)),"")</f>
        <v/>
      </c>
      <c r="DA163" s="685" t="str">
        <f>IFERROR((CZ163+BJ163*Contr_Rate)*(1+Inv_Return)*IF($D163=$C$1,VLOOKUP($T163,Male_Annuity_Tables,MATCH($BS$3+3,'Mortality Tables'!$N$1:$DN$1,0),FALSE),VLOOKUP($T163,Fe_Annuity_Tables,MATCH(DA$3+3,'Mortality Tables'!$N$1:$DN$1,0),FALSE)),"")</f>
        <v/>
      </c>
      <c r="DB163" s="685" t="str">
        <f>IFERROR((DA163+BK163*Contr_Rate)*(1+Inv_Return)*IF($D163=$C$1,VLOOKUP($T163,Male_Annuity_Tables,MATCH($BS$3+3,'Mortality Tables'!$N$1:$DN$1,0),FALSE),VLOOKUP($T163,Fe_Annuity_Tables,MATCH(DB$3+3,'Mortality Tables'!$N$1:$DN$1,0),FALSE)),"")</f>
        <v/>
      </c>
      <c r="DC163" s="685" t="str">
        <f>IFERROR((DB163+BL163*Contr_Rate)*(1+Inv_Return)*IF($D163=$C$1,VLOOKUP($T163,Male_Annuity_Tables,MATCH($BS$3+3,'Mortality Tables'!$N$1:$DN$1,0),FALSE),VLOOKUP($T163,Fe_Annuity_Tables,MATCH(DC$3+3,'Mortality Tables'!$N$1:$DN$1,0),FALSE)),"")</f>
        <v/>
      </c>
      <c r="DD163" s="685" t="str">
        <f>IFERROR((DC163+BM163*Contr_Rate)*(1+Inv_Return)*IF($D163=$C$1,VLOOKUP($T163,Male_Annuity_Tables,MATCH($BS$3+3,'Mortality Tables'!$N$1:$DN$1,0),FALSE),VLOOKUP($T163,Fe_Annuity_Tables,MATCH(DD$3+3,'Mortality Tables'!$N$1:$DN$1,0),FALSE)),"")</f>
        <v/>
      </c>
      <c r="DE163" s="685" t="str">
        <f>IFERROR((DD163+BN163*Contr_Rate)*(1+Inv_Return)*IF($D163=$C$1,VLOOKUP($T163,Male_Annuity_Tables,MATCH($BS$3+3,'Mortality Tables'!$N$1:$DN$1,0),FALSE),VLOOKUP($T163,Fe_Annuity_Tables,MATCH(DE$3+3,'Mortality Tables'!$N$1:$DN$1,0),FALSE)),"")</f>
        <v/>
      </c>
      <c r="DF163" s="685" t="str">
        <f>IFERROR((DE163+BO163*Contr_Rate)*(1+Inv_Return)*IF($D163=$C$1,VLOOKUP($T163,Male_Annuity_Tables,MATCH($BS$3+3,'Mortality Tables'!$N$1:$DN$1,0),FALSE),VLOOKUP($T163,Fe_Annuity_Tables,MATCH(DF$3+3,'Mortality Tables'!$N$1:$DN$1,0),FALSE)),"")</f>
        <v/>
      </c>
      <c r="DG163" s="685" t="str">
        <f>IFERROR((DF163+BP163*Contr_Rate)*(1+Inv_Return)*IF($D163=$C$1,VLOOKUP($T163,Male_Annuity_Tables,MATCH($BS$3+3,'Mortality Tables'!$N$1:$DN$1,0),FALSE),VLOOKUP($T163,Fe_Annuity_Tables,MATCH(DG$3+3,'Mortality Tables'!$N$1:$DN$1,0),FALSE)),"")</f>
        <v/>
      </c>
      <c r="DH163" s="685" t="str">
        <f>IFERROR((DG163+BQ163*Contr_Rate)*(1+Inv_Return)*IF($D163=$C$1,VLOOKUP($T163,Male_Annuity_Tables,MATCH($BS$3+3,'Mortality Tables'!$N$1:$DN$1,0),FALSE),VLOOKUP($T163,Fe_Annuity_Tables,MATCH(DH$3+3,'Mortality Tables'!$N$1:$DN$1,0),FALSE)),"")</f>
        <v/>
      </c>
      <c r="DJ163" s="686">
        <f t="shared" si="100"/>
        <v>905061.87814842013</v>
      </c>
      <c r="DK163" s="680">
        <f t="shared" si="60"/>
        <v>8.8017766057058875</v>
      </c>
      <c r="DL163" s="686">
        <f t="shared" si="111"/>
        <v>68894.21142162809</v>
      </c>
      <c r="DM163" s="686">
        <f t="shared" si="101"/>
        <v>1433588.1881211926</v>
      </c>
      <c r="DN163" s="687">
        <f t="shared" si="112"/>
        <v>4.8057184059195047E-2</v>
      </c>
      <c r="DP163" s="688">
        <f t="shared" si="95"/>
        <v>31822.09632135601</v>
      </c>
      <c r="DQ163" s="688">
        <f t="shared" si="96"/>
        <v>51383.530539059328</v>
      </c>
      <c r="DR163" s="688" t="str">
        <f t="shared" si="97"/>
        <v/>
      </c>
    </row>
    <row r="164" spans="1:122" s="657" customFormat="1" ht="14.5">
      <c r="A164" s="675" t="s">
        <v>1397</v>
      </c>
      <c r="B164" s="675" t="s">
        <v>1398</v>
      </c>
      <c r="C164" s="675" t="s">
        <v>116</v>
      </c>
      <c r="D164" s="675" t="s">
        <v>60</v>
      </c>
      <c r="E164" s="676">
        <v>25408</v>
      </c>
      <c r="F164" s="677">
        <v>40069</v>
      </c>
      <c r="G164" s="677">
        <v>45480</v>
      </c>
      <c r="H164" s="678">
        <v>2506562</v>
      </c>
      <c r="I164" s="678">
        <v>139571.54999999999</v>
      </c>
      <c r="J164" s="678">
        <v>133293.71</v>
      </c>
      <c r="K164" s="678">
        <v>21291.75</v>
      </c>
      <c r="L164" s="678">
        <v>294157.01</v>
      </c>
      <c r="M164" s="679">
        <f>IF(COUNTIF($A$4:A204,A164)=1,0,1)</f>
        <v>0</v>
      </c>
      <c r="N164" s="680" t="str">
        <f t="shared" si="108"/>
        <v>Okay</v>
      </c>
      <c r="O164" s="680" t="str">
        <f t="shared" si="98"/>
        <v>TRUE</v>
      </c>
      <c r="P164" s="680" t="b">
        <f t="shared" si="92"/>
        <v>1</v>
      </c>
      <c r="Q164" s="680" t="b">
        <f t="shared" si="76"/>
        <v>1</v>
      </c>
      <c r="R164" s="680" t="b">
        <f t="shared" si="77"/>
        <v>1</v>
      </c>
      <c r="S164" s="681">
        <f t="shared" si="93"/>
        <v>40.167123287671231</v>
      </c>
      <c r="T164" s="682">
        <f t="shared" si="78"/>
        <v>55</v>
      </c>
      <c r="U164" s="682">
        <f t="shared" si="99"/>
        <v>54</v>
      </c>
      <c r="V164" s="682">
        <f t="shared" si="79"/>
        <v>0.48219178082191783</v>
      </c>
      <c r="W164" s="682">
        <f t="shared" si="109"/>
        <v>5</v>
      </c>
      <c r="X164" s="683">
        <f t="shared" si="110"/>
        <v>1470785.05</v>
      </c>
      <c r="Y164" s="684">
        <f t="shared" si="94"/>
        <v>5.5300000000000002E-3</v>
      </c>
      <c r="Z164" s="684">
        <f>IF($D164=$C$1,VLOOKUP($T164,Male_Annuity_Tables,MATCH($W164+2,'Mortality Tables'!$DS$1:$HT$1,0),FALSE),VLOOKUP($T164,Fe_Annuity_Tables,MATCH($W164+2,'Mortality Tables'!$M$1:$DN$1,0),FALSE))</f>
        <v>0.74859486312137291</v>
      </c>
      <c r="AA164" s="664"/>
      <c r="AB164" s="685">
        <f t="shared" si="115"/>
        <v>2634271.3339</v>
      </c>
      <c r="AC164" s="685">
        <f t="shared" si="115"/>
        <v>2768487.458362205</v>
      </c>
      <c r="AD164" s="685">
        <f t="shared" si="115"/>
        <v>2909541.8943657596</v>
      </c>
      <c r="AE164" s="685">
        <f t="shared" si="115"/>
        <v>3057783.053883695</v>
      </c>
      <c r="AF164" s="685">
        <f t="shared" si="115"/>
        <v>3213577.1004790692</v>
      </c>
      <c r="AG164" s="685" t="str">
        <f t="shared" si="115"/>
        <v/>
      </c>
      <c r="AH164" s="685" t="str">
        <f t="shared" si="115"/>
        <v/>
      </c>
      <c r="AI164" s="685" t="str">
        <f t="shared" si="115"/>
        <v/>
      </c>
      <c r="AJ164" s="685" t="str">
        <f t="shared" si="115"/>
        <v/>
      </c>
      <c r="AK164" s="685" t="str">
        <f t="shared" si="115"/>
        <v/>
      </c>
      <c r="AL164" s="685" t="str">
        <f t="shared" si="114"/>
        <v/>
      </c>
      <c r="AM164" s="685" t="str">
        <f t="shared" si="114"/>
        <v/>
      </c>
      <c r="AN164" s="685" t="str">
        <f t="shared" si="114"/>
        <v/>
      </c>
      <c r="AO164" s="685" t="str">
        <f t="shared" si="114"/>
        <v/>
      </c>
      <c r="AP164" s="685" t="str">
        <f t="shared" si="114"/>
        <v/>
      </c>
      <c r="AQ164" s="685" t="str">
        <f t="shared" si="114"/>
        <v/>
      </c>
      <c r="AR164" s="685" t="str">
        <f t="shared" si="114"/>
        <v/>
      </c>
      <c r="AS164" s="685" t="str">
        <f t="shared" si="114"/>
        <v/>
      </c>
      <c r="AT164" s="685" t="str">
        <f t="shared" si="114"/>
        <v/>
      </c>
      <c r="AU164" s="685" t="str">
        <f t="shared" si="114"/>
        <v/>
      </c>
      <c r="AV164" s="685" t="str">
        <f t="shared" si="113"/>
        <v/>
      </c>
      <c r="AW164" s="685" t="str">
        <f t="shared" si="113"/>
        <v/>
      </c>
      <c r="AX164" s="685" t="str">
        <f t="shared" si="113"/>
        <v/>
      </c>
      <c r="AY164" s="685" t="str">
        <f t="shared" si="113"/>
        <v/>
      </c>
      <c r="AZ164" s="685" t="str">
        <f t="shared" si="113"/>
        <v/>
      </c>
      <c r="BA164" s="685" t="str">
        <f t="shared" si="113"/>
        <v/>
      </c>
      <c r="BB164" s="685" t="str">
        <f t="shared" si="113"/>
        <v/>
      </c>
      <c r="BC164" s="685" t="str">
        <f t="shared" si="113"/>
        <v/>
      </c>
      <c r="BD164" s="685" t="str">
        <f t="shared" si="113"/>
        <v/>
      </c>
      <c r="BE164" s="685" t="str">
        <f t="shared" si="113"/>
        <v/>
      </c>
      <c r="BF164" s="685" t="str">
        <f t="shared" si="113"/>
        <v/>
      </c>
      <c r="BG164" s="685" t="str">
        <f t="shared" si="113"/>
        <v/>
      </c>
      <c r="BH164" s="685" t="str">
        <f t="shared" si="113"/>
        <v/>
      </c>
      <c r="BI164" s="685" t="str">
        <f t="shared" si="106"/>
        <v/>
      </c>
      <c r="BJ164" s="685" t="str">
        <f t="shared" si="106"/>
        <v/>
      </c>
      <c r="BK164" s="685" t="str">
        <f t="shared" si="106"/>
        <v/>
      </c>
      <c r="BL164" s="685" t="str">
        <f t="shared" si="106"/>
        <v/>
      </c>
      <c r="BM164" s="685" t="str">
        <f t="shared" si="106"/>
        <v/>
      </c>
      <c r="BN164" s="685" t="str">
        <f t="shared" si="106"/>
        <v/>
      </c>
      <c r="BO164" s="685" t="str">
        <f t="shared" si="106"/>
        <v/>
      </c>
      <c r="BP164" s="685" t="str">
        <f t="shared" si="106"/>
        <v/>
      </c>
      <c r="BQ164" s="685" t="str">
        <f t="shared" si="107"/>
        <v/>
      </c>
      <c r="BR164" s="529"/>
      <c r="BS164" s="685">
        <f>IFERROR(($L164+AB164*Contr_Rate)*(1+Inv_Return)*IF($D164=$C$1,VLOOKUP($T164,Male_Annuity_Tables,MATCH($BS$3+3,'Mortality Tables'!$N$1:$DN$1,0),FALSE),VLOOKUP($T164,Fe_Annuity_Tables,MATCH(BS$3+3,'Mortality Tables'!$N$1:$DN$1,0),FALSE)),"")</f>
        <v>1052841.5389367985</v>
      </c>
      <c r="BT164" s="685">
        <f>IFERROR(($BS164+AC164*Contr_Rate)*(1+Inv_Return)*IF($D164=$C$1,VLOOKUP($T164,Male_Annuity_Tables,MATCH($BS$3+3,'Mortality Tables'!$N$1:$DN$1,0),FALSE),VLOOKUP($T164,Fe_Annuity_Tables,MATCH(BT$3+3,'Mortality Tables'!$N$1:$DN$1,0),FALSE)),"")</f>
        <v>1726664.0894630111</v>
      </c>
      <c r="BU164" s="685">
        <f>IFERROR((BT164+AD164*Contr_Rate)*(1+Inv_Return)*IF($D164=$C$1,VLOOKUP($T164,Male_Annuity_Tables,MATCH($BS$3+3,'Mortality Tables'!$N$1:$DN$1,0),FALSE),VLOOKUP($T164,Fe_Annuity_Tables,MATCH(BU$3+3,'Mortality Tables'!$N$1:$DN$1,0),FALSE)),"")</f>
        <v>2249265.6310365135</v>
      </c>
      <c r="BV164" s="685">
        <f>IFERROR((BU164+AE164*Contr_Rate)*(1+Inv_Return)*IF($D164=$C$1,VLOOKUP($T164,Male_Annuity_Tables,MATCH($BS$3+3,'Mortality Tables'!$N$1:$DN$1,0),FALSE),VLOOKUP($T164,Fe_Annuity_Tables,MATCH(BV$3+3,'Mortality Tables'!$N$1:$DN$1,0),FALSE)),"")</f>
        <v>2584376.2904660637</v>
      </c>
      <c r="BW164" s="685">
        <f>IFERROR((BV164+AF164*Contr_Rate)*(1+Inv_Return)*IF($D164=$C$1,VLOOKUP($T164,Male_Annuity_Tables,MATCH($BS$3+3,'Mortality Tables'!$N$1:$DN$1,0),FALSE),VLOOKUP($T164,Fe_Annuity_Tables,MATCH(BW$3+3,'Mortality Tables'!$N$1:$DN$1,0),FALSE)),"")</f>
        <v>2729784.0373695227</v>
      </c>
      <c r="BX164" s="685" t="str">
        <f>IFERROR((BW164+AG164*Contr_Rate)*(1+Inv_Return)*IF($D164=$C$1,VLOOKUP($T164,Male_Annuity_Tables,MATCH($BS$3+3,'Mortality Tables'!$N$1:$DN$1,0),FALSE),VLOOKUP($T164,Fe_Annuity_Tables,MATCH(BX$3+3,'Mortality Tables'!$N$1:$DN$1,0),FALSE)),"")</f>
        <v/>
      </c>
      <c r="BY164" s="685" t="str">
        <f>IFERROR((BX164+AH164*Contr_Rate)*(1+Inv_Return)*IF($D164=$C$1,VLOOKUP($T164,Male_Annuity_Tables,MATCH($BS$3+3,'Mortality Tables'!$N$1:$DN$1,0),FALSE),VLOOKUP($T164,Fe_Annuity_Tables,MATCH(BY$3+3,'Mortality Tables'!$N$1:$DN$1,0),FALSE)),"")</f>
        <v/>
      </c>
      <c r="BZ164" s="685" t="str">
        <f>IFERROR((BY164+AI164*Contr_Rate)*(1+Inv_Return)*IF($D164=$C$1,VLOOKUP($T164,Male_Annuity_Tables,MATCH($BS$3+3,'Mortality Tables'!$N$1:$DN$1,0),FALSE),VLOOKUP($T164,Fe_Annuity_Tables,MATCH(BZ$3+3,'Mortality Tables'!$N$1:$DN$1,0),FALSE)),"")</f>
        <v/>
      </c>
      <c r="CA164" s="685" t="str">
        <f>IFERROR((BZ164+AJ164*Contr_Rate)*(1+Inv_Return)*IF($D164=$C$1,VLOOKUP($T164,Male_Annuity_Tables,MATCH($BS$3+3,'Mortality Tables'!$N$1:$DN$1,0),FALSE),VLOOKUP($T164,Fe_Annuity_Tables,MATCH(CA$3+3,'Mortality Tables'!$N$1:$DN$1,0),FALSE)),"")</f>
        <v/>
      </c>
      <c r="CB164" s="685" t="str">
        <f>IFERROR((CA164+AK164*Contr_Rate)*(1+Inv_Return)*IF($D164=$C$1,VLOOKUP($T164,Male_Annuity_Tables,MATCH($BS$3+3,'Mortality Tables'!$N$1:$DN$1,0),FALSE),VLOOKUP($T164,Fe_Annuity_Tables,MATCH(CB$3+3,'Mortality Tables'!$N$1:$DN$1,0),FALSE)),"")</f>
        <v/>
      </c>
      <c r="CC164" s="685" t="str">
        <f>IFERROR((CB164+AL164*Contr_Rate)*(1+Inv_Return)*IF($D164=$C$1,VLOOKUP($T164,Male_Annuity_Tables,MATCH($BS$3+3,'Mortality Tables'!$N$1:$DN$1,0),FALSE),VLOOKUP($T164,Fe_Annuity_Tables,MATCH(CC$3+3,'Mortality Tables'!$N$1:$DN$1,0),FALSE)),"")</f>
        <v/>
      </c>
      <c r="CD164" s="685" t="str">
        <f>IFERROR((CC164+AM164*Contr_Rate)*(1+Inv_Return)*IF($D164=$C$1,VLOOKUP($T164,Male_Annuity_Tables,MATCH($BS$3+3,'Mortality Tables'!$N$1:$DN$1,0),FALSE),VLOOKUP($T164,Fe_Annuity_Tables,MATCH(CD$3+3,'Mortality Tables'!$N$1:$DN$1,0),FALSE)),"")</f>
        <v/>
      </c>
      <c r="CE164" s="685" t="str">
        <f>IFERROR((CD164+AN164*Contr_Rate)*(1+Inv_Return)*IF($D164=$C$1,VLOOKUP($T164,Male_Annuity_Tables,MATCH($BS$3+3,'Mortality Tables'!$N$1:$DN$1,0),FALSE),VLOOKUP($T164,Fe_Annuity_Tables,MATCH(CE$3+3,'Mortality Tables'!$N$1:$DN$1,0),FALSE)),"")</f>
        <v/>
      </c>
      <c r="CF164" s="685" t="str">
        <f>IFERROR((CE164+AO164*Contr_Rate)*(1+Inv_Return)*IF($D164=$C$1,VLOOKUP($T164,Male_Annuity_Tables,MATCH($BS$3+3,'Mortality Tables'!$N$1:$DN$1,0),FALSE),VLOOKUP($T164,Fe_Annuity_Tables,MATCH(CF$3+3,'Mortality Tables'!$N$1:$DN$1,0),FALSE)),"")</f>
        <v/>
      </c>
      <c r="CG164" s="685" t="str">
        <f>IFERROR((CF164+AP164*Contr_Rate)*(1+Inv_Return)*IF($D164=$C$1,VLOOKUP($T164,Male_Annuity_Tables,MATCH($BS$3+3,'Mortality Tables'!$N$1:$DN$1,0),FALSE),VLOOKUP($T164,Fe_Annuity_Tables,MATCH(CG$3+3,'Mortality Tables'!$N$1:$DN$1,0),FALSE)),"")</f>
        <v/>
      </c>
      <c r="CH164" s="685" t="str">
        <f>IFERROR((CG164+AQ164*Contr_Rate)*(1+Inv_Return)*IF($D164=$C$1,VLOOKUP($T164,Male_Annuity_Tables,MATCH($BS$3+3,'Mortality Tables'!$N$1:$DN$1,0),FALSE),VLOOKUP($T164,Fe_Annuity_Tables,MATCH(CH$3+3,'Mortality Tables'!$N$1:$DN$1,0),FALSE)),"")</f>
        <v/>
      </c>
      <c r="CI164" s="685" t="str">
        <f>IFERROR((CH164+AR164*Contr_Rate)*(1+Inv_Return)*IF($D164=$C$1,VLOOKUP($T164,Male_Annuity_Tables,MATCH($BS$3+3,'Mortality Tables'!$N$1:$DN$1,0),FALSE),VLOOKUP($T164,Fe_Annuity_Tables,MATCH(CI$3+3,'Mortality Tables'!$N$1:$DN$1,0),FALSE)),"")</f>
        <v/>
      </c>
      <c r="CJ164" s="685" t="str">
        <f>IFERROR((CI164+AS164*Contr_Rate)*(1+Inv_Return)*IF($D164=$C$1,VLOOKUP($T164,Male_Annuity_Tables,MATCH($BS$3+3,'Mortality Tables'!$N$1:$DN$1,0),FALSE),VLOOKUP($T164,Fe_Annuity_Tables,MATCH(CJ$3+3,'Mortality Tables'!$N$1:$DN$1,0),FALSE)),"")</f>
        <v/>
      </c>
      <c r="CK164" s="685" t="str">
        <f>IFERROR((CJ164+AT164*Contr_Rate)*(1+Inv_Return)*IF($D164=$C$1,VLOOKUP($T164,Male_Annuity_Tables,MATCH($BS$3+3,'Mortality Tables'!$N$1:$DN$1,0),FALSE),VLOOKUP($T164,Fe_Annuity_Tables,MATCH(CK$3+3,'Mortality Tables'!$N$1:$DN$1,0),FALSE)),"")</f>
        <v/>
      </c>
      <c r="CL164" s="685" t="str">
        <f>IFERROR((CK164+AU164*Contr_Rate)*(1+Inv_Return)*IF($D164=$C$1,VLOOKUP($T164,Male_Annuity_Tables,MATCH($BS$3+3,'Mortality Tables'!$N$1:$DN$1,0),FALSE),VLOOKUP($T164,Fe_Annuity_Tables,MATCH(CL$3+3,'Mortality Tables'!$N$1:$DN$1,0),FALSE)),"")</f>
        <v/>
      </c>
      <c r="CM164" s="685" t="str">
        <f>IFERROR((CL164+AV164*Contr_Rate)*(1+Inv_Return)*IF($D164=$C$1,VLOOKUP($T164,Male_Annuity_Tables,MATCH($BS$3+3,'Mortality Tables'!$N$1:$DN$1,0),FALSE),VLOOKUP($T164,Fe_Annuity_Tables,MATCH(CM$3+3,'Mortality Tables'!$N$1:$DN$1,0),FALSE)),"")</f>
        <v/>
      </c>
      <c r="CN164" s="685" t="str">
        <f>IFERROR((CM164+AW164*Contr_Rate)*(1+Inv_Return)*IF($D164=$C$1,VLOOKUP($T164,Male_Annuity_Tables,MATCH($BS$3+3,'Mortality Tables'!$N$1:$DN$1,0),FALSE),VLOOKUP($T164,Fe_Annuity_Tables,MATCH(CN$3+3,'Mortality Tables'!$N$1:$DN$1,0),FALSE)),"")</f>
        <v/>
      </c>
      <c r="CO164" s="685" t="str">
        <f>IFERROR((CN164+AX164*Contr_Rate)*(1+Inv_Return)*IF($D164=$C$1,VLOOKUP($T164,Male_Annuity_Tables,MATCH($BS$3+3,'Mortality Tables'!$N$1:$DN$1,0),FALSE),VLOOKUP($T164,Fe_Annuity_Tables,MATCH(CO$3+3,'Mortality Tables'!$N$1:$DN$1,0),FALSE)),"")</f>
        <v/>
      </c>
      <c r="CP164" s="685" t="str">
        <f>IFERROR((CO164+AY164*Contr_Rate)*(1+Inv_Return)*IF($D164=$C$1,VLOOKUP($T164,Male_Annuity_Tables,MATCH($BS$3+3,'Mortality Tables'!$N$1:$DN$1,0),FALSE),VLOOKUP($T164,Fe_Annuity_Tables,MATCH(CP$3+3,'Mortality Tables'!$N$1:$DN$1,0),FALSE)),"")</f>
        <v/>
      </c>
      <c r="CQ164" s="685" t="str">
        <f>IFERROR((CP164+AZ164*Contr_Rate)*(1+Inv_Return)*IF($D164=$C$1,VLOOKUP($T164,Male_Annuity_Tables,MATCH($BS$3+3,'Mortality Tables'!$N$1:$DN$1,0),FALSE),VLOOKUP($T164,Fe_Annuity_Tables,MATCH(CQ$3+3,'Mortality Tables'!$N$1:$DN$1,0),FALSE)),"")</f>
        <v/>
      </c>
      <c r="CR164" s="685" t="str">
        <f>IFERROR((CQ164+BA164*Contr_Rate)*(1+Inv_Return)*IF($D164=$C$1,VLOOKUP($T164,Male_Annuity_Tables,MATCH($BS$3+3,'Mortality Tables'!$N$1:$DN$1,0),FALSE),VLOOKUP($T164,Fe_Annuity_Tables,MATCH(CR$3+3,'Mortality Tables'!$N$1:$DN$1,0),FALSE)),"")</f>
        <v/>
      </c>
      <c r="CS164" s="685" t="str">
        <f>IFERROR((CR164+BB164*Contr_Rate)*(1+Inv_Return)*IF($D164=$C$1,VLOOKUP($T164,Male_Annuity_Tables,MATCH($BS$3+3,'Mortality Tables'!$N$1:$DN$1,0),FALSE),VLOOKUP($T164,Fe_Annuity_Tables,MATCH(CS$3+3,'Mortality Tables'!$N$1:$DN$1,0),FALSE)),"")</f>
        <v/>
      </c>
      <c r="CT164" s="685" t="str">
        <f>IFERROR((CS164+BC164*Contr_Rate)*(1+Inv_Return)*IF($D164=$C$1,VLOOKUP($T164,Male_Annuity_Tables,MATCH($BS$3+3,'Mortality Tables'!$N$1:$DN$1,0),FALSE),VLOOKUP($T164,Fe_Annuity_Tables,MATCH(CT$3+3,'Mortality Tables'!$N$1:$DN$1,0),FALSE)),"")</f>
        <v/>
      </c>
      <c r="CU164" s="685" t="str">
        <f>IFERROR((CT164+BD164*Contr_Rate)*(1+Inv_Return)*IF($D164=$C$1,VLOOKUP($T164,Male_Annuity_Tables,MATCH($BS$3+3,'Mortality Tables'!$N$1:$DN$1,0),FALSE),VLOOKUP($T164,Fe_Annuity_Tables,MATCH(CU$3+3,'Mortality Tables'!$N$1:$DN$1,0),FALSE)),"")</f>
        <v/>
      </c>
      <c r="CV164" s="685" t="str">
        <f>IFERROR((CU164+BE164*Contr_Rate)*(1+Inv_Return)*IF($D164=$C$1,VLOOKUP($T164,Male_Annuity_Tables,MATCH($BS$3+3,'Mortality Tables'!$N$1:$DN$1,0),FALSE),VLOOKUP($T164,Fe_Annuity_Tables,MATCH(CV$3+3,'Mortality Tables'!$N$1:$DN$1,0),FALSE)),"")</f>
        <v/>
      </c>
      <c r="CW164" s="685" t="str">
        <f>IFERROR((CV164+BF164*Contr_Rate)*(1+Inv_Return)*IF($D164=$C$1,VLOOKUP($T164,Male_Annuity_Tables,MATCH($BS$3+3,'Mortality Tables'!$N$1:$DN$1,0),FALSE),VLOOKUP($T164,Fe_Annuity_Tables,MATCH(CW$3+3,'Mortality Tables'!$N$1:$DN$1,0),FALSE)),"")</f>
        <v/>
      </c>
      <c r="CX164" s="685" t="str">
        <f>IFERROR((CW164+BG164*Contr_Rate)*(1+Inv_Return)*IF($D164=$C$1,VLOOKUP($T164,Male_Annuity_Tables,MATCH($BS$3+3,'Mortality Tables'!$N$1:$DN$1,0),FALSE),VLOOKUP($T164,Fe_Annuity_Tables,MATCH(CX$3+3,'Mortality Tables'!$N$1:$DN$1,0),FALSE)),"")</f>
        <v/>
      </c>
      <c r="CY164" s="685" t="str">
        <f>IFERROR((CX164+BH164*Contr_Rate)*(1+Inv_Return)*IF($D164=$C$1,VLOOKUP($T164,Male_Annuity_Tables,MATCH($BS$3+3,'Mortality Tables'!$N$1:$DN$1,0),FALSE),VLOOKUP($T164,Fe_Annuity_Tables,MATCH(CY$3+3,'Mortality Tables'!$N$1:$DN$1,0),FALSE)),"")</f>
        <v/>
      </c>
      <c r="CZ164" s="685" t="str">
        <f>IFERROR((CY164+BI164*Contr_Rate)*(1+Inv_Return)*IF($D164=$C$1,VLOOKUP($T164,Male_Annuity_Tables,MATCH($BS$3+3,'Mortality Tables'!$N$1:$DN$1,0),FALSE),VLOOKUP($T164,Fe_Annuity_Tables,MATCH(CZ$3+3,'Mortality Tables'!$N$1:$DN$1,0),FALSE)),"")</f>
        <v/>
      </c>
      <c r="DA164" s="685" t="str">
        <f>IFERROR((CZ164+BJ164*Contr_Rate)*(1+Inv_Return)*IF($D164=$C$1,VLOOKUP($T164,Male_Annuity_Tables,MATCH($BS$3+3,'Mortality Tables'!$N$1:$DN$1,0),FALSE),VLOOKUP($T164,Fe_Annuity_Tables,MATCH(DA$3+3,'Mortality Tables'!$N$1:$DN$1,0),FALSE)),"")</f>
        <v/>
      </c>
      <c r="DB164" s="685" t="str">
        <f>IFERROR((DA164+BK164*Contr_Rate)*(1+Inv_Return)*IF($D164=$C$1,VLOOKUP($T164,Male_Annuity_Tables,MATCH($BS$3+3,'Mortality Tables'!$N$1:$DN$1,0),FALSE),VLOOKUP($T164,Fe_Annuity_Tables,MATCH(DB$3+3,'Mortality Tables'!$N$1:$DN$1,0),FALSE)),"")</f>
        <v/>
      </c>
      <c r="DC164" s="685" t="str">
        <f>IFERROR((DB164+BL164*Contr_Rate)*(1+Inv_Return)*IF($D164=$C$1,VLOOKUP($T164,Male_Annuity_Tables,MATCH($BS$3+3,'Mortality Tables'!$N$1:$DN$1,0),FALSE),VLOOKUP($T164,Fe_Annuity_Tables,MATCH(DC$3+3,'Mortality Tables'!$N$1:$DN$1,0),FALSE)),"")</f>
        <v/>
      </c>
      <c r="DD164" s="685" t="str">
        <f>IFERROR((DC164+BM164*Contr_Rate)*(1+Inv_Return)*IF($D164=$C$1,VLOOKUP($T164,Male_Annuity_Tables,MATCH($BS$3+3,'Mortality Tables'!$N$1:$DN$1,0),FALSE),VLOOKUP($T164,Fe_Annuity_Tables,MATCH(DD$3+3,'Mortality Tables'!$N$1:$DN$1,0),FALSE)),"")</f>
        <v/>
      </c>
      <c r="DE164" s="685" t="str">
        <f>IFERROR((DD164+BN164*Contr_Rate)*(1+Inv_Return)*IF($D164=$C$1,VLOOKUP($T164,Male_Annuity_Tables,MATCH($BS$3+3,'Mortality Tables'!$N$1:$DN$1,0),FALSE),VLOOKUP($T164,Fe_Annuity_Tables,MATCH(DE$3+3,'Mortality Tables'!$N$1:$DN$1,0),FALSE)),"")</f>
        <v/>
      </c>
      <c r="DF164" s="685" t="str">
        <f>IFERROR((DE164+BO164*Contr_Rate)*(1+Inv_Return)*IF($D164=$C$1,VLOOKUP($T164,Male_Annuity_Tables,MATCH($BS$3+3,'Mortality Tables'!$N$1:$DN$1,0),FALSE),VLOOKUP($T164,Fe_Annuity_Tables,MATCH(DF$3+3,'Mortality Tables'!$N$1:$DN$1,0),FALSE)),"")</f>
        <v/>
      </c>
      <c r="DG164" s="685" t="str">
        <f>IFERROR((DF164+BP164*Contr_Rate)*(1+Inv_Return)*IF($D164=$C$1,VLOOKUP($T164,Male_Annuity_Tables,MATCH($BS$3+3,'Mortality Tables'!$N$1:$DN$1,0),FALSE),VLOOKUP($T164,Fe_Annuity_Tables,MATCH(DG$3+3,'Mortality Tables'!$N$1:$DN$1,0),FALSE)),"")</f>
        <v/>
      </c>
      <c r="DH164" s="685" t="str">
        <f>IFERROR((DG164+BQ164*Contr_Rate)*(1+Inv_Return)*IF($D164=$C$1,VLOOKUP($T164,Male_Annuity_Tables,MATCH($BS$3+3,'Mortality Tables'!$N$1:$DN$1,0),FALSE),VLOOKUP($T164,Fe_Annuity_Tables,MATCH(DH$3+3,'Mortality Tables'!$N$1:$DN$1,0),FALSE)),"")</f>
        <v/>
      </c>
      <c r="DJ164" s="686">
        <f t="shared" si="100"/>
        <v>2729784.0373695227</v>
      </c>
      <c r="DK164" s="680">
        <f t="shared" si="60"/>
        <v>8.8017766057058875</v>
      </c>
      <c r="DL164" s="686">
        <f t="shared" si="111"/>
        <v>207793.87923250993</v>
      </c>
      <c r="DM164" s="686">
        <f t="shared" si="101"/>
        <v>3213577.1004790692</v>
      </c>
      <c r="DN164" s="687">
        <f t="shared" si="112"/>
        <v>6.4661239713692489E-2</v>
      </c>
      <c r="DP164" s="688">
        <f t="shared" si="95"/>
        <v>58173.1799716444</v>
      </c>
      <c r="DQ164" s="688">
        <f t="shared" si="96"/>
        <v>95404.234267144493</v>
      </c>
      <c r="DR164" s="688">
        <f t="shared" si="97"/>
        <v>124279.79854447601</v>
      </c>
    </row>
    <row r="165" spans="1:122" s="657" customFormat="1" ht="14.5">
      <c r="A165" s="675" t="s">
        <v>1399</v>
      </c>
      <c r="B165" s="675" t="s">
        <v>1400</v>
      </c>
      <c r="C165" s="675" t="s">
        <v>115</v>
      </c>
      <c r="D165" s="675" t="s">
        <v>60</v>
      </c>
      <c r="E165" s="676">
        <v>28412</v>
      </c>
      <c r="F165" s="677">
        <v>39181</v>
      </c>
      <c r="G165" s="677">
        <v>44120</v>
      </c>
      <c r="H165" s="678">
        <v>2413252</v>
      </c>
      <c r="I165" s="678">
        <v>147395.37</v>
      </c>
      <c r="J165" s="678">
        <v>194882.99</v>
      </c>
      <c r="K165" s="678">
        <v>45893.83</v>
      </c>
      <c r="L165" s="678">
        <v>388172.19</v>
      </c>
      <c r="M165" s="679">
        <f>IF(COUNTIF($A$4:A204,A165)=1,0,1)</f>
        <v>0</v>
      </c>
      <c r="N165" s="680" t="str">
        <f t="shared" si="108"/>
        <v>Okay</v>
      </c>
      <c r="O165" s="680" t="str">
        <f t="shared" si="98"/>
        <v>TRUE</v>
      </c>
      <c r="P165" s="680" t="b">
        <f t="shared" si="92"/>
        <v>1</v>
      </c>
      <c r="Q165" s="680" t="b">
        <f t="shared" si="76"/>
        <v>1</v>
      </c>
      <c r="R165" s="680" t="b">
        <f t="shared" si="77"/>
        <v>1</v>
      </c>
      <c r="S165" s="681">
        <f t="shared" si="93"/>
        <v>29.504109589041096</v>
      </c>
      <c r="T165" s="682">
        <f t="shared" si="78"/>
        <v>47</v>
      </c>
      <c r="U165" s="682">
        <f t="shared" si="99"/>
        <v>43</v>
      </c>
      <c r="V165" s="682">
        <f t="shared" si="79"/>
        <v>4.2082191780821914</v>
      </c>
      <c r="W165" s="682">
        <f t="shared" si="109"/>
        <v>13</v>
      </c>
      <c r="X165" s="683">
        <f t="shared" si="110"/>
        <v>5046238.47</v>
      </c>
      <c r="Y165" s="684">
        <f t="shared" si="94"/>
        <v>3.0200000000000001E-3</v>
      </c>
      <c r="Z165" s="684">
        <f>IF($D165=$C$1,VLOOKUP($T165,Male_Annuity_Tables,MATCH($W165+2,'Mortality Tables'!$DS$1:$HT$1,0),FALSE),VLOOKUP($T165,Fe_Annuity_Tables,MATCH($W165+2,'Mortality Tables'!$M$1:$DN$1,0),FALSE))</f>
        <v>0.26296831711555096</v>
      </c>
      <c r="AA165" s="664"/>
      <c r="AB165" s="685">
        <f t="shared" si="115"/>
        <v>2536207.1894</v>
      </c>
      <c r="AC165" s="685">
        <f t="shared" si="115"/>
        <v>2665426.9456999302</v>
      </c>
      <c r="AD165" s="685">
        <f t="shared" si="115"/>
        <v>2801230.4485833417</v>
      </c>
      <c r="AE165" s="685">
        <f t="shared" si="115"/>
        <v>2943953.1399386632</v>
      </c>
      <c r="AF165" s="685">
        <f t="shared" si="115"/>
        <v>3093947.5524185379</v>
      </c>
      <c r="AG165" s="685">
        <f t="shared" si="115"/>
        <v>3251584.180214263</v>
      </c>
      <c r="AH165" s="685">
        <f t="shared" si="115"/>
        <v>3417252.3941961792</v>
      </c>
      <c r="AI165" s="685">
        <f t="shared" si="115"/>
        <v>3591361.403680475</v>
      </c>
      <c r="AJ165" s="685">
        <f t="shared" si="115"/>
        <v>3774341.2671979954</v>
      </c>
      <c r="AK165" s="685">
        <f t="shared" si="115"/>
        <v>3966643.9547617333</v>
      </c>
      <c r="AL165" s="685">
        <f t="shared" si="114"/>
        <v>4168744.4642568436</v>
      </c>
      <c r="AM165" s="685">
        <f t="shared" si="114"/>
        <v>4381141.9947107295</v>
      </c>
      <c r="AN165" s="685">
        <f t="shared" si="114"/>
        <v>4604361.1793412417</v>
      </c>
      <c r="AO165" s="685" t="str">
        <f t="shared" si="114"/>
        <v/>
      </c>
      <c r="AP165" s="685" t="str">
        <f t="shared" si="114"/>
        <v/>
      </c>
      <c r="AQ165" s="685" t="str">
        <f t="shared" si="114"/>
        <v/>
      </c>
      <c r="AR165" s="685" t="str">
        <f t="shared" si="114"/>
        <v/>
      </c>
      <c r="AS165" s="685" t="str">
        <f t="shared" si="114"/>
        <v/>
      </c>
      <c r="AT165" s="685" t="str">
        <f t="shared" si="114"/>
        <v/>
      </c>
      <c r="AU165" s="685" t="str">
        <f t="shared" si="114"/>
        <v/>
      </c>
      <c r="AV165" s="685" t="str">
        <f t="shared" si="113"/>
        <v/>
      </c>
      <c r="AW165" s="685" t="str">
        <f t="shared" si="113"/>
        <v/>
      </c>
      <c r="AX165" s="685" t="str">
        <f t="shared" si="113"/>
        <v/>
      </c>
      <c r="AY165" s="685" t="str">
        <f t="shared" si="113"/>
        <v/>
      </c>
      <c r="AZ165" s="685" t="str">
        <f t="shared" si="113"/>
        <v/>
      </c>
      <c r="BA165" s="685" t="str">
        <f t="shared" si="113"/>
        <v/>
      </c>
      <c r="BB165" s="685" t="str">
        <f t="shared" si="113"/>
        <v/>
      </c>
      <c r="BC165" s="685" t="str">
        <f t="shared" si="113"/>
        <v/>
      </c>
      <c r="BD165" s="685" t="str">
        <f t="shared" si="113"/>
        <v/>
      </c>
      <c r="BE165" s="685" t="str">
        <f t="shared" si="113"/>
        <v/>
      </c>
      <c r="BF165" s="685" t="str">
        <f t="shared" si="113"/>
        <v/>
      </c>
      <c r="BG165" s="685" t="str">
        <f t="shared" si="113"/>
        <v/>
      </c>
      <c r="BH165" s="685" t="str">
        <f t="shared" si="113"/>
        <v/>
      </c>
      <c r="BI165" s="685" t="str">
        <f t="shared" si="106"/>
        <v/>
      </c>
      <c r="BJ165" s="685" t="str">
        <f t="shared" si="106"/>
        <v/>
      </c>
      <c r="BK165" s="685" t="str">
        <f t="shared" si="106"/>
        <v/>
      </c>
      <c r="BL165" s="685" t="str">
        <f t="shared" si="106"/>
        <v/>
      </c>
      <c r="BM165" s="685" t="str">
        <f t="shared" si="106"/>
        <v/>
      </c>
      <c r="BN165" s="685" t="str">
        <f t="shared" si="106"/>
        <v/>
      </c>
      <c r="BO165" s="685" t="str">
        <f t="shared" si="106"/>
        <v/>
      </c>
      <c r="BP165" s="685" t="str">
        <f t="shared" si="106"/>
        <v/>
      </c>
      <c r="BQ165" s="685" t="str">
        <f t="shared" si="107"/>
        <v/>
      </c>
      <c r="BR165" s="529"/>
      <c r="BS165" s="685">
        <f>IFERROR(($L165+AB165*Contr_Rate)*(1+Inv_Return)*IF($D165=$C$1,VLOOKUP($T165,Male_Annuity_Tables,MATCH($BS$3+3,'Mortality Tables'!$N$1:$DN$1,0),FALSE),VLOOKUP($T165,Fe_Annuity_Tables,MATCH(BS$3+3,'Mortality Tables'!$N$1:$DN$1,0),FALSE)),"")</f>
        <v>1000647.721244524</v>
      </c>
      <c r="BT165" s="685">
        <f>IFERROR(($BS165+AC165*Contr_Rate)*(1+Inv_Return)*IF($D165=$C$1,VLOOKUP($T165,Male_Annuity_Tables,MATCH($BS$3+3,'Mortality Tables'!$N$1:$DN$1,0),FALSE),VLOOKUP($T165,Fe_Annuity_Tables,MATCH(BT$3+3,'Mortality Tables'!$N$1:$DN$1,0),FALSE)),"")</f>
        <v>1328301.832616999</v>
      </c>
      <c r="BU165" s="685">
        <f>IFERROR((BT165+AD165*Contr_Rate)*(1+Inv_Return)*IF($D165=$C$1,VLOOKUP($T165,Male_Annuity_Tables,MATCH($BS$3+3,'Mortality Tables'!$N$1:$DN$1,0),FALSE),VLOOKUP($T165,Fe_Annuity_Tables,MATCH(BU$3+3,'Mortality Tables'!$N$1:$DN$1,0),FALSE)),"")</f>
        <v>1355365.2216862782</v>
      </c>
      <c r="BV165" s="685">
        <f>IFERROR((BU165+AE165*Contr_Rate)*(1+Inv_Return)*IF($D165=$C$1,VLOOKUP($T165,Male_Annuity_Tables,MATCH($BS$3+3,'Mortality Tables'!$N$1:$DN$1,0),FALSE),VLOOKUP($T165,Fe_Annuity_Tables,MATCH(BV$3+3,'Mortality Tables'!$N$1:$DN$1,0),FALSE)),"")</f>
        <v>1254400.3935429116</v>
      </c>
      <c r="BW165" s="685">
        <f>IFERROR((BV165+AF165*Contr_Rate)*(1+Inv_Return)*IF($D165=$C$1,VLOOKUP($T165,Male_Annuity_Tables,MATCH($BS$3+3,'Mortality Tables'!$N$1:$DN$1,0),FALSE),VLOOKUP($T165,Fe_Annuity_Tables,MATCH(BW$3+3,'Mortality Tables'!$N$1:$DN$1,0),FALSE)),"")</f>
        <v>1096276.9942572941</v>
      </c>
      <c r="BX165" s="685">
        <f>IFERROR((BW165+AG165*Contr_Rate)*(1+Inv_Return)*IF($D165=$C$1,VLOOKUP($T165,Male_Annuity_Tables,MATCH($BS$3+3,'Mortality Tables'!$N$1:$DN$1,0),FALSE),VLOOKUP($T165,Fe_Annuity_Tables,MATCH(BX$3+3,'Mortality Tables'!$N$1:$DN$1,0),FALSE)),"")</f>
        <v>932454.18924721715</v>
      </c>
      <c r="BY165" s="685">
        <f>IFERROR((BX165+AH165*Contr_Rate)*(1+Inv_Return)*IF($D165=$C$1,VLOOKUP($T165,Male_Annuity_Tables,MATCH($BS$3+3,'Mortality Tables'!$N$1:$DN$1,0),FALSE),VLOOKUP($T165,Fe_Annuity_Tables,MATCH(BY$3+3,'Mortality Tables'!$N$1:$DN$1,0),FALSE)),"")</f>
        <v>789238.13823044917</v>
      </c>
      <c r="BZ165" s="685">
        <f>IFERROR((BY165+AI165*Contr_Rate)*(1+Inv_Return)*IF($D165=$C$1,VLOOKUP($T165,Male_Annuity_Tables,MATCH($BS$3+3,'Mortality Tables'!$N$1:$DN$1,0),FALSE),VLOOKUP($T165,Fe_Annuity_Tables,MATCH(BZ$3+3,'Mortality Tables'!$N$1:$DN$1,0),FALSE)),"")</f>
        <v>673847.32176175597</v>
      </c>
      <c r="CA165" s="685">
        <f>IFERROR((BZ165+AJ165*Contr_Rate)*(1+Inv_Return)*IF($D165=$C$1,VLOOKUP($T165,Male_Annuity_Tables,MATCH($BS$3+3,'Mortality Tables'!$N$1:$DN$1,0),FALSE),VLOOKUP($T165,Fe_Annuity_Tables,MATCH(CA$3+3,'Mortality Tables'!$N$1:$DN$1,0),FALSE)),"")</f>
        <v>615982.60468746757</v>
      </c>
      <c r="CB165" s="685">
        <f>IFERROR((CA165+AK165*Contr_Rate)*(1+Inv_Return)*IF($D165=$C$1,VLOOKUP($T165,Male_Annuity_Tables,MATCH($BS$3+3,'Mortality Tables'!$N$1:$DN$1,0),FALSE),VLOOKUP($T165,Fe_Annuity_Tables,MATCH(CB$3+3,'Mortality Tables'!$N$1:$DN$1,0),FALSE)),"")</f>
        <v>581616.36545227317</v>
      </c>
      <c r="CC165" s="685">
        <f>IFERROR((CB165+AL165*Contr_Rate)*(1+Inv_Return)*IF($D165=$C$1,VLOOKUP($T165,Male_Annuity_Tables,MATCH($BS$3+3,'Mortality Tables'!$N$1:$DN$1,0),FALSE),VLOOKUP($T165,Fe_Annuity_Tables,MATCH(CC$3+3,'Mortality Tables'!$N$1:$DN$1,0),FALSE)),"")</f>
        <v>556910.42329950968</v>
      </c>
      <c r="CD165" s="685">
        <f>IFERROR((CC165+AM165*Contr_Rate)*(1+Inv_Return)*IF($D165=$C$1,VLOOKUP($T165,Male_Annuity_Tables,MATCH($BS$3+3,'Mortality Tables'!$N$1:$DN$1,0),FALSE),VLOOKUP($T165,Fe_Annuity_Tables,MATCH(CD$3+3,'Mortality Tables'!$N$1:$DN$1,0),FALSE)),"")</f>
        <v>536477.56476842228</v>
      </c>
      <c r="CE165" s="685">
        <f>IFERROR((CD165+AN165*Contr_Rate)*(1+Inv_Return)*IF($D165=$C$1,VLOOKUP($T165,Male_Annuity_Tables,MATCH($BS$3+3,'Mortality Tables'!$N$1:$DN$1,0),FALSE),VLOOKUP($T165,Fe_Annuity_Tables,MATCH(CE$3+3,'Mortality Tables'!$N$1:$DN$1,0),FALSE)),"")</f>
        <v>518258.43657401478</v>
      </c>
      <c r="CF165" s="685" t="str">
        <f>IFERROR((CE165+AO165*Contr_Rate)*(1+Inv_Return)*IF($D165=$C$1,VLOOKUP($T165,Male_Annuity_Tables,MATCH($BS$3+3,'Mortality Tables'!$N$1:$DN$1,0),FALSE),VLOOKUP($T165,Fe_Annuity_Tables,MATCH(CF$3+3,'Mortality Tables'!$N$1:$DN$1,0),FALSE)),"")</f>
        <v/>
      </c>
      <c r="CG165" s="685" t="str">
        <f>IFERROR((CF165+AP165*Contr_Rate)*(1+Inv_Return)*IF($D165=$C$1,VLOOKUP($T165,Male_Annuity_Tables,MATCH($BS$3+3,'Mortality Tables'!$N$1:$DN$1,0),FALSE),VLOOKUP($T165,Fe_Annuity_Tables,MATCH(CG$3+3,'Mortality Tables'!$N$1:$DN$1,0),FALSE)),"")</f>
        <v/>
      </c>
      <c r="CH165" s="685" t="str">
        <f>IFERROR((CG165+AQ165*Contr_Rate)*(1+Inv_Return)*IF($D165=$C$1,VLOOKUP($T165,Male_Annuity_Tables,MATCH($BS$3+3,'Mortality Tables'!$N$1:$DN$1,0),FALSE),VLOOKUP($T165,Fe_Annuity_Tables,MATCH(CH$3+3,'Mortality Tables'!$N$1:$DN$1,0),FALSE)),"")</f>
        <v/>
      </c>
      <c r="CI165" s="685" t="str">
        <f>IFERROR((CH165+AR165*Contr_Rate)*(1+Inv_Return)*IF($D165=$C$1,VLOOKUP($T165,Male_Annuity_Tables,MATCH($BS$3+3,'Mortality Tables'!$N$1:$DN$1,0),FALSE),VLOOKUP($T165,Fe_Annuity_Tables,MATCH(CI$3+3,'Mortality Tables'!$N$1:$DN$1,0),FALSE)),"")</f>
        <v/>
      </c>
      <c r="CJ165" s="685" t="str">
        <f>IFERROR((CI165+AS165*Contr_Rate)*(1+Inv_Return)*IF($D165=$C$1,VLOOKUP($T165,Male_Annuity_Tables,MATCH($BS$3+3,'Mortality Tables'!$N$1:$DN$1,0),FALSE),VLOOKUP($T165,Fe_Annuity_Tables,MATCH(CJ$3+3,'Mortality Tables'!$N$1:$DN$1,0),FALSE)),"")</f>
        <v/>
      </c>
      <c r="CK165" s="685" t="str">
        <f>IFERROR((CJ165+AT165*Contr_Rate)*(1+Inv_Return)*IF($D165=$C$1,VLOOKUP($T165,Male_Annuity_Tables,MATCH($BS$3+3,'Mortality Tables'!$N$1:$DN$1,0),FALSE),VLOOKUP($T165,Fe_Annuity_Tables,MATCH(CK$3+3,'Mortality Tables'!$N$1:$DN$1,0),FALSE)),"")</f>
        <v/>
      </c>
      <c r="CL165" s="685" t="str">
        <f>IFERROR((CK165+AU165*Contr_Rate)*(1+Inv_Return)*IF($D165=$C$1,VLOOKUP($T165,Male_Annuity_Tables,MATCH($BS$3+3,'Mortality Tables'!$N$1:$DN$1,0),FALSE),VLOOKUP($T165,Fe_Annuity_Tables,MATCH(CL$3+3,'Mortality Tables'!$N$1:$DN$1,0),FALSE)),"")</f>
        <v/>
      </c>
      <c r="CM165" s="685" t="str">
        <f>IFERROR((CL165+AV165*Contr_Rate)*(1+Inv_Return)*IF($D165=$C$1,VLOOKUP($T165,Male_Annuity_Tables,MATCH($BS$3+3,'Mortality Tables'!$N$1:$DN$1,0),FALSE),VLOOKUP($T165,Fe_Annuity_Tables,MATCH(CM$3+3,'Mortality Tables'!$N$1:$DN$1,0),FALSE)),"")</f>
        <v/>
      </c>
      <c r="CN165" s="685" t="str">
        <f>IFERROR((CM165+AW165*Contr_Rate)*(1+Inv_Return)*IF($D165=$C$1,VLOOKUP($T165,Male_Annuity_Tables,MATCH($BS$3+3,'Mortality Tables'!$N$1:$DN$1,0),FALSE),VLOOKUP($T165,Fe_Annuity_Tables,MATCH(CN$3+3,'Mortality Tables'!$N$1:$DN$1,0),FALSE)),"")</f>
        <v/>
      </c>
      <c r="CO165" s="685" t="str">
        <f>IFERROR((CN165+AX165*Contr_Rate)*(1+Inv_Return)*IF($D165=$C$1,VLOOKUP($T165,Male_Annuity_Tables,MATCH($BS$3+3,'Mortality Tables'!$N$1:$DN$1,0),FALSE),VLOOKUP($T165,Fe_Annuity_Tables,MATCH(CO$3+3,'Mortality Tables'!$N$1:$DN$1,0),FALSE)),"")</f>
        <v/>
      </c>
      <c r="CP165" s="685" t="str">
        <f>IFERROR((CO165+AY165*Contr_Rate)*(1+Inv_Return)*IF($D165=$C$1,VLOOKUP($T165,Male_Annuity_Tables,MATCH($BS$3+3,'Mortality Tables'!$N$1:$DN$1,0),FALSE),VLOOKUP($T165,Fe_Annuity_Tables,MATCH(CP$3+3,'Mortality Tables'!$N$1:$DN$1,0),FALSE)),"")</f>
        <v/>
      </c>
      <c r="CQ165" s="685" t="str">
        <f>IFERROR((CP165+AZ165*Contr_Rate)*(1+Inv_Return)*IF($D165=$C$1,VLOOKUP($T165,Male_Annuity_Tables,MATCH($BS$3+3,'Mortality Tables'!$N$1:$DN$1,0),FALSE),VLOOKUP($T165,Fe_Annuity_Tables,MATCH(CQ$3+3,'Mortality Tables'!$N$1:$DN$1,0),FALSE)),"")</f>
        <v/>
      </c>
      <c r="CR165" s="685" t="str">
        <f>IFERROR((CQ165+BA165*Contr_Rate)*(1+Inv_Return)*IF($D165=$C$1,VLOOKUP($T165,Male_Annuity_Tables,MATCH($BS$3+3,'Mortality Tables'!$N$1:$DN$1,0),FALSE),VLOOKUP($T165,Fe_Annuity_Tables,MATCH(CR$3+3,'Mortality Tables'!$N$1:$DN$1,0),FALSE)),"")</f>
        <v/>
      </c>
      <c r="CS165" s="685" t="str">
        <f>IFERROR((CR165+BB165*Contr_Rate)*(1+Inv_Return)*IF($D165=$C$1,VLOOKUP($T165,Male_Annuity_Tables,MATCH($BS$3+3,'Mortality Tables'!$N$1:$DN$1,0),FALSE),VLOOKUP($T165,Fe_Annuity_Tables,MATCH(CS$3+3,'Mortality Tables'!$N$1:$DN$1,0),FALSE)),"")</f>
        <v/>
      </c>
      <c r="CT165" s="685" t="str">
        <f>IFERROR((CS165+BC165*Contr_Rate)*(1+Inv_Return)*IF($D165=$C$1,VLOOKUP($T165,Male_Annuity_Tables,MATCH($BS$3+3,'Mortality Tables'!$N$1:$DN$1,0),FALSE),VLOOKUP($T165,Fe_Annuity_Tables,MATCH(CT$3+3,'Mortality Tables'!$N$1:$DN$1,0),FALSE)),"")</f>
        <v/>
      </c>
      <c r="CU165" s="685" t="str">
        <f>IFERROR((CT165+BD165*Contr_Rate)*(1+Inv_Return)*IF($D165=$C$1,VLOOKUP($T165,Male_Annuity_Tables,MATCH($BS$3+3,'Mortality Tables'!$N$1:$DN$1,0),FALSE),VLOOKUP($T165,Fe_Annuity_Tables,MATCH(CU$3+3,'Mortality Tables'!$N$1:$DN$1,0),FALSE)),"")</f>
        <v/>
      </c>
      <c r="CV165" s="685" t="str">
        <f>IFERROR((CU165+BE165*Contr_Rate)*(1+Inv_Return)*IF($D165=$C$1,VLOOKUP($T165,Male_Annuity_Tables,MATCH($BS$3+3,'Mortality Tables'!$N$1:$DN$1,0),FALSE),VLOOKUP($T165,Fe_Annuity_Tables,MATCH(CV$3+3,'Mortality Tables'!$N$1:$DN$1,0),FALSE)),"")</f>
        <v/>
      </c>
      <c r="CW165" s="685" t="str">
        <f>IFERROR((CV165+BF165*Contr_Rate)*(1+Inv_Return)*IF($D165=$C$1,VLOOKUP($T165,Male_Annuity_Tables,MATCH($BS$3+3,'Mortality Tables'!$N$1:$DN$1,0),FALSE),VLOOKUP($T165,Fe_Annuity_Tables,MATCH(CW$3+3,'Mortality Tables'!$N$1:$DN$1,0),FALSE)),"")</f>
        <v/>
      </c>
      <c r="CX165" s="685" t="str">
        <f>IFERROR((CW165+BG165*Contr_Rate)*(1+Inv_Return)*IF($D165=$C$1,VLOOKUP($T165,Male_Annuity_Tables,MATCH($BS$3+3,'Mortality Tables'!$N$1:$DN$1,0),FALSE),VLOOKUP($T165,Fe_Annuity_Tables,MATCH(CX$3+3,'Mortality Tables'!$N$1:$DN$1,0),FALSE)),"")</f>
        <v/>
      </c>
      <c r="CY165" s="685" t="str">
        <f>IFERROR((CX165+BH165*Contr_Rate)*(1+Inv_Return)*IF($D165=$C$1,VLOOKUP($T165,Male_Annuity_Tables,MATCH($BS$3+3,'Mortality Tables'!$N$1:$DN$1,0),FALSE),VLOOKUP($T165,Fe_Annuity_Tables,MATCH(CY$3+3,'Mortality Tables'!$N$1:$DN$1,0),FALSE)),"")</f>
        <v/>
      </c>
      <c r="CZ165" s="685" t="str">
        <f>IFERROR((CY165+BI165*Contr_Rate)*(1+Inv_Return)*IF($D165=$C$1,VLOOKUP($T165,Male_Annuity_Tables,MATCH($BS$3+3,'Mortality Tables'!$N$1:$DN$1,0),FALSE),VLOOKUP($T165,Fe_Annuity_Tables,MATCH(CZ$3+3,'Mortality Tables'!$N$1:$DN$1,0),FALSE)),"")</f>
        <v/>
      </c>
      <c r="DA165" s="685" t="str">
        <f>IFERROR((CZ165+BJ165*Contr_Rate)*(1+Inv_Return)*IF($D165=$C$1,VLOOKUP($T165,Male_Annuity_Tables,MATCH($BS$3+3,'Mortality Tables'!$N$1:$DN$1,0),FALSE),VLOOKUP($T165,Fe_Annuity_Tables,MATCH(DA$3+3,'Mortality Tables'!$N$1:$DN$1,0),FALSE)),"")</f>
        <v/>
      </c>
      <c r="DB165" s="685" t="str">
        <f>IFERROR((DA165+BK165*Contr_Rate)*(1+Inv_Return)*IF($D165=$C$1,VLOOKUP($T165,Male_Annuity_Tables,MATCH($BS$3+3,'Mortality Tables'!$N$1:$DN$1,0),FALSE),VLOOKUP($T165,Fe_Annuity_Tables,MATCH(DB$3+3,'Mortality Tables'!$N$1:$DN$1,0),FALSE)),"")</f>
        <v/>
      </c>
      <c r="DC165" s="685" t="str">
        <f>IFERROR((DB165+BL165*Contr_Rate)*(1+Inv_Return)*IF($D165=$C$1,VLOOKUP($T165,Male_Annuity_Tables,MATCH($BS$3+3,'Mortality Tables'!$N$1:$DN$1,0),FALSE),VLOOKUP($T165,Fe_Annuity_Tables,MATCH(DC$3+3,'Mortality Tables'!$N$1:$DN$1,0),FALSE)),"")</f>
        <v/>
      </c>
      <c r="DD165" s="685" t="str">
        <f>IFERROR((DC165+BM165*Contr_Rate)*(1+Inv_Return)*IF($D165=$C$1,VLOOKUP($T165,Male_Annuity_Tables,MATCH($BS$3+3,'Mortality Tables'!$N$1:$DN$1,0),FALSE),VLOOKUP($T165,Fe_Annuity_Tables,MATCH(DD$3+3,'Mortality Tables'!$N$1:$DN$1,0),FALSE)),"")</f>
        <v/>
      </c>
      <c r="DE165" s="685" t="str">
        <f>IFERROR((DD165+BN165*Contr_Rate)*(1+Inv_Return)*IF($D165=$C$1,VLOOKUP($T165,Male_Annuity_Tables,MATCH($BS$3+3,'Mortality Tables'!$N$1:$DN$1,0),FALSE),VLOOKUP($T165,Fe_Annuity_Tables,MATCH(DE$3+3,'Mortality Tables'!$N$1:$DN$1,0),FALSE)),"")</f>
        <v/>
      </c>
      <c r="DF165" s="685" t="str">
        <f>IFERROR((DE165+BO165*Contr_Rate)*(1+Inv_Return)*IF($D165=$C$1,VLOOKUP($T165,Male_Annuity_Tables,MATCH($BS$3+3,'Mortality Tables'!$N$1:$DN$1,0),FALSE),VLOOKUP($T165,Fe_Annuity_Tables,MATCH(DF$3+3,'Mortality Tables'!$N$1:$DN$1,0),FALSE)),"")</f>
        <v/>
      </c>
      <c r="DG165" s="685" t="str">
        <f>IFERROR((DF165+BP165*Contr_Rate)*(1+Inv_Return)*IF($D165=$C$1,VLOOKUP($T165,Male_Annuity_Tables,MATCH($BS$3+3,'Mortality Tables'!$N$1:$DN$1,0),FALSE),VLOOKUP($T165,Fe_Annuity_Tables,MATCH(DG$3+3,'Mortality Tables'!$N$1:$DN$1,0),FALSE)),"")</f>
        <v/>
      </c>
      <c r="DH165" s="685" t="str">
        <f>IFERROR((DG165+BQ165*Contr_Rate)*(1+Inv_Return)*IF($D165=$C$1,VLOOKUP($T165,Male_Annuity_Tables,MATCH($BS$3+3,'Mortality Tables'!$N$1:$DN$1,0),FALSE),VLOOKUP($T165,Fe_Annuity_Tables,MATCH(DH$3+3,'Mortality Tables'!$N$1:$DN$1,0),FALSE)),"")</f>
        <v/>
      </c>
      <c r="DJ165" s="686">
        <f t="shared" si="100"/>
        <v>1355365.2216862782</v>
      </c>
      <c r="DK165" s="680">
        <f t="shared" si="60"/>
        <v>8.8017766057058875</v>
      </c>
      <c r="DL165" s="686">
        <f t="shared" si="111"/>
        <v>103171.75034198437</v>
      </c>
      <c r="DM165" s="686">
        <f t="shared" si="101"/>
        <v>4604361.1793412417</v>
      </c>
      <c r="DN165" s="687">
        <f t="shared" si="112"/>
        <v>2.2407397318197665E-2</v>
      </c>
      <c r="DP165" s="688">
        <f t="shared" si="95"/>
        <v>152665.82088711331</v>
      </c>
      <c r="DQ165" s="688">
        <f t="shared" si="96"/>
        <v>202655.02569687771</v>
      </c>
      <c r="DR165" s="688">
        <f t="shared" si="97"/>
        <v>206784.00577701043</v>
      </c>
    </row>
    <row r="166" spans="1:122" s="657" customFormat="1" ht="14.5">
      <c r="A166" s="675" t="s">
        <v>1401</v>
      </c>
      <c r="B166" s="675" t="s">
        <v>1402</v>
      </c>
      <c r="C166" s="675" t="s">
        <v>541</v>
      </c>
      <c r="D166" s="675" t="s">
        <v>60</v>
      </c>
      <c r="E166" s="676">
        <v>28514</v>
      </c>
      <c r="F166" s="677">
        <v>39696</v>
      </c>
      <c r="G166" s="677">
        <v>45624</v>
      </c>
      <c r="H166" s="678">
        <v>2998366</v>
      </c>
      <c r="I166" s="678">
        <v>294443.46999999997</v>
      </c>
      <c r="J166" s="678">
        <v>159037.14000000001</v>
      </c>
      <c r="K166" s="678">
        <v>23072.78</v>
      </c>
      <c r="L166" s="678">
        <v>476553.39</v>
      </c>
      <c r="M166" s="679">
        <f>IF(COUNTIF($A$4:A204,A166)=1,0,1)</f>
        <v>0</v>
      </c>
      <c r="N166" s="680" t="str">
        <f t="shared" si="108"/>
        <v>Okay</v>
      </c>
      <c r="O166" s="680" t="str">
        <f t="shared" si="98"/>
        <v>TRUE</v>
      </c>
      <c r="P166" s="680" t="b">
        <f t="shared" si="92"/>
        <v>1</v>
      </c>
      <c r="Q166" s="680" t="b">
        <f t="shared" si="76"/>
        <v>1</v>
      </c>
      <c r="R166" s="680" t="b">
        <f t="shared" si="77"/>
        <v>1</v>
      </c>
      <c r="S166" s="681">
        <f t="shared" si="93"/>
        <v>30.635616438356163</v>
      </c>
      <c r="T166" s="682">
        <f t="shared" si="78"/>
        <v>46</v>
      </c>
      <c r="U166" s="682">
        <f t="shared" si="99"/>
        <v>46</v>
      </c>
      <c r="V166" s="682">
        <f t="shared" si="79"/>
        <v>8.7671232876712329E-2</v>
      </c>
      <c r="W166" s="682">
        <f t="shared" si="109"/>
        <v>14</v>
      </c>
      <c r="X166" s="683">
        <f t="shared" si="110"/>
        <v>6671747.46</v>
      </c>
      <c r="Y166" s="684">
        <f t="shared" si="94"/>
        <v>2.8E-3</v>
      </c>
      <c r="Z166" s="684">
        <f>IF($D166=$C$1,VLOOKUP($T166,Male_Annuity_Tables,MATCH($W166+2,'Mortality Tables'!$DS$1:$HT$1,0),FALSE),VLOOKUP($T166,Fe_Annuity_Tables,MATCH($W166+2,'Mortality Tables'!$M$1:$DN$1,0),FALSE))</f>
        <v>0.22289720495348328</v>
      </c>
      <c r="AA166" s="664"/>
      <c r="AB166" s="685">
        <f t="shared" si="115"/>
        <v>3151132.7477000002</v>
      </c>
      <c r="AC166" s="685">
        <f t="shared" si="115"/>
        <v>3311682.9611953152</v>
      </c>
      <c r="AD166" s="685">
        <f t="shared" si="115"/>
        <v>3480413.2080682167</v>
      </c>
      <c r="AE166" s="685">
        <f t="shared" si="115"/>
        <v>3657740.2610192923</v>
      </c>
      <c r="AF166" s="685">
        <f t="shared" si="115"/>
        <v>3844102.1273182253</v>
      </c>
      <c r="AG166" s="685">
        <f t="shared" si="115"/>
        <v>4039959.1307050893</v>
      </c>
      <c r="AH166" s="685">
        <f t="shared" si="115"/>
        <v>4245795.0484145135</v>
      </c>
      <c r="AI166" s="685">
        <f t="shared" si="115"/>
        <v>4462118.3061312335</v>
      </c>
      <c r="AJ166" s="685">
        <f t="shared" si="115"/>
        <v>4689463.2338286201</v>
      </c>
      <c r="AK166" s="685">
        <f t="shared" si="115"/>
        <v>4928391.3855921878</v>
      </c>
      <c r="AL166" s="685">
        <f t="shared" si="114"/>
        <v>5179492.9266881105</v>
      </c>
      <c r="AM166" s="685">
        <f t="shared" si="114"/>
        <v>5443388.0913028698</v>
      </c>
      <c r="AN166" s="685">
        <f t="shared" si="114"/>
        <v>5720728.7145547504</v>
      </c>
      <c r="AO166" s="685">
        <f t="shared" si="114"/>
        <v>6012199.8425613157</v>
      </c>
      <c r="AP166" s="685" t="str">
        <f t="shared" si="114"/>
        <v/>
      </c>
      <c r="AQ166" s="685" t="str">
        <f t="shared" si="114"/>
        <v/>
      </c>
      <c r="AR166" s="685" t="str">
        <f t="shared" si="114"/>
        <v/>
      </c>
      <c r="AS166" s="685" t="str">
        <f t="shared" si="114"/>
        <v/>
      </c>
      <c r="AT166" s="685" t="str">
        <f t="shared" si="114"/>
        <v/>
      </c>
      <c r="AU166" s="685" t="str">
        <f t="shared" si="114"/>
        <v/>
      </c>
      <c r="AV166" s="685" t="str">
        <f t="shared" si="113"/>
        <v/>
      </c>
      <c r="AW166" s="685" t="str">
        <f t="shared" si="113"/>
        <v/>
      </c>
      <c r="AX166" s="685" t="str">
        <f t="shared" si="113"/>
        <v/>
      </c>
      <c r="AY166" s="685" t="str">
        <f t="shared" si="113"/>
        <v/>
      </c>
      <c r="AZ166" s="685" t="str">
        <f t="shared" si="113"/>
        <v/>
      </c>
      <c r="BA166" s="685" t="str">
        <f t="shared" si="113"/>
        <v/>
      </c>
      <c r="BB166" s="685" t="str">
        <f t="shared" si="113"/>
        <v/>
      </c>
      <c r="BC166" s="685" t="str">
        <f t="shared" si="113"/>
        <v/>
      </c>
      <c r="BD166" s="685" t="str">
        <f t="shared" si="113"/>
        <v/>
      </c>
      <c r="BE166" s="685" t="str">
        <f t="shared" si="113"/>
        <v/>
      </c>
      <c r="BF166" s="685" t="str">
        <f t="shared" si="113"/>
        <v/>
      </c>
      <c r="BG166" s="685" t="str">
        <f t="shared" si="113"/>
        <v/>
      </c>
      <c r="BH166" s="685" t="str">
        <f t="shared" si="113"/>
        <v/>
      </c>
      <c r="BI166" s="685" t="str">
        <f t="shared" si="106"/>
        <v/>
      </c>
      <c r="BJ166" s="685" t="str">
        <f t="shared" si="106"/>
        <v/>
      </c>
      <c r="BK166" s="685" t="str">
        <f t="shared" si="106"/>
        <v/>
      </c>
      <c r="BL166" s="685" t="str">
        <f t="shared" si="106"/>
        <v/>
      </c>
      <c r="BM166" s="685" t="str">
        <f t="shared" si="106"/>
        <v/>
      </c>
      <c r="BN166" s="685" t="str">
        <f t="shared" si="106"/>
        <v/>
      </c>
      <c r="BO166" s="685" t="str">
        <f t="shared" si="106"/>
        <v/>
      </c>
      <c r="BP166" s="685" t="str">
        <f t="shared" si="106"/>
        <v/>
      </c>
      <c r="BQ166" s="685" t="str">
        <f t="shared" si="107"/>
        <v/>
      </c>
      <c r="BR166" s="529"/>
      <c r="BS166" s="685">
        <f>IFERROR(($L166+AB166*Contr_Rate)*(1+Inv_Return)*IF($D166=$C$1,VLOOKUP($T166,Male_Annuity_Tables,MATCH($BS$3+3,'Mortality Tables'!$N$1:$DN$1,0),FALSE),VLOOKUP($T166,Fe_Annuity_Tables,MATCH(BS$3+3,'Mortality Tables'!$N$1:$DN$1,0),FALSE)),"")</f>
        <v>1238542.7607079193</v>
      </c>
      <c r="BT166" s="685">
        <f>IFERROR(($BS166+AC166*Contr_Rate)*(1+Inv_Return)*IF($D166=$C$1,VLOOKUP($T166,Male_Annuity_Tables,MATCH($BS$3+3,'Mortality Tables'!$N$1:$DN$1,0),FALSE),VLOOKUP($T166,Fe_Annuity_Tables,MATCH(BT$3+3,'Mortality Tables'!$N$1:$DN$1,0),FALSE)),"")</f>
        <v>1647604.0734967801</v>
      </c>
      <c r="BU166" s="685">
        <f>IFERROR((BT166+AD166*Contr_Rate)*(1+Inv_Return)*IF($D166=$C$1,VLOOKUP($T166,Male_Annuity_Tables,MATCH($BS$3+3,'Mortality Tables'!$N$1:$DN$1,0),FALSE),VLOOKUP($T166,Fe_Annuity_Tables,MATCH(BU$3+3,'Mortality Tables'!$N$1:$DN$1,0),FALSE)),"")</f>
        <v>1683410.7669997434</v>
      </c>
      <c r="BV166" s="685">
        <f>IFERROR((BU166+AE166*Contr_Rate)*(1+Inv_Return)*IF($D166=$C$1,VLOOKUP($T166,Male_Annuity_Tables,MATCH($BS$3+3,'Mortality Tables'!$N$1:$DN$1,0),FALSE),VLOOKUP($T166,Fe_Annuity_Tables,MATCH(BV$3+3,'Mortality Tables'!$N$1:$DN$1,0),FALSE)),"")</f>
        <v>1473069.1500990787</v>
      </c>
      <c r="BW166" s="685">
        <f>IFERROR((BV166+AF166*Contr_Rate)*(1+Inv_Return)*IF($D166=$C$1,VLOOKUP($T166,Male_Annuity_Tables,MATCH($BS$3+3,'Mortality Tables'!$N$1:$DN$1,0),FALSE),VLOOKUP($T166,Fe_Annuity_Tables,MATCH(BW$3+3,'Mortality Tables'!$N$1:$DN$1,0),FALSE)),"")</f>
        <v>1247425.595259459</v>
      </c>
      <c r="BX166" s="685">
        <f>IFERROR((BW166+AG166*Contr_Rate)*(1+Inv_Return)*IF($D166=$C$1,VLOOKUP($T166,Male_Annuity_Tables,MATCH($BS$3+3,'Mortality Tables'!$N$1:$DN$1,0),FALSE),VLOOKUP($T166,Fe_Annuity_Tables,MATCH(BX$3+3,'Mortality Tables'!$N$1:$DN$1,0),FALSE)),"")</f>
        <v>1047084.9585141345</v>
      </c>
      <c r="BY166" s="685">
        <f>IFERROR((BX166+AH166*Contr_Rate)*(1+Inv_Return)*IF($D166=$C$1,VLOOKUP($T166,Male_Annuity_Tables,MATCH($BS$3+3,'Mortality Tables'!$N$1:$DN$1,0),FALSE),VLOOKUP($T166,Fe_Annuity_Tables,MATCH(BY$3+3,'Mortality Tables'!$N$1:$DN$1,0),FALSE)),"")</f>
        <v>885386.6910953836</v>
      </c>
      <c r="BZ166" s="685">
        <f>IFERROR((BY166+AI166*Contr_Rate)*(1+Inv_Return)*IF($D166=$C$1,VLOOKUP($T166,Male_Annuity_Tables,MATCH($BS$3+3,'Mortality Tables'!$N$1:$DN$1,0),FALSE),VLOOKUP($T166,Fe_Annuity_Tables,MATCH(BZ$3+3,'Mortality Tables'!$N$1:$DN$1,0),FALSE)),"")</f>
        <v>760007.33256026416</v>
      </c>
      <c r="CA166" s="685">
        <f>IFERROR((BZ166+AJ166*Contr_Rate)*(1+Inv_Return)*IF($D166=$C$1,VLOOKUP($T166,Male_Annuity_Tables,MATCH($BS$3+3,'Mortality Tables'!$N$1:$DN$1,0),FALSE),VLOOKUP($T166,Fe_Annuity_Tables,MATCH(CA$3+3,'Mortality Tables'!$N$1:$DN$1,0),FALSE)),"")</f>
        <v>663023.18496405671</v>
      </c>
      <c r="CB166" s="685">
        <f>IFERROR((CA166+AK166*Contr_Rate)*(1+Inv_Return)*IF($D166=$C$1,VLOOKUP($T166,Male_Annuity_Tables,MATCH($BS$3+3,'Mortality Tables'!$N$1:$DN$1,0),FALSE),VLOOKUP($T166,Fe_Annuity_Tables,MATCH(CB$3+3,'Mortality Tables'!$N$1:$DN$1,0),FALSE)),"")</f>
        <v>619073.49721433513</v>
      </c>
      <c r="CC166" s="685">
        <f>IFERROR((CB166+AL166*Contr_Rate)*(1+Inv_Return)*IF($D166=$C$1,VLOOKUP($T166,Male_Annuity_Tables,MATCH($BS$3+3,'Mortality Tables'!$N$1:$DN$1,0),FALSE),VLOOKUP($T166,Fe_Annuity_Tables,MATCH(CC$3+3,'Mortality Tables'!$N$1:$DN$1,0),FALSE)),"")</f>
        <v>593157.32982297067</v>
      </c>
      <c r="CD166" s="685">
        <f>IFERROR((CC166+AM166*Contr_Rate)*(1+Inv_Return)*IF($D166=$C$1,VLOOKUP($T166,Male_Annuity_Tables,MATCH($BS$3+3,'Mortality Tables'!$N$1:$DN$1,0),FALSE),VLOOKUP($T166,Fe_Annuity_Tables,MATCH(CD$3+3,'Mortality Tables'!$N$1:$DN$1,0),FALSE)),"")</f>
        <v>573539.46999194089</v>
      </c>
      <c r="CE166" s="685">
        <f>IFERROR((CD166+AN166*Contr_Rate)*(1+Inv_Return)*IF($D166=$C$1,VLOOKUP($T166,Male_Annuity_Tables,MATCH($BS$3+3,'Mortality Tables'!$N$1:$DN$1,0),FALSE),VLOOKUP($T166,Fe_Annuity_Tables,MATCH(CE$3+3,'Mortality Tables'!$N$1:$DN$1,0),FALSE)),"")</f>
        <v>556429.11548111832</v>
      </c>
      <c r="CF166" s="685">
        <f>IFERROR((CE166+AO166*Contr_Rate)*(1+Inv_Return)*IF($D166=$C$1,VLOOKUP($T166,Male_Annuity_Tables,MATCH($BS$3+3,'Mortality Tables'!$N$1:$DN$1,0),FALSE),VLOOKUP($T166,Fe_Annuity_Tables,MATCH(CF$3+3,'Mortality Tables'!$N$1:$DN$1,0),FALSE)),"")</f>
        <v>540599.75422483427</v>
      </c>
      <c r="CG166" s="685" t="str">
        <f>IFERROR((CF166+AP166*Contr_Rate)*(1+Inv_Return)*IF($D166=$C$1,VLOOKUP($T166,Male_Annuity_Tables,MATCH($BS$3+3,'Mortality Tables'!$N$1:$DN$1,0),FALSE),VLOOKUP($T166,Fe_Annuity_Tables,MATCH(CG$3+3,'Mortality Tables'!$N$1:$DN$1,0),FALSE)),"")</f>
        <v/>
      </c>
      <c r="CH166" s="685" t="str">
        <f>IFERROR((CG166+AQ166*Contr_Rate)*(1+Inv_Return)*IF($D166=$C$1,VLOOKUP($T166,Male_Annuity_Tables,MATCH($BS$3+3,'Mortality Tables'!$N$1:$DN$1,0),FALSE),VLOOKUP($T166,Fe_Annuity_Tables,MATCH(CH$3+3,'Mortality Tables'!$N$1:$DN$1,0),FALSE)),"")</f>
        <v/>
      </c>
      <c r="CI166" s="685" t="str">
        <f>IFERROR((CH166+AR166*Contr_Rate)*(1+Inv_Return)*IF($D166=$C$1,VLOOKUP($T166,Male_Annuity_Tables,MATCH($BS$3+3,'Mortality Tables'!$N$1:$DN$1,0),FALSE),VLOOKUP($T166,Fe_Annuity_Tables,MATCH(CI$3+3,'Mortality Tables'!$N$1:$DN$1,0),FALSE)),"")</f>
        <v/>
      </c>
      <c r="CJ166" s="685" t="str">
        <f>IFERROR((CI166+AS166*Contr_Rate)*(1+Inv_Return)*IF($D166=$C$1,VLOOKUP($T166,Male_Annuity_Tables,MATCH($BS$3+3,'Mortality Tables'!$N$1:$DN$1,0),FALSE),VLOOKUP($T166,Fe_Annuity_Tables,MATCH(CJ$3+3,'Mortality Tables'!$N$1:$DN$1,0),FALSE)),"")</f>
        <v/>
      </c>
      <c r="CK166" s="685" t="str">
        <f>IFERROR((CJ166+AT166*Contr_Rate)*(1+Inv_Return)*IF($D166=$C$1,VLOOKUP($T166,Male_Annuity_Tables,MATCH($BS$3+3,'Mortality Tables'!$N$1:$DN$1,0),FALSE),VLOOKUP($T166,Fe_Annuity_Tables,MATCH(CK$3+3,'Mortality Tables'!$N$1:$DN$1,0),FALSE)),"")</f>
        <v/>
      </c>
      <c r="CL166" s="685" t="str">
        <f>IFERROR((CK166+AU166*Contr_Rate)*(1+Inv_Return)*IF($D166=$C$1,VLOOKUP($T166,Male_Annuity_Tables,MATCH($BS$3+3,'Mortality Tables'!$N$1:$DN$1,0),FALSE),VLOOKUP($T166,Fe_Annuity_Tables,MATCH(CL$3+3,'Mortality Tables'!$N$1:$DN$1,0),FALSE)),"")</f>
        <v/>
      </c>
      <c r="CM166" s="685" t="str">
        <f>IFERROR((CL166+AV166*Contr_Rate)*(1+Inv_Return)*IF($D166=$C$1,VLOOKUP($T166,Male_Annuity_Tables,MATCH($BS$3+3,'Mortality Tables'!$N$1:$DN$1,0),FALSE),VLOOKUP($T166,Fe_Annuity_Tables,MATCH(CM$3+3,'Mortality Tables'!$N$1:$DN$1,0),FALSE)),"")</f>
        <v/>
      </c>
      <c r="CN166" s="685" t="str">
        <f>IFERROR((CM166+AW166*Contr_Rate)*(1+Inv_Return)*IF($D166=$C$1,VLOOKUP($T166,Male_Annuity_Tables,MATCH($BS$3+3,'Mortality Tables'!$N$1:$DN$1,0),FALSE),VLOOKUP($T166,Fe_Annuity_Tables,MATCH(CN$3+3,'Mortality Tables'!$N$1:$DN$1,0),FALSE)),"")</f>
        <v/>
      </c>
      <c r="CO166" s="685" t="str">
        <f>IFERROR((CN166+AX166*Contr_Rate)*(1+Inv_Return)*IF($D166=$C$1,VLOOKUP($T166,Male_Annuity_Tables,MATCH($BS$3+3,'Mortality Tables'!$N$1:$DN$1,0),FALSE),VLOOKUP($T166,Fe_Annuity_Tables,MATCH(CO$3+3,'Mortality Tables'!$N$1:$DN$1,0),FALSE)),"")</f>
        <v/>
      </c>
      <c r="CP166" s="685" t="str">
        <f>IFERROR((CO166+AY166*Contr_Rate)*(1+Inv_Return)*IF($D166=$C$1,VLOOKUP($T166,Male_Annuity_Tables,MATCH($BS$3+3,'Mortality Tables'!$N$1:$DN$1,0),FALSE),VLOOKUP($T166,Fe_Annuity_Tables,MATCH(CP$3+3,'Mortality Tables'!$N$1:$DN$1,0),FALSE)),"")</f>
        <v/>
      </c>
      <c r="CQ166" s="685" t="str">
        <f>IFERROR((CP166+AZ166*Contr_Rate)*(1+Inv_Return)*IF($D166=$C$1,VLOOKUP($T166,Male_Annuity_Tables,MATCH($BS$3+3,'Mortality Tables'!$N$1:$DN$1,0),FALSE),VLOOKUP($T166,Fe_Annuity_Tables,MATCH(CQ$3+3,'Mortality Tables'!$N$1:$DN$1,0),FALSE)),"")</f>
        <v/>
      </c>
      <c r="CR166" s="685" t="str">
        <f>IFERROR((CQ166+BA166*Contr_Rate)*(1+Inv_Return)*IF($D166=$C$1,VLOOKUP($T166,Male_Annuity_Tables,MATCH($BS$3+3,'Mortality Tables'!$N$1:$DN$1,0),FALSE),VLOOKUP($T166,Fe_Annuity_Tables,MATCH(CR$3+3,'Mortality Tables'!$N$1:$DN$1,0),FALSE)),"")</f>
        <v/>
      </c>
      <c r="CS166" s="685" t="str">
        <f>IFERROR((CR166+BB166*Contr_Rate)*(1+Inv_Return)*IF($D166=$C$1,VLOOKUP($T166,Male_Annuity_Tables,MATCH($BS$3+3,'Mortality Tables'!$N$1:$DN$1,0),FALSE),VLOOKUP($T166,Fe_Annuity_Tables,MATCH(CS$3+3,'Mortality Tables'!$N$1:$DN$1,0),FALSE)),"")</f>
        <v/>
      </c>
      <c r="CT166" s="685" t="str">
        <f>IFERROR((CS166+BC166*Contr_Rate)*(1+Inv_Return)*IF($D166=$C$1,VLOOKUP($T166,Male_Annuity_Tables,MATCH($BS$3+3,'Mortality Tables'!$N$1:$DN$1,0),FALSE),VLOOKUP($T166,Fe_Annuity_Tables,MATCH(CT$3+3,'Mortality Tables'!$N$1:$DN$1,0),FALSE)),"")</f>
        <v/>
      </c>
      <c r="CU166" s="685" t="str">
        <f>IFERROR((CT166+BD166*Contr_Rate)*(1+Inv_Return)*IF($D166=$C$1,VLOOKUP($T166,Male_Annuity_Tables,MATCH($BS$3+3,'Mortality Tables'!$N$1:$DN$1,0),FALSE),VLOOKUP($T166,Fe_Annuity_Tables,MATCH(CU$3+3,'Mortality Tables'!$N$1:$DN$1,0),FALSE)),"")</f>
        <v/>
      </c>
      <c r="CV166" s="685" t="str">
        <f>IFERROR((CU166+BE166*Contr_Rate)*(1+Inv_Return)*IF($D166=$C$1,VLOOKUP($T166,Male_Annuity_Tables,MATCH($BS$3+3,'Mortality Tables'!$N$1:$DN$1,0),FALSE),VLOOKUP($T166,Fe_Annuity_Tables,MATCH(CV$3+3,'Mortality Tables'!$N$1:$DN$1,0),FALSE)),"")</f>
        <v/>
      </c>
      <c r="CW166" s="685" t="str">
        <f>IFERROR((CV166+BF166*Contr_Rate)*(1+Inv_Return)*IF($D166=$C$1,VLOOKUP($T166,Male_Annuity_Tables,MATCH($BS$3+3,'Mortality Tables'!$N$1:$DN$1,0),FALSE),VLOOKUP($T166,Fe_Annuity_Tables,MATCH(CW$3+3,'Mortality Tables'!$N$1:$DN$1,0),FALSE)),"")</f>
        <v/>
      </c>
      <c r="CX166" s="685" t="str">
        <f>IFERROR((CW166+BG166*Contr_Rate)*(1+Inv_Return)*IF($D166=$C$1,VLOOKUP($T166,Male_Annuity_Tables,MATCH($BS$3+3,'Mortality Tables'!$N$1:$DN$1,0),FALSE),VLOOKUP($T166,Fe_Annuity_Tables,MATCH(CX$3+3,'Mortality Tables'!$N$1:$DN$1,0),FALSE)),"")</f>
        <v/>
      </c>
      <c r="CY166" s="685" t="str">
        <f>IFERROR((CX166+BH166*Contr_Rate)*(1+Inv_Return)*IF($D166=$C$1,VLOOKUP($T166,Male_Annuity_Tables,MATCH($BS$3+3,'Mortality Tables'!$N$1:$DN$1,0),FALSE),VLOOKUP($T166,Fe_Annuity_Tables,MATCH(CY$3+3,'Mortality Tables'!$N$1:$DN$1,0),FALSE)),"")</f>
        <v/>
      </c>
      <c r="CZ166" s="685" t="str">
        <f>IFERROR((CY166+BI166*Contr_Rate)*(1+Inv_Return)*IF($D166=$C$1,VLOOKUP($T166,Male_Annuity_Tables,MATCH($BS$3+3,'Mortality Tables'!$N$1:$DN$1,0),FALSE),VLOOKUP($T166,Fe_Annuity_Tables,MATCH(CZ$3+3,'Mortality Tables'!$N$1:$DN$1,0),FALSE)),"")</f>
        <v/>
      </c>
      <c r="DA166" s="685" t="str">
        <f>IFERROR((CZ166+BJ166*Contr_Rate)*(1+Inv_Return)*IF($D166=$C$1,VLOOKUP($T166,Male_Annuity_Tables,MATCH($BS$3+3,'Mortality Tables'!$N$1:$DN$1,0),FALSE),VLOOKUP($T166,Fe_Annuity_Tables,MATCH(DA$3+3,'Mortality Tables'!$N$1:$DN$1,0),FALSE)),"")</f>
        <v/>
      </c>
      <c r="DB166" s="685" t="str">
        <f>IFERROR((DA166+BK166*Contr_Rate)*(1+Inv_Return)*IF($D166=$C$1,VLOOKUP($T166,Male_Annuity_Tables,MATCH($BS$3+3,'Mortality Tables'!$N$1:$DN$1,0),FALSE),VLOOKUP($T166,Fe_Annuity_Tables,MATCH(DB$3+3,'Mortality Tables'!$N$1:$DN$1,0),FALSE)),"")</f>
        <v/>
      </c>
      <c r="DC166" s="685" t="str">
        <f>IFERROR((DB166+BL166*Contr_Rate)*(1+Inv_Return)*IF($D166=$C$1,VLOOKUP($T166,Male_Annuity_Tables,MATCH($BS$3+3,'Mortality Tables'!$N$1:$DN$1,0),FALSE),VLOOKUP($T166,Fe_Annuity_Tables,MATCH(DC$3+3,'Mortality Tables'!$N$1:$DN$1,0),FALSE)),"")</f>
        <v/>
      </c>
      <c r="DD166" s="685" t="str">
        <f>IFERROR((DC166+BM166*Contr_Rate)*(1+Inv_Return)*IF($D166=$C$1,VLOOKUP($T166,Male_Annuity_Tables,MATCH($BS$3+3,'Mortality Tables'!$N$1:$DN$1,0),FALSE),VLOOKUP($T166,Fe_Annuity_Tables,MATCH(DD$3+3,'Mortality Tables'!$N$1:$DN$1,0),FALSE)),"")</f>
        <v/>
      </c>
      <c r="DE166" s="685" t="str">
        <f>IFERROR((DD166+BN166*Contr_Rate)*(1+Inv_Return)*IF($D166=$C$1,VLOOKUP($T166,Male_Annuity_Tables,MATCH($BS$3+3,'Mortality Tables'!$N$1:$DN$1,0),FALSE),VLOOKUP($T166,Fe_Annuity_Tables,MATCH(DE$3+3,'Mortality Tables'!$N$1:$DN$1,0),FALSE)),"")</f>
        <v/>
      </c>
      <c r="DF166" s="685" t="str">
        <f>IFERROR((DE166+BO166*Contr_Rate)*(1+Inv_Return)*IF($D166=$C$1,VLOOKUP($T166,Male_Annuity_Tables,MATCH($BS$3+3,'Mortality Tables'!$N$1:$DN$1,0),FALSE),VLOOKUP($T166,Fe_Annuity_Tables,MATCH(DF$3+3,'Mortality Tables'!$N$1:$DN$1,0),FALSE)),"")</f>
        <v/>
      </c>
      <c r="DG166" s="685" t="str">
        <f>IFERROR((DF166+BP166*Contr_Rate)*(1+Inv_Return)*IF($D166=$C$1,VLOOKUP($T166,Male_Annuity_Tables,MATCH($BS$3+3,'Mortality Tables'!$N$1:$DN$1,0),FALSE),VLOOKUP($T166,Fe_Annuity_Tables,MATCH(DG$3+3,'Mortality Tables'!$N$1:$DN$1,0),FALSE)),"")</f>
        <v/>
      </c>
      <c r="DH166" s="685" t="str">
        <f>IFERROR((DG166+BQ166*Contr_Rate)*(1+Inv_Return)*IF($D166=$C$1,VLOOKUP($T166,Male_Annuity_Tables,MATCH($BS$3+3,'Mortality Tables'!$N$1:$DN$1,0),FALSE),VLOOKUP($T166,Fe_Annuity_Tables,MATCH(DH$3+3,'Mortality Tables'!$N$1:$DN$1,0),FALSE)),"")</f>
        <v/>
      </c>
      <c r="DJ166" s="686">
        <f t="shared" si="100"/>
        <v>1683410.7669997434</v>
      </c>
      <c r="DK166" s="680">
        <f t="shared" si="60"/>
        <v>8.8017766057058875</v>
      </c>
      <c r="DL166" s="686">
        <f t="shared" si="111"/>
        <v>128142.90391767716</v>
      </c>
      <c r="DM166" s="686">
        <f t="shared" si="101"/>
        <v>6012199.8425613157</v>
      </c>
      <c r="DN166" s="687">
        <f t="shared" si="112"/>
        <v>2.1313813125527405E-2</v>
      </c>
      <c r="DP166" s="688">
        <f t="shared" si="95"/>
        <v>188729.14587667276</v>
      </c>
      <c r="DQ166" s="688">
        <f t="shared" si="96"/>
        <v>251061.90871943938</v>
      </c>
      <c r="DR166" s="688">
        <f t="shared" si="97"/>
        <v>256518.13267542093</v>
      </c>
    </row>
    <row r="167" spans="1:122" s="657" customFormat="1" ht="14.5">
      <c r="A167" s="675" t="s">
        <v>1403</v>
      </c>
      <c r="B167" s="675" t="s">
        <v>1404</v>
      </c>
      <c r="C167" s="675" t="s">
        <v>115</v>
      </c>
      <c r="D167" s="675" t="s">
        <v>60</v>
      </c>
      <c r="E167" s="676">
        <v>28697</v>
      </c>
      <c r="F167" s="677">
        <v>35420</v>
      </c>
      <c r="G167" s="677">
        <v>43093</v>
      </c>
      <c r="H167" s="678">
        <v>2160435</v>
      </c>
      <c r="I167" s="678">
        <v>115960.35</v>
      </c>
      <c r="J167" s="678">
        <v>116748.88</v>
      </c>
      <c r="K167" s="678">
        <v>7955.7</v>
      </c>
      <c r="L167" s="678">
        <v>240664.93000000002</v>
      </c>
      <c r="M167" s="679">
        <f>IF(COUNTIF($A$4:A204,A167)=1,0,1)</f>
        <v>0</v>
      </c>
      <c r="N167" s="680" t="str">
        <f t="shared" si="108"/>
        <v>Okay</v>
      </c>
      <c r="O167" s="680" t="str">
        <f>IF(G167&gt;E167,"TRUE","FALSE")</f>
        <v>TRUE</v>
      </c>
      <c r="P167" s="680" t="b">
        <f t="shared" si="92"/>
        <v>1</v>
      </c>
      <c r="Q167" s="680" t="b">
        <f t="shared" si="76"/>
        <v>1</v>
      </c>
      <c r="R167" s="680" t="b">
        <f t="shared" si="77"/>
        <v>1</v>
      </c>
      <c r="S167" s="681">
        <f t="shared" si="93"/>
        <v>18.419178082191781</v>
      </c>
      <c r="T167" s="682">
        <f t="shared" si="78"/>
        <v>46</v>
      </c>
      <c r="U167" s="682">
        <f t="shared" si="99"/>
        <v>39</v>
      </c>
      <c r="V167" s="682">
        <f t="shared" si="79"/>
        <v>7.021917808219178</v>
      </c>
      <c r="W167" s="682">
        <f t="shared" si="109"/>
        <v>14</v>
      </c>
      <c r="X167" s="683">
        <f t="shared" si="110"/>
        <v>3369309.0200000005</v>
      </c>
      <c r="Y167" s="684">
        <f t="shared" si="94"/>
        <v>2.8E-3</v>
      </c>
      <c r="Z167" s="684">
        <f>IF($D167=$C$1,VLOOKUP($T167,Male_Annuity_Tables,MATCH($W167+2,'Mortality Tables'!$DS$1:$HT$1,0),FALSE),VLOOKUP($T167,Fe_Annuity_Tables,MATCH($W167+2,'Mortality Tables'!$M$1:$DN$1,0),FALSE))</f>
        <v>0.22289720495348328</v>
      </c>
      <c r="AA167" s="664"/>
      <c r="AB167" s="685">
        <f t="shared" si="115"/>
        <v>2270509.1632500002</v>
      </c>
      <c r="AC167" s="685">
        <f t="shared" si="115"/>
        <v>2386191.6051175878</v>
      </c>
      <c r="AD167" s="685">
        <f t="shared" si="115"/>
        <v>2507768.0673983288</v>
      </c>
      <c r="AE167" s="685">
        <f t="shared" si="115"/>
        <v>2635538.8504322739</v>
      </c>
      <c r="AF167" s="685">
        <f t="shared" si="115"/>
        <v>2769819.554861798</v>
      </c>
      <c r="AG167" s="685">
        <f t="shared" si="115"/>
        <v>2910941.861182007</v>
      </c>
      <c r="AH167" s="685">
        <f t="shared" si="115"/>
        <v>3059254.3490092303</v>
      </c>
      <c r="AI167" s="685">
        <f t="shared" si="115"/>
        <v>3215123.3580912505</v>
      </c>
      <c r="AJ167" s="685">
        <f t="shared" si="115"/>
        <v>3378933.8931860002</v>
      </c>
      <c r="AK167" s="685">
        <f t="shared" si="115"/>
        <v>3551090.5750438268</v>
      </c>
      <c r="AL167" s="685">
        <f t="shared" si="114"/>
        <v>3732018.63984231</v>
      </c>
      <c r="AM167" s="685">
        <f t="shared" si="114"/>
        <v>3922164.9895422757</v>
      </c>
      <c r="AN167" s="685">
        <f t="shared" si="114"/>
        <v>4121999.2957594544</v>
      </c>
      <c r="AO167" s="685">
        <f t="shared" si="114"/>
        <v>4332015.1598783992</v>
      </c>
      <c r="AP167" s="685" t="str">
        <f t="shared" si="114"/>
        <v/>
      </c>
      <c r="AQ167" s="685" t="str">
        <f t="shared" si="114"/>
        <v/>
      </c>
      <c r="AR167" s="685" t="str">
        <f t="shared" si="114"/>
        <v/>
      </c>
      <c r="AS167" s="685" t="str">
        <f t="shared" si="114"/>
        <v/>
      </c>
      <c r="AT167" s="685" t="str">
        <f t="shared" si="114"/>
        <v/>
      </c>
      <c r="AU167" s="685" t="str">
        <f t="shared" si="114"/>
        <v/>
      </c>
      <c r="AV167" s="685" t="str">
        <f t="shared" si="113"/>
        <v/>
      </c>
      <c r="AW167" s="685" t="str">
        <f t="shared" si="113"/>
        <v/>
      </c>
      <c r="AX167" s="685" t="str">
        <f t="shared" si="113"/>
        <v/>
      </c>
      <c r="AY167" s="685" t="str">
        <f t="shared" si="113"/>
        <v/>
      </c>
      <c r="AZ167" s="685" t="str">
        <f t="shared" si="113"/>
        <v/>
      </c>
      <c r="BA167" s="685" t="str">
        <f t="shared" si="113"/>
        <v/>
      </c>
      <c r="BB167" s="685" t="str">
        <f t="shared" si="113"/>
        <v/>
      </c>
      <c r="BC167" s="685" t="str">
        <f t="shared" si="113"/>
        <v/>
      </c>
      <c r="BD167" s="685" t="str">
        <f t="shared" si="113"/>
        <v/>
      </c>
      <c r="BE167" s="685" t="str">
        <f t="shared" si="113"/>
        <v/>
      </c>
      <c r="BF167" s="685" t="str">
        <f t="shared" si="113"/>
        <v/>
      </c>
      <c r="BG167" s="685" t="str">
        <f t="shared" si="113"/>
        <v/>
      </c>
      <c r="BH167" s="685" t="str">
        <f t="shared" si="113"/>
        <v/>
      </c>
      <c r="BI167" s="685" t="str">
        <f t="shared" si="106"/>
        <v/>
      </c>
      <c r="BJ167" s="685" t="str">
        <f t="shared" si="106"/>
        <v/>
      </c>
      <c r="BK167" s="685" t="str">
        <f t="shared" si="106"/>
        <v/>
      </c>
      <c r="BL167" s="685" t="str">
        <f t="shared" si="106"/>
        <v/>
      </c>
      <c r="BM167" s="685" t="str">
        <f t="shared" si="106"/>
        <v/>
      </c>
      <c r="BN167" s="685" t="str">
        <f t="shared" si="106"/>
        <v/>
      </c>
      <c r="BO167" s="685" t="str">
        <f t="shared" si="106"/>
        <v/>
      </c>
      <c r="BP167" s="685" t="str">
        <f t="shared" si="106"/>
        <v/>
      </c>
      <c r="BQ167" s="685" t="str">
        <f t="shared" si="107"/>
        <v/>
      </c>
      <c r="BR167" s="529"/>
      <c r="BS167" s="685">
        <f>IFERROR(($L167+AB167*Contr_Rate)*(1+Inv_Return)*IF($D167=$C$1,VLOOKUP($T167,Male_Annuity_Tables,MATCH($BS$3+3,'Mortality Tables'!$N$1:$DN$1,0),FALSE),VLOOKUP($T167,Fe_Annuity_Tables,MATCH(BS$3+3,'Mortality Tables'!$N$1:$DN$1,0),FALSE)),"")</f>
        <v>802951.02437850728</v>
      </c>
      <c r="BT167" s="685">
        <f>IFERROR(($BS167+AC167*Contr_Rate)*(1+Inv_Return)*IF($D167=$C$1,VLOOKUP($T167,Male_Annuity_Tables,MATCH($BS$3+3,'Mortality Tables'!$N$1:$DN$1,0),FALSE),VLOOKUP($T167,Fe_Annuity_Tables,MATCH(BT$3+3,'Mortality Tables'!$N$1:$DN$1,0),FALSE)),"")</f>
        <v>1121120.8157906751</v>
      </c>
      <c r="BU167" s="685">
        <f>IFERROR((BT167+AD167*Contr_Rate)*(1+Inv_Return)*IF($D167=$C$1,VLOOKUP($T167,Male_Annuity_Tables,MATCH($BS$3+3,'Mortality Tables'!$N$1:$DN$1,0),FALSE),VLOOKUP($T167,Fe_Annuity_Tables,MATCH(BU$3+3,'Mortality Tables'!$N$1:$DN$1,0),FALSE)),"")</f>
        <v>1171659.2241362177</v>
      </c>
      <c r="BV167" s="685">
        <f>IFERROR((BU167+AE167*Contr_Rate)*(1+Inv_Return)*IF($D167=$C$1,VLOOKUP($T167,Male_Annuity_Tables,MATCH($BS$3+3,'Mortality Tables'!$N$1:$DN$1,0),FALSE),VLOOKUP($T167,Fe_Annuity_Tables,MATCH(BV$3+3,'Mortality Tables'!$N$1:$DN$1,0),FALSE)),"")</f>
        <v>1039522.4966403736</v>
      </c>
      <c r="BW167" s="685">
        <f>IFERROR((BV167+AF167*Contr_Rate)*(1+Inv_Return)*IF($D167=$C$1,VLOOKUP($T167,Male_Annuity_Tables,MATCH($BS$3+3,'Mortality Tables'!$N$1:$DN$1,0),FALSE),VLOOKUP($T167,Fe_Annuity_Tables,MATCH(BW$3+3,'Mortality Tables'!$N$1:$DN$1,0),FALSE)),"")</f>
        <v>888424.89408561192</v>
      </c>
      <c r="BX167" s="685">
        <f>IFERROR((BW167+AG167*Contr_Rate)*(1+Inv_Return)*IF($D167=$C$1,VLOOKUP($T167,Male_Annuity_Tables,MATCH($BS$3+3,'Mortality Tables'!$N$1:$DN$1,0),FALSE),VLOOKUP($T167,Fe_Annuity_Tables,MATCH(BX$3+3,'Mortality Tables'!$N$1:$DN$1,0),FALSE)),"")</f>
        <v>750039.59232789348</v>
      </c>
      <c r="BY167" s="685">
        <f>IFERROR((BX167+AH167*Contr_Rate)*(1+Inv_Return)*IF($D167=$C$1,VLOOKUP($T167,Male_Annuity_Tables,MATCH($BS$3+3,'Mortality Tables'!$N$1:$DN$1,0),FALSE),VLOOKUP($T167,Fe_Annuity_Tables,MATCH(BY$3+3,'Mortality Tables'!$N$1:$DN$1,0),FALSE)),"")</f>
        <v>636266.40094904299</v>
      </c>
      <c r="BZ167" s="685">
        <f>IFERROR((BY167+AI167*Contr_Rate)*(1+Inv_Return)*IF($D167=$C$1,VLOOKUP($T167,Male_Annuity_Tables,MATCH($BS$3+3,'Mortality Tables'!$N$1:$DN$1,0),FALSE),VLOOKUP($T167,Fe_Annuity_Tables,MATCH(BZ$3+3,'Mortality Tables'!$N$1:$DN$1,0),FALSE)),"")</f>
        <v>547036.95749478636</v>
      </c>
      <c r="CA167" s="685">
        <f>IFERROR((BZ167+AJ167*Contr_Rate)*(1+Inv_Return)*IF($D167=$C$1,VLOOKUP($T167,Male_Annuity_Tables,MATCH($BS$3+3,'Mortality Tables'!$N$1:$DN$1,0),FALSE),VLOOKUP($T167,Fe_Annuity_Tables,MATCH(CA$3+3,'Mortality Tables'!$N$1:$DN$1,0),FALSE)),"")</f>
        <v>477556.54752742086</v>
      </c>
      <c r="CB167" s="685">
        <f>IFERROR((CA167+AK167*Contr_Rate)*(1+Inv_Return)*IF($D167=$C$1,VLOOKUP($T167,Male_Annuity_Tables,MATCH($BS$3+3,'Mortality Tables'!$N$1:$DN$1,0),FALSE),VLOOKUP($T167,Fe_Annuity_Tables,MATCH(CB$3+3,'Mortality Tables'!$N$1:$DN$1,0),FALSE)),"")</f>
        <v>446014.62147127395</v>
      </c>
      <c r="CC167" s="685">
        <f>IFERROR((CB167+AL167*Contr_Rate)*(1+Inv_Return)*IF($D167=$C$1,VLOOKUP($T167,Male_Annuity_Tables,MATCH($BS$3+3,'Mortality Tables'!$N$1:$DN$1,0),FALSE),VLOOKUP($T167,Fe_Annuity_Tables,MATCH(CC$3+3,'Mortality Tables'!$N$1:$DN$1,0),FALSE)),"")</f>
        <v>427378.14441955037</v>
      </c>
      <c r="CD167" s="685">
        <f>IFERROR((CC167+AM167*Contr_Rate)*(1+Inv_Return)*IF($D167=$C$1,VLOOKUP($T167,Male_Annuity_Tables,MATCH($BS$3+3,'Mortality Tables'!$N$1:$DN$1,0),FALSE),VLOOKUP($T167,Fe_Annuity_Tables,MATCH(CD$3+3,'Mortality Tables'!$N$1:$DN$1,0),FALSE)),"")</f>
        <v>413253.08065118326</v>
      </c>
      <c r="CE167" s="685">
        <f>IFERROR((CD167+AN167*Contr_Rate)*(1+Inv_Return)*IF($D167=$C$1,VLOOKUP($T167,Male_Annuity_Tables,MATCH($BS$3+3,'Mortality Tables'!$N$1:$DN$1,0),FALSE),VLOOKUP($T167,Fe_Annuity_Tables,MATCH(CE$3+3,'Mortality Tables'!$N$1:$DN$1,0),FALSE)),"")</f>
        <v>400927.14555904764</v>
      </c>
      <c r="CF167" s="685">
        <f>IFERROR((CE167+AO167*Contr_Rate)*(1+Inv_Return)*IF($D167=$C$1,VLOOKUP($T167,Male_Annuity_Tables,MATCH($BS$3+3,'Mortality Tables'!$N$1:$DN$1,0),FALSE),VLOOKUP($T167,Fe_Annuity_Tables,MATCH(CF$3+3,'Mortality Tables'!$N$1:$DN$1,0),FALSE)),"")</f>
        <v>389522.17013220378</v>
      </c>
      <c r="CG167" s="685" t="str">
        <f>IFERROR((CF167+AP167*Contr_Rate)*(1+Inv_Return)*IF($D167=$C$1,VLOOKUP($T167,Male_Annuity_Tables,MATCH($BS$3+3,'Mortality Tables'!$N$1:$DN$1,0),FALSE),VLOOKUP($T167,Fe_Annuity_Tables,MATCH(CG$3+3,'Mortality Tables'!$N$1:$DN$1,0),FALSE)),"")</f>
        <v/>
      </c>
      <c r="CH167" s="685" t="str">
        <f>IFERROR((CG167+AQ167*Contr_Rate)*(1+Inv_Return)*IF($D167=$C$1,VLOOKUP($T167,Male_Annuity_Tables,MATCH($BS$3+3,'Mortality Tables'!$N$1:$DN$1,0),FALSE),VLOOKUP($T167,Fe_Annuity_Tables,MATCH(CH$3+3,'Mortality Tables'!$N$1:$DN$1,0),FALSE)),"")</f>
        <v/>
      </c>
      <c r="CI167" s="685" t="str">
        <f>IFERROR((CH167+AR167*Contr_Rate)*(1+Inv_Return)*IF($D167=$C$1,VLOOKUP($T167,Male_Annuity_Tables,MATCH($BS$3+3,'Mortality Tables'!$N$1:$DN$1,0),FALSE),VLOOKUP($T167,Fe_Annuity_Tables,MATCH(CI$3+3,'Mortality Tables'!$N$1:$DN$1,0),FALSE)),"")</f>
        <v/>
      </c>
      <c r="CJ167" s="685" t="str">
        <f>IFERROR((CI167+AS167*Contr_Rate)*(1+Inv_Return)*IF($D167=$C$1,VLOOKUP($T167,Male_Annuity_Tables,MATCH($BS$3+3,'Mortality Tables'!$N$1:$DN$1,0),FALSE),VLOOKUP($T167,Fe_Annuity_Tables,MATCH(CJ$3+3,'Mortality Tables'!$N$1:$DN$1,0),FALSE)),"")</f>
        <v/>
      </c>
      <c r="CK167" s="685" t="str">
        <f>IFERROR((CJ167+AT167*Contr_Rate)*(1+Inv_Return)*IF($D167=$C$1,VLOOKUP($T167,Male_Annuity_Tables,MATCH($BS$3+3,'Mortality Tables'!$N$1:$DN$1,0),FALSE),VLOOKUP($T167,Fe_Annuity_Tables,MATCH(CK$3+3,'Mortality Tables'!$N$1:$DN$1,0),FALSE)),"")</f>
        <v/>
      </c>
      <c r="CL167" s="685" t="str">
        <f>IFERROR((CK167+AU167*Contr_Rate)*(1+Inv_Return)*IF($D167=$C$1,VLOOKUP($T167,Male_Annuity_Tables,MATCH($BS$3+3,'Mortality Tables'!$N$1:$DN$1,0),FALSE),VLOOKUP($T167,Fe_Annuity_Tables,MATCH(CL$3+3,'Mortality Tables'!$N$1:$DN$1,0),FALSE)),"")</f>
        <v/>
      </c>
      <c r="CM167" s="685" t="str">
        <f>IFERROR((CL167+AV167*Contr_Rate)*(1+Inv_Return)*IF($D167=$C$1,VLOOKUP($T167,Male_Annuity_Tables,MATCH($BS$3+3,'Mortality Tables'!$N$1:$DN$1,0),FALSE),VLOOKUP($T167,Fe_Annuity_Tables,MATCH(CM$3+3,'Mortality Tables'!$N$1:$DN$1,0),FALSE)),"")</f>
        <v/>
      </c>
      <c r="CN167" s="685" t="str">
        <f>IFERROR((CM167+AW167*Contr_Rate)*(1+Inv_Return)*IF($D167=$C$1,VLOOKUP($T167,Male_Annuity_Tables,MATCH($BS$3+3,'Mortality Tables'!$N$1:$DN$1,0),FALSE),VLOOKUP($T167,Fe_Annuity_Tables,MATCH(CN$3+3,'Mortality Tables'!$N$1:$DN$1,0),FALSE)),"")</f>
        <v/>
      </c>
      <c r="CO167" s="685" t="str">
        <f>IFERROR((CN167+AX167*Contr_Rate)*(1+Inv_Return)*IF($D167=$C$1,VLOOKUP($T167,Male_Annuity_Tables,MATCH($BS$3+3,'Mortality Tables'!$N$1:$DN$1,0),FALSE),VLOOKUP($T167,Fe_Annuity_Tables,MATCH(CO$3+3,'Mortality Tables'!$N$1:$DN$1,0),FALSE)),"")</f>
        <v/>
      </c>
      <c r="CP167" s="685" t="str">
        <f>IFERROR((CO167+AY167*Contr_Rate)*(1+Inv_Return)*IF($D167=$C$1,VLOOKUP($T167,Male_Annuity_Tables,MATCH($BS$3+3,'Mortality Tables'!$N$1:$DN$1,0),FALSE),VLOOKUP($T167,Fe_Annuity_Tables,MATCH(CP$3+3,'Mortality Tables'!$N$1:$DN$1,0),FALSE)),"")</f>
        <v/>
      </c>
      <c r="CQ167" s="685" t="str">
        <f>IFERROR((CP167+AZ167*Contr_Rate)*(1+Inv_Return)*IF($D167=$C$1,VLOOKUP($T167,Male_Annuity_Tables,MATCH($BS$3+3,'Mortality Tables'!$N$1:$DN$1,0),FALSE),VLOOKUP($T167,Fe_Annuity_Tables,MATCH(CQ$3+3,'Mortality Tables'!$N$1:$DN$1,0),FALSE)),"")</f>
        <v/>
      </c>
      <c r="CR167" s="685" t="str">
        <f>IFERROR((CQ167+BA167*Contr_Rate)*(1+Inv_Return)*IF($D167=$C$1,VLOOKUP($T167,Male_Annuity_Tables,MATCH($BS$3+3,'Mortality Tables'!$N$1:$DN$1,0),FALSE),VLOOKUP($T167,Fe_Annuity_Tables,MATCH(CR$3+3,'Mortality Tables'!$N$1:$DN$1,0),FALSE)),"")</f>
        <v/>
      </c>
      <c r="CS167" s="685" t="str">
        <f>IFERROR((CR167+BB167*Contr_Rate)*(1+Inv_Return)*IF($D167=$C$1,VLOOKUP($T167,Male_Annuity_Tables,MATCH($BS$3+3,'Mortality Tables'!$N$1:$DN$1,0),FALSE),VLOOKUP($T167,Fe_Annuity_Tables,MATCH(CS$3+3,'Mortality Tables'!$N$1:$DN$1,0),FALSE)),"")</f>
        <v/>
      </c>
      <c r="CT167" s="685" t="str">
        <f>IFERROR((CS167+BC167*Contr_Rate)*(1+Inv_Return)*IF($D167=$C$1,VLOOKUP($T167,Male_Annuity_Tables,MATCH($BS$3+3,'Mortality Tables'!$N$1:$DN$1,0),FALSE),VLOOKUP($T167,Fe_Annuity_Tables,MATCH(CT$3+3,'Mortality Tables'!$N$1:$DN$1,0),FALSE)),"")</f>
        <v/>
      </c>
      <c r="CU167" s="685" t="str">
        <f>IFERROR((CT167+BD167*Contr_Rate)*(1+Inv_Return)*IF($D167=$C$1,VLOOKUP($T167,Male_Annuity_Tables,MATCH($BS$3+3,'Mortality Tables'!$N$1:$DN$1,0),FALSE),VLOOKUP($T167,Fe_Annuity_Tables,MATCH(CU$3+3,'Mortality Tables'!$N$1:$DN$1,0),FALSE)),"")</f>
        <v/>
      </c>
      <c r="CV167" s="685" t="str">
        <f>IFERROR((CU167+BE167*Contr_Rate)*(1+Inv_Return)*IF($D167=$C$1,VLOOKUP($T167,Male_Annuity_Tables,MATCH($BS$3+3,'Mortality Tables'!$N$1:$DN$1,0),FALSE),VLOOKUP($T167,Fe_Annuity_Tables,MATCH(CV$3+3,'Mortality Tables'!$N$1:$DN$1,0),FALSE)),"")</f>
        <v/>
      </c>
      <c r="CW167" s="685" t="str">
        <f>IFERROR((CV167+BF167*Contr_Rate)*(1+Inv_Return)*IF($D167=$C$1,VLOOKUP($T167,Male_Annuity_Tables,MATCH($BS$3+3,'Mortality Tables'!$N$1:$DN$1,0),FALSE),VLOOKUP($T167,Fe_Annuity_Tables,MATCH(CW$3+3,'Mortality Tables'!$N$1:$DN$1,0),FALSE)),"")</f>
        <v/>
      </c>
      <c r="CX167" s="685" t="str">
        <f>IFERROR((CW167+BG167*Contr_Rate)*(1+Inv_Return)*IF($D167=$C$1,VLOOKUP($T167,Male_Annuity_Tables,MATCH($BS$3+3,'Mortality Tables'!$N$1:$DN$1,0),FALSE),VLOOKUP($T167,Fe_Annuity_Tables,MATCH(CX$3+3,'Mortality Tables'!$N$1:$DN$1,0),FALSE)),"")</f>
        <v/>
      </c>
      <c r="CY167" s="685" t="str">
        <f>IFERROR((CX167+BH167*Contr_Rate)*(1+Inv_Return)*IF($D167=$C$1,VLOOKUP($T167,Male_Annuity_Tables,MATCH($BS$3+3,'Mortality Tables'!$N$1:$DN$1,0),FALSE),VLOOKUP($T167,Fe_Annuity_Tables,MATCH(CY$3+3,'Mortality Tables'!$N$1:$DN$1,0),FALSE)),"")</f>
        <v/>
      </c>
      <c r="CZ167" s="685" t="str">
        <f>IFERROR((CY167+BI167*Contr_Rate)*(1+Inv_Return)*IF($D167=$C$1,VLOOKUP($T167,Male_Annuity_Tables,MATCH($BS$3+3,'Mortality Tables'!$N$1:$DN$1,0),FALSE),VLOOKUP($T167,Fe_Annuity_Tables,MATCH(CZ$3+3,'Mortality Tables'!$N$1:$DN$1,0),FALSE)),"")</f>
        <v/>
      </c>
      <c r="DA167" s="685" t="str">
        <f>IFERROR((CZ167+BJ167*Contr_Rate)*(1+Inv_Return)*IF($D167=$C$1,VLOOKUP($T167,Male_Annuity_Tables,MATCH($BS$3+3,'Mortality Tables'!$N$1:$DN$1,0),FALSE),VLOOKUP($T167,Fe_Annuity_Tables,MATCH(DA$3+3,'Mortality Tables'!$N$1:$DN$1,0),FALSE)),"")</f>
        <v/>
      </c>
      <c r="DB167" s="685" t="str">
        <f>IFERROR((DA167+BK167*Contr_Rate)*(1+Inv_Return)*IF($D167=$C$1,VLOOKUP($T167,Male_Annuity_Tables,MATCH($BS$3+3,'Mortality Tables'!$N$1:$DN$1,0),FALSE),VLOOKUP($T167,Fe_Annuity_Tables,MATCH(DB$3+3,'Mortality Tables'!$N$1:$DN$1,0),FALSE)),"")</f>
        <v/>
      </c>
      <c r="DC167" s="685" t="str">
        <f>IFERROR((DB167+BL167*Contr_Rate)*(1+Inv_Return)*IF($D167=$C$1,VLOOKUP($T167,Male_Annuity_Tables,MATCH($BS$3+3,'Mortality Tables'!$N$1:$DN$1,0),FALSE),VLOOKUP($T167,Fe_Annuity_Tables,MATCH(DC$3+3,'Mortality Tables'!$N$1:$DN$1,0),FALSE)),"")</f>
        <v/>
      </c>
      <c r="DD167" s="685" t="str">
        <f>IFERROR((DC167+BM167*Contr_Rate)*(1+Inv_Return)*IF($D167=$C$1,VLOOKUP($T167,Male_Annuity_Tables,MATCH($BS$3+3,'Mortality Tables'!$N$1:$DN$1,0),FALSE),VLOOKUP($T167,Fe_Annuity_Tables,MATCH(DD$3+3,'Mortality Tables'!$N$1:$DN$1,0),FALSE)),"")</f>
        <v/>
      </c>
      <c r="DE167" s="685" t="str">
        <f>IFERROR((DD167+BN167*Contr_Rate)*(1+Inv_Return)*IF($D167=$C$1,VLOOKUP($T167,Male_Annuity_Tables,MATCH($BS$3+3,'Mortality Tables'!$N$1:$DN$1,0),FALSE),VLOOKUP($T167,Fe_Annuity_Tables,MATCH(DE$3+3,'Mortality Tables'!$N$1:$DN$1,0),FALSE)),"")</f>
        <v/>
      </c>
      <c r="DF167" s="685" t="str">
        <f>IFERROR((DE167+BO167*Contr_Rate)*(1+Inv_Return)*IF($D167=$C$1,VLOOKUP($T167,Male_Annuity_Tables,MATCH($BS$3+3,'Mortality Tables'!$N$1:$DN$1,0),FALSE),VLOOKUP($T167,Fe_Annuity_Tables,MATCH(DF$3+3,'Mortality Tables'!$N$1:$DN$1,0),FALSE)),"")</f>
        <v/>
      </c>
      <c r="DG167" s="685" t="str">
        <f>IFERROR((DF167+BP167*Contr_Rate)*(1+Inv_Return)*IF($D167=$C$1,VLOOKUP($T167,Male_Annuity_Tables,MATCH($BS$3+3,'Mortality Tables'!$N$1:$DN$1,0),FALSE),VLOOKUP($T167,Fe_Annuity_Tables,MATCH(DG$3+3,'Mortality Tables'!$N$1:$DN$1,0),FALSE)),"")</f>
        <v/>
      </c>
      <c r="DH167" s="685" t="str">
        <f>IFERROR((DG167+BQ167*Contr_Rate)*(1+Inv_Return)*IF($D167=$C$1,VLOOKUP($T167,Male_Annuity_Tables,MATCH($BS$3+3,'Mortality Tables'!$N$1:$DN$1,0),FALSE),VLOOKUP($T167,Fe_Annuity_Tables,MATCH(DH$3+3,'Mortality Tables'!$N$1:$DN$1,0),FALSE)),"")</f>
        <v/>
      </c>
      <c r="DJ167" s="686">
        <f t="shared" si="100"/>
        <v>1171659.2241362177</v>
      </c>
      <c r="DK167" s="680">
        <f t="shared" si="60"/>
        <v>8.8017766057058875</v>
      </c>
      <c r="DL167" s="686">
        <f t="shared" si="111"/>
        <v>89187.866874781845</v>
      </c>
      <c r="DM167" s="686">
        <f t="shared" si="101"/>
        <v>4332015.1598783992</v>
      </c>
      <c r="DN167" s="687">
        <f t="shared" si="112"/>
        <v>2.0588078199912249E-2</v>
      </c>
      <c r="DP167" s="688">
        <f t="shared" si="95"/>
        <v>122353.67709479695</v>
      </c>
      <c r="DQ167" s="688">
        <f t="shared" si="96"/>
        <v>170836.38991018309</v>
      </c>
      <c r="DR167" s="688">
        <f t="shared" si="97"/>
        <v>178537.43257387687</v>
      </c>
    </row>
    <row r="168" spans="1:122" s="657" customFormat="1" ht="14.5">
      <c r="A168" s="675" t="s">
        <v>1405</v>
      </c>
      <c r="B168" s="675" t="s">
        <v>1406</v>
      </c>
      <c r="C168" s="675" t="s">
        <v>541</v>
      </c>
      <c r="D168" s="675" t="s">
        <v>60</v>
      </c>
      <c r="E168" s="676">
        <v>27479</v>
      </c>
      <c r="F168" s="677">
        <v>44254</v>
      </c>
      <c r="G168" s="677">
        <v>44394</v>
      </c>
      <c r="H168" s="678">
        <v>1897628</v>
      </c>
      <c r="I168" s="678">
        <v>189253.07</v>
      </c>
      <c r="J168" s="678">
        <v>145221.38</v>
      </c>
      <c r="K168" s="678">
        <v>32244.21</v>
      </c>
      <c r="L168" s="678">
        <v>366718.66000000003</v>
      </c>
      <c r="M168" s="679">
        <f>IF(COUNTIF($A$4:A204,A168)=1,0,1)</f>
        <v>0</v>
      </c>
      <c r="N168" s="680" t="str">
        <f t="shared" si="108"/>
        <v>Okay</v>
      </c>
      <c r="O168" s="680" t="str">
        <f t="shared" si="98"/>
        <v>TRUE</v>
      </c>
      <c r="P168" s="680" t="b">
        <f t="shared" si="92"/>
        <v>1</v>
      </c>
      <c r="Q168" s="680" t="b">
        <f t="shared" si="76"/>
        <v>1</v>
      </c>
      <c r="R168" s="680" t="b">
        <f t="shared" si="77"/>
        <v>1</v>
      </c>
      <c r="S168" s="681">
        <f t="shared" si="93"/>
        <v>45.958904109589042</v>
      </c>
      <c r="T168" s="682">
        <f t="shared" si="78"/>
        <v>49</v>
      </c>
      <c r="U168" s="682">
        <f t="shared" si="99"/>
        <v>46</v>
      </c>
      <c r="V168" s="682">
        <f t="shared" si="79"/>
        <v>3.4575342465753423</v>
      </c>
      <c r="W168" s="682">
        <f t="shared" si="109"/>
        <v>11</v>
      </c>
      <c r="X168" s="683">
        <f t="shared" si="110"/>
        <v>4033905.2600000002</v>
      </c>
      <c r="Y168" s="684">
        <f t="shared" si="94"/>
        <v>3.48E-3</v>
      </c>
      <c r="Z168" s="684">
        <f>IF($D168=$C$1,VLOOKUP($T168,Male_Annuity_Tables,MATCH($W168+2,'Mortality Tables'!$DS$1:$HT$1,0),FALSE),VLOOKUP($T168,Fe_Annuity_Tables,MATCH($W168+2,'Mortality Tables'!$M$1:$DN$1,0),FALSE))</f>
        <v>0.36625918783018357</v>
      </c>
      <c r="AA168" s="664"/>
      <c r="AB168" s="685">
        <f t="shared" si="115"/>
        <v>1994312.1466000001</v>
      </c>
      <c r="AC168" s="685">
        <f t="shared" si="115"/>
        <v>2095922.35046927</v>
      </c>
      <c r="AD168" s="685">
        <f t="shared" si="115"/>
        <v>2202709.5942256795</v>
      </c>
      <c r="AE168" s="685">
        <f t="shared" si="115"/>
        <v>2314937.648051478</v>
      </c>
      <c r="AF168" s="685">
        <f t="shared" si="115"/>
        <v>2432883.7212197008</v>
      </c>
      <c r="AG168" s="685">
        <f t="shared" si="115"/>
        <v>2556839.1468158448</v>
      </c>
      <c r="AH168" s="685">
        <f t="shared" si="115"/>
        <v>2687110.1013461119</v>
      </c>
      <c r="AI168" s="685">
        <f t="shared" si="115"/>
        <v>2824018.3610096965</v>
      </c>
      <c r="AJ168" s="685">
        <f t="shared" si="115"/>
        <v>2967902.0965031409</v>
      </c>
      <c r="AK168" s="685">
        <f t="shared" si="115"/>
        <v>3119116.708319976</v>
      </c>
      <c r="AL168" s="685">
        <f t="shared" si="114"/>
        <v>3278035.7046088786</v>
      </c>
      <c r="AM168" s="685" t="str">
        <f t="shared" si="114"/>
        <v/>
      </c>
      <c r="AN168" s="685" t="str">
        <f t="shared" si="114"/>
        <v/>
      </c>
      <c r="AO168" s="685" t="str">
        <f t="shared" si="114"/>
        <v/>
      </c>
      <c r="AP168" s="685" t="str">
        <f t="shared" si="114"/>
        <v/>
      </c>
      <c r="AQ168" s="685" t="str">
        <f t="shared" si="114"/>
        <v/>
      </c>
      <c r="AR168" s="685" t="str">
        <f t="shared" si="114"/>
        <v/>
      </c>
      <c r="AS168" s="685" t="str">
        <f t="shared" si="114"/>
        <v/>
      </c>
      <c r="AT168" s="685" t="str">
        <f t="shared" si="114"/>
        <v/>
      </c>
      <c r="AU168" s="685" t="str">
        <f t="shared" si="114"/>
        <v/>
      </c>
      <c r="AV168" s="685" t="str">
        <f t="shared" si="113"/>
        <v/>
      </c>
      <c r="AW168" s="685" t="str">
        <f t="shared" si="113"/>
        <v/>
      </c>
      <c r="AX168" s="685" t="str">
        <f t="shared" si="113"/>
        <v/>
      </c>
      <c r="AY168" s="685" t="str">
        <f t="shared" si="113"/>
        <v/>
      </c>
      <c r="AZ168" s="685" t="str">
        <f t="shared" si="113"/>
        <v/>
      </c>
      <c r="BA168" s="685" t="str">
        <f t="shared" si="113"/>
        <v/>
      </c>
      <c r="BB168" s="685" t="str">
        <f t="shared" si="113"/>
        <v/>
      </c>
      <c r="BC168" s="685" t="str">
        <f t="shared" si="113"/>
        <v/>
      </c>
      <c r="BD168" s="685" t="str">
        <f t="shared" si="113"/>
        <v/>
      </c>
      <c r="BE168" s="685" t="str">
        <f t="shared" si="113"/>
        <v/>
      </c>
      <c r="BF168" s="685" t="str">
        <f t="shared" si="113"/>
        <v/>
      </c>
      <c r="BG168" s="685" t="str">
        <f t="shared" si="113"/>
        <v/>
      </c>
      <c r="BH168" s="685" t="str">
        <f t="shared" si="113"/>
        <v/>
      </c>
      <c r="BI168" s="685" t="str">
        <f t="shared" si="106"/>
        <v/>
      </c>
      <c r="BJ168" s="685" t="str">
        <f t="shared" si="106"/>
        <v/>
      </c>
      <c r="BK168" s="685" t="str">
        <f t="shared" si="106"/>
        <v/>
      </c>
      <c r="BL168" s="685" t="str">
        <f t="shared" si="106"/>
        <v/>
      </c>
      <c r="BM168" s="685" t="str">
        <f t="shared" si="106"/>
        <v/>
      </c>
      <c r="BN168" s="685" t="str">
        <f t="shared" si="106"/>
        <v/>
      </c>
      <c r="BO168" s="685" t="str">
        <f t="shared" si="106"/>
        <v/>
      </c>
      <c r="BP168" s="685" t="str">
        <f t="shared" si="106"/>
        <v/>
      </c>
      <c r="BQ168" s="685" t="str">
        <f t="shared" si="107"/>
        <v/>
      </c>
      <c r="BR168" s="529"/>
      <c r="BS168" s="685">
        <f>IFERROR(($L168+AB168*Contr_Rate)*(1+Inv_Return)*IF($D168=$C$1,VLOOKUP($T168,Male_Annuity_Tables,MATCH($BS$3+3,'Mortality Tables'!$N$1:$DN$1,0),FALSE),VLOOKUP($T168,Fe_Annuity_Tables,MATCH(BS$3+3,'Mortality Tables'!$N$1:$DN$1,0),FALSE)),"")</f>
        <v>840002.58730981371</v>
      </c>
      <c r="BT168" s="685">
        <f>IFERROR(($BS168+AC168*Contr_Rate)*(1+Inv_Return)*IF($D168=$C$1,VLOOKUP($T168,Male_Annuity_Tables,MATCH($BS$3+3,'Mortality Tables'!$N$1:$DN$1,0),FALSE),VLOOKUP($T168,Fe_Annuity_Tables,MATCH(BT$3+3,'Mortality Tables'!$N$1:$DN$1,0),FALSE)),"")</f>
        <v>1146333.0100281958</v>
      </c>
      <c r="BU168" s="685">
        <f>IFERROR((BT168+AD168*Contr_Rate)*(1+Inv_Return)*IF($D168=$C$1,VLOOKUP($T168,Male_Annuity_Tables,MATCH($BS$3+3,'Mortality Tables'!$N$1:$DN$1,0),FALSE),VLOOKUP($T168,Fe_Annuity_Tables,MATCH(BU$3+3,'Mortality Tables'!$N$1:$DN$1,0),FALSE)),"")</f>
        <v>1264234.1483997353</v>
      </c>
      <c r="BV168" s="685">
        <f>IFERROR((BU168+AE168*Contr_Rate)*(1+Inv_Return)*IF($D168=$C$1,VLOOKUP($T168,Male_Annuity_Tables,MATCH($BS$3+3,'Mortality Tables'!$N$1:$DN$1,0),FALSE),VLOOKUP($T168,Fe_Annuity_Tables,MATCH(BV$3+3,'Mortality Tables'!$N$1:$DN$1,0),FALSE)),"")</f>
        <v>1227852.3166379074</v>
      </c>
      <c r="BW168" s="685">
        <f>IFERROR((BV168+AF168*Contr_Rate)*(1+Inv_Return)*IF($D168=$C$1,VLOOKUP($T168,Male_Annuity_Tables,MATCH($BS$3+3,'Mortality Tables'!$N$1:$DN$1,0),FALSE),VLOOKUP($T168,Fe_Annuity_Tables,MATCH(BW$3+3,'Mortality Tables'!$N$1:$DN$1,0),FALSE)),"")</f>
        <v>1099290.7692913814</v>
      </c>
      <c r="BX168" s="685">
        <f>IFERROR((BW168+AG168*Contr_Rate)*(1+Inv_Return)*IF($D168=$C$1,VLOOKUP($T168,Male_Annuity_Tables,MATCH($BS$3+3,'Mortality Tables'!$N$1:$DN$1,0),FALSE),VLOOKUP($T168,Fe_Annuity_Tables,MATCH(BX$3+3,'Mortality Tables'!$N$1:$DN$1,0),FALSE)),"")</f>
        <v>938373.77592678182</v>
      </c>
      <c r="BY168" s="685">
        <f>IFERROR((BX168+AH168*Contr_Rate)*(1+Inv_Return)*IF($D168=$C$1,VLOOKUP($T168,Male_Annuity_Tables,MATCH($BS$3+3,'Mortality Tables'!$N$1:$DN$1,0),FALSE),VLOOKUP($T168,Fe_Annuity_Tables,MATCH(BY$3+3,'Mortality Tables'!$N$1:$DN$1,0),FALSE)),"")</f>
        <v>828652.55409088731</v>
      </c>
      <c r="BZ168" s="685">
        <f>IFERROR((BY168+AI168*Contr_Rate)*(1+Inv_Return)*IF($D168=$C$1,VLOOKUP($T168,Male_Annuity_Tables,MATCH($BS$3+3,'Mortality Tables'!$N$1:$DN$1,0),FALSE),VLOOKUP($T168,Fe_Annuity_Tables,MATCH(BZ$3+3,'Mortality Tables'!$N$1:$DN$1,0),FALSE)),"")</f>
        <v>751704.28833512333</v>
      </c>
      <c r="CA168" s="685">
        <f>IFERROR((BZ168+AJ168*Contr_Rate)*(1+Inv_Return)*IF($D168=$C$1,VLOOKUP($T168,Male_Annuity_Tables,MATCH($BS$3+3,'Mortality Tables'!$N$1:$DN$1,0),FALSE),VLOOKUP($T168,Fe_Annuity_Tables,MATCH(CA$3+3,'Mortality Tables'!$N$1:$DN$1,0),FALSE)),"")</f>
        <v>695154.15752884839</v>
      </c>
      <c r="CB168" s="685">
        <f>IFERROR((CA168+AK168*Contr_Rate)*(1+Inv_Return)*IF($D168=$C$1,VLOOKUP($T168,Male_Annuity_Tables,MATCH($BS$3+3,'Mortality Tables'!$N$1:$DN$1,0),FALSE),VLOOKUP($T168,Fe_Annuity_Tables,MATCH(CB$3+3,'Mortality Tables'!$N$1:$DN$1,0),FALSE)),"")</f>
        <v>651221.30429981428</v>
      </c>
      <c r="CC168" s="685">
        <f>IFERROR((CB168+AL168*Contr_Rate)*(1+Inv_Return)*IF($D168=$C$1,VLOOKUP($T168,Male_Annuity_Tables,MATCH($BS$3+3,'Mortality Tables'!$N$1:$DN$1,0),FALSE),VLOOKUP($T168,Fe_Annuity_Tables,MATCH(CC$3+3,'Mortality Tables'!$N$1:$DN$1,0),FALSE)),"")</f>
        <v>615249.62369975564</v>
      </c>
      <c r="CD168" s="685" t="str">
        <f>IFERROR((CC168+AM168*Contr_Rate)*(1+Inv_Return)*IF($D168=$C$1,VLOOKUP($T168,Male_Annuity_Tables,MATCH($BS$3+3,'Mortality Tables'!$N$1:$DN$1,0),FALSE),VLOOKUP($T168,Fe_Annuity_Tables,MATCH(CD$3+3,'Mortality Tables'!$N$1:$DN$1,0),FALSE)),"")</f>
        <v/>
      </c>
      <c r="CE168" s="685" t="str">
        <f>IFERROR((CD168+AN168*Contr_Rate)*(1+Inv_Return)*IF($D168=$C$1,VLOOKUP($T168,Male_Annuity_Tables,MATCH($BS$3+3,'Mortality Tables'!$N$1:$DN$1,0),FALSE),VLOOKUP($T168,Fe_Annuity_Tables,MATCH(CE$3+3,'Mortality Tables'!$N$1:$DN$1,0),FALSE)),"")</f>
        <v/>
      </c>
      <c r="CF168" s="685" t="str">
        <f>IFERROR((CE168+AO168*Contr_Rate)*(1+Inv_Return)*IF($D168=$C$1,VLOOKUP($T168,Male_Annuity_Tables,MATCH($BS$3+3,'Mortality Tables'!$N$1:$DN$1,0),FALSE),VLOOKUP($T168,Fe_Annuity_Tables,MATCH(CF$3+3,'Mortality Tables'!$N$1:$DN$1,0),FALSE)),"")</f>
        <v/>
      </c>
      <c r="CG168" s="685" t="str">
        <f>IFERROR((CF168+AP168*Contr_Rate)*(1+Inv_Return)*IF($D168=$C$1,VLOOKUP($T168,Male_Annuity_Tables,MATCH($BS$3+3,'Mortality Tables'!$N$1:$DN$1,0),FALSE),VLOOKUP($T168,Fe_Annuity_Tables,MATCH(CG$3+3,'Mortality Tables'!$N$1:$DN$1,0),FALSE)),"")</f>
        <v/>
      </c>
      <c r="CH168" s="685" t="str">
        <f>IFERROR((CG168+AQ168*Contr_Rate)*(1+Inv_Return)*IF($D168=$C$1,VLOOKUP($T168,Male_Annuity_Tables,MATCH($BS$3+3,'Mortality Tables'!$N$1:$DN$1,0),FALSE),VLOOKUP($T168,Fe_Annuity_Tables,MATCH(CH$3+3,'Mortality Tables'!$N$1:$DN$1,0),FALSE)),"")</f>
        <v/>
      </c>
      <c r="CI168" s="685" t="str">
        <f>IFERROR((CH168+AR168*Contr_Rate)*(1+Inv_Return)*IF($D168=$C$1,VLOOKUP($T168,Male_Annuity_Tables,MATCH($BS$3+3,'Mortality Tables'!$N$1:$DN$1,0),FALSE),VLOOKUP($T168,Fe_Annuity_Tables,MATCH(CI$3+3,'Mortality Tables'!$N$1:$DN$1,0),FALSE)),"")</f>
        <v/>
      </c>
      <c r="CJ168" s="685" t="str">
        <f>IFERROR((CI168+AS168*Contr_Rate)*(1+Inv_Return)*IF($D168=$C$1,VLOOKUP($T168,Male_Annuity_Tables,MATCH($BS$3+3,'Mortality Tables'!$N$1:$DN$1,0),FALSE),VLOOKUP($T168,Fe_Annuity_Tables,MATCH(CJ$3+3,'Mortality Tables'!$N$1:$DN$1,0),FALSE)),"")</f>
        <v/>
      </c>
      <c r="CK168" s="685" t="str">
        <f>IFERROR((CJ168+AT168*Contr_Rate)*(1+Inv_Return)*IF($D168=$C$1,VLOOKUP($T168,Male_Annuity_Tables,MATCH($BS$3+3,'Mortality Tables'!$N$1:$DN$1,0),FALSE),VLOOKUP($T168,Fe_Annuity_Tables,MATCH(CK$3+3,'Mortality Tables'!$N$1:$DN$1,0),FALSE)),"")</f>
        <v/>
      </c>
      <c r="CL168" s="685" t="str">
        <f>IFERROR((CK168+AU168*Contr_Rate)*(1+Inv_Return)*IF($D168=$C$1,VLOOKUP($T168,Male_Annuity_Tables,MATCH($BS$3+3,'Mortality Tables'!$N$1:$DN$1,0),FALSE),VLOOKUP($T168,Fe_Annuity_Tables,MATCH(CL$3+3,'Mortality Tables'!$N$1:$DN$1,0),FALSE)),"")</f>
        <v/>
      </c>
      <c r="CM168" s="685" t="str">
        <f>IFERROR((CL168+AV168*Contr_Rate)*(1+Inv_Return)*IF($D168=$C$1,VLOOKUP($T168,Male_Annuity_Tables,MATCH($BS$3+3,'Mortality Tables'!$N$1:$DN$1,0),FALSE),VLOOKUP($T168,Fe_Annuity_Tables,MATCH(CM$3+3,'Mortality Tables'!$N$1:$DN$1,0),FALSE)),"")</f>
        <v/>
      </c>
      <c r="CN168" s="685" t="str">
        <f>IFERROR((CM168+AW168*Contr_Rate)*(1+Inv_Return)*IF($D168=$C$1,VLOOKUP($T168,Male_Annuity_Tables,MATCH($BS$3+3,'Mortality Tables'!$N$1:$DN$1,0),FALSE),VLOOKUP($T168,Fe_Annuity_Tables,MATCH(CN$3+3,'Mortality Tables'!$N$1:$DN$1,0),FALSE)),"")</f>
        <v/>
      </c>
      <c r="CO168" s="685" t="str">
        <f>IFERROR((CN168+AX168*Contr_Rate)*(1+Inv_Return)*IF($D168=$C$1,VLOOKUP($T168,Male_Annuity_Tables,MATCH($BS$3+3,'Mortality Tables'!$N$1:$DN$1,0),FALSE),VLOOKUP($T168,Fe_Annuity_Tables,MATCH(CO$3+3,'Mortality Tables'!$N$1:$DN$1,0),FALSE)),"")</f>
        <v/>
      </c>
      <c r="CP168" s="685" t="str">
        <f>IFERROR((CO168+AY168*Contr_Rate)*(1+Inv_Return)*IF($D168=$C$1,VLOOKUP($T168,Male_Annuity_Tables,MATCH($BS$3+3,'Mortality Tables'!$N$1:$DN$1,0),FALSE),VLOOKUP($T168,Fe_Annuity_Tables,MATCH(CP$3+3,'Mortality Tables'!$N$1:$DN$1,0),FALSE)),"")</f>
        <v/>
      </c>
      <c r="CQ168" s="685" t="str">
        <f>IFERROR((CP168+AZ168*Contr_Rate)*(1+Inv_Return)*IF($D168=$C$1,VLOOKUP($T168,Male_Annuity_Tables,MATCH($BS$3+3,'Mortality Tables'!$N$1:$DN$1,0),FALSE),VLOOKUP($T168,Fe_Annuity_Tables,MATCH(CQ$3+3,'Mortality Tables'!$N$1:$DN$1,0),FALSE)),"")</f>
        <v/>
      </c>
      <c r="CR168" s="685" t="str">
        <f>IFERROR((CQ168+BA168*Contr_Rate)*(1+Inv_Return)*IF($D168=$C$1,VLOOKUP($T168,Male_Annuity_Tables,MATCH($BS$3+3,'Mortality Tables'!$N$1:$DN$1,0),FALSE),VLOOKUP($T168,Fe_Annuity_Tables,MATCH(CR$3+3,'Mortality Tables'!$N$1:$DN$1,0),FALSE)),"")</f>
        <v/>
      </c>
      <c r="CS168" s="685" t="str">
        <f>IFERROR((CR168+BB168*Contr_Rate)*(1+Inv_Return)*IF($D168=$C$1,VLOOKUP($T168,Male_Annuity_Tables,MATCH($BS$3+3,'Mortality Tables'!$N$1:$DN$1,0),FALSE),VLOOKUP($T168,Fe_Annuity_Tables,MATCH(CS$3+3,'Mortality Tables'!$N$1:$DN$1,0),FALSE)),"")</f>
        <v/>
      </c>
      <c r="CT168" s="685" t="str">
        <f>IFERROR((CS168+BC168*Contr_Rate)*(1+Inv_Return)*IF($D168=$C$1,VLOOKUP($T168,Male_Annuity_Tables,MATCH($BS$3+3,'Mortality Tables'!$N$1:$DN$1,0),FALSE),VLOOKUP($T168,Fe_Annuity_Tables,MATCH(CT$3+3,'Mortality Tables'!$N$1:$DN$1,0),FALSE)),"")</f>
        <v/>
      </c>
      <c r="CU168" s="685" t="str">
        <f>IFERROR((CT168+BD168*Contr_Rate)*(1+Inv_Return)*IF($D168=$C$1,VLOOKUP($T168,Male_Annuity_Tables,MATCH($BS$3+3,'Mortality Tables'!$N$1:$DN$1,0),FALSE),VLOOKUP($T168,Fe_Annuity_Tables,MATCH(CU$3+3,'Mortality Tables'!$N$1:$DN$1,0),FALSE)),"")</f>
        <v/>
      </c>
      <c r="CV168" s="685" t="str">
        <f>IFERROR((CU168+BE168*Contr_Rate)*(1+Inv_Return)*IF($D168=$C$1,VLOOKUP($T168,Male_Annuity_Tables,MATCH($BS$3+3,'Mortality Tables'!$N$1:$DN$1,0),FALSE),VLOOKUP($T168,Fe_Annuity_Tables,MATCH(CV$3+3,'Mortality Tables'!$N$1:$DN$1,0),FALSE)),"")</f>
        <v/>
      </c>
      <c r="CW168" s="685" t="str">
        <f>IFERROR((CV168+BF168*Contr_Rate)*(1+Inv_Return)*IF($D168=$C$1,VLOOKUP($T168,Male_Annuity_Tables,MATCH($BS$3+3,'Mortality Tables'!$N$1:$DN$1,0),FALSE),VLOOKUP($T168,Fe_Annuity_Tables,MATCH(CW$3+3,'Mortality Tables'!$N$1:$DN$1,0),FALSE)),"")</f>
        <v/>
      </c>
      <c r="CX168" s="685" t="str">
        <f>IFERROR((CW168+BG168*Contr_Rate)*(1+Inv_Return)*IF($D168=$C$1,VLOOKUP($T168,Male_Annuity_Tables,MATCH($BS$3+3,'Mortality Tables'!$N$1:$DN$1,0),FALSE),VLOOKUP($T168,Fe_Annuity_Tables,MATCH(CX$3+3,'Mortality Tables'!$N$1:$DN$1,0),FALSE)),"")</f>
        <v/>
      </c>
      <c r="CY168" s="685" t="str">
        <f>IFERROR((CX168+BH168*Contr_Rate)*(1+Inv_Return)*IF($D168=$C$1,VLOOKUP($T168,Male_Annuity_Tables,MATCH($BS$3+3,'Mortality Tables'!$N$1:$DN$1,0),FALSE),VLOOKUP($T168,Fe_Annuity_Tables,MATCH(CY$3+3,'Mortality Tables'!$N$1:$DN$1,0),FALSE)),"")</f>
        <v/>
      </c>
      <c r="CZ168" s="685" t="str">
        <f>IFERROR((CY168+BI168*Contr_Rate)*(1+Inv_Return)*IF($D168=$C$1,VLOOKUP($T168,Male_Annuity_Tables,MATCH($BS$3+3,'Mortality Tables'!$N$1:$DN$1,0),FALSE),VLOOKUP($T168,Fe_Annuity_Tables,MATCH(CZ$3+3,'Mortality Tables'!$N$1:$DN$1,0),FALSE)),"")</f>
        <v/>
      </c>
      <c r="DA168" s="685" t="str">
        <f>IFERROR((CZ168+BJ168*Contr_Rate)*(1+Inv_Return)*IF($D168=$C$1,VLOOKUP($T168,Male_Annuity_Tables,MATCH($BS$3+3,'Mortality Tables'!$N$1:$DN$1,0),FALSE),VLOOKUP($T168,Fe_Annuity_Tables,MATCH(DA$3+3,'Mortality Tables'!$N$1:$DN$1,0),FALSE)),"")</f>
        <v/>
      </c>
      <c r="DB168" s="685" t="str">
        <f>IFERROR((DA168+BK168*Contr_Rate)*(1+Inv_Return)*IF($D168=$C$1,VLOOKUP($T168,Male_Annuity_Tables,MATCH($BS$3+3,'Mortality Tables'!$N$1:$DN$1,0),FALSE),VLOOKUP($T168,Fe_Annuity_Tables,MATCH(DB$3+3,'Mortality Tables'!$N$1:$DN$1,0),FALSE)),"")</f>
        <v/>
      </c>
      <c r="DC168" s="685" t="str">
        <f>IFERROR((DB168+BL168*Contr_Rate)*(1+Inv_Return)*IF($D168=$C$1,VLOOKUP($T168,Male_Annuity_Tables,MATCH($BS$3+3,'Mortality Tables'!$N$1:$DN$1,0),FALSE),VLOOKUP($T168,Fe_Annuity_Tables,MATCH(DC$3+3,'Mortality Tables'!$N$1:$DN$1,0),FALSE)),"")</f>
        <v/>
      </c>
      <c r="DD168" s="685" t="str">
        <f>IFERROR((DC168+BM168*Contr_Rate)*(1+Inv_Return)*IF($D168=$C$1,VLOOKUP($T168,Male_Annuity_Tables,MATCH($BS$3+3,'Mortality Tables'!$N$1:$DN$1,0),FALSE),VLOOKUP($T168,Fe_Annuity_Tables,MATCH(DD$3+3,'Mortality Tables'!$N$1:$DN$1,0),FALSE)),"")</f>
        <v/>
      </c>
      <c r="DE168" s="685" t="str">
        <f>IFERROR((DD168+BN168*Contr_Rate)*(1+Inv_Return)*IF($D168=$C$1,VLOOKUP($T168,Male_Annuity_Tables,MATCH($BS$3+3,'Mortality Tables'!$N$1:$DN$1,0),FALSE),VLOOKUP($T168,Fe_Annuity_Tables,MATCH(DE$3+3,'Mortality Tables'!$N$1:$DN$1,0),FALSE)),"")</f>
        <v/>
      </c>
      <c r="DF168" s="685" t="str">
        <f>IFERROR((DE168+BO168*Contr_Rate)*(1+Inv_Return)*IF($D168=$C$1,VLOOKUP($T168,Male_Annuity_Tables,MATCH($BS$3+3,'Mortality Tables'!$N$1:$DN$1,0),FALSE),VLOOKUP($T168,Fe_Annuity_Tables,MATCH(DF$3+3,'Mortality Tables'!$N$1:$DN$1,0),FALSE)),"")</f>
        <v/>
      </c>
      <c r="DG168" s="685" t="str">
        <f>IFERROR((DF168+BP168*Contr_Rate)*(1+Inv_Return)*IF($D168=$C$1,VLOOKUP($T168,Male_Annuity_Tables,MATCH($BS$3+3,'Mortality Tables'!$N$1:$DN$1,0),FALSE),VLOOKUP($T168,Fe_Annuity_Tables,MATCH(DG$3+3,'Mortality Tables'!$N$1:$DN$1,0),FALSE)),"")</f>
        <v/>
      </c>
      <c r="DH168" s="685" t="str">
        <f>IFERROR((DG168+BQ168*Contr_Rate)*(1+Inv_Return)*IF($D168=$C$1,VLOOKUP($T168,Male_Annuity_Tables,MATCH($BS$3+3,'Mortality Tables'!$N$1:$DN$1,0),FALSE),VLOOKUP($T168,Fe_Annuity_Tables,MATCH(DH$3+3,'Mortality Tables'!$N$1:$DN$1,0),FALSE)),"")</f>
        <v/>
      </c>
      <c r="DJ168" s="686">
        <f t="shared" si="100"/>
        <v>1264234.1483997353</v>
      </c>
      <c r="DK168" s="680">
        <f t="shared" si="60"/>
        <v>8.8017766057058875</v>
      </c>
      <c r="DL168" s="686">
        <f t="shared" si="111"/>
        <v>96234.762295457273</v>
      </c>
      <c r="DM168" s="686">
        <f t="shared" si="101"/>
        <v>3278035.7046088786</v>
      </c>
      <c r="DN168" s="687">
        <f t="shared" si="112"/>
        <v>2.9357447864326907E-2</v>
      </c>
      <c r="DP168" s="688">
        <f t="shared" si="95"/>
        <v>128485.1157497345</v>
      </c>
      <c r="DQ168" s="688">
        <f t="shared" si="96"/>
        <v>175340.8045478928</v>
      </c>
      <c r="DR168" s="688">
        <f t="shared" si="97"/>
        <v>193374.72687092674</v>
      </c>
    </row>
    <row r="169" spans="1:122" s="657" customFormat="1" ht="14.5">
      <c r="A169" s="675" t="s">
        <v>1407</v>
      </c>
      <c r="B169" s="675" t="s">
        <v>1408</v>
      </c>
      <c r="C169" s="675" t="s">
        <v>115</v>
      </c>
      <c r="D169" s="675" t="s">
        <v>61</v>
      </c>
      <c r="E169" s="676">
        <v>24323</v>
      </c>
      <c r="F169" s="677">
        <v>40487</v>
      </c>
      <c r="G169" s="677">
        <v>41520</v>
      </c>
      <c r="H169" s="678">
        <v>2612467</v>
      </c>
      <c r="I169" s="678">
        <v>224781.87</v>
      </c>
      <c r="J169" s="678">
        <v>158710.38</v>
      </c>
      <c r="K169" s="678">
        <v>15282.21</v>
      </c>
      <c r="L169" s="678">
        <v>398774.46</v>
      </c>
      <c r="M169" s="679">
        <f>IF(COUNTIF($A$4:A204,A169)=1,0,1)</f>
        <v>0</v>
      </c>
      <c r="N169" s="680" t="str">
        <f t="shared" si="108"/>
        <v>Okay</v>
      </c>
      <c r="O169" s="680" t="str">
        <f t="shared" si="98"/>
        <v>TRUE</v>
      </c>
      <c r="P169" s="680" t="b">
        <f t="shared" si="92"/>
        <v>1</v>
      </c>
      <c r="Q169" s="680" t="b">
        <f t="shared" si="76"/>
        <v>1</v>
      </c>
      <c r="R169" s="680" t="b">
        <f t="shared" si="77"/>
        <v>1</v>
      </c>
      <c r="S169" s="681">
        <f t="shared" si="93"/>
        <v>44.284931506849318</v>
      </c>
      <c r="T169" s="682">
        <f t="shared" si="78"/>
        <v>58</v>
      </c>
      <c r="U169" s="682">
        <f t="shared" si="99"/>
        <v>47</v>
      </c>
      <c r="V169" s="682">
        <f t="shared" si="79"/>
        <v>11.331506849315069</v>
      </c>
      <c r="W169" s="682">
        <f t="shared" si="109"/>
        <v>2</v>
      </c>
      <c r="X169" s="683">
        <f t="shared" si="110"/>
        <v>797548.92</v>
      </c>
      <c r="Y169" s="684">
        <f t="shared" si="94"/>
        <v>1.155E-2</v>
      </c>
      <c r="Z169" s="684">
        <f>IF($D169=$C$1,VLOOKUP($T169,Male_Annuity_Tables,MATCH($W169+2,'Mortality Tables'!$DS$1:$HT$1,0),FALSE),VLOOKUP($T169,Fe_Annuity_Tables,MATCH($W169+2,'Mortality Tables'!$M$1:$DN$1,0),FALSE))</f>
        <v>0.88072891668999997</v>
      </c>
      <c r="AA169" s="664"/>
      <c r="AB169" s="685">
        <f t="shared" si="115"/>
        <v>2745572.1936500003</v>
      </c>
      <c r="AC169" s="685">
        <f t="shared" si="115"/>
        <v>2885459.0969164679</v>
      </c>
      <c r="AD169" s="685" t="str">
        <f t="shared" si="115"/>
        <v/>
      </c>
      <c r="AE169" s="685" t="str">
        <f t="shared" si="115"/>
        <v/>
      </c>
      <c r="AF169" s="685" t="str">
        <f t="shared" si="115"/>
        <v/>
      </c>
      <c r="AG169" s="685" t="str">
        <f t="shared" si="115"/>
        <v/>
      </c>
      <c r="AH169" s="685" t="str">
        <f t="shared" si="115"/>
        <v/>
      </c>
      <c r="AI169" s="685" t="str">
        <f t="shared" si="115"/>
        <v/>
      </c>
      <c r="AJ169" s="685" t="str">
        <f t="shared" si="115"/>
        <v/>
      </c>
      <c r="AK169" s="685" t="str">
        <f t="shared" si="115"/>
        <v/>
      </c>
      <c r="AL169" s="685" t="str">
        <f t="shared" si="114"/>
        <v/>
      </c>
      <c r="AM169" s="685" t="str">
        <f t="shared" si="114"/>
        <v/>
      </c>
      <c r="AN169" s="685" t="str">
        <f t="shared" si="114"/>
        <v/>
      </c>
      <c r="AO169" s="685" t="str">
        <f t="shared" si="114"/>
        <v/>
      </c>
      <c r="AP169" s="685" t="str">
        <f t="shared" si="114"/>
        <v/>
      </c>
      <c r="AQ169" s="685" t="str">
        <f t="shared" si="114"/>
        <v/>
      </c>
      <c r="AR169" s="685" t="str">
        <f t="shared" si="114"/>
        <v/>
      </c>
      <c r="AS169" s="685" t="str">
        <f t="shared" si="114"/>
        <v/>
      </c>
      <c r="AT169" s="685" t="str">
        <f t="shared" si="114"/>
        <v/>
      </c>
      <c r="AU169" s="685" t="str">
        <f t="shared" si="114"/>
        <v/>
      </c>
      <c r="AV169" s="685" t="str">
        <f t="shared" si="113"/>
        <v/>
      </c>
      <c r="AW169" s="685" t="str">
        <f t="shared" si="113"/>
        <v/>
      </c>
      <c r="AX169" s="685" t="str">
        <f t="shared" si="113"/>
        <v/>
      </c>
      <c r="AY169" s="685" t="str">
        <f t="shared" si="113"/>
        <v/>
      </c>
      <c r="AZ169" s="685" t="str">
        <f t="shared" si="113"/>
        <v/>
      </c>
      <c r="BA169" s="685" t="str">
        <f t="shared" si="113"/>
        <v/>
      </c>
      <c r="BB169" s="685" t="str">
        <f t="shared" si="113"/>
        <v/>
      </c>
      <c r="BC169" s="685" t="str">
        <f t="shared" si="113"/>
        <v/>
      </c>
      <c r="BD169" s="685" t="str">
        <f t="shared" si="113"/>
        <v/>
      </c>
      <c r="BE169" s="685" t="str">
        <f t="shared" si="113"/>
        <v/>
      </c>
      <c r="BF169" s="685" t="str">
        <f t="shared" si="113"/>
        <v/>
      </c>
      <c r="BG169" s="685" t="str">
        <f t="shared" si="113"/>
        <v/>
      </c>
      <c r="BH169" s="685" t="str">
        <f t="shared" si="113"/>
        <v/>
      </c>
      <c r="BI169" s="685" t="str">
        <f t="shared" si="106"/>
        <v/>
      </c>
      <c r="BJ169" s="685" t="str">
        <f t="shared" si="106"/>
        <v/>
      </c>
      <c r="BK169" s="685" t="str">
        <f t="shared" si="106"/>
        <v/>
      </c>
      <c r="BL169" s="685" t="str">
        <f t="shared" si="106"/>
        <v/>
      </c>
      <c r="BM169" s="685" t="str">
        <f t="shared" si="106"/>
        <v/>
      </c>
      <c r="BN169" s="685" t="str">
        <f t="shared" si="106"/>
        <v/>
      </c>
      <c r="BO169" s="685" t="str">
        <f t="shared" si="106"/>
        <v/>
      </c>
      <c r="BP169" s="685" t="str">
        <f t="shared" si="106"/>
        <v/>
      </c>
      <c r="BQ169" s="685" t="str">
        <f t="shared" si="107"/>
        <v/>
      </c>
      <c r="BR169" s="529"/>
      <c r="BS169" s="685">
        <f>IFERROR(($L169+AB169*Contr_Rate)*(1+Inv_Return)*IF($D169=$C$1,VLOOKUP($T169,Male_Annuity_Tables,MATCH($BS$3+3,'Mortality Tables'!$N$1:$DN$1,0),FALSE),VLOOKUP($T169,Fe_Annuity_Tables,MATCH(BS$3+3,'Mortality Tables'!$N$1:$DN$1,0),FALSE)),"")</f>
        <v>1179643.7330425249</v>
      </c>
      <c r="BT169" s="685">
        <f>IFERROR(($BS169+AC169*Contr_Rate)*(1+Inv_Return)*IF($D169=$C$1,VLOOKUP($T169,Male_Annuity_Tables,MATCH($BS$3+3,'Mortality Tables'!$N$1:$DN$1,0),FALSE),VLOOKUP($T169,Fe_Annuity_Tables,MATCH(BT$3+3,'Mortality Tables'!$N$1:$DN$1,0),FALSE)),"")</f>
        <v>1973668.5514243841</v>
      </c>
      <c r="BU169" s="685" t="str">
        <f>IFERROR((BT169+AD169*Contr_Rate)*(1+Inv_Return)*IF($D169=$C$1,VLOOKUP($T169,Male_Annuity_Tables,MATCH($BS$3+3,'Mortality Tables'!$N$1:$DN$1,0),FALSE),VLOOKUP($T169,Fe_Annuity_Tables,MATCH(BU$3+3,'Mortality Tables'!$N$1:$DN$1,0),FALSE)),"")</f>
        <v/>
      </c>
      <c r="BV169" s="685" t="str">
        <f>IFERROR((BU169+AE169*Contr_Rate)*(1+Inv_Return)*IF($D169=$C$1,VLOOKUP($T169,Male_Annuity_Tables,MATCH($BS$3+3,'Mortality Tables'!$N$1:$DN$1,0),FALSE),VLOOKUP($T169,Fe_Annuity_Tables,MATCH(BV$3+3,'Mortality Tables'!$N$1:$DN$1,0),FALSE)),"")</f>
        <v/>
      </c>
      <c r="BW169" s="685" t="str">
        <f>IFERROR((BV169+AF169*Contr_Rate)*(1+Inv_Return)*IF($D169=$C$1,VLOOKUP($T169,Male_Annuity_Tables,MATCH($BS$3+3,'Mortality Tables'!$N$1:$DN$1,0),FALSE),VLOOKUP($T169,Fe_Annuity_Tables,MATCH(BW$3+3,'Mortality Tables'!$N$1:$DN$1,0),FALSE)),"")</f>
        <v/>
      </c>
      <c r="BX169" s="685" t="str">
        <f>IFERROR((BW169+AG169*Contr_Rate)*(1+Inv_Return)*IF($D169=$C$1,VLOOKUP($T169,Male_Annuity_Tables,MATCH($BS$3+3,'Mortality Tables'!$N$1:$DN$1,0),FALSE),VLOOKUP($T169,Fe_Annuity_Tables,MATCH(BX$3+3,'Mortality Tables'!$N$1:$DN$1,0),FALSE)),"")</f>
        <v/>
      </c>
      <c r="BY169" s="685" t="str">
        <f>IFERROR((BX169+AH169*Contr_Rate)*(1+Inv_Return)*IF($D169=$C$1,VLOOKUP($T169,Male_Annuity_Tables,MATCH($BS$3+3,'Mortality Tables'!$N$1:$DN$1,0),FALSE),VLOOKUP($T169,Fe_Annuity_Tables,MATCH(BY$3+3,'Mortality Tables'!$N$1:$DN$1,0),FALSE)),"")</f>
        <v/>
      </c>
      <c r="BZ169" s="685" t="str">
        <f>IFERROR((BY169+AI169*Contr_Rate)*(1+Inv_Return)*IF($D169=$C$1,VLOOKUP($T169,Male_Annuity_Tables,MATCH($BS$3+3,'Mortality Tables'!$N$1:$DN$1,0),FALSE),VLOOKUP($T169,Fe_Annuity_Tables,MATCH(BZ$3+3,'Mortality Tables'!$N$1:$DN$1,0),FALSE)),"")</f>
        <v/>
      </c>
      <c r="CA169" s="685" t="str">
        <f>IFERROR((BZ169+AJ169*Contr_Rate)*(1+Inv_Return)*IF($D169=$C$1,VLOOKUP($T169,Male_Annuity_Tables,MATCH($BS$3+3,'Mortality Tables'!$N$1:$DN$1,0),FALSE),VLOOKUP($T169,Fe_Annuity_Tables,MATCH(CA$3+3,'Mortality Tables'!$N$1:$DN$1,0),FALSE)),"")</f>
        <v/>
      </c>
      <c r="CB169" s="685" t="str">
        <f>IFERROR((CA169+AK169*Contr_Rate)*(1+Inv_Return)*IF($D169=$C$1,VLOOKUP($T169,Male_Annuity_Tables,MATCH($BS$3+3,'Mortality Tables'!$N$1:$DN$1,0),FALSE),VLOOKUP($T169,Fe_Annuity_Tables,MATCH(CB$3+3,'Mortality Tables'!$N$1:$DN$1,0),FALSE)),"")</f>
        <v/>
      </c>
      <c r="CC169" s="685" t="str">
        <f>IFERROR((CB169+AL169*Contr_Rate)*(1+Inv_Return)*IF($D169=$C$1,VLOOKUP($T169,Male_Annuity_Tables,MATCH($BS$3+3,'Mortality Tables'!$N$1:$DN$1,0),FALSE),VLOOKUP($T169,Fe_Annuity_Tables,MATCH(CC$3+3,'Mortality Tables'!$N$1:$DN$1,0),FALSE)),"")</f>
        <v/>
      </c>
      <c r="CD169" s="685" t="str">
        <f>IFERROR((CC169+AM169*Contr_Rate)*(1+Inv_Return)*IF($D169=$C$1,VLOOKUP($T169,Male_Annuity_Tables,MATCH($BS$3+3,'Mortality Tables'!$N$1:$DN$1,0),FALSE),VLOOKUP($T169,Fe_Annuity_Tables,MATCH(CD$3+3,'Mortality Tables'!$N$1:$DN$1,0),FALSE)),"")</f>
        <v/>
      </c>
      <c r="CE169" s="685" t="str">
        <f>IFERROR((CD169+AN169*Contr_Rate)*(1+Inv_Return)*IF($D169=$C$1,VLOOKUP($T169,Male_Annuity_Tables,MATCH($BS$3+3,'Mortality Tables'!$N$1:$DN$1,0),FALSE),VLOOKUP($T169,Fe_Annuity_Tables,MATCH(CE$3+3,'Mortality Tables'!$N$1:$DN$1,0),FALSE)),"")</f>
        <v/>
      </c>
      <c r="CF169" s="685" t="str">
        <f>IFERROR((CE169+AO169*Contr_Rate)*(1+Inv_Return)*IF($D169=$C$1,VLOOKUP($T169,Male_Annuity_Tables,MATCH($BS$3+3,'Mortality Tables'!$N$1:$DN$1,0),FALSE),VLOOKUP($T169,Fe_Annuity_Tables,MATCH(CF$3+3,'Mortality Tables'!$N$1:$DN$1,0),FALSE)),"")</f>
        <v/>
      </c>
      <c r="CG169" s="685" t="str">
        <f>IFERROR((CF169+AP169*Contr_Rate)*(1+Inv_Return)*IF($D169=$C$1,VLOOKUP($T169,Male_Annuity_Tables,MATCH($BS$3+3,'Mortality Tables'!$N$1:$DN$1,0),FALSE),VLOOKUP($T169,Fe_Annuity_Tables,MATCH(CG$3+3,'Mortality Tables'!$N$1:$DN$1,0),FALSE)),"")</f>
        <v/>
      </c>
      <c r="CH169" s="685" t="str">
        <f>IFERROR((CG169+AQ169*Contr_Rate)*(1+Inv_Return)*IF($D169=$C$1,VLOOKUP($T169,Male_Annuity_Tables,MATCH($BS$3+3,'Mortality Tables'!$N$1:$DN$1,0),FALSE),VLOOKUP($T169,Fe_Annuity_Tables,MATCH(CH$3+3,'Mortality Tables'!$N$1:$DN$1,0),FALSE)),"")</f>
        <v/>
      </c>
      <c r="CI169" s="685" t="str">
        <f>IFERROR((CH169+AR169*Contr_Rate)*(1+Inv_Return)*IF($D169=$C$1,VLOOKUP($T169,Male_Annuity_Tables,MATCH($BS$3+3,'Mortality Tables'!$N$1:$DN$1,0),FALSE),VLOOKUP($T169,Fe_Annuity_Tables,MATCH(CI$3+3,'Mortality Tables'!$N$1:$DN$1,0),FALSE)),"")</f>
        <v/>
      </c>
      <c r="CJ169" s="685" t="str">
        <f>IFERROR((CI169+AS169*Contr_Rate)*(1+Inv_Return)*IF($D169=$C$1,VLOOKUP($T169,Male_Annuity_Tables,MATCH($BS$3+3,'Mortality Tables'!$N$1:$DN$1,0),FALSE),VLOOKUP($T169,Fe_Annuity_Tables,MATCH(CJ$3+3,'Mortality Tables'!$N$1:$DN$1,0),FALSE)),"")</f>
        <v/>
      </c>
      <c r="CK169" s="685" t="str">
        <f>IFERROR((CJ169+AT169*Contr_Rate)*(1+Inv_Return)*IF($D169=$C$1,VLOOKUP($T169,Male_Annuity_Tables,MATCH($BS$3+3,'Mortality Tables'!$N$1:$DN$1,0),FALSE),VLOOKUP($T169,Fe_Annuity_Tables,MATCH(CK$3+3,'Mortality Tables'!$N$1:$DN$1,0),FALSE)),"")</f>
        <v/>
      </c>
      <c r="CL169" s="685" t="str">
        <f>IFERROR((CK169+AU169*Contr_Rate)*(1+Inv_Return)*IF($D169=$C$1,VLOOKUP($T169,Male_Annuity_Tables,MATCH($BS$3+3,'Mortality Tables'!$N$1:$DN$1,0),FALSE),VLOOKUP($T169,Fe_Annuity_Tables,MATCH(CL$3+3,'Mortality Tables'!$N$1:$DN$1,0),FALSE)),"")</f>
        <v/>
      </c>
      <c r="CM169" s="685" t="str">
        <f>IFERROR((CL169+AV169*Contr_Rate)*(1+Inv_Return)*IF($D169=$C$1,VLOOKUP($T169,Male_Annuity_Tables,MATCH($BS$3+3,'Mortality Tables'!$N$1:$DN$1,0),FALSE),VLOOKUP($T169,Fe_Annuity_Tables,MATCH(CM$3+3,'Mortality Tables'!$N$1:$DN$1,0),FALSE)),"")</f>
        <v/>
      </c>
      <c r="CN169" s="685" t="str">
        <f>IFERROR((CM169+AW169*Contr_Rate)*(1+Inv_Return)*IF($D169=$C$1,VLOOKUP($T169,Male_Annuity_Tables,MATCH($BS$3+3,'Mortality Tables'!$N$1:$DN$1,0),FALSE),VLOOKUP($T169,Fe_Annuity_Tables,MATCH(CN$3+3,'Mortality Tables'!$N$1:$DN$1,0),FALSE)),"")</f>
        <v/>
      </c>
      <c r="CO169" s="685" t="str">
        <f>IFERROR((CN169+AX169*Contr_Rate)*(1+Inv_Return)*IF($D169=$C$1,VLOOKUP($T169,Male_Annuity_Tables,MATCH($BS$3+3,'Mortality Tables'!$N$1:$DN$1,0),FALSE),VLOOKUP($T169,Fe_Annuity_Tables,MATCH(CO$3+3,'Mortality Tables'!$N$1:$DN$1,0),FALSE)),"")</f>
        <v/>
      </c>
      <c r="CP169" s="685" t="str">
        <f>IFERROR((CO169+AY169*Contr_Rate)*(1+Inv_Return)*IF($D169=$C$1,VLOOKUP($T169,Male_Annuity_Tables,MATCH($BS$3+3,'Mortality Tables'!$N$1:$DN$1,0),FALSE),VLOOKUP($T169,Fe_Annuity_Tables,MATCH(CP$3+3,'Mortality Tables'!$N$1:$DN$1,0),FALSE)),"")</f>
        <v/>
      </c>
      <c r="CQ169" s="685" t="str">
        <f>IFERROR((CP169+AZ169*Contr_Rate)*(1+Inv_Return)*IF($D169=$C$1,VLOOKUP($T169,Male_Annuity_Tables,MATCH($BS$3+3,'Mortality Tables'!$N$1:$DN$1,0),FALSE),VLOOKUP($T169,Fe_Annuity_Tables,MATCH(CQ$3+3,'Mortality Tables'!$N$1:$DN$1,0),FALSE)),"")</f>
        <v/>
      </c>
      <c r="CR169" s="685" t="str">
        <f>IFERROR((CQ169+BA169*Contr_Rate)*(1+Inv_Return)*IF($D169=$C$1,VLOOKUP($T169,Male_Annuity_Tables,MATCH($BS$3+3,'Mortality Tables'!$N$1:$DN$1,0),FALSE),VLOOKUP($T169,Fe_Annuity_Tables,MATCH(CR$3+3,'Mortality Tables'!$N$1:$DN$1,0),FALSE)),"")</f>
        <v/>
      </c>
      <c r="CS169" s="685" t="str">
        <f>IFERROR((CR169+BB169*Contr_Rate)*(1+Inv_Return)*IF($D169=$C$1,VLOOKUP($T169,Male_Annuity_Tables,MATCH($BS$3+3,'Mortality Tables'!$N$1:$DN$1,0),FALSE),VLOOKUP($T169,Fe_Annuity_Tables,MATCH(CS$3+3,'Mortality Tables'!$N$1:$DN$1,0),FALSE)),"")</f>
        <v/>
      </c>
      <c r="CT169" s="685" t="str">
        <f>IFERROR((CS169+BC169*Contr_Rate)*(1+Inv_Return)*IF($D169=$C$1,VLOOKUP($T169,Male_Annuity_Tables,MATCH($BS$3+3,'Mortality Tables'!$N$1:$DN$1,0),FALSE),VLOOKUP($T169,Fe_Annuity_Tables,MATCH(CT$3+3,'Mortality Tables'!$N$1:$DN$1,0),FALSE)),"")</f>
        <v/>
      </c>
      <c r="CU169" s="685" t="str">
        <f>IFERROR((CT169+BD169*Contr_Rate)*(1+Inv_Return)*IF($D169=$C$1,VLOOKUP($T169,Male_Annuity_Tables,MATCH($BS$3+3,'Mortality Tables'!$N$1:$DN$1,0),FALSE),VLOOKUP($T169,Fe_Annuity_Tables,MATCH(CU$3+3,'Mortality Tables'!$N$1:$DN$1,0),FALSE)),"")</f>
        <v/>
      </c>
      <c r="CV169" s="685" t="str">
        <f>IFERROR((CU169+BE169*Contr_Rate)*(1+Inv_Return)*IF($D169=$C$1,VLOOKUP($T169,Male_Annuity_Tables,MATCH($BS$3+3,'Mortality Tables'!$N$1:$DN$1,0),FALSE),VLOOKUP($T169,Fe_Annuity_Tables,MATCH(CV$3+3,'Mortality Tables'!$N$1:$DN$1,0),FALSE)),"")</f>
        <v/>
      </c>
      <c r="CW169" s="685" t="str">
        <f>IFERROR((CV169+BF169*Contr_Rate)*(1+Inv_Return)*IF($D169=$C$1,VLOOKUP($T169,Male_Annuity_Tables,MATCH($BS$3+3,'Mortality Tables'!$N$1:$DN$1,0),FALSE),VLOOKUP($T169,Fe_Annuity_Tables,MATCH(CW$3+3,'Mortality Tables'!$N$1:$DN$1,0),FALSE)),"")</f>
        <v/>
      </c>
      <c r="CX169" s="685" t="str">
        <f>IFERROR((CW169+BG169*Contr_Rate)*(1+Inv_Return)*IF($D169=$C$1,VLOOKUP($T169,Male_Annuity_Tables,MATCH($BS$3+3,'Mortality Tables'!$N$1:$DN$1,0),FALSE),VLOOKUP($T169,Fe_Annuity_Tables,MATCH(CX$3+3,'Mortality Tables'!$N$1:$DN$1,0),FALSE)),"")</f>
        <v/>
      </c>
      <c r="CY169" s="685" t="str">
        <f>IFERROR((CX169+BH169*Contr_Rate)*(1+Inv_Return)*IF($D169=$C$1,VLOOKUP($T169,Male_Annuity_Tables,MATCH($BS$3+3,'Mortality Tables'!$N$1:$DN$1,0),FALSE),VLOOKUP($T169,Fe_Annuity_Tables,MATCH(CY$3+3,'Mortality Tables'!$N$1:$DN$1,0),FALSE)),"")</f>
        <v/>
      </c>
      <c r="CZ169" s="685" t="str">
        <f>IFERROR((CY169+BI169*Contr_Rate)*(1+Inv_Return)*IF($D169=$C$1,VLOOKUP($T169,Male_Annuity_Tables,MATCH($BS$3+3,'Mortality Tables'!$N$1:$DN$1,0),FALSE),VLOOKUP($T169,Fe_Annuity_Tables,MATCH(CZ$3+3,'Mortality Tables'!$N$1:$DN$1,0),FALSE)),"")</f>
        <v/>
      </c>
      <c r="DA169" s="685" t="str">
        <f>IFERROR((CZ169+BJ169*Contr_Rate)*(1+Inv_Return)*IF($D169=$C$1,VLOOKUP($T169,Male_Annuity_Tables,MATCH($BS$3+3,'Mortality Tables'!$N$1:$DN$1,0),FALSE),VLOOKUP($T169,Fe_Annuity_Tables,MATCH(DA$3+3,'Mortality Tables'!$N$1:$DN$1,0),FALSE)),"")</f>
        <v/>
      </c>
      <c r="DB169" s="685" t="str">
        <f>IFERROR((DA169+BK169*Contr_Rate)*(1+Inv_Return)*IF($D169=$C$1,VLOOKUP($T169,Male_Annuity_Tables,MATCH($BS$3+3,'Mortality Tables'!$N$1:$DN$1,0),FALSE),VLOOKUP($T169,Fe_Annuity_Tables,MATCH(DB$3+3,'Mortality Tables'!$N$1:$DN$1,0),FALSE)),"")</f>
        <v/>
      </c>
      <c r="DC169" s="685" t="str">
        <f>IFERROR((DB169+BL169*Contr_Rate)*(1+Inv_Return)*IF($D169=$C$1,VLOOKUP($T169,Male_Annuity_Tables,MATCH($BS$3+3,'Mortality Tables'!$N$1:$DN$1,0),FALSE),VLOOKUP($T169,Fe_Annuity_Tables,MATCH(DC$3+3,'Mortality Tables'!$N$1:$DN$1,0),FALSE)),"")</f>
        <v/>
      </c>
      <c r="DD169" s="685" t="str">
        <f>IFERROR((DC169+BM169*Contr_Rate)*(1+Inv_Return)*IF($D169=$C$1,VLOOKUP($T169,Male_Annuity_Tables,MATCH($BS$3+3,'Mortality Tables'!$N$1:$DN$1,0),FALSE),VLOOKUP($T169,Fe_Annuity_Tables,MATCH(DD$3+3,'Mortality Tables'!$N$1:$DN$1,0),FALSE)),"")</f>
        <v/>
      </c>
      <c r="DE169" s="685" t="str">
        <f>IFERROR((DD169+BN169*Contr_Rate)*(1+Inv_Return)*IF($D169=$C$1,VLOOKUP($T169,Male_Annuity_Tables,MATCH($BS$3+3,'Mortality Tables'!$N$1:$DN$1,0),FALSE),VLOOKUP($T169,Fe_Annuity_Tables,MATCH(DE$3+3,'Mortality Tables'!$N$1:$DN$1,0),FALSE)),"")</f>
        <v/>
      </c>
      <c r="DF169" s="685" t="str">
        <f>IFERROR((DE169+BO169*Contr_Rate)*(1+Inv_Return)*IF($D169=$C$1,VLOOKUP($T169,Male_Annuity_Tables,MATCH($BS$3+3,'Mortality Tables'!$N$1:$DN$1,0),FALSE),VLOOKUP($T169,Fe_Annuity_Tables,MATCH(DF$3+3,'Mortality Tables'!$N$1:$DN$1,0),FALSE)),"")</f>
        <v/>
      </c>
      <c r="DG169" s="685" t="str">
        <f>IFERROR((DF169+BP169*Contr_Rate)*(1+Inv_Return)*IF($D169=$C$1,VLOOKUP($T169,Male_Annuity_Tables,MATCH($BS$3+3,'Mortality Tables'!$N$1:$DN$1,0),FALSE),VLOOKUP($T169,Fe_Annuity_Tables,MATCH(DG$3+3,'Mortality Tables'!$N$1:$DN$1,0),FALSE)),"")</f>
        <v/>
      </c>
      <c r="DH169" s="685" t="str">
        <f>IFERROR((DG169+BQ169*Contr_Rate)*(1+Inv_Return)*IF($D169=$C$1,VLOOKUP($T169,Male_Annuity_Tables,MATCH($BS$3+3,'Mortality Tables'!$N$1:$DN$1,0),FALSE),VLOOKUP($T169,Fe_Annuity_Tables,MATCH(DH$3+3,'Mortality Tables'!$N$1:$DN$1,0),FALSE)),"")</f>
        <v/>
      </c>
      <c r="DJ169" s="686">
        <f t="shared" si="100"/>
        <v>1973668.5514243841</v>
      </c>
      <c r="DK169" s="680">
        <f t="shared" si="60"/>
        <v>8.0909277508679907</v>
      </c>
      <c r="DL169" s="686">
        <f t="shared" si="111"/>
        <v>163437.11996593658</v>
      </c>
      <c r="DM169" s="686">
        <f t="shared" si="101"/>
        <v>2885459.0969164679</v>
      </c>
      <c r="DN169" s="687">
        <f t="shared" si="112"/>
        <v>5.6641634650303266E-2</v>
      </c>
      <c r="DP169" s="688">
        <f t="shared" si="95"/>
        <v>71925.827512935357</v>
      </c>
      <c r="DQ169" s="688">
        <f t="shared" si="96"/>
        <v>122533.23834663146</v>
      </c>
      <c r="DR169" s="688" t="str">
        <f t="shared" si="97"/>
        <v/>
      </c>
    </row>
    <row r="170" spans="1:122" s="657" customFormat="1" ht="14.5">
      <c r="A170" s="675" t="s">
        <v>1409</v>
      </c>
      <c r="B170" s="675" t="s">
        <v>1410</v>
      </c>
      <c r="C170" s="675" t="s">
        <v>541</v>
      </c>
      <c r="D170" s="675" t="s">
        <v>60</v>
      </c>
      <c r="E170" s="676">
        <v>23219</v>
      </c>
      <c r="F170" s="677">
        <v>38619</v>
      </c>
      <c r="G170" s="677">
        <v>43073</v>
      </c>
      <c r="H170" s="678">
        <v>1972395</v>
      </c>
      <c r="I170" s="678">
        <v>139644.54999999999</v>
      </c>
      <c r="J170" s="678">
        <v>107997.09</v>
      </c>
      <c r="K170" s="678">
        <v>34929.85</v>
      </c>
      <c r="L170" s="678">
        <v>282571.49</v>
      </c>
      <c r="M170" s="679">
        <f>IF(COUNTIF($A$4:A204,A170)=1,0,1)</f>
        <v>0</v>
      </c>
      <c r="N170" s="680" t="str">
        <f t="shared" si="108"/>
        <v>Okay</v>
      </c>
      <c r="O170" s="680" t="str">
        <f t="shared" si="98"/>
        <v>TRUE</v>
      </c>
      <c r="P170" s="680" t="b">
        <f t="shared" si="92"/>
        <v>1</v>
      </c>
      <c r="Q170" s="680" t="b">
        <f t="shared" si="76"/>
        <v>1</v>
      </c>
      <c r="R170" s="680" t="b">
        <f t="shared" si="77"/>
        <v>1</v>
      </c>
      <c r="S170" s="681">
        <f t="shared" si="93"/>
        <v>42.19178082191781</v>
      </c>
      <c r="T170" s="682">
        <f t="shared" si="78"/>
        <v>61</v>
      </c>
      <c r="U170" s="682">
        <f t="shared" si="99"/>
        <v>54</v>
      </c>
      <c r="V170" s="682">
        <f t="shared" si="79"/>
        <v>7.0767123287671234</v>
      </c>
      <c r="W170" s="682">
        <f t="shared" si="109"/>
        <v>0</v>
      </c>
      <c r="X170" s="683">
        <f t="shared" si="110"/>
        <v>0</v>
      </c>
      <c r="Y170" s="684">
        <f t="shared" si="94"/>
        <v>9.3900000000000008E-3</v>
      </c>
      <c r="Z170" s="684">
        <f>IF($D170=$C$1,VLOOKUP($T170,Male_Annuity_Tables,MATCH($W170+2,'Mortality Tables'!$DS$1:$HT$1,0),FALSE),VLOOKUP($T170,Fe_Annuity_Tables,MATCH($W170+2,'Mortality Tables'!$M$1:$DN$1,0),FALSE))</f>
        <v>1</v>
      </c>
      <c r="AA170" s="664"/>
      <c r="AB170" s="685" t="str">
        <f t="shared" si="115"/>
        <v/>
      </c>
      <c r="AC170" s="685" t="str">
        <f t="shared" si="115"/>
        <v/>
      </c>
      <c r="AD170" s="685" t="str">
        <f t="shared" si="115"/>
        <v/>
      </c>
      <c r="AE170" s="685" t="str">
        <f t="shared" si="115"/>
        <v/>
      </c>
      <c r="AF170" s="685" t="str">
        <f t="shared" si="115"/>
        <v/>
      </c>
      <c r="AG170" s="685" t="str">
        <f t="shared" si="115"/>
        <v/>
      </c>
      <c r="AH170" s="685" t="str">
        <f t="shared" si="115"/>
        <v/>
      </c>
      <c r="AI170" s="685" t="str">
        <f t="shared" si="115"/>
        <v/>
      </c>
      <c r="AJ170" s="685" t="str">
        <f t="shared" si="115"/>
        <v/>
      </c>
      <c r="AK170" s="685" t="str">
        <f t="shared" si="115"/>
        <v/>
      </c>
      <c r="AL170" s="685" t="str">
        <f t="shared" si="114"/>
        <v/>
      </c>
      <c r="AM170" s="685" t="str">
        <f t="shared" si="114"/>
        <v/>
      </c>
      <c r="AN170" s="685" t="str">
        <f t="shared" si="114"/>
        <v/>
      </c>
      <c r="AO170" s="685" t="str">
        <f t="shared" si="114"/>
        <v/>
      </c>
      <c r="AP170" s="685" t="str">
        <f t="shared" si="114"/>
        <v/>
      </c>
      <c r="AQ170" s="685" t="str">
        <f t="shared" si="114"/>
        <v/>
      </c>
      <c r="AR170" s="685" t="str">
        <f t="shared" si="114"/>
        <v/>
      </c>
      <c r="AS170" s="685" t="str">
        <f t="shared" si="114"/>
        <v/>
      </c>
      <c r="AT170" s="685" t="str">
        <f t="shared" si="114"/>
        <v/>
      </c>
      <c r="AU170" s="685" t="str">
        <f t="shared" si="114"/>
        <v/>
      </c>
      <c r="AV170" s="685" t="str">
        <f t="shared" si="113"/>
        <v/>
      </c>
      <c r="AW170" s="685" t="str">
        <f t="shared" si="113"/>
        <v/>
      </c>
      <c r="AX170" s="685" t="str">
        <f t="shared" si="113"/>
        <v/>
      </c>
      <c r="AY170" s="685" t="str">
        <f t="shared" si="113"/>
        <v/>
      </c>
      <c r="AZ170" s="685" t="str">
        <f t="shared" si="113"/>
        <v/>
      </c>
      <c r="BA170" s="685" t="str">
        <f t="shared" si="113"/>
        <v/>
      </c>
      <c r="BB170" s="685" t="str">
        <f t="shared" si="113"/>
        <v/>
      </c>
      <c r="BC170" s="685" t="str">
        <f t="shared" si="113"/>
        <v/>
      </c>
      <c r="BD170" s="685" t="str">
        <f t="shared" si="113"/>
        <v/>
      </c>
      <c r="BE170" s="685" t="str">
        <f t="shared" si="113"/>
        <v/>
      </c>
      <c r="BF170" s="685" t="str">
        <f t="shared" si="113"/>
        <v/>
      </c>
      <c r="BG170" s="685" t="str">
        <f t="shared" si="113"/>
        <v/>
      </c>
      <c r="BH170" s="685" t="str">
        <f t="shared" si="113"/>
        <v/>
      </c>
      <c r="BI170" s="685" t="str">
        <f t="shared" si="106"/>
        <v/>
      </c>
      <c r="BJ170" s="685" t="str">
        <f t="shared" si="106"/>
        <v/>
      </c>
      <c r="BK170" s="685" t="str">
        <f t="shared" si="106"/>
        <v/>
      </c>
      <c r="BL170" s="685" t="str">
        <f t="shared" si="106"/>
        <v/>
      </c>
      <c r="BM170" s="685" t="str">
        <f t="shared" si="106"/>
        <v/>
      </c>
      <c r="BN170" s="685" t="str">
        <f t="shared" si="106"/>
        <v/>
      </c>
      <c r="BO170" s="685" t="str">
        <f t="shared" si="106"/>
        <v/>
      </c>
      <c r="BP170" s="685" t="str">
        <f t="shared" si="106"/>
        <v/>
      </c>
      <c r="BQ170" s="685" t="str">
        <f t="shared" si="107"/>
        <v/>
      </c>
      <c r="BR170" s="529"/>
      <c r="BS170" s="685" t="str">
        <f>IFERROR(($L170+AB170*Contr_Rate)*(1+Inv_Return)*IF($D170=$C$1,VLOOKUP($T170,Male_Annuity_Tables,MATCH($BS$3+3,'Mortality Tables'!$N$1:$DN$1,0),FALSE),VLOOKUP($T170,Fe_Annuity_Tables,MATCH(BS$3+3,'Mortality Tables'!$N$1:$DN$1,0),FALSE)),"")</f>
        <v/>
      </c>
      <c r="BT170" s="685" t="str">
        <f>IFERROR(($BS170+AC170*Contr_Rate)*(1+Inv_Return)*IF($D170=$C$1,VLOOKUP($T170,Male_Annuity_Tables,MATCH($BS$3+3,'Mortality Tables'!$N$1:$DN$1,0),FALSE),VLOOKUP($T170,Fe_Annuity_Tables,MATCH(BT$3+3,'Mortality Tables'!$N$1:$DN$1,0),FALSE)),"")</f>
        <v/>
      </c>
      <c r="BU170" s="685" t="str">
        <f>IFERROR((BT170+AD170*Contr_Rate)*(1+Inv_Return)*IF($D170=$C$1,VLOOKUP($T170,Male_Annuity_Tables,MATCH($BS$3+3,'Mortality Tables'!$N$1:$DN$1,0),FALSE),VLOOKUP($T170,Fe_Annuity_Tables,MATCH(BU$3+3,'Mortality Tables'!$N$1:$DN$1,0),FALSE)),"")</f>
        <v/>
      </c>
      <c r="BV170" s="685" t="str">
        <f>IFERROR((BU170+AE170*Contr_Rate)*(1+Inv_Return)*IF($D170=$C$1,VLOOKUP($T170,Male_Annuity_Tables,MATCH($BS$3+3,'Mortality Tables'!$N$1:$DN$1,0),FALSE),VLOOKUP($T170,Fe_Annuity_Tables,MATCH(BV$3+3,'Mortality Tables'!$N$1:$DN$1,0),FALSE)),"")</f>
        <v/>
      </c>
      <c r="BW170" s="685" t="str">
        <f>IFERROR((BV170+AF170*Contr_Rate)*(1+Inv_Return)*IF($D170=$C$1,VLOOKUP($T170,Male_Annuity_Tables,MATCH($BS$3+3,'Mortality Tables'!$N$1:$DN$1,0),FALSE),VLOOKUP($T170,Fe_Annuity_Tables,MATCH(BW$3+3,'Mortality Tables'!$N$1:$DN$1,0),FALSE)),"")</f>
        <v/>
      </c>
      <c r="BX170" s="685" t="str">
        <f>IFERROR((BW170+AG170*Contr_Rate)*(1+Inv_Return)*IF($D170=$C$1,VLOOKUP($T170,Male_Annuity_Tables,MATCH($BS$3+3,'Mortality Tables'!$N$1:$DN$1,0),FALSE),VLOOKUP($T170,Fe_Annuity_Tables,MATCH(BX$3+3,'Mortality Tables'!$N$1:$DN$1,0),FALSE)),"")</f>
        <v/>
      </c>
      <c r="BY170" s="685" t="str">
        <f>IFERROR((BX170+AH170*Contr_Rate)*(1+Inv_Return)*IF($D170=$C$1,VLOOKUP($T170,Male_Annuity_Tables,MATCH($BS$3+3,'Mortality Tables'!$N$1:$DN$1,0),FALSE),VLOOKUP($T170,Fe_Annuity_Tables,MATCH(BY$3+3,'Mortality Tables'!$N$1:$DN$1,0),FALSE)),"")</f>
        <v/>
      </c>
      <c r="BZ170" s="685" t="str">
        <f>IFERROR((BY170+AI170*Contr_Rate)*(1+Inv_Return)*IF($D170=$C$1,VLOOKUP($T170,Male_Annuity_Tables,MATCH($BS$3+3,'Mortality Tables'!$N$1:$DN$1,0),FALSE),VLOOKUP($T170,Fe_Annuity_Tables,MATCH(BZ$3+3,'Mortality Tables'!$N$1:$DN$1,0),FALSE)),"")</f>
        <v/>
      </c>
      <c r="CA170" s="685" t="str">
        <f>IFERROR((BZ170+AJ170*Contr_Rate)*(1+Inv_Return)*IF($D170=$C$1,VLOOKUP($T170,Male_Annuity_Tables,MATCH($BS$3+3,'Mortality Tables'!$N$1:$DN$1,0),FALSE),VLOOKUP($T170,Fe_Annuity_Tables,MATCH(CA$3+3,'Mortality Tables'!$N$1:$DN$1,0),FALSE)),"")</f>
        <v/>
      </c>
      <c r="CB170" s="685" t="str">
        <f>IFERROR((CA170+AK170*Contr_Rate)*(1+Inv_Return)*IF($D170=$C$1,VLOOKUP($T170,Male_Annuity_Tables,MATCH($BS$3+3,'Mortality Tables'!$N$1:$DN$1,0),FALSE),VLOOKUP($T170,Fe_Annuity_Tables,MATCH(CB$3+3,'Mortality Tables'!$N$1:$DN$1,0),FALSE)),"")</f>
        <v/>
      </c>
      <c r="CC170" s="685" t="str">
        <f>IFERROR((CB170+AL170*Contr_Rate)*(1+Inv_Return)*IF($D170=$C$1,VLOOKUP($T170,Male_Annuity_Tables,MATCH($BS$3+3,'Mortality Tables'!$N$1:$DN$1,0),FALSE),VLOOKUP($T170,Fe_Annuity_Tables,MATCH(CC$3+3,'Mortality Tables'!$N$1:$DN$1,0),FALSE)),"")</f>
        <v/>
      </c>
      <c r="CD170" s="685" t="str">
        <f>IFERROR((CC170+AM170*Contr_Rate)*(1+Inv_Return)*IF($D170=$C$1,VLOOKUP($T170,Male_Annuity_Tables,MATCH($BS$3+3,'Mortality Tables'!$N$1:$DN$1,0),FALSE),VLOOKUP($T170,Fe_Annuity_Tables,MATCH(CD$3+3,'Mortality Tables'!$N$1:$DN$1,0),FALSE)),"")</f>
        <v/>
      </c>
      <c r="CE170" s="685" t="str">
        <f>IFERROR((CD170+AN170*Contr_Rate)*(1+Inv_Return)*IF($D170=$C$1,VLOOKUP($T170,Male_Annuity_Tables,MATCH($BS$3+3,'Mortality Tables'!$N$1:$DN$1,0),FALSE),VLOOKUP($T170,Fe_Annuity_Tables,MATCH(CE$3+3,'Mortality Tables'!$N$1:$DN$1,0),FALSE)),"")</f>
        <v/>
      </c>
      <c r="CF170" s="685" t="str">
        <f>IFERROR((CE170+AO170*Contr_Rate)*(1+Inv_Return)*IF($D170=$C$1,VLOOKUP($T170,Male_Annuity_Tables,MATCH($BS$3+3,'Mortality Tables'!$N$1:$DN$1,0),FALSE),VLOOKUP($T170,Fe_Annuity_Tables,MATCH(CF$3+3,'Mortality Tables'!$N$1:$DN$1,0),FALSE)),"")</f>
        <v/>
      </c>
      <c r="CG170" s="685" t="str">
        <f>IFERROR((CF170+AP170*Contr_Rate)*(1+Inv_Return)*IF($D170=$C$1,VLOOKUP($T170,Male_Annuity_Tables,MATCH($BS$3+3,'Mortality Tables'!$N$1:$DN$1,0),FALSE),VLOOKUP($T170,Fe_Annuity_Tables,MATCH(CG$3+3,'Mortality Tables'!$N$1:$DN$1,0),FALSE)),"")</f>
        <v/>
      </c>
      <c r="CH170" s="685" t="str">
        <f>IFERROR((CG170+AQ170*Contr_Rate)*(1+Inv_Return)*IF($D170=$C$1,VLOOKUP($T170,Male_Annuity_Tables,MATCH($BS$3+3,'Mortality Tables'!$N$1:$DN$1,0),FALSE),VLOOKUP($T170,Fe_Annuity_Tables,MATCH(CH$3+3,'Mortality Tables'!$N$1:$DN$1,0),FALSE)),"")</f>
        <v/>
      </c>
      <c r="CI170" s="685" t="str">
        <f>IFERROR((CH170+AR170*Contr_Rate)*(1+Inv_Return)*IF($D170=$C$1,VLOOKUP($T170,Male_Annuity_Tables,MATCH($BS$3+3,'Mortality Tables'!$N$1:$DN$1,0),FALSE),VLOOKUP($T170,Fe_Annuity_Tables,MATCH(CI$3+3,'Mortality Tables'!$N$1:$DN$1,0),FALSE)),"")</f>
        <v/>
      </c>
      <c r="CJ170" s="685" t="str">
        <f>IFERROR((CI170+AS170*Contr_Rate)*(1+Inv_Return)*IF($D170=$C$1,VLOOKUP($T170,Male_Annuity_Tables,MATCH($BS$3+3,'Mortality Tables'!$N$1:$DN$1,0),FALSE),VLOOKUP($T170,Fe_Annuity_Tables,MATCH(CJ$3+3,'Mortality Tables'!$N$1:$DN$1,0),FALSE)),"")</f>
        <v/>
      </c>
      <c r="CK170" s="685" t="str">
        <f>IFERROR((CJ170+AT170*Contr_Rate)*(1+Inv_Return)*IF($D170=$C$1,VLOOKUP($T170,Male_Annuity_Tables,MATCH($BS$3+3,'Mortality Tables'!$N$1:$DN$1,0),FALSE),VLOOKUP($T170,Fe_Annuity_Tables,MATCH(CK$3+3,'Mortality Tables'!$N$1:$DN$1,0),FALSE)),"")</f>
        <v/>
      </c>
      <c r="CL170" s="685" t="str">
        <f>IFERROR((CK170+AU170*Contr_Rate)*(1+Inv_Return)*IF($D170=$C$1,VLOOKUP($T170,Male_Annuity_Tables,MATCH($BS$3+3,'Mortality Tables'!$N$1:$DN$1,0),FALSE),VLOOKUP($T170,Fe_Annuity_Tables,MATCH(CL$3+3,'Mortality Tables'!$N$1:$DN$1,0),FALSE)),"")</f>
        <v/>
      </c>
      <c r="CM170" s="685" t="str">
        <f>IFERROR((CL170+AV170*Contr_Rate)*(1+Inv_Return)*IF($D170=$C$1,VLOOKUP($T170,Male_Annuity_Tables,MATCH($BS$3+3,'Mortality Tables'!$N$1:$DN$1,0),FALSE),VLOOKUP($T170,Fe_Annuity_Tables,MATCH(CM$3+3,'Mortality Tables'!$N$1:$DN$1,0),FALSE)),"")</f>
        <v/>
      </c>
      <c r="CN170" s="685" t="str">
        <f>IFERROR((CM170+AW170*Contr_Rate)*(1+Inv_Return)*IF($D170=$C$1,VLOOKUP($T170,Male_Annuity_Tables,MATCH($BS$3+3,'Mortality Tables'!$N$1:$DN$1,0),FALSE),VLOOKUP($T170,Fe_Annuity_Tables,MATCH(CN$3+3,'Mortality Tables'!$N$1:$DN$1,0),FALSE)),"")</f>
        <v/>
      </c>
      <c r="CO170" s="685" t="str">
        <f>IFERROR((CN170+AX170*Contr_Rate)*(1+Inv_Return)*IF($D170=$C$1,VLOOKUP($T170,Male_Annuity_Tables,MATCH($BS$3+3,'Mortality Tables'!$N$1:$DN$1,0),FALSE),VLOOKUP($T170,Fe_Annuity_Tables,MATCH(CO$3+3,'Mortality Tables'!$N$1:$DN$1,0),FALSE)),"")</f>
        <v/>
      </c>
      <c r="CP170" s="685" t="str">
        <f>IFERROR((CO170+AY170*Contr_Rate)*(1+Inv_Return)*IF($D170=$C$1,VLOOKUP($T170,Male_Annuity_Tables,MATCH($BS$3+3,'Mortality Tables'!$N$1:$DN$1,0),FALSE),VLOOKUP($T170,Fe_Annuity_Tables,MATCH(CP$3+3,'Mortality Tables'!$N$1:$DN$1,0),FALSE)),"")</f>
        <v/>
      </c>
      <c r="CQ170" s="685" t="str">
        <f>IFERROR((CP170+AZ170*Contr_Rate)*(1+Inv_Return)*IF($D170=$C$1,VLOOKUP($T170,Male_Annuity_Tables,MATCH($BS$3+3,'Mortality Tables'!$N$1:$DN$1,0),FALSE),VLOOKUP($T170,Fe_Annuity_Tables,MATCH(CQ$3+3,'Mortality Tables'!$N$1:$DN$1,0),FALSE)),"")</f>
        <v/>
      </c>
      <c r="CR170" s="685" t="str">
        <f>IFERROR((CQ170+BA170*Contr_Rate)*(1+Inv_Return)*IF($D170=$C$1,VLOOKUP($T170,Male_Annuity_Tables,MATCH($BS$3+3,'Mortality Tables'!$N$1:$DN$1,0),FALSE),VLOOKUP($T170,Fe_Annuity_Tables,MATCH(CR$3+3,'Mortality Tables'!$N$1:$DN$1,0),FALSE)),"")</f>
        <v/>
      </c>
      <c r="CS170" s="685" t="str">
        <f>IFERROR((CR170+BB170*Contr_Rate)*(1+Inv_Return)*IF($D170=$C$1,VLOOKUP($T170,Male_Annuity_Tables,MATCH($BS$3+3,'Mortality Tables'!$N$1:$DN$1,0),FALSE),VLOOKUP($T170,Fe_Annuity_Tables,MATCH(CS$3+3,'Mortality Tables'!$N$1:$DN$1,0),FALSE)),"")</f>
        <v/>
      </c>
      <c r="CT170" s="685" t="str">
        <f>IFERROR((CS170+BC170*Contr_Rate)*(1+Inv_Return)*IF($D170=$C$1,VLOOKUP($T170,Male_Annuity_Tables,MATCH($BS$3+3,'Mortality Tables'!$N$1:$DN$1,0),FALSE),VLOOKUP($T170,Fe_Annuity_Tables,MATCH(CT$3+3,'Mortality Tables'!$N$1:$DN$1,0),FALSE)),"")</f>
        <v/>
      </c>
      <c r="CU170" s="685" t="str">
        <f>IFERROR((CT170+BD170*Contr_Rate)*(1+Inv_Return)*IF($D170=$C$1,VLOOKUP($T170,Male_Annuity_Tables,MATCH($BS$3+3,'Mortality Tables'!$N$1:$DN$1,0),FALSE),VLOOKUP($T170,Fe_Annuity_Tables,MATCH(CU$3+3,'Mortality Tables'!$N$1:$DN$1,0),FALSE)),"")</f>
        <v/>
      </c>
      <c r="CV170" s="685" t="str">
        <f>IFERROR((CU170+BE170*Contr_Rate)*(1+Inv_Return)*IF($D170=$C$1,VLOOKUP($T170,Male_Annuity_Tables,MATCH($BS$3+3,'Mortality Tables'!$N$1:$DN$1,0),FALSE),VLOOKUP($T170,Fe_Annuity_Tables,MATCH(CV$3+3,'Mortality Tables'!$N$1:$DN$1,0),FALSE)),"")</f>
        <v/>
      </c>
      <c r="CW170" s="685" t="str">
        <f>IFERROR((CV170+BF170*Contr_Rate)*(1+Inv_Return)*IF($D170=$C$1,VLOOKUP($T170,Male_Annuity_Tables,MATCH($BS$3+3,'Mortality Tables'!$N$1:$DN$1,0),FALSE),VLOOKUP($T170,Fe_Annuity_Tables,MATCH(CW$3+3,'Mortality Tables'!$N$1:$DN$1,0),FALSE)),"")</f>
        <v/>
      </c>
      <c r="CX170" s="685" t="str">
        <f>IFERROR((CW170+BG170*Contr_Rate)*(1+Inv_Return)*IF($D170=$C$1,VLOOKUP($T170,Male_Annuity_Tables,MATCH($BS$3+3,'Mortality Tables'!$N$1:$DN$1,0),FALSE),VLOOKUP($T170,Fe_Annuity_Tables,MATCH(CX$3+3,'Mortality Tables'!$N$1:$DN$1,0),FALSE)),"")</f>
        <v/>
      </c>
      <c r="CY170" s="685" t="str">
        <f>IFERROR((CX170+BH170*Contr_Rate)*(1+Inv_Return)*IF($D170=$C$1,VLOOKUP($T170,Male_Annuity_Tables,MATCH($BS$3+3,'Mortality Tables'!$N$1:$DN$1,0),FALSE),VLOOKUP($T170,Fe_Annuity_Tables,MATCH(CY$3+3,'Mortality Tables'!$N$1:$DN$1,0),FALSE)),"")</f>
        <v/>
      </c>
      <c r="CZ170" s="685" t="str">
        <f>IFERROR((CY170+BI170*Contr_Rate)*(1+Inv_Return)*IF($D170=$C$1,VLOOKUP($T170,Male_Annuity_Tables,MATCH($BS$3+3,'Mortality Tables'!$N$1:$DN$1,0),FALSE),VLOOKUP($T170,Fe_Annuity_Tables,MATCH(CZ$3+3,'Mortality Tables'!$N$1:$DN$1,0),FALSE)),"")</f>
        <v/>
      </c>
      <c r="DA170" s="685" t="str">
        <f>IFERROR((CZ170+BJ170*Contr_Rate)*(1+Inv_Return)*IF($D170=$C$1,VLOOKUP($T170,Male_Annuity_Tables,MATCH($BS$3+3,'Mortality Tables'!$N$1:$DN$1,0),FALSE),VLOOKUP($T170,Fe_Annuity_Tables,MATCH(DA$3+3,'Mortality Tables'!$N$1:$DN$1,0),FALSE)),"")</f>
        <v/>
      </c>
      <c r="DB170" s="685" t="str">
        <f>IFERROR((DA170+BK170*Contr_Rate)*(1+Inv_Return)*IF($D170=$C$1,VLOOKUP($T170,Male_Annuity_Tables,MATCH($BS$3+3,'Mortality Tables'!$N$1:$DN$1,0),FALSE),VLOOKUP($T170,Fe_Annuity_Tables,MATCH(DB$3+3,'Mortality Tables'!$N$1:$DN$1,0),FALSE)),"")</f>
        <v/>
      </c>
      <c r="DC170" s="685" t="str">
        <f>IFERROR((DB170+BL170*Contr_Rate)*(1+Inv_Return)*IF($D170=$C$1,VLOOKUP($T170,Male_Annuity_Tables,MATCH($BS$3+3,'Mortality Tables'!$N$1:$DN$1,0),FALSE),VLOOKUP($T170,Fe_Annuity_Tables,MATCH(DC$3+3,'Mortality Tables'!$N$1:$DN$1,0),FALSE)),"")</f>
        <v/>
      </c>
      <c r="DD170" s="685" t="str">
        <f>IFERROR((DC170+BM170*Contr_Rate)*(1+Inv_Return)*IF($D170=$C$1,VLOOKUP($T170,Male_Annuity_Tables,MATCH($BS$3+3,'Mortality Tables'!$N$1:$DN$1,0),FALSE),VLOOKUP($T170,Fe_Annuity_Tables,MATCH(DD$3+3,'Mortality Tables'!$N$1:$DN$1,0),FALSE)),"")</f>
        <v/>
      </c>
      <c r="DE170" s="685" t="str">
        <f>IFERROR((DD170+BN170*Contr_Rate)*(1+Inv_Return)*IF($D170=$C$1,VLOOKUP($T170,Male_Annuity_Tables,MATCH($BS$3+3,'Mortality Tables'!$N$1:$DN$1,0),FALSE),VLOOKUP($T170,Fe_Annuity_Tables,MATCH(DE$3+3,'Mortality Tables'!$N$1:$DN$1,0),FALSE)),"")</f>
        <v/>
      </c>
      <c r="DF170" s="685" t="str">
        <f>IFERROR((DE170+BO170*Contr_Rate)*(1+Inv_Return)*IF($D170=$C$1,VLOOKUP($T170,Male_Annuity_Tables,MATCH($BS$3+3,'Mortality Tables'!$N$1:$DN$1,0),FALSE),VLOOKUP($T170,Fe_Annuity_Tables,MATCH(DF$3+3,'Mortality Tables'!$N$1:$DN$1,0),FALSE)),"")</f>
        <v/>
      </c>
      <c r="DG170" s="685" t="str">
        <f>IFERROR((DF170+BP170*Contr_Rate)*(1+Inv_Return)*IF($D170=$C$1,VLOOKUP($T170,Male_Annuity_Tables,MATCH($BS$3+3,'Mortality Tables'!$N$1:$DN$1,0),FALSE),VLOOKUP($T170,Fe_Annuity_Tables,MATCH(DG$3+3,'Mortality Tables'!$N$1:$DN$1,0),FALSE)),"")</f>
        <v/>
      </c>
      <c r="DH170" s="685" t="str">
        <f>IFERROR((DG170+BQ170*Contr_Rate)*(1+Inv_Return)*IF($D170=$C$1,VLOOKUP($T170,Male_Annuity_Tables,MATCH($BS$3+3,'Mortality Tables'!$N$1:$DN$1,0),FALSE),VLOOKUP($T170,Fe_Annuity_Tables,MATCH(DH$3+3,'Mortality Tables'!$N$1:$DN$1,0),FALSE)),"")</f>
        <v/>
      </c>
      <c r="DJ170" s="686">
        <f t="shared" si="100"/>
        <v>0</v>
      </c>
      <c r="DK170" s="680">
        <f t="shared" si="60"/>
        <v>8.8017766057058875</v>
      </c>
      <c r="DL170" s="686">
        <f t="shared" si="111"/>
        <v>0</v>
      </c>
      <c r="DM170" s="686">
        <f t="shared" si="101"/>
        <v>0</v>
      </c>
      <c r="DN170" s="687" t="str">
        <f t="shared" si="112"/>
        <v/>
      </c>
      <c r="DP170" s="688" t="str">
        <f t="shared" si="95"/>
        <v/>
      </c>
      <c r="DQ170" s="688" t="str">
        <f t="shared" si="96"/>
        <v/>
      </c>
      <c r="DR170" s="688" t="str">
        <f t="shared" si="97"/>
        <v/>
      </c>
    </row>
    <row r="171" spans="1:122" s="657" customFormat="1" ht="14.5">
      <c r="A171" s="675" t="s">
        <v>1411</v>
      </c>
      <c r="B171" s="675" t="s">
        <v>1412</v>
      </c>
      <c r="C171" s="675" t="s">
        <v>541</v>
      </c>
      <c r="D171" s="675" t="s">
        <v>61</v>
      </c>
      <c r="E171" s="676">
        <v>35891</v>
      </c>
      <c r="F171" s="677">
        <v>43447</v>
      </c>
      <c r="G171" s="677">
        <v>44006</v>
      </c>
      <c r="H171" s="678">
        <v>2289223</v>
      </c>
      <c r="I171" s="678">
        <v>122145.31</v>
      </c>
      <c r="J171" s="678">
        <v>209666.72</v>
      </c>
      <c r="K171" s="678"/>
      <c r="L171" s="678">
        <v>331812.03000000003</v>
      </c>
      <c r="M171" s="679">
        <f>IF(COUNTIF($A$4:A204,A171)=1,0,1)</f>
        <v>0</v>
      </c>
      <c r="N171" s="680" t="str">
        <f t="shared" si="108"/>
        <v>Okay</v>
      </c>
      <c r="O171" s="680" t="str">
        <f t="shared" si="98"/>
        <v>TRUE</v>
      </c>
      <c r="P171" s="680" t="b">
        <f t="shared" si="92"/>
        <v>1</v>
      </c>
      <c r="Q171" s="680" t="b">
        <f t="shared" si="76"/>
        <v>1</v>
      </c>
      <c r="R171" s="680" t="b">
        <f t="shared" si="77"/>
        <v>1</v>
      </c>
      <c r="S171" s="681">
        <f t="shared" si="93"/>
        <v>20.701369863013699</v>
      </c>
      <c r="T171" s="682">
        <f t="shared" si="78"/>
        <v>26</v>
      </c>
      <c r="U171" s="682">
        <f t="shared" si="99"/>
        <v>22</v>
      </c>
      <c r="V171" s="682">
        <f t="shared" si="79"/>
        <v>4.5205479452054798</v>
      </c>
      <c r="W171" s="682">
        <f t="shared" si="109"/>
        <v>34</v>
      </c>
      <c r="X171" s="683">
        <f t="shared" si="110"/>
        <v>11281609.020000001</v>
      </c>
      <c r="Y171" s="684">
        <f t="shared" si="94"/>
        <v>1.2899999999999999E-3</v>
      </c>
      <c r="Z171" s="684">
        <f>IF($D171=$C$1,VLOOKUP($T171,Male_Annuity_Tables,MATCH($W171+2,'Mortality Tables'!$DS$1:$HT$1,0),FALSE),VLOOKUP($T171,Fe_Annuity_Tables,MATCH($W171+2,'Mortality Tables'!$M$1:$DN$1,0),FALSE))</f>
        <v>3.4272707496646464E-3</v>
      </c>
      <c r="AA171" s="664"/>
      <c r="AB171" s="685">
        <f t="shared" si="115"/>
        <v>2405858.9118500003</v>
      </c>
      <c r="AC171" s="685">
        <f t="shared" si="115"/>
        <v>2528437.4234087574</v>
      </c>
      <c r="AD171" s="685">
        <f t="shared" si="115"/>
        <v>2657261.3101314339</v>
      </c>
      <c r="AE171" s="685">
        <f t="shared" si="115"/>
        <v>2792648.7738826307</v>
      </c>
      <c r="AF171" s="685">
        <f t="shared" si="115"/>
        <v>2934934.2289119507</v>
      </c>
      <c r="AG171" s="685">
        <f t="shared" si="115"/>
        <v>3084469.1278750151</v>
      </c>
      <c r="AH171" s="685">
        <f t="shared" si="115"/>
        <v>3241622.8299402469</v>
      </c>
      <c r="AI171" s="685">
        <f t="shared" si="115"/>
        <v>3406783.5131257027</v>
      </c>
      <c r="AJ171" s="685">
        <f t="shared" si="115"/>
        <v>3580359.1331194574</v>
      </c>
      <c r="AK171" s="685">
        <f t="shared" si="115"/>
        <v>3762778.4309518938</v>
      </c>
      <c r="AL171" s="685">
        <f t="shared" si="114"/>
        <v>3954491.9920088928</v>
      </c>
      <c r="AM171" s="685">
        <f t="shared" si="114"/>
        <v>4155973.3590017459</v>
      </c>
      <c r="AN171" s="685">
        <f t="shared" si="114"/>
        <v>4367720.2016428849</v>
      </c>
      <c r="AO171" s="685">
        <f t="shared" si="114"/>
        <v>4590255.5459165908</v>
      </c>
      <c r="AP171" s="685">
        <f t="shared" si="114"/>
        <v>4824129.0659810407</v>
      </c>
      <c r="AQ171" s="685">
        <f t="shared" si="114"/>
        <v>5069918.4418927748</v>
      </c>
      <c r="AR171" s="685">
        <f t="shared" si="114"/>
        <v>5328230.7865072116</v>
      </c>
      <c r="AS171" s="685">
        <f t="shared" si="114"/>
        <v>5599704.1450797543</v>
      </c>
      <c r="AT171" s="685">
        <f t="shared" si="114"/>
        <v>5885009.0712715676</v>
      </c>
      <c r="AU171" s="685">
        <f t="shared" si="114"/>
        <v>6184850.2834528545</v>
      </c>
      <c r="AV171" s="685">
        <f t="shared" si="113"/>
        <v>6499968.4053947767</v>
      </c>
      <c r="AW171" s="685">
        <f t="shared" si="113"/>
        <v>6831141.7956496431</v>
      </c>
      <c r="AX171" s="685">
        <f t="shared" si="113"/>
        <v>7179188.470137991</v>
      </c>
      <c r="AY171" s="685">
        <f t="shared" si="113"/>
        <v>7544968.1226915224</v>
      </c>
      <c r="AZ171" s="685">
        <f t="shared" si="113"/>
        <v>7929384.2485426553</v>
      </c>
      <c r="BA171" s="685">
        <f t="shared" si="113"/>
        <v>8333386.3760059038</v>
      </c>
      <c r="BB171" s="685">
        <f t="shared" si="113"/>
        <v>8757972.4118634053</v>
      </c>
      <c r="BC171" s="685">
        <f t="shared" si="113"/>
        <v>9204191.106247846</v>
      </c>
      <c r="BD171" s="685">
        <f t="shared" si="113"/>
        <v>9673144.6431111731</v>
      </c>
      <c r="BE171" s="685">
        <f t="shared" si="113"/>
        <v>10165991.362677688</v>
      </c>
      <c r="BF171" s="685">
        <f t="shared" si="113"/>
        <v>10683948.622606117</v>
      </c>
      <c r="BG171" s="685">
        <f t="shared" si="113"/>
        <v>11228295.804927899</v>
      </c>
      <c r="BH171" s="685">
        <f t="shared" si="113"/>
        <v>11800377.476188976</v>
      </c>
      <c r="BI171" s="685">
        <f t="shared" si="106"/>
        <v>12401606.708600804</v>
      </c>
      <c r="BJ171" s="685" t="str">
        <f t="shared" si="106"/>
        <v/>
      </c>
      <c r="BK171" s="685" t="str">
        <f t="shared" si="106"/>
        <v/>
      </c>
      <c r="BL171" s="685" t="str">
        <f t="shared" si="106"/>
        <v/>
      </c>
      <c r="BM171" s="685" t="str">
        <f t="shared" si="106"/>
        <v/>
      </c>
      <c r="BN171" s="685" t="str">
        <f t="shared" si="106"/>
        <v/>
      </c>
      <c r="BO171" s="685" t="str">
        <f t="shared" si="106"/>
        <v/>
      </c>
      <c r="BP171" s="685" t="str">
        <f t="shared" si="106"/>
        <v/>
      </c>
      <c r="BQ171" s="685" t="str">
        <f t="shared" si="107"/>
        <v/>
      </c>
      <c r="BR171" s="529"/>
      <c r="BS171" s="685">
        <f>IFERROR(($L171+AB171*Contr_Rate)*(1+Inv_Return)*IF($D171=$C$1,VLOOKUP($T171,Male_Annuity_Tables,MATCH($BS$3+3,'Mortality Tables'!$N$1:$DN$1,0),FALSE),VLOOKUP($T171,Fe_Annuity_Tables,MATCH(BS$3+3,'Mortality Tables'!$N$1:$DN$1,0),FALSE)),"")</f>
        <v>865038.59982991463</v>
      </c>
      <c r="BT171" s="685">
        <f>IFERROR(($BS171+AC171*Contr_Rate)*(1+Inv_Return)*IF($D171=$C$1,VLOOKUP($T171,Male_Annuity_Tables,MATCH($BS$3+3,'Mortality Tables'!$N$1:$DN$1,0),FALSE),VLOOKUP($T171,Fe_Annuity_Tables,MATCH(BT$3+3,'Mortality Tables'!$N$1:$DN$1,0),FALSE)),"")</f>
        <v>1333040.0115034275</v>
      </c>
      <c r="BU171" s="685">
        <f>IFERROR((BT171+AD171*Contr_Rate)*(1+Inv_Return)*IF($D171=$C$1,VLOOKUP($T171,Male_Annuity_Tables,MATCH($BS$3+3,'Mortality Tables'!$N$1:$DN$1,0),FALSE),VLOOKUP($T171,Fe_Annuity_Tables,MATCH(BU$3+3,'Mortality Tables'!$N$1:$DN$1,0),FALSE)),"")</f>
        <v>1749026.3242952791</v>
      </c>
      <c r="BV171" s="685">
        <f>IFERROR((BU171+AE171*Contr_Rate)*(1+Inv_Return)*IF($D171=$C$1,VLOOKUP($T171,Male_Annuity_Tables,MATCH($BS$3+3,'Mortality Tables'!$N$1:$DN$1,0),FALSE),VLOOKUP($T171,Fe_Annuity_Tables,MATCH(BV$3+3,'Mortality Tables'!$N$1:$DN$1,0),FALSE)),"")</f>
        <v>2123922.1008694111</v>
      </c>
      <c r="BW171" s="685">
        <f>IFERROR((BV171+AF171*Contr_Rate)*(1+Inv_Return)*IF($D171=$C$1,VLOOKUP($T171,Male_Annuity_Tables,MATCH($BS$3+3,'Mortality Tables'!$N$1:$DN$1,0),FALSE),VLOOKUP($T171,Fe_Annuity_Tables,MATCH(BW$3+3,'Mortality Tables'!$N$1:$DN$1,0),FALSE)),"")</f>
        <v>2466779.3790062023</v>
      </c>
      <c r="BX171" s="685">
        <f>IFERROR((BW171+AG171*Contr_Rate)*(1+Inv_Return)*IF($D171=$C$1,VLOOKUP($T171,Male_Annuity_Tables,MATCH($BS$3+3,'Mortality Tables'!$N$1:$DN$1,0),FALSE),VLOOKUP($T171,Fe_Annuity_Tables,MATCH(BX$3+3,'Mortality Tables'!$N$1:$DN$1,0),FALSE)),"")</f>
        <v>2785116.9475379004</v>
      </c>
      <c r="BY171" s="685">
        <f>IFERROR((BX171+AH171*Contr_Rate)*(1+Inv_Return)*IF($D171=$C$1,VLOOKUP($T171,Male_Annuity_Tables,MATCH($BS$3+3,'Mortality Tables'!$N$1:$DN$1,0),FALSE),VLOOKUP($T171,Fe_Annuity_Tables,MATCH(BY$3+3,'Mortality Tables'!$N$1:$DN$1,0),FALSE)),"")</f>
        <v>3085199.1243572468</v>
      </c>
      <c r="BZ171" s="685">
        <f>IFERROR((BY171+AI171*Contr_Rate)*(1+Inv_Return)*IF($D171=$C$1,VLOOKUP($T171,Male_Annuity_Tables,MATCH($BS$3+3,'Mortality Tables'!$N$1:$DN$1,0),FALSE),VLOOKUP($T171,Fe_Annuity_Tables,MATCH(BZ$3+3,'Mortality Tables'!$N$1:$DN$1,0),FALSE)),"")</f>
        <v>3372264.8731995984</v>
      </c>
      <c r="CA171" s="685">
        <f>IFERROR((BZ171+AJ171*Contr_Rate)*(1+Inv_Return)*IF($D171=$C$1,VLOOKUP($T171,Male_Annuity_Tables,MATCH($BS$3+3,'Mortality Tables'!$N$1:$DN$1,0),FALSE),VLOOKUP($T171,Fe_Annuity_Tables,MATCH(CA$3+3,'Mortality Tables'!$N$1:$DN$1,0),FALSE)),"")</f>
        <v>3650716.1572798272</v>
      </c>
      <c r="CB171" s="685">
        <f>IFERROR((CA171+AK171*Contr_Rate)*(1+Inv_Return)*IF($D171=$C$1,VLOOKUP($T171,Male_Annuity_Tables,MATCH($BS$3+3,'Mortality Tables'!$N$1:$DN$1,0),FALSE),VLOOKUP($T171,Fe_Annuity_Tables,MATCH(CB$3+3,'Mortality Tables'!$N$1:$DN$1,0),FALSE)),"")</f>
        <v>3924272.8361808881</v>
      </c>
      <c r="CC171" s="685">
        <f>IFERROR((CB171+AL171*Contr_Rate)*(1+Inv_Return)*IF($D171=$C$1,VLOOKUP($T171,Male_Annuity_Tables,MATCH($BS$3+3,'Mortality Tables'!$N$1:$DN$1,0),FALSE),VLOOKUP($T171,Fe_Annuity_Tables,MATCH(CC$3+3,'Mortality Tables'!$N$1:$DN$1,0),FALSE)),"")</f>
        <v>4196100.1055603083</v>
      </c>
      <c r="CD171" s="685">
        <f>IFERROR((CC171+AM171*Contr_Rate)*(1+Inv_Return)*IF($D171=$C$1,VLOOKUP($T171,Male_Annuity_Tables,MATCH($BS$3+3,'Mortality Tables'!$N$1:$DN$1,0),FALSE),VLOOKUP($T171,Fe_Annuity_Tables,MATCH(CD$3+3,'Mortality Tables'!$N$1:$DN$1,0),FALSE)),"")</f>
        <v>4468913.4062923873</v>
      </c>
      <c r="CE171" s="685">
        <f>IFERROR((CD171+AN171*Contr_Rate)*(1+Inv_Return)*IF($D171=$C$1,VLOOKUP($T171,Male_Annuity_Tables,MATCH($BS$3+3,'Mortality Tables'!$N$1:$DN$1,0),FALSE),VLOOKUP($T171,Fe_Annuity_Tables,MATCH(CE$3+3,'Mortality Tables'!$N$1:$DN$1,0),FALSE)),"")</f>
        <v>4745064.848747069</v>
      </c>
      <c r="CF171" s="685">
        <f>IFERROR((CE171+AO171*Contr_Rate)*(1+Inv_Return)*IF($D171=$C$1,VLOOKUP($T171,Male_Annuity_Tables,MATCH($BS$3+3,'Mortality Tables'!$N$1:$DN$1,0),FALSE),VLOOKUP($T171,Fe_Annuity_Tables,MATCH(CF$3+3,'Mortality Tables'!$N$1:$DN$1,0),FALSE)),"")</f>
        <v>5026614.4746598667</v>
      </c>
      <c r="CG171" s="685">
        <f>IFERROR((CF171+AP171*Contr_Rate)*(1+Inv_Return)*IF($D171=$C$1,VLOOKUP($T171,Male_Annuity_Tables,MATCH($BS$3+3,'Mortality Tables'!$N$1:$DN$1,0),FALSE),VLOOKUP($T171,Fe_Annuity_Tables,MATCH(CG$3+3,'Mortality Tables'!$N$1:$DN$1,0),FALSE)),"")</f>
        <v>5315389.0852582939</v>
      </c>
      <c r="CH171" s="685">
        <f>IFERROR((CG171+AQ171*Contr_Rate)*(1+Inv_Return)*IF($D171=$C$1,VLOOKUP($T171,Male_Annuity_Tables,MATCH($BS$3+3,'Mortality Tables'!$N$1:$DN$1,0),FALSE),VLOOKUP($T171,Fe_Annuity_Tables,MATCH(CH$3+3,'Mortality Tables'!$N$1:$DN$1,0),FALSE)),"")</f>
        <v>5613030.8768150387</v>
      </c>
      <c r="CI171" s="685">
        <f>IFERROR((CH171+AR171*Contr_Rate)*(1+Inv_Return)*IF($D171=$C$1,VLOOKUP($T171,Male_Annuity_Tables,MATCH($BS$3+3,'Mortality Tables'!$N$1:$DN$1,0),FALSE),VLOOKUP($T171,Fe_Annuity_Tables,MATCH(CI$3+3,'Mortality Tables'!$N$1:$DN$1,0),FALSE)),"")</f>
        <v>5921037.7245778069</v>
      </c>
      <c r="CJ171" s="685">
        <f>IFERROR((CI171+AS171*Contr_Rate)*(1+Inv_Return)*IF($D171=$C$1,VLOOKUP($T171,Male_Annuity_Tables,MATCH($BS$3+3,'Mortality Tables'!$N$1:$DN$1,0),FALSE),VLOOKUP($T171,Fe_Annuity_Tables,MATCH(CJ$3+3,'Mortality Tables'!$N$1:$DN$1,0),FALSE)),"")</f>
        <v>6240796.6274650134</v>
      </c>
      <c r="CK171" s="685">
        <f>IFERROR((CJ171+AT171*Contr_Rate)*(1+Inv_Return)*IF($D171=$C$1,VLOOKUP($T171,Male_Annuity_Tables,MATCH($BS$3+3,'Mortality Tables'!$N$1:$DN$1,0),FALSE),VLOOKUP($T171,Fe_Annuity_Tables,MATCH(CK$3+3,'Mortality Tables'!$N$1:$DN$1,0),FALSE)),"")</f>
        <v>6573611.556194271</v>
      </c>
      <c r="CL171" s="685">
        <f>IFERROR((CK171+AU171*Contr_Rate)*(1+Inv_Return)*IF($D171=$C$1,VLOOKUP($T171,Male_Annuity_Tables,MATCH($BS$3+3,'Mortality Tables'!$N$1:$DN$1,0),FALSE),VLOOKUP($T171,Fe_Annuity_Tables,MATCH(CL$3+3,'Mortality Tables'!$N$1:$DN$1,0),FALSE)),"")</f>
        <v>6920726.7261003871</v>
      </c>
      <c r="CM171" s="685">
        <f>IFERROR((CL171+AV171*Contr_Rate)*(1+Inv_Return)*IF($D171=$C$1,VLOOKUP($T171,Male_Annuity_Tables,MATCH($BS$3+3,'Mortality Tables'!$N$1:$DN$1,0),FALSE),VLOOKUP($T171,Fe_Annuity_Tables,MATCH(CM$3+3,'Mortality Tables'!$N$1:$DN$1,0),FALSE)),"")</f>
        <v>7283346.1341584399</v>
      </c>
      <c r="CN171" s="685">
        <f>IFERROR((CM171+AW171*Contr_Rate)*(1+Inv_Return)*IF($D171=$C$1,VLOOKUP($T171,Male_Annuity_Tables,MATCH($BS$3+3,'Mortality Tables'!$N$1:$DN$1,0),FALSE),VLOOKUP($T171,Fe_Annuity_Tables,MATCH(CN$3+3,'Mortality Tables'!$N$1:$DN$1,0),FALSE)),"")</f>
        <v>7662650.0505593801</v>
      </c>
      <c r="CO171" s="685">
        <f>IFERROR((CN171+AX171*Contr_Rate)*(1+Inv_Return)*IF($D171=$C$1,VLOOKUP($T171,Male_Annuity_Tables,MATCH($BS$3+3,'Mortality Tables'!$N$1:$DN$1,0),FALSE),VLOOKUP($T171,Fe_Annuity_Tables,MATCH(CO$3+3,'Mortality Tables'!$N$1:$DN$1,0),FALSE)),"")</f>
        <v>8059809.0327643817</v>
      </c>
      <c r="CP171" s="685">
        <f>IFERROR((CO171+AY171*Contr_Rate)*(1+Inv_Return)*IF($D171=$C$1,VLOOKUP($T171,Male_Annuity_Tables,MATCH($BS$3+3,'Mortality Tables'!$N$1:$DN$1,0),FALSE),VLOOKUP($T171,Fe_Annuity_Tables,MATCH(CP$3+3,'Mortality Tables'!$N$1:$DN$1,0),FALSE)),"")</f>
        <v>8475995.9295062851</v>
      </c>
      <c r="CQ171" s="685">
        <f>IFERROR((CP171+AZ171*Contr_Rate)*(1+Inv_Return)*IF($D171=$C$1,VLOOKUP($T171,Male_Annuity_Tables,MATCH($BS$3+3,'Mortality Tables'!$N$1:$DN$1,0),FALSE),VLOOKUP($T171,Fe_Annuity_Tables,MATCH(CQ$3+3,'Mortality Tables'!$N$1:$DN$1,0),FALSE)),"")</f>
        <v>8912396.2597846352</v>
      </c>
      <c r="CR171" s="685">
        <f>IFERROR((CQ171+BA171*Contr_Rate)*(1+Inv_Return)*IF($D171=$C$1,VLOOKUP($T171,Male_Annuity_Tables,MATCH($BS$3+3,'Mortality Tables'!$N$1:$DN$1,0),FALSE),VLOOKUP($T171,Fe_Annuity_Tables,MATCH(CR$3+3,'Mortality Tables'!$N$1:$DN$1,0),FALSE)),"")</f>
        <v>9370217.2842906341</v>
      </c>
      <c r="CS171" s="685">
        <f>IFERROR((CR171+BB171*Contr_Rate)*(1+Inv_Return)*IF($D171=$C$1,VLOOKUP($T171,Male_Annuity_Tables,MATCH($BS$3+3,'Mortality Tables'!$N$1:$DN$1,0),FALSE),VLOOKUP($T171,Fe_Annuity_Tables,MATCH(CS$3+3,'Mortality Tables'!$N$1:$DN$1,0),FALSE)),"")</f>
        <v>9850696.0312524308</v>
      </c>
      <c r="CT171" s="685">
        <f>IFERROR((CS171+BC171*Contr_Rate)*(1+Inv_Return)*IF($D171=$C$1,VLOOKUP($T171,Male_Annuity_Tables,MATCH($BS$3+3,'Mortality Tables'!$N$1:$DN$1,0),FALSE),VLOOKUP($T171,Fe_Annuity_Tables,MATCH(CT$3+3,'Mortality Tables'!$N$1:$DN$1,0),FALSE)),"")</f>
        <v>10355106.493236257</v>
      </c>
      <c r="CU171" s="685">
        <f>IFERROR((CT171+BD171*Contr_Rate)*(1+Inv_Return)*IF($D171=$C$1,VLOOKUP($T171,Male_Annuity_Tables,MATCH($BS$3+3,'Mortality Tables'!$N$1:$DN$1,0),FALSE),VLOOKUP($T171,Fe_Annuity_Tables,MATCH(CU$3+3,'Mortality Tables'!$N$1:$DN$1,0),FALSE)),"")</f>
        <v>10884766.174190607</v>
      </c>
      <c r="CV171" s="685">
        <f>IFERROR((CU171+BE171*Contr_Rate)*(1+Inv_Return)*IF($D171=$C$1,VLOOKUP($T171,Male_Annuity_Tables,MATCH($BS$3+3,'Mortality Tables'!$N$1:$DN$1,0),FALSE),VLOOKUP($T171,Fe_Annuity_Tables,MATCH(CV$3+3,'Mortality Tables'!$N$1:$DN$1,0),FALSE)),"")</f>
        <v>11441042.135514215</v>
      </c>
      <c r="CW171" s="685">
        <f>IFERROR((CV171+BF171*Contr_Rate)*(1+Inv_Return)*IF($D171=$C$1,VLOOKUP($T171,Male_Annuity_Tables,MATCH($BS$3+3,'Mortality Tables'!$N$1:$DN$1,0),FALSE),VLOOKUP($T171,Fe_Annuity_Tables,MATCH(CW$3+3,'Mortality Tables'!$N$1:$DN$1,0),FALSE)),"")</f>
        <v>12025356.664961334</v>
      </c>
      <c r="CX171" s="685">
        <f>IFERROR((CW171+BG171*Contr_Rate)*(1+Inv_Return)*IF($D171=$C$1,VLOOKUP($T171,Male_Annuity_Tables,MATCH($BS$3+3,'Mortality Tables'!$N$1:$DN$1,0),FALSE),VLOOKUP($T171,Fe_Annuity_Tables,MATCH(CX$3+3,'Mortality Tables'!$N$1:$DN$1,0),FALSE)),"")</f>
        <v>12639192.671782831</v>
      </c>
      <c r="CY171" s="685">
        <f>IFERROR((CX171+BH171*Contr_Rate)*(1+Inv_Return)*IF($D171=$C$1,VLOOKUP($T171,Male_Annuity_Tables,MATCH($BS$3+3,'Mortality Tables'!$N$1:$DN$1,0),FALSE),VLOOKUP($T171,Fe_Annuity_Tables,MATCH(CY$3+3,'Mortality Tables'!$N$1:$DN$1,0),FALSE)),"")</f>
        <v>13284098.894828372</v>
      </c>
      <c r="CZ171" s="685">
        <f>IFERROR((CY171+BI171*Contr_Rate)*(1+Inv_Return)*IF($D171=$C$1,VLOOKUP($T171,Male_Annuity_Tables,MATCH($BS$3+3,'Mortality Tables'!$N$1:$DN$1,0),FALSE),VLOOKUP($T171,Fe_Annuity_Tables,MATCH(CZ$3+3,'Mortality Tables'!$N$1:$DN$1,0),FALSE)),"")</f>
        <v>13961694.996738631</v>
      </c>
      <c r="DA171" s="685" t="str">
        <f>IFERROR((CZ171+BJ171*Contr_Rate)*(1+Inv_Return)*IF($D171=$C$1,VLOOKUP($T171,Male_Annuity_Tables,MATCH($BS$3+3,'Mortality Tables'!$N$1:$DN$1,0),FALSE),VLOOKUP($T171,Fe_Annuity_Tables,MATCH(DA$3+3,'Mortality Tables'!$N$1:$DN$1,0),FALSE)),"")</f>
        <v/>
      </c>
      <c r="DB171" s="685" t="str">
        <f>IFERROR((DA171+BK171*Contr_Rate)*(1+Inv_Return)*IF($D171=$C$1,VLOOKUP($T171,Male_Annuity_Tables,MATCH($BS$3+3,'Mortality Tables'!$N$1:$DN$1,0),FALSE),VLOOKUP($T171,Fe_Annuity_Tables,MATCH(DB$3+3,'Mortality Tables'!$N$1:$DN$1,0),FALSE)),"")</f>
        <v/>
      </c>
      <c r="DC171" s="685" t="str">
        <f>IFERROR((DB171+BL171*Contr_Rate)*(1+Inv_Return)*IF($D171=$C$1,VLOOKUP($T171,Male_Annuity_Tables,MATCH($BS$3+3,'Mortality Tables'!$N$1:$DN$1,0),FALSE),VLOOKUP($T171,Fe_Annuity_Tables,MATCH(DC$3+3,'Mortality Tables'!$N$1:$DN$1,0),FALSE)),"")</f>
        <v/>
      </c>
      <c r="DD171" s="685" t="str">
        <f>IFERROR((DC171+BM171*Contr_Rate)*(1+Inv_Return)*IF($D171=$C$1,VLOOKUP($T171,Male_Annuity_Tables,MATCH($BS$3+3,'Mortality Tables'!$N$1:$DN$1,0),FALSE),VLOOKUP($T171,Fe_Annuity_Tables,MATCH(DD$3+3,'Mortality Tables'!$N$1:$DN$1,0),FALSE)),"")</f>
        <v/>
      </c>
      <c r="DE171" s="685" t="str">
        <f>IFERROR((DD171+BN171*Contr_Rate)*(1+Inv_Return)*IF($D171=$C$1,VLOOKUP($T171,Male_Annuity_Tables,MATCH($BS$3+3,'Mortality Tables'!$N$1:$DN$1,0),FALSE),VLOOKUP($T171,Fe_Annuity_Tables,MATCH(DE$3+3,'Mortality Tables'!$N$1:$DN$1,0),FALSE)),"")</f>
        <v/>
      </c>
      <c r="DF171" s="685" t="str">
        <f>IFERROR((DE171+BO171*Contr_Rate)*(1+Inv_Return)*IF($D171=$C$1,VLOOKUP($T171,Male_Annuity_Tables,MATCH($BS$3+3,'Mortality Tables'!$N$1:$DN$1,0),FALSE),VLOOKUP($T171,Fe_Annuity_Tables,MATCH(DF$3+3,'Mortality Tables'!$N$1:$DN$1,0),FALSE)),"")</f>
        <v/>
      </c>
      <c r="DG171" s="685" t="str">
        <f>IFERROR((DF171+BP171*Contr_Rate)*(1+Inv_Return)*IF($D171=$C$1,VLOOKUP($T171,Male_Annuity_Tables,MATCH($BS$3+3,'Mortality Tables'!$N$1:$DN$1,0),FALSE),VLOOKUP($T171,Fe_Annuity_Tables,MATCH(DG$3+3,'Mortality Tables'!$N$1:$DN$1,0),FALSE)),"")</f>
        <v/>
      </c>
      <c r="DH171" s="685" t="str">
        <f>IFERROR((DG171+BQ171*Contr_Rate)*(1+Inv_Return)*IF($D171=$C$1,VLOOKUP($T171,Male_Annuity_Tables,MATCH($BS$3+3,'Mortality Tables'!$N$1:$DN$1,0),FALSE),VLOOKUP($T171,Fe_Annuity_Tables,MATCH(DH$3+3,'Mortality Tables'!$N$1:$DN$1,0),FALSE)),"")</f>
        <v/>
      </c>
      <c r="DJ171" s="686">
        <f t="shared" si="100"/>
        <v>13961694.996738631</v>
      </c>
      <c r="DK171" s="680">
        <f t="shared" si="60"/>
        <v>8.0909277508679907</v>
      </c>
      <c r="DL171" s="686">
        <f t="shared" si="111"/>
        <v>1156151.1776954571</v>
      </c>
      <c r="DM171" s="686">
        <f t="shared" si="101"/>
        <v>12401606.708600804</v>
      </c>
      <c r="DN171" s="687">
        <f t="shared" si="112"/>
        <v>9.3225918613726019E-2</v>
      </c>
      <c r="DP171" s="688">
        <f t="shared" si="95"/>
        <v>173900.43980100742</v>
      </c>
      <c r="DQ171" s="688">
        <f t="shared" si="96"/>
        <v>268005.02823274111</v>
      </c>
      <c r="DR171" s="688">
        <f t="shared" si="97"/>
        <v>351666.22886810603</v>
      </c>
    </row>
    <row r="172" spans="1:122" s="657" customFormat="1" ht="14.5">
      <c r="A172" s="675" t="s">
        <v>1413</v>
      </c>
      <c r="B172" s="675" t="s">
        <v>1414</v>
      </c>
      <c r="C172" s="675" t="s">
        <v>115</v>
      </c>
      <c r="D172" s="675" t="s">
        <v>60</v>
      </c>
      <c r="E172" s="676">
        <v>27810</v>
      </c>
      <c r="F172" s="677">
        <v>41158</v>
      </c>
      <c r="G172" s="677">
        <v>44781</v>
      </c>
      <c r="H172" s="678">
        <v>845743</v>
      </c>
      <c r="I172" s="678">
        <v>65814.48</v>
      </c>
      <c r="J172" s="678">
        <v>67087.09</v>
      </c>
      <c r="K172" s="678">
        <v>19834.07</v>
      </c>
      <c r="L172" s="678">
        <v>152735.64000000001</v>
      </c>
      <c r="M172" s="679">
        <f>IF(COUNTIF($A$4:A204,A172)=1,0,1)</f>
        <v>0</v>
      </c>
      <c r="N172" s="680" t="str">
        <f t="shared" si="108"/>
        <v>Okay</v>
      </c>
      <c r="O172" s="680" t="str">
        <f>IF(G172&gt;E172,"TRUE","FALSE")</f>
        <v>TRUE</v>
      </c>
      <c r="P172" s="680" t="b">
        <f t="shared" si="92"/>
        <v>1</v>
      </c>
      <c r="Q172" s="680" t="b">
        <f t="shared" si="76"/>
        <v>1</v>
      </c>
      <c r="R172" s="680" t="b">
        <f t="shared" si="77"/>
        <v>1</v>
      </c>
      <c r="S172" s="681">
        <f t="shared" si="93"/>
        <v>36.56986301369863</v>
      </c>
      <c r="T172" s="682">
        <f t="shared" si="78"/>
        <v>48</v>
      </c>
      <c r="U172" s="682">
        <f t="shared" si="99"/>
        <v>46</v>
      </c>
      <c r="V172" s="682">
        <f t="shared" si="79"/>
        <v>2.3972602739726026</v>
      </c>
      <c r="W172" s="682">
        <f t="shared" si="109"/>
        <v>12</v>
      </c>
      <c r="X172" s="683">
        <f t="shared" si="110"/>
        <v>1832827.6800000002</v>
      </c>
      <c r="Y172" s="684">
        <f t="shared" si="94"/>
        <v>3.2399999999999998E-3</v>
      </c>
      <c r="Z172" s="684">
        <f>IF($D172=$C$1,VLOOKUP($T172,Male_Annuity_Tables,MATCH($W172+2,'Mortality Tables'!$DS$1:$HT$1,0),FALSE),VLOOKUP($T172,Fe_Annuity_Tables,MATCH($W172+2,'Mortality Tables'!$M$1:$DN$1,0),FALSE))</f>
        <v>0.31031163185237182</v>
      </c>
      <c r="AA172" s="664"/>
      <c r="AB172" s="685">
        <f t="shared" si="115"/>
        <v>888833.60585000005</v>
      </c>
      <c r="AC172" s="685">
        <f t="shared" si="115"/>
        <v>934119.67806805752</v>
      </c>
      <c r="AD172" s="685">
        <f t="shared" si="115"/>
        <v>981713.07566562516</v>
      </c>
      <c r="AE172" s="685">
        <f t="shared" si="115"/>
        <v>1031731.3568707887</v>
      </c>
      <c r="AF172" s="685">
        <f t="shared" si="115"/>
        <v>1084298.0695033553</v>
      </c>
      <c r="AG172" s="685">
        <f t="shared" si="115"/>
        <v>1139543.0561445516</v>
      </c>
      <c r="AH172" s="685">
        <f t="shared" si="115"/>
        <v>1197602.7748551164</v>
      </c>
      <c r="AI172" s="685">
        <f t="shared" si="115"/>
        <v>1258620.6362339847</v>
      </c>
      <c r="AJ172" s="685">
        <f t="shared" si="115"/>
        <v>1322747.3576501063</v>
      </c>
      <c r="AK172" s="685">
        <f t="shared" si="115"/>
        <v>1390141.3355223793</v>
      </c>
      <c r="AL172" s="685">
        <f t="shared" si="114"/>
        <v>1460969.0365672444</v>
      </c>
      <c r="AM172" s="685">
        <f t="shared" si="114"/>
        <v>1535405.4089803456</v>
      </c>
      <c r="AN172" s="685" t="str">
        <f t="shared" si="114"/>
        <v/>
      </c>
      <c r="AO172" s="685" t="str">
        <f t="shared" si="114"/>
        <v/>
      </c>
      <c r="AP172" s="685" t="str">
        <f t="shared" si="114"/>
        <v/>
      </c>
      <c r="AQ172" s="685" t="str">
        <f t="shared" si="114"/>
        <v/>
      </c>
      <c r="AR172" s="685" t="str">
        <f t="shared" si="114"/>
        <v/>
      </c>
      <c r="AS172" s="685" t="str">
        <f t="shared" si="114"/>
        <v/>
      </c>
      <c r="AT172" s="685" t="str">
        <f t="shared" si="114"/>
        <v/>
      </c>
      <c r="AU172" s="685" t="str">
        <f t="shared" si="114"/>
        <v/>
      </c>
      <c r="AV172" s="685" t="str">
        <f t="shared" si="113"/>
        <v/>
      </c>
      <c r="AW172" s="685" t="str">
        <f t="shared" si="113"/>
        <v/>
      </c>
      <c r="AX172" s="685" t="str">
        <f t="shared" si="113"/>
        <v/>
      </c>
      <c r="AY172" s="685" t="str">
        <f t="shared" si="113"/>
        <v/>
      </c>
      <c r="AZ172" s="685" t="str">
        <f t="shared" si="113"/>
        <v/>
      </c>
      <c r="BA172" s="685" t="str">
        <f t="shared" si="113"/>
        <v/>
      </c>
      <c r="BB172" s="685" t="str">
        <f t="shared" si="113"/>
        <v/>
      </c>
      <c r="BC172" s="685" t="str">
        <f t="shared" si="113"/>
        <v/>
      </c>
      <c r="BD172" s="685" t="str">
        <f t="shared" si="113"/>
        <v/>
      </c>
      <c r="BE172" s="685" t="str">
        <f t="shared" si="113"/>
        <v/>
      </c>
      <c r="BF172" s="685" t="str">
        <f t="shared" si="113"/>
        <v/>
      </c>
      <c r="BG172" s="685" t="str">
        <f t="shared" si="113"/>
        <v/>
      </c>
      <c r="BH172" s="685" t="str">
        <f t="shared" si="113"/>
        <v/>
      </c>
      <c r="BI172" s="685" t="str">
        <f t="shared" si="106"/>
        <v/>
      </c>
      <c r="BJ172" s="685" t="str">
        <f t="shared" si="106"/>
        <v/>
      </c>
      <c r="BK172" s="685" t="str">
        <f t="shared" si="106"/>
        <v/>
      </c>
      <c r="BL172" s="685" t="str">
        <f t="shared" si="106"/>
        <v/>
      </c>
      <c r="BM172" s="685" t="str">
        <f t="shared" si="106"/>
        <v/>
      </c>
      <c r="BN172" s="685" t="str">
        <f t="shared" si="106"/>
        <v/>
      </c>
      <c r="BO172" s="685" t="str">
        <f t="shared" si="106"/>
        <v/>
      </c>
      <c r="BP172" s="685" t="str">
        <f t="shared" si="106"/>
        <v/>
      </c>
      <c r="BQ172" s="685" t="str">
        <f t="shared" si="107"/>
        <v/>
      </c>
      <c r="BR172" s="529"/>
      <c r="BS172" s="685">
        <f>IFERROR(($L172+AB172*Contr_Rate)*(1+Inv_Return)*IF($D172=$C$1,VLOOKUP($T172,Male_Annuity_Tables,MATCH($BS$3+3,'Mortality Tables'!$N$1:$DN$1,0),FALSE),VLOOKUP($T172,Fe_Annuity_Tables,MATCH(BS$3+3,'Mortality Tables'!$N$1:$DN$1,0),FALSE)),"")</f>
        <v>365145.53605134226</v>
      </c>
      <c r="BT172" s="685">
        <f>IFERROR(($BS172+AC172*Contr_Rate)*(1+Inv_Return)*IF($D172=$C$1,VLOOKUP($T172,Male_Annuity_Tables,MATCH($BS$3+3,'Mortality Tables'!$N$1:$DN$1,0),FALSE),VLOOKUP($T172,Fe_Annuity_Tables,MATCH(BT$3+3,'Mortality Tables'!$N$1:$DN$1,0),FALSE)),"")</f>
        <v>475963.63384645217</v>
      </c>
      <c r="BU172" s="685">
        <f>IFERROR((BT172+AD172*Contr_Rate)*(1+Inv_Return)*IF($D172=$C$1,VLOOKUP($T172,Male_Annuity_Tables,MATCH($BS$3+3,'Mortality Tables'!$N$1:$DN$1,0),FALSE),VLOOKUP($T172,Fe_Annuity_Tables,MATCH(BU$3+3,'Mortality Tables'!$N$1:$DN$1,0),FALSE)),"")</f>
        <v>509476.05499123619</v>
      </c>
      <c r="BV172" s="685">
        <f>IFERROR((BU172+AE172*Contr_Rate)*(1+Inv_Return)*IF($D172=$C$1,VLOOKUP($T172,Male_Annuity_Tables,MATCH($BS$3+3,'Mortality Tables'!$N$1:$DN$1,0),FALSE),VLOOKUP($T172,Fe_Annuity_Tables,MATCH(BV$3+3,'Mortality Tables'!$N$1:$DN$1,0),FALSE)),"")</f>
        <v>485428.56137070025</v>
      </c>
      <c r="BW172" s="685">
        <f>IFERROR((BV172+AF172*Contr_Rate)*(1+Inv_Return)*IF($D172=$C$1,VLOOKUP($T172,Male_Annuity_Tables,MATCH($BS$3+3,'Mortality Tables'!$N$1:$DN$1,0),FALSE),VLOOKUP($T172,Fe_Annuity_Tables,MATCH(BW$3+3,'Mortality Tables'!$N$1:$DN$1,0),FALSE)),"")</f>
        <v>430580.26405797963</v>
      </c>
      <c r="BX172" s="685">
        <f>IFERROR((BW172+AG172*Contr_Rate)*(1+Inv_Return)*IF($D172=$C$1,VLOOKUP($T172,Male_Annuity_Tables,MATCH($BS$3+3,'Mortality Tables'!$N$1:$DN$1,0),FALSE),VLOOKUP($T172,Fe_Annuity_Tables,MATCH(BX$3+3,'Mortality Tables'!$N$1:$DN$1,0),FALSE)),"")</f>
        <v>367484.17674267443</v>
      </c>
      <c r="BY172" s="685">
        <f>IFERROR((BX172+AH172*Contr_Rate)*(1+Inv_Return)*IF($D172=$C$1,VLOOKUP($T172,Male_Annuity_Tables,MATCH($BS$3+3,'Mortality Tables'!$N$1:$DN$1,0),FALSE),VLOOKUP($T172,Fe_Annuity_Tables,MATCH(BY$3+3,'Mortality Tables'!$N$1:$DN$1,0),FALSE)),"")</f>
        <v>309590.80265321612</v>
      </c>
      <c r="BZ172" s="685">
        <f>IFERROR((BY172+AI172*Contr_Rate)*(1+Inv_Return)*IF($D172=$C$1,VLOOKUP($T172,Male_Annuity_Tables,MATCH($BS$3+3,'Mortality Tables'!$N$1:$DN$1,0),FALSE),VLOOKUP($T172,Fe_Annuity_Tables,MATCH(BZ$3+3,'Mortality Tables'!$N$1:$DN$1,0),FALSE)),"")</f>
        <v>276552.72569416248</v>
      </c>
      <c r="CA172" s="685">
        <f>IFERROR((BZ172+AJ172*Contr_Rate)*(1+Inv_Return)*IF($D172=$C$1,VLOOKUP($T172,Male_Annuity_Tables,MATCH($BS$3+3,'Mortality Tables'!$N$1:$DN$1,0),FALSE),VLOOKUP($T172,Fe_Annuity_Tables,MATCH(CA$3+3,'Mortality Tables'!$N$1:$DN$1,0),FALSE)),"")</f>
        <v>255904.28447646229</v>
      </c>
      <c r="CB172" s="685">
        <f>IFERROR((CA172+AK172*Contr_Rate)*(1+Inv_Return)*IF($D172=$C$1,VLOOKUP($T172,Male_Annuity_Tables,MATCH($BS$3+3,'Mortality Tables'!$N$1:$DN$1,0),FALSE),VLOOKUP($T172,Fe_Annuity_Tables,MATCH(CB$3+3,'Mortality Tables'!$N$1:$DN$1,0),FALSE)),"")</f>
        <v>241367.25009030182</v>
      </c>
      <c r="CC172" s="685">
        <f>IFERROR((CB172+AL172*Contr_Rate)*(1+Inv_Return)*IF($D172=$C$1,VLOOKUP($T172,Male_Annuity_Tables,MATCH($BS$3+3,'Mortality Tables'!$N$1:$DN$1,0),FALSE),VLOOKUP($T172,Fe_Annuity_Tables,MATCH(CC$3+3,'Mortality Tables'!$N$1:$DN$1,0),FALSE)),"")</f>
        <v>229934.4722273591</v>
      </c>
      <c r="CD172" s="685">
        <f>IFERROR((CC172+AM172*Contr_Rate)*(1+Inv_Return)*IF($D172=$C$1,VLOOKUP($T172,Male_Annuity_Tables,MATCH($BS$3+3,'Mortality Tables'!$N$1:$DN$1,0),FALSE),VLOOKUP($T172,Fe_Annuity_Tables,MATCH(CD$3+3,'Mortality Tables'!$N$1:$DN$1,0),FALSE)),"")</f>
        <v>220211.42432252975</v>
      </c>
      <c r="CE172" s="685" t="str">
        <f>IFERROR((CD172+AN172*Contr_Rate)*(1+Inv_Return)*IF($D172=$C$1,VLOOKUP($T172,Male_Annuity_Tables,MATCH($BS$3+3,'Mortality Tables'!$N$1:$DN$1,0),FALSE),VLOOKUP($T172,Fe_Annuity_Tables,MATCH(CE$3+3,'Mortality Tables'!$N$1:$DN$1,0),FALSE)),"")</f>
        <v/>
      </c>
      <c r="CF172" s="685" t="str">
        <f>IFERROR((CE172+AO172*Contr_Rate)*(1+Inv_Return)*IF($D172=$C$1,VLOOKUP($T172,Male_Annuity_Tables,MATCH($BS$3+3,'Mortality Tables'!$N$1:$DN$1,0),FALSE),VLOOKUP($T172,Fe_Annuity_Tables,MATCH(CF$3+3,'Mortality Tables'!$N$1:$DN$1,0),FALSE)),"")</f>
        <v/>
      </c>
      <c r="CG172" s="685" t="str">
        <f>IFERROR((CF172+AP172*Contr_Rate)*(1+Inv_Return)*IF($D172=$C$1,VLOOKUP($T172,Male_Annuity_Tables,MATCH($BS$3+3,'Mortality Tables'!$N$1:$DN$1,0),FALSE),VLOOKUP($T172,Fe_Annuity_Tables,MATCH(CG$3+3,'Mortality Tables'!$N$1:$DN$1,0),FALSE)),"")</f>
        <v/>
      </c>
      <c r="CH172" s="685" t="str">
        <f>IFERROR((CG172+AQ172*Contr_Rate)*(1+Inv_Return)*IF($D172=$C$1,VLOOKUP($T172,Male_Annuity_Tables,MATCH($BS$3+3,'Mortality Tables'!$N$1:$DN$1,0),FALSE),VLOOKUP($T172,Fe_Annuity_Tables,MATCH(CH$3+3,'Mortality Tables'!$N$1:$DN$1,0),FALSE)),"")</f>
        <v/>
      </c>
      <c r="CI172" s="685" t="str">
        <f>IFERROR((CH172+AR172*Contr_Rate)*(1+Inv_Return)*IF($D172=$C$1,VLOOKUP($T172,Male_Annuity_Tables,MATCH($BS$3+3,'Mortality Tables'!$N$1:$DN$1,0),FALSE),VLOOKUP($T172,Fe_Annuity_Tables,MATCH(CI$3+3,'Mortality Tables'!$N$1:$DN$1,0),FALSE)),"")</f>
        <v/>
      </c>
      <c r="CJ172" s="685" t="str">
        <f>IFERROR((CI172+AS172*Contr_Rate)*(1+Inv_Return)*IF($D172=$C$1,VLOOKUP($T172,Male_Annuity_Tables,MATCH($BS$3+3,'Mortality Tables'!$N$1:$DN$1,0),FALSE),VLOOKUP($T172,Fe_Annuity_Tables,MATCH(CJ$3+3,'Mortality Tables'!$N$1:$DN$1,0),FALSE)),"")</f>
        <v/>
      </c>
      <c r="CK172" s="685" t="str">
        <f>IFERROR((CJ172+AT172*Contr_Rate)*(1+Inv_Return)*IF($D172=$C$1,VLOOKUP($T172,Male_Annuity_Tables,MATCH($BS$3+3,'Mortality Tables'!$N$1:$DN$1,0),FALSE),VLOOKUP($T172,Fe_Annuity_Tables,MATCH(CK$3+3,'Mortality Tables'!$N$1:$DN$1,0),FALSE)),"")</f>
        <v/>
      </c>
      <c r="CL172" s="685" t="str">
        <f>IFERROR((CK172+AU172*Contr_Rate)*(1+Inv_Return)*IF($D172=$C$1,VLOOKUP($T172,Male_Annuity_Tables,MATCH($BS$3+3,'Mortality Tables'!$N$1:$DN$1,0),FALSE),VLOOKUP($T172,Fe_Annuity_Tables,MATCH(CL$3+3,'Mortality Tables'!$N$1:$DN$1,0),FALSE)),"")</f>
        <v/>
      </c>
      <c r="CM172" s="685" t="str">
        <f>IFERROR((CL172+AV172*Contr_Rate)*(1+Inv_Return)*IF($D172=$C$1,VLOOKUP($T172,Male_Annuity_Tables,MATCH($BS$3+3,'Mortality Tables'!$N$1:$DN$1,0),FALSE),VLOOKUP($T172,Fe_Annuity_Tables,MATCH(CM$3+3,'Mortality Tables'!$N$1:$DN$1,0),FALSE)),"")</f>
        <v/>
      </c>
      <c r="CN172" s="685" t="str">
        <f>IFERROR((CM172+AW172*Contr_Rate)*(1+Inv_Return)*IF($D172=$C$1,VLOOKUP($T172,Male_Annuity_Tables,MATCH($BS$3+3,'Mortality Tables'!$N$1:$DN$1,0),FALSE),VLOOKUP($T172,Fe_Annuity_Tables,MATCH(CN$3+3,'Mortality Tables'!$N$1:$DN$1,0),FALSE)),"")</f>
        <v/>
      </c>
      <c r="CO172" s="685" t="str">
        <f>IFERROR((CN172+AX172*Contr_Rate)*(1+Inv_Return)*IF($D172=$C$1,VLOOKUP($T172,Male_Annuity_Tables,MATCH($BS$3+3,'Mortality Tables'!$N$1:$DN$1,0),FALSE),VLOOKUP($T172,Fe_Annuity_Tables,MATCH(CO$3+3,'Mortality Tables'!$N$1:$DN$1,0),FALSE)),"")</f>
        <v/>
      </c>
      <c r="CP172" s="685" t="str">
        <f>IFERROR((CO172+AY172*Contr_Rate)*(1+Inv_Return)*IF($D172=$C$1,VLOOKUP($T172,Male_Annuity_Tables,MATCH($BS$3+3,'Mortality Tables'!$N$1:$DN$1,0),FALSE),VLOOKUP($T172,Fe_Annuity_Tables,MATCH(CP$3+3,'Mortality Tables'!$N$1:$DN$1,0),FALSE)),"")</f>
        <v/>
      </c>
      <c r="CQ172" s="685" t="str">
        <f>IFERROR((CP172+AZ172*Contr_Rate)*(1+Inv_Return)*IF($D172=$C$1,VLOOKUP($T172,Male_Annuity_Tables,MATCH($BS$3+3,'Mortality Tables'!$N$1:$DN$1,0),FALSE),VLOOKUP($T172,Fe_Annuity_Tables,MATCH(CQ$3+3,'Mortality Tables'!$N$1:$DN$1,0),FALSE)),"")</f>
        <v/>
      </c>
      <c r="CR172" s="685" t="str">
        <f>IFERROR((CQ172+BA172*Contr_Rate)*(1+Inv_Return)*IF($D172=$C$1,VLOOKUP($T172,Male_Annuity_Tables,MATCH($BS$3+3,'Mortality Tables'!$N$1:$DN$1,0),FALSE),VLOOKUP($T172,Fe_Annuity_Tables,MATCH(CR$3+3,'Mortality Tables'!$N$1:$DN$1,0),FALSE)),"")</f>
        <v/>
      </c>
      <c r="CS172" s="685" t="str">
        <f>IFERROR((CR172+BB172*Contr_Rate)*(1+Inv_Return)*IF($D172=$C$1,VLOOKUP($T172,Male_Annuity_Tables,MATCH($BS$3+3,'Mortality Tables'!$N$1:$DN$1,0),FALSE),VLOOKUP($T172,Fe_Annuity_Tables,MATCH(CS$3+3,'Mortality Tables'!$N$1:$DN$1,0),FALSE)),"")</f>
        <v/>
      </c>
      <c r="CT172" s="685" t="str">
        <f>IFERROR((CS172+BC172*Contr_Rate)*(1+Inv_Return)*IF($D172=$C$1,VLOOKUP($T172,Male_Annuity_Tables,MATCH($BS$3+3,'Mortality Tables'!$N$1:$DN$1,0),FALSE),VLOOKUP($T172,Fe_Annuity_Tables,MATCH(CT$3+3,'Mortality Tables'!$N$1:$DN$1,0),FALSE)),"")</f>
        <v/>
      </c>
      <c r="CU172" s="685" t="str">
        <f>IFERROR((CT172+BD172*Contr_Rate)*(1+Inv_Return)*IF($D172=$C$1,VLOOKUP($T172,Male_Annuity_Tables,MATCH($BS$3+3,'Mortality Tables'!$N$1:$DN$1,0),FALSE),VLOOKUP($T172,Fe_Annuity_Tables,MATCH(CU$3+3,'Mortality Tables'!$N$1:$DN$1,0),FALSE)),"")</f>
        <v/>
      </c>
      <c r="CV172" s="685" t="str">
        <f>IFERROR((CU172+BE172*Contr_Rate)*(1+Inv_Return)*IF($D172=$C$1,VLOOKUP($T172,Male_Annuity_Tables,MATCH($BS$3+3,'Mortality Tables'!$N$1:$DN$1,0),FALSE),VLOOKUP($T172,Fe_Annuity_Tables,MATCH(CV$3+3,'Mortality Tables'!$N$1:$DN$1,0),FALSE)),"")</f>
        <v/>
      </c>
      <c r="CW172" s="685" t="str">
        <f>IFERROR((CV172+BF172*Contr_Rate)*(1+Inv_Return)*IF($D172=$C$1,VLOOKUP($T172,Male_Annuity_Tables,MATCH($BS$3+3,'Mortality Tables'!$N$1:$DN$1,0),FALSE),VLOOKUP($T172,Fe_Annuity_Tables,MATCH(CW$3+3,'Mortality Tables'!$N$1:$DN$1,0),FALSE)),"")</f>
        <v/>
      </c>
      <c r="CX172" s="685" t="str">
        <f>IFERROR((CW172+BG172*Contr_Rate)*(1+Inv_Return)*IF($D172=$C$1,VLOOKUP($T172,Male_Annuity_Tables,MATCH($BS$3+3,'Mortality Tables'!$N$1:$DN$1,0),FALSE),VLOOKUP($T172,Fe_Annuity_Tables,MATCH(CX$3+3,'Mortality Tables'!$N$1:$DN$1,0),FALSE)),"")</f>
        <v/>
      </c>
      <c r="CY172" s="685" t="str">
        <f>IFERROR((CX172+BH172*Contr_Rate)*(1+Inv_Return)*IF($D172=$C$1,VLOOKUP($T172,Male_Annuity_Tables,MATCH($BS$3+3,'Mortality Tables'!$N$1:$DN$1,0),FALSE),VLOOKUP($T172,Fe_Annuity_Tables,MATCH(CY$3+3,'Mortality Tables'!$N$1:$DN$1,0),FALSE)),"")</f>
        <v/>
      </c>
      <c r="CZ172" s="685" t="str">
        <f>IFERROR((CY172+BI172*Contr_Rate)*(1+Inv_Return)*IF($D172=$C$1,VLOOKUP($T172,Male_Annuity_Tables,MATCH($BS$3+3,'Mortality Tables'!$N$1:$DN$1,0),FALSE),VLOOKUP($T172,Fe_Annuity_Tables,MATCH(CZ$3+3,'Mortality Tables'!$N$1:$DN$1,0),FALSE)),"")</f>
        <v/>
      </c>
      <c r="DA172" s="685" t="str">
        <f>IFERROR((CZ172+BJ172*Contr_Rate)*(1+Inv_Return)*IF($D172=$C$1,VLOOKUP($T172,Male_Annuity_Tables,MATCH($BS$3+3,'Mortality Tables'!$N$1:$DN$1,0),FALSE),VLOOKUP($T172,Fe_Annuity_Tables,MATCH(DA$3+3,'Mortality Tables'!$N$1:$DN$1,0),FALSE)),"")</f>
        <v/>
      </c>
      <c r="DB172" s="685" t="str">
        <f>IFERROR((DA172+BK172*Contr_Rate)*(1+Inv_Return)*IF($D172=$C$1,VLOOKUP($T172,Male_Annuity_Tables,MATCH($BS$3+3,'Mortality Tables'!$N$1:$DN$1,0),FALSE),VLOOKUP($T172,Fe_Annuity_Tables,MATCH(DB$3+3,'Mortality Tables'!$N$1:$DN$1,0),FALSE)),"")</f>
        <v/>
      </c>
      <c r="DC172" s="685" t="str">
        <f>IFERROR((DB172+BL172*Contr_Rate)*(1+Inv_Return)*IF($D172=$C$1,VLOOKUP($T172,Male_Annuity_Tables,MATCH($BS$3+3,'Mortality Tables'!$N$1:$DN$1,0),FALSE),VLOOKUP($T172,Fe_Annuity_Tables,MATCH(DC$3+3,'Mortality Tables'!$N$1:$DN$1,0),FALSE)),"")</f>
        <v/>
      </c>
      <c r="DD172" s="685" t="str">
        <f>IFERROR((DC172+BM172*Contr_Rate)*(1+Inv_Return)*IF($D172=$C$1,VLOOKUP($T172,Male_Annuity_Tables,MATCH($BS$3+3,'Mortality Tables'!$N$1:$DN$1,0),FALSE),VLOOKUP($T172,Fe_Annuity_Tables,MATCH(DD$3+3,'Mortality Tables'!$N$1:$DN$1,0),FALSE)),"")</f>
        <v/>
      </c>
      <c r="DE172" s="685" t="str">
        <f>IFERROR((DD172+BN172*Contr_Rate)*(1+Inv_Return)*IF($D172=$C$1,VLOOKUP($T172,Male_Annuity_Tables,MATCH($BS$3+3,'Mortality Tables'!$N$1:$DN$1,0),FALSE),VLOOKUP($T172,Fe_Annuity_Tables,MATCH(DE$3+3,'Mortality Tables'!$N$1:$DN$1,0),FALSE)),"")</f>
        <v/>
      </c>
      <c r="DF172" s="685" t="str">
        <f>IFERROR((DE172+BO172*Contr_Rate)*(1+Inv_Return)*IF($D172=$C$1,VLOOKUP($T172,Male_Annuity_Tables,MATCH($BS$3+3,'Mortality Tables'!$N$1:$DN$1,0),FALSE),VLOOKUP($T172,Fe_Annuity_Tables,MATCH(DF$3+3,'Mortality Tables'!$N$1:$DN$1,0),FALSE)),"")</f>
        <v/>
      </c>
      <c r="DG172" s="685" t="str">
        <f>IFERROR((DF172+BP172*Contr_Rate)*(1+Inv_Return)*IF($D172=$C$1,VLOOKUP($T172,Male_Annuity_Tables,MATCH($BS$3+3,'Mortality Tables'!$N$1:$DN$1,0),FALSE),VLOOKUP($T172,Fe_Annuity_Tables,MATCH(DG$3+3,'Mortality Tables'!$N$1:$DN$1,0),FALSE)),"")</f>
        <v/>
      </c>
      <c r="DH172" s="685" t="str">
        <f>IFERROR((DG172+BQ172*Contr_Rate)*(1+Inv_Return)*IF($D172=$C$1,VLOOKUP($T172,Male_Annuity_Tables,MATCH($BS$3+3,'Mortality Tables'!$N$1:$DN$1,0),FALSE),VLOOKUP($T172,Fe_Annuity_Tables,MATCH(DH$3+3,'Mortality Tables'!$N$1:$DN$1,0),FALSE)),"")</f>
        <v/>
      </c>
      <c r="DJ172" s="686">
        <f t="shared" si="100"/>
        <v>509476.05499123619</v>
      </c>
      <c r="DK172" s="680">
        <f t="shared" si="60"/>
        <v>8.8017766057058875</v>
      </c>
      <c r="DL172" s="686">
        <f t="shared" si="111"/>
        <v>38781.824640134982</v>
      </c>
      <c r="DM172" s="686">
        <f t="shared" si="101"/>
        <v>1535405.4089803456</v>
      </c>
      <c r="DN172" s="687">
        <f t="shared" si="112"/>
        <v>2.5258361350888936E-2</v>
      </c>
      <c r="DP172" s="688">
        <f t="shared" si="95"/>
        <v>55777.441213986735</v>
      </c>
      <c r="DQ172" s="688">
        <f t="shared" si="96"/>
        <v>72705.348924580961</v>
      </c>
      <c r="DR172" s="688">
        <f t="shared" si="97"/>
        <v>77824.505304131293</v>
      </c>
    </row>
    <row r="173" spans="1:122" s="657" customFormat="1" ht="14.5">
      <c r="A173" s="675" t="s">
        <v>1415</v>
      </c>
      <c r="B173" s="675" t="s">
        <v>1416</v>
      </c>
      <c r="C173" s="675" t="s">
        <v>115</v>
      </c>
      <c r="D173" s="675" t="s">
        <v>60</v>
      </c>
      <c r="E173" s="676">
        <v>28171</v>
      </c>
      <c r="F173" s="677">
        <v>43261</v>
      </c>
      <c r="G173" s="677">
        <v>43290</v>
      </c>
      <c r="H173" s="678">
        <v>1783097</v>
      </c>
      <c r="I173" s="678">
        <v>167041.18</v>
      </c>
      <c r="J173" s="678">
        <v>173061.14</v>
      </c>
      <c r="K173" s="678">
        <v>46212.97</v>
      </c>
      <c r="L173" s="678">
        <v>386315.29000000004</v>
      </c>
      <c r="M173" s="679">
        <f>IF(COUNTIF($A$4:A204,A173)=1,0,1)</f>
        <v>0</v>
      </c>
      <c r="N173" s="680" t="str">
        <f t="shared" si="108"/>
        <v>Okay</v>
      </c>
      <c r="O173" s="680" t="str">
        <f t="shared" si="98"/>
        <v>TRUE</v>
      </c>
      <c r="P173" s="680" t="b">
        <f t="shared" si="92"/>
        <v>1</v>
      </c>
      <c r="Q173" s="680" t="b">
        <f t="shared" si="76"/>
        <v>1</v>
      </c>
      <c r="R173" s="680" t="b">
        <f t="shared" si="77"/>
        <v>1</v>
      </c>
      <c r="S173" s="681">
        <f t="shared" si="93"/>
        <v>41.342465753424655</v>
      </c>
      <c r="T173" s="682">
        <f t="shared" si="78"/>
        <v>47</v>
      </c>
      <c r="U173" s="682">
        <f t="shared" si="99"/>
        <v>41</v>
      </c>
      <c r="V173" s="682">
        <f t="shared" si="79"/>
        <v>6.4821917808219176</v>
      </c>
      <c r="W173" s="682">
        <f t="shared" si="109"/>
        <v>13</v>
      </c>
      <c r="X173" s="683">
        <f t="shared" si="110"/>
        <v>5022098.7700000005</v>
      </c>
      <c r="Y173" s="684">
        <f t="shared" si="94"/>
        <v>3.0200000000000001E-3</v>
      </c>
      <c r="Z173" s="684">
        <f>IF($D173=$C$1,VLOOKUP($T173,Male_Annuity_Tables,MATCH($W173+2,'Mortality Tables'!$DS$1:$HT$1,0),FALSE),VLOOKUP($T173,Fe_Annuity_Tables,MATCH($W173+2,'Mortality Tables'!$M$1:$DN$1,0),FALSE))</f>
        <v>0.26296831711555096</v>
      </c>
      <c r="AA173" s="664"/>
      <c r="AB173" s="685">
        <f t="shared" si="115"/>
        <v>1873945.7921500001</v>
      </c>
      <c r="AC173" s="685">
        <f t="shared" si="115"/>
        <v>1969423.3302600426</v>
      </c>
      <c r="AD173" s="685">
        <f t="shared" si="115"/>
        <v>2069765.4489367919</v>
      </c>
      <c r="AE173" s="685">
        <f t="shared" si="115"/>
        <v>2175219.9985601213</v>
      </c>
      <c r="AF173" s="685">
        <f t="shared" si="115"/>
        <v>2286047.4574867594</v>
      </c>
      <c r="AG173" s="685">
        <f t="shared" si="115"/>
        <v>2402521.5754457102</v>
      </c>
      <c r="AH173" s="685">
        <f t="shared" si="115"/>
        <v>2524930.0497146691</v>
      </c>
      <c r="AI173" s="685">
        <f t="shared" si="115"/>
        <v>2653575.2357476316</v>
      </c>
      <c r="AJ173" s="685">
        <f t="shared" si="115"/>
        <v>2788774.8940089736</v>
      </c>
      <c r="AK173" s="685">
        <f t="shared" si="115"/>
        <v>2930862.974858731</v>
      </c>
      <c r="AL173" s="685">
        <f t="shared" si="114"/>
        <v>3080190.4434277834</v>
      </c>
      <c r="AM173" s="685">
        <f t="shared" si="114"/>
        <v>3237126.1465204288</v>
      </c>
      <c r="AN173" s="685">
        <f t="shared" si="114"/>
        <v>3402057.7236856446</v>
      </c>
      <c r="AO173" s="685" t="str">
        <f t="shared" si="114"/>
        <v/>
      </c>
      <c r="AP173" s="685" t="str">
        <f t="shared" si="114"/>
        <v/>
      </c>
      <c r="AQ173" s="685" t="str">
        <f t="shared" si="114"/>
        <v/>
      </c>
      <c r="AR173" s="685" t="str">
        <f t="shared" si="114"/>
        <v/>
      </c>
      <c r="AS173" s="685" t="str">
        <f t="shared" si="114"/>
        <v/>
      </c>
      <c r="AT173" s="685" t="str">
        <f t="shared" si="114"/>
        <v/>
      </c>
      <c r="AU173" s="685" t="str">
        <f t="shared" si="114"/>
        <v/>
      </c>
      <c r="AV173" s="685" t="str">
        <f t="shared" si="113"/>
        <v/>
      </c>
      <c r="AW173" s="685" t="str">
        <f t="shared" si="113"/>
        <v/>
      </c>
      <c r="AX173" s="685" t="str">
        <f t="shared" si="113"/>
        <v/>
      </c>
      <c r="AY173" s="685" t="str">
        <f t="shared" si="113"/>
        <v/>
      </c>
      <c r="AZ173" s="685" t="str">
        <f t="shared" si="113"/>
        <v/>
      </c>
      <c r="BA173" s="685" t="str">
        <f t="shared" si="113"/>
        <v/>
      </c>
      <c r="BB173" s="685" t="str">
        <f t="shared" si="113"/>
        <v/>
      </c>
      <c r="BC173" s="685" t="str">
        <f t="shared" si="113"/>
        <v/>
      </c>
      <c r="BD173" s="685" t="str">
        <f t="shared" si="113"/>
        <v/>
      </c>
      <c r="BE173" s="685" t="str">
        <f t="shared" si="113"/>
        <v/>
      </c>
      <c r="BF173" s="685" t="str">
        <f t="shared" si="113"/>
        <v/>
      </c>
      <c r="BG173" s="685" t="str">
        <f t="shared" si="113"/>
        <v/>
      </c>
      <c r="BH173" s="685" t="str">
        <f t="shared" si="113"/>
        <v/>
      </c>
      <c r="BI173" s="685" t="str">
        <f t="shared" si="106"/>
        <v/>
      </c>
      <c r="BJ173" s="685" t="str">
        <f t="shared" si="106"/>
        <v/>
      </c>
      <c r="BK173" s="685" t="str">
        <f t="shared" si="106"/>
        <v/>
      </c>
      <c r="BL173" s="685" t="str">
        <f t="shared" si="106"/>
        <v/>
      </c>
      <c r="BM173" s="685" t="str">
        <f t="shared" si="106"/>
        <v/>
      </c>
      <c r="BN173" s="685" t="str">
        <f t="shared" si="106"/>
        <v/>
      </c>
      <c r="BO173" s="685" t="str">
        <f t="shared" si="106"/>
        <v/>
      </c>
      <c r="BP173" s="685" t="str">
        <f t="shared" si="106"/>
        <v/>
      </c>
      <c r="BQ173" s="685" t="str">
        <f t="shared" si="107"/>
        <v/>
      </c>
      <c r="BR173" s="529"/>
      <c r="BS173" s="685">
        <f>IFERROR(($L173+AB173*Contr_Rate)*(1+Inv_Return)*IF($D173=$C$1,VLOOKUP($T173,Male_Annuity_Tables,MATCH($BS$3+3,'Mortality Tables'!$N$1:$DN$1,0),FALSE),VLOOKUP($T173,Fe_Annuity_Tables,MATCH(BS$3+3,'Mortality Tables'!$N$1:$DN$1,0),FALSE)),"")</f>
        <v>826009.59078579885</v>
      </c>
      <c r="BT173" s="685">
        <f>IFERROR(($BS173+AC173*Contr_Rate)*(1+Inv_Return)*IF($D173=$C$1,VLOOKUP($T173,Male_Annuity_Tables,MATCH($BS$3+3,'Mortality Tables'!$N$1:$DN$1,0),FALSE),VLOOKUP($T173,Fe_Annuity_Tables,MATCH(BT$3+3,'Mortality Tables'!$N$1:$DN$1,0),FALSE)),"")</f>
        <v>1045387.9531433699</v>
      </c>
      <c r="BU173" s="685">
        <f>IFERROR((BT173+AD173*Contr_Rate)*(1+Inv_Return)*IF($D173=$C$1,VLOOKUP($T173,Male_Annuity_Tables,MATCH($BS$3+3,'Mortality Tables'!$N$1:$DN$1,0),FALSE),VLOOKUP($T173,Fe_Annuity_Tables,MATCH(BU$3+3,'Mortality Tables'!$N$1:$DN$1,0),FALSE)),"")</f>
        <v>1041406.8989661633</v>
      </c>
      <c r="BV173" s="685">
        <f>IFERROR((BU173+AE173*Contr_Rate)*(1+Inv_Return)*IF($D173=$C$1,VLOOKUP($T173,Male_Annuity_Tables,MATCH($BS$3+3,'Mortality Tables'!$N$1:$DN$1,0),FALSE),VLOOKUP($T173,Fe_Annuity_Tables,MATCH(BV$3+3,'Mortality Tables'!$N$1:$DN$1,0),FALSE)),"")</f>
        <v>949239.09047074651</v>
      </c>
      <c r="BW173" s="685">
        <f>IFERROR((BV173+AF173*Contr_Rate)*(1+Inv_Return)*IF($D173=$C$1,VLOOKUP($T173,Male_Annuity_Tables,MATCH($BS$3+3,'Mortality Tables'!$N$1:$DN$1,0),FALSE),VLOOKUP($T173,Fe_Annuity_Tables,MATCH(BW$3+3,'Mortality Tables'!$N$1:$DN$1,0),FALSE)),"")</f>
        <v>821260.85691471247</v>
      </c>
      <c r="BX173" s="685">
        <f>IFERROR((BW173+AG173*Contr_Rate)*(1+Inv_Return)*IF($D173=$C$1,VLOOKUP($T173,Male_Annuity_Tables,MATCH($BS$3+3,'Mortality Tables'!$N$1:$DN$1,0),FALSE),VLOOKUP($T173,Fe_Annuity_Tables,MATCH(BX$3+3,'Mortality Tables'!$N$1:$DN$1,0),FALSE)),"")</f>
        <v>694031.11303203192</v>
      </c>
      <c r="BY173" s="685">
        <f>IFERROR((BX173+AH173*Contr_Rate)*(1+Inv_Return)*IF($D173=$C$1,VLOOKUP($T173,Male_Annuity_Tables,MATCH($BS$3+3,'Mortality Tables'!$N$1:$DN$1,0),FALSE),VLOOKUP($T173,Fe_Annuity_Tables,MATCH(BY$3+3,'Mortality Tables'!$N$1:$DN$1,0),FALSE)),"")</f>
        <v>585190.87117059226</v>
      </c>
      <c r="BZ173" s="685">
        <f>IFERROR((BY173+AI173*Contr_Rate)*(1+Inv_Return)*IF($D173=$C$1,VLOOKUP($T173,Male_Annuity_Tables,MATCH($BS$3+3,'Mortality Tables'!$N$1:$DN$1,0),FALSE),VLOOKUP($T173,Fe_Annuity_Tables,MATCH(BZ$3+3,'Mortality Tables'!$N$1:$DN$1,0),FALSE)),"")</f>
        <v>498627.15912330063</v>
      </c>
      <c r="CA173" s="685">
        <f>IFERROR((BZ173+AJ173*Contr_Rate)*(1+Inv_Return)*IF($D173=$C$1,VLOOKUP($T173,Male_Annuity_Tables,MATCH($BS$3+3,'Mortality Tables'!$N$1:$DN$1,0),FALSE),VLOOKUP($T173,Fe_Annuity_Tables,MATCH(CA$3+3,'Mortality Tables'!$N$1:$DN$1,0),FALSE)),"")</f>
        <v>455386.78344293049</v>
      </c>
      <c r="CB173" s="685">
        <f>IFERROR((CA173+AK173*Contr_Rate)*(1+Inv_Return)*IF($D173=$C$1,VLOOKUP($T173,Male_Annuity_Tables,MATCH($BS$3+3,'Mortality Tables'!$N$1:$DN$1,0),FALSE),VLOOKUP($T173,Fe_Annuity_Tables,MATCH(CB$3+3,'Mortality Tables'!$N$1:$DN$1,0),FALSE)),"")</f>
        <v>429824.01591562427</v>
      </c>
      <c r="CC173" s="685">
        <f>IFERROR((CB173+AL173*Contr_Rate)*(1+Inv_Return)*IF($D173=$C$1,VLOOKUP($T173,Male_Annuity_Tables,MATCH($BS$3+3,'Mortality Tables'!$N$1:$DN$1,0),FALSE),VLOOKUP($T173,Fe_Annuity_Tables,MATCH(CC$3+3,'Mortality Tables'!$N$1:$DN$1,0),FALSE)),"")</f>
        <v>411513.03609971312</v>
      </c>
      <c r="CD173" s="685">
        <f>IFERROR((CC173+AM173*Contr_Rate)*(1+Inv_Return)*IF($D173=$C$1,VLOOKUP($T173,Male_Annuity_Tables,MATCH($BS$3+3,'Mortality Tables'!$N$1:$DN$1,0),FALSE),VLOOKUP($T173,Fe_Annuity_Tables,MATCH(CD$3+3,'Mortality Tables'!$N$1:$DN$1,0),FALSE)),"")</f>
        <v>396398.11850689846</v>
      </c>
      <c r="CE173" s="685">
        <f>IFERROR((CD173+AN173*Contr_Rate)*(1+Inv_Return)*IF($D173=$C$1,VLOOKUP($T173,Male_Annuity_Tables,MATCH($BS$3+3,'Mortality Tables'!$N$1:$DN$1,0),FALSE),VLOOKUP($T173,Fe_Annuity_Tables,MATCH(CE$3+3,'Mortality Tables'!$N$1:$DN$1,0),FALSE)),"")</f>
        <v>382931.27358507022</v>
      </c>
      <c r="CF173" s="685" t="str">
        <f>IFERROR((CE173+AO173*Contr_Rate)*(1+Inv_Return)*IF($D173=$C$1,VLOOKUP($T173,Male_Annuity_Tables,MATCH($BS$3+3,'Mortality Tables'!$N$1:$DN$1,0),FALSE),VLOOKUP($T173,Fe_Annuity_Tables,MATCH(CF$3+3,'Mortality Tables'!$N$1:$DN$1,0),FALSE)),"")</f>
        <v/>
      </c>
      <c r="CG173" s="685" t="str">
        <f>IFERROR((CF173+AP173*Contr_Rate)*(1+Inv_Return)*IF($D173=$C$1,VLOOKUP($T173,Male_Annuity_Tables,MATCH($BS$3+3,'Mortality Tables'!$N$1:$DN$1,0),FALSE),VLOOKUP($T173,Fe_Annuity_Tables,MATCH(CG$3+3,'Mortality Tables'!$N$1:$DN$1,0),FALSE)),"")</f>
        <v/>
      </c>
      <c r="CH173" s="685" t="str">
        <f>IFERROR((CG173+AQ173*Contr_Rate)*(1+Inv_Return)*IF($D173=$C$1,VLOOKUP($T173,Male_Annuity_Tables,MATCH($BS$3+3,'Mortality Tables'!$N$1:$DN$1,0),FALSE),VLOOKUP($T173,Fe_Annuity_Tables,MATCH(CH$3+3,'Mortality Tables'!$N$1:$DN$1,0),FALSE)),"")</f>
        <v/>
      </c>
      <c r="CI173" s="685" t="str">
        <f>IFERROR((CH173+AR173*Contr_Rate)*(1+Inv_Return)*IF($D173=$C$1,VLOOKUP($T173,Male_Annuity_Tables,MATCH($BS$3+3,'Mortality Tables'!$N$1:$DN$1,0),FALSE),VLOOKUP($T173,Fe_Annuity_Tables,MATCH(CI$3+3,'Mortality Tables'!$N$1:$DN$1,0),FALSE)),"")</f>
        <v/>
      </c>
      <c r="CJ173" s="685" t="str">
        <f>IFERROR((CI173+AS173*Contr_Rate)*(1+Inv_Return)*IF($D173=$C$1,VLOOKUP($T173,Male_Annuity_Tables,MATCH($BS$3+3,'Mortality Tables'!$N$1:$DN$1,0),FALSE),VLOOKUP($T173,Fe_Annuity_Tables,MATCH(CJ$3+3,'Mortality Tables'!$N$1:$DN$1,0),FALSE)),"")</f>
        <v/>
      </c>
      <c r="CK173" s="685" t="str">
        <f>IFERROR((CJ173+AT173*Contr_Rate)*(1+Inv_Return)*IF($D173=$C$1,VLOOKUP($T173,Male_Annuity_Tables,MATCH($BS$3+3,'Mortality Tables'!$N$1:$DN$1,0),FALSE),VLOOKUP($T173,Fe_Annuity_Tables,MATCH(CK$3+3,'Mortality Tables'!$N$1:$DN$1,0),FALSE)),"")</f>
        <v/>
      </c>
      <c r="CL173" s="685" t="str">
        <f>IFERROR((CK173+AU173*Contr_Rate)*(1+Inv_Return)*IF($D173=$C$1,VLOOKUP($T173,Male_Annuity_Tables,MATCH($BS$3+3,'Mortality Tables'!$N$1:$DN$1,0),FALSE),VLOOKUP($T173,Fe_Annuity_Tables,MATCH(CL$3+3,'Mortality Tables'!$N$1:$DN$1,0),FALSE)),"")</f>
        <v/>
      </c>
      <c r="CM173" s="685" t="str">
        <f>IFERROR((CL173+AV173*Contr_Rate)*(1+Inv_Return)*IF($D173=$C$1,VLOOKUP($T173,Male_Annuity_Tables,MATCH($BS$3+3,'Mortality Tables'!$N$1:$DN$1,0),FALSE),VLOOKUP($T173,Fe_Annuity_Tables,MATCH(CM$3+3,'Mortality Tables'!$N$1:$DN$1,0),FALSE)),"")</f>
        <v/>
      </c>
      <c r="CN173" s="685" t="str">
        <f>IFERROR((CM173+AW173*Contr_Rate)*(1+Inv_Return)*IF($D173=$C$1,VLOOKUP($T173,Male_Annuity_Tables,MATCH($BS$3+3,'Mortality Tables'!$N$1:$DN$1,0),FALSE),VLOOKUP($T173,Fe_Annuity_Tables,MATCH(CN$3+3,'Mortality Tables'!$N$1:$DN$1,0),FALSE)),"")</f>
        <v/>
      </c>
      <c r="CO173" s="685" t="str">
        <f>IFERROR((CN173+AX173*Contr_Rate)*(1+Inv_Return)*IF($D173=$C$1,VLOOKUP($T173,Male_Annuity_Tables,MATCH($BS$3+3,'Mortality Tables'!$N$1:$DN$1,0),FALSE),VLOOKUP($T173,Fe_Annuity_Tables,MATCH(CO$3+3,'Mortality Tables'!$N$1:$DN$1,0),FALSE)),"")</f>
        <v/>
      </c>
      <c r="CP173" s="685" t="str">
        <f>IFERROR((CO173+AY173*Contr_Rate)*(1+Inv_Return)*IF($D173=$C$1,VLOOKUP($T173,Male_Annuity_Tables,MATCH($BS$3+3,'Mortality Tables'!$N$1:$DN$1,0),FALSE),VLOOKUP($T173,Fe_Annuity_Tables,MATCH(CP$3+3,'Mortality Tables'!$N$1:$DN$1,0),FALSE)),"")</f>
        <v/>
      </c>
      <c r="CQ173" s="685" t="str">
        <f>IFERROR((CP173+AZ173*Contr_Rate)*(1+Inv_Return)*IF($D173=$C$1,VLOOKUP($T173,Male_Annuity_Tables,MATCH($BS$3+3,'Mortality Tables'!$N$1:$DN$1,0),FALSE),VLOOKUP($T173,Fe_Annuity_Tables,MATCH(CQ$3+3,'Mortality Tables'!$N$1:$DN$1,0),FALSE)),"")</f>
        <v/>
      </c>
      <c r="CR173" s="685" t="str">
        <f>IFERROR((CQ173+BA173*Contr_Rate)*(1+Inv_Return)*IF($D173=$C$1,VLOOKUP($T173,Male_Annuity_Tables,MATCH($BS$3+3,'Mortality Tables'!$N$1:$DN$1,0),FALSE),VLOOKUP($T173,Fe_Annuity_Tables,MATCH(CR$3+3,'Mortality Tables'!$N$1:$DN$1,0),FALSE)),"")</f>
        <v/>
      </c>
      <c r="CS173" s="685" t="str">
        <f>IFERROR((CR173+BB173*Contr_Rate)*(1+Inv_Return)*IF($D173=$C$1,VLOOKUP($T173,Male_Annuity_Tables,MATCH($BS$3+3,'Mortality Tables'!$N$1:$DN$1,0),FALSE),VLOOKUP($T173,Fe_Annuity_Tables,MATCH(CS$3+3,'Mortality Tables'!$N$1:$DN$1,0),FALSE)),"")</f>
        <v/>
      </c>
      <c r="CT173" s="685" t="str">
        <f>IFERROR((CS173+BC173*Contr_Rate)*(1+Inv_Return)*IF($D173=$C$1,VLOOKUP($T173,Male_Annuity_Tables,MATCH($BS$3+3,'Mortality Tables'!$N$1:$DN$1,0),FALSE),VLOOKUP($T173,Fe_Annuity_Tables,MATCH(CT$3+3,'Mortality Tables'!$N$1:$DN$1,0),FALSE)),"")</f>
        <v/>
      </c>
      <c r="CU173" s="685" t="str">
        <f>IFERROR((CT173+BD173*Contr_Rate)*(1+Inv_Return)*IF($D173=$C$1,VLOOKUP($T173,Male_Annuity_Tables,MATCH($BS$3+3,'Mortality Tables'!$N$1:$DN$1,0),FALSE),VLOOKUP($T173,Fe_Annuity_Tables,MATCH(CU$3+3,'Mortality Tables'!$N$1:$DN$1,0),FALSE)),"")</f>
        <v/>
      </c>
      <c r="CV173" s="685" t="str">
        <f>IFERROR((CU173+BE173*Contr_Rate)*(1+Inv_Return)*IF($D173=$C$1,VLOOKUP($T173,Male_Annuity_Tables,MATCH($BS$3+3,'Mortality Tables'!$N$1:$DN$1,0),FALSE),VLOOKUP($T173,Fe_Annuity_Tables,MATCH(CV$3+3,'Mortality Tables'!$N$1:$DN$1,0),FALSE)),"")</f>
        <v/>
      </c>
      <c r="CW173" s="685" t="str">
        <f>IFERROR((CV173+BF173*Contr_Rate)*(1+Inv_Return)*IF($D173=$C$1,VLOOKUP($T173,Male_Annuity_Tables,MATCH($BS$3+3,'Mortality Tables'!$N$1:$DN$1,0),FALSE),VLOOKUP($T173,Fe_Annuity_Tables,MATCH(CW$3+3,'Mortality Tables'!$N$1:$DN$1,0),FALSE)),"")</f>
        <v/>
      </c>
      <c r="CX173" s="685" t="str">
        <f>IFERROR((CW173+BG173*Contr_Rate)*(1+Inv_Return)*IF($D173=$C$1,VLOOKUP($T173,Male_Annuity_Tables,MATCH($BS$3+3,'Mortality Tables'!$N$1:$DN$1,0),FALSE),VLOOKUP($T173,Fe_Annuity_Tables,MATCH(CX$3+3,'Mortality Tables'!$N$1:$DN$1,0),FALSE)),"")</f>
        <v/>
      </c>
      <c r="CY173" s="685" t="str">
        <f>IFERROR((CX173+BH173*Contr_Rate)*(1+Inv_Return)*IF($D173=$C$1,VLOOKUP($T173,Male_Annuity_Tables,MATCH($BS$3+3,'Mortality Tables'!$N$1:$DN$1,0),FALSE),VLOOKUP($T173,Fe_Annuity_Tables,MATCH(CY$3+3,'Mortality Tables'!$N$1:$DN$1,0),FALSE)),"")</f>
        <v/>
      </c>
      <c r="CZ173" s="685" t="str">
        <f>IFERROR((CY173+BI173*Contr_Rate)*(1+Inv_Return)*IF($D173=$C$1,VLOOKUP($T173,Male_Annuity_Tables,MATCH($BS$3+3,'Mortality Tables'!$N$1:$DN$1,0),FALSE),VLOOKUP($T173,Fe_Annuity_Tables,MATCH(CZ$3+3,'Mortality Tables'!$N$1:$DN$1,0),FALSE)),"")</f>
        <v/>
      </c>
      <c r="DA173" s="685" t="str">
        <f>IFERROR((CZ173+BJ173*Contr_Rate)*(1+Inv_Return)*IF($D173=$C$1,VLOOKUP($T173,Male_Annuity_Tables,MATCH($BS$3+3,'Mortality Tables'!$N$1:$DN$1,0),FALSE),VLOOKUP($T173,Fe_Annuity_Tables,MATCH(DA$3+3,'Mortality Tables'!$N$1:$DN$1,0),FALSE)),"")</f>
        <v/>
      </c>
      <c r="DB173" s="685" t="str">
        <f>IFERROR((DA173+BK173*Contr_Rate)*(1+Inv_Return)*IF($D173=$C$1,VLOOKUP($T173,Male_Annuity_Tables,MATCH($BS$3+3,'Mortality Tables'!$N$1:$DN$1,0),FALSE),VLOOKUP($T173,Fe_Annuity_Tables,MATCH(DB$3+3,'Mortality Tables'!$N$1:$DN$1,0),FALSE)),"")</f>
        <v/>
      </c>
      <c r="DC173" s="685" t="str">
        <f>IFERROR((DB173+BL173*Contr_Rate)*(1+Inv_Return)*IF($D173=$C$1,VLOOKUP($T173,Male_Annuity_Tables,MATCH($BS$3+3,'Mortality Tables'!$N$1:$DN$1,0),FALSE),VLOOKUP($T173,Fe_Annuity_Tables,MATCH(DC$3+3,'Mortality Tables'!$N$1:$DN$1,0),FALSE)),"")</f>
        <v/>
      </c>
      <c r="DD173" s="685" t="str">
        <f>IFERROR((DC173+BM173*Contr_Rate)*(1+Inv_Return)*IF($D173=$C$1,VLOOKUP($T173,Male_Annuity_Tables,MATCH($BS$3+3,'Mortality Tables'!$N$1:$DN$1,0),FALSE),VLOOKUP($T173,Fe_Annuity_Tables,MATCH(DD$3+3,'Mortality Tables'!$N$1:$DN$1,0),FALSE)),"")</f>
        <v/>
      </c>
      <c r="DE173" s="685" t="str">
        <f>IFERROR((DD173+BN173*Contr_Rate)*(1+Inv_Return)*IF($D173=$C$1,VLOOKUP($T173,Male_Annuity_Tables,MATCH($BS$3+3,'Mortality Tables'!$N$1:$DN$1,0),FALSE),VLOOKUP($T173,Fe_Annuity_Tables,MATCH(DE$3+3,'Mortality Tables'!$N$1:$DN$1,0),FALSE)),"")</f>
        <v/>
      </c>
      <c r="DF173" s="685" t="str">
        <f>IFERROR((DE173+BO173*Contr_Rate)*(1+Inv_Return)*IF($D173=$C$1,VLOOKUP($T173,Male_Annuity_Tables,MATCH($BS$3+3,'Mortality Tables'!$N$1:$DN$1,0),FALSE),VLOOKUP($T173,Fe_Annuity_Tables,MATCH(DF$3+3,'Mortality Tables'!$N$1:$DN$1,0),FALSE)),"")</f>
        <v/>
      </c>
      <c r="DG173" s="685" t="str">
        <f>IFERROR((DF173+BP173*Contr_Rate)*(1+Inv_Return)*IF($D173=$C$1,VLOOKUP($T173,Male_Annuity_Tables,MATCH($BS$3+3,'Mortality Tables'!$N$1:$DN$1,0),FALSE),VLOOKUP($T173,Fe_Annuity_Tables,MATCH(DG$3+3,'Mortality Tables'!$N$1:$DN$1,0),FALSE)),"")</f>
        <v/>
      </c>
      <c r="DH173" s="685" t="str">
        <f>IFERROR((DG173+BQ173*Contr_Rate)*(1+Inv_Return)*IF($D173=$C$1,VLOOKUP($T173,Male_Annuity_Tables,MATCH($BS$3+3,'Mortality Tables'!$N$1:$DN$1,0),FALSE),VLOOKUP($T173,Fe_Annuity_Tables,MATCH(DH$3+3,'Mortality Tables'!$N$1:$DN$1,0),FALSE)),"")</f>
        <v/>
      </c>
      <c r="DJ173" s="686">
        <f t="shared" si="100"/>
        <v>1045387.9531433699</v>
      </c>
      <c r="DK173" s="680">
        <f t="shared" si="60"/>
        <v>8.8017766057058875</v>
      </c>
      <c r="DL173" s="686">
        <f t="shared" si="111"/>
        <v>79575.971986383563</v>
      </c>
      <c r="DM173" s="686">
        <f t="shared" si="101"/>
        <v>3402057.7236856446</v>
      </c>
      <c r="DN173" s="687">
        <f t="shared" si="112"/>
        <v>2.3390541386868163E-2</v>
      </c>
      <c r="DP173" s="688">
        <f t="shared" si="95"/>
        <v>126021.80523741698</v>
      </c>
      <c r="DQ173" s="688">
        <f t="shared" si="96"/>
        <v>159491.70384722453</v>
      </c>
      <c r="DR173" s="688">
        <f t="shared" si="97"/>
        <v>158884.32635457063</v>
      </c>
    </row>
    <row r="174" spans="1:122" s="657" customFormat="1" ht="14.5">
      <c r="A174" s="675" t="s">
        <v>1417</v>
      </c>
      <c r="B174" s="675" t="s">
        <v>1418</v>
      </c>
      <c r="C174" s="675" t="s">
        <v>115</v>
      </c>
      <c r="D174" s="675" t="s">
        <v>60</v>
      </c>
      <c r="E174" s="676">
        <v>28835</v>
      </c>
      <c r="F174" s="677">
        <v>36937</v>
      </c>
      <c r="G174" s="677">
        <v>37854</v>
      </c>
      <c r="H174" s="678">
        <v>2818302</v>
      </c>
      <c r="I174" s="678">
        <v>184943.87</v>
      </c>
      <c r="J174" s="678">
        <v>155513.98000000001</v>
      </c>
      <c r="K174" s="678">
        <v>11962.86</v>
      </c>
      <c r="L174" s="678">
        <v>352420.70999999996</v>
      </c>
      <c r="M174" s="679">
        <f>IF(COUNTIF($A$4:A204,A174)=1,0,1)</f>
        <v>0</v>
      </c>
      <c r="N174" s="680" t="str">
        <f t="shared" si="108"/>
        <v>Okay</v>
      </c>
      <c r="O174" s="680" t="str">
        <f>IF(G174&gt;E174,"TRUE","FALSE")</f>
        <v>TRUE</v>
      </c>
      <c r="P174" s="680" t="b">
        <f t="shared" si="92"/>
        <v>1</v>
      </c>
      <c r="Q174" s="680" t="b">
        <f t="shared" si="76"/>
        <v>1</v>
      </c>
      <c r="R174" s="680" t="b">
        <f t="shared" si="77"/>
        <v>1</v>
      </c>
      <c r="S174" s="681">
        <f t="shared" si="93"/>
        <v>22.197260273972603</v>
      </c>
      <c r="T174" s="682">
        <f t="shared" si="78"/>
        <v>46</v>
      </c>
      <c r="U174" s="682">
        <f t="shared" si="99"/>
        <v>24</v>
      </c>
      <c r="V174" s="682">
        <f t="shared" si="79"/>
        <v>21.375342465753423</v>
      </c>
      <c r="W174" s="682">
        <f t="shared" si="109"/>
        <v>14</v>
      </c>
      <c r="X174" s="683">
        <f t="shared" si="110"/>
        <v>4933889.9399999995</v>
      </c>
      <c r="Y174" s="684">
        <f t="shared" si="94"/>
        <v>2.8E-3</v>
      </c>
      <c r="Z174" s="684">
        <f>IF($D174=$C$1,VLOOKUP($T174,Male_Annuity_Tables,MATCH($W174+2,'Mortality Tables'!$DS$1:$HT$1,0),FALSE),VLOOKUP($T174,Fe_Annuity_Tables,MATCH($W174+2,'Mortality Tables'!$M$1:$DN$1,0),FALSE))</f>
        <v>0.22289720495348328</v>
      </c>
      <c r="AA174" s="664"/>
      <c r="AB174" s="685">
        <f t="shared" si="115"/>
        <v>2961894.4869000004</v>
      </c>
      <c r="AC174" s="685">
        <f t="shared" si="115"/>
        <v>3112803.0110075553</v>
      </c>
      <c r="AD174" s="685">
        <f t="shared" si="115"/>
        <v>3271400.3244183902</v>
      </c>
      <c r="AE174" s="685">
        <f t="shared" si="115"/>
        <v>3438078.1709475075</v>
      </c>
      <c r="AF174" s="685">
        <f t="shared" si="115"/>
        <v>3613248.2537572826</v>
      </c>
      <c r="AG174" s="685">
        <f t="shared" si="115"/>
        <v>3797343.2522862167</v>
      </c>
      <c r="AH174" s="685">
        <f t="shared" si="115"/>
        <v>3990817.8909901995</v>
      </c>
      <c r="AI174" s="685">
        <f t="shared" si="115"/>
        <v>4194150.0625361502</v>
      </c>
      <c r="AJ174" s="685">
        <f t="shared" si="115"/>
        <v>4407842.0082223676</v>
      </c>
      <c r="AK174" s="685">
        <f t="shared" si="115"/>
        <v>4632421.558541297</v>
      </c>
      <c r="AL174" s="685">
        <f t="shared" si="114"/>
        <v>4868443.4369489765</v>
      </c>
      <c r="AM174" s="685">
        <f t="shared" si="114"/>
        <v>5116490.6300615268</v>
      </c>
      <c r="AN174" s="685">
        <f t="shared" si="114"/>
        <v>5377175.8276631609</v>
      </c>
      <c r="AO174" s="685">
        <f t="shared" si="114"/>
        <v>5651142.9360826006</v>
      </c>
      <c r="AP174" s="685" t="str">
        <f t="shared" si="114"/>
        <v/>
      </c>
      <c r="AQ174" s="685" t="str">
        <f t="shared" si="114"/>
        <v/>
      </c>
      <c r="AR174" s="685" t="str">
        <f t="shared" si="114"/>
        <v/>
      </c>
      <c r="AS174" s="685" t="str">
        <f t="shared" si="114"/>
        <v/>
      </c>
      <c r="AT174" s="685" t="str">
        <f t="shared" si="114"/>
        <v/>
      </c>
      <c r="AU174" s="685" t="str">
        <f t="shared" si="114"/>
        <v/>
      </c>
      <c r="AV174" s="685" t="str">
        <f t="shared" si="113"/>
        <v/>
      </c>
      <c r="AW174" s="685" t="str">
        <f t="shared" si="113"/>
        <v/>
      </c>
      <c r="AX174" s="685" t="str">
        <f t="shared" si="113"/>
        <v/>
      </c>
      <c r="AY174" s="685" t="str">
        <f t="shared" si="113"/>
        <v/>
      </c>
      <c r="AZ174" s="685" t="str">
        <f t="shared" si="113"/>
        <v/>
      </c>
      <c r="BA174" s="685" t="str">
        <f t="shared" si="113"/>
        <v/>
      </c>
      <c r="BB174" s="685" t="str">
        <f t="shared" si="113"/>
        <v/>
      </c>
      <c r="BC174" s="685" t="str">
        <f t="shared" si="113"/>
        <v/>
      </c>
      <c r="BD174" s="685" t="str">
        <f t="shared" si="113"/>
        <v/>
      </c>
      <c r="BE174" s="685" t="str">
        <f t="shared" si="113"/>
        <v/>
      </c>
      <c r="BF174" s="685" t="str">
        <f t="shared" si="113"/>
        <v/>
      </c>
      <c r="BG174" s="685" t="str">
        <f t="shared" si="113"/>
        <v/>
      </c>
      <c r="BH174" s="685" t="str">
        <f t="shared" si="113"/>
        <v/>
      </c>
      <c r="BI174" s="685" t="str">
        <f t="shared" si="106"/>
        <v/>
      </c>
      <c r="BJ174" s="685" t="str">
        <f t="shared" si="106"/>
        <v/>
      </c>
      <c r="BK174" s="685" t="str">
        <f t="shared" si="106"/>
        <v/>
      </c>
      <c r="BL174" s="685" t="str">
        <f t="shared" si="106"/>
        <v/>
      </c>
      <c r="BM174" s="685" t="str">
        <f t="shared" si="106"/>
        <v/>
      </c>
      <c r="BN174" s="685" t="str">
        <f t="shared" si="106"/>
        <v/>
      </c>
      <c r="BO174" s="685" t="str">
        <f t="shared" si="106"/>
        <v/>
      </c>
      <c r="BP174" s="685" t="str">
        <f t="shared" si="106"/>
        <v/>
      </c>
      <c r="BQ174" s="685" t="str">
        <f t="shared" si="107"/>
        <v/>
      </c>
      <c r="BR174" s="529"/>
      <c r="BS174" s="685">
        <f>IFERROR(($L174+AB174*Contr_Rate)*(1+Inv_Return)*IF($D174=$C$1,VLOOKUP($T174,Male_Annuity_Tables,MATCH($BS$3+3,'Mortality Tables'!$N$1:$DN$1,0),FALSE),VLOOKUP($T174,Fe_Annuity_Tables,MATCH(BS$3+3,'Mortality Tables'!$N$1:$DN$1,0),FALSE)),"")</f>
        <v>1080965.8531629739</v>
      </c>
      <c r="BT174" s="685">
        <f>IFERROR(($BS174+AC174*Contr_Rate)*(1+Inv_Return)*IF($D174=$C$1,VLOOKUP($T174,Male_Annuity_Tables,MATCH($BS$3+3,'Mortality Tables'!$N$1:$DN$1,0),FALSE),VLOOKUP($T174,Fe_Annuity_Tables,MATCH(BT$3+3,'Mortality Tables'!$N$1:$DN$1,0),FALSE)),"")</f>
        <v>1487245.9468548035</v>
      </c>
      <c r="BU174" s="685">
        <f>IFERROR((BT174+AD174*Contr_Rate)*(1+Inv_Return)*IF($D174=$C$1,VLOOKUP($T174,Male_Annuity_Tables,MATCH($BS$3+3,'Mortality Tables'!$N$1:$DN$1,0),FALSE),VLOOKUP($T174,Fe_Annuity_Tables,MATCH(BU$3+3,'Mortality Tables'!$N$1:$DN$1,0),FALSE)),"")</f>
        <v>1543907.4614697003</v>
      </c>
      <c r="BV174" s="685">
        <f>IFERROR((BU174+AE174*Contr_Rate)*(1+Inv_Return)*IF($D174=$C$1,VLOOKUP($T174,Male_Annuity_Tables,MATCH($BS$3+3,'Mortality Tables'!$N$1:$DN$1,0),FALSE),VLOOKUP($T174,Fe_Annuity_Tables,MATCH(BV$3+3,'Mortality Tables'!$N$1:$DN$1,0),FALSE)),"")</f>
        <v>1364259.254634555</v>
      </c>
      <c r="BW174" s="685">
        <f>IFERROR((BV174+AF174*Contr_Rate)*(1+Inv_Return)*IF($D174=$C$1,VLOOKUP($T174,Male_Annuity_Tables,MATCH($BS$3+3,'Mortality Tables'!$N$1:$DN$1,0),FALSE),VLOOKUP($T174,Fe_Annuity_Tables,MATCH(BW$3+3,'Mortality Tables'!$N$1:$DN$1,0),FALSE)),"")</f>
        <v>1162848.7473293876</v>
      </c>
      <c r="BX174" s="685">
        <f>IFERROR((BW174+AG174*Contr_Rate)*(1+Inv_Return)*IF($D174=$C$1,VLOOKUP($T174,Male_Annuity_Tables,MATCH($BS$3+3,'Mortality Tables'!$N$1:$DN$1,0),FALSE),VLOOKUP($T174,Fe_Annuity_Tables,MATCH(BX$3+3,'Mortality Tables'!$N$1:$DN$1,0),FALSE)),"")</f>
        <v>980088.90945909219</v>
      </c>
      <c r="BY174" s="685">
        <f>IFERROR((BX174+AH174*Contr_Rate)*(1+Inv_Return)*IF($D174=$C$1,VLOOKUP($T174,Male_Annuity_Tables,MATCH($BS$3+3,'Mortality Tables'!$N$1:$DN$1,0),FALSE),VLOOKUP($T174,Fe_Annuity_Tables,MATCH(BY$3+3,'Mortality Tables'!$N$1:$DN$1,0),FALSE)),"")</f>
        <v>830646.02418114175</v>
      </c>
      <c r="BZ174" s="685">
        <f>IFERROR((BY174+AI174*Contr_Rate)*(1+Inv_Return)*IF($D174=$C$1,VLOOKUP($T174,Male_Annuity_Tables,MATCH($BS$3+3,'Mortality Tables'!$N$1:$DN$1,0),FALSE),VLOOKUP($T174,Fe_Annuity_Tables,MATCH(BZ$3+3,'Mortality Tables'!$N$1:$DN$1,0),FALSE)),"")</f>
        <v>713829.44007350411</v>
      </c>
      <c r="CA174" s="685">
        <f>IFERROR((BZ174+AJ174*Contr_Rate)*(1+Inv_Return)*IF($D174=$C$1,VLOOKUP($T174,Male_Annuity_Tables,MATCH($BS$3+3,'Mortality Tables'!$N$1:$DN$1,0),FALSE),VLOOKUP($T174,Fe_Annuity_Tables,MATCH(CA$3+3,'Mortality Tables'!$N$1:$DN$1,0),FALSE)),"")</f>
        <v>623041.83795772889</v>
      </c>
      <c r="CB174" s="685">
        <f>IFERROR((CA174+AK174*Contr_Rate)*(1+Inv_Return)*IF($D174=$C$1,VLOOKUP($T174,Male_Annuity_Tables,MATCH($BS$3+3,'Mortality Tables'!$N$1:$DN$1,0),FALSE),VLOOKUP($T174,Fe_Annuity_Tables,MATCH(CB$3+3,'Mortality Tables'!$N$1:$DN$1,0),FALSE)),"")</f>
        <v>581848.18611756945</v>
      </c>
      <c r="CC174" s="685">
        <f>IFERROR((CB174+AL174*Contr_Rate)*(1+Inv_Return)*IF($D174=$C$1,VLOOKUP($T174,Male_Annuity_Tables,MATCH($BS$3+3,'Mortality Tables'!$N$1:$DN$1,0),FALSE),VLOOKUP($T174,Fe_Annuity_Tables,MATCH(CC$3+3,'Mortality Tables'!$N$1:$DN$1,0),FALSE)),"")</f>
        <v>557522.88283012493</v>
      </c>
      <c r="CD174" s="685">
        <f>IFERROR((CC174+AM174*Contr_Rate)*(1+Inv_Return)*IF($D174=$C$1,VLOOKUP($T174,Male_Annuity_Tables,MATCH($BS$3+3,'Mortality Tables'!$N$1:$DN$1,0),FALSE),VLOOKUP($T174,Fe_Annuity_Tables,MATCH(CD$3+3,'Mortality Tables'!$N$1:$DN$1,0),FALSE)),"")</f>
        <v>539092.76941798022</v>
      </c>
      <c r="CE174" s="685">
        <f>IFERROR((CD174+AN174*Contr_Rate)*(1+Inv_Return)*IF($D174=$C$1,VLOOKUP($T174,Male_Annuity_Tables,MATCH($BS$3+3,'Mortality Tables'!$N$1:$DN$1,0),FALSE),VLOOKUP($T174,Fe_Annuity_Tables,MATCH(CE$3+3,'Mortality Tables'!$N$1:$DN$1,0),FALSE)),"")</f>
        <v>523012.48673482233</v>
      </c>
      <c r="CF174" s="685">
        <f>IFERROR((CE174+AO174*Contr_Rate)*(1+Inv_Return)*IF($D174=$C$1,VLOOKUP($T174,Male_Annuity_Tables,MATCH($BS$3+3,'Mortality Tables'!$N$1:$DN$1,0),FALSE),VLOOKUP($T174,Fe_Annuity_Tables,MATCH(CF$3+3,'Mortality Tables'!$N$1:$DN$1,0),FALSE)),"")</f>
        <v>508134.36773195415</v>
      </c>
      <c r="CG174" s="685" t="str">
        <f>IFERROR((CF174+AP174*Contr_Rate)*(1+Inv_Return)*IF($D174=$C$1,VLOOKUP($T174,Male_Annuity_Tables,MATCH($BS$3+3,'Mortality Tables'!$N$1:$DN$1,0),FALSE),VLOOKUP($T174,Fe_Annuity_Tables,MATCH(CG$3+3,'Mortality Tables'!$N$1:$DN$1,0),FALSE)),"")</f>
        <v/>
      </c>
      <c r="CH174" s="685" t="str">
        <f>IFERROR((CG174+AQ174*Contr_Rate)*(1+Inv_Return)*IF($D174=$C$1,VLOOKUP($T174,Male_Annuity_Tables,MATCH($BS$3+3,'Mortality Tables'!$N$1:$DN$1,0),FALSE),VLOOKUP($T174,Fe_Annuity_Tables,MATCH(CH$3+3,'Mortality Tables'!$N$1:$DN$1,0),FALSE)),"")</f>
        <v/>
      </c>
      <c r="CI174" s="685" t="str">
        <f>IFERROR((CH174+AR174*Contr_Rate)*(1+Inv_Return)*IF($D174=$C$1,VLOOKUP($T174,Male_Annuity_Tables,MATCH($BS$3+3,'Mortality Tables'!$N$1:$DN$1,0),FALSE),VLOOKUP($T174,Fe_Annuity_Tables,MATCH(CI$3+3,'Mortality Tables'!$N$1:$DN$1,0),FALSE)),"")</f>
        <v/>
      </c>
      <c r="CJ174" s="685" t="str">
        <f>IFERROR((CI174+AS174*Contr_Rate)*(1+Inv_Return)*IF($D174=$C$1,VLOOKUP($T174,Male_Annuity_Tables,MATCH($BS$3+3,'Mortality Tables'!$N$1:$DN$1,0),FALSE),VLOOKUP($T174,Fe_Annuity_Tables,MATCH(CJ$3+3,'Mortality Tables'!$N$1:$DN$1,0),FALSE)),"")</f>
        <v/>
      </c>
      <c r="CK174" s="685" t="str">
        <f>IFERROR((CJ174+AT174*Contr_Rate)*(1+Inv_Return)*IF($D174=$C$1,VLOOKUP($T174,Male_Annuity_Tables,MATCH($BS$3+3,'Mortality Tables'!$N$1:$DN$1,0),FALSE),VLOOKUP($T174,Fe_Annuity_Tables,MATCH(CK$3+3,'Mortality Tables'!$N$1:$DN$1,0),FALSE)),"")</f>
        <v/>
      </c>
      <c r="CL174" s="685" t="str">
        <f>IFERROR((CK174+AU174*Contr_Rate)*(1+Inv_Return)*IF($D174=$C$1,VLOOKUP($T174,Male_Annuity_Tables,MATCH($BS$3+3,'Mortality Tables'!$N$1:$DN$1,0),FALSE),VLOOKUP($T174,Fe_Annuity_Tables,MATCH(CL$3+3,'Mortality Tables'!$N$1:$DN$1,0),FALSE)),"")</f>
        <v/>
      </c>
      <c r="CM174" s="685" t="str">
        <f>IFERROR((CL174+AV174*Contr_Rate)*(1+Inv_Return)*IF($D174=$C$1,VLOOKUP($T174,Male_Annuity_Tables,MATCH($BS$3+3,'Mortality Tables'!$N$1:$DN$1,0),FALSE),VLOOKUP($T174,Fe_Annuity_Tables,MATCH(CM$3+3,'Mortality Tables'!$N$1:$DN$1,0),FALSE)),"")</f>
        <v/>
      </c>
      <c r="CN174" s="685" t="str">
        <f>IFERROR((CM174+AW174*Contr_Rate)*(1+Inv_Return)*IF($D174=$C$1,VLOOKUP($T174,Male_Annuity_Tables,MATCH($BS$3+3,'Mortality Tables'!$N$1:$DN$1,0),FALSE),VLOOKUP($T174,Fe_Annuity_Tables,MATCH(CN$3+3,'Mortality Tables'!$N$1:$DN$1,0),FALSE)),"")</f>
        <v/>
      </c>
      <c r="CO174" s="685" t="str">
        <f>IFERROR((CN174+AX174*Contr_Rate)*(1+Inv_Return)*IF($D174=$C$1,VLOOKUP($T174,Male_Annuity_Tables,MATCH($BS$3+3,'Mortality Tables'!$N$1:$DN$1,0),FALSE),VLOOKUP($T174,Fe_Annuity_Tables,MATCH(CO$3+3,'Mortality Tables'!$N$1:$DN$1,0),FALSE)),"")</f>
        <v/>
      </c>
      <c r="CP174" s="685" t="str">
        <f>IFERROR((CO174+AY174*Contr_Rate)*(1+Inv_Return)*IF($D174=$C$1,VLOOKUP($T174,Male_Annuity_Tables,MATCH($BS$3+3,'Mortality Tables'!$N$1:$DN$1,0),FALSE),VLOOKUP($T174,Fe_Annuity_Tables,MATCH(CP$3+3,'Mortality Tables'!$N$1:$DN$1,0),FALSE)),"")</f>
        <v/>
      </c>
      <c r="CQ174" s="685" t="str">
        <f>IFERROR((CP174+AZ174*Contr_Rate)*(1+Inv_Return)*IF($D174=$C$1,VLOOKUP($T174,Male_Annuity_Tables,MATCH($BS$3+3,'Mortality Tables'!$N$1:$DN$1,0),FALSE),VLOOKUP($T174,Fe_Annuity_Tables,MATCH(CQ$3+3,'Mortality Tables'!$N$1:$DN$1,0),FALSE)),"")</f>
        <v/>
      </c>
      <c r="CR174" s="685" t="str">
        <f>IFERROR((CQ174+BA174*Contr_Rate)*(1+Inv_Return)*IF($D174=$C$1,VLOOKUP($T174,Male_Annuity_Tables,MATCH($BS$3+3,'Mortality Tables'!$N$1:$DN$1,0),FALSE),VLOOKUP($T174,Fe_Annuity_Tables,MATCH(CR$3+3,'Mortality Tables'!$N$1:$DN$1,0),FALSE)),"")</f>
        <v/>
      </c>
      <c r="CS174" s="685" t="str">
        <f>IFERROR((CR174+BB174*Contr_Rate)*(1+Inv_Return)*IF($D174=$C$1,VLOOKUP($T174,Male_Annuity_Tables,MATCH($BS$3+3,'Mortality Tables'!$N$1:$DN$1,0),FALSE),VLOOKUP($T174,Fe_Annuity_Tables,MATCH(CS$3+3,'Mortality Tables'!$N$1:$DN$1,0),FALSE)),"")</f>
        <v/>
      </c>
      <c r="CT174" s="685" t="str">
        <f>IFERROR((CS174+BC174*Contr_Rate)*(1+Inv_Return)*IF($D174=$C$1,VLOOKUP($T174,Male_Annuity_Tables,MATCH($BS$3+3,'Mortality Tables'!$N$1:$DN$1,0),FALSE),VLOOKUP($T174,Fe_Annuity_Tables,MATCH(CT$3+3,'Mortality Tables'!$N$1:$DN$1,0),FALSE)),"")</f>
        <v/>
      </c>
      <c r="CU174" s="685" t="str">
        <f>IFERROR((CT174+BD174*Contr_Rate)*(1+Inv_Return)*IF($D174=$C$1,VLOOKUP($T174,Male_Annuity_Tables,MATCH($BS$3+3,'Mortality Tables'!$N$1:$DN$1,0),FALSE),VLOOKUP($T174,Fe_Annuity_Tables,MATCH(CU$3+3,'Mortality Tables'!$N$1:$DN$1,0),FALSE)),"")</f>
        <v/>
      </c>
      <c r="CV174" s="685" t="str">
        <f>IFERROR((CU174+BE174*Contr_Rate)*(1+Inv_Return)*IF($D174=$C$1,VLOOKUP($T174,Male_Annuity_Tables,MATCH($BS$3+3,'Mortality Tables'!$N$1:$DN$1,0),FALSE),VLOOKUP($T174,Fe_Annuity_Tables,MATCH(CV$3+3,'Mortality Tables'!$N$1:$DN$1,0),FALSE)),"")</f>
        <v/>
      </c>
      <c r="CW174" s="685" t="str">
        <f>IFERROR((CV174+BF174*Contr_Rate)*(1+Inv_Return)*IF($D174=$C$1,VLOOKUP($T174,Male_Annuity_Tables,MATCH($BS$3+3,'Mortality Tables'!$N$1:$DN$1,0),FALSE),VLOOKUP($T174,Fe_Annuity_Tables,MATCH(CW$3+3,'Mortality Tables'!$N$1:$DN$1,0),FALSE)),"")</f>
        <v/>
      </c>
      <c r="CX174" s="685" t="str">
        <f>IFERROR((CW174+BG174*Contr_Rate)*(1+Inv_Return)*IF($D174=$C$1,VLOOKUP($T174,Male_Annuity_Tables,MATCH($BS$3+3,'Mortality Tables'!$N$1:$DN$1,0),FALSE),VLOOKUP($T174,Fe_Annuity_Tables,MATCH(CX$3+3,'Mortality Tables'!$N$1:$DN$1,0),FALSE)),"")</f>
        <v/>
      </c>
      <c r="CY174" s="685" t="str">
        <f>IFERROR((CX174+BH174*Contr_Rate)*(1+Inv_Return)*IF($D174=$C$1,VLOOKUP($T174,Male_Annuity_Tables,MATCH($BS$3+3,'Mortality Tables'!$N$1:$DN$1,0),FALSE),VLOOKUP($T174,Fe_Annuity_Tables,MATCH(CY$3+3,'Mortality Tables'!$N$1:$DN$1,0),FALSE)),"")</f>
        <v/>
      </c>
      <c r="CZ174" s="685" t="str">
        <f>IFERROR((CY174+BI174*Contr_Rate)*(1+Inv_Return)*IF($D174=$C$1,VLOOKUP($T174,Male_Annuity_Tables,MATCH($BS$3+3,'Mortality Tables'!$N$1:$DN$1,0),FALSE),VLOOKUP($T174,Fe_Annuity_Tables,MATCH(CZ$3+3,'Mortality Tables'!$N$1:$DN$1,0),FALSE)),"")</f>
        <v/>
      </c>
      <c r="DA174" s="685" t="str">
        <f>IFERROR((CZ174+BJ174*Contr_Rate)*(1+Inv_Return)*IF($D174=$C$1,VLOOKUP($T174,Male_Annuity_Tables,MATCH($BS$3+3,'Mortality Tables'!$N$1:$DN$1,0),FALSE),VLOOKUP($T174,Fe_Annuity_Tables,MATCH(DA$3+3,'Mortality Tables'!$N$1:$DN$1,0),FALSE)),"")</f>
        <v/>
      </c>
      <c r="DB174" s="685" t="str">
        <f>IFERROR((DA174+BK174*Contr_Rate)*(1+Inv_Return)*IF($D174=$C$1,VLOOKUP($T174,Male_Annuity_Tables,MATCH($BS$3+3,'Mortality Tables'!$N$1:$DN$1,0),FALSE),VLOOKUP($T174,Fe_Annuity_Tables,MATCH(DB$3+3,'Mortality Tables'!$N$1:$DN$1,0),FALSE)),"")</f>
        <v/>
      </c>
      <c r="DC174" s="685" t="str">
        <f>IFERROR((DB174+BL174*Contr_Rate)*(1+Inv_Return)*IF($D174=$C$1,VLOOKUP($T174,Male_Annuity_Tables,MATCH($BS$3+3,'Mortality Tables'!$N$1:$DN$1,0),FALSE),VLOOKUP($T174,Fe_Annuity_Tables,MATCH(DC$3+3,'Mortality Tables'!$N$1:$DN$1,0),FALSE)),"")</f>
        <v/>
      </c>
      <c r="DD174" s="685" t="str">
        <f>IFERROR((DC174+BM174*Contr_Rate)*(1+Inv_Return)*IF($D174=$C$1,VLOOKUP($T174,Male_Annuity_Tables,MATCH($BS$3+3,'Mortality Tables'!$N$1:$DN$1,0),FALSE),VLOOKUP($T174,Fe_Annuity_Tables,MATCH(DD$3+3,'Mortality Tables'!$N$1:$DN$1,0),FALSE)),"")</f>
        <v/>
      </c>
      <c r="DE174" s="685" t="str">
        <f>IFERROR((DD174+BN174*Contr_Rate)*(1+Inv_Return)*IF($D174=$C$1,VLOOKUP($T174,Male_Annuity_Tables,MATCH($BS$3+3,'Mortality Tables'!$N$1:$DN$1,0),FALSE),VLOOKUP($T174,Fe_Annuity_Tables,MATCH(DE$3+3,'Mortality Tables'!$N$1:$DN$1,0),FALSE)),"")</f>
        <v/>
      </c>
      <c r="DF174" s="685" t="str">
        <f>IFERROR((DE174+BO174*Contr_Rate)*(1+Inv_Return)*IF($D174=$C$1,VLOOKUP($T174,Male_Annuity_Tables,MATCH($BS$3+3,'Mortality Tables'!$N$1:$DN$1,0),FALSE),VLOOKUP($T174,Fe_Annuity_Tables,MATCH(DF$3+3,'Mortality Tables'!$N$1:$DN$1,0),FALSE)),"")</f>
        <v/>
      </c>
      <c r="DG174" s="685" t="str">
        <f>IFERROR((DF174+BP174*Contr_Rate)*(1+Inv_Return)*IF($D174=$C$1,VLOOKUP($T174,Male_Annuity_Tables,MATCH($BS$3+3,'Mortality Tables'!$N$1:$DN$1,0),FALSE),VLOOKUP($T174,Fe_Annuity_Tables,MATCH(DG$3+3,'Mortality Tables'!$N$1:$DN$1,0),FALSE)),"")</f>
        <v/>
      </c>
      <c r="DH174" s="685" t="str">
        <f>IFERROR((DG174+BQ174*Contr_Rate)*(1+Inv_Return)*IF($D174=$C$1,VLOOKUP($T174,Male_Annuity_Tables,MATCH($BS$3+3,'Mortality Tables'!$N$1:$DN$1,0),FALSE),VLOOKUP($T174,Fe_Annuity_Tables,MATCH(DH$3+3,'Mortality Tables'!$N$1:$DN$1,0),FALSE)),"")</f>
        <v/>
      </c>
      <c r="DJ174" s="686">
        <f t="shared" si="100"/>
        <v>1543907.4614697003</v>
      </c>
      <c r="DK174" s="680">
        <f t="shared" si="60"/>
        <v>8.8017766057058875</v>
      </c>
      <c r="DL174" s="686">
        <f t="shared" si="111"/>
        <v>117523.7733839009</v>
      </c>
      <c r="DM174" s="686">
        <f t="shared" si="101"/>
        <v>5651142.9360826006</v>
      </c>
      <c r="DN174" s="687">
        <f t="shared" si="112"/>
        <v>2.0796460948370375E-2</v>
      </c>
      <c r="DP174" s="688">
        <f t="shared" si="95"/>
        <v>164717.57670497397</v>
      </c>
      <c r="DQ174" s="688">
        <f t="shared" si="96"/>
        <v>226626.53738173499</v>
      </c>
      <c r="DR174" s="688">
        <f t="shared" si="97"/>
        <v>235260.61897875296</v>
      </c>
    </row>
    <row r="175" spans="1:122" s="657" customFormat="1" ht="14.5">
      <c r="A175" s="675" t="s">
        <v>1419</v>
      </c>
      <c r="B175" s="675" t="s">
        <v>1420</v>
      </c>
      <c r="C175" s="675" t="s">
        <v>236</v>
      </c>
      <c r="D175" s="675" t="s">
        <v>61</v>
      </c>
      <c r="E175" s="676">
        <v>32371</v>
      </c>
      <c r="F175" s="677">
        <v>43552</v>
      </c>
      <c r="G175" s="677">
        <v>44329</v>
      </c>
      <c r="H175" s="678">
        <v>753900</v>
      </c>
      <c r="I175" s="678">
        <v>50892.55</v>
      </c>
      <c r="J175" s="678">
        <v>58663.43</v>
      </c>
      <c r="K175" s="678"/>
      <c r="L175" s="678">
        <v>109555.98000000001</v>
      </c>
      <c r="M175" s="679">
        <f>IF(COUNTIF($A$4:A204,A175)=1,0,1)</f>
        <v>0</v>
      </c>
      <c r="N175" s="680" t="str">
        <f t="shared" si="108"/>
        <v>Okay</v>
      </c>
      <c r="O175" s="680" t="str">
        <f t="shared" si="98"/>
        <v>TRUE</v>
      </c>
      <c r="P175" s="680" t="b">
        <f t="shared" si="92"/>
        <v>1</v>
      </c>
      <c r="Q175" s="680" t="b">
        <f t="shared" si="76"/>
        <v>1</v>
      </c>
      <c r="R175" s="680" t="b">
        <f t="shared" si="77"/>
        <v>1</v>
      </c>
      <c r="S175" s="681">
        <f t="shared" si="93"/>
        <v>30.632876712328766</v>
      </c>
      <c r="T175" s="682">
        <f t="shared" si="78"/>
        <v>36</v>
      </c>
      <c r="U175" s="682">
        <f t="shared" si="99"/>
        <v>32</v>
      </c>
      <c r="V175" s="682">
        <f t="shared" si="79"/>
        <v>3.6356164383561644</v>
      </c>
      <c r="W175" s="682">
        <f t="shared" si="109"/>
        <v>24</v>
      </c>
      <c r="X175" s="683">
        <f t="shared" si="110"/>
        <v>2629343.5200000005</v>
      </c>
      <c r="Y175" s="684">
        <f t="shared" si="94"/>
        <v>1.7700000000000001E-3</v>
      </c>
      <c r="Z175" s="684">
        <f>IF($D175=$C$1,VLOOKUP($T175,Male_Annuity_Tables,MATCH($W175+2,'Mortality Tables'!$DS$1:$HT$1,0),FALSE),VLOOKUP($T175,Fe_Annuity_Tables,MATCH($W175+2,'Mortality Tables'!$M$1:$DN$1,0),FALSE))</f>
        <v>3.2382242859473047E-2</v>
      </c>
      <c r="AA175" s="664"/>
      <c r="AB175" s="685">
        <f t="shared" si="115"/>
        <v>792311.20500000007</v>
      </c>
      <c r="AC175" s="685">
        <f t="shared" si="115"/>
        <v>832679.46089475008</v>
      </c>
      <c r="AD175" s="685">
        <f t="shared" si="115"/>
        <v>875104.47942733765</v>
      </c>
      <c r="AE175" s="685">
        <f t="shared" si="115"/>
        <v>919691.05265416042</v>
      </c>
      <c r="AF175" s="685">
        <f t="shared" si="115"/>
        <v>966549.31178688991</v>
      </c>
      <c r="AG175" s="685">
        <f t="shared" si="115"/>
        <v>1015794.9992224321</v>
      </c>
      <c r="AH175" s="685">
        <f t="shared" si="115"/>
        <v>1067549.7544328149</v>
      </c>
      <c r="AI175" s="685">
        <f t="shared" si="115"/>
        <v>1121941.414421167</v>
      </c>
      <c r="AJ175" s="685">
        <f t="shared" si="115"/>
        <v>1179104.3294859256</v>
      </c>
      <c r="AK175" s="685">
        <f t="shared" si="115"/>
        <v>1239179.6950732335</v>
      </c>
      <c r="AL175" s="685">
        <f t="shared" si="114"/>
        <v>1302315.9005372147</v>
      </c>
      <c r="AM175" s="685">
        <f t="shared" si="114"/>
        <v>1368668.8956695858</v>
      </c>
      <c r="AN175" s="685">
        <f t="shared" si="114"/>
        <v>1438402.5759039512</v>
      </c>
      <c r="AO175" s="685">
        <f t="shared" si="114"/>
        <v>1511689.1871462576</v>
      </c>
      <c r="AP175" s="685">
        <f t="shared" si="114"/>
        <v>1588709.7512313596</v>
      </c>
      <c r="AQ175" s="685">
        <f t="shared" si="114"/>
        <v>1669654.5130565972</v>
      </c>
      <c r="AR175" s="685">
        <f t="shared" si="114"/>
        <v>1754723.4104968309</v>
      </c>
      <c r="AS175" s="685">
        <f t="shared" si="114"/>
        <v>1844126.5682616446</v>
      </c>
      <c r="AT175" s="685">
        <f t="shared" si="114"/>
        <v>1938084.8169145754</v>
      </c>
      <c r="AU175" s="685">
        <f t="shared" si="114"/>
        <v>2036830.2383363731</v>
      </c>
      <c r="AV175" s="685">
        <f t="shared" si="113"/>
        <v>2140606.7389796111</v>
      </c>
      <c r="AW175" s="685">
        <f t="shared" si="113"/>
        <v>2249670.652330623</v>
      </c>
      <c r="AX175" s="685">
        <f t="shared" si="113"/>
        <v>2364291.372066868</v>
      </c>
      <c r="AY175" s="685">
        <f t="shared" si="113"/>
        <v>2484752.0174736753</v>
      </c>
      <c r="AZ175" s="685" t="str">
        <f t="shared" si="113"/>
        <v/>
      </c>
      <c r="BA175" s="685" t="str">
        <f t="shared" si="113"/>
        <v/>
      </c>
      <c r="BB175" s="685" t="str">
        <f t="shared" si="113"/>
        <v/>
      </c>
      <c r="BC175" s="685" t="str">
        <f t="shared" si="113"/>
        <v/>
      </c>
      <c r="BD175" s="685" t="str">
        <f t="shared" si="113"/>
        <v/>
      </c>
      <c r="BE175" s="685" t="str">
        <f t="shared" si="113"/>
        <v/>
      </c>
      <c r="BF175" s="685" t="str">
        <f t="shared" si="113"/>
        <v/>
      </c>
      <c r="BG175" s="685" t="str">
        <f t="shared" si="113"/>
        <v/>
      </c>
      <c r="BH175" s="685" t="str">
        <f t="shared" si="113"/>
        <v/>
      </c>
      <c r="BI175" s="685" t="str">
        <f t="shared" si="106"/>
        <v/>
      </c>
      <c r="BJ175" s="685" t="str">
        <f t="shared" si="106"/>
        <v/>
      </c>
      <c r="BK175" s="685" t="str">
        <f t="shared" si="106"/>
        <v/>
      </c>
      <c r="BL175" s="685" t="str">
        <f t="shared" si="106"/>
        <v/>
      </c>
      <c r="BM175" s="685" t="str">
        <f t="shared" si="106"/>
        <v/>
      </c>
      <c r="BN175" s="685" t="str">
        <f t="shared" si="106"/>
        <v/>
      </c>
      <c r="BO175" s="685" t="str">
        <f t="shared" si="106"/>
        <v/>
      </c>
      <c r="BP175" s="685" t="str">
        <f t="shared" si="106"/>
        <v/>
      </c>
      <c r="BQ175" s="685" t="str">
        <f t="shared" si="107"/>
        <v/>
      </c>
      <c r="BR175" s="529"/>
      <c r="BS175" s="685">
        <f>IFERROR(($L175+AB175*Contr_Rate)*(1+Inv_Return)*IF($D175=$C$1,VLOOKUP($T175,Male_Annuity_Tables,MATCH($BS$3+3,'Mortality Tables'!$N$1:$DN$1,0),FALSE),VLOOKUP($T175,Fe_Annuity_Tables,MATCH(BS$3+3,'Mortality Tables'!$N$1:$DN$1,0),FALSE)),"")</f>
        <v>284973.75403968798</v>
      </c>
      <c r="BT175" s="685">
        <f>IFERROR(($BS175+AC175*Contr_Rate)*(1+Inv_Return)*IF($D175=$C$1,VLOOKUP($T175,Male_Annuity_Tables,MATCH($BS$3+3,'Mortality Tables'!$N$1:$DN$1,0),FALSE),VLOOKUP($T175,Fe_Annuity_Tables,MATCH(BT$3+3,'Mortality Tables'!$N$1:$DN$1,0),FALSE)),"")</f>
        <v>438870.74745208339</v>
      </c>
      <c r="BU175" s="685">
        <f>IFERROR((BT175+AD175*Contr_Rate)*(1+Inv_Return)*IF($D175=$C$1,VLOOKUP($T175,Male_Annuity_Tables,MATCH($BS$3+3,'Mortality Tables'!$N$1:$DN$1,0),FALSE),VLOOKUP($T175,Fe_Annuity_Tables,MATCH(BU$3+3,'Mortality Tables'!$N$1:$DN$1,0),FALSE)),"")</f>
        <v>575612.86129445594</v>
      </c>
      <c r="BV175" s="685">
        <f>IFERROR((BU175+AE175*Contr_Rate)*(1+Inv_Return)*IF($D175=$C$1,VLOOKUP($T175,Male_Annuity_Tables,MATCH($BS$3+3,'Mortality Tables'!$N$1:$DN$1,0),FALSE),VLOOKUP($T175,Fe_Annuity_Tables,MATCH(BV$3+3,'Mortality Tables'!$N$1:$DN$1,0),FALSE)),"")</f>
        <v>698808.81690909655</v>
      </c>
      <c r="BW175" s="685">
        <f>IFERROR((BV175+AF175*Contr_Rate)*(1+Inv_Return)*IF($D175=$C$1,VLOOKUP($T175,Male_Annuity_Tables,MATCH($BS$3+3,'Mortality Tables'!$N$1:$DN$1,0),FALSE),VLOOKUP($T175,Fe_Annuity_Tables,MATCH(BW$3+3,'Mortality Tables'!$N$1:$DN$1,0),FALSE)),"")</f>
        <v>811447.26278461295</v>
      </c>
      <c r="BX175" s="685">
        <f>IFERROR((BW175+AG175*Contr_Rate)*(1+Inv_Return)*IF($D175=$C$1,VLOOKUP($T175,Male_Annuity_Tables,MATCH($BS$3+3,'Mortality Tables'!$N$1:$DN$1,0),FALSE),VLOOKUP($T175,Fe_Annuity_Tables,MATCH(BX$3+3,'Mortality Tables'!$N$1:$DN$1,0),FALSE)),"")</f>
        <v>916009.35968919017</v>
      </c>
      <c r="BY175" s="685">
        <f>IFERROR((BX175+AH175*Contr_Rate)*(1+Inv_Return)*IF($D175=$C$1,VLOOKUP($T175,Male_Annuity_Tables,MATCH($BS$3+3,'Mortality Tables'!$N$1:$DN$1,0),FALSE),VLOOKUP($T175,Fe_Annuity_Tables,MATCH(BY$3+3,'Mortality Tables'!$N$1:$DN$1,0),FALSE)),"")</f>
        <v>1014561.2452070821</v>
      </c>
      <c r="BZ175" s="685">
        <f>IFERROR((BY175+AI175*Contr_Rate)*(1+Inv_Return)*IF($D175=$C$1,VLOOKUP($T175,Male_Annuity_Tables,MATCH($BS$3+3,'Mortality Tables'!$N$1:$DN$1,0),FALSE),VLOOKUP($T175,Fe_Annuity_Tables,MATCH(BZ$3+3,'Mortality Tables'!$N$1:$DN$1,0),FALSE)),"")</f>
        <v>1108829.9896859613</v>
      </c>
      <c r="CA175" s="685">
        <f>IFERROR((BZ175+AJ175*Contr_Rate)*(1+Inv_Return)*IF($D175=$C$1,VLOOKUP($T175,Male_Annuity_Tables,MATCH($BS$3+3,'Mortality Tables'!$N$1:$DN$1,0),FALSE),VLOOKUP($T175,Fe_Annuity_Tables,MATCH(CA$3+3,'Mortality Tables'!$N$1:$DN$1,0),FALSE)),"")</f>
        <v>1200266.0080091555</v>
      </c>
      <c r="CB175" s="685">
        <f>IFERROR((CA175+AK175*Contr_Rate)*(1+Inv_Return)*IF($D175=$C$1,VLOOKUP($T175,Male_Annuity_Tables,MATCH($BS$3+3,'Mortality Tables'!$N$1:$DN$1,0),FALSE),VLOOKUP($T175,Fe_Annuity_Tables,MATCH(CB$3+3,'Mortality Tables'!$N$1:$DN$1,0),FALSE)),"")</f>
        <v>1290094.360161751</v>
      </c>
      <c r="CC175" s="685">
        <f>IFERROR((CB175+AL175*Contr_Rate)*(1+Inv_Return)*IF($D175=$C$1,VLOOKUP($T175,Male_Annuity_Tables,MATCH($BS$3+3,'Mortality Tables'!$N$1:$DN$1,0),FALSE),VLOOKUP($T175,Fe_Annuity_Tables,MATCH(CC$3+3,'Mortality Tables'!$N$1:$DN$1,0),FALSE)),"")</f>
        <v>1379356.9374334542</v>
      </c>
      <c r="CD175" s="685">
        <f>IFERROR((CC175+AM175*Contr_Rate)*(1+Inv_Return)*IF($D175=$C$1,VLOOKUP($T175,Male_Annuity_Tables,MATCH($BS$3+3,'Mortality Tables'!$N$1:$DN$1,0),FALSE),VLOOKUP($T175,Fe_Annuity_Tables,MATCH(CD$3+3,'Mortality Tables'!$N$1:$DN$1,0),FALSE)),"")</f>
        <v>1468947.1732000196</v>
      </c>
      <c r="CE175" s="685">
        <f>IFERROR((CD175+AN175*Contr_Rate)*(1+Inv_Return)*IF($D175=$C$1,VLOOKUP($T175,Male_Annuity_Tables,MATCH($BS$3+3,'Mortality Tables'!$N$1:$DN$1,0),FALSE),VLOOKUP($T175,Fe_Annuity_Tables,MATCH(CE$3+3,'Mortality Tables'!$N$1:$DN$1,0),FALSE)),"")</f>
        <v>1559638.6235206418</v>
      </c>
      <c r="CF175" s="685">
        <f>IFERROR((CE175+AO175*Contr_Rate)*(1+Inv_Return)*IF($D175=$C$1,VLOOKUP($T175,Male_Annuity_Tables,MATCH($BS$3+3,'Mortality Tables'!$N$1:$DN$1,0),FALSE),VLOOKUP($T175,Fe_Annuity_Tables,MATCH(CF$3+3,'Mortality Tables'!$N$1:$DN$1,0),FALSE)),"")</f>
        <v>1652108.5217685029</v>
      </c>
      <c r="CG175" s="685">
        <f>IFERROR((CF175+AP175*Contr_Rate)*(1+Inv_Return)*IF($D175=$C$1,VLOOKUP($T175,Male_Annuity_Tables,MATCH($BS$3+3,'Mortality Tables'!$N$1:$DN$1,0),FALSE),VLOOKUP($T175,Fe_Annuity_Tables,MATCH(CG$3+3,'Mortality Tables'!$N$1:$DN$1,0),FALSE)),"")</f>
        <v>1746957.2137278994</v>
      </c>
      <c r="CH175" s="685">
        <f>IFERROR((CG175+AQ175*Contr_Rate)*(1+Inv_Return)*IF($D175=$C$1,VLOOKUP($T175,Male_Annuity_Tables,MATCH($BS$3+3,'Mortality Tables'!$N$1:$DN$1,0),FALSE),VLOOKUP($T175,Fe_Annuity_Tables,MATCH(CH$3+3,'Mortality Tables'!$N$1:$DN$1,0),FALSE)),"")</f>
        <v>1844724.2172906084</v>
      </c>
      <c r="CI175" s="685">
        <f>IFERROR((CH175+AR175*Contr_Rate)*(1+Inv_Return)*IF($D175=$C$1,VLOOKUP($T175,Male_Annuity_Tables,MATCH($BS$3+3,'Mortality Tables'!$N$1:$DN$1,0),FALSE),VLOOKUP($T175,Fe_Annuity_Tables,MATCH(CI$3+3,'Mortality Tables'!$N$1:$DN$1,0),FALSE)),"")</f>
        <v>1945901.5177035599</v>
      </c>
      <c r="CJ175" s="685">
        <f>IFERROR((CI175+AS175*Contr_Rate)*(1+Inv_Return)*IF($D175=$C$1,VLOOKUP($T175,Male_Annuity_Tables,MATCH($BS$3+3,'Mortality Tables'!$N$1:$DN$1,0),FALSE),VLOOKUP($T175,Fe_Annuity_Tables,MATCH(CJ$3+3,'Mortality Tables'!$N$1:$DN$1,0),FALSE)),"")</f>
        <v>2050944.6000376772</v>
      </c>
      <c r="CK175" s="685">
        <f>IFERROR((CJ175+AT175*Contr_Rate)*(1+Inv_Return)*IF($D175=$C$1,VLOOKUP($T175,Male_Annuity_Tables,MATCH($BS$3+3,'Mortality Tables'!$N$1:$DN$1,0),FALSE),VLOOKUP($T175,Fe_Annuity_Tables,MATCH(CK$3+3,'Mortality Tables'!$N$1:$DN$1,0),FALSE)),"")</f>
        <v>2160281.6308787838</v>
      </c>
      <c r="CL175" s="685">
        <f>IFERROR((CK175+AU175*Contr_Rate)*(1+Inv_Return)*IF($D175=$C$1,VLOOKUP($T175,Male_Annuity_Tables,MATCH($BS$3+3,'Mortality Tables'!$N$1:$DN$1,0),FALSE),VLOOKUP($T175,Fe_Annuity_Tables,MATCH(CL$3+3,'Mortality Tables'!$N$1:$DN$1,0),FALSE)),"")</f>
        <v>2274321.1276689698</v>
      </c>
      <c r="CM175" s="685">
        <f>IFERROR((CL175+AV175*Contr_Rate)*(1+Inv_Return)*IF($D175=$C$1,VLOOKUP($T175,Male_Annuity_Tables,MATCH($BS$3+3,'Mortality Tables'!$N$1:$DN$1,0),FALSE),VLOOKUP($T175,Fe_Annuity_Tables,MATCH(CM$3+3,'Mortality Tables'!$N$1:$DN$1,0),FALSE)),"")</f>
        <v>2393458.3937648889</v>
      </c>
      <c r="CN175" s="685">
        <f>IFERROR((CM175+AW175*Contr_Rate)*(1+Inv_Return)*IF($D175=$C$1,VLOOKUP($T175,Male_Annuity_Tables,MATCH($BS$3+3,'Mortality Tables'!$N$1:$DN$1,0),FALSE),VLOOKUP($T175,Fe_Annuity_Tables,MATCH(CN$3+3,'Mortality Tables'!$N$1:$DN$1,0),FALSE)),"")</f>
        <v>2518080.9477597056</v>
      </c>
      <c r="CO175" s="685">
        <f>IFERROR((CN175+AX175*Contr_Rate)*(1+Inv_Return)*IF($D175=$C$1,VLOOKUP($T175,Male_Annuity_Tables,MATCH($BS$3+3,'Mortality Tables'!$N$1:$DN$1,0),FALSE),VLOOKUP($T175,Fe_Annuity_Tables,MATCH(CO$3+3,'Mortality Tables'!$N$1:$DN$1,0),FALSE)),"")</f>
        <v>2648573.1349942992</v>
      </c>
      <c r="CP175" s="685">
        <f>IFERROR((CO175+AY175*Contr_Rate)*(1+Inv_Return)*IF($D175=$C$1,VLOOKUP($T175,Male_Annuity_Tables,MATCH($BS$3+3,'Mortality Tables'!$N$1:$DN$1,0),FALSE),VLOOKUP($T175,Fe_Annuity_Tables,MATCH(CP$3+3,'Mortality Tables'!$N$1:$DN$1,0),FALSE)),"")</f>
        <v>2785320.0758658294</v>
      </c>
      <c r="CQ175" s="685" t="str">
        <f>IFERROR((CP175+AZ175*Contr_Rate)*(1+Inv_Return)*IF($D175=$C$1,VLOOKUP($T175,Male_Annuity_Tables,MATCH($BS$3+3,'Mortality Tables'!$N$1:$DN$1,0),FALSE),VLOOKUP($T175,Fe_Annuity_Tables,MATCH(CQ$3+3,'Mortality Tables'!$N$1:$DN$1,0),FALSE)),"")</f>
        <v/>
      </c>
      <c r="CR175" s="685" t="str">
        <f>IFERROR((CQ175+BA175*Contr_Rate)*(1+Inv_Return)*IF($D175=$C$1,VLOOKUP($T175,Male_Annuity_Tables,MATCH($BS$3+3,'Mortality Tables'!$N$1:$DN$1,0),FALSE),VLOOKUP($T175,Fe_Annuity_Tables,MATCH(CR$3+3,'Mortality Tables'!$N$1:$DN$1,0),FALSE)),"")</f>
        <v/>
      </c>
      <c r="CS175" s="685" t="str">
        <f>IFERROR((CR175+BB175*Contr_Rate)*(1+Inv_Return)*IF($D175=$C$1,VLOOKUP($T175,Male_Annuity_Tables,MATCH($BS$3+3,'Mortality Tables'!$N$1:$DN$1,0),FALSE),VLOOKUP($T175,Fe_Annuity_Tables,MATCH(CS$3+3,'Mortality Tables'!$N$1:$DN$1,0),FALSE)),"")</f>
        <v/>
      </c>
      <c r="CT175" s="685" t="str">
        <f>IFERROR((CS175+BC175*Contr_Rate)*(1+Inv_Return)*IF($D175=$C$1,VLOOKUP($T175,Male_Annuity_Tables,MATCH($BS$3+3,'Mortality Tables'!$N$1:$DN$1,0),FALSE),VLOOKUP($T175,Fe_Annuity_Tables,MATCH(CT$3+3,'Mortality Tables'!$N$1:$DN$1,0),FALSE)),"")</f>
        <v/>
      </c>
      <c r="CU175" s="685" t="str">
        <f>IFERROR((CT175+BD175*Contr_Rate)*(1+Inv_Return)*IF($D175=$C$1,VLOOKUP($T175,Male_Annuity_Tables,MATCH($BS$3+3,'Mortality Tables'!$N$1:$DN$1,0),FALSE),VLOOKUP($T175,Fe_Annuity_Tables,MATCH(CU$3+3,'Mortality Tables'!$N$1:$DN$1,0),FALSE)),"")</f>
        <v/>
      </c>
      <c r="CV175" s="685" t="str">
        <f>IFERROR((CU175+BE175*Contr_Rate)*(1+Inv_Return)*IF($D175=$C$1,VLOOKUP($T175,Male_Annuity_Tables,MATCH($BS$3+3,'Mortality Tables'!$N$1:$DN$1,0),FALSE),VLOOKUP($T175,Fe_Annuity_Tables,MATCH(CV$3+3,'Mortality Tables'!$N$1:$DN$1,0),FALSE)),"")</f>
        <v/>
      </c>
      <c r="CW175" s="685" t="str">
        <f>IFERROR((CV175+BF175*Contr_Rate)*(1+Inv_Return)*IF($D175=$C$1,VLOOKUP($T175,Male_Annuity_Tables,MATCH($BS$3+3,'Mortality Tables'!$N$1:$DN$1,0),FALSE),VLOOKUP($T175,Fe_Annuity_Tables,MATCH(CW$3+3,'Mortality Tables'!$N$1:$DN$1,0),FALSE)),"")</f>
        <v/>
      </c>
      <c r="CX175" s="685" t="str">
        <f>IFERROR((CW175+BG175*Contr_Rate)*(1+Inv_Return)*IF($D175=$C$1,VLOOKUP($T175,Male_Annuity_Tables,MATCH($BS$3+3,'Mortality Tables'!$N$1:$DN$1,0),FALSE),VLOOKUP($T175,Fe_Annuity_Tables,MATCH(CX$3+3,'Mortality Tables'!$N$1:$DN$1,0),FALSE)),"")</f>
        <v/>
      </c>
      <c r="CY175" s="685" t="str">
        <f>IFERROR((CX175+BH175*Contr_Rate)*(1+Inv_Return)*IF($D175=$C$1,VLOOKUP($T175,Male_Annuity_Tables,MATCH($BS$3+3,'Mortality Tables'!$N$1:$DN$1,0),FALSE),VLOOKUP($T175,Fe_Annuity_Tables,MATCH(CY$3+3,'Mortality Tables'!$N$1:$DN$1,0),FALSE)),"")</f>
        <v/>
      </c>
      <c r="CZ175" s="685" t="str">
        <f>IFERROR((CY175+BI175*Contr_Rate)*(1+Inv_Return)*IF($D175=$C$1,VLOOKUP($T175,Male_Annuity_Tables,MATCH($BS$3+3,'Mortality Tables'!$N$1:$DN$1,0),FALSE),VLOOKUP($T175,Fe_Annuity_Tables,MATCH(CZ$3+3,'Mortality Tables'!$N$1:$DN$1,0),FALSE)),"")</f>
        <v/>
      </c>
      <c r="DA175" s="685" t="str">
        <f>IFERROR((CZ175+BJ175*Contr_Rate)*(1+Inv_Return)*IF($D175=$C$1,VLOOKUP($T175,Male_Annuity_Tables,MATCH($BS$3+3,'Mortality Tables'!$N$1:$DN$1,0),FALSE),VLOOKUP($T175,Fe_Annuity_Tables,MATCH(DA$3+3,'Mortality Tables'!$N$1:$DN$1,0),FALSE)),"")</f>
        <v/>
      </c>
      <c r="DB175" s="685" t="str">
        <f>IFERROR((DA175+BK175*Contr_Rate)*(1+Inv_Return)*IF($D175=$C$1,VLOOKUP($T175,Male_Annuity_Tables,MATCH($BS$3+3,'Mortality Tables'!$N$1:$DN$1,0),FALSE),VLOOKUP($T175,Fe_Annuity_Tables,MATCH(DB$3+3,'Mortality Tables'!$N$1:$DN$1,0),FALSE)),"")</f>
        <v/>
      </c>
      <c r="DC175" s="685" t="str">
        <f>IFERROR((DB175+BL175*Contr_Rate)*(1+Inv_Return)*IF($D175=$C$1,VLOOKUP($T175,Male_Annuity_Tables,MATCH($BS$3+3,'Mortality Tables'!$N$1:$DN$1,0),FALSE),VLOOKUP($T175,Fe_Annuity_Tables,MATCH(DC$3+3,'Mortality Tables'!$N$1:$DN$1,0),FALSE)),"")</f>
        <v/>
      </c>
      <c r="DD175" s="685" t="str">
        <f>IFERROR((DC175+BM175*Contr_Rate)*(1+Inv_Return)*IF($D175=$C$1,VLOOKUP($T175,Male_Annuity_Tables,MATCH($BS$3+3,'Mortality Tables'!$N$1:$DN$1,0),FALSE),VLOOKUP($T175,Fe_Annuity_Tables,MATCH(DD$3+3,'Mortality Tables'!$N$1:$DN$1,0),FALSE)),"")</f>
        <v/>
      </c>
      <c r="DE175" s="685" t="str">
        <f>IFERROR((DD175+BN175*Contr_Rate)*(1+Inv_Return)*IF($D175=$C$1,VLOOKUP($T175,Male_Annuity_Tables,MATCH($BS$3+3,'Mortality Tables'!$N$1:$DN$1,0),FALSE),VLOOKUP($T175,Fe_Annuity_Tables,MATCH(DE$3+3,'Mortality Tables'!$N$1:$DN$1,0),FALSE)),"")</f>
        <v/>
      </c>
      <c r="DF175" s="685" t="str">
        <f>IFERROR((DE175+BO175*Contr_Rate)*(1+Inv_Return)*IF($D175=$C$1,VLOOKUP($T175,Male_Annuity_Tables,MATCH($BS$3+3,'Mortality Tables'!$N$1:$DN$1,0),FALSE),VLOOKUP($T175,Fe_Annuity_Tables,MATCH(DF$3+3,'Mortality Tables'!$N$1:$DN$1,0),FALSE)),"")</f>
        <v/>
      </c>
      <c r="DG175" s="685" t="str">
        <f>IFERROR((DF175+BP175*Contr_Rate)*(1+Inv_Return)*IF($D175=$C$1,VLOOKUP($T175,Male_Annuity_Tables,MATCH($BS$3+3,'Mortality Tables'!$N$1:$DN$1,0),FALSE),VLOOKUP($T175,Fe_Annuity_Tables,MATCH(DG$3+3,'Mortality Tables'!$N$1:$DN$1,0),FALSE)),"")</f>
        <v/>
      </c>
      <c r="DH175" s="685" t="str">
        <f>IFERROR((DG175+BQ175*Contr_Rate)*(1+Inv_Return)*IF($D175=$C$1,VLOOKUP($T175,Male_Annuity_Tables,MATCH($BS$3+3,'Mortality Tables'!$N$1:$DN$1,0),FALSE),VLOOKUP($T175,Fe_Annuity_Tables,MATCH(DH$3+3,'Mortality Tables'!$N$1:$DN$1,0),FALSE)),"")</f>
        <v/>
      </c>
      <c r="DJ175" s="686">
        <f t="shared" si="100"/>
        <v>2785320.0758658294</v>
      </c>
      <c r="DK175" s="680">
        <f t="shared" si="60"/>
        <v>8.0909277508679907</v>
      </c>
      <c r="DL175" s="686">
        <f t="shared" si="111"/>
        <v>230649.00692382336</v>
      </c>
      <c r="DM175" s="686">
        <f t="shared" si="101"/>
        <v>2484752.0174736753</v>
      </c>
      <c r="DN175" s="687">
        <f t="shared" si="112"/>
        <v>9.2825765026777751E-2</v>
      </c>
      <c r="DP175" s="688">
        <f t="shared" si="95"/>
        <v>57398.273643657798</v>
      </c>
      <c r="DQ175" s="688">
        <f t="shared" si="96"/>
        <v>88430.700128604993</v>
      </c>
      <c r="DR175" s="688">
        <f t="shared" si="97"/>
        <v>116043.55283696232</v>
      </c>
    </row>
    <row r="176" spans="1:122" s="657" customFormat="1" ht="14.5">
      <c r="A176" s="675" t="s">
        <v>1421</v>
      </c>
      <c r="B176" s="675" t="s">
        <v>1422</v>
      </c>
      <c r="C176" s="675" t="s">
        <v>541</v>
      </c>
      <c r="D176" s="675" t="s">
        <v>61</v>
      </c>
      <c r="E176" s="676">
        <v>27260</v>
      </c>
      <c r="F176" s="677">
        <v>36299</v>
      </c>
      <c r="G176" s="677">
        <v>39246</v>
      </c>
      <c r="H176" s="678">
        <v>2099827</v>
      </c>
      <c r="I176" s="678">
        <v>193725.33</v>
      </c>
      <c r="J176" s="678">
        <v>207310.31</v>
      </c>
      <c r="K176" s="678">
        <v>32610.799999999999</v>
      </c>
      <c r="L176" s="678">
        <v>433646.44</v>
      </c>
      <c r="M176" s="679">
        <f>IF(COUNTIF($A$4:A204,A176)=1,0,1)</f>
        <v>0</v>
      </c>
      <c r="N176" s="680" t="str">
        <f t="shared" si="108"/>
        <v>Okay</v>
      </c>
      <c r="O176" s="680" t="str">
        <f t="shared" ref="O176:O177" si="116">IF(G176&gt;E176,"TRUE","FALSE")</f>
        <v>TRUE</v>
      </c>
      <c r="P176" s="680" t="b">
        <f t="shared" si="92"/>
        <v>1</v>
      </c>
      <c r="Q176" s="680" t="b">
        <f t="shared" si="76"/>
        <v>1</v>
      </c>
      <c r="R176" s="680" t="b">
        <f t="shared" si="77"/>
        <v>1</v>
      </c>
      <c r="S176" s="681">
        <f t="shared" si="93"/>
        <v>24.764383561643836</v>
      </c>
      <c r="T176" s="682">
        <f t="shared" si="78"/>
        <v>50</v>
      </c>
      <c r="U176" s="682">
        <f t="shared" si="99"/>
        <v>32</v>
      </c>
      <c r="V176" s="682">
        <f t="shared" si="79"/>
        <v>17.561643835616437</v>
      </c>
      <c r="W176" s="682">
        <f t="shared" si="109"/>
        <v>10</v>
      </c>
      <c r="X176" s="683">
        <f t="shared" si="110"/>
        <v>4336464.4000000004</v>
      </c>
      <c r="Y176" s="684">
        <f t="shared" si="94"/>
        <v>5.47E-3</v>
      </c>
      <c r="Z176" s="684">
        <f>IF($D176=$C$1,VLOOKUP($T176,Male_Annuity_Tables,MATCH($W176+2,'Mortality Tables'!$DS$1:$HT$1,0),FALSE),VLOOKUP($T176,Fe_Annuity_Tables,MATCH($W176+2,'Mortality Tables'!$M$1:$DN$1,0),FALSE))</f>
        <v>0.41898499209083007</v>
      </c>
      <c r="AA176" s="664"/>
      <c r="AB176" s="685">
        <f t="shared" si="115"/>
        <v>2206813.1856499999</v>
      </c>
      <c r="AC176" s="685">
        <f t="shared" si="115"/>
        <v>2319250.3174588676</v>
      </c>
      <c r="AD176" s="685">
        <f t="shared" si="115"/>
        <v>2437416.1211333973</v>
      </c>
      <c r="AE176" s="685">
        <f t="shared" si="115"/>
        <v>2561602.4725051438</v>
      </c>
      <c r="AF176" s="685">
        <f t="shared" si="115"/>
        <v>2692116.1184792807</v>
      </c>
      <c r="AG176" s="685">
        <f t="shared" si="115"/>
        <v>2829279.4347158005</v>
      </c>
      <c r="AH176" s="685">
        <f t="shared" si="115"/>
        <v>2973431.2219145703</v>
      </c>
      <c r="AI176" s="685">
        <f t="shared" si="115"/>
        <v>3124927.5426711179</v>
      </c>
      <c r="AJ176" s="685">
        <f t="shared" si="115"/>
        <v>3284142.6009702114</v>
      </c>
      <c r="AK176" s="685">
        <f t="shared" si="115"/>
        <v>3451469.666489644</v>
      </c>
      <c r="AL176" s="685" t="str">
        <f t="shared" si="114"/>
        <v/>
      </c>
      <c r="AM176" s="685" t="str">
        <f t="shared" si="114"/>
        <v/>
      </c>
      <c r="AN176" s="685" t="str">
        <f t="shared" si="114"/>
        <v/>
      </c>
      <c r="AO176" s="685" t="str">
        <f t="shared" si="114"/>
        <v/>
      </c>
      <c r="AP176" s="685" t="str">
        <f t="shared" si="114"/>
        <v/>
      </c>
      <c r="AQ176" s="685" t="str">
        <f t="shared" si="114"/>
        <v/>
      </c>
      <c r="AR176" s="685" t="str">
        <f t="shared" si="114"/>
        <v/>
      </c>
      <c r="AS176" s="685" t="str">
        <f t="shared" si="114"/>
        <v/>
      </c>
      <c r="AT176" s="685" t="str">
        <f t="shared" si="114"/>
        <v/>
      </c>
      <c r="AU176" s="685" t="str">
        <f t="shared" si="114"/>
        <v/>
      </c>
      <c r="AV176" s="685" t="str">
        <f t="shared" si="113"/>
        <v/>
      </c>
      <c r="AW176" s="685" t="str">
        <f t="shared" si="113"/>
        <v/>
      </c>
      <c r="AX176" s="685" t="str">
        <f t="shared" si="113"/>
        <v/>
      </c>
      <c r="AY176" s="685" t="str">
        <f t="shared" si="113"/>
        <v/>
      </c>
      <c r="AZ176" s="685" t="str">
        <f t="shared" si="113"/>
        <v/>
      </c>
      <c r="BA176" s="685" t="str">
        <f t="shared" si="113"/>
        <v/>
      </c>
      <c r="BB176" s="685" t="str">
        <f t="shared" si="113"/>
        <v/>
      </c>
      <c r="BC176" s="685" t="str">
        <f t="shared" si="113"/>
        <v/>
      </c>
      <c r="BD176" s="685" t="str">
        <f t="shared" si="113"/>
        <v/>
      </c>
      <c r="BE176" s="685" t="str">
        <f t="shared" si="113"/>
        <v/>
      </c>
      <c r="BF176" s="685" t="str">
        <f t="shared" si="113"/>
        <v/>
      </c>
      <c r="BG176" s="685" t="str">
        <f t="shared" si="113"/>
        <v/>
      </c>
      <c r="BH176" s="685" t="str">
        <f t="shared" si="113"/>
        <v/>
      </c>
      <c r="BI176" s="685" t="str">
        <f t="shared" si="106"/>
        <v/>
      </c>
      <c r="BJ176" s="685" t="str">
        <f t="shared" si="106"/>
        <v/>
      </c>
      <c r="BK176" s="685" t="str">
        <f t="shared" si="106"/>
        <v/>
      </c>
      <c r="BL176" s="685" t="str">
        <f t="shared" si="106"/>
        <v/>
      </c>
      <c r="BM176" s="685" t="str">
        <f t="shared" si="106"/>
        <v/>
      </c>
      <c r="BN176" s="685" t="str">
        <f t="shared" si="106"/>
        <v/>
      </c>
      <c r="BO176" s="685" t="str">
        <f t="shared" si="106"/>
        <v/>
      </c>
      <c r="BP176" s="685" t="str">
        <f t="shared" si="106"/>
        <v/>
      </c>
      <c r="BQ176" s="685" t="str">
        <f t="shared" si="107"/>
        <v/>
      </c>
      <c r="BR176" s="529"/>
      <c r="BS176" s="685">
        <f>IFERROR(($L176+AB176*Contr_Rate)*(1+Inv_Return)*IF($D176=$C$1,VLOOKUP($T176,Male_Annuity_Tables,MATCH($BS$3+3,'Mortality Tables'!$N$1:$DN$1,0),FALSE),VLOOKUP($T176,Fe_Annuity_Tables,MATCH(BS$3+3,'Mortality Tables'!$N$1:$DN$1,0),FALSE)),"")</f>
        <v>1007838.8151935781</v>
      </c>
      <c r="BT176" s="685">
        <f>IFERROR(($BS176+AC176*Contr_Rate)*(1+Inv_Return)*IF($D176=$C$1,VLOOKUP($T176,Male_Annuity_Tables,MATCH($BS$3+3,'Mortality Tables'!$N$1:$DN$1,0),FALSE),VLOOKUP($T176,Fe_Annuity_Tables,MATCH(BT$3+3,'Mortality Tables'!$N$1:$DN$1,0),FALSE)),"")</f>
        <v>1567019.5082318299</v>
      </c>
      <c r="BU176" s="685">
        <f>IFERROR((BT176+AD176*Contr_Rate)*(1+Inv_Return)*IF($D176=$C$1,VLOOKUP($T176,Male_Annuity_Tables,MATCH($BS$3+3,'Mortality Tables'!$N$1:$DN$1,0),FALSE),VLOOKUP($T176,Fe_Annuity_Tables,MATCH(BU$3+3,'Mortality Tables'!$N$1:$DN$1,0),FALSE)),"")</f>
        <v>2113972.9492558185</v>
      </c>
      <c r="BV176" s="685">
        <f>IFERROR((BU176+AE176*Contr_Rate)*(1+Inv_Return)*IF($D176=$C$1,VLOOKUP($T176,Male_Annuity_Tables,MATCH($BS$3+3,'Mortality Tables'!$N$1:$DN$1,0),FALSE),VLOOKUP($T176,Fe_Annuity_Tables,MATCH(BV$3+3,'Mortality Tables'!$N$1:$DN$1,0),FALSE)),"")</f>
        <v>2651340.8570607519</v>
      </c>
      <c r="BW176" s="685">
        <f>IFERROR((BV176+AF176*Contr_Rate)*(1+Inv_Return)*IF($D176=$C$1,VLOOKUP($T176,Male_Annuity_Tables,MATCH($BS$3+3,'Mortality Tables'!$N$1:$DN$1,0),FALSE),VLOOKUP($T176,Fe_Annuity_Tables,MATCH(BW$3+3,'Mortality Tables'!$N$1:$DN$1,0),FALSE)),"")</f>
        <v>3181637.7851945162</v>
      </c>
      <c r="BX176" s="685">
        <f>IFERROR((BW176+AG176*Contr_Rate)*(1+Inv_Return)*IF($D176=$C$1,VLOOKUP($T176,Male_Annuity_Tables,MATCH($BS$3+3,'Mortality Tables'!$N$1:$DN$1,0),FALSE),VLOOKUP($T176,Fe_Annuity_Tables,MATCH(BX$3+3,'Mortality Tables'!$N$1:$DN$1,0),FALSE)),"")</f>
        <v>3707265.6306617265</v>
      </c>
      <c r="BY176" s="685">
        <f>IFERROR((BX176+AH176*Contr_Rate)*(1+Inv_Return)*IF($D176=$C$1,VLOOKUP($T176,Male_Annuity_Tables,MATCH($BS$3+3,'Mortality Tables'!$N$1:$DN$1,0),FALSE),VLOOKUP($T176,Fe_Annuity_Tables,MATCH(BY$3+3,'Mortality Tables'!$N$1:$DN$1,0),FALSE)),"")</f>
        <v>4230527.1990633477</v>
      </c>
      <c r="BZ176" s="685">
        <f>IFERROR((BY176+AI176*Contr_Rate)*(1+Inv_Return)*IF($D176=$C$1,VLOOKUP($T176,Male_Annuity_Tables,MATCH($BS$3+3,'Mortality Tables'!$N$1:$DN$1,0),FALSE),VLOOKUP($T176,Fe_Annuity_Tables,MATCH(BZ$3+3,'Mortality Tables'!$N$1:$DN$1,0),FALSE)),"")</f>
        <v>4753638.9130214686</v>
      </c>
      <c r="CA176" s="685">
        <f>IFERROR((BZ176+AJ176*Contr_Rate)*(1+Inv_Return)*IF($D176=$C$1,VLOOKUP($T176,Male_Annuity_Tables,MATCH($BS$3+3,'Mortality Tables'!$N$1:$DN$1,0),FALSE),VLOOKUP($T176,Fe_Annuity_Tables,MATCH(CA$3+3,'Mortality Tables'!$N$1:$DN$1,0),FALSE)),"")</f>
        <v>5278742.7443456706</v>
      </c>
      <c r="CB176" s="685">
        <f>IFERROR((CA176+AK176*Contr_Rate)*(1+Inv_Return)*IF($D176=$C$1,VLOOKUP($T176,Male_Annuity_Tables,MATCH($BS$3+3,'Mortality Tables'!$N$1:$DN$1,0),FALSE),VLOOKUP($T176,Fe_Annuity_Tables,MATCH(CB$3+3,'Mortality Tables'!$N$1:$DN$1,0),FALSE)),"")</f>
        <v>5807917.4445459889</v>
      </c>
      <c r="CC176" s="685" t="str">
        <f>IFERROR((CB176+AL176*Contr_Rate)*(1+Inv_Return)*IF($D176=$C$1,VLOOKUP($T176,Male_Annuity_Tables,MATCH($BS$3+3,'Mortality Tables'!$N$1:$DN$1,0),FALSE),VLOOKUP($T176,Fe_Annuity_Tables,MATCH(CC$3+3,'Mortality Tables'!$N$1:$DN$1,0),FALSE)),"")</f>
        <v/>
      </c>
      <c r="CD176" s="685" t="str">
        <f>IFERROR((CC176+AM176*Contr_Rate)*(1+Inv_Return)*IF($D176=$C$1,VLOOKUP($T176,Male_Annuity_Tables,MATCH($BS$3+3,'Mortality Tables'!$N$1:$DN$1,0),FALSE),VLOOKUP($T176,Fe_Annuity_Tables,MATCH(CD$3+3,'Mortality Tables'!$N$1:$DN$1,0),FALSE)),"")</f>
        <v/>
      </c>
      <c r="CE176" s="685" t="str">
        <f>IFERROR((CD176+AN176*Contr_Rate)*(1+Inv_Return)*IF($D176=$C$1,VLOOKUP($T176,Male_Annuity_Tables,MATCH($BS$3+3,'Mortality Tables'!$N$1:$DN$1,0),FALSE),VLOOKUP($T176,Fe_Annuity_Tables,MATCH(CE$3+3,'Mortality Tables'!$N$1:$DN$1,0),FALSE)),"")</f>
        <v/>
      </c>
      <c r="CF176" s="685" t="str">
        <f>IFERROR((CE176+AO176*Contr_Rate)*(1+Inv_Return)*IF($D176=$C$1,VLOOKUP($T176,Male_Annuity_Tables,MATCH($BS$3+3,'Mortality Tables'!$N$1:$DN$1,0),FALSE),VLOOKUP($T176,Fe_Annuity_Tables,MATCH(CF$3+3,'Mortality Tables'!$N$1:$DN$1,0),FALSE)),"")</f>
        <v/>
      </c>
      <c r="CG176" s="685" t="str">
        <f>IFERROR((CF176+AP176*Contr_Rate)*(1+Inv_Return)*IF($D176=$C$1,VLOOKUP($T176,Male_Annuity_Tables,MATCH($BS$3+3,'Mortality Tables'!$N$1:$DN$1,0),FALSE),VLOOKUP($T176,Fe_Annuity_Tables,MATCH(CG$3+3,'Mortality Tables'!$N$1:$DN$1,0),FALSE)),"")</f>
        <v/>
      </c>
      <c r="CH176" s="685" t="str">
        <f>IFERROR((CG176+AQ176*Contr_Rate)*(1+Inv_Return)*IF($D176=$C$1,VLOOKUP($T176,Male_Annuity_Tables,MATCH($BS$3+3,'Mortality Tables'!$N$1:$DN$1,0),FALSE),VLOOKUP($T176,Fe_Annuity_Tables,MATCH(CH$3+3,'Mortality Tables'!$N$1:$DN$1,0),FALSE)),"")</f>
        <v/>
      </c>
      <c r="CI176" s="685" t="str">
        <f>IFERROR((CH176+AR176*Contr_Rate)*(1+Inv_Return)*IF($D176=$C$1,VLOOKUP($T176,Male_Annuity_Tables,MATCH($BS$3+3,'Mortality Tables'!$N$1:$DN$1,0),FALSE),VLOOKUP($T176,Fe_Annuity_Tables,MATCH(CI$3+3,'Mortality Tables'!$N$1:$DN$1,0),FALSE)),"")</f>
        <v/>
      </c>
      <c r="CJ176" s="685" t="str">
        <f>IFERROR((CI176+AS176*Contr_Rate)*(1+Inv_Return)*IF($D176=$C$1,VLOOKUP($T176,Male_Annuity_Tables,MATCH($BS$3+3,'Mortality Tables'!$N$1:$DN$1,0),FALSE),VLOOKUP($T176,Fe_Annuity_Tables,MATCH(CJ$3+3,'Mortality Tables'!$N$1:$DN$1,0),FALSE)),"")</f>
        <v/>
      </c>
      <c r="CK176" s="685" t="str">
        <f>IFERROR((CJ176+AT176*Contr_Rate)*(1+Inv_Return)*IF($D176=$C$1,VLOOKUP($T176,Male_Annuity_Tables,MATCH($BS$3+3,'Mortality Tables'!$N$1:$DN$1,0),FALSE),VLOOKUP($T176,Fe_Annuity_Tables,MATCH(CK$3+3,'Mortality Tables'!$N$1:$DN$1,0),FALSE)),"")</f>
        <v/>
      </c>
      <c r="CL176" s="685" t="str">
        <f>IFERROR((CK176+AU176*Contr_Rate)*(1+Inv_Return)*IF($D176=$C$1,VLOOKUP($T176,Male_Annuity_Tables,MATCH($BS$3+3,'Mortality Tables'!$N$1:$DN$1,0),FALSE),VLOOKUP($T176,Fe_Annuity_Tables,MATCH(CL$3+3,'Mortality Tables'!$N$1:$DN$1,0),FALSE)),"")</f>
        <v/>
      </c>
      <c r="CM176" s="685" t="str">
        <f>IFERROR((CL176+AV176*Contr_Rate)*(1+Inv_Return)*IF($D176=$C$1,VLOOKUP($T176,Male_Annuity_Tables,MATCH($BS$3+3,'Mortality Tables'!$N$1:$DN$1,0),FALSE),VLOOKUP($T176,Fe_Annuity_Tables,MATCH(CM$3+3,'Mortality Tables'!$N$1:$DN$1,0),FALSE)),"")</f>
        <v/>
      </c>
      <c r="CN176" s="685" t="str">
        <f>IFERROR((CM176+AW176*Contr_Rate)*(1+Inv_Return)*IF($D176=$C$1,VLOOKUP($T176,Male_Annuity_Tables,MATCH($BS$3+3,'Mortality Tables'!$N$1:$DN$1,0),FALSE),VLOOKUP($T176,Fe_Annuity_Tables,MATCH(CN$3+3,'Mortality Tables'!$N$1:$DN$1,0),FALSE)),"")</f>
        <v/>
      </c>
      <c r="CO176" s="685" t="str">
        <f>IFERROR((CN176+AX176*Contr_Rate)*(1+Inv_Return)*IF($D176=$C$1,VLOOKUP($T176,Male_Annuity_Tables,MATCH($BS$3+3,'Mortality Tables'!$N$1:$DN$1,0),FALSE),VLOOKUP($T176,Fe_Annuity_Tables,MATCH(CO$3+3,'Mortality Tables'!$N$1:$DN$1,0),FALSE)),"")</f>
        <v/>
      </c>
      <c r="CP176" s="685" t="str">
        <f>IFERROR((CO176+AY176*Contr_Rate)*(1+Inv_Return)*IF($D176=$C$1,VLOOKUP($T176,Male_Annuity_Tables,MATCH($BS$3+3,'Mortality Tables'!$N$1:$DN$1,0),FALSE),VLOOKUP($T176,Fe_Annuity_Tables,MATCH(CP$3+3,'Mortality Tables'!$N$1:$DN$1,0),FALSE)),"")</f>
        <v/>
      </c>
      <c r="CQ176" s="685" t="str">
        <f>IFERROR((CP176+AZ176*Contr_Rate)*(1+Inv_Return)*IF($D176=$C$1,VLOOKUP($T176,Male_Annuity_Tables,MATCH($BS$3+3,'Mortality Tables'!$N$1:$DN$1,0),FALSE),VLOOKUP($T176,Fe_Annuity_Tables,MATCH(CQ$3+3,'Mortality Tables'!$N$1:$DN$1,0),FALSE)),"")</f>
        <v/>
      </c>
      <c r="CR176" s="685" t="str">
        <f>IFERROR((CQ176+BA176*Contr_Rate)*(1+Inv_Return)*IF($D176=$C$1,VLOOKUP($T176,Male_Annuity_Tables,MATCH($BS$3+3,'Mortality Tables'!$N$1:$DN$1,0),FALSE),VLOOKUP($T176,Fe_Annuity_Tables,MATCH(CR$3+3,'Mortality Tables'!$N$1:$DN$1,0),FALSE)),"")</f>
        <v/>
      </c>
      <c r="CS176" s="685" t="str">
        <f>IFERROR((CR176+BB176*Contr_Rate)*(1+Inv_Return)*IF($D176=$C$1,VLOOKUP($T176,Male_Annuity_Tables,MATCH($BS$3+3,'Mortality Tables'!$N$1:$DN$1,0),FALSE),VLOOKUP($T176,Fe_Annuity_Tables,MATCH(CS$3+3,'Mortality Tables'!$N$1:$DN$1,0),FALSE)),"")</f>
        <v/>
      </c>
      <c r="CT176" s="685" t="str">
        <f>IFERROR((CS176+BC176*Contr_Rate)*(1+Inv_Return)*IF($D176=$C$1,VLOOKUP($T176,Male_Annuity_Tables,MATCH($BS$3+3,'Mortality Tables'!$N$1:$DN$1,0),FALSE),VLOOKUP($T176,Fe_Annuity_Tables,MATCH(CT$3+3,'Mortality Tables'!$N$1:$DN$1,0),FALSE)),"")</f>
        <v/>
      </c>
      <c r="CU176" s="685" t="str">
        <f>IFERROR((CT176+BD176*Contr_Rate)*(1+Inv_Return)*IF($D176=$C$1,VLOOKUP($T176,Male_Annuity_Tables,MATCH($BS$3+3,'Mortality Tables'!$N$1:$DN$1,0),FALSE),VLOOKUP($T176,Fe_Annuity_Tables,MATCH(CU$3+3,'Mortality Tables'!$N$1:$DN$1,0),FALSE)),"")</f>
        <v/>
      </c>
      <c r="CV176" s="685" t="str">
        <f>IFERROR((CU176+BE176*Contr_Rate)*(1+Inv_Return)*IF($D176=$C$1,VLOOKUP($T176,Male_Annuity_Tables,MATCH($BS$3+3,'Mortality Tables'!$N$1:$DN$1,0),FALSE),VLOOKUP($T176,Fe_Annuity_Tables,MATCH(CV$3+3,'Mortality Tables'!$N$1:$DN$1,0),FALSE)),"")</f>
        <v/>
      </c>
      <c r="CW176" s="685" t="str">
        <f>IFERROR((CV176+BF176*Contr_Rate)*(1+Inv_Return)*IF($D176=$C$1,VLOOKUP($T176,Male_Annuity_Tables,MATCH($BS$3+3,'Mortality Tables'!$N$1:$DN$1,0),FALSE),VLOOKUP($T176,Fe_Annuity_Tables,MATCH(CW$3+3,'Mortality Tables'!$N$1:$DN$1,0),FALSE)),"")</f>
        <v/>
      </c>
      <c r="CX176" s="685" t="str">
        <f>IFERROR((CW176+BG176*Contr_Rate)*(1+Inv_Return)*IF($D176=$C$1,VLOOKUP($T176,Male_Annuity_Tables,MATCH($BS$3+3,'Mortality Tables'!$N$1:$DN$1,0),FALSE),VLOOKUP($T176,Fe_Annuity_Tables,MATCH(CX$3+3,'Mortality Tables'!$N$1:$DN$1,0),FALSE)),"")</f>
        <v/>
      </c>
      <c r="CY176" s="685" t="str">
        <f>IFERROR((CX176+BH176*Contr_Rate)*(1+Inv_Return)*IF($D176=$C$1,VLOOKUP($T176,Male_Annuity_Tables,MATCH($BS$3+3,'Mortality Tables'!$N$1:$DN$1,0),FALSE),VLOOKUP($T176,Fe_Annuity_Tables,MATCH(CY$3+3,'Mortality Tables'!$N$1:$DN$1,0),FALSE)),"")</f>
        <v/>
      </c>
      <c r="CZ176" s="685" t="str">
        <f>IFERROR((CY176+BI176*Contr_Rate)*(1+Inv_Return)*IF($D176=$C$1,VLOOKUP($T176,Male_Annuity_Tables,MATCH($BS$3+3,'Mortality Tables'!$N$1:$DN$1,0),FALSE),VLOOKUP($T176,Fe_Annuity_Tables,MATCH(CZ$3+3,'Mortality Tables'!$N$1:$DN$1,0),FALSE)),"")</f>
        <v/>
      </c>
      <c r="DA176" s="685" t="str">
        <f>IFERROR((CZ176+BJ176*Contr_Rate)*(1+Inv_Return)*IF($D176=$C$1,VLOOKUP($T176,Male_Annuity_Tables,MATCH($BS$3+3,'Mortality Tables'!$N$1:$DN$1,0),FALSE),VLOOKUP($T176,Fe_Annuity_Tables,MATCH(DA$3+3,'Mortality Tables'!$N$1:$DN$1,0),FALSE)),"")</f>
        <v/>
      </c>
      <c r="DB176" s="685" t="str">
        <f>IFERROR((DA176+BK176*Contr_Rate)*(1+Inv_Return)*IF($D176=$C$1,VLOOKUP($T176,Male_Annuity_Tables,MATCH($BS$3+3,'Mortality Tables'!$N$1:$DN$1,0),FALSE),VLOOKUP($T176,Fe_Annuity_Tables,MATCH(DB$3+3,'Mortality Tables'!$N$1:$DN$1,0),FALSE)),"")</f>
        <v/>
      </c>
      <c r="DC176" s="685" t="str">
        <f>IFERROR((DB176+BL176*Contr_Rate)*(1+Inv_Return)*IF($D176=$C$1,VLOOKUP($T176,Male_Annuity_Tables,MATCH($BS$3+3,'Mortality Tables'!$N$1:$DN$1,0),FALSE),VLOOKUP($T176,Fe_Annuity_Tables,MATCH(DC$3+3,'Mortality Tables'!$N$1:$DN$1,0),FALSE)),"")</f>
        <v/>
      </c>
      <c r="DD176" s="685" t="str">
        <f>IFERROR((DC176+BM176*Contr_Rate)*(1+Inv_Return)*IF($D176=$C$1,VLOOKUP($T176,Male_Annuity_Tables,MATCH($BS$3+3,'Mortality Tables'!$N$1:$DN$1,0),FALSE),VLOOKUP($T176,Fe_Annuity_Tables,MATCH(DD$3+3,'Mortality Tables'!$N$1:$DN$1,0),FALSE)),"")</f>
        <v/>
      </c>
      <c r="DE176" s="685" t="str">
        <f>IFERROR((DD176+BN176*Contr_Rate)*(1+Inv_Return)*IF($D176=$C$1,VLOOKUP($T176,Male_Annuity_Tables,MATCH($BS$3+3,'Mortality Tables'!$N$1:$DN$1,0),FALSE),VLOOKUP($T176,Fe_Annuity_Tables,MATCH(DE$3+3,'Mortality Tables'!$N$1:$DN$1,0),FALSE)),"")</f>
        <v/>
      </c>
      <c r="DF176" s="685" t="str">
        <f>IFERROR((DE176+BO176*Contr_Rate)*(1+Inv_Return)*IF($D176=$C$1,VLOOKUP($T176,Male_Annuity_Tables,MATCH($BS$3+3,'Mortality Tables'!$N$1:$DN$1,0),FALSE),VLOOKUP($T176,Fe_Annuity_Tables,MATCH(DF$3+3,'Mortality Tables'!$N$1:$DN$1,0),FALSE)),"")</f>
        <v/>
      </c>
      <c r="DG176" s="685" t="str">
        <f>IFERROR((DF176+BP176*Contr_Rate)*(1+Inv_Return)*IF($D176=$C$1,VLOOKUP($T176,Male_Annuity_Tables,MATCH($BS$3+3,'Mortality Tables'!$N$1:$DN$1,0),FALSE),VLOOKUP($T176,Fe_Annuity_Tables,MATCH(DG$3+3,'Mortality Tables'!$N$1:$DN$1,0),FALSE)),"")</f>
        <v/>
      </c>
      <c r="DH176" s="685" t="str">
        <f>IFERROR((DG176+BQ176*Contr_Rate)*(1+Inv_Return)*IF($D176=$C$1,VLOOKUP($T176,Male_Annuity_Tables,MATCH($BS$3+3,'Mortality Tables'!$N$1:$DN$1,0),FALSE),VLOOKUP($T176,Fe_Annuity_Tables,MATCH(DH$3+3,'Mortality Tables'!$N$1:$DN$1,0),FALSE)),"")</f>
        <v/>
      </c>
      <c r="DJ176" s="686">
        <f t="shared" si="100"/>
        <v>5807917.4445459889</v>
      </c>
      <c r="DK176" s="680">
        <f t="shared" si="60"/>
        <v>8.0909277508679907</v>
      </c>
      <c r="DL176" s="686">
        <f t="shared" si="111"/>
        <v>480946.66120685055</v>
      </c>
      <c r="DM176" s="686">
        <f t="shared" si="101"/>
        <v>3451469.666489644</v>
      </c>
      <c r="DN176" s="687">
        <f t="shared" si="112"/>
        <v>0.13934546951878699</v>
      </c>
      <c r="DP176" s="688">
        <f t="shared" si="95"/>
        <v>105745.47200655579</v>
      </c>
      <c r="DQ176" s="688">
        <f t="shared" si="96"/>
        <v>165163.85616763489</v>
      </c>
      <c r="DR176" s="688">
        <f t="shared" si="97"/>
        <v>223935.2684876181</v>
      </c>
    </row>
    <row r="177" spans="1:122" s="657" customFormat="1" ht="14.5">
      <c r="A177" s="675" t="s">
        <v>1423</v>
      </c>
      <c r="B177" s="675" t="s">
        <v>1424</v>
      </c>
      <c r="C177" s="675" t="s">
        <v>115</v>
      </c>
      <c r="D177" s="675" t="s">
        <v>60</v>
      </c>
      <c r="E177" s="676">
        <v>22589</v>
      </c>
      <c r="F177" s="677">
        <v>35246</v>
      </c>
      <c r="G177" s="677">
        <v>45561</v>
      </c>
      <c r="H177" s="678">
        <v>421438</v>
      </c>
      <c r="I177" s="678">
        <v>24873.61</v>
      </c>
      <c r="J177" s="678">
        <v>35879.1</v>
      </c>
      <c r="K177" s="678">
        <v>20292.11</v>
      </c>
      <c r="L177" s="678">
        <v>81044.820000000007</v>
      </c>
      <c r="M177" s="679">
        <f>IF(COUNTIF($A$4:A204,A177)=1,0,1)</f>
        <v>0</v>
      </c>
      <c r="N177" s="680" t="str">
        <f t="shared" si="108"/>
        <v>Okay</v>
      </c>
      <c r="O177" s="680" t="str">
        <f t="shared" si="116"/>
        <v>TRUE</v>
      </c>
      <c r="P177" s="680" t="b">
        <f t="shared" si="92"/>
        <v>1</v>
      </c>
      <c r="Q177" s="680" t="b">
        <f t="shared" si="76"/>
        <v>1</v>
      </c>
      <c r="R177" s="680" t="b">
        <f t="shared" si="77"/>
        <v>1</v>
      </c>
      <c r="S177" s="681">
        <f t="shared" si="93"/>
        <v>34.676712328767124</v>
      </c>
      <c r="T177" s="682">
        <f t="shared" si="78"/>
        <v>63</v>
      </c>
      <c r="U177" s="682">
        <f t="shared" si="99"/>
        <v>62</v>
      </c>
      <c r="V177" s="682">
        <f t="shared" si="79"/>
        <v>0.26027397260273971</v>
      </c>
      <c r="W177" s="682">
        <f t="shared" si="109"/>
        <v>0</v>
      </c>
      <c r="X177" s="683">
        <f t="shared" si="110"/>
        <v>0</v>
      </c>
      <c r="Y177" s="684">
        <f t="shared" si="94"/>
        <v>1.137E-2</v>
      </c>
      <c r="Z177" s="684">
        <f>IF($D177=$C$1,VLOOKUP($T177,Male_Annuity_Tables,MATCH($W177+2,'Mortality Tables'!$DS$1:$HT$1,0),FALSE),VLOOKUP($T177,Fe_Annuity_Tables,MATCH($W177+2,'Mortality Tables'!$M$1:$DN$1,0),FALSE))</f>
        <v>1</v>
      </c>
      <c r="AA177" s="664"/>
      <c r="AB177" s="685" t="str">
        <f t="shared" si="115"/>
        <v/>
      </c>
      <c r="AC177" s="685" t="str">
        <f t="shared" si="115"/>
        <v/>
      </c>
      <c r="AD177" s="685" t="str">
        <f t="shared" si="115"/>
        <v/>
      </c>
      <c r="AE177" s="685" t="str">
        <f t="shared" si="115"/>
        <v/>
      </c>
      <c r="AF177" s="685" t="str">
        <f t="shared" si="115"/>
        <v/>
      </c>
      <c r="AG177" s="685" t="str">
        <f t="shared" si="115"/>
        <v/>
      </c>
      <c r="AH177" s="685" t="str">
        <f t="shared" si="115"/>
        <v/>
      </c>
      <c r="AI177" s="685" t="str">
        <f t="shared" si="115"/>
        <v/>
      </c>
      <c r="AJ177" s="685" t="str">
        <f t="shared" si="115"/>
        <v/>
      </c>
      <c r="AK177" s="685" t="str">
        <f t="shared" si="115"/>
        <v/>
      </c>
      <c r="AL177" s="685" t="str">
        <f t="shared" si="114"/>
        <v/>
      </c>
      <c r="AM177" s="685" t="str">
        <f t="shared" si="114"/>
        <v/>
      </c>
      <c r="AN177" s="685" t="str">
        <f t="shared" si="114"/>
        <v/>
      </c>
      <c r="AO177" s="685" t="str">
        <f t="shared" si="114"/>
        <v/>
      </c>
      <c r="AP177" s="685" t="str">
        <f t="shared" si="114"/>
        <v/>
      </c>
      <c r="AQ177" s="685" t="str">
        <f t="shared" si="114"/>
        <v/>
      </c>
      <c r="AR177" s="685" t="str">
        <f t="shared" si="114"/>
        <v/>
      </c>
      <c r="AS177" s="685" t="str">
        <f t="shared" si="114"/>
        <v/>
      </c>
      <c r="AT177" s="685" t="str">
        <f t="shared" si="114"/>
        <v/>
      </c>
      <c r="AU177" s="685" t="str">
        <f t="shared" si="114"/>
        <v/>
      </c>
      <c r="AV177" s="685" t="str">
        <f t="shared" si="113"/>
        <v/>
      </c>
      <c r="AW177" s="685" t="str">
        <f t="shared" si="113"/>
        <v/>
      </c>
      <c r="AX177" s="685" t="str">
        <f t="shared" si="113"/>
        <v/>
      </c>
      <c r="AY177" s="685" t="str">
        <f t="shared" si="113"/>
        <v/>
      </c>
      <c r="AZ177" s="685" t="str">
        <f t="shared" si="113"/>
        <v/>
      </c>
      <c r="BA177" s="685" t="str">
        <f t="shared" si="113"/>
        <v/>
      </c>
      <c r="BB177" s="685" t="str">
        <f t="shared" si="113"/>
        <v/>
      </c>
      <c r="BC177" s="685" t="str">
        <f t="shared" si="113"/>
        <v/>
      </c>
      <c r="BD177" s="685" t="str">
        <f t="shared" si="113"/>
        <v/>
      </c>
      <c r="BE177" s="685" t="str">
        <f t="shared" si="113"/>
        <v/>
      </c>
      <c r="BF177" s="685" t="str">
        <f t="shared" si="113"/>
        <v/>
      </c>
      <c r="BG177" s="685" t="str">
        <f t="shared" si="113"/>
        <v/>
      </c>
      <c r="BH177" s="685" t="str">
        <f t="shared" si="113"/>
        <v/>
      </c>
      <c r="BI177" s="685" t="str">
        <f t="shared" si="106"/>
        <v/>
      </c>
      <c r="BJ177" s="685" t="str">
        <f t="shared" si="106"/>
        <v/>
      </c>
      <c r="BK177" s="685" t="str">
        <f t="shared" si="106"/>
        <v/>
      </c>
      <c r="BL177" s="685" t="str">
        <f t="shared" si="106"/>
        <v/>
      </c>
      <c r="BM177" s="685" t="str">
        <f t="shared" si="106"/>
        <v/>
      </c>
      <c r="BN177" s="685" t="str">
        <f t="shared" si="106"/>
        <v/>
      </c>
      <c r="BO177" s="685" t="str">
        <f t="shared" si="106"/>
        <v/>
      </c>
      <c r="BP177" s="685" t="str">
        <f t="shared" si="106"/>
        <v/>
      </c>
      <c r="BQ177" s="685" t="str">
        <f t="shared" si="107"/>
        <v/>
      </c>
      <c r="BR177" s="529"/>
      <c r="BS177" s="685" t="str">
        <f>IFERROR(($L177+AB177*Contr_Rate)*(1+Inv_Return)*IF($D177=$C$1,VLOOKUP($T177,Male_Annuity_Tables,MATCH($BS$3+3,'Mortality Tables'!$N$1:$DN$1,0),FALSE),VLOOKUP($T177,Fe_Annuity_Tables,MATCH(BS$3+3,'Mortality Tables'!$N$1:$DN$1,0),FALSE)),"")</f>
        <v/>
      </c>
      <c r="BT177" s="685" t="str">
        <f>IFERROR(($BS177+AC177*Contr_Rate)*(1+Inv_Return)*IF($D177=$C$1,VLOOKUP($T177,Male_Annuity_Tables,MATCH($BS$3+3,'Mortality Tables'!$N$1:$DN$1,0),FALSE),VLOOKUP($T177,Fe_Annuity_Tables,MATCH(BT$3+3,'Mortality Tables'!$N$1:$DN$1,0),FALSE)),"")</f>
        <v/>
      </c>
      <c r="BU177" s="685" t="str">
        <f>IFERROR((BT177+AD177*Contr_Rate)*(1+Inv_Return)*IF($D177=$C$1,VLOOKUP($T177,Male_Annuity_Tables,MATCH($BS$3+3,'Mortality Tables'!$N$1:$DN$1,0),FALSE),VLOOKUP($T177,Fe_Annuity_Tables,MATCH(BU$3+3,'Mortality Tables'!$N$1:$DN$1,0),FALSE)),"")</f>
        <v/>
      </c>
      <c r="BV177" s="685" t="str">
        <f>IFERROR((BU177+AE177*Contr_Rate)*(1+Inv_Return)*IF($D177=$C$1,VLOOKUP($T177,Male_Annuity_Tables,MATCH($BS$3+3,'Mortality Tables'!$N$1:$DN$1,0),FALSE),VLOOKUP($T177,Fe_Annuity_Tables,MATCH(BV$3+3,'Mortality Tables'!$N$1:$DN$1,0),FALSE)),"")</f>
        <v/>
      </c>
      <c r="BW177" s="685" t="str">
        <f>IFERROR((BV177+AF177*Contr_Rate)*(1+Inv_Return)*IF($D177=$C$1,VLOOKUP($T177,Male_Annuity_Tables,MATCH($BS$3+3,'Mortality Tables'!$N$1:$DN$1,0),FALSE),VLOOKUP($T177,Fe_Annuity_Tables,MATCH(BW$3+3,'Mortality Tables'!$N$1:$DN$1,0),FALSE)),"")</f>
        <v/>
      </c>
      <c r="BX177" s="685" t="str">
        <f>IFERROR((BW177+AG177*Contr_Rate)*(1+Inv_Return)*IF($D177=$C$1,VLOOKUP($T177,Male_Annuity_Tables,MATCH($BS$3+3,'Mortality Tables'!$N$1:$DN$1,0),FALSE),VLOOKUP($T177,Fe_Annuity_Tables,MATCH(BX$3+3,'Mortality Tables'!$N$1:$DN$1,0),FALSE)),"")</f>
        <v/>
      </c>
      <c r="BY177" s="685" t="str">
        <f>IFERROR((BX177+AH177*Contr_Rate)*(1+Inv_Return)*IF($D177=$C$1,VLOOKUP($T177,Male_Annuity_Tables,MATCH($BS$3+3,'Mortality Tables'!$N$1:$DN$1,0),FALSE),VLOOKUP($T177,Fe_Annuity_Tables,MATCH(BY$3+3,'Mortality Tables'!$N$1:$DN$1,0),FALSE)),"")</f>
        <v/>
      </c>
      <c r="BZ177" s="685" t="str">
        <f>IFERROR((BY177+AI177*Contr_Rate)*(1+Inv_Return)*IF($D177=$C$1,VLOOKUP($T177,Male_Annuity_Tables,MATCH($BS$3+3,'Mortality Tables'!$N$1:$DN$1,0),FALSE),VLOOKUP($T177,Fe_Annuity_Tables,MATCH(BZ$3+3,'Mortality Tables'!$N$1:$DN$1,0),FALSE)),"")</f>
        <v/>
      </c>
      <c r="CA177" s="685" t="str">
        <f>IFERROR((BZ177+AJ177*Contr_Rate)*(1+Inv_Return)*IF($D177=$C$1,VLOOKUP($T177,Male_Annuity_Tables,MATCH($BS$3+3,'Mortality Tables'!$N$1:$DN$1,0),FALSE),VLOOKUP($T177,Fe_Annuity_Tables,MATCH(CA$3+3,'Mortality Tables'!$N$1:$DN$1,0),FALSE)),"")</f>
        <v/>
      </c>
      <c r="CB177" s="685" t="str">
        <f>IFERROR((CA177+AK177*Contr_Rate)*(1+Inv_Return)*IF($D177=$C$1,VLOOKUP($T177,Male_Annuity_Tables,MATCH($BS$3+3,'Mortality Tables'!$N$1:$DN$1,0),FALSE),VLOOKUP($T177,Fe_Annuity_Tables,MATCH(CB$3+3,'Mortality Tables'!$N$1:$DN$1,0),FALSE)),"")</f>
        <v/>
      </c>
      <c r="CC177" s="685" t="str">
        <f>IFERROR((CB177+AL177*Contr_Rate)*(1+Inv_Return)*IF($D177=$C$1,VLOOKUP($T177,Male_Annuity_Tables,MATCH($BS$3+3,'Mortality Tables'!$N$1:$DN$1,0),FALSE),VLOOKUP($T177,Fe_Annuity_Tables,MATCH(CC$3+3,'Mortality Tables'!$N$1:$DN$1,0),FALSE)),"")</f>
        <v/>
      </c>
      <c r="CD177" s="685" t="str">
        <f>IFERROR((CC177+AM177*Contr_Rate)*(1+Inv_Return)*IF($D177=$C$1,VLOOKUP($T177,Male_Annuity_Tables,MATCH($BS$3+3,'Mortality Tables'!$N$1:$DN$1,0),FALSE),VLOOKUP($T177,Fe_Annuity_Tables,MATCH(CD$3+3,'Mortality Tables'!$N$1:$DN$1,0),FALSE)),"")</f>
        <v/>
      </c>
      <c r="CE177" s="685" t="str">
        <f>IFERROR((CD177+AN177*Contr_Rate)*(1+Inv_Return)*IF($D177=$C$1,VLOOKUP($T177,Male_Annuity_Tables,MATCH($BS$3+3,'Mortality Tables'!$N$1:$DN$1,0),FALSE),VLOOKUP($T177,Fe_Annuity_Tables,MATCH(CE$3+3,'Mortality Tables'!$N$1:$DN$1,0),FALSE)),"")</f>
        <v/>
      </c>
      <c r="CF177" s="685" t="str">
        <f>IFERROR((CE177+AO177*Contr_Rate)*(1+Inv_Return)*IF($D177=$C$1,VLOOKUP($T177,Male_Annuity_Tables,MATCH($BS$3+3,'Mortality Tables'!$N$1:$DN$1,0),FALSE),VLOOKUP($T177,Fe_Annuity_Tables,MATCH(CF$3+3,'Mortality Tables'!$N$1:$DN$1,0),FALSE)),"")</f>
        <v/>
      </c>
      <c r="CG177" s="685" t="str">
        <f>IFERROR((CF177+AP177*Contr_Rate)*(1+Inv_Return)*IF($D177=$C$1,VLOOKUP($T177,Male_Annuity_Tables,MATCH($BS$3+3,'Mortality Tables'!$N$1:$DN$1,0),FALSE),VLOOKUP($T177,Fe_Annuity_Tables,MATCH(CG$3+3,'Mortality Tables'!$N$1:$DN$1,0),FALSE)),"")</f>
        <v/>
      </c>
      <c r="CH177" s="685" t="str">
        <f>IFERROR((CG177+AQ177*Contr_Rate)*(1+Inv_Return)*IF($D177=$C$1,VLOOKUP($T177,Male_Annuity_Tables,MATCH($BS$3+3,'Mortality Tables'!$N$1:$DN$1,0),FALSE),VLOOKUP($T177,Fe_Annuity_Tables,MATCH(CH$3+3,'Mortality Tables'!$N$1:$DN$1,0),FALSE)),"")</f>
        <v/>
      </c>
      <c r="CI177" s="685" t="str">
        <f>IFERROR((CH177+AR177*Contr_Rate)*(1+Inv_Return)*IF($D177=$C$1,VLOOKUP($T177,Male_Annuity_Tables,MATCH($BS$3+3,'Mortality Tables'!$N$1:$DN$1,0),FALSE),VLOOKUP($T177,Fe_Annuity_Tables,MATCH(CI$3+3,'Mortality Tables'!$N$1:$DN$1,0),FALSE)),"")</f>
        <v/>
      </c>
      <c r="CJ177" s="685" t="str">
        <f>IFERROR((CI177+AS177*Contr_Rate)*(1+Inv_Return)*IF($D177=$C$1,VLOOKUP($T177,Male_Annuity_Tables,MATCH($BS$3+3,'Mortality Tables'!$N$1:$DN$1,0),FALSE),VLOOKUP($T177,Fe_Annuity_Tables,MATCH(CJ$3+3,'Mortality Tables'!$N$1:$DN$1,0),FALSE)),"")</f>
        <v/>
      </c>
      <c r="CK177" s="685" t="str">
        <f>IFERROR((CJ177+AT177*Contr_Rate)*(1+Inv_Return)*IF($D177=$C$1,VLOOKUP($T177,Male_Annuity_Tables,MATCH($BS$3+3,'Mortality Tables'!$N$1:$DN$1,0),FALSE),VLOOKUP($T177,Fe_Annuity_Tables,MATCH(CK$3+3,'Mortality Tables'!$N$1:$DN$1,0),FALSE)),"")</f>
        <v/>
      </c>
      <c r="CL177" s="685" t="str">
        <f>IFERROR((CK177+AU177*Contr_Rate)*(1+Inv_Return)*IF($D177=$C$1,VLOOKUP($T177,Male_Annuity_Tables,MATCH($BS$3+3,'Mortality Tables'!$N$1:$DN$1,0),FALSE),VLOOKUP($T177,Fe_Annuity_Tables,MATCH(CL$3+3,'Mortality Tables'!$N$1:$DN$1,0),FALSE)),"")</f>
        <v/>
      </c>
      <c r="CM177" s="685" t="str">
        <f>IFERROR((CL177+AV177*Contr_Rate)*(1+Inv_Return)*IF($D177=$C$1,VLOOKUP($T177,Male_Annuity_Tables,MATCH($BS$3+3,'Mortality Tables'!$N$1:$DN$1,0),FALSE),VLOOKUP($T177,Fe_Annuity_Tables,MATCH(CM$3+3,'Mortality Tables'!$N$1:$DN$1,0),FALSE)),"")</f>
        <v/>
      </c>
      <c r="CN177" s="685" t="str">
        <f>IFERROR((CM177+AW177*Contr_Rate)*(1+Inv_Return)*IF($D177=$C$1,VLOOKUP($T177,Male_Annuity_Tables,MATCH($BS$3+3,'Mortality Tables'!$N$1:$DN$1,0),FALSE),VLOOKUP($T177,Fe_Annuity_Tables,MATCH(CN$3+3,'Mortality Tables'!$N$1:$DN$1,0),FALSE)),"")</f>
        <v/>
      </c>
      <c r="CO177" s="685" t="str">
        <f>IFERROR((CN177+AX177*Contr_Rate)*(1+Inv_Return)*IF($D177=$C$1,VLOOKUP($T177,Male_Annuity_Tables,MATCH($BS$3+3,'Mortality Tables'!$N$1:$DN$1,0),FALSE),VLOOKUP($T177,Fe_Annuity_Tables,MATCH(CO$3+3,'Mortality Tables'!$N$1:$DN$1,0),FALSE)),"")</f>
        <v/>
      </c>
      <c r="CP177" s="685" t="str">
        <f>IFERROR((CO177+AY177*Contr_Rate)*(1+Inv_Return)*IF($D177=$C$1,VLOOKUP($T177,Male_Annuity_Tables,MATCH($BS$3+3,'Mortality Tables'!$N$1:$DN$1,0),FALSE),VLOOKUP($T177,Fe_Annuity_Tables,MATCH(CP$3+3,'Mortality Tables'!$N$1:$DN$1,0),FALSE)),"")</f>
        <v/>
      </c>
      <c r="CQ177" s="685" t="str">
        <f>IFERROR((CP177+AZ177*Contr_Rate)*(1+Inv_Return)*IF($D177=$C$1,VLOOKUP($T177,Male_Annuity_Tables,MATCH($BS$3+3,'Mortality Tables'!$N$1:$DN$1,0),FALSE),VLOOKUP($T177,Fe_Annuity_Tables,MATCH(CQ$3+3,'Mortality Tables'!$N$1:$DN$1,0),FALSE)),"")</f>
        <v/>
      </c>
      <c r="CR177" s="685" t="str">
        <f>IFERROR((CQ177+BA177*Contr_Rate)*(1+Inv_Return)*IF($D177=$C$1,VLOOKUP($T177,Male_Annuity_Tables,MATCH($BS$3+3,'Mortality Tables'!$N$1:$DN$1,0),FALSE),VLOOKUP($T177,Fe_Annuity_Tables,MATCH(CR$3+3,'Mortality Tables'!$N$1:$DN$1,0),FALSE)),"")</f>
        <v/>
      </c>
      <c r="CS177" s="685" t="str">
        <f>IFERROR((CR177+BB177*Contr_Rate)*(1+Inv_Return)*IF($D177=$C$1,VLOOKUP($T177,Male_Annuity_Tables,MATCH($BS$3+3,'Mortality Tables'!$N$1:$DN$1,0),FALSE),VLOOKUP($T177,Fe_Annuity_Tables,MATCH(CS$3+3,'Mortality Tables'!$N$1:$DN$1,0),FALSE)),"")</f>
        <v/>
      </c>
      <c r="CT177" s="685" t="str">
        <f>IFERROR((CS177+BC177*Contr_Rate)*(1+Inv_Return)*IF($D177=$C$1,VLOOKUP($T177,Male_Annuity_Tables,MATCH($BS$3+3,'Mortality Tables'!$N$1:$DN$1,0),FALSE),VLOOKUP($T177,Fe_Annuity_Tables,MATCH(CT$3+3,'Mortality Tables'!$N$1:$DN$1,0),FALSE)),"")</f>
        <v/>
      </c>
      <c r="CU177" s="685" t="str">
        <f>IFERROR((CT177+BD177*Contr_Rate)*(1+Inv_Return)*IF($D177=$C$1,VLOOKUP($T177,Male_Annuity_Tables,MATCH($BS$3+3,'Mortality Tables'!$N$1:$DN$1,0),FALSE),VLOOKUP($T177,Fe_Annuity_Tables,MATCH(CU$3+3,'Mortality Tables'!$N$1:$DN$1,0),FALSE)),"")</f>
        <v/>
      </c>
      <c r="CV177" s="685" t="str">
        <f>IFERROR((CU177+BE177*Contr_Rate)*(1+Inv_Return)*IF($D177=$C$1,VLOOKUP($T177,Male_Annuity_Tables,MATCH($BS$3+3,'Mortality Tables'!$N$1:$DN$1,0),FALSE),VLOOKUP($T177,Fe_Annuity_Tables,MATCH(CV$3+3,'Mortality Tables'!$N$1:$DN$1,0),FALSE)),"")</f>
        <v/>
      </c>
      <c r="CW177" s="685" t="str">
        <f>IFERROR((CV177+BF177*Contr_Rate)*(1+Inv_Return)*IF($D177=$C$1,VLOOKUP($T177,Male_Annuity_Tables,MATCH($BS$3+3,'Mortality Tables'!$N$1:$DN$1,0),FALSE),VLOOKUP($T177,Fe_Annuity_Tables,MATCH(CW$3+3,'Mortality Tables'!$N$1:$DN$1,0),FALSE)),"")</f>
        <v/>
      </c>
      <c r="CX177" s="685" t="str">
        <f>IFERROR((CW177+BG177*Contr_Rate)*(1+Inv_Return)*IF($D177=$C$1,VLOOKUP($T177,Male_Annuity_Tables,MATCH($BS$3+3,'Mortality Tables'!$N$1:$DN$1,0),FALSE),VLOOKUP($T177,Fe_Annuity_Tables,MATCH(CX$3+3,'Mortality Tables'!$N$1:$DN$1,0),FALSE)),"")</f>
        <v/>
      </c>
      <c r="CY177" s="685" t="str">
        <f>IFERROR((CX177+BH177*Contr_Rate)*(1+Inv_Return)*IF($D177=$C$1,VLOOKUP($T177,Male_Annuity_Tables,MATCH($BS$3+3,'Mortality Tables'!$N$1:$DN$1,0),FALSE),VLOOKUP($T177,Fe_Annuity_Tables,MATCH(CY$3+3,'Mortality Tables'!$N$1:$DN$1,0),FALSE)),"")</f>
        <v/>
      </c>
      <c r="CZ177" s="685" t="str">
        <f>IFERROR((CY177+BI177*Contr_Rate)*(1+Inv_Return)*IF($D177=$C$1,VLOOKUP($T177,Male_Annuity_Tables,MATCH($BS$3+3,'Mortality Tables'!$N$1:$DN$1,0),FALSE),VLOOKUP($T177,Fe_Annuity_Tables,MATCH(CZ$3+3,'Mortality Tables'!$N$1:$DN$1,0),FALSE)),"")</f>
        <v/>
      </c>
      <c r="DA177" s="685" t="str">
        <f>IFERROR((CZ177+BJ177*Contr_Rate)*(1+Inv_Return)*IF($D177=$C$1,VLOOKUP($T177,Male_Annuity_Tables,MATCH($BS$3+3,'Mortality Tables'!$N$1:$DN$1,0),FALSE),VLOOKUP($T177,Fe_Annuity_Tables,MATCH(DA$3+3,'Mortality Tables'!$N$1:$DN$1,0),FALSE)),"")</f>
        <v/>
      </c>
      <c r="DB177" s="685" t="str">
        <f>IFERROR((DA177+BK177*Contr_Rate)*(1+Inv_Return)*IF($D177=$C$1,VLOOKUP($T177,Male_Annuity_Tables,MATCH($BS$3+3,'Mortality Tables'!$N$1:$DN$1,0),FALSE),VLOOKUP($T177,Fe_Annuity_Tables,MATCH(DB$3+3,'Mortality Tables'!$N$1:$DN$1,0),FALSE)),"")</f>
        <v/>
      </c>
      <c r="DC177" s="685" t="str">
        <f>IFERROR((DB177+BL177*Contr_Rate)*(1+Inv_Return)*IF($D177=$C$1,VLOOKUP($T177,Male_Annuity_Tables,MATCH($BS$3+3,'Mortality Tables'!$N$1:$DN$1,0),FALSE),VLOOKUP($T177,Fe_Annuity_Tables,MATCH(DC$3+3,'Mortality Tables'!$N$1:$DN$1,0),FALSE)),"")</f>
        <v/>
      </c>
      <c r="DD177" s="685" t="str">
        <f>IFERROR((DC177+BM177*Contr_Rate)*(1+Inv_Return)*IF($D177=$C$1,VLOOKUP($T177,Male_Annuity_Tables,MATCH($BS$3+3,'Mortality Tables'!$N$1:$DN$1,0),FALSE),VLOOKUP($T177,Fe_Annuity_Tables,MATCH(DD$3+3,'Mortality Tables'!$N$1:$DN$1,0),FALSE)),"")</f>
        <v/>
      </c>
      <c r="DE177" s="685" t="str">
        <f>IFERROR((DD177+BN177*Contr_Rate)*(1+Inv_Return)*IF($D177=$C$1,VLOOKUP($T177,Male_Annuity_Tables,MATCH($BS$3+3,'Mortality Tables'!$N$1:$DN$1,0),FALSE),VLOOKUP($T177,Fe_Annuity_Tables,MATCH(DE$3+3,'Mortality Tables'!$N$1:$DN$1,0),FALSE)),"")</f>
        <v/>
      </c>
      <c r="DF177" s="685" t="str">
        <f>IFERROR((DE177+BO177*Contr_Rate)*(1+Inv_Return)*IF($D177=$C$1,VLOOKUP($T177,Male_Annuity_Tables,MATCH($BS$3+3,'Mortality Tables'!$N$1:$DN$1,0),FALSE),VLOOKUP($T177,Fe_Annuity_Tables,MATCH(DF$3+3,'Mortality Tables'!$N$1:$DN$1,0),FALSE)),"")</f>
        <v/>
      </c>
      <c r="DG177" s="685" t="str">
        <f>IFERROR((DF177+BP177*Contr_Rate)*(1+Inv_Return)*IF($D177=$C$1,VLOOKUP($T177,Male_Annuity_Tables,MATCH($BS$3+3,'Mortality Tables'!$N$1:$DN$1,0),FALSE),VLOOKUP($T177,Fe_Annuity_Tables,MATCH(DG$3+3,'Mortality Tables'!$N$1:$DN$1,0),FALSE)),"")</f>
        <v/>
      </c>
      <c r="DH177" s="685" t="str">
        <f>IFERROR((DG177+BQ177*Contr_Rate)*(1+Inv_Return)*IF($D177=$C$1,VLOOKUP($T177,Male_Annuity_Tables,MATCH($BS$3+3,'Mortality Tables'!$N$1:$DN$1,0),FALSE),VLOOKUP($T177,Fe_Annuity_Tables,MATCH(DH$3+3,'Mortality Tables'!$N$1:$DN$1,0),FALSE)),"")</f>
        <v/>
      </c>
      <c r="DJ177" s="686">
        <f t="shared" si="100"/>
        <v>0</v>
      </c>
      <c r="DK177" s="680">
        <f t="shared" si="60"/>
        <v>8.8017766057058875</v>
      </c>
      <c r="DL177" s="686">
        <f t="shared" si="111"/>
        <v>0</v>
      </c>
      <c r="DM177" s="686">
        <f t="shared" si="101"/>
        <v>0</v>
      </c>
      <c r="DN177" s="687" t="str">
        <f t="shared" si="112"/>
        <v/>
      </c>
      <c r="DP177" s="688" t="str">
        <f t="shared" si="95"/>
        <v/>
      </c>
      <c r="DQ177" s="688" t="str">
        <f t="shared" si="96"/>
        <v/>
      </c>
      <c r="DR177" s="688" t="str">
        <f t="shared" si="97"/>
        <v/>
      </c>
    </row>
    <row r="178" spans="1:122" s="657" customFormat="1" ht="14.5">
      <c r="A178" s="675" t="s">
        <v>1425</v>
      </c>
      <c r="B178" s="675" t="s">
        <v>1426</v>
      </c>
      <c r="C178" s="675" t="s">
        <v>115</v>
      </c>
      <c r="D178" s="675" t="s">
        <v>61</v>
      </c>
      <c r="E178" s="676">
        <v>23044</v>
      </c>
      <c r="F178" s="677">
        <v>42510</v>
      </c>
      <c r="G178" s="677">
        <v>45596</v>
      </c>
      <c r="H178" s="678">
        <v>900840</v>
      </c>
      <c r="I178" s="678">
        <v>70550.23</v>
      </c>
      <c r="J178" s="678">
        <v>63094.13</v>
      </c>
      <c r="K178" s="678"/>
      <c r="L178" s="678">
        <v>133644.35999999999</v>
      </c>
      <c r="M178" s="679">
        <f>IF(COUNTIF($A$4:A204,A178)=1,0,1)</f>
        <v>0</v>
      </c>
      <c r="N178" s="680" t="str">
        <f t="shared" si="108"/>
        <v>Okay</v>
      </c>
      <c r="O178" s="680" t="str">
        <f t="shared" si="98"/>
        <v>TRUE</v>
      </c>
      <c r="P178" s="680" t="b">
        <f t="shared" si="92"/>
        <v>1</v>
      </c>
      <c r="Q178" s="680" t="b">
        <f t="shared" si="76"/>
        <v>1</v>
      </c>
      <c r="R178" s="680" t="b">
        <f t="shared" si="77"/>
        <v>1</v>
      </c>
      <c r="S178" s="681">
        <f t="shared" si="93"/>
        <v>53.331506849315069</v>
      </c>
      <c r="T178" s="682">
        <f t="shared" si="78"/>
        <v>61</v>
      </c>
      <c r="U178" s="682">
        <f t="shared" si="99"/>
        <v>61</v>
      </c>
      <c r="V178" s="682">
        <f t="shared" si="79"/>
        <v>0.16438356164383561</v>
      </c>
      <c r="W178" s="682">
        <f t="shared" si="109"/>
        <v>0</v>
      </c>
      <c r="X178" s="683">
        <f t="shared" si="110"/>
        <v>0</v>
      </c>
      <c r="Y178" s="684">
        <f t="shared" si="94"/>
        <v>1.546E-2</v>
      </c>
      <c r="Z178" s="684">
        <f>IF($D178=$C$1,VLOOKUP($T178,Male_Annuity_Tables,MATCH($W178+2,'Mortality Tables'!$DS$1:$HT$1,0),FALSE),VLOOKUP($T178,Fe_Annuity_Tables,MATCH($W178+2,'Mortality Tables'!$M$1:$DN$1,0),FALSE))</f>
        <v>1</v>
      </c>
      <c r="AA178" s="664"/>
      <c r="AB178" s="685" t="str">
        <f t="shared" si="115"/>
        <v/>
      </c>
      <c r="AC178" s="685" t="str">
        <f t="shared" si="115"/>
        <v/>
      </c>
      <c r="AD178" s="685" t="str">
        <f t="shared" si="115"/>
        <v/>
      </c>
      <c r="AE178" s="685" t="str">
        <f t="shared" si="115"/>
        <v/>
      </c>
      <c r="AF178" s="685" t="str">
        <f t="shared" si="115"/>
        <v/>
      </c>
      <c r="AG178" s="685" t="str">
        <f t="shared" si="115"/>
        <v/>
      </c>
      <c r="AH178" s="685" t="str">
        <f t="shared" si="115"/>
        <v/>
      </c>
      <c r="AI178" s="685" t="str">
        <f t="shared" si="115"/>
        <v/>
      </c>
      <c r="AJ178" s="685" t="str">
        <f t="shared" si="115"/>
        <v/>
      </c>
      <c r="AK178" s="685" t="str">
        <f t="shared" si="115"/>
        <v/>
      </c>
      <c r="AL178" s="685" t="str">
        <f t="shared" si="114"/>
        <v/>
      </c>
      <c r="AM178" s="685" t="str">
        <f t="shared" si="114"/>
        <v/>
      </c>
      <c r="AN178" s="685" t="str">
        <f t="shared" si="114"/>
        <v/>
      </c>
      <c r="AO178" s="685" t="str">
        <f t="shared" si="114"/>
        <v/>
      </c>
      <c r="AP178" s="685" t="str">
        <f t="shared" si="114"/>
        <v/>
      </c>
      <c r="AQ178" s="685" t="str">
        <f t="shared" si="114"/>
        <v/>
      </c>
      <c r="AR178" s="685" t="str">
        <f t="shared" si="114"/>
        <v/>
      </c>
      <c r="AS178" s="685" t="str">
        <f t="shared" si="114"/>
        <v/>
      </c>
      <c r="AT178" s="685" t="str">
        <f t="shared" si="114"/>
        <v/>
      </c>
      <c r="AU178" s="685" t="str">
        <f t="shared" si="114"/>
        <v/>
      </c>
      <c r="AV178" s="685" t="str">
        <f t="shared" si="113"/>
        <v/>
      </c>
      <c r="AW178" s="685" t="str">
        <f t="shared" si="113"/>
        <v/>
      </c>
      <c r="AX178" s="685" t="str">
        <f t="shared" si="113"/>
        <v/>
      </c>
      <c r="AY178" s="685" t="str">
        <f t="shared" si="113"/>
        <v/>
      </c>
      <c r="AZ178" s="685" t="str">
        <f t="shared" si="113"/>
        <v/>
      </c>
      <c r="BA178" s="685" t="str">
        <f t="shared" si="113"/>
        <v/>
      </c>
      <c r="BB178" s="685" t="str">
        <f t="shared" si="113"/>
        <v/>
      </c>
      <c r="BC178" s="685" t="str">
        <f t="shared" si="113"/>
        <v/>
      </c>
      <c r="BD178" s="685" t="str">
        <f t="shared" si="113"/>
        <v/>
      </c>
      <c r="BE178" s="685" t="str">
        <f t="shared" si="113"/>
        <v/>
      </c>
      <c r="BF178" s="685" t="str">
        <f t="shared" si="113"/>
        <v/>
      </c>
      <c r="BG178" s="685" t="str">
        <f t="shared" si="113"/>
        <v/>
      </c>
      <c r="BH178" s="685" t="str">
        <f t="shared" si="113"/>
        <v/>
      </c>
      <c r="BI178" s="685" t="str">
        <f t="shared" si="106"/>
        <v/>
      </c>
      <c r="BJ178" s="685" t="str">
        <f t="shared" si="106"/>
        <v/>
      </c>
      <c r="BK178" s="685" t="str">
        <f t="shared" si="106"/>
        <v/>
      </c>
      <c r="BL178" s="685" t="str">
        <f t="shared" si="106"/>
        <v/>
      </c>
      <c r="BM178" s="685" t="str">
        <f t="shared" si="106"/>
        <v/>
      </c>
      <c r="BN178" s="685" t="str">
        <f t="shared" si="106"/>
        <v/>
      </c>
      <c r="BO178" s="685" t="str">
        <f t="shared" si="106"/>
        <v/>
      </c>
      <c r="BP178" s="685" t="str">
        <f t="shared" si="106"/>
        <v/>
      </c>
      <c r="BQ178" s="685" t="str">
        <f t="shared" si="107"/>
        <v/>
      </c>
      <c r="BR178" s="529"/>
      <c r="BS178" s="685" t="str">
        <f>IFERROR(($L178+AB178*Contr_Rate)*(1+Inv_Return)*IF($D178=$C$1,VLOOKUP($T178,Male_Annuity_Tables,MATCH($BS$3+3,'Mortality Tables'!$N$1:$DN$1,0),FALSE),VLOOKUP($T178,Fe_Annuity_Tables,MATCH(BS$3+3,'Mortality Tables'!$N$1:$DN$1,0),FALSE)),"")</f>
        <v/>
      </c>
      <c r="BT178" s="685" t="str">
        <f>IFERROR(($BS178+AC178*Contr_Rate)*(1+Inv_Return)*IF($D178=$C$1,VLOOKUP($T178,Male_Annuity_Tables,MATCH($BS$3+3,'Mortality Tables'!$N$1:$DN$1,0),FALSE),VLOOKUP($T178,Fe_Annuity_Tables,MATCH(BT$3+3,'Mortality Tables'!$N$1:$DN$1,0),FALSE)),"")</f>
        <v/>
      </c>
      <c r="BU178" s="685" t="str">
        <f>IFERROR((BT178+AD178*Contr_Rate)*(1+Inv_Return)*IF($D178=$C$1,VLOOKUP($T178,Male_Annuity_Tables,MATCH($BS$3+3,'Mortality Tables'!$N$1:$DN$1,0),FALSE),VLOOKUP($T178,Fe_Annuity_Tables,MATCH(BU$3+3,'Mortality Tables'!$N$1:$DN$1,0),FALSE)),"")</f>
        <v/>
      </c>
      <c r="BV178" s="685" t="str">
        <f>IFERROR((BU178+AE178*Contr_Rate)*(1+Inv_Return)*IF($D178=$C$1,VLOOKUP($T178,Male_Annuity_Tables,MATCH($BS$3+3,'Mortality Tables'!$N$1:$DN$1,0),FALSE),VLOOKUP($T178,Fe_Annuity_Tables,MATCH(BV$3+3,'Mortality Tables'!$N$1:$DN$1,0),FALSE)),"")</f>
        <v/>
      </c>
      <c r="BW178" s="685" t="str">
        <f>IFERROR((BV178+AF178*Contr_Rate)*(1+Inv_Return)*IF($D178=$C$1,VLOOKUP($T178,Male_Annuity_Tables,MATCH($BS$3+3,'Mortality Tables'!$N$1:$DN$1,0),FALSE),VLOOKUP($T178,Fe_Annuity_Tables,MATCH(BW$3+3,'Mortality Tables'!$N$1:$DN$1,0),FALSE)),"")</f>
        <v/>
      </c>
      <c r="BX178" s="685" t="str">
        <f>IFERROR((BW178+AG178*Contr_Rate)*(1+Inv_Return)*IF($D178=$C$1,VLOOKUP($T178,Male_Annuity_Tables,MATCH($BS$3+3,'Mortality Tables'!$N$1:$DN$1,0),FALSE),VLOOKUP($T178,Fe_Annuity_Tables,MATCH(BX$3+3,'Mortality Tables'!$N$1:$DN$1,0),FALSE)),"")</f>
        <v/>
      </c>
      <c r="BY178" s="685" t="str">
        <f>IFERROR((BX178+AH178*Contr_Rate)*(1+Inv_Return)*IF($D178=$C$1,VLOOKUP($T178,Male_Annuity_Tables,MATCH($BS$3+3,'Mortality Tables'!$N$1:$DN$1,0),FALSE),VLOOKUP($T178,Fe_Annuity_Tables,MATCH(BY$3+3,'Mortality Tables'!$N$1:$DN$1,0),FALSE)),"")</f>
        <v/>
      </c>
      <c r="BZ178" s="685" t="str">
        <f>IFERROR((BY178+AI178*Contr_Rate)*(1+Inv_Return)*IF($D178=$C$1,VLOOKUP($T178,Male_Annuity_Tables,MATCH($BS$3+3,'Mortality Tables'!$N$1:$DN$1,0),FALSE),VLOOKUP($T178,Fe_Annuity_Tables,MATCH(BZ$3+3,'Mortality Tables'!$N$1:$DN$1,0),FALSE)),"")</f>
        <v/>
      </c>
      <c r="CA178" s="685" t="str">
        <f>IFERROR((BZ178+AJ178*Contr_Rate)*(1+Inv_Return)*IF($D178=$C$1,VLOOKUP($T178,Male_Annuity_Tables,MATCH($BS$3+3,'Mortality Tables'!$N$1:$DN$1,0),FALSE),VLOOKUP($T178,Fe_Annuity_Tables,MATCH(CA$3+3,'Mortality Tables'!$N$1:$DN$1,0),FALSE)),"")</f>
        <v/>
      </c>
      <c r="CB178" s="685" t="str">
        <f>IFERROR((CA178+AK178*Contr_Rate)*(1+Inv_Return)*IF($D178=$C$1,VLOOKUP($T178,Male_Annuity_Tables,MATCH($BS$3+3,'Mortality Tables'!$N$1:$DN$1,0),FALSE),VLOOKUP($T178,Fe_Annuity_Tables,MATCH(CB$3+3,'Mortality Tables'!$N$1:$DN$1,0),FALSE)),"")</f>
        <v/>
      </c>
      <c r="CC178" s="685" t="str">
        <f>IFERROR((CB178+AL178*Contr_Rate)*(1+Inv_Return)*IF($D178=$C$1,VLOOKUP($T178,Male_Annuity_Tables,MATCH($BS$3+3,'Mortality Tables'!$N$1:$DN$1,0),FALSE),VLOOKUP($T178,Fe_Annuity_Tables,MATCH(CC$3+3,'Mortality Tables'!$N$1:$DN$1,0),FALSE)),"")</f>
        <v/>
      </c>
      <c r="CD178" s="685" t="str">
        <f>IFERROR((CC178+AM178*Contr_Rate)*(1+Inv_Return)*IF($D178=$C$1,VLOOKUP($T178,Male_Annuity_Tables,MATCH($BS$3+3,'Mortality Tables'!$N$1:$DN$1,0),FALSE),VLOOKUP($T178,Fe_Annuity_Tables,MATCH(CD$3+3,'Mortality Tables'!$N$1:$DN$1,0),FALSE)),"")</f>
        <v/>
      </c>
      <c r="CE178" s="685" t="str">
        <f>IFERROR((CD178+AN178*Contr_Rate)*(1+Inv_Return)*IF($D178=$C$1,VLOOKUP($T178,Male_Annuity_Tables,MATCH($BS$3+3,'Mortality Tables'!$N$1:$DN$1,0),FALSE),VLOOKUP($T178,Fe_Annuity_Tables,MATCH(CE$3+3,'Mortality Tables'!$N$1:$DN$1,0),FALSE)),"")</f>
        <v/>
      </c>
      <c r="CF178" s="685" t="str">
        <f>IFERROR((CE178+AO178*Contr_Rate)*(1+Inv_Return)*IF($D178=$C$1,VLOOKUP($T178,Male_Annuity_Tables,MATCH($BS$3+3,'Mortality Tables'!$N$1:$DN$1,0),FALSE),VLOOKUP($T178,Fe_Annuity_Tables,MATCH(CF$3+3,'Mortality Tables'!$N$1:$DN$1,0),FALSE)),"")</f>
        <v/>
      </c>
      <c r="CG178" s="685" t="str">
        <f>IFERROR((CF178+AP178*Contr_Rate)*(1+Inv_Return)*IF($D178=$C$1,VLOOKUP($T178,Male_Annuity_Tables,MATCH($BS$3+3,'Mortality Tables'!$N$1:$DN$1,0),FALSE),VLOOKUP($T178,Fe_Annuity_Tables,MATCH(CG$3+3,'Mortality Tables'!$N$1:$DN$1,0),FALSE)),"")</f>
        <v/>
      </c>
      <c r="CH178" s="685" t="str">
        <f>IFERROR((CG178+AQ178*Contr_Rate)*(1+Inv_Return)*IF($D178=$C$1,VLOOKUP($T178,Male_Annuity_Tables,MATCH($BS$3+3,'Mortality Tables'!$N$1:$DN$1,0),FALSE),VLOOKUP($T178,Fe_Annuity_Tables,MATCH(CH$3+3,'Mortality Tables'!$N$1:$DN$1,0),FALSE)),"")</f>
        <v/>
      </c>
      <c r="CI178" s="685" t="str">
        <f>IFERROR((CH178+AR178*Contr_Rate)*(1+Inv_Return)*IF($D178=$C$1,VLOOKUP($T178,Male_Annuity_Tables,MATCH($BS$3+3,'Mortality Tables'!$N$1:$DN$1,0),FALSE),VLOOKUP($T178,Fe_Annuity_Tables,MATCH(CI$3+3,'Mortality Tables'!$N$1:$DN$1,0),FALSE)),"")</f>
        <v/>
      </c>
      <c r="CJ178" s="685" t="str">
        <f>IFERROR((CI178+AS178*Contr_Rate)*(1+Inv_Return)*IF($D178=$C$1,VLOOKUP($T178,Male_Annuity_Tables,MATCH($BS$3+3,'Mortality Tables'!$N$1:$DN$1,0),FALSE),VLOOKUP($T178,Fe_Annuity_Tables,MATCH(CJ$3+3,'Mortality Tables'!$N$1:$DN$1,0),FALSE)),"")</f>
        <v/>
      </c>
      <c r="CK178" s="685" t="str">
        <f>IFERROR((CJ178+AT178*Contr_Rate)*(1+Inv_Return)*IF($D178=$C$1,VLOOKUP($T178,Male_Annuity_Tables,MATCH($BS$3+3,'Mortality Tables'!$N$1:$DN$1,0),FALSE),VLOOKUP($T178,Fe_Annuity_Tables,MATCH(CK$3+3,'Mortality Tables'!$N$1:$DN$1,0),FALSE)),"")</f>
        <v/>
      </c>
      <c r="CL178" s="685" t="str">
        <f>IFERROR((CK178+AU178*Contr_Rate)*(1+Inv_Return)*IF($D178=$C$1,VLOOKUP($T178,Male_Annuity_Tables,MATCH($BS$3+3,'Mortality Tables'!$N$1:$DN$1,0),FALSE),VLOOKUP($T178,Fe_Annuity_Tables,MATCH(CL$3+3,'Mortality Tables'!$N$1:$DN$1,0),FALSE)),"")</f>
        <v/>
      </c>
      <c r="CM178" s="685" t="str">
        <f>IFERROR((CL178+AV178*Contr_Rate)*(1+Inv_Return)*IF($D178=$C$1,VLOOKUP($T178,Male_Annuity_Tables,MATCH($BS$3+3,'Mortality Tables'!$N$1:$DN$1,0),FALSE),VLOOKUP($T178,Fe_Annuity_Tables,MATCH(CM$3+3,'Mortality Tables'!$N$1:$DN$1,0),FALSE)),"")</f>
        <v/>
      </c>
      <c r="CN178" s="685" t="str">
        <f>IFERROR((CM178+AW178*Contr_Rate)*(1+Inv_Return)*IF($D178=$C$1,VLOOKUP($T178,Male_Annuity_Tables,MATCH($BS$3+3,'Mortality Tables'!$N$1:$DN$1,0),FALSE),VLOOKUP($T178,Fe_Annuity_Tables,MATCH(CN$3+3,'Mortality Tables'!$N$1:$DN$1,0),FALSE)),"")</f>
        <v/>
      </c>
      <c r="CO178" s="685" t="str">
        <f>IFERROR((CN178+AX178*Contr_Rate)*(1+Inv_Return)*IF($D178=$C$1,VLOOKUP($T178,Male_Annuity_Tables,MATCH($BS$3+3,'Mortality Tables'!$N$1:$DN$1,0),FALSE),VLOOKUP($T178,Fe_Annuity_Tables,MATCH(CO$3+3,'Mortality Tables'!$N$1:$DN$1,0),FALSE)),"")</f>
        <v/>
      </c>
      <c r="CP178" s="685" t="str">
        <f>IFERROR((CO178+AY178*Contr_Rate)*(1+Inv_Return)*IF($D178=$C$1,VLOOKUP($T178,Male_Annuity_Tables,MATCH($BS$3+3,'Mortality Tables'!$N$1:$DN$1,0),FALSE),VLOOKUP($T178,Fe_Annuity_Tables,MATCH(CP$3+3,'Mortality Tables'!$N$1:$DN$1,0),FALSE)),"")</f>
        <v/>
      </c>
      <c r="CQ178" s="685" t="str">
        <f>IFERROR((CP178+AZ178*Contr_Rate)*(1+Inv_Return)*IF($D178=$C$1,VLOOKUP($T178,Male_Annuity_Tables,MATCH($BS$3+3,'Mortality Tables'!$N$1:$DN$1,0),FALSE),VLOOKUP($T178,Fe_Annuity_Tables,MATCH(CQ$3+3,'Mortality Tables'!$N$1:$DN$1,0),FALSE)),"")</f>
        <v/>
      </c>
      <c r="CR178" s="685" t="str">
        <f>IFERROR((CQ178+BA178*Contr_Rate)*(1+Inv_Return)*IF($D178=$C$1,VLOOKUP($T178,Male_Annuity_Tables,MATCH($BS$3+3,'Mortality Tables'!$N$1:$DN$1,0),FALSE),VLOOKUP($T178,Fe_Annuity_Tables,MATCH(CR$3+3,'Mortality Tables'!$N$1:$DN$1,0),FALSE)),"")</f>
        <v/>
      </c>
      <c r="CS178" s="685" t="str">
        <f>IFERROR((CR178+BB178*Contr_Rate)*(1+Inv_Return)*IF($D178=$C$1,VLOOKUP($T178,Male_Annuity_Tables,MATCH($BS$3+3,'Mortality Tables'!$N$1:$DN$1,0),FALSE),VLOOKUP($T178,Fe_Annuity_Tables,MATCH(CS$3+3,'Mortality Tables'!$N$1:$DN$1,0),FALSE)),"")</f>
        <v/>
      </c>
      <c r="CT178" s="685" t="str">
        <f>IFERROR((CS178+BC178*Contr_Rate)*(1+Inv_Return)*IF($D178=$C$1,VLOOKUP($T178,Male_Annuity_Tables,MATCH($BS$3+3,'Mortality Tables'!$N$1:$DN$1,0),FALSE),VLOOKUP($T178,Fe_Annuity_Tables,MATCH(CT$3+3,'Mortality Tables'!$N$1:$DN$1,0),FALSE)),"")</f>
        <v/>
      </c>
      <c r="CU178" s="685" t="str">
        <f>IFERROR((CT178+BD178*Contr_Rate)*(1+Inv_Return)*IF($D178=$C$1,VLOOKUP($T178,Male_Annuity_Tables,MATCH($BS$3+3,'Mortality Tables'!$N$1:$DN$1,0),FALSE),VLOOKUP($T178,Fe_Annuity_Tables,MATCH(CU$3+3,'Mortality Tables'!$N$1:$DN$1,0),FALSE)),"")</f>
        <v/>
      </c>
      <c r="CV178" s="685" t="str">
        <f>IFERROR((CU178+BE178*Contr_Rate)*(1+Inv_Return)*IF($D178=$C$1,VLOOKUP($T178,Male_Annuity_Tables,MATCH($BS$3+3,'Mortality Tables'!$N$1:$DN$1,0),FALSE),VLOOKUP($T178,Fe_Annuity_Tables,MATCH(CV$3+3,'Mortality Tables'!$N$1:$DN$1,0),FALSE)),"")</f>
        <v/>
      </c>
      <c r="CW178" s="685" t="str">
        <f>IFERROR((CV178+BF178*Contr_Rate)*(1+Inv_Return)*IF($D178=$C$1,VLOOKUP($T178,Male_Annuity_Tables,MATCH($BS$3+3,'Mortality Tables'!$N$1:$DN$1,0),FALSE),VLOOKUP($T178,Fe_Annuity_Tables,MATCH(CW$3+3,'Mortality Tables'!$N$1:$DN$1,0),FALSE)),"")</f>
        <v/>
      </c>
      <c r="CX178" s="685" t="str">
        <f>IFERROR((CW178+BG178*Contr_Rate)*(1+Inv_Return)*IF($D178=$C$1,VLOOKUP($T178,Male_Annuity_Tables,MATCH($BS$3+3,'Mortality Tables'!$N$1:$DN$1,0),FALSE),VLOOKUP($T178,Fe_Annuity_Tables,MATCH(CX$3+3,'Mortality Tables'!$N$1:$DN$1,0),FALSE)),"")</f>
        <v/>
      </c>
      <c r="CY178" s="685" t="str">
        <f>IFERROR((CX178+BH178*Contr_Rate)*(1+Inv_Return)*IF($D178=$C$1,VLOOKUP($T178,Male_Annuity_Tables,MATCH($BS$3+3,'Mortality Tables'!$N$1:$DN$1,0),FALSE),VLOOKUP($T178,Fe_Annuity_Tables,MATCH(CY$3+3,'Mortality Tables'!$N$1:$DN$1,0),FALSE)),"")</f>
        <v/>
      </c>
      <c r="CZ178" s="685" t="str">
        <f>IFERROR((CY178+BI178*Contr_Rate)*(1+Inv_Return)*IF($D178=$C$1,VLOOKUP($T178,Male_Annuity_Tables,MATCH($BS$3+3,'Mortality Tables'!$N$1:$DN$1,0),FALSE),VLOOKUP($T178,Fe_Annuity_Tables,MATCH(CZ$3+3,'Mortality Tables'!$N$1:$DN$1,0),FALSE)),"")</f>
        <v/>
      </c>
      <c r="DA178" s="685" t="str">
        <f>IFERROR((CZ178+BJ178*Contr_Rate)*(1+Inv_Return)*IF($D178=$C$1,VLOOKUP($T178,Male_Annuity_Tables,MATCH($BS$3+3,'Mortality Tables'!$N$1:$DN$1,0),FALSE),VLOOKUP($T178,Fe_Annuity_Tables,MATCH(DA$3+3,'Mortality Tables'!$N$1:$DN$1,0),FALSE)),"")</f>
        <v/>
      </c>
      <c r="DB178" s="685" t="str">
        <f>IFERROR((DA178+BK178*Contr_Rate)*(1+Inv_Return)*IF($D178=$C$1,VLOOKUP($T178,Male_Annuity_Tables,MATCH($BS$3+3,'Mortality Tables'!$N$1:$DN$1,0),FALSE),VLOOKUP($T178,Fe_Annuity_Tables,MATCH(DB$3+3,'Mortality Tables'!$N$1:$DN$1,0),FALSE)),"")</f>
        <v/>
      </c>
      <c r="DC178" s="685" t="str">
        <f>IFERROR((DB178+BL178*Contr_Rate)*(1+Inv_Return)*IF($D178=$C$1,VLOOKUP($T178,Male_Annuity_Tables,MATCH($BS$3+3,'Mortality Tables'!$N$1:$DN$1,0),FALSE),VLOOKUP($T178,Fe_Annuity_Tables,MATCH(DC$3+3,'Mortality Tables'!$N$1:$DN$1,0),FALSE)),"")</f>
        <v/>
      </c>
      <c r="DD178" s="685" t="str">
        <f>IFERROR((DC178+BM178*Contr_Rate)*(1+Inv_Return)*IF($D178=$C$1,VLOOKUP($T178,Male_Annuity_Tables,MATCH($BS$3+3,'Mortality Tables'!$N$1:$DN$1,0),FALSE),VLOOKUP($T178,Fe_Annuity_Tables,MATCH(DD$3+3,'Mortality Tables'!$N$1:$DN$1,0),FALSE)),"")</f>
        <v/>
      </c>
      <c r="DE178" s="685" t="str">
        <f>IFERROR((DD178+BN178*Contr_Rate)*(1+Inv_Return)*IF($D178=$C$1,VLOOKUP($T178,Male_Annuity_Tables,MATCH($BS$3+3,'Mortality Tables'!$N$1:$DN$1,0),FALSE),VLOOKUP($T178,Fe_Annuity_Tables,MATCH(DE$3+3,'Mortality Tables'!$N$1:$DN$1,0),FALSE)),"")</f>
        <v/>
      </c>
      <c r="DF178" s="685" t="str">
        <f>IFERROR((DE178+BO178*Contr_Rate)*(1+Inv_Return)*IF($D178=$C$1,VLOOKUP($T178,Male_Annuity_Tables,MATCH($BS$3+3,'Mortality Tables'!$N$1:$DN$1,0),FALSE),VLOOKUP($T178,Fe_Annuity_Tables,MATCH(DF$3+3,'Mortality Tables'!$N$1:$DN$1,0),FALSE)),"")</f>
        <v/>
      </c>
      <c r="DG178" s="685" t="str">
        <f>IFERROR((DF178+BP178*Contr_Rate)*(1+Inv_Return)*IF($D178=$C$1,VLOOKUP($T178,Male_Annuity_Tables,MATCH($BS$3+3,'Mortality Tables'!$N$1:$DN$1,0),FALSE),VLOOKUP($T178,Fe_Annuity_Tables,MATCH(DG$3+3,'Mortality Tables'!$N$1:$DN$1,0),FALSE)),"")</f>
        <v/>
      </c>
      <c r="DH178" s="685" t="str">
        <f>IFERROR((DG178+BQ178*Contr_Rate)*(1+Inv_Return)*IF($D178=$C$1,VLOOKUP($T178,Male_Annuity_Tables,MATCH($BS$3+3,'Mortality Tables'!$N$1:$DN$1,0),FALSE),VLOOKUP($T178,Fe_Annuity_Tables,MATCH(DH$3+3,'Mortality Tables'!$N$1:$DN$1,0),FALSE)),"")</f>
        <v/>
      </c>
      <c r="DJ178" s="686">
        <f t="shared" si="100"/>
        <v>0</v>
      </c>
      <c r="DK178" s="680">
        <f t="shared" si="60"/>
        <v>8.0909277508679907</v>
      </c>
      <c r="DL178" s="686">
        <f t="shared" si="111"/>
        <v>0</v>
      </c>
      <c r="DM178" s="686">
        <f t="shared" si="101"/>
        <v>0</v>
      </c>
      <c r="DN178" s="687" t="str">
        <f t="shared" si="112"/>
        <v/>
      </c>
      <c r="DP178" s="688" t="str">
        <f t="shared" si="95"/>
        <v/>
      </c>
      <c r="DQ178" s="688" t="str">
        <f t="shared" si="96"/>
        <v/>
      </c>
      <c r="DR178" s="688" t="str">
        <f t="shared" si="97"/>
        <v/>
      </c>
    </row>
    <row r="179" spans="1:122" s="657" customFormat="1" ht="14.5">
      <c r="A179" s="675" t="s">
        <v>1427</v>
      </c>
      <c r="B179" s="675" t="s">
        <v>1428</v>
      </c>
      <c r="C179" s="675" t="s">
        <v>115</v>
      </c>
      <c r="D179" s="675" t="s">
        <v>61</v>
      </c>
      <c r="E179" s="676">
        <v>27544</v>
      </c>
      <c r="F179" s="677">
        <v>42518</v>
      </c>
      <c r="G179" s="677">
        <v>44707</v>
      </c>
      <c r="H179" s="678">
        <v>2525005</v>
      </c>
      <c r="I179" s="678">
        <v>153410.82999999999</v>
      </c>
      <c r="J179" s="678">
        <v>179254.21</v>
      </c>
      <c r="K179" s="678">
        <v>21652.39</v>
      </c>
      <c r="L179" s="678">
        <v>354317.43</v>
      </c>
      <c r="M179" s="679">
        <f>IF(COUNTIF($A$4:A204,A179)=1,0,1)</f>
        <v>0</v>
      </c>
      <c r="N179" s="680" t="str">
        <f t="shared" si="108"/>
        <v>Okay</v>
      </c>
      <c r="O179" s="680" t="str">
        <f t="shared" ref="O179:O181" si="117">IF(G179&gt;E179,"TRUE","FALSE")</f>
        <v>TRUE</v>
      </c>
      <c r="P179" s="680" t="b">
        <f t="shared" si="92"/>
        <v>1</v>
      </c>
      <c r="Q179" s="680" t="b">
        <f t="shared" si="76"/>
        <v>1</v>
      </c>
      <c r="R179" s="680" t="b">
        <f t="shared" si="77"/>
        <v>1</v>
      </c>
      <c r="S179" s="681">
        <f t="shared" si="93"/>
        <v>41.024657534246572</v>
      </c>
      <c r="T179" s="682">
        <f t="shared" si="78"/>
        <v>49</v>
      </c>
      <c r="U179" s="682">
        <f t="shared" si="99"/>
        <v>47</v>
      </c>
      <c r="V179" s="682">
        <f t="shared" si="79"/>
        <v>2.6</v>
      </c>
      <c r="W179" s="682">
        <f t="shared" si="109"/>
        <v>11</v>
      </c>
      <c r="X179" s="683">
        <f t="shared" si="110"/>
        <v>3897491.73</v>
      </c>
      <c r="Y179" s="684">
        <f t="shared" si="94"/>
        <v>5.0000000000000001E-3</v>
      </c>
      <c r="Z179" s="684">
        <f>IF($D179=$C$1,VLOOKUP($T179,Male_Annuity_Tables,MATCH($W179+2,'Mortality Tables'!$DS$1:$HT$1,0),FALSE),VLOOKUP($T179,Fe_Annuity_Tables,MATCH($W179+2,'Mortality Tables'!$M$1:$DN$1,0),FALSE))</f>
        <v>0.35435655706081948</v>
      </c>
      <c r="AA179" s="664"/>
      <c r="AB179" s="685">
        <f t="shared" si="115"/>
        <v>2653654.0047500003</v>
      </c>
      <c r="AC179" s="685">
        <f t="shared" si="115"/>
        <v>2788857.6762920129</v>
      </c>
      <c r="AD179" s="685">
        <f t="shared" si="115"/>
        <v>2930949.9748990908</v>
      </c>
      <c r="AE179" s="685">
        <f t="shared" si="115"/>
        <v>3080281.8761201994</v>
      </c>
      <c r="AF179" s="685">
        <f t="shared" si="115"/>
        <v>3237222.2377085239</v>
      </c>
      <c r="AG179" s="685">
        <f t="shared" si="115"/>
        <v>3402158.7107197735</v>
      </c>
      <c r="AH179" s="685">
        <f t="shared" si="115"/>
        <v>3575498.6970309457</v>
      </c>
      <c r="AI179" s="685">
        <f t="shared" si="115"/>
        <v>3757670.3556446726</v>
      </c>
      <c r="AJ179" s="685">
        <f t="shared" si="115"/>
        <v>3949123.6602647691</v>
      </c>
      <c r="AK179" s="685">
        <f t="shared" si="115"/>
        <v>4150331.5107552591</v>
      </c>
      <c r="AL179" s="685">
        <f t="shared" si="114"/>
        <v>4361790.9012282398</v>
      </c>
      <c r="AM179" s="685" t="str">
        <f t="shared" si="114"/>
        <v/>
      </c>
      <c r="AN179" s="685" t="str">
        <f t="shared" si="114"/>
        <v/>
      </c>
      <c r="AO179" s="685" t="str">
        <f t="shared" si="114"/>
        <v/>
      </c>
      <c r="AP179" s="685" t="str">
        <f t="shared" si="114"/>
        <v/>
      </c>
      <c r="AQ179" s="685" t="str">
        <f t="shared" si="114"/>
        <v/>
      </c>
      <c r="AR179" s="685" t="str">
        <f t="shared" si="114"/>
        <v/>
      </c>
      <c r="AS179" s="685" t="str">
        <f t="shared" si="114"/>
        <v/>
      </c>
      <c r="AT179" s="685" t="str">
        <f t="shared" si="114"/>
        <v/>
      </c>
      <c r="AU179" s="685" t="str">
        <f t="shared" si="114"/>
        <v/>
      </c>
      <c r="AV179" s="685" t="str">
        <f t="shared" si="113"/>
        <v/>
      </c>
      <c r="AW179" s="685" t="str">
        <f t="shared" si="113"/>
        <v/>
      </c>
      <c r="AX179" s="685" t="str">
        <f t="shared" si="113"/>
        <v/>
      </c>
      <c r="AY179" s="685" t="str">
        <f t="shared" si="113"/>
        <v/>
      </c>
      <c r="AZ179" s="685" t="str">
        <f t="shared" si="113"/>
        <v/>
      </c>
      <c r="BA179" s="685" t="str">
        <f t="shared" si="113"/>
        <v/>
      </c>
      <c r="BB179" s="685" t="str">
        <f t="shared" si="113"/>
        <v/>
      </c>
      <c r="BC179" s="685" t="str">
        <f t="shared" si="113"/>
        <v/>
      </c>
      <c r="BD179" s="685" t="str">
        <f t="shared" si="113"/>
        <v/>
      </c>
      <c r="BE179" s="685" t="str">
        <f t="shared" si="113"/>
        <v/>
      </c>
      <c r="BF179" s="685" t="str">
        <f t="shared" si="113"/>
        <v/>
      </c>
      <c r="BG179" s="685" t="str">
        <f t="shared" si="113"/>
        <v/>
      </c>
      <c r="BH179" s="685" t="str">
        <f t="shared" si="113"/>
        <v/>
      </c>
      <c r="BI179" s="685" t="str">
        <f t="shared" si="106"/>
        <v/>
      </c>
      <c r="BJ179" s="685" t="str">
        <f t="shared" si="106"/>
        <v/>
      </c>
      <c r="BK179" s="685" t="str">
        <f t="shared" si="106"/>
        <v/>
      </c>
      <c r="BL179" s="685" t="str">
        <f t="shared" si="106"/>
        <v/>
      </c>
      <c r="BM179" s="685" t="str">
        <f t="shared" si="106"/>
        <v/>
      </c>
      <c r="BN179" s="685" t="str">
        <f t="shared" si="106"/>
        <v/>
      </c>
      <c r="BO179" s="685" t="str">
        <f t="shared" si="106"/>
        <v/>
      </c>
      <c r="BP179" s="685" t="str">
        <f t="shared" si="106"/>
        <v/>
      </c>
      <c r="BQ179" s="685" t="str">
        <f t="shared" si="107"/>
        <v/>
      </c>
      <c r="BR179" s="529"/>
      <c r="BS179" s="685">
        <f>IFERROR(($L179+AB179*Contr_Rate)*(1+Inv_Return)*IF($D179=$C$1,VLOOKUP($T179,Male_Annuity_Tables,MATCH($BS$3+3,'Mortality Tables'!$N$1:$DN$1,0),FALSE),VLOOKUP($T179,Fe_Annuity_Tables,MATCH(BS$3+3,'Mortality Tables'!$N$1:$DN$1,0),FALSE)),"")</f>
        <v>999859.21504571498</v>
      </c>
      <c r="BT179" s="685">
        <f>IFERROR(($BS179+AC179*Contr_Rate)*(1+Inv_Return)*IF($D179=$C$1,VLOOKUP($T179,Male_Annuity_Tables,MATCH($BS$3+3,'Mortality Tables'!$N$1:$DN$1,0),FALSE),VLOOKUP($T179,Fe_Annuity_Tables,MATCH(BT$3+3,'Mortality Tables'!$N$1:$DN$1,0),FALSE)),"")</f>
        <v>1596171.9453591253</v>
      </c>
      <c r="BU179" s="685">
        <f>IFERROR((BT179+AD179*Contr_Rate)*(1+Inv_Return)*IF($D179=$C$1,VLOOKUP($T179,Male_Annuity_Tables,MATCH($BS$3+3,'Mortality Tables'!$N$1:$DN$1,0),FALSE),VLOOKUP($T179,Fe_Annuity_Tables,MATCH(BU$3+3,'Mortality Tables'!$N$1:$DN$1,0),FALSE)),"")</f>
        <v>2151494.3522280296</v>
      </c>
      <c r="BV179" s="685">
        <f>IFERROR((BU179+AE179*Contr_Rate)*(1+Inv_Return)*IF($D179=$C$1,VLOOKUP($T179,Male_Annuity_Tables,MATCH($BS$3+3,'Mortality Tables'!$N$1:$DN$1,0),FALSE),VLOOKUP($T179,Fe_Annuity_Tables,MATCH(BV$3+3,'Mortality Tables'!$N$1:$DN$1,0),FALSE)),"")</f>
        <v>2673078.4787537642</v>
      </c>
      <c r="BW179" s="685">
        <f>IFERROR((BV179+AF179*Contr_Rate)*(1+Inv_Return)*IF($D179=$C$1,VLOOKUP($T179,Male_Annuity_Tables,MATCH($BS$3+3,'Mortality Tables'!$N$1:$DN$1,0),FALSE),VLOOKUP($T179,Fe_Annuity_Tables,MATCH(BW$3+3,'Mortality Tables'!$N$1:$DN$1,0),FALSE)),"")</f>
        <v>3167323.4701383272</v>
      </c>
      <c r="BX179" s="685">
        <f>IFERROR((BW179+AG179*Contr_Rate)*(1+Inv_Return)*IF($D179=$C$1,VLOOKUP($T179,Male_Annuity_Tables,MATCH($BS$3+3,'Mortality Tables'!$N$1:$DN$1,0),FALSE),VLOOKUP($T179,Fe_Annuity_Tables,MATCH(BX$3+3,'Mortality Tables'!$N$1:$DN$1,0),FALSE)),"")</f>
        <v>3639892.0924206162</v>
      </c>
      <c r="BY179" s="685">
        <f>IFERROR((BX179+AH179*Contr_Rate)*(1+Inv_Return)*IF($D179=$C$1,VLOOKUP($T179,Male_Annuity_Tables,MATCH($BS$3+3,'Mortality Tables'!$N$1:$DN$1,0),FALSE),VLOOKUP($T179,Fe_Annuity_Tables,MATCH(BY$3+3,'Mortality Tables'!$N$1:$DN$1,0),FALSE)),"")</f>
        <v>4095812.2520900164</v>
      </c>
      <c r="BZ179" s="685">
        <f>IFERROR((BY179+AI179*Contr_Rate)*(1+Inv_Return)*IF($D179=$C$1,VLOOKUP($T179,Male_Annuity_Tables,MATCH($BS$3+3,'Mortality Tables'!$N$1:$DN$1,0),FALSE),VLOOKUP($T179,Fe_Annuity_Tables,MATCH(BZ$3+3,'Mortality Tables'!$N$1:$DN$1,0),FALSE)),"")</f>
        <v>4539565.4922300382</v>
      </c>
      <c r="CA179" s="685">
        <f>IFERROR((BZ179+AJ179*Contr_Rate)*(1+Inv_Return)*IF($D179=$C$1,VLOOKUP($T179,Male_Annuity_Tables,MATCH($BS$3+3,'Mortality Tables'!$N$1:$DN$1,0),FALSE),VLOOKUP($T179,Fe_Annuity_Tables,MATCH(CA$3+3,'Mortality Tables'!$N$1:$DN$1,0),FALSE)),"")</f>
        <v>4975164.1829394614</v>
      </c>
      <c r="CB179" s="685">
        <f>IFERROR((CA179+AK179*Contr_Rate)*(1+Inv_Return)*IF($D179=$C$1,VLOOKUP($T179,Male_Annuity_Tables,MATCH($BS$3+3,'Mortality Tables'!$N$1:$DN$1,0),FALSE),VLOOKUP($T179,Fe_Annuity_Tables,MATCH(CB$3+3,'Mortality Tables'!$N$1:$DN$1,0),FALSE)),"")</f>
        <v>5406218.8996583074</v>
      </c>
      <c r="CC179" s="685">
        <f>IFERROR((CB179+AL179*Contr_Rate)*(1+Inv_Return)*IF($D179=$C$1,VLOOKUP($T179,Male_Annuity_Tables,MATCH($BS$3+3,'Mortality Tables'!$N$1:$DN$1,0),FALSE),VLOOKUP($T179,Fe_Annuity_Tables,MATCH(CC$3+3,'Mortality Tables'!$N$1:$DN$1,0),FALSE)),"")</f>
        <v>5835997.2882710462</v>
      </c>
      <c r="CD179" s="685" t="str">
        <f>IFERROR((CC179+AM179*Contr_Rate)*(1+Inv_Return)*IF($D179=$C$1,VLOOKUP($T179,Male_Annuity_Tables,MATCH($BS$3+3,'Mortality Tables'!$N$1:$DN$1,0),FALSE),VLOOKUP($T179,Fe_Annuity_Tables,MATCH(CD$3+3,'Mortality Tables'!$N$1:$DN$1,0),FALSE)),"")</f>
        <v/>
      </c>
      <c r="CE179" s="685" t="str">
        <f>IFERROR((CD179+AN179*Contr_Rate)*(1+Inv_Return)*IF($D179=$C$1,VLOOKUP($T179,Male_Annuity_Tables,MATCH($BS$3+3,'Mortality Tables'!$N$1:$DN$1,0),FALSE),VLOOKUP($T179,Fe_Annuity_Tables,MATCH(CE$3+3,'Mortality Tables'!$N$1:$DN$1,0),FALSE)),"")</f>
        <v/>
      </c>
      <c r="CF179" s="685" t="str">
        <f>IFERROR((CE179+AO179*Contr_Rate)*(1+Inv_Return)*IF($D179=$C$1,VLOOKUP($T179,Male_Annuity_Tables,MATCH($BS$3+3,'Mortality Tables'!$N$1:$DN$1,0),FALSE),VLOOKUP($T179,Fe_Annuity_Tables,MATCH(CF$3+3,'Mortality Tables'!$N$1:$DN$1,0),FALSE)),"")</f>
        <v/>
      </c>
      <c r="CG179" s="685" t="str">
        <f>IFERROR((CF179+AP179*Contr_Rate)*(1+Inv_Return)*IF($D179=$C$1,VLOOKUP($T179,Male_Annuity_Tables,MATCH($BS$3+3,'Mortality Tables'!$N$1:$DN$1,0),FALSE),VLOOKUP($T179,Fe_Annuity_Tables,MATCH(CG$3+3,'Mortality Tables'!$N$1:$DN$1,0),FALSE)),"")</f>
        <v/>
      </c>
      <c r="CH179" s="685" t="str">
        <f>IFERROR((CG179+AQ179*Contr_Rate)*(1+Inv_Return)*IF($D179=$C$1,VLOOKUP($T179,Male_Annuity_Tables,MATCH($BS$3+3,'Mortality Tables'!$N$1:$DN$1,0),FALSE),VLOOKUP($T179,Fe_Annuity_Tables,MATCH(CH$3+3,'Mortality Tables'!$N$1:$DN$1,0),FALSE)),"")</f>
        <v/>
      </c>
      <c r="CI179" s="685" t="str">
        <f>IFERROR((CH179+AR179*Contr_Rate)*(1+Inv_Return)*IF($D179=$C$1,VLOOKUP($T179,Male_Annuity_Tables,MATCH($BS$3+3,'Mortality Tables'!$N$1:$DN$1,0),FALSE),VLOOKUP($T179,Fe_Annuity_Tables,MATCH(CI$3+3,'Mortality Tables'!$N$1:$DN$1,0),FALSE)),"")</f>
        <v/>
      </c>
      <c r="CJ179" s="685" t="str">
        <f>IFERROR((CI179+AS179*Contr_Rate)*(1+Inv_Return)*IF($D179=$C$1,VLOOKUP($T179,Male_Annuity_Tables,MATCH($BS$3+3,'Mortality Tables'!$N$1:$DN$1,0),FALSE),VLOOKUP($T179,Fe_Annuity_Tables,MATCH(CJ$3+3,'Mortality Tables'!$N$1:$DN$1,0),FALSE)),"")</f>
        <v/>
      </c>
      <c r="CK179" s="685" t="str">
        <f>IFERROR((CJ179+AT179*Contr_Rate)*(1+Inv_Return)*IF($D179=$C$1,VLOOKUP($T179,Male_Annuity_Tables,MATCH($BS$3+3,'Mortality Tables'!$N$1:$DN$1,0),FALSE),VLOOKUP($T179,Fe_Annuity_Tables,MATCH(CK$3+3,'Mortality Tables'!$N$1:$DN$1,0),FALSE)),"")</f>
        <v/>
      </c>
      <c r="CL179" s="685" t="str">
        <f>IFERROR((CK179+AU179*Contr_Rate)*(1+Inv_Return)*IF($D179=$C$1,VLOOKUP($T179,Male_Annuity_Tables,MATCH($BS$3+3,'Mortality Tables'!$N$1:$DN$1,0),FALSE),VLOOKUP($T179,Fe_Annuity_Tables,MATCH(CL$3+3,'Mortality Tables'!$N$1:$DN$1,0),FALSE)),"")</f>
        <v/>
      </c>
      <c r="CM179" s="685" t="str">
        <f>IFERROR((CL179+AV179*Contr_Rate)*(1+Inv_Return)*IF($D179=$C$1,VLOOKUP($T179,Male_Annuity_Tables,MATCH($BS$3+3,'Mortality Tables'!$N$1:$DN$1,0),FALSE),VLOOKUP($T179,Fe_Annuity_Tables,MATCH(CM$3+3,'Mortality Tables'!$N$1:$DN$1,0),FALSE)),"")</f>
        <v/>
      </c>
      <c r="CN179" s="685" t="str">
        <f>IFERROR((CM179+AW179*Contr_Rate)*(1+Inv_Return)*IF($D179=$C$1,VLOOKUP($T179,Male_Annuity_Tables,MATCH($BS$3+3,'Mortality Tables'!$N$1:$DN$1,0),FALSE),VLOOKUP($T179,Fe_Annuity_Tables,MATCH(CN$3+3,'Mortality Tables'!$N$1:$DN$1,0),FALSE)),"")</f>
        <v/>
      </c>
      <c r="CO179" s="685" t="str">
        <f>IFERROR((CN179+AX179*Contr_Rate)*(1+Inv_Return)*IF($D179=$C$1,VLOOKUP($T179,Male_Annuity_Tables,MATCH($BS$3+3,'Mortality Tables'!$N$1:$DN$1,0),FALSE),VLOOKUP($T179,Fe_Annuity_Tables,MATCH(CO$3+3,'Mortality Tables'!$N$1:$DN$1,0),FALSE)),"")</f>
        <v/>
      </c>
      <c r="CP179" s="685" t="str">
        <f>IFERROR((CO179+AY179*Contr_Rate)*(1+Inv_Return)*IF($D179=$C$1,VLOOKUP($T179,Male_Annuity_Tables,MATCH($BS$3+3,'Mortality Tables'!$N$1:$DN$1,0),FALSE),VLOOKUP($T179,Fe_Annuity_Tables,MATCH(CP$3+3,'Mortality Tables'!$N$1:$DN$1,0),FALSE)),"")</f>
        <v/>
      </c>
      <c r="CQ179" s="685" t="str">
        <f>IFERROR((CP179+AZ179*Contr_Rate)*(1+Inv_Return)*IF($D179=$C$1,VLOOKUP($T179,Male_Annuity_Tables,MATCH($BS$3+3,'Mortality Tables'!$N$1:$DN$1,0),FALSE),VLOOKUP($T179,Fe_Annuity_Tables,MATCH(CQ$3+3,'Mortality Tables'!$N$1:$DN$1,0),FALSE)),"")</f>
        <v/>
      </c>
      <c r="CR179" s="685" t="str">
        <f>IFERROR((CQ179+BA179*Contr_Rate)*(1+Inv_Return)*IF($D179=$C$1,VLOOKUP($T179,Male_Annuity_Tables,MATCH($BS$3+3,'Mortality Tables'!$N$1:$DN$1,0),FALSE),VLOOKUP($T179,Fe_Annuity_Tables,MATCH(CR$3+3,'Mortality Tables'!$N$1:$DN$1,0),FALSE)),"")</f>
        <v/>
      </c>
      <c r="CS179" s="685" t="str">
        <f>IFERROR((CR179+BB179*Contr_Rate)*(1+Inv_Return)*IF($D179=$C$1,VLOOKUP($T179,Male_Annuity_Tables,MATCH($BS$3+3,'Mortality Tables'!$N$1:$DN$1,0),FALSE),VLOOKUP($T179,Fe_Annuity_Tables,MATCH(CS$3+3,'Mortality Tables'!$N$1:$DN$1,0),FALSE)),"")</f>
        <v/>
      </c>
      <c r="CT179" s="685" t="str">
        <f>IFERROR((CS179+BC179*Contr_Rate)*(1+Inv_Return)*IF($D179=$C$1,VLOOKUP($T179,Male_Annuity_Tables,MATCH($BS$3+3,'Mortality Tables'!$N$1:$DN$1,0),FALSE),VLOOKUP($T179,Fe_Annuity_Tables,MATCH(CT$3+3,'Mortality Tables'!$N$1:$DN$1,0),FALSE)),"")</f>
        <v/>
      </c>
      <c r="CU179" s="685" t="str">
        <f>IFERROR((CT179+BD179*Contr_Rate)*(1+Inv_Return)*IF($D179=$C$1,VLOOKUP($T179,Male_Annuity_Tables,MATCH($BS$3+3,'Mortality Tables'!$N$1:$DN$1,0),FALSE),VLOOKUP($T179,Fe_Annuity_Tables,MATCH(CU$3+3,'Mortality Tables'!$N$1:$DN$1,0),FALSE)),"")</f>
        <v/>
      </c>
      <c r="CV179" s="685" t="str">
        <f>IFERROR((CU179+BE179*Contr_Rate)*(1+Inv_Return)*IF($D179=$C$1,VLOOKUP($T179,Male_Annuity_Tables,MATCH($BS$3+3,'Mortality Tables'!$N$1:$DN$1,0),FALSE),VLOOKUP($T179,Fe_Annuity_Tables,MATCH(CV$3+3,'Mortality Tables'!$N$1:$DN$1,0),FALSE)),"")</f>
        <v/>
      </c>
      <c r="CW179" s="685" t="str">
        <f>IFERROR((CV179+BF179*Contr_Rate)*(1+Inv_Return)*IF($D179=$C$1,VLOOKUP($T179,Male_Annuity_Tables,MATCH($BS$3+3,'Mortality Tables'!$N$1:$DN$1,0),FALSE),VLOOKUP($T179,Fe_Annuity_Tables,MATCH(CW$3+3,'Mortality Tables'!$N$1:$DN$1,0),FALSE)),"")</f>
        <v/>
      </c>
      <c r="CX179" s="685" t="str">
        <f>IFERROR((CW179+BG179*Contr_Rate)*(1+Inv_Return)*IF($D179=$C$1,VLOOKUP($T179,Male_Annuity_Tables,MATCH($BS$3+3,'Mortality Tables'!$N$1:$DN$1,0),FALSE),VLOOKUP($T179,Fe_Annuity_Tables,MATCH(CX$3+3,'Mortality Tables'!$N$1:$DN$1,0),FALSE)),"")</f>
        <v/>
      </c>
      <c r="CY179" s="685" t="str">
        <f>IFERROR((CX179+BH179*Contr_Rate)*(1+Inv_Return)*IF($D179=$C$1,VLOOKUP($T179,Male_Annuity_Tables,MATCH($BS$3+3,'Mortality Tables'!$N$1:$DN$1,0),FALSE),VLOOKUP($T179,Fe_Annuity_Tables,MATCH(CY$3+3,'Mortality Tables'!$N$1:$DN$1,0),FALSE)),"")</f>
        <v/>
      </c>
      <c r="CZ179" s="685" t="str">
        <f>IFERROR((CY179+BI179*Contr_Rate)*(1+Inv_Return)*IF($D179=$C$1,VLOOKUP($T179,Male_Annuity_Tables,MATCH($BS$3+3,'Mortality Tables'!$N$1:$DN$1,0),FALSE),VLOOKUP($T179,Fe_Annuity_Tables,MATCH(CZ$3+3,'Mortality Tables'!$N$1:$DN$1,0),FALSE)),"")</f>
        <v/>
      </c>
      <c r="DA179" s="685" t="str">
        <f>IFERROR((CZ179+BJ179*Contr_Rate)*(1+Inv_Return)*IF($D179=$C$1,VLOOKUP($T179,Male_Annuity_Tables,MATCH($BS$3+3,'Mortality Tables'!$N$1:$DN$1,0),FALSE),VLOOKUP($T179,Fe_Annuity_Tables,MATCH(DA$3+3,'Mortality Tables'!$N$1:$DN$1,0),FALSE)),"")</f>
        <v/>
      </c>
      <c r="DB179" s="685" t="str">
        <f>IFERROR((DA179+BK179*Contr_Rate)*(1+Inv_Return)*IF($D179=$C$1,VLOOKUP($T179,Male_Annuity_Tables,MATCH($BS$3+3,'Mortality Tables'!$N$1:$DN$1,0),FALSE),VLOOKUP($T179,Fe_Annuity_Tables,MATCH(DB$3+3,'Mortality Tables'!$N$1:$DN$1,0),FALSE)),"")</f>
        <v/>
      </c>
      <c r="DC179" s="685" t="str">
        <f>IFERROR((DB179+BL179*Contr_Rate)*(1+Inv_Return)*IF($D179=$C$1,VLOOKUP($T179,Male_Annuity_Tables,MATCH($BS$3+3,'Mortality Tables'!$N$1:$DN$1,0),FALSE),VLOOKUP($T179,Fe_Annuity_Tables,MATCH(DC$3+3,'Mortality Tables'!$N$1:$DN$1,0),FALSE)),"")</f>
        <v/>
      </c>
      <c r="DD179" s="685" t="str">
        <f>IFERROR((DC179+BM179*Contr_Rate)*(1+Inv_Return)*IF($D179=$C$1,VLOOKUP($T179,Male_Annuity_Tables,MATCH($BS$3+3,'Mortality Tables'!$N$1:$DN$1,0),FALSE),VLOOKUP($T179,Fe_Annuity_Tables,MATCH(DD$3+3,'Mortality Tables'!$N$1:$DN$1,0),FALSE)),"")</f>
        <v/>
      </c>
      <c r="DE179" s="685" t="str">
        <f>IFERROR((DD179+BN179*Contr_Rate)*(1+Inv_Return)*IF($D179=$C$1,VLOOKUP($T179,Male_Annuity_Tables,MATCH($BS$3+3,'Mortality Tables'!$N$1:$DN$1,0),FALSE),VLOOKUP($T179,Fe_Annuity_Tables,MATCH(DE$3+3,'Mortality Tables'!$N$1:$DN$1,0),FALSE)),"")</f>
        <v/>
      </c>
      <c r="DF179" s="685" t="str">
        <f>IFERROR((DE179+BO179*Contr_Rate)*(1+Inv_Return)*IF($D179=$C$1,VLOOKUP($T179,Male_Annuity_Tables,MATCH($BS$3+3,'Mortality Tables'!$N$1:$DN$1,0),FALSE),VLOOKUP($T179,Fe_Annuity_Tables,MATCH(DF$3+3,'Mortality Tables'!$N$1:$DN$1,0),FALSE)),"")</f>
        <v/>
      </c>
      <c r="DG179" s="685" t="str">
        <f>IFERROR((DF179+BP179*Contr_Rate)*(1+Inv_Return)*IF($D179=$C$1,VLOOKUP($T179,Male_Annuity_Tables,MATCH($BS$3+3,'Mortality Tables'!$N$1:$DN$1,0),FALSE),VLOOKUP($T179,Fe_Annuity_Tables,MATCH(DG$3+3,'Mortality Tables'!$N$1:$DN$1,0),FALSE)),"")</f>
        <v/>
      </c>
      <c r="DH179" s="685" t="str">
        <f>IFERROR((DG179+BQ179*Contr_Rate)*(1+Inv_Return)*IF($D179=$C$1,VLOOKUP($T179,Male_Annuity_Tables,MATCH($BS$3+3,'Mortality Tables'!$N$1:$DN$1,0),FALSE),VLOOKUP($T179,Fe_Annuity_Tables,MATCH(DH$3+3,'Mortality Tables'!$N$1:$DN$1,0),FALSE)),"")</f>
        <v/>
      </c>
      <c r="DJ179" s="686">
        <f t="shared" si="100"/>
        <v>5835997.2882710462</v>
      </c>
      <c r="DK179" s="680">
        <f t="shared" si="60"/>
        <v>8.0909277508679907</v>
      </c>
      <c r="DL179" s="686">
        <f t="shared" si="111"/>
        <v>483271.91930766229</v>
      </c>
      <c r="DM179" s="686">
        <f t="shared" si="101"/>
        <v>4361790.9012282398</v>
      </c>
      <c r="DN179" s="687">
        <f t="shared" si="112"/>
        <v>0.11079667280051811</v>
      </c>
      <c r="DP179" s="688">
        <f t="shared" si="95"/>
        <v>154228.28392080154</v>
      </c>
      <c r="DQ179" s="688">
        <f t="shared" si="96"/>
        <v>167475.14902291549</v>
      </c>
      <c r="DR179" s="688">
        <f t="shared" si="97"/>
        <v>226767.50472483435</v>
      </c>
    </row>
    <row r="180" spans="1:122" s="657" customFormat="1" ht="14.5">
      <c r="A180" s="675" t="s">
        <v>1429</v>
      </c>
      <c r="B180" s="675" t="s">
        <v>1430</v>
      </c>
      <c r="C180" s="675" t="s">
        <v>541</v>
      </c>
      <c r="D180" s="675" t="s">
        <v>61</v>
      </c>
      <c r="E180" s="676">
        <v>25224</v>
      </c>
      <c r="F180" s="677">
        <v>42781</v>
      </c>
      <c r="G180" s="677">
        <v>43082</v>
      </c>
      <c r="H180" s="678">
        <v>520657</v>
      </c>
      <c r="I180" s="678">
        <v>30083.040000000001</v>
      </c>
      <c r="J180" s="678">
        <v>45672.97</v>
      </c>
      <c r="K180" s="678"/>
      <c r="L180" s="678">
        <v>75756.010000000009</v>
      </c>
      <c r="M180" s="679">
        <f>IF(COUNTIF($A$4:A204,A180)=1,0,1)</f>
        <v>0</v>
      </c>
      <c r="N180" s="680" t="str">
        <f t="shared" si="108"/>
        <v>Okay</v>
      </c>
      <c r="O180" s="680" t="str">
        <f t="shared" si="117"/>
        <v>TRUE</v>
      </c>
      <c r="P180" s="680" t="b">
        <f t="shared" si="92"/>
        <v>1</v>
      </c>
      <c r="Q180" s="680" t="b">
        <f t="shared" si="76"/>
        <v>1</v>
      </c>
      <c r="R180" s="680" t="b">
        <f t="shared" si="77"/>
        <v>1</v>
      </c>
      <c r="S180" s="681">
        <f t="shared" si="93"/>
        <v>48.101369863013701</v>
      </c>
      <c r="T180" s="682">
        <f t="shared" si="78"/>
        <v>55</v>
      </c>
      <c r="U180" s="682">
        <f t="shared" si="99"/>
        <v>48</v>
      </c>
      <c r="V180" s="682">
        <f t="shared" si="79"/>
        <v>7.0520547945205481</v>
      </c>
      <c r="W180" s="682">
        <f t="shared" si="109"/>
        <v>5</v>
      </c>
      <c r="X180" s="683">
        <f t="shared" si="110"/>
        <v>378780.05000000005</v>
      </c>
      <c r="Y180" s="684">
        <f t="shared" si="94"/>
        <v>8.6999999999999994E-3</v>
      </c>
      <c r="Z180" s="684">
        <f>IF($D180=$C$1,VLOOKUP($T180,Male_Annuity_Tables,MATCH($W180+2,'Mortality Tables'!$DS$1:$HT$1,0),FALSE),VLOOKUP($T180,Fe_Annuity_Tables,MATCH($W180+2,'Mortality Tables'!$M$1:$DN$1,0),FALSE))</f>
        <v>0.73361217886501018</v>
      </c>
      <c r="AA180" s="664"/>
      <c r="AB180" s="685">
        <f t="shared" si="115"/>
        <v>547184.47415000002</v>
      </c>
      <c r="AC180" s="685">
        <f t="shared" si="115"/>
        <v>575063.52310794254</v>
      </c>
      <c r="AD180" s="685">
        <f t="shared" si="115"/>
        <v>604363.00961029227</v>
      </c>
      <c r="AE180" s="685">
        <f t="shared" si="115"/>
        <v>635155.30494993669</v>
      </c>
      <c r="AF180" s="685">
        <f t="shared" si="115"/>
        <v>667516.46773713594</v>
      </c>
      <c r="AG180" s="685" t="str">
        <f t="shared" si="115"/>
        <v/>
      </c>
      <c r="AH180" s="685" t="str">
        <f t="shared" si="115"/>
        <v/>
      </c>
      <c r="AI180" s="685" t="str">
        <f t="shared" si="115"/>
        <v/>
      </c>
      <c r="AJ180" s="685" t="str">
        <f t="shared" si="115"/>
        <v/>
      </c>
      <c r="AK180" s="685" t="str">
        <f t="shared" si="115"/>
        <v/>
      </c>
      <c r="AL180" s="685" t="str">
        <f t="shared" si="114"/>
        <v/>
      </c>
      <c r="AM180" s="685" t="str">
        <f t="shared" si="114"/>
        <v/>
      </c>
      <c r="AN180" s="685" t="str">
        <f t="shared" si="114"/>
        <v/>
      </c>
      <c r="AO180" s="685" t="str">
        <f t="shared" si="114"/>
        <v/>
      </c>
      <c r="AP180" s="685" t="str">
        <f t="shared" si="114"/>
        <v/>
      </c>
      <c r="AQ180" s="685" t="str">
        <f t="shared" si="114"/>
        <v/>
      </c>
      <c r="AR180" s="685" t="str">
        <f t="shared" si="114"/>
        <v/>
      </c>
      <c r="AS180" s="685" t="str">
        <f t="shared" si="114"/>
        <v/>
      </c>
      <c r="AT180" s="685" t="str">
        <f t="shared" si="114"/>
        <v/>
      </c>
      <c r="AU180" s="685" t="str">
        <f t="shared" si="114"/>
        <v/>
      </c>
      <c r="AV180" s="685" t="str">
        <f t="shared" si="113"/>
        <v/>
      </c>
      <c r="AW180" s="685" t="str">
        <f t="shared" si="113"/>
        <v/>
      </c>
      <c r="AX180" s="685" t="str">
        <f t="shared" si="113"/>
        <v/>
      </c>
      <c r="AY180" s="685" t="str">
        <f t="shared" si="113"/>
        <v/>
      </c>
      <c r="AZ180" s="685" t="str">
        <f t="shared" si="113"/>
        <v/>
      </c>
      <c r="BA180" s="685" t="str">
        <f t="shared" si="113"/>
        <v/>
      </c>
      <c r="BB180" s="685" t="str">
        <f t="shared" si="113"/>
        <v/>
      </c>
      <c r="BC180" s="685" t="str">
        <f t="shared" si="113"/>
        <v/>
      </c>
      <c r="BD180" s="685" t="str">
        <f t="shared" si="113"/>
        <v/>
      </c>
      <c r="BE180" s="685" t="str">
        <f t="shared" si="113"/>
        <v/>
      </c>
      <c r="BF180" s="685" t="str">
        <f t="shared" si="113"/>
        <v/>
      </c>
      <c r="BG180" s="685" t="str">
        <f t="shared" si="113"/>
        <v/>
      </c>
      <c r="BH180" s="685" t="str">
        <f t="shared" ref="AV180:BK198" si="118">IFERROR(IF($W180&gt;=BH$3,($H180*(1+Ann_Salary_Growth_Rate)^BH$3),""),0)</f>
        <v/>
      </c>
      <c r="BI180" s="685" t="str">
        <f t="shared" si="106"/>
        <v/>
      </c>
      <c r="BJ180" s="685" t="str">
        <f t="shared" si="106"/>
        <v/>
      </c>
      <c r="BK180" s="685" t="str">
        <f t="shared" si="106"/>
        <v/>
      </c>
      <c r="BL180" s="685" t="str">
        <f t="shared" si="106"/>
        <v/>
      </c>
      <c r="BM180" s="685" t="str">
        <f t="shared" si="106"/>
        <v/>
      </c>
      <c r="BN180" s="685" t="str">
        <f t="shared" si="106"/>
        <v/>
      </c>
      <c r="BO180" s="685" t="str">
        <f t="shared" si="106"/>
        <v/>
      </c>
      <c r="BP180" s="685" t="str">
        <f t="shared" si="106"/>
        <v/>
      </c>
      <c r="BQ180" s="685" t="str">
        <f t="shared" si="107"/>
        <v/>
      </c>
      <c r="BR180" s="529"/>
      <c r="BS180" s="685">
        <f>IFERROR(($L180+AB180*Contr_Rate)*(1+Inv_Return)*IF($D180=$C$1,VLOOKUP($T180,Male_Annuity_Tables,MATCH($BS$3+3,'Mortality Tables'!$N$1:$DN$1,0),FALSE),VLOOKUP($T180,Fe_Annuity_Tables,MATCH(BS$3+3,'Mortality Tables'!$N$1:$DN$1,0),FALSE)),"")</f>
        <v>232178.68017028374</v>
      </c>
      <c r="BT180" s="685">
        <f>IFERROR(($BS180+AC180*Contr_Rate)*(1+Inv_Return)*IF($D180=$C$1,VLOOKUP($T180,Male_Annuity_Tables,MATCH($BS$3+3,'Mortality Tables'!$N$1:$DN$1,0),FALSE),VLOOKUP($T180,Fe_Annuity_Tables,MATCH(BT$3+3,'Mortality Tables'!$N$1:$DN$1,0),FALSE)),"")</f>
        <v>391653.77373406827</v>
      </c>
      <c r="BU180" s="685">
        <f>IFERROR((BT180+AD180*Contr_Rate)*(1+Inv_Return)*IF($D180=$C$1,VLOOKUP($T180,Male_Annuity_Tables,MATCH($BS$3+3,'Mortality Tables'!$N$1:$DN$1,0),FALSE),VLOOKUP($T180,Fe_Annuity_Tables,MATCH(BU$3+3,'Mortality Tables'!$N$1:$DN$1,0),FALSE)),"")</f>
        <v>554495.30336502369</v>
      </c>
      <c r="BV180" s="685">
        <f>IFERROR((BU180+AE180*Contr_Rate)*(1+Inv_Return)*IF($D180=$C$1,VLOOKUP($T180,Male_Annuity_Tables,MATCH($BS$3+3,'Mortality Tables'!$N$1:$DN$1,0),FALSE),VLOOKUP($T180,Fe_Annuity_Tables,MATCH(BV$3+3,'Mortality Tables'!$N$1:$DN$1,0),FALSE)),"")</f>
        <v>721028.17227752309</v>
      </c>
      <c r="BW180" s="685">
        <f>IFERROR((BV180+AF180*Contr_Rate)*(1+Inv_Return)*IF($D180=$C$1,VLOOKUP($T180,Male_Annuity_Tables,MATCH($BS$3+3,'Mortality Tables'!$N$1:$DN$1,0),FALSE),VLOOKUP($T180,Fe_Annuity_Tables,MATCH(BW$3+3,'Mortality Tables'!$N$1:$DN$1,0),FALSE)),"")</f>
        <v>891588.89375059411</v>
      </c>
      <c r="BX180" s="685" t="str">
        <f>IFERROR((BW180+AG180*Contr_Rate)*(1+Inv_Return)*IF($D180=$C$1,VLOOKUP($T180,Male_Annuity_Tables,MATCH($BS$3+3,'Mortality Tables'!$N$1:$DN$1,0),FALSE),VLOOKUP($T180,Fe_Annuity_Tables,MATCH(BX$3+3,'Mortality Tables'!$N$1:$DN$1,0),FALSE)),"")</f>
        <v/>
      </c>
      <c r="BY180" s="685" t="str">
        <f>IFERROR((BX180+AH180*Contr_Rate)*(1+Inv_Return)*IF($D180=$C$1,VLOOKUP($T180,Male_Annuity_Tables,MATCH($BS$3+3,'Mortality Tables'!$N$1:$DN$1,0),FALSE),VLOOKUP($T180,Fe_Annuity_Tables,MATCH(BY$3+3,'Mortality Tables'!$N$1:$DN$1,0),FALSE)),"")</f>
        <v/>
      </c>
      <c r="BZ180" s="685" t="str">
        <f>IFERROR((BY180+AI180*Contr_Rate)*(1+Inv_Return)*IF($D180=$C$1,VLOOKUP($T180,Male_Annuity_Tables,MATCH($BS$3+3,'Mortality Tables'!$N$1:$DN$1,0),FALSE),VLOOKUP($T180,Fe_Annuity_Tables,MATCH(BZ$3+3,'Mortality Tables'!$N$1:$DN$1,0),FALSE)),"")</f>
        <v/>
      </c>
      <c r="CA180" s="685" t="str">
        <f>IFERROR((BZ180+AJ180*Contr_Rate)*(1+Inv_Return)*IF($D180=$C$1,VLOOKUP($T180,Male_Annuity_Tables,MATCH($BS$3+3,'Mortality Tables'!$N$1:$DN$1,0),FALSE),VLOOKUP($T180,Fe_Annuity_Tables,MATCH(CA$3+3,'Mortality Tables'!$N$1:$DN$1,0),FALSE)),"")</f>
        <v/>
      </c>
      <c r="CB180" s="685" t="str">
        <f>IFERROR((CA180+AK180*Contr_Rate)*(1+Inv_Return)*IF($D180=$C$1,VLOOKUP($T180,Male_Annuity_Tables,MATCH($BS$3+3,'Mortality Tables'!$N$1:$DN$1,0),FALSE),VLOOKUP($T180,Fe_Annuity_Tables,MATCH(CB$3+3,'Mortality Tables'!$N$1:$DN$1,0),FALSE)),"")</f>
        <v/>
      </c>
      <c r="CC180" s="685" t="str">
        <f>IFERROR((CB180+AL180*Contr_Rate)*(1+Inv_Return)*IF($D180=$C$1,VLOOKUP($T180,Male_Annuity_Tables,MATCH($BS$3+3,'Mortality Tables'!$N$1:$DN$1,0),FALSE),VLOOKUP($T180,Fe_Annuity_Tables,MATCH(CC$3+3,'Mortality Tables'!$N$1:$DN$1,0),FALSE)),"")</f>
        <v/>
      </c>
      <c r="CD180" s="685" t="str">
        <f>IFERROR((CC180+AM180*Contr_Rate)*(1+Inv_Return)*IF($D180=$C$1,VLOOKUP($T180,Male_Annuity_Tables,MATCH($BS$3+3,'Mortality Tables'!$N$1:$DN$1,0),FALSE),VLOOKUP($T180,Fe_Annuity_Tables,MATCH(CD$3+3,'Mortality Tables'!$N$1:$DN$1,0),FALSE)),"")</f>
        <v/>
      </c>
      <c r="CE180" s="685" t="str">
        <f>IFERROR((CD180+AN180*Contr_Rate)*(1+Inv_Return)*IF($D180=$C$1,VLOOKUP($T180,Male_Annuity_Tables,MATCH($BS$3+3,'Mortality Tables'!$N$1:$DN$1,0),FALSE),VLOOKUP($T180,Fe_Annuity_Tables,MATCH(CE$3+3,'Mortality Tables'!$N$1:$DN$1,0),FALSE)),"")</f>
        <v/>
      </c>
      <c r="CF180" s="685" t="str">
        <f>IFERROR((CE180+AO180*Contr_Rate)*(1+Inv_Return)*IF($D180=$C$1,VLOOKUP($T180,Male_Annuity_Tables,MATCH($BS$3+3,'Mortality Tables'!$N$1:$DN$1,0),FALSE),VLOOKUP($T180,Fe_Annuity_Tables,MATCH(CF$3+3,'Mortality Tables'!$N$1:$DN$1,0),FALSE)),"")</f>
        <v/>
      </c>
      <c r="CG180" s="685" t="str">
        <f>IFERROR((CF180+AP180*Contr_Rate)*(1+Inv_Return)*IF($D180=$C$1,VLOOKUP($T180,Male_Annuity_Tables,MATCH($BS$3+3,'Mortality Tables'!$N$1:$DN$1,0),FALSE),VLOOKUP($T180,Fe_Annuity_Tables,MATCH(CG$3+3,'Mortality Tables'!$N$1:$DN$1,0),FALSE)),"")</f>
        <v/>
      </c>
      <c r="CH180" s="685" t="str">
        <f>IFERROR((CG180+AQ180*Contr_Rate)*(1+Inv_Return)*IF($D180=$C$1,VLOOKUP($T180,Male_Annuity_Tables,MATCH($BS$3+3,'Mortality Tables'!$N$1:$DN$1,0),FALSE),VLOOKUP($T180,Fe_Annuity_Tables,MATCH(CH$3+3,'Mortality Tables'!$N$1:$DN$1,0),FALSE)),"")</f>
        <v/>
      </c>
      <c r="CI180" s="685" t="str">
        <f>IFERROR((CH180+AR180*Contr_Rate)*(1+Inv_Return)*IF($D180=$C$1,VLOOKUP($T180,Male_Annuity_Tables,MATCH($BS$3+3,'Mortality Tables'!$N$1:$DN$1,0),FALSE),VLOOKUP($T180,Fe_Annuity_Tables,MATCH(CI$3+3,'Mortality Tables'!$N$1:$DN$1,0),FALSE)),"")</f>
        <v/>
      </c>
      <c r="CJ180" s="685" t="str">
        <f>IFERROR((CI180+AS180*Contr_Rate)*(1+Inv_Return)*IF($D180=$C$1,VLOOKUP($T180,Male_Annuity_Tables,MATCH($BS$3+3,'Mortality Tables'!$N$1:$DN$1,0),FALSE),VLOOKUP($T180,Fe_Annuity_Tables,MATCH(CJ$3+3,'Mortality Tables'!$N$1:$DN$1,0),FALSE)),"")</f>
        <v/>
      </c>
      <c r="CK180" s="685" t="str">
        <f>IFERROR((CJ180+AT180*Contr_Rate)*(1+Inv_Return)*IF($D180=$C$1,VLOOKUP($T180,Male_Annuity_Tables,MATCH($BS$3+3,'Mortality Tables'!$N$1:$DN$1,0),FALSE),VLOOKUP($T180,Fe_Annuity_Tables,MATCH(CK$3+3,'Mortality Tables'!$N$1:$DN$1,0),FALSE)),"")</f>
        <v/>
      </c>
      <c r="CL180" s="685" t="str">
        <f>IFERROR((CK180+AU180*Contr_Rate)*(1+Inv_Return)*IF($D180=$C$1,VLOOKUP($T180,Male_Annuity_Tables,MATCH($BS$3+3,'Mortality Tables'!$N$1:$DN$1,0),FALSE),VLOOKUP($T180,Fe_Annuity_Tables,MATCH(CL$3+3,'Mortality Tables'!$N$1:$DN$1,0),FALSE)),"")</f>
        <v/>
      </c>
      <c r="CM180" s="685" t="str">
        <f>IFERROR((CL180+AV180*Contr_Rate)*(1+Inv_Return)*IF($D180=$C$1,VLOOKUP($T180,Male_Annuity_Tables,MATCH($BS$3+3,'Mortality Tables'!$N$1:$DN$1,0),FALSE),VLOOKUP($T180,Fe_Annuity_Tables,MATCH(CM$3+3,'Mortality Tables'!$N$1:$DN$1,0),FALSE)),"")</f>
        <v/>
      </c>
      <c r="CN180" s="685" t="str">
        <f>IFERROR((CM180+AW180*Contr_Rate)*(1+Inv_Return)*IF($D180=$C$1,VLOOKUP($T180,Male_Annuity_Tables,MATCH($BS$3+3,'Mortality Tables'!$N$1:$DN$1,0),FALSE),VLOOKUP($T180,Fe_Annuity_Tables,MATCH(CN$3+3,'Mortality Tables'!$N$1:$DN$1,0),FALSE)),"")</f>
        <v/>
      </c>
      <c r="CO180" s="685" t="str">
        <f>IFERROR((CN180+AX180*Contr_Rate)*(1+Inv_Return)*IF($D180=$C$1,VLOOKUP($T180,Male_Annuity_Tables,MATCH($BS$3+3,'Mortality Tables'!$N$1:$DN$1,0),FALSE),VLOOKUP($T180,Fe_Annuity_Tables,MATCH(CO$3+3,'Mortality Tables'!$N$1:$DN$1,0),FALSE)),"")</f>
        <v/>
      </c>
      <c r="CP180" s="685" t="str">
        <f>IFERROR((CO180+AY180*Contr_Rate)*(1+Inv_Return)*IF($D180=$C$1,VLOOKUP($T180,Male_Annuity_Tables,MATCH($BS$3+3,'Mortality Tables'!$N$1:$DN$1,0),FALSE),VLOOKUP($T180,Fe_Annuity_Tables,MATCH(CP$3+3,'Mortality Tables'!$N$1:$DN$1,0),FALSE)),"")</f>
        <v/>
      </c>
      <c r="CQ180" s="685" t="str">
        <f>IFERROR((CP180+AZ180*Contr_Rate)*(1+Inv_Return)*IF($D180=$C$1,VLOOKUP($T180,Male_Annuity_Tables,MATCH($BS$3+3,'Mortality Tables'!$N$1:$DN$1,0),FALSE),VLOOKUP($T180,Fe_Annuity_Tables,MATCH(CQ$3+3,'Mortality Tables'!$N$1:$DN$1,0),FALSE)),"")</f>
        <v/>
      </c>
      <c r="CR180" s="685" t="str">
        <f>IFERROR((CQ180+BA180*Contr_Rate)*(1+Inv_Return)*IF($D180=$C$1,VLOOKUP($T180,Male_Annuity_Tables,MATCH($BS$3+3,'Mortality Tables'!$N$1:$DN$1,0),FALSE),VLOOKUP($T180,Fe_Annuity_Tables,MATCH(CR$3+3,'Mortality Tables'!$N$1:$DN$1,0),FALSE)),"")</f>
        <v/>
      </c>
      <c r="CS180" s="685" t="str">
        <f>IFERROR((CR180+BB180*Contr_Rate)*(1+Inv_Return)*IF($D180=$C$1,VLOOKUP($T180,Male_Annuity_Tables,MATCH($BS$3+3,'Mortality Tables'!$N$1:$DN$1,0),FALSE),VLOOKUP($T180,Fe_Annuity_Tables,MATCH(CS$3+3,'Mortality Tables'!$N$1:$DN$1,0),FALSE)),"")</f>
        <v/>
      </c>
      <c r="CT180" s="685" t="str">
        <f>IFERROR((CS180+BC180*Contr_Rate)*(1+Inv_Return)*IF($D180=$C$1,VLOOKUP($T180,Male_Annuity_Tables,MATCH($BS$3+3,'Mortality Tables'!$N$1:$DN$1,0),FALSE),VLOOKUP($T180,Fe_Annuity_Tables,MATCH(CT$3+3,'Mortality Tables'!$N$1:$DN$1,0),FALSE)),"")</f>
        <v/>
      </c>
      <c r="CU180" s="685" t="str">
        <f>IFERROR((CT180+BD180*Contr_Rate)*(1+Inv_Return)*IF($D180=$C$1,VLOOKUP($T180,Male_Annuity_Tables,MATCH($BS$3+3,'Mortality Tables'!$N$1:$DN$1,0),FALSE),VLOOKUP($T180,Fe_Annuity_Tables,MATCH(CU$3+3,'Mortality Tables'!$N$1:$DN$1,0),FALSE)),"")</f>
        <v/>
      </c>
      <c r="CV180" s="685" t="str">
        <f>IFERROR((CU180+BE180*Contr_Rate)*(1+Inv_Return)*IF($D180=$C$1,VLOOKUP($T180,Male_Annuity_Tables,MATCH($BS$3+3,'Mortality Tables'!$N$1:$DN$1,0),FALSE),VLOOKUP($T180,Fe_Annuity_Tables,MATCH(CV$3+3,'Mortality Tables'!$N$1:$DN$1,0),FALSE)),"")</f>
        <v/>
      </c>
      <c r="CW180" s="685" t="str">
        <f>IFERROR((CV180+BF180*Contr_Rate)*(1+Inv_Return)*IF($D180=$C$1,VLOOKUP($T180,Male_Annuity_Tables,MATCH($BS$3+3,'Mortality Tables'!$N$1:$DN$1,0),FALSE),VLOOKUP($T180,Fe_Annuity_Tables,MATCH(CW$3+3,'Mortality Tables'!$N$1:$DN$1,0),FALSE)),"")</f>
        <v/>
      </c>
      <c r="CX180" s="685" t="str">
        <f>IFERROR((CW180+BG180*Contr_Rate)*(1+Inv_Return)*IF($D180=$C$1,VLOOKUP($T180,Male_Annuity_Tables,MATCH($BS$3+3,'Mortality Tables'!$N$1:$DN$1,0),FALSE),VLOOKUP($T180,Fe_Annuity_Tables,MATCH(CX$3+3,'Mortality Tables'!$N$1:$DN$1,0),FALSE)),"")</f>
        <v/>
      </c>
      <c r="CY180" s="685" t="str">
        <f>IFERROR((CX180+BH180*Contr_Rate)*(1+Inv_Return)*IF($D180=$C$1,VLOOKUP($T180,Male_Annuity_Tables,MATCH($BS$3+3,'Mortality Tables'!$N$1:$DN$1,0),FALSE),VLOOKUP($T180,Fe_Annuity_Tables,MATCH(CY$3+3,'Mortality Tables'!$N$1:$DN$1,0),FALSE)),"")</f>
        <v/>
      </c>
      <c r="CZ180" s="685" t="str">
        <f>IFERROR((CY180+BI180*Contr_Rate)*(1+Inv_Return)*IF($D180=$C$1,VLOOKUP($T180,Male_Annuity_Tables,MATCH($BS$3+3,'Mortality Tables'!$N$1:$DN$1,0),FALSE),VLOOKUP($T180,Fe_Annuity_Tables,MATCH(CZ$3+3,'Mortality Tables'!$N$1:$DN$1,0),FALSE)),"")</f>
        <v/>
      </c>
      <c r="DA180" s="685" t="str">
        <f>IFERROR((CZ180+BJ180*Contr_Rate)*(1+Inv_Return)*IF($D180=$C$1,VLOOKUP($T180,Male_Annuity_Tables,MATCH($BS$3+3,'Mortality Tables'!$N$1:$DN$1,0),FALSE),VLOOKUP($T180,Fe_Annuity_Tables,MATCH(DA$3+3,'Mortality Tables'!$N$1:$DN$1,0),FALSE)),"")</f>
        <v/>
      </c>
      <c r="DB180" s="685" t="str">
        <f>IFERROR((DA180+BK180*Contr_Rate)*(1+Inv_Return)*IF($D180=$C$1,VLOOKUP($T180,Male_Annuity_Tables,MATCH($BS$3+3,'Mortality Tables'!$N$1:$DN$1,0),FALSE),VLOOKUP($T180,Fe_Annuity_Tables,MATCH(DB$3+3,'Mortality Tables'!$N$1:$DN$1,0),FALSE)),"")</f>
        <v/>
      </c>
      <c r="DC180" s="685" t="str">
        <f>IFERROR((DB180+BL180*Contr_Rate)*(1+Inv_Return)*IF($D180=$C$1,VLOOKUP($T180,Male_Annuity_Tables,MATCH($BS$3+3,'Mortality Tables'!$N$1:$DN$1,0),FALSE),VLOOKUP($T180,Fe_Annuity_Tables,MATCH(DC$3+3,'Mortality Tables'!$N$1:$DN$1,0),FALSE)),"")</f>
        <v/>
      </c>
      <c r="DD180" s="685" t="str">
        <f>IFERROR((DC180+BM180*Contr_Rate)*(1+Inv_Return)*IF($D180=$C$1,VLOOKUP($T180,Male_Annuity_Tables,MATCH($BS$3+3,'Mortality Tables'!$N$1:$DN$1,0),FALSE),VLOOKUP($T180,Fe_Annuity_Tables,MATCH(DD$3+3,'Mortality Tables'!$N$1:$DN$1,0),FALSE)),"")</f>
        <v/>
      </c>
      <c r="DE180" s="685" t="str">
        <f>IFERROR((DD180+BN180*Contr_Rate)*(1+Inv_Return)*IF($D180=$C$1,VLOOKUP($T180,Male_Annuity_Tables,MATCH($BS$3+3,'Mortality Tables'!$N$1:$DN$1,0),FALSE),VLOOKUP($T180,Fe_Annuity_Tables,MATCH(DE$3+3,'Mortality Tables'!$N$1:$DN$1,0),FALSE)),"")</f>
        <v/>
      </c>
      <c r="DF180" s="685" t="str">
        <f>IFERROR((DE180+BO180*Contr_Rate)*(1+Inv_Return)*IF($D180=$C$1,VLOOKUP($T180,Male_Annuity_Tables,MATCH($BS$3+3,'Mortality Tables'!$N$1:$DN$1,0),FALSE),VLOOKUP($T180,Fe_Annuity_Tables,MATCH(DF$3+3,'Mortality Tables'!$N$1:$DN$1,0),FALSE)),"")</f>
        <v/>
      </c>
      <c r="DG180" s="685" t="str">
        <f>IFERROR((DF180+BP180*Contr_Rate)*(1+Inv_Return)*IF($D180=$C$1,VLOOKUP($T180,Male_Annuity_Tables,MATCH($BS$3+3,'Mortality Tables'!$N$1:$DN$1,0),FALSE),VLOOKUP($T180,Fe_Annuity_Tables,MATCH(DG$3+3,'Mortality Tables'!$N$1:$DN$1,0),FALSE)),"")</f>
        <v/>
      </c>
      <c r="DH180" s="685" t="str">
        <f>IFERROR((DG180+BQ180*Contr_Rate)*(1+Inv_Return)*IF($D180=$C$1,VLOOKUP($T180,Male_Annuity_Tables,MATCH($BS$3+3,'Mortality Tables'!$N$1:$DN$1,0),FALSE),VLOOKUP($T180,Fe_Annuity_Tables,MATCH(DH$3+3,'Mortality Tables'!$N$1:$DN$1,0),FALSE)),"")</f>
        <v/>
      </c>
      <c r="DJ180" s="686">
        <f t="shared" si="100"/>
        <v>891588.89375059411</v>
      </c>
      <c r="DK180" s="680">
        <f t="shared" si="60"/>
        <v>8.0909277508679907</v>
      </c>
      <c r="DL180" s="686">
        <f t="shared" si="111"/>
        <v>73831.404408327973</v>
      </c>
      <c r="DM180" s="686">
        <f t="shared" si="101"/>
        <v>667516.46773713594</v>
      </c>
      <c r="DN180" s="687">
        <f t="shared" si="112"/>
        <v>0.11060611681778365</v>
      </c>
      <c r="DP180" s="688">
        <f t="shared" si="95"/>
        <v>13527.890800121582</v>
      </c>
      <c r="DQ180" s="688">
        <f t="shared" si="96"/>
        <v>23135.967548905752</v>
      </c>
      <c r="DR180" s="688">
        <f t="shared" si="97"/>
        <v>33255.855819317294</v>
      </c>
    </row>
    <row r="181" spans="1:122" s="657" customFormat="1" ht="14.5">
      <c r="A181" s="675" t="s">
        <v>1431</v>
      </c>
      <c r="B181" s="675" t="s">
        <v>1432</v>
      </c>
      <c r="C181" s="675" t="s">
        <v>115</v>
      </c>
      <c r="D181" s="675" t="s">
        <v>60</v>
      </c>
      <c r="E181" s="676">
        <v>26206</v>
      </c>
      <c r="F181" s="677">
        <v>35388</v>
      </c>
      <c r="G181" s="677">
        <v>42590</v>
      </c>
      <c r="H181" s="678">
        <v>2158550</v>
      </c>
      <c r="I181" s="678">
        <v>179368.89</v>
      </c>
      <c r="J181" s="678">
        <v>160343.75</v>
      </c>
      <c r="K181" s="678">
        <v>17292.509999999998</v>
      </c>
      <c r="L181" s="678">
        <v>357005.15</v>
      </c>
      <c r="M181" s="679">
        <f>IF(COUNTIF($A$4:A204,A181)=1,0,1)</f>
        <v>0</v>
      </c>
      <c r="N181" s="680" t="str">
        <f t="shared" si="108"/>
        <v>Okay</v>
      </c>
      <c r="O181" s="680" t="str">
        <f t="shared" si="117"/>
        <v>TRUE</v>
      </c>
      <c r="P181" s="680" t="b">
        <f t="shared" si="92"/>
        <v>1</v>
      </c>
      <c r="Q181" s="680" t="b">
        <f t="shared" si="76"/>
        <v>1</v>
      </c>
      <c r="R181" s="680" t="b">
        <f t="shared" si="77"/>
        <v>1</v>
      </c>
      <c r="S181" s="681">
        <f t="shared" si="93"/>
        <v>25.156164383561645</v>
      </c>
      <c r="T181" s="682">
        <f t="shared" si="78"/>
        <v>53</v>
      </c>
      <c r="U181" s="682">
        <f t="shared" si="99"/>
        <v>44</v>
      </c>
      <c r="V181" s="682">
        <f t="shared" si="79"/>
        <v>8.4</v>
      </c>
      <c r="W181" s="682">
        <f t="shared" si="109"/>
        <v>7</v>
      </c>
      <c r="X181" s="683">
        <f t="shared" si="110"/>
        <v>2499036.0500000003</v>
      </c>
      <c r="Y181" s="684">
        <f t="shared" si="94"/>
        <v>4.7200000000000002E-3</v>
      </c>
      <c r="Z181" s="684">
        <f>IF($D181=$C$1,VLOOKUP($T181,Male_Annuity_Tables,MATCH($W181+2,'Mortality Tables'!$DS$1:$HT$1,0),FALSE),VLOOKUP($T181,Fe_Annuity_Tables,MATCH($W181+2,'Mortality Tables'!$M$1:$DN$1,0),FALSE))</f>
        <v>0.60042196221026356</v>
      </c>
      <c r="AA181" s="664"/>
      <c r="AB181" s="685">
        <f t="shared" si="115"/>
        <v>2268528.1225000001</v>
      </c>
      <c r="AC181" s="685">
        <f t="shared" si="115"/>
        <v>2384109.6303413752</v>
      </c>
      <c r="AD181" s="685">
        <f t="shared" si="115"/>
        <v>2505580.0160072683</v>
      </c>
      <c r="AE181" s="685">
        <f t="shared" si="115"/>
        <v>2633239.3178228387</v>
      </c>
      <c r="AF181" s="685">
        <f t="shared" si="115"/>
        <v>2767402.8610659121</v>
      </c>
      <c r="AG181" s="685">
        <f t="shared" si="115"/>
        <v>2908402.0368372211</v>
      </c>
      <c r="AH181" s="685">
        <f t="shared" si="115"/>
        <v>3056585.1206140774</v>
      </c>
      <c r="AI181" s="685" t="str">
        <f t="shared" si="115"/>
        <v/>
      </c>
      <c r="AJ181" s="685" t="str">
        <f t="shared" si="115"/>
        <v/>
      </c>
      <c r="AK181" s="685" t="str">
        <f t="shared" si="115"/>
        <v/>
      </c>
      <c r="AL181" s="685" t="str">
        <f t="shared" si="114"/>
        <v/>
      </c>
      <c r="AM181" s="685" t="str">
        <f t="shared" si="114"/>
        <v/>
      </c>
      <c r="AN181" s="685" t="str">
        <f t="shared" si="114"/>
        <v/>
      </c>
      <c r="AO181" s="685" t="str">
        <f t="shared" si="114"/>
        <v/>
      </c>
      <c r="AP181" s="685" t="str">
        <f t="shared" si="114"/>
        <v/>
      </c>
      <c r="AQ181" s="685" t="str">
        <f t="shared" si="114"/>
        <v/>
      </c>
      <c r="AR181" s="685" t="str">
        <f t="shared" si="114"/>
        <v/>
      </c>
      <c r="AS181" s="685" t="str">
        <f t="shared" si="114"/>
        <v/>
      </c>
      <c r="AT181" s="685" t="str">
        <f t="shared" si="114"/>
        <v/>
      </c>
      <c r="AU181" s="685" t="str">
        <f t="shared" si="114"/>
        <v/>
      </c>
      <c r="AV181" s="685" t="str">
        <f t="shared" si="118"/>
        <v/>
      </c>
      <c r="AW181" s="685" t="str">
        <f t="shared" si="118"/>
        <v/>
      </c>
      <c r="AX181" s="685" t="str">
        <f t="shared" si="118"/>
        <v/>
      </c>
      <c r="AY181" s="685" t="str">
        <f t="shared" si="118"/>
        <v/>
      </c>
      <c r="AZ181" s="685" t="str">
        <f t="shared" si="118"/>
        <v/>
      </c>
      <c r="BA181" s="685" t="str">
        <f t="shared" si="118"/>
        <v/>
      </c>
      <c r="BB181" s="685" t="str">
        <f t="shared" si="118"/>
        <v/>
      </c>
      <c r="BC181" s="685" t="str">
        <f t="shared" si="118"/>
        <v/>
      </c>
      <c r="BD181" s="685" t="str">
        <f t="shared" si="118"/>
        <v/>
      </c>
      <c r="BE181" s="685" t="str">
        <f t="shared" si="118"/>
        <v/>
      </c>
      <c r="BF181" s="685" t="str">
        <f t="shared" si="118"/>
        <v/>
      </c>
      <c r="BG181" s="685" t="str">
        <f t="shared" si="118"/>
        <v/>
      </c>
      <c r="BH181" s="685" t="str">
        <f t="shared" si="118"/>
        <v/>
      </c>
      <c r="BI181" s="685" t="str">
        <f t="shared" si="106"/>
        <v/>
      </c>
      <c r="BJ181" s="685" t="str">
        <f t="shared" si="106"/>
        <v/>
      </c>
      <c r="BK181" s="685" t="str">
        <f t="shared" si="106"/>
        <v/>
      </c>
      <c r="BL181" s="685" t="str">
        <f t="shared" si="106"/>
        <v/>
      </c>
      <c r="BM181" s="685" t="str">
        <f t="shared" si="106"/>
        <v/>
      </c>
      <c r="BN181" s="685" t="str">
        <f t="shared" si="106"/>
        <v/>
      </c>
      <c r="BO181" s="685" t="str">
        <f t="shared" si="106"/>
        <v/>
      </c>
      <c r="BP181" s="685" t="str">
        <f t="shared" si="106"/>
        <v/>
      </c>
      <c r="BQ181" s="685" t="str">
        <f t="shared" si="107"/>
        <v/>
      </c>
      <c r="BR181" s="529"/>
      <c r="BS181" s="685">
        <f>IFERROR(($L181+AB181*Contr_Rate)*(1+Inv_Return)*IF($D181=$C$1,VLOOKUP($T181,Male_Annuity_Tables,MATCH($BS$3+3,'Mortality Tables'!$N$1:$DN$1,0),FALSE),VLOOKUP($T181,Fe_Annuity_Tables,MATCH(BS$3+3,'Mortality Tables'!$N$1:$DN$1,0),FALSE)),"")</f>
        <v>955092.2836216517</v>
      </c>
      <c r="BT181" s="685">
        <f>IFERROR(($BS181+AC181*Contr_Rate)*(1+Inv_Return)*IF($D181=$C$1,VLOOKUP($T181,Male_Annuity_Tables,MATCH($BS$3+3,'Mortality Tables'!$N$1:$DN$1,0),FALSE),VLOOKUP($T181,Fe_Annuity_Tables,MATCH(BT$3+3,'Mortality Tables'!$N$1:$DN$1,0),FALSE)),"")</f>
        <v>1376745.2318981655</v>
      </c>
      <c r="BU181" s="685">
        <f>IFERROR((BT181+AD181*Contr_Rate)*(1+Inv_Return)*IF($D181=$C$1,VLOOKUP($T181,Male_Annuity_Tables,MATCH($BS$3+3,'Mortality Tables'!$N$1:$DN$1,0),FALSE),VLOOKUP($T181,Fe_Annuity_Tables,MATCH(BU$3+3,'Mortality Tables'!$N$1:$DN$1,0),FALSE)),"")</f>
        <v>1657391.174532054</v>
      </c>
      <c r="BV181" s="685">
        <f>IFERROR((BU181+AE181*Contr_Rate)*(1+Inv_Return)*IF($D181=$C$1,VLOOKUP($T181,Male_Annuity_Tables,MATCH($BS$3+3,'Mortality Tables'!$N$1:$DN$1,0),FALSE),VLOOKUP($T181,Fe_Annuity_Tables,MATCH(BV$3+3,'Mortality Tables'!$N$1:$DN$1,0),FALSE)),"")</f>
        <v>1799600.9791508212</v>
      </c>
      <c r="BW181" s="685">
        <f>IFERROR((BV181+AF181*Contr_Rate)*(1+Inv_Return)*IF($D181=$C$1,VLOOKUP($T181,Male_Annuity_Tables,MATCH($BS$3+3,'Mortality Tables'!$N$1:$DN$1,0),FALSE),VLOOKUP($T181,Fe_Annuity_Tables,MATCH(BW$3+3,'Mortality Tables'!$N$1:$DN$1,0),FALSE)),"")</f>
        <v>1825082.6056758889</v>
      </c>
      <c r="BX181" s="685">
        <f>IFERROR((BW181+AG181*Contr_Rate)*(1+Inv_Return)*IF($D181=$C$1,VLOOKUP($T181,Male_Annuity_Tables,MATCH($BS$3+3,'Mortality Tables'!$N$1:$DN$1,0),FALSE),VLOOKUP($T181,Fe_Annuity_Tables,MATCH(BX$3+3,'Mortality Tables'!$N$1:$DN$1,0),FALSE)),"")</f>
        <v>1765835.5801260201</v>
      </c>
      <c r="BY181" s="685">
        <f>IFERROR((BX181+AH181*Contr_Rate)*(1+Inv_Return)*IF($D181=$C$1,VLOOKUP($T181,Male_Annuity_Tables,MATCH($BS$3+3,'Mortality Tables'!$N$1:$DN$1,0),FALSE),VLOOKUP($T181,Fe_Annuity_Tables,MATCH(BY$3+3,'Mortality Tables'!$N$1:$DN$1,0),FALSE)),"")</f>
        <v>1655348.7098300478</v>
      </c>
      <c r="BZ181" s="685" t="str">
        <f>IFERROR((BY181+AI181*Contr_Rate)*(1+Inv_Return)*IF($D181=$C$1,VLOOKUP($T181,Male_Annuity_Tables,MATCH($BS$3+3,'Mortality Tables'!$N$1:$DN$1,0),FALSE),VLOOKUP($T181,Fe_Annuity_Tables,MATCH(BZ$3+3,'Mortality Tables'!$N$1:$DN$1,0),FALSE)),"")</f>
        <v/>
      </c>
      <c r="CA181" s="685" t="str">
        <f>IFERROR((BZ181+AJ181*Contr_Rate)*(1+Inv_Return)*IF($D181=$C$1,VLOOKUP($T181,Male_Annuity_Tables,MATCH($BS$3+3,'Mortality Tables'!$N$1:$DN$1,0),FALSE),VLOOKUP($T181,Fe_Annuity_Tables,MATCH(CA$3+3,'Mortality Tables'!$N$1:$DN$1,0),FALSE)),"")</f>
        <v/>
      </c>
      <c r="CB181" s="685" t="str">
        <f>IFERROR((CA181+AK181*Contr_Rate)*(1+Inv_Return)*IF($D181=$C$1,VLOOKUP($T181,Male_Annuity_Tables,MATCH($BS$3+3,'Mortality Tables'!$N$1:$DN$1,0),FALSE),VLOOKUP($T181,Fe_Annuity_Tables,MATCH(CB$3+3,'Mortality Tables'!$N$1:$DN$1,0),FALSE)),"")</f>
        <v/>
      </c>
      <c r="CC181" s="685" t="str">
        <f>IFERROR((CB181+AL181*Contr_Rate)*(1+Inv_Return)*IF($D181=$C$1,VLOOKUP($T181,Male_Annuity_Tables,MATCH($BS$3+3,'Mortality Tables'!$N$1:$DN$1,0),FALSE),VLOOKUP($T181,Fe_Annuity_Tables,MATCH(CC$3+3,'Mortality Tables'!$N$1:$DN$1,0),FALSE)),"")</f>
        <v/>
      </c>
      <c r="CD181" s="685" t="str">
        <f>IFERROR((CC181+AM181*Contr_Rate)*(1+Inv_Return)*IF($D181=$C$1,VLOOKUP($T181,Male_Annuity_Tables,MATCH($BS$3+3,'Mortality Tables'!$N$1:$DN$1,0),FALSE),VLOOKUP($T181,Fe_Annuity_Tables,MATCH(CD$3+3,'Mortality Tables'!$N$1:$DN$1,0),FALSE)),"")</f>
        <v/>
      </c>
      <c r="CE181" s="685" t="str">
        <f>IFERROR((CD181+AN181*Contr_Rate)*(1+Inv_Return)*IF($D181=$C$1,VLOOKUP($T181,Male_Annuity_Tables,MATCH($BS$3+3,'Mortality Tables'!$N$1:$DN$1,0),FALSE),VLOOKUP($T181,Fe_Annuity_Tables,MATCH(CE$3+3,'Mortality Tables'!$N$1:$DN$1,0),FALSE)),"")</f>
        <v/>
      </c>
      <c r="CF181" s="685" t="str">
        <f>IFERROR((CE181+AO181*Contr_Rate)*(1+Inv_Return)*IF($D181=$C$1,VLOOKUP($T181,Male_Annuity_Tables,MATCH($BS$3+3,'Mortality Tables'!$N$1:$DN$1,0),FALSE),VLOOKUP($T181,Fe_Annuity_Tables,MATCH(CF$3+3,'Mortality Tables'!$N$1:$DN$1,0),FALSE)),"")</f>
        <v/>
      </c>
      <c r="CG181" s="685" t="str">
        <f>IFERROR((CF181+AP181*Contr_Rate)*(1+Inv_Return)*IF($D181=$C$1,VLOOKUP($T181,Male_Annuity_Tables,MATCH($BS$3+3,'Mortality Tables'!$N$1:$DN$1,0),FALSE),VLOOKUP($T181,Fe_Annuity_Tables,MATCH(CG$3+3,'Mortality Tables'!$N$1:$DN$1,0),FALSE)),"")</f>
        <v/>
      </c>
      <c r="CH181" s="685" t="str">
        <f>IFERROR((CG181+AQ181*Contr_Rate)*(1+Inv_Return)*IF($D181=$C$1,VLOOKUP($T181,Male_Annuity_Tables,MATCH($BS$3+3,'Mortality Tables'!$N$1:$DN$1,0),FALSE),VLOOKUP($T181,Fe_Annuity_Tables,MATCH(CH$3+3,'Mortality Tables'!$N$1:$DN$1,0),FALSE)),"")</f>
        <v/>
      </c>
      <c r="CI181" s="685" t="str">
        <f>IFERROR((CH181+AR181*Contr_Rate)*(1+Inv_Return)*IF($D181=$C$1,VLOOKUP($T181,Male_Annuity_Tables,MATCH($BS$3+3,'Mortality Tables'!$N$1:$DN$1,0),FALSE),VLOOKUP($T181,Fe_Annuity_Tables,MATCH(CI$3+3,'Mortality Tables'!$N$1:$DN$1,0),FALSE)),"")</f>
        <v/>
      </c>
      <c r="CJ181" s="685" t="str">
        <f>IFERROR((CI181+AS181*Contr_Rate)*(1+Inv_Return)*IF($D181=$C$1,VLOOKUP($T181,Male_Annuity_Tables,MATCH($BS$3+3,'Mortality Tables'!$N$1:$DN$1,0),FALSE),VLOOKUP($T181,Fe_Annuity_Tables,MATCH(CJ$3+3,'Mortality Tables'!$N$1:$DN$1,0),FALSE)),"")</f>
        <v/>
      </c>
      <c r="CK181" s="685" t="str">
        <f>IFERROR((CJ181+AT181*Contr_Rate)*(1+Inv_Return)*IF($D181=$C$1,VLOOKUP($T181,Male_Annuity_Tables,MATCH($BS$3+3,'Mortality Tables'!$N$1:$DN$1,0),FALSE),VLOOKUP($T181,Fe_Annuity_Tables,MATCH(CK$3+3,'Mortality Tables'!$N$1:$DN$1,0),FALSE)),"")</f>
        <v/>
      </c>
      <c r="CL181" s="685" t="str">
        <f>IFERROR((CK181+AU181*Contr_Rate)*(1+Inv_Return)*IF($D181=$C$1,VLOOKUP($T181,Male_Annuity_Tables,MATCH($BS$3+3,'Mortality Tables'!$N$1:$DN$1,0),FALSE),VLOOKUP($T181,Fe_Annuity_Tables,MATCH(CL$3+3,'Mortality Tables'!$N$1:$DN$1,0),FALSE)),"")</f>
        <v/>
      </c>
      <c r="CM181" s="685" t="str">
        <f>IFERROR((CL181+AV181*Contr_Rate)*(1+Inv_Return)*IF($D181=$C$1,VLOOKUP($T181,Male_Annuity_Tables,MATCH($BS$3+3,'Mortality Tables'!$N$1:$DN$1,0),FALSE),VLOOKUP($T181,Fe_Annuity_Tables,MATCH(CM$3+3,'Mortality Tables'!$N$1:$DN$1,0),FALSE)),"")</f>
        <v/>
      </c>
      <c r="CN181" s="685" t="str">
        <f>IFERROR((CM181+AW181*Contr_Rate)*(1+Inv_Return)*IF($D181=$C$1,VLOOKUP($T181,Male_Annuity_Tables,MATCH($BS$3+3,'Mortality Tables'!$N$1:$DN$1,0),FALSE),VLOOKUP($T181,Fe_Annuity_Tables,MATCH(CN$3+3,'Mortality Tables'!$N$1:$DN$1,0),FALSE)),"")</f>
        <v/>
      </c>
      <c r="CO181" s="685" t="str">
        <f>IFERROR((CN181+AX181*Contr_Rate)*(1+Inv_Return)*IF($D181=$C$1,VLOOKUP($T181,Male_Annuity_Tables,MATCH($BS$3+3,'Mortality Tables'!$N$1:$DN$1,0),FALSE),VLOOKUP($T181,Fe_Annuity_Tables,MATCH(CO$3+3,'Mortality Tables'!$N$1:$DN$1,0),FALSE)),"")</f>
        <v/>
      </c>
      <c r="CP181" s="685" t="str">
        <f>IFERROR((CO181+AY181*Contr_Rate)*(1+Inv_Return)*IF($D181=$C$1,VLOOKUP($T181,Male_Annuity_Tables,MATCH($BS$3+3,'Mortality Tables'!$N$1:$DN$1,0),FALSE),VLOOKUP($T181,Fe_Annuity_Tables,MATCH(CP$3+3,'Mortality Tables'!$N$1:$DN$1,0),FALSE)),"")</f>
        <v/>
      </c>
      <c r="CQ181" s="685" t="str">
        <f>IFERROR((CP181+AZ181*Contr_Rate)*(1+Inv_Return)*IF($D181=$C$1,VLOOKUP($T181,Male_Annuity_Tables,MATCH($BS$3+3,'Mortality Tables'!$N$1:$DN$1,0),FALSE),VLOOKUP($T181,Fe_Annuity_Tables,MATCH(CQ$3+3,'Mortality Tables'!$N$1:$DN$1,0),FALSE)),"")</f>
        <v/>
      </c>
      <c r="CR181" s="685" t="str">
        <f>IFERROR((CQ181+BA181*Contr_Rate)*(1+Inv_Return)*IF($D181=$C$1,VLOOKUP($T181,Male_Annuity_Tables,MATCH($BS$3+3,'Mortality Tables'!$N$1:$DN$1,0),FALSE),VLOOKUP($T181,Fe_Annuity_Tables,MATCH(CR$3+3,'Mortality Tables'!$N$1:$DN$1,0),FALSE)),"")</f>
        <v/>
      </c>
      <c r="CS181" s="685" t="str">
        <f>IFERROR((CR181+BB181*Contr_Rate)*(1+Inv_Return)*IF($D181=$C$1,VLOOKUP($T181,Male_Annuity_Tables,MATCH($BS$3+3,'Mortality Tables'!$N$1:$DN$1,0),FALSE),VLOOKUP($T181,Fe_Annuity_Tables,MATCH(CS$3+3,'Mortality Tables'!$N$1:$DN$1,0),FALSE)),"")</f>
        <v/>
      </c>
      <c r="CT181" s="685" t="str">
        <f>IFERROR((CS181+BC181*Contr_Rate)*(1+Inv_Return)*IF($D181=$C$1,VLOOKUP($T181,Male_Annuity_Tables,MATCH($BS$3+3,'Mortality Tables'!$N$1:$DN$1,0),FALSE),VLOOKUP($T181,Fe_Annuity_Tables,MATCH(CT$3+3,'Mortality Tables'!$N$1:$DN$1,0),FALSE)),"")</f>
        <v/>
      </c>
      <c r="CU181" s="685" t="str">
        <f>IFERROR((CT181+BD181*Contr_Rate)*(1+Inv_Return)*IF($D181=$C$1,VLOOKUP($T181,Male_Annuity_Tables,MATCH($BS$3+3,'Mortality Tables'!$N$1:$DN$1,0),FALSE),VLOOKUP($T181,Fe_Annuity_Tables,MATCH(CU$3+3,'Mortality Tables'!$N$1:$DN$1,0),FALSE)),"")</f>
        <v/>
      </c>
      <c r="CV181" s="685" t="str">
        <f>IFERROR((CU181+BE181*Contr_Rate)*(1+Inv_Return)*IF($D181=$C$1,VLOOKUP($T181,Male_Annuity_Tables,MATCH($BS$3+3,'Mortality Tables'!$N$1:$DN$1,0),FALSE),VLOOKUP($T181,Fe_Annuity_Tables,MATCH(CV$3+3,'Mortality Tables'!$N$1:$DN$1,0),FALSE)),"")</f>
        <v/>
      </c>
      <c r="CW181" s="685" t="str">
        <f>IFERROR((CV181+BF181*Contr_Rate)*(1+Inv_Return)*IF($D181=$C$1,VLOOKUP($T181,Male_Annuity_Tables,MATCH($BS$3+3,'Mortality Tables'!$N$1:$DN$1,0),FALSE),VLOOKUP($T181,Fe_Annuity_Tables,MATCH(CW$3+3,'Mortality Tables'!$N$1:$DN$1,0),FALSE)),"")</f>
        <v/>
      </c>
      <c r="CX181" s="685" t="str">
        <f>IFERROR((CW181+BG181*Contr_Rate)*(1+Inv_Return)*IF($D181=$C$1,VLOOKUP($T181,Male_Annuity_Tables,MATCH($BS$3+3,'Mortality Tables'!$N$1:$DN$1,0),FALSE),VLOOKUP($T181,Fe_Annuity_Tables,MATCH(CX$3+3,'Mortality Tables'!$N$1:$DN$1,0),FALSE)),"")</f>
        <v/>
      </c>
      <c r="CY181" s="685" t="str">
        <f>IFERROR((CX181+BH181*Contr_Rate)*(1+Inv_Return)*IF($D181=$C$1,VLOOKUP($T181,Male_Annuity_Tables,MATCH($BS$3+3,'Mortality Tables'!$N$1:$DN$1,0),FALSE),VLOOKUP($T181,Fe_Annuity_Tables,MATCH(CY$3+3,'Mortality Tables'!$N$1:$DN$1,0),FALSE)),"")</f>
        <v/>
      </c>
      <c r="CZ181" s="685" t="str">
        <f>IFERROR((CY181+BI181*Contr_Rate)*(1+Inv_Return)*IF($D181=$C$1,VLOOKUP($T181,Male_Annuity_Tables,MATCH($BS$3+3,'Mortality Tables'!$N$1:$DN$1,0),FALSE),VLOOKUP($T181,Fe_Annuity_Tables,MATCH(CZ$3+3,'Mortality Tables'!$N$1:$DN$1,0),FALSE)),"")</f>
        <v/>
      </c>
      <c r="DA181" s="685" t="str">
        <f>IFERROR((CZ181+BJ181*Contr_Rate)*(1+Inv_Return)*IF($D181=$C$1,VLOOKUP($T181,Male_Annuity_Tables,MATCH($BS$3+3,'Mortality Tables'!$N$1:$DN$1,0),FALSE),VLOOKUP($T181,Fe_Annuity_Tables,MATCH(DA$3+3,'Mortality Tables'!$N$1:$DN$1,0),FALSE)),"")</f>
        <v/>
      </c>
      <c r="DB181" s="685" t="str">
        <f>IFERROR((DA181+BK181*Contr_Rate)*(1+Inv_Return)*IF($D181=$C$1,VLOOKUP($T181,Male_Annuity_Tables,MATCH($BS$3+3,'Mortality Tables'!$N$1:$DN$1,0),FALSE),VLOOKUP($T181,Fe_Annuity_Tables,MATCH(DB$3+3,'Mortality Tables'!$N$1:$DN$1,0),FALSE)),"")</f>
        <v/>
      </c>
      <c r="DC181" s="685" t="str">
        <f>IFERROR((DB181+BL181*Contr_Rate)*(1+Inv_Return)*IF($D181=$C$1,VLOOKUP($T181,Male_Annuity_Tables,MATCH($BS$3+3,'Mortality Tables'!$N$1:$DN$1,0),FALSE),VLOOKUP($T181,Fe_Annuity_Tables,MATCH(DC$3+3,'Mortality Tables'!$N$1:$DN$1,0),FALSE)),"")</f>
        <v/>
      </c>
      <c r="DD181" s="685" t="str">
        <f>IFERROR((DC181+BM181*Contr_Rate)*(1+Inv_Return)*IF($D181=$C$1,VLOOKUP($T181,Male_Annuity_Tables,MATCH($BS$3+3,'Mortality Tables'!$N$1:$DN$1,0),FALSE),VLOOKUP($T181,Fe_Annuity_Tables,MATCH(DD$3+3,'Mortality Tables'!$N$1:$DN$1,0),FALSE)),"")</f>
        <v/>
      </c>
      <c r="DE181" s="685" t="str">
        <f>IFERROR((DD181+BN181*Contr_Rate)*(1+Inv_Return)*IF($D181=$C$1,VLOOKUP($T181,Male_Annuity_Tables,MATCH($BS$3+3,'Mortality Tables'!$N$1:$DN$1,0),FALSE),VLOOKUP($T181,Fe_Annuity_Tables,MATCH(DE$3+3,'Mortality Tables'!$N$1:$DN$1,0),FALSE)),"")</f>
        <v/>
      </c>
      <c r="DF181" s="685" t="str">
        <f>IFERROR((DE181+BO181*Contr_Rate)*(1+Inv_Return)*IF($D181=$C$1,VLOOKUP($T181,Male_Annuity_Tables,MATCH($BS$3+3,'Mortality Tables'!$N$1:$DN$1,0),FALSE),VLOOKUP($T181,Fe_Annuity_Tables,MATCH(DF$3+3,'Mortality Tables'!$N$1:$DN$1,0),FALSE)),"")</f>
        <v/>
      </c>
      <c r="DG181" s="685" t="str">
        <f>IFERROR((DF181+BP181*Contr_Rate)*(1+Inv_Return)*IF($D181=$C$1,VLOOKUP($T181,Male_Annuity_Tables,MATCH($BS$3+3,'Mortality Tables'!$N$1:$DN$1,0),FALSE),VLOOKUP($T181,Fe_Annuity_Tables,MATCH(DG$3+3,'Mortality Tables'!$N$1:$DN$1,0),FALSE)),"")</f>
        <v/>
      </c>
      <c r="DH181" s="685" t="str">
        <f>IFERROR((DG181+BQ181*Contr_Rate)*(1+Inv_Return)*IF($D181=$C$1,VLOOKUP($T181,Male_Annuity_Tables,MATCH($BS$3+3,'Mortality Tables'!$N$1:$DN$1,0),FALSE),VLOOKUP($T181,Fe_Annuity_Tables,MATCH(DH$3+3,'Mortality Tables'!$N$1:$DN$1,0),FALSE)),"")</f>
        <v/>
      </c>
      <c r="DJ181" s="686">
        <f t="shared" si="100"/>
        <v>1825082.6056758889</v>
      </c>
      <c r="DK181" s="680">
        <f t="shared" si="60"/>
        <v>8.8017766057058875</v>
      </c>
      <c r="DL181" s="686">
        <f t="shared" si="111"/>
        <v>138927.10535395131</v>
      </c>
      <c r="DM181" s="686">
        <f t="shared" si="101"/>
        <v>3056585.1206140774</v>
      </c>
      <c r="DN181" s="687">
        <f t="shared" si="112"/>
        <v>4.5451737763494843E-2</v>
      </c>
      <c r="DP181" s="688">
        <f t="shared" si="95"/>
        <v>99566.460382989957</v>
      </c>
      <c r="DQ181" s="688">
        <f t="shared" si="96"/>
        <v>143522.93693491997</v>
      </c>
      <c r="DR181" s="688">
        <f t="shared" si="97"/>
        <v>172779.71516261759</v>
      </c>
    </row>
    <row r="182" spans="1:122" s="657" customFormat="1" ht="14.5">
      <c r="A182" s="675" t="s">
        <v>1433</v>
      </c>
      <c r="B182" s="675" t="s">
        <v>1434</v>
      </c>
      <c r="C182" s="675" t="s">
        <v>115</v>
      </c>
      <c r="D182" s="675" t="s">
        <v>60</v>
      </c>
      <c r="E182" s="676">
        <v>29945</v>
      </c>
      <c r="F182" s="677">
        <v>44263</v>
      </c>
      <c r="G182" s="677">
        <v>44908</v>
      </c>
      <c r="H182" s="678">
        <v>2103188</v>
      </c>
      <c r="I182" s="678">
        <v>116820.5</v>
      </c>
      <c r="J182" s="678">
        <v>176480.39</v>
      </c>
      <c r="K182" s="678">
        <v>28712.03</v>
      </c>
      <c r="L182" s="678">
        <v>322012.92000000004</v>
      </c>
      <c r="M182" s="679">
        <f>IF(COUNTIF($A$4:A204,A182)=1,0,1)</f>
        <v>0</v>
      </c>
      <c r="N182" s="680" t="str">
        <f t="shared" si="108"/>
        <v>Okay</v>
      </c>
      <c r="O182" s="680" t="str">
        <f t="shared" si="98"/>
        <v>TRUE</v>
      </c>
      <c r="P182" s="680" t="b">
        <f t="shared" si="92"/>
        <v>1</v>
      </c>
      <c r="Q182" s="680" t="b">
        <f t="shared" si="76"/>
        <v>1</v>
      </c>
      <c r="R182" s="680" t="b">
        <f t="shared" si="77"/>
        <v>1</v>
      </c>
      <c r="S182" s="681">
        <f t="shared" si="93"/>
        <v>39.227397260273975</v>
      </c>
      <c r="T182" s="682">
        <f t="shared" si="78"/>
        <v>43</v>
      </c>
      <c r="U182" s="682">
        <f t="shared" si="99"/>
        <v>40</v>
      </c>
      <c r="V182" s="682">
        <f t="shared" si="79"/>
        <v>2.0493150684931507</v>
      </c>
      <c r="W182" s="682">
        <f t="shared" si="109"/>
        <v>17</v>
      </c>
      <c r="X182" s="683">
        <f t="shared" si="110"/>
        <v>5474219.6400000006</v>
      </c>
      <c r="Y182" s="684">
        <f t="shared" si="94"/>
        <v>2.2899999999999999E-3</v>
      </c>
      <c r="Z182" s="684">
        <f>IF($D182=$C$1,VLOOKUP($T182,Male_Annuity_Tables,MATCH($W182+2,'Mortality Tables'!$DS$1:$HT$1,0),FALSE),VLOOKUP($T182,Fe_Annuity_Tables,MATCH($W182+2,'Mortality Tables'!$M$1:$DN$1,0),FALSE))</f>
        <v>0.135883087888306</v>
      </c>
      <c r="AA182" s="664"/>
      <c r="AB182" s="685">
        <f t="shared" si="115"/>
        <v>2210345.4286000002</v>
      </c>
      <c r="AC182" s="685">
        <f t="shared" si="115"/>
        <v>2322962.5281871702</v>
      </c>
      <c r="AD182" s="685">
        <f t="shared" si="115"/>
        <v>2441317.4689983064</v>
      </c>
      <c r="AE182" s="685">
        <f t="shared" si="115"/>
        <v>2565702.5940437703</v>
      </c>
      <c r="AF182" s="685">
        <f t="shared" si="115"/>
        <v>2696425.1412103004</v>
      </c>
      <c r="AG182" s="685">
        <f t="shared" si="115"/>
        <v>2833808.0021549654</v>
      </c>
      <c r="AH182" s="685">
        <f t="shared" si="115"/>
        <v>2978190.5198647608</v>
      </c>
      <c r="AI182" s="685">
        <f t="shared" si="115"/>
        <v>3129929.3268518709</v>
      </c>
      <c r="AJ182" s="685">
        <f t="shared" si="115"/>
        <v>3289399.2260549739</v>
      </c>
      <c r="AK182" s="685">
        <f t="shared" si="115"/>
        <v>3456994.1166224745</v>
      </c>
      <c r="AL182" s="685">
        <f t="shared" si="114"/>
        <v>3633127.9668643898</v>
      </c>
      <c r="AM182" s="685">
        <f t="shared" si="114"/>
        <v>3818235.8367761304</v>
      </c>
      <c r="AN182" s="685">
        <f t="shared" si="114"/>
        <v>4012774.9526598742</v>
      </c>
      <c r="AO182" s="685">
        <f t="shared" si="114"/>
        <v>4217225.8364978954</v>
      </c>
      <c r="AP182" s="685">
        <f t="shared" si="114"/>
        <v>4432093.4928674633</v>
      </c>
      <c r="AQ182" s="685">
        <f t="shared" si="114"/>
        <v>4657908.6563290609</v>
      </c>
      <c r="AR182" s="685">
        <f t="shared" si="114"/>
        <v>4895229.1023690263</v>
      </c>
      <c r="AS182" s="685" t="str">
        <f t="shared" si="114"/>
        <v/>
      </c>
      <c r="AT182" s="685" t="str">
        <f t="shared" si="114"/>
        <v/>
      </c>
      <c r="AU182" s="685" t="str">
        <f t="shared" si="114"/>
        <v/>
      </c>
      <c r="AV182" s="685" t="str">
        <f t="shared" si="118"/>
        <v/>
      </c>
      <c r="AW182" s="685" t="str">
        <f t="shared" si="118"/>
        <v/>
      </c>
      <c r="AX182" s="685" t="str">
        <f t="shared" si="118"/>
        <v/>
      </c>
      <c r="AY182" s="685" t="str">
        <f t="shared" si="118"/>
        <v/>
      </c>
      <c r="AZ182" s="685" t="str">
        <f t="shared" si="118"/>
        <v/>
      </c>
      <c r="BA182" s="685" t="str">
        <f t="shared" si="118"/>
        <v/>
      </c>
      <c r="BB182" s="685" t="str">
        <f t="shared" si="118"/>
        <v/>
      </c>
      <c r="BC182" s="685" t="str">
        <f t="shared" si="118"/>
        <v/>
      </c>
      <c r="BD182" s="685" t="str">
        <f t="shared" si="118"/>
        <v/>
      </c>
      <c r="BE182" s="685" t="str">
        <f t="shared" si="118"/>
        <v/>
      </c>
      <c r="BF182" s="685" t="str">
        <f t="shared" si="118"/>
        <v/>
      </c>
      <c r="BG182" s="685" t="str">
        <f t="shared" si="118"/>
        <v/>
      </c>
      <c r="BH182" s="685" t="str">
        <f t="shared" si="118"/>
        <v/>
      </c>
      <c r="BI182" s="685" t="str">
        <f t="shared" si="106"/>
        <v/>
      </c>
      <c r="BJ182" s="685" t="str">
        <f t="shared" si="106"/>
        <v/>
      </c>
      <c r="BK182" s="685" t="str">
        <f t="shared" si="106"/>
        <v/>
      </c>
      <c r="BL182" s="685" t="str">
        <f t="shared" si="106"/>
        <v/>
      </c>
      <c r="BM182" s="685" t="str">
        <f t="shared" si="106"/>
        <v/>
      </c>
      <c r="BN182" s="685" t="str">
        <f t="shared" si="106"/>
        <v/>
      </c>
      <c r="BO182" s="685" t="str">
        <f t="shared" si="106"/>
        <v/>
      </c>
      <c r="BP182" s="685" t="str">
        <f t="shared" si="106"/>
        <v/>
      </c>
      <c r="BQ182" s="685" t="str">
        <f t="shared" si="107"/>
        <v/>
      </c>
      <c r="BR182" s="529"/>
      <c r="BS182" s="685">
        <f>IFERROR(($L182+AB182*Contr_Rate)*(1+Inv_Return)*IF($D182=$C$1,VLOOKUP($T182,Male_Annuity_Tables,MATCH($BS$3+3,'Mortality Tables'!$N$1:$DN$1,0),FALSE),VLOOKUP($T182,Fe_Annuity_Tables,MATCH(BS$3+3,'Mortality Tables'!$N$1:$DN$1,0),FALSE)),"")</f>
        <v>858526.47737126285</v>
      </c>
      <c r="BT182" s="685">
        <f>IFERROR(($BS182+AC182*Contr_Rate)*(1+Inv_Return)*IF($D182=$C$1,VLOOKUP($T182,Male_Annuity_Tables,MATCH($BS$3+3,'Mortality Tables'!$N$1:$DN$1,0),FALSE),VLOOKUP($T182,Fe_Annuity_Tables,MATCH(BT$3+3,'Mortality Tables'!$N$1:$DN$1,0),FALSE)),"")</f>
        <v>1149386.3263737238</v>
      </c>
      <c r="BU182" s="685">
        <f>IFERROR((BT182+AD182*Contr_Rate)*(1+Inv_Return)*IF($D182=$C$1,VLOOKUP($T182,Male_Annuity_Tables,MATCH($BS$3+3,'Mortality Tables'!$N$1:$DN$1,0),FALSE),VLOOKUP($T182,Fe_Annuity_Tables,MATCH(BU$3+3,'Mortality Tables'!$N$1:$DN$1,0),FALSE)),"")</f>
        <v>1178888.7491087692</v>
      </c>
      <c r="BV182" s="685">
        <f>IFERROR((BU182+AE182*Contr_Rate)*(1+Inv_Return)*IF($D182=$C$1,VLOOKUP($T182,Male_Annuity_Tables,MATCH($BS$3+3,'Mortality Tables'!$N$1:$DN$1,0),FALSE),VLOOKUP($T182,Fe_Annuity_Tables,MATCH(BV$3+3,'Mortality Tables'!$N$1:$DN$1,0),FALSE)),"")</f>
        <v>1034730.858860541</v>
      </c>
      <c r="BW182" s="685">
        <f>IFERROR((BV182+AF182*Contr_Rate)*(1+Inv_Return)*IF($D182=$C$1,VLOOKUP($T182,Male_Annuity_Tables,MATCH($BS$3+3,'Mortality Tables'!$N$1:$DN$1,0),FALSE),VLOOKUP($T182,Fe_Annuity_Tables,MATCH(BW$3+3,'Mortality Tables'!$N$1:$DN$1,0),FALSE)),"")</f>
        <v>829641.82290211495</v>
      </c>
      <c r="BX182" s="685">
        <f>IFERROR((BW182+AG182*Contr_Rate)*(1+Inv_Return)*IF($D182=$C$1,VLOOKUP($T182,Male_Annuity_Tables,MATCH($BS$3+3,'Mortality Tables'!$N$1:$DN$1,0),FALSE),VLOOKUP($T182,Fe_Annuity_Tables,MATCH(BX$3+3,'Mortality Tables'!$N$1:$DN$1,0),FALSE)),"")</f>
        <v>640432.26788964146</v>
      </c>
      <c r="BY182" s="685">
        <f>IFERROR((BX182+AH182*Contr_Rate)*(1+Inv_Return)*IF($D182=$C$1,VLOOKUP($T182,Male_Annuity_Tables,MATCH($BS$3+3,'Mortality Tables'!$N$1:$DN$1,0),FALSE),VLOOKUP($T182,Fe_Annuity_Tables,MATCH(BY$3+3,'Mortality Tables'!$N$1:$DN$1,0),FALSE)),"")</f>
        <v>495357.457422279</v>
      </c>
      <c r="BZ182" s="685">
        <f>IFERROR((BY182+AI182*Contr_Rate)*(1+Inv_Return)*IF($D182=$C$1,VLOOKUP($T182,Male_Annuity_Tables,MATCH($BS$3+3,'Mortality Tables'!$N$1:$DN$1,0),FALSE),VLOOKUP($T182,Fe_Annuity_Tables,MATCH(BZ$3+3,'Mortality Tables'!$N$1:$DN$1,0),FALSE)),"")</f>
        <v>415319.29983832571</v>
      </c>
      <c r="CA182" s="685">
        <f>IFERROR((BZ182+AJ182*Contr_Rate)*(1+Inv_Return)*IF($D182=$C$1,VLOOKUP($T182,Male_Annuity_Tables,MATCH($BS$3+3,'Mortality Tables'!$N$1:$DN$1,0),FALSE),VLOOKUP($T182,Fe_Annuity_Tables,MATCH(CA$3+3,'Mortality Tables'!$N$1:$DN$1,0),FALSE)),"")</f>
        <v>363916.94045566901</v>
      </c>
      <c r="CB182" s="685">
        <f>IFERROR((CA182+AK182*Contr_Rate)*(1+Inv_Return)*IF($D182=$C$1,VLOOKUP($T182,Male_Annuity_Tables,MATCH($BS$3+3,'Mortality Tables'!$N$1:$DN$1,0),FALSE),VLOOKUP($T182,Fe_Annuity_Tables,MATCH(CB$3+3,'Mortality Tables'!$N$1:$DN$1,0),FALSE)),"")</f>
        <v>325832.57869132271</v>
      </c>
      <c r="CC182" s="685">
        <f>IFERROR((CB182+AL182*Contr_Rate)*(1+Inv_Return)*IF($D182=$C$1,VLOOKUP($T182,Male_Annuity_Tables,MATCH($BS$3+3,'Mortality Tables'!$N$1:$DN$1,0),FALSE),VLOOKUP($T182,Fe_Annuity_Tables,MATCH(CC$3+3,'Mortality Tables'!$N$1:$DN$1,0),FALSE)),"")</f>
        <v>294939.17095173011</v>
      </c>
      <c r="CD182" s="685">
        <f>IFERROR((CC182+AM182*Contr_Rate)*(1+Inv_Return)*IF($D182=$C$1,VLOOKUP($T182,Male_Annuity_Tables,MATCH($BS$3+3,'Mortality Tables'!$N$1:$DN$1,0),FALSE),VLOOKUP($T182,Fe_Annuity_Tables,MATCH(CD$3+3,'Mortality Tables'!$N$1:$DN$1,0),FALSE)),"")</f>
        <v>268687.52143551275</v>
      </c>
      <c r="CE182" s="685">
        <f>IFERROR((CD182+AN182*Contr_Rate)*(1+Inv_Return)*IF($D182=$C$1,VLOOKUP($T182,Male_Annuity_Tables,MATCH($BS$3+3,'Mortality Tables'!$N$1:$DN$1,0),FALSE),VLOOKUP($T182,Fe_Annuity_Tables,MATCH(CE$3+3,'Mortality Tables'!$N$1:$DN$1,0),FALSE)),"")</f>
        <v>259500.31466213576</v>
      </c>
      <c r="CF182" s="685">
        <f>IFERROR((CE182+AO182*Contr_Rate)*(1+Inv_Return)*IF($D182=$C$1,VLOOKUP($T182,Male_Annuity_Tables,MATCH($BS$3+3,'Mortality Tables'!$N$1:$DN$1,0),FALSE),VLOOKUP($T182,Fe_Annuity_Tables,MATCH(CF$3+3,'Mortality Tables'!$N$1:$DN$1,0),FALSE)),"")</f>
        <v>253724.25047079695</v>
      </c>
      <c r="CG182" s="685">
        <f>IFERROR((CF182+AP182*Contr_Rate)*(1+Inv_Return)*IF($D182=$C$1,VLOOKUP($T182,Male_Annuity_Tables,MATCH($BS$3+3,'Mortality Tables'!$N$1:$DN$1,0),FALSE),VLOOKUP($T182,Fe_Annuity_Tables,MATCH(CG$3+3,'Mortality Tables'!$N$1:$DN$1,0),FALSE)),"")</f>
        <v>248680.99334072688</v>
      </c>
      <c r="CH182" s="685">
        <f>IFERROR((CG182+AQ182*Contr_Rate)*(1+Inv_Return)*IF($D182=$C$1,VLOOKUP($T182,Male_Annuity_Tables,MATCH($BS$3+3,'Mortality Tables'!$N$1:$DN$1,0),FALSE),VLOOKUP($T182,Fe_Annuity_Tables,MATCH(CH$3+3,'Mortality Tables'!$N$1:$DN$1,0),FALSE)),"")</f>
        <v>243851.2582124375</v>
      </c>
      <c r="CI182" s="685">
        <f>IFERROR((CH182+AR182*Contr_Rate)*(1+Inv_Return)*IF($D182=$C$1,VLOOKUP($T182,Male_Annuity_Tables,MATCH($BS$3+3,'Mortality Tables'!$N$1:$DN$1,0),FALSE),VLOOKUP($T182,Fe_Annuity_Tables,MATCH(CI$3+3,'Mortality Tables'!$N$1:$DN$1,0),FALSE)),"")</f>
        <v>239121.44373609396</v>
      </c>
      <c r="CJ182" s="685" t="str">
        <f>IFERROR((CI182+AS182*Contr_Rate)*(1+Inv_Return)*IF($D182=$C$1,VLOOKUP($T182,Male_Annuity_Tables,MATCH($BS$3+3,'Mortality Tables'!$N$1:$DN$1,0),FALSE),VLOOKUP($T182,Fe_Annuity_Tables,MATCH(CJ$3+3,'Mortality Tables'!$N$1:$DN$1,0),FALSE)),"")</f>
        <v/>
      </c>
      <c r="CK182" s="685" t="str">
        <f>IFERROR((CJ182+AT182*Contr_Rate)*(1+Inv_Return)*IF($D182=$C$1,VLOOKUP($T182,Male_Annuity_Tables,MATCH($BS$3+3,'Mortality Tables'!$N$1:$DN$1,0),FALSE),VLOOKUP($T182,Fe_Annuity_Tables,MATCH(CK$3+3,'Mortality Tables'!$N$1:$DN$1,0),FALSE)),"")</f>
        <v/>
      </c>
      <c r="CL182" s="685" t="str">
        <f>IFERROR((CK182+AU182*Contr_Rate)*(1+Inv_Return)*IF($D182=$C$1,VLOOKUP($T182,Male_Annuity_Tables,MATCH($BS$3+3,'Mortality Tables'!$N$1:$DN$1,0),FALSE),VLOOKUP($T182,Fe_Annuity_Tables,MATCH(CL$3+3,'Mortality Tables'!$N$1:$DN$1,0),FALSE)),"")</f>
        <v/>
      </c>
      <c r="CM182" s="685" t="str">
        <f>IFERROR((CL182+AV182*Contr_Rate)*(1+Inv_Return)*IF($D182=$C$1,VLOOKUP($T182,Male_Annuity_Tables,MATCH($BS$3+3,'Mortality Tables'!$N$1:$DN$1,0),FALSE),VLOOKUP($T182,Fe_Annuity_Tables,MATCH(CM$3+3,'Mortality Tables'!$N$1:$DN$1,0),FALSE)),"")</f>
        <v/>
      </c>
      <c r="CN182" s="685" t="str">
        <f>IFERROR((CM182+AW182*Contr_Rate)*(1+Inv_Return)*IF($D182=$C$1,VLOOKUP($T182,Male_Annuity_Tables,MATCH($BS$3+3,'Mortality Tables'!$N$1:$DN$1,0),FALSE),VLOOKUP($T182,Fe_Annuity_Tables,MATCH(CN$3+3,'Mortality Tables'!$N$1:$DN$1,0),FALSE)),"")</f>
        <v/>
      </c>
      <c r="CO182" s="685" t="str">
        <f>IFERROR((CN182+AX182*Contr_Rate)*(1+Inv_Return)*IF($D182=$C$1,VLOOKUP($T182,Male_Annuity_Tables,MATCH($BS$3+3,'Mortality Tables'!$N$1:$DN$1,0),FALSE),VLOOKUP($T182,Fe_Annuity_Tables,MATCH(CO$3+3,'Mortality Tables'!$N$1:$DN$1,0),FALSE)),"")</f>
        <v/>
      </c>
      <c r="CP182" s="685" t="str">
        <f>IFERROR((CO182+AY182*Contr_Rate)*(1+Inv_Return)*IF($D182=$C$1,VLOOKUP($T182,Male_Annuity_Tables,MATCH($BS$3+3,'Mortality Tables'!$N$1:$DN$1,0),FALSE),VLOOKUP($T182,Fe_Annuity_Tables,MATCH(CP$3+3,'Mortality Tables'!$N$1:$DN$1,0),FALSE)),"")</f>
        <v/>
      </c>
      <c r="CQ182" s="685" t="str">
        <f>IFERROR((CP182+AZ182*Contr_Rate)*(1+Inv_Return)*IF($D182=$C$1,VLOOKUP($T182,Male_Annuity_Tables,MATCH($BS$3+3,'Mortality Tables'!$N$1:$DN$1,0),FALSE),VLOOKUP($T182,Fe_Annuity_Tables,MATCH(CQ$3+3,'Mortality Tables'!$N$1:$DN$1,0),FALSE)),"")</f>
        <v/>
      </c>
      <c r="CR182" s="685" t="str">
        <f>IFERROR((CQ182+BA182*Contr_Rate)*(1+Inv_Return)*IF($D182=$C$1,VLOOKUP($T182,Male_Annuity_Tables,MATCH($BS$3+3,'Mortality Tables'!$N$1:$DN$1,0),FALSE),VLOOKUP($T182,Fe_Annuity_Tables,MATCH(CR$3+3,'Mortality Tables'!$N$1:$DN$1,0),FALSE)),"")</f>
        <v/>
      </c>
      <c r="CS182" s="685" t="str">
        <f>IFERROR((CR182+BB182*Contr_Rate)*(1+Inv_Return)*IF($D182=$C$1,VLOOKUP($T182,Male_Annuity_Tables,MATCH($BS$3+3,'Mortality Tables'!$N$1:$DN$1,0),FALSE),VLOOKUP($T182,Fe_Annuity_Tables,MATCH(CS$3+3,'Mortality Tables'!$N$1:$DN$1,0),FALSE)),"")</f>
        <v/>
      </c>
      <c r="CT182" s="685" t="str">
        <f>IFERROR((CS182+BC182*Contr_Rate)*(1+Inv_Return)*IF($D182=$C$1,VLOOKUP($T182,Male_Annuity_Tables,MATCH($BS$3+3,'Mortality Tables'!$N$1:$DN$1,0),FALSE),VLOOKUP($T182,Fe_Annuity_Tables,MATCH(CT$3+3,'Mortality Tables'!$N$1:$DN$1,0),FALSE)),"")</f>
        <v/>
      </c>
      <c r="CU182" s="685" t="str">
        <f>IFERROR((CT182+BD182*Contr_Rate)*(1+Inv_Return)*IF($D182=$C$1,VLOOKUP($T182,Male_Annuity_Tables,MATCH($BS$3+3,'Mortality Tables'!$N$1:$DN$1,0),FALSE),VLOOKUP($T182,Fe_Annuity_Tables,MATCH(CU$3+3,'Mortality Tables'!$N$1:$DN$1,0),FALSE)),"")</f>
        <v/>
      </c>
      <c r="CV182" s="685" t="str">
        <f>IFERROR((CU182+BE182*Contr_Rate)*(1+Inv_Return)*IF($D182=$C$1,VLOOKUP($T182,Male_Annuity_Tables,MATCH($BS$3+3,'Mortality Tables'!$N$1:$DN$1,0),FALSE),VLOOKUP($T182,Fe_Annuity_Tables,MATCH(CV$3+3,'Mortality Tables'!$N$1:$DN$1,0),FALSE)),"")</f>
        <v/>
      </c>
      <c r="CW182" s="685" t="str">
        <f>IFERROR((CV182+BF182*Contr_Rate)*(1+Inv_Return)*IF($D182=$C$1,VLOOKUP($T182,Male_Annuity_Tables,MATCH($BS$3+3,'Mortality Tables'!$N$1:$DN$1,0),FALSE),VLOOKUP($T182,Fe_Annuity_Tables,MATCH(CW$3+3,'Mortality Tables'!$N$1:$DN$1,0),FALSE)),"")</f>
        <v/>
      </c>
      <c r="CX182" s="685" t="str">
        <f>IFERROR((CW182+BG182*Contr_Rate)*(1+Inv_Return)*IF($D182=$C$1,VLOOKUP($T182,Male_Annuity_Tables,MATCH($BS$3+3,'Mortality Tables'!$N$1:$DN$1,0),FALSE),VLOOKUP($T182,Fe_Annuity_Tables,MATCH(CX$3+3,'Mortality Tables'!$N$1:$DN$1,0),FALSE)),"")</f>
        <v/>
      </c>
      <c r="CY182" s="685" t="str">
        <f>IFERROR((CX182+BH182*Contr_Rate)*(1+Inv_Return)*IF($D182=$C$1,VLOOKUP($T182,Male_Annuity_Tables,MATCH($BS$3+3,'Mortality Tables'!$N$1:$DN$1,0),FALSE),VLOOKUP($T182,Fe_Annuity_Tables,MATCH(CY$3+3,'Mortality Tables'!$N$1:$DN$1,0),FALSE)),"")</f>
        <v/>
      </c>
      <c r="CZ182" s="685" t="str">
        <f>IFERROR((CY182+BI182*Contr_Rate)*(1+Inv_Return)*IF($D182=$C$1,VLOOKUP($T182,Male_Annuity_Tables,MATCH($BS$3+3,'Mortality Tables'!$N$1:$DN$1,0),FALSE),VLOOKUP($T182,Fe_Annuity_Tables,MATCH(CZ$3+3,'Mortality Tables'!$N$1:$DN$1,0),FALSE)),"")</f>
        <v/>
      </c>
      <c r="DA182" s="685" t="str">
        <f>IFERROR((CZ182+BJ182*Contr_Rate)*(1+Inv_Return)*IF($D182=$C$1,VLOOKUP($T182,Male_Annuity_Tables,MATCH($BS$3+3,'Mortality Tables'!$N$1:$DN$1,0),FALSE),VLOOKUP($T182,Fe_Annuity_Tables,MATCH(DA$3+3,'Mortality Tables'!$N$1:$DN$1,0),FALSE)),"")</f>
        <v/>
      </c>
      <c r="DB182" s="685" t="str">
        <f>IFERROR((DA182+BK182*Contr_Rate)*(1+Inv_Return)*IF($D182=$C$1,VLOOKUP($T182,Male_Annuity_Tables,MATCH($BS$3+3,'Mortality Tables'!$N$1:$DN$1,0),FALSE),VLOOKUP($T182,Fe_Annuity_Tables,MATCH(DB$3+3,'Mortality Tables'!$N$1:$DN$1,0),FALSE)),"")</f>
        <v/>
      </c>
      <c r="DC182" s="685" t="str">
        <f>IFERROR((DB182+BL182*Contr_Rate)*(1+Inv_Return)*IF($D182=$C$1,VLOOKUP($T182,Male_Annuity_Tables,MATCH($BS$3+3,'Mortality Tables'!$N$1:$DN$1,0),FALSE),VLOOKUP($T182,Fe_Annuity_Tables,MATCH(DC$3+3,'Mortality Tables'!$N$1:$DN$1,0),FALSE)),"")</f>
        <v/>
      </c>
      <c r="DD182" s="685" t="str">
        <f>IFERROR((DC182+BM182*Contr_Rate)*(1+Inv_Return)*IF($D182=$C$1,VLOOKUP($T182,Male_Annuity_Tables,MATCH($BS$3+3,'Mortality Tables'!$N$1:$DN$1,0),FALSE),VLOOKUP($T182,Fe_Annuity_Tables,MATCH(DD$3+3,'Mortality Tables'!$N$1:$DN$1,0),FALSE)),"")</f>
        <v/>
      </c>
      <c r="DE182" s="685" t="str">
        <f>IFERROR((DD182+BN182*Contr_Rate)*(1+Inv_Return)*IF($D182=$C$1,VLOOKUP($T182,Male_Annuity_Tables,MATCH($BS$3+3,'Mortality Tables'!$N$1:$DN$1,0),FALSE),VLOOKUP($T182,Fe_Annuity_Tables,MATCH(DE$3+3,'Mortality Tables'!$N$1:$DN$1,0),FALSE)),"")</f>
        <v/>
      </c>
      <c r="DF182" s="685" t="str">
        <f>IFERROR((DE182+BO182*Contr_Rate)*(1+Inv_Return)*IF($D182=$C$1,VLOOKUP($T182,Male_Annuity_Tables,MATCH($BS$3+3,'Mortality Tables'!$N$1:$DN$1,0),FALSE),VLOOKUP($T182,Fe_Annuity_Tables,MATCH(DF$3+3,'Mortality Tables'!$N$1:$DN$1,0),FALSE)),"")</f>
        <v/>
      </c>
      <c r="DG182" s="685" t="str">
        <f>IFERROR((DF182+BP182*Contr_Rate)*(1+Inv_Return)*IF($D182=$C$1,VLOOKUP($T182,Male_Annuity_Tables,MATCH($BS$3+3,'Mortality Tables'!$N$1:$DN$1,0),FALSE),VLOOKUP($T182,Fe_Annuity_Tables,MATCH(DG$3+3,'Mortality Tables'!$N$1:$DN$1,0),FALSE)),"")</f>
        <v/>
      </c>
      <c r="DH182" s="685" t="str">
        <f>IFERROR((DG182+BQ182*Contr_Rate)*(1+Inv_Return)*IF($D182=$C$1,VLOOKUP($T182,Male_Annuity_Tables,MATCH($BS$3+3,'Mortality Tables'!$N$1:$DN$1,0),FALSE),VLOOKUP($T182,Fe_Annuity_Tables,MATCH(DH$3+3,'Mortality Tables'!$N$1:$DN$1,0),FALSE)),"")</f>
        <v/>
      </c>
      <c r="DJ182" s="686">
        <f t="shared" si="100"/>
        <v>1178888.7491087692</v>
      </c>
      <c r="DK182" s="680">
        <f t="shared" si="60"/>
        <v>8.8017766057058875</v>
      </c>
      <c r="DL182" s="686">
        <f t="shared" si="111"/>
        <v>89738.185514824305</v>
      </c>
      <c r="DM182" s="686">
        <f t="shared" si="101"/>
        <v>4895229.1023690263</v>
      </c>
      <c r="DN182" s="687">
        <f t="shared" si="112"/>
        <v>1.8331764180637811E-2</v>
      </c>
      <c r="DP182" s="688">
        <f t="shared" si="95"/>
        <v>130450.09339389257</v>
      </c>
      <c r="DQ182" s="688">
        <f t="shared" si="96"/>
        <v>174645.22944034499</v>
      </c>
      <c r="DR182" s="688">
        <f t="shared" si="97"/>
        <v>179128.01931645558</v>
      </c>
    </row>
    <row r="183" spans="1:122" s="657" customFormat="1" ht="14.5">
      <c r="A183" s="675" t="s">
        <v>1435</v>
      </c>
      <c r="B183" s="675" t="s">
        <v>1436</v>
      </c>
      <c r="C183" s="675" t="s">
        <v>541</v>
      </c>
      <c r="D183" s="675" t="s">
        <v>61</v>
      </c>
      <c r="E183" s="676">
        <v>30918</v>
      </c>
      <c r="F183" s="677">
        <v>41571</v>
      </c>
      <c r="G183" s="677">
        <v>44689</v>
      </c>
      <c r="H183" s="678">
        <v>1224921</v>
      </c>
      <c r="I183" s="678">
        <v>85454.37</v>
      </c>
      <c r="J183" s="678">
        <v>97952.34</v>
      </c>
      <c r="K183" s="678"/>
      <c r="L183" s="678">
        <v>183406.71</v>
      </c>
      <c r="M183" s="679">
        <f>IF(COUNTIF($A$4:A204,A183)=1,0,1)</f>
        <v>0</v>
      </c>
      <c r="N183" s="680" t="str">
        <f t="shared" si="108"/>
        <v>Okay</v>
      </c>
      <c r="O183" s="680" t="str">
        <f>IF(G183&gt;E183,"TRUE","FALSE")</f>
        <v>TRUE</v>
      </c>
      <c r="P183" s="680" t="b">
        <f t="shared" si="92"/>
        <v>1</v>
      </c>
      <c r="Q183" s="680" t="b">
        <f t="shared" si="76"/>
        <v>1</v>
      </c>
      <c r="R183" s="680" t="b">
        <f t="shared" si="77"/>
        <v>1</v>
      </c>
      <c r="S183" s="681">
        <f t="shared" si="93"/>
        <v>29.186301369863013</v>
      </c>
      <c r="T183" s="682">
        <f t="shared" si="78"/>
        <v>40</v>
      </c>
      <c r="U183" s="682">
        <f t="shared" si="99"/>
        <v>37</v>
      </c>
      <c r="V183" s="682">
        <f t="shared" si="79"/>
        <v>2.6493150684931508</v>
      </c>
      <c r="W183" s="682">
        <f t="shared" si="109"/>
        <v>20</v>
      </c>
      <c r="X183" s="683">
        <f t="shared" si="110"/>
        <v>3668134.1999999997</v>
      </c>
      <c r="Y183" s="684">
        <f t="shared" si="94"/>
        <v>2.3E-3</v>
      </c>
      <c r="Z183" s="684">
        <f>IF($D183=$C$1,VLOOKUP($T183,Male_Annuity_Tables,MATCH($W183+2,'Mortality Tables'!$DS$1:$HT$1,0),FALSE),VLOOKUP($T183,Fe_Annuity_Tables,MATCH($W183+2,'Mortality Tables'!$M$1:$DN$1,0),FALSE))</f>
        <v>7.967628853806856E-2</v>
      </c>
      <c r="AA183" s="664"/>
      <c r="AB183" s="685">
        <f t="shared" si="115"/>
        <v>1287330.7249500002</v>
      </c>
      <c r="AC183" s="685">
        <f t="shared" si="115"/>
        <v>1352920.2253862026</v>
      </c>
      <c r="AD183" s="685">
        <f t="shared" si="115"/>
        <v>1421851.5108696297</v>
      </c>
      <c r="AE183" s="685">
        <f t="shared" si="115"/>
        <v>1494294.8453484373</v>
      </c>
      <c r="AF183" s="685">
        <f t="shared" si="115"/>
        <v>1570429.1677189402</v>
      </c>
      <c r="AG183" s="685">
        <f t="shared" si="115"/>
        <v>1650442.5338142205</v>
      </c>
      <c r="AH183" s="685">
        <f t="shared" si="115"/>
        <v>1734532.580912055</v>
      </c>
      <c r="AI183" s="685">
        <f t="shared" si="115"/>
        <v>1822907.0159095242</v>
      </c>
      <c r="AJ183" s="685">
        <f t="shared" si="115"/>
        <v>1915784.1283701146</v>
      </c>
      <c r="AK183" s="685">
        <f t="shared" si="115"/>
        <v>2013393.3297105718</v>
      </c>
      <c r="AL183" s="685">
        <f t="shared" si="114"/>
        <v>2115975.7198593258</v>
      </c>
      <c r="AM183" s="685">
        <f t="shared" si="114"/>
        <v>2223784.6827861583</v>
      </c>
      <c r="AN183" s="685">
        <f t="shared" si="114"/>
        <v>2337086.5123741128</v>
      </c>
      <c r="AO183" s="685">
        <f t="shared" si="114"/>
        <v>2456161.0701795747</v>
      </c>
      <c r="AP183" s="685">
        <f t="shared" si="114"/>
        <v>2581302.4767052238</v>
      </c>
      <c r="AQ183" s="685">
        <f t="shared" si="114"/>
        <v>2712819.8378933547</v>
      </c>
      <c r="AR183" s="685">
        <f t="shared" si="114"/>
        <v>2851038.0086340215</v>
      </c>
      <c r="AS183" s="685">
        <f t="shared" si="114"/>
        <v>2996298.395173925</v>
      </c>
      <c r="AT183" s="685">
        <f t="shared" si="114"/>
        <v>3148959.7984080366</v>
      </c>
      <c r="AU183" s="685">
        <f t="shared" si="114"/>
        <v>3309399.3001369261</v>
      </c>
      <c r="AV183" s="685" t="str">
        <f t="shared" si="118"/>
        <v/>
      </c>
      <c r="AW183" s="685" t="str">
        <f t="shared" si="118"/>
        <v/>
      </c>
      <c r="AX183" s="685" t="str">
        <f t="shared" si="118"/>
        <v/>
      </c>
      <c r="AY183" s="685" t="str">
        <f t="shared" si="118"/>
        <v/>
      </c>
      <c r="AZ183" s="685" t="str">
        <f t="shared" si="118"/>
        <v/>
      </c>
      <c r="BA183" s="685" t="str">
        <f t="shared" si="118"/>
        <v/>
      </c>
      <c r="BB183" s="685" t="str">
        <f t="shared" si="118"/>
        <v/>
      </c>
      <c r="BC183" s="685" t="str">
        <f t="shared" si="118"/>
        <v/>
      </c>
      <c r="BD183" s="685" t="str">
        <f t="shared" si="118"/>
        <v/>
      </c>
      <c r="BE183" s="685" t="str">
        <f t="shared" si="118"/>
        <v/>
      </c>
      <c r="BF183" s="685" t="str">
        <f t="shared" si="118"/>
        <v/>
      </c>
      <c r="BG183" s="685" t="str">
        <f t="shared" si="118"/>
        <v/>
      </c>
      <c r="BH183" s="685" t="str">
        <f t="shared" si="118"/>
        <v/>
      </c>
      <c r="BI183" s="685" t="str">
        <f t="shared" si="106"/>
        <v/>
      </c>
      <c r="BJ183" s="685" t="str">
        <f t="shared" si="106"/>
        <v/>
      </c>
      <c r="BK183" s="685" t="str">
        <f t="shared" si="106"/>
        <v/>
      </c>
      <c r="BL183" s="685" t="str">
        <f t="shared" si="106"/>
        <v/>
      </c>
      <c r="BM183" s="685" t="str">
        <f t="shared" si="106"/>
        <v/>
      </c>
      <c r="BN183" s="685" t="str">
        <f t="shared" si="106"/>
        <v/>
      </c>
      <c r="BO183" s="685" t="str">
        <f t="shared" si="106"/>
        <v/>
      </c>
      <c r="BP183" s="685" t="str">
        <f t="shared" si="106"/>
        <v/>
      </c>
      <c r="BQ183" s="685" t="str">
        <f t="shared" si="107"/>
        <v/>
      </c>
      <c r="BR183" s="529"/>
      <c r="BS183" s="685">
        <f>IFERROR(($L183+AB183*Contr_Rate)*(1+Inv_Return)*IF($D183=$C$1,VLOOKUP($T183,Male_Annuity_Tables,MATCH($BS$3+3,'Mortality Tables'!$N$1:$DN$1,0),FALSE),VLOOKUP($T183,Fe_Annuity_Tables,MATCH(BS$3+3,'Mortality Tables'!$N$1:$DN$1,0),FALSE)),"")</f>
        <v>496405.09001333592</v>
      </c>
      <c r="BT183" s="685">
        <f>IFERROR(($BS183+AC183*Contr_Rate)*(1+Inv_Return)*IF($D183=$C$1,VLOOKUP($T183,Male_Annuity_Tables,MATCH($BS$3+3,'Mortality Tables'!$N$1:$DN$1,0),FALSE),VLOOKUP($T183,Fe_Annuity_Tables,MATCH(BT$3+3,'Mortality Tables'!$N$1:$DN$1,0),FALSE)),"")</f>
        <v>786327.77093432413</v>
      </c>
      <c r="BU183" s="685">
        <f>IFERROR((BT183+AD183*Contr_Rate)*(1+Inv_Return)*IF($D183=$C$1,VLOOKUP($T183,Male_Annuity_Tables,MATCH($BS$3+3,'Mortality Tables'!$N$1:$DN$1,0),FALSE),VLOOKUP($T183,Fe_Annuity_Tables,MATCH(BU$3+3,'Mortality Tables'!$N$1:$DN$1,0),FALSE)),"")</f>
        <v>1057013.9407444019</v>
      </c>
      <c r="BV183" s="685">
        <f>IFERROR((BU183+AE183*Contr_Rate)*(1+Inv_Return)*IF($D183=$C$1,VLOOKUP($T183,Male_Annuity_Tables,MATCH($BS$3+3,'Mortality Tables'!$N$1:$DN$1,0),FALSE),VLOOKUP($T183,Fe_Annuity_Tables,MATCH(BV$3+3,'Mortality Tables'!$N$1:$DN$1,0),FALSE)),"")</f>
        <v>1311853.9230505989</v>
      </c>
      <c r="BW183" s="685">
        <f>IFERROR((BV183+AF183*Contr_Rate)*(1+Inv_Return)*IF($D183=$C$1,VLOOKUP($T183,Male_Annuity_Tables,MATCH($BS$3+3,'Mortality Tables'!$N$1:$DN$1,0),FALSE),VLOOKUP($T183,Fe_Annuity_Tables,MATCH(BW$3+3,'Mortality Tables'!$N$1:$DN$1,0),FALSE)),"")</f>
        <v>1553849.1292963496</v>
      </c>
      <c r="BX183" s="685">
        <f>IFERROR((BW183+AG183*Contr_Rate)*(1+Inv_Return)*IF($D183=$C$1,VLOOKUP($T183,Male_Annuity_Tables,MATCH($BS$3+3,'Mortality Tables'!$N$1:$DN$1,0),FALSE),VLOOKUP($T183,Fe_Annuity_Tables,MATCH(BX$3+3,'Mortality Tables'!$N$1:$DN$1,0),FALSE)),"")</f>
        <v>1785664.4219880397</v>
      </c>
      <c r="BY183" s="685">
        <f>IFERROR((BX183+AH183*Contr_Rate)*(1+Inv_Return)*IF($D183=$C$1,VLOOKUP($T183,Male_Annuity_Tables,MATCH($BS$3+3,'Mortality Tables'!$N$1:$DN$1,0),FALSE),VLOOKUP($T183,Fe_Annuity_Tables,MATCH(BY$3+3,'Mortality Tables'!$N$1:$DN$1,0),FALSE)),"")</f>
        <v>2009673.870095643</v>
      </c>
      <c r="BZ183" s="685">
        <f>IFERROR((BY183+AI183*Contr_Rate)*(1+Inv_Return)*IF($D183=$C$1,VLOOKUP($T183,Male_Annuity_Tables,MATCH($BS$3+3,'Mortality Tables'!$N$1:$DN$1,0),FALSE),VLOOKUP($T183,Fe_Annuity_Tables,MATCH(BZ$3+3,'Mortality Tables'!$N$1:$DN$1,0),FALSE)),"")</f>
        <v>2228000.7519957721</v>
      </c>
      <c r="CA183" s="685">
        <f>IFERROR((BZ183+AJ183*Contr_Rate)*(1+Inv_Return)*IF($D183=$C$1,VLOOKUP($T183,Male_Annuity_Tables,MATCH($BS$3+3,'Mortality Tables'!$N$1:$DN$1,0),FALSE),VLOOKUP($T183,Fe_Annuity_Tables,MATCH(CA$3+3,'Mortality Tables'!$N$1:$DN$1,0),FALSE)),"")</f>
        <v>2442552.5517161787</v>
      </c>
      <c r="CB183" s="685">
        <f>IFERROR((CA183+AK183*Contr_Rate)*(1+Inv_Return)*IF($D183=$C$1,VLOOKUP($T183,Male_Annuity_Tables,MATCH($BS$3+3,'Mortality Tables'!$N$1:$DN$1,0),FALSE),VLOOKUP($T183,Fe_Annuity_Tables,MATCH(CB$3+3,'Mortality Tables'!$N$1:$DN$1,0),FALSE)),"")</f>
        <v>2655051.5987335239</v>
      </c>
      <c r="CC183" s="685">
        <f>IFERROR((CB183+AL183*Contr_Rate)*(1+Inv_Return)*IF($D183=$C$1,VLOOKUP($T183,Male_Annuity_Tables,MATCH($BS$3+3,'Mortality Tables'!$N$1:$DN$1,0),FALSE),VLOOKUP($T183,Fe_Annuity_Tables,MATCH(CC$3+3,'Mortality Tables'!$N$1:$DN$1,0),FALSE)),"")</f>
        <v>2867061.9183597113</v>
      </c>
      <c r="CD183" s="685">
        <f>IFERROR((CC183+AM183*Contr_Rate)*(1+Inv_Return)*IF($D183=$C$1,VLOOKUP($T183,Male_Annuity_Tables,MATCH($BS$3+3,'Mortality Tables'!$N$1:$DN$1,0),FALSE),VLOOKUP($T183,Fe_Annuity_Tables,MATCH(CD$3+3,'Mortality Tables'!$N$1:$DN$1,0),FALSE)),"")</f>
        <v>3080012.7872475176</v>
      </c>
      <c r="CE183" s="685">
        <f>IFERROR((CD183+AN183*Contr_Rate)*(1+Inv_Return)*IF($D183=$C$1,VLOOKUP($T183,Male_Annuity_Tables,MATCH($BS$3+3,'Mortality Tables'!$N$1:$DN$1,0),FALSE),VLOOKUP($T183,Fe_Annuity_Tables,MATCH(CE$3+3,'Mortality Tables'!$N$1:$DN$1,0),FALSE)),"")</f>
        <v>3295219.4253780218</v>
      </c>
      <c r="CF183" s="685">
        <f>IFERROR((CE183+AO183*Contr_Rate)*(1+Inv_Return)*IF($D183=$C$1,VLOOKUP($T183,Male_Annuity_Tables,MATCH($BS$3+3,'Mortality Tables'!$N$1:$DN$1,0),FALSE),VLOOKUP($T183,Fe_Annuity_Tables,MATCH(CF$3+3,'Mortality Tables'!$N$1:$DN$1,0),FALSE)),"")</f>
        <v>3513901.2008615402</v>
      </c>
      <c r="CG183" s="685">
        <f>IFERROR((CF183+AP183*Contr_Rate)*(1+Inv_Return)*IF($D183=$C$1,VLOOKUP($T183,Male_Annuity_Tables,MATCH($BS$3+3,'Mortality Tables'!$N$1:$DN$1,0),FALSE),VLOOKUP($T183,Fe_Annuity_Tables,MATCH(CG$3+3,'Mortality Tables'!$N$1:$DN$1,0),FALSE)),"")</f>
        <v>3737197.6759456228</v>
      </c>
      <c r="CH183" s="685">
        <f>IFERROR((CG183+AQ183*Contr_Rate)*(1+Inv_Return)*IF($D183=$C$1,VLOOKUP($T183,Male_Annuity_Tables,MATCH($BS$3+3,'Mortality Tables'!$N$1:$DN$1,0),FALSE),VLOOKUP($T183,Fe_Annuity_Tables,MATCH(CH$3+3,'Mortality Tables'!$N$1:$DN$1,0),FALSE)),"")</f>
        <v>3966182.780867801</v>
      </c>
      <c r="CI183" s="685">
        <f>IFERROR((CH183+AR183*Contr_Rate)*(1+Inv_Return)*IF($D183=$C$1,VLOOKUP($T183,Male_Annuity_Tables,MATCH($BS$3+3,'Mortality Tables'!$N$1:$DN$1,0),FALSE),VLOOKUP($T183,Fe_Annuity_Tables,MATCH(CI$3+3,'Mortality Tables'!$N$1:$DN$1,0),FALSE)),"")</f>
        <v>4201877.3658237187</v>
      </c>
      <c r="CJ183" s="685">
        <f>IFERROR((CI183+AS183*Contr_Rate)*(1+Inv_Return)*IF($D183=$C$1,VLOOKUP($T183,Male_Annuity_Tables,MATCH($BS$3+3,'Mortality Tables'!$N$1:$DN$1,0),FALSE),VLOOKUP($T183,Fe_Annuity_Tables,MATCH(CJ$3+3,'Mortality Tables'!$N$1:$DN$1,0),FALSE)),"")</f>
        <v>4445260.3496517139</v>
      </c>
      <c r="CK183" s="685">
        <f>IFERROR((CJ183+AT183*Contr_Rate)*(1+Inv_Return)*IF($D183=$C$1,VLOOKUP($T183,Male_Annuity_Tables,MATCH($BS$3+3,'Mortality Tables'!$N$1:$DN$1,0),FALSE),VLOOKUP($T183,Fe_Annuity_Tables,MATCH(CK$3+3,'Mortality Tables'!$N$1:$DN$1,0),FALSE)),"")</f>
        <v>4697278.6562604131</v>
      </c>
      <c r="CL183" s="685">
        <f>IFERROR((CK183+AU183*Contr_Rate)*(1+Inv_Return)*IF($D183=$C$1,VLOOKUP($T183,Male_Annuity_Tables,MATCH($BS$3+3,'Mortality Tables'!$N$1:$DN$1,0),FALSE),VLOOKUP($T183,Fe_Annuity_Tables,MATCH(CL$3+3,'Mortality Tables'!$N$1:$DN$1,0),FALSE)),"")</f>
        <v>4958856.1058213655</v>
      </c>
      <c r="CM183" s="685" t="str">
        <f>IFERROR((CL183+AV183*Contr_Rate)*(1+Inv_Return)*IF($D183=$C$1,VLOOKUP($T183,Male_Annuity_Tables,MATCH($BS$3+3,'Mortality Tables'!$N$1:$DN$1,0),FALSE),VLOOKUP($T183,Fe_Annuity_Tables,MATCH(CM$3+3,'Mortality Tables'!$N$1:$DN$1,0),FALSE)),"")</f>
        <v/>
      </c>
      <c r="CN183" s="685" t="str">
        <f>IFERROR((CM183+AW183*Contr_Rate)*(1+Inv_Return)*IF($D183=$C$1,VLOOKUP($T183,Male_Annuity_Tables,MATCH($BS$3+3,'Mortality Tables'!$N$1:$DN$1,0),FALSE),VLOOKUP($T183,Fe_Annuity_Tables,MATCH(CN$3+3,'Mortality Tables'!$N$1:$DN$1,0),FALSE)),"")</f>
        <v/>
      </c>
      <c r="CO183" s="685" t="str">
        <f>IFERROR((CN183+AX183*Contr_Rate)*(1+Inv_Return)*IF($D183=$C$1,VLOOKUP($T183,Male_Annuity_Tables,MATCH($BS$3+3,'Mortality Tables'!$N$1:$DN$1,0),FALSE),VLOOKUP($T183,Fe_Annuity_Tables,MATCH(CO$3+3,'Mortality Tables'!$N$1:$DN$1,0),FALSE)),"")</f>
        <v/>
      </c>
      <c r="CP183" s="685" t="str">
        <f>IFERROR((CO183+AY183*Contr_Rate)*(1+Inv_Return)*IF($D183=$C$1,VLOOKUP($T183,Male_Annuity_Tables,MATCH($BS$3+3,'Mortality Tables'!$N$1:$DN$1,0),FALSE),VLOOKUP($T183,Fe_Annuity_Tables,MATCH(CP$3+3,'Mortality Tables'!$N$1:$DN$1,0),FALSE)),"")</f>
        <v/>
      </c>
      <c r="CQ183" s="685" t="str">
        <f>IFERROR((CP183+AZ183*Contr_Rate)*(1+Inv_Return)*IF($D183=$C$1,VLOOKUP($T183,Male_Annuity_Tables,MATCH($BS$3+3,'Mortality Tables'!$N$1:$DN$1,0),FALSE),VLOOKUP($T183,Fe_Annuity_Tables,MATCH(CQ$3+3,'Mortality Tables'!$N$1:$DN$1,0),FALSE)),"")</f>
        <v/>
      </c>
      <c r="CR183" s="685" t="str">
        <f>IFERROR((CQ183+BA183*Contr_Rate)*(1+Inv_Return)*IF($D183=$C$1,VLOOKUP($T183,Male_Annuity_Tables,MATCH($BS$3+3,'Mortality Tables'!$N$1:$DN$1,0),FALSE),VLOOKUP($T183,Fe_Annuity_Tables,MATCH(CR$3+3,'Mortality Tables'!$N$1:$DN$1,0),FALSE)),"")</f>
        <v/>
      </c>
      <c r="CS183" s="685" t="str">
        <f>IFERROR((CR183+BB183*Contr_Rate)*(1+Inv_Return)*IF($D183=$C$1,VLOOKUP($T183,Male_Annuity_Tables,MATCH($BS$3+3,'Mortality Tables'!$N$1:$DN$1,0),FALSE),VLOOKUP($T183,Fe_Annuity_Tables,MATCH(CS$3+3,'Mortality Tables'!$N$1:$DN$1,0),FALSE)),"")</f>
        <v/>
      </c>
      <c r="CT183" s="685" t="str">
        <f>IFERROR((CS183+BC183*Contr_Rate)*(1+Inv_Return)*IF($D183=$C$1,VLOOKUP($T183,Male_Annuity_Tables,MATCH($BS$3+3,'Mortality Tables'!$N$1:$DN$1,0),FALSE),VLOOKUP($T183,Fe_Annuity_Tables,MATCH(CT$3+3,'Mortality Tables'!$N$1:$DN$1,0),FALSE)),"")</f>
        <v/>
      </c>
      <c r="CU183" s="685" t="str">
        <f>IFERROR((CT183+BD183*Contr_Rate)*(1+Inv_Return)*IF($D183=$C$1,VLOOKUP($T183,Male_Annuity_Tables,MATCH($BS$3+3,'Mortality Tables'!$N$1:$DN$1,0),FALSE),VLOOKUP($T183,Fe_Annuity_Tables,MATCH(CU$3+3,'Mortality Tables'!$N$1:$DN$1,0),FALSE)),"")</f>
        <v/>
      </c>
      <c r="CV183" s="685" t="str">
        <f>IFERROR((CU183+BE183*Contr_Rate)*(1+Inv_Return)*IF($D183=$C$1,VLOOKUP($T183,Male_Annuity_Tables,MATCH($BS$3+3,'Mortality Tables'!$N$1:$DN$1,0),FALSE),VLOOKUP($T183,Fe_Annuity_Tables,MATCH(CV$3+3,'Mortality Tables'!$N$1:$DN$1,0),FALSE)),"")</f>
        <v/>
      </c>
      <c r="CW183" s="685" t="str">
        <f>IFERROR((CV183+BF183*Contr_Rate)*(1+Inv_Return)*IF($D183=$C$1,VLOOKUP($T183,Male_Annuity_Tables,MATCH($BS$3+3,'Mortality Tables'!$N$1:$DN$1,0),FALSE),VLOOKUP($T183,Fe_Annuity_Tables,MATCH(CW$3+3,'Mortality Tables'!$N$1:$DN$1,0),FALSE)),"")</f>
        <v/>
      </c>
      <c r="CX183" s="685" t="str">
        <f>IFERROR((CW183+BG183*Contr_Rate)*(1+Inv_Return)*IF($D183=$C$1,VLOOKUP($T183,Male_Annuity_Tables,MATCH($BS$3+3,'Mortality Tables'!$N$1:$DN$1,0),FALSE),VLOOKUP($T183,Fe_Annuity_Tables,MATCH(CX$3+3,'Mortality Tables'!$N$1:$DN$1,0),FALSE)),"")</f>
        <v/>
      </c>
      <c r="CY183" s="685" t="str">
        <f>IFERROR((CX183+BH183*Contr_Rate)*(1+Inv_Return)*IF($D183=$C$1,VLOOKUP($T183,Male_Annuity_Tables,MATCH($BS$3+3,'Mortality Tables'!$N$1:$DN$1,0),FALSE),VLOOKUP($T183,Fe_Annuity_Tables,MATCH(CY$3+3,'Mortality Tables'!$N$1:$DN$1,0),FALSE)),"")</f>
        <v/>
      </c>
      <c r="CZ183" s="685" t="str">
        <f>IFERROR((CY183+BI183*Contr_Rate)*(1+Inv_Return)*IF($D183=$C$1,VLOOKUP($T183,Male_Annuity_Tables,MATCH($BS$3+3,'Mortality Tables'!$N$1:$DN$1,0),FALSE),VLOOKUP($T183,Fe_Annuity_Tables,MATCH(CZ$3+3,'Mortality Tables'!$N$1:$DN$1,0),FALSE)),"")</f>
        <v/>
      </c>
      <c r="DA183" s="685" t="str">
        <f>IFERROR((CZ183+BJ183*Contr_Rate)*(1+Inv_Return)*IF($D183=$C$1,VLOOKUP($T183,Male_Annuity_Tables,MATCH($BS$3+3,'Mortality Tables'!$N$1:$DN$1,0),FALSE),VLOOKUP($T183,Fe_Annuity_Tables,MATCH(DA$3+3,'Mortality Tables'!$N$1:$DN$1,0),FALSE)),"")</f>
        <v/>
      </c>
      <c r="DB183" s="685" t="str">
        <f>IFERROR((DA183+BK183*Contr_Rate)*(1+Inv_Return)*IF($D183=$C$1,VLOOKUP($T183,Male_Annuity_Tables,MATCH($BS$3+3,'Mortality Tables'!$N$1:$DN$1,0),FALSE),VLOOKUP($T183,Fe_Annuity_Tables,MATCH(DB$3+3,'Mortality Tables'!$N$1:$DN$1,0),FALSE)),"")</f>
        <v/>
      </c>
      <c r="DC183" s="685" t="str">
        <f>IFERROR((DB183+BL183*Contr_Rate)*(1+Inv_Return)*IF($D183=$C$1,VLOOKUP($T183,Male_Annuity_Tables,MATCH($BS$3+3,'Mortality Tables'!$N$1:$DN$1,0),FALSE),VLOOKUP($T183,Fe_Annuity_Tables,MATCH(DC$3+3,'Mortality Tables'!$N$1:$DN$1,0),FALSE)),"")</f>
        <v/>
      </c>
      <c r="DD183" s="685" t="str">
        <f>IFERROR((DC183+BM183*Contr_Rate)*(1+Inv_Return)*IF($D183=$C$1,VLOOKUP($T183,Male_Annuity_Tables,MATCH($BS$3+3,'Mortality Tables'!$N$1:$DN$1,0),FALSE),VLOOKUP($T183,Fe_Annuity_Tables,MATCH(DD$3+3,'Mortality Tables'!$N$1:$DN$1,0),FALSE)),"")</f>
        <v/>
      </c>
      <c r="DE183" s="685" t="str">
        <f>IFERROR((DD183+BN183*Contr_Rate)*(1+Inv_Return)*IF($D183=$C$1,VLOOKUP($T183,Male_Annuity_Tables,MATCH($BS$3+3,'Mortality Tables'!$N$1:$DN$1,0),FALSE),VLOOKUP($T183,Fe_Annuity_Tables,MATCH(DE$3+3,'Mortality Tables'!$N$1:$DN$1,0),FALSE)),"")</f>
        <v/>
      </c>
      <c r="DF183" s="685" t="str">
        <f>IFERROR((DE183+BO183*Contr_Rate)*(1+Inv_Return)*IF($D183=$C$1,VLOOKUP($T183,Male_Annuity_Tables,MATCH($BS$3+3,'Mortality Tables'!$N$1:$DN$1,0),FALSE),VLOOKUP($T183,Fe_Annuity_Tables,MATCH(DF$3+3,'Mortality Tables'!$N$1:$DN$1,0),FALSE)),"")</f>
        <v/>
      </c>
      <c r="DG183" s="685" t="str">
        <f>IFERROR((DF183+BP183*Contr_Rate)*(1+Inv_Return)*IF($D183=$C$1,VLOOKUP($T183,Male_Annuity_Tables,MATCH($BS$3+3,'Mortality Tables'!$N$1:$DN$1,0),FALSE),VLOOKUP($T183,Fe_Annuity_Tables,MATCH(DG$3+3,'Mortality Tables'!$N$1:$DN$1,0),FALSE)),"")</f>
        <v/>
      </c>
      <c r="DH183" s="685" t="str">
        <f>IFERROR((DG183+BQ183*Contr_Rate)*(1+Inv_Return)*IF($D183=$C$1,VLOOKUP($T183,Male_Annuity_Tables,MATCH($BS$3+3,'Mortality Tables'!$N$1:$DN$1,0),FALSE),VLOOKUP($T183,Fe_Annuity_Tables,MATCH(DH$3+3,'Mortality Tables'!$N$1:$DN$1,0),FALSE)),"")</f>
        <v/>
      </c>
      <c r="DJ183" s="686">
        <f t="shared" si="100"/>
        <v>4958856.1058213655</v>
      </c>
      <c r="DK183" s="680">
        <f t="shared" si="60"/>
        <v>8.0909277508679907</v>
      </c>
      <c r="DL183" s="686">
        <f t="shared" si="111"/>
        <v>410636.91250288149</v>
      </c>
      <c r="DM183" s="686">
        <f t="shared" si="101"/>
        <v>3309399.3001369261</v>
      </c>
      <c r="DN183" s="687">
        <f t="shared" si="112"/>
        <v>0.12408200862491614</v>
      </c>
      <c r="DP183" s="688">
        <f t="shared" si="95"/>
        <v>75431.235452976471</v>
      </c>
      <c r="DQ183" s="688">
        <f t="shared" si="96"/>
        <v>119613.4283673311</v>
      </c>
      <c r="DR183" s="688">
        <f t="shared" si="97"/>
        <v>160968.95348717234</v>
      </c>
    </row>
    <row r="184" spans="1:122" s="657" customFormat="1" ht="14.5">
      <c r="A184" s="675" t="s">
        <v>1437</v>
      </c>
      <c r="B184" s="675" t="s">
        <v>1438</v>
      </c>
      <c r="C184" s="675" t="s">
        <v>541</v>
      </c>
      <c r="D184" s="675" t="s">
        <v>61</v>
      </c>
      <c r="E184" s="676">
        <v>33801</v>
      </c>
      <c r="F184" s="677">
        <v>44996</v>
      </c>
      <c r="G184" s="677">
        <v>45225</v>
      </c>
      <c r="H184" s="678">
        <v>875604</v>
      </c>
      <c r="I184" s="678">
        <v>77235.320000000007</v>
      </c>
      <c r="J184" s="678">
        <v>56452.25</v>
      </c>
      <c r="K184" s="678"/>
      <c r="L184" s="678">
        <v>133687.57</v>
      </c>
      <c r="M184" s="679">
        <f>IF(COUNTIF($A$4:A204,A184)=1,0,1)</f>
        <v>0</v>
      </c>
      <c r="N184" s="680" t="str">
        <f t="shared" si="108"/>
        <v>Okay</v>
      </c>
      <c r="O184" s="680" t="str">
        <f t="shared" si="98"/>
        <v>TRUE</v>
      </c>
      <c r="P184" s="680" t="b">
        <f t="shared" si="92"/>
        <v>1</v>
      </c>
      <c r="Q184" s="680" t="b">
        <f t="shared" si="76"/>
        <v>1</v>
      </c>
      <c r="R184" s="680" t="b">
        <f t="shared" si="77"/>
        <v>1</v>
      </c>
      <c r="S184" s="681">
        <f t="shared" si="93"/>
        <v>30.671232876712327</v>
      </c>
      <c r="T184" s="682">
        <f t="shared" si="78"/>
        <v>32</v>
      </c>
      <c r="U184" s="682">
        <f t="shared" si="99"/>
        <v>31</v>
      </c>
      <c r="V184" s="682">
        <f t="shared" si="79"/>
        <v>1.1808219178082191</v>
      </c>
      <c r="W184" s="682">
        <f t="shared" si="109"/>
        <v>28</v>
      </c>
      <c r="X184" s="683">
        <f t="shared" si="110"/>
        <v>3743251.96</v>
      </c>
      <c r="Y184" s="684">
        <f t="shared" si="94"/>
        <v>1.48E-3</v>
      </c>
      <c r="Z184" s="684">
        <f>IF($D184=$C$1,VLOOKUP($T184,Male_Annuity_Tables,MATCH($W184+2,'Mortality Tables'!$DS$1:$HT$1,0),FALSE),VLOOKUP($T184,Fe_Annuity_Tables,MATCH($W184+2,'Mortality Tables'!$M$1:$DN$1,0),FALSE))</f>
        <v>1.3180534015098732E-2</v>
      </c>
      <c r="AA184" s="664"/>
      <c r="AB184" s="685">
        <f t="shared" si="115"/>
        <v>920216.02380000008</v>
      </c>
      <c r="AC184" s="685">
        <f t="shared" si="115"/>
        <v>967101.03021261003</v>
      </c>
      <c r="AD184" s="685">
        <f t="shared" si="115"/>
        <v>1016374.8277019426</v>
      </c>
      <c r="AE184" s="685">
        <f t="shared" si="115"/>
        <v>1068159.1251733566</v>
      </c>
      <c r="AF184" s="685">
        <f t="shared" si="115"/>
        <v>1122581.8326009391</v>
      </c>
      <c r="AG184" s="685">
        <f t="shared" si="115"/>
        <v>1179777.376971957</v>
      </c>
      <c r="AH184" s="685">
        <f t="shared" si="115"/>
        <v>1239887.0343286782</v>
      </c>
      <c r="AI184" s="685">
        <f t="shared" si="115"/>
        <v>1303059.2787277244</v>
      </c>
      <c r="AJ184" s="685">
        <f t="shared" si="115"/>
        <v>1369450.1489789023</v>
      </c>
      <c r="AK184" s="685">
        <f t="shared" si="115"/>
        <v>1439223.6340693771</v>
      </c>
      <c r="AL184" s="685">
        <f t="shared" si="114"/>
        <v>1512552.0782252119</v>
      </c>
      <c r="AM184" s="685">
        <f t="shared" si="114"/>
        <v>1589616.6066107866</v>
      </c>
      <c r="AN184" s="685">
        <f t="shared" si="114"/>
        <v>1670607.5727176061</v>
      </c>
      <c r="AO184" s="685">
        <f t="shared" si="114"/>
        <v>1755725.0285475685</v>
      </c>
      <c r="AP184" s="685">
        <f t="shared" si="114"/>
        <v>1845179.2187520671</v>
      </c>
      <c r="AQ184" s="685">
        <f t="shared" si="114"/>
        <v>1939191.0999474849</v>
      </c>
      <c r="AR184" s="685">
        <f t="shared" si="114"/>
        <v>2037992.8864898093</v>
      </c>
      <c r="AS184" s="685">
        <f t="shared" si="114"/>
        <v>2141828.624056465</v>
      </c>
      <c r="AT184" s="685">
        <f t="shared" si="114"/>
        <v>2250954.7924521421</v>
      </c>
      <c r="AU184" s="685">
        <f t="shared" si="114"/>
        <v>2365640.9391275789</v>
      </c>
      <c r="AV184" s="685">
        <f t="shared" si="118"/>
        <v>2486170.3449761285</v>
      </c>
      <c r="AW184" s="685">
        <f t="shared" si="118"/>
        <v>2612840.724052663</v>
      </c>
      <c r="AX184" s="685">
        <f t="shared" si="118"/>
        <v>2745964.9589431458</v>
      </c>
      <c r="AY184" s="685">
        <f t="shared" si="118"/>
        <v>2885871.8736012997</v>
      </c>
      <c r="AZ184" s="685">
        <f t="shared" si="118"/>
        <v>3032907.0455612857</v>
      </c>
      <c r="BA184" s="685">
        <f t="shared" si="118"/>
        <v>3187433.6595326331</v>
      </c>
      <c r="BB184" s="685">
        <f t="shared" si="118"/>
        <v>3349833.4044858208</v>
      </c>
      <c r="BC184" s="685">
        <f t="shared" si="118"/>
        <v>3520507.4164443742</v>
      </c>
      <c r="BD184" s="685" t="str">
        <f t="shared" si="118"/>
        <v/>
      </c>
      <c r="BE184" s="685" t="str">
        <f t="shared" si="118"/>
        <v/>
      </c>
      <c r="BF184" s="685" t="str">
        <f t="shared" si="118"/>
        <v/>
      </c>
      <c r="BG184" s="685" t="str">
        <f t="shared" si="118"/>
        <v/>
      </c>
      <c r="BH184" s="685" t="str">
        <f t="shared" si="118"/>
        <v/>
      </c>
      <c r="BI184" s="685" t="str">
        <f t="shared" si="106"/>
        <v/>
      </c>
      <c r="BJ184" s="685" t="str">
        <f t="shared" si="106"/>
        <v/>
      </c>
      <c r="BK184" s="685" t="str">
        <f t="shared" si="106"/>
        <v/>
      </c>
      <c r="BL184" s="685" t="str">
        <f t="shared" si="106"/>
        <v/>
      </c>
      <c r="BM184" s="685" t="str">
        <f t="shared" si="106"/>
        <v/>
      </c>
      <c r="BN184" s="685" t="str">
        <f t="shared" si="106"/>
        <v/>
      </c>
      <c r="BO184" s="685" t="str">
        <f t="shared" si="106"/>
        <v/>
      </c>
      <c r="BP184" s="685" t="str">
        <f t="shared" si="106"/>
        <v/>
      </c>
      <c r="BQ184" s="685" t="str">
        <f t="shared" si="107"/>
        <v/>
      </c>
      <c r="BR184" s="529"/>
      <c r="BS184" s="685">
        <f>IFERROR(($L184+AB184*Contr_Rate)*(1+Inv_Return)*IF($D184=$C$1,VLOOKUP($T184,Male_Annuity_Tables,MATCH($BS$3+3,'Mortality Tables'!$N$1:$DN$1,0),FALSE),VLOOKUP($T184,Fe_Annuity_Tables,MATCH(BS$3+3,'Mortality Tables'!$N$1:$DN$1,0),FALSE)),"")</f>
        <v>336365.20545891282</v>
      </c>
      <c r="BT184" s="685">
        <f>IFERROR(($BS184+AC184*Contr_Rate)*(1+Inv_Return)*IF($D184=$C$1,VLOOKUP($T184,Male_Annuity_Tables,MATCH($BS$3+3,'Mortality Tables'!$N$1:$DN$1,0),FALSE),VLOOKUP($T184,Fe_Annuity_Tables,MATCH(BT$3+3,'Mortality Tables'!$N$1:$DN$1,0),FALSE)),"")</f>
        <v>514289.37138176349</v>
      </c>
      <c r="BU184" s="685">
        <f>IFERROR((BT184+AD184*Contr_Rate)*(1+Inv_Return)*IF($D184=$C$1,VLOOKUP($T184,Male_Annuity_Tables,MATCH($BS$3+3,'Mortality Tables'!$N$1:$DN$1,0),FALSE),VLOOKUP($T184,Fe_Annuity_Tables,MATCH(BU$3+3,'Mortality Tables'!$N$1:$DN$1,0),FALSE)),"")</f>
        <v>672481.73229995405</v>
      </c>
      <c r="BV184" s="685">
        <f>IFERROR((BU184+AE184*Contr_Rate)*(1+Inv_Return)*IF($D184=$C$1,VLOOKUP($T184,Male_Annuity_Tables,MATCH($BS$3+3,'Mortality Tables'!$N$1:$DN$1,0),FALSE),VLOOKUP($T184,Fe_Annuity_Tables,MATCH(BV$3+3,'Mortality Tables'!$N$1:$DN$1,0),FALSE)),"")</f>
        <v>815094.53944876324</v>
      </c>
      <c r="BW184" s="685">
        <f>IFERROR((BV184+AF184*Contr_Rate)*(1+Inv_Return)*IF($D184=$C$1,VLOOKUP($T184,Male_Annuity_Tables,MATCH($BS$3+3,'Mortality Tables'!$N$1:$DN$1,0),FALSE),VLOOKUP($T184,Fe_Annuity_Tables,MATCH(BW$3+3,'Mortality Tables'!$N$1:$DN$1,0),FALSE)),"")</f>
        <v>945567.87092883419</v>
      </c>
      <c r="BX184" s="685">
        <f>IFERROR((BW184+AG184*Contr_Rate)*(1+Inv_Return)*IF($D184=$C$1,VLOOKUP($T184,Male_Annuity_Tables,MATCH($BS$3+3,'Mortality Tables'!$N$1:$DN$1,0),FALSE),VLOOKUP($T184,Fe_Annuity_Tables,MATCH(BX$3+3,'Mortality Tables'!$N$1:$DN$1,0),FALSE)),"")</f>
        <v>1066758.7877623532</v>
      </c>
      <c r="BY184" s="685">
        <f>IFERROR((BX184+AH184*Contr_Rate)*(1+Inv_Return)*IF($D184=$C$1,VLOOKUP($T184,Male_Annuity_Tables,MATCH($BS$3+3,'Mortality Tables'!$N$1:$DN$1,0),FALSE),VLOOKUP($T184,Fe_Annuity_Tables,MATCH(BY$3+3,'Mortality Tables'!$N$1:$DN$1,0),FALSE)),"")</f>
        <v>1181047.4397071782</v>
      </c>
      <c r="BZ184" s="685">
        <f>IFERROR((BY184+AI184*Contr_Rate)*(1+Inv_Return)*IF($D184=$C$1,VLOOKUP($T184,Male_Annuity_Tables,MATCH($BS$3+3,'Mortality Tables'!$N$1:$DN$1,0),FALSE),VLOOKUP($T184,Fe_Annuity_Tables,MATCH(BZ$3+3,'Mortality Tables'!$N$1:$DN$1,0),FALSE)),"")</f>
        <v>1290424.2533228472</v>
      </c>
      <c r="CA184" s="685">
        <f>IFERROR((BZ184+AJ184*Contr_Rate)*(1+Inv_Return)*IF($D184=$C$1,VLOOKUP($T184,Male_Annuity_Tables,MATCH($BS$3+3,'Mortality Tables'!$N$1:$DN$1,0),FALSE),VLOOKUP($T184,Fe_Annuity_Tables,MATCH(CA$3+3,'Mortality Tables'!$N$1:$DN$1,0),FALSE)),"")</f>
        <v>1396561.5948597493</v>
      </c>
      <c r="CB184" s="685">
        <f>IFERROR((CA184+AK184*Contr_Rate)*(1+Inv_Return)*IF($D184=$C$1,VLOOKUP($T184,Male_Annuity_Tables,MATCH($BS$3+3,'Mortality Tables'!$N$1:$DN$1,0),FALSE),VLOOKUP($T184,Fe_Annuity_Tables,MATCH(CB$3+3,'Mortality Tables'!$N$1:$DN$1,0),FALSE)),"")</f>
        <v>1500872.6931520037</v>
      </c>
      <c r="CC184" s="685">
        <f>IFERROR((CB184+AL184*Contr_Rate)*(1+Inv_Return)*IF($D184=$C$1,VLOOKUP($T184,Male_Annuity_Tables,MATCH($BS$3+3,'Mortality Tables'!$N$1:$DN$1,0),FALSE),VLOOKUP($T184,Fe_Annuity_Tables,MATCH(CC$3+3,'Mortality Tables'!$N$1:$DN$1,0),FALSE)),"")</f>
        <v>1604560.1090996619</v>
      </c>
      <c r="CD184" s="685">
        <f>IFERROR((CC184+AM184*Contr_Rate)*(1+Inv_Return)*IF($D184=$C$1,VLOOKUP($T184,Male_Annuity_Tables,MATCH($BS$3+3,'Mortality Tables'!$N$1:$DN$1,0),FALSE),VLOOKUP($T184,Fe_Annuity_Tables,MATCH(CD$3+3,'Mortality Tables'!$N$1:$DN$1,0),FALSE)),"")</f>
        <v>1708655.6290418608</v>
      </c>
      <c r="CE184" s="685">
        <f>IFERROR((CD184+AN184*Contr_Rate)*(1+Inv_Return)*IF($D184=$C$1,VLOOKUP($T184,Male_Annuity_Tables,MATCH($BS$3+3,'Mortality Tables'!$N$1:$DN$1,0),FALSE),VLOOKUP($T184,Fe_Annuity_Tables,MATCH(CE$3+3,'Mortality Tables'!$N$1:$DN$1,0),FALSE)),"")</f>
        <v>1814053.1233543961</v>
      </c>
      <c r="CF184" s="685">
        <f>IFERROR((CE184+AO184*Contr_Rate)*(1+Inv_Return)*IF($D184=$C$1,VLOOKUP($T184,Male_Annuity_Tables,MATCH($BS$3+3,'Mortality Tables'!$N$1:$DN$1,0),FALSE),VLOOKUP($T184,Fe_Annuity_Tables,MATCH(CF$3+3,'Mortality Tables'!$N$1:$DN$1,0),FALSE)),"")</f>
        <v>1921535.6358225511</v>
      </c>
      <c r="CG184" s="685">
        <f>IFERROR((CF184+AP184*Contr_Rate)*(1+Inv_Return)*IF($D184=$C$1,VLOOKUP($T184,Male_Annuity_Tables,MATCH($BS$3+3,'Mortality Tables'!$N$1:$DN$1,0),FALSE),VLOOKUP($T184,Fe_Annuity_Tables,MATCH(CG$3+3,'Mortality Tables'!$N$1:$DN$1,0),FALSE)),"")</f>
        <v>2031797.7429642584</v>
      </c>
      <c r="CH184" s="685">
        <f>IFERROR((CG184+AQ184*Contr_Rate)*(1+Inv_Return)*IF($D184=$C$1,VLOOKUP($T184,Male_Annuity_Tables,MATCH($BS$3+3,'Mortality Tables'!$N$1:$DN$1,0),FALSE),VLOOKUP($T184,Fe_Annuity_Tables,MATCH(CH$3+3,'Mortality Tables'!$N$1:$DN$1,0),FALSE)),"")</f>
        <v>2145464.0366616896</v>
      </c>
      <c r="CI184" s="685">
        <f>IFERROR((CH184+AR184*Contr_Rate)*(1+Inv_Return)*IF($D184=$C$1,VLOOKUP($T184,Male_Annuity_Tables,MATCH($BS$3+3,'Mortality Tables'!$N$1:$DN$1,0),FALSE),VLOOKUP($T184,Fe_Annuity_Tables,MATCH(CI$3+3,'Mortality Tables'!$N$1:$DN$1,0),FALSE)),"")</f>
        <v>2263104.4309377302</v>
      </c>
      <c r="CJ184" s="685">
        <f>IFERROR((CI184+AS184*Contr_Rate)*(1+Inv_Return)*IF($D184=$C$1,VLOOKUP($T184,Male_Annuity_Tables,MATCH($BS$3+3,'Mortality Tables'!$N$1:$DN$1,0),FALSE),VLOOKUP($T184,Fe_Annuity_Tables,MATCH(CJ$3+3,'Mortality Tables'!$N$1:$DN$1,0),FALSE)),"")</f>
        <v>2385246.868525112</v>
      </c>
      <c r="CK184" s="685">
        <f>IFERROR((CJ184+AT184*Contr_Rate)*(1+Inv_Return)*IF($D184=$C$1,VLOOKUP($T184,Male_Annuity_Tables,MATCH($BS$3+3,'Mortality Tables'!$N$1:$DN$1,0),FALSE),VLOOKUP($T184,Fe_Annuity_Tables,MATCH(CK$3+3,'Mortality Tables'!$N$1:$DN$1,0),FALSE)),"")</f>
        <v>2512387.9001256172</v>
      </c>
      <c r="CL184" s="685">
        <f>IFERROR((CK184+AU184*Contr_Rate)*(1+Inv_Return)*IF($D184=$C$1,VLOOKUP($T184,Male_Annuity_Tables,MATCH($BS$3+3,'Mortality Tables'!$N$1:$DN$1,0),FALSE),VLOOKUP($T184,Fe_Annuity_Tables,MATCH(CL$3+3,'Mortality Tables'!$N$1:$DN$1,0),FALSE)),"")</f>
        <v>2645001.5249269404</v>
      </c>
      <c r="CM184" s="685">
        <f>IFERROR((CL184+AV184*Contr_Rate)*(1+Inv_Return)*IF($D184=$C$1,VLOOKUP($T184,Male_Annuity_Tables,MATCH($BS$3+3,'Mortality Tables'!$N$1:$DN$1,0),FALSE),VLOOKUP($T184,Fe_Annuity_Tables,MATCH(CM$3+3,'Mortality Tables'!$N$1:$DN$1,0),FALSE)),"")</f>
        <v>2783546.611737208</v>
      </c>
      <c r="CN184" s="685">
        <f>IFERROR((CM184+AW184*Contr_Rate)*(1+Inv_Return)*IF($D184=$C$1,VLOOKUP($T184,Male_Annuity_Tables,MATCH($BS$3+3,'Mortality Tables'!$N$1:$DN$1,0),FALSE),VLOOKUP($T184,Fe_Annuity_Tables,MATCH(CN$3+3,'Mortality Tables'!$N$1:$DN$1,0),FALSE)),"")</f>
        <v>2928473.163304375</v>
      </c>
      <c r="CO184" s="685">
        <f>IFERROR((CN184+AX184*Contr_Rate)*(1+Inv_Return)*IF($D184=$C$1,VLOOKUP($T184,Male_Annuity_Tables,MATCH($BS$3+3,'Mortality Tables'!$N$1:$DN$1,0),FALSE),VLOOKUP($T184,Fe_Annuity_Tables,MATCH(CO$3+3,'Mortality Tables'!$N$1:$DN$1,0),FALSE)),"")</f>
        <v>3080227.6397872432</v>
      </c>
      <c r="CP184" s="685">
        <f>IFERROR((CO184+AY184*Contr_Rate)*(1+Inv_Return)*IF($D184=$C$1,VLOOKUP($T184,Male_Annuity_Tables,MATCH($BS$3+3,'Mortality Tables'!$N$1:$DN$1,0),FALSE),VLOOKUP($T184,Fe_Annuity_Tables,MATCH(CP$3+3,'Mortality Tables'!$N$1:$DN$1,0),FALSE)),"")</f>
        <v>3239257.5191122368</v>
      </c>
      <c r="CQ184" s="685">
        <f>IFERROR((CP184+AZ184*Contr_Rate)*(1+Inv_Return)*IF($D184=$C$1,VLOOKUP($T184,Male_Annuity_Tables,MATCH($BS$3+3,'Mortality Tables'!$N$1:$DN$1,0),FALSE),VLOOKUP($T184,Fe_Annuity_Tables,MATCH(CQ$3+3,'Mortality Tables'!$N$1:$DN$1,0),FALSE)),"")</f>
        <v>3406015.2405877942</v>
      </c>
      <c r="CR184" s="685">
        <f>IFERROR((CQ184+BA184*Contr_Rate)*(1+Inv_Return)*IF($D184=$C$1,VLOOKUP($T184,Male_Annuity_Tables,MATCH($BS$3+3,'Mortality Tables'!$N$1:$DN$1,0),FALSE),VLOOKUP($T184,Fe_Annuity_Tables,MATCH(CR$3+3,'Mortality Tables'!$N$1:$DN$1,0),FALSE)),"")</f>
        <v>3580961.6524269036</v>
      </c>
      <c r="CS184" s="685">
        <f>IFERROR((CR184+BB184*Contr_Rate)*(1+Inv_Return)*IF($D184=$C$1,VLOOKUP($T184,Male_Annuity_Tables,MATCH($BS$3+3,'Mortality Tables'!$N$1:$DN$1,0),FALSE),VLOOKUP($T184,Fe_Annuity_Tables,MATCH(CS$3+3,'Mortality Tables'!$N$1:$DN$1,0),FALSE)),"")</f>
        <v>3764569.0627388954</v>
      </c>
      <c r="CT184" s="685">
        <f>IFERROR((CS184+BC184*Contr_Rate)*(1+Inv_Return)*IF($D184=$C$1,VLOOKUP($T184,Male_Annuity_Tables,MATCH($BS$3+3,'Mortality Tables'!$N$1:$DN$1,0),FALSE),VLOOKUP($T184,Fe_Annuity_Tables,MATCH(CT$3+3,'Mortality Tables'!$N$1:$DN$1,0),FALSE)),"")</f>
        <v>3957323.9762657718</v>
      </c>
      <c r="CU184" s="685" t="str">
        <f>IFERROR((CT184+BD184*Contr_Rate)*(1+Inv_Return)*IF($D184=$C$1,VLOOKUP($T184,Male_Annuity_Tables,MATCH($BS$3+3,'Mortality Tables'!$N$1:$DN$1,0),FALSE),VLOOKUP($T184,Fe_Annuity_Tables,MATCH(CU$3+3,'Mortality Tables'!$N$1:$DN$1,0),FALSE)),"")</f>
        <v/>
      </c>
      <c r="CV184" s="685" t="str">
        <f>IFERROR((CU184+BE184*Contr_Rate)*(1+Inv_Return)*IF($D184=$C$1,VLOOKUP($T184,Male_Annuity_Tables,MATCH($BS$3+3,'Mortality Tables'!$N$1:$DN$1,0),FALSE),VLOOKUP($T184,Fe_Annuity_Tables,MATCH(CV$3+3,'Mortality Tables'!$N$1:$DN$1,0),FALSE)),"")</f>
        <v/>
      </c>
      <c r="CW184" s="685" t="str">
        <f>IFERROR((CV184+BF184*Contr_Rate)*(1+Inv_Return)*IF($D184=$C$1,VLOOKUP($T184,Male_Annuity_Tables,MATCH($BS$3+3,'Mortality Tables'!$N$1:$DN$1,0),FALSE),VLOOKUP($T184,Fe_Annuity_Tables,MATCH(CW$3+3,'Mortality Tables'!$N$1:$DN$1,0),FALSE)),"")</f>
        <v/>
      </c>
      <c r="CX184" s="685" t="str">
        <f>IFERROR((CW184+BG184*Contr_Rate)*(1+Inv_Return)*IF($D184=$C$1,VLOOKUP($T184,Male_Annuity_Tables,MATCH($BS$3+3,'Mortality Tables'!$N$1:$DN$1,0),FALSE),VLOOKUP($T184,Fe_Annuity_Tables,MATCH(CX$3+3,'Mortality Tables'!$N$1:$DN$1,0),FALSE)),"")</f>
        <v/>
      </c>
      <c r="CY184" s="685" t="str">
        <f>IFERROR((CX184+BH184*Contr_Rate)*(1+Inv_Return)*IF($D184=$C$1,VLOOKUP($T184,Male_Annuity_Tables,MATCH($BS$3+3,'Mortality Tables'!$N$1:$DN$1,0),FALSE),VLOOKUP($T184,Fe_Annuity_Tables,MATCH(CY$3+3,'Mortality Tables'!$N$1:$DN$1,0),FALSE)),"")</f>
        <v/>
      </c>
      <c r="CZ184" s="685" t="str">
        <f>IFERROR((CY184+BI184*Contr_Rate)*(1+Inv_Return)*IF($D184=$C$1,VLOOKUP($T184,Male_Annuity_Tables,MATCH($BS$3+3,'Mortality Tables'!$N$1:$DN$1,0),FALSE),VLOOKUP($T184,Fe_Annuity_Tables,MATCH(CZ$3+3,'Mortality Tables'!$N$1:$DN$1,0),FALSE)),"")</f>
        <v/>
      </c>
      <c r="DA184" s="685" t="str">
        <f>IFERROR((CZ184+BJ184*Contr_Rate)*(1+Inv_Return)*IF($D184=$C$1,VLOOKUP($T184,Male_Annuity_Tables,MATCH($BS$3+3,'Mortality Tables'!$N$1:$DN$1,0),FALSE),VLOOKUP($T184,Fe_Annuity_Tables,MATCH(DA$3+3,'Mortality Tables'!$N$1:$DN$1,0),FALSE)),"")</f>
        <v/>
      </c>
      <c r="DB184" s="685" t="str">
        <f>IFERROR((DA184+BK184*Contr_Rate)*(1+Inv_Return)*IF($D184=$C$1,VLOOKUP($T184,Male_Annuity_Tables,MATCH($BS$3+3,'Mortality Tables'!$N$1:$DN$1,0),FALSE),VLOOKUP($T184,Fe_Annuity_Tables,MATCH(DB$3+3,'Mortality Tables'!$N$1:$DN$1,0),FALSE)),"")</f>
        <v/>
      </c>
      <c r="DC184" s="685" t="str">
        <f>IFERROR((DB184+BL184*Contr_Rate)*(1+Inv_Return)*IF($D184=$C$1,VLOOKUP($T184,Male_Annuity_Tables,MATCH($BS$3+3,'Mortality Tables'!$N$1:$DN$1,0),FALSE),VLOOKUP($T184,Fe_Annuity_Tables,MATCH(DC$3+3,'Mortality Tables'!$N$1:$DN$1,0),FALSE)),"")</f>
        <v/>
      </c>
      <c r="DD184" s="685" t="str">
        <f>IFERROR((DC184+BM184*Contr_Rate)*(1+Inv_Return)*IF($D184=$C$1,VLOOKUP($T184,Male_Annuity_Tables,MATCH($BS$3+3,'Mortality Tables'!$N$1:$DN$1,0),FALSE),VLOOKUP($T184,Fe_Annuity_Tables,MATCH(DD$3+3,'Mortality Tables'!$N$1:$DN$1,0),FALSE)),"")</f>
        <v/>
      </c>
      <c r="DE184" s="685" t="str">
        <f>IFERROR((DD184+BN184*Contr_Rate)*(1+Inv_Return)*IF($D184=$C$1,VLOOKUP($T184,Male_Annuity_Tables,MATCH($BS$3+3,'Mortality Tables'!$N$1:$DN$1,0),FALSE),VLOOKUP($T184,Fe_Annuity_Tables,MATCH(DE$3+3,'Mortality Tables'!$N$1:$DN$1,0),FALSE)),"")</f>
        <v/>
      </c>
      <c r="DF184" s="685" t="str">
        <f>IFERROR((DE184+BO184*Contr_Rate)*(1+Inv_Return)*IF($D184=$C$1,VLOOKUP($T184,Male_Annuity_Tables,MATCH($BS$3+3,'Mortality Tables'!$N$1:$DN$1,0),FALSE),VLOOKUP($T184,Fe_Annuity_Tables,MATCH(DF$3+3,'Mortality Tables'!$N$1:$DN$1,0),FALSE)),"")</f>
        <v/>
      </c>
      <c r="DG184" s="685" t="str">
        <f>IFERROR((DF184+BP184*Contr_Rate)*(1+Inv_Return)*IF($D184=$C$1,VLOOKUP($T184,Male_Annuity_Tables,MATCH($BS$3+3,'Mortality Tables'!$N$1:$DN$1,0),FALSE),VLOOKUP($T184,Fe_Annuity_Tables,MATCH(DG$3+3,'Mortality Tables'!$N$1:$DN$1,0),FALSE)),"")</f>
        <v/>
      </c>
      <c r="DH184" s="685" t="str">
        <f>IFERROR((DG184+BQ184*Contr_Rate)*(1+Inv_Return)*IF($D184=$C$1,VLOOKUP($T184,Male_Annuity_Tables,MATCH($BS$3+3,'Mortality Tables'!$N$1:$DN$1,0),FALSE),VLOOKUP($T184,Fe_Annuity_Tables,MATCH(DH$3+3,'Mortality Tables'!$N$1:$DN$1,0),FALSE)),"")</f>
        <v/>
      </c>
      <c r="DJ184" s="686">
        <f t="shared" si="100"/>
        <v>3957323.9762657718</v>
      </c>
      <c r="DK184" s="680">
        <f t="shared" si="60"/>
        <v>8.0909277508679907</v>
      </c>
      <c r="DL184" s="686">
        <f t="shared" si="111"/>
        <v>327701.2409131481</v>
      </c>
      <c r="DM184" s="686">
        <f t="shared" si="101"/>
        <v>3520507.4164443742</v>
      </c>
      <c r="DN184" s="687">
        <f t="shared" si="112"/>
        <v>9.3083525227769096E-2</v>
      </c>
      <c r="DP184" s="688">
        <f t="shared" si="95"/>
        <v>67671.297495045932</v>
      </c>
      <c r="DQ184" s="688">
        <f t="shared" si="96"/>
        <v>103487.36446692397</v>
      </c>
      <c r="DR184" s="688">
        <f t="shared" si="97"/>
        <v>135357.12307733475</v>
      </c>
    </row>
    <row r="185" spans="1:122" s="657" customFormat="1" ht="14.5">
      <c r="A185" s="675" t="s">
        <v>1439</v>
      </c>
      <c r="B185" s="675" t="s">
        <v>1440</v>
      </c>
      <c r="C185" s="675" t="s">
        <v>236</v>
      </c>
      <c r="D185" s="675" t="s">
        <v>60</v>
      </c>
      <c r="E185" s="676">
        <v>23696</v>
      </c>
      <c r="F185" s="677">
        <v>36723</v>
      </c>
      <c r="G185" s="677">
        <v>39526</v>
      </c>
      <c r="H185" s="678">
        <v>1036917</v>
      </c>
      <c r="I185" s="678">
        <v>58543.59</v>
      </c>
      <c r="J185" s="678">
        <v>79458.03</v>
      </c>
      <c r="K185" s="678"/>
      <c r="L185" s="678">
        <v>138001.62</v>
      </c>
      <c r="M185" s="679">
        <f>IF(COUNTIF($A$4:A204,A185)=1,0,1)</f>
        <v>0</v>
      </c>
      <c r="N185" s="680" t="str">
        <f t="shared" si="108"/>
        <v>Okay</v>
      </c>
      <c r="O185" s="680" t="str">
        <f>IF(G185&gt;E185,"TRUE","FALSE")</f>
        <v>TRUE</v>
      </c>
      <c r="P185" s="680" t="b">
        <f t="shared" si="92"/>
        <v>1</v>
      </c>
      <c r="Q185" s="680" t="b">
        <f t="shared" si="76"/>
        <v>1</v>
      </c>
      <c r="R185" s="680" t="b">
        <f t="shared" si="77"/>
        <v>1</v>
      </c>
      <c r="S185" s="681">
        <f t="shared" si="93"/>
        <v>35.69041095890411</v>
      </c>
      <c r="T185" s="682">
        <f t="shared" si="78"/>
        <v>60</v>
      </c>
      <c r="U185" s="682">
        <f t="shared" si="99"/>
        <v>43</v>
      </c>
      <c r="V185" s="682">
        <f t="shared" si="79"/>
        <v>16.794520547945204</v>
      </c>
      <c r="W185" s="682">
        <f t="shared" si="109"/>
        <v>0</v>
      </c>
      <c r="X185" s="683">
        <f t="shared" si="110"/>
        <v>0</v>
      </c>
      <c r="Y185" s="684">
        <f t="shared" si="94"/>
        <v>8.5500000000000003E-3</v>
      </c>
      <c r="Z185" s="684">
        <f>IF($D185=$C$1,VLOOKUP($T185,Male_Annuity_Tables,MATCH($W185+2,'Mortality Tables'!$DS$1:$HT$1,0),FALSE),VLOOKUP($T185,Fe_Annuity_Tables,MATCH($W185+2,'Mortality Tables'!$M$1:$DN$1,0),FALSE))</f>
        <v>1</v>
      </c>
      <c r="AA185" s="664"/>
      <c r="AB185" s="685" t="str">
        <f t="shared" si="115"/>
        <v/>
      </c>
      <c r="AC185" s="685" t="str">
        <f t="shared" si="115"/>
        <v/>
      </c>
      <c r="AD185" s="685" t="str">
        <f t="shared" si="115"/>
        <v/>
      </c>
      <c r="AE185" s="685" t="str">
        <f t="shared" si="115"/>
        <v/>
      </c>
      <c r="AF185" s="685" t="str">
        <f t="shared" si="115"/>
        <v/>
      </c>
      <c r="AG185" s="685" t="str">
        <f t="shared" si="115"/>
        <v/>
      </c>
      <c r="AH185" s="685" t="str">
        <f t="shared" si="115"/>
        <v/>
      </c>
      <c r="AI185" s="685" t="str">
        <f t="shared" si="115"/>
        <v/>
      </c>
      <c r="AJ185" s="685" t="str">
        <f t="shared" si="115"/>
        <v/>
      </c>
      <c r="AK185" s="685" t="str">
        <f t="shared" si="115"/>
        <v/>
      </c>
      <c r="AL185" s="685" t="str">
        <f t="shared" si="114"/>
        <v/>
      </c>
      <c r="AM185" s="685" t="str">
        <f t="shared" si="114"/>
        <v/>
      </c>
      <c r="AN185" s="685" t="str">
        <f t="shared" si="114"/>
        <v/>
      </c>
      <c r="AO185" s="685" t="str">
        <f t="shared" si="114"/>
        <v/>
      </c>
      <c r="AP185" s="685" t="str">
        <f t="shared" si="114"/>
        <v/>
      </c>
      <c r="AQ185" s="685" t="str">
        <f t="shared" si="114"/>
        <v/>
      </c>
      <c r="AR185" s="685" t="str">
        <f t="shared" si="114"/>
        <v/>
      </c>
      <c r="AS185" s="685" t="str">
        <f t="shared" si="114"/>
        <v/>
      </c>
      <c r="AT185" s="685" t="str">
        <f t="shared" si="114"/>
        <v/>
      </c>
      <c r="AU185" s="685" t="str">
        <f t="shared" si="114"/>
        <v/>
      </c>
      <c r="AV185" s="685" t="str">
        <f t="shared" si="118"/>
        <v/>
      </c>
      <c r="AW185" s="685" t="str">
        <f t="shared" si="118"/>
        <v/>
      </c>
      <c r="AX185" s="685" t="str">
        <f t="shared" si="118"/>
        <v/>
      </c>
      <c r="AY185" s="685" t="str">
        <f t="shared" si="118"/>
        <v/>
      </c>
      <c r="AZ185" s="685" t="str">
        <f t="shared" si="118"/>
        <v/>
      </c>
      <c r="BA185" s="685" t="str">
        <f t="shared" si="118"/>
        <v/>
      </c>
      <c r="BB185" s="685" t="str">
        <f t="shared" si="118"/>
        <v/>
      </c>
      <c r="BC185" s="685" t="str">
        <f t="shared" si="118"/>
        <v/>
      </c>
      <c r="BD185" s="685" t="str">
        <f t="shared" si="118"/>
        <v/>
      </c>
      <c r="BE185" s="685" t="str">
        <f t="shared" si="118"/>
        <v/>
      </c>
      <c r="BF185" s="685" t="str">
        <f t="shared" si="118"/>
        <v/>
      </c>
      <c r="BG185" s="685" t="str">
        <f t="shared" si="118"/>
        <v/>
      </c>
      <c r="BH185" s="685" t="str">
        <f t="shared" si="118"/>
        <v/>
      </c>
      <c r="BI185" s="685" t="str">
        <f t="shared" si="106"/>
        <v/>
      </c>
      <c r="BJ185" s="685" t="str">
        <f t="shared" si="106"/>
        <v/>
      </c>
      <c r="BK185" s="685" t="str">
        <f t="shared" si="106"/>
        <v/>
      </c>
      <c r="BL185" s="685" t="str">
        <f t="shared" si="106"/>
        <v/>
      </c>
      <c r="BM185" s="685" t="str">
        <f t="shared" si="106"/>
        <v/>
      </c>
      <c r="BN185" s="685" t="str">
        <f t="shared" si="106"/>
        <v/>
      </c>
      <c r="BO185" s="685" t="str">
        <f t="shared" si="106"/>
        <v/>
      </c>
      <c r="BP185" s="685" t="str">
        <f t="shared" si="106"/>
        <v/>
      </c>
      <c r="BQ185" s="685" t="str">
        <f t="shared" si="107"/>
        <v/>
      </c>
      <c r="BR185" s="529"/>
      <c r="BS185" s="685" t="str">
        <f>IFERROR(($L185+AB185*Contr_Rate)*(1+Inv_Return)*IF($D185=$C$1,VLOOKUP($T185,Male_Annuity_Tables,MATCH($BS$3+3,'Mortality Tables'!$N$1:$DN$1,0),FALSE),VLOOKUP($T185,Fe_Annuity_Tables,MATCH(BS$3+3,'Mortality Tables'!$N$1:$DN$1,0),FALSE)),"")</f>
        <v/>
      </c>
      <c r="BT185" s="685" t="str">
        <f>IFERROR(($BS185+AC185*Contr_Rate)*(1+Inv_Return)*IF($D185=$C$1,VLOOKUP($T185,Male_Annuity_Tables,MATCH($BS$3+3,'Mortality Tables'!$N$1:$DN$1,0),FALSE),VLOOKUP($T185,Fe_Annuity_Tables,MATCH(BT$3+3,'Mortality Tables'!$N$1:$DN$1,0),FALSE)),"")</f>
        <v/>
      </c>
      <c r="BU185" s="685" t="str">
        <f>IFERROR((BT185+AD185*Contr_Rate)*(1+Inv_Return)*IF($D185=$C$1,VLOOKUP($T185,Male_Annuity_Tables,MATCH($BS$3+3,'Mortality Tables'!$N$1:$DN$1,0),FALSE),VLOOKUP($T185,Fe_Annuity_Tables,MATCH(BU$3+3,'Mortality Tables'!$N$1:$DN$1,0),FALSE)),"")</f>
        <v/>
      </c>
      <c r="BV185" s="685" t="str">
        <f>IFERROR((BU185+AE185*Contr_Rate)*(1+Inv_Return)*IF($D185=$C$1,VLOOKUP($T185,Male_Annuity_Tables,MATCH($BS$3+3,'Mortality Tables'!$N$1:$DN$1,0),FALSE),VLOOKUP($T185,Fe_Annuity_Tables,MATCH(BV$3+3,'Mortality Tables'!$N$1:$DN$1,0),FALSE)),"")</f>
        <v/>
      </c>
      <c r="BW185" s="685" t="str">
        <f>IFERROR((BV185+AF185*Contr_Rate)*(1+Inv_Return)*IF($D185=$C$1,VLOOKUP($T185,Male_Annuity_Tables,MATCH($BS$3+3,'Mortality Tables'!$N$1:$DN$1,0),FALSE),VLOOKUP($T185,Fe_Annuity_Tables,MATCH(BW$3+3,'Mortality Tables'!$N$1:$DN$1,0),FALSE)),"")</f>
        <v/>
      </c>
      <c r="BX185" s="685" t="str">
        <f>IFERROR((BW185+AG185*Contr_Rate)*(1+Inv_Return)*IF($D185=$C$1,VLOOKUP($T185,Male_Annuity_Tables,MATCH($BS$3+3,'Mortality Tables'!$N$1:$DN$1,0),FALSE),VLOOKUP($T185,Fe_Annuity_Tables,MATCH(BX$3+3,'Mortality Tables'!$N$1:$DN$1,0),FALSE)),"")</f>
        <v/>
      </c>
      <c r="BY185" s="685" t="str">
        <f>IFERROR((BX185+AH185*Contr_Rate)*(1+Inv_Return)*IF($D185=$C$1,VLOOKUP($T185,Male_Annuity_Tables,MATCH($BS$3+3,'Mortality Tables'!$N$1:$DN$1,0),FALSE),VLOOKUP($T185,Fe_Annuity_Tables,MATCH(BY$3+3,'Mortality Tables'!$N$1:$DN$1,0),FALSE)),"")</f>
        <v/>
      </c>
      <c r="BZ185" s="685" t="str">
        <f>IFERROR((BY185+AI185*Contr_Rate)*(1+Inv_Return)*IF($D185=$C$1,VLOOKUP($T185,Male_Annuity_Tables,MATCH($BS$3+3,'Mortality Tables'!$N$1:$DN$1,0),FALSE),VLOOKUP($T185,Fe_Annuity_Tables,MATCH(BZ$3+3,'Mortality Tables'!$N$1:$DN$1,0),FALSE)),"")</f>
        <v/>
      </c>
      <c r="CA185" s="685" t="str">
        <f>IFERROR((BZ185+AJ185*Contr_Rate)*(1+Inv_Return)*IF($D185=$C$1,VLOOKUP($T185,Male_Annuity_Tables,MATCH($BS$3+3,'Mortality Tables'!$N$1:$DN$1,0),FALSE),VLOOKUP($T185,Fe_Annuity_Tables,MATCH(CA$3+3,'Mortality Tables'!$N$1:$DN$1,0),FALSE)),"")</f>
        <v/>
      </c>
      <c r="CB185" s="685" t="str">
        <f>IFERROR((CA185+AK185*Contr_Rate)*(1+Inv_Return)*IF($D185=$C$1,VLOOKUP($T185,Male_Annuity_Tables,MATCH($BS$3+3,'Mortality Tables'!$N$1:$DN$1,0),FALSE),VLOOKUP($T185,Fe_Annuity_Tables,MATCH(CB$3+3,'Mortality Tables'!$N$1:$DN$1,0),FALSE)),"")</f>
        <v/>
      </c>
      <c r="CC185" s="685" t="str">
        <f>IFERROR((CB185+AL185*Contr_Rate)*(1+Inv_Return)*IF($D185=$C$1,VLOOKUP($T185,Male_Annuity_Tables,MATCH($BS$3+3,'Mortality Tables'!$N$1:$DN$1,0),FALSE),VLOOKUP($T185,Fe_Annuity_Tables,MATCH(CC$3+3,'Mortality Tables'!$N$1:$DN$1,0),FALSE)),"")</f>
        <v/>
      </c>
      <c r="CD185" s="685" t="str">
        <f>IFERROR((CC185+AM185*Contr_Rate)*(1+Inv_Return)*IF($D185=$C$1,VLOOKUP($T185,Male_Annuity_Tables,MATCH($BS$3+3,'Mortality Tables'!$N$1:$DN$1,0),FALSE),VLOOKUP($T185,Fe_Annuity_Tables,MATCH(CD$3+3,'Mortality Tables'!$N$1:$DN$1,0),FALSE)),"")</f>
        <v/>
      </c>
      <c r="CE185" s="685" t="str">
        <f>IFERROR((CD185+AN185*Contr_Rate)*(1+Inv_Return)*IF($D185=$C$1,VLOOKUP($T185,Male_Annuity_Tables,MATCH($BS$3+3,'Mortality Tables'!$N$1:$DN$1,0),FALSE),VLOOKUP($T185,Fe_Annuity_Tables,MATCH(CE$3+3,'Mortality Tables'!$N$1:$DN$1,0),FALSE)),"")</f>
        <v/>
      </c>
      <c r="CF185" s="685" t="str">
        <f>IFERROR((CE185+AO185*Contr_Rate)*(1+Inv_Return)*IF($D185=$C$1,VLOOKUP($T185,Male_Annuity_Tables,MATCH($BS$3+3,'Mortality Tables'!$N$1:$DN$1,0),FALSE),VLOOKUP($T185,Fe_Annuity_Tables,MATCH(CF$3+3,'Mortality Tables'!$N$1:$DN$1,0),FALSE)),"")</f>
        <v/>
      </c>
      <c r="CG185" s="685" t="str">
        <f>IFERROR((CF185+AP185*Contr_Rate)*(1+Inv_Return)*IF($D185=$C$1,VLOOKUP($T185,Male_Annuity_Tables,MATCH($BS$3+3,'Mortality Tables'!$N$1:$DN$1,0),FALSE),VLOOKUP($T185,Fe_Annuity_Tables,MATCH(CG$3+3,'Mortality Tables'!$N$1:$DN$1,0),FALSE)),"")</f>
        <v/>
      </c>
      <c r="CH185" s="685" t="str">
        <f>IFERROR((CG185+AQ185*Contr_Rate)*(1+Inv_Return)*IF($D185=$C$1,VLOOKUP($T185,Male_Annuity_Tables,MATCH($BS$3+3,'Mortality Tables'!$N$1:$DN$1,0),FALSE),VLOOKUP($T185,Fe_Annuity_Tables,MATCH(CH$3+3,'Mortality Tables'!$N$1:$DN$1,0),FALSE)),"")</f>
        <v/>
      </c>
      <c r="CI185" s="685" t="str">
        <f>IFERROR((CH185+AR185*Contr_Rate)*(1+Inv_Return)*IF($D185=$C$1,VLOOKUP($T185,Male_Annuity_Tables,MATCH($BS$3+3,'Mortality Tables'!$N$1:$DN$1,0),FALSE),VLOOKUP($T185,Fe_Annuity_Tables,MATCH(CI$3+3,'Mortality Tables'!$N$1:$DN$1,0),FALSE)),"")</f>
        <v/>
      </c>
      <c r="CJ185" s="685" t="str">
        <f>IFERROR((CI185+AS185*Contr_Rate)*(1+Inv_Return)*IF($D185=$C$1,VLOOKUP($T185,Male_Annuity_Tables,MATCH($BS$3+3,'Mortality Tables'!$N$1:$DN$1,0),FALSE),VLOOKUP($T185,Fe_Annuity_Tables,MATCH(CJ$3+3,'Mortality Tables'!$N$1:$DN$1,0),FALSE)),"")</f>
        <v/>
      </c>
      <c r="CK185" s="685" t="str">
        <f>IFERROR((CJ185+AT185*Contr_Rate)*(1+Inv_Return)*IF($D185=$C$1,VLOOKUP($T185,Male_Annuity_Tables,MATCH($BS$3+3,'Mortality Tables'!$N$1:$DN$1,0),FALSE),VLOOKUP($T185,Fe_Annuity_Tables,MATCH(CK$3+3,'Mortality Tables'!$N$1:$DN$1,0),FALSE)),"")</f>
        <v/>
      </c>
      <c r="CL185" s="685" t="str">
        <f>IFERROR((CK185+AU185*Contr_Rate)*(1+Inv_Return)*IF($D185=$C$1,VLOOKUP($T185,Male_Annuity_Tables,MATCH($BS$3+3,'Mortality Tables'!$N$1:$DN$1,0),FALSE),VLOOKUP($T185,Fe_Annuity_Tables,MATCH(CL$3+3,'Mortality Tables'!$N$1:$DN$1,0),FALSE)),"")</f>
        <v/>
      </c>
      <c r="CM185" s="685" t="str">
        <f>IFERROR((CL185+AV185*Contr_Rate)*(1+Inv_Return)*IF($D185=$C$1,VLOOKUP($T185,Male_Annuity_Tables,MATCH($BS$3+3,'Mortality Tables'!$N$1:$DN$1,0),FALSE),VLOOKUP($T185,Fe_Annuity_Tables,MATCH(CM$3+3,'Mortality Tables'!$N$1:$DN$1,0),FALSE)),"")</f>
        <v/>
      </c>
      <c r="CN185" s="685" t="str">
        <f>IFERROR((CM185+AW185*Contr_Rate)*(1+Inv_Return)*IF($D185=$C$1,VLOOKUP($T185,Male_Annuity_Tables,MATCH($BS$3+3,'Mortality Tables'!$N$1:$DN$1,0),FALSE),VLOOKUP($T185,Fe_Annuity_Tables,MATCH(CN$3+3,'Mortality Tables'!$N$1:$DN$1,0),FALSE)),"")</f>
        <v/>
      </c>
      <c r="CO185" s="685" t="str">
        <f>IFERROR((CN185+AX185*Contr_Rate)*(1+Inv_Return)*IF($D185=$C$1,VLOOKUP($T185,Male_Annuity_Tables,MATCH($BS$3+3,'Mortality Tables'!$N$1:$DN$1,0),FALSE),VLOOKUP($T185,Fe_Annuity_Tables,MATCH(CO$3+3,'Mortality Tables'!$N$1:$DN$1,0),FALSE)),"")</f>
        <v/>
      </c>
      <c r="CP185" s="685" t="str">
        <f>IFERROR((CO185+AY185*Contr_Rate)*(1+Inv_Return)*IF($D185=$C$1,VLOOKUP($T185,Male_Annuity_Tables,MATCH($BS$3+3,'Mortality Tables'!$N$1:$DN$1,0),FALSE),VLOOKUP($T185,Fe_Annuity_Tables,MATCH(CP$3+3,'Mortality Tables'!$N$1:$DN$1,0),FALSE)),"")</f>
        <v/>
      </c>
      <c r="CQ185" s="685" t="str">
        <f>IFERROR((CP185+AZ185*Contr_Rate)*(1+Inv_Return)*IF($D185=$C$1,VLOOKUP($T185,Male_Annuity_Tables,MATCH($BS$3+3,'Mortality Tables'!$N$1:$DN$1,0),FALSE),VLOOKUP($T185,Fe_Annuity_Tables,MATCH(CQ$3+3,'Mortality Tables'!$N$1:$DN$1,0),FALSE)),"")</f>
        <v/>
      </c>
      <c r="CR185" s="685" t="str">
        <f>IFERROR((CQ185+BA185*Contr_Rate)*(1+Inv_Return)*IF($D185=$C$1,VLOOKUP($T185,Male_Annuity_Tables,MATCH($BS$3+3,'Mortality Tables'!$N$1:$DN$1,0),FALSE),VLOOKUP($T185,Fe_Annuity_Tables,MATCH(CR$3+3,'Mortality Tables'!$N$1:$DN$1,0),FALSE)),"")</f>
        <v/>
      </c>
      <c r="CS185" s="685" t="str">
        <f>IFERROR((CR185+BB185*Contr_Rate)*(1+Inv_Return)*IF($D185=$C$1,VLOOKUP($T185,Male_Annuity_Tables,MATCH($BS$3+3,'Mortality Tables'!$N$1:$DN$1,0),FALSE),VLOOKUP($T185,Fe_Annuity_Tables,MATCH(CS$3+3,'Mortality Tables'!$N$1:$DN$1,0),FALSE)),"")</f>
        <v/>
      </c>
      <c r="CT185" s="685" t="str">
        <f>IFERROR((CS185+BC185*Contr_Rate)*(1+Inv_Return)*IF($D185=$C$1,VLOOKUP($T185,Male_Annuity_Tables,MATCH($BS$3+3,'Mortality Tables'!$N$1:$DN$1,0),FALSE),VLOOKUP($T185,Fe_Annuity_Tables,MATCH(CT$3+3,'Mortality Tables'!$N$1:$DN$1,0),FALSE)),"")</f>
        <v/>
      </c>
      <c r="CU185" s="685" t="str">
        <f>IFERROR((CT185+BD185*Contr_Rate)*(1+Inv_Return)*IF($D185=$C$1,VLOOKUP($T185,Male_Annuity_Tables,MATCH($BS$3+3,'Mortality Tables'!$N$1:$DN$1,0),FALSE),VLOOKUP($T185,Fe_Annuity_Tables,MATCH(CU$3+3,'Mortality Tables'!$N$1:$DN$1,0),FALSE)),"")</f>
        <v/>
      </c>
      <c r="CV185" s="685" t="str">
        <f>IFERROR((CU185+BE185*Contr_Rate)*(1+Inv_Return)*IF($D185=$C$1,VLOOKUP($T185,Male_Annuity_Tables,MATCH($BS$3+3,'Mortality Tables'!$N$1:$DN$1,0),FALSE),VLOOKUP($T185,Fe_Annuity_Tables,MATCH(CV$3+3,'Mortality Tables'!$N$1:$DN$1,0),FALSE)),"")</f>
        <v/>
      </c>
      <c r="CW185" s="685" t="str">
        <f>IFERROR((CV185+BF185*Contr_Rate)*(1+Inv_Return)*IF($D185=$C$1,VLOOKUP($T185,Male_Annuity_Tables,MATCH($BS$3+3,'Mortality Tables'!$N$1:$DN$1,0),FALSE),VLOOKUP($T185,Fe_Annuity_Tables,MATCH(CW$3+3,'Mortality Tables'!$N$1:$DN$1,0),FALSE)),"")</f>
        <v/>
      </c>
      <c r="CX185" s="685" t="str">
        <f>IFERROR((CW185+BG185*Contr_Rate)*(1+Inv_Return)*IF($D185=$C$1,VLOOKUP($T185,Male_Annuity_Tables,MATCH($BS$3+3,'Mortality Tables'!$N$1:$DN$1,0),FALSE),VLOOKUP($T185,Fe_Annuity_Tables,MATCH(CX$3+3,'Mortality Tables'!$N$1:$DN$1,0),FALSE)),"")</f>
        <v/>
      </c>
      <c r="CY185" s="685" t="str">
        <f>IFERROR((CX185+BH185*Contr_Rate)*(1+Inv_Return)*IF($D185=$C$1,VLOOKUP($T185,Male_Annuity_Tables,MATCH($BS$3+3,'Mortality Tables'!$N$1:$DN$1,0),FALSE),VLOOKUP($T185,Fe_Annuity_Tables,MATCH(CY$3+3,'Mortality Tables'!$N$1:$DN$1,0),FALSE)),"")</f>
        <v/>
      </c>
      <c r="CZ185" s="685" t="str">
        <f>IFERROR((CY185+BI185*Contr_Rate)*(1+Inv_Return)*IF($D185=$C$1,VLOOKUP($T185,Male_Annuity_Tables,MATCH($BS$3+3,'Mortality Tables'!$N$1:$DN$1,0),FALSE),VLOOKUP($T185,Fe_Annuity_Tables,MATCH(CZ$3+3,'Mortality Tables'!$N$1:$DN$1,0),FALSE)),"")</f>
        <v/>
      </c>
      <c r="DA185" s="685" t="str">
        <f>IFERROR((CZ185+BJ185*Contr_Rate)*(1+Inv_Return)*IF($D185=$C$1,VLOOKUP($T185,Male_Annuity_Tables,MATCH($BS$3+3,'Mortality Tables'!$N$1:$DN$1,0),FALSE),VLOOKUP($T185,Fe_Annuity_Tables,MATCH(DA$3+3,'Mortality Tables'!$N$1:$DN$1,0),FALSE)),"")</f>
        <v/>
      </c>
      <c r="DB185" s="685" t="str">
        <f>IFERROR((DA185+BK185*Contr_Rate)*(1+Inv_Return)*IF($D185=$C$1,VLOOKUP($T185,Male_Annuity_Tables,MATCH($BS$3+3,'Mortality Tables'!$N$1:$DN$1,0),FALSE),VLOOKUP($T185,Fe_Annuity_Tables,MATCH(DB$3+3,'Mortality Tables'!$N$1:$DN$1,0),FALSE)),"")</f>
        <v/>
      </c>
      <c r="DC185" s="685" t="str">
        <f>IFERROR((DB185+BL185*Contr_Rate)*(1+Inv_Return)*IF($D185=$C$1,VLOOKUP($T185,Male_Annuity_Tables,MATCH($BS$3+3,'Mortality Tables'!$N$1:$DN$1,0),FALSE),VLOOKUP($T185,Fe_Annuity_Tables,MATCH(DC$3+3,'Mortality Tables'!$N$1:$DN$1,0),FALSE)),"")</f>
        <v/>
      </c>
      <c r="DD185" s="685" t="str">
        <f>IFERROR((DC185+BM185*Contr_Rate)*(1+Inv_Return)*IF($D185=$C$1,VLOOKUP($T185,Male_Annuity_Tables,MATCH($BS$3+3,'Mortality Tables'!$N$1:$DN$1,0),FALSE),VLOOKUP($T185,Fe_Annuity_Tables,MATCH(DD$3+3,'Mortality Tables'!$N$1:$DN$1,0),FALSE)),"")</f>
        <v/>
      </c>
      <c r="DE185" s="685" t="str">
        <f>IFERROR((DD185+BN185*Contr_Rate)*(1+Inv_Return)*IF($D185=$C$1,VLOOKUP($T185,Male_Annuity_Tables,MATCH($BS$3+3,'Mortality Tables'!$N$1:$DN$1,0),FALSE),VLOOKUP($T185,Fe_Annuity_Tables,MATCH(DE$3+3,'Mortality Tables'!$N$1:$DN$1,0),FALSE)),"")</f>
        <v/>
      </c>
      <c r="DF185" s="685" t="str">
        <f>IFERROR((DE185+BO185*Contr_Rate)*(1+Inv_Return)*IF($D185=$C$1,VLOOKUP($T185,Male_Annuity_Tables,MATCH($BS$3+3,'Mortality Tables'!$N$1:$DN$1,0),FALSE),VLOOKUP($T185,Fe_Annuity_Tables,MATCH(DF$3+3,'Mortality Tables'!$N$1:$DN$1,0),FALSE)),"")</f>
        <v/>
      </c>
      <c r="DG185" s="685" t="str">
        <f>IFERROR((DF185+BP185*Contr_Rate)*(1+Inv_Return)*IF($D185=$C$1,VLOOKUP($T185,Male_Annuity_Tables,MATCH($BS$3+3,'Mortality Tables'!$N$1:$DN$1,0),FALSE),VLOOKUP($T185,Fe_Annuity_Tables,MATCH(DG$3+3,'Mortality Tables'!$N$1:$DN$1,0),FALSE)),"")</f>
        <v/>
      </c>
      <c r="DH185" s="685" t="str">
        <f>IFERROR((DG185+BQ185*Contr_Rate)*(1+Inv_Return)*IF($D185=$C$1,VLOOKUP($T185,Male_Annuity_Tables,MATCH($BS$3+3,'Mortality Tables'!$N$1:$DN$1,0),FALSE),VLOOKUP($T185,Fe_Annuity_Tables,MATCH(DH$3+3,'Mortality Tables'!$N$1:$DN$1,0),FALSE)),"")</f>
        <v/>
      </c>
      <c r="DJ185" s="686">
        <f t="shared" si="100"/>
        <v>0</v>
      </c>
      <c r="DK185" s="680">
        <f t="shared" si="60"/>
        <v>8.8017766057058875</v>
      </c>
      <c r="DL185" s="686">
        <f t="shared" si="111"/>
        <v>0</v>
      </c>
      <c r="DM185" s="686">
        <f t="shared" si="101"/>
        <v>0</v>
      </c>
      <c r="DN185" s="687" t="str">
        <f t="shared" si="112"/>
        <v/>
      </c>
      <c r="DP185" s="688" t="str">
        <f t="shared" si="95"/>
        <v/>
      </c>
      <c r="DQ185" s="688" t="str">
        <f t="shared" si="96"/>
        <v/>
      </c>
      <c r="DR185" s="688" t="str">
        <f t="shared" si="97"/>
        <v/>
      </c>
    </row>
    <row r="186" spans="1:122" s="657" customFormat="1" ht="14.5">
      <c r="A186" s="675" t="s">
        <v>1441</v>
      </c>
      <c r="B186" s="675" t="s">
        <v>1442</v>
      </c>
      <c r="C186" s="675" t="s">
        <v>541</v>
      </c>
      <c r="D186" s="675" t="s">
        <v>61</v>
      </c>
      <c r="E186" s="676">
        <v>29102</v>
      </c>
      <c r="F186" s="677">
        <v>39519</v>
      </c>
      <c r="G186" s="677">
        <v>40080</v>
      </c>
      <c r="H186" s="678">
        <v>1965437</v>
      </c>
      <c r="I186" s="678">
        <v>182959.03</v>
      </c>
      <c r="J186" s="678">
        <v>102428.97</v>
      </c>
      <c r="K186" s="678"/>
      <c r="L186" s="678">
        <v>285388</v>
      </c>
      <c r="M186" s="679">
        <f>IF(COUNTIF($A$4:A204,A186)=1,0,1)</f>
        <v>0</v>
      </c>
      <c r="N186" s="680" t="str">
        <f t="shared" si="108"/>
        <v>Okay</v>
      </c>
      <c r="O186" s="680" t="str">
        <f t="shared" si="98"/>
        <v>TRUE</v>
      </c>
      <c r="P186" s="680" t="b">
        <f t="shared" si="92"/>
        <v>1</v>
      </c>
      <c r="Q186" s="680" t="b">
        <f t="shared" si="76"/>
        <v>1</v>
      </c>
      <c r="R186" s="680" t="b">
        <f t="shared" si="77"/>
        <v>1</v>
      </c>
      <c r="S186" s="681">
        <f t="shared" si="93"/>
        <v>28.539726027397261</v>
      </c>
      <c r="T186" s="682">
        <f t="shared" si="78"/>
        <v>45</v>
      </c>
      <c r="U186" s="682">
        <f t="shared" si="99"/>
        <v>30</v>
      </c>
      <c r="V186" s="682">
        <f t="shared" si="79"/>
        <v>15.276712328767124</v>
      </c>
      <c r="W186" s="682">
        <f t="shared" si="109"/>
        <v>15</v>
      </c>
      <c r="X186" s="683">
        <f t="shared" si="110"/>
        <v>4280820</v>
      </c>
      <c r="Y186" s="684">
        <f t="shared" si="94"/>
        <v>3.49E-3</v>
      </c>
      <c r="Z186" s="684">
        <f>IF($D186=$C$1,VLOOKUP($T186,Male_Annuity_Tables,MATCH($W186+2,'Mortality Tables'!$DS$1:$HT$1,0),FALSE),VLOOKUP($T186,Fe_Annuity_Tables,MATCH($W186+2,'Mortality Tables'!$M$1:$DN$1,0),FALSE))</f>
        <v>0.18203071367981211</v>
      </c>
      <c r="AA186" s="664"/>
      <c r="AB186" s="685">
        <f t="shared" si="115"/>
        <v>2065576.0151500001</v>
      </c>
      <c r="AC186" s="685">
        <f t="shared" si="115"/>
        <v>2170817.1131218928</v>
      </c>
      <c r="AD186" s="685">
        <f t="shared" si="115"/>
        <v>2281420.2450354532</v>
      </c>
      <c r="AE186" s="685">
        <f t="shared" si="115"/>
        <v>2397658.6065200097</v>
      </c>
      <c r="AF186" s="685">
        <f t="shared" si="115"/>
        <v>2519819.3125222041</v>
      </c>
      <c r="AG186" s="685">
        <f t="shared" si="115"/>
        <v>2648204.1064952109</v>
      </c>
      <c r="AH186" s="685">
        <f t="shared" si="115"/>
        <v>2783130.1057211417</v>
      </c>
      <c r="AI186" s="685">
        <f t="shared" si="115"/>
        <v>2924930.5846076338</v>
      </c>
      <c r="AJ186" s="685">
        <f t="shared" si="115"/>
        <v>3073955.7978933929</v>
      </c>
      <c r="AK186" s="685">
        <f t="shared" si="115"/>
        <v>3230573.8457960612</v>
      </c>
      <c r="AL186" s="685">
        <f t="shared" si="114"/>
        <v>3395171.583239371</v>
      </c>
      <c r="AM186" s="685">
        <f t="shared" si="114"/>
        <v>3568155.575405417</v>
      </c>
      <c r="AN186" s="685">
        <f t="shared" si="114"/>
        <v>3749953.1019723224</v>
      </c>
      <c r="AO186" s="685">
        <f t="shared" si="114"/>
        <v>3941013.2125178133</v>
      </c>
      <c r="AP186" s="685">
        <f t="shared" si="114"/>
        <v>4141807.8356955959</v>
      </c>
      <c r="AQ186" s="685" t="str">
        <f t="shared" si="114"/>
        <v/>
      </c>
      <c r="AR186" s="685" t="str">
        <f t="shared" si="114"/>
        <v/>
      </c>
      <c r="AS186" s="685" t="str">
        <f t="shared" si="114"/>
        <v/>
      </c>
      <c r="AT186" s="685" t="str">
        <f t="shared" si="114"/>
        <v/>
      </c>
      <c r="AU186" s="685" t="str">
        <f t="shared" si="114"/>
        <v/>
      </c>
      <c r="AV186" s="685" t="str">
        <f t="shared" si="118"/>
        <v/>
      </c>
      <c r="AW186" s="685" t="str">
        <f t="shared" si="118"/>
        <v/>
      </c>
      <c r="AX186" s="685" t="str">
        <f t="shared" si="118"/>
        <v/>
      </c>
      <c r="AY186" s="685" t="str">
        <f t="shared" si="118"/>
        <v/>
      </c>
      <c r="AZ186" s="685" t="str">
        <f t="shared" si="118"/>
        <v/>
      </c>
      <c r="BA186" s="685" t="str">
        <f t="shared" si="118"/>
        <v/>
      </c>
      <c r="BB186" s="685" t="str">
        <f t="shared" si="118"/>
        <v/>
      </c>
      <c r="BC186" s="685" t="str">
        <f t="shared" si="118"/>
        <v/>
      </c>
      <c r="BD186" s="685" t="str">
        <f t="shared" si="118"/>
        <v/>
      </c>
      <c r="BE186" s="685" t="str">
        <f t="shared" si="118"/>
        <v/>
      </c>
      <c r="BF186" s="685" t="str">
        <f t="shared" si="118"/>
        <v/>
      </c>
      <c r="BG186" s="685" t="str">
        <f t="shared" si="118"/>
        <v/>
      </c>
      <c r="BH186" s="685" t="str">
        <f t="shared" si="118"/>
        <v/>
      </c>
      <c r="BI186" s="685" t="str">
        <f t="shared" si="106"/>
        <v/>
      </c>
      <c r="BJ186" s="685" t="str">
        <f t="shared" si="106"/>
        <v/>
      </c>
      <c r="BK186" s="685" t="str">
        <f t="shared" si="106"/>
        <v/>
      </c>
      <c r="BL186" s="685" t="str">
        <f t="shared" si="106"/>
        <v/>
      </c>
      <c r="BM186" s="685" t="str">
        <f t="shared" si="106"/>
        <v/>
      </c>
      <c r="BN186" s="685" t="str">
        <f t="shared" si="106"/>
        <v/>
      </c>
      <c r="BO186" s="685" t="str">
        <f t="shared" si="106"/>
        <v/>
      </c>
      <c r="BP186" s="685" t="str">
        <f t="shared" si="106"/>
        <v/>
      </c>
      <c r="BQ186" s="685" t="str">
        <f t="shared" si="107"/>
        <v/>
      </c>
      <c r="BR186" s="529"/>
      <c r="BS186" s="685">
        <f>IFERROR(($L186+AB186*Contr_Rate)*(1+Inv_Return)*IF($D186=$C$1,VLOOKUP($T186,Male_Annuity_Tables,MATCH($BS$3+3,'Mortality Tables'!$N$1:$DN$1,0),FALSE),VLOOKUP($T186,Fe_Annuity_Tables,MATCH(BS$3+3,'Mortality Tables'!$N$1:$DN$1,0),FALSE)),"")</f>
        <v>787809.42509399599</v>
      </c>
      <c r="BT186" s="685">
        <f>IFERROR(($BS186+AC186*Contr_Rate)*(1+Inv_Return)*IF($D186=$C$1,VLOOKUP($T186,Male_Annuity_Tables,MATCH($BS$3+3,'Mortality Tables'!$N$1:$DN$1,0),FALSE),VLOOKUP($T186,Fe_Annuity_Tables,MATCH(BT$3+3,'Mortality Tables'!$N$1:$DN$1,0),FALSE)),"")</f>
        <v>1252623.8448683084</v>
      </c>
      <c r="BU186" s="685">
        <f>IFERROR((BT186+AD186*Contr_Rate)*(1+Inv_Return)*IF($D186=$C$1,VLOOKUP($T186,Male_Annuity_Tables,MATCH($BS$3+3,'Mortality Tables'!$N$1:$DN$1,0),FALSE),VLOOKUP($T186,Fe_Annuity_Tables,MATCH(BU$3+3,'Mortality Tables'!$N$1:$DN$1,0),FALSE)),"")</f>
        <v>1686103.4915147666</v>
      </c>
      <c r="BV186" s="685">
        <f>IFERROR((BU186+AE186*Contr_Rate)*(1+Inv_Return)*IF($D186=$C$1,VLOOKUP($T186,Male_Annuity_Tables,MATCH($BS$3+3,'Mortality Tables'!$N$1:$DN$1,0),FALSE),VLOOKUP($T186,Fe_Annuity_Tables,MATCH(BV$3+3,'Mortality Tables'!$N$1:$DN$1,0),FALSE)),"")</f>
        <v>2093779.3652042612</v>
      </c>
      <c r="BW186" s="685">
        <f>IFERROR((BV186+AF186*Contr_Rate)*(1+Inv_Return)*IF($D186=$C$1,VLOOKUP($T186,Male_Annuity_Tables,MATCH($BS$3+3,'Mortality Tables'!$N$1:$DN$1,0),FALSE),VLOOKUP($T186,Fe_Annuity_Tables,MATCH(BW$3+3,'Mortality Tables'!$N$1:$DN$1,0),FALSE)),"")</f>
        <v>2480540.8961285721</v>
      </c>
      <c r="BX186" s="685">
        <f>IFERROR((BW186+AG186*Contr_Rate)*(1+Inv_Return)*IF($D186=$C$1,VLOOKUP($T186,Male_Annuity_Tables,MATCH($BS$3+3,'Mortality Tables'!$N$1:$DN$1,0),FALSE),VLOOKUP($T186,Fe_Annuity_Tables,MATCH(BX$3+3,'Mortality Tables'!$N$1:$DN$1,0),FALSE)),"")</f>
        <v>2850722.8804357965</v>
      </c>
      <c r="BY186" s="685">
        <f>IFERROR((BX186+AH186*Contr_Rate)*(1+Inv_Return)*IF($D186=$C$1,VLOOKUP($T186,Male_Annuity_Tables,MATCH($BS$3+3,'Mortality Tables'!$N$1:$DN$1,0),FALSE),VLOOKUP($T186,Fe_Annuity_Tables,MATCH(BY$3+3,'Mortality Tables'!$N$1:$DN$1,0),FALSE)),"")</f>
        <v>3208181.3481726651</v>
      </c>
      <c r="BZ186" s="685">
        <f>IFERROR((BY186+AI186*Contr_Rate)*(1+Inv_Return)*IF($D186=$C$1,VLOOKUP($T186,Male_Annuity_Tables,MATCH($BS$3+3,'Mortality Tables'!$N$1:$DN$1,0),FALSE),VLOOKUP($T186,Fe_Annuity_Tables,MATCH(BZ$3+3,'Mortality Tables'!$N$1:$DN$1,0),FALSE)),"")</f>
        <v>3556359.8070178367</v>
      </c>
      <c r="CA186" s="685">
        <f>IFERROR((BZ186+AJ186*Contr_Rate)*(1+Inv_Return)*IF($D186=$C$1,VLOOKUP($T186,Male_Annuity_Tables,MATCH($BS$3+3,'Mortality Tables'!$N$1:$DN$1,0),FALSE),VLOOKUP($T186,Fe_Annuity_Tables,MATCH(CA$3+3,'Mortality Tables'!$N$1:$DN$1,0),FALSE)),"")</f>
        <v>3898347.1190520613</v>
      </c>
      <c r="CB186" s="685">
        <f>IFERROR((CA186+AK186*Contr_Rate)*(1+Inv_Return)*IF($D186=$C$1,VLOOKUP($T186,Male_Annuity_Tables,MATCH($BS$3+3,'Mortality Tables'!$N$1:$DN$1,0),FALSE),VLOOKUP($T186,Fe_Annuity_Tables,MATCH(CB$3+3,'Mortality Tables'!$N$1:$DN$1,0),FALSE)),"")</f>
        <v>4236928.1054648384</v>
      </c>
      <c r="CC186" s="685">
        <f>IFERROR((CB186+AL186*Contr_Rate)*(1+Inv_Return)*IF($D186=$C$1,VLOOKUP($T186,Male_Annuity_Tables,MATCH($BS$3+3,'Mortality Tables'!$N$1:$DN$1,0),FALSE),VLOOKUP($T186,Fe_Annuity_Tables,MATCH(CC$3+3,'Mortality Tables'!$N$1:$DN$1,0),FALSE)),"")</f>
        <v>4574627.8328100713</v>
      </c>
      <c r="CD186" s="685">
        <f>IFERROR((CC186+AM186*Contr_Rate)*(1+Inv_Return)*IF($D186=$C$1,VLOOKUP($T186,Male_Annuity_Tables,MATCH($BS$3+3,'Mortality Tables'!$N$1:$DN$1,0),FALSE),VLOOKUP($T186,Fe_Annuity_Tables,MATCH(CD$3+3,'Mortality Tables'!$N$1:$DN$1,0),FALSE)),"")</f>
        <v>4913750.4114684053</v>
      </c>
      <c r="CE186" s="685">
        <f>IFERROR((CD186+AN186*Contr_Rate)*(1+Inv_Return)*IF($D186=$C$1,VLOOKUP($T186,Male_Annuity_Tables,MATCH($BS$3+3,'Mortality Tables'!$N$1:$DN$1,0),FALSE),VLOOKUP($T186,Fe_Annuity_Tables,MATCH(CE$3+3,'Mortality Tables'!$N$1:$DN$1,0),FALSE)),"")</f>
        <v>5256413.0299778674</v>
      </c>
      <c r="CF186" s="685">
        <f>IFERROR((CE186+AO186*Contr_Rate)*(1+Inv_Return)*IF($D186=$C$1,VLOOKUP($T186,Male_Annuity_Tables,MATCH($BS$3+3,'Mortality Tables'!$N$1:$DN$1,0),FALSE),VLOOKUP($T186,Fe_Annuity_Tables,MATCH(CF$3+3,'Mortality Tables'!$N$1:$DN$1,0),FALSE)),"")</f>
        <v>5604575.8557912428</v>
      </c>
      <c r="CG186" s="685">
        <f>IFERROR((CF186+AP186*Contr_Rate)*(1+Inv_Return)*IF($D186=$C$1,VLOOKUP($T186,Male_Annuity_Tables,MATCH($BS$3+3,'Mortality Tables'!$N$1:$DN$1,0),FALSE),VLOOKUP($T186,Fe_Annuity_Tables,MATCH(CG$3+3,'Mortality Tables'!$N$1:$DN$1,0),FALSE)),"")</f>
        <v>5960068.3520099716</v>
      </c>
      <c r="CH186" s="685" t="str">
        <f>IFERROR((CG186+AQ186*Contr_Rate)*(1+Inv_Return)*IF($D186=$C$1,VLOOKUP($T186,Male_Annuity_Tables,MATCH($BS$3+3,'Mortality Tables'!$N$1:$DN$1,0),FALSE),VLOOKUP($T186,Fe_Annuity_Tables,MATCH(CH$3+3,'Mortality Tables'!$N$1:$DN$1,0),FALSE)),"")</f>
        <v/>
      </c>
      <c r="CI186" s="685" t="str">
        <f>IFERROR((CH186+AR186*Contr_Rate)*(1+Inv_Return)*IF($D186=$C$1,VLOOKUP($T186,Male_Annuity_Tables,MATCH($BS$3+3,'Mortality Tables'!$N$1:$DN$1,0),FALSE),VLOOKUP($T186,Fe_Annuity_Tables,MATCH(CI$3+3,'Mortality Tables'!$N$1:$DN$1,0),FALSE)),"")</f>
        <v/>
      </c>
      <c r="CJ186" s="685" t="str">
        <f>IFERROR((CI186+AS186*Contr_Rate)*(1+Inv_Return)*IF($D186=$C$1,VLOOKUP($T186,Male_Annuity_Tables,MATCH($BS$3+3,'Mortality Tables'!$N$1:$DN$1,0),FALSE),VLOOKUP($T186,Fe_Annuity_Tables,MATCH(CJ$3+3,'Mortality Tables'!$N$1:$DN$1,0),FALSE)),"")</f>
        <v/>
      </c>
      <c r="CK186" s="685" t="str">
        <f>IFERROR((CJ186+AT186*Contr_Rate)*(1+Inv_Return)*IF($D186=$C$1,VLOOKUP($T186,Male_Annuity_Tables,MATCH($BS$3+3,'Mortality Tables'!$N$1:$DN$1,0),FALSE),VLOOKUP($T186,Fe_Annuity_Tables,MATCH(CK$3+3,'Mortality Tables'!$N$1:$DN$1,0),FALSE)),"")</f>
        <v/>
      </c>
      <c r="CL186" s="685" t="str">
        <f>IFERROR((CK186+AU186*Contr_Rate)*(1+Inv_Return)*IF($D186=$C$1,VLOOKUP($T186,Male_Annuity_Tables,MATCH($BS$3+3,'Mortality Tables'!$N$1:$DN$1,0),FALSE),VLOOKUP($T186,Fe_Annuity_Tables,MATCH(CL$3+3,'Mortality Tables'!$N$1:$DN$1,0),FALSE)),"")</f>
        <v/>
      </c>
      <c r="CM186" s="685" t="str">
        <f>IFERROR((CL186+AV186*Contr_Rate)*(1+Inv_Return)*IF($D186=$C$1,VLOOKUP($T186,Male_Annuity_Tables,MATCH($BS$3+3,'Mortality Tables'!$N$1:$DN$1,0),FALSE),VLOOKUP($T186,Fe_Annuity_Tables,MATCH(CM$3+3,'Mortality Tables'!$N$1:$DN$1,0),FALSE)),"")</f>
        <v/>
      </c>
      <c r="CN186" s="685" t="str">
        <f>IFERROR((CM186+AW186*Contr_Rate)*(1+Inv_Return)*IF($D186=$C$1,VLOOKUP($T186,Male_Annuity_Tables,MATCH($BS$3+3,'Mortality Tables'!$N$1:$DN$1,0),FALSE),VLOOKUP($T186,Fe_Annuity_Tables,MATCH(CN$3+3,'Mortality Tables'!$N$1:$DN$1,0),FALSE)),"")</f>
        <v/>
      </c>
      <c r="CO186" s="685" t="str">
        <f>IFERROR((CN186+AX186*Contr_Rate)*(1+Inv_Return)*IF($D186=$C$1,VLOOKUP($T186,Male_Annuity_Tables,MATCH($BS$3+3,'Mortality Tables'!$N$1:$DN$1,0),FALSE),VLOOKUP($T186,Fe_Annuity_Tables,MATCH(CO$3+3,'Mortality Tables'!$N$1:$DN$1,0),FALSE)),"")</f>
        <v/>
      </c>
      <c r="CP186" s="685" t="str">
        <f>IFERROR((CO186+AY186*Contr_Rate)*(1+Inv_Return)*IF($D186=$C$1,VLOOKUP($T186,Male_Annuity_Tables,MATCH($BS$3+3,'Mortality Tables'!$N$1:$DN$1,0),FALSE),VLOOKUP($T186,Fe_Annuity_Tables,MATCH(CP$3+3,'Mortality Tables'!$N$1:$DN$1,0),FALSE)),"")</f>
        <v/>
      </c>
      <c r="CQ186" s="685" t="str">
        <f>IFERROR((CP186+AZ186*Contr_Rate)*(1+Inv_Return)*IF($D186=$C$1,VLOOKUP($T186,Male_Annuity_Tables,MATCH($BS$3+3,'Mortality Tables'!$N$1:$DN$1,0),FALSE),VLOOKUP($T186,Fe_Annuity_Tables,MATCH(CQ$3+3,'Mortality Tables'!$N$1:$DN$1,0),FALSE)),"")</f>
        <v/>
      </c>
      <c r="CR186" s="685" t="str">
        <f>IFERROR((CQ186+BA186*Contr_Rate)*(1+Inv_Return)*IF($D186=$C$1,VLOOKUP($T186,Male_Annuity_Tables,MATCH($BS$3+3,'Mortality Tables'!$N$1:$DN$1,0),FALSE),VLOOKUP($T186,Fe_Annuity_Tables,MATCH(CR$3+3,'Mortality Tables'!$N$1:$DN$1,0),FALSE)),"")</f>
        <v/>
      </c>
      <c r="CS186" s="685" t="str">
        <f>IFERROR((CR186+BB186*Contr_Rate)*(1+Inv_Return)*IF($D186=$C$1,VLOOKUP($T186,Male_Annuity_Tables,MATCH($BS$3+3,'Mortality Tables'!$N$1:$DN$1,0),FALSE),VLOOKUP($T186,Fe_Annuity_Tables,MATCH(CS$3+3,'Mortality Tables'!$N$1:$DN$1,0),FALSE)),"")</f>
        <v/>
      </c>
      <c r="CT186" s="685" t="str">
        <f>IFERROR((CS186+BC186*Contr_Rate)*(1+Inv_Return)*IF($D186=$C$1,VLOOKUP($T186,Male_Annuity_Tables,MATCH($BS$3+3,'Mortality Tables'!$N$1:$DN$1,0),FALSE),VLOOKUP($T186,Fe_Annuity_Tables,MATCH(CT$3+3,'Mortality Tables'!$N$1:$DN$1,0),FALSE)),"")</f>
        <v/>
      </c>
      <c r="CU186" s="685" t="str">
        <f>IFERROR((CT186+BD186*Contr_Rate)*(1+Inv_Return)*IF($D186=$C$1,VLOOKUP($T186,Male_Annuity_Tables,MATCH($BS$3+3,'Mortality Tables'!$N$1:$DN$1,0),FALSE),VLOOKUP($T186,Fe_Annuity_Tables,MATCH(CU$3+3,'Mortality Tables'!$N$1:$DN$1,0),FALSE)),"")</f>
        <v/>
      </c>
      <c r="CV186" s="685" t="str">
        <f>IFERROR((CU186+BE186*Contr_Rate)*(1+Inv_Return)*IF($D186=$C$1,VLOOKUP($T186,Male_Annuity_Tables,MATCH($BS$3+3,'Mortality Tables'!$N$1:$DN$1,0),FALSE),VLOOKUP($T186,Fe_Annuity_Tables,MATCH(CV$3+3,'Mortality Tables'!$N$1:$DN$1,0),FALSE)),"")</f>
        <v/>
      </c>
      <c r="CW186" s="685" t="str">
        <f>IFERROR((CV186+BF186*Contr_Rate)*(1+Inv_Return)*IF($D186=$C$1,VLOOKUP($T186,Male_Annuity_Tables,MATCH($BS$3+3,'Mortality Tables'!$N$1:$DN$1,0),FALSE),VLOOKUP($T186,Fe_Annuity_Tables,MATCH(CW$3+3,'Mortality Tables'!$N$1:$DN$1,0),FALSE)),"")</f>
        <v/>
      </c>
      <c r="CX186" s="685" t="str">
        <f>IFERROR((CW186+BG186*Contr_Rate)*(1+Inv_Return)*IF($D186=$C$1,VLOOKUP($T186,Male_Annuity_Tables,MATCH($BS$3+3,'Mortality Tables'!$N$1:$DN$1,0),FALSE),VLOOKUP($T186,Fe_Annuity_Tables,MATCH(CX$3+3,'Mortality Tables'!$N$1:$DN$1,0),FALSE)),"")</f>
        <v/>
      </c>
      <c r="CY186" s="685" t="str">
        <f>IFERROR((CX186+BH186*Contr_Rate)*(1+Inv_Return)*IF($D186=$C$1,VLOOKUP($T186,Male_Annuity_Tables,MATCH($BS$3+3,'Mortality Tables'!$N$1:$DN$1,0),FALSE),VLOOKUP($T186,Fe_Annuity_Tables,MATCH(CY$3+3,'Mortality Tables'!$N$1:$DN$1,0),FALSE)),"")</f>
        <v/>
      </c>
      <c r="CZ186" s="685" t="str">
        <f>IFERROR((CY186+BI186*Contr_Rate)*(1+Inv_Return)*IF($D186=$C$1,VLOOKUP($T186,Male_Annuity_Tables,MATCH($BS$3+3,'Mortality Tables'!$N$1:$DN$1,0),FALSE),VLOOKUP($T186,Fe_Annuity_Tables,MATCH(CZ$3+3,'Mortality Tables'!$N$1:$DN$1,0),FALSE)),"")</f>
        <v/>
      </c>
      <c r="DA186" s="685" t="str">
        <f>IFERROR((CZ186+BJ186*Contr_Rate)*(1+Inv_Return)*IF($D186=$C$1,VLOOKUP($T186,Male_Annuity_Tables,MATCH($BS$3+3,'Mortality Tables'!$N$1:$DN$1,0),FALSE),VLOOKUP($T186,Fe_Annuity_Tables,MATCH(DA$3+3,'Mortality Tables'!$N$1:$DN$1,0),FALSE)),"")</f>
        <v/>
      </c>
      <c r="DB186" s="685" t="str">
        <f>IFERROR((DA186+BK186*Contr_Rate)*(1+Inv_Return)*IF($D186=$C$1,VLOOKUP($T186,Male_Annuity_Tables,MATCH($BS$3+3,'Mortality Tables'!$N$1:$DN$1,0),FALSE),VLOOKUP($T186,Fe_Annuity_Tables,MATCH(DB$3+3,'Mortality Tables'!$N$1:$DN$1,0),FALSE)),"")</f>
        <v/>
      </c>
      <c r="DC186" s="685" t="str">
        <f>IFERROR((DB186+BL186*Contr_Rate)*(1+Inv_Return)*IF($D186=$C$1,VLOOKUP($T186,Male_Annuity_Tables,MATCH($BS$3+3,'Mortality Tables'!$N$1:$DN$1,0),FALSE),VLOOKUP($T186,Fe_Annuity_Tables,MATCH(DC$3+3,'Mortality Tables'!$N$1:$DN$1,0),FALSE)),"")</f>
        <v/>
      </c>
      <c r="DD186" s="685" t="str">
        <f>IFERROR((DC186+BM186*Contr_Rate)*(1+Inv_Return)*IF($D186=$C$1,VLOOKUP($T186,Male_Annuity_Tables,MATCH($BS$3+3,'Mortality Tables'!$N$1:$DN$1,0),FALSE),VLOOKUP($T186,Fe_Annuity_Tables,MATCH(DD$3+3,'Mortality Tables'!$N$1:$DN$1,0),FALSE)),"")</f>
        <v/>
      </c>
      <c r="DE186" s="685" t="str">
        <f>IFERROR((DD186+BN186*Contr_Rate)*(1+Inv_Return)*IF($D186=$C$1,VLOOKUP($T186,Male_Annuity_Tables,MATCH($BS$3+3,'Mortality Tables'!$N$1:$DN$1,0),FALSE),VLOOKUP($T186,Fe_Annuity_Tables,MATCH(DE$3+3,'Mortality Tables'!$N$1:$DN$1,0),FALSE)),"")</f>
        <v/>
      </c>
      <c r="DF186" s="685" t="str">
        <f>IFERROR((DE186+BO186*Contr_Rate)*(1+Inv_Return)*IF($D186=$C$1,VLOOKUP($T186,Male_Annuity_Tables,MATCH($BS$3+3,'Mortality Tables'!$N$1:$DN$1,0),FALSE),VLOOKUP($T186,Fe_Annuity_Tables,MATCH(DF$3+3,'Mortality Tables'!$N$1:$DN$1,0),FALSE)),"")</f>
        <v/>
      </c>
      <c r="DG186" s="685" t="str">
        <f>IFERROR((DF186+BP186*Contr_Rate)*(1+Inv_Return)*IF($D186=$C$1,VLOOKUP($T186,Male_Annuity_Tables,MATCH($BS$3+3,'Mortality Tables'!$N$1:$DN$1,0),FALSE),VLOOKUP($T186,Fe_Annuity_Tables,MATCH(DG$3+3,'Mortality Tables'!$N$1:$DN$1,0),FALSE)),"")</f>
        <v/>
      </c>
      <c r="DH186" s="685" t="str">
        <f>IFERROR((DG186+BQ186*Contr_Rate)*(1+Inv_Return)*IF($D186=$C$1,VLOOKUP($T186,Male_Annuity_Tables,MATCH($BS$3+3,'Mortality Tables'!$N$1:$DN$1,0),FALSE),VLOOKUP($T186,Fe_Annuity_Tables,MATCH(DH$3+3,'Mortality Tables'!$N$1:$DN$1,0),FALSE)),"")</f>
        <v/>
      </c>
      <c r="DJ186" s="686">
        <f t="shared" si="100"/>
        <v>5960068.3520099716</v>
      </c>
      <c r="DK186" s="680">
        <f t="shared" si="60"/>
        <v>8.0909277508679907</v>
      </c>
      <c r="DL186" s="686">
        <f t="shared" si="111"/>
        <v>493546.0949355638</v>
      </c>
      <c r="DM186" s="686">
        <f t="shared" si="101"/>
        <v>4141807.8356955959</v>
      </c>
      <c r="DN186" s="687">
        <f t="shared" si="112"/>
        <v>0.11916199749346294</v>
      </c>
      <c r="DP186" s="688">
        <f t="shared" si="95"/>
        <v>120508.45042364072</v>
      </c>
      <c r="DQ186" s="688">
        <f t="shared" si="96"/>
        <v>191950.19905185228</v>
      </c>
      <c r="DR186" s="688">
        <f t="shared" si="97"/>
        <v>258891.91755288909</v>
      </c>
    </row>
    <row r="187" spans="1:122" s="657" customFormat="1" ht="14.5">
      <c r="A187" s="675" t="s">
        <v>1443</v>
      </c>
      <c r="B187" s="675" t="s">
        <v>1444</v>
      </c>
      <c r="C187" s="675" t="s">
        <v>115</v>
      </c>
      <c r="D187" s="675" t="s">
        <v>60</v>
      </c>
      <c r="E187" s="676">
        <v>33128</v>
      </c>
      <c r="F187" s="677">
        <v>39554</v>
      </c>
      <c r="G187" s="677">
        <v>43734</v>
      </c>
      <c r="H187" s="678">
        <v>2714908</v>
      </c>
      <c r="I187" s="678">
        <v>194018.77</v>
      </c>
      <c r="J187" s="678">
        <v>190643.95</v>
      </c>
      <c r="K187" s="678">
        <v>18028.18</v>
      </c>
      <c r="L187" s="678">
        <v>402690.89999999997</v>
      </c>
      <c r="M187" s="679">
        <f>IF(COUNTIF($A$4:A204,A187)=1,0,1)</f>
        <v>0</v>
      </c>
      <c r="N187" s="680" t="str">
        <f t="shared" si="108"/>
        <v>Okay</v>
      </c>
      <c r="O187" s="680" t="str">
        <f t="shared" si="98"/>
        <v>TRUE</v>
      </c>
      <c r="P187" s="680" t="b">
        <f t="shared" si="92"/>
        <v>1</v>
      </c>
      <c r="Q187" s="680" t="b">
        <f t="shared" si="76"/>
        <v>1</v>
      </c>
      <c r="R187" s="680" t="b">
        <f t="shared" si="77"/>
        <v>1</v>
      </c>
      <c r="S187" s="681">
        <f t="shared" si="93"/>
        <v>17.605479452054794</v>
      </c>
      <c r="T187" s="682">
        <f t="shared" si="78"/>
        <v>34</v>
      </c>
      <c r="U187" s="682">
        <f t="shared" si="99"/>
        <v>29</v>
      </c>
      <c r="V187" s="682">
        <f t="shared" si="79"/>
        <v>5.2657534246575342</v>
      </c>
      <c r="W187" s="682">
        <f t="shared" si="109"/>
        <v>26</v>
      </c>
      <c r="X187" s="683">
        <f t="shared" si="110"/>
        <v>10469963.399999999</v>
      </c>
      <c r="Y187" s="684">
        <f t="shared" si="94"/>
        <v>1.47E-3</v>
      </c>
      <c r="Z187" s="684">
        <f>IF($D187=$C$1,VLOOKUP($T187,Male_Annuity_Tables,MATCH($W187+2,'Mortality Tables'!$DS$1:$HT$1,0),FALSE),VLOOKUP($T187,Fe_Annuity_Tables,MATCH($W187+2,'Mortality Tables'!$M$1:$DN$1,0),FALSE))</f>
        <v>2.1530758144875581E-2</v>
      </c>
      <c r="AA187" s="664"/>
      <c r="AB187" s="685">
        <f t="shared" si="115"/>
        <v>2853232.5626000003</v>
      </c>
      <c r="AC187" s="685">
        <f t="shared" si="115"/>
        <v>2998604.7616644702</v>
      </c>
      <c r="AD187" s="685">
        <f t="shared" si="115"/>
        <v>3151383.6742712753</v>
      </c>
      <c r="AE187" s="685">
        <f t="shared" si="115"/>
        <v>3311946.6724753967</v>
      </c>
      <c r="AF187" s="685">
        <f t="shared" si="115"/>
        <v>3480690.3554380178</v>
      </c>
      <c r="AG187" s="685">
        <f t="shared" si="115"/>
        <v>3658031.5290475856</v>
      </c>
      <c r="AH187" s="685">
        <f t="shared" si="115"/>
        <v>3844408.2354525598</v>
      </c>
      <c r="AI187" s="685">
        <f t="shared" si="115"/>
        <v>4040280.8350488679</v>
      </c>
      <c r="AJ187" s="685">
        <f t="shared" si="115"/>
        <v>4246133.1435946086</v>
      </c>
      <c r="AK187" s="685">
        <f t="shared" si="115"/>
        <v>4462473.627260753</v>
      </c>
      <c r="AL187" s="685">
        <f t="shared" si="114"/>
        <v>4689836.6585696889</v>
      </c>
      <c r="AM187" s="685">
        <f t="shared" si="114"/>
        <v>4928783.8363238145</v>
      </c>
      <c r="AN187" s="685">
        <f t="shared" si="114"/>
        <v>5179905.372784513</v>
      </c>
      <c r="AO187" s="685">
        <f t="shared" si="114"/>
        <v>5443821.5515278848</v>
      </c>
      <c r="AP187" s="685">
        <f t="shared" si="114"/>
        <v>5721184.2595782308</v>
      </c>
      <c r="AQ187" s="685">
        <f t="shared" si="114"/>
        <v>6012678.5976037411</v>
      </c>
      <c r="AR187" s="685">
        <f t="shared" si="114"/>
        <v>6319024.5721516525</v>
      </c>
      <c r="AS187" s="685">
        <f t="shared" si="114"/>
        <v>6640978.8741027787</v>
      </c>
      <c r="AT187" s="685">
        <f t="shared" si="114"/>
        <v>6979336.7477383157</v>
      </c>
      <c r="AU187" s="685">
        <f t="shared" si="114"/>
        <v>7334933.9550355831</v>
      </c>
      <c r="AV187" s="685">
        <f t="shared" si="118"/>
        <v>7708648.8400446456</v>
      </c>
      <c r="AW187" s="685">
        <f t="shared" si="118"/>
        <v>8101404.4984449223</v>
      </c>
      <c r="AX187" s="685">
        <f t="shared" si="118"/>
        <v>8514171.0576406904</v>
      </c>
      <c r="AY187" s="685">
        <f t="shared" si="118"/>
        <v>8947968.0730274841</v>
      </c>
      <c r="AZ187" s="685">
        <f t="shared" si="118"/>
        <v>9403867.0463482346</v>
      </c>
      <c r="BA187" s="685">
        <f t="shared" si="118"/>
        <v>9882994.0723596774</v>
      </c>
      <c r="BB187" s="685" t="str">
        <f t="shared" si="118"/>
        <v/>
      </c>
      <c r="BC187" s="685" t="str">
        <f t="shared" si="118"/>
        <v/>
      </c>
      <c r="BD187" s="685" t="str">
        <f t="shared" si="118"/>
        <v/>
      </c>
      <c r="BE187" s="685" t="str">
        <f t="shared" si="118"/>
        <v/>
      </c>
      <c r="BF187" s="685" t="str">
        <f t="shared" si="118"/>
        <v/>
      </c>
      <c r="BG187" s="685" t="str">
        <f t="shared" si="118"/>
        <v/>
      </c>
      <c r="BH187" s="685" t="str">
        <f t="shared" si="118"/>
        <v/>
      </c>
      <c r="BI187" s="685" t="str">
        <f t="shared" si="106"/>
        <v/>
      </c>
      <c r="BJ187" s="685" t="str">
        <f t="shared" si="106"/>
        <v/>
      </c>
      <c r="BK187" s="685" t="str">
        <f t="shared" si="106"/>
        <v/>
      </c>
      <c r="BL187" s="685" t="str">
        <f t="shared" si="106"/>
        <v/>
      </c>
      <c r="BM187" s="685" t="str">
        <f t="shared" si="106"/>
        <v/>
      </c>
      <c r="BN187" s="685" t="str">
        <f t="shared" si="106"/>
        <v/>
      </c>
      <c r="BO187" s="685" t="str">
        <f t="shared" si="106"/>
        <v/>
      </c>
      <c r="BP187" s="685" t="str">
        <f t="shared" si="106"/>
        <v/>
      </c>
      <c r="BQ187" s="685" t="str">
        <f t="shared" si="107"/>
        <v/>
      </c>
      <c r="BR187" s="529"/>
      <c r="BS187" s="685">
        <f>IFERROR(($L187+AB187*Contr_Rate)*(1+Inv_Return)*IF($D187=$C$1,VLOOKUP($T187,Male_Annuity_Tables,MATCH($BS$3+3,'Mortality Tables'!$N$1:$DN$1,0),FALSE),VLOOKUP($T187,Fe_Annuity_Tables,MATCH(BS$3+3,'Mortality Tables'!$N$1:$DN$1,0),FALSE)),"")</f>
        <v>1033243.2904575582</v>
      </c>
      <c r="BT187" s="685">
        <f>IFERROR(($BS187+AC187*Contr_Rate)*(1+Inv_Return)*IF($D187=$C$1,VLOOKUP($T187,Male_Annuity_Tables,MATCH($BS$3+3,'Mortality Tables'!$N$1:$DN$1,0),FALSE),VLOOKUP($T187,Fe_Annuity_Tables,MATCH(BT$3+3,'Mortality Tables'!$N$1:$DN$1,0),FALSE)),"")</f>
        <v>1267393.3124940454</v>
      </c>
      <c r="BU187" s="685">
        <f>IFERROR((BT187+AD187*Contr_Rate)*(1+Inv_Return)*IF($D187=$C$1,VLOOKUP($T187,Male_Annuity_Tables,MATCH($BS$3+3,'Mortality Tables'!$N$1:$DN$1,0),FALSE),VLOOKUP($T187,Fe_Annuity_Tables,MATCH(BU$3+3,'Mortality Tables'!$N$1:$DN$1,0),FALSE)),"")</f>
        <v>1158953.5052970746</v>
      </c>
      <c r="BV187" s="685">
        <f>IFERROR((BU187+AE187*Contr_Rate)*(1+Inv_Return)*IF($D187=$C$1,VLOOKUP($T187,Male_Annuity_Tables,MATCH($BS$3+3,'Mortality Tables'!$N$1:$DN$1,0),FALSE),VLOOKUP($T187,Fe_Annuity_Tables,MATCH(BV$3+3,'Mortality Tables'!$N$1:$DN$1,0),FALSE)),"")</f>
        <v>900421.25019770605</v>
      </c>
      <c r="BW187" s="685">
        <f>IFERROR((BV187+AF187*Contr_Rate)*(1+Inv_Return)*IF($D187=$C$1,VLOOKUP($T187,Male_Annuity_Tables,MATCH($BS$3+3,'Mortality Tables'!$N$1:$DN$1,0),FALSE),VLOOKUP($T187,Fe_Annuity_Tables,MATCH(BW$3+3,'Mortality Tables'!$N$1:$DN$1,0),FALSE)),"")</f>
        <v>649635.32091216673</v>
      </c>
      <c r="BX187" s="685">
        <f>IFERROR((BW187+AG187*Contr_Rate)*(1+Inv_Return)*IF($D187=$C$1,VLOOKUP($T187,Male_Annuity_Tables,MATCH($BS$3+3,'Mortality Tables'!$N$1:$DN$1,0),FALSE),VLOOKUP($T187,Fe_Annuity_Tables,MATCH(BX$3+3,'Mortality Tables'!$N$1:$DN$1,0),FALSE)),"")</f>
        <v>466053.63853686652</v>
      </c>
      <c r="BY187" s="685">
        <f>IFERROR((BX187+AH187*Contr_Rate)*(1+Inv_Return)*IF($D187=$C$1,VLOOKUP($T187,Male_Annuity_Tables,MATCH($BS$3+3,'Mortality Tables'!$N$1:$DN$1,0),FALSE),VLOOKUP($T187,Fe_Annuity_Tables,MATCH(BY$3+3,'Mortality Tables'!$N$1:$DN$1,0),FALSE)),"")</f>
        <v>366495.14339695551</v>
      </c>
      <c r="BZ187" s="685">
        <f>IFERROR((BY187+AI187*Contr_Rate)*(1+Inv_Return)*IF($D187=$C$1,VLOOKUP($T187,Male_Annuity_Tables,MATCH($BS$3+3,'Mortality Tables'!$N$1:$DN$1,0),FALSE),VLOOKUP($T187,Fe_Annuity_Tables,MATCH(BZ$3+3,'Mortality Tables'!$N$1:$DN$1,0),FALSE)),"")</f>
        <v>303056.31451759778</v>
      </c>
      <c r="CA187" s="685">
        <f>IFERROR((BZ187+AJ187*Contr_Rate)*(1+Inv_Return)*IF($D187=$C$1,VLOOKUP($T187,Male_Annuity_Tables,MATCH($BS$3+3,'Mortality Tables'!$N$1:$DN$1,0),FALSE),VLOOKUP($T187,Fe_Annuity_Tables,MATCH(CA$3+3,'Mortality Tables'!$N$1:$DN$1,0),FALSE)),"")</f>
        <v>256767.38939603698</v>
      </c>
      <c r="CB187" s="685">
        <f>IFERROR((CA187+AK187*Contr_Rate)*(1+Inv_Return)*IF($D187=$C$1,VLOOKUP($T187,Male_Annuity_Tables,MATCH($BS$3+3,'Mortality Tables'!$N$1:$DN$1,0),FALSE),VLOOKUP($T187,Fe_Annuity_Tables,MATCH(CB$3+3,'Mortality Tables'!$N$1:$DN$1,0),FALSE)),"")</f>
        <v>220322.76957862926</v>
      </c>
      <c r="CC187" s="685">
        <f>IFERROR((CB187+AL187*Contr_Rate)*(1+Inv_Return)*IF($D187=$C$1,VLOOKUP($T187,Male_Annuity_Tables,MATCH($BS$3+3,'Mortality Tables'!$N$1:$DN$1,0),FALSE),VLOOKUP($T187,Fe_Annuity_Tables,MATCH(CC$3+3,'Mortality Tables'!$N$1:$DN$1,0),FALSE)),"")</f>
        <v>190534.75942986418</v>
      </c>
      <c r="CD187" s="685">
        <f>IFERROR((CC187+AM187*Contr_Rate)*(1+Inv_Return)*IF($D187=$C$1,VLOOKUP($T187,Male_Annuity_Tables,MATCH($BS$3+3,'Mortality Tables'!$N$1:$DN$1,0),FALSE),VLOOKUP($T187,Fe_Annuity_Tables,MATCH(CD$3+3,'Mortality Tables'!$N$1:$DN$1,0),FALSE)),"")</f>
        <v>165690.67802878685</v>
      </c>
      <c r="CE187" s="685">
        <f>IFERROR((CD187+AN187*Contr_Rate)*(1+Inv_Return)*IF($D187=$C$1,VLOOKUP($T187,Male_Annuity_Tables,MATCH($BS$3+3,'Mortality Tables'!$N$1:$DN$1,0),FALSE),VLOOKUP($T187,Fe_Annuity_Tables,MATCH(CE$3+3,'Mortality Tables'!$N$1:$DN$1,0),FALSE)),"")</f>
        <v>144691.12430676146</v>
      </c>
      <c r="CF187" s="685">
        <f>IFERROR((CE187+AO187*Contr_Rate)*(1+Inv_Return)*IF($D187=$C$1,VLOOKUP($T187,Male_Annuity_Tables,MATCH($BS$3+3,'Mortality Tables'!$N$1:$DN$1,0),FALSE),VLOOKUP($T187,Fe_Annuity_Tables,MATCH(CF$3+3,'Mortality Tables'!$N$1:$DN$1,0),FALSE)),"")</f>
        <v>126764.0715438412</v>
      </c>
      <c r="CG187" s="685">
        <f>IFERROR((CF187+AP187*Contr_Rate)*(1+Inv_Return)*IF($D187=$C$1,VLOOKUP($T187,Male_Annuity_Tables,MATCH($BS$3+3,'Mortality Tables'!$N$1:$DN$1,0),FALSE),VLOOKUP($T187,Fe_Annuity_Tables,MATCH(CG$3+3,'Mortality Tables'!$N$1:$DN$1,0),FALSE)),"")</f>
        <v>111344.06712725403</v>
      </c>
      <c r="CH187" s="685">
        <f>IFERROR((CG187+AQ187*Contr_Rate)*(1+Inv_Return)*IF($D187=$C$1,VLOOKUP($T187,Male_Annuity_Tables,MATCH($BS$3+3,'Mortality Tables'!$N$1:$DN$1,0),FALSE),VLOOKUP($T187,Fe_Annuity_Tables,MATCH(CH$3+3,'Mortality Tables'!$N$1:$DN$1,0),FALSE)),"")</f>
        <v>97998.816002791398</v>
      </c>
      <c r="CI187" s="685">
        <f>IFERROR((CH187+AR187*Contr_Rate)*(1+Inv_Return)*IF($D187=$C$1,VLOOKUP($T187,Male_Annuity_Tables,MATCH($BS$3+3,'Mortality Tables'!$N$1:$DN$1,0),FALSE),VLOOKUP($T187,Fe_Annuity_Tables,MATCH(CI$3+3,'Mortality Tables'!$N$1:$DN$1,0),FALSE)),"")</f>
        <v>91471.585915821925</v>
      </c>
      <c r="CJ187" s="685">
        <f>IFERROR((CI187+AS187*Contr_Rate)*(1+Inv_Return)*IF($D187=$C$1,VLOOKUP($T187,Male_Annuity_Tables,MATCH($BS$3+3,'Mortality Tables'!$N$1:$DN$1,0),FALSE),VLOOKUP($T187,Fe_Annuity_Tables,MATCH(CJ$3+3,'Mortality Tables'!$N$1:$DN$1,0),FALSE)),"")</f>
        <v>85694.685319400596</v>
      </c>
      <c r="CK187" s="685">
        <f>IFERROR((CJ187+AT187*Contr_Rate)*(1+Inv_Return)*IF($D187=$C$1,VLOOKUP($T187,Male_Annuity_Tables,MATCH($BS$3+3,'Mortality Tables'!$N$1:$DN$1,0),FALSE),VLOOKUP($T187,Fe_Annuity_Tables,MATCH(CK$3+3,'Mortality Tables'!$N$1:$DN$1,0),FALSE)),"")</f>
        <v>80315.912800930484</v>
      </c>
      <c r="CL187" s="685">
        <f>IFERROR((CK187+AU187*Contr_Rate)*(1+Inv_Return)*IF($D187=$C$1,VLOOKUP($T187,Male_Annuity_Tables,MATCH($BS$3+3,'Mortality Tables'!$N$1:$DN$1,0),FALSE),VLOOKUP($T187,Fe_Annuity_Tables,MATCH(CL$3+3,'Mortality Tables'!$N$1:$DN$1,0),FALSE)),"")</f>
        <v>75286.971784824374</v>
      </c>
      <c r="CM187" s="685">
        <f>IFERROR((CL187+AV187*Contr_Rate)*(1+Inv_Return)*IF($D187=$C$1,VLOOKUP($T187,Male_Annuity_Tables,MATCH($BS$3+3,'Mortality Tables'!$N$1:$DN$1,0),FALSE),VLOOKUP($T187,Fe_Annuity_Tables,MATCH(CM$3+3,'Mortality Tables'!$N$1:$DN$1,0),FALSE)),"")</f>
        <v>70577.797495137638</v>
      </c>
      <c r="CN187" s="685">
        <f>IFERROR((CM187+AW187*Contr_Rate)*(1+Inv_Return)*IF($D187=$C$1,VLOOKUP($T187,Male_Annuity_Tables,MATCH($BS$3+3,'Mortality Tables'!$N$1:$DN$1,0),FALSE),VLOOKUP($T187,Fe_Annuity_Tables,MATCH(CN$3+3,'Mortality Tables'!$N$1:$DN$1,0),FALSE)),"")</f>
        <v>69836.769751790111</v>
      </c>
      <c r="CO187" s="685">
        <f>IFERROR((CN187+AX187*Contr_Rate)*(1+Inv_Return)*IF($D187=$C$1,VLOOKUP($T187,Male_Annuity_Tables,MATCH($BS$3+3,'Mortality Tables'!$N$1:$DN$1,0),FALSE),VLOOKUP($T187,Fe_Annuity_Tables,MATCH(CO$3+3,'Mortality Tables'!$N$1:$DN$1,0),FALSE)),"")</f>
        <v>69192.496250605429</v>
      </c>
      <c r="CP187" s="685">
        <f>IFERROR((CO187+AY187*Contr_Rate)*(1+Inv_Return)*IF($D187=$C$1,VLOOKUP($T187,Male_Annuity_Tables,MATCH($BS$3+3,'Mortality Tables'!$N$1:$DN$1,0),FALSE),VLOOKUP($T187,Fe_Annuity_Tables,MATCH(CP$3+3,'Mortality Tables'!$N$1:$DN$1,0),FALSE)),"")</f>
        <v>68526.272759739411</v>
      </c>
      <c r="CQ187" s="685">
        <f>IFERROR((CP187+AZ187*Contr_Rate)*(1+Inv_Return)*IF($D187=$C$1,VLOOKUP($T187,Male_Annuity_Tables,MATCH($BS$3+3,'Mortality Tables'!$N$1:$DN$1,0),FALSE),VLOOKUP($T187,Fe_Annuity_Tables,MATCH(CQ$3+3,'Mortality Tables'!$N$1:$DN$1,0),FALSE)),"")</f>
        <v>67830.599817691749</v>
      </c>
      <c r="CR187" s="685">
        <f>IFERROR((CQ187+BA187*Contr_Rate)*(1+Inv_Return)*IF($D187=$C$1,VLOOKUP($T187,Male_Annuity_Tables,MATCH($BS$3+3,'Mortality Tables'!$N$1:$DN$1,0),FALSE),VLOOKUP($T187,Fe_Annuity_Tables,MATCH(CR$3+3,'Mortality Tables'!$N$1:$DN$1,0),FALSE)),"")</f>
        <v>67102.040866320618</v>
      </c>
      <c r="CS187" s="685" t="str">
        <f>IFERROR((CR187+BB187*Contr_Rate)*(1+Inv_Return)*IF($D187=$C$1,VLOOKUP($T187,Male_Annuity_Tables,MATCH($BS$3+3,'Mortality Tables'!$N$1:$DN$1,0),FALSE),VLOOKUP($T187,Fe_Annuity_Tables,MATCH(CS$3+3,'Mortality Tables'!$N$1:$DN$1,0),FALSE)),"")</f>
        <v/>
      </c>
      <c r="CT187" s="685" t="str">
        <f>IFERROR((CS187+BC187*Contr_Rate)*(1+Inv_Return)*IF($D187=$C$1,VLOOKUP($T187,Male_Annuity_Tables,MATCH($BS$3+3,'Mortality Tables'!$N$1:$DN$1,0),FALSE),VLOOKUP($T187,Fe_Annuity_Tables,MATCH(CT$3+3,'Mortality Tables'!$N$1:$DN$1,0),FALSE)),"")</f>
        <v/>
      </c>
      <c r="CU187" s="685" t="str">
        <f>IFERROR((CT187+BD187*Contr_Rate)*(1+Inv_Return)*IF($D187=$C$1,VLOOKUP($T187,Male_Annuity_Tables,MATCH($BS$3+3,'Mortality Tables'!$N$1:$DN$1,0),FALSE),VLOOKUP($T187,Fe_Annuity_Tables,MATCH(CU$3+3,'Mortality Tables'!$N$1:$DN$1,0),FALSE)),"")</f>
        <v/>
      </c>
      <c r="CV187" s="685" t="str">
        <f>IFERROR((CU187+BE187*Contr_Rate)*(1+Inv_Return)*IF($D187=$C$1,VLOOKUP($T187,Male_Annuity_Tables,MATCH($BS$3+3,'Mortality Tables'!$N$1:$DN$1,0),FALSE),VLOOKUP($T187,Fe_Annuity_Tables,MATCH(CV$3+3,'Mortality Tables'!$N$1:$DN$1,0),FALSE)),"")</f>
        <v/>
      </c>
      <c r="CW187" s="685" t="str">
        <f>IFERROR((CV187+BF187*Contr_Rate)*(1+Inv_Return)*IF($D187=$C$1,VLOOKUP($T187,Male_Annuity_Tables,MATCH($BS$3+3,'Mortality Tables'!$N$1:$DN$1,0),FALSE),VLOOKUP($T187,Fe_Annuity_Tables,MATCH(CW$3+3,'Mortality Tables'!$N$1:$DN$1,0),FALSE)),"")</f>
        <v/>
      </c>
      <c r="CX187" s="685" t="str">
        <f>IFERROR((CW187+BG187*Contr_Rate)*(1+Inv_Return)*IF($D187=$C$1,VLOOKUP($T187,Male_Annuity_Tables,MATCH($BS$3+3,'Mortality Tables'!$N$1:$DN$1,0),FALSE),VLOOKUP($T187,Fe_Annuity_Tables,MATCH(CX$3+3,'Mortality Tables'!$N$1:$DN$1,0),FALSE)),"")</f>
        <v/>
      </c>
      <c r="CY187" s="685" t="str">
        <f>IFERROR((CX187+BH187*Contr_Rate)*(1+Inv_Return)*IF($D187=$C$1,VLOOKUP($T187,Male_Annuity_Tables,MATCH($BS$3+3,'Mortality Tables'!$N$1:$DN$1,0),FALSE),VLOOKUP($T187,Fe_Annuity_Tables,MATCH(CY$3+3,'Mortality Tables'!$N$1:$DN$1,0),FALSE)),"")</f>
        <v/>
      </c>
      <c r="CZ187" s="685" t="str">
        <f>IFERROR((CY187+BI187*Contr_Rate)*(1+Inv_Return)*IF($D187=$C$1,VLOOKUP($T187,Male_Annuity_Tables,MATCH($BS$3+3,'Mortality Tables'!$N$1:$DN$1,0),FALSE),VLOOKUP($T187,Fe_Annuity_Tables,MATCH(CZ$3+3,'Mortality Tables'!$N$1:$DN$1,0),FALSE)),"")</f>
        <v/>
      </c>
      <c r="DA187" s="685" t="str">
        <f>IFERROR((CZ187+BJ187*Contr_Rate)*(1+Inv_Return)*IF($D187=$C$1,VLOOKUP($T187,Male_Annuity_Tables,MATCH($BS$3+3,'Mortality Tables'!$N$1:$DN$1,0),FALSE),VLOOKUP($T187,Fe_Annuity_Tables,MATCH(DA$3+3,'Mortality Tables'!$N$1:$DN$1,0),FALSE)),"")</f>
        <v/>
      </c>
      <c r="DB187" s="685" t="str">
        <f>IFERROR((DA187+BK187*Contr_Rate)*(1+Inv_Return)*IF($D187=$C$1,VLOOKUP($T187,Male_Annuity_Tables,MATCH($BS$3+3,'Mortality Tables'!$N$1:$DN$1,0),FALSE),VLOOKUP($T187,Fe_Annuity_Tables,MATCH(DB$3+3,'Mortality Tables'!$N$1:$DN$1,0),FALSE)),"")</f>
        <v/>
      </c>
      <c r="DC187" s="685" t="str">
        <f>IFERROR((DB187+BL187*Contr_Rate)*(1+Inv_Return)*IF($D187=$C$1,VLOOKUP($T187,Male_Annuity_Tables,MATCH($BS$3+3,'Mortality Tables'!$N$1:$DN$1,0),FALSE),VLOOKUP($T187,Fe_Annuity_Tables,MATCH(DC$3+3,'Mortality Tables'!$N$1:$DN$1,0),FALSE)),"")</f>
        <v/>
      </c>
      <c r="DD187" s="685" t="str">
        <f>IFERROR((DC187+BM187*Contr_Rate)*(1+Inv_Return)*IF($D187=$C$1,VLOOKUP($T187,Male_Annuity_Tables,MATCH($BS$3+3,'Mortality Tables'!$N$1:$DN$1,0),FALSE),VLOOKUP($T187,Fe_Annuity_Tables,MATCH(DD$3+3,'Mortality Tables'!$N$1:$DN$1,0),FALSE)),"")</f>
        <v/>
      </c>
      <c r="DE187" s="685" t="str">
        <f>IFERROR((DD187+BN187*Contr_Rate)*(1+Inv_Return)*IF($D187=$C$1,VLOOKUP($T187,Male_Annuity_Tables,MATCH($BS$3+3,'Mortality Tables'!$N$1:$DN$1,0),FALSE),VLOOKUP($T187,Fe_Annuity_Tables,MATCH(DE$3+3,'Mortality Tables'!$N$1:$DN$1,0),FALSE)),"")</f>
        <v/>
      </c>
      <c r="DF187" s="685" t="str">
        <f>IFERROR((DE187+BO187*Contr_Rate)*(1+Inv_Return)*IF($D187=$C$1,VLOOKUP($T187,Male_Annuity_Tables,MATCH($BS$3+3,'Mortality Tables'!$N$1:$DN$1,0),FALSE),VLOOKUP($T187,Fe_Annuity_Tables,MATCH(DF$3+3,'Mortality Tables'!$N$1:$DN$1,0),FALSE)),"")</f>
        <v/>
      </c>
      <c r="DG187" s="685" t="str">
        <f>IFERROR((DF187+BP187*Contr_Rate)*(1+Inv_Return)*IF($D187=$C$1,VLOOKUP($T187,Male_Annuity_Tables,MATCH($BS$3+3,'Mortality Tables'!$N$1:$DN$1,0),FALSE),VLOOKUP($T187,Fe_Annuity_Tables,MATCH(DG$3+3,'Mortality Tables'!$N$1:$DN$1,0),FALSE)),"")</f>
        <v/>
      </c>
      <c r="DH187" s="685" t="str">
        <f>IFERROR((DG187+BQ187*Contr_Rate)*(1+Inv_Return)*IF($D187=$C$1,VLOOKUP($T187,Male_Annuity_Tables,MATCH($BS$3+3,'Mortality Tables'!$N$1:$DN$1,0),FALSE),VLOOKUP($T187,Fe_Annuity_Tables,MATCH(DH$3+3,'Mortality Tables'!$N$1:$DN$1,0),FALSE)),"")</f>
        <v/>
      </c>
      <c r="DJ187" s="686">
        <f t="shared" si="100"/>
        <v>1267393.3124940454</v>
      </c>
      <c r="DK187" s="680">
        <f t="shared" si="60"/>
        <v>8.8017766057058875</v>
      </c>
      <c r="DL187" s="686">
        <f t="shared" si="111"/>
        <v>96475.241012199011</v>
      </c>
      <c r="DM187" s="686">
        <f t="shared" si="101"/>
        <v>9882994.0723596774</v>
      </c>
      <c r="DN187" s="687">
        <f t="shared" si="112"/>
        <v>9.7617422722145221E-3</v>
      </c>
      <c r="DP187" s="688">
        <f t="shared" si="95"/>
        <v>207863.75220108972</v>
      </c>
      <c r="DQ187" s="688">
        <f t="shared" si="96"/>
        <v>254969.11703430206</v>
      </c>
      <c r="DR187" s="688">
        <f t="shared" si="97"/>
        <v>233153.63038164427</v>
      </c>
    </row>
    <row r="188" spans="1:122" s="657" customFormat="1" ht="14.5">
      <c r="A188" s="675" t="s">
        <v>1445</v>
      </c>
      <c r="B188" s="675" t="s">
        <v>1446</v>
      </c>
      <c r="C188" s="675" t="s">
        <v>236</v>
      </c>
      <c r="D188" s="675" t="s">
        <v>61</v>
      </c>
      <c r="E188" s="676">
        <v>24483</v>
      </c>
      <c r="F188" s="677">
        <v>36320</v>
      </c>
      <c r="G188" s="677">
        <v>44706</v>
      </c>
      <c r="H188" s="678">
        <v>1662176</v>
      </c>
      <c r="I188" s="678">
        <v>97392.97</v>
      </c>
      <c r="J188" s="678">
        <v>161863.89000000001</v>
      </c>
      <c r="K188" s="678">
        <v>36032.449999999997</v>
      </c>
      <c r="L188" s="678">
        <v>295289.31</v>
      </c>
      <c r="M188" s="679">
        <f>IF(COUNTIF($A$4:A204,A188)=1,0,1)</f>
        <v>0</v>
      </c>
      <c r="N188" s="680" t="str">
        <f t="shared" si="108"/>
        <v>Okay</v>
      </c>
      <c r="O188" s="680" t="str">
        <f t="shared" ref="O188:O189" si="119">IF(G188&gt;E188,"TRUE","FALSE")</f>
        <v>TRUE</v>
      </c>
      <c r="P188" s="680" t="b">
        <f t="shared" si="92"/>
        <v>1</v>
      </c>
      <c r="Q188" s="680" t="b">
        <f t="shared" si="76"/>
        <v>1</v>
      </c>
      <c r="R188" s="680" t="b">
        <f t="shared" si="77"/>
        <v>1</v>
      </c>
      <c r="S188" s="681">
        <f t="shared" si="93"/>
        <v>32.43013698630137</v>
      </c>
      <c r="T188" s="682">
        <f t="shared" si="78"/>
        <v>58</v>
      </c>
      <c r="U188" s="682">
        <f t="shared" si="99"/>
        <v>55</v>
      </c>
      <c r="V188" s="682">
        <f t="shared" si="79"/>
        <v>2.6027397260273974</v>
      </c>
      <c r="W188" s="682">
        <f t="shared" si="109"/>
        <v>2</v>
      </c>
      <c r="X188" s="683">
        <f t="shared" si="110"/>
        <v>590578.62</v>
      </c>
      <c r="Y188" s="684">
        <f t="shared" si="94"/>
        <v>1.155E-2</v>
      </c>
      <c r="Z188" s="684">
        <f>IF($D188=$C$1,VLOOKUP($T188,Male_Annuity_Tables,MATCH($W188+2,'Mortality Tables'!$DS$1:$HT$1,0),FALSE),VLOOKUP($T188,Fe_Annuity_Tables,MATCH($W188+2,'Mortality Tables'!$M$1:$DN$1,0),FALSE))</f>
        <v>0.88072891668999997</v>
      </c>
      <c r="AA188" s="664"/>
      <c r="AB188" s="685">
        <f t="shared" si="115"/>
        <v>1746863.8672</v>
      </c>
      <c r="AC188" s="685">
        <f t="shared" si="115"/>
        <v>1835866.5812338402</v>
      </c>
      <c r="AD188" s="685" t="str">
        <f t="shared" si="115"/>
        <v/>
      </c>
      <c r="AE188" s="685" t="str">
        <f t="shared" si="115"/>
        <v/>
      </c>
      <c r="AF188" s="685" t="str">
        <f t="shared" si="115"/>
        <v/>
      </c>
      <c r="AG188" s="685" t="str">
        <f t="shared" ref="AG188:AV212" si="120">IFERROR(IF($W188&gt;=AG$3,($H188*(1+Ann_Salary_Growth_Rate)^AG$3),""),0)</f>
        <v/>
      </c>
      <c r="AH188" s="685" t="str">
        <f t="shared" si="120"/>
        <v/>
      </c>
      <c r="AI188" s="685" t="str">
        <f t="shared" si="120"/>
        <v/>
      </c>
      <c r="AJ188" s="685" t="str">
        <f t="shared" si="120"/>
        <v/>
      </c>
      <c r="AK188" s="685" t="str">
        <f t="shared" si="120"/>
        <v/>
      </c>
      <c r="AL188" s="685" t="str">
        <f t="shared" si="120"/>
        <v/>
      </c>
      <c r="AM188" s="685" t="str">
        <f t="shared" si="120"/>
        <v/>
      </c>
      <c r="AN188" s="685" t="str">
        <f t="shared" si="120"/>
        <v/>
      </c>
      <c r="AO188" s="685" t="str">
        <f t="shared" si="120"/>
        <v/>
      </c>
      <c r="AP188" s="685" t="str">
        <f t="shared" si="120"/>
        <v/>
      </c>
      <c r="AQ188" s="685" t="str">
        <f t="shared" si="120"/>
        <v/>
      </c>
      <c r="AR188" s="685" t="str">
        <f t="shared" si="120"/>
        <v/>
      </c>
      <c r="AS188" s="685" t="str">
        <f t="shared" si="120"/>
        <v/>
      </c>
      <c r="AT188" s="685" t="str">
        <f t="shared" si="120"/>
        <v/>
      </c>
      <c r="AU188" s="685" t="str">
        <f t="shared" si="120"/>
        <v/>
      </c>
      <c r="AV188" s="685" t="str">
        <f t="shared" si="118"/>
        <v/>
      </c>
      <c r="AW188" s="685" t="str">
        <f t="shared" si="118"/>
        <v/>
      </c>
      <c r="AX188" s="685" t="str">
        <f t="shared" si="118"/>
        <v/>
      </c>
      <c r="AY188" s="685" t="str">
        <f t="shared" si="118"/>
        <v/>
      </c>
      <c r="AZ188" s="685" t="str">
        <f t="shared" si="118"/>
        <v/>
      </c>
      <c r="BA188" s="685" t="str">
        <f t="shared" si="118"/>
        <v/>
      </c>
      <c r="BB188" s="685" t="str">
        <f t="shared" si="118"/>
        <v/>
      </c>
      <c r="BC188" s="685" t="str">
        <f t="shared" si="118"/>
        <v/>
      </c>
      <c r="BD188" s="685" t="str">
        <f t="shared" si="118"/>
        <v/>
      </c>
      <c r="BE188" s="685" t="str">
        <f t="shared" si="118"/>
        <v/>
      </c>
      <c r="BF188" s="685" t="str">
        <f t="shared" si="118"/>
        <v/>
      </c>
      <c r="BG188" s="685" t="str">
        <f t="shared" si="118"/>
        <v/>
      </c>
      <c r="BH188" s="685" t="str">
        <f t="shared" si="118"/>
        <v/>
      </c>
      <c r="BI188" s="685" t="str">
        <f t="shared" si="106"/>
        <v/>
      </c>
      <c r="BJ188" s="685" t="str">
        <f t="shared" si="106"/>
        <v/>
      </c>
      <c r="BK188" s="685" t="str">
        <f t="shared" si="106"/>
        <v/>
      </c>
      <c r="BL188" s="685" t="str">
        <f t="shared" si="106"/>
        <v/>
      </c>
      <c r="BM188" s="685" t="str">
        <f t="shared" si="106"/>
        <v/>
      </c>
      <c r="BN188" s="685" t="str">
        <f t="shared" si="106"/>
        <v/>
      </c>
      <c r="BO188" s="685" t="str">
        <f t="shared" si="106"/>
        <v/>
      </c>
      <c r="BP188" s="685" t="str">
        <f t="shared" si="106"/>
        <v/>
      </c>
      <c r="BQ188" s="685" t="str">
        <f t="shared" si="107"/>
        <v/>
      </c>
      <c r="BR188" s="529"/>
      <c r="BS188" s="685">
        <f>IFERROR(($L188+AB188*Contr_Rate)*(1+Inv_Return)*IF($D188=$C$1,VLOOKUP($T188,Male_Annuity_Tables,MATCH($BS$3+3,'Mortality Tables'!$N$1:$DN$1,0),FALSE),VLOOKUP($T188,Fe_Annuity_Tables,MATCH(BS$3+3,'Mortality Tables'!$N$1:$DN$1,0),FALSE)),"")</f>
        <v>790660.03294151858</v>
      </c>
      <c r="BT188" s="685">
        <f>IFERROR(($BS188+AC188*Contr_Rate)*(1+Inv_Return)*IF($D188=$C$1,VLOOKUP($T188,Male_Annuity_Tables,MATCH($BS$3+3,'Mortality Tables'!$N$1:$DN$1,0),FALSE),VLOOKUP($T188,Fe_Annuity_Tables,MATCH(BT$3+3,'Mortality Tables'!$N$1:$DN$1,0),FALSE)),"")</f>
        <v>1294451.9039162241</v>
      </c>
      <c r="BU188" s="685" t="str">
        <f>IFERROR((BT188+AD188*Contr_Rate)*(1+Inv_Return)*IF($D188=$C$1,VLOOKUP($T188,Male_Annuity_Tables,MATCH($BS$3+3,'Mortality Tables'!$N$1:$DN$1,0),FALSE),VLOOKUP($T188,Fe_Annuity_Tables,MATCH(BU$3+3,'Mortality Tables'!$N$1:$DN$1,0),FALSE)),"")</f>
        <v/>
      </c>
      <c r="BV188" s="685" t="str">
        <f>IFERROR((BU188+AE188*Contr_Rate)*(1+Inv_Return)*IF($D188=$C$1,VLOOKUP($T188,Male_Annuity_Tables,MATCH($BS$3+3,'Mortality Tables'!$N$1:$DN$1,0),FALSE),VLOOKUP($T188,Fe_Annuity_Tables,MATCH(BV$3+3,'Mortality Tables'!$N$1:$DN$1,0),FALSE)),"")</f>
        <v/>
      </c>
      <c r="BW188" s="685" t="str">
        <f>IFERROR((BV188+AF188*Contr_Rate)*(1+Inv_Return)*IF($D188=$C$1,VLOOKUP($T188,Male_Annuity_Tables,MATCH($BS$3+3,'Mortality Tables'!$N$1:$DN$1,0),FALSE),VLOOKUP($T188,Fe_Annuity_Tables,MATCH(BW$3+3,'Mortality Tables'!$N$1:$DN$1,0),FALSE)),"")</f>
        <v/>
      </c>
      <c r="BX188" s="685" t="str">
        <f>IFERROR((BW188+AG188*Contr_Rate)*(1+Inv_Return)*IF($D188=$C$1,VLOOKUP($T188,Male_Annuity_Tables,MATCH($BS$3+3,'Mortality Tables'!$N$1:$DN$1,0),FALSE),VLOOKUP($T188,Fe_Annuity_Tables,MATCH(BX$3+3,'Mortality Tables'!$N$1:$DN$1,0),FALSE)),"")</f>
        <v/>
      </c>
      <c r="BY188" s="685" t="str">
        <f>IFERROR((BX188+AH188*Contr_Rate)*(1+Inv_Return)*IF($D188=$C$1,VLOOKUP($T188,Male_Annuity_Tables,MATCH($BS$3+3,'Mortality Tables'!$N$1:$DN$1,0),FALSE),VLOOKUP($T188,Fe_Annuity_Tables,MATCH(BY$3+3,'Mortality Tables'!$N$1:$DN$1,0),FALSE)),"")</f>
        <v/>
      </c>
      <c r="BZ188" s="685" t="str">
        <f>IFERROR((BY188+AI188*Contr_Rate)*(1+Inv_Return)*IF($D188=$C$1,VLOOKUP($T188,Male_Annuity_Tables,MATCH($BS$3+3,'Mortality Tables'!$N$1:$DN$1,0),FALSE),VLOOKUP($T188,Fe_Annuity_Tables,MATCH(BZ$3+3,'Mortality Tables'!$N$1:$DN$1,0),FALSE)),"")</f>
        <v/>
      </c>
      <c r="CA188" s="685" t="str">
        <f>IFERROR((BZ188+AJ188*Contr_Rate)*(1+Inv_Return)*IF($D188=$C$1,VLOOKUP($T188,Male_Annuity_Tables,MATCH($BS$3+3,'Mortality Tables'!$N$1:$DN$1,0),FALSE),VLOOKUP($T188,Fe_Annuity_Tables,MATCH(CA$3+3,'Mortality Tables'!$N$1:$DN$1,0),FALSE)),"")</f>
        <v/>
      </c>
      <c r="CB188" s="685" t="str">
        <f>IFERROR((CA188+AK188*Contr_Rate)*(1+Inv_Return)*IF($D188=$C$1,VLOOKUP($T188,Male_Annuity_Tables,MATCH($BS$3+3,'Mortality Tables'!$N$1:$DN$1,0),FALSE),VLOOKUP($T188,Fe_Annuity_Tables,MATCH(CB$3+3,'Mortality Tables'!$N$1:$DN$1,0),FALSE)),"")</f>
        <v/>
      </c>
      <c r="CC188" s="685" t="str">
        <f>IFERROR((CB188+AL188*Contr_Rate)*(1+Inv_Return)*IF($D188=$C$1,VLOOKUP($T188,Male_Annuity_Tables,MATCH($BS$3+3,'Mortality Tables'!$N$1:$DN$1,0),FALSE),VLOOKUP($T188,Fe_Annuity_Tables,MATCH(CC$3+3,'Mortality Tables'!$N$1:$DN$1,0),FALSE)),"")</f>
        <v/>
      </c>
      <c r="CD188" s="685" t="str">
        <f>IFERROR((CC188+AM188*Contr_Rate)*(1+Inv_Return)*IF($D188=$C$1,VLOOKUP($T188,Male_Annuity_Tables,MATCH($BS$3+3,'Mortality Tables'!$N$1:$DN$1,0),FALSE),VLOOKUP($T188,Fe_Annuity_Tables,MATCH(CD$3+3,'Mortality Tables'!$N$1:$DN$1,0),FALSE)),"")</f>
        <v/>
      </c>
      <c r="CE188" s="685" t="str">
        <f>IFERROR((CD188+AN188*Contr_Rate)*(1+Inv_Return)*IF($D188=$C$1,VLOOKUP($T188,Male_Annuity_Tables,MATCH($BS$3+3,'Mortality Tables'!$N$1:$DN$1,0),FALSE),VLOOKUP($T188,Fe_Annuity_Tables,MATCH(CE$3+3,'Mortality Tables'!$N$1:$DN$1,0),FALSE)),"")</f>
        <v/>
      </c>
      <c r="CF188" s="685" t="str">
        <f>IFERROR((CE188+AO188*Contr_Rate)*(1+Inv_Return)*IF($D188=$C$1,VLOOKUP($T188,Male_Annuity_Tables,MATCH($BS$3+3,'Mortality Tables'!$N$1:$DN$1,0),FALSE),VLOOKUP($T188,Fe_Annuity_Tables,MATCH(CF$3+3,'Mortality Tables'!$N$1:$DN$1,0),FALSE)),"")</f>
        <v/>
      </c>
      <c r="CG188" s="685" t="str">
        <f>IFERROR((CF188+AP188*Contr_Rate)*(1+Inv_Return)*IF($D188=$C$1,VLOOKUP($T188,Male_Annuity_Tables,MATCH($BS$3+3,'Mortality Tables'!$N$1:$DN$1,0),FALSE),VLOOKUP($T188,Fe_Annuity_Tables,MATCH(CG$3+3,'Mortality Tables'!$N$1:$DN$1,0),FALSE)),"")</f>
        <v/>
      </c>
      <c r="CH188" s="685" t="str">
        <f>IFERROR((CG188+AQ188*Contr_Rate)*(1+Inv_Return)*IF($D188=$C$1,VLOOKUP($T188,Male_Annuity_Tables,MATCH($BS$3+3,'Mortality Tables'!$N$1:$DN$1,0),FALSE),VLOOKUP($T188,Fe_Annuity_Tables,MATCH(CH$3+3,'Mortality Tables'!$N$1:$DN$1,0),FALSE)),"")</f>
        <v/>
      </c>
      <c r="CI188" s="685" t="str">
        <f>IFERROR((CH188+AR188*Contr_Rate)*(1+Inv_Return)*IF($D188=$C$1,VLOOKUP($T188,Male_Annuity_Tables,MATCH($BS$3+3,'Mortality Tables'!$N$1:$DN$1,0),FALSE),VLOOKUP($T188,Fe_Annuity_Tables,MATCH(CI$3+3,'Mortality Tables'!$N$1:$DN$1,0),FALSE)),"")</f>
        <v/>
      </c>
      <c r="CJ188" s="685" t="str">
        <f>IFERROR((CI188+AS188*Contr_Rate)*(1+Inv_Return)*IF($D188=$C$1,VLOOKUP($T188,Male_Annuity_Tables,MATCH($BS$3+3,'Mortality Tables'!$N$1:$DN$1,0),FALSE),VLOOKUP($T188,Fe_Annuity_Tables,MATCH(CJ$3+3,'Mortality Tables'!$N$1:$DN$1,0),FALSE)),"")</f>
        <v/>
      </c>
      <c r="CK188" s="685" t="str">
        <f>IFERROR((CJ188+AT188*Contr_Rate)*(1+Inv_Return)*IF($D188=$C$1,VLOOKUP($T188,Male_Annuity_Tables,MATCH($BS$3+3,'Mortality Tables'!$N$1:$DN$1,0),FALSE),VLOOKUP($T188,Fe_Annuity_Tables,MATCH(CK$3+3,'Mortality Tables'!$N$1:$DN$1,0),FALSE)),"")</f>
        <v/>
      </c>
      <c r="CL188" s="685" t="str">
        <f>IFERROR((CK188+AU188*Contr_Rate)*(1+Inv_Return)*IF($D188=$C$1,VLOOKUP($T188,Male_Annuity_Tables,MATCH($BS$3+3,'Mortality Tables'!$N$1:$DN$1,0),FALSE),VLOOKUP($T188,Fe_Annuity_Tables,MATCH(CL$3+3,'Mortality Tables'!$N$1:$DN$1,0),FALSE)),"")</f>
        <v/>
      </c>
      <c r="CM188" s="685" t="str">
        <f>IFERROR((CL188+AV188*Contr_Rate)*(1+Inv_Return)*IF($D188=$C$1,VLOOKUP($T188,Male_Annuity_Tables,MATCH($BS$3+3,'Mortality Tables'!$N$1:$DN$1,0),FALSE),VLOOKUP($T188,Fe_Annuity_Tables,MATCH(CM$3+3,'Mortality Tables'!$N$1:$DN$1,0),FALSE)),"")</f>
        <v/>
      </c>
      <c r="CN188" s="685" t="str">
        <f>IFERROR((CM188+AW188*Contr_Rate)*(1+Inv_Return)*IF($D188=$C$1,VLOOKUP($T188,Male_Annuity_Tables,MATCH($BS$3+3,'Mortality Tables'!$N$1:$DN$1,0),FALSE),VLOOKUP($T188,Fe_Annuity_Tables,MATCH(CN$3+3,'Mortality Tables'!$N$1:$DN$1,0),FALSE)),"")</f>
        <v/>
      </c>
      <c r="CO188" s="685" t="str">
        <f>IFERROR((CN188+AX188*Contr_Rate)*(1+Inv_Return)*IF($D188=$C$1,VLOOKUP($T188,Male_Annuity_Tables,MATCH($BS$3+3,'Mortality Tables'!$N$1:$DN$1,0),FALSE),VLOOKUP($T188,Fe_Annuity_Tables,MATCH(CO$3+3,'Mortality Tables'!$N$1:$DN$1,0),FALSE)),"")</f>
        <v/>
      </c>
      <c r="CP188" s="685" t="str">
        <f>IFERROR((CO188+AY188*Contr_Rate)*(1+Inv_Return)*IF($D188=$C$1,VLOOKUP($T188,Male_Annuity_Tables,MATCH($BS$3+3,'Mortality Tables'!$N$1:$DN$1,0),FALSE),VLOOKUP($T188,Fe_Annuity_Tables,MATCH(CP$3+3,'Mortality Tables'!$N$1:$DN$1,0),FALSE)),"")</f>
        <v/>
      </c>
      <c r="CQ188" s="685" t="str">
        <f>IFERROR((CP188+AZ188*Contr_Rate)*(1+Inv_Return)*IF($D188=$C$1,VLOOKUP($T188,Male_Annuity_Tables,MATCH($BS$3+3,'Mortality Tables'!$N$1:$DN$1,0),FALSE),VLOOKUP($T188,Fe_Annuity_Tables,MATCH(CQ$3+3,'Mortality Tables'!$N$1:$DN$1,0),FALSE)),"")</f>
        <v/>
      </c>
      <c r="CR188" s="685" t="str">
        <f>IFERROR((CQ188+BA188*Contr_Rate)*(1+Inv_Return)*IF($D188=$C$1,VLOOKUP($T188,Male_Annuity_Tables,MATCH($BS$3+3,'Mortality Tables'!$N$1:$DN$1,0),FALSE),VLOOKUP($T188,Fe_Annuity_Tables,MATCH(CR$3+3,'Mortality Tables'!$N$1:$DN$1,0),FALSE)),"")</f>
        <v/>
      </c>
      <c r="CS188" s="685" t="str">
        <f>IFERROR((CR188+BB188*Contr_Rate)*(1+Inv_Return)*IF($D188=$C$1,VLOOKUP($T188,Male_Annuity_Tables,MATCH($BS$3+3,'Mortality Tables'!$N$1:$DN$1,0),FALSE),VLOOKUP($T188,Fe_Annuity_Tables,MATCH(CS$3+3,'Mortality Tables'!$N$1:$DN$1,0),FALSE)),"")</f>
        <v/>
      </c>
      <c r="CT188" s="685" t="str">
        <f>IFERROR((CS188+BC188*Contr_Rate)*(1+Inv_Return)*IF($D188=$C$1,VLOOKUP($T188,Male_Annuity_Tables,MATCH($BS$3+3,'Mortality Tables'!$N$1:$DN$1,0),FALSE),VLOOKUP($T188,Fe_Annuity_Tables,MATCH(CT$3+3,'Mortality Tables'!$N$1:$DN$1,0),FALSE)),"")</f>
        <v/>
      </c>
      <c r="CU188" s="685" t="str">
        <f>IFERROR((CT188+BD188*Contr_Rate)*(1+Inv_Return)*IF($D188=$C$1,VLOOKUP($T188,Male_Annuity_Tables,MATCH($BS$3+3,'Mortality Tables'!$N$1:$DN$1,0),FALSE),VLOOKUP($T188,Fe_Annuity_Tables,MATCH(CU$3+3,'Mortality Tables'!$N$1:$DN$1,0),FALSE)),"")</f>
        <v/>
      </c>
      <c r="CV188" s="685" t="str">
        <f>IFERROR((CU188+BE188*Contr_Rate)*(1+Inv_Return)*IF($D188=$C$1,VLOOKUP($T188,Male_Annuity_Tables,MATCH($BS$3+3,'Mortality Tables'!$N$1:$DN$1,0),FALSE),VLOOKUP($T188,Fe_Annuity_Tables,MATCH(CV$3+3,'Mortality Tables'!$N$1:$DN$1,0),FALSE)),"")</f>
        <v/>
      </c>
      <c r="CW188" s="685" t="str">
        <f>IFERROR((CV188+BF188*Contr_Rate)*(1+Inv_Return)*IF($D188=$C$1,VLOOKUP($T188,Male_Annuity_Tables,MATCH($BS$3+3,'Mortality Tables'!$N$1:$DN$1,0),FALSE),VLOOKUP($T188,Fe_Annuity_Tables,MATCH(CW$3+3,'Mortality Tables'!$N$1:$DN$1,0),FALSE)),"")</f>
        <v/>
      </c>
      <c r="CX188" s="685" t="str">
        <f>IFERROR((CW188+BG188*Contr_Rate)*(1+Inv_Return)*IF($D188=$C$1,VLOOKUP($T188,Male_Annuity_Tables,MATCH($BS$3+3,'Mortality Tables'!$N$1:$DN$1,0),FALSE),VLOOKUP($T188,Fe_Annuity_Tables,MATCH(CX$3+3,'Mortality Tables'!$N$1:$DN$1,0),FALSE)),"")</f>
        <v/>
      </c>
      <c r="CY188" s="685" t="str">
        <f>IFERROR((CX188+BH188*Contr_Rate)*(1+Inv_Return)*IF($D188=$C$1,VLOOKUP($T188,Male_Annuity_Tables,MATCH($BS$3+3,'Mortality Tables'!$N$1:$DN$1,0),FALSE),VLOOKUP($T188,Fe_Annuity_Tables,MATCH(CY$3+3,'Mortality Tables'!$N$1:$DN$1,0),FALSE)),"")</f>
        <v/>
      </c>
      <c r="CZ188" s="685" t="str">
        <f>IFERROR((CY188+BI188*Contr_Rate)*(1+Inv_Return)*IF($D188=$C$1,VLOOKUP($T188,Male_Annuity_Tables,MATCH($BS$3+3,'Mortality Tables'!$N$1:$DN$1,0),FALSE),VLOOKUP($T188,Fe_Annuity_Tables,MATCH(CZ$3+3,'Mortality Tables'!$N$1:$DN$1,0),FALSE)),"")</f>
        <v/>
      </c>
      <c r="DA188" s="685" t="str">
        <f>IFERROR((CZ188+BJ188*Contr_Rate)*(1+Inv_Return)*IF($D188=$C$1,VLOOKUP($T188,Male_Annuity_Tables,MATCH($BS$3+3,'Mortality Tables'!$N$1:$DN$1,0),FALSE),VLOOKUP($T188,Fe_Annuity_Tables,MATCH(DA$3+3,'Mortality Tables'!$N$1:$DN$1,0),FALSE)),"")</f>
        <v/>
      </c>
      <c r="DB188" s="685" t="str">
        <f>IFERROR((DA188+BK188*Contr_Rate)*(1+Inv_Return)*IF($D188=$C$1,VLOOKUP($T188,Male_Annuity_Tables,MATCH($BS$3+3,'Mortality Tables'!$N$1:$DN$1,0),FALSE),VLOOKUP($T188,Fe_Annuity_Tables,MATCH(DB$3+3,'Mortality Tables'!$N$1:$DN$1,0),FALSE)),"")</f>
        <v/>
      </c>
      <c r="DC188" s="685" t="str">
        <f>IFERROR((DB188+BL188*Contr_Rate)*(1+Inv_Return)*IF($D188=$C$1,VLOOKUP($T188,Male_Annuity_Tables,MATCH($BS$3+3,'Mortality Tables'!$N$1:$DN$1,0),FALSE),VLOOKUP($T188,Fe_Annuity_Tables,MATCH(DC$3+3,'Mortality Tables'!$N$1:$DN$1,0),FALSE)),"")</f>
        <v/>
      </c>
      <c r="DD188" s="685" t="str">
        <f>IFERROR((DC188+BM188*Contr_Rate)*(1+Inv_Return)*IF($D188=$C$1,VLOOKUP($T188,Male_Annuity_Tables,MATCH($BS$3+3,'Mortality Tables'!$N$1:$DN$1,0),FALSE),VLOOKUP($T188,Fe_Annuity_Tables,MATCH(DD$3+3,'Mortality Tables'!$N$1:$DN$1,0),FALSE)),"")</f>
        <v/>
      </c>
      <c r="DE188" s="685" t="str">
        <f>IFERROR((DD188+BN188*Contr_Rate)*(1+Inv_Return)*IF($D188=$C$1,VLOOKUP($T188,Male_Annuity_Tables,MATCH($BS$3+3,'Mortality Tables'!$N$1:$DN$1,0),FALSE),VLOOKUP($T188,Fe_Annuity_Tables,MATCH(DE$3+3,'Mortality Tables'!$N$1:$DN$1,0),FALSE)),"")</f>
        <v/>
      </c>
      <c r="DF188" s="685" t="str">
        <f>IFERROR((DE188+BO188*Contr_Rate)*(1+Inv_Return)*IF($D188=$C$1,VLOOKUP($T188,Male_Annuity_Tables,MATCH($BS$3+3,'Mortality Tables'!$N$1:$DN$1,0),FALSE),VLOOKUP($T188,Fe_Annuity_Tables,MATCH(DF$3+3,'Mortality Tables'!$N$1:$DN$1,0),FALSE)),"")</f>
        <v/>
      </c>
      <c r="DG188" s="685" t="str">
        <f>IFERROR((DF188+BP188*Contr_Rate)*(1+Inv_Return)*IF($D188=$C$1,VLOOKUP($T188,Male_Annuity_Tables,MATCH($BS$3+3,'Mortality Tables'!$N$1:$DN$1,0),FALSE),VLOOKUP($T188,Fe_Annuity_Tables,MATCH(DG$3+3,'Mortality Tables'!$N$1:$DN$1,0),FALSE)),"")</f>
        <v/>
      </c>
      <c r="DH188" s="685" t="str">
        <f>IFERROR((DG188+BQ188*Contr_Rate)*(1+Inv_Return)*IF($D188=$C$1,VLOOKUP($T188,Male_Annuity_Tables,MATCH($BS$3+3,'Mortality Tables'!$N$1:$DN$1,0),FALSE),VLOOKUP($T188,Fe_Annuity_Tables,MATCH(DH$3+3,'Mortality Tables'!$N$1:$DN$1,0),FALSE)),"")</f>
        <v/>
      </c>
      <c r="DJ188" s="686">
        <f t="shared" si="100"/>
        <v>1294451.9039162241</v>
      </c>
      <c r="DK188" s="680">
        <f t="shared" si="60"/>
        <v>8.0909277508679907</v>
      </c>
      <c r="DL188" s="686">
        <f t="shared" si="111"/>
        <v>107192.00595145946</v>
      </c>
      <c r="DM188" s="686">
        <f t="shared" si="101"/>
        <v>1835866.5812338402</v>
      </c>
      <c r="DN188" s="687">
        <f t="shared" si="112"/>
        <v>5.8387688433991967E-2</v>
      </c>
      <c r="DP188" s="688">
        <f t="shared" si="95"/>
        <v>48208.518858526746</v>
      </c>
      <c r="DQ188" s="688">
        <f t="shared" si="96"/>
        <v>80364.752002734866</v>
      </c>
      <c r="DR188" s="688" t="str">
        <f t="shared" si="97"/>
        <v/>
      </c>
    </row>
    <row r="189" spans="1:122" s="657" customFormat="1" ht="14.5">
      <c r="A189" s="675" t="s">
        <v>1447</v>
      </c>
      <c r="B189" s="675" t="s">
        <v>1448</v>
      </c>
      <c r="C189" s="675" t="s">
        <v>541</v>
      </c>
      <c r="D189" s="675" t="s">
        <v>61</v>
      </c>
      <c r="E189" s="676">
        <v>29203</v>
      </c>
      <c r="F189" s="677">
        <v>39050</v>
      </c>
      <c r="G189" s="677">
        <v>41801</v>
      </c>
      <c r="H189" s="678">
        <v>2131701</v>
      </c>
      <c r="I189" s="678">
        <v>196594.46</v>
      </c>
      <c r="J189" s="678">
        <v>132518.95000000001</v>
      </c>
      <c r="K189" s="678">
        <v>28578.31</v>
      </c>
      <c r="L189" s="678">
        <v>357691.72000000003</v>
      </c>
      <c r="M189" s="679">
        <f>IF(COUNTIF($A$4:A204,A189)=1,0,1)</f>
        <v>0</v>
      </c>
      <c r="N189" s="680" t="str">
        <f t="shared" si="108"/>
        <v>Okay</v>
      </c>
      <c r="O189" s="680" t="str">
        <f t="shared" si="119"/>
        <v>TRUE</v>
      </c>
      <c r="P189" s="680" t="b">
        <f t="shared" ref="P189:P204" si="121">G189&gt;=Comm_Date</f>
        <v>1</v>
      </c>
      <c r="Q189" s="680" t="b">
        <f t="shared" si="76"/>
        <v>1</v>
      </c>
      <c r="R189" s="680" t="b">
        <f t="shared" si="77"/>
        <v>1</v>
      </c>
      <c r="S189" s="681">
        <f t="shared" ref="S189:S204" si="122">YEARFRAC(E189,F189,3)</f>
        <v>26.978082191780821</v>
      </c>
      <c r="T189" s="682">
        <f t="shared" si="78"/>
        <v>45</v>
      </c>
      <c r="U189" s="682">
        <f t="shared" si="99"/>
        <v>34</v>
      </c>
      <c r="V189" s="682">
        <f t="shared" si="79"/>
        <v>10.561643835616438</v>
      </c>
      <c r="W189" s="682">
        <f t="shared" si="109"/>
        <v>15</v>
      </c>
      <c r="X189" s="683">
        <f t="shared" si="110"/>
        <v>5365375.8000000007</v>
      </c>
      <c r="Y189" s="684">
        <f t="shared" ref="Y189:Y437" si="123">IF($D189=$C$1,VLOOKUP($T189,Mortality_Table,3,FALSE),VLOOKUP($T189,Mortality_Table,2,FALSE))</f>
        <v>3.49E-3</v>
      </c>
      <c r="Z189" s="684">
        <f>IF($D189=$C$1,VLOOKUP($T189,Male_Annuity_Tables,MATCH($W189+2,'Mortality Tables'!$DS$1:$HT$1,0),FALSE),VLOOKUP($T189,Fe_Annuity_Tables,MATCH($W189+2,'Mortality Tables'!$M$1:$DN$1,0),FALSE))</f>
        <v>0.18203071367981211</v>
      </c>
      <c r="AA189" s="664"/>
      <c r="AB189" s="685">
        <f t="shared" ref="AB189:AP213" si="124">IFERROR(IF($W189&gt;=AB$3,($H189*(1+Ann_Salary_Growth_Rate)^AB$3),""),0)</f>
        <v>2240311.1659500003</v>
      </c>
      <c r="AC189" s="685">
        <f t="shared" si="124"/>
        <v>2354455.0198551528</v>
      </c>
      <c r="AD189" s="685">
        <f t="shared" si="124"/>
        <v>2474414.503116773</v>
      </c>
      <c r="AE189" s="685">
        <f t="shared" si="124"/>
        <v>2600485.9220505725</v>
      </c>
      <c r="AF189" s="685">
        <f t="shared" si="124"/>
        <v>2732980.679779049</v>
      </c>
      <c r="AG189" s="685">
        <f t="shared" si="124"/>
        <v>2872226.0454137921</v>
      </c>
      <c r="AH189" s="685">
        <f t="shared" si="124"/>
        <v>3018565.9624276245</v>
      </c>
      <c r="AI189" s="685">
        <f t="shared" si="124"/>
        <v>3172361.898213312</v>
      </c>
      <c r="AJ189" s="685">
        <f t="shared" si="124"/>
        <v>3333993.7369272807</v>
      </c>
      <c r="AK189" s="685">
        <f t="shared" si="124"/>
        <v>3503860.7178237257</v>
      </c>
      <c r="AL189" s="685">
        <f t="shared" si="120"/>
        <v>3682382.4213968446</v>
      </c>
      <c r="AM189" s="685">
        <f t="shared" si="120"/>
        <v>3869999.8057670137</v>
      </c>
      <c r="AN189" s="685">
        <f t="shared" si="120"/>
        <v>4067176.2958708429</v>
      </c>
      <c r="AO189" s="685">
        <f t="shared" si="120"/>
        <v>4274398.9281454636</v>
      </c>
      <c r="AP189" s="685">
        <f t="shared" si="120"/>
        <v>4492179.5535344752</v>
      </c>
      <c r="AQ189" s="685" t="str">
        <f t="shared" si="120"/>
        <v/>
      </c>
      <c r="AR189" s="685" t="str">
        <f t="shared" si="120"/>
        <v/>
      </c>
      <c r="AS189" s="685" t="str">
        <f t="shared" si="120"/>
        <v/>
      </c>
      <c r="AT189" s="685" t="str">
        <f t="shared" si="120"/>
        <v/>
      </c>
      <c r="AU189" s="685" t="str">
        <f t="shared" si="120"/>
        <v/>
      </c>
      <c r="AV189" s="685" t="str">
        <f t="shared" si="118"/>
        <v/>
      </c>
      <c r="AW189" s="685" t="str">
        <f t="shared" si="118"/>
        <v/>
      </c>
      <c r="AX189" s="685" t="str">
        <f t="shared" si="118"/>
        <v/>
      </c>
      <c r="AY189" s="685" t="str">
        <f t="shared" si="118"/>
        <v/>
      </c>
      <c r="AZ189" s="685" t="str">
        <f t="shared" si="118"/>
        <v/>
      </c>
      <c r="BA189" s="685" t="str">
        <f t="shared" si="118"/>
        <v/>
      </c>
      <c r="BB189" s="685" t="str">
        <f t="shared" si="118"/>
        <v/>
      </c>
      <c r="BC189" s="685" t="str">
        <f t="shared" si="118"/>
        <v/>
      </c>
      <c r="BD189" s="685" t="str">
        <f t="shared" si="118"/>
        <v/>
      </c>
      <c r="BE189" s="685" t="str">
        <f t="shared" si="118"/>
        <v/>
      </c>
      <c r="BF189" s="685" t="str">
        <f t="shared" si="118"/>
        <v/>
      </c>
      <c r="BG189" s="685" t="str">
        <f t="shared" si="118"/>
        <v/>
      </c>
      <c r="BH189" s="685" t="str">
        <f t="shared" si="118"/>
        <v/>
      </c>
      <c r="BI189" s="685" t="str">
        <f t="shared" si="118"/>
        <v/>
      </c>
      <c r="BJ189" s="685" t="str">
        <f t="shared" si="118"/>
        <v/>
      </c>
      <c r="BK189" s="685" t="str">
        <f t="shared" si="118"/>
        <v/>
      </c>
      <c r="BL189" s="685" t="str">
        <f t="shared" ref="BL189:BP197" si="125">IFERROR(IF($W189&gt;=BL$3,($H189*(1+Ann_Salary_Growth_Rate)^BL$3),""),0)</f>
        <v/>
      </c>
      <c r="BM189" s="685" t="str">
        <f t="shared" si="125"/>
        <v/>
      </c>
      <c r="BN189" s="685" t="str">
        <f t="shared" si="125"/>
        <v/>
      </c>
      <c r="BO189" s="685" t="str">
        <f t="shared" si="125"/>
        <v/>
      </c>
      <c r="BP189" s="685" t="str">
        <f t="shared" si="125"/>
        <v/>
      </c>
      <c r="BQ189" s="685" t="str">
        <f t="shared" si="107"/>
        <v/>
      </c>
      <c r="BR189" s="529"/>
      <c r="BS189" s="685">
        <f>IFERROR(($L189+AB189*Contr_Rate)*(1+Inv_Return)*IF($D189=$C$1,VLOOKUP($T189,Male_Annuity_Tables,MATCH($BS$3+3,'Mortality Tables'!$N$1:$DN$1,0),FALSE),VLOOKUP($T189,Fe_Annuity_Tables,MATCH(BS$3+3,'Mortality Tables'!$N$1:$DN$1,0),FALSE)),"")</f>
        <v>896375.55811021163</v>
      </c>
      <c r="BT189" s="685">
        <f>IFERROR(($BS189+AC189*Contr_Rate)*(1+Inv_Return)*IF($D189=$C$1,VLOOKUP($T189,Male_Annuity_Tables,MATCH($BS$3+3,'Mortality Tables'!$N$1:$DN$1,0),FALSE),VLOOKUP($T189,Fe_Annuity_Tables,MATCH(BT$3+3,'Mortality Tables'!$N$1:$DN$1,0),FALSE)),"")</f>
        <v>1395079.3841065795</v>
      </c>
      <c r="BU189" s="685">
        <f>IFERROR((BT189+AD189*Contr_Rate)*(1+Inv_Return)*IF($D189=$C$1,VLOOKUP($T189,Male_Annuity_Tables,MATCH($BS$3+3,'Mortality Tables'!$N$1:$DN$1,0),FALSE),VLOOKUP($T189,Fe_Annuity_Tables,MATCH(BU$3+3,'Mortality Tables'!$N$1:$DN$1,0),FALSE)),"")</f>
        <v>1860501.304708936</v>
      </c>
      <c r="BV189" s="685">
        <f>IFERROR((BU189+AE189*Contr_Rate)*(1+Inv_Return)*IF($D189=$C$1,VLOOKUP($T189,Male_Annuity_Tables,MATCH($BS$3+3,'Mortality Tables'!$N$1:$DN$1,0),FALSE),VLOOKUP($T189,Fe_Annuity_Tables,MATCH(BV$3+3,'Mortality Tables'!$N$1:$DN$1,0),FALSE)),"")</f>
        <v>2298549.0572204418</v>
      </c>
      <c r="BW189" s="685">
        <f>IFERROR((BV189+AF189*Contr_Rate)*(1+Inv_Return)*IF($D189=$C$1,VLOOKUP($T189,Male_Annuity_Tables,MATCH($BS$3+3,'Mortality Tables'!$N$1:$DN$1,0),FALSE),VLOOKUP($T189,Fe_Annuity_Tables,MATCH(BW$3+3,'Mortality Tables'!$N$1:$DN$1,0),FALSE)),"")</f>
        <v>2714446.3448432893</v>
      </c>
      <c r="BX189" s="685">
        <f>IFERROR((BW189+AG189*Contr_Rate)*(1+Inv_Return)*IF($D189=$C$1,VLOOKUP($T189,Male_Annuity_Tables,MATCH($BS$3+3,'Mortality Tables'!$N$1:$DN$1,0),FALSE),VLOOKUP($T189,Fe_Annuity_Tables,MATCH(BX$3+3,'Mortality Tables'!$N$1:$DN$1,0),FALSE)),"")</f>
        <v>3112825.5970261125</v>
      </c>
      <c r="BY189" s="685">
        <f>IFERROR((BX189+AH189*Contr_Rate)*(1+Inv_Return)*IF($D189=$C$1,VLOOKUP($T189,Male_Annuity_Tables,MATCH($BS$3+3,'Mortality Tables'!$N$1:$DN$1,0),FALSE),VLOOKUP($T189,Fe_Annuity_Tables,MATCH(BY$3+3,'Mortality Tables'!$N$1:$DN$1,0),FALSE)),"")</f>
        <v>3497808.9237253442</v>
      </c>
      <c r="BZ189" s="685">
        <f>IFERROR((BY189+AI189*Contr_Rate)*(1+Inv_Return)*IF($D189=$C$1,VLOOKUP($T189,Male_Annuity_Tables,MATCH($BS$3+3,'Mortality Tables'!$N$1:$DN$1,0),FALSE),VLOOKUP($T189,Fe_Annuity_Tables,MATCH(BZ$3+3,'Mortality Tables'!$N$1:$DN$1,0),FALSE)),"")</f>
        <v>3873078.8038240387</v>
      </c>
      <c r="CA189" s="685">
        <f>IFERROR((BZ189+AJ189*Contr_Rate)*(1+Inv_Return)*IF($D189=$C$1,VLOOKUP($T189,Male_Annuity_Tables,MATCH($BS$3+3,'Mortality Tables'!$N$1:$DN$1,0),FALSE),VLOOKUP($T189,Fe_Annuity_Tables,MATCH(CA$3+3,'Mortality Tables'!$N$1:$DN$1,0),FALSE)),"")</f>
        <v>4241939.8489598054</v>
      </c>
      <c r="CB189" s="685">
        <f>IFERROR((CA189+AK189*Contr_Rate)*(1+Inv_Return)*IF($D189=$C$1,VLOOKUP($T189,Male_Annuity_Tables,MATCH($BS$3+3,'Mortality Tables'!$N$1:$DN$1,0),FALSE),VLOOKUP($T189,Fe_Annuity_Tables,MATCH(CB$3+3,'Mortality Tables'!$N$1:$DN$1,0),FALSE)),"")</f>
        <v>4607372.8108291412</v>
      </c>
      <c r="CC189" s="685">
        <f>IFERROR((CB189+AL189*Contr_Rate)*(1+Inv_Return)*IF($D189=$C$1,VLOOKUP($T189,Male_Annuity_Tables,MATCH($BS$3+3,'Mortality Tables'!$N$1:$DN$1,0),FALSE),VLOOKUP($T189,Fe_Annuity_Tables,MATCH(CC$3+3,'Mortality Tables'!$N$1:$DN$1,0),FALSE)),"")</f>
        <v>4972081.8493166072</v>
      </c>
      <c r="CD189" s="685">
        <f>IFERROR((CC189+AM189*Contr_Rate)*(1+Inv_Return)*IF($D189=$C$1,VLOOKUP($T189,Male_Annuity_Tables,MATCH($BS$3+3,'Mortality Tables'!$N$1:$DN$1,0),FALSE),VLOOKUP($T189,Fe_Annuity_Tables,MATCH(CD$3+3,'Mortality Tables'!$N$1:$DN$1,0),FALSE)),"")</f>
        <v>5338535.9476350313</v>
      </c>
      <c r="CE189" s="685">
        <f>IFERROR((CD189+AN189*Contr_Rate)*(1+Inv_Return)*IF($D189=$C$1,VLOOKUP($T189,Male_Annuity_Tables,MATCH($BS$3+3,'Mortality Tables'!$N$1:$DN$1,0),FALSE),VLOOKUP($T189,Fe_Annuity_Tables,MATCH(CE$3+3,'Mortality Tables'!$N$1:$DN$1,0),FALSE)),"")</f>
        <v>5709005.2465252476</v>
      </c>
      <c r="CF189" s="685">
        <f>IFERROR((CE189+AO189*Contr_Rate)*(1+Inv_Return)*IF($D189=$C$1,VLOOKUP($T189,Male_Annuity_Tables,MATCH($BS$3+3,'Mortality Tables'!$N$1:$DN$1,0),FALSE),VLOOKUP($T189,Fe_Annuity_Tables,MATCH(CF$3+3,'Mortality Tables'!$N$1:$DN$1,0),FALSE)),"")</f>
        <v>6085592.9702469092</v>
      </c>
      <c r="CG189" s="685">
        <f>IFERROR((CF189+AP189*Contr_Rate)*(1+Inv_Return)*IF($D189=$C$1,VLOOKUP($T189,Male_Annuity_Tables,MATCH($BS$3+3,'Mortality Tables'!$N$1:$DN$1,0),FALSE),VLOOKUP($T189,Fe_Annuity_Tables,MATCH(CG$3+3,'Mortality Tables'!$N$1:$DN$1,0),FALSE)),"")</f>
        <v>6470263.530677313</v>
      </c>
      <c r="CH189" s="685" t="str">
        <f>IFERROR((CG189+AQ189*Contr_Rate)*(1+Inv_Return)*IF($D189=$C$1,VLOOKUP($T189,Male_Annuity_Tables,MATCH($BS$3+3,'Mortality Tables'!$N$1:$DN$1,0),FALSE),VLOOKUP($T189,Fe_Annuity_Tables,MATCH(CH$3+3,'Mortality Tables'!$N$1:$DN$1,0),FALSE)),"")</f>
        <v/>
      </c>
      <c r="CI189" s="685" t="str">
        <f>IFERROR((CH189+AR189*Contr_Rate)*(1+Inv_Return)*IF($D189=$C$1,VLOOKUP($T189,Male_Annuity_Tables,MATCH($BS$3+3,'Mortality Tables'!$N$1:$DN$1,0),FALSE),VLOOKUP($T189,Fe_Annuity_Tables,MATCH(CI$3+3,'Mortality Tables'!$N$1:$DN$1,0),FALSE)),"")</f>
        <v/>
      </c>
      <c r="CJ189" s="685" t="str">
        <f>IFERROR((CI189+AS189*Contr_Rate)*(1+Inv_Return)*IF($D189=$C$1,VLOOKUP($T189,Male_Annuity_Tables,MATCH($BS$3+3,'Mortality Tables'!$N$1:$DN$1,0),FALSE),VLOOKUP($T189,Fe_Annuity_Tables,MATCH(CJ$3+3,'Mortality Tables'!$N$1:$DN$1,0),FALSE)),"")</f>
        <v/>
      </c>
      <c r="CK189" s="685" t="str">
        <f>IFERROR((CJ189+AT189*Contr_Rate)*(1+Inv_Return)*IF($D189=$C$1,VLOOKUP($T189,Male_Annuity_Tables,MATCH($BS$3+3,'Mortality Tables'!$N$1:$DN$1,0),FALSE),VLOOKUP($T189,Fe_Annuity_Tables,MATCH(CK$3+3,'Mortality Tables'!$N$1:$DN$1,0),FALSE)),"")</f>
        <v/>
      </c>
      <c r="CL189" s="685" t="str">
        <f>IFERROR((CK189+AU189*Contr_Rate)*(1+Inv_Return)*IF($D189=$C$1,VLOOKUP($T189,Male_Annuity_Tables,MATCH($BS$3+3,'Mortality Tables'!$N$1:$DN$1,0),FALSE),VLOOKUP($T189,Fe_Annuity_Tables,MATCH(CL$3+3,'Mortality Tables'!$N$1:$DN$1,0),FALSE)),"")</f>
        <v/>
      </c>
      <c r="CM189" s="685" t="str">
        <f>IFERROR((CL189+AV189*Contr_Rate)*(1+Inv_Return)*IF($D189=$C$1,VLOOKUP($T189,Male_Annuity_Tables,MATCH($BS$3+3,'Mortality Tables'!$N$1:$DN$1,0),FALSE),VLOOKUP($T189,Fe_Annuity_Tables,MATCH(CM$3+3,'Mortality Tables'!$N$1:$DN$1,0),FALSE)),"")</f>
        <v/>
      </c>
      <c r="CN189" s="685" t="str">
        <f>IFERROR((CM189+AW189*Contr_Rate)*(1+Inv_Return)*IF($D189=$C$1,VLOOKUP($T189,Male_Annuity_Tables,MATCH($BS$3+3,'Mortality Tables'!$N$1:$DN$1,0),FALSE),VLOOKUP($T189,Fe_Annuity_Tables,MATCH(CN$3+3,'Mortality Tables'!$N$1:$DN$1,0),FALSE)),"")</f>
        <v/>
      </c>
      <c r="CO189" s="685" t="str">
        <f>IFERROR((CN189+AX189*Contr_Rate)*(1+Inv_Return)*IF($D189=$C$1,VLOOKUP($T189,Male_Annuity_Tables,MATCH($BS$3+3,'Mortality Tables'!$N$1:$DN$1,0),FALSE),VLOOKUP($T189,Fe_Annuity_Tables,MATCH(CO$3+3,'Mortality Tables'!$N$1:$DN$1,0),FALSE)),"")</f>
        <v/>
      </c>
      <c r="CP189" s="685" t="str">
        <f>IFERROR((CO189+AY189*Contr_Rate)*(1+Inv_Return)*IF($D189=$C$1,VLOOKUP($T189,Male_Annuity_Tables,MATCH($BS$3+3,'Mortality Tables'!$N$1:$DN$1,0),FALSE),VLOOKUP($T189,Fe_Annuity_Tables,MATCH(CP$3+3,'Mortality Tables'!$N$1:$DN$1,0),FALSE)),"")</f>
        <v/>
      </c>
      <c r="CQ189" s="685" t="str">
        <f>IFERROR((CP189+AZ189*Contr_Rate)*(1+Inv_Return)*IF($D189=$C$1,VLOOKUP($T189,Male_Annuity_Tables,MATCH($BS$3+3,'Mortality Tables'!$N$1:$DN$1,0),FALSE),VLOOKUP($T189,Fe_Annuity_Tables,MATCH(CQ$3+3,'Mortality Tables'!$N$1:$DN$1,0),FALSE)),"")</f>
        <v/>
      </c>
      <c r="CR189" s="685" t="str">
        <f>IFERROR((CQ189+BA189*Contr_Rate)*(1+Inv_Return)*IF($D189=$C$1,VLOOKUP($T189,Male_Annuity_Tables,MATCH($BS$3+3,'Mortality Tables'!$N$1:$DN$1,0),FALSE),VLOOKUP($T189,Fe_Annuity_Tables,MATCH(CR$3+3,'Mortality Tables'!$N$1:$DN$1,0),FALSE)),"")</f>
        <v/>
      </c>
      <c r="CS189" s="685" t="str">
        <f>IFERROR((CR189+BB189*Contr_Rate)*(1+Inv_Return)*IF($D189=$C$1,VLOOKUP($T189,Male_Annuity_Tables,MATCH($BS$3+3,'Mortality Tables'!$N$1:$DN$1,0),FALSE),VLOOKUP($T189,Fe_Annuity_Tables,MATCH(CS$3+3,'Mortality Tables'!$N$1:$DN$1,0),FALSE)),"")</f>
        <v/>
      </c>
      <c r="CT189" s="685" t="str">
        <f>IFERROR((CS189+BC189*Contr_Rate)*(1+Inv_Return)*IF($D189=$C$1,VLOOKUP($T189,Male_Annuity_Tables,MATCH($BS$3+3,'Mortality Tables'!$N$1:$DN$1,0),FALSE),VLOOKUP($T189,Fe_Annuity_Tables,MATCH(CT$3+3,'Mortality Tables'!$N$1:$DN$1,0),FALSE)),"")</f>
        <v/>
      </c>
      <c r="CU189" s="685" t="str">
        <f>IFERROR((CT189+BD189*Contr_Rate)*(1+Inv_Return)*IF($D189=$C$1,VLOOKUP($T189,Male_Annuity_Tables,MATCH($BS$3+3,'Mortality Tables'!$N$1:$DN$1,0),FALSE),VLOOKUP($T189,Fe_Annuity_Tables,MATCH(CU$3+3,'Mortality Tables'!$N$1:$DN$1,0),FALSE)),"")</f>
        <v/>
      </c>
      <c r="CV189" s="685" t="str">
        <f>IFERROR((CU189+BE189*Contr_Rate)*(1+Inv_Return)*IF($D189=$C$1,VLOOKUP($T189,Male_Annuity_Tables,MATCH($BS$3+3,'Mortality Tables'!$N$1:$DN$1,0),FALSE),VLOOKUP($T189,Fe_Annuity_Tables,MATCH(CV$3+3,'Mortality Tables'!$N$1:$DN$1,0),FALSE)),"")</f>
        <v/>
      </c>
      <c r="CW189" s="685" t="str">
        <f>IFERROR((CV189+BF189*Contr_Rate)*(1+Inv_Return)*IF($D189=$C$1,VLOOKUP($T189,Male_Annuity_Tables,MATCH($BS$3+3,'Mortality Tables'!$N$1:$DN$1,0),FALSE),VLOOKUP($T189,Fe_Annuity_Tables,MATCH(CW$3+3,'Mortality Tables'!$N$1:$DN$1,0),FALSE)),"")</f>
        <v/>
      </c>
      <c r="CX189" s="685" t="str">
        <f>IFERROR((CW189+BG189*Contr_Rate)*(1+Inv_Return)*IF($D189=$C$1,VLOOKUP($T189,Male_Annuity_Tables,MATCH($BS$3+3,'Mortality Tables'!$N$1:$DN$1,0),FALSE),VLOOKUP($T189,Fe_Annuity_Tables,MATCH(CX$3+3,'Mortality Tables'!$N$1:$DN$1,0),FALSE)),"")</f>
        <v/>
      </c>
      <c r="CY189" s="685" t="str">
        <f>IFERROR((CX189+BH189*Contr_Rate)*(1+Inv_Return)*IF($D189=$C$1,VLOOKUP($T189,Male_Annuity_Tables,MATCH($BS$3+3,'Mortality Tables'!$N$1:$DN$1,0),FALSE),VLOOKUP($T189,Fe_Annuity_Tables,MATCH(CY$3+3,'Mortality Tables'!$N$1:$DN$1,0),FALSE)),"")</f>
        <v/>
      </c>
      <c r="CZ189" s="685" t="str">
        <f>IFERROR((CY189+BI189*Contr_Rate)*(1+Inv_Return)*IF($D189=$C$1,VLOOKUP($T189,Male_Annuity_Tables,MATCH($BS$3+3,'Mortality Tables'!$N$1:$DN$1,0),FALSE),VLOOKUP($T189,Fe_Annuity_Tables,MATCH(CZ$3+3,'Mortality Tables'!$N$1:$DN$1,0),FALSE)),"")</f>
        <v/>
      </c>
      <c r="DA189" s="685" t="str">
        <f>IFERROR((CZ189+BJ189*Contr_Rate)*(1+Inv_Return)*IF($D189=$C$1,VLOOKUP($T189,Male_Annuity_Tables,MATCH($BS$3+3,'Mortality Tables'!$N$1:$DN$1,0),FALSE),VLOOKUP($T189,Fe_Annuity_Tables,MATCH(DA$3+3,'Mortality Tables'!$N$1:$DN$1,0),FALSE)),"")</f>
        <v/>
      </c>
      <c r="DB189" s="685" t="str">
        <f>IFERROR((DA189+BK189*Contr_Rate)*(1+Inv_Return)*IF($D189=$C$1,VLOOKUP($T189,Male_Annuity_Tables,MATCH($BS$3+3,'Mortality Tables'!$N$1:$DN$1,0),FALSE),VLOOKUP($T189,Fe_Annuity_Tables,MATCH(DB$3+3,'Mortality Tables'!$N$1:$DN$1,0),FALSE)),"")</f>
        <v/>
      </c>
      <c r="DC189" s="685" t="str">
        <f>IFERROR((DB189+BL189*Contr_Rate)*(1+Inv_Return)*IF($D189=$C$1,VLOOKUP($T189,Male_Annuity_Tables,MATCH($BS$3+3,'Mortality Tables'!$N$1:$DN$1,0),FALSE),VLOOKUP($T189,Fe_Annuity_Tables,MATCH(DC$3+3,'Mortality Tables'!$N$1:$DN$1,0),FALSE)),"")</f>
        <v/>
      </c>
      <c r="DD189" s="685" t="str">
        <f>IFERROR((DC189+BM189*Contr_Rate)*(1+Inv_Return)*IF($D189=$C$1,VLOOKUP($T189,Male_Annuity_Tables,MATCH($BS$3+3,'Mortality Tables'!$N$1:$DN$1,0),FALSE),VLOOKUP($T189,Fe_Annuity_Tables,MATCH(DD$3+3,'Mortality Tables'!$N$1:$DN$1,0),FALSE)),"")</f>
        <v/>
      </c>
      <c r="DE189" s="685" t="str">
        <f>IFERROR((DD189+BN189*Contr_Rate)*(1+Inv_Return)*IF($D189=$C$1,VLOOKUP($T189,Male_Annuity_Tables,MATCH($BS$3+3,'Mortality Tables'!$N$1:$DN$1,0),FALSE),VLOOKUP($T189,Fe_Annuity_Tables,MATCH(DE$3+3,'Mortality Tables'!$N$1:$DN$1,0),FALSE)),"")</f>
        <v/>
      </c>
      <c r="DF189" s="685" t="str">
        <f>IFERROR((DE189+BO189*Contr_Rate)*(1+Inv_Return)*IF($D189=$C$1,VLOOKUP($T189,Male_Annuity_Tables,MATCH($BS$3+3,'Mortality Tables'!$N$1:$DN$1,0),FALSE),VLOOKUP($T189,Fe_Annuity_Tables,MATCH(DF$3+3,'Mortality Tables'!$N$1:$DN$1,0),FALSE)),"")</f>
        <v/>
      </c>
      <c r="DG189" s="685" t="str">
        <f>IFERROR((DF189+BP189*Contr_Rate)*(1+Inv_Return)*IF($D189=$C$1,VLOOKUP($T189,Male_Annuity_Tables,MATCH($BS$3+3,'Mortality Tables'!$N$1:$DN$1,0),FALSE),VLOOKUP($T189,Fe_Annuity_Tables,MATCH(DG$3+3,'Mortality Tables'!$N$1:$DN$1,0),FALSE)),"")</f>
        <v/>
      </c>
      <c r="DH189" s="685" t="str">
        <f>IFERROR((DG189+BQ189*Contr_Rate)*(1+Inv_Return)*IF($D189=$C$1,VLOOKUP($T189,Male_Annuity_Tables,MATCH($BS$3+3,'Mortality Tables'!$N$1:$DN$1,0),FALSE),VLOOKUP($T189,Fe_Annuity_Tables,MATCH(DH$3+3,'Mortality Tables'!$N$1:$DN$1,0),FALSE)),"")</f>
        <v/>
      </c>
      <c r="DJ189" s="686">
        <f t="shared" si="100"/>
        <v>6470263.530677313</v>
      </c>
      <c r="DK189" s="680">
        <f t="shared" si="60"/>
        <v>8.0909277508679907</v>
      </c>
      <c r="DL189" s="686">
        <f t="shared" si="111"/>
        <v>535794.74431578442</v>
      </c>
      <c r="DM189" s="686">
        <f t="shared" si="101"/>
        <v>4492179.5535344752</v>
      </c>
      <c r="DN189" s="687">
        <f t="shared" si="112"/>
        <v>0.11927278015728862</v>
      </c>
      <c r="DP189" s="688">
        <f t="shared" ref="DP189:DP204" si="126">IFERROR(IF($D189=$C$1,VLOOKUP($T189+DP$3-1,Male_Annuity_Tables,2,FALSE),VLOOKUP($T189,Fe_Annuity_Tables,2,FALSE))*BS189,"")</f>
        <v>137115.43180966566</v>
      </c>
      <c r="DQ189" s="688">
        <f t="shared" ref="DQ189:DQ204" si="127">IFERROR(IF($D189=$C$1,VLOOKUP($T189+DQ$3-1,Male_Annuity_Tables,2,FALSE),VLOOKUP($T189,Fe_Annuity_Tables,2,FALSE))*BT189,"")</f>
        <v>213779.87220141609</v>
      </c>
      <c r="DR189" s="688">
        <f t="shared" ref="DR189:DR204" si="128">IFERROR(IF($D189=$C$1,VLOOKUP($T189+DR$3-1,Male_Annuity_Tables,2,FALSE),VLOOKUP($T189,Fe_Annuity_Tables,2,FALSE))*BU189,"")</f>
        <v>285669.74258088123</v>
      </c>
    </row>
    <row r="190" spans="1:122" s="657" customFormat="1" ht="14.5">
      <c r="A190" s="675" t="s">
        <v>1449</v>
      </c>
      <c r="B190" s="675" t="s">
        <v>1450</v>
      </c>
      <c r="C190" s="675" t="s">
        <v>236</v>
      </c>
      <c r="D190" s="675" t="s">
        <v>60</v>
      </c>
      <c r="E190" s="676">
        <v>29335</v>
      </c>
      <c r="F190" s="677">
        <v>43042</v>
      </c>
      <c r="G190" s="677">
        <v>44310</v>
      </c>
      <c r="H190" s="678">
        <v>1724021</v>
      </c>
      <c r="I190" s="678">
        <v>105300.79</v>
      </c>
      <c r="J190" s="678">
        <v>153361.82999999999</v>
      </c>
      <c r="K190" s="678"/>
      <c r="L190" s="678">
        <v>258662.62</v>
      </c>
      <c r="M190" s="679">
        <f>IF(COUNTIF($A$4:A204,A190)=1,0,1)</f>
        <v>0</v>
      </c>
      <c r="N190" s="680" t="str">
        <f t="shared" si="108"/>
        <v>Okay</v>
      </c>
      <c r="O190" s="680" t="str">
        <f t="shared" ref="O190:O204" si="129">IF(G190&gt;E190,"TRUE","FALSE")</f>
        <v>TRUE</v>
      </c>
      <c r="P190" s="680" t="b">
        <f t="shared" si="121"/>
        <v>1</v>
      </c>
      <c r="Q190" s="680" t="b">
        <f t="shared" si="76"/>
        <v>1</v>
      </c>
      <c r="R190" s="680" t="b">
        <f t="shared" si="77"/>
        <v>1</v>
      </c>
      <c r="S190" s="681">
        <f t="shared" si="122"/>
        <v>37.553424657534244</v>
      </c>
      <c r="T190" s="682">
        <f t="shared" si="78"/>
        <v>44</v>
      </c>
      <c r="U190" s="682">
        <f t="shared" ref="U190:U251" si="130">ROUNDDOWN(YEARFRAC($E190,$G190,3),0)</f>
        <v>41</v>
      </c>
      <c r="V190" s="682">
        <f t="shared" si="79"/>
        <v>3.6876712328767125</v>
      </c>
      <c r="W190" s="682">
        <f t="shared" si="109"/>
        <v>16</v>
      </c>
      <c r="X190" s="683">
        <f t="shared" si="110"/>
        <v>4138601.92</v>
      </c>
      <c r="Y190" s="684">
        <f t="shared" si="123"/>
        <v>2.4499999999999999E-3</v>
      </c>
      <c r="Z190" s="684">
        <f>IF($D190=$C$1,VLOOKUP($T190,Male_Annuity_Tables,MATCH($W190+2,'Mortality Tables'!$DS$1:$HT$1,0),FALSE),VLOOKUP($T190,Fe_Annuity_Tables,MATCH($W190+2,'Mortality Tables'!$M$1:$DN$1,0),FALSE))</f>
        <v>0.16022938162310044</v>
      </c>
      <c r="AA190" s="664"/>
      <c r="AB190" s="685">
        <f t="shared" si="124"/>
        <v>1811859.8699500002</v>
      </c>
      <c r="AC190" s="685">
        <f t="shared" si="124"/>
        <v>1904174.1303239525</v>
      </c>
      <c r="AD190" s="685">
        <f t="shared" si="124"/>
        <v>2001191.8022639581</v>
      </c>
      <c r="AE190" s="685">
        <f t="shared" si="124"/>
        <v>2103152.5245893067</v>
      </c>
      <c r="AF190" s="685">
        <f t="shared" si="124"/>
        <v>2210308.1457171319</v>
      </c>
      <c r="AG190" s="685">
        <f t="shared" si="124"/>
        <v>2322923.3457414201</v>
      </c>
      <c r="AH190" s="685">
        <f t="shared" si="124"/>
        <v>2441276.2902069455</v>
      </c>
      <c r="AI190" s="685">
        <f t="shared" si="124"/>
        <v>2565659.3171929894</v>
      </c>
      <c r="AJ190" s="685">
        <f t="shared" si="124"/>
        <v>2696379.6594039723</v>
      </c>
      <c r="AK190" s="685">
        <f t="shared" si="124"/>
        <v>2833760.2030506046</v>
      </c>
      <c r="AL190" s="685">
        <f t="shared" si="120"/>
        <v>2978140.285396033</v>
      </c>
      <c r="AM190" s="685">
        <f t="shared" si="120"/>
        <v>3129876.5329369609</v>
      </c>
      <c r="AN190" s="685">
        <f t="shared" si="120"/>
        <v>3289343.7422900992</v>
      </c>
      <c r="AO190" s="685">
        <f t="shared" si="120"/>
        <v>3456935.8059597802</v>
      </c>
      <c r="AP190" s="685">
        <f t="shared" si="120"/>
        <v>3633066.6852734312</v>
      </c>
      <c r="AQ190" s="685">
        <f t="shared" si="120"/>
        <v>3818171.4328881125</v>
      </c>
      <c r="AR190" s="685" t="str">
        <f t="shared" si="120"/>
        <v/>
      </c>
      <c r="AS190" s="685" t="str">
        <f t="shared" si="120"/>
        <v/>
      </c>
      <c r="AT190" s="685" t="str">
        <f t="shared" si="120"/>
        <v/>
      </c>
      <c r="AU190" s="685" t="str">
        <f t="shared" si="120"/>
        <v/>
      </c>
      <c r="AV190" s="685" t="str">
        <f t="shared" si="118"/>
        <v/>
      </c>
      <c r="AW190" s="685" t="str">
        <f t="shared" si="118"/>
        <v/>
      </c>
      <c r="AX190" s="685" t="str">
        <f t="shared" si="118"/>
        <v/>
      </c>
      <c r="AY190" s="685" t="str">
        <f t="shared" si="118"/>
        <v/>
      </c>
      <c r="AZ190" s="685" t="str">
        <f t="shared" si="118"/>
        <v/>
      </c>
      <c r="BA190" s="685" t="str">
        <f t="shared" si="118"/>
        <v/>
      </c>
      <c r="BB190" s="685" t="str">
        <f t="shared" si="118"/>
        <v/>
      </c>
      <c r="BC190" s="685" t="str">
        <f t="shared" si="118"/>
        <v/>
      </c>
      <c r="BD190" s="685" t="str">
        <f t="shared" si="118"/>
        <v/>
      </c>
      <c r="BE190" s="685" t="str">
        <f t="shared" si="118"/>
        <v/>
      </c>
      <c r="BF190" s="685" t="str">
        <f t="shared" si="118"/>
        <v/>
      </c>
      <c r="BG190" s="685" t="str">
        <f t="shared" si="118"/>
        <v/>
      </c>
      <c r="BH190" s="685" t="str">
        <f t="shared" si="118"/>
        <v/>
      </c>
      <c r="BI190" s="685" t="str">
        <f t="shared" si="118"/>
        <v/>
      </c>
      <c r="BJ190" s="685" t="str">
        <f t="shared" si="118"/>
        <v/>
      </c>
      <c r="BK190" s="685" t="str">
        <f t="shared" si="118"/>
        <v/>
      </c>
      <c r="BL190" s="685" t="str">
        <f t="shared" si="125"/>
        <v/>
      </c>
      <c r="BM190" s="685" t="str">
        <f t="shared" si="125"/>
        <v/>
      </c>
      <c r="BN190" s="685" t="str">
        <f t="shared" si="125"/>
        <v/>
      </c>
      <c r="BO190" s="685" t="str">
        <f t="shared" si="125"/>
        <v/>
      </c>
      <c r="BP190" s="685" t="str">
        <f t="shared" si="125"/>
        <v/>
      </c>
      <c r="BQ190" s="685" t="str">
        <f t="shared" si="107"/>
        <v/>
      </c>
      <c r="BR190" s="529"/>
      <c r="BS190" s="685">
        <f>IFERROR(($L190+AB190*Contr_Rate)*(1+Inv_Return)*IF($D190=$C$1,VLOOKUP($T190,Male_Annuity_Tables,MATCH($BS$3+3,'Mortality Tables'!$N$1:$DN$1,0),FALSE),VLOOKUP($T190,Fe_Annuity_Tables,MATCH(BS$3+3,'Mortality Tables'!$N$1:$DN$1,0),FALSE)),"")</f>
        <v>699021.00529513112</v>
      </c>
      <c r="BT190" s="685">
        <f>IFERROR(($BS190+AC190*Contr_Rate)*(1+Inv_Return)*IF($D190=$C$1,VLOOKUP($T190,Male_Annuity_Tables,MATCH($BS$3+3,'Mortality Tables'!$N$1:$DN$1,0),FALSE),VLOOKUP($T190,Fe_Annuity_Tables,MATCH(BT$3+3,'Mortality Tables'!$N$1:$DN$1,0),FALSE)),"")</f>
        <v>938377.34179967816</v>
      </c>
      <c r="BU190" s="685">
        <f>IFERROR((BT190+AD190*Contr_Rate)*(1+Inv_Return)*IF($D190=$C$1,VLOOKUP($T190,Male_Annuity_Tables,MATCH($BS$3+3,'Mortality Tables'!$N$1:$DN$1,0),FALSE),VLOOKUP($T190,Fe_Annuity_Tables,MATCH(BU$3+3,'Mortality Tables'!$N$1:$DN$1,0),FALSE)),"")</f>
        <v>963485.88514054043</v>
      </c>
      <c r="BV190" s="685">
        <f>IFERROR((BU190+AE190*Contr_Rate)*(1+Inv_Return)*IF($D190=$C$1,VLOOKUP($T190,Male_Annuity_Tables,MATCH($BS$3+3,'Mortality Tables'!$N$1:$DN$1,0),FALSE),VLOOKUP($T190,Fe_Annuity_Tables,MATCH(BV$3+3,'Mortality Tables'!$N$1:$DN$1,0),FALSE)),"")</f>
        <v>846043.77444543748</v>
      </c>
      <c r="BW190" s="685">
        <f>IFERROR((BV190+AF190*Contr_Rate)*(1+Inv_Return)*IF($D190=$C$1,VLOOKUP($T190,Male_Annuity_Tables,MATCH($BS$3+3,'Mortality Tables'!$N$1:$DN$1,0),FALSE),VLOOKUP($T190,Fe_Annuity_Tables,MATCH(BW$3+3,'Mortality Tables'!$N$1:$DN$1,0),FALSE)),"")</f>
        <v>678461.01628419803</v>
      </c>
      <c r="BX190" s="685">
        <f>IFERROR((BW190+AG190*Contr_Rate)*(1+Inv_Return)*IF($D190=$C$1,VLOOKUP($T190,Male_Annuity_Tables,MATCH($BS$3+3,'Mortality Tables'!$N$1:$DN$1,0),FALSE),VLOOKUP($T190,Fe_Annuity_Tables,MATCH(BX$3+3,'Mortality Tables'!$N$1:$DN$1,0),FALSE)),"")</f>
        <v>523734.09883203899</v>
      </c>
      <c r="BY190" s="685">
        <f>IFERROR((BX190+AH190*Contr_Rate)*(1+Inv_Return)*IF($D190=$C$1,VLOOKUP($T190,Male_Annuity_Tables,MATCH($BS$3+3,'Mortality Tables'!$N$1:$DN$1,0),FALSE),VLOOKUP($T190,Fe_Annuity_Tables,MATCH(BY$3+3,'Mortality Tables'!$N$1:$DN$1,0),FALSE)),"")</f>
        <v>428882.15320140019</v>
      </c>
      <c r="BZ190" s="685">
        <f>IFERROR((BY190+AI190*Contr_Rate)*(1+Inv_Return)*IF($D190=$C$1,VLOOKUP($T190,Male_Annuity_Tables,MATCH($BS$3+3,'Mortality Tables'!$N$1:$DN$1,0),FALSE),VLOOKUP($T190,Fe_Annuity_Tables,MATCH(BZ$3+3,'Mortality Tables'!$N$1:$DN$1,0),FALSE)),"")</f>
        <v>366821.63261927513</v>
      </c>
      <c r="CA190" s="685">
        <f>IFERROR((BZ190+AJ190*Contr_Rate)*(1+Inv_Return)*IF($D190=$C$1,VLOOKUP($T190,Male_Annuity_Tables,MATCH($BS$3+3,'Mortality Tables'!$N$1:$DN$1,0),FALSE),VLOOKUP($T190,Fe_Annuity_Tables,MATCH(CA$3+3,'Mortality Tables'!$N$1:$DN$1,0),FALSE)),"")</f>
        <v>322431.94111180282</v>
      </c>
      <c r="CB190" s="685">
        <f>IFERROR((CA190+AK190*Contr_Rate)*(1+Inv_Return)*IF($D190=$C$1,VLOOKUP($T190,Male_Annuity_Tables,MATCH($BS$3+3,'Mortality Tables'!$N$1:$DN$1,0),FALSE),VLOOKUP($T190,Fe_Annuity_Tables,MATCH(CB$3+3,'Mortality Tables'!$N$1:$DN$1,0),FALSE)),"")</f>
        <v>288038.98857807415</v>
      </c>
      <c r="CC190" s="685">
        <f>IFERROR((CB190+AL190*Contr_Rate)*(1+Inv_Return)*IF($D190=$C$1,VLOOKUP($T190,Male_Annuity_Tables,MATCH($BS$3+3,'Mortality Tables'!$N$1:$DN$1,0),FALSE),VLOOKUP($T190,Fe_Annuity_Tables,MATCH(CC$3+3,'Mortality Tables'!$N$1:$DN$1,0),FALSE)),"")</f>
        <v>259875.24463470955</v>
      </c>
      <c r="CD190" s="685">
        <f>IFERROR((CC190+AM190*Contr_Rate)*(1+Inv_Return)*IF($D190=$C$1,VLOOKUP($T190,Male_Annuity_Tables,MATCH($BS$3+3,'Mortality Tables'!$N$1:$DN$1,0),FALSE),VLOOKUP($T190,Fe_Annuity_Tables,MATCH(CD$3+3,'Mortality Tables'!$N$1:$DN$1,0),FALSE)),"")</f>
        <v>249123.10501601137</v>
      </c>
      <c r="CE190" s="685">
        <f>IFERROR((CD190+AN190*Contr_Rate)*(1+Inv_Return)*IF($D190=$C$1,VLOOKUP($T190,Male_Annuity_Tables,MATCH($BS$3+3,'Mortality Tables'!$N$1:$DN$1,0),FALSE),VLOOKUP($T190,Fe_Annuity_Tables,MATCH(CE$3+3,'Mortality Tables'!$N$1:$DN$1,0),FALSE)),"")</f>
        <v>242524.69766765673</v>
      </c>
      <c r="CF190" s="685">
        <f>IFERROR((CE190+AO190*Contr_Rate)*(1+Inv_Return)*IF($D190=$C$1,VLOOKUP($T190,Male_Annuity_Tables,MATCH($BS$3+3,'Mortality Tables'!$N$1:$DN$1,0),FALSE),VLOOKUP($T190,Fe_Annuity_Tables,MATCH(CF$3+3,'Mortality Tables'!$N$1:$DN$1,0),FALSE)),"")</f>
        <v>236983.36580418839</v>
      </c>
      <c r="CG190" s="685">
        <f>IFERROR((CF190+AP190*Contr_Rate)*(1+Inv_Return)*IF($D190=$C$1,VLOOKUP($T190,Male_Annuity_Tables,MATCH($BS$3+3,'Mortality Tables'!$N$1:$DN$1,0),FALSE),VLOOKUP($T190,Fe_Annuity_Tables,MATCH(CG$3+3,'Mortality Tables'!$N$1:$DN$1,0),FALSE)),"")</f>
        <v>231791.27111995465</v>
      </c>
      <c r="CH190" s="685">
        <f>IFERROR((CG190+AQ190*Contr_Rate)*(1+Inv_Return)*IF($D190=$C$1,VLOOKUP($T190,Male_Annuity_Tables,MATCH($BS$3+3,'Mortality Tables'!$N$1:$DN$1,0),FALSE),VLOOKUP($T190,Fe_Annuity_Tables,MATCH(CH$3+3,'Mortality Tables'!$N$1:$DN$1,0),FALSE)),"")</f>
        <v>226775.15060330566</v>
      </c>
      <c r="CI190" s="685" t="str">
        <f>IFERROR((CH190+AR190*Contr_Rate)*(1+Inv_Return)*IF($D190=$C$1,VLOOKUP($T190,Male_Annuity_Tables,MATCH($BS$3+3,'Mortality Tables'!$N$1:$DN$1,0),FALSE),VLOOKUP($T190,Fe_Annuity_Tables,MATCH(CI$3+3,'Mortality Tables'!$N$1:$DN$1,0),FALSE)),"")</f>
        <v/>
      </c>
      <c r="CJ190" s="685" t="str">
        <f>IFERROR((CI190+AS190*Contr_Rate)*(1+Inv_Return)*IF($D190=$C$1,VLOOKUP($T190,Male_Annuity_Tables,MATCH($BS$3+3,'Mortality Tables'!$N$1:$DN$1,0),FALSE),VLOOKUP($T190,Fe_Annuity_Tables,MATCH(CJ$3+3,'Mortality Tables'!$N$1:$DN$1,0),FALSE)),"")</f>
        <v/>
      </c>
      <c r="CK190" s="685" t="str">
        <f>IFERROR((CJ190+AT190*Contr_Rate)*(1+Inv_Return)*IF($D190=$C$1,VLOOKUP($T190,Male_Annuity_Tables,MATCH($BS$3+3,'Mortality Tables'!$N$1:$DN$1,0),FALSE),VLOOKUP($T190,Fe_Annuity_Tables,MATCH(CK$3+3,'Mortality Tables'!$N$1:$DN$1,0),FALSE)),"")</f>
        <v/>
      </c>
      <c r="CL190" s="685" t="str">
        <f>IFERROR((CK190+AU190*Contr_Rate)*(1+Inv_Return)*IF($D190=$C$1,VLOOKUP($T190,Male_Annuity_Tables,MATCH($BS$3+3,'Mortality Tables'!$N$1:$DN$1,0),FALSE),VLOOKUP($T190,Fe_Annuity_Tables,MATCH(CL$3+3,'Mortality Tables'!$N$1:$DN$1,0),FALSE)),"")</f>
        <v/>
      </c>
      <c r="CM190" s="685" t="str">
        <f>IFERROR((CL190+AV190*Contr_Rate)*(1+Inv_Return)*IF($D190=$C$1,VLOOKUP($T190,Male_Annuity_Tables,MATCH($BS$3+3,'Mortality Tables'!$N$1:$DN$1,0),FALSE),VLOOKUP($T190,Fe_Annuity_Tables,MATCH(CM$3+3,'Mortality Tables'!$N$1:$DN$1,0),FALSE)),"")</f>
        <v/>
      </c>
      <c r="CN190" s="685" t="str">
        <f>IFERROR((CM190+AW190*Contr_Rate)*(1+Inv_Return)*IF($D190=$C$1,VLOOKUP($T190,Male_Annuity_Tables,MATCH($BS$3+3,'Mortality Tables'!$N$1:$DN$1,0),FALSE),VLOOKUP($T190,Fe_Annuity_Tables,MATCH(CN$3+3,'Mortality Tables'!$N$1:$DN$1,0),FALSE)),"")</f>
        <v/>
      </c>
      <c r="CO190" s="685" t="str">
        <f>IFERROR((CN190+AX190*Contr_Rate)*(1+Inv_Return)*IF($D190=$C$1,VLOOKUP($T190,Male_Annuity_Tables,MATCH($BS$3+3,'Mortality Tables'!$N$1:$DN$1,0),FALSE),VLOOKUP($T190,Fe_Annuity_Tables,MATCH(CO$3+3,'Mortality Tables'!$N$1:$DN$1,0),FALSE)),"")</f>
        <v/>
      </c>
      <c r="CP190" s="685" t="str">
        <f>IFERROR((CO190+AY190*Contr_Rate)*(1+Inv_Return)*IF($D190=$C$1,VLOOKUP($T190,Male_Annuity_Tables,MATCH($BS$3+3,'Mortality Tables'!$N$1:$DN$1,0),FALSE),VLOOKUP($T190,Fe_Annuity_Tables,MATCH(CP$3+3,'Mortality Tables'!$N$1:$DN$1,0),FALSE)),"")</f>
        <v/>
      </c>
      <c r="CQ190" s="685" t="str">
        <f>IFERROR((CP190+AZ190*Contr_Rate)*(1+Inv_Return)*IF($D190=$C$1,VLOOKUP($T190,Male_Annuity_Tables,MATCH($BS$3+3,'Mortality Tables'!$N$1:$DN$1,0),FALSE),VLOOKUP($T190,Fe_Annuity_Tables,MATCH(CQ$3+3,'Mortality Tables'!$N$1:$DN$1,0),FALSE)),"")</f>
        <v/>
      </c>
      <c r="CR190" s="685" t="str">
        <f>IFERROR((CQ190+BA190*Contr_Rate)*(1+Inv_Return)*IF($D190=$C$1,VLOOKUP($T190,Male_Annuity_Tables,MATCH($BS$3+3,'Mortality Tables'!$N$1:$DN$1,0),FALSE),VLOOKUP($T190,Fe_Annuity_Tables,MATCH(CR$3+3,'Mortality Tables'!$N$1:$DN$1,0),FALSE)),"")</f>
        <v/>
      </c>
      <c r="CS190" s="685" t="str">
        <f>IFERROR((CR190+BB190*Contr_Rate)*(1+Inv_Return)*IF($D190=$C$1,VLOOKUP($T190,Male_Annuity_Tables,MATCH($BS$3+3,'Mortality Tables'!$N$1:$DN$1,0),FALSE),VLOOKUP($T190,Fe_Annuity_Tables,MATCH(CS$3+3,'Mortality Tables'!$N$1:$DN$1,0),FALSE)),"")</f>
        <v/>
      </c>
      <c r="CT190" s="685" t="str">
        <f>IFERROR((CS190+BC190*Contr_Rate)*(1+Inv_Return)*IF($D190=$C$1,VLOOKUP($T190,Male_Annuity_Tables,MATCH($BS$3+3,'Mortality Tables'!$N$1:$DN$1,0),FALSE),VLOOKUP($T190,Fe_Annuity_Tables,MATCH(CT$3+3,'Mortality Tables'!$N$1:$DN$1,0),FALSE)),"")</f>
        <v/>
      </c>
      <c r="CU190" s="685" t="str">
        <f>IFERROR((CT190+BD190*Contr_Rate)*(1+Inv_Return)*IF($D190=$C$1,VLOOKUP($T190,Male_Annuity_Tables,MATCH($BS$3+3,'Mortality Tables'!$N$1:$DN$1,0),FALSE),VLOOKUP($T190,Fe_Annuity_Tables,MATCH(CU$3+3,'Mortality Tables'!$N$1:$DN$1,0),FALSE)),"")</f>
        <v/>
      </c>
      <c r="CV190" s="685" t="str">
        <f>IFERROR((CU190+BE190*Contr_Rate)*(1+Inv_Return)*IF($D190=$C$1,VLOOKUP($T190,Male_Annuity_Tables,MATCH($BS$3+3,'Mortality Tables'!$N$1:$DN$1,0),FALSE),VLOOKUP($T190,Fe_Annuity_Tables,MATCH(CV$3+3,'Mortality Tables'!$N$1:$DN$1,0),FALSE)),"")</f>
        <v/>
      </c>
      <c r="CW190" s="685" t="str">
        <f>IFERROR((CV190+BF190*Contr_Rate)*(1+Inv_Return)*IF($D190=$C$1,VLOOKUP($T190,Male_Annuity_Tables,MATCH($BS$3+3,'Mortality Tables'!$N$1:$DN$1,0),FALSE),VLOOKUP($T190,Fe_Annuity_Tables,MATCH(CW$3+3,'Mortality Tables'!$N$1:$DN$1,0),FALSE)),"")</f>
        <v/>
      </c>
      <c r="CX190" s="685" t="str">
        <f>IFERROR((CW190+BG190*Contr_Rate)*(1+Inv_Return)*IF($D190=$C$1,VLOOKUP($T190,Male_Annuity_Tables,MATCH($BS$3+3,'Mortality Tables'!$N$1:$DN$1,0),FALSE),VLOOKUP($T190,Fe_Annuity_Tables,MATCH(CX$3+3,'Mortality Tables'!$N$1:$DN$1,0),FALSE)),"")</f>
        <v/>
      </c>
      <c r="CY190" s="685" t="str">
        <f>IFERROR((CX190+BH190*Contr_Rate)*(1+Inv_Return)*IF($D190=$C$1,VLOOKUP($T190,Male_Annuity_Tables,MATCH($BS$3+3,'Mortality Tables'!$N$1:$DN$1,0),FALSE),VLOOKUP($T190,Fe_Annuity_Tables,MATCH(CY$3+3,'Mortality Tables'!$N$1:$DN$1,0),FALSE)),"")</f>
        <v/>
      </c>
      <c r="CZ190" s="685" t="str">
        <f>IFERROR((CY190+BI190*Contr_Rate)*(1+Inv_Return)*IF($D190=$C$1,VLOOKUP($T190,Male_Annuity_Tables,MATCH($BS$3+3,'Mortality Tables'!$N$1:$DN$1,0),FALSE),VLOOKUP($T190,Fe_Annuity_Tables,MATCH(CZ$3+3,'Mortality Tables'!$N$1:$DN$1,0),FALSE)),"")</f>
        <v/>
      </c>
      <c r="DA190" s="685" t="str">
        <f>IFERROR((CZ190+BJ190*Contr_Rate)*(1+Inv_Return)*IF($D190=$C$1,VLOOKUP($T190,Male_Annuity_Tables,MATCH($BS$3+3,'Mortality Tables'!$N$1:$DN$1,0),FALSE),VLOOKUP($T190,Fe_Annuity_Tables,MATCH(DA$3+3,'Mortality Tables'!$N$1:$DN$1,0),FALSE)),"")</f>
        <v/>
      </c>
      <c r="DB190" s="685" t="str">
        <f>IFERROR((DA190+BK190*Contr_Rate)*(1+Inv_Return)*IF($D190=$C$1,VLOOKUP($T190,Male_Annuity_Tables,MATCH($BS$3+3,'Mortality Tables'!$N$1:$DN$1,0),FALSE),VLOOKUP($T190,Fe_Annuity_Tables,MATCH(DB$3+3,'Mortality Tables'!$N$1:$DN$1,0),FALSE)),"")</f>
        <v/>
      </c>
      <c r="DC190" s="685" t="str">
        <f>IFERROR((DB190+BL190*Contr_Rate)*(1+Inv_Return)*IF($D190=$C$1,VLOOKUP($T190,Male_Annuity_Tables,MATCH($BS$3+3,'Mortality Tables'!$N$1:$DN$1,0),FALSE),VLOOKUP($T190,Fe_Annuity_Tables,MATCH(DC$3+3,'Mortality Tables'!$N$1:$DN$1,0),FALSE)),"")</f>
        <v/>
      </c>
      <c r="DD190" s="685" t="str">
        <f>IFERROR((DC190+BM190*Contr_Rate)*(1+Inv_Return)*IF($D190=$C$1,VLOOKUP($T190,Male_Annuity_Tables,MATCH($BS$3+3,'Mortality Tables'!$N$1:$DN$1,0),FALSE),VLOOKUP($T190,Fe_Annuity_Tables,MATCH(DD$3+3,'Mortality Tables'!$N$1:$DN$1,0),FALSE)),"")</f>
        <v/>
      </c>
      <c r="DE190" s="685" t="str">
        <f>IFERROR((DD190+BN190*Contr_Rate)*(1+Inv_Return)*IF($D190=$C$1,VLOOKUP($T190,Male_Annuity_Tables,MATCH($BS$3+3,'Mortality Tables'!$N$1:$DN$1,0),FALSE),VLOOKUP($T190,Fe_Annuity_Tables,MATCH(DE$3+3,'Mortality Tables'!$N$1:$DN$1,0),FALSE)),"")</f>
        <v/>
      </c>
      <c r="DF190" s="685" t="str">
        <f>IFERROR((DE190+BO190*Contr_Rate)*(1+Inv_Return)*IF($D190=$C$1,VLOOKUP($T190,Male_Annuity_Tables,MATCH($BS$3+3,'Mortality Tables'!$N$1:$DN$1,0),FALSE),VLOOKUP($T190,Fe_Annuity_Tables,MATCH(DF$3+3,'Mortality Tables'!$N$1:$DN$1,0),FALSE)),"")</f>
        <v/>
      </c>
      <c r="DG190" s="685" t="str">
        <f>IFERROR((DF190+BP190*Contr_Rate)*(1+Inv_Return)*IF($D190=$C$1,VLOOKUP($T190,Male_Annuity_Tables,MATCH($BS$3+3,'Mortality Tables'!$N$1:$DN$1,0),FALSE),VLOOKUP($T190,Fe_Annuity_Tables,MATCH(DG$3+3,'Mortality Tables'!$N$1:$DN$1,0),FALSE)),"")</f>
        <v/>
      </c>
      <c r="DH190" s="685" t="str">
        <f>IFERROR((DG190+BQ190*Contr_Rate)*(1+Inv_Return)*IF($D190=$C$1,VLOOKUP($T190,Male_Annuity_Tables,MATCH($BS$3+3,'Mortality Tables'!$N$1:$DN$1,0),FALSE),VLOOKUP($T190,Fe_Annuity_Tables,MATCH(DH$3+3,'Mortality Tables'!$N$1:$DN$1,0),FALSE)),"")</f>
        <v/>
      </c>
      <c r="DJ190" s="686">
        <f t="shared" ref="DJ190:DJ204" si="131">MAX(BS190:DH190)</f>
        <v>963485.88514054043</v>
      </c>
      <c r="DK190" s="680">
        <f t="shared" si="60"/>
        <v>8.8017766057058875</v>
      </c>
      <c r="DL190" s="686">
        <f t="shared" si="111"/>
        <v>73341.505012258975</v>
      </c>
      <c r="DM190" s="686">
        <f t="shared" ref="DM190:DM438" si="132">MAX($AB190:$BQ190)</f>
        <v>3818171.4328881125</v>
      </c>
      <c r="DN190" s="687">
        <f t="shared" si="112"/>
        <v>1.9208541654396734E-2</v>
      </c>
      <c r="DP190" s="688">
        <f t="shared" si="126"/>
        <v>106308.86203779676</v>
      </c>
      <c r="DQ190" s="688">
        <f t="shared" si="127"/>
        <v>142710.77208424953</v>
      </c>
      <c r="DR190" s="688">
        <f t="shared" si="128"/>
        <v>146529.34212688621</v>
      </c>
    </row>
    <row r="191" spans="1:122" s="657" customFormat="1" ht="14.5">
      <c r="A191" s="675" t="s">
        <v>1451</v>
      </c>
      <c r="B191" s="675" t="s">
        <v>1452</v>
      </c>
      <c r="C191" s="675" t="s">
        <v>115</v>
      </c>
      <c r="D191" s="675" t="s">
        <v>61</v>
      </c>
      <c r="E191" s="676">
        <v>27494</v>
      </c>
      <c r="F191" s="677">
        <v>36417</v>
      </c>
      <c r="G191" s="677">
        <v>37624</v>
      </c>
      <c r="H191" s="678">
        <v>1765386</v>
      </c>
      <c r="I191" s="678">
        <v>119260.63</v>
      </c>
      <c r="J191" s="678">
        <v>172851</v>
      </c>
      <c r="K191" s="678">
        <v>11646.04</v>
      </c>
      <c r="L191" s="678">
        <v>303757.67</v>
      </c>
      <c r="M191" s="679">
        <f>IF(COUNTIF($A$4:A204,A191)=1,0,1)</f>
        <v>0</v>
      </c>
      <c r="N191" s="680" t="str">
        <f t="shared" si="108"/>
        <v>Okay</v>
      </c>
      <c r="O191" s="680" t="str">
        <f t="shared" si="129"/>
        <v>TRUE</v>
      </c>
      <c r="P191" s="680" t="b">
        <f t="shared" si="121"/>
        <v>1</v>
      </c>
      <c r="Q191" s="680" t="b">
        <f t="shared" si="76"/>
        <v>1</v>
      </c>
      <c r="R191" s="680" t="b">
        <f t="shared" si="77"/>
        <v>1</v>
      </c>
      <c r="S191" s="681">
        <f t="shared" si="122"/>
        <v>24.446575342465753</v>
      </c>
      <c r="T191" s="682">
        <f t="shared" si="78"/>
        <v>49</v>
      </c>
      <c r="U191" s="682">
        <f t="shared" si="130"/>
        <v>27</v>
      </c>
      <c r="V191" s="682">
        <f t="shared" si="79"/>
        <v>22.005479452054793</v>
      </c>
      <c r="W191" s="682">
        <f t="shared" si="109"/>
        <v>11</v>
      </c>
      <c r="X191" s="683">
        <f t="shared" si="110"/>
        <v>3341334.3699999996</v>
      </c>
      <c r="Y191" s="684">
        <f t="shared" si="123"/>
        <v>5.0000000000000001E-3</v>
      </c>
      <c r="Z191" s="684">
        <f>IF($D191=$C$1,VLOOKUP($T191,Male_Annuity_Tables,MATCH($W191+2,'Mortality Tables'!$DS$1:$HT$1,0),FALSE),VLOOKUP($T191,Fe_Annuity_Tables,MATCH($W191+2,'Mortality Tables'!$M$1:$DN$1,0),FALSE))</f>
        <v>0.35435655706081948</v>
      </c>
      <c r="AA191" s="664"/>
      <c r="AB191" s="685">
        <f t="shared" si="124"/>
        <v>1855332.4167000002</v>
      </c>
      <c r="AC191" s="685">
        <f t="shared" si="124"/>
        <v>1949861.603330865</v>
      </c>
      <c r="AD191" s="685">
        <f t="shared" si="124"/>
        <v>2049207.0520205728</v>
      </c>
      <c r="AE191" s="685">
        <f t="shared" si="124"/>
        <v>2153614.1513210209</v>
      </c>
      <c r="AF191" s="685">
        <f t="shared" si="124"/>
        <v>2263340.7923308271</v>
      </c>
      <c r="AG191" s="685">
        <f t="shared" si="124"/>
        <v>2378658.005700083</v>
      </c>
      <c r="AH191" s="685">
        <f t="shared" si="124"/>
        <v>2499850.6310905023</v>
      </c>
      <c r="AI191" s="685">
        <f t="shared" si="124"/>
        <v>2627218.0207445635</v>
      </c>
      <c r="AJ191" s="685">
        <f t="shared" si="124"/>
        <v>2761074.7789014992</v>
      </c>
      <c r="AK191" s="685">
        <f t="shared" si="124"/>
        <v>2901751.5388865303</v>
      </c>
      <c r="AL191" s="685">
        <f t="shared" si="120"/>
        <v>3049595.7797927991</v>
      </c>
      <c r="AM191" s="685" t="str">
        <f t="shared" si="120"/>
        <v/>
      </c>
      <c r="AN191" s="685" t="str">
        <f t="shared" si="120"/>
        <v/>
      </c>
      <c r="AO191" s="685" t="str">
        <f t="shared" si="120"/>
        <v/>
      </c>
      <c r="AP191" s="685" t="str">
        <f t="shared" si="120"/>
        <v/>
      </c>
      <c r="AQ191" s="685" t="str">
        <f t="shared" si="120"/>
        <v/>
      </c>
      <c r="AR191" s="685" t="str">
        <f t="shared" si="120"/>
        <v/>
      </c>
      <c r="AS191" s="685" t="str">
        <f t="shared" si="120"/>
        <v/>
      </c>
      <c r="AT191" s="685" t="str">
        <f t="shared" si="120"/>
        <v/>
      </c>
      <c r="AU191" s="685" t="str">
        <f t="shared" si="120"/>
        <v/>
      </c>
      <c r="AV191" s="685" t="str">
        <f t="shared" si="118"/>
        <v/>
      </c>
      <c r="AW191" s="685" t="str">
        <f t="shared" si="118"/>
        <v/>
      </c>
      <c r="AX191" s="685" t="str">
        <f t="shared" si="118"/>
        <v/>
      </c>
      <c r="AY191" s="685" t="str">
        <f t="shared" si="118"/>
        <v/>
      </c>
      <c r="AZ191" s="685" t="str">
        <f t="shared" si="118"/>
        <v/>
      </c>
      <c r="BA191" s="685" t="str">
        <f t="shared" si="118"/>
        <v/>
      </c>
      <c r="BB191" s="685" t="str">
        <f t="shared" si="118"/>
        <v/>
      </c>
      <c r="BC191" s="685" t="str">
        <f t="shared" si="118"/>
        <v/>
      </c>
      <c r="BD191" s="685" t="str">
        <f t="shared" si="118"/>
        <v/>
      </c>
      <c r="BE191" s="685" t="str">
        <f t="shared" si="118"/>
        <v/>
      </c>
      <c r="BF191" s="685" t="str">
        <f t="shared" si="118"/>
        <v/>
      </c>
      <c r="BG191" s="685" t="str">
        <f t="shared" si="118"/>
        <v/>
      </c>
      <c r="BH191" s="685" t="str">
        <f t="shared" si="118"/>
        <v/>
      </c>
      <c r="BI191" s="685" t="str">
        <f t="shared" si="118"/>
        <v/>
      </c>
      <c r="BJ191" s="685" t="str">
        <f t="shared" si="118"/>
        <v/>
      </c>
      <c r="BK191" s="685" t="str">
        <f t="shared" si="118"/>
        <v/>
      </c>
      <c r="BL191" s="685" t="str">
        <f t="shared" si="125"/>
        <v/>
      </c>
      <c r="BM191" s="685" t="str">
        <f t="shared" si="125"/>
        <v/>
      </c>
      <c r="BN191" s="685" t="str">
        <f t="shared" si="125"/>
        <v/>
      </c>
      <c r="BO191" s="685" t="str">
        <f t="shared" si="125"/>
        <v/>
      </c>
      <c r="BP191" s="685" t="str">
        <f t="shared" si="125"/>
        <v/>
      </c>
      <c r="BQ191" s="685" t="str">
        <f t="shared" si="107"/>
        <v/>
      </c>
      <c r="BR191" s="529"/>
      <c r="BS191" s="685">
        <f>IFERROR(($L191+AB191*Contr_Rate)*(1+Inv_Return)*IF($D191=$C$1,VLOOKUP($T191,Male_Annuity_Tables,MATCH($BS$3+3,'Mortality Tables'!$N$1:$DN$1,0),FALSE),VLOOKUP($T191,Fe_Annuity_Tables,MATCH(BS$3+3,'Mortality Tables'!$N$1:$DN$1,0),FALSE)),"")</f>
        <v>747762.58393940714</v>
      </c>
      <c r="BT191" s="685">
        <f>IFERROR(($BS191+AC191*Contr_Rate)*(1+Inv_Return)*IF($D191=$C$1,VLOOKUP($T191,Male_Annuity_Tables,MATCH($BS$3+3,'Mortality Tables'!$N$1:$DN$1,0),FALSE),VLOOKUP($T191,Fe_Annuity_Tables,MATCH(BT$3+3,'Mortality Tables'!$N$1:$DN$1,0),FALSE)),"")</f>
        <v>1158308.1088963416</v>
      </c>
      <c r="BU191" s="685">
        <f>IFERROR((BT191+AD191*Contr_Rate)*(1+Inv_Return)*IF($D191=$C$1,VLOOKUP($T191,Male_Annuity_Tables,MATCH($BS$3+3,'Mortality Tables'!$N$1:$DN$1,0),FALSE),VLOOKUP($T191,Fe_Annuity_Tables,MATCH(BU$3+3,'Mortality Tables'!$N$1:$DN$1,0),FALSE)),"")</f>
        <v>1541028.8564609988</v>
      </c>
      <c r="BV191" s="685">
        <f>IFERROR((BU191+AE191*Contr_Rate)*(1+Inv_Return)*IF($D191=$C$1,VLOOKUP($T191,Male_Annuity_Tables,MATCH($BS$3+3,'Mortality Tables'!$N$1:$DN$1,0),FALSE),VLOOKUP($T191,Fe_Annuity_Tables,MATCH(BV$3+3,'Mortality Tables'!$N$1:$DN$1,0),FALSE)),"")</f>
        <v>1900886.0200400106</v>
      </c>
      <c r="BW191" s="685">
        <f>IFERROR((BV191+AF191*Contr_Rate)*(1+Inv_Return)*IF($D191=$C$1,VLOOKUP($T191,Male_Annuity_Tables,MATCH($BS$3+3,'Mortality Tables'!$N$1:$DN$1,0),FALSE),VLOOKUP($T191,Fe_Annuity_Tables,MATCH(BW$3+3,'Mortality Tables'!$N$1:$DN$1,0),FALSE)),"")</f>
        <v>2242258.7648701742</v>
      </c>
      <c r="BX191" s="685">
        <f>IFERROR((BW191+AG191*Contr_Rate)*(1+Inv_Return)*IF($D191=$C$1,VLOOKUP($T191,Male_Annuity_Tables,MATCH($BS$3+3,'Mortality Tables'!$N$1:$DN$1,0),FALSE),VLOOKUP($T191,Fe_Annuity_Tables,MATCH(BX$3+3,'Mortality Tables'!$N$1:$DN$1,0),FALSE)),"")</f>
        <v>2569023.8239302286</v>
      </c>
      <c r="BY191" s="685">
        <f>IFERROR((BX191+AH191*Contr_Rate)*(1+Inv_Return)*IF($D191=$C$1,VLOOKUP($T191,Male_Annuity_Tables,MATCH($BS$3+3,'Mortality Tables'!$N$1:$DN$1,0),FALSE),VLOOKUP($T191,Fe_Annuity_Tables,MATCH(BY$3+3,'Mortality Tables'!$N$1:$DN$1,0),FALSE)),"")</f>
        <v>2884624.851704977</v>
      </c>
      <c r="BZ191" s="685">
        <f>IFERROR((BY191+AI191*Contr_Rate)*(1+Inv_Return)*IF($D191=$C$1,VLOOKUP($T191,Male_Annuity_Tables,MATCH($BS$3+3,'Mortality Tables'!$N$1:$DN$1,0),FALSE),VLOOKUP($T191,Fe_Annuity_Tables,MATCH(BZ$3+3,'Mortality Tables'!$N$1:$DN$1,0),FALSE)),"")</f>
        <v>3192132.8850832512</v>
      </c>
      <c r="CA191" s="685">
        <f>IFERROR((BZ191+AJ191*Contr_Rate)*(1+Inv_Return)*IF($D191=$C$1,VLOOKUP($T191,Male_Annuity_Tables,MATCH($BS$3+3,'Mortality Tables'!$N$1:$DN$1,0),FALSE),VLOOKUP($T191,Fe_Annuity_Tables,MATCH(CA$3+3,'Mortality Tables'!$N$1:$DN$1,0),FALSE)),"")</f>
        <v>3494299.084544112</v>
      </c>
      <c r="CB191" s="685">
        <f>IFERROR((CA191+AK191*Contr_Rate)*(1+Inv_Return)*IF($D191=$C$1,VLOOKUP($T191,Male_Annuity_Tables,MATCH($BS$3+3,'Mortality Tables'!$N$1:$DN$1,0),FALSE),VLOOKUP($T191,Fe_Annuity_Tables,MATCH(CB$3+3,'Mortality Tables'!$N$1:$DN$1,0),FALSE)),"")</f>
        <v>3793600.7757314122</v>
      </c>
      <c r="CC191" s="685">
        <f>IFERROR((CB191+AL191*Contr_Rate)*(1+Inv_Return)*IF($D191=$C$1,VLOOKUP($T191,Male_Annuity_Tables,MATCH($BS$3+3,'Mortality Tables'!$N$1:$DN$1,0),FALSE),VLOOKUP($T191,Fe_Annuity_Tables,MATCH(CC$3+3,'Mortality Tables'!$N$1:$DN$1,0),FALSE)),"")</f>
        <v>4092281.6785169952</v>
      </c>
      <c r="CD191" s="685" t="str">
        <f>IFERROR((CC191+AM191*Contr_Rate)*(1+Inv_Return)*IF($D191=$C$1,VLOOKUP($T191,Male_Annuity_Tables,MATCH($BS$3+3,'Mortality Tables'!$N$1:$DN$1,0),FALSE),VLOOKUP($T191,Fe_Annuity_Tables,MATCH(CD$3+3,'Mortality Tables'!$N$1:$DN$1,0),FALSE)),"")</f>
        <v/>
      </c>
      <c r="CE191" s="685" t="str">
        <f>IFERROR((CD191+AN191*Contr_Rate)*(1+Inv_Return)*IF($D191=$C$1,VLOOKUP($T191,Male_Annuity_Tables,MATCH($BS$3+3,'Mortality Tables'!$N$1:$DN$1,0),FALSE),VLOOKUP($T191,Fe_Annuity_Tables,MATCH(CE$3+3,'Mortality Tables'!$N$1:$DN$1,0),FALSE)),"")</f>
        <v/>
      </c>
      <c r="CF191" s="685" t="str">
        <f>IFERROR((CE191+AO191*Contr_Rate)*(1+Inv_Return)*IF($D191=$C$1,VLOOKUP($T191,Male_Annuity_Tables,MATCH($BS$3+3,'Mortality Tables'!$N$1:$DN$1,0),FALSE),VLOOKUP($T191,Fe_Annuity_Tables,MATCH(CF$3+3,'Mortality Tables'!$N$1:$DN$1,0),FALSE)),"")</f>
        <v/>
      </c>
      <c r="CG191" s="685" t="str">
        <f>IFERROR((CF191+AP191*Contr_Rate)*(1+Inv_Return)*IF($D191=$C$1,VLOOKUP($T191,Male_Annuity_Tables,MATCH($BS$3+3,'Mortality Tables'!$N$1:$DN$1,0),FALSE),VLOOKUP($T191,Fe_Annuity_Tables,MATCH(CG$3+3,'Mortality Tables'!$N$1:$DN$1,0),FALSE)),"")</f>
        <v/>
      </c>
      <c r="CH191" s="685" t="str">
        <f>IFERROR((CG191+AQ191*Contr_Rate)*(1+Inv_Return)*IF($D191=$C$1,VLOOKUP($T191,Male_Annuity_Tables,MATCH($BS$3+3,'Mortality Tables'!$N$1:$DN$1,0),FALSE),VLOOKUP($T191,Fe_Annuity_Tables,MATCH(CH$3+3,'Mortality Tables'!$N$1:$DN$1,0),FALSE)),"")</f>
        <v/>
      </c>
      <c r="CI191" s="685" t="str">
        <f>IFERROR((CH191+AR191*Contr_Rate)*(1+Inv_Return)*IF($D191=$C$1,VLOOKUP($T191,Male_Annuity_Tables,MATCH($BS$3+3,'Mortality Tables'!$N$1:$DN$1,0),FALSE),VLOOKUP($T191,Fe_Annuity_Tables,MATCH(CI$3+3,'Mortality Tables'!$N$1:$DN$1,0),FALSE)),"")</f>
        <v/>
      </c>
      <c r="CJ191" s="685" t="str">
        <f>IFERROR((CI191+AS191*Contr_Rate)*(1+Inv_Return)*IF($D191=$C$1,VLOOKUP($T191,Male_Annuity_Tables,MATCH($BS$3+3,'Mortality Tables'!$N$1:$DN$1,0),FALSE),VLOOKUP($T191,Fe_Annuity_Tables,MATCH(CJ$3+3,'Mortality Tables'!$N$1:$DN$1,0),FALSE)),"")</f>
        <v/>
      </c>
      <c r="CK191" s="685" t="str">
        <f>IFERROR((CJ191+AT191*Contr_Rate)*(1+Inv_Return)*IF($D191=$C$1,VLOOKUP($T191,Male_Annuity_Tables,MATCH($BS$3+3,'Mortality Tables'!$N$1:$DN$1,0),FALSE),VLOOKUP($T191,Fe_Annuity_Tables,MATCH(CK$3+3,'Mortality Tables'!$N$1:$DN$1,0),FALSE)),"")</f>
        <v/>
      </c>
      <c r="CL191" s="685" t="str">
        <f>IFERROR((CK191+AU191*Contr_Rate)*(1+Inv_Return)*IF($D191=$C$1,VLOOKUP($T191,Male_Annuity_Tables,MATCH($BS$3+3,'Mortality Tables'!$N$1:$DN$1,0),FALSE),VLOOKUP($T191,Fe_Annuity_Tables,MATCH(CL$3+3,'Mortality Tables'!$N$1:$DN$1,0),FALSE)),"")</f>
        <v/>
      </c>
      <c r="CM191" s="685" t="str">
        <f>IFERROR((CL191+AV191*Contr_Rate)*(1+Inv_Return)*IF($D191=$C$1,VLOOKUP($T191,Male_Annuity_Tables,MATCH($BS$3+3,'Mortality Tables'!$N$1:$DN$1,0),FALSE),VLOOKUP($T191,Fe_Annuity_Tables,MATCH(CM$3+3,'Mortality Tables'!$N$1:$DN$1,0),FALSE)),"")</f>
        <v/>
      </c>
      <c r="CN191" s="685" t="str">
        <f>IFERROR((CM191+AW191*Contr_Rate)*(1+Inv_Return)*IF($D191=$C$1,VLOOKUP($T191,Male_Annuity_Tables,MATCH($BS$3+3,'Mortality Tables'!$N$1:$DN$1,0),FALSE),VLOOKUP($T191,Fe_Annuity_Tables,MATCH(CN$3+3,'Mortality Tables'!$N$1:$DN$1,0),FALSE)),"")</f>
        <v/>
      </c>
      <c r="CO191" s="685" t="str">
        <f>IFERROR((CN191+AX191*Contr_Rate)*(1+Inv_Return)*IF($D191=$C$1,VLOOKUP($T191,Male_Annuity_Tables,MATCH($BS$3+3,'Mortality Tables'!$N$1:$DN$1,0),FALSE),VLOOKUP($T191,Fe_Annuity_Tables,MATCH(CO$3+3,'Mortality Tables'!$N$1:$DN$1,0),FALSE)),"")</f>
        <v/>
      </c>
      <c r="CP191" s="685" t="str">
        <f>IFERROR((CO191+AY191*Contr_Rate)*(1+Inv_Return)*IF($D191=$C$1,VLOOKUP($T191,Male_Annuity_Tables,MATCH($BS$3+3,'Mortality Tables'!$N$1:$DN$1,0),FALSE),VLOOKUP($T191,Fe_Annuity_Tables,MATCH(CP$3+3,'Mortality Tables'!$N$1:$DN$1,0),FALSE)),"")</f>
        <v/>
      </c>
      <c r="CQ191" s="685" t="str">
        <f>IFERROR((CP191+AZ191*Contr_Rate)*(1+Inv_Return)*IF($D191=$C$1,VLOOKUP($T191,Male_Annuity_Tables,MATCH($BS$3+3,'Mortality Tables'!$N$1:$DN$1,0),FALSE),VLOOKUP($T191,Fe_Annuity_Tables,MATCH(CQ$3+3,'Mortality Tables'!$N$1:$DN$1,0),FALSE)),"")</f>
        <v/>
      </c>
      <c r="CR191" s="685" t="str">
        <f>IFERROR((CQ191+BA191*Contr_Rate)*(1+Inv_Return)*IF($D191=$C$1,VLOOKUP($T191,Male_Annuity_Tables,MATCH($BS$3+3,'Mortality Tables'!$N$1:$DN$1,0),FALSE),VLOOKUP($T191,Fe_Annuity_Tables,MATCH(CR$3+3,'Mortality Tables'!$N$1:$DN$1,0),FALSE)),"")</f>
        <v/>
      </c>
      <c r="CS191" s="685" t="str">
        <f>IFERROR((CR191+BB191*Contr_Rate)*(1+Inv_Return)*IF($D191=$C$1,VLOOKUP($T191,Male_Annuity_Tables,MATCH($BS$3+3,'Mortality Tables'!$N$1:$DN$1,0),FALSE),VLOOKUP($T191,Fe_Annuity_Tables,MATCH(CS$3+3,'Mortality Tables'!$N$1:$DN$1,0),FALSE)),"")</f>
        <v/>
      </c>
      <c r="CT191" s="685" t="str">
        <f>IFERROR((CS191+BC191*Contr_Rate)*(1+Inv_Return)*IF($D191=$C$1,VLOOKUP($T191,Male_Annuity_Tables,MATCH($BS$3+3,'Mortality Tables'!$N$1:$DN$1,0),FALSE),VLOOKUP($T191,Fe_Annuity_Tables,MATCH(CT$3+3,'Mortality Tables'!$N$1:$DN$1,0),FALSE)),"")</f>
        <v/>
      </c>
      <c r="CU191" s="685" t="str">
        <f>IFERROR((CT191+BD191*Contr_Rate)*(1+Inv_Return)*IF($D191=$C$1,VLOOKUP($T191,Male_Annuity_Tables,MATCH($BS$3+3,'Mortality Tables'!$N$1:$DN$1,0),FALSE),VLOOKUP($T191,Fe_Annuity_Tables,MATCH(CU$3+3,'Mortality Tables'!$N$1:$DN$1,0),FALSE)),"")</f>
        <v/>
      </c>
      <c r="CV191" s="685" t="str">
        <f>IFERROR((CU191+BE191*Contr_Rate)*(1+Inv_Return)*IF($D191=$C$1,VLOOKUP($T191,Male_Annuity_Tables,MATCH($BS$3+3,'Mortality Tables'!$N$1:$DN$1,0),FALSE),VLOOKUP($T191,Fe_Annuity_Tables,MATCH(CV$3+3,'Mortality Tables'!$N$1:$DN$1,0),FALSE)),"")</f>
        <v/>
      </c>
      <c r="CW191" s="685" t="str">
        <f>IFERROR((CV191+BF191*Contr_Rate)*(1+Inv_Return)*IF($D191=$C$1,VLOOKUP($T191,Male_Annuity_Tables,MATCH($BS$3+3,'Mortality Tables'!$N$1:$DN$1,0),FALSE),VLOOKUP($T191,Fe_Annuity_Tables,MATCH(CW$3+3,'Mortality Tables'!$N$1:$DN$1,0),FALSE)),"")</f>
        <v/>
      </c>
      <c r="CX191" s="685" t="str">
        <f>IFERROR((CW191+BG191*Contr_Rate)*(1+Inv_Return)*IF($D191=$C$1,VLOOKUP($T191,Male_Annuity_Tables,MATCH($BS$3+3,'Mortality Tables'!$N$1:$DN$1,0),FALSE),VLOOKUP($T191,Fe_Annuity_Tables,MATCH(CX$3+3,'Mortality Tables'!$N$1:$DN$1,0),FALSE)),"")</f>
        <v/>
      </c>
      <c r="CY191" s="685" t="str">
        <f>IFERROR((CX191+BH191*Contr_Rate)*(1+Inv_Return)*IF($D191=$C$1,VLOOKUP($T191,Male_Annuity_Tables,MATCH($BS$3+3,'Mortality Tables'!$N$1:$DN$1,0),FALSE),VLOOKUP($T191,Fe_Annuity_Tables,MATCH(CY$3+3,'Mortality Tables'!$N$1:$DN$1,0),FALSE)),"")</f>
        <v/>
      </c>
      <c r="CZ191" s="685" t="str">
        <f>IFERROR((CY191+BI191*Contr_Rate)*(1+Inv_Return)*IF($D191=$C$1,VLOOKUP($T191,Male_Annuity_Tables,MATCH($BS$3+3,'Mortality Tables'!$N$1:$DN$1,0),FALSE),VLOOKUP($T191,Fe_Annuity_Tables,MATCH(CZ$3+3,'Mortality Tables'!$N$1:$DN$1,0),FALSE)),"")</f>
        <v/>
      </c>
      <c r="DA191" s="685" t="str">
        <f>IFERROR((CZ191+BJ191*Contr_Rate)*(1+Inv_Return)*IF($D191=$C$1,VLOOKUP($T191,Male_Annuity_Tables,MATCH($BS$3+3,'Mortality Tables'!$N$1:$DN$1,0),FALSE),VLOOKUP($T191,Fe_Annuity_Tables,MATCH(DA$3+3,'Mortality Tables'!$N$1:$DN$1,0),FALSE)),"")</f>
        <v/>
      </c>
      <c r="DB191" s="685" t="str">
        <f>IFERROR((DA191+BK191*Contr_Rate)*(1+Inv_Return)*IF($D191=$C$1,VLOOKUP($T191,Male_Annuity_Tables,MATCH($BS$3+3,'Mortality Tables'!$N$1:$DN$1,0),FALSE),VLOOKUP($T191,Fe_Annuity_Tables,MATCH(DB$3+3,'Mortality Tables'!$N$1:$DN$1,0),FALSE)),"")</f>
        <v/>
      </c>
      <c r="DC191" s="685" t="str">
        <f>IFERROR((DB191+BL191*Contr_Rate)*(1+Inv_Return)*IF($D191=$C$1,VLOOKUP($T191,Male_Annuity_Tables,MATCH($BS$3+3,'Mortality Tables'!$N$1:$DN$1,0),FALSE),VLOOKUP($T191,Fe_Annuity_Tables,MATCH(DC$3+3,'Mortality Tables'!$N$1:$DN$1,0),FALSE)),"")</f>
        <v/>
      </c>
      <c r="DD191" s="685" t="str">
        <f>IFERROR((DC191+BM191*Contr_Rate)*(1+Inv_Return)*IF($D191=$C$1,VLOOKUP($T191,Male_Annuity_Tables,MATCH($BS$3+3,'Mortality Tables'!$N$1:$DN$1,0),FALSE),VLOOKUP($T191,Fe_Annuity_Tables,MATCH(DD$3+3,'Mortality Tables'!$N$1:$DN$1,0),FALSE)),"")</f>
        <v/>
      </c>
      <c r="DE191" s="685" t="str">
        <f>IFERROR((DD191+BN191*Contr_Rate)*(1+Inv_Return)*IF($D191=$C$1,VLOOKUP($T191,Male_Annuity_Tables,MATCH($BS$3+3,'Mortality Tables'!$N$1:$DN$1,0),FALSE),VLOOKUP($T191,Fe_Annuity_Tables,MATCH(DE$3+3,'Mortality Tables'!$N$1:$DN$1,0),FALSE)),"")</f>
        <v/>
      </c>
      <c r="DF191" s="685" t="str">
        <f>IFERROR((DE191+BO191*Contr_Rate)*(1+Inv_Return)*IF($D191=$C$1,VLOOKUP($T191,Male_Annuity_Tables,MATCH($BS$3+3,'Mortality Tables'!$N$1:$DN$1,0),FALSE),VLOOKUP($T191,Fe_Annuity_Tables,MATCH(DF$3+3,'Mortality Tables'!$N$1:$DN$1,0),FALSE)),"")</f>
        <v/>
      </c>
      <c r="DG191" s="685" t="str">
        <f>IFERROR((DF191+BP191*Contr_Rate)*(1+Inv_Return)*IF($D191=$C$1,VLOOKUP($T191,Male_Annuity_Tables,MATCH($BS$3+3,'Mortality Tables'!$N$1:$DN$1,0),FALSE),VLOOKUP($T191,Fe_Annuity_Tables,MATCH(DG$3+3,'Mortality Tables'!$N$1:$DN$1,0),FALSE)),"")</f>
        <v/>
      </c>
      <c r="DH191" s="685" t="str">
        <f>IFERROR((DG191+BQ191*Contr_Rate)*(1+Inv_Return)*IF($D191=$C$1,VLOOKUP($T191,Male_Annuity_Tables,MATCH($BS$3+3,'Mortality Tables'!$N$1:$DN$1,0),FALSE),VLOOKUP($T191,Fe_Annuity_Tables,MATCH(DH$3+3,'Mortality Tables'!$N$1:$DN$1,0),FALSE)),"")</f>
        <v/>
      </c>
      <c r="DJ191" s="686">
        <f t="shared" si="131"/>
        <v>4092281.6785169952</v>
      </c>
      <c r="DK191" s="680">
        <f t="shared" si="60"/>
        <v>8.0909277508679907</v>
      </c>
      <c r="DL191" s="686">
        <f t="shared" si="111"/>
        <v>338876.92598815321</v>
      </c>
      <c r="DM191" s="686">
        <f t="shared" si="132"/>
        <v>3049595.7797927991</v>
      </c>
      <c r="DN191" s="687">
        <f t="shared" si="112"/>
        <v>0.11112191597116447</v>
      </c>
      <c r="DP191" s="688">
        <f t="shared" si="126"/>
        <v>115342.37857265354</v>
      </c>
      <c r="DQ191" s="688">
        <f t="shared" si="127"/>
        <v>121533.16170973083</v>
      </c>
      <c r="DR191" s="688">
        <f t="shared" si="128"/>
        <v>162424.44147098929</v>
      </c>
    </row>
    <row r="192" spans="1:122" s="657" customFormat="1" ht="14.5">
      <c r="A192" s="675" t="s">
        <v>1453</v>
      </c>
      <c r="B192" s="675" t="s">
        <v>1454</v>
      </c>
      <c r="C192" s="675" t="s">
        <v>115</v>
      </c>
      <c r="D192" s="675" t="s">
        <v>61</v>
      </c>
      <c r="E192" s="676">
        <v>31046</v>
      </c>
      <c r="F192" s="677">
        <v>43306</v>
      </c>
      <c r="G192" s="677">
        <v>45614</v>
      </c>
      <c r="H192" s="678">
        <v>1373608</v>
      </c>
      <c r="I192" s="678">
        <v>82229.11</v>
      </c>
      <c r="J192" s="678">
        <v>110053.4</v>
      </c>
      <c r="K192" s="678">
        <v>34497.910000000003</v>
      </c>
      <c r="L192" s="678">
        <v>226780.42</v>
      </c>
      <c r="M192" s="679">
        <f>IF(COUNTIF($A$4:A204,A192)=1,0,1)</f>
        <v>0</v>
      </c>
      <c r="N192" s="680" t="str">
        <f t="shared" si="108"/>
        <v>Okay</v>
      </c>
      <c r="O192" s="680" t="str">
        <f t="shared" ref="O192:O193" si="133">IF(G192&gt;E192,"TRUE","FALSE")</f>
        <v>TRUE</v>
      </c>
      <c r="P192" s="680" t="b">
        <f t="shared" si="121"/>
        <v>1</v>
      </c>
      <c r="Q192" s="680" t="b">
        <f t="shared" si="76"/>
        <v>1</v>
      </c>
      <c r="R192" s="680" t="b">
        <f t="shared" si="77"/>
        <v>1</v>
      </c>
      <c r="S192" s="681">
        <f t="shared" si="122"/>
        <v>33.589041095890408</v>
      </c>
      <c r="T192" s="682">
        <f t="shared" si="78"/>
        <v>40</v>
      </c>
      <c r="U192" s="682">
        <f t="shared" si="130"/>
        <v>39</v>
      </c>
      <c r="V192" s="682">
        <f t="shared" si="79"/>
        <v>0.11506849315068493</v>
      </c>
      <c r="W192" s="682">
        <f t="shared" si="109"/>
        <v>20</v>
      </c>
      <c r="X192" s="683">
        <f t="shared" si="110"/>
        <v>4535608.4000000004</v>
      </c>
      <c r="Y192" s="684">
        <f t="shared" si="123"/>
        <v>2.3E-3</v>
      </c>
      <c r="Z192" s="684">
        <f>IF($D192=$C$1,VLOOKUP($T192,Male_Annuity_Tables,MATCH($W192+2,'Mortality Tables'!$DS$1:$HT$1,0),FALSE),VLOOKUP($T192,Fe_Annuity_Tables,MATCH($W192+2,'Mortality Tables'!$M$1:$DN$1,0),FALSE))</f>
        <v>7.967628853806856E-2</v>
      </c>
      <c r="AA192" s="664"/>
      <c r="AB192" s="685">
        <f t="shared" si="124"/>
        <v>1443593.3276</v>
      </c>
      <c r="AC192" s="685">
        <f t="shared" si="124"/>
        <v>1517144.4076412201</v>
      </c>
      <c r="AD192" s="685">
        <f t="shared" si="124"/>
        <v>1594442.9152105404</v>
      </c>
      <c r="AE192" s="685">
        <f t="shared" si="124"/>
        <v>1675679.7817405174</v>
      </c>
      <c r="AF192" s="685">
        <f t="shared" si="124"/>
        <v>1761055.6666201968</v>
      </c>
      <c r="AG192" s="685">
        <f t="shared" si="124"/>
        <v>1850781.452834496</v>
      </c>
      <c r="AH192" s="685">
        <f t="shared" si="124"/>
        <v>1945078.7678564135</v>
      </c>
      <c r="AI192" s="685">
        <f t="shared" si="124"/>
        <v>2044180.5310786979</v>
      </c>
      <c r="AJ192" s="685">
        <f t="shared" si="124"/>
        <v>2148331.5291371578</v>
      </c>
      <c r="AK192" s="685">
        <f t="shared" si="124"/>
        <v>2257789.0205466957</v>
      </c>
      <c r="AL192" s="685">
        <f t="shared" si="120"/>
        <v>2372823.3711435501</v>
      </c>
      <c r="AM192" s="685">
        <f t="shared" si="120"/>
        <v>2493718.7219033139</v>
      </c>
      <c r="AN192" s="685">
        <f t="shared" si="120"/>
        <v>2620773.6907842876</v>
      </c>
      <c r="AO192" s="685">
        <f t="shared" si="120"/>
        <v>2754302.1103297477</v>
      </c>
      <c r="AP192" s="685">
        <f t="shared" si="120"/>
        <v>2894633.8028510483</v>
      </c>
      <c r="AQ192" s="685">
        <f t="shared" si="120"/>
        <v>3042115.3951063091</v>
      </c>
      <c r="AR192" s="685">
        <f t="shared" si="120"/>
        <v>3197111.1744869757</v>
      </c>
      <c r="AS192" s="685">
        <f t="shared" si="120"/>
        <v>3360003.9888270875</v>
      </c>
      <c r="AT192" s="685">
        <f t="shared" si="120"/>
        <v>3531196.1920578275</v>
      </c>
      <c r="AU192" s="685">
        <f t="shared" si="120"/>
        <v>3711110.6380431741</v>
      </c>
      <c r="AV192" s="685" t="str">
        <f t="shared" si="118"/>
        <v/>
      </c>
      <c r="AW192" s="685" t="str">
        <f t="shared" si="118"/>
        <v/>
      </c>
      <c r="AX192" s="685" t="str">
        <f t="shared" si="118"/>
        <v/>
      </c>
      <c r="AY192" s="685" t="str">
        <f t="shared" si="118"/>
        <v/>
      </c>
      <c r="AZ192" s="685" t="str">
        <f t="shared" si="118"/>
        <v/>
      </c>
      <c r="BA192" s="685" t="str">
        <f t="shared" si="118"/>
        <v/>
      </c>
      <c r="BB192" s="685" t="str">
        <f t="shared" si="118"/>
        <v/>
      </c>
      <c r="BC192" s="685" t="str">
        <f t="shared" si="118"/>
        <v/>
      </c>
      <c r="BD192" s="685" t="str">
        <f t="shared" si="118"/>
        <v/>
      </c>
      <c r="BE192" s="685" t="str">
        <f t="shared" si="118"/>
        <v/>
      </c>
      <c r="BF192" s="685" t="str">
        <f t="shared" si="118"/>
        <v/>
      </c>
      <c r="BG192" s="685" t="str">
        <f t="shared" si="118"/>
        <v/>
      </c>
      <c r="BH192" s="685" t="str">
        <f t="shared" si="118"/>
        <v/>
      </c>
      <c r="BI192" s="685" t="str">
        <f t="shared" si="118"/>
        <v/>
      </c>
      <c r="BJ192" s="685" t="str">
        <f t="shared" si="118"/>
        <v/>
      </c>
      <c r="BK192" s="685" t="str">
        <f t="shared" si="118"/>
        <v/>
      </c>
      <c r="BL192" s="685" t="str">
        <f t="shared" si="125"/>
        <v/>
      </c>
      <c r="BM192" s="685" t="str">
        <f t="shared" si="125"/>
        <v/>
      </c>
      <c r="BN192" s="685" t="str">
        <f t="shared" si="125"/>
        <v/>
      </c>
      <c r="BO192" s="685" t="str">
        <f t="shared" si="125"/>
        <v/>
      </c>
      <c r="BP192" s="685" t="str">
        <f t="shared" si="125"/>
        <v/>
      </c>
      <c r="BQ192" s="685" t="str">
        <f t="shared" si="107"/>
        <v/>
      </c>
      <c r="BR192" s="529"/>
      <c r="BS192" s="685">
        <f>IFERROR(($L192+AB192*Contr_Rate)*(1+Inv_Return)*IF($D192=$C$1,VLOOKUP($T192,Male_Annuity_Tables,MATCH($BS$3+3,'Mortality Tables'!$N$1:$DN$1,0),FALSE),VLOOKUP($T192,Fe_Annuity_Tables,MATCH(BS$3+3,'Mortality Tables'!$N$1:$DN$1,0),FALSE)),"")</f>
        <v>575059.10967010912</v>
      </c>
      <c r="BT192" s="685">
        <f>IFERROR(($BS192+AC192*Contr_Rate)*(1+Inv_Return)*IF($D192=$C$1,VLOOKUP($T192,Male_Annuity_Tables,MATCH($BS$3+3,'Mortality Tables'!$N$1:$DN$1,0),FALSE),VLOOKUP($T192,Fe_Annuity_Tables,MATCH(BT$3+3,'Mortality Tables'!$N$1:$DN$1,0),FALSE)),"")</f>
        <v>897809.70719227137</v>
      </c>
      <c r="BU192" s="685">
        <f>IFERROR((BT192+AD192*Contr_Rate)*(1+Inv_Return)*IF($D192=$C$1,VLOOKUP($T192,Male_Annuity_Tables,MATCH($BS$3+3,'Mortality Tables'!$N$1:$DN$1,0),FALSE),VLOOKUP($T192,Fe_Annuity_Tables,MATCH(BU$3+3,'Mortality Tables'!$N$1:$DN$1,0),FALSE)),"")</f>
        <v>1199292.6147796798</v>
      </c>
      <c r="BV192" s="685">
        <f>IFERROR((BU192+AE192*Contr_Rate)*(1+Inv_Return)*IF($D192=$C$1,VLOOKUP($T192,Male_Annuity_Tables,MATCH($BS$3+3,'Mortality Tables'!$N$1:$DN$1,0),FALSE),VLOOKUP($T192,Fe_Annuity_Tables,MATCH(BV$3+3,'Mortality Tables'!$N$1:$DN$1,0),FALSE)),"")</f>
        <v>1483270.6428969062</v>
      </c>
      <c r="BW192" s="685">
        <f>IFERROR((BV192+AF192*Contr_Rate)*(1+Inv_Return)*IF($D192=$C$1,VLOOKUP($T192,Male_Annuity_Tables,MATCH($BS$3+3,'Mortality Tables'!$N$1:$DN$1,0),FALSE),VLOOKUP($T192,Fe_Annuity_Tables,MATCH(BW$3+3,'Mortality Tables'!$N$1:$DN$1,0),FALSE)),"")</f>
        <v>1753075.4997977118</v>
      </c>
      <c r="BX192" s="685">
        <f>IFERROR((BW192+AG192*Contr_Rate)*(1+Inv_Return)*IF($D192=$C$1,VLOOKUP($T192,Male_Annuity_Tables,MATCH($BS$3+3,'Mortality Tables'!$N$1:$DN$1,0),FALSE),VLOOKUP($T192,Fe_Annuity_Tables,MATCH(BX$3+3,'Mortality Tables'!$N$1:$DN$1,0),FALSE)),"")</f>
        <v>2011665.8659845635</v>
      </c>
      <c r="BY192" s="685">
        <f>IFERROR((BX192+AH192*Contr_Rate)*(1+Inv_Return)*IF($D192=$C$1,VLOOKUP($T192,Male_Annuity_Tables,MATCH($BS$3+3,'Mortality Tables'!$N$1:$DN$1,0),FALSE),VLOOKUP($T192,Fe_Annuity_Tables,MATCH(BY$3+3,'Mortality Tables'!$N$1:$DN$1,0),FALSE)),"")</f>
        <v>2261678.1416253522</v>
      </c>
      <c r="BZ192" s="685">
        <f>IFERROR((BY192+AI192*Contr_Rate)*(1+Inv_Return)*IF($D192=$C$1,VLOOKUP($T192,Male_Annuity_Tables,MATCH($BS$3+3,'Mortality Tables'!$N$1:$DN$1,0),FALSE),VLOOKUP($T192,Fe_Annuity_Tables,MATCH(BZ$3+3,'Mortality Tables'!$N$1:$DN$1,0),FALSE)),"")</f>
        <v>2505470.8154742615</v>
      </c>
      <c r="CA192" s="685">
        <f>IFERROR((BZ192+AJ192*Contr_Rate)*(1+Inv_Return)*IF($D192=$C$1,VLOOKUP($T192,Male_Annuity_Tables,MATCH($BS$3+3,'Mortality Tables'!$N$1:$DN$1,0),FALSE),VLOOKUP($T192,Fe_Annuity_Tables,MATCH(CA$3+3,'Mortality Tables'!$N$1:$DN$1,0),FALSE)),"")</f>
        <v>2745163.2822981984</v>
      </c>
      <c r="CB192" s="685">
        <f>IFERROR((CA192+AK192*Contr_Rate)*(1+Inv_Return)*IF($D192=$C$1,VLOOKUP($T192,Male_Annuity_Tables,MATCH($BS$3+3,'Mortality Tables'!$N$1:$DN$1,0),FALSE),VLOOKUP($T192,Fe_Annuity_Tables,MATCH(CB$3+3,'Mortality Tables'!$N$1:$DN$1,0),FALSE)),"")</f>
        <v>2982669.8299026443</v>
      </c>
      <c r="CC192" s="685">
        <f>IFERROR((CB192+AL192*Contr_Rate)*(1+Inv_Return)*IF($D192=$C$1,VLOOKUP($T192,Male_Annuity_Tables,MATCH($BS$3+3,'Mortality Tables'!$N$1:$DN$1,0),FALSE),VLOOKUP($T192,Fe_Annuity_Tables,MATCH(CC$3+3,'Mortality Tables'!$N$1:$DN$1,0),FALSE)),"")</f>
        <v>3219729.4245724957</v>
      </c>
      <c r="CD192" s="685">
        <f>IFERROR((CC192+AM192*Contr_Rate)*(1+Inv_Return)*IF($D192=$C$1,VLOOKUP($T192,Male_Annuity_Tables,MATCH($BS$3+3,'Mortality Tables'!$N$1:$DN$1,0),FALSE),VLOOKUP($T192,Fe_Annuity_Tables,MATCH(CD$3+3,'Mortality Tables'!$N$1:$DN$1,0),FALSE)),"")</f>
        <v>3457931.843343873</v>
      </c>
      <c r="CE192" s="685">
        <f>IFERROR((CD192+AN192*Contr_Rate)*(1+Inv_Return)*IF($D192=$C$1,VLOOKUP($T192,Male_Annuity_Tables,MATCH($BS$3+3,'Mortality Tables'!$N$1:$DN$1,0),FALSE),VLOOKUP($T192,Fe_Annuity_Tables,MATCH(CE$3+3,'Mortality Tables'!$N$1:$DN$1,0),FALSE)),"")</f>
        <v>3698740.6314764582</v>
      </c>
      <c r="CF192" s="685">
        <f>IFERROR((CE192+AO192*Contr_Rate)*(1+Inv_Return)*IF($D192=$C$1,VLOOKUP($T192,Male_Annuity_Tables,MATCH($BS$3+3,'Mortality Tables'!$N$1:$DN$1,0),FALSE),VLOOKUP($T192,Fe_Annuity_Tables,MATCH(CF$3+3,'Mortality Tables'!$N$1:$DN$1,0),FALSE)),"")</f>
        <v>3943513.3024732345</v>
      </c>
      <c r="CG192" s="685">
        <f>IFERROR((CF192+AP192*Contr_Rate)*(1+Inv_Return)*IF($D192=$C$1,VLOOKUP($T192,Male_Annuity_Tables,MATCH($BS$3+3,'Mortality Tables'!$N$1:$DN$1,0),FALSE),VLOOKUP($T192,Fe_Annuity_Tables,MATCH(CG$3+3,'Mortality Tables'!$N$1:$DN$1,0),FALSE)),"")</f>
        <v>4193519.1448370102</v>
      </c>
      <c r="CH192" s="685">
        <f>IFERROR((CG192+AQ192*Contr_Rate)*(1+Inv_Return)*IF($D192=$C$1,VLOOKUP($T192,Male_Annuity_Tables,MATCH($BS$3+3,'Mortality Tables'!$N$1:$DN$1,0),FALSE),VLOOKUP($T192,Fe_Annuity_Tables,MATCH(CH$3+3,'Mortality Tables'!$N$1:$DN$1,0),FALSE)),"")</f>
        <v>4449954.9534512581</v>
      </c>
      <c r="CI192" s="685">
        <f>IFERROR((CH192+AR192*Contr_Rate)*(1+Inv_Return)*IF($D192=$C$1,VLOOKUP($T192,Male_Annuity_Tables,MATCH($BS$3+3,'Mortality Tables'!$N$1:$DN$1,0),FALSE),VLOOKUP($T192,Fe_Annuity_Tables,MATCH(CI$3+3,'Mortality Tables'!$N$1:$DN$1,0),FALSE)),"")</f>
        <v>4713958.9631467201</v>
      </c>
      <c r="CJ192" s="685">
        <f>IFERROR((CI192+AS192*Contr_Rate)*(1+Inv_Return)*IF($D192=$C$1,VLOOKUP($T192,Male_Annuity_Tables,MATCH($BS$3+3,'Mortality Tables'!$N$1:$DN$1,0),FALSE),VLOOKUP($T192,Fe_Annuity_Tables,MATCH(CJ$3+3,'Mortality Tables'!$N$1:$DN$1,0),FALSE)),"")</f>
        <v>4986623.2268983573</v>
      </c>
      <c r="CK192" s="685">
        <f>IFERROR((CJ192+AT192*Contr_Rate)*(1+Inv_Return)*IF($D192=$C$1,VLOOKUP($T192,Male_Annuity_Tables,MATCH($BS$3+3,'Mortality Tables'!$N$1:$DN$1,0),FALSE),VLOOKUP($T192,Fe_Annuity_Tables,MATCH(CK$3+3,'Mortality Tables'!$N$1:$DN$1,0),FALSE)),"")</f>
        <v>5269004.6505214265</v>
      </c>
      <c r="CL192" s="685">
        <f>IFERROR((CK192+AU192*Contr_Rate)*(1+Inv_Return)*IF($D192=$C$1,VLOOKUP($T192,Male_Annuity_Tables,MATCH($BS$3+3,'Mortality Tables'!$N$1:$DN$1,0),FALSE),VLOOKUP($T192,Fe_Annuity_Tables,MATCH(CL$3+3,'Mortality Tables'!$N$1:$DN$1,0),FALSE)),"")</f>
        <v>5562134.8691185936</v>
      </c>
      <c r="CM192" s="685" t="str">
        <f>IFERROR((CL192+AV192*Contr_Rate)*(1+Inv_Return)*IF($D192=$C$1,VLOOKUP($T192,Male_Annuity_Tables,MATCH($BS$3+3,'Mortality Tables'!$N$1:$DN$1,0),FALSE),VLOOKUP($T192,Fe_Annuity_Tables,MATCH(CM$3+3,'Mortality Tables'!$N$1:$DN$1,0),FALSE)),"")</f>
        <v/>
      </c>
      <c r="CN192" s="685" t="str">
        <f>IFERROR((CM192+AW192*Contr_Rate)*(1+Inv_Return)*IF($D192=$C$1,VLOOKUP($T192,Male_Annuity_Tables,MATCH($BS$3+3,'Mortality Tables'!$N$1:$DN$1,0),FALSE),VLOOKUP($T192,Fe_Annuity_Tables,MATCH(CN$3+3,'Mortality Tables'!$N$1:$DN$1,0),FALSE)),"")</f>
        <v/>
      </c>
      <c r="CO192" s="685" t="str">
        <f>IFERROR((CN192+AX192*Contr_Rate)*(1+Inv_Return)*IF($D192=$C$1,VLOOKUP($T192,Male_Annuity_Tables,MATCH($BS$3+3,'Mortality Tables'!$N$1:$DN$1,0),FALSE),VLOOKUP($T192,Fe_Annuity_Tables,MATCH(CO$3+3,'Mortality Tables'!$N$1:$DN$1,0),FALSE)),"")</f>
        <v/>
      </c>
      <c r="CP192" s="685" t="str">
        <f>IFERROR((CO192+AY192*Contr_Rate)*(1+Inv_Return)*IF($D192=$C$1,VLOOKUP($T192,Male_Annuity_Tables,MATCH($BS$3+3,'Mortality Tables'!$N$1:$DN$1,0),FALSE),VLOOKUP($T192,Fe_Annuity_Tables,MATCH(CP$3+3,'Mortality Tables'!$N$1:$DN$1,0),FALSE)),"")</f>
        <v/>
      </c>
      <c r="CQ192" s="685" t="str">
        <f>IFERROR((CP192+AZ192*Contr_Rate)*(1+Inv_Return)*IF($D192=$C$1,VLOOKUP($T192,Male_Annuity_Tables,MATCH($BS$3+3,'Mortality Tables'!$N$1:$DN$1,0),FALSE),VLOOKUP($T192,Fe_Annuity_Tables,MATCH(CQ$3+3,'Mortality Tables'!$N$1:$DN$1,0),FALSE)),"")</f>
        <v/>
      </c>
      <c r="CR192" s="685" t="str">
        <f>IFERROR((CQ192+BA192*Contr_Rate)*(1+Inv_Return)*IF($D192=$C$1,VLOOKUP($T192,Male_Annuity_Tables,MATCH($BS$3+3,'Mortality Tables'!$N$1:$DN$1,0),FALSE),VLOOKUP($T192,Fe_Annuity_Tables,MATCH(CR$3+3,'Mortality Tables'!$N$1:$DN$1,0),FALSE)),"")</f>
        <v/>
      </c>
      <c r="CS192" s="685" t="str">
        <f>IFERROR((CR192+BB192*Contr_Rate)*(1+Inv_Return)*IF($D192=$C$1,VLOOKUP($T192,Male_Annuity_Tables,MATCH($BS$3+3,'Mortality Tables'!$N$1:$DN$1,0),FALSE),VLOOKUP($T192,Fe_Annuity_Tables,MATCH(CS$3+3,'Mortality Tables'!$N$1:$DN$1,0),FALSE)),"")</f>
        <v/>
      </c>
      <c r="CT192" s="685" t="str">
        <f>IFERROR((CS192+BC192*Contr_Rate)*(1+Inv_Return)*IF($D192=$C$1,VLOOKUP($T192,Male_Annuity_Tables,MATCH($BS$3+3,'Mortality Tables'!$N$1:$DN$1,0),FALSE),VLOOKUP($T192,Fe_Annuity_Tables,MATCH(CT$3+3,'Mortality Tables'!$N$1:$DN$1,0),FALSE)),"")</f>
        <v/>
      </c>
      <c r="CU192" s="685" t="str">
        <f>IFERROR((CT192+BD192*Contr_Rate)*(1+Inv_Return)*IF($D192=$C$1,VLOOKUP($T192,Male_Annuity_Tables,MATCH($BS$3+3,'Mortality Tables'!$N$1:$DN$1,0),FALSE),VLOOKUP($T192,Fe_Annuity_Tables,MATCH(CU$3+3,'Mortality Tables'!$N$1:$DN$1,0),FALSE)),"")</f>
        <v/>
      </c>
      <c r="CV192" s="685" t="str">
        <f>IFERROR((CU192+BE192*Contr_Rate)*(1+Inv_Return)*IF($D192=$C$1,VLOOKUP($T192,Male_Annuity_Tables,MATCH($BS$3+3,'Mortality Tables'!$N$1:$DN$1,0),FALSE),VLOOKUP($T192,Fe_Annuity_Tables,MATCH(CV$3+3,'Mortality Tables'!$N$1:$DN$1,0),FALSE)),"")</f>
        <v/>
      </c>
      <c r="CW192" s="685" t="str">
        <f>IFERROR((CV192+BF192*Contr_Rate)*(1+Inv_Return)*IF($D192=$C$1,VLOOKUP($T192,Male_Annuity_Tables,MATCH($BS$3+3,'Mortality Tables'!$N$1:$DN$1,0),FALSE),VLOOKUP($T192,Fe_Annuity_Tables,MATCH(CW$3+3,'Mortality Tables'!$N$1:$DN$1,0),FALSE)),"")</f>
        <v/>
      </c>
      <c r="CX192" s="685" t="str">
        <f>IFERROR((CW192+BG192*Contr_Rate)*(1+Inv_Return)*IF($D192=$C$1,VLOOKUP($T192,Male_Annuity_Tables,MATCH($BS$3+3,'Mortality Tables'!$N$1:$DN$1,0),FALSE),VLOOKUP($T192,Fe_Annuity_Tables,MATCH(CX$3+3,'Mortality Tables'!$N$1:$DN$1,0),FALSE)),"")</f>
        <v/>
      </c>
      <c r="CY192" s="685" t="str">
        <f>IFERROR((CX192+BH192*Contr_Rate)*(1+Inv_Return)*IF($D192=$C$1,VLOOKUP($T192,Male_Annuity_Tables,MATCH($BS$3+3,'Mortality Tables'!$N$1:$DN$1,0),FALSE),VLOOKUP($T192,Fe_Annuity_Tables,MATCH(CY$3+3,'Mortality Tables'!$N$1:$DN$1,0),FALSE)),"")</f>
        <v/>
      </c>
      <c r="CZ192" s="685" t="str">
        <f>IFERROR((CY192+BI192*Contr_Rate)*(1+Inv_Return)*IF($D192=$C$1,VLOOKUP($T192,Male_Annuity_Tables,MATCH($BS$3+3,'Mortality Tables'!$N$1:$DN$1,0),FALSE),VLOOKUP($T192,Fe_Annuity_Tables,MATCH(CZ$3+3,'Mortality Tables'!$N$1:$DN$1,0),FALSE)),"")</f>
        <v/>
      </c>
      <c r="DA192" s="685" t="str">
        <f>IFERROR((CZ192+BJ192*Contr_Rate)*(1+Inv_Return)*IF($D192=$C$1,VLOOKUP($T192,Male_Annuity_Tables,MATCH($BS$3+3,'Mortality Tables'!$N$1:$DN$1,0),FALSE),VLOOKUP($T192,Fe_Annuity_Tables,MATCH(DA$3+3,'Mortality Tables'!$N$1:$DN$1,0),FALSE)),"")</f>
        <v/>
      </c>
      <c r="DB192" s="685" t="str">
        <f>IFERROR((DA192+BK192*Contr_Rate)*(1+Inv_Return)*IF($D192=$C$1,VLOOKUP($T192,Male_Annuity_Tables,MATCH($BS$3+3,'Mortality Tables'!$N$1:$DN$1,0),FALSE),VLOOKUP($T192,Fe_Annuity_Tables,MATCH(DB$3+3,'Mortality Tables'!$N$1:$DN$1,0),FALSE)),"")</f>
        <v/>
      </c>
      <c r="DC192" s="685" t="str">
        <f>IFERROR((DB192+BL192*Contr_Rate)*(1+Inv_Return)*IF($D192=$C$1,VLOOKUP($T192,Male_Annuity_Tables,MATCH($BS$3+3,'Mortality Tables'!$N$1:$DN$1,0),FALSE),VLOOKUP($T192,Fe_Annuity_Tables,MATCH(DC$3+3,'Mortality Tables'!$N$1:$DN$1,0),FALSE)),"")</f>
        <v/>
      </c>
      <c r="DD192" s="685" t="str">
        <f>IFERROR((DC192+BM192*Contr_Rate)*(1+Inv_Return)*IF($D192=$C$1,VLOOKUP($T192,Male_Annuity_Tables,MATCH($BS$3+3,'Mortality Tables'!$N$1:$DN$1,0),FALSE),VLOOKUP($T192,Fe_Annuity_Tables,MATCH(DD$3+3,'Mortality Tables'!$N$1:$DN$1,0),FALSE)),"")</f>
        <v/>
      </c>
      <c r="DE192" s="685" t="str">
        <f>IFERROR((DD192+BN192*Contr_Rate)*(1+Inv_Return)*IF($D192=$C$1,VLOOKUP($T192,Male_Annuity_Tables,MATCH($BS$3+3,'Mortality Tables'!$N$1:$DN$1,0),FALSE),VLOOKUP($T192,Fe_Annuity_Tables,MATCH(DE$3+3,'Mortality Tables'!$N$1:$DN$1,0),FALSE)),"")</f>
        <v/>
      </c>
      <c r="DF192" s="685" t="str">
        <f>IFERROR((DE192+BO192*Contr_Rate)*(1+Inv_Return)*IF($D192=$C$1,VLOOKUP($T192,Male_Annuity_Tables,MATCH($BS$3+3,'Mortality Tables'!$N$1:$DN$1,0),FALSE),VLOOKUP($T192,Fe_Annuity_Tables,MATCH(DF$3+3,'Mortality Tables'!$N$1:$DN$1,0),FALSE)),"")</f>
        <v/>
      </c>
      <c r="DG192" s="685" t="str">
        <f>IFERROR((DF192+BP192*Contr_Rate)*(1+Inv_Return)*IF($D192=$C$1,VLOOKUP($T192,Male_Annuity_Tables,MATCH($BS$3+3,'Mortality Tables'!$N$1:$DN$1,0),FALSE),VLOOKUP($T192,Fe_Annuity_Tables,MATCH(DG$3+3,'Mortality Tables'!$N$1:$DN$1,0),FALSE)),"")</f>
        <v/>
      </c>
      <c r="DH192" s="685" t="str">
        <f>IFERROR((DG192+BQ192*Contr_Rate)*(1+Inv_Return)*IF($D192=$C$1,VLOOKUP($T192,Male_Annuity_Tables,MATCH($BS$3+3,'Mortality Tables'!$N$1:$DN$1,0),FALSE),VLOOKUP($T192,Fe_Annuity_Tables,MATCH(DH$3+3,'Mortality Tables'!$N$1:$DN$1,0),FALSE)),"")</f>
        <v/>
      </c>
      <c r="DJ192" s="686">
        <f t="shared" si="131"/>
        <v>5562134.8691185936</v>
      </c>
      <c r="DK192" s="680">
        <f t="shared" si="60"/>
        <v>8.0909277508679907</v>
      </c>
      <c r="DL192" s="686">
        <f t="shared" si="111"/>
        <v>460593.70161965257</v>
      </c>
      <c r="DM192" s="686">
        <f t="shared" si="132"/>
        <v>3711110.6380431741</v>
      </c>
      <c r="DN192" s="687">
        <f t="shared" si="112"/>
        <v>0.12411209110772249</v>
      </c>
      <c r="DP192" s="688">
        <f t="shared" si="126"/>
        <v>87383.107009921441</v>
      </c>
      <c r="DQ192" s="688">
        <f t="shared" si="127"/>
        <v>136571.67032411313</v>
      </c>
      <c r="DR192" s="688">
        <f t="shared" si="128"/>
        <v>182636.07478064569</v>
      </c>
    </row>
    <row r="193" spans="1:123" s="657" customFormat="1" ht="14.5">
      <c r="A193" s="675" t="s">
        <v>1455</v>
      </c>
      <c r="B193" s="675" t="s">
        <v>1456</v>
      </c>
      <c r="C193" s="675" t="s">
        <v>116</v>
      </c>
      <c r="D193" s="675" t="s">
        <v>60</v>
      </c>
      <c r="E193" s="676">
        <v>25665</v>
      </c>
      <c r="F193" s="677">
        <v>40130</v>
      </c>
      <c r="G193" s="677">
        <v>44199</v>
      </c>
      <c r="H193" s="678">
        <v>2245960</v>
      </c>
      <c r="I193" s="678">
        <v>197020.76</v>
      </c>
      <c r="J193" s="678">
        <v>197630.68</v>
      </c>
      <c r="K193" s="678">
        <v>46586.94</v>
      </c>
      <c r="L193" s="678">
        <v>441238.38</v>
      </c>
      <c r="M193" s="679">
        <f>IF(COUNTIF($A$4:A204,A193)=1,0,1)</f>
        <v>0</v>
      </c>
      <c r="N193" s="680" t="str">
        <f t="shared" si="108"/>
        <v>Okay</v>
      </c>
      <c r="O193" s="680" t="str">
        <f t="shared" si="133"/>
        <v>TRUE</v>
      </c>
      <c r="P193" s="680" t="b">
        <f t="shared" si="121"/>
        <v>1</v>
      </c>
      <c r="Q193" s="680" t="b">
        <f t="shared" si="76"/>
        <v>1</v>
      </c>
      <c r="R193" s="680" t="b">
        <f t="shared" si="77"/>
        <v>1</v>
      </c>
      <c r="S193" s="681">
        <f t="shared" si="122"/>
        <v>39.630136986301373</v>
      </c>
      <c r="T193" s="682">
        <f t="shared" si="78"/>
        <v>54</v>
      </c>
      <c r="U193" s="682">
        <f t="shared" si="130"/>
        <v>50</v>
      </c>
      <c r="V193" s="682">
        <f t="shared" si="79"/>
        <v>3.9917808219178084</v>
      </c>
      <c r="W193" s="682">
        <f t="shared" si="109"/>
        <v>6</v>
      </c>
      <c r="X193" s="683">
        <f t="shared" si="110"/>
        <v>2647430.2800000003</v>
      </c>
      <c r="Y193" s="684">
        <f t="shared" si="123"/>
        <v>5.1000000000000004E-3</v>
      </c>
      <c r="Z193" s="684">
        <f>IF($D193=$C$1,VLOOKUP($T193,Male_Annuity_Tables,MATCH($W193+2,'Mortality Tables'!$DS$1:$HT$1,0),FALSE),VLOOKUP($T193,Fe_Annuity_Tables,MATCH($W193+2,'Mortality Tables'!$M$1:$DN$1,0),FALSE))</f>
        <v>0.67029932638750866</v>
      </c>
      <c r="AA193" s="664"/>
      <c r="AB193" s="685">
        <f t="shared" si="124"/>
        <v>2360391.662</v>
      </c>
      <c r="AC193" s="685">
        <f t="shared" si="124"/>
        <v>2480653.6171789002</v>
      </c>
      <c r="AD193" s="685">
        <f t="shared" si="124"/>
        <v>2607042.9189741653</v>
      </c>
      <c r="AE193" s="685">
        <f t="shared" si="124"/>
        <v>2739871.755695899</v>
      </c>
      <c r="AF193" s="685">
        <f t="shared" si="124"/>
        <v>2879468.2216486051</v>
      </c>
      <c r="AG193" s="685">
        <f t="shared" si="124"/>
        <v>3026177.1275416021</v>
      </c>
      <c r="AH193" s="685" t="str">
        <f t="shared" si="124"/>
        <v/>
      </c>
      <c r="AI193" s="685" t="str">
        <f t="shared" si="124"/>
        <v/>
      </c>
      <c r="AJ193" s="685" t="str">
        <f t="shared" si="124"/>
        <v/>
      </c>
      <c r="AK193" s="685" t="str">
        <f t="shared" si="124"/>
        <v/>
      </c>
      <c r="AL193" s="685" t="str">
        <f t="shared" si="120"/>
        <v/>
      </c>
      <c r="AM193" s="685" t="str">
        <f t="shared" si="120"/>
        <v/>
      </c>
      <c r="AN193" s="685" t="str">
        <f t="shared" si="120"/>
        <v/>
      </c>
      <c r="AO193" s="685" t="str">
        <f t="shared" si="120"/>
        <v/>
      </c>
      <c r="AP193" s="685" t="str">
        <f t="shared" si="120"/>
        <v/>
      </c>
      <c r="AQ193" s="685" t="str">
        <f t="shared" si="120"/>
        <v/>
      </c>
      <c r="AR193" s="685" t="str">
        <f t="shared" si="120"/>
        <v/>
      </c>
      <c r="AS193" s="685" t="str">
        <f t="shared" si="120"/>
        <v/>
      </c>
      <c r="AT193" s="685" t="str">
        <f t="shared" si="120"/>
        <v/>
      </c>
      <c r="AU193" s="685" t="str">
        <f t="shared" si="120"/>
        <v/>
      </c>
      <c r="AV193" s="685" t="str">
        <f t="shared" si="118"/>
        <v/>
      </c>
      <c r="AW193" s="685" t="str">
        <f t="shared" si="118"/>
        <v/>
      </c>
      <c r="AX193" s="685" t="str">
        <f t="shared" si="118"/>
        <v/>
      </c>
      <c r="AY193" s="685" t="str">
        <f t="shared" si="118"/>
        <v/>
      </c>
      <c r="AZ193" s="685" t="str">
        <f t="shared" si="118"/>
        <v/>
      </c>
      <c r="BA193" s="685" t="str">
        <f t="shared" si="118"/>
        <v/>
      </c>
      <c r="BB193" s="685" t="str">
        <f t="shared" si="118"/>
        <v/>
      </c>
      <c r="BC193" s="685" t="str">
        <f t="shared" si="118"/>
        <v/>
      </c>
      <c r="BD193" s="685" t="str">
        <f t="shared" si="118"/>
        <v/>
      </c>
      <c r="BE193" s="685" t="str">
        <f t="shared" si="118"/>
        <v/>
      </c>
      <c r="BF193" s="685" t="str">
        <f t="shared" si="118"/>
        <v/>
      </c>
      <c r="BG193" s="685" t="str">
        <f t="shared" si="118"/>
        <v/>
      </c>
      <c r="BH193" s="685" t="str">
        <f t="shared" si="118"/>
        <v/>
      </c>
      <c r="BI193" s="685" t="str">
        <f t="shared" si="118"/>
        <v/>
      </c>
      <c r="BJ193" s="685" t="str">
        <f t="shared" si="118"/>
        <v/>
      </c>
      <c r="BK193" s="685" t="str">
        <f t="shared" si="118"/>
        <v/>
      </c>
      <c r="BL193" s="685" t="str">
        <f t="shared" si="125"/>
        <v/>
      </c>
      <c r="BM193" s="685" t="str">
        <f t="shared" si="125"/>
        <v/>
      </c>
      <c r="BN193" s="685" t="str">
        <f t="shared" si="125"/>
        <v/>
      </c>
      <c r="BO193" s="685" t="str">
        <f t="shared" si="125"/>
        <v/>
      </c>
      <c r="BP193" s="685" t="str">
        <f t="shared" si="125"/>
        <v/>
      </c>
      <c r="BQ193" s="685" t="str">
        <f t="shared" si="107"/>
        <v/>
      </c>
      <c r="BR193" s="529"/>
      <c r="BS193" s="685">
        <f>IFERROR(($L193+AB193*Contr_Rate)*(1+Inv_Return)*IF($D193=$C$1,VLOOKUP($T193,Male_Annuity_Tables,MATCH($BS$3+3,'Mortality Tables'!$N$1:$DN$1,0),FALSE),VLOOKUP($T193,Fe_Annuity_Tables,MATCH(BS$3+3,'Mortality Tables'!$N$1:$DN$1,0),FALSE)),"")</f>
        <v>1057594.7585285604</v>
      </c>
      <c r="BT193" s="685">
        <f>IFERROR(($BS193+AC193*Contr_Rate)*(1+Inv_Return)*IF($D193=$C$1,VLOOKUP($T193,Male_Annuity_Tables,MATCH($BS$3+3,'Mortality Tables'!$N$1:$DN$1,0),FALSE),VLOOKUP($T193,Fe_Annuity_Tables,MATCH(BT$3+3,'Mortality Tables'!$N$1:$DN$1,0),FALSE)),"")</f>
        <v>1566334.2179522191</v>
      </c>
      <c r="BU193" s="685">
        <f>IFERROR((BT193+AD193*Contr_Rate)*(1+Inv_Return)*IF($D193=$C$1,VLOOKUP($T193,Male_Annuity_Tables,MATCH($BS$3+3,'Mortality Tables'!$N$1:$DN$1,0),FALSE),VLOOKUP($T193,Fe_Annuity_Tables,MATCH(BU$3+3,'Mortality Tables'!$N$1:$DN$1,0),FALSE)),"")</f>
        <v>1927839.3047537785</v>
      </c>
      <c r="BV193" s="685">
        <f>IFERROR((BU193+AE193*Contr_Rate)*(1+Inv_Return)*IF($D193=$C$1,VLOOKUP($T193,Male_Annuity_Tables,MATCH($BS$3+3,'Mortality Tables'!$N$1:$DN$1,0),FALSE),VLOOKUP($T193,Fe_Annuity_Tables,MATCH(BV$3+3,'Mortality Tables'!$N$1:$DN$1,0),FALSE)),"")</f>
        <v>2130441.6849961905</v>
      </c>
      <c r="BW193" s="685">
        <f>IFERROR((BV193+AF193*Contr_Rate)*(1+Inv_Return)*IF($D193=$C$1,VLOOKUP($T193,Male_Annuity_Tables,MATCH($BS$3+3,'Mortality Tables'!$N$1:$DN$1,0),FALSE),VLOOKUP($T193,Fe_Annuity_Tables,MATCH(BW$3+3,'Mortality Tables'!$N$1:$DN$1,0),FALSE)),"")</f>
        <v>2188150.1886037393</v>
      </c>
      <c r="BX193" s="685">
        <f>IFERROR((BW193+AG193*Contr_Rate)*(1+Inv_Return)*IF($D193=$C$1,VLOOKUP($T193,Male_Annuity_Tables,MATCH($BS$3+3,'Mortality Tables'!$N$1:$DN$1,0),FALSE),VLOOKUP($T193,Fe_Annuity_Tables,MATCH(BX$3+3,'Mortality Tables'!$N$1:$DN$1,0),FALSE)),"")</f>
        <v>2132617.7995717931</v>
      </c>
      <c r="BY193" s="685" t="str">
        <f>IFERROR((BX193+AH193*Contr_Rate)*(1+Inv_Return)*IF($D193=$C$1,VLOOKUP($T193,Male_Annuity_Tables,MATCH($BS$3+3,'Mortality Tables'!$N$1:$DN$1,0),FALSE),VLOOKUP($T193,Fe_Annuity_Tables,MATCH(BY$3+3,'Mortality Tables'!$N$1:$DN$1,0),FALSE)),"")</f>
        <v/>
      </c>
      <c r="BZ193" s="685" t="str">
        <f>IFERROR((BY193+AI193*Contr_Rate)*(1+Inv_Return)*IF($D193=$C$1,VLOOKUP($T193,Male_Annuity_Tables,MATCH($BS$3+3,'Mortality Tables'!$N$1:$DN$1,0),FALSE),VLOOKUP($T193,Fe_Annuity_Tables,MATCH(BZ$3+3,'Mortality Tables'!$N$1:$DN$1,0),FALSE)),"")</f>
        <v/>
      </c>
      <c r="CA193" s="685" t="str">
        <f>IFERROR((BZ193+AJ193*Contr_Rate)*(1+Inv_Return)*IF($D193=$C$1,VLOOKUP($T193,Male_Annuity_Tables,MATCH($BS$3+3,'Mortality Tables'!$N$1:$DN$1,0),FALSE),VLOOKUP($T193,Fe_Annuity_Tables,MATCH(CA$3+3,'Mortality Tables'!$N$1:$DN$1,0),FALSE)),"")</f>
        <v/>
      </c>
      <c r="CB193" s="685" t="str">
        <f>IFERROR((CA193+AK193*Contr_Rate)*(1+Inv_Return)*IF($D193=$C$1,VLOOKUP($T193,Male_Annuity_Tables,MATCH($BS$3+3,'Mortality Tables'!$N$1:$DN$1,0),FALSE),VLOOKUP($T193,Fe_Annuity_Tables,MATCH(CB$3+3,'Mortality Tables'!$N$1:$DN$1,0),FALSE)),"")</f>
        <v/>
      </c>
      <c r="CC193" s="685" t="str">
        <f>IFERROR((CB193+AL193*Contr_Rate)*(1+Inv_Return)*IF($D193=$C$1,VLOOKUP($T193,Male_Annuity_Tables,MATCH($BS$3+3,'Mortality Tables'!$N$1:$DN$1,0),FALSE),VLOOKUP($T193,Fe_Annuity_Tables,MATCH(CC$3+3,'Mortality Tables'!$N$1:$DN$1,0),FALSE)),"")</f>
        <v/>
      </c>
      <c r="CD193" s="685" t="str">
        <f>IFERROR((CC193+AM193*Contr_Rate)*(1+Inv_Return)*IF($D193=$C$1,VLOOKUP($T193,Male_Annuity_Tables,MATCH($BS$3+3,'Mortality Tables'!$N$1:$DN$1,0),FALSE),VLOOKUP($T193,Fe_Annuity_Tables,MATCH(CD$3+3,'Mortality Tables'!$N$1:$DN$1,0),FALSE)),"")</f>
        <v/>
      </c>
      <c r="CE193" s="685" t="str">
        <f>IFERROR((CD193+AN193*Contr_Rate)*(1+Inv_Return)*IF($D193=$C$1,VLOOKUP($T193,Male_Annuity_Tables,MATCH($BS$3+3,'Mortality Tables'!$N$1:$DN$1,0),FALSE),VLOOKUP($T193,Fe_Annuity_Tables,MATCH(CE$3+3,'Mortality Tables'!$N$1:$DN$1,0),FALSE)),"")</f>
        <v/>
      </c>
      <c r="CF193" s="685" t="str">
        <f>IFERROR((CE193+AO193*Contr_Rate)*(1+Inv_Return)*IF($D193=$C$1,VLOOKUP($T193,Male_Annuity_Tables,MATCH($BS$3+3,'Mortality Tables'!$N$1:$DN$1,0),FALSE),VLOOKUP($T193,Fe_Annuity_Tables,MATCH(CF$3+3,'Mortality Tables'!$N$1:$DN$1,0),FALSE)),"")</f>
        <v/>
      </c>
      <c r="CG193" s="685" t="str">
        <f>IFERROR((CF193+AP193*Contr_Rate)*(1+Inv_Return)*IF($D193=$C$1,VLOOKUP($T193,Male_Annuity_Tables,MATCH($BS$3+3,'Mortality Tables'!$N$1:$DN$1,0),FALSE),VLOOKUP($T193,Fe_Annuity_Tables,MATCH(CG$3+3,'Mortality Tables'!$N$1:$DN$1,0),FALSE)),"")</f>
        <v/>
      </c>
      <c r="CH193" s="685" t="str">
        <f>IFERROR((CG193+AQ193*Contr_Rate)*(1+Inv_Return)*IF($D193=$C$1,VLOOKUP($T193,Male_Annuity_Tables,MATCH($BS$3+3,'Mortality Tables'!$N$1:$DN$1,0),FALSE),VLOOKUP($T193,Fe_Annuity_Tables,MATCH(CH$3+3,'Mortality Tables'!$N$1:$DN$1,0),FALSE)),"")</f>
        <v/>
      </c>
      <c r="CI193" s="685" t="str">
        <f>IFERROR((CH193+AR193*Contr_Rate)*(1+Inv_Return)*IF($D193=$C$1,VLOOKUP($T193,Male_Annuity_Tables,MATCH($BS$3+3,'Mortality Tables'!$N$1:$DN$1,0),FALSE),VLOOKUP($T193,Fe_Annuity_Tables,MATCH(CI$3+3,'Mortality Tables'!$N$1:$DN$1,0),FALSE)),"")</f>
        <v/>
      </c>
      <c r="CJ193" s="685" t="str">
        <f>IFERROR((CI193+AS193*Contr_Rate)*(1+Inv_Return)*IF($D193=$C$1,VLOOKUP($T193,Male_Annuity_Tables,MATCH($BS$3+3,'Mortality Tables'!$N$1:$DN$1,0),FALSE),VLOOKUP($T193,Fe_Annuity_Tables,MATCH(CJ$3+3,'Mortality Tables'!$N$1:$DN$1,0),FALSE)),"")</f>
        <v/>
      </c>
      <c r="CK193" s="685" t="str">
        <f>IFERROR((CJ193+AT193*Contr_Rate)*(1+Inv_Return)*IF($D193=$C$1,VLOOKUP($T193,Male_Annuity_Tables,MATCH($BS$3+3,'Mortality Tables'!$N$1:$DN$1,0),FALSE),VLOOKUP($T193,Fe_Annuity_Tables,MATCH(CK$3+3,'Mortality Tables'!$N$1:$DN$1,0),FALSE)),"")</f>
        <v/>
      </c>
      <c r="CL193" s="685" t="str">
        <f>IFERROR((CK193+AU193*Contr_Rate)*(1+Inv_Return)*IF($D193=$C$1,VLOOKUP($T193,Male_Annuity_Tables,MATCH($BS$3+3,'Mortality Tables'!$N$1:$DN$1,0),FALSE),VLOOKUP($T193,Fe_Annuity_Tables,MATCH(CL$3+3,'Mortality Tables'!$N$1:$DN$1,0),FALSE)),"")</f>
        <v/>
      </c>
      <c r="CM193" s="685" t="str">
        <f>IFERROR((CL193+AV193*Contr_Rate)*(1+Inv_Return)*IF($D193=$C$1,VLOOKUP($T193,Male_Annuity_Tables,MATCH($BS$3+3,'Mortality Tables'!$N$1:$DN$1,0),FALSE),VLOOKUP($T193,Fe_Annuity_Tables,MATCH(CM$3+3,'Mortality Tables'!$N$1:$DN$1,0),FALSE)),"")</f>
        <v/>
      </c>
      <c r="CN193" s="685" t="str">
        <f>IFERROR((CM193+AW193*Contr_Rate)*(1+Inv_Return)*IF($D193=$C$1,VLOOKUP($T193,Male_Annuity_Tables,MATCH($BS$3+3,'Mortality Tables'!$N$1:$DN$1,0),FALSE),VLOOKUP($T193,Fe_Annuity_Tables,MATCH(CN$3+3,'Mortality Tables'!$N$1:$DN$1,0),FALSE)),"")</f>
        <v/>
      </c>
      <c r="CO193" s="685" t="str">
        <f>IFERROR((CN193+AX193*Contr_Rate)*(1+Inv_Return)*IF($D193=$C$1,VLOOKUP($T193,Male_Annuity_Tables,MATCH($BS$3+3,'Mortality Tables'!$N$1:$DN$1,0),FALSE),VLOOKUP($T193,Fe_Annuity_Tables,MATCH(CO$3+3,'Mortality Tables'!$N$1:$DN$1,0),FALSE)),"")</f>
        <v/>
      </c>
      <c r="CP193" s="685" t="str">
        <f>IFERROR((CO193+AY193*Contr_Rate)*(1+Inv_Return)*IF($D193=$C$1,VLOOKUP($T193,Male_Annuity_Tables,MATCH($BS$3+3,'Mortality Tables'!$N$1:$DN$1,0),FALSE),VLOOKUP($T193,Fe_Annuity_Tables,MATCH(CP$3+3,'Mortality Tables'!$N$1:$DN$1,0),FALSE)),"")</f>
        <v/>
      </c>
      <c r="CQ193" s="685" t="str">
        <f>IFERROR((CP193+AZ193*Contr_Rate)*(1+Inv_Return)*IF($D193=$C$1,VLOOKUP($T193,Male_Annuity_Tables,MATCH($BS$3+3,'Mortality Tables'!$N$1:$DN$1,0),FALSE),VLOOKUP($T193,Fe_Annuity_Tables,MATCH(CQ$3+3,'Mortality Tables'!$N$1:$DN$1,0),FALSE)),"")</f>
        <v/>
      </c>
      <c r="CR193" s="685" t="str">
        <f>IFERROR((CQ193+BA193*Contr_Rate)*(1+Inv_Return)*IF($D193=$C$1,VLOOKUP($T193,Male_Annuity_Tables,MATCH($BS$3+3,'Mortality Tables'!$N$1:$DN$1,0),FALSE),VLOOKUP($T193,Fe_Annuity_Tables,MATCH(CR$3+3,'Mortality Tables'!$N$1:$DN$1,0),FALSE)),"")</f>
        <v/>
      </c>
      <c r="CS193" s="685" t="str">
        <f>IFERROR((CR193+BB193*Contr_Rate)*(1+Inv_Return)*IF($D193=$C$1,VLOOKUP($T193,Male_Annuity_Tables,MATCH($BS$3+3,'Mortality Tables'!$N$1:$DN$1,0),FALSE),VLOOKUP($T193,Fe_Annuity_Tables,MATCH(CS$3+3,'Mortality Tables'!$N$1:$DN$1,0),FALSE)),"")</f>
        <v/>
      </c>
      <c r="CT193" s="685" t="str">
        <f>IFERROR((CS193+BC193*Contr_Rate)*(1+Inv_Return)*IF($D193=$C$1,VLOOKUP($T193,Male_Annuity_Tables,MATCH($BS$3+3,'Mortality Tables'!$N$1:$DN$1,0),FALSE),VLOOKUP($T193,Fe_Annuity_Tables,MATCH(CT$3+3,'Mortality Tables'!$N$1:$DN$1,0),FALSE)),"")</f>
        <v/>
      </c>
      <c r="CU193" s="685" t="str">
        <f>IFERROR((CT193+BD193*Contr_Rate)*(1+Inv_Return)*IF($D193=$C$1,VLOOKUP($T193,Male_Annuity_Tables,MATCH($BS$3+3,'Mortality Tables'!$N$1:$DN$1,0),FALSE),VLOOKUP($T193,Fe_Annuity_Tables,MATCH(CU$3+3,'Mortality Tables'!$N$1:$DN$1,0),FALSE)),"")</f>
        <v/>
      </c>
      <c r="CV193" s="685" t="str">
        <f>IFERROR((CU193+BE193*Contr_Rate)*(1+Inv_Return)*IF($D193=$C$1,VLOOKUP($T193,Male_Annuity_Tables,MATCH($BS$3+3,'Mortality Tables'!$N$1:$DN$1,0),FALSE),VLOOKUP($T193,Fe_Annuity_Tables,MATCH(CV$3+3,'Mortality Tables'!$N$1:$DN$1,0),FALSE)),"")</f>
        <v/>
      </c>
      <c r="CW193" s="685" t="str">
        <f>IFERROR((CV193+BF193*Contr_Rate)*(1+Inv_Return)*IF($D193=$C$1,VLOOKUP($T193,Male_Annuity_Tables,MATCH($BS$3+3,'Mortality Tables'!$N$1:$DN$1,0),FALSE),VLOOKUP($T193,Fe_Annuity_Tables,MATCH(CW$3+3,'Mortality Tables'!$N$1:$DN$1,0),FALSE)),"")</f>
        <v/>
      </c>
      <c r="CX193" s="685" t="str">
        <f>IFERROR((CW193+BG193*Contr_Rate)*(1+Inv_Return)*IF($D193=$C$1,VLOOKUP($T193,Male_Annuity_Tables,MATCH($BS$3+3,'Mortality Tables'!$N$1:$DN$1,0),FALSE),VLOOKUP($T193,Fe_Annuity_Tables,MATCH(CX$3+3,'Mortality Tables'!$N$1:$DN$1,0),FALSE)),"")</f>
        <v/>
      </c>
      <c r="CY193" s="685" t="str">
        <f>IFERROR((CX193+BH193*Contr_Rate)*(1+Inv_Return)*IF($D193=$C$1,VLOOKUP($T193,Male_Annuity_Tables,MATCH($BS$3+3,'Mortality Tables'!$N$1:$DN$1,0),FALSE),VLOOKUP($T193,Fe_Annuity_Tables,MATCH(CY$3+3,'Mortality Tables'!$N$1:$DN$1,0),FALSE)),"")</f>
        <v/>
      </c>
      <c r="CZ193" s="685" t="str">
        <f>IFERROR((CY193+BI193*Contr_Rate)*(1+Inv_Return)*IF($D193=$C$1,VLOOKUP($T193,Male_Annuity_Tables,MATCH($BS$3+3,'Mortality Tables'!$N$1:$DN$1,0),FALSE),VLOOKUP($T193,Fe_Annuity_Tables,MATCH(CZ$3+3,'Mortality Tables'!$N$1:$DN$1,0),FALSE)),"")</f>
        <v/>
      </c>
      <c r="DA193" s="685" t="str">
        <f>IFERROR((CZ193+BJ193*Contr_Rate)*(1+Inv_Return)*IF($D193=$C$1,VLOOKUP($T193,Male_Annuity_Tables,MATCH($BS$3+3,'Mortality Tables'!$N$1:$DN$1,0),FALSE),VLOOKUP($T193,Fe_Annuity_Tables,MATCH(DA$3+3,'Mortality Tables'!$N$1:$DN$1,0),FALSE)),"")</f>
        <v/>
      </c>
      <c r="DB193" s="685" t="str">
        <f>IFERROR((DA193+BK193*Contr_Rate)*(1+Inv_Return)*IF($D193=$C$1,VLOOKUP($T193,Male_Annuity_Tables,MATCH($BS$3+3,'Mortality Tables'!$N$1:$DN$1,0),FALSE),VLOOKUP($T193,Fe_Annuity_Tables,MATCH(DB$3+3,'Mortality Tables'!$N$1:$DN$1,0),FALSE)),"")</f>
        <v/>
      </c>
      <c r="DC193" s="685" t="str">
        <f>IFERROR((DB193+BL193*Contr_Rate)*(1+Inv_Return)*IF($D193=$C$1,VLOOKUP($T193,Male_Annuity_Tables,MATCH($BS$3+3,'Mortality Tables'!$N$1:$DN$1,0),FALSE),VLOOKUP($T193,Fe_Annuity_Tables,MATCH(DC$3+3,'Mortality Tables'!$N$1:$DN$1,0),FALSE)),"")</f>
        <v/>
      </c>
      <c r="DD193" s="685" t="str">
        <f>IFERROR((DC193+BM193*Contr_Rate)*(1+Inv_Return)*IF($D193=$C$1,VLOOKUP($T193,Male_Annuity_Tables,MATCH($BS$3+3,'Mortality Tables'!$N$1:$DN$1,0),FALSE),VLOOKUP($T193,Fe_Annuity_Tables,MATCH(DD$3+3,'Mortality Tables'!$N$1:$DN$1,0),FALSE)),"")</f>
        <v/>
      </c>
      <c r="DE193" s="685" t="str">
        <f>IFERROR((DD193+BN193*Contr_Rate)*(1+Inv_Return)*IF($D193=$C$1,VLOOKUP($T193,Male_Annuity_Tables,MATCH($BS$3+3,'Mortality Tables'!$N$1:$DN$1,0),FALSE),VLOOKUP($T193,Fe_Annuity_Tables,MATCH(DE$3+3,'Mortality Tables'!$N$1:$DN$1,0),FALSE)),"")</f>
        <v/>
      </c>
      <c r="DF193" s="685" t="str">
        <f>IFERROR((DE193+BO193*Contr_Rate)*(1+Inv_Return)*IF($D193=$C$1,VLOOKUP($T193,Male_Annuity_Tables,MATCH($BS$3+3,'Mortality Tables'!$N$1:$DN$1,0),FALSE),VLOOKUP($T193,Fe_Annuity_Tables,MATCH(DF$3+3,'Mortality Tables'!$N$1:$DN$1,0),FALSE)),"")</f>
        <v/>
      </c>
      <c r="DG193" s="685" t="str">
        <f>IFERROR((DF193+BP193*Contr_Rate)*(1+Inv_Return)*IF($D193=$C$1,VLOOKUP($T193,Male_Annuity_Tables,MATCH($BS$3+3,'Mortality Tables'!$N$1:$DN$1,0),FALSE),VLOOKUP($T193,Fe_Annuity_Tables,MATCH(DG$3+3,'Mortality Tables'!$N$1:$DN$1,0),FALSE)),"")</f>
        <v/>
      </c>
      <c r="DH193" s="685" t="str">
        <f>IFERROR((DG193+BQ193*Contr_Rate)*(1+Inv_Return)*IF($D193=$C$1,VLOOKUP($T193,Male_Annuity_Tables,MATCH($BS$3+3,'Mortality Tables'!$N$1:$DN$1,0),FALSE),VLOOKUP($T193,Fe_Annuity_Tables,MATCH(DH$3+3,'Mortality Tables'!$N$1:$DN$1,0),FALSE)),"")</f>
        <v/>
      </c>
      <c r="DJ193" s="686">
        <f t="shared" si="131"/>
        <v>2188150.1886037393</v>
      </c>
      <c r="DK193" s="680">
        <f t="shared" si="60"/>
        <v>8.8017766057058875</v>
      </c>
      <c r="DL193" s="686">
        <f t="shared" si="111"/>
        <v>166564.17130765496</v>
      </c>
      <c r="DM193" s="686">
        <f t="shared" si="132"/>
        <v>3026177.1275416021</v>
      </c>
      <c r="DN193" s="687">
        <f t="shared" si="112"/>
        <v>5.5041117650296935E-2</v>
      </c>
      <c r="DP193" s="688">
        <f t="shared" si="126"/>
        <v>110613.83579450214</v>
      </c>
      <c r="DQ193" s="688">
        <f t="shared" si="127"/>
        <v>163822.8958556226</v>
      </c>
      <c r="DR193" s="688">
        <f t="shared" si="128"/>
        <v>201632.71288419771</v>
      </c>
    </row>
    <row r="194" spans="1:123" s="657" customFormat="1" ht="14.5">
      <c r="A194" s="675" t="s">
        <v>1457</v>
      </c>
      <c r="B194" s="675" t="s">
        <v>1144</v>
      </c>
      <c r="C194" s="675" t="s">
        <v>541</v>
      </c>
      <c r="D194" s="675" t="s">
        <v>60</v>
      </c>
      <c r="E194" s="676">
        <v>28777</v>
      </c>
      <c r="F194" s="677">
        <v>35380</v>
      </c>
      <c r="G194" s="677">
        <v>43958</v>
      </c>
      <c r="H194" s="678">
        <v>933161</v>
      </c>
      <c r="I194" s="678">
        <v>67176.53</v>
      </c>
      <c r="J194" s="678">
        <v>68536.990000000005</v>
      </c>
      <c r="K194" s="678">
        <v>40834.839999999997</v>
      </c>
      <c r="L194" s="678">
        <v>176548.36000000002</v>
      </c>
      <c r="M194" s="679">
        <f>IF(COUNTIF($A$4:A204,A194)=1,0,1)</f>
        <v>0</v>
      </c>
      <c r="N194" s="680" t="str">
        <f t="shared" si="108"/>
        <v>Okay</v>
      </c>
      <c r="O194" s="680" t="str">
        <f t="shared" si="129"/>
        <v>TRUE</v>
      </c>
      <c r="P194" s="680" t="b">
        <f t="shared" si="121"/>
        <v>1</v>
      </c>
      <c r="Q194" s="680" t="b">
        <f t="shared" si="76"/>
        <v>1</v>
      </c>
      <c r="R194" s="680" t="b">
        <f t="shared" si="77"/>
        <v>1</v>
      </c>
      <c r="S194" s="681">
        <f t="shared" si="122"/>
        <v>18.090410958904108</v>
      </c>
      <c r="T194" s="682">
        <f t="shared" si="78"/>
        <v>46</v>
      </c>
      <c r="U194" s="682">
        <f t="shared" si="130"/>
        <v>41</v>
      </c>
      <c r="V194" s="682">
        <f t="shared" si="79"/>
        <v>4.6520547945205477</v>
      </c>
      <c r="W194" s="682">
        <f t="shared" si="109"/>
        <v>14</v>
      </c>
      <c r="X194" s="683">
        <f t="shared" si="110"/>
        <v>2471677.04</v>
      </c>
      <c r="Y194" s="684">
        <f t="shared" si="123"/>
        <v>2.8E-3</v>
      </c>
      <c r="Z194" s="684">
        <f>IF($D194=$C$1,VLOOKUP($T194,Male_Annuity_Tables,MATCH($W194+2,'Mortality Tables'!$DS$1:$HT$1,0),FALSE),VLOOKUP($T194,Fe_Annuity_Tables,MATCH($W194+2,'Mortality Tables'!$M$1:$DN$1,0),FALSE))</f>
        <v>0.22289720495348328</v>
      </c>
      <c r="AA194" s="664"/>
      <c r="AB194" s="685">
        <f t="shared" si="124"/>
        <v>980705.55295000004</v>
      </c>
      <c r="AC194" s="685">
        <f t="shared" si="124"/>
        <v>1030672.5008728026</v>
      </c>
      <c r="AD194" s="685">
        <f t="shared" si="124"/>
        <v>1083185.2647922719</v>
      </c>
      <c r="AE194" s="685">
        <f t="shared" si="124"/>
        <v>1138373.5540334382</v>
      </c>
      <c r="AF194" s="685">
        <f t="shared" si="124"/>
        <v>1196373.6866114419</v>
      </c>
      <c r="AG194" s="685">
        <f t="shared" si="124"/>
        <v>1257328.925944295</v>
      </c>
      <c r="AH194" s="685">
        <f t="shared" si="124"/>
        <v>1321389.8347211569</v>
      </c>
      <c r="AI194" s="685">
        <f t="shared" si="124"/>
        <v>1388714.6468001998</v>
      </c>
      <c r="AJ194" s="685">
        <f t="shared" si="124"/>
        <v>1459469.6580546701</v>
      </c>
      <c r="AK194" s="685">
        <f t="shared" si="124"/>
        <v>1533829.6371325555</v>
      </c>
      <c r="AL194" s="685">
        <f t="shared" si="120"/>
        <v>1611978.2571444593</v>
      </c>
      <c r="AM194" s="685">
        <f t="shared" si="120"/>
        <v>1694108.5493459695</v>
      </c>
      <c r="AN194" s="685">
        <f t="shared" si="120"/>
        <v>1780423.3799351465</v>
      </c>
      <c r="AO194" s="685">
        <f t="shared" si="120"/>
        <v>1871135.9511428426</v>
      </c>
      <c r="AP194" s="685" t="str">
        <f t="shared" si="120"/>
        <v/>
      </c>
      <c r="AQ194" s="685" t="str">
        <f t="shared" si="120"/>
        <v/>
      </c>
      <c r="AR194" s="685" t="str">
        <f t="shared" si="120"/>
        <v/>
      </c>
      <c r="AS194" s="685" t="str">
        <f t="shared" si="120"/>
        <v/>
      </c>
      <c r="AT194" s="685" t="str">
        <f t="shared" si="120"/>
        <v/>
      </c>
      <c r="AU194" s="685" t="str">
        <f t="shared" si="120"/>
        <v/>
      </c>
      <c r="AV194" s="685" t="str">
        <f t="shared" si="118"/>
        <v/>
      </c>
      <c r="AW194" s="685" t="str">
        <f t="shared" si="118"/>
        <v/>
      </c>
      <c r="AX194" s="685" t="str">
        <f t="shared" si="118"/>
        <v/>
      </c>
      <c r="AY194" s="685" t="str">
        <f t="shared" si="118"/>
        <v/>
      </c>
      <c r="AZ194" s="685" t="str">
        <f t="shared" si="118"/>
        <v/>
      </c>
      <c r="BA194" s="685" t="str">
        <f t="shared" si="118"/>
        <v/>
      </c>
      <c r="BB194" s="685" t="str">
        <f t="shared" si="118"/>
        <v/>
      </c>
      <c r="BC194" s="685" t="str">
        <f t="shared" si="118"/>
        <v/>
      </c>
      <c r="BD194" s="685" t="str">
        <f t="shared" si="118"/>
        <v/>
      </c>
      <c r="BE194" s="685" t="str">
        <f t="shared" si="118"/>
        <v/>
      </c>
      <c r="BF194" s="685" t="str">
        <f t="shared" si="118"/>
        <v/>
      </c>
      <c r="BG194" s="685" t="str">
        <f t="shared" si="118"/>
        <v/>
      </c>
      <c r="BH194" s="685" t="str">
        <f t="shared" si="118"/>
        <v/>
      </c>
      <c r="BI194" s="685" t="str">
        <f t="shared" si="118"/>
        <v/>
      </c>
      <c r="BJ194" s="685" t="str">
        <f t="shared" si="118"/>
        <v/>
      </c>
      <c r="BK194" s="685" t="str">
        <f t="shared" si="118"/>
        <v/>
      </c>
      <c r="BL194" s="685" t="str">
        <f t="shared" si="125"/>
        <v/>
      </c>
      <c r="BM194" s="685" t="str">
        <f t="shared" si="125"/>
        <v/>
      </c>
      <c r="BN194" s="685" t="str">
        <f t="shared" si="125"/>
        <v/>
      </c>
      <c r="BO194" s="685" t="str">
        <f t="shared" si="125"/>
        <v/>
      </c>
      <c r="BP194" s="685" t="str">
        <f t="shared" si="125"/>
        <v/>
      </c>
      <c r="BQ194" s="685" t="str">
        <f t="shared" si="107"/>
        <v/>
      </c>
      <c r="BR194" s="529"/>
      <c r="BS194" s="685">
        <f>IFERROR(($L194+AB194*Contr_Rate)*(1+Inv_Return)*IF($D194=$C$1,VLOOKUP($T194,Male_Annuity_Tables,MATCH($BS$3+3,'Mortality Tables'!$N$1:$DN$1,0),FALSE),VLOOKUP($T194,Fe_Annuity_Tables,MATCH(BS$3+3,'Mortality Tables'!$N$1:$DN$1,0),FALSE)),"")</f>
        <v>410056.40664336272</v>
      </c>
      <c r="BT194" s="685">
        <f>IFERROR(($BS194+AC194*Contr_Rate)*(1+Inv_Return)*IF($D194=$C$1,VLOOKUP($T194,Male_Annuity_Tables,MATCH($BS$3+3,'Mortality Tables'!$N$1:$DN$1,0),FALSE),VLOOKUP($T194,Fe_Annuity_Tables,MATCH(BT$3+3,'Mortality Tables'!$N$1:$DN$1,0),FALSE)),"")</f>
        <v>530926.24152016279</v>
      </c>
      <c r="BU194" s="685">
        <f>IFERROR((BT194+AD194*Contr_Rate)*(1+Inv_Return)*IF($D194=$C$1,VLOOKUP($T194,Male_Annuity_Tables,MATCH($BS$3+3,'Mortality Tables'!$N$1:$DN$1,0),FALSE),VLOOKUP($T194,Fe_Annuity_Tables,MATCH(BU$3+3,'Mortality Tables'!$N$1:$DN$1,0),FALSE)),"")</f>
        <v>535269.77965617855</v>
      </c>
      <c r="BV194" s="685">
        <f>IFERROR((BU194+AE194*Contr_Rate)*(1+Inv_Return)*IF($D194=$C$1,VLOOKUP($T194,Male_Annuity_Tables,MATCH($BS$3+3,'Mortality Tables'!$N$1:$DN$1,0),FALSE),VLOOKUP($T194,Fe_Annuity_Tables,MATCH(BV$3+3,'Mortality Tables'!$N$1:$DN$1,0),FALSE)),"")</f>
        <v>464467.59194895974</v>
      </c>
      <c r="BW194" s="685">
        <f>IFERROR((BV194+AF194*Contr_Rate)*(1+Inv_Return)*IF($D194=$C$1,VLOOKUP($T194,Male_Annuity_Tables,MATCH($BS$3+3,'Mortality Tables'!$N$1:$DN$1,0),FALSE),VLOOKUP($T194,Fe_Annuity_Tables,MATCH(BW$3+3,'Mortality Tables'!$N$1:$DN$1,0),FALSE)),"")</f>
        <v>391084.4125243008</v>
      </c>
      <c r="BX194" s="685">
        <f>IFERROR((BW194+AG194*Contr_Rate)*(1+Inv_Return)*IF($D194=$C$1,VLOOKUP($T194,Male_Annuity_Tables,MATCH($BS$3+3,'Mortality Tables'!$N$1:$DN$1,0),FALSE),VLOOKUP($T194,Fe_Annuity_Tables,MATCH(BX$3+3,'Mortality Tables'!$N$1:$DN$1,0),FALSE)),"")</f>
        <v>327093.31793342915</v>
      </c>
      <c r="BY194" s="685">
        <f>IFERROR((BX194+AH194*Contr_Rate)*(1+Inv_Return)*IF($D194=$C$1,VLOOKUP($T194,Male_Annuity_Tables,MATCH($BS$3+3,'Mortality Tables'!$N$1:$DN$1,0),FALSE),VLOOKUP($T194,Fe_Annuity_Tables,MATCH(BY$3+3,'Mortality Tables'!$N$1:$DN$1,0),FALSE)),"")</f>
        <v>276016.8405350828</v>
      </c>
      <c r="BZ194" s="685">
        <f>IFERROR((BY194+AI194*Contr_Rate)*(1+Inv_Return)*IF($D194=$C$1,VLOOKUP($T194,Male_Annuity_Tables,MATCH($BS$3+3,'Mortality Tables'!$N$1:$DN$1,0),FALSE),VLOOKUP($T194,Fe_Annuity_Tables,MATCH(BZ$3+3,'Mortality Tables'!$N$1:$DN$1,0),FALSE)),"")</f>
        <v>236690.45258476186</v>
      </c>
      <c r="CA194" s="685">
        <f>IFERROR((BZ194+AJ194*Contr_Rate)*(1+Inv_Return)*IF($D194=$C$1,VLOOKUP($T194,Male_Annuity_Tables,MATCH($BS$3+3,'Mortality Tables'!$N$1:$DN$1,0),FALSE),VLOOKUP($T194,Fe_Annuity_Tables,MATCH(CA$3+3,'Mortality Tables'!$N$1:$DN$1,0),FALSE)),"")</f>
        <v>206396.69896142528</v>
      </c>
      <c r="CB194" s="685">
        <f>IFERROR((CA194+AK194*Contr_Rate)*(1+Inv_Return)*IF($D194=$C$1,VLOOKUP($T194,Male_Annuity_Tables,MATCH($BS$3+3,'Mortality Tables'!$N$1:$DN$1,0),FALSE),VLOOKUP($T194,Fe_Annuity_Tables,MATCH(CB$3+3,'Mortality Tables'!$N$1:$DN$1,0),FALSE)),"")</f>
        <v>192684.04689273215</v>
      </c>
      <c r="CC194" s="685">
        <f>IFERROR((CB194+AL194*Contr_Rate)*(1+Inv_Return)*IF($D194=$C$1,VLOOKUP($T194,Male_Annuity_Tables,MATCH($BS$3+3,'Mortality Tables'!$N$1:$DN$1,0),FALSE),VLOOKUP($T194,Fe_Annuity_Tables,MATCH(CC$3+3,'Mortality Tables'!$N$1:$DN$1,0),FALSE)),"")</f>
        <v>184608.13858751304</v>
      </c>
      <c r="CD194" s="685">
        <f>IFERROR((CC194+AM194*Contr_Rate)*(1+Inv_Return)*IF($D194=$C$1,VLOOKUP($T194,Male_Annuity_Tables,MATCH($BS$3+3,'Mortality Tables'!$N$1:$DN$1,0),FALSE),VLOOKUP($T194,Fe_Annuity_Tables,MATCH(CD$3+3,'Mortality Tables'!$N$1:$DN$1,0),FALSE)),"")</f>
        <v>178499.76378718184</v>
      </c>
      <c r="CE194" s="685">
        <f>IFERROR((CD194+AN194*Contr_Rate)*(1+Inv_Return)*IF($D194=$C$1,VLOOKUP($T194,Male_Annuity_Tables,MATCH($BS$3+3,'Mortality Tables'!$N$1:$DN$1,0),FALSE),VLOOKUP($T194,Fe_Annuity_Tables,MATCH(CE$3+3,'Mortality Tables'!$N$1:$DN$1,0),FALSE)),"")</f>
        <v>173173.87820581463</v>
      </c>
      <c r="CF194" s="685">
        <f>IFERROR((CE194+AO194*Contr_Rate)*(1+Inv_Return)*IF($D194=$C$1,VLOOKUP($T194,Male_Annuity_Tables,MATCH($BS$3+3,'Mortality Tables'!$N$1:$DN$1,0),FALSE),VLOOKUP($T194,Fe_Annuity_Tables,MATCH(CF$3+3,'Mortality Tables'!$N$1:$DN$1,0),FALSE)),"")</f>
        <v>168247.22928082585</v>
      </c>
      <c r="CG194" s="685" t="str">
        <f>IFERROR((CF194+AP194*Contr_Rate)*(1+Inv_Return)*IF($D194=$C$1,VLOOKUP($T194,Male_Annuity_Tables,MATCH($BS$3+3,'Mortality Tables'!$N$1:$DN$1,0),FALSE),VLOOKUP($T194,Fe_Annuity_Tables,MATCH(CG$3+3,'Mortality Tables'!$N$1:$DN$1,0),FALSE)),"")</f>
        <v/>
      </c>
      <c r="CH194" s="685" t="str">
        <f>IFERROR((CG194+AQ194*Contr_Rate)*(1+Inv_Return)*IF($D194=$C$1,VLOOKUP($T194,Male_Annuity_Tables,MATCH($BS$3+3,'Mortality Tables'!$N$1:$DN$1,0),FALSE),VLOOKUP($T194,Fe_Annuity_Tables,MATCH(CH$3+3,'Mortality Tables'!$N$1:$DN$1,0),FALSE)),"")</f>
        <v/>
      </c>
      <c r="CI194" s="685" t="str">
        <f>IFERROR((CH194+AR194*Contr_Rate)*(1+Inv_Return)*IF($D194=$C$1,VLOOKUP($T194,Male_Annuity_Tables,MATCH($BS$3+3,'Mortality Tables'!$N$1:$DN$1,0),FALSE),VLOOKUP($T194,Fe_Annuity_Tables,MATCH(CI$3+3,'Mortality Tables'!$N$1:$DN$1,0),FALSE)),"")</f>
        <v/>
      </c>
      <c r="CJ194" s="685" t="str">
        <f>IFERROR((CI194+AS194*Contr_Rate)*(1+Inv_Return)*IF($D194=$C$1,VLOOKUP($T194,Male_Annuity_Tables,MATCH($BS$3+3,'Mortality Tables'!$N$1:$DN$1,0),FALSE),VLOOKUP($T194,Fe_Annuity_Tables,MATCH(CJ$3+3,'Mortality Tables'!$N$1:$DN$1,0),FALSE)),"")</f>
        <v/>
      </c>
      <c r="CK194" s="685" t="str">
        <f>IFERROR((CJ194+AT194*Contr_Rate)*(1+Inv_Return)*IF($D194=$C$1,VLOOKUP($T194,Male_Annuity_Tables,MATCH($BS$3+3,'Mortality Tables'!$N$1:$DN$1,0),FALSE),VLOOKUP($T194,Fe_Annuity_Tables,MATCH(CK$3+3,'Mortality Tables'!$N$1:$DN$1,0),FALSE)),"")</f>
        <v/>
      </c>
      <c r="CL194" s="685" t="str">
        <f>IFERROR((CK194+AU194*Contr_Rate)*(1+Inv_Return)*IF($D194=$C$1,VLOOKUP($T194,Male_Annuity_Tables,MATCH($BS$3+3,'Mortality Tables'!$N$1:$DN$1,0),FALSE),VLOOKUP($T194,Fe_Annuity_Tables,MATCH(CL$3+3,'Mortality Tables'!$N$1:$DN$1,0),FALSE)),"")</f>
        <v/>
      </c>
      <c r="CM194" s="685" t="str">
        <f>IFERROR((CL194+AV194*Contr_Rate)*(1+Inv_Return)*IF($D194=$C$1,VLOOKUP($T194,Male_Annuity_Tables,MATCH($BS$3+3,'Mortality Tables'!$N$1:$DN$1,0),FALSE),VLOOKUP($T194,Fe_Annuity_Tables,MATCH(CM$3+3,'Mortality Tables'!$N$1:$DN$1,0),FALSE)),"")</f>
        <v/>
      </c>
      <c r="CN194" s="685" t="str">
        <f>IFERROR((CM194+AW194*Contr_Rate)*(1+Inv_Return)*IF($D194=$C$1,VLOOKUP($T194,Male_Annuity_Tables,MATCH($BS$3+3,'Mortality Tables'!$N$1:$DN$1,0),FALSE),VLOOKUP($T194,Fe_Annuity_Tables,MATCH(CN$3+3,'Mortality Tables'!$N$1:$DN$1,0),FALSE)),"")</f>
        <v/>
      </c>
      <c r="CO194" s="685" t="str">
        <f>IFERROR((CN194+AX194*Contr_Rate)*(1+Inv_Return)*IF($D194=$C$1,VLOOKUP($T194,Male_Annuity_Tables,MATCH($BS$3+3,'Mortality Tables'!$N$1:$DN$1,0),FALSE),VLOOKUP($T194,Fe_Annuity_Tables,MATCH(CO$3+3,'Mortality Tables'!$N$1:$DN$1,0),FALSE)),"")</f>
        <v/>
      </c>
      <c r="CP194" s="685" t="str">
        <f>IFERROR((CO194+AY194*Contr_Rate)*(1+Inv_Return)*IF($D194=$C$1,VLOOKUP($T194,Male_Annuity_Tables,MATCH($BS$3+3,'Mortality Tables'!$N$1:$DN$1,0),FALSE),VLOOKUP($T194,Fe_Annuity_Tables,MATCH(CP$3+3,'Mortality Tables'!$N$1:$DN$1,0),FALSE)),"")</f>
        <v/>
      </c>
      <c r="CQ194" s="685" t="str">
        <f>IFERROR((CP194+AZ194*Contr_Rate)*(1+Inv_Return)*IF($D194=$C$1,VLOOKUP($T194,Male_Annuity_Tables,MATCH($BS$3+3,'Mortality Tables'!$N$1:$DN$1,0),FALSE),VLOOKUP($T194,Fe_Annuity_Tables,MATCH(CQ$3+3,'Mortality Tables'!$N$1:$DN$1,0),FALSE)),"")</f>
        <v/>
      </c>
      <c r="CR194" s="685" t="str">
        <f>IFERROR((CQ194+BA194*Contr_Rate)*(1+Inv_Return)*IF($D194=$C$1,VLOOKUP($T194,Male_Annuity_Tables,MATCH($BS$3+3,'Mortality Tables'!$N$1:$DN$1,0),FALSE),VLOOKUP($T194,Fe_Annuity_Tables,MATCH(CR$3+3,'Mortality Tables'!$N$1:$DN$1,0),FALSE)),"")</f>
        <v/>
      </c>
      <c r="CS194" s="685" t="str">
        <f>IFERROR((CR194+BB194*Contr_Rate)*(1+Inv_Return)*IF($D194=$C$1,VLOOKUP($T194,Male_Annuity_Tables,MATCH($BS$3+3,'Mortality Tables'!$N$1:$DN$1,0),FALSE),VLOOKUP($T194,Fe_Annuity_Tables,MATCH(CS$3+3,'Mortality Tables'!$N$1:$DN$1,0),FALSE)),"")</f>
        <v/>
      </c>
      <c r="CT194" s="685" t="str">
        <f>IFERROR((CS194+BC194*Contr_Rate)*(1+Inv_Return)*IF($D194=$C$1,VLOOKUP($T194,Male_Annuity_Tables,MATCH($BS$3+3,'Mortality Tables'!$N$1:$DN$1,0),FALSE),VLOOKUP($T194,Fe_Annuity_Tables,MATCH(CT$3+3,'Mortality Tables'!$N$1:$DN$1,0),FALSE)),"")</f>
        <v/>
      </c>
      <c r="CU194" s="685" t="str">
        <f>IFERROR((CT194+BD194*Contr_Rate)*(1+Inv_Return)*IF($D194=$C$1,VLOOKUP($T194,Male_Annuity_Tables,MATCH($BS$3+3,'Mortality Tables'!$N$1:$DN$1,0),FALSE),VLOOKUP($T194,Fe_Annuity_Tables,MATCH(CU$3+3,'Mortality Tables'!$N$1:$DN$1,0),FALSE)),"")</f>
        <v/>
      </c>
      <c r="CV194" s="685" t="str">
        <f>IFERROR((CU194+BE194*Contr_Rate)*(1+Inv_Return)*IF($D194=$C$1,VLOOKUP($T194,Male_Annuity_Tables,MATCH($BS$3+3,'Mortality Tables'!$N$1:$DN$1,0),FALSE),VLOOKUP($T194,Fe_Annuity_Tables,MATCH(CV$3+3,'Mortality Tables'!$N$1:$DN$1,0),FALSE)),"")</f>
        <v/>
      </c>
      <c r="CW194" s="685" t="str">
        <f>IFERROR((CV194+BF194*Contr_Rate)*(1+Inv_Return)*IF($D194=$C$1,VLOOKUP($T194,Male_Annuity_Tables,MATCH($BS$3+3,'Mortality Tables'!$N$1:$DN$1,0),FALSE),VLOOKUP($T194,Fe_Annuity_Tables,MATCH(CW$3+3,'Mortality Tables'!$N$1:$DN$1,0),FALSE)),"")</f>
        <v/>
      </c>
      <c r="CX194" s="685" t="str">
        <f>IFERROR((CW194+BG194*Contr_Rate)*(1+Inv_Return)*IF($D194=$C$1,VLOOKUP($T194,Male_Annuity_Tables,MATCH($BS$3+3,'Mortality Tables'!$N$1:$DN$1,0),FALSE),VLOOKUP($T194,Fe_Annuity_Tables,MATCH(CX$3+3,'Mortality Tables'!$N$1:$DN$1,0),FALSE)),"")</f>
        <v/>
      </c>
      <c r="CY194" s="685" t="str">
        <f>IFERROR((CX194+BH194*Contr_Rate)*(1+Inv_Return)*IF($D194=$C$1,VLOOKUP($T194,Male_Annuity_Tables,MATCH($BS$3+3,'Mortality Tables'!$N$1:$DN$1,0),FALSE),VLOOKUP($T194,Fe_Annuity_Tables,MATCH(CY$3+3,'Mortality Tables'!$N$1:$DN$1,0),FALSE)),"")</f>
        <v/>
      </c>
      <c r="CZ194" s="685" t="str">
        <f>IFERROR((CY194+BI194*Contr_Rate)*(1+Inv_Return)*IF($D194=$C$1,VLOOKUP($T194,Male_Annuity_Tables,MATCH($BS$3+3,'Mortality Tables'!$N$1:$DN$1,0),FALSE),VLOOKUP($T194,Fe_Annuity_Tables,MATCH(CZ$3+3,'Mortality Tables'!$N$1:$DN$1,0),FALSE)),"")</f>
        <v/>
      </c>
      <c r="DA194" s="685" t="str">
        <f>IFERROR((CZ194+BJ194*Contr_Rate)*(1+Inv_Return)*IF($D194=$C$1,VLOOKUP($T194,Male_Annuity_Tables,MATCH($BS$3+3,'Mortality Tables'!$N$1:$DN$1,0),FALSE),VLOOKUP($T194,Fe_Annuity_Tables,MATCH(DA$3+3,'Mortality Tables'!$N$1:$DN$1,0),FALSE)),"")</f>
        <v/>
      </c>
      <c r="DB194" s="685" t="str">
        <f>IFERROR((DA194+BK194*Contr_Rate)*(1+Inv_Return)*IF($D194=$C$1,VLOOKUP($T194,Male_Annuity_Tables,MATCH($BS$3+3,'Mortality Tables'!$N$1:$DN$1,0),FALSE),VLOOKUP($T194,Fe_Annuity_Tables,MATCH(DB$3+3,'Mortality Tables'!$N$1:$DN$1,0),FALSE)),"")</f>
        <v/>
      </c>
      <c r="DC194" s="685" t="str">
        <f>IFERROR((DB194+BL194*Contr_Rate)*(1+Inv_Return)*IF($D194=$C$1,VLOOKUP($T194,Male_Annuity_Tables,MATCH($BS$3+3,'Mortality Tables'!$N$1:$DN$1,0),FALSE),VLOOKUP($T194,Fe_Annuity_Tables,MATCH(DC$3+3,'Mortality Tables'!$N$1:$DN$1,0),FALSE)),"")</f>
        <v/>
      </c>
      <c r="DD194" s="685" t="str">
        <f>IFERROR((DC194+BM194*Contr_Rate)*(1+Inv_Return)*IF($D194=$C$1,VLOOKUP($T194,Male_Annuity_Tables,MATCH($BS$3+3,'Mortality Tables'!$N$1:$DN$1,0),FALSE),VLOOKUP($T194,Fe_Annuity_Tables,MATCH(DD$3+3,'Mortality Tables'!$N$1:$DN$1,0),FALSE)),"")</f>
        <v/>
      </c>
      <c r="DE194" s="685" t="str">
        <f>IFERROR((DD194+BN194*Contr_Rate)*(1+Inv_Return)*IF($D194=$C$1,VLOOKUP($T194,Male_Annuity_Tables,MATCH($BS$3+3,'Mortality Tables'!$N$1:$DN$1,0),FALSE),VLOOKUP($T194,Fe_Annuity_Tables,MATCH(DE$3+3,'Mortality Tables'!$N$1:$DN$1,0),FALSE)),"")</f>
        <v/>
      </c>
      <c r="DF194" s="685" t="str">
        <f>IFERROR((DE194+BO194*Contr_Rate)*(1+Inv_Return)*IF($D194=$C$1,VLOOKUP($T194,Male_Annuity_Tables,MATCH($BS$3+3,'Mortality Tables'!$N$1:$DN$1,0),FALSE),VLOOKUP($T194,Fe_Annuity_Tables,MATCH(DF$3+3,'Mortality Tables'!$N$1:$DN$1,0),FALSE)),"")</f>
        <v/>
      </c>
      <c r="DG194" s="685" t="str">
        <f>IFERROR((DF194+BP194*Contr_Rate)*(1+Inv_Return)*IF($D194=$C$1,VLOOKUP($T194,Male_Annuity_Tables,MATCH($BS$3+3,'Mortality Tables'!$N$1:$DN$1,0),FALSE),VLOOKUP($T194,Fe_Annuity_Tables,MATCH(DG$3+3,'Mortality Tables'!$N$1:$DN$1,0),FALSE)),"")</f>
        <v/>
      </c>
      <c r="DH194" s="685" t="str">
        <f>IFERROR((DG194+BQ194*Contr_Rate)*(1+Inv_Return)*IF($D194=$C$1,VLOOKUP($T194,Male_Annuity_Tables,MATCH($BS$3+3,'Mortality Tables'!$N$1:$DN$1,0),FALSE),VLOOKUP($T194,Fe_Annuity_Tables,MATCH(DH$3+3,'Mortality Tables'!$N$1:$DN$1,0),FALSE)),"")</f>
        <v/>
      </c>
      <c r="DJ194" s="686">
        <f t="shared" si="131"/>
        <v>535269.77965617855</v>
      </c>
      <c r="DK194" s="680">
        <f t="shared" si="60"/>
        <v>8.8017766057058875</v>
      </c>
      <c r="DL194" s="686">
        <f t="shared" si="111"/>
        <v>40745.268646917459</v>
      </c>
      <c r="DM194" s="686">
        <f t="shared" si="132"/>
        <v>1871135.9511428426</v>
      </c>
      <c r="DN194" s="687">
        <f t="shared" si="112"/>
        <v>2.1775685845826048E-2</v>
      </c>
      <c r="DP194" s="688">
        <f t="shared" si="126"/>
        <v>62484.395244315616</v>
      </c>
      <c r="DQ194" s="688">
        <f t="shared" si="127"/>
        <v>80902.540682842417</v>
      </c>
      <c r="DR194" s="688">
        <f t="shared" si="128"/>
        <v>81564.409024008492</v>
      </c>
    </row>
    <row r="195" spans="1:123" s="657" customFormat="1" ht="14.5">
      <c r="A195" s="675" t="s">
        <v>1458</v>
      </c>
      <c r="B195" s="675" t="s">
        <v>1459</v>
      </c>
      <c r="C195" s="675" t="s">
        <v>115</v>
      </c>
      <c r="D195" s="675" t="s">
        <v>60</v>
      </c>
      <c r="E195" s="676">
        <v>24264</v>
      </c>
      <c r="F195" s="677">
        <v>36208</v>
      </c>
      <c r="G195" s="677">
        <v>44729</v>
      </c>
      <c r="H195" s="678">
        <v>2427925</v>
      </c>
      <c r="I195" s="678">
        <v>130402.72</v>
      </c>
      <c r="J195" s="678">
        <v>177450.06</v>
      </c>
      <c r="K195" s="678"/>
      <c r="L195" s="678">
        <v>307852.78000000003</v>
      </c>
      <c r="M195" s="679">
        <f>IF(COUNTIF($A$4:A204,A195)=1,0,1)</f>
        <v>0</v>
      </c>
      <c r="N195" s="680" t="str">
        <f t="shared" si="108"/>
        <v>Okay</v>
      </c>
      <c r="O195" s="680" t="str">
        <f t="shared" ref="O195:O196" si="134">IF(G195&gt;E195,"TRUE","FALSE")</f>
        <v>TRUE</v>
      </c>
      <c r="P195" s="680" t="b">
        <f t="shared" si="121"/>
        <v>1</v>
      </c>
      <c r="Q195" s="680" t="b">
        <f t="shared" si="76"/>
        <v>1</v>
      </c>
      <c r="R195" s="680" t="b">
        <f t="shared" si="77"/>
        <v>1</v>
      </c>
      <c r="S195" s="681">
        <f t="shared" si="122"/>
        <v>32.723287671232875</v>
      </c>
      <c r="T195" s="682">
        <f t="shared" si="78"/>
        <v>58</v>
      </c>
      <c r="U195" s="682">
        <f t="shared" si="130"/>
        <v>56</v>
      </c>
      <c r="V195" s="682">
        <f t="shared" si="79"/>
        <v>2.5397260273972604</v>
      </c>
      <c r="W195" s="682">
        <f t="shared" si="109"/>
        <v>2</v>
      </c>
      <c r="X195" s="683">
        <f t="shared" si="110"/>
        <v>615705.56000000006</v>
      </c>
      <c r="Y195" s="684">
        <f t="shared" si="123"/>
        <v>7.1300000000000001E-3</v>
      </c>
      <c r="Z195" s="684">
        <f>IF($D195=$C$1,VLOOKUP($T195,Male_Annuity_Tables,MATCH($W195+2,'Mortality Tables'!$DS$1:$HT$1,0),FALSE),VLOOKUP($T195,Fe_Annuity_Tables,MATCH($W195+2,'Mortality Tables'!$M$1:$DN$1,0),FALSE))</f>
        <v>0.88908482728674998</v>
      </c>
      <c r="AA195" s="664"/>
      <c r="AB195" s="685">
        <f t="shared" si="124"/>
        <v>2551627.7787500001</v>
      </c>
      <c r="AC195" s="685">
        <f t="shared" si="124"/>
        <v>2681633.2140773125</v>
      </c>
      <c r="AD195" s="685" t="str">
        <f t="shared" si="124"/>
        <v/>
      </c>
      <c r="AE195" s="685" t="str">
        <f t="shared" si="124"/>
        <v/>
      </c>
      <c r="AF195" s="685" t="str">
        <f t="shared" si="124"/>
        <v/>
      </c>
      <c r="AG195" s="685" t="str">
        <f t="shared" si="124"/>
        <v/>
      </c>
      <c r="AH195" s="685" t="str">
        <f t="shared" si="124"/>
        <v/>
      </c>
      <c r="AI195" s="685" t="str">
        <f t="shared" si="124"/>
        <v/>
      </c>
      <c r="AJ195" s="685" t="str">
        <f t="shared" si="124"/>
        <v/>
      </c>
      <c r="AK195" s="685" t="str">
        <f t="shared" si="124"/>
        <v/>
      </c>
      <c r="AL195" s="685" t="str">
        <f t="shared" si="120"/>
        <v/>
      </c>
      <c r="AM195" s="685" t="str">
        <f t="shared" si="120"/>
        <v/>
      </c>
      <c r="AN195" s="685" t="str">
        <f t="shared" si="120"/>
        <v/>
      </c>
      <c r="AO195" s="685" t="str">
        <f t="shared" si="120"/>
        <v/>
      </c>
      <c r="AP195" s="685" t="str">
        <f t="shared" si="120"/>
        <v/>
      </c>
      <c r="AQ195" s="685" t="str">
        <f t="shared" si="120"/>
        <v/>
      </c>
      <c r="AR195" s="685" t="str">
        <f t="shared" si="120"/>
        <v/>
      </c>
      <c r="AS195" s="685" t="str">
        <f t="shared" si="120"/>
        <v/>
      </c>
      <c r="AT195" s="685" t="str">
        <f t="shared" si="120"/>
        <v/>
      </c>
      <c r="AU195" s="685" t="str">
        <f t="shared" si="120"/>
        <v/>
      </c>
      <c r="AV195" s="685" t="str">
        <f t="shared" si="118"/>
        <v/>
      </c>
      <c r="AW195" s="685" t="str">
        <f t="shared" si="118"/>
        <v/>
      </c>
      <c r="AX195" s="685" t="str">
        <f t="shared" si="118"/>
        <v/>
      </c>
      <c r="AY195" s="685" t="str">
        <f t="shared" si="118"/>
        <v/>
      </c>
      <c r="AZ195" s="685" t="str">
        <f t="shared" si="118"/>
        <v/>
      </c>
      <c r="BA195" s="685" t="str">
        <f t="shared" si="118"/>
        <v/>
      </c>
      <c r="BB195" s="685" t="str">
        <f t="shared" si="118"/>
        <v/>
      </c>
      <c r="BC195" s="685" t="str">
        <f t="shared" si="118"/>
        <v/>
      </c>
      <c r="BD195" s="685" t="str">
        <f t="shared" si="118"/>
        <v/>
      </c>
      <c r="BE195" s="685" t="str">
        <f t="shared" si="118"/>
        <v/>
      </c>
      <c r="BF195" s="685" t="str">
        <f t="shared" si="118"/>
        <v/>
      </c>
      <c r="BG195" s="685" t="str">
        <f t="shared" si="118"/>
        <v/>
      </c>
      <c r="BH195" s="685" t="str">
        <f t="shared" si="118"/>
        <v/>
      </c>
      <c r="BI195" s="685" t="str">
        <f t="shared" si="118"/>
        <v/>
      </c>
      <c r="BJ195" s="685" t="str">
        <f t="shared" si="118"/>
        <v/>
      </c>
      <c r="BK195" s="685" t="str">
        <f t="shared" si="118"/>
        <v/>
      </c>
      <c r="BL195" s="685" t="str">
        <f t="shared" si="125"/>
        <v/>
      </c>
      <c r="BM195" s="685" t="str">
        <f t="shared" si="125"/>
        <v/>
      </c>
      <c r="BN195" s="685" t="str">
        <f t="shared" si="125"/>
        <v/>
      </c>
      <c r="BO195" s="685" t="str">
        <f t="shared" si="125"/>
        <v/>
      </c>
      <c r="BP195" s="685" t="str">
        <f t="shared" si="125"/>
        <v/>
      </c>
      <c r="BQ195" s="685" t="str">
        <f t="shared" si="107"/>
        <v/>
      </c>
      <c r="BR195" s="529"/>
      <c r="BS195" s="685">
        <f>IFERROR(($L195+AB195*Contr_Rate)*(1+Inv_Return)*IF($D195=$C$1,VLOOKUP($T195,Male_Annuity_Tables,MATCH($BS$3+3,'Mortality Tables'!$N$1:$DN$1,0),FALSE),VLOOKUP($T195,Fe_Annuity_Tables,MATCH(BS$3+3,'Mortality Tables'!$N$1:$DN$1,0),FALSE)),"")</f>
        <v>1040391.0005047503</v>
      </c>
      <c r="BT195" s="685">
        <f>IFERROR(($BS195+AC195*Contr_Rate)*(1+Inv_Return)*IF($D195=$C$1,VLOOKUP($T195,Male_Annuity_Tables,MATCH($BS$3+3,'Mortality Tables'!$N$1:$DN$1,0),FALSE),VLOOKUP($T195,Fe_Annuity_Tables,MATCH(BT$3+3,'Mortality Tables'!$N$1:$DN$1,0),FALSE)),"")</f>
        <v>1685599.4338753188</v>
      </c>
      <c r="BU195" s="685" t="str">
        <f>IFERROR((BT195+AD195*Contr_Rate)*(1+Inv_Return)*IF($D195=$C$1,VLOOKUP($T195,Male_Annuity_Tables,MATCH($BS$3+3,'Mortality Tables'!$N$1:$DN$1,0),FALSE),VLOOKUP($T195,Fe_Annuity_Tables,MATCH(BU$3+3,'Mortality Tables'!$N$1:$DN$1,0),FALSE)),"")</f>
        <v/>
      </c>
      <c r="BV195" s="685" t="str">
        <f>IFERROR((BU195+AE195*Contr_Rate)*(1+Inv_Return)*IF($D195=$C$1,VLOOKUP($T195,Male_Annuity_Tables,MATCH($BS$3+3,'Mortality Tables'!$N$1:$DN$1,0),FALSE),VLOOKUP($T195,Fe_Annuity_Tables,MATCH(BV$3+3,'Mortality Tables'!$N$1:$DN$1,0),FALSE)),"")</f>
        <v/>
      </c>
      <c r="BW195" s="685" t="str">
        <f>IFERROR((BV195+AF195*Contr_Rate)*(1+Inv_Return)*IF($D195=$C$1,VLOOKUP($T195,Male_Annuity_Tables,MATCH($BS$3+3,'Mortality Tables'!$N$1:$DN$1,0),FALSE),VLOOKUP($T195,Fe_Annuity_Tables,MATCH(BW$3+3,'Mortality Tables'!$N$1:$DN$1,0),FALSE)),"")</f>
        <v/>
      </c>
      <c r="BX195" s="685" t="str">
        <f>IFERROR((BW195+AG195*Contr_Rate)*(1+Inv_Return)*IF($D195=$C$1,VLOOKUP($T195,Male_Annuity_Tables,MATCH($BS$3+3,'Mortality Tables'!$N$1:$DN$1,0),FALSE),VLOOKUP($T195,Fe_Annuity_Tables,MATCH(BX$3+3,'Mortality Tables'!$N$1:$DN$1,0),FALSE)),"")</f>
        <v/>
      </c>
      <c r="BY195" s="685" t="str">
        <f>IFERROR((BX195+AH195*Contr_Rate)*(1+Inv_Return)*IF($D195=$C$1,VLOOKUP($T195,Male_Annuity_Tables,MATCH($BS$3+3,'Mortality Tables'!$N$1:$DN$1,0),FALSE),VLOOKUP($T195,Fe_Annuity_Tables,MATCH(BY$3+3,'Mortality Tables'!$N$1:$DN$1,0),FALSE)),"")</f>
        <v/>
      </c>
      <c r="BZ195" s="685" t="str">
        <f>IFERROR((BY195+AI195*Contr_Rate)*(1+Inv_Return)*IF($D195=$C$1,VLOOKUP($T195,Male_Annuity_Tables,MATCH($BS$3+3,'Mortality Tables'!$N$1:$DN$1,0),FALSE),VLOOKUP($T195,Fe_Annuity_Tables,MATCH(BZ$3+3,'Mortality Tables'!$N$1:$DN$1,0),FALSE)),"")</f>
        <v/>
      </c>
      <c r="CA195" s="685" t="str">
        <f>IFERROR((BZ195+AJ195*Contr_Rate)*(1+Inv_Return)*IF($D195=$C$1,VLOOKUP($T195,Male_Annuity_Tables,MATCH($BS$3+3,'Mortality Tables'!$N$1:$DN$1,0),FALSE),VLOOKUP($T195,Fe_Annuity_Tables,MATCH(CA$3+3,'Mortality Tables'!$N$1:$DN$1,0),FALSE)),"")</f>
        <v/>
      </c>
      <c r="CB195" s="685" t="str">
        <f>IFERROR((CA195+AK195*Contr_Rate)*(1+Inv_Return)*IF($D195=$C$1,VLOOKUP($T195,Male_Annuity_Tables,MATCH($BS$3+3,'Mortality Tables'!$N$1:$DN$1,0),FALSE),VLOOKUP($T195,Fe_Annuity_Tables,MATCH(CB$3+3,'Mortality Tables'!$N$1:$DN$1,0),FALSE)),"")</f>
        <v/>
      </c>
      <c r="CC195" s="685" t="str">
        <f>IFERROR((CB195+AL195*Contr_Rate)*(1+Inv_Return)*IF($D195=$C$1,VLOOKUP($T195,Male_Annuity_Tables,MATCH($BS$3+3,'Mortality Tables'!$N$1:$DN$1,0),FALSE),VLOOKUP($T195,Fe_Annuity_Tables,MATCH(CC$3+3,'Mortality Tables'!$N$1:$DN$1,0),FALSE)),"")</f>
        <v/>
      </c>
      <c r="CD195" s="685" t="str">
        <f>IFERROR((CC195+AM195*Contr_Rate)*(1+Inv_Return)*IF($D195=$C$1,VLOOKUP($T195,Male_Annuity_Tables,MATCH($BS$3+3,'Mortality Tables'!$N$1:$DN$1,0),FALSE),VLOOKUP($T195,Fe_Annuity_Tables,MATCH(CD$3+3,'Mortality Tables'!$N$1:$DN$1,0),FALSE)),"")</f>
        <v/>
      </c>
      <c r="CE195" s="685" t="str">
        <f>IFERROR((CD195+AN195*Contr_Rate)*(1+Inv_Return)*IF($D195=$C$1,VLOOKUP($T195,Male_Annuity_Tables,MATCH($BS$3+3,'Mortality Tables'!$N$1:$DN$1,0),FALSE),VLOOKUP($T195,Fe_Annuity_Tables,MATCH(CE$3+3,'Mortality Tables'!$N$1:$DN$1,0),FALSE)),"")</f>
        <v/>
      </c>
      <c r="CF195" s="685" t="str">
        <f>IFERROR((CE195+AO195*Contr_Rate)*(1+Inv_Return)*IF($D195=$C$1,VLOOKUP($T195,Male_Annuity_Tables,MATCH($BS$3+3,'Mortality Tables'!$N$1:$DN$1,0),FALSE),VLOOKUP($T195,Fe_Annuity_Tables,MATCH(CF$3+3,'Mortality Tables'!$N$1:$DN$1,0),FALSE)),"")</f>
        <v/>
      </c>
      <c r="CG195" s="685" t="str">
        <f>IFERROR((CF195+AP195*Contr_Rate)*(1+Inv_Return)*IF($D195=$C$1,VLOOKUP($T195,Male_Annuity_Tables,MATCH($BS$3+3,'Mortality Tables'!$N$1:$DN$1,0),FALSE),VLOOKUP($T195,Fe_Annuity_Tables,MATCH(CG$3+3,'Mortality Tables'!$N$1:$DN$1,0),FALSE)),"")</f>
        <v/>
      </c>
      <c r="CH195" s="685" t="str">
        <f>IFERROR((CG195+AQ195*Contr_Rate)*(1+Inv_Return)*IF($D195=$C$1,VLOOKUP($T195,Male_Annuity_Tables,MATCH($BS$3+3,'Mortality Tables'!$N$1:$DN$1,0),FALSE),VLOOKUP($T195,Fe_Annuity_Tables,MATCH(CH$3+3,'Mortality Tables'!$N$1:$DN$1,0),FALSE)),"")</f>
        <v/>
      </c>
      <c r="CI195" s="685" t="str">
        <f>IFERROR((CH195+AR195*Contr_Rate)*(1+Inv_Return)*IF($D195=$C$1,VLOOKUP($T195,Male_Annuity_Tables,MATCH($BS$3+3,'Mortality Tables'!$N$1:$DN$1,0),FALSE),VLOOKUP($T195,Fe_Annuity_Tables,MATCH(CI$3+3,'Mortality Tables'!$N$1:$DN$1,0),FALSE)),"")</f>
        <v/>
      </c>
      <c r="CJ195" s="685" t="str">
        <f>IFERROR((CI195+AS195*Contr_Rate)*(1+Inv_Return)*IF($D195=$C$1,VLOOKUP($T195,Male_Annuity_Tables,MATCH($BS$3+3,'Mortality Tables'!$N$1:$DN$1,0),FALSE),VLOOKUP($T195,Fe_Annuity_Tables,MATCH(CJ$3+3,'Mortality Tables'!$N$1:$DN$1,0),FALSE)),"")</f>
        <v/>
      </c>
      <c r="CK195" s="685" t="str">
        <f>IFERROR((CJ195+AT195*Contr_Rate)*(1+Inv_Return)*IF($D195=$C$1,VLOOKUP($T195,Male_Annuity_Tables,MATCH($BS$3+3,'Mortality Tables'!$N$1:$DN$1,0),FALSE),VLOOKUP($T195,Fe_Annuity_Tables,MATCH(CK$3+3,'Mortality Tables'!$N$1:$DN$1,0),FALSE)),"")</f>
        <v/>
      </c>
      <c r="CL195" s="685" t="str">
        <f>IFERROR((CK195+AU195*Contr_Rate)*(1+Inv_Return)*IF($D195=$C$1,VLOOKUP($T195,Male_Annuity_Tables,MATCH($BS$3+3,'Mortality Tables'!$N$1:$DN$1,0),FALSE),VLOOKUP($T195,Fe_Annuity_Tables,MATCH(CL$3+3,'Mortality Tables'!$N$1:$DN$1,0),FALSE)),"")</f>
        <v/>
      </c>
      <c r="CM195" s="685" t="str">
        <f>IFERROR((CL195+AV195*Contr_Rate)*(1+Inv_Return)*IF($D195=$C$1,VLOOKUP($T195,Male_Annuity_Tables,MATCH($BS$3+3,'Mortality Tables'!$N$1:$DN$1,0),FALSE),VLOOKUP($T195,Fe_Annuity_Tables,MATCH(CM$3+3,'Mortality Tables'!$N$1:$DN$1,0),FALSE)),"")</f>
        <v/>
      </c>
      <c r="CN195" s="685" t="str">
        <f>IFERROR((CM195+AW195*Contr_Rate)*(1+Inv_Return)*IF($D195=$C$1,VLOOKUP($T195,Male_Annuity_Tables,MATCH($BS$3+3,'Mortality Tables'!$N$1:$DN$1,0),FALSE),VLOOKUP($T195,Fe_Annuity_Tables,MATCH(CN$3+3,'Mortality Tables'!$N$1:$DN$1,0),FALSE)),"")</f>
        <v/>
      </c>
      <c r="CO195" s="685" t="str">
        <f>IFERROR((CN195+AX195*Contr_Rate)*(1+Inv_Return)*IF($D195=$C$1,VLOOKUP($T195,Male_Annuity_Tables,MATCH($BS$3+3,'Mortality Tables'!$N$1:$DN$1,0),FALSE),VLOOKUP($T195,Fe_Annuity_Tables,MATCH(CO$3+3,'Mortality Tables'!$N$1:$DN$1,0),FALSE)),"")</f>
        <v/>
      </c>
      <c r="CP195" s="685" t="str">
        <f>IFERROR((CO195+AY195*Contr_Rate)*(1+Inv_Return)*IF($D195=$C$1,VLOOKUP($T195,Male_Annuity_Tables,MATCH($BS$3+3,'Mortality Tables'!$N$1:$DN$1,0),FALSE),VLOOKUP($T195,Fe_Annuity_Tables,MATCH(CP$3+3,'Mortality Tables'!$N$1:$DN$1,0),FALSE)),"")</f>
        <v/>
      </c>
      <c r="CQ195" s="685" t="str">
        <f>IFERROR((CP195+AZ195*Contr_Rate)*(1+Inv_Return)*IF($D195=$C$1,VLOOKUP($T195,Male_Annuity_Tables,MATCH($BS$3+3,'Mortality Tables'!$N$1:$DN$1,0),FALSE),VLOOKUP($T195,Fe_Annuity_Tables,MATCH(CQ$3+3,'Mortality Tables'!$N$1:$DN$1,0),FALSE)),"")</f>
        <v/>
      </c>
      <c r="CR195" s="685" t="str">
        <f>IFERROR((CQ195+BA195*Contr_Rate)*(1+Inv_Return)*IF($D195=$C$1,VLOOKUP($T195,Male_Annuity_Tables,MATCH($BS$3+3,'Mortality Tables'!$N$1:$DN$1,0),FALSE),VLOOKUP($T195,Fe_Annuity_Tables,MATCH(CR$3+3,'Mortality Tables'!$N$1:$DN$1,0),FALSE)),"")</f>
        <v/>
      </c>
      <c r="CS195" s="685" t="str">
        <f>IFERROR((CR195+BB195*Contr_Rate)*(1+Inv_Return)*IF($D195=$C$1,VLOOKUP($T195,Male_Annuity_Tables,MATCH($BS$3+3,'Mortality Tables'!$N$1:$DN$1,0),FALSE),VLOOKUP($T195,Fe_Annuity_Tables,MATCH(CS$3+3,'Mortality Tables'!$N$1:$DN$1,0),FALSE)),"")</f>
        <v/>
      </c>
      <c r="CT195" s="685" t="str">
        <f>IFERROR((CS195+BC195*Contr_Rate)*(1+Inv_Return)*IF($D195=$C$1,VLOOKUP($T195,Male_Annuity_Tables,MATCH($BS$3+3,'Mortality Tables'!$N$1:$DN$1,0),FALSE),VLOOKUP($T195,Fe_Annuity_Tables,MATCH(CT$3+3,'Mortality Tables'!$N$1:$DN$1,0),FALSE)),"")</f>
        <v/>
      </c>
      <c r="CU195" s="685" t="str">
        <f>IFERROR((CT195+BD195*Contr_Rate)*(1+Inv_Return)*IF($D195=$C$1,VLOOKUP($T195,Male_Annuity_Tables,MATCH($BS$3+3,'Mortality Tables'!$N$1:$DN$1,0),FALSE),VLOOKUP($T195,Fe_Annuity_Tables,MATCH(CU$3+3,'Mortality Tables'!$N$1:$DN$1,0),FALSE)),"")</f>
        <v/>
      </c>
      <c r="CV195" s="685" t="str">
        <f>IFERROR((CU195+BE195*Contr_Rate)*(1+Inv_Return)*IF($D195=$C$1,VLOOKUP($T195,Male_Annuity_Tables,MATCH($BS$3+3,'Mortality Tables'!$N$1:$DN$1,0),FALSE),VLOOKUP($T195,Fe_Annuity_Tables,MATCH(CV$3+3,'Mortality Tables'!$N$1:$DN$1,0),FALSE)),"")</f>
        <v/>
      </c>
      <c r="CW195" s="685" t="str">
        <f>IFERROR((CV195+BF195*Contr_Rate)*(1+Inv_Return)*IF($D195=$C$1,VLOOKUP($T195,Male_Annuity_Tables,MATCH($BS$3+3,'Mortality Tables'!$N$1:$DN$1,0),FALSE),VLOOKUP($T195,Fe_Annuity_Tables,MATCH(CW$3+3,'Mortality Tables'!$N$1:$DN$1,0),FALSE)),"")</f>
        <v/>
      </c>
      <c r="CX195" s="685" t="str">
        <f>IFERROR((CW195+BG195*Contr_Rate)*(1+Inv_Return)*IF($D195=$C$1,VLOOKUP($T195,Male_Annuity_Tables,MATCH($BS$3+3,'Mortality Tables'!$N$1:$DN$1,0),FALSE),VLOOKUP($T195,Fe_Annuity_Tables,MATCH(CX$3+3,'Mortality Tables'!$N$1:$DN$1,0),FALSE)),"")</f>
        <v/>
      </c>
      <c r="CY195" s="685" t="str">
        <f>IFERROR((CX195+BH195*Contr_Rate)*(1+Inv_Return)*IF($D195=$C$1,VLOOKUP($T195,Male_Annuity_Tables,MATCH($BS$3+3,'Mortality Tables'!$N$1:$DN$1,0),FALSE),VLOOKUP($T195,Fe_Annuity_Tables,MATCH(CY$3+3,'Mortality Tables'!$N$1:$DN$1,0),FALSE)),"")</f>
        <v/>
      </c>
      <c r="CZ195" s="685" t="str">
        <f>IFERROR((CY195+BI195*Contr_Rate)*(1+Inv_Return)*IF($D195=$C$1,VLOOKUP($T195,Male_Annuity_Tables,MATCH($BS$3+3,'Mortality Tables'!$N$1:$DN$1,0),FALSE),VLOOKUP($T195,Fe_Annuity_Tables,MATCH(CZ$3+3,'Mortality Tables'!$N$1:$DN$1,0),FALSE)),"")</f>
        <v/>
      </c>
      <c r="DA195" s="685" t="str">
        <f>IFERROR((CZ195+BJ195*Contr_Rate)*(1+Inv_Return)*IF($D195=$C$1,VLOOKUP($T195,Male_Annuity_Tables,MATCH($BS$3+3,'Mortality Tables'!$N$1:$DN$1,0),FALSE),VLOOKUP($T195,Fe_Annuity_Tables,MATCH(DA$3+3,'Mortality Tables'!$N$1:$DN$1,0),FALSE)),"")</f>
        <v/>
      </c>
      <c r="DB195" s="685" t="str">
        <f>IFERROR((DA195+BK195*Contr_Rate)*(1+Inv_Return)*IF($D195=$C$1,VLOOKUP($T195,Male_Annuity_Tables,MATCH($BS$3+3,'Mortality Tables'!$N$1:$DN$1,0),FALSE),VLOOKUP($T195,Fe_Annuity_Tables,MATCH(DB$3+3,'Mortality Tables'!$N$1:$DN$1,0),FALSE)),"")</f>
        <v/>
      </c>
      <c r="DC195" s="685" t="str">
        <f>IFERROR((DB195+BL195*Contr_Rate)*(1+Inv_Return)*IF($D195=$C$1,VLOOKUP($T195,Male_Annuity_Tables,MATCH($BS$3+3,'Mortality Tables'!$N$1:$DN$1,0),FALSE),VLOOKUP($T195,Fe_Annuity_Tables,MATCH(DC$3+3,'Mortality Tables'!$N$1:$DN$1,0),FALSE)),"")</f>
        <v/>
      </c>
      <c r="DD195" s="685" t="str">
        <f>IFERROR((DC195+BM195*Contr_Rate)*(1+Inv_Return)*IF($D195=$C$1,VLOOKUP($T195,Male_Annuity_Tables,MATCH($BS$3+3,'Mortality Tables'!$N$1:$DN$1,0),FALSE),VLOOKUP($T195,Fe_Annuity_Tables,MATCH(DD$3+3,'Mortality Tables'!$N$1:$DN$1,0),FALSE)),"")</f>
        <v/>
      </c>
      <c r="DE195" s="685" t="str">
        <f>IFERROR((DD195+BN195*Contr_Rate)*(1+Inv_Return)*IF($D195=$C$1,VLOOKUP($T195,Male_Annuity_Tables,MATCH($BS$3+3,'Mortality Tables'!$N$1:$DN$1,0),FALSE),VLOOKUP($T195,Fe_Annuity_Tables,MATCH(DE$3+3,'Mortality Tables'!$N$1:$DN$1,0),FALSE)),"")</f>
        <v/>
      </c>
      <c r="DF195" s="685" t="str">
        <f>IFERROR((DE195+BO195*Contr_Rate)*(1+Inv_Return)*IF($D195=$C$1,VLOOKUP($T195,Male_Annuity_Tables,MATCH($BS$3+3,'Mortality Tables'!$N$1:$DN$1,0),FALSE),VLOOKUP($T195,Fe_Annuity_Tables,MATCH(DF$3+3,'Mortality Tables'!$N$1:$DN$1,0),FALSE)),"")</f>
        <v/>
      </c>
      <c r="DG195" s="685" t="str">
        <f>IFERROR((DF195+BP195*Contr_Rate)*(1+Inv_Return)*IF($D195=$C$1,VLOOKUP($T195,Male_Annuity_Tables,MATCH($BS$3+3,'Mortality Tables'!$N$1:$DN$1,0),FALSE),VLOOKUP($T195,Fe_Annuity_Tables,MATCH(DG$3+3,'Mortality Tables'!$N$1:$DN$1,0),FALSE)),"")</f>
        <v/>
      </c>
      <c r="DH195" s="685" t="str">
        <f>IFERROR((DG195+BQ195*Contr_Rate)*(1+Inv_Return)*IF($D195=$C$1,VLOOKUP($T195,Male_Annuity_Tables,MATCH($BS$3+3,'Mortality Tables'!$N$1:$DN$1,0),FALSE),VLOOKUP($T195,Fe_Annuity_Tables,MATCH(DH$3+3,'Mortality Tables'!$N$1:$DN$1,0),FALSE)),"")</f>
        <v/>
      </c>
      <c r="DJ195" s="686">
        <f t="shared" si="131"/>
        <v>1685599.4338753188</v>
      </c>
      <c r="DK195" s="680">
        <f t="shared" si="60"/>
        <v>8.8017766057058875</v>
      </c>
      <c r="DL195" s="686">
        <f t="shared" si="111"/>
        <v>128309.5074197116</v>
      </c>
      <c r="DM195" s="686">
        <f t="shared" si="132"/>
        <v>2681633.2140773125</v>
      </c>
      <c r="DN195" s="687">
        <f t="shared" si="112"/>
        <v>4.784752319823124E-2</v>
      </c>
      <c r="DP195" s="688">
        <f t="shared" si="126"/>
        <v>59066.638467156437</v>
      </c>
      <c r="DQ195" s="688">
        <f t="shared" si="127"/>
        <v>95697.379459120406</v>
      </c>
      <c r="DR195" s="688" t="str">
        <f t="shared" si="128"/>
        <v/>
      </c>
    </row>
    <row r="196" spans="1:123" s="657" customFormat="1" ht="14.5">
      <c r="A196" s="675" t="s">
        <v>1460</v>
      </c>
      <c r="B196" s="675" t="s">
        <v>1461</v>
      </c>
      <c r="C196" s="675" t="s">
        <v>541</v>
      </c>
      <c r="D196" s="675" t="s">
        <v>60</v>
      </c>
      <c r="E196" s="676">
        <v>23329</v>
      </c>
      <c r="F196" s="677">
        <v>39921</v>
      </c>
      <c r="G196" s="677">
        <v>41635</v>
      </c>
      <c r="H196" s="678">
        <v>621833</v>
      </c>
      <c r="I196" s="678">
        <v>51135.39</v>
      </c>
      <c r="J196" s="678">
        <v>61479.65</v>
      </c>
      <c r="K196" s="678"/>
      <c r="L196" s="678">
        <v>112615.04000000001</v>
      </c>
      <c r="M196" s="679">
        <f>IF(COUNTIF($A$4:A204,A196)=1,0,1)</f>
        <v>0</v>
      </c>
      <c r="N196" s="680" t="str">
        <f t="shared" si="108"/>
        <v>Okay</v>
      </c>
      <c r="O196" s="680" t="str">
        <f t="shared" si="134"/>
        <v>TRUE</v>
      </c>
      <c r="P196" s="680" t="b">
        <f t="shared" si="121"/>
        <v>1</v>
      </c>
      <c r="Q196" s="680" t="b">
        <f t="shared" si="76"/>
        <v>1</v>
      </c>
      <c r="R196" s="680" t="b">
        <f t="shared" si="77"/>
        <v>1</v>
      </c>
      <c r="S196" s="681">
        <f t="shared" si="122"/>
        <v>45.457534246575342</v>
      </c>
      <c r="T196" s="682">
        <f t="shared" si="78"/>
        <v>61</v>
      </c>
      <c r="U196" s="682">
        <f t="shared" si="130"/>
        <v>50</v>
      </c>
      <c r="V196" s="682">
        <f t="shared" si="79"/>
        <v>11.016438356164384</v>
      </c>
      <c r="W196" s="682">
        <f t="shared" si="109"/>
        <v>0</v>
      </c>
      <c r="X196" s="683">
        <f t="shared" si="110"/>
        <v>0</v>
      </c>
      <c r="Y196" s="684">
        <f t="shared" si="123"/>
        <v>9.3900000000000008E-3</v>
      </c>
      <c r="Z196" s="684">
        <f>IF($D196=$C$1,VLOOKUP($T196,Male_Annuity_Tables,MATCH($W196+2,'Mortality Tables'!$DS$1:$HT$1,0),FALSE),VLOOKUP($T196,Fe_Annuity_Tables,MATCH($W196+2,'Mortality Tables'!$M$1:$DN$1,0),FALSE))</f>
        <v>1</v>
      </c>
      <c r="AA196" s="664"/>
      <c r="AB196" s="685" t="str">
        <f t="shared" si="124"/>
        <v/>
      </c>
      <c r="AC196" s="685" t="str">
        <f t="shared" si="124"/>
        <v/>
      </c>
      <c r="AD196" s="685" t="str">
        <f t="shared" si="124"/>
        <v/>
      </c>
      <c r="AE196" s="685" t="str">
        <f t="shared" si="124"/>
        <v/>
      </c>
      <c r="AF196" s="685" t="str">
        <f t="shared" si="124"/>
        <v/>
      </c>
      <c r="AG196" s="685" t="str">
        <f t="shared" si="124"/>
        <v/>
      </c>
      <c r="AH196" s="685" t="str">
        <f t="shared" si="124"/>
        <v/>
      </c>
      <c r="AI196" s="685" t="str">
        <f t="shared" si="124"/>
        <v/>
      </c>
      <c r="AJ196" s="685" t="str">
        <f t="shared" si="124"/>
        <v/>
      </c>
      <c r="AK196" s="685" t="str">
        <f t="shared" si="124"/>
        <v/>
      </c>
      <c r="AL196" s="685" t="str">
        <f t="shared" si="120"/>
        <v/>
      </c>
      <c r="AM196" s="685" t="str">
        <f t="shared" si="120"/>
        <v/>
      </c>
      <c r="AN196" s="685" t="str">
        <f t="shared" si="120"/>
        <v/>
      </c>
      <c r="AO196" s="685" t="str">
        <f t="shared" si="120"/>
        <v/>
      </c>
      <c r="AP196" s="685" t="str">
        <f t="shared" si="120"/>
        <v/>
      </c>
      <c r="AQ196" s="685" t="str">
        <f t="shared" si="120"/>
        <v/>
      </c>
      <c r="AR196" s="685" t="str">
        <f t="shared" si="120"/>
        <v/>
      </c>
      <c r="AS196" s="685" t="str">
        <f t="shared" si="120"/>
        <v/>
      </c>
      <c r="AT196" s="685" t="str">
        <f t="shared" si="120"/>
        <v/>
      </c>
      <c r="AU196" s="685" t="str">
        <f t="shared" si="120"/>
        <v/>
      </c>
      <c r="AV196" s="685" t="str">
        <f t="shared" si="118"/>
        <v/>
      </c>
      <c r="AW196" s="685" t="str">
        <f t="shared" si="118"/>
        <v/>
      </c>
      <c r="AX196" s="685" t="str">
        <f t="shared" si="118"/>
        <v/>
      </c>
      <c r="AY196" s="685" t="str">
        <f t="shared" si="118"/>
        <v/>
      </c>
      <c r="AZ196" s="685" t="str">
        <f t="shared" si="118"/>
        <v/>
      </c>
      <c r="BA196" s="685" t="str">
        <f t="shared" si="118"/>
        <v/>
      </c>
      <c r="BB196" s="685" t="str">
        <f t="shared" si="118"/>
        <v/>
      </c>
      <c r="BC196" s="685" t="str">
        <f t="shared" si="118"/>
        <v/>
      </c>
      <c r="BD196" s="685" t="str">
        <f t="shared" si="118"/>
        <v/>
      </c>
      <c r="BE196" s="685" t="str">
        <f t="shared" si="118"/>
        <v/>
      </c>
      <c r="BF196" s="685" t="str">
        <f t="shared" si="118"/>
        <v/>
      </c>
      <c r="BG196" s="685" t="str">
        <f t="shared" si="118"/>
        <v/>
      </c>
      <c r="BH196" s="685" t="str">
        <f t="shared" si="118"/>
        <v/>
      </c>
      <c r="BI196" s="685" t="str">
        <f t="shared" si="118"/>
        <v/>
      </c>
      <c r="BJ196" s="685" t="str">
        <f t="shared" si="118"/>
        <v/>
      </c>
      <c r="BK196" s="685" t="str">
        <f t="shared" si="118"/>
        <v/>
      </c>
      <c r="BL196" s="685" t="str">
        <f t="shared" si="125"/>
        <v/>
      </c>
      <c r="BM196" s="685" t="str">
        <f t="shared" si="125"/>
        <v/>
      </c>
      <c r="BN196" s="685" t="str">
        <f t="shared" si="125"/>
        <v/>
      </c>
      <c r="BO196" s="685" t="str">
        <f t="shared" si="125"/>
        <v/>
      </c>
      <c r="BP196" s="685" t="str">
        <f t="shared" si="125"/>
        <v/>
      </c>
      <c r="BQ196" s="685" t="str">
        <f t="shared" si="107"/>
        <v/>
      </c>
      <c r="BR196" s="529"/>
      <c r="BS196" s="685" t="str">
        <f>IFERROR(($L196+AB196*Contr_Rate)*(1+Inv_Return)*IF($D196=$C$1,VLOOKUP($T196,Male_Annuity_Tables,MATCH($BS$3+3,'Mortality Tables'!$N$1:$DN$1,0),FALSE),VLOOKUP($T196,Fe_Annuity_Tables,MATCH(BS$3+3,'Mortality Tables'!$N$1:$DN$1,0),FALSE)),"")</f>
        <v/>
      </c>
      <c r="BT196" s="685" t="str">
        <f>IFERROR(($BS196+AC196*Contr_Rate)*(1+Inv_Return)*IF($D196=$C$1,VLOOKUP($T196,Male_Annuity_Tables,MATCH($BS$3+3,'Mortality Tables'!$N$1:$DN$1,0),FALSE),VLOOKUP($T196,Fe_Annuity_Tables,MATCH(BT$3+3,'Mortality Tables'!$N$1:$DN$1,0),FALSE)),"")</f>
        <v/>
      </c>
      <c r="BU196" s="685" t="str">
        <f>IFERROR((BT196+AD196*Contr_Rate)*(1+Inv_Return)*IF($D196=$C$1,VLOOKUP($T196,Male_Annuity_Tables,MATCH($BS$3+3,'Mortality Tables'!$N$1:$DN$1,0),FALSE),VLOOKUP($T196,Fe_Annuity_Tables,MATCH(BU$3+3,'Mortality Tables'!$N$1:$DN$1,0),FALSE)),"")</f>
        <v/>
      </c>
      <c r="BV196" s="685" t="str">
        <f>IFERROR((BU196+AE196*Contr_Rate)*(1+Inv_Return)*IF($D196=$C$1,VLOOKUP($T196,Male_Annuity_Tables,MATCH($BS$3+3,'Mortality Tables'!$N$1:$DN$1,0),FALSE),VLOOKUP($T196,Fe_Annuity_Tables,MATCH(BV$3+3,'Mortality Tables'!$N$1:$DN$1,0),FALSE)),"")</f>
        <v/>
      </c>
      <c r="BW196" s="685" t="str">
        <f>IFERROR((BV196+AF196*Contr_Rate)*(1+Inv_Return)*IF($D196=$C$1,VLOOKUP($T196,Male_Annuity_Tables,MATCH($BS$3+3,'Mortality Tables'!$N$1:$DN$1,0),FALSE),VLOOKUP($T196,Fe_Annuity_Tables,MATCH(BW$3+3,'Mortality Tables'!$N$1:$DN$1,0),FALSE)),"")</f>
        <v/>
      </c>
      <c r="BX196" s="685" t="str">
        <f>IFERROR((BW196+AG196*Contr_Rate)*(1+Inv_Return)*IF($D196=$C$1,VLOOKUP($T196,Male_Annuity_Tables,MATCH($BS$3+3,'Mortality Tables'!$N$1:$DN$1,0),FALSE),VLOOKUP($T196,Fe_Annuity_Tables,MATCH(BX$3+3,'Mortality Tables'!$N$1:$DN$1,0),FALSE)),"")</f>
        <v/>
      </c>
      <c r="BY196" s="685" t="str">
        <f>IFERROR((BX196+AH196*Contr_Rate)*(1+Inv_Return)*IF($D196=$C$1,VLOOKUP($T196,Male_Annuity_Tables,MATCH($BS$3+3,'Mortality Tables'!$N$1:$DN$1,0),FALSE),VLOOKUP($T196,Fe_Annuity_Tables,MATCH(BY$3+3,'Mortality Tables'!$N$1:$DN$1,0),FALSE)),"")</f>
        <v/>
      </c>
      <c r="BZ196" s="685" t="str">
        <f>IFERROR((BY196+AI196*Contr_Rate)*(1+Inv_Return)*IF($D196=$C$1,VLOOKUP($T196,Male_Annuity_Tables,MATCH($BS$3+3,'Mortality Tables'!$N$1:$DN$1,0),FALSE),VLOOKUP($T196,Fe_Annuity_Tables,MATCH(BZ$3+3,'Mortality Tables'!$N$1:$DN$1,0),FALSE)),"")</f>
        <v/>
      </c>
      <c r="CA196" s="685" t="str">
        <f>IFERROR((BZ196+AJ196*Contr_Rate)*(1+Inv_Return)*IF($D196=$C$1,VLOOKUP($T196,Male_Annuity_Tables,MATCH($BS$3+3,'Mortality Tables'!$N$1:$DN$1,0),FALSE),VLOOKUP($T196,Fe_Annuity_Tables,MATCH(CA$3+3,'Mortality Tables'!$N$1:$DN$1,0),FALSE)),"")</f>
        <v/>
      </c>
      <c r="CB196" s="685" t="str">
        <f>IFERROR((CA196+AK196*Contr_Rate)*(1+Inv_Return)*IF($D196=$C$1,VLOOKUP($T196,Male_Annuity_Tables,MATCH($BS$3+3,'Mortality Tables'!$N$1:$DN$1,0),FALSE),VLOOKUP($T196,Fe_Annuity_Tables,MATCH(CB$3+3,'Mortality Tables'!$N$1:$DN$1,0),FALSE)),"")</f>
        <v/>
      </c>
      <c r="CC196" s="685" t="str">
        <f>IFERROR((CB196+AL196*Contr_Rate)*(1+Inv_Return)*IF($D196=$C$1,VLOOKUP($T196,Male_Annuity_Tables,MATCH($BS$3+3,'Mortality Tables'!$N$1:$DN$1,0),FALSE),VLOOKUP($T196,Fe_Annuity_Tables,MATCH(CC$3+3,'Mortality Tables'!$N$1:$DN$1,0),FALSE)),"")</f>
        <v/>
      </c>
      <c r="CD196" s="685" t="str">
        <f>IFERROR((CC196+AM196*Contr_Rate)*(1+Inv_Return)*IF($D196=$C$1,VLOOKUP($T196,Male_Annuity_Tables,MATCH($BS$3+3,'Mortality Tables'!$N$1:$DN$1,0),FALSE),VLOOKUP($T196,Fe_Annuity_Tables,MATCH(CD$3+3,'Mortality Tables'!$N$1:$DN$1,0),FALSE)),"")</f>
        <v/>
      </c>
      <c r="CE196" s="685" t="str">
        <f>IFERROR((CD196+AN196*Contr_Rate)*(1+Inv_Return)*IF($D196=$C$1,VLOOKUP($T196,Male_Annuity_Tables,MATCH($BS$3+3,'Mortality Tables'!$N$1:$DN$1,0),FALSE),VLOOKUP($T196,Fe_Annuity_Tables,MATCH(CE$3+3,'Mortality Tables'!$N$1:$DN$1,0),FALSE)),"")</f>
        <v/>
      </c>
      <c r="CF196" s="685" t="str">
        <f>IFERROR((CE196+AO196*Contr_Rate)*(1+Inv_Return)*IF($D196=$C$1,VLOOKUP($T196,Male_Annuity_Tables,MATCH($BS$3+3,'Mortality Tables'!$N$1:$DN$1,0),FALSE),VLOOKUP($T196,Fe_Annuity_Tables,MATCH(CF$3+3,'Mortality Tables'!$N$1:$DN$1,0),FALSE)),"")</f>
        <v/>
      </c>
      <c r="CG196" s="685" t="str">
        <f>IFERROR((CF196+AP196*Contr_Rate)*(1+Inv_Return)*IF($D196=$C$1,VLOOKUP($T196,Male_Annuity_Tables,MATCH($BS$3+3,'Mortality Tables'!$N$1:$DN$1,0),FALSE),VLOOKUP($T196,Fe_Annuity_Tables,MATCH(CG$3+3,'Mortality Tables'!$N$1:$DN$1,0),FALSE)),"")</f>
        <v/>
      </c>
      <c r="CH196" s="685" t="str">
        <f>IFERROR((CG196+AQ196*Contr_Rate)*(1+Inv_Return)*IF($D196=$C$1,VLOOKUP($T196,Male_Annuity_Tables,MATCH($BS$3+3,'Mortality Tables'!$N$1:$DN$1,0),FALSE),VLOOKUP($T196,Fe_Annuity_Tables,MATCH(CH$3+3,'Mortality Tables'!$N$1:$DN$1,0),FALSE)),"")</f>
        <v/>
      </c>
      <c r="CI196" s="685" t="str">
        <f>IFERROR((CH196+AR196*Contr_Rate)*(1+Inv_Return)*IF($D196=$C$1,VLOOKUP($T196,Male_Annuity_Tables,MATCH($BS$3+3,'Mortality Tables'!$N$1:$DN$1,0),FALSE),VLOOKUP($T196,Fe_Annuity_Tables,MATCH(CI$3+3,'Mortality Tables'!$N$1:$DN$1,0),FALSE)),"")</f>
        <v/>
      </c>
      <c r="CJ196" s="685" t="str">
        <f>IFERROR((CI196+AS196*Contr_Rate)*(1+Inv_Return)*IF($D196=$C$1,VLOOKUP($T196,Male_Annuity_Tables,MATCH($BS$3+3,'Mortality Tables'!$N$1:$DN$1,0),FALSE),VLOOKUP($T196,Fe_Annuity_Tables,MATCH(CJ$3+3,'Mortality Tables'!$N$1:$DN$1,0),FALSE)),"")</f>
        <v/>
      </c>
      <c r="CK196" s="685" t="str">
        <f>IFERROR((CJ196+AT196*Contr_Rate)*(1+Inv_Return)*IF($D196=$C$1,VLOOKUP($T196,Male_Annuity_Tables,MATCH($BS$3+3,'Mortality Tables'!$N$1:$DN$1,0),FALSE),VLOOKUP($T196,Fe_Annuity_Tables,MATCH(CK$3+3,'Mortality Tables'!$N$1:$DN$1,0),FALSE)),"")</f>
        <v/>
      </c>
      <c r="CL196" s="685" t="str">
        <f>IFERROR((CK196+AU196*Contr_Rate)*(1+Inv_Return)*IF($D196=$C$1,VLOOKUP($T196,Male_Annuity_Tables,MATCH($BS$3+3,'Mortality Tables'!$N$1:$DN$1,0),FALSE),VLOOKUP($T196,Fe_Annuity_Tables,MATCH(CL$3+3,'Mortality Tables'!$N$1:$DN$1,0),FALSE)),"")</f>
        <v/>
      </c>
      <c r="CM196" s="685" t="str">
        <f>IFERROR((CL196+AV196*Contr_Rate)*(1+Inv_Return)*IF($D196=$C$1,VLOOKUP($T196,Male_Annuity_Tables,MATCH($BS$3+3,'Mortality Tables'!$N$1:$DN$1,0),FALSE),VLOOKUP($T196,Fe_Annuity_Tables,MATCH(CM$3+3,'Mortality Tables'!$N$1:$DN$1,0),FALSE)),"")</f>
        <v/>
      </c>
      <c r="CN196" s="685" t="str">
        <f>IFERROR((CM196+AW196*Contr_Rate)*(1+Inv_Return)*IF($D196=$C$1,VLOOKUP($T196,Male_Annuity_Tables,MATCH($BS$3+3,'Mortality Tables'!$N$1:$DN$1,0),FALSE),VLOOKUP($T196,Fe_Annuity_Tables,MATCH(CN$3+3,'Mortality Tables'!$N$1:$DN$1,0),FALSE)),"")</f>
        <v/>
      </c>
      <c r="CO196" s="685" t="str">
        <f>IFERROR((CN196+AX196*Contr_Rate)*(1+Inv_Return)*IF($D196=$C$1,VLOOKUP($T196,Male_Annuity_Tables,MATCH($BS$3+3,'Mortality Tables'!$N$1:$DN$1,0),FALSE),VLOOKUP($T196,Fe_Annuity_Tables,MATCH(CO$3+3,'Mortality Tables'!$N$1:$DN$1,0),FALSE)),"")</f>
        <v/>
      </c>
      <c r="CP196" s="685" t="str">
        <f>IFERROR((CO196+AY196*Contr_Rate)*(1+Inv_Return)*IF($D196=$C$1,VLOOKUP($T196,Male_Annuity_Tables,MATCH($BS$3+3,'Mortality Tables'!$N$1:$DN$1,0),FALSE),VLOOKUP($T196,Fe_Annuity_Tables,MATCH(CP$3+3,'Mortality Tables'!$N$1:$DN$1,0),FALSE)),"")</f>
        <v/>
      </c>
      <c r="CQ196" s="685" t="str">
        <f>IFERROR((CP196+AZ196*Contr_Rate)*(1+Inv_Return)*IF($D196=$C$1,VLOOKUP($T196,Male_Annuity_Tables,MATCH($BS$3+3,'Mortality Tables'!$N$1:$DN$1,0),FALSE),VLOOKUP($T196,Fe_Annuity_Tables,MATCH(CQ$3+3,'Mortality Tables'!$N$1:$DN$1,0),FALSE)),"")</f>
        <v/>
      </c>
      <c r="CR196" s="685" t="str">
        <f>IFERROR((CQ196+BA196*Contr_Rate)*(1+Inv_Return)*IF($D196=$C$1,VLOOKUP($T196,Male_Annuity_Tables,MATCH($BS$3+3,'Mortality Tables'!$N$1:$DN$1,0),FALSE),VLOOKUP($T196,Fe_Annuity_Tables,MATCH(CR$3+3,'Mortality Tables'!$N$1:$DN$1,0),FALSE)),"")</f>
        <v/>
      </c>
      <c r="CS196" s="685" t="str">
        <f>IFERROR((CR196+BB196*Contr_Rate)*(1+Inv_Return)*IF($D196=$C$1,VLOOKUP($T196,Male_Annuity_Tables,MATCH($BS$3+3,'Mortality Tables'!$N$1:$DN$1,0),FALSE),VLOOKUP($T196,Fe_Annuity_Tables,MATCH(CS$3+3,'Mortality Tables'!$N$1:$DN$1,0),FALSE)),"")</f>
        <v/>
      </c>
      <c r="CT196" s="685" t="str">
        <f>IFERROR((CS196+BC196*Contr_Rate)*(1+Inv_Return)*IF($D196=$C$1,VLOOKUP($T196,Male_Annuity_Tables,MATCH($BS$3+3,'Mortality Tables'!$N$1:$DN$1,0),FALSE),VLOOKUP($T196,Fe_Annuity_Tables,MATCH(CT$3+3,'Mortality Tables'!$N$1:$DN$1,0),FALSE)),"")</f>
        <v/>
      </c>
      <c r="CU196" s="685" t="str">
        <f>IFERROR((CT196+BD196*Contr_Rate)*(1+Inv_Return)*IF($D196=$C$1,VLOOKUP($T196,Male_Annuity_Tables,MATCH($BS$3+3,'Mortality Tables'!$N$1:$DN$1,0),FALSE),VLOOKUP($T196,Fe_Annuity_Tables,MATCH(CU$3+3,'Mortality Tables'!$N$1:$DN$1,0),FALSE)),"")</f>
        <v/>
      </c>
      <c r="CV196" s="685" t="str">
        <f>IFERROR((CU196+BE196*Contr_Rate)*(1+Inv_Return)*IF($D196=$C$1,VLOOKUP($T196,Male_Annuity_Tables,MATCH($BS$3+3,'Mortality Tables'!$N$1:$DN$1,0),FALSE),VLOOKUP($T196,Fe_Annuity_Tables,MATCH(CV$3+3,'Mortality Tables'!$N$1:$DN$1,0),FALSE)),"")</f>
        <v/>
      </c>
      <c r="CW196" s="685" t="str">
        <f>IFERROR((CV196+BF196*Contr_Rate)*(1+Inv_Return)*IF($D196=$C$1,VLOOKUP($T196,Male_Annuity_Tables,MATCH($BS$3+3,'Mortality Tables'!$N$1:$DN$1,0),FALSE),VLOOKUP($T196,Fe_Annuity_Tables,MATCH(CW$3+3,'Mortality Tables'!$N$1:$DN$1,0),FALSE)),"")</f>
        <v/>
      </c>
      <c r="CX196" s="685" t="str">
        <f>IFERROR((CW196+BG196*Contr_Rate)*(1+Inv_Return)*IF($D196=$C$1,VLOOKUP($T196,Male_Annuity_Tables,MATCH($BS$3+3,'Mortality Tables'!$N$1:$DN$1,0),FALSE),VLOOKUP($T196,Fe_Annuity_Tables,MATCH(CX$3+3,'Mortality Tables'!$N$1:$DN$1,0),FALSE)),"")</f>
        <v/>
      </c>
      <c r="CY196" s="685" t="str">
        <f>IFERROR((CX196+BH196*Contr_Rate)*(1+Inv_Return)*IF($D196=$C$1,VLOOKUP($T196,Male_Annuity_Tables,MATCH($BS$3+3,'Mortality Tables'!$N$1:$DN$1,0),FALSE),VLOOKUP($T196,Fe_Annuity_Tables,MATCH(CY$3+3,'Mortality Tables'!$N$1:$DN$1,0),FALSE)),"")</f>
        <v/>
      </c>
      <c r="CZ196" s="685" t="str">
        <f>IFERROR((CY196+BI196*Contr_Rate)*(1+Inv_Return)*IF($D196=$C$1,VLOOKUP($T196,Male_Annuity_Tables,MATCH($BS$3+3,'Mortality Tables'!$N$1:$DN$1,0),FALSE),VLOOKUP($T196,Fe_Annuity_Tables,MATCH(CZ$3+3,'Mortality Tables'!$N$1:$DN$1,0),FALSE)),"")</f>
        <v/>
      </c>
      <c r="DA196" s="685" t="str">
        <f>IFERROR((CZ196+BJ196*Contr_Rate)*(1+Inv_Return)*IF($D196=$C$1,VLOOKUP($T196,Male_Annuity_Tables,MATCH($BS$3+3,'Mortality Tables'!$N$1:$DN$1,0),FALSE),VLOOKUP($T196,Fe_Annuity_Tables,MATCH(DA$3+3,'Mortality Tables'!$N$1:$DN$1,0),FALSE)),"")</f>
        <v/>
      </c>
      <c r="DB196" s="685" t="str">
        <f>IFERROR((DA196+BK196*Contr_Rate)*(1+Inv_Return)*IF($D196=$C$1,VLOOKUP($T196,Male_Annuity_Tables,MATCH($BS$3+3,'Mortality Tables'!$N$1:$DN$1,0),FALSE),VLOOKUP($T196,Fe_Annuity_Tables,MATCH(DB$3+3,'Mortality Tables'!$N$1:$DN$1,0),FALSE)),"")</f>
        <v/>
      </c>
      <c r="DC196" s="685" t="str">
        <f>IFERROR((DB196+BL196*Contr_Rate)*(1+Inv_Return)*IF($D196=$C$1,VLOOKUP($T196,Male_Annuity_Tables,MATCH($BS$3+3,'Mortality Tables'!$N$1:$DN$1,0),FALSE),VLOOKUP($T196,Fe_Annuity_Tables,MATCH(DC$3+3,'Mortality Tables'!$N$1:$DN$1,0),FALSE)),"")</f>
        <v/>
      </c>
      <c r="DD196" s="685" t="str">
        <f>IFERROR((DC196+BM196*Contr_Rate)*(1+Inv_Return)*IF($D196=$C$1,VLOOKUP($T196,Male_Annuity_Tables,MATCH($BS$3+3,'Mortality Tables'!$N$1:$DN$1,0),FALSE),VLOOKUP($T196,Fe_Annuity_Tables,MATCH(DD$3+3,'Mortality Tables'!$N$1:$DN$1,0),FALSE)),"")</f>
        <v/>
      </c>
      <c r="DE196" s="685" t="str">
        <f>IFERROR((DD196+BN196*Contr_Rate)*(1+Inv_Return)*IF($D196=$C$1,VLOOKUP($T196,Male_Annuity_Tables,MATCH($BS$3+3,'Mortality Tables'!$N$1:$DN$1,0),FALSE),VLOOKUP($T196,Fe_Annuity_Tables,MATCH(DE$3+3,'Mortality Tables'!$N$1:$DN$1,0),FALSE)),"")</f>
        <v/>
      </c>
      <c r="DF196" s="685" t="str">
        <f>IFERROR((DE196+BO196*Contr_Rate)*(1+Inv_Return)*IF($D196=$C$1,VLOOKUP($T196,Male_Annuity_Tables,MATCH($BS$3+3,'Mortality Tables'!$N$1:$DN$1,0),FALSE),VLOOKUP($T196,Fe_Annuity_Tables,MATCH(DF$3+3,'Mortality Tables'!$N$1:$DN$1,0),FALSE)),"")</f>
        <v/>
      </c>
      <c r="DG196" s="685" t="str">
        <f>IFERROR((DF196+BP196*Contr_Rate)*(1+Inv_Return)*IF($D196=$C$1,VLOOKUP($T196,Male_Annuity_Tables,MATCH($BS$3+3,'Mortality Tables'!$N$1:$DN$1,0),FALSE),VLOOKUP($T196,Fe_Annuity_Tables,MATCH(DG$3+3,'Mortality Tables'!$N$1:$DN$1,0),FALSE)),"")</f>
        <v/>
      </c>
      <c r="DH196" s="685" t="str">
        <f>IFERROR((DG196+BQ196*Contr_Rate)*(1+Inv_Return)*IF($D196=$C$1,VLOOKUP($T196,Male_Annuity_Tables,MATCH($BS$3+3,'Mortality Tables'!$N$1:$DN$1,0),FALSE),VLOOKUP($T196,Fe_Annuity_Tables,MATCH(DH$3+3,'Mortality Tables'!$N$1:$DN$1,0),FALSE)),"")</f>
        <v/>
      </c>
      <c r="DJ196" s="686">
        <f t="shared" si="131"/>
        <v>0</v>
      </c>
      <c r="DK196" s="680">
        <f t="shared" si="60"/>
        <v>8.8017766057058875</v>
      </c>
      <c r="DL196" s="686">
        <f t="shared" si="111"/>
        <v>0</v>
      </c>
      <c r="DM196" s="686">
        <f t="shared" si="132"/>
        <v>0</v>
      </c>
      <c r="DN196" s="687" t="str">
        <f t="shared" si="112"/>
        <v/>
      </c>
      <c r="DP196" s="688" t="str">
        <f t="shared" si="126"/>
        <v/>
      </c>
      <c r="DQ196" s="688" t="str">
        <f t="shared" si="127"/>
        <v/>
      </c>
      <c r="DR196" s="688" t="str">
        <f t="shared" si="128"/>
        <v/>
      </c>
    </row>
    <row r="197" spans="1:123" s="657" customFormat="1" ht="14.5">
      <c r="A197" s="675" t="s">
        <v>1462</v>
      </c>
      <c r="B197" s="675" t="s">
        <v>1463</v>
      </c>
      <c r="C197" s="675" t="s">
        <v>236</v>
      </c>
      <c r="D197" s="675" t="s">
        <v>60</v>
      </c>
      <c r="E197" s="676">
        <v>26553</v>
      </c>
      <c r="F197" s="677">
        <v>36113</v>
      </c>
      <c r="G197" s="677">
        <v>44349</v>
      </c>
      <c r="H197" s="678">
        <v>2734077</v>
      </c>
      <c r="I197" s="678">
        <v>212481.03</v>
      </c>
      <c r="J197" s="678">
        <v>244948.39</v>
      </c>
      <c r="K197" s="678">
        <v>25238.02</v>
      </c>
      <c r="L197" s="678">
        <v>482667.44000000006</v>
      </c>
      <c r="M197" s="679">
        <f>IF(COUNTIF($A$4:A204,A197)=1,0,1)</f>
        <v>0</v>
      </c>
      <c r="N197" s="680" t="str">
        <f t="shared" si="108"/>
        <v>Okay</v>
      </c>
      <c r="O197" s="680" t="str">
        <f t="shared" si="129"/>
        <v>TRUE</v>
      </c>
      <c r="P197" s="680" t="b">
        <f t="shared" si="121"/>
        <v>1</v>
      </c>
      <c r="Q197" s="680" t="b">
        <f t="shared" si="76"/>
        <v>1</v>
      </c>
      <c r="R197" s="680" t="b">
        <f t="shared" si="77"/>
        <v>1</v>
      </c>
      <c r="S197" s="681">
        <f t="shared" si="122"/>
        <v>26.19178082191781</v>
      </c>
      <c r="T197" s="682">
        <f t="shared" si="78"/>
        <v>52</v>
      </c>
      <c r="U197" s="682">
        <f t="shared" si="130"/>
        <v>48</v>
      </c>
      <c r="V197" s="682">
        <f t="shared" si="79"/>
        <v>3.580821917808219</v>
      </c>
      <c r="W197" s="682">
        <f t="shared" si="109"/>
        <v>8</v>
      </c>
      <c r="X197" s="683">
        <f t="shared" si="110"/>
        <v>3861339.5200000005</v>
      </c>
      <c r="Y197" s="684">
        <f t="shared" si="123"/>
        <v>4.3699999999999998E-3</v>
      </c>
      <c r="Z197" s="684">
        <f>IF($D197=$C$1,VLOOKUP($T197,Male_Annuity_Tables,MATCH($W197+2,'Mortality Tables'!$DS$1:$HT$1,0),FALSE),VLOOKUP($T197,Fe_Annuity_Tables,MATCH($W197+2,'Mortality Tables'!$M$1:$DN$1,0),FALSE))</f>
        <v>0.53801830641186421</v>
      </c>
      <c r="AA197" s="664"/>
      <c r="AB197" s="685">
        <f t="shared" si="124"/>
        <v>2873378.22315</v>
      </c>
      <c r="AC197" s="685">
        <f t="shared" si="124"/>
        <v>3019776.8436194928</v>
      </c>
      <c r="AD197" s="685">
        <f t="shared" si="124"/>
        <v>3173634.4738019062</v>
      </c>
      <c r="AE197" s="685">
        <f t="shared" si="124"/>
        <v>3335331.150242113</v>
      </c>
      <c r="AF197" s="685">
        <f t="shared" si="124"/>
        <v>3505266.2723469487</v>
      </c>
      <c r="AG197" s="685">
        <f t="shared" si="124"/>
        <v>3683859.5889230263</v>
      </c>
      <c r="AH197" s="685">
        <f t="shared" si="124"/>
        <v>3871552.2349786544</v>
      </c>
      <c r="AI197" s="685">
        <f t="shared" si="124"/>
        <v>4068807.8213508171</v>
      </c>
      <c r="AJ197" s="685" t="str">
        <f t="shared" si="124"/>
        <v/>
      </c>
      <c r="AK197" s="685" t="str">
        <f t="shared" si="124"/>
        <v/>
      </c>
      <c r="AL197" s="685" t="str">
        <f t="shared" si="120"/>
        <v/>
      </c>
      <c r="AM197" s="685" t="str">
        <f t="shared" si="120"/>
        <v/>
      </c>
      <c r="AN197" s="685" t="str">
        <f t="shared" si="120"/>
        <v/>
      </c>
      <c r="AO197" s="685" t="str">
        <f t="shared" si="120"/>
        <v/>
      </c>
      <c r="AP197" s="685" t="str">
        <f t="shared" si="120"/>
        <v/>
      </c>
      <c r="AQ197" s="685" t="str">
        <f t="shared" si="120"/>
        <v/>
      </c>
      <c r="AR197" s="685" t="str">
        <f t="shared" si="120"/>
        <v/>
      </c>
      <c r="AS197" s="685" t="str">
        <f t="shared" si="120"/>
        <v/>
      </c>
      <c r="AT197" s="685" t="str">
        <f t="shared" si="120"/>
        <v/>
      </c>
      <c r="AU197" s="685" t="str">
        <f t="shared" si="120"/>
        <v/>
      </c>
      <c r="AV197" s="685" t="str">
        <f t="shared" si="118"/>
        <v/>
      </c>
      <c r="AW197" s="685" t="str">
        <f t="shared" si="118"/>
        <v/>
      </c>
      <c r="AX197" s="685" t="str">
        <f t="shared" si="118"/>
        <v/>
      </c>
      <c r="AY197" s="685" t="str">
        <f t="shared" si="118"/>
        <v/>
      </c>
      <c r="AZ197" s="685" t="str">
        <f t="shared" si="118"/>
        <v/>
      </c>
      <c r="BA197" s="685" t="str">
        <f t="shared" si="118"/>
        <v/>
      </c>
      <c r="BB197" s="685" t="str">
        <f t="shared" si="118"/>
        <v/>
      </c>
      <c r="BC197" s="685" t="str">
        <f t="shared" si="118"/>
        <v/>
      </c>
      <c r="BD197" s="685" t="str">
        <f t="shared" si="118"/>
        <v/>
      </c>
      <c r="BE197" s="685" t="str">
        <f t="shared" si="118"/>
        <v/>
      </c>
      <c r="BF197" s="685" t="str">
        <f t="shared" si="118"/>
        <v/>
      </c>
      <c r="BG197" s="685" t="str">
        <f t="shared" si="118"/>
        <v/>
      </c>
      <c r="BH197" s="685" t="str">
        <f t="shared" si="118"/>
        <v/>
      </c>
      <c r="BI197" s="685" t="str">
        <f t="shared" si="118"/>
        <v/>
      </c>
      <c r="BJ197" s="685" t="str">
        <f t="shared" si="118"/>
        <v/>
      </c>
      <c r="BK197" s="685" t="str">
        <f t="shared" si="118"/>
        <v/>
      </c>
      <c r="BL197" s="685" t="str">
        <f t="shared" si="125"/>
        <v/>
      </c>
      <c r="BM197" s="685" t="str">
        <f t="shared" si="125"/>
        <v/>
      </c>
      <c r="BN197" s="685" t="str">
        <f t="shared" si="125"/>
        <v/>
      </c>
      <c r="BO197" s="685" t="str">
        <f t="shared" si="125"/>
        <v/>
      </c>
      <c r="BP197" s="685" t="str">
        <f t="shared" si="125"/>
        <v/>
      </c>
      <c r="BQ197" s="685" t="str">
        <f t="shared" si="107"/>
        <v/>
      </c>
      <c r="BR197" s="529"/>
      <c r="BS197" s="685">
        <f>IFERROR(($L197+AB197*Contr_Rate)*(1+Inv_Return)*IF($D197=$C$1,VLOOKUP($T197,Male_Annuity_Tables,MATCH($BS$3+3,'Mortality Tables'!$N$1:$DN$1,0),FALSE),VLOOKUP($T197,Fe_Annuity_Tables,MATCH(BS$3+3,'Mortality Tables'!$N$1:$DN$1,0),FALSE)),"")</f>
        <v>1238233.5013530364</v>
      </c>
      <c r="BT197" s="685">
        <f>IFERROR(($BS197+AC197*Contr_Rate)*(1+Inv_Return)*IF($D197=$C$1,VLOOKUP($T197,Male_Annuity_Tables,MATCH($BS$3+3,'Mortality Tables'!$N$1:$DN$1,0),FALSE),VLOOKUP($T197,Fe_Annuity_Tables,MATCH(BT$3+3,'Mortality Tables'!$N$1:$DN$1,0),FALSE)),"")</f>
        <v>1768599.9791379811</v>
      </c>
      <c r="BU197" s="685">
        <f>IFERROR((BT197+AD197*Contr_Rate)*(1+Inv_Return)*IF($D197=$C$1,VLOOKUP($T197,Male_Annuity_Tables,MATCH($BS$3+3,'Mortality Tables'!$N$1:$DN$1,0),FALSE),VLOOKUP($T197,Fe_Annuity_Tables,MATCH(BU$3+3,'Mortality Tables'!$N$1:$DN$1,0),FALSE)),"")</f>
        <v>2009426.6142844604</v>
      </c>
      <c r="BV197" s="685">
        <f>IFERROR((BU197+AE197*Contr_Rate)*(1+Inv_Return)*IF($D197=$C$1,VLOOKUP($T197,Male_Annuity_Tables,MATCH($BS$3+3,'Mortality Tables'!$N$1:$DN$1,0),FALSE),VLOOKUP($T197,Fe_Annuity_Tables,MATCH(BV$3+3,'Mortality Tables'!$N$1:$DN$1,0),FALSE)),"")</f>
        <v>2100286.646622397</v>
      </c>
      <c r="BW197" s="685">
        <f>IFERROR((BV197+AF197*Contr_Rate)*(1+Inv_Return)*IF($D197=$C$1,VLOOKUP($T197,Male_Annuity_Tables,MATCH($BS$3+3,'Mortality Tables'!$N$1:$DN$1,0),FALSE),VLOOKUP($T197,Fe_Annuity_Tables,MATCH(BW$3+3,'Mortality Tables'!$N$1:$DN$1,0),FALSE)),"")</f>
        <v>2076759.1756957758</v>
      </c>
      <c r="BX197" s="685">
        <f>IFERROR((BW197+AG197*Contr_Rate)*(1+Inv_Return)*IF($D197=$C$1,VLOOKUP($T197,Male_Annuity_Tables,MATCH($BS$3+3,'Mortality Tables'!$N$1:$DN$1,0),FALSE),VLOOKUP($T197,Fe_Annuity_Tables,MATCH(BX$3+3,'Mortality Tables'!$N$1:$DN$1,0),FALSE)),"")</f>
        <v>1978725.4349340983</v>
      </c>
      <c r="BY197" s="685">
        <f>IFERROR((BX197+AH197*Contr_Rate)*(1+Inv_Return)*IF($D197=$C$1,VLOOKUP($T197,Male_Annuity_Tables,MATCH($BS$3+3,'Mortality Tables'!$N$1:$DN$1,0),FALSE),VLOOKUP($T197,Fe_Annuity_Tables,MATCH(BY$3+3,'Mortality Tables'!$N$1:$DN$1,0),FALSE)),"")</f>
        <v>1841911.4818975448</v>
      </c>
      <c r="BZ197" s="685">
        <f>IFERROR((BY197+AI197*Contr_Rate)*(1+Inv_Return)*IF($D197=$C$1,VLOOKUP($T197,Male_Annuity_Tables,MATCH($BS$3+3,'Mortality Tables'!$N$1:$DN$1,0),FALSE),VLOOKUP($T197,Fe_Annuity_Tables,MATCH(BZ$3+3,'Mortality Tables'!$N$1:$DN$1,0),FALSE)),"")</f>
        <v>1693259.8544569723</v>
      </c>
      <c r="CA197" s="685" t="str">
        <f>IFERROR((BZ197+AJ197*Contr_Rate)*(1+Inv_Return)*IF($D197=$C$1,VLOOKUP($T197,Male_Annuity_Tables,MATCH($BS$3+3,'Mortality Tables'!$N$1:$DN$1,0),FALSE),VLOOKUP($T197,Fe_Annuity_Tables,MATCH(CA$3+3,'Mortality Tables'!$N$1:$DN$1,0),FALSE)),"")</f>
        <v/>
      </c>
      <c r="CB197" s="685" t="str">
        <f>IFERROR((CA197+AK197*Contr_Rate)*(1+Inv_Return)*IF($D197=$C$1,VLOOKUP($T197,Male_Annuity_Tables,MATCH($BS$3+3,'Mortality Tables'!$N$1:$DN$1,0),FALSE),VLOOKUP($T197,Fe_Annuity_Tables,MATCH(CB$3+3,'Mortality Tables'!$N$1:$DN$1,0),FALSE)),"")</f>
        <v/>
      </c>
      <c r="CC197" s="685" t="str">
        <f>IFERROR((CB197+AL197*Contr_Rate)*(1+Inv_Return)*IF($D197=$C$1,VLOOKUP($T197,Male_Annuity_Tables,MATCH($BS$3+3,'Mortality Tables'!$N$1:$DN$1,0),FALSE),VLOOKUP($T197,Fe_Annuity_Tables,MATCH(CC$3+3,'Mortality Tables'!$N$1:$DN$1,0),FALSE)),"")</f>
        <v/>
      </c>
      <c r="CD197" s="685" t="str">
        <f>IFERROR((CC197+AM197*Contr_Rate)*(1+Inv_Return)*IF($D197=$C$1,VLOOKUP($T197,Male_Annuity_Tables,MATCH($BS$3+3,'Mortality Tables'!$N$1:$DN$1,0),FALSE),VLOOKUP($T197,Fe_Annuity_Tables,MATCH(CD$3+3,'Mortality Tables'!$N$1:$DN$1,0),FALSE)),"")</f>
        <v/>
      </c>
      <c r="CE197" s="685" t="str">
        <f>IFERROR((CD197+AN197*Contr_Rate)*(1+Inv_Return)*IF($D197=$C$1,VLOOKUP($T197,Male_Annuity_Tables,MATCH($BS$3+3,'Mortality Tables'!$N$1:$DN$1,0),FALSE),VLOOKUP($T197,Fe_Annuity_Tables,MATCH(CE$3+3,'Mortality Tables'!$N$1:$DN$1,0),FALSE)),"")</f>
        <v/>
      </c>
      <c r="CF197" s="685" t="str">
        <f>IFERROR((CE197+AO197*Contr_Rate)*(1+Inv_Return)*IF($D197=$C$1,VLOOKUP($T197,Male_Annuity_Tables,MATCH($BS$3+3,'Mortality Tables'!$N$1:$DN$1,0),FALSE),VLOOKUP($T197,Fe_Annuity_Tables,MATCH(CF$3+3,'Mortality Tables'!$N$1:$DN$1,0),FALSE)),"")</f>
        <v/>
      </c>
      <c r="CG197" s="685" t="str">
        <f>IFERROR((CF197+AP197*Contr_Rate)*(1+Inv_Return)*IF($D197=$C$1,VLOOKUP($T197,Male_Annuity_Tables,MATCH($BS$3+3,'Mortality Tables'!$N$1:$DN$1,0),FALSE),VLOOKUP($T197,Fe_Annuity_Tables,MATCH(CG$3+3,'Mortality Tables'!$N$1:$DN$1,0),FALSE)),"")</f>
        <v/>
      </c>
      <c r="CH197" s="685" t="str">
        <f>IFERROR((CG197+AQ197*Contr_Rate)*(1+Inv_Return)*IF($D197=$C$1,VLOOKUP($T197,Male_Annuity_Tables,MATCH($BS$3+3,'Mortality Tables'!$N$1:$DN$1,0),FALSE),VLOOKUP($T197,Fe_Annuity_Tables,MATCH(CH$3+3,'Mortality Tables'!$N$1:$DN$1,0),FALSE)),"")</f>
        <v/>
      </c>
      <c r="CI197" s="685" t="str">
        <f>IFERROR((CH197+AR197*Contr_Rate)*(1+Inv_Return)*IF($D197=$C$1,VLOOKUP($T197,Male_Annuity_Tables,MATCH($BS$3+3,'Mortality Tables'!$N$1:$DN$1,0),FALSE),VLOOKUP($T197,Fe_Annuity_Tables,MATCH(CI$3+3,'Mortality Tables'!$N$1:$DN$1,0),FALSE)),"")</f>
        <v/>
      </c>
      <c r="CJ197" s="685" t="str">
        <f>IFERROR((CI197+AS197*Contr_Rate)*(1+Inv_Return)*IF($D197=$C$1,VLOOKUP($T197,Male_Annuity_Tables,MATCH($BS$3+3,'Mortality Tables'!$N$1:$DN$1,0),FALSE),VLOOKUP($T197,Fe_Annuity_Tables,MATCH(CJ$3+3,'Mortality Tables'!$N$1:$DN$1,0),FALSE)),"")</f>
        <v/>
      </c>
      <c r="CK197" s="685" t="str">
        <f>IFERROR((CJ197+AT197*Contr_Rate)*(1+Inv_Return)*IF($D197=$C$1,VLOOKUP($T197,Male_Annuity_Tables,MATCH($BS$3+3,'Mortality Tables'!$N$1:$DN$1,0),FALSE),VLOOKUP($T197,Fe_Annuity_Tables,MATCH(CK$3+3,'Mortality Tables'!$N$1:$DN$1,0),FALSE)),"")</f>
        <v/>
      </c>
      <c r="CL197" s="685" t="str">
        <f>IFERROR((CK197+AU197*Contr_Rate)*(1+Inv_Return)*IF($D197=$C$1,VLOOKUP($T197,Male_Annuity_Tables,MATCH($BS$3+3,'Mortality Tables'!$N$1:$DN$1,0),FALSE),VLOOKUP($T197,Fe_Annuity_Tables,MATCH(CL$3+3,'Mortality Tables'!$N$1:$DN$1,0),FALSE)),"")</f>
        <v/>
      </c>
      <c r="CM197" s="685" t="str">
        <f>IFERROR((CL197+AV197*Contr_Rate)*(1+Inv_Return)*IF($D197=$C$1,VLOOKUP($T197,Male_Annuity_Tables,MATCH($BS$3+3,'Mortality Tables'!$N$1:$DN$1,0),FALSE),VLOOKUP($T197,Fe_Annuity_Tables,MATCH(CM$3+3,'Mortality Tables'!$N$1:$DN$1,0),FALSE)),"")</f>
        <v/>
      </c>
      <c r="CN197" s="685" t="str">
        <f>IFERROR((CM197+AW197*Contr_Rate)*(1+Inv_Return)*IF($D197=$C$1,VLOOKUP($T197,Male_Annuity_Tables,MATCH($BS$3+3,'Mortality Tables'!$N$1:$DN$1,0),FALSE),VLOOKUP($T197,Fe_Annuity_Tables,MATCH(CN$3+3,'Mortality Tables'!$N$1:$DN$1,0),FALSE)),"")</f>
        <v/>
      </c>
      <c r="CO197" s="685" t="str">
        <f>IFERROR((CN197+AX197*Contr_Rate)*(1+Inv_Return)*IF($D197=$C$1,VLOOKUP($T197,Male_Annuity_Tables,MATCH($BS$3+3,'Mortality Tables'!$N$1:$DN$1,0),FALSE),VLOOKUP($T197,Fe_Annuity_Tables,MATCH(CO$3+3,'Mortality Tables'!$N$1:$DN$1,0),FALSE)),"")</f>
        <v/>
      </c>
      <c r="CP197" s="685" t="str">
        <f>IFERROR((CO197+AY197*Contr_Rate)*(1+Inv_Return)*IF($D197=$C$1,VLOOKUP($T197,Male_Annuity_Tables,MATCH($BS$3+3,'Mortality Tables'!$N$1:$DN$1,0),FALSE),VLOOKUP($T197,Fe_Annuity_Tables,MATCH(CP$3+3,'Mortality Tables'!$N$1:$DN$1,0),FALSE)),"")</f>
        <v/>
      </c>
      <c r="CQ197" s="685" t="str">
        <f>IFERROR((CP197+AZ197*Contr_Rate)*(1+Inv_Return)*IF($D197=$C$1,VLOOKUP($T197,Male_Annuity_Tables,MATCH($BS$3+3,'Mortality Tables'!$N$1:$DN$1,0),FALSE),VLOOKUP($T197,Fe_Annuity_Tables,MATCH(CQ$3+3,'Mortality Tables'!$N$1:$DN$1,0),FALSE)),"")</f>
        <v/>
      </c>
      <c r="CR197" s="685" t="str">
        <f>IFERROR((CQ197+BA197*Contr_Rate)*(1+Inv_Return)*IF($D197=$C$1,VLOOKUP($T197,Male_Annuity_Tables,MATCH($BS$3+3,'Mortality Tables'!$N$1:$DN$1,0),FALSE),VLOOKUP($T197,Fe_Annuity_Tables,MATCH(CR$3+3,'Mortality Tables'!$N$1:$DN$1,0),FALSE)),"")</f>
        <v/>
      </c>
      <c r="CS197" s="685" t="str">
        <f>IFERROR((CR197+BB197*Contr_Rate)*(1+Inv_Return)*IF($D197=$C$1,VLOOKUP($T197,Male_Annuity_Tables,MATCH($BS$3+3,'Mortality Tables'!$N$1:$DN$1,0),FALSE),VLOOKUP($T197,Fe_Annuity_Tables,MATCH(CS$3+3,'Mortality Tables'!$N$1:$DN$1,0),FALSE)),"")</f>
        <v/>
      </c>
      <c r="CT197" s="685" t="str">
        <f>IFERROR((CS197+BC197*Contr_Rate)*(1+Inv_Return)*IF($D197=$C$1,VLOOKUP($T197,Male_Annuity_Tables,MATCH($BS$3+3,'Mortality Tables'!$N$1:$DN$1,0),FALSE),VLOOKUP($T197,Fe_Annuity_Tables,MATCH(CT$3+3,'Mortality Tables'!$N$1:$DN$1,0),FALSE)),"")</f>
        <v/>
      </c>
      <c r="CU197" s="685" t="str">
        <f>IFERROR((CT197+BD197*Contr_Rate)*(1+Inv_Return)*IF($D197=$C$1,VLOOKUP($T197,Male_Annuity_Tables,MATCH($BS$3+3,'Mortality Tables'!$N$1:$DN$1,0),FALSE),VLOOKUP($T197,Fe_Annuity_Tables,MATCH(CU$3+3,'Mortality Tables'!$N$1:$DN$1,0),FALSE)),"")</f>
        <v/>
      </c>
      <c r="CV197" s="685" t="str">
        <f>IFERROR((CU197+BE197*Contr_Rate)*(1+Inv_Return)*IF($D197=$C$1,VLOOKUP($T197,Male_Annuity_Tables,MATCH($BS$3+3,'Mortality Tables'!$N$1:$DN$1,0),FALSE),VLOOKUP($T197,Fe_Annuity_Tables,MATCH(CV$3+3,'Mortality Tables'!$N$1:$DN$1,0),FALSE)),"")</f>
        <v/>
      </c>
      <c r="CW197" s="685" t="str">
        <f>IFERROR((CV197+BF197*Contr_Rate)*(1+Inv_Return)*IF($D197=$C$1,VLOOKUP($T197,Male_Annuity_Tables,MATCH($BS$3+3,'Mortality Tables'!$N$1:$DN$1,0),FALSE),VLOOKUP($T197,Fe_Annuity_Tables,MATCH(CW$3+3,'Mortality Tables'!$N$1:$DN$1,0),FALSE)),"")</f>
        <v/>
      </c>
      <c r="CX197" s="685" t="str">
        <f>IFERROR((CW197+BG197*Contr_Rate)*(1+Inv_Return)*IF($D197=$C$1,VLOOKUP($T197,Male_Annuity_Tables,MATCH($BS$3+3,'Mortality Tables'!$N$1:$DN$1,0),FALSE),VLOOKUP($T197,Fe_Annuity_Tables,MATCH(CX$3+3,'Mortality Tables'!$N$1:$DN$1,0),FALSE)),"")</f>
        <v/>
      </c>
      <c r="CY197" s="685" t="str">
        <f>IFERROR((CX197+BH197*Contr_Rate)*(1+Inv_Return)*IF($D197=$C$1,VLOOKUP($T197,Male_Annuity_Tables,MATCH($BS$3+3,'Mortality Tables'!$N$1:$DN$1,0),FALSE),VLOOKUP($T197,Fe_Annuity_Tables,MATCH(CY$3+3,'Mortality Tables'!$N$1:$DN$1,0),FALSE)),"")</f>
        <v/>
      </c>
      <c r="CZ197" s="685" t="str">
        <f>IFERROR((CY197+BI197*Contr_Rate)*(1+Inv_Return)*IF($D197=$C$1,VLOOKUP($T197,Male_Annuity_Tables,MATCH($BS$3+3,'Mortality Tables'!$N$1:$DN$1,0),FALSE),VLOOKUP($T197,Fe_Annuity_Tables,MATCH(CZ$3+3,'Mortality Tables'!$N$1:$DN$1,0),FALSE)),"")</f>
        <v/>
      </c>
      <c r="DA197" s="685" t="str">
        <f>IFERROR((CZ197+BJ197*Contr_Rate)*(1+Inv_Return)*IF($D197=$C$1,VLOOKUP($T197,Male_Annuity_Tables,MATCH($BS$3+3,'Mortality Tables'!$N$1:$DN$1,0),FALSE),VLOOKUP($T197,Fe_Annuity_Tables,MATCH(DA$3+3,'Mortality Tables'!$N$1:$DN$1,0),FALSE)),"")</f>
        <v/>
      </c>
      <c r="DB197" s="685" t="str">
        <f>IFERROR((DA197+BK197*Contr_Rate)*(1+Inv_Return)*IF($D197=$C$1,VLOOKUP($T197,Male_Annuity_Tables,MATCH($BS$3+3,'Mortality Tables'!$N$1:$DN$1,0),FALSE),VLOOKUP($T197,Fe_Annuity_Tables,MATCH(DB$3+3,'Mortality Tables'!$N$1:$DN$1,0),FALSE)),"")</f>
        <v/>
      </c>
      <c r="DC197" s="685" t="str">
        <f>IFERROR((DB197+BL197*Contr_Rate)*(1+Inv_Return)*IF($D197=$C$1,VLOOKUP($T197,Male_Annuity_Tables,MATCH($BS$3+3,'Mortality Tables'!$N$1:$DN$1,0),FALSE),VLOOKUP($T197,Fe_Annuity_Tables,MATCH(DC$3+3,'Mortality Tables'!$N$1:$DN$1,0),FALSE)),"")</f>
        <v/>
      </c>
      <c r="DD197" s="685" t="str">
        <f>IFERROR((DC197+BM197*Contr_Rate)*(1+Inv_Return)*IF($D197=$C$1,VLOOKUP($T197,Male_Annuity_Tables,MATCH($BS$3+3,'Mortality Tables'!$N$1:$DN$1,0),FALSE),VLOOKUP($T197,Fe_Annuity_Tables,MATCH(DD$3+3,'Mortality Tables'!$N$1:$DN$1,0),FALSE)),"")</f>
        <v/>
      </c>
      <c r="DE197" s="685" t="str">
        <f>IFERROR((DD197+BN197*Contr_Rate)*(1+Inv_Return)*IF($D197=$C$1,VLOOKUP($T197,Male_Annuity_Tables,MATCH($BS$3+3,'Mortality Tables'!$N$1:$DN$1,0),FALSE),VLOOKUP($T197,Fe_Annuity_Tables,MATCH(DE$3+3,'Mortality Tables'!$N$1:$DN$1,0),FALSE)),"")</f>
        <v/>
      </c>
      <c r="DF197" s="685" t="str">
        <f>IFERROR((DE197+BO197*Contr_Rate)*(1+Inv_Return)*IF($D197=$C$1,VLOOKUP($T197,Male_Annuity_Tables,MATCH($BS$3+3,'Mortality Tables'!$N$1:$DN$1,0),FALSE),VLOOKUP($T197,Fe_Annuity_Tables,MATCH(DF$3+3,'Mortality Tables'!$N$1:$DN$1,0),FALSE)),"")</f>
        <v/>
      </c>
      <c r="DG197" s="685" t="str">
        <f>IFERROR((DF197+BP197*Contr_Rate)*(1+Inv_Return)*IF($D197=$C$1,VLOOKUP($T197,Male_Annuity_Tables,MATCH($BS$3+3,'Mortality Tables'!$N$1:$DN$1,0),FALSE),VLOOKUP($T197,Fe_Annuity_Tables,MATCH(DG$3+3,'Mortality Tables'!$N$1:$DN$1,0),FALSE)),"")</f>
        <v/>
      </c>
      <c r="DH197" s="685" t="str">
        <f>IFERROR((DG197+BQ197*Contr_Rate)*(1+Inv_Return)*IF($D197=$C$1,VLOOKUP($T197,Male_Annuity_Tables,MATCH($BS$3+3,'Mortality Tables'!$N$1:$DN$1,0),FALSE),VLOOKUP($T197,Fe_Annuity_Tables,MATCH(DH$3+3,'Mortality Tables'!$N$1:$DN$1,0),FALSE)),"")</f>
        <v/>
      </c>
      <c r="DJ197" s="686">
        <f t="shared" si="131"/>
        <v>2100286.646622397</v>
      </c>
      <c r="DK197" s="680">
        <f t="shared" si="60"/>
        <v>8.8017766057058875</v>
      </c>
      <c r="DL197" s="686">
        <f t="shared" si="111"/>
        <v>159875.91099787425</v>
      </c>
      <c r="DM197" s="686">
        <f t="shared" si="132"/>
        <v>4068807.8213508171</v>
      </c>
      <c r="DN197" s="687">
        <f t="shared" si="112"/>
        <v>3.9293060281425755E-2</v>
      </c>
      <c r="DP197" s="688">
        <f t="shared" si="126"/>
        <v>128693.32249612514</v>
      </c>
      <c r="DQ197" s="688">
        <f t="shared" si="127"/>
        <v>183815.90163174781</v>
      </c>
      <c r="DR197" s="688">
        <f t="shared" si="128"/>
        <v>208845.73630242684</v>
      </c>
    </row>
    <row r="198" spans="1:123" s="657" customFormat="1" ht="14.5">
      <c r="A198" s="675" t="s">
        <v>1464</v>
      </c>
      <c r="B198" s="675" t="s">
        <v>1465</v>
      </c>
      <c r="C198" s="675" t="s">
        <v>116</v>
      </c>
      <c r="D198" s="675" t="s">
        <v>60</v>
      </c>
      <c r="E198" s="676">
        <v>23082</v>
      </c>
      <c r="F198" s="677">
        <v>44751</v>
      </c>
      <c r="G198" s="677">
        <v>45269</v>
      </c>
      <c r="H198" s="678">
        <v>2837578</v>
      </c>
      <c r="I198" s="678">
        <v>209360.62</v>
      </c>
      <c r="J198" s="678">
        <v>163282.9</v>
      </c>
      <c r="K198" s="678"/>
      <c r="L198" s="678">
        <v>372643.52</v>
      </c>
      <c r="M198" s="679">
        <f>IF(COUNTIF($A$4:A204,A198)=1,0,1)</f>
        <v>0</v>
      </c>
      <c r="N198" s="680" t="str">
        <f t="shared" si="108"/>
        <v>Okay</v>
      </c>
      <c r="O198" s="680" t="str">
        <f>IF(G198&gt;E198,"TRUE","FALSE")</f>
        <v>TRUE</v>
      </c>
      <c r="P198" s="680" t="b">
        <f t="shared" si="121"/>
        <v>1</v>
      </c>
      <c r="Q198" s="680" t="b">
        <f t="shared" si="76"/>
        <v>1</v>
      </c>
      <c r="R198" s="680" t="b">
        <f t="shared" si="77"/>
        <v>1</v>
      </c>
      <c r="S198" s="681">
        <f t="shared" si="122"/>
        <v>59.367123287671234</v>
      </c>
      <c r="T198" s="682">
        <f t="shared" si="78"/>
        <v>61</v>
      </c>
      <c r="U198" s="682">
        <f t="shared" si="130"/>
        <v>60</v>
      </c>
      <c r="V198" s="682">
        <f t="shared" si="79"/>
        <v>1.0602739726027397</v>
      </c>
      <c r="W198" s="682">
        <f t="shared" si="109"/>
        <v>0</v>
      </c>
      <c r="X198" s="683">
        <f t="shared" si="110"/>
        <v>0</v>
      </c>
      <c r="Y198" s="684">
        <f t="shared" si="123"/>
        <v>9.3900000000000008E-3</v>
      </c>
      <c r="Z198" s="684">
        <f>IF($D198=$C$1,VLOOKUP($T198,Male_Annuity_Tables,MATCH($W198+2,'Mortality Tables'!$DS$1:$HT$1,0),FALSE),VLOOKUP($T198,Fe_Annuity_Tables,MATCH($W198+2,'Mortality Tables'!$M$1:$DN$1,0),FALSE))</f>
        <v>1</v>
      </c>
      <c r="AA198" s="664"/>
      <c r="AB198" s="685" t="str">
        <f t="shared" si="124"/>
        <v/>
      </c>
      <c r="AC198" s="685" t="str">
        <f t="shared" si="124"/>
        <v/>
      </c>
      <c r="AD198" s="685" t="str">
        <f t="shared" si="124"/>
        <v/>
      </c>
      <c r="AE198" s="685" t="str">
        <f t="shared" si="124"/>
        <v/>
      </c>
      <c r="AF198" s="685" t="str">
        <f t="shared" si="124"/>
        <v/>
      </c>
      <c r="AG198" s="685" t="str">
        <f t="shared" si="124"/>
        <v/>
      </c>
      <c r="AH198" s="685" t="str">
        <f t="shared" si="124"/>
        <v/>
      </c>
      <c r="AI198" s="685" t="str">
        <f t="shared" si="124"/>
        <v/>
      </c>
      <c r="AJ198" s="685" t="str">
        <f t="shared" si="124"/>
        <v/>
      </c>
      <c r="AK198" s="685" t="str">
        <f t="shared" si="124"/>
        <v/>
      </c>
      <c r="AL198" s="685" t="str">
        <f t="shared" si="120"/>
        <v/>
      </c>
      <c r="AM198" s="685" t="str">
        <f t="shared" si="120"/>
        <v/>
      </c>
      <c r="AN198" s="685" t="str">
        <f t="shared" si="120"/>
        <v/>
      </c>
      <c r="AO198" s="685" t="str">
        <f t="shared" si="120"/>
        <v/>
      </c>
      <c r="AP198" s="685" t="str">
        <f t="shared" si="120"/>
        <v/>
      </c>
      <c r="AQ198" s="685" t="str">
        <f t="shared" si="120"/>
        <v/>
      </c>
      <c r="AR198" s="685" t="str">
        <f t="shared" si="120"/>
        <v/>
      </c>
      <c r="AS198" s="685" t="str">
        <f t="shared" si="120"/>
        <v/>
      </c>
      <c r="AT198" s="685" t="str">
        <f t="shared" si="120"/>
        <v/>
      </c>
      <c r="AU198" s="685" t="str">
        <f t="shared" si="120"/>
        <v/>
      </c>
      <c r="AV198" s="685" t="str">
        <f t="shared" si="118"/>
        <v/>
      </c>
      <c r="AW198" s="685" t="str">
        <f t="shared" si="118"/>
        <v/>
      </c>
      <c r="AX198" s="685" t="str">
        <f t="shared" si="118"/>
        <v/>
      </c>
      <c r="AY198" s="685" t="str">
        <f t="shared" si="118"/>
        <v/>
      </c>
      <c r="AZ198" s="685" t="str">
        <f t="shared" si="118"/>
        <v/>
      </c>
      <c r="BA198" s="685" t="str">
        <f t="shared" si="118"/>
        <v/>
      </c>
      <c r="BB198" s="685" t="str">
        <f t="shared" ref="BB198:BQ225" si="135">IFERROR(IF($W198&gt;=BB$3,($H198*(1+Ann_Salary_Growth_Rate)^BB$3),""),0)</f>
        <v/>
      </c>
      <c r="BC198" s="685" t="str">
        <f t="shared" si="135"/>
        <v/>
      </c>
      <c r="BD198" s="685" t="str">
        <f t="shared" si="135"/>
        <v/>
      </c>
      <c r="BE198" s="685" t="str">
        <f t="shared" si="135"/>
        <v/>
      </c>
      <c r="BF198" s="685" t="str">
        <f t="shared" si="135"/>
        <v/>
      </c>
      <c r="BG198" s="685" t="str">
        <f t="shared" si="135"/>
        <v/>
      </c>
      <c r="BH198" s="685" t="str">
        <f t="shared" si="135"/>
        <v/>
      </c>
      <c r="BI198" s="685" t="str">
        <f t="shared" si="135"/>
        <v/>
      </c>
      <c r="BJ198" s="685" t="str">
        <f t="shared" si="135"/>
        <v/>
      </c>
      <c r="BK198" s="685" t="str">
        <f t="shared" si="135"/>
        <v/>
      </c>
      <c r="BL198" s="685" t="str">
        <f t="shared" si="135"/>
        <v/>
      </c>
      <c r="BM198" s="685" t="str">
        <f t="shared" si="135"/>
        <v/>
      </c>
      <c r="BN198" s="685" t="str">
        <f t="shared" si="135"/>
        <v/>
      </c>
      <c r="BO198" s="685" t="str">
        <f t="shared" si="135"/>
        <v/>
      </c>
      <c r="BP198" s="685" t="str">
        <f t="shared" si="135"/>
        <v/>
      </c>
      <c r="BQ198" s="685" t="str">
        <f t="shared" si="135"/>
        <v/>
      </c>
      <c r="BR198" s="529"/>
      <c r="BS198" s="685" t="str">
        <f>IFERROR(($L198+AB198*Contr_Rate)*(1+Inv_Return)*IF($D198=$C$1,VLOOKUP($T198,Male_Annuity_Tables,MATCH($BS$3+3,'Mortality Tables'!$N$1:$DN$1,0),FALSE),VLOOKUP($T198,Fe_Annuity_Tables,MATCH(BS$3+3,'Mortality Tables'!$N$1:$DN$1,0),FALSE)),"")</f>
        <v/>
      </c>
      <c r="BT198" s="685" t="str">
        <f>IFERROR(($BS198+AC198*Contr_Rate)*(1+Inv_Return)*IF($D198=$C$1,VLOOKUP($T198,Male_Annuity_Tables,MATCH($BS$3+3,'Mortality Tables'!$N$1:$DN$1,0),FALSE),VLOOKUP($T198,Fe_Annuity_Tables,MATCH(BT$3+3,'Mortality Tables'!$N$1:$DN$1,0),FALSE)),"")</f>
        <v/>
      </c>
      <c r="BU198" s="685" t="str">
        <f>IFERROR((BT198+AD198*Contr_Rate)*(1+Inv_Return)*IF($D198=$C$1,VLOOKUP($T198,Male_Annuity_Tables,MATCH($BS$3+3,'Mortality Tables'!$N$1:$DN$1,0),FALSE),VLOOKUP($T198,Fe_Annuity_Tables,MATCH(BU$3+3,'Mortality Tables'!$N$1:$DN$1,0),FALSE)),"")</f>
        <v/>
      </c>
      <c r="BV198" s="685" t="str">
        <f>IFERROR((BU198+AE198*Contr_Rate)*(1+Inv_Return)*IF($D198=$C$1,VLOOKUP($T198,Male_Annuity_Tables,MATCH($BS$3+3,'Mortality Tables'!$N$1:$DN$1,0),FALSE),VLOOKUP($T198,Fe_Annuity_Tables,MATCH(BV$3+3,'Mortality Tables'!$N$1:$DN$1,0),FALSE)),"")</f>
        <v/>
      </c>
      <c r="BW198" s="685" t="str">
        <f>IFERROR((BV198+AF198*Contr_Rate)*(1+Inv_Return)*IF($D198=$C$1,VLOOKUP($T198,Male_Annuity_Tables,MATCH($BS$3+3,'Mortality Tables'!$N$1:$DN$1,0),FALSE),VLOOKUP($T198,Fe_Annuity_Tables,MATCH(BW$3+3,'Mortality Tables'!$N$1:$DN$1,0),FALSE)),"")</f>
        <v/>
      </c>
      <c r="BX198" s="685" t="str">
        <f>IFERROR((BW198+AG198*Contr_Rate)*(1+Inv_Return)*IF($D198=$C$1,VLOOKUP($T198,Male_Annuity_Tables,MATCH($BS$3+3,'Mortality Tables'!$N$1:$DN$1,0),FALSE),VLOOKUP($T198,Fe_Annuity_Tables,MATCH(BX$3+3,'Mortality Tables'!$N$1:$DN$1,0),FALSE)),"")</f>
        <v/>
      </c>
      <c r="BY198" s="685" t="str">
        <f>IFERROR((BX198+AH198*Contr_Rate)*(1+Inv_Return)*IF($D198=$C$1,VLOOKUP($T198,Male_Annuity_Tables,MATCH($BS$3+3,'Mortality Tables'!$N$1:$DN$1,0),FALSE),VLOOKUP($T198,Fe_Annuity_Tables,MATCH(BY$3+3,'Mortality Tables'!$N$1:$DN$1,0),FALSE)),"")</f>
        <v/>
      </c>
      <c r="BZ198" s="685" t="str">
        <f>IFERROR((BY198+AI198*Contr_Rate)*(1+Inv_Return)*IF($D198=$C$1,VLOOKUP($T198,Male_Annuity_Tables,MATCH($BS$3+3,'Mortality Tables'!$N$1:$DN$1,0),FALSE),VLOOKUP($T198,Fe_Annuity_Tables,MATCH(BZ$3+3,'Mortality Tables'!$N$1:$DN$1,0),FALSE)),"")</f>
        <v/>
      </c>
      <c r="CA198" s="685" t="str">
        <f>IFERROR((BZ198+AJ198*Contr_Rate)*(1+Inv_Return)*IF($D198=$C$1,VLOOKUP($T198,Male_Annuity_Tables,MATCH($BS$3+3,'Mortality Tables'!$N$1:$DN$1,0),FALSE),VLOOKUP($T198,Fe_Annuity_Tables,MATCH(CA$3+3,'Mortality Tables'!$N$1:$DN$1,0),FALSE)),"")</f>
        <v/>
      </c>
      <c r="CB198" s="685" t="str">
        <f>IFERROR((CA198+AK198*Contr_Rate)*(1+Inv_Return)*IF($D198=$C$1,VLOOKUP($T198,Male_Annuity_Tables,MATCH($BS$3+3,'Mortality Tables'!$N$1:$DN$1,0),FALSE),VLOOKUP($T198,Fe_Annuity_Tables,MATCH(CB$3+3,'Mortality Tables'!$N$1:$DN$1,0),FALSE)),"")</f>
        <v/>
      </c>
      <c r="CC198" s="685" t="str">
        <f>IFERROR((CB198+AL198*Contr_Rate)*(1+Inv_Return)*IF($D198=$C$1,VLOOKUP($T198,Male_Annuity_Tables,MATCH($BS$3+3,'Mortality Tables'!$N$1:$DN$1,0),FALSE),VLOOKUP($T198,Fe_Annuity_Tables,MATCH(CC$3+3,'Mortality Tables'!$N$1:$DN$1,0),FALSE)),"")</f>
        <v/>
      </c>
      <c r="CD198" s="685" t="str">
        <f>IFERROR((CC198+AM198*Contr_Rate)*(1+Inv_Return)*IF($D198=$C$1,VLOOKUP($T198,Male_Annuity_Tables,MATCH($BS$3+3,'Mortality Tables'!$N$1:$DN$1,0),FALSE),VLOOKUP($T198,Fe_Annuity_Tables,MATCH(CD$3+3,'Mortality Tables'!$N$1:$DN$1,0),FALSE)),"")</f>
        <v/>
      </c>
      <c r="CE198" s="685" t="str">
        <f>IFERROR((CD198+AN198*Contr_Rate)*(1+Inv_Return)*IF($D198=$C$1,VLOOKUP($T198,Male_Annuity_Tables,MATCH($BS$3+3,'Mortality Tables'!$N$1:$DN$1,0),FALSE),VLOOKUP($T198,Fe_Annuity_Tables,MATCH(CE$3+3,'Mortality Tables'!$N$1:$DN$1,0),FALSE)),"")</f>
        <v/>
      </c>
      <c r="CF198" s="685" t="str">
        <f>IFERROR((CE198+AO198*Contr_Rate)*(1+Inv_Return)*IF($D198=$C$1,VLOOKUP($T198,Male_Annuity_Tables,MATCH($BS$3+3,'Mortality Tables'!$N$1:$DN$1,0),FALSE),VLOOKUP($T198,Fe_Annuity_Tables,MATCH(CF$3+3,'Mortality Tables'!$N$1:$DN$1,0),FALSE)),"")</f>
        <v/>
      </c>
      <c r="CG198" s="685" t="str">
        <f>IFERROR((CF198+AP198*Contr_Rate)*(1+Inv_Return)*IF($D198=$C$1,VLOOKUP($T198,Male_Annuity_Tables,MATCH($BS$3+3,'Mortality Tables'!$N$1:$DN$1,0),FALSE),VLOOKUP($T198,Fe_Annuity_Tables,MATCH(CG$3+3,'Mortality Tables'!$N$1:$DN$1,0),FALSE)),"")</f>
        <v/>
      </c>
      <c r="CH198" s="685" t="str">
        <f>IFERROR((CG198+AQ198*Contr_Rate)*(1+Inv_Return)*IF($D198=$C$1,VLOOKUP($T198,Male_Annuity_Tables,MATCH($BS$3+3,'Mortality Tables'!$N$1:$DN$1,0),FALSE),VLOOKUP($T198,Fe_Annuity_Tables,MATCH(CH$3+3,'Mortality Tables'!$N$1:$DN$1,0),FALSE)),"")</f>
        <v/>
      </c>
      <c r="CI198" s="685" t="str">
        <f>IFERROR((CH198+AR198*Contr_Rate)*(1+Inv_Return)*IF($D198=$C$1,VLOOKUP($T198,Male_Annuity_Tables,MATCH($BS$3+3,'Mortality Tables'!$N$1:$DN$1,0),FALSE),VLOOKUP($T198,Fe_Annuity_Tables,MATCH(CI$3+3,'Mortality Tables'!$N$1:$DN$1,0),FALSE)),"")</f>
        <v/>
      </c>
      <c r="CJ198" s="685" t="str">
        <f>IFERROR((CI198+AS198*Contr_Rate)*(1+Inv_Return)*IF($D198=$C$1,VLOOKUP($T198,Male_Annuity_Tables,MATCH($BS$3+3,'Mortality Tables'!$N$1:$DN$1,0),FALSE),VLOOKUP($T198,Fe_Annuity_Tables,MATCH(CJ$3+3,'Mortality Tables'!$N$1:$DN$1,0),FALSE)),"")</f>
        <v/>
      </c>
      <c r="CK198" s="685" t="str">
        <f>IFERROR((CJ198+AT198*Contr_Rate)*(1+Inv_Return)*IF($D198=$C$1,VLOOKUP($T198,Male_Annuity_Tables,MATCH($BS$3+3,'Mortality Tables'!$N$1:$DN$1,0),FALSE),VLOOKUP($T198,Fe_Annuity_Tables,MATCH(CK$3+3,'Mortality Tables'!$N$1:$DN$1,0),FALSE)),"")</f>
        <v/>
      </c>
      <c r="CL198" s="685" t="str">
        <f>IFERROR((CK198+AU198*Contr_Rate)*(1+Inv_Return)*IF($D198=$C$1,VLOOKUP($T198,Male_Annuity_Tables,MATCH($BS$3+3,'Mortality Tables'!$N$1:$DN$1,0),FALSE),VLOOKUP($T198,Fe_Annuity_Tables,MATCH(CL$3+3,'Mortality Tables'!$N$1:$DN$1,0),FALSE)),"")</f>
        <v/>
      </c>
      <c r="CM198" s="685" t="str">
        <f>IFERROR((CL198+AV198*Contr_Rate)*(1+Inv_Return)*IF($D198=$C$1,VLOOKUP($T198,Male_Annuity_Tables,MATCH($BS$3+3,'Mortality Tables'!$N$1:$DN$1,0),FALSE),VLOOKUP($T198,Fe_Annuity_Tables,MATCH(CM$3+3,'Mortality Tables'!$N$1:$DN$1,0),FALSE)),"")</f>
        <v/>
      </c>
      <c r="CN198" s="685" t="str">
        <f>IFERROR((CM198+AW198*Contr_Rate)*(1+Inv_Return)*IF($D198=$C$1,VLOOKUP($T198,Male_Annuity_Tables,MATCH($BS$3+3,'Mortality Tables'!$N$1:$DN$1,0),FALSE),VLOOKUP($T198,Fe_Annuity_Tables,MATCH(CN$3+3,'Mortality Tables'!$N$1:$DN$1,0),FALSE)),"")</f>
        <v/>
      </c>
      <c r="CO198" s="685" t="str">
        <f>IFERROR((CN198+AX198*Contr_Rate)*(1+Inv_Return)*IF($D198=$C$1,VLOOKUP($T198,Male_Annuity_Tables,MATCH($BS$3+3,'Mortality Tables'!$N$1:$DN$1,0),FALSE),VLOOKUP($T198,Fe_Annuity_Tables,MATCH(CO$3+3,'Mortality Tables'!$N$1:$DN$1,0),FALSE)),"")</f>
        <v/>
      </c>
      <c r="CP198" s="685" t="str">
        <f>IFERROR((CO198+AY198*Contr_Rate)*(1+Inv_Return)*IF($D198=$C$1,VLOOKUP($T198,Male_Annuity_Tables,MATCH($BS$3+3,'Mortality Tables'!$N$1:$DN$1,0),FALSE),VLOOKUP($T198,Fe_Annuity_Tables,MATCH(CP$3+3,'Mortality Tables'!$N$1:$DN$1,0),FALSE)),"")</f>
        <v/>
      </c>
      <c r="CQ198" s="685" t="str">
        <f>IFERROR((CP198+AZ198*Contr_Rate)*(1+Inv_Return)*IF($D198=$C$1,VLOOKUP($T198,Male_Annuity_Tables,MATCH($BS$3+3,'Mortality Tables'!$N$1:$DN$1,0),FALSE),VLOOKUP($T198,Fe_Annuity_Tables,MATCH(CQ$3+3,'Mortality Tables'!$N$1:$DN$1,0),FALSE)),"")</f>
        <v/>
      </c>
      <c r="CR198" s="685" t="str">
        <f>IFERROR((CQ198+BA198*Contr_Rate)*(1+Inv_Return)*IF($D198=$C$1,VLOOKUP($T198,Male_Annuity_Tables,MATCH($BS$3+3,'Mortality Tables'!$N$1:$DN$1,0),FALSE),VLOOKUP($T198,Fe_Annuity_Tables,MATCH(CR$3+3,'Mortality Tables'!$N$1:$DN$1,0),FALSE)),"")</f>
        <v/>
      </c>
      <c r="CS198" s="685" t="str">
        <f>IFERROR((CR198+BB198*Contr_Rate)*(1+Inv_Return)*IF($D198=$C$1,VLOOKUP($T198,Male_Annuity_Tables,MATCH($BS$3+3,'Mortality Tables'!$N$1:$DN$1,0),FALSE),VLOOKUP($T198,Fe_Annuity_Tables,MATCH(CS$3+3,'Mortality Tables'!$N$1:$DN$1,0),FALSE)),"")</f>
        <v/>
      </c>
      <c r="CT198" s="685" t="str">
        <f>IFERROR((CS198+BC198*Contr_Rate)*(1+Inv_Return)*IF($D198=$C$1,VLOOKUP($T198,Male_Annuity_Tables,MATCH($BS$3+3,'Mortality Tables'!$N$1:$DN$1,0),FALSE),VLOOKUP($T198,Fe_Annuity_Tables,MATCH(CT$3+3,'Mortality Tables'!$N$1:$DN$1,0),FALSE)),"")</f>
        <v/>
      </c>
      <c r="CU198" s="685" t="str">
        <f>IFERROR((CT198+BD198*Contr_Rate)*(1+Inv_Return)*IF($D198=$C$1,VLOOKUP($T198,Male_Annuity_Tables,MATCH($BS$3+3,'Mortality Tables'!$N$1:$DN$1,0),FALSE),VLOOKUP($T198,Fe_Annuity_Tables,MATCH(CU$3+3,'Mortality Tables'!$N$1:$DN$1,0),FALSE)),"")</f>
        <v/>
      </c>
      <c r="CV198" s="685" t="str">
        <f>IFERROR((CU198+BE198*Contr_Rate)*(1+Inv_Return)*IF($D198=$C$1,VLOOKUP($T198,Male_Annuity_Tables,MATCH($BS$3+3,'Mortality Tables'!$N$1:$DN$1,0),FALSE),VLOOKUP($T198,Fe_Annuity_Tables,MATCH(CV$3+3,'Mortality Tables'!$N$1:$DN$1,0),FALSE)),"")</f>
        <v/>
      </c>
      <c r="CW198" s="685" t="str">
        <f>IFERROR((CV198+BF198*Contr_Rate)*(1+Inv_Return)*IF($D198=$C$1,VLOOKUP($T198,Male_Annuity_Tables,MATCH($BS$3+3,'Mortality Tables'!$N$1:$DN$1,0),FALSE),VLOOKUP($T198,Fe_Annuity_Tables,MATCH(CW$3+3,'Mortality Tables'!$N$1:$DN$1,0),FALSE)),"")</f>
        <v/>
      </c>
      <c r="CX198" s="685" t="str">
        <f>IFERROR((CW198+BG198*Contr_Rate)*(1+Inv_Return)*IF($D198=$C$1,VLOOKUP($T198,Male_Annuity_Tables,MATCH($BS$3+3,'Mortality Tables'!$N$1:$DN$1,0),FALSE),VLOOKUP($T198,Fe_Annuity_Tables,MATCH(CX$3+3,'Mortality Tables'!$N$1:$DN$1,0),FALSE)),"")</f>
        <v/>
      </c>
      <c r="CY198" s="685" t="str">
        <f>IFERROR((CX198+BH198*Contr_Rate)*(1+Inv_Return)*IF($D198=$C$1,VLOOKUP($T198,Male_Annuity_Tables,MATCH($BS$3+3,'Mortality Tables'!$N$1:$DN$1,0),FALSE),VLOOKUP($T198,Fe_Annuity_Tables,MATCH(CY$3+3,'Mortality Tables'!$N$1:$DN$1,0),FALSE)),"")</f>
        <v/>
      </c>
      <c r="CZ198" s="685" t="str">
        <f>IFERROR((CY198+BI198*Contr_Rate)*(1+Inv_Return)*IF($D198=$C$1,VLOOKUP($T198,Male_Annuity_Tables,MATCH($BS$3+3,'Mortality Tables'!$N$1:$DN$1,0),FALSE),VLOOKUP($T198,Fe_Annuity_Tables,MATCH(CZ$3+3,'Mortality Tables'!$N$1:$DN$1,0),FALSE)),"")</f>
        <v/>
      </c>
      <c r="DA198" s="685" t="str">
        <f>IFERROR((CZ198+BJ198*Contr_Rate)*(1+Inv_Return)*IF($D198=$C$1,VLOOKUP($T198,Male_Annuity_Tables,MATCH($BS$3+3,'Mortality Tables'!$N$1:$DN$1,0),FALSE),VLOOKUP($T198,Fe_Annuity_Tables,MATCH(DA$3+3,'Mortality Tables'!$N$1:$DN$1,0),FALSE)),"")</f>
        <v/>
      </c>
      <c r="DB198" s="685" t="str">
        <f>IFERROR((DA198+BK198*Contr_Rate)*(1+Inv_Return)*IF($D198=$C$1,VLOOKUP($T198,Male_Annuity_Tables,MATCH($BS$3+3,'Mortality Tables'!$N$1:$DN$1,0),FALSE),VLOOKUP($T198,Fe_Annuity_Tables,MATCH(DB$3+3,'Mortality Tables'!$N$1:$DN$1,0),FALSE)),"")</f>
        <v/>
      </c>
      <c r="DC198" s="685" t="str">
        <f>IFERROR((DB198+BL198*Contr_Rate)*(1+Inv_Return)*IF($D198=$C$1,VLOOKUP($T198,Male_Annuity_Tables,MATCH($BS$3+3,'Mortality Tables'!$N$1:$DN$1,0),FALSE),VLOOKUP($T198,Fe_Annuity_Tables,MATCH(DC$3+3,'Mortality Tables'!$N$1:$DN$1,0),FALSE)),"")</f>
        <v/>
      </c>
      <c r="DD198" s="685" t="str">
        <f>IFERROR((DC198+BM198*Contr_Rate)*(1+Inv_Return)*IF($D198=$C$1,VLOOKUP($T198,Male_Annuity_Tables,MATCH($BS$3+3,'Mortality Tables'!$N$1:$DN$1,0),FALSE),VLOOKUP($T198,Fe_Annuity_Tables,MATCH(DD$3+3,'Mortality Tables'!$N$1:$DN$1,0),FALSE)),"")</f>
        <v/>
      </c>
      <c r="DE198" s="685" t="str">
        <f>IFERROR((DD198+BN198*Contr_Rate)*(1+Inv_Return)*IF($D198=$C$1,VLOOKUP($T198,Male_Annuity_Tables,MATCH($BS$3+3,'Mortality Tables'!$N$1:$DN$1,0),FALSE),VLOOKUP($T198,Fe_Annuity_Tables,MATCH(DE$3+3,'Mortality Tables'!$N$1:$DN$1,0),FALSE)),"")</f>
        <v/>
      </c>
      <c r="DF198" s="685" t="str">
        <f>IFERROR((DE198+BO198*Contr_Rate)*(1+Inv_Return)*IF($D198=$C$1,VLOOKUP($T198,Male_Annuity_Tables,MATCH($BS$3+3,'Mortality Tables'!$N$1:$DN$1,0),FALSE),VLOOKUP($T198,Fe_Annuity_Tables,MATCH(DF$3+3,'Mortality Tables'!$N$1:$DN$1,0),FALSE)),"")</f>
        <v/>
      </c>
      <c r="DG198" s="685" t="str">
        <f>IFERROR((DF198+BP198*Contr_Rate)*(1+Inv_Return)*IF($D198=$C$1,VLOOKUP($T198,Male_Annuity_Tables,MATCH($BS$3+3,'Mortality Tables'!$N$1:$DN$1,0),FALSE),VLOOKUP($T198,Fe_Annuity_Tables,MATCH(DG$3+3,'Mortality Tables'!$N$1:$DN$1,0),FALSE)),"")</f>
        <v/>
      </c>
      <c r="DH198" s="685" t="str">
        <f>IFERROR((DG198+BQ198*Contr_Rate)*(1+Inv_Return)*IF($D198=$C$1,VLOOKUP($T198,Male_Annuity_Tables,MATCH($BS$3+3,'Mortality Tables'!$N$1:$DN$1,0),FALSE),VLOOKUP($T198,Fe_Annuity_Tables,MATCH(DH$3+3,'Mortality Tables'!$N$1:$DN$1,0),FALSE)),"")</f>
        <v/>
      </c>
      <c r="DJ198" s="686">
        <f t="shared" si="131"/>
        <v>0</v>
      </c>
      <c r="DK198" s="680">
        <f t="shared" si="60"/>
        <v>8.8017766057058875</v>
      </c>
      <c r="DL198" s="686">
        <f t="shared" si="111"/>
        <v>0</v>
      </c>
      <c r="DM198" s="686">
        <f t="shared" si="132"/>
        <v>0</v>
      </c>
      <c r="DN198" s="687" t="str">
        <f t="shared" si="112"/>
        <v/>
      </c>
      <c r="DP198" s="688" t="str">
        <f t="shared" si="126"/>
        <v/>
      </c>
      <c r="DQ198" s="688" t="str">
        <f t="shared" si="127"/>
        <v/>
      </c>
      <c r="DR198" s="688" t="str">
        <f t="shared" si="128"/>
        <v/>
      </c>
    </row>
    <row r="199" spans="1:123" s="657" customFormat="1" ht="14.5">
      <c r="A199" s="675" t="s">
        <v>1466</v>
      </c>
      <c r="B199" s="675" t="s">
        <v>1467</v>
      </c>
      <c r="C199" s="675" t="s">
        <v>115</v>
      </c>
      <c r="D199" s="675" t="s">
        <v>60</v>
      </c>
      <c r="E199" s="676">
        <v>23530</v>
      </c>
      <c r="F199" s="677">
        <v>45286</v>
      </c>
      <c r="G199" s="677">
        <v>45583</v>
      </c>
      <c r="H199" s="678">
        <v>653702</v>
      </c>
      <c r="I199" s="678">
        <v>49176.33</v>
      </c>
      <c r="J199" s="678">
        <v>38325.21</v>
      </c>
      <c r="K199" s="678"/>
      <c r="L199" s="678">
        <v>87501.540000000008</v>
      </c>
      <c r="M199" s="679">
        <f>IF(COUNTIF($A$4:A204,A199)=1,0,1)</f>
        <v>0</v>
      </c>
      <c r="N199" s="680" t="str">
        <f t="shared" si="108"/>
        <v>Okay</v>
      </c>
      <c r="O199" s="680" t="str">
        <f t="shared" si="129"/>
        <v>TRUE</v>
      </c>
      <c r="P199" s="680" t="b">
        <f t="shared" si="121"/>
        <v>1</v>
      </c>
      <c r="Q199" s="680" t="b">
        <f t="shared" si="76"/>
        <v>1</v>
      </c>
      <c r="R199" s="680" t="b">
        <f t="shared" si="77"/>
        <v>1</v>
      </c>
      <c r="S199" s="681">
        <f t="shared" si="122"/>
        <v>59.605479452054794</v>
      </c>
      <c r="T199" s="682">
        <f t="shared" si="78"/>
        <v>60</v>
      </c>
      <c r="U199" s="682">
        <f t="shared" si="130"/>
        <v>60</v>
      </c>
      <c r="V199" s="682">
        <f t="shared" si="79"/>
        <v>0.2</v>
      </c>
      <c r="W199" s="682">
        <f t="shared" si="109"/>
        <v>0</v>
      </c>
      <c r="X199" s="683">
        <f t="shared" si="110"/>
        <v>0</v>
      </c>
      <c r="Y199" s="684">
        <f t="shared" si="123"/>
        <v>8.5500000000000003E-3</v>
      </c>
      <c r="Z199" s="684">
        <f>IF($D199=$C$1,VLOOKUP($T199,Male_Annuity_Tables,MATCH($W199+2,'Mortality Tables'!$DS$1:$HT$1,0),FALSE),VLOOKUP($T199,Fe_Annuity_Tables,MATCH($W199+2,'Mortality Tables'!$M$1:$DN$1,0),FALSE))</f>
        <v>1</v>
      </c>
      <c r="AA199" s="664"/>
      <c r="AB199" s="685" t="str">
        <f t="shared" si="124"/>
        <v/>
      </c>
      <c r="AC199" s="685" t="str">
        <f t="shared" si="124"/>
        <v/>
      </c>
      <c r="AD199" s="685" t="str">
        <f t="shared" si="124"/>
        <v/>
      </c>
      <c r="AE199" s="685" t="str">
        <f t="shared" si="124"/>
        <v/>
      </c>
      <c r="AF199" s="685" t="str">
        <f t="shared" si="124"/>
        <v/>
      </c>
      <c r="AG199" s="685" t="str">
        <f t="shared" si="124"/>
        <v/>
      </c>
      <c r="AH199" s="685" t="str">
        <f t="shared" si="124"/>
        <v/>
      </c>
      <c r="AI199" s="685" t="str">
        <f t="shared" si="124"/>
        <v/>
      </c>
      <c r="AJ199" s="685" t="str">
        <f t="shared" si="124"/>
        <v/>
      </c>
      <c r="AK199" s="685" t="str">
        <f t="shared" si="124"/>
        <v/>
      </c>
      <c r="AL199" s="685" t="str">
        <f t="shared" si="120"/>
        <v/>
      </c>
      <c r="AM199" s="685" t="str">
        <f t="shared" si="120"/>
        <v/>
      </c>
      <c r="AN199" s="685" t="str">
        <f t="shared" si="120"/>
        <v/>
      </c>
      <c r="AO199" s="685" t="str">
        <f t="shared" si="120"/>
        <v/>
      </c>
      <c r="AP199" s="685" t="str">
        <f t="shared" si="120"/>
        <v/>
      </c>
      <c r="AQ199" s="685" t="str">
        <f t="shared" si="120"/>
        <v/>
      </c>
      <c r="AR199" s="685" t="str">
        <f t="shared" si="120"/>
        <v/>
      </c>
      <c r="AS199" s="685" t="str">
        <f t="shared" si="120"/>
        <v/>
      </c>
      <c r="AT199" s="685" t="str">
        <f t="shared" si="120"/>
        <v/>
      </c>
      <c r="AU199" s="685" t="str">
        <f t="shared" si="120"/>
        <v/>
      </c>
      <c r="AV199" s="685" t="str">
        <f t="shared" si="120"/>
        <v/>
      </c>
      <c r="AW199" s="685" t="str">
        <f t="shared" ref="AV199:BH218" si="136">IFERROR(IF($W199&gt;=AW$3,($H199*(1+Ann_Salary_Growth_Rate)^AW$3),""),0)</f>
        <v/>
      </c>
      <c r="AX199" s="685" t="str">
        <f t="shared" si="136"/>
        <v/>
      </c>
      <c r="AY199" s="685" t="str">
        <f t="shared" si="136"/>
        <v/>
      </c>
      <c r="AZ199" s="685" t="str">
        <f t="shared" si="136"/>
        <v/>
      </c>
      <c r="BA199" s="685" t="str">
        <f t="shared" si="136"/>
        <v/>
      </c>
      <c r="BB199" s="685" t="str">
        <f t="shared" si="136"/>
        <v/>
      </c>
      <c r="BC199" s="685" t="str">
        <f t="shared" si="136"/>
        <v/>
      </c>
      <c r="BD199" s="685" t="str">
        <f t="shared" si="136"/>
        <v/>
      </c>
      <c r="BE199" s="685" t="str">
        <f t="shared" si="136"/>
        <v/>
      </c>
      <c r="BF199" s="685" t="str">
        <f t="shared" si="136"/>
        <v/>
      </c>
      <c r="BG199" s="685" t="str">
        <f t="shared" si="136"/>
        <v/>
      </c>
      <c r="BH199" s="685" t="str">
        <f t="shared" si="136"/>
        <v/>
      </c>
      <c r="BI199" s="685" t="str">
        <f t="shared" si="135"/>
        <v/>
      </c>
      <c r="BJ199" s="685" t="str">
        <f t="shared" si="135"/>
        <v/>
      </c>
      <c r="BK199" s="685" t="str">
        <f t="shared" si="135"/>
        <v/>
      </c>
      <c r="BL199" s="685" t="str">
        <f t="shared" si="135"/>
        <v/>
      </c>
      <c r="BM199" s="685" t="str">
        <f t="shared" si="135"/>
        <v/>
      </c>
      <c r="BN199" s="685" t="str">
        <f t="shared" si="135"/>
        <v/>
      </c>
      <c r="BO199" s="685" t="str">
        <f t="shared" si="135"/>
        <v/>
      </c>
      <c r="BP199" s="685" t="str">
        <f t="shared" si="135"/>
        <v/>
      </c>
      <c r="BQ199" s="685" t="str">
        <f t="shared" si="135"/>
        <v/>
      </c>
      <c r="BR199" s="529"/>
      <c r="BS199" s="685" t="str">
        <f>IFERROR(($L199+AB199*Contr_Rate)*(1+Inv_Return)*IF($D199=$C$1,VLOOKUP($T199,Male_Annuity_Tables,MATCH($BS$3+3,'Mortality Tables'!$N$1:$DN$1,0),FALSE),VLOOKUP($T199,Fe_Annuity_Tables,MATCH(BS$3+3,'Mortality Tables'!$N$1:$DN$1,0),FALSE)),"")</f>
        <v/>
      </c>
      <c r="BT199" s="685" t="str">
        <f>IFERROR(($BS199+AC199*Contr_Rate)*(1+Inv_Return)*IF($D199=$C$1,VLOOKUP($T199,Male_Annuity_Tables,MATCH($BS$3+3,'Mortality Tables'!$N$1:$DN$1,0),FALSE),VLOOKUP($T199,Fe_Annuity_Tables,MATCH(BT$3+3,'Mortality Tables'!$N$1:$DN$1,0),FALSE)),"")</f>
        <v/>
      </c>
      <c r="BU199" s="685" t="str">
        <f>IFERROR((BT199+AD199*Contr_Rate)*(1+Inv_Return)*IF($D199=$C$1,VLOOKUP($T199,Male_Annuity_Tables,MATCH($BS$3+3,'Mortality Tables'!$N$1:$DN$1,0),FALSE),VLOOKUP($T199,Fe_Annuity_Tables,MATCH(BU$3+3,'Mortality Tables'!$N$1:$DN$1,0),FALSE)),"")</f>
        <v/>
      </c>
      <c r="BV199" s="685" t="str">
        <f>IFERROR((BU199+AE199*Contr_Rate)*(1+Inv_Return)*IF($D199=$C$1,VLOOKUP($T199,Male_Annuity_Tables,MATCH($BS$3+3,'Mortality Tables'!$N$1:$DN$1,0),FALSE),VLOOKUP($T199,Fe_Annuity_Tables,MATCH(BV$3+3,'Mortality Tables'!$N$1:$DN$1,0),FALSE)),"")</f>
        <v/>
      </c>
      <c r="BW199" s="685" t="str">
        <f>IFERROR((BV199+AF199*Contr_Rate)*(1+Inv_Return)*IF($D199=$C$1,VLOOKUP($T199,Male_Annuity_Tables,MATCH($BS$3+3,'Mortality Tables'!$N$1:$DN$1,0),FALSE),VLOOKUP($T199,Fe_Annuity_Tables,MATCH(BW$3+3,'Mortality Tables'!$N$1:$DN$1,0),FALSE)),"")</f>
        <v/>
      </c>
      <c r="BX199" s="685" t="str">
        <f>IFERROR((BW199+AG199*Contr_Rate)*(1+Inv_Return)*IF($D199=$C$1,VLOOKUP($T199,Male_Annuity_Tables,MATCH($BS$3+3,'Mortality Tables'!$N$1:$DN$1,0),FALSE),VLOOKUP($T199,Fe_Annuity_Tables,MATCH(BX$3+3,'Mortality Tables'!$N$1:$DN$1,0),FALSE)),"")</f>
        <v/>
      </c>
      <c r="BY199" s="685" t="str">
        <f>IFERROR((BX199+AH199*Contr_Rate)*(1+Inv_Return)*IF($D199=$C$1,VLOOKUP($T199,Male_Annuity_Tables,MATCH($BS$3+3,'Mortality Tables'!$N$1:$DN$1,0),FALSE),VLOOKUP($T199,Fe_Annuity_Tables,MATCH(BY$3+3,'Mortality Tables'!$N$1:$DN$1,0),FALSE)),"")</f>
        <v/>
      </c>
      <c r="BZ199" s="685" t="str">
        <f>IFERROR((BY199+AI199*Contr_Rate)*(1+Inv_Return)*IF($D199=$C$1,VLOOKUP($T199,Male_Annuity_Tables,MATCH($BS$3+3,'Mortality Tables'!$N$1:$DN$1,0),FALSE),VLOOKUP($T199,Fe_Annuity_Tables,MATCH(BZ$3+3,'Mortality Tables'!$N$1:$DN$1,0),FALSE)),"")</f>
        <v/>
      </c>
      <c r="CA199" s="685" t="str">
        <f>IFERROR((BZ199+AJ199*Contr_Rate)*(1+Inv_Return)*IF($D199=$C$1,VLOOKUP($T199,Male_Annuity_Tables,MATCH($BS$3+3,'Mortality Tables'!$N$1:$DN$1,0),FALSE),VLOOKUP($T199,Fe_Annuity_Tables,MATCH(CA$3+3,'Mortality Tables'!$N$1:$DN$1,0),FALSE)),"")</f>
        <v/>
      </c>
      <c r="CB199" s="685" t="str">
        <f>IFERROR((CA199+AK199*Contr_Rate)*(1+Inv_Return)*IF($D199=$C$1,VLOOKUP($T199,Male_Annuity_Tables,MATCH($BS$3+3,'Mortality Tables'!$N$1:$DN$1,0),FALSE),VLOOKUP($T199,Fe_Annuity_Tables,MATCH(CB$3+3,'Mortality Tables'!$N$1:$DN$1,0),FALSE)),"")</f>
        <v/>
      </c>
      <c r="CC199" s="685" t="str">
        <f>IFERROR((CB199+AL199*Contr_Rate)*(1+Inv_Return)*IF($D199=$C$1,VLOOKUP($T199,Male_Annuity_Tables,MATCH($BS$3+3,'Mortality Tables'!$N$1:$DN$1,0),FALSE),VLOOKUP($T199,Fe_Annuity_Tables,MATCH(CC$3+3,'Mortality Tables'!$N$1:$DN$1,0),FALSE)),"")</f>
        <v/>
      </c>
      <c r="CD199" s="685" t="str">
        <f>IFERROR((CC199+AM199*Contr_Rate)*(1+Inv_Return)*IF($D199=$C$1,VLOOKUP($T199,Male_Annuity_Tables,MATCH($BS$3+3,'Mortality Tables'!$N$1:$DN$1,0),FALSE),VLOOKUP($T199,Fe_Annuity_Tables,MATCH(CD$3+3,'Mortality Tables'!$N$1:$DN$1,0),FALSE)),"")</f>
        <v/>
      </c>
      <c r="CE199" s="685" t="str">
        <f>IFERROR((CD199+AN199*Contr_Rate)*(1+Inv_Return)*IF($D199=$C$1,VLOOKUP($T199,Male_Annuity_Tables,MATCH($BS$3+3,'Mortality Tables'!$N$1:$DN$1,0),FALSE),VLOOKUP($T199,Fe_Annuity_Tables,MATCH(CE$3+3,'Mortality Tables'!$N$1:$DN$1,0),FALSE)),"")</f>
        <v/>
      </c>
      <c r="CF199" s="685" t="str">
        <f>IFERROR((CE199+AO199*Contr_Rate)*(1+Inv_Return)*IF($D199=$C$1,VLOOKUP($T199,Male_Annuity_Tables,MATCH($BS$3+3,'Mortality Tables'!$N$1:$DN$1,0),FALSE),VLOOKUP($T199,Fe_Annuity_Tables,MATCH(CF$3+3,'Mortality Tables'!$N$1:$DN$1,0),FALSE)),"")</f>
        <v/>
      </c>
      <c r="CG199" s="685" t="str">
        <f>IFERROR((CF199+AP199*Contr_Rate)*(1+Inv_Return)*IF($D199=$C$1,VLOOKUP($T199,Male_Annuity_Tables,MATCH($BS$3+3,'Mortality Tables'!$N$1:$DN$1,0),FALSE),VLOOKUP($T199,Fe_Annuity_Tables,MATCH(CG$3+3,'Mortality Tables'!$N$1:$DN$1,0),FALSE)),"")</f>
        <v/>
      </c>
      <c r="CH199" s="685" t="str">
        <f>IFERROR((CG199+AQ199*Contr_Rate)*(1+Inv_Return)*IF($D199=$C$1,VLOOKUP($T199,Male_Annuity_Tables,MATCH($BS$3+3,'Mortality Tables'!$N$1:$DN$1,0),FALSE),VLOOKUP($T199,Fe_Annuity_Tables,MATCH(CH$3+3,'Mortality Tables'!$N$1:$DN$1,0),FALSE)),"")</f>
        <v/>
      </c>
      <c r="CI199" s="685" t="str">
        <f>IFERROR((CH199+AR199*Contr_Rate)*(1+Inv_Return)*IF($D199=$C$1,VLOOKUP($T199,Male_Annuity_Tables,MATCH($BS$3+3,'Mortality Tables'!$N$1:$DN$1,0),FALSE),VLOOKUP($T199,Fe_Annuity_Tables,MATCH(CI$3+3,'Mortality Tables'!$N$1:$DN$1,0),FALSE)),"")</f>
        <v/>
      </c>
      <c r="CJ199" s="685" t="str">
        <f>IFERROR((CI199+AS199*Contr_Rate)*(1+Inv_Return)*IF($D199=$C$1,VLOOKUP($T199,Male_Annuity_Tables,MATCH($BS$3+3,'Mortality Tables'!$N$1:$DN$1,0),FALSE),VLOOKUP($T199,Fe_Annuity_Tables,MATCH(CJ$3+3,'Mortality Tables'!$N$1:$DN$1,0),FALSE)),"")</f>
        <v/>
      </c>
      <c r="CK199" s="685" t="str">
        <f>IFERROR((CJ199+AT199*Contr_Rate)*(1+Inv_Return)*IF($D199=$C$1,VLOOKUP($T199,Male_Annuity_Tables,MATCH($BS$3+3,'Mortality Tables'!$N$1:$DN$1,0),FALSE),VLOOKUP($T199,Fe_Annuity_Tables,MATCH(CK$3+3,'Mortality Tables'!$N$1:$DN$1,0),FALSE)),"")</f>
        <v/>
      </c>
      <c r="CL199" s="685" t="str">
        <f>IFERROR((CK199+AU199*Contr_Rate)*(1+Inv_Return)*IF($D199=$C$1,VLOOKUP($T199,Male_Annuity_Tables,MATCH($BS$3+3,'Mortality Tables'!$N$1:$DN$1,0),FALSE),VLOOKUP($T199,Fe_Annuity_Tables,MATCH(CL$3+3,'Mortality Tables'!$N$1:$DN$1,0),FALSE)),"")</f>
        <v/>
      </c>
      <c r="CM199" s="685" t="str">
        <f>IFERROR((CL199+AV199*Contr_Rate)*(1+Inv_Return)*IF($D199=$C$1,VLOOKUP($T199,Male_Annuity_Tables,MATCH($BS$3+3,'Mortality Tables'!$N$1:$DN$1,0),FALSE),VLOOKUP($T199,Fe_Annuity_Tables,MATCH(CM$3+3,'Mortality Tables'!$N$1:$DN$1,0),FALSE)),"")</f>
        <v/>
      </c>
      <c r="CN199" s="685" t="str">
        <f>IFERROR((CM199+AW199*Contr_Rate)*(1+Inv_Return)*IF($D199=$C$1,VLOOKUP($T199,Male_Annuity_Tables,MATCH($BS$3+3,'Mortality Tables'!$N$1:$DN$1,0),FALSE),VLOOKUP($T199,Fe_Annuity_Tables,MATCH(CN$3+3,'Mortality Tables'!$N$1:$DN$1,0),FALSE)),"")</f>
        <v/>
      </c>
      <c r="CO199" s="685" t="str">
        <f>IFERROR((CN199+AX199*Contr_Rate)*(1+Inv_Return)*IF($D199=$C$1,VLOOKUP($T199,Male_Annuity_Tables,MATCH($BS$3+3,'Mortality Tables'!$N$1:$DN$1,0),FALSE),VLOOKUP($T199,Fe_Annuity_Tables,MATCH(CO$3+3,'Mortality Tables'!$N$1:$DN$1,0),FALSE)),"")</f>
        <v/>
      </c>
      <c r="CP199" s="685" t="str">
        <f>IFERROR((CO199+AY199*Contr_Rate)*(1+Inv_Return)*IF($D199=$C$1,VLOOKUP($T199,Male_Annuity_Tables,MATCH($BS$3+3,'Mortality Tables'!$N$1:$DN$1,0),FALSE),VLOOKUP($T199,Fe_Annuity_Tables,MATCH(CP$3+3,'Mortality Tables'!$N$1:$DN$1,0),FALSE)),"")</f>
        <v/>
      </c>
      <c r="CQ199" s="685" t="str">
        <f>IFERROR((CP199+AZ199*Contr_Rate)*(1+Inv_Return)*IF($D199=$C$1,VLOOKUP($T199,Male_Annuity_Tables,MATCH($BS$3+3,'Mortality Tables'!$N$1:$DN$1,0),FALSE),VLOOKUP($T199,Fe_Annuity_Tables,MATCH(CQ$3+3,'Mortality Tables'!$N$1:$DN$1,0),FALSE)),"")</f>
        <v/>
      </c>
      <c r="CR199" s="685" t="str">
        <f>IFERROR((CQ199+BA199*Contr_Rate)*(1+Inv_Return)*IF($D199=$C$1,VLOOKUP($T199,Male_Annuity_Tables,MATCH($BS$3+3,'Mortality Tables'!$N$1:$DN$1,0),FALSE),VLOOKUP($T199,Fe_Annuity_Tables,MATCH(CR$3+3,'Mortality Tables'!$N$1:$DN$1,0),FALSE)),"")</f>
        <v/>
      </c>
      <c r="CS199" s="685" t="str">
        <f>IFERROR((CR199+BB199*Contr_Rate)*(1+Inv_Return)*IF($D199=$C$1,VLOOKUP($T199,Male_Annuity_Tables,MATCH($BS$3+3,'Mortality Tables'!$N$1:$DN$1,0),FALSE),VLOOKUP($T199,Fe_Annuity_Tables,MATCH(CS$3+3,'Mortality Tables'!$N$1:$DN$1,0),FALSE)),"")</f>
        <v/>
      </c>
      <c r="CT199" s="685" t="str">
        <f>IFERROR((CS199+BC199*Contr_Rate)*(1+Inv_Return)*IF($D199=$C$1,VLOOKUP($T199,Male_Annuity_Tables,MATCH($BS$3+3,'Mortality Tables'!$N$1:$DN$1,0),FALSE),VLOOKUP($T199,Fe_Annuity_Tables,MATCH(CT$3+3,'Mortality Tables'!$N$1:$DN$1,0),FALSE)),"")</f>
        <v/>
      </c>
      <c r="CU199" s="685" t="str">
        <f>IFERROR((CT199+BD199*Contr_Rate)*(1+Inv_Return)*IF($D199=$C$1,VLOOKUP($T199,Male_Annuity_Tables,MATCH($BS$3+3,'Mortality Tables'!$N$1:$DN$1,0),FALSE),VLOOKUP($T199,Fe_Annuity_Tables,MATCH(CU$3+3,'Mortality Tables'!$N$1:$DN$1,0),FALSE)),"")</f>
        <v/>
      </c>
      <c r="CV199" s="685" t="str">
        <f>IFERROR((CU199+BE199*Contr_Rate)*(1+Inv_Return)*IF($D199=$C$1,VLOOKUP($T199,Male_Annuity_Tables,MATCH($BS$3+3,'Mortality Tables'!$N$1:$DN$1,0),FALSE),VLOOKUP($T199,Fe_Annuity_Tables,MATCH(CV$3+3,'Mortality Tables'!$N$1:$DN$1,0),FALSE)),"")</f>
        <v/>
      </c>
      <c r="CW199" s="685" t="str">
        <f>IFERROR((CV199+BF199*Contr_Rate)*(1+Inv_Return)*IF($D199=$C$1,VLOOKUP($T199,Male_Annuity_Tables,MATCH($BS$3+3,'Mortality Tables'!$N$1:$DN$1,0),FALSE),VLOOKUP($T199,Fe_Annuity_Tables,MATCH(CW$3+3,'Mortality Tables'!$N$1:$DN$1,0),FALSE)),"")</f>
        <v/>
      </c>
      <c r="CX199" s="685" t="str">
        <f>IFERROR((CW199+BG199*Contr_Rate)*(1+Inv_Return)*IF($D199=$C$1,VLOOKUP($T199,Male_Annuity_Tables,MATCH($BS$3+3,'Mortality Tables'!$N$1:$DN$1,0),FALSE),VLOOKUP($T199,Fe_Annuity_Tables,MATCH(CX$3+3,'Mortality Tables'!$N$1:$DN$1,0),FALSE)),"")</f>
        <v/>
      </c>
      <c r="CY199" s="685" t="str">
        <f>IFERROR((CX199+BH199*Contr_Rate)*(1+Inv_Return)*IF($D199=$C$1,VLOOKUP($T199,Male_Annuity_Tables,MATCH($BS$3+3,'Mortality Tables'!$N$1:$DN$1,0),FALSE),VLOOKUP($T199,Fe_Annuity_Tables,MATCH(CY$3+3,'Mortality Tables'!$N$1:$DN$1,0),FALSE)),"")</f>
        <v/>
      </c>
      <c r="CZ199" s="685" t="str">
        <f>IFERROR((CY199+BI199*Contr_Rate)*(1+Inv_Return)*IF($D199=$C$1,VLOOKUP($T199,Male_Annuity_Tables,MATCH($BS$3+3,'Mortality Tables'!$N$1:$DN$1,0),FALSE),VLOOKUP($T199,Fe_Annuity_Tables,MATCH(CZ$3+3,'Mortality Tables'!$N$1:$DN$1,0),FALSE)),"")</f>
        <v/>
      </c>
      <c r="DA199" s="685" t="str">
        <f>IFERROR((CZ199+BJ199*Contr_Rate)*(1+Inv_Return)*IF($D199=$C$1,VLOOKUP($T199,Male_Annuity_Tables,MATCH($BS$3+3,'Mortality Tables'!$N$1:$DN$1,0),FALSE),VLOOKUP($T199,Fe_Annuity_Tables,MATCH(DA$3+3,'Mortality Tables'!$N$1:$DN$1,0),FALSE)),"")</f>
        <v/>
      </c>
      <c r="DB199" s="685" t="str">
        <f>IFERROR((DA199+BK199*Contr_Rate)*(1+Inv_Return)*IF($D199=$C$1,VLOOKUP($T199,Male_Annuity_Tables,MATCH($BS$3+3,'Mortality Tables'!$N$1:$DN$1,0),FALSE),VLOOKUP($T199,Fe_Annuity_Tables,MATCH(DB$3+3,'Mortality Tables'!$N$1:$DN$1,0),FALSE)),"")</f>
        <v/>
      </c>
      <c r="DC199" s="685" t="str">
        <f>IFERROR((DB199+BL199*Contr_Rate)*(1+Inv_Return)*IF($D199=$C$1,VLOOKUP($T199,Male_Annuity_Tables,MATCH($BS$3+3,'Mortality Tables'!$N$1:$DN$1,0),FALSE),VLOOKUP($T199,Fe_Annuity_Tables,MATCH(DC$3+3,'Mortality Tables'!$N$1:$DN$1,0),FALSE)),"")</f>
        <v/>
      </c>
      <c r="DD199" s="685" t="str">
        <f>IFERROR((DC199+BM199*Contr_Rate)*(1+Inv_Return)*IF($D199=$C$1,VLOOKUP($T199,Male_Annuity_Tables,MATCH($BS$3+3,'Mortality Tables'!$N$1:$DN$1,0),FALSE),VLOOKUP($T199,Fe_Annuity_Tables,MATCH(DD$3+3,'Mortality Tables'!$N$1:$DN$1,0),FALSE)),"")</f>
        <v/>
      </c>
      <c r="DE199" s="685" t="str">
        <f>IFERROR((DD199+BN199*Contr_Rate)*(1+Inv_Return)*IF($D199=$C$1,VLOOKUP($T199,Male_Annuity_Tables,MATCH($BS$3+3,'Mortality Tables'!$N$1:$DN$1,0),FALSE),VLOOKUP($T199,Fe_Annuity_Tables,MATCH(DE$3+3,'Mortality Tables'!$N$1:$DN$1,0),FALSE)),"")</f>
        <v/>
      </c>
      <c r="DF199" s="685" t="str">
        <f>IFERROR((DE199+BO199*Contr_Rate)*(1+Inv_Return)*IF($D199=$C$1,VLOOKUP($T199,Male_Annuity_Tables,MATCH($BS$3+3,'Mortality Tables'!$N$1:$DN$1,0),FALSE),VLOOKUP($T199,Fe_Annuity_Tables,MATCH(DF$3+3,'Mortality Tables'!$N$1:$DN$1,0),FALSE)),"")</f>
        <v/>
      </c>
      <c r="DG199" s="685" t="str">
        <f>IFERROR((DF199+BP199*Contr_Rate)*(1+Inv_Return)*IF($D199=$C$1,VLOOKUP($T199,Male_Annuity_Tables,MATCH($BS$3+3,'Mortality Tables'!$N$1:$DN$1,0),FALSE),VLOOKUP($T199,Fe_Annuity_Tables,MATCH(DG$3+3,'Mortality Tables'!$N$1:$DN$1,0),FALSE)),"")</f>
        <v/>
      </c>
      <c r="DH199" s="685" t="str">
        <f>IFERROR((DG199+BQ199*Contr_Rate)*(1+Inv_Return)*IF($D199=$C$1,VLOOKUP($T199,Male_Annuity_Tables,MATCH($BS$3+3,'Mortality Tables'!$N$1:$DN$1,0),FALSE),VLOOKUP($T199,Fe_Annuity_Tables,MATCH(DH$3+3,'Mortality Tables'!$N$1:$DN$1,0),FALSE)),"")</f>
        <v/>
      </c>
      <c r="DJ199" s="686">
        <f t="shared" si="131"/>
        <v>0</v>
      </c>
      <c r="DK199" s="680">
        <f t="shared" si="60"/>
        <v>8.8017766057058875</v>
      </c>
      <c r="DL199" s="686">
        <f t="shared" si="111"/>
        <v>0</v>
      </c>
      <c r="DM199" s="686">
        <f t="shared" si="132"/>
        <v>0</v>
      </c>
      <c r="DN199" s="687" t="str">
        <f t="shared" si="112"/>
        <v/>
      </c>
      <c r="DP199" s="688" t="str">
        <f t="shared" si="126"/>
        <v/>
      </c>
      <c r="DQ199" s="688" t="str">
        <f t="shared" si="127"/>
        <v/>
      </c>
      <c r="DR199" s="688" t="str">
        <f t="shared" si="128"/>
        <v/>
      </c>
    </row>
    <row r="200" spans="1:123" s="657" customFormat="1" ht="14.5">
      <c r="A200" s="675" t="s">
        <v>1468</v>
      </c>
      <c r="B200" s="675" t="s">
        <v>1469</v>
      </c>
      <c r="C200" s="675" t="s">
        <v>236</v>
      </c>
      <c r="D200" s="675" t="s">
        <v>60</v>
      </c>
      <c r="E200" s="676">
        <v>27616</v>
      </c>
      <c r="F200" s="677">
        <v>39057</v>
      </c>
      <c r="G200" s="677">
        <v>40890</v>
      </c>
      <c r="H200" s="678">
        <v>2498102</v>
      </c>
      <c r="I200" s="678">
        <v>190199</v>
      </c>
      <c r="J200" s="678">
        <v>144733.31</v>
      </c>
      <c r="K200" s="678">
        <v>17730.21</v>
      </c>
      <c r="L200" s="678">
        <v>352662.52</v>
      </c>
      <c r="M200" s="679">
        <f>IF(COUNTIF($A$4:A204,A200)=1,0,1)</f>
        <v>0</v>
      </c>
      <c r="N200" s="680" t="str">
        <f t="shared" si="108"/>
        <v>Okay</v>
      </c>
      <c r="O200" s="680" t="str">
        <f>IF(G200&gt;E200,"TRUE","FALSE")</f>
        <v>TRUE</v>
      </c>
      <c r="P200" s="680" t="b">
        <f t="shared" si="121"/>
        <v>1</v>
      </c>
      <c r="Q200" s="680" t="b">
        <f t="shared" si="76"/>
        <v>1</v>
      </c>
      <c r="R200" s="680" t="b">
        <f t="shared" si="77"/>
        <v>1</v>
      </c>
      <c r="S200" s="681">
        <f t="shared" si="122"/>
        <v>31.345205479452055</v>
      </c>
      <c r="T200" s="682">
        <f t="shared" si="78"/>
        <v>49</v>
      </c>
      <c r="U200" s="682">
        <f t="shared" si="130"/>
        <v>36</v>
      </c>
      <c r="V200" s="682">
        <f t="shared" si="79"/>
        <v>13.057534246575342</v>
      </c>
      <c r="W200" s="682">
        <f t="shared" si="109"/>
        <v>11</v>
      </c>
      <c r="X200" s="683">
        <f t="shared" si="110"/>
        <v>3879287.72</v>
      </c>
      <c r="Y200" s="684">
        <f t="shared" si="123"/>
        <v>3.48E-3</v>
      </c>
      <c r="Z200" s="684">
        <f>IF($D200=$C$1,VLOOKUP($T200,Male_Annuity_Tables,MATCH($W200+2,'Mortality Tables'!$DS$1:$HT$1,0),FALSE),VLOOKUP($T200,Fe_Annuity_Tables,MATCH($W200+2,'Mortality Tables'!$M$1:$DN$1,0),FALSE))</f>
        <v>0.36625918783018357</v>
      </c>
      <c r="AA200" s="664"/>
      <c r="AB200" s="685">
        <f t="shared" si="124"/>
        <v>2625380.2969</v>
      </c>
      <c r="AC200" s="685">
        <f t="shared" si="124"/>
        <v>2759143.4230270553</v>
      </c>
      <c r="AD200" s="685">
        <f t="shared" si="124"/>
        <v>2899721.7804302839</v>
      </c>
      <c r="AE200" s="685">
        <f t="shared" si="124"/>
        <v>3047462.6051432067</v>
      </c>
      <c r="AF200" s="685">
        <f t="shared" si="124"/>
        <v>3202730.8248752533</v>
      </c>
      <c r="AG200" s="685">
        <f t="shared" si="124"/>
        <v>3365909.960402648</v>
      </c>
      <c r="AH200" s="685">
        <f t="shared" si="124"/>
        <v>3537403.0728851627</v>
      </c>
      <c r="AI200" s="685">
        <f t="shared" si="124"/>
        <v>3717633.7594486619</v>
      </c>
      <c r="AJ200" s="685">
        <f t="shared" si="124"/>
        <v>3907047.1994925714</v>
      </c>
      <c r="AK200" s="685">
        <f t="shared" si="124"/>
        <v>4106111.2543067178</v>
      </c>
      <c r="AL200" s="685">
        <f t="shared" si="120"/>
        <v>4315317.622713645</v>
      </c>
      <c r="AM200" s="685" t="str">
        <f t="shared" si="120"/>
        <v/>
      </c>
      <c r="AN200" s="685" t="str">
        <f t="shared" si="120"/>
        <v/>
      </c>
      <c r="AO200" s="685" t="str">
        <f t="shared" si="120"/>
        <v/>
      </c>
      <c r="AP200" s="685" t="str">
        <f t="shared" si="120"/>
        <v/>
      </c>
      <c r="AQ200" s="685" t="str">
        <f t="shared" si="120"/>
        <v/>
      </c>
      <c r="AR200" s="685" t="str">
        <f t="shared" si="120"/>
        <v/>
      </c>
      <c r="AS200" s="685" t="str">
        <f t="shared" si="120"/>
        <v/>
      </c>
      <c r="AT200" s="685" t="str">
        <f t="shared" si="120"/>
        <v/>
      </c>
      <c r="AU200" s="685" t="str">
        <f t="shared" si="120"/>
        <v/>
      </c>
      <c r="AV200" s="685" t="str">
        <f t="shared" si="136"/>
        <v/>
      </c>
      <c r="AW200" s="685" t="str">
        <f t="shared" si="136"/>
        <v/>
      </c>
      <c r="AX200" s="685" t="str">
        <f t="shared" si="136"/>
        <v/>
      </c>
      <c r="AY200" s="685" t="str">
        <f t="shared" si="136"/>
        <v/>
      </c>
      <c r="AZ200" s="685" t="str">
        <f t="shared" si="136"/>
        <v/>
      </c>
      <c r="BA200" s="685" t="str">
        <f t="shared" si="136"/>
        <v/>
      </c>
      <c r="BB200" s="685" t="str">
        <f t="shared" si="136"/>
        <v/>
      </c>
      <c r="BC200" s="685" t="str">
        <f t="shared" si="136"/>
        <v/>
      </c>
      <c r="BD200" s="685" t="str">
        <f t="shared" si="136"/>
        <v/>
      </c>
      <c r="BE200" s="685" t="str">
        <f t="shared" si="136"/>
        <v/>
      </c>
      <c r="BF200" s="685" t="str">
        <f t="shared" si="136"/>
        <v/>
      </c>
      <c r="BG200" s="685" t="str">
        <f t="shared" si="136"/>
        <v/>
      </c>
      <c r="BH200" s="685" t="str">
        <f t="shared" si="136"/>
        <v/>
      </c>
      <c r="BI200" s="685" t="str">
        <f t="shared" si="135"/>
        <v/>
      </c>
      <c r="BJ200" s="685" t="str">
        <f t="shared" si="135"/>
        <v/>
      </c>
      <c r="BK200" s="685" t="str">
        <f t="shared" si="135"/>
        <v/>
      </c>
      <c r="BL200" s="685" t="str">
        <f t="shared" si="135"/>
        <v/>
      </c>
      <c r="BM200" s="685" t="str">
        <f t="shared" si="135"/>
        <v/>
      </c>
      <c r="BN200" s="685" t="str">
        <f t="shared" si="135"/>
        <v/>
      </c>
      <c r="BO200" s="685" t="str">
        <f t="shared" si="135"/>
        <v/>
      </c>
      <c r="BP200" s="685" t="str">
        <f t="shared" si="135"/>
        <v/>
      </c>
      <c r="BQ200" s="685" t="str">
        <f t="shared" si="135"/>
        <v/>
      </c>
      <c r="BR200" s="529"/>
      <c r="BS200" s="685">
        <f>IFERROR(($L200+AB200*Contr_Rate)*(1+Inv_Return)*IF($D200=$C$1,VLOOKUP($T200,Male_Annuity_Tables,MATCH($BS$3+3,'Mortality Tables'!$N$1:$DN$1,0),FALSE),VLOOKUP($T200,Fe_Annuity_Tables,MATCH(BS$3+3,'Mortality Tables'!$N$1:$DN$1,0),FALSE)),"")</f>
        <v>992562.78693780466</v>
      </c>
      <c r="BT200" s="685">
        <f>IFERROR(($BS200+AC200*Contr_Rate)*(1+Inv_Return)*IF($D200=$C$1,VLOOKUP($T200,Male_Annuity_Tables,MATCH($BS$3+3,'Mortality Tables'!$N$1:$DN$1,0),FALSE),VLOOKUP($T200,Fe_Annuity_Tables,MATCH(BT$3+3,'Mortality Tables'!$N$1:$DN$1,0),FALSE)),"")</f>
        <v>1420687.6781849843</v>
      </c>
      <c r="BU200" s="685">
        <f>IFERROR((BT200+AD200*Contr_Rate)*(1+Inv_Return)*IF($D200=$C$1,VLOOKUP($T200,Male_Annuity_Tables,MATCH($BS$3+3,'Mortality Tables'!$N$1:$DN$1,0),FALSE),VLOOKUP($T200,Fe_Annuity_Tables,MATCH(BU$3+3,'Mortality Tables'!$N$1:$DN$1,0),FALSE)),"")</f>
        <v>1602449.522438091</v>
      </c>
      <c r="BV200" s="685">
        <f>IFERROR((BU200+AE200*Contr_Rate)*(1+Inv_Return)*IF($D200=$C$1,VLOOKUP($T200,Male_Annuity_Tables,MATCH($BS$3+3,'Mortality Tables'!$N$1:$DN$1,0),FALSE),VLOOKUP($T200,Fe_Annuity_Tables,MATCH(BV$3+3,'Mortality Tables'!$N$1:$DN$1,0),FALSE)),"")</f>
        <v>1577626.5897293182</v>
      </c>
      <c r="BW200" s="685">
        <f>IFERROR((BV200+AF200*Contr_Rate)*(1+Inv_Return)*IF($D200=$C$1,VLOOKUP($T200,Male_Annuity_Tables,MATCH($BS$3+3,'Mortality Tables'!$N$1:$DN$1,0),FALSE),VLOOKUP($T200,Fe_Annuity_Tables,MATCH(BW$3+3,'Mortality Tables'!$N$1:$DN$1,0),FALSE)),"")</f>
        <v>1425379.388326538</v>
      </c>
      <c r="BX200" s="685">
        <f>IFERROR((BW200+AG200*Contr_Rate)*(1+Inv_Return)*IF($D200=$C$1,VLOOKUP($T200,Male_Annuity_Tables,MATCH($BS$3+3,'Mortality Tables'!$N$1:$DN$1,0),FALSE),VLOOKUP($T200,Fe_Annuity_Tables,MATCH(BX$3+3,'Mortality Tables'!$N$1:$DN$1,0),FALSE)),"")</f>
        <v>1224364.2922537918</v>
      </c>
      <c r="BY200" s="685">
        <f>IFERROR((BX200+AH200*Contr_Rate)*(1+Inv_Return)*IF($D200=$C$1,VLOOKUP($T200,Male_Annuity_Tables,MATCH($BS$3+3,'Mortality Tables'!$N$1:$DN$1,0),FALSE),VLOOKUP($T200,Fe_Annuity_Tables,MATCH(BY$3+3,'Mortality Tables'!$N$1:$DN$1,0),FALSE)),"")</f>
        <v>1085668.4642326471</v>
      </c>
      <c r="BZ200" s="685">
        <f>IFERROR((BY200+AI200*Contr_Rate)*(1+Inv_Return)*IF($D200=$C$1,VLOOKUP($T200,Male_Annuity_Tables,MATCH($BS$3+3,'Mortality Tables'!$N$1:$DN$1,0),FALSE),VLOOKUP($T200,Fe_Annuity_Tables,MATCH(BZ$3+3,'Mortality Tables'!$N$1:$DN$1,0),FALSE)),"")</f>
        <v>987237.55264914152</v>
      </c>
      <c r="CA200" s="685">
        <f>IFERROR((BZ200+AJ200*Contr_Rate)*(1+Inv_Return)*IF($D200=$C$1,VLOOKUP($T200,Male_Annuity_Tables,MATCH($BS$3+3,'Mortality Tables'!$N$1:$DN$1,0),FALSE),VLOOKUP($T200,Fe_Annuity_Tables,MATCH(CA$3+3,'Mortality Tables'!$N$1:$DN$1,0),FALSE)),"")</f>
        <v>914137.53703160933</v>
      </c>
      <c r="CB200" s="685">
        <f>IFERROR((CA200+AK200*Contr_Rate)*(1+Inv_Return)*IF($D200=$C$1,VLOOKUP($T200,Male_Annuity_Tables,MATCH($BS$3+3,'Mortality Tables'!$N$1:$DN$1,0),FALSE),VLOOKUP($T200,Fe_Annuity_Tables,MATCH(CB$3+3,'Mortality Tables'!$N$1:$DN$1,0),FALSE)),"")</f>
        <v>856895.73690822185</v>
      </c>
      <c r="CC200" s="685">
        <f>IFERROR((CB200+AL200*Contr_Rate)*(1+Inv_Return)*IF($D200=$C$1,VLOOKUP($T200,Male_Annuity_Tables,MATCH($BS$3+3,'Mortality Tables'!$N$1:$DN$1,0),FALSE),VLOOKUP($T200,Fe_Annuity_Tables,MATCH(CC$3+3,'Mortality Tables'!$N$1:$DN$1,0),FALSE)),"")</f>
        <v>809787.17536368233</v>
      </c>
      <c r="CD200" s="685" t="str">
        <f>IFERROR((CC200+AM200*Contr_Rate)*(1+Inv_Return)*IF($D200=$C$1,VLOOKUP($T200,Male_Annuity_Tables,MATCH($BS$3+3,'Mortality Tables'!$N$1:$DN$1,0),FALSE),VLOOKUP($T200,Fe_Annuity_Tables,MATCH(CD$3+3,'Mortality Tables'!$N$1:$DN$1,0),FALSE)),"")</f>
        <v/>
      </c>
      <c r="CE200" s="685" t="str">
        <f>IFERROR((CD200+AN200*Contr_Rate)*(1+Inv_Return)*IF($D200=$C$1,VLOOKUP($T200,Male_Annuity_Tables,MATCH($BS$3+3,'Mortality Tables'!$N$1:$DN$1,0),FALSE),VLOOKUP($T200,Fe_Annuity_Tables,MATCH(CE$3+3,'Mortality Tables'!$N$1:$DN$1,0),FALSE)),"")</f>
        <v/>
      </c>
      <c r="CF200" s="685" t="str">
        <f>IFERROR((CE200+AO200*Contr_Rate)*(1+Inv_Return)*IF($D200=$C$1,VLOOKUP($T200,Male_Annuity_Tables,MATCH($BS$3+3,'Mortality Tables'!$N$1:$DN$1,0),FALSE),VLOOKUP($T200,Fe_Annuity_Tables,MATCH(CF$3+3,'Mortality Tables'!$N$1:$DN$1,0),FALSE)),"")</f>
        <v/>
      </c>
      <c r="CG200" s="685" t="str">
        <f>IFERROR((CF200+AP200*Contr_Rate)*(1+Inv_Return)*IF($D200=$C$1,VLOOKUP($T200,Male_Annuity_Tables,MATCH($BS$3+3,'Mortality Tables'!$N$1:$DN$1,0),FALSE),VLOOKUP($T200,Fe_Annuity_Tables,MATCH(CG$3+3,'Mortality Tables'!$N$1:$DN$1,0),FALSE)),"")</f>
        <v/>
      </c>
      <c r="CH200" s="685" t="str">
        <f>IFERROR((CG200+AQ200*Contr_Rate)*(1+Inv_Return)*IF($D200=$C$1,VLOOKUP($T200,Male_Annuity_Tables,MATCH($BS$3+3,'Mortality Tables'!$N$1:$DN$1,0),FALSE),VLOOKUP($T200,Fe_Annuity_Tables,MATCH(CH$3+3,'Mortality Tables'!$N$1:$DN$1,0),FALSE)),"")</f>
        <v/>
      </c>
      <c r="CI200" s="685" t="str">
        <f>IFERROR((CH200+AR200*Contr_Rate)*(1+Inv_Return)*IF($D200=$C$1,VLOOKUP($T200,Male_Annuity_Tables,MATCH($BS$3+3,'Mortality Tables'!$N$1:$DN$1,0),FALSE),VLOOKUP($T200,Fe_Annuity_Tables,MATCH(CI$3+3,'Mortality Tables'!$N$1:$DN$1,0),FALSE)),"")</f>
        <v/>
      </c>
      <c r="CJ200" s="685" t="str">
        <f>IFERROR((CI200+AS200*Contr_Rate)*(1+Inv_Return)*IF($D200=$C$1,VLOOKUP($T200,Male_Annuity_Tables,MATCH($BS$3+3,'Mortality Tables'!$N$1:$DN$1,0),FALSE),VLOOKUP($T200,Fe_Annuity_Tables,MATCH(CJ$3+3,'Mortality Tables'!$N$1:$DN$1,0),FALSE)),"")</f>
        <v/>
      </c>
      <c r="CK200" s="685" t="str">
        <f>IFERROR((CJ200+AT200*Contr_Rate)*(1+Inv_Return)*IF($D200=$C$1,VLOOKUP($T200,Male_Annuity_Tables,MATCH($BS$3+3,'Mortality Tables'!$N$1:$DN$1,0),FALSE),VLOOKUP($T200,Fe_Annuity_Tables,MATCH(CK$3+3,'Mortality Tables'!$N$1:$DN$1,0),FALSE)),"")</f>
        <v/>
      </c>
      <c r="CL200" s="685" t="str">
        <f>IFERROR((CK200+AU200*Contr_Rate)*(1+Inv_Return)*IF($D200=$C$1,VLOOKUP($T200,Male_Annuity_Tables,MATCH($BS$3+3,'Mortality Tables'!$N$1:$DN$1,0),FALSE),VLOOKUP($T200,Fe_Annuity_Tables,MATCH(CL$3+3,'Mortality Tables'!$N$1:$DN$1,0),FALSE)),"")</f>
        <v/>
      </c>
      <c r="CM200" s="685" t="str">
        <f>IFERROR((CL200+AV200*Contr_Rate)*(1+Inv_Return)*IF($D200=$C$1,VLOOKUP($T200,Male_Annuity_Tables,MATCH($BS$3+3,'Mortality Tables'!$N$1:$DN$1,0),FALSE),VLOOKUP($T200,Fe_Annuity_Tables,MATCH(CM$3+3,'Mortality Tables'!$N$1:$DN$1,0),FALSE)),"")</f>
        <v/>
      </c>
      <c r="CN200" s="685" t="str">
        <f>IFERROR((CM200+AW200*Contr_Rate)*(1+Inv_Return)*IF($D200=$C$1,VLOOKUP($T200,Male_Annuity_Tables,MATCH($BS$3+3,'Mortality Tables'!$N$1:$DN$1,0),FALSE),VLOOKUP($T200,Fe_Annuity_Tables,MATCH(CN$3+3,'Mortality Tables'!$N$1:$DN$1,0),FALSE)),"")</f>
        <v/>
      </c>
      <c r="CO200" s="685" t="str">
        <f>IFERROR((CN200+AX200*Contr_Rate)*(1+Inv_Return)*IF($D200=$C$1,VLOOKUP($T200,Male_Annuity_Tables,MATCH($BS$3+3,'Mortality Tables'!$N$1:$DN$1,0),FALSE),VLOOKUP($T200,Fe_Annuity_Tables,MATCH(CO$3+3,'Mortality Tables'!$N$1:$DN$1,0),FALSE)),"")</f>
        <v/>
      </c>
      <c r="CP200" s="685" t="str">
        <f>IFERROR((CO200+AY200*Contr_Rate)*(1+Inv_Return)*IF($D200=$C$1,VLOOKUP($T200,Male_Annuity_Tables,MATCH($BS$3+3,'Mortality Tables'!$N$1:$DN$1,0),FALSE),VLOOKUP($T200,Fe_Annuity_Tables,MATCH(CP$3+3,'Mortality Tables'!$N$1:$DN$1,0),FALSE)),"")</f>
        <v/>
      </c>
      <c r="CQ200" s="685" t="str">
        <f>IFERROR((CP200+AZ200*Contr_Rate)*(1+Inv_Return)*IF($D200=$C$1,VLOOKUP($T200,Male_Annuity_Tables,MATCH($BS$3+3,'Mortality Tables'!$N$1:$DN$1,0),FALSE),VLOOKUP($T200,Fe_Annuity_Tables,MATCH(CQ$3+3,'Mortality Tables'!$N$1:$DN$1,0),FALSE)),"")</f>
        <v/>
      </c>
      <c r="CR200" s="685" t="str">
        <f>IFERROR((CQ200+BA200*Contr_Rate)*(1+Inv_Return)*IF($D200=$C$1,VLOOKUP($T200,Male_Annuity_Tables,MATCH($BS$3+3,'Mortality Tables'!$N$1:$DN$1,0),FALSE),VLOOKUP($T200,Fe_Annuity_Tables,MATCH(CR$3+3,'Mortality Tables'!$N$1:$DN$1,0),FALSE)),"")</f>
        <v/>
      </c>
      <c r="CS200" s="685" t="str">
        <f>IFERROR((CR200+BB200*Contr_Rate)*(1+Inv_Return)*IF($D200=$C$1,VLOOKUP($T200,Male_Annuity_Tables,MATCH($BS$3+3,'Mortality Tables'!$N$1:$DN$1,0),FALSE),VLOOKUP($T200,Fe_Annuity_Tables,MATCH(CS$3+3,'Mortality Tables'!$N$1:$DN$1,0),FALSE)),"")</f>
        <v/>
      </c>
      <c r="CT200" s="685" t="str">
        <f>IFERROR((CS200+BC200*Contr_Rate)*(1+Inv_Return)*IF($D200=$C$1,VLOOKUP($T200,Male_Annuity_Tables,MATCH($BS$3+3,'Mortality Tables'!$N$1:$DN$1,0),FALSE),VLOOKUP($T200,Fe_Annuity_Tables,MATCH(CT$3+3,'Mortality Tables'!$N$1:$DN$1,0),FALSE)),"")</f>
        <v/>
      </c>
      <c r="CU200" s="685" t="str">
        <f>IFERROR((CT200+BD200*Contr_Rate)*(1+Inv_Return)*IF($D200=$C$1,VLOOKUP($T200,Male_Annuity_Tables,MATCH($BS$3+3,'Mortality Tables'!$N$1:$DN$1,0),FALSE),VLOOKUP($T200,Fe_Annuity_Tables,MATCH(CU$3+3,'Mortality Tables'!$N$1:$DN$1,0),FALSE)),"")</f>
        <v/>
      </c>
      <c r="CV200" s="685" t="str">
        <f>IFERROR((CU200+BE200*Contr_Rate)*(1+Inv_Return)*IF($D200=$C$1,VLOOKUP($T200,Male_Annuity_Tables,MATCH($BS$3+3,'Mortality Tables'!$N$1:$DN$1,0),FALSE),VLOOKUP($T200,Fe_Annuity_Tables,MATCH(CV$3+3,'Mortality Tables'!$N$1:$DN$1,0),FALSE)),"")</f>
        <v/>
      </c>
      <c r="CW200" s="685" t="str">
        <f>IFERROR((CV200+BF200*Contr_Rate)*(1+Inv_Return)*IF($D200=$C$1,VLOOKUP($T200,Male_Annuity_Tables,MATCH($BS$3+3,'Mortality Tables'!$N$1:$DN$1,0),FALSE),VLOOKUP($T200,Fe_Annuity_Tables,MATCH(CW$3+3,'Mortality Tables'!$N$1:$DN$1,0),FALSE)),"")</f>
        <v/>
      </c>
      <c r="CX200" s="685" t="str">
        <f>IFERROR((CW200+BG200*Contr_Rate)*(1+Inv_Return)*IF($D200=$C$1,VLOOKUP($T200,Male_Annuity_Tables,MATCH($BS$3+3,'Mortality Tables'!$N$1:$DN$1,0),FALSE),VLOOKUP($T200,Fe_Annuity_Tables,MATCH(CX$3+3,'Mortality Tables'!$N$1:$DN$1,0),FALSE)),"")</f>
        <v/>
      </c>
      <c r="CY200" s="685" t="str">
        <f>IFERROR((CX200+BH200*Contr_Rate)*(1+Inv_Return)*IF($D200=$C$1,VLOOKUP($T200,Male_Annuity_Tables,MATCH($BS$3+3,'Mortality Tables'!$N$1:$DN$1,0),FALSE),VLOOKUP($T200,Fe_Annuity_Tables,MATCH(CY$3+3,'Mortality Tables'!$N$1:$DN$1,0),FALSE)),"")</f>
        <v/>
      </c>
      <c r="CZ200" s="685" t="str">
        <f>IFERROR((CY200+BI200*Contr_Rate)*(1+Inv_Return)*IF($D200=$C$1,VLOOKUP($T200,Male_Annuity_Tables,MATCH($BS$3+3,'Mortality Tables'!$N$1:$DN$1,0),FALSE),VLOOKUP($T200,Fe_Annuity_Tables,MATCH(CZ$3+3,'Mortality Tables'!$N$1:$DN$1,0),FALSE)),"")</f>
        <v/>
      </c>
      <c r="DA200" s="685" t="str">
        <f>IFERROR((CZ200+BJ200*Contr_Rate)*(1+Inv_Return)*IF($D200=$C$1,VLOOKUP($T200,Male_Annuity_Tables,MATCH($BS$3+3,'Mortality Tables'!$N$1:$DN$1,0),FALSE),VLOOKUP($T200,Fe_Annuity_Tables,MATCH(DA$3+3,'Mortality Tables'!$N$1:$DN$1,0),FALSE)),"")</f>
        <v/>
      </c>
      <c r="DB200" s="685" t="str">
        <f>IFERROR((DA200+BK200*Contr_Rate)*(1+Inv_Return)*IF($D200=$C$1,VLOOKUP($T200,Male_Annuity_Tables,MATCH($BS$3+3,'Mortality Tables'!$N$1:$DN$1,0),FALSE),VLOOKUP($T200,Fe_Annuity_Tables,MATCH(DB$3+3,'Mortality Tables'!$N$1:$DN$1,0),FALSE)),"")</f>
        <v/>
      </c>
      <c r="DC200" s="685" t="str">
        <f>IFERROR((DB200+BL200*Contr_Rate)*(1+Inv_Return)*IF($D200=$C$1,VLOOKUP($T200,Male_Annuity_Tables,MATCH($BS$3+3,'Mortality Tables'!$N$1:$DN$1,0),FALSE),VLOOKUP($T200,Fe_Annuity_Tables,MATCH(DC$3+3,'Mortality Tables'!$N$1:$DN$1,0),FALSE)),"")</f>
        <v/>
      </c>
      <c r="DD200" s="685" t="str">
        <f>IFERROR((DC200+BM200*Contr_Rate)*(1+Inv_Return)*IF($D200=$C$1,VLOOKUP($T200,Male_Annuity_Tables,MATCH($BS$3+3,'Mortality Tables'!$N$1:$DN$1,0),FALSE),VLOOKUP($T200,Fe_Annuity_Tables,MATCH(DD$3+3,'Mortality Tables'!$N$1:$DN$1,0),FALSE)),"")</f>
        <v/>
      </c>
      <c r="DE200" s="685" t="str">
        <f>IFERROR((DD200+BN200*Contr_Rate)*(1+Inv_Return)*IF($D200=$C$1,VLOOKUP($T200,Male_Annuity_Tables,MATCH($BS$3+3,'Mortality Tables'!$N$1:$DN$1,0),FALSE),VLOOKUP($T200,Fe_Annuity_Tables,MATCH(DE$3+3,'Mortality Tables'!$N$1:$DN$1,0),FALSE)),"")</f>
        <v/>
      </c>
      <c r="DF200" s="685" t="str">
        <f>IFERROR((DE200+BO200*Contr_Rate)*(1+Inv_Return)*IF($D200=$C$1,VLOOKUP($T200,Male_Annuity_Tables,MATCH($BS$3+3,'Mortality Tables'!$N$1:$DN$1,0),FALSE),VLOOKUP($T200,Fe_Annuity_Tables,MATCH(DF$3+3,'Mortality Tables'!$N$1:$DN$1,0),FALSE)),"")</f>
        <v/>
      </c>
      <c r="DG200" s="685" t="str">
        <f>IFERROR((DF200+BP200*Contr_Rate)*(1+Inv_Return)*IF($D200=$C$1,VLOOKUP($T200,Male_Annuity_Tables,MATCH($BS$3+3,'Mortality Tables'!$N$1:$DN$1,0),FALSE),VLOOKUP($T200,Fe_Annuity_Tables,MATCH(DG$3+3,'Mortality Tables'!$N$1:$DN$1,0),FALSE)),"")</f>
        <v/>
      </c>
      <c r="DH200" s="685" t="str">
        <f>IFERROR((DG200+BQ200*Contr_Rate)*(1+Inv_Return)*IF($D200=$C$1,VLOOKUP($T200,Male_Annuity_Tables,MATCH($BS$3+3,'Mortality Tables'!$N$1:$DN$1,0),FALSE),VLOOKUP($T200,Fe_Annuity_Tables,MATCH(DH$3+3,'Mortality Tables'!$N$1:$DN$1,0),FALSE)),"")</f>
        <v/>
      </c>
      <c r="DJ200" s="686">
        <f t="shared" si="131"/>
        <v>1602449.522438091</v>
      </c>
      <c r="DK200" s="680">
        <f t="shared" si="60"/>
        <v>8.8017766057058875</v>
      </c>
      <c r="DL200" s="686">
        <f t="shared" si="111"/>
        <v>121980.05336076317</v>
      </c>
      <c r="DM200" s="686">
        <f t="shared" si="132"/>
        <v>4315317.622713645</v>
      </c>
      <c r="DN200" s="687">
        <f t="shared" si="112"/>
        <v>2.82667613430636E-2</v>
      </c>
      <c r="DP200" s="688">
        <f t="shared" si="126"/>
        <v>151820.41876443275</v>
      </c>
      <c r="DQ200" s="688">
        <f t="shared" si="127"/>
        <v>217305.54587981885</v>
      </c>
      <c r="DR200" s="688">
        <f t="shared" si="128"/>
        <v>245107.47405308555</v>
      </c>
    </row>
    <row r="201" spans="1:123" s="657" customFormat="1" ht="14.5">
      <c r="A201" s="675" t="s">
        <v>1470</v>
      </c>
      <c r="B201" s="675" t="s">
        <v>1471</v>
      </c>
      <c r="C201" s="675" t="s">
        <v>236</v>
      </c>
      <c r="D201" s="675" t="s">
        <v>60</v>
      </c>
      <c r="E201" s="676">
        <v>25421</v>
      </c>
      <c r="F201" s="677">
        <v>36589</v>
      </c>
      <c r="G201" s="677">
        <v>43302</v>
      </c>
      <c r="H201" s="678">
        <v>2807715</v>
      </c>
      <c r="I201" s="678">
        <v>147737.12</v>
      </c>
      <c r="J201" s="678">
        <v>228953.23</v>
      </c>
      <c r="K201" s="678">
        <v>19836.080000000002</v>
      </c>
      <c r="L201" s="678">
        <v>396526.43</v>
      </c>
      <c r="M201" s="679">
        <f>IF(COUNTIF($A$4:A204,A201)=1,0,1)</f>
        <v>0</v>
      </c>
      <c r="N201" s="680" t="str">
        <f t="shared" si="108"/>
        <v>Okay</v>
      </c>
      <c r="O201" s="680" t="str">
        <f t="shared" si="129"/>
        <v>TRUE</v>
      </c>
      <c r="P201" s="680" t="b">
        <f t="shared" si="121"/>
        <v>1</v>
      </c>
      <c r="Q201" s="680" t="b">
        <f t="shared" si="76"/>
        <v>1</v>
      </c>
      <c r="R201" s="680" t="b">
        <f t="shared" si="77"/>
        <v>1</v>
      </c>
      <c r="S201" s="681">
        <f t="shared" si="122"/>
        <v>30.597260273972601</v>
      </c>
      <c r="T201" s="682">
        <f t="shared" si="78"/>
        <v>55</v>
      </c>
      <c r="U201" s="682">
        <f t="shared" si="130"/>
        <v>48</v>
      </c>
      <c r="V201" s="682">
        <f t="shared" si="79"/>
        <v>6.4493150684931511</v>
      </c>
      <c r="W201" s="682">
        <f t="shared" si="109"/>
        <v>5</v>
      </c>
      <c r="X201" s="683">
        <f t="shared" si="110"/>
        <v>1982632.15</v>
      </c>
      <c r="Y201" s="684">
        <f t="shared" si="123"/>
        <v>5.5300000000000002E-3</v>
      </c>
      <c r="Z201" s="684">
        <f>IF($D201=$C$1,VLOOKUP($T201,Male_Annuity_Tables,MATCH($W201+2,'Mortality Tables'!$DS$1:$HT$1,0),FALSE),VLOOKUP($T201,Fe_Annuity_Tables,MATCH($W201+2,'Mortality Tables'!$M$1:$DN$1,0),FALSE))</f>
        <v>0.74859486312137291</v>
      </c>
      <c r="AA201" s="664"/>
      <c r="AB201" s="685">
        <f t="shared" si="124"/>
        <v>2950768.07925</v>
      </c>
      <c r="AC201" s="685">
        <f t="shared" si="124"/>
        <v>3101109.7128877877</v>
      </c>
      <c r="AD201" s="685">
        <f t="shared" si="124"/>
        <v>3259111.2527594208</v>
      </c>
      <c r="AE201" s="685">
        <f t="shared" si="124"/>
        <v>3425162.971087513</v>
      </c>
      <c r="AF201" s="685">
        <f t="shared" si="124"/>
        <v>3599675.0244644219</v>
      </c>
      <c r="AG201" s="685" t="str">
        <f t="shared" si="124"/>
        <v/>
      </c>
      <c r="AH201" s="685" t="str">
        <f t="shared" si="124"/>
        <v/>
      </c>
      <c r="AI201" s="685" t="str">
        <f t="shared" si="124"/>
        <v/>
      </c>
      <c r="AJ201" s="685" t="str">
        <f t="shared" si="124"/>
        <v/>
      </c>
      <c r="AK201" s="685" t="str">
        <f t="shared" si="124"/>
        <v/>
      </c>
      <c r="AL201" s="685" t="str">
        <f t="shared" si="120"/>
        <v/>
      </c>
      <c r="AM201" s="685" t="str">
        <f t="shared" si="120"/>
        <v/>
      </c>
      <c r="AN201" s="685" t="str">
        <f t="shared" si="120"/>
        <v/>
      </c>
      <c r="AO201" s="685" t="str">
        <f t="shared" si="120"/>
        <v/>
      </c>
      <c r="AP201" s="685" t="str">
        <f t="shared" si="120"/>
        <v/>
      </c>
      <c r="AQ201" s="685" t="str">
        <f t="shared" si="120"/>
        <v/>
      </c>
      <c r="AR201" s="685" t="str">
        <f t="shared" si="120"/>
        <v/>
      </c>
      <c r="AS201" s="685" t="str">
        <f t="shared" si="120"/>
        <v/>
      </c>
      <c r="AT201" s="685" t="str">
        <f t="shared" si="120"/>
        <v/>
      </c>
      <c r="AU201" s="685" t="str">
        <f t="shared" si="120"/>
        <v/>
      </c>
      <c r="AV201" s="685" t="str">
        <f t="shared" si="136"/>
        <v/>
      </c>
      <c r="AW201" s="685" t="str">
        <f t="shared" si="136"/>
        <v/>
      </c>
      <c r="AX201" s="685" t="str">
        <f t="shared" si="136"/>
        <v/>
      </c>
      <c r="AY201" s="685" t="str">
        <f t="shared" si="136"/>
        <v/>
      </c>
      <c r="AZ201" s="685" t="str">
        <f t="shared" si="136"/>
        <v/>
      </c>
      <c r="BA201" s="685" t="str">
        <f t="shared" si="136"/>
        <v/>
      </c>
      <c r="BB201" s="685" t="str">
        <f t="shared" si="136"/>
        <v/>
      </c>
      <c r="BC201" s="685" t="str">
        <f t="shared" si="136"/>
        <v/>
      </c>
      <c r="BD201" s="685" t="str">
        <f t="shared" si="136"/>
        <v/>
      </c>
      <c r="BE201" s="685" t="str">
        <f t="shared" si="136"/>
        <v/>
      </c>
      <c r="BF201" s="685" t="str">
        <f t="shared" si="136"/>
        <v/>
      </c>
      <c r="BG201" s="685" t="str">
        <f t="shared" si="136"/>
        <v/>
      </c>
      <c r="BH201" s="685" t="str">
        <f t="shared" si="136"/>
        <v/>
      </c>
      <c r="BI201" s="685" t="str">
        <f t="shared" si="135"/>
        <v/>
      </c>
      <c r="BJ201" s="685" t="str">
        <f t="shared" si="135"/>
        <v/>
      </c>
      <c r="BK201" s="685" t="str">
        <f t="shared" si="135"/>
        <v/>
      </c>
      <c r="BL201" s="685" t="str">
        <f t="shared" si="135"/>
        <v/>
      </c>
      <c r="BM201" s="685" t="str">
        <f t="shared" si="135"/>
        <v/>
      </c>
      <c r="BN201" s="685" t="str">
        <f t="shared" si="135"/>
        <v/>
      </c>
      <c r="BO201" s="685" t="str">
        <f t="shared" si="135"/>
        <v/>
      </c>
      <c r="BP201" s="685" t="str">
        <f t="shared" si="135"/>
        <v/>
      </c>
      <c r="BQ201" s="685" t="str">
        <f t="shared" si="135"/>
        <v/>
      </c>
      <c r="BR201" s="529"/>
      <c r="BS201" s="685">
        <f>IFERROR(($L201+AB201*Contr_Rate)*(1+Inv_Return)*IF($D201=$C$1,VLOOKUP($T201,Male_Annuity_Tables,MATCH($BS$3+3,'Mortality Tables'!$N$1:$DN$1,0),FALSE),VLOOKUP($T201,Fe_Annuity_Tables,MATCH(BS$3+3,'Mortality Tables'!$N$1:$DN$1,0),FALSE)),"")</f>
        <v>1244410.7897835437</v>
      </c>
      <c r="BT201" s="685">
        <f>IFERROR(($BS201+AC201*Contr_Rate)*(1+Inv_Return)*IF($D201=$C$1,VLOOKUP($T201,Male_Annuity_Tables,MATCH($BS$3+3,'Mortality Tables'!$N$1:$DN$1,0),FALSE),VLOOKUP($T201,Fe_Annuity_Tables,MATCH(BT$3+3,'Mortality Tables'!$N$1:$DN$1,0),FALSE)),"")</f>
        <v>1993775.2086110432</v>
      </c>
      <c r="BU201" s="685">
        <f>IFERROR((BT201+AD201*Contr_Rate)*(1+Inv_Return)*IF($D201=$C$1,VLOOKUP($T201,Male_Annuity_Tables,MATCH($BS$3+3,'Mortality Tables'!$N$1:$DN$1,0),FALSE),VLOOKUP($T201,Fe_Annuity_Tables,MATCH(BU$3+3,'Mortality Tables'!$N$1:$DN$1,0),FALSE)),"")</f>
        <v>2571126.5977302501</v>
      </c>
      <c r="BV201" s="685">
        <f>IFERROR((BU201+AE201*Contr_Rate)*(1+Inv_Return)*IF($D201=$C$1,VLOOKUP($T201,Male_Annuity_Tables,MATCH($BS$3+3,'Mortality Tables'!$N$1:$DN$1,0),FALSE),VLOOKUP($T201,Fe_Annuity_Tables,MATCH(BV$3+3,'Mortality Tables'!$N$1:$DN$1,0),FALSE)),"")</f>
        <v>2937008.1487599867</v>
      </c>
      <c r="BW201" s="685">
        <f>IFERROR((BV201+AF201*Contr_Rate)*(1+Inv_Return)*IF($D201=$C$1,VLOOKUP($T201,Male_Annuity_Tables,MATCH($BS$3+3,'Mortality Tables'!$N$1:$DN$1,0),FALSE),VLOOKUP($T201,Fe_Annuity_Tables,MATCH(BW$3+3,'Mortality Tables'!$N$1:$DN$1,0),FALSE)),"")</f>
        <v>3090166.2356723426</v>
      </c>
      <c r="BX201" s="685" t="str">
        <f>IFERROR((BW201+AG201*Contr_Rate)*(1+Inv_Return)*IF($D201=$C$1,VLOOKUP($T201,Male_Annuity_Tables,MATCH($BS$3+3,'Mortality Tables'!$N$1:$DN$1,0),FALSE),VLOOKUP($T201,Fe_Annuity_Tables,MATCH(BX$3+3,'Mortality Tables'!$N$1:$DN$1,0),FALSE)),"")</f>
        <v/>
      </c>
      <c r="BY201" s="685" t="str">
        <f>IFERROR((BX201+AH201*Contr_Rate)*(1+Inv_Return)*IF($D201=$C$1,VLOOKUP($T201,Male_Annuity_Tables,MATCH($BS$3+3,'Mortality Tables'!$N$1:$DN$1,0),FALSE),VLOOKUP($T201,Fe_Annuity_Tables,MATCH(BY$3+3,'Mortality Tables'!$N$1:$DN$1,0),FALSE)),"")</f>
        <v/>
      </c>
      <c r="BZ201" s="685" t="str">
        <f>IFERROR((BY201+AI201*Contr_Rate)*(1+Inv_Return)*IF($D201=$C$1,VLOOKUP($T201,Male_Annuity_Tables,MATCH($BS$3+3,'Mortality Tables'!$N$1:$DN$1,0),FALSE),VLOOKUP($T201,Fe_Annuity_Tables,MATCH(BZ$3+3,'Mortality Tables'!$N$1:$DN$1,0),FALSE)),"")</f>
        <v/>
      </c>
      <c r="CA201" s="685" t="str">
        <f>IFERROR((BZ201+AJ201*Contr_Rate)*(1+Inv_Return)*IF($D201=$C$1,VLOOKUP($T201,Male_Annuity_Tables,MATCH($BS$3+3,'Mortality Tables'!$N$1:$DN$1,0),FALSE),VLOOKUP($T201,Fe_Annuity_Tables,MATCH(CA$3+3,'Mortality Tables'!$N$1:$DN$1,0),FALSE)),"")</f>
        <v/>
      </c>
      <c r="CB201" s="685" t="str">
        <f>IFERROR((CA201+AK201*Contr_Rate)*(1+Inv_Return)*IF($D201=$C$1,VLOOKUP($T201,Male_Annuity_Tables,MATCH($BS$3+3,'Mortality Tables'!$N$1:$DN$1,0),FALSE),VLOOKUP($T201,Fe_Annuity_Tables,MATCH(CB$3+3,'Mortality Tables'!$N$1:$DN$1,0),FALSE)),"")</f>
        <v/>
      </c>
      <c r="CC201" s="685" t="str">
        <f>IFERROR((CB201+AL201*Contr_Rate)*(1+Inv_Return)*IF($D201=$C$1,VLOOKUP($T201,Male_Annuity_Tables,MATCH($BS$3+3,'Mortality Tables'!$N$1:$DN$1,0),FALSE),VLOOKUP($T201,Fe_Annuity_Tables,MATCH(CC$3+3,'Mortality Tables'!$N$1:$DN$1,0),FALSE)),"")</f>
        <v/>
      </c>
      <c r="CD201" s="685" t="str">
        <f>IFERROR((CC201+AM201*Contr_Rate)*(1+Inv_Return)*IF($D201=$C$1,VLOOKUP($T201,Male_Annuity_Tables,MATCH($BS$3+3,'Mortality Tables'!$N$1:$DN$1,0),FALSE),VLOOKUP($T201,Fe_Annuity_Tables,MATCH(CD$3+3,'Mortality Tables'!$N$1:$DN$1,0),FALSE)),"")</f>
        <v/>
      </c>
      <c r="CE201" s="685" t="str">
        <f>IFERROR((CD201+AN201*Contr_Rate)*(1+Inv_Return)*IF($D201=$C$1,VLOOKUP($T201,Male_Annuity_Tables,MATCH($BS$3+3,'Mortality Tables'!$N$1:$DN$1,0),FALSE),VLOOKUP($T201,Fe_Annuity_Tables,MATCH(CE$3+3,'Mortality Tables'!$N$1:$DN$1,0),FALSE)),"")</f>
        <v/>
      </c>
      <c r="CF201" s="685" t="str">
        <f>IFERROR((CE201+AO201*Contr_Rate)*(1+Inv_Return)*IF($D201=$C$1,VLOOKUP($T201,Male_Annuity_Tables,MATCH($BS$3+3,'Mortality Tables'!$N$1:$DN$1,0),FALSE),VLOOKUP($T201,Fe_Annuity_Tables,MATCH(CF$3+3,'Mortality Tables'!$N$1:$DN$1,0),FALSE)),"")</f>
        <v/>
      </c>
      <c r="CG201" s="685" t="str">
        <f>IFERROR((CF201+AP201*Contr_Rate)*(1+Inv_Return)*IF($D201=$C$1,VLOOKUP($T201,Male_Annuity_Tables,MATCH($BS$3+3,'Mortality Tables'!$N$1:$DN$1,0),FALSE),VLOOKUP($T201,Fe_Annuity_Tables,MATCH(CG$3+3,'Mortality Tables'!$N$1:$DN$1,0),FALSE)),"")</f>
        <v/>
      </c>
      <c r="CH201" s="685" t="str">
        <f>IFERROR((CG201+AQ201*Contr_Rate)*(1+Inv_Return)*IF($D201=$C$1,VLOOKUP($T201,Male_Annuity_Tables,MATCH($BS$3+3,'Mortality Tables'!$N$1:$DN$1,0),FALSE),VLOOKUP($T201,Fe_Annuity_Tables,MATCH(CH$3+3,'Mortality Tables'!$N$1:$DN$1,0),FALSE)),"")</f>
        <v/>
      </c>
      <c r="CI201" s="685" t="str">
        <f>IFERROR((CH201+AR201*Contr_Rate)*(1+Inv_Return)*IF($D201=$C$1,VLOOKUP($T201,Male_Annuity_Tables,MATCH($BS$3+3,'Mortality Tables'!$N$1:$DN$1,0),FALSE),VLOOKUP($T201,Fe_Annuity_Tables,MATCH(CI$3+3,'Mortality Tables'!$N$1:$DN$1,0),FALSE)),"")</f>
        <v/>
      </c>
      <c r="CJ201" s="685" t="str">
        <f>IFERROR((CI201+AS201*Contr_Rate)*(1+Inv_Return)*IF($D201=$C$1,VLOOKUP($T201,Male_Annuity_Tables,MATCH($BS$3+3,'Mortality Tables'!$N$1:$DN$1,0),FALSE),VLOOKUP($T201,Fe_Annuity_Tables,MATCH(CJ$3+3,'Mortality Tables'!$N$1:$DN$1,0),FALSE)),"")</f>
        <v/>
      </c>
      <c r="CK201" s="685" t="str">
        <f>IFERROR((CJ201+AT201*Contr_Rate)*(1+Inv_Return)*IF($D201=$C$1,VLOOKUP($T201,Male_Annuity_Tables,MATCH($BS$3+3,'Mortality Tables'!$N$1:$DN$1,0),FALSE),VLOOKUP($T201,Fe_Annuity_Tables,MATCH(CK$3+3,'Mortality Tables'!$N$1:$DN$1,0),FALSE)),"")</f>
        <v/>
      </c>
      <c r="CL201" s="685" t="str">
        <f>IFERROR((CK201+AU201*Contr_Rate)*(1+Inv_Return)*IF($D201=$C$1,VLOOKUP($T201,Male_Annuity_Tables,MATCH($BS$3+3,'Mortality Tables'!$N$1:$DN$1,0),FALSE),VLOOKUP($T201,Fe_Annuity_Tables,MATCH(CL$3+3,'Mortality Tables'!$N$1:$DN$1,0),FALSE)),"")</f>
        <v/>
      </c>
      <c r="CM201" s="685" t="str">
        <f>IFERROR((CL201+AV201*Contr_Rate)*(1+Inv_Return)*IF($D201=$C$1,VLOOKUP($T201,Male_Annuity_Tables,MATCH($BS$3+3,'Mortality Tables'!$N$1:$DN$1,0),FALSE),VLOOKUP($T201,Fe_Annuity_Tables,MATCH(CM$3+3,'Mortality Tables'!$N$1:$DN$1,0),FALSE)),"")</f>
        <v/>
      </c>
      <c r="CN201" s="685" t="str">
        <f>IFERROR((CM201+AW201*Contr_Rate)*(1+Inv_Return)*IF($D201=$C$1,VLOOKUP($T201,Male_Annuity_Tables,MATCH($BS$3+3,'Mortality Tables'!$N$1:$DN$1,0),FALSE),VLOOKUP($T201,Fe_Annuity_Tables,MATCH(CN$3+3,'Mortality Tables'!$N$1:$DN$1,0),FALSE)),"")</f>
        <v/>
      </c>
      <c r="CO201" s="685" t="str">
        <f>IFERROR((CN201+AX201*Contr_Rate)*(1+Inv_Return)*IF($D201=$C$1,VLOOKUP($T201,Male_Annuity_Tables,MATCH($BS$3+3,'Mortality Tables'!$N$1:$DN$1,0),FALSE),VLOOKUP($T201,Fe_Annuity_Tables,MATCH(CO$3+3,'Mortality Tables'!$N$1:$DN$1,0),FALSE)),"")</f>
        <v/>
      </c>
      <c r="CP201" s="685" t="str">
        <f>IFERROR((CO201+AY201*Contr_Rate)*(1+Inv_Return)*IF($D201=$C$1,VLOOKUP($T201,Male_Annuity_Tables,MATCH($BS$3+3,'Mortality Tables'!$N$1:$DN$1,0),FALSE),VLOOKUP($T201,Fe_Annuity_Tables,MATCH(CP$3+3,'Mortality Tables'!$N$1:$DN$1,0),FALSE)),"")</f>
        <v/>
      </c>
      <c r="CQ201" s="685" t="str">
        <f>IFERROR((CP201+AZ201*Contr_Rate)*(1+Inv_Return)*IF($D201=$C$1,VLOOKUP($T201,Male_Annuity_Tables,MATCH($BS$3+3,'Mortality Tables'!$N$1:$DN$1,0),FALSE),VLOOKUP($T201,Fe_Annuity_Tables,MATCH(CQ$3+3,'Mortality Tables'!$N$1:$DN$1,0),FALSE)),"")</f>
        <v/>
      </c>
      <c r="CR201" s="685" t="str">
        <f>IFERROR((CQ201+BA201*Contr_Rate)*(1+Inv_Return)*IF($D201=$C$1,VLOOKUP($T201,Male_Annuity_Tables,MATCH($BS$3+3,'Mortality Tables'!$N$1:$DN$1,0),FALSE),VLOOKUP($T201,Fe_Annuity_Tables,MATCH(CR$3+3,'Mortality Tables'!$N$1:$DN$1,0),FALSE)),"")</f>
        <v/>
      </c>
      <c r="CS201" s="685" t="str">
        <f>IFERROR((CR201+BB201*Contr_Rate)*(1+Inv_Return)*IF($D201=$C$1,VLOOKUP($T201,Male_Annuity_Tables,MATCH($BS$3+3,'Mortality Tables'!$N$1:$DN$1,0),FALSE),VLOOKUP($T201,Fe_Annuity_Tables,MATCH(CS$3+3,'Mortality Tables'!$N$1:$DN$1,0),FALSE)),"")</f>
        <v/>
      </c>
      <c r="CT201" s="685" t="str">
        <f>IFERROR((CS201+BC201*Contr_Rate)*(1+Inv_Return)*IF($D201=$C$1,VLOOKUP($T201,Male_Annuity_Tables,MATCH($BS$3+3,'Mortality Tables'!$N$1:$DN$1,0),FALSE),VLOOKUP($T201,Fe_Annuity_Tables,MATCH(CT$3+3,'Mortality Tables'!$N$1:$DN$1,0),FALSE)),"")</f>
        <v/>
      </c>
      <c r="CU201" s="685" t="str">
        <f>IFERROR((CT201+BD201*Contr_Rate)*(1+Inv_Return)*IF($D201=$C$1,VLOOKUP($T201,Male_Annuity_Tables,MATCH($BS$3+3,'Mortality Tables'!$N$1:$DN$1,0),FALSE),VLOOKUP($T201,Fe_Annuity_Tables,MATCH(CU$3+3,'Mortality Tables'!$N$1:$DN$1,0),FALSE)),"")</f>
        <v/>
      </c>
      <c r="CV201" s="685" t="str">
        <f>IFERROR((CU201+BE201*Contr_Rate)*(1+Inv_Return)*IF($D201=$C$1,VLOOKUP($T201,Male_Annuity_Tables,MATCH($BS$3+3,'Mortality Tables'!$N$1:$DN$1,0),FALSE),VLOOKUP($T201,Fe_Annuity_Tables,MATCH(CV$3+3,'Mortality Tables'!$N$1:$DN$1,0),FALSE)),"")</f>
        <v/>
      </c>
      <c r="CW201" s="685" t="str">
        <f>IFERROR((CV201+BF201*Contr_Rate)*(1+Inv_Return)*IF($D201=$C$1,VLOOKUP($T201,Male_Annuity_Tables,MATCH($BS$3+3,'Mortality Tables'!$N$1:$DN$1,0),FALSE),VLOOKUP($T201,Fe_Annuity_Tables,MATCH(CW$3+3,'Mortality Tables'!$N$1:$DN$1,0),FALSE)),"")</f>
        <v/>
      </c>
      <c r="CX201" s="685" t="str">
        <f>IFERROR((CW201+BG201*Contr_Rate)*(1+Inv_Return)*IF($D201=$C$1,VLOOKUP($T201,Male_Annuity_Tables,MATCH($BS$3+3,'Mortality Tables'!$N$1:$DN$1,0),FALSE),VLOOKUP($T201,Fe_Annuity_Tables,MATCH(CX$3+3,'Mortality Tables'!$N$1:$DN$1,0),FALSE)),"")</f>
        <v/>
      </c>
      <c r="CY201" s="685" t="str">
        <f>IFERROR((CX201+BH201*Contr_Rate)*(1+Inv_Return)*IF($D201=$C$1,VLOOKUP($T201,Male_Annuity_Tables,MATCH($BS$3+3,'Mortality Tables'!$N$1:$DN$1,0),FALSE),VLOOKUP($T201,Fe_Annuity_Tables,MATCH(CY$3+3,'Mortality Tables'!$N$1:$DN$1,0),FALSE)),"")</f>
        <v/>
      </c>
      <c r="CZ201" s="685" t="str">
        <f>IFERROR((CY201+BI201*Contr_Rate)*(1+Inv_Return)*IF($D201=$C$1,VLOOKUP($T201,Male_Annuity_Tables,MATCH($BS$3+3,'Mortality Tables'!$N$1:$DN$1,0),FALSE),VLOOKUP($T201,Fe_Annuity_Tables,MATCH(CZ$3+3,'Mortality Tables'!$N$1:$DN$1,0),FALSE)),"")</f>
        <v/>
      </c>
      <c r="DA201" s="685" t="str">
        <f>IFERROR((CZ201+BJ201*Contr_Rate)*(1+Inv_Return)*IF($D201=$C$1,VLOOKUP($T201,Male_Annuity_Tables,MATCH($BS$3+3,'Mortality Tables'!$N$1:$DN$1,0),FALSE),VLOOKUP($T201,Fe_Annuity_Tables,MATCH(DA$3+3,'Mortality Tables'!$N$1:$DN$1,0),FALSE)),"")</f>
        <v/>
      </c>
      <c r="DB201" s="685" t="str">
        <f>IFERROR((DA201+BK201*Contr_Rate)*(1+Inv_Return)*IF($D201=$C$1,VLOOKUP($T201,Male_Annuity_Tables,MATCH($BS$3+3,'Mortality Tables'!$N$1:$DN$1,0),FALSE),VLOOKUP($T201,Fe_Annuity_Tables,MATCH(DB$3+3,'Mortality Tables'!$N$1:$DN$1,0),FALSE)),"")</f>
        <v/>
      </c>
      <c r="DC201" s="685" t="str">
        <f>IFERROR((DB201+BL201*Contr_Rate)*(1+Inv_Return)*IF($D201=$C$1,VLOOKUP($T201,Male_Annuity_Tables,MATCH($BS$3+3,'Mortality Tables'!$N$1:$DN$1,0),FALSE),VLOOKUP($T201,Fe_Annuity_Tables,MATCH(DC$3+3,'Mortality Tables'!$N$1:$DN$1,0),FALSE)),"")</f>
        <v/>
      </c>
      <c r="DD201" s="685" t="str">
        <f>IFERROR((DC201+BM201*Contr_Rate)*(1+Inv_Return)*IF($D201=$C$1,VLOOKUP($T201,Male_Annuity_Tables,MATCH($BS$3+3,'Mortality Tables'!$N$1:$DN$1,0),FALSE),VLOOKUP($T201,Fe_Annuity_Tables,MATCH(DD$3+3,'Mortality Tables'!$N$1:$DN$1,0),FALSE)),"")</f>
        <v/>
      </c>
      <c r="DE201" s="685" t="str">
        <f>IFERROR((DD201+BN201*Contr_Rate)*(1+Inv_Return)*IF($D201=$C$1,VLOOKUP($T201,Male_Annuity_Tables,MATCH($BS$3+3,'Mortality Tables'!$N$1:$DN$1,0),FALSE),VLOOKUP($T201,Fe_Annuity_Tables,MATCH(DE$3+3,'Mortality Tables'!$N$1:$DN$1,0),FALSE)),"")</f>
        <v/>
      </c>
      <c r="DF201" s="685" t="str">
        <f>IFERROR((DE201+BO201*Contr_Rate)*(1+Inv_Return)*IF($D201=$C$1,VLOOKUP($T201,Male_Annuity_Tables,MATCH($BS$3+3,'Mortality Tables'!$N$1:$DN$1,0),FALSE),VLOOKUP($T201,Fe_Annuity_Tables,MATCH(DF$3+3,'Mortality Tables'!$N$1:$DN$1,0),FALSE)),"")</f>
        <v/>
      </c>
      <c r="DG201" s="685" t="str">
        <f>IFERROR((DF201+BP201*Contr_Rate)*(1+Inv_Return)*IF($D201=$C$1,VLOOKUP($T201,Male_Annuity_Tables,MATCH($BS$3+3,'Mortality Tables'!$N$1:$DN$1,0),FALSE),VLOOKUP($T201,Fe_Annuity_Tables,MATCH(DG$3+3,'Mortality Tables'!$N$1:$DN$1,0),FALSE)),"")</f>
        <v/>
      </c>
      <c r="DH201" s="685" t="str">
        <f>IFERROR((DG201+BQ201*Contr_Rate)*(1+Inv_Return)*IF($D201=$C$1,VLOOKUP($T201,Male_Annuity_Tables,MATCH($BS$3+3,'Mortality Tables'!$N$1:$DN$1,0),FALSE),VLOOKUP($T201,Fe_Annuity_Tables,MATCH(DH$3+3,'Mortality Tables'!$N$1:$DN$1,0),FALSE)),"")</f>
        <v/>
      </c>
      <c r="DJ201" s="686">
        <f t="shared" si="131"/>
        <v>3090166.2356723426</v>
      </c>
      <c r="DK201" s="680">
        <f t="shared" si="60"/>
        <v>8.8017766057058875</v>
      </c>
      <c r="DL201" s="686">
        <f t="shared" si="111"/>
        <v>235226.53103446111</v>
      </c>
      <c r="DM201" s="686">
        <f t="shared" si="132"/>
        <v>3599675.0244644219</v>
      </c>
      <c r="DN201" s="687">
        <f t="shared" si="112"/>
        <v>6.5346601967064877E-2</v>
      </c>
      <c r="DP201" s="688">
        <f t="shared" si="126"/>
        <v>68758.051573305042</v>
      </c>
      <c r="DQ201" s="688">
        <f t="shared" si="127"/>
        <v>110163.05848899028</v>
      </c>
      <c r="DR201" s="688">
        <f t="shared" si="128"/>
        <v>142063.74346768839</v>
      </c>
    </row>
    <row r="202" spans="1:123" s="657" customFormat="1" ht="14.5">
      <c r="A202" s="675" t="s">
        <v>1472</v>
      </c>
      <c r="B202" s="675" t="s">
        <v>1473</v>
      </c>
      <c r="C202" s="675" t="s">
        <v>236</v>
      </c>
      <c r="D202" s="675" t="s">
        <v>60</v>
      </c>
      <c r="E202" s="676">
        <v>22465</v>
      </c>
      <c r="F202" s="677">
        <v>36611</v>
      </c>
      <c r="G202" s="677">
        <v>36795</v>
      </c>
      <c r="H202" s="678">
        <v>1356946</v>
      </c>
      <c r="I202" s="678">
        <v>116950.67</v>
      </c>
      <c r="J202" s="678">
        <v>112393.4</v>
      </c>
      <c r="K202" s="678">
        <v>44297.58</v>
      </c>
      <c r="L202" s="678">
        <v>273641.65000000002</v>
      </c>
      <c r="M202" s="679">
        <f>IF(COUNTIF($A$4:A204,A202)=1,0,1)</f>
        <v>0</v>
      </c>
      <c r="N202" s="680" t="str">
        <f t="shared" si="108"/>
        <v>Okay</v>
      </c>
      <c r="O202" s="680" t="str">
        <f t="shared" ref="O202:O203" si="137">IF(G202&gt;E202,"TRUE","FALSE")</f>
        <v>TRUE</v>
      </c>
      <c r="P202" s="680" t="b">
        <f t="shared" si="121"/>
        <v>1</v>
      </c>
      <c r="Q202" s="680" t="b">
        <f t="shared" si="76"/>
        <v>1</v>
      </c>
      <c r="R202" s="680" t="b">
        <f t="shared" si="77"/>
        <v>1</v>
      </c>
      <c r="S202" s="681">
        <f t="shared" si="122"/>
        <v>38.756164383561647</v>
      </c>
      <c r="T202" s="682">
        <f t="shared" si="78"/>
        <v>63</v>
      </c>
      <c r="U202" s="682">
        <f t="shared" si="130"/>
        <v>39</v>
      </c>
      <c r="V202" s="682">
        <f t="shared" si="79"/>
        <v>24.276712328767122</v>
      </c>
      <c r="W202" s="682">
        <f t="shared" si="109"/>
        <v>0</v>
      </c>
      <c r="X202" s="683">
        <f t="shared" si="110"/>
        <v>0</v>
      </c>
      <c r="Y202" s="684">
        <f t="shared" si="123"/>
        <v>1.137E-2</v>
      </c>
      <c r="Z202" s="684">
        <f>IF($D202=$C$1,VLOOKUP($T202,Male_Annuity_Tables,MATCH($W202+2,'Mortality Tables'!$DS$1:$HT$1,0),FALSE),VLOOKUP($T202,Fe_Annuity_Tables,MATCH($W202+2,'Mortality Tables'!$M$1:$DN$1,0),FALSE))</f>
        <v>1</v>
      </c>
      <c r="AA202" s="664"/>
      <c r="AB202" s="685" t="str">
        <f t="shared" si="124"/>
        <v/>
      </c>
      <c r="AC202" s="685" t="str">
        <f t="shared" si="124"/>
        <v/>
      </c>
      <c r="AD202" s="685" t="str">
        <f t="shared" si="124"/>
        <v/>
      </c>
      <c r="AE202" s="685" t="str">
        <f t="shared" si="124"/>
        <v/>
      </c>
      <c r="AF202" s="685" t="str">
        <f t="shared" si="124"/>
        <v/>
      </c>
      <c r="AG202" s="685" t="str">
        <f t="shared" si="124"/>
        <v/>
      </c>
      <c r="AH202" s="685" t="str">
        <f t="shared" si="124"/>
        <v/>
      </c>
      <c r="AI202" s="685" t="str">
        <f t="shared" si="124"/>
        <v/>
      </c>
      <c r="AJ202" s="685" t="str">
        <f t="shared" si="124"/>
        <v/>
      </c>
      <c r="AK202" s="685" t="str">
        <f t="shared" si="124"/>
        <v/>
      </c>
      <c r="AL202" s="685" t="str">
        <f t="shared" si="120"/>
        <v/>
      </c>
      <c r="AM202" s="685" t="str">
        <f t="shared" si="120"/>
        <v/>
      </c>
      <c r="AN202" s="685" t="str">
        <f t="shared" si="120"/>
        <v/>
      </c>
      <c r="AO202" s="685" t="str">
        <f t="shared" si="120"/>
        <v/>
      </c>
      <c r="AP202" s="685" t="str">
        <f t="shared" si="120"/>
        <v/>
      </c>
      <c r="AQ202" s="685" t="str">
        <f t="shared" si="120"/>
        <v/>
      </c>
      <c r="AR202" s="685" t="str">
        <f t="shared" si="120"/>
        <v/>
      </c>
      <c r="AS202" s="685" t="str">
        <f t="shared" si="120"/>
        <v/>
      </c>
      <c r="AT202" s="685" t="str">
        <f t="shared" si="120"/>
        <v/>
      </c>
      <c r="AU202" s="685" t="str">
        <f t="shared" si="120"/>
        <v/>
      </c>
      <c r="AV202" s="685" t="str">
        <f t="shared" si="136"/>
        <v/>
      </c>
      <c r="AW202" s="685" t="str">
        <f t="shared" si="136"/>
        <v/>
      </c>
      <c r="AX202" s="685" t="str">
        <f t="shared" si="136"/>
        <v/>
      </c>
      <c r="AY202" s="685" t="str">
        <f t="shared" si="136"/>
        <v/>
      </c>
      <c r="AZ202" s="685" t="str">
        <f t="shared" si="136"/>
        <v/>
      </c>
      <c r="BA202" s="685" t="str">
        <f t="shared" si="136"/>
        <v/>
      </c>
      <c r="BB202" s="685" t="str">
        <f t="shared" si="136"/>
        <v/>
      </c>
      <c r="BC202" s="685" t="str">
        <f t="shared" si="136"/>
        <v/>
      </c>
      <c r="BD202" s="685" t="str">
        <f t="shared" si="136"/>
        <v/>
      </c>
      <c r="BE202" s="685" t="str">
        <f t="shared" si="136"/>
        <v/>
      </c>
      <c r="BF202" s="685" t="str">
        <f t="shared" si="136"/>
        <v/>
      </c>
      <c r="BG202" s="685" t="str">
        <f t="shared" si="136"/>
        <v/>
      </c>
      <c r="BH202" s="685" t="str">
        <f t="shared" si="136"/>
        <v/>
      </c>
      <c r="BI202" s="685" t="str">
        <f t="shared" si="135"/>
        <v/>
      </c>
      <c r="BJ202" s="685" t="str">
        <f t="shared" si="135"/>
        <v/>
      </c>
      <c r="BK202" s="685" t="str">
        <f t="shared" si="135"/>
        <v/>
      </c>
      <c r="BL202" s="685" t="str">
        <f t="shared" si="135"/>
        <v/>
      </c>
      <c r="BM202" s="685" t="str">
        <f t="shared" si="135"/>
        <v/>
      </c>
      <c r="BN202" s="685" t="str">
        <f t="shared" si="135"/>
        <v/>
      </c>
      <c r="BO202" s="685" t="str">
        <f t="shared" si="135"/>
        <v/>
      </c>
      <c r="BP202" s="685" t="str">
        <f t="shared" si="135"/>
        <v/>
      </c>
      <c r="BQ202" s="685" t="str">
        <f t="shared" si="135"/>
        <v/>
      </c>
      <c r="BR202" s="529"/>
      <c r="BS202" s="685" t="str">
        <f>IFERROR(($L202+AB202*Contr_Rate)*(1+Inv_Return)*IF($D202=$C$1,VLOOKUP($T202,Male_Annuity_Tables,MATCH($BS$3+3,'Mortality Tables'!$N$1:$DN$1,0),FALSE),VLOOKUP($T202,Fe_Annuity_Tables,MATCH(BS$3+3,'Mortality Tables'!$N$1:$DN$1,0),FALSE)),"")</f>
        <v/>
      </c>
      <c r="BT202" s="685" t="str">
        <f>IFERROR(($BS202+AC202*Contr_Rate)*(1+Inv_Return)*IF($D202=$C$1,VLOOKUP($T202,Male_Annuity_Tables,MATCH($BS$3+3,'Mortality Tables'!$N$1:$DN$1,0),FALSE),VLOOKUP($T202,Fe_Annuity_Tables,MATCH(BT$3+3,'Mortality Tables'!$N$1:$DN$1,0),FALSE)),"")</f>
        <v/>
      </c>
      <c r="BU202" s="685" t="str">
        <f>IFERROR((BT202+AD202*Contr_Rate)*(1+Inv_Return)*IF($D202=$C$1,VLOOKUP($T202,Male_Annuity_Tables,MATCH($BS$3+3,'Mortality Tables'!$N$1:$DN$1,0),FALSE),VLOOKUP($T202,Fe_Annuity_Tables,MATCH(BU$3+3,'Mortality Tables'!$N$1:$DN$1,0),FALSE)),"")</f>
        <v/>
      </c>
      <c r="BV202" s="685" t="str">
        <f>IFERROR((BU202+AE202*Contr_Rate)*(1+Inv_Return)*IF($D202=$C$1,VLOOKUP($T202,Male_Annuity_Tables,MATCH($BS$3+3,'Mortality Tables'!$N$1:$DN$1,0),FALSE),VLOOKUP($T202,Fe_Annuity_Tables,MATCH(BV$3+3,'Mortality Tables'!$N$1:$DN$1,0),FALSE)),"")</f>
        <v/>
      </c>
      <c r="BW202" s="685" t="str">
        <f>IFERROR((BV202+AF202*Contr_Rate)*(1+Inv_Return)*IF($D202=$C$1,VLOOKUP($T202,Male_Annuity_Tables,MATCH($BS$3+3,'Mortality Tables'!$N$1:$DN$1,0),FALSE),VLOOKUP($T202,Fe_Annuity_Tables,MATCH(BW$3+3,'Mortality Tables'!$N$1:$DN$1,0),FALSE)),"")</f>
        <v/>
      </c>
      <c r="BX202" s="685" t="str">
        <f>IFERROR((BW202+AG202*Contr_Rate)*(1+Inv_Return)*IF($D202=$C$1,VLOOKUP($T202,Male_Annuity_Tables,MATCH($BS$3+3,'Mortality Tables'!$N$1:$DN$1,0),FALSE),VLOOKUP($T202,Fe_Annuity_Tables,MATCH(BX$3+3,'Mortality Tables'!$N$1:$DN$1,0),FALSE)),"")</f>
        <v/>
      </c>
      <c r="BY202" s="685" t="str">
        <f>IFERROR((BX202+AH202*Contr_Rate)*(1+Inv_Return)*IF($D202=$C$1,VLOOKUP($T202,Male_Annuity_Tables,MATCH($BS$3+3,'Mortality Tables'!$N$1:$DN$1,0),FALSE),VLOOKUP($T202,Fe_Annuity_Tables,MATCH(BY$3+3,'Mortality Tables'!$N$1:$DN$1,0),FALSE)),"")</f>
        <v/>
      </c>
      <c r="BZ202" s="685" t="str">
        <f>IFERROR((BY202+AI202*Contr_Rate)*(1+Inv_Return)*IF($D202=$C$1,VLOOKUP($T202,Male_Annuity_Tables,MATCH($BS$3+3,'Mortality Tables'!$N$1:$DN$1,0),FALSE),VLOOKUP($T202,Fe_Annuity_Tables,MATCH(BZ$3+3,'Mortality Tables'!$N$1:$DN$1,0),FALSE)),"")</f>
        <v/>
      </c>
      <c r="CA202" s="685" t="str">
        <f>IFERROR((BZ202+AJ202*Contr_Rate)*(1+Inv_Return)*IF($D202=$C$1,VLOOKUP($T202,Male_Annuity_Tables,MATCH($BS$3+3,'Mortality Tables'!$N$1:$DN$1,0),FALSE),VLOOKUP($T202,Fe_Annuity_Tables,MATCH(CA$3+3,'Mortality Tables'!$N$1:$DN$1,0),FALSE)),"")</f>
        <v/>
      </c>
      <c r="CB202" s="685" t="str">
        <f>IFERROR((CA202+AK202*Contr_Rate)*(1+Inv_Return)*IF($D202=$C$1,VLOOKUP($T202,Male_Annuity_Tables,MATCH($BS$3+3,'Mortality Tables'!$N$1:$DN$1,0),FALSE),VLOOKUP($T202,Fe_Annuity_Tables,MATCH(CB$3+3,'Mortality Tables'!$N$1:$DN$1,0),FALSE)),"")</f>
        <v/>
      </c>
      <c r="CC202" s="685" t="str">
        <f>IFERROR((CB202+AL202*Contr_Rate)*(1+Inv_Return)*IF($D202=$C$1,VLOOKUP($T202,Male_Annuity_Tables,MATCH($BS$3+3,'Mortality Tables'!$N$1:$DN$1,0),FALSE),VLOOKUP($T202,Fe_Annuity_Tables,MATCH(CC$3+3,'Mortality Tables'!$N$1:$DN$1,0),FALSE)),"")</f>
        <v/>
      </c>
      <c r="CD202" s="685" t="str">
        <f>IFERROR((CC202+AM202*Contr_Rate)*(1+Inv_Return)*IF($D202=$C$1,VLOOKUP($T202,Male_Annuity_Tables,MATCH($BS$3+3,'Mortality Tables'!$N$1:$DN$1,0),FALSE),VLOOKUP($T202,Fe_Annuity_Tables,MATCH(CD$3+3,'Mortality Tables'!$N$1:$DN$1,0),FALSE)),"")</f>
        <v/>
      </c>
      <c r="CE202" s="685" t="str">
        <f>IFERROR((CD202+AN202*Contr_Rate)*(1+Inv_Return)*IF($D202=$C$1,VLOOKUP($T202,Male_Annuity_Tables,MATCH($BS$3+3,'Mortality Tables'!$N$1:$DN$1,0),FALSE),VLOOKUP($T202,Fe_Annuity_Tables,MATCH(CE$3+3,'Mortality Tables'!$N$1:$DN$1,0),FALSE)),"")</f>
        <v/>
      </c>
      <c r="CF202" s="685" t="str">
        <f>IFERROR((CE202+AO202*Contr_Rate)*(1+Inv_Return)*IF($D202=$C$1,VLOOKUP($T202,Male_Annuity_Tables,MATCH($BS$3+3,'Mortality Tables'!$N$1:$DN$1,0),FALSE),VLOOKUP($T202,Fe_Annuity_Tables,MATCH(CF$3+3,'Mortality Tables'!$N$1:$DN$1,0),FALSE)),"")</f>
        <v/>
      </c>
      <c r="CG202" s="685" t="str">
        <f>IFERROR((CF202+AP202*Contr_Rate)*(1+Inv_Return)*IF($D202=$C$1,VLOOKUP($T202,Male_Annuity_Tables,MATCH($BS$3+3,'Mortality Tables'!$N$1:$DN$1,0),FALSE),VLOOKUP($T202,Fe_Annuity_Tables,MATCH(CG$3+3,'Mortality Tables'!$N$1:$DN$1,0),FALSE)),"")</f>
        <v/>
      </c>
      <c r="CH202" s="685" t="str">
        <f>IFERROR((CG202+AQ202*Contr_Rate)*(1+Inv_Return)*IF($D202=$C$1,VLOOKUP($T202,Male_Annuity_Tables,MATCH($BS$3+3,'Mortality Tables'!$N$1:$DN$1,0),FALSE),VLOOKUP($T202,Fe_Annuity_Tables,MATCH(CH$3+3,'Mortality Tables'!$N$1:$DN$1,0),FALSE)),"")</f>
        <v/>
      </c>
      <c r="CI202" s="685" t="str">
        <f>IFERROR((CH202+AR202*Contr_Rate)*(1+Inv_Return)*IF($D202=$C$1,VLOOKUP($T202,Male_Annuity_Tables,MATCH($BS$3+3,'Mortality Tables'!$N$1:$DN$1,0),FALSE),VLOOKUP($T202,Fe_Annuity_Tables,MATCH(CI$3+3,'Mortality Tables'!$N$1:$DN$1,0),FALSE)),"")</f>
        <v/>
      </c>
      <c r="CJ202" s="685" t="str">
        <f>IFERROR((CI202+AS202*Contr_Rate)*(1+Inv_Return)*IF($D202=$C$1,VLOOKUP($T202,Male_Annuity_Tables,MATCH($BS$3+3,'Mortality Tables'!$N$1:$DN$1,0),FALSE),VLOOKUP($T202,Fe_Annuity_Tables,MATCH(CJ$3+3,'Mortality Tables'!$N$1:$DN$1,0),FALSE)),"")</f>
        <v/>
      </c>
      <c r="CK202" s="685" t="str">
        <f>IFERROR((CJ202+AT202*Contr_Rate)*(1+Inv_Return)*IF($D202=$C$1,VLOOKUP($T202,Male_Annuity_Tables,MATCH($BS$3+3,'Mortality Tables'!$N$1:$DN$1,0),FALSE),VLOOKUP($T202,Fe_Annuity_Tables,MATCH(CK$3+3,'Mortality Tables'!$N$1:$DN$1,0),FALSE)),"")</f>
        <v/>
      </c>
      <c r="CL202" s="685" t="str">
        <f>IFERROR((CK202+AU202*Contr_Rate)*(1+Inv_Return)*IF($D202=$C$1,VLOOKUP($T202,Male_Annuity_Tables,MATCH($BS$3+3,'Mortality Tables'!$N$1:$DN$1,0),FALSE),VLOOKUP($T202,Fe_Annuity_Tables,MATCH(CL$3+3,'Mortality Tables'!$N$1:$DN$1,0),FALSE)),"")</f>
        <v/>
      </c>
      <c r="CM202" s="685" t="str">
        <f>IFERROR((CL202+AV202*Contr_Rate)*(1+Inv_Return)*IF($D202=$C$1,VLOOKUP($T202,Male_Annuity_Tables,MATCH($BS$3+3,'Mortality Tables'!$N$1:$DN$1,0),FALSE),VLOOKUP($T202,Fe_Annuity_Tables,MATCH(CM$3+3,'Mortality Tables'!$N$1:$DN$1,0),FALSE)),"")</f>
        <v/>
      </c>
      <c r="CN202" s="685" t="str">
        <f>IFERROR((CM202+AW202*Contr_Rate)*(1+Inv_Return)*IF($D202=$C$1,VLOOKUP($T202,Male_Annuity_Tables,MATCH($BS$3+3,'Mortality Tables'!$N$1:$DN$1,0),FALSE),VLOOKUP($T202,Fe_Annuity_Tables,MATCH(CN$3+3,'Mortality Tables'!$N$1:$DN$1,0),FALSE)),"")</f>
        <v/>
      </c>
      <c r="CO202" s="685" t="str">
        <f>IFERROR((CN202+AX202*Contr_Rate)*(1+Inv_Return)*IF($D202=$C$1,VLOOKUP($T202,Male_Annuity_Tables,MATCH($BS$3+3,'Mortality Tables'!$N$1:$DN$1,0),FALSE),VLOOKUP($T202,Fe_Annuity_Tables,MATCH(CO$3+3,'Mortality Tables'!$N$1:$DN$1,0),FALSE)),"")</f>
        <v/>
      </c>
      <c r="CP202" s="685" t="str">
        <f>IFERROR((CO202+AY202*Contr_Rate)*(1+Inv_Return)*IF($D202=$C$1,VLOOKUP($T202,Male_Annuity_Tables,MATCH($BS$3+3,'Mortality Tables'!$N$1:$DN$1,0),FALSE),VLOOKUP($T202,Fe_Annuity_Tables,MATCH(CP$3+3,'Mortality Tables'!$N$1:$DN$1,0),FALSE)),"")</f>
        <v/>
      </c>
      <c r="CQ202" s="685" t="str">
        <f>IFERROR((CP202+AZ202*Contr_Rate)*(1+Inv_Return)*IF($D202=$C$1,VLOOKUP($T202,Male_Annuity_Tables,MATCH($BS$3+3,'Mortality Tables'!$N$1:$DN$1,0),FALSE),VLOOKUP($T202,Fe_Annuity_Tables,MATCH(CQ$3+3,'Mortality Tables'!$N$1:$DN$1,0),FALSE)),"")</f>
        <v/>
      </c>
      <c r="CR202" s="685" t="str">
        <f>IFERROR((CQ202+BA202*Contr_Rate)*(1+Inv_Return)*IF($D202=$C$1,VLOOKUP($T202,Male_Annuity_Tables,MATCH($BS$3+3,'Mortality Tables'!$N$1:$DN$1,0),FALSE),VLOOKUP($T202,Fe_Annuity_Tables,MATCH(CR$3+3,'Mortality Tables'!$N$1:$DN$1,0),FALSE)),"")</f>
        <v/>
      </c>
      <c r="CS202" s="685" t="str">
        <f>IFERROR((CR202+BB202*Contr_Rate)*(1+Inv_Return)*IF($D202=$C$1,VLOOKUP($T202,Male_Annuity_Tables,MATCH($BS$3+3,'Mortality Tables'!$N$1:$DN$1,0),FALSE),VLOOKUP($T202,Fe_Annuity_Tables,MATCH(CS$3+3,'Mortality Tables'!$N$1:$DN$1,0),FALSE)),"")</f>
        <v/>
      </c>
      <c r="CT202" s="685" t="str">
        <f>IFERROR((CS202+BC202*Contr_Rate)*(1+Inv_Return)*IF($D202=$C$1,VLOOKUP($T202,Male_Annuity_Tables,MATCH($BS$3+3,'Mortality Tables'!$N$1:$DN$1,0),FALSE),VLOOKUP($T202,Fe_Annuity_Tables,MATCH(CT$3+3,'Mortality Tables'!$N$1:$DN$1,0),FALSE)),"")</f>
        <v/>
      </c>
      <c r="CU202" s="685" t="str">
        <f>IFERROR((CT202+BD202*Contr_Rate)*(1+Inv_Return)*IF($D202=$C$1,VLOOKUP($T202,Male_Annuity_Tables,MATCH($BS$3+3,'Mortality Tables'!$N$1:$DN$1,0),FALSE),VLOOKUP($T202,Fe_Annuity_Tables,MATCH(CU$3+3,'Mortality Tables'!$N$1:$DN$1,0),FALSE)),"")</f>
        <v/>
      </c>
      <c r="CV202" s="685" t="str">
        <f>IFERROR((CU202+BE202*Contr_Rate)*(1+Inv_Return)*IF($D202=$C$1,VLOOKUP($T202,Male_Annuity_Tables,MATCH($BS$3+3,'Mortality Tables'!$N$1:$DN$1,0),FALSE),VLOOKUP($T202,Fe_Annuity_Tables,MATCH(CV$3+3,'Mortality Tables'!$N$1:$DN$1,0),FALSE)),"")</f>
        <v/>
      </c>
      <c r="CW202" s="685" t="str">
        <f>IFERROR((CV202+BF202*Contr_Rate)*(1+Inv_Return)*IF($D202=$C$1,VLOOKUP($T202,Male_Annuity_Tables,MATCH($BS$3+3,'Mortality Tables'!$N$1:$DN$1,0),FALSE),VLOOKUP($T202,Fe_Annuity_Tables,MATCH(CW$3+3,'Mortality Tables'!$N$1:$DN$1,0),FALSE)),"")</f>
        <v/>
      </c>
      <c r="CX202" s="685" t="str">
        <f>IFERROR((CW202+BG202*Contr_Rate)*(1+Inv_Return)*IF($D202=$C$1,VLOOKUP($T202,Male_Annuity_Tables,MATCH($BS$3+3,'Mortality Tables'!$N$1:$DN$1,0),FALSE),VLOOKUP($T202,Fe_Annuity_Tables,MATCH(CX$3+3,'Mortality Tables'!$N$1:$DN$1,0),FALSE)),"")</f>
        <v/>
      </c>
      <c r="CY202" s="685" t="str">
        <f>IFERROR((CX202+BH202*Contr_Rate)*(1+Inv_Return)*IF($D202=$C$1,VLOOKUP($T202,Male_Annuity_Tables,MATCH($BS$3+3,'Mortality Tables'!$N$1:$DN$1,0),FALSE),VLOOKUP($T202,Fe_Annuity_Tables,MATCH(CY$3+3,'Mortality Tables'!$N$1:$DN$1,0),FALSE)),"")</f>
        <v/>
      </c>
      <c r="CZ202" s="685" t="str">
        <f>IFERROR((CY202+BI202*Contr_Rate)*(1+Inv_Return)*IF($D202=$C$1,VLOOKUP($T202,Male_Annuity_Tables,MATCH($BS$3+3,'Mortality Tables'!$N$1:$DN$1,0),FALSE),VLOOKUP($T202,Fe_Annuity_Tables,MATCH(CZ$3+3,'Mortality Tables'!$N$1:$DN$1,0),FALSE)),"")</f>
        <v/>
      </c>
      <c r="DA202" s="685" t="str">
        <f>IFERROR((CZ202+BJ202*Contr_Rate)*(1+Inv_Return)*IF($D202=$C$1,VLOOKUP($T202,Male_Annuity_Tables,MATCH($BS$3+3,'Mortality Tables'!$N$1:$DN$1,0),FALSE),VLOOKUP($T202,Fe_Annuity_Tables,MATCH(DA$3+3,'Mortality Tables'!$N$1:$DN$1,0),FALSE)),"")</f>
        <v/>
      </c>
      <c r="DB202" s="685" t="str">
        <f>IFERROR((DA202+BK202*Contr_Rate)*(1+Inv_Return)*IF($D202=$C$1,VLOOKUP($T202,Male_Annuity_Tables,MATCH($BS$3+3,'Mortality Tables'!$N$1:$DN$1,0),FALSE),VLOOKUP($T202,Fe_Annuity_Tables,MATCH(DB$3+3,'Mortality Tables'!$N$1:$DN$1,0),FALSE)),"")</f>
        <v/>
      </c>
      <c r="DC202" s="685" t="str">
        <f>IFERROR((DB202+BL202*Contr_Rate)*(1+Inv_Return)*IF($D202=$C$1,VLOOKUP($T202,Male_Annuity_Tables,MATCH($BS$3+3,'Mortality Tables'!$N$1:$DN$1,0),FALSE),VLOOKUP($T202,Fe_Annuity_Tables,MATCH(DC$3+3,'Mortality Tables'!$N$1:$DN$1,0),FALSE)),"")</f>
        <v/>
      </c>
      <c r="DD202" s="685" t="str">
        <f>IFERROR((DC202+BM202*Contr_Rate)*(1+Inv_Return)*IF($D202=$C$1,VLOOKUP($T202,Male_Annuity_Tables,MATCH($BS$3+3,'Mortality Tables'!$N$1:$DN$1,0),FALSE),VLOOKUP($T202,Fe_Annuity_Tables,MATCH(DD$3+3,'Mortality Tables'!$N$1:$DN$1,0),FALSE)),"")</f>
        <v/>
      </c>
      <c r="DE202" s="685" t="str">
        <f>IFERROR((DD202+BN202*Contr_Rate)*(1+Inv_Return)*IF($D202=$C$1,VLOOKUP($T202,Male_Annuity_Tables,MATCH($BS$3+3,'Mortality Tables'!$N$1:$DN$1,0),FALSE),VLOOKUP($T202,Fe_Annuity_Tables,MATCH(DE$3+3,'Mortality Tables'!$N$1:$DN$1,0),FALSE)),"")</f>
        <v/>
      </c>
      <c r="DF202" s="685" t="str">
        <f>IFERROR((DE202+BO202*Contr_Rate)*(1+Inv_Return)*IF($D202=$C$1,VLOOKUP($T202,Male_Annuity_Tables,MATCH($BS$3+3,'Mortality Tables'!$N$1:$DN$1,0),FALSE),VLOOKUP($T202,Fe_Annuity_Tables,MATCH(DF$3+3,'Mortality Tables'!$N$1:$DN$1,0),FALSE)),"")</f>
        <v/>
      </c>
      <c r="DG202" s="685" t="str">
        <f>IFERROR((DF202+BP202*Contr_Rate)*(1+Inv_Return)*IF($D202=$C$1,VLOOKUP($T202,Male_Annuity_Tables,MATCH($BS$3+3,'Mortality Tables'!$N$1:$DN$1,0),FALSE),VLOOKUP($T202,Fe_Annuity_Tables,MATCH(DG$3+3,'Mortality Tables'!$N$1:$DN$1,0),FALSE)),"")</f>
        <v/>
      </c>
      <c r="DH202" s="685" t="str">
        <f>IFERROR((DG202+BQ202*Contr_Rate)*(1+Inv_Return)*IF($D202=$C$1,VLOOKUP($T202,Male_Annuity_Tables,MATCH($BS$3+3,'Mortality Tables'!$N$1:$DN$1,0),FALSE),VLOOKUP($T202,Fe_Annuity_Tables,MATCH(DH$3+3,'Mortality Tables'!$N$1:$DN$1,0),FALSE)),"")</f>
        <v/>
      </c>
      <c r="DJ202" s="686">
        <f t="shared" si="131"/>
        <v>0</v>
      </c>
      <c r="DK202" s="680">
        <f t="shared" si="60"/>
        <v>8.8017766057058875</v>
      </c>
      <c r="DL202" s="686">
        <f t="shared" si="111"/>
        <v>0</v>
      </c>
      <c r="DM202" s="686">
        <f t="shared" si="132"/>
        <v>0</v>
      </c>
      <c r="DN202" s="687" t="str">
        <f t="shared" si="112"/>
        <v/>
      </c>
      <c r="DP202" s="688" t="str">
        <f t="shared" si="126"/>
        <v/>
      </c>
      <c r="DQ202" s="688" t="str">
        <f t="shared" si="127"/>
        <v/>
      </c>
      <c r="DR202" s="688" t="str">
        <f t="shared" si="128"/>
        <v/>
      </c>
      <c r="DS202" s="668"/>
    </row>
    <row r="203" spans="1:123" s="657" customFormat="1" ht="14.5">
      <c r="A203" s="675" t="s">
        <v>1474</v>
      </c>
      <c r="B203" s="675" t="s">
        <v>1475</v>
      </c>
      <c r="C203" s="675" t="s">
        <v>541</v>
      </c>
      <c r="D203" s="675" t="s">
        <v>61</v>
      </c>
      <c r="E203" s="676">
        <v>22217</v>
      </c>
      <c r="F203" s="677">
        <v>37139</v>
      </c>
      <c r="G203" s="677">
        <v>40436</v>
      </c>
      <c r="H203" s="678">
        <v>2744186</v>
      </c>
      <c r="I203" s="678">
        <v>228263.05</v>
      </c>
      <c r="J203" s="678">
        <v>262995.44</v>
      </c>
      <c r="K203" s="678">
        <v>34522.46</v>
      </c>
      <c r="L203" s="678">
        <v>525780.94999999995</v>
      </c>
      <c r="M203" s="679">
        <f>IF(COUNTIF($A$4:A204,A203)=1,0,1)</f>
        <v>0</v>
      </c>
      <c r="N203" s="680" t="str">
        <f t="shared" si="108"/>
        <v>Okay</v>
      </c>
      <c r="O203" s="680" t="str">
        <f t="shared" si="137"/>
        <v>TRUE</v>
      </c>
      <c r="P203" s="680" t="b">
        <f t="shared" si="121"/>
        <v>1</v>
      </c>
      <c r="Q203" s="680" t="b">
        <f t="shared" si="76"/>
        <v>1</v>
      </c>
      <c r="R203" s="680" t="b">
        <f t="shared" si="77"/>
        <v>1</v>
      </c>
      <c r="S203" s="681">
        <f t="shared" si="122"/>
        <v>40.88219178082192</v>
      </c>
      <c r="T203" s="682">
        <f t="shared" si="78"/>
        <v>64</v>
      </c>
      <c r="U203" s="682">
        <f t="shared" si="130"/>
        <v>49</v>
      </c>
      <c r="V203" s="682">
        <f t="shared" si="79"/>
        <v>14.301369863013699</v>
      </c>
      <c r="W203" s="682">
        <f t="shared" si="109"/>
        <v>0</v>
      </c>
      <c r="X203" s="683">
        <f t="shared" si="110"/>
        <v>0</v>
      </c>
      <c r="Y203" s="684">
        <f t="shared" si="123"/>
        <v>2.0799999999999999E-2</v>
      </c>
      <c r="Z203" s="684">
        <f>IF($D203=$C$1,VLOOKUP($T203,Male_Annuity_Tables,MATCH($W203+2,'Mortality Tables'!$DS$1:$HT$1,0),FALSE),VLOOKUP($T203,Fe_Annuity_Tables,MATCH($W203+2,'Mortality Tables'!$M$1:$DN$1,0),FALSE))</f>
        <v>1</v>
      </c>
      <c r="AA203" s="664"/>
      <c r="AB203" s="685" t="str">
        <f t="shared" si="124"/>
        <v/>
      </c>
      <c r="AC203" s="685" t="str">
        <f t="shared" si="124"/>
        <v/>
      </c>
      <c r="AD203" s="685" t="str">
        <f t="shared" si="124"/>
        <v/>
      </c>
      <c r="AE203" s="685" t="str">
        <f t="shared" si="124"/>
        <v/>
      </c>
      <c r="AF203" s="685" t="str">
        <f t="shared" si="124"/>
        <v/>
      </c>
      <c r="AG203" s="685" t="str">
        <f t="shared" si="124"/>
        <v/>
      </c>
      <c r="AH203" s="685" t="str">
        <f t="shared" si="124"/>
        <v/>
      </c>
      <c r="AI203" s="685" t="str">
        <f t="shared" si="124"/>
        <v/>
      </c>
      <c r="AJ203" s="685" t="str">
        <f t="shared" si="124"/>
        <v/>
      </c>
      <c r="AK203" s="685" t="str">
        <f t="shared" si="124"/>
        <v/>
      </c>
      <c r="AL203" s="685" t="str">
        <f t="shared" si="120"/>
        <v/>
      </c>
      <c r="AM203" s="685" t="str">
        <f t="shared" si="120"/>
        <v/>
      </c>
      <c r="AN203" s="685" t="str">
        <f t="shared" si="120"/>
        <v/>
      </c>
      <c r="AO203" s="685" t="str">
        <f t="shared" si="120"/>
        <v/>
      </c>
      <c r="AP203" s="685" t="str">
        <f t="shared" si="120"/>
        <v/>
      </c>
      <c r="AQ203" s="685" t="str">
        <f t="shared" si="120"/>
        <v/>
      </c>
      <c r="AR203" s="685" t="str">
        <f t="shared" si="120"/>
        <v/>
      </c>
      <c r="AS203" s="685" t="str">
        <f t="shared" si="120"/>
        <v/>
      </c>
      <c r="AT203" s="685" t="str">
        <f t="shared" si="120"/>
        <v/>
      </c>
      <c r="AU203" s="685" t="str">
        <f t="shared" si="120"/>
        <v/>
      </c>
      <c r="AV203" s="685" t="str">
        <f t="shared" si="136"/>
        <v/>
      </c>
      <c r="AW203" s="685" t="str">
        <f t="shared" si="136"/>
        <v/>
      </c>
      <c r="AX203" s="685" t="str">
        <f t="shared" si="136"/>
        <v/>
      </c>
      <c r="AY203" s="685" t="str">
        <f t="shared" si="136"/>
        <v/>
      </c>
      <c r="AZ203" s="685" t="str">
        <f t="shared" si="136"/>
        <v/>
      </c>
      <c r="BA203" s="685" t="str">
        <f t="shared" si="136"/>
        <v/>
      </c>
      <c r="BB203" s="685" t="str">
        <f t="shared" si="136"/>
        <v/>
      </c>
      <c r="BC203" s="685" t="str">
        <f t="shared" si="136"/>
        <v/>
      </c>
      <c r="BD203" s="685" t="str">
        <f t="shared" si="136"/>
        <v/>
      </c>
      <c r="BE203" s="685" t="str">
        <f t="shared" si="136"/>
        <v/>
      </c>
      <c r="BF203" s="685" t="str">
        <f t="shared" si="136"/>
        <v/>
      </c>
      <c r="BG203" s="685" t="str">
        <f t="shared" si="136"/>
        <v/>
      </c>
      <c r="BH203" s="685" t="str">
        <f t="shared" si="136"/>
        <v/>
      </c>
      <c r="BI203" s="685" t="str">
        <f t="shared" si="135"/>
        <v/>
      </c>
      <c r="BJ203" s="685" t="str">
        <f t="shared" si="135"/>
        <v/>
      </c>
      <c r="BK203" s="685" t="str">
        <f t="shared" si="135"/>
        <v/>
      </c>
      <c r="BL203" s="685" t="str">
        <f t="shared" si="135"/>
        <v/>
      </c>
      <c r="BM203" s="685" t="str">
        <f t="shared" si="135"/>
        <v/>
      </c>
      <c r="BN203" s="685" t="str">
        <f t="shared" si="135"/>
        <v/>
      </c>
      <c r="BO203" s="685" t="str">
        <f t="shared" si="135"/>
        <v/>
      </c>
      <c r="BP203" s="685" t="str">
        <f t="shared" si="135"/>
        <v/>
      </c>
      <c r="BQ203" s="685" t="str">
        <f t="shared" si="135"/>
        <v/>
      </c>
      <c r="BR203" s="529"/>
      <c r="BS203" s="685" t="str">
        <f>IFERROR(($L203+AB203*Contr_Rate)*(1+Inv_Return)*IF($D203=$C$1,VLOOKUP($T203,Male_Annuity_Tables,MATCH($BS$3+3,'Mortality Tables'!$N$1:$DN$1,0),FALSE),VLOOKUP($T203,Fe_Annuity_Tables,MATCH(BS$3+3,'Mortality Tables'!$N$1:$DN$1,0),FALSE)),"")</f>
        <v/>
      </c>
      <c r="BT203" s="685" t="str">
        <f>IFERROR(($BS203+AC203*Contr_Rate)*(1+Inv_Return)*IF($D203=$C$1,VLOOKUP($T203,Male_Annuity_Tables,MATCH($BS$3+3,'Mortality Tables'!$N$1:$DN$1,0),FALSE),VLOOKUP($T203,Fe_Annuity_Tables,MATCH(BT$3+3,'Mortality Tables'!$N$1:$DN$1,0),FALSE)),"")</f>
        <v/>
      </c>
      <c r="BU203" s="685" t="str">
        <f>IFERROR((BT203+AD203*Contr_Rate)*(1+Inv_Return)*IF($D203=$C$1,VLOOKUP($T203,Male_Annuity_Tables,MATCH($BS$3+3,'Mortality Tables'!$N$1:$DN$1,0),FALSE),VLOOKUP($T203,Fe_Annuity_Tables,MATCH(BU$3+3,'Mortality Tables'!$N$1:$DN$1,0),FALSE)),"")</f>
        <v/>
      </c>
      <c r="BV203" s="685" t="str">
        <f>IFERROR((BU203+AE203*Contr_Rate)*(1+Inv_Return)*IF($D203=$C$1,VLOOKUP($T203,Male_Annuity_Tables,MATCH($BS$3+3,'Mortality Tables'!$N$1:$DN$1,0),FALSE),VLOOKUP($T203,Fe_Annuity_Tables,MATCH(BV$3+3,'Mortality Tables'!$N$1:$DN$1,0),FALSE)),"")</f>
        <v/>
      </c>
      <c r="BW203" s="685" t="str">
        <f>IFERROR((BV203+AF203*Contr_Rate)*(1+Inv_Return)*IF($D203=$C$1,VLOOKUP($T203,Male_Annuity_Tables,MATCH($BS$3+3,'Mortality Tables'!$N$1:$DN$1,0),FALSE),VLOOKUP($T203,Fe_Annuity_Tables,MATCH(BW$3+3,'Mortality Tables'!$N$1:$DN$1,0),FALSE)),"")</f>
        <v/>
      </c>
      <c r="BX203" s="685" t="str">
        <f>IFERROR((BW203+AG203*Contr_Rate)*(1+Inv_Return)*IF($D203=$C$1,VLOOKUP($T203,Male_Annuity_Tables,MATCH($BS$3+3,'Mortality Tables'!$N$1:$DN$1,0),FALSE),VLOOKUP($T203,Fe_Annuity_Tables,MATCH(BX$3+3,'Mortality Tables'!$N$1:$DN$1,0),FALSE)),"")</f>
        <v/>
      </c>
      <c r="BY203" s="685" t="str">
        <f>IFERROR((BX203+AH203*Contr_Rate)*(1+Inv_Return)*IF($D203=$C$1,VLOOKUP($T203,Male_Annuity_Tables,MATCH($BS$3+3,'Mortality Tables'!$N$1:$DN$1,0),FALSE),VLOOKUP($T203,Fe_Annuity_Tables,MATCH(BY$3+3,'Mortality Tables'!$N$1:$DN$1,0),FALSE)),"")</f>
        <v/>
      </c>
      <c r="BZ203" s="685" t="str">
        <f>IFERROR((BY203+AI203*Contr_Rate)*(1+Inv_Return)*IF($D203=$C$1,VLOOKUP($T203,Male_Annuity_Tables,MATCH($BS$3+3,'Mortality Tables'!$N$1:$DN$1,0),FALSE),VLOOKUP($T203,Fe_Annuity_Tables,MATCH(BZ$3+3,'Mortality Tables'!$N$1:$DN$1,0),FALSE)),"")</f>
        <v/>
      </c>
      <c r="CA203" s="685" t="str">
        <f>IFERROR((BZ203+AJ203*Contr_Rate)*(1+Inv_Return)*IF($D203=$C$1,VLOOKUP($T203,Male_Annuity_Tables,MATCH($BS$3+3,'Mortality Tables'!$N$1:$DN$1,0),FALSE),VLOOKUP($T203,Fe_Annuity_Tables,MATCH(CA$3+3,'Mortality Tables'!$N$1:$DN$1,0),FALSE)),"")</f>
        <v/>
      </c>
      <c r="CB203" s="685" t="str">
        <f>IFERROR((CA203+AK203*Contr_Rate)*(1+Inv_Return)*IF($D203=$C$1,VLOOKUP($T203,Male_Annuity_Tables,MATCH($BS$3+3,'Mortality Tables'!$N$1:$DN$1,0),FALSE),VLOOKUP($T203,Fe_Annuity_Tables,MATCH(CB$3+3,'Mortality Tables'!$N$1:$DN$1,0),FALSE)),"")</f>
        <v/>
      </c>
      <c r="CC203" s="685" t="str">
        <f>IFERROR((CB203+AL203*Contr_Rate)*(1+Inv_Return)*IF($D203=$C$1,VLOOKUP($T203,Male_Annuity_Tables,MATCH($BS$3+3,'Mortality Tables'!$N$1:$DN$1,0),FALSE),VLOOKUP($T203,Fe_Annuity_Tables,MATCH(CC$3+3,'Mortality Tables'!$N$1:$DN$1,0),FALSE)),"")</f>
        <v/>
      </c>
      <c r="CD203" s="685" t="str">
        <f>IFERROR((CC203+AM203*Contr_Rate)*(1+Inv_Return)*IF($D203=$C$1,VLOOKUP($T203,Male_Annuity_Tables,MATCH($BS$3+3,'Mortality Tables'!$N$1:$DN$1,0),FALSE),VLOOKUP($T203,Fe_Annuity_Tables,MATCH(CD$3+3,'Mortality Tables'!$N$1:$DN$1,0),FALSE)),"")</f>
        <v/>
      </c>
      <c r="CE203" s="685" t="str">
        <f>IFERROR((CD203+AN203*Contr_Rate)*(1+Inv_Return)*IF($D203=$C$1,VLOOKUP($T203,Male_Annuity_Tables,MATCH($BS$3+3,'Mortality Tables'!$N$1:$DN$1,0),FALSE),VLOOKUP($T203,Fe_Annuity_Tables,MATCH(CE$3+3,'Mortality Tables'!$N$1:$DN$1,0),FALSE)),"")</f>
        <v/>
      </c>
      <c r="CF203" s="685" t="str">
        <f>IFERROR((CE203+AO203*Contr_Rate)*(1+Inv_Return)*IF($D203=$C$1,VLOOKUP($T203,Male_Annuity_Tables,MATCH($BS$3+3,'Mortality Tables'!$N$1:$DN$1,0),FALSE),VLOOKUP($T203,Fe_Annuity_Tables,MATCH(CF$3+3,'Mortality Tables'!$N$1:$DN$1,0),FALSE)),"")</f>
        <v/>
      </c>
      <c r="CG203" s="685" t="str">
        <f>IFERROR((CF203+AP203*Contr_Rate)*(1+Inv_Return)*IF($D203=$C$1,VLOOKUP($T203,Male_Annuity_Tables,MATCH($BS$3+3,'Mortality Tables'!$N$1:$DN$1,0),FALSE),VLOOKUP($T203,Fe_Annuity_Tables,MATCH(CG$3+3,'Mortality Tables'!$N$1:$DN$1,0),FALSE)),"")</f>
        <v/>
      </c>
      <c r="CH203" s="685" t="str">
        <f>IFERROR((CG203+AQ203*Contr_Rate)*(1+Inv_Return)*IF($D203=$C$1,VLOOKUP($T203,Male_Annuity_Tables,MATCH($BS$3+3,'Mortality Tables'!$N$1:$DN$1,0),FALSE),VLOOKUP($T203,Fe_Annuity_Tables,MATCH(CH$3+3,'Mortality Tables'!$N$1:$DN$1,0),FALSE)),"")</f>
        <v/>
      </c>
      <c r="CI203" s="685" t="str">
        <f>IFERROR((CH203+AR203*Contr_Rate)*(1+Inv_Return)*IF($D203=$C$1,VLOOKUP($T203,Male_Annuity_Tables,MATCH($BS$3+3,'Mortality Tables'!$N$1:$DN$1,0),FALSE),VLOOKUP($T203,Fe_Annuity_Tables,MATCH(CI$3+3,'Mortality Tables'!$N$1:$DN$1,0),FALSE)),"")</f>
        <v/>
      </c>
      <c r="CJ203" s="685" t="str">
        <f>IFERROR((CI203+AS203*Contr_Rate)*(1+Inv_Return)*IF($D203=$C$1,VLOOKUP($T203,Male_Annuity_Tables,MATCH($BS$3+3,'Mortality Tables'!$N$1:$DN$1,0),FALSE),VLOOKUP($T203,Fe_Annuity_Tables,MATCH(CJ$3+3,'Mortality Tables'!$N$1:$DN$1,0),FALSE)),"")</f>
        <v/>
      </c>
      <c r="CK203" s="685" t="str">
        <f>IFERROR((CJ203+AT203*Contr_Rate)*(1+Inv_Return)*IF($D203=$C$1,VLOOKUP($T203,Male_Annuity_Tables,MATCH($BS$3+3,'Mortality Tables'!$N$1:$DN$1,0),FALSE),VLOOKUP($T203,Fe_Annuity_Tables,MATCH(CK$3+3,'Mortality Tables'!$N$1:$DN$1,0),FALSE)),"")</f>
        <v/>
      </c>
      <c r="CL203" s="685" t="str">
        <f>IFERROR((CK203+AU203*Contr_Rate)*(1+Inv_Return)*IF($D203=$C$1,VLOOKUP($T203,Male_Annuity_Tables,MATCH($BS$3+3,'Mortality Tables'!$N$1:$DN$1,0),FALSE),VLOOKUP($T203,Fe_Annuity_Tables,MATCH(CL$3+3,'Mortality Tables'!$N$1:$DN$1,0),FALSE)),"")</f>
        <v/>
      </c>
      <c r="CM203" s="685" t="str">
        <f>IFERROR((CL203+AV203*Contr_Rate)*(1+Inv_Return)*IF($D203=$C$1,VLOOKUP($T203,Male_Annuity_Tables,MATCH($BS$3+3,'Mortality Tables'!$N$1:$DN$1,0),FALSE),VLOOKUP($T203,Fe_Annuity_Tables,MATCH(CM$3+3,'Mortality Tables'!$N$1:$DN$1,0),FALSE)),"")</f>
        <v/>
      </c>
      <c r="CN203" s="685" t="str">
        <f>IFERROR((CM203+AW203*Contr_Rate)*(1+Inv_Return)*IF($D203=$C$1,VLOOKUP($T203,Male_Annuity_Tables,MATCH($BS$3+3,'Mortality Tables'!$N$1:$DN$1,0),FALSE),VLOOKUP($T203,Fe_Annuity_Tables,MATCH(CN$3+3,'Mortality Tables'!$N$1:$DN$1,0),FALSE)),"")</f>
        <v/>
      </c>
      <c r="CO203" s="685" t="str">
        <f>IFERROR((CN203+AX203*Contr_Rate)*(1+Inv_Return)*IF($D203=$C$1,VLOOKUP($T203,Male_Annuity_Tables,MATCH($BS$3+3,'Mortality Tables'!$N$1:$DN$1,0),FALSE),VLOOKUP($T203,Fe_Annuity_Tables,MATCH(CO$3+3,'Mortality Tables'!$N$1:$DN$1,0),FALSE)),"")</f>
        <v/>
      </c>
      <c r="CP203" s="685" t="str">
        <f>IFERROR((CO203+AY203*Contr_Rate)*(1+Inv_Return)*IF($D203=$C$1,VLOOKUP($T203,Male_Annuity_Tables,MATCH($BS$3+3,'Mortality Tables'!$N$1:$DN$1,0),FALSE),VLOOKUP($T203,Fe_Annuity_Tables,MATCH(CP$3+3,'Mortality Tables'!$N$1:$DN$1,0),FALSE)),"")</f>
        <v/>
      </c>
      <c r="CQ203" s="685" t="str">
        <f>IFERROR((CP203+AZ203*Contr_Rate)*(1+Inv_Return)*IF($D203=$C$1,VLOOKUP($T203,Male_Annuity_Tables,MATCH($BS$3+3,'Mortality Tables'!$N$1:$DN$1,0),FALSE),VLOOKUP($T203,Fe_Annuity_Tables,MATCH(CQ$3+3,'Mortality Tables'!$N$1:$DN$1,0),FALSE)),"")</f>
        <v/>
      </c>
      <c r="CR203" s="685" t="str">
        <f>IFERROR((CQ203+BA203*Contr_Rate)*(1+Inv_Return)*IF($D203=$C$1,VLOOKUP($T203,Male_Annuity_Tables,MATCH($BS$3+3,'Mortality Tables'!$N$1:$DN$1,0),FALSE),VLOOKUP($T203,Fe_Annuity_Tables,MATCH(CR$3+3,'Mortality Tables'!$N$1:$DN$1,0),FALSE)),"")</f>
        <v/>
      </c>
      <c r="CS203" s="685" t="str">
        <f>IFERROR((CR203+BB203*Contr_Rate)*(1+Inv_Return)*IF($D203=$C$1,VLOOKUP($T203,Male_Annuity_Tables,MATCH($BS$3+3,'Mortality Tables'!$N$1:$DN$1,0),FALSE),VLOOKUP($T203,Fe_Annuity_Tables,MATCH(CS$3+3,'Mortality Tables'!$N$1:$DN$1,0),FALSE)),"")</f>
        <v/>
      </c>
      <c r="CT203" s="685" t="str">
        <f>IFERROR((CS203+BC203*Contr_Rate)*(1+Inv_Return)*IF($D203=$C$1,VLOOKUP($T203,Male_Annuity_Tables,MATCH($BS$3+3,'Mortality Tables'!$N$1:$DN$1,0),FALSE),VLOOKUP($T203,Fe_Annuity_Tables,MATCH(CT$3+3,'Mortality Tables'!$N$1:$DN$1,0),FALSE)),"")</f>
        <v/>
      </c>
      <c r="CU203" s="685" t="str">
        <f>IFERROR((CT203+BD203*Contr_Rate)*(1+Inv_Return)*IF($D203=$C$1,VLOOKUP($T203,Male_Annuity_Tables,MATCH($BS$3+3,'Mortality Tables'!$N$1:$DN$1,0),FALSE),VLOOKUP($T203,Fe_Annuity_Tables,MATCH(CU$3+3,'Mortality Tables'!$N$1:$DN$1,0),FALSE)),"")</f>
        <v/>
      </c>
      <c r="CV203" s="685" t="str">
        <f>IFERROR((CU203+BE203*Contr_Rate)*(1+Inv_Return)*IF($D203=$C$1,VLOOKUP($T203,Male_Annuity_Tables,MATCH($BS$3+3,'Mortality Tables'!$N$1:$DN$1,0),FALSE),VLOOKUP($T203,Fe_Annuity_Tables,MATCH(CV$3+3,'Mortality Tables'!$N$1:$DN$1,0),FALSE)),"")</f>
        <v/>
      </c>
      <c r="CW203" s="685" t="str">
        <f>IFERROR((CV203+BF203*Contr_Rate)*(1+Inv_Return)*IF($D203=$C$1,VLOOKUP($T203,Male_Annuity_Tables,MATCH($BS$3+3,'Mortality Tables'!$N$1:$DN$1,0),FALSE),VLOOKUP($T203,Fe_Annuity_Tables,MATCH(CW$3+3,'Mortality Tables'!$N$1:$DN$1,0),FALSE)),"")</f>
        <v/>
      </c>
      <c r="CX203" s="685" t="str">
        <f>IFERROR((CW203+BG203*Contr_Rate)*(1+Inv_Return)*IF($D203=$C$1,VLOOKUP($T203,Male_Annuity_Tables,MATCH($BS$3+3,'Mortality Tables'!$N$1:$DN$1,0),FALSE),VLOOKUP($T203,Fe_Annuity_Tables,MATCH(CX$3+3,'Mortality Tables'!$N$1:$DN$1,0),FALSE)),"")</f>
        <v/>
      </c>
      <c r="CY203" s="685" t="str">
        <f>IFERROR((CX203+BH203*Contr_Rate)*(1+Inv_Return)*IF($D203=$C$1,VLOOKUP($T203,Male_Annuity_Tables,MATCH($BS$3+3,'Mortality Tables'!$N$1:$DN$1,0),FALSE),VLOOKUP($T203,Fe_Annuity_Tables,MATCH(CY$3+3,'Mortality Tables'!$N$1:$DN$1,0),FALSE)),"")</f>
        <v/>
      </c>
      <c r="CZ203" s="685" t="str">
        <f>IFERROR((CY203+BI203*Contr_Rate)*(1+Inv_Return)*IF($D203=$C$1,VLOOKUP($T203,Male_Annuity_Tables,MATCH($BS$3+3,'Mortality Tables'!$N$1:$DN$1,0),FALSE),VLOOKUP($T203,Fe_Annuity_Tables,MATCH(CZ$3+3,'Mortality Tables'!$N$1:$DN$1,0),FALSE)),"")</f>
        <v/>
      </c>
      <c r="DA203" s="685" t="str">
        <f>IFERROR((CZ203+BJ203*Contr_Rate)*(1+Inv_Return)*IF($D203=$C$1,VLOOKUP($T203,Male_Annuity_Tables,MATCH($BS$3+3,'Mortality Tables'!$N$1:$DN$1,0),FALSE),VLOOKUP($T203,Fe_Annuity_Tables,MATCH(DA$3+3,'Mortality Tables'!$N$1:$DN$1,0),FALSE)),"")</f>
        <v/>
      </c>
      <c r="DB203" s="685" t="str">
        <f>IFERROR((DA203+BK203*Contr_Rate)*(1+Inv_Return)*IF($D203=$C$1,VLOOKUP($T203,Male_Annuity_Tables,MATCH($BS$3+3,'Mortality Tables'!$N$1:$DN$1,0),FALSE),VLOOKUP($T203,Fe_Annuity_Tables,MATCH(DB$3+3,'Mortality Tables'!$N$1:$DN$1,0),FALSE)),"")</f>
        <v/>
      </c>
      <c r="DC203" s="685" t="str">
        <f>IFERROR((DB203+BL203*Contr_Rate)*(1+Inv_Return)*IF($D203=$C$1,VLOOKUP($T203,Male_Annuity_Tables,MATCH($BS$3+3,'Mortality Tables'!$N$1:$DN$1,0),FALSE),VLOOKUP($T203,Fe_Annuity_Tables,MATCH(DC$3+3,'Mortality Tables'!$N$1:$DN$1,0),FALSE)),"")</f>
        <v/>
      </c>
      <c r="DD203" s="685" t="str">
        <f>IFERROR((DC203+BM203*Contr_Rate)*(1+Inv_Return)*IF($D203=$C$1,VLOOKUP($T203,Male_Annuity_Tables,MATCH($BS$3+3,'Mortality Tables'!$N$1:$DN$1,0),FALSE),VLOOKUP($T203,Fe_Annuity_Tables,MATCH(DD$3+3,'Mortality Tables'!$N$1:$DN$1,0),FALSE)),"")</f>
        <v/>
      </c>
      <c r="DE203" s="685" t="str">
        <f>IFERROR((DD203+BN203*Contr_Rate)*(1+Inv_Return)*IF($D203=$C$1,VLOOKUP($T203,Male_Annuity_Tables,MATCH($BS$3+3,'Mortality Tables'!$N$1:$DN$1,0),FALSE),VLOOKUP($T203,Fe_Annuity_Tables,MATCH(DE$3+3,'Mortality Tables'!$N$1:$DN$1,0),FALSE)),"")</f>
        <v/>
      </c>
      <c r="DF203" s="685" t="str">
        <f>IFERROR((DE203+BO203*Contr_Rate)*(1+Inv_Return)*IF($D203=$C$1,VLOOKUP($T203,Male_Annuity_Tables,MATCH($BS$3+3,'Mortality Tables'!$N$1:$DN$1,0),FALSE),VLOOKUP($T203,Fe_Annuity_Tables,MATCH(DF$3+3,'Mortality Tables'!$N$1:$DN$1,0),FALSE)),"")</f>
        <v/>
      </c>
      <c r="DG203" s="685" t="str">
        <f>IFERROR((DF203+BP203*Contr_Rate)*(1+Inv_Return)*IF($D203=$C$1,VLOOKUP($T203,Male_Annuity_Tables,MATCH($BS$3+3,'Mortality Tables'!$N$1:$DN$1,0),FALSE),VLOOKUP($T203,Fe_Annuity_Tables,MATCH(DG$3+3,'Mortality Tables'!$N$1:$DN$1,0),FALSE)),"")</f>
        <v/>
      </c>
      <c r="DH203" s="685" t="str">
        <f>IFERROR((DG203+BQ203*Contr_Rate)*(1+Inv_Return)*IF($D203=$C$1,VLOOKUP($T203,Male_Annuity_Tables,MATCH($BS$3+3,'Mortality Tables'!$N$1:$DN$1,0),FALSE),VLOOKUP($T203,Fe_Annuity_Tables,MATCH(DH$3+3,'Mortality Tables'!$N$1:$DN$1,0),FALSE)),"")</f>
        <v/>
      </c>
      <c r="DJ203" s="686">
        <f t="shared" si="131"/>
        <v>0</v>
      </c>
      <c r="DK203" s="680">
        <f t="shared" si="60"/>
        <v>8.0909277508679907</v>
      </c>
      <c r="DL203" s="686">
        <f t="shared" si="111"/>
        <v>0</v>
      </c>
      <c r="DM203" s="686">
        <f t="shared" si="132"/>
        <v>0</v>
      </c>
      <c r="DN203" s="687" t="str">
        <f t="shared" si="112"/>
        <v/>
      </c>
      <c r="DP203" s="688" t="str">
        <f t="shared" si="126"/>
        <v/>
      </c>
      <c r="DQ203" s="688" t="str">
        <f t="shared" si="127"/>
        <v/>
      </c>
      <c r="DR203" s="688" t="str">
        <f t="shared" si="128"/>
        <v/>
      </c>
      <c r="DS203" s="668"/>
    </row>
    <row r="204" spans="1:123" s="657" customFormat="1" ht="14.5">
      <c r="A204" s="675" t="s">
        <v>1476</v>
      </c>
      <c r="B204" s="675" t="s">
        <v>1477</v>
      </c>
      <c r="C204" s="675" t="s">
        <v>236</v>
      </c>
      <c r="D204" s="675" t="s">
        <v>61</v>
      </c>
      <c r="E204" s="676">
        <v>23404</v>
      </c>
      <c r="F204" s="677">
        <v>40892</v>
      </c>
      <c r="G204" s="677">
        <v>43677</v>
      </c>
      <c r="H204" s="678">
        <v>2795783</v>
      </c>
      <c r="I204" s="678">
        <v>238876.45</v>
      </c>
      <c r="J204" s="678">
        <v>151631.95000000001</v>
      </c>
      <c r="K204" s="678">
        <v>33957.199999999997</v>
      </c>
      <c r="L204" s="678">
        <v>424465.60000000003</v>
      </c>
      <c r="M204" s="679">
        <f>IF(COUNTIF($A$4:A204,A204)=1,0,1)</f>
        <v>0</v>
      </c>
      <c r="N204" s="680" t="str">
        <f t="shared" si="108"/>
        <v>Okay</v>
      </c>
      <c r="O204" s="680" t="str">
        <f t="shared" si="129"/>
        <v>TRUE</v>
      </c>
      <c r="P204" s="680" t="b">
        <f t="shared" si="121"/>
        <v>1</v>
      </c>
      <c r="Q204" s="680" t="b">
        <f t="shared" si="76"/>
        <v>1</v>
      </c>
      <c r="R204" s="680" t="b">
        <f t="shared" si="77"/>
        <v>1</v>
      </c>
      <c r="S204" s="681">
        <f t="shared" si="122"/>
        <v>47.912328767123284</v>
      </c>
      <c r="T204" s="682">
        <f t="shared" si="78"/>
        <v>60</v>
      </c>
      <c r="U204" s="682">
        <f t="shared" si="130"/>
        <v>55</v>
      </c>
      <c r="V204" s="682">
        <f t="shared" si="79"/>
        <v>5.4219178082191783</v>
      </c>
      <c r="W204" s="682">
        <f t="shared" si="109"/>
        <v>0</v>
      </c>
      <c r="X204" s="683">
        <f t="shared" si="110"/>
        <v>0</v>
      </c>
      <c r="Y204" s="684">
        <f t="shared" si="123"/>
        <v>1.4019999999999999E-2</v>
      </c>
      <c r="Z204" s="684">
        <f>IF($D204=$C$1,VLOOKUP($T204,Male_Annuity_Tables,MATCH($W204+2,'Mortality Tables'!$DS$1:$HT$1,0),FALSE),VLOOKUP($T204,Fe_Annuity_Tables,MATCH($W204+2,'Mortality Tables'!$M$1:$DN$1,0),FALSE))</f>
        <v>1</v>
      </c>
      <c r="AA204" s="664"/>
      <c r="AB204" s="685" t="str">
        <f t="shared" si="124"/>
        <v/>
      </c>
      <c r="AC204" s="685" t="str">
        <f t="shared" si="124"/>
        <v/>
      </c>
      <c r="AD204" s="685" t="str">
        <f t="shared" si="124"/>
        <v/>
      </c>
      <c r="AE204" s="685" t="str">
        <f t="shared" si="124"/>
        <v/>
      </c>
      <c r="AF204" s="685" t="str">
        <f t="shared" si="124"/>
        <v/>
      </c>
      <c r="AG204" s="685" t="str">
        <f t="shared" si="124"/>
        <v/>
      </c>
      <c r="AH204" s="685" t="str">
        <f t="shared" si="124"/>
        <v/>
      </c>
      <c r="AI204" s="685" t="str">
        <f t="shared" si="124"/>
        <v/>
      </c>
      <c r="AJ204" s="685" t="str">
        <f t="shared" si="124"/>
        <v/>
      </c>
      <c r="AK204" s="685" t="str">
        <f t="shared" si="124"/>
        <v/>
      </c>
      <c r="AL204" s="685" t="str">
        <f t="shared" si="120"/>
        <v/>
      </c>
      <c r="AM204" s="685" t="str">
        <f t="shared" si="120"/>
        <v/>
      </c>
      <c r="AN204" s="685" t="str">
        <f t="shared" si="120"/>
        <v/>
      </c>
      <c r="AO204" s="685" t="str">
        <f t="shared" si="120"/>
        <v/>
      </c>
      <c r="AP204" s="685" t="str">
        <f t="shared" si="120"/>
        <v/>
      </c>
      <c r="AQ204" s="685" t="str">
        <f t="shared" si="120"/>
        <v/>
      </c>
      <c r="AR204" s="685" t="str">
        <f t="shared" si="120"/>
        <v/>
      </c>
      <c r="AS204" s="685" t="str">
        <f t="shared" si="120"/>
        <v/>
      </c>
      <c r="AT204" s="685" t="str">
        <f t="shared" si="120"/>
        <v/>
      </c>
      <c r="AU204" s="685" t="str">
        <f t="shared" si="120"/>
        <v/>
      </c>
      <c r="AV204" s="685" t="str">
        <f t="shared" si="136"/>
        <v/>
      </c>
      <c r="AW204" s="685" t="str">
        <f t="shared" si="136"/>
        <v/>
      </c>
      <c r="AX204" s="685" t="str">
        <f t="shared" si="136"/>
        <v/>
      </c>
      <c r="AY204" s="685" t="str">
        <f t="shared" si="136"/>
        <v/>
      </c>
      <c r="AZ204" s="685" t="str">
        <f t="shared" si="136"/>
        <v/>
      </c>
      <c r="BA204" s="685" t="str">
        <f t="shared" si="136"/>
        <v/>
      </c>
      <c r="BB204" s="685" t="str">
        <f t="shared" si="136"/>
        <v/>
      </c>
      <c r="BC204" s="685" t="str">
        <f t="shared" si="136"/>
        <v/>
      </c>
      <c r="BD204" s="685" t="str">
        <f t="shared" si="136"/>
        <v/>
      </c>
      <c r="BE204" s="685" t="str">
        <f t="shared" si="136"/>
        <v/>
      </c>
      <c r="BF204" s="685" t="str">
        <f t="shared" si="136"/>
        <v/>
      </c>
      <c r="BG204" s="685" t="str">
        <f t="shared" si="136"/>
        <v/>
      </c>
      <c r="BH204" s="685" t="str">
        <f t="shared" si="136"/>
        <v/>
      </c>
      <c r="BI204" s="685" t="str">
        <f t="shared" si="135"/>
        <v/>
      </c>
      <c r="BJ204" s="685" t="str">
        <f t="shared" si="135"/>
        <v/>
      </c>
      <c r="BK204" s="685" t="str">
        <f t="shared" si="135"/>
        <v/>
      </c>
      <c r="BL204" s="685" t="str">
        <f t="shared" si="135"/>
        <v/>
      </c>
      <c r="BM204" s="685" t="str">
        <f t="shared" si="135"/>
        <v/>
      </c>
      <c r="BN204" s="685" t="str">
        <f t="shared" si="135"/>
        <v/>
      </c>
      <c r="BO204" s="685" t="str">
        <f t="shared" si="135"/>
        <v/>
      </c>
      <c r="BP204" s="685" t="str">
        <f t="shared" si="135"/>
        <v/>
      </c>
      <c r="BQ204" s="685" t="str">
        <f t="shared" si="135"/>
        <v/>
      </c>
      <c r="BR204" s="529"/>
      <c r="BS204" s="685" t="str">
        <f>IFERROR(($L204+AB204*Contr_Rate)*(1+Inv_Return)*IF($D204=$C$1,VLOOKUP($T204,Male_Annuity_Tables,MATCH($BS$3+3,'Mortality Tables'!$N$1:$DN$1,0),FALSE),VLOOKUP($T204,Fe_Annuity_Tables,MATCH(BS$3+3,'Mortality Tables'!$N$1:$DN$1,0),FALSE)),"")</f>
        <v/>
      </c>
      <c r="BT204" s="685" t="str">
        <f>IFERROR(($BS204+AC204*Contr_Rate)*(1+Inv_Return)*IF($D204=$C$1,VLOOKUP($T204,Male_Annuity_Tables,MATCH($BS$3+3,'Mortality Tables'!$N$1:$DN$1,0),FALSE),VLOOKUP($T204,Fe_Annuity_Tables,MATCH(BT$3+3,'Mortality Tables'!$N$1:$DN$1,0),FALSE)),"")</f>
        <v/>
      </c>
      <c r="BU204" s="685" t="str">
        <f>IFERROR((BT204+AD204*Contr_Rate)*(1+Inv_Return)*IF($D204=$C$1,VLOOKUP($T204,Male_Annuity_Tables,MATCH($BS$3+3,'Mortality Tables'!$N$1:$DN$1,0),FALSE),VLOOKUP($T204,Fe_Annuity_Tables,MATCH(BU$3+3,'Mortality Tables'!$N$1:$DN$1,0),FALSE)),"")</f>
        <v/>
      </c>
      <c r="BV204" s="685" t="str">
        <f>IFERROR((BU204+AE204*Contr_Rate)*(1+Inv_Return)*IF($D204=$C$1,VLOOKUP($T204,Male_Annuity_Tables,MATCH($BS$3+3,'Mortality Tables'!$N$1:$DN$1,0),FALSE),VLOOKUP($T204,Fe_Annuity_Tables,MATCH(BV$3+3,'Mortality Tables'!$N$1:$DN$1,0),FALSE)),"")</f>
        <v/>
      </c>
      <c r="BW204" s="685" t="str">
        <f>IFERROR((BV204+AF204*Contr_Rate)*(1+Inv_Return)*IF($D204=$C$1,VLOOKUP($T204,Male_Annuity_Tables,MATCH($BS$3+3,'Mortality Tables'!$N$1:$DN$1,0),FALSE),VLOOKUP($T204,Fe_Annuity_Tables,MATCH(BW$3+3,'Mortality Tables'!$N$1:$DN$1,0),FALSE)),"")</f>
        <v/>
      </c>
      <c r="BX204" s="685" t="str">
        <f>IFERROR((BW204+AG204*Contr_Rate)*(1+Inv_Return)*IF($D204=$C$1,VLOOKUP($T204,Male_Annuity_Tables,MATCH($BS$3+3,'Mortality Tables'!$N$1:$DN$1,0),FALSE),VLOOKUP($T204,Fe_Annuity_Tables,MATCH(BX$3+3,'Mortality Tables'!$N$1:$DN$1,0),FALSE)),"")</f>
        <v/>
      </c>
      <c r="BY204" s="685" t="str">
        <f>IFERROR((BX204+AH204*Contr_Rate)*(1+Inv_Return)*IF($D204=$C$1,VLOOKUP($T204,Male_Annuity_Tables,MATCH($BS$3+3,'Mortality Tables'!$N$1:$DN$1,0),FALSE),VLOOKUP($T204,Fe_Annuity_Tables,MATCH(BY$3+3,'Mortality Tables'!$N$1:$DN$1,0),FALSE)),"")</f>
        <v/>
      </c>
      <c r="BZ204" s="685" t="str">
        <f>IFERROR((BY204+AI204*Contr_Rate)*(1+Inv_Return)*IF($D204=$C$1,VLOOKUP($T204,Male_Annuity_Tables,MATCH($BS$3+3,'Mortality Tables'!$N$1:$DN$1,0),FALSE),VLOOKUP($T204,Fe_Annuity_Tables,MATCH(BZ$3+3,'Mortality Tables'!$N$1:$DN$1,0),FALSE)),"")</f>
        <v/>
      </c>
      <c r="CA204" s="685" t="str">
        <f>IFERROR((BZ204+AJ204*Contr_Rate)*(1+Inv_Return)*IF($D204=$C$1,VLOOKUP($T204,Male_Annuity_Tables,MATCH($BS$3+3,'Mortality Tables'!$N$1:$DN$1,0),FALSE),VLOOKUP($T204,Fe_Annuity_Tables,MATCH(CA$3+3,'Mortality Tables'!$N$1:$DN$1,0),FALSE)),"")</f>
        <v/>
      </c>
      <c r="CB204" s="685" t="str">
        <f>IFERROR((CA204+AK204*Contr_Rate)*(1+Inv_Return)*IF($D204=$C$1,VLOOKUP($T204,Male_Annuity_Tables,MATCH($BS$3+3,'Mortality Tables'!$N$1:$DN$1,0),FALSE),VLOOKUP($T204,Fe_Annuity_Tables,MATCH(CB$3+3,'Mortality Tables'!$N$1:$DN$1,0),FALSE)),"")</f>
        <v/>
      </c>
      <c r="CC204" s="685" t="str">
        <f>IFERROR((CB204+AL204*Contr_Rate)*(1+Inv_Return)*IF($D204=$C$1,VLOOKUP($T204,Male_Annuity_Tables,MATCH($BS$3+3,'Mortality Tables'!$N$1:$DN$1,0),FALSE),VLOOKUP($T204,Fe_Annuity_Tables,MATCH(CC$3+3,'Mortality Tables'!$N$1:$DN$1,0),FALSE)),"")</f>
        <v/>
      </c>
      <c r="CD204" s="685" t="str">
        <f>IFERROR((CC204+AM204*Contr_Rate)*(1+Inv_Return)*IF($D204=$C$1,VLOOKUP($T204,Male_Annuity_Tables,MATCH($BS$3+3,'Mortality Tables'!$N$1:$DN$1,0),FALSE),VLOOKUP($T204,Fe_Annuity_Tables,MATCH(CD$3+3,'Mortality Tables'!$N$1:$DN$1,0),FALSE)),"")</f>
        <v/>
      </c>
      <c r="CE204" s="685" t="str">
        <f>IFERROR((CD204+AN204*Contr_Rate)*(1+Inv_Return)*IF($D204=$C$1,VLOOKUP($T204,Male_Annuity_Tables,MATCH($BS$3+3,'Mortality Tables'!$N$1:$DN$1,0),FALSE),VLOOKUP($T204,Fe_Annuity_Tables,MATCH(CE$3+3,'Mortality Tables'!$N$1:$DN$1,0),FALSE)),"")</f>
        <v/>
      </c>
      <c r="CF204" s="685" t="str">
        <f>IFERROR((CE204+AO204*Contr_Rate)*(1+Inv_Return)*IF($D204=$C$1,VLOOKUP($T204,Male_Annuity_Tables,MATCH($BS$3+3,'Mortality Tables'!$N$1:$DN$1,0),FALSE),VLOOKUP($T204,Fe_Annuity_Tables,MATCH(CF$3+3,'Mortality Tables'!$N$1:$DN$1,0),FALSE)),"")</f>
        <v/>
      </c>
      <c r="CG204" s="685" t="str">
        <f>IFERROR((CF204+AP204*Contr_Rate)*(1+Inv_Return)*IF($D204=$C$1,VLOOKUP($T204,Male_Annuity_Tables,MATCH($BS$3+3,'Mortality Tables'!$N$1:$DN$1,0),FALSE),VLOOKUP($T204,Fe_Annuity_Tables,MATCH(CG$3+3,'Mortality Tables'!$N$1:$DN$1,0),FALSE)),"")</f>
        <v/>
      </c>
      <c r="CH204" s="685" t="str">
        <f>IFERROR((CG204+AQ204*Contr_Rate)*(1+Inv_Return)*IF($D204=$C$1,VLOOKUP($T204,Male_Annuity_Tables,MATCH($BS$3+3,'Mortality Tables'!$N$1:$DN$1,0),FALSE),VLOOKUP($T204,Fe_Annuity_Tables,MATCH(CH$3+3,'Mortality Tables'!$N$1:$DN$1,0),FALSE)),"")</f>
        <v/>
      </c>
      <c r="CI204" s="685" t="str">
        <f>IFERROR((CH204+AR204*Contr_Rate)*(1+Inv_Return)*IF($D204=$C$1,VLOOKUP($T204,Male_Annuity_Tables,MATCH($BS$3+3,'Mortality Tables'!$N$1:$DN$1,0),FALSE),VLOOKUP($T204,Fe_Annuity_Tables,MATCH(CI$3+3,'Mortality Tables'!$N$1:$DN$1,0),FALSE)),"")</f>
        <v/>
      </c>
      <c r="CJ204" s="685" t="str">
        <f>IFERROR((CI204+AS204*Contr_Rate)*(1+Inv_Return)*IF($D204=$C$1,VLOOKUP($T204,Male_Annuity_Tables,MATCH($BS$3+3,'Mortality Tables'!$N$1:$DN$1,0),FALSE),VLOOKUP($T204,Fe_Annuity_Tables,MATCH(CJ$3+3,'Mortality Tables'!$N$1:$DN$1,0),FALSE)),"")</f>
        <v/>
      </c>
      <c r="CK204" s="685" t="str">
        <f>IFERROR((CJ204+AT204*Contr_Rate)*(1+Inv_Return)*IF($D204=$C$1,VLOOKUP($T204,Male_Annuity_Tables,MATCH($BS$3+3,'Mortality Tables'!$N$1:$DN$1,0),FALSE),VLOOKUP($T204,Fe_Annuity_Tables,MATCH(CK$3+3,'Mortality Tables'!$N$1:$DN$1,0),FALSE)),"")</f>
        <v/>
      </c>
      <c r="CL204" s="685" t="str">
        <f>IFERROR((CK204+AU204*Contr_Rate)*(1+Inv_Return)*IF($D204=$C$1,VLOOKUP($T204,Male_Annuity_Tables,MATCH($BS$3+3,'Mortality Tables'!$N$1:$DN$1,0),FALSE),VLOOKUP($T204,Fe_Annuity_Tables,MATCH(CL$3+3,'Mortality Tables'!$N$1:$DN$1,0),FALSE)),"")</f>
        <v/>
      </c>
      <c r="CM204" s="685" t="str">
        <f>IFERROR((CL204+AV204*Contr_Rate)*(1+Inv_Return)*IF($D204=$C$1,VLOOKUP($T204,Male_Annuity_Tables,MATCH($BS$3+3,'Mortality Tables'!$N$1:$DN$1,0),FALSE),VLOOKUP($T204,Fe_Annuity_Tables,MATCH(CM$3+3,'Mortality Tables'!$N$1:$DN$1,0),FALSE)),"")</f>
        <v/>
      </c>
      <c r="CN204" s="685" t="str">
        <f>IFERROR((CM204+AW204*Contr_Rate)*(1+Inv_Return)*IF($D204=$C$1,VLOOKUP($T204,Male_Annuity_Tables,MATCH($BS$3+3,'Mortality Tables'!$N$1:$DN$1,0),FALSE),VLOOKUP($T204,Fe_Annuity_Tables,MATCH(CN$3+3,'Mortality Tables'!$N$1:$DN$1,0),FALSE)),"")</f>
        <v/>
      </c>
      <c r="CO204" s="685" t="str">
        <f>IFERROR((CN204+AX204*Contr_Rate)*(1+Inv_Return)*IF($D204=$C$1,VLOOKUP($T204,Male_Annuity_Tables,MATCH($BS$3+3,'Mortality Tables'!$N$1:$DN$1,0),FALSE),VLOOKUP($T204,Fe_Annuity_Tables,MATCH(CO$3+3,'Mortality Tables'!$N$1:$DN$1,0),FALSE)),"")</f>
        <v/>
      </c>
      <c r="CP204" s="685" t="str">
        <f>IFERROR((CO204+AY204*Contr_Rate)*(1+Inv_Return)*IF($D204=$C$1,VLOOKUP($T204,Male_Annuity_Tables,MATCH($BS$3+3,'Mortality Tables'!$N$1:$DN$1,0),FALSE),VLOOKUP($T204,Fe_Annuity_Tables,MATCH(CP$3+3,'Mortality Tables'!$N$1:$DN$1,0),FALSE)),"")</f>
        <v/>
      </c>
      <c r="CQ204" s="685" t="str">
        <f>IFERROR((CP204+AZ204*Contr_Rate)*(1+Inv_Return)*IF($D204=$C$1,VLOOKUP($T204,Male_Annuity_Tables,MATCH($BS$3+3,'Mortality Tables'!$N$1:$DN$1,0),FALSE),VLOOKUP($T204,Fe_Annuity_Tables,MATCH(CQ$3+3,'Mortality Tables'!$N$1:$DN$1,0),FALSE)),"")</f>
        <v/>
      </c>
      <c r="CR204" s="685" t="str">
        <f>IFERROR((CQ204+BA204*Contr_Rate)*(1+Inv_Return)*IF($D204=$C$1,VLOOKUP($T204,Male_Annuity_Tables,MATCH($BS$3+3,'Mortality Tables'!$N$1:$DN$1,0),FALSE),VLOOKUP($T204,Fe_Annuity_Tables,MATCH(CR$3+3,'Mortality Tables'!$N$1:$DN$1,0),FALSE)),"")</f>
        <v/>
      </c>
      <c r="CS204" s="685" t="str">
        <f>IFERROR((CR204+BB204*Contr_Rate)*(1+Inv_Return)*IF($D204=$C$1,VLOOKUP($T204,Male_Annuity_Tables,MATCH($BS$3+3,'Mortality Tables'!$N$1:$DN$1,0),FALSE),VLOOKUP($T204,Fe_Annuity_Tables,MATCH(CS$3+3,'Mortality Tables'!$N$1:$DN$1,0),FALSE)),"")</f>
        <v/>
      </c>
      <c r="CT204" s="685" t="str">
        <f>IFERROR((CS204+BC204*Contr_Rate)*(1+Inv_Return)*IF($D204=$C$1,VLOOKUP($T204,Male_Annuity_Tables,MATCH($BS$3+3,'Mortality Tables'!$N$1:$DN$1,0),FALSE),VLOOKUP($T204,Fe_Annuity_Tables,MATCH(CT$3+3,'Mortality Tables'!$N$1:$DN$1,0),FALSE)),"")</f>
        <v/>
      </c>
      <c r="CU204" s="685" t="str">
        <f>IFERROR((CT204+BD204*Contr_Rate)*(1+Inv_Return)*IF($D204=$C$1,VLOOKUP($T204,Male_Annuity_Tables,MATCH($BS$3+3,'Mortality Tables'!$N$1:$DN$1,0),FALSE),VLOOKUP($T204,Fe_Annuity_Tables,MATCH(CU$3+3,'Mortality Tables'!$N$1:$DN$1,0),FALSE)),"")</f>
        <v/>
      </c>
      <c r="CV204" s="685" t="str">
        <f>IFERROR((CU204+BE204*Contr_Rate)*(1+Inv_Return)*IF($D204=$C$1,VLOOKUP($T204,Male_Annuity_Tables,MATCH($BS$3+3,'Mortality Tables'!$N$1:$DN$1,0),FALSE),VLOOKUP($T204,Fe_Annuity_Tables,MATCH(CV$3+3,'Mortality Tables'!$N$1:$DN$1,0),FALSE)),"")</f>
        <v/>
      </c>
      <c r="CW204" s="685" t="str">
        <f>IFERROR((CV204+BF204*Contr_Rate)*(1+Inv_Return)*IF($D204=$C$1,VLOOKUP($T204,Male_Annuity_Tables,MATCH($BS$3+3,'Mortality Tables'!$N$1:$DN$1,0),FALSE),VLOOKUP($T204,Fe_Annuity_Tables,MATCH(CW$3+3,'Mortality Tables'!$N$1:$DN$1,0),FALSE)),"")</f>
        <v/>
      </c>
      <c r="CX204" s="685" t="str">
        <f>IFERROR((CW204+BG204*Contr_Rate)*(1+Inv_Return)*IF($D204=$C$1,VLOOKUP($T204,Male_Annuity_Tables,MATCH($BS$3+3,'Mortality Tables'!$N$1:$DN$1,0),FALSE),VLOOKUP($T204,Fe_Annuity_Tables,MATCH(CX$3+3,'Mortality Tables'!$N$1:$DN$1,0),FALSE)),"")</f>
        <v/>
      </c>
      <c r="CY204" s="685" t="str">
        <f>IFERROR((CX204+BH204*Contr_Rate)*(1+Inv_Return)*IF($D204=$C$1,VLOOKUP($T204,Male_Annuity_Tables,MATCH($BS$3+3,'Mortality Tables'!$N$1:$DN$1,0),FALSE),VLOOKUP($T204,Fe_Annuity_Tables,MATCH(CY$3+3,'Mortality Tables'!$N$1:$DN$1,0),FALSE)),"")</f>
        <v/>
      </c>
      <c r="CZ204" s="685" t="str">
        <f>IFERROR((CY204+BI204*Contr_Rate)*(1+Inv_Return)*IF($D204=$C$1,VLOOKUP($T204,Male_Annuity_Tables,MATCH($BS$3+3,'Mortality Tables'!$N$1:$DN$1,0),FALSE),VLOOKUP($T204,Fe_Annuity_Tables,MATCH(CZ$3+3,'Mortality Tables'!$N$1:$DN$1,0),FALSE)),"")</f>
        <v/>
      </c>
      <c r="DA204" s="685" t="str">
        <f>IFERROR((CZ204+BJ204*Contr_Rate)*(1+Inv_Return)*IF($D204=$C$1,VLOOKUP($T204,Male_Annuity_Tables,MATCH($BS$3+3,'Mortality Tables'!$N$1:$DN$1,0),FALSE),VLOOKUP($T204,Fe_Annuity_Tables,MATCH(DA$3+3,'Mortality Tables'!$N$1:$DN$1,0),FALSE)),"")</f>
        <v/>
      </c>
      <c r="DB204" s="685" t="str">
        <f>IFERROR((DA204+BK204*Contr_Rate)*(1+Inv_Return)*IF($D204=$C$1,VLOOKUP($T204,Male_Annuity_Tables,MATCH($BS$3+3,'Mortality Tables'!$N$1:$DN$1,0),FALSE),VLOOKUP($T204,Fe_Annuity_Tables,MATCH(DB$3+3,'Mortality Tables'!$N$1:$DN$1,0),FALSE)),"")</f>
        <v/>
      </c>
      <c r="DC204" s="685" t="str">
        <f>IFERROR((DB204+BL204*Contr_Rate)*(1+Inv_Return)*IF($D204=$C$1,VLOOKUP($T204,Male_Annuity_Tables,MATCH($BS$3+3,'Mortality Tables'!$N$1:$DN$1,0),FALSE),VLOOKUP($T204,Fe_Annuity_Tables,MATCH(DC$3+3,'Mortality Tables'!$N$1:$DN$1,0),FALSE)),"")</f>
        <v/>
      </c>
      <c r="DD204" s="685" t="str">
        <f>IFERROR((DC204+BM204*Contr_Rate)*(1+Inv_Return)*IF($D204=$C$1,VLOOKUP($T204,Male_Annuity_Tables,MATCH($BS$3+3,'Mortality Tables'!$N$1:$DN$1,0),FALSE),VLOOKUP($T204,Fe_Annuity_Tables,MATCH(DD$3+3,'Mortality Tables'!$N$1:$DN$1,0),FALSE)),"")</f>
        <v/>
      </c>
      <c r="DE204" s="685" t="str">
        <f>IFERROR((DD204+BN204*Contr_Rate)*(1+Inv_Return)*IF($D204=$C$1,VLOOKUP($T204,Male_Annuity_Tables,MATCH($BS$3+3,'Mortality Tables'!$N$1:$DN$1,0),FALSE),VLOOKUP($T204,Fe_Annuity_Tables,MATCH(DE$3+3,'Mortality Tables'!$N$1:$DN$1,0),FALSE)),"")</f>
        <v/>
      </c>
      <c r="DF204" s="685" t="str">
        <f>IFERROR((DE204+BO204*Contr_Rate)*(1+Inv_Return)*IF($D204=$C$1,VLOOKUP($T204,Male_Annuity_Tables,MATCH($BS$3+3,'Mortality Tables'!$N$1:$DN$1,0),FALSE),VLOOKUP($T204,Fe_Annuity_Tables,MATCH(DF$3+3,'Mortality Tables'!$N$1:$DN$1,0),FALSE)),"")</f>
        <v/>
      </c>
      <c r="DG204" s="685" t="str">
        <f>IFERROR((DF204+BP204*Contr_Rate)*(1+Inv_Return)*IF($D204=$C$1,VLOOKUP($T204,Male_Annuity_Tables,MATCH($BS$3+3,'Mortality Tables'!$N$1:$DN$1,0),FALSE),VLOOKUP($T204,Fe_Annuity_Tables,MATCH(DG$3+3,'Mortality Tables'!$N$1:$DN$1,0),FALSE)),"")</f>
        <v/>
      </c>
      <c r="DH204" s="685" t="str">
        <f>IFERROR((DG204+BQ204*Contr_Rate)*(1+Inv_Return)*IF($D204=$C$1,VLOOKUP($T204,Male_Annuity_Tables,MATCH($BS$3+3,'Mortality Tables'!$N$1:$DN$1,0),FALSE),VLOOKUP($T204,Fe_Annuity_Tables,MATCH(DH$3+3,'Mortality Tables'!$N$1:$DN$1,0),FALSE)),"")</f>
        <v/>
      </c>
      <c r="DJ204" s="686">
        <f t="shared" si="131"/>
        <v>0</v>
      </c>
      <c r="DK204" s="680">
        <f t="shared" si="60"/>
        <v>8.0909277508679907</v>
      </c>
      <c r="DL204" s="686">
        <f t="shared" si="111"/>
        <v>0</v>
      </c>
      <c r="DM204" s="686">
        <f t="shared" si="132"/>
        <v>0</v>
      </c>
      <c r="DN204" s="687" t="str">
        <f t="shared" si="112"/>
        <v/>
      </c>
      <c r="DP204" s="688" t="str">
        <f t="shared" si="126"/>
        <v/>
      </c>
      <c r="DQ204" s="688" t="str">
        <f t="shared" si="127"/>
        <v/>
      </c>
      <c r="DR204" s="688" t="str">
        <f t="shared" si="128"/>
        <v/>
      </c>
    </row>
    <row r="205" spans="1:123" s="657" customFormat="1" ht="14.5">
      <c r="A205" s="675" t="s">
        <v>1478</v>
      </c>
      <c r="B205" s="675" t="s">
        <v>1479</v>
      </c>
      <c r="C205" s="675" t="s">
        <v>541</v>
      </c>
      <c r="D205" s="675" t="s">
        <v>61</v>
      </c>
      <c r="E205" s="676">
        <v>27772</v>
      </c>
      <c r="F205" s="677">
        <v>37727</v>
      </c>
      <c r="G205" s="677">
        <v>45371</v>
      </c>
      <c r="H205" s="678">
        <v>2507853</v>
      </c>
      <c r="I205" s="678">
        <v>137110.96</v>
      </c>
      <c r="J205" s="678">
        <v>209462.91</v>
      </c>
      <c r="K205" s="678">
        <v>5820.37</v>
      </c>
      <c r="L205" s="678">
        <v>352394.23999999999</v>
      </c>
      <c r="M205" s="679">
        <f>IF(COUNTIF($A$4:A205,A205)=1,0,1)</f>
        <v>0</v>
      </c>
      <c r="N205" s="680" t="str">
        <f t="shared" ref="N205:N265" si="138">IF(T205&lt;=18,"WHAT!!!",IF(T205&gt;100,"EERM","Okay"))</f>
        <v>Okay</v>
      </c>
      <c r="O205" s="680" t="str">
        <f t="shared" ref="O205:O265" si="139">IF(G205&gt;E205,"TRUE","FALSE")</f>
        <v>TRUE</v>
      </c>
      <c r="P205" s="680" t="b">
        <f t="shared" ref="P205:P265" si="140">G205&gt;=Comm_Date</f>
        <v>1</v>
      </c>
      <c r="Q205" s="680" t="b">
        <f t="shared" si="76"/>
        <v>1</v>
      </c>
      <c r="R205" s="680" t="b">
        <f t="shared" si="77"/>
        <v>1</v>
      </c>
      <c r="S205" s="681">
        <f t="shared" ref="S205:S265" si="141">YEARFRAC(E205,F205,3)</f>
        <v>27.273972602739725</v>
      </c>
      <c r="T205" s="682">
        <f t="shared" si="78"/>
        <v>48</v>
      </c>
      <c r="U205" s="682">
        <f t="shared" si="130"/>
        <v>48</v>
      </c>
      <c r="V205" s="682">
        <f t="shared" si="79"/>
        <v>0.78082191780821919</v>
      </c>
      <c r="W205" s="682">
        <f t="shared" ref="W205:W265" si="142">MAX(ROUNDDOWN(NRA-T205,0),0)</f>
        <v>12</v>
      </c>
      <c r="X205" s="683">
        <f t="shared" ref="X205:X265" si="143">L205*W205</f>
        <v>4228730.8799999999</v>
      </c>
      <c r="Y205" s="684">
        <f t="shared" si="123"/>
        <v>4.5500000000000002E-3</v>
      </c>
      <c r="Z205" s="684">
        <f>IF($D205=$C$1,VLOOKUP($T205,Male_Annuity_Tables,MATCH($W205+2,'Mortality Tables'!$DS$1:$HT$1,0),FALSE),VLOOKUP($T205,Fe_Annuity_Tables,MATCH($W205+2,'Mortality Tables'!$M$1:$DN$1,0),FALSE))</f>
        <v>0.29983259951726382</v>
      </c>
      <c r="AA205" s="664"/>
      <c r="AB205" s="685">
        <f t="shared" si="124"/>
        <v>2635628.1103500002</v>
      </c>
      <c r="AC205" s="685">
        <f t="shared" si="124"/>
        <v>2769913.3625723328</v>
      </c>
      <c r="AD205" s="685">
        <f t="shared" si="124"/>
        <v>2911040.4483953933</v>
      </c>
      <c r="AE205" s="685">
        <f t="shared" si="124"/>
        <v>3059357.9592411383</v>
      </c>
      <c r="AF205" s="685">
        <f t="shared" si="124"/>
        <v>3215232.2472644742</v>
      </c>
      <c r="AG205" s="685">
        <f t="shared" si="124"/>
        <v>3379048.3302626</v>
      </c>
      <c r="AH205" s="685">
        <f t="shared" si="124"/>
        <v>3551210.8426894792</v>
      </c>
      <c r="AI205" s="685">
        <f t="shared" si="124"/>
        <v>3732145.0351245082</v>
      </c>
      <c r="AJ205" s="685">
        <f t="shared" si="124"/>
        <v>3922297.8246641024</v>
      </c>
      <c r="AK205" s="685">
        <f t="shared" si="124"/>
        <v>4122138.8988307384</v>
      </c>
      <c r="AL205" s="685">
        <f t="shared" si="120"/>
        <v>4332161.8757261643</v>
      </c>
      <c r="AM205" s="685">
        <f t="shared" si="120"/>
        <v>4552885.5232944125</v>
      </c>
      <c r="AN205" s="685" t="str">
        <f t="shared" si="120"/>
        <v/>
      </c>
      <c r="AO205" s="685" t="str">
        <f t="shared" si="120"/>
        <v/>
      </c>
      <c r="AP205" s="685" t="str">
        <f t="shared" si="120"/>
        <v/>
      </c>
      <c r="AQ205" s="685" t="str">
        <f t="shared" si="120"/>
        <v/>
      </c>
      <c r="AR205" s="685" t="str">
        <f t="shared" si="120"/>
        <v/>
      </c>
      <c r="AS205" s="685" t="str">
        <f t="shared" si="120"/>
        <v/>
      </c>
      <c r="AT205" s="685" t="str">
        <f t="shared" si="120"/>
        <v/>
      </c>
      <c r="AU205" s="685" t="str">
        <f t="shared" si="120"/>
        <v/>
      </c>
      <c r="AV205" s="685" t="str">
        <f t="shared" si="136"/>
        <v/>
      </c>
      <c r="AW205" s="685" t="str">
        <f t="shared" si="136"/>
        <v/>
      </c>
      <c r="AX205" s="685" t="str">
        <f t="shared" si="136"/>
        <v/>
      </c>
      <c r="AY205" s="685" t="str">
        <f t="shared" si="136"/>
        <v/>
      </c>
      <c r="AZ205" s="685" t="str">
        <f t="shared" si="136"/>
        <v/>
      </c>
      <c r="BA205" s="685" t="str">
        <f t="shared" si="136"/>
        <v/>
      </c>
      <c r="BB205" s="685" t="str">
        <f t="shared" si="136"/>
        <v/>
      </c>
      <c r="BC205" s="685" t="str">
        <f t="shared" si="136"/>
        <v/>
      </c>
      <c r="BD205" s="685" t="str">
        <f t="shared" si="136"/>
        <v/>
      </c>
      <c r="BE205" s="685" t="str">
        <f t="shared" si="136"/>
        <v/>
      </c>
      <c r="BF205" s="685" t="str">
        <f t="shared" si="136"/>
        <v/>
      </c>
      <c r="BG205" s="685" t="str">
        <f t="shared" si="136"/>
        <v/>
      </c>
      <c r="BH205" s="685" t="str">
        <f t="shared" si="136"/>
        <v/>
      </c>
      <c r="BI205" s="685" t="str">
        <f t="shared" si="135"/>
        <v/>
      </c>
      <c r="BJ205" s="685" t="str">
        <f t="shared" si="135"/>
        <v/>
      </c>
      <c r="BK205" s="685" t="str">
        <f t="shared" si="135"/>
        <v/>
      </c>
      <c r="BL205" s="685" t="str">
        <f t="shared" si="135"/>
        <v/>
      </c>
      <c r="BM205" s="685" t="str">
        <f t="shared" si="135"/>
        <v/>
      </c>
      <c r="BN205" s="685" t="str">
        <f t="shared" si="135"/>
        <v/>
      </c>
      <c r="BO205" s="685" t="str">
        <f t="shared" si="135"/>
        <v/>
      </c>
      <c r="BP205" s="685" t="str">
        <f t="shared" si="135"/>
        <v/>
      </c>
      <c r="BQ205" s="685" t="str">
        <f t="shared" si="135"/>
        <v/>
      </c>
      <c r="BR205" s="529"/>
      <c r="BS205" s="685">
        <f>IFERROR(($L205+AB205*Contr_Rate)*(1+Inv_Return)*IF($D205=$C$1,VLOOKUP($T205,Male_Annuity_Tables,MATCH($BS$3+3,'Mortality Tables'!$N$1:$DN$1,0),FALSE),VLOOKUP($T205,Fe_Annuity_Tables,MATCH(BS$3+3,'Mortality Tables'!$N$1:$DN$1,0),FALSE)),"")</f>
        <v>993936.9738935444</v>
      </c>
      <c r="BT205" s="685">
        <f>IFERROR(($BS205+AC205*Contr_Rate)*(1+Inv_Return)*IF($D205=$C$1,VLOOKUP($T205,Male_Annuity_Tables,MATCH($BS$3+3,'Mortality Tables'!$N$1:$DN$1,0),FALSE),VLOOKUP($T205,Fe_Annuity_Tables,MATCH(BT$3+3,'Mortality Tables'!$N$1:$DN$1,0),FALSE)),"")</f>
        <v>1586802.5492927521</v>
      </c>
      <c r="BU205" s="685">
        <f>IFERROR((BT205+AD205*Contr_Rate)*(1+Inv_Return)*IF($D205=$C$1,VLOOKUP($T205,Male_Annuity_Tables,MATCH($BS$3+3,'Mortality Tables'!$N$1:$DN$1,0),FALSE),VLOOKUP($T205,Fe_Annuity_Tables,MATCH(BU$3+3,'Mortality Tables'!$N$1:$DN$1,0),FALSE)),"")</f>
        <v>2139126.9431252582</v>
      </c>
      <c r="BV205" s="685">
        <f>IFERROR((BU205+AE205*Contr_Rate)*(1+Inv_Return)*IF($D205=$C$1,VLOOKUP($T205,Male_Annuity_Tables,MATCH($BS$3+3,'Mortality Tables'!$N$1:$DN$1,0),FALSE),VLOOKUP($T205,Fe_Annuity_Tables,MATCH(BV$3+3,'Mortality Tables'!$N$1:$DN$1,0),FALSE)),"")</f>
        <v>2658075.5090883519</v>
      </c>
      <c r="BW205" s="685">
        <f>IFERROR((BV205+AF205*Contr_Rate)*(1+Inv_Return)*IF($D205=$C$1,VLOOKUP($T205,Male_Annuity_Tables,MATCH($BS$3+3,'Mortality Tables'!$N$1:$DN$1,0),FALSE),VLOOKUP($T205,Fe_Annuity_Tables,MATCH(BW$3+3,'Mortality Tables'!$N$1:$DN$1,0),FALSE)),"")</f>
        <v>3149974.2544136778</v>
      </c>
      <c r="BX205" s="685">
        <f>IFERROR((BW205+AG205*Contr_Rate)*(1+Inv_Return)*IF($D205=$C$1,VLOOKUP($T205,Male_Annuity_Tables,MATCH($BS$3+3,'Mortality Tables'!$N$1:$DN$1,0),FALSE),VLOOKUP($T205,Fe_Annuity_Tables,MATCH(BX$3+3,'Mortality Tables'!$N$1:$DN$1,0),FALSE)),"")</f>
        <v>3620424.2241197308</v>
      </c>
      <c r="BY205" s="685">
        <f>IFERROR((BX205+AH205*Contr_Rate)*(1+Inv_Return)*IF($D205=$C$1,VLOOKUP($T205,Male_Annuity_Tables,MATCH($BS$3+3,'Mortality Tables'!$N$1:$DN$1,0),FALSE),VLOOKUP($T205,Fe_Annuity_Tables,MATCH(BY$3+3,'Mortality Tables'!$N$1:$DN$1,0),FALSE)),"")</f>
        <v>4074401.2088588923</v>
      </c>
      <c r="BZ205" s="685">
        <f>IFERROR((BY205+AI205*Contr_Rate)*(1+Inv_Return)*IF($D205=$C$1,VLOOKUP($T205,Male_Annuity_Tables,MATCH($BS$3+3,'Mortality Tables'!$N$1:$DN$1,0),FALSE),VLOOKUP($T205,Fe_Annuity_Tables,MATCH(BZ$3+3,'Mortality Tables'!$N$1:$DN$1,0),FALSE)),"")</f>
        <v>4516342.7039281456</v>
      </c>
      <c r="CA205" s="685">
        <f>IFERROR((BZ205+AJ205*Contr_Rate)*(1+Inv_Return)*IF($D205=$C$1,VLOOKUP($T205,Male_Annuity_Tables,MATCH($BS$3+3,'Mortality Tables'!$N$1:$DN$1,0),FALSE),VLOOKUP($T205,Fe_Annuity_Tables,MATCH(CA$3+3,'Mortality Tables'!$N$1:$DN$1,0),FALSE)),"")</f>
        <v>4950223.796153645</v>
      </c>
      <c r="CB205" s="685">
        <f>IFERROR((CA205+AK205*Contr_Rate)*(1+Inv_Return)*IF($D205=$C$1,VLOOKUP($T205,Male_Annuity_Tables,MATCH($BS$3+3,'Mortality Tables'!$N$1:$DN$1,0),FALSE),VLOOKUP($T205,Fe_Annuity_Tables,MATCH(CB$3+3,'Mortality Tables'!$N$1:$DN$1,0),FALSE)),"")</f>
        <v>5379623.4372644676</v>
      </c>
      <c r="CC205" s="685">
        <f>IFERROR((CB205+AL205*Contr_Rate)*(1+Inv_Return)*IF($D205=$C$1,VLOOKUP($T205,Male_Annuity_Tables,MATCH($BS$3+3,'Mortality Tables'!$N$1:$DN$1,0),FALSE),VLOOKUP($T205,Fe_Annuity_Tables,MATCH(CC$3+3,'Mortality Tables'!$N$1:$DN$1,0),FALSE)),"")</f>
        <v>5807782.3727667416</v>
      </c>
      <c r="CD205" s="685">
        <f>IFERROR((CC205+AM205*Contr_Rate)*(1+Inv_Return)*IF($D205=$C$1,VLOOKUP($T205,Male_Annuity_Tables,MATCH($BS$3+3,'Mortality Tables'!$N$1:$DN$1,0),FALSE),VLOOKUP($T205,Fe_Annuity_Tables,MATCH(CD$3+3,'Mortality Tables'!$N$1:$DN$1,0),FALSE)),"")</f>
        <v>6237653.8305004844</v>
      </c>
      <c r="CE205" s="685" t="str">
        <f>IFERROR((CD205+AN205*Contr_Rate)*(1+Inv_Return)*IF($D205=$C$1,VLOOKUP($T205,Male_Annuity_Tables,MATCH($BS$3+3,'Mortality Tables'!$N$1:$DN$1,0),FALSE),VLOOKUP($T205,Fe_Annuity_Tables,MATCH(CE$3+3,'Mortality Tables'!$N$1:$DN$1,0),FALSE)),"")</f>
        <v/>
      </c>
      <c r="CF205" s="685" t="str">
        <f>IFERROR((CE205+AO205*Contr_Rate)*(1+Inv_Return)*IF($D205=$C$1,VLOOKUP($T205,Male_Annuity_Tables,MATCH($BS$3+3,'Mortality Tables'!$N$1:$DN$1,0),FALSE),VLOOKUP($T205,Fe_Annuity_Tables,MATCH(CF$3+3,'Mortality Tables'!$N$1:$DN$1,0),FALSE)),"")</f>
        <v/>
      </c>
      <c r="CG205" s="685" t="str">
        <f>IFERROR((CF205+AP205*Contr_Rate)*(1+Inv_Return)*IF($D205=$C$1,VLOOKUP($T205,Male_Annuity_Tables,MATCH($BS$3+3,'Mortality Tables'!$N$1:$DN$1,0),FALSE),VLOOKUP($T205,Fe_Annuity_Tables,MATCH(CG$3+3,'Mortality Tables'!$N$1:$DN$1,0),FALSE)),"")</f>
        <v/>
      </c>
      <c r="CH205" s="685" t="str">
        <f>IFERROR((CG205+AQ205*Contr_Rate)*(1+Inv_Return)*IF($D205=$C$1,VLOOKUP($T205,Male_Annuity_Tables,MATCH($BS$3+3,'Mortality Tables'!$N$1:$DN$1,0),FALSE),VLOOKUP($T205,Fe_Annuity_Tables,MATCH(CH$3+3,'Mortality Tables'!$N$1:$DN$1,0),FALSE)),"")</f>
        <v/>
      </c>
      <c r="CI205" s="685" t="str">
        <f>IFERROR((CH205+AR205*Contr_Rate)*(1+Inv_Return)*IF($D205=$C$1,VLOOKUP($T205,Male_Annuity_Tables,MATCH($BS$3+3,'Mortality Tables'!$N$1:$DN$1,0),FALSE),VLOOKUP($T205,Fe_Annuity_Tables,MATCH(CI$3+3,'Mortality Tables'!$N$1:$DN$1,0),FALSE)),"")</f>
        <v/>
      </c>
      <c r="CJ205" s="685" t="str">
        <f>IFERROR((CI205+AS205*Contr_Rate)*(1+Inv_Return)*IF($D205=$C$1,VLOOKUP($T205,Male_Annuity_Tables,MATCH($BS$3+3,'Mortality Tables'!$N$1:$DN$1,0),FALSE),VLOOKUP($T205,Fe_Annuity_Tables,MATCH(CJ$3+3,'Mortality Tables'!$N$1:$DN$1,0),FALSE)),"")</f>
        <v/>
      </c>
      <c r="CK205" s="685" t="str">
        <f>IFERROR((CJ205+AT205*Contr_Rate)*(1+Inv_Return)*IF($D205=$C$1,VLOOKUP($T205,Male_Annuity_Tables,MATCH($BS$3+3,'Mortality Tables'!$N$1:$DN$1,0),FALSE),VLOOKUP($T205,Fe_Annuity_Tables,MATCH(CK$3+3,'Mortality Tables'!$N$1:$DN$1,0),FALSE)),"")</f>
        <v/>
      </c>
      <c r="CL205" s="685" t="str">
        <f>IFERROR((CK205+AU205*Contr_Rate)*(1+Inv_Return)*IF($D205=$C$1,VLOOKUP($T205,Male_Annuity_Tables,MATCH($BS$3+3,'Mortality Tables'!$N$1:$DN$1,0),FALSE),VLOOKUP($T205,Fe_Annuity_Tables,MATCH(CL$3+3,'Mortality Tables'!$N$1:$DN$1,0),FALSE)),"")</f>
        <v/>
      </c>
      <c r="CM205" s="685" t="str">
        <f>IFERROR((CL205+AV205*Contr_Rate)*(1+Inv_Return)*IF($D205=$C$1,VLOOKUP($T205,Male_Annuity_Tables,MATCH($BS$3+3,'Mortality Tables'!$N$1:$DN$1,0),FALSE),VLOOKUP($T205,Fe_Annuity_Tables,MATCH(CM$3+3,'Mortality Tables'!$N$1:$DN$1,0),FALSE)),"")</f>
        <v/>
      </c>
      <c r="CN205" s="685" t="str">
        <f>IFERROR((CM205+AW205*Contr_Rate)*(1+Inv_Return)*IF($D205=$C$1,VLOOKUP($T205,Male_Annuity_Tables,MATCH($BS$3+3,'Mortality Tables'!$N$1:$DN$1,0),FALSE),VLOOKUP($T205,Fe_Annuity_Tables,MATCH(CN$3+3,'Mortality Tables'!$N$1:$DN$1,0),FALSE)),"")</f>
        <v/>
      </c>
      <c r="CO205" s="685" t="str">
        <f>IFERROR((CN205+AX205*Contr_Rate)*(1+Inv_Return)*IF($D205=$C$1,VLOOKUP($T205,Male_Annuity_Tables,MATCH($BS$3+3,'Mortality Tables'!$N$1:$DN$1,0),FALSE),VLOOKUP($T205,Fe_Annuity_Tables,MATCH(CO$3+3,'Mortality Tables'!$N$1:$DN$1,0),FALSE)),"")</f>
        <v/>
      </c>
      <c r="CP205" s="685" t="str">
        <f>IFERROR((CO205+AY205*Contr_Rate)*(1+Inv_Return)*IF($D205=$C$1,VLOOKUP($T205,Male_Annuity_Tables,MATCH($BS$3+3,'Mortality Tables'!$N$1:$DN$1,0),FALSE),VLOOKUP($T205,Fe_Annuity_Tables,MATCH(CP$3+3,'Mortality Tables'!$N$1:$DN$1,0),FALSE)),"")</f>
        <v/>
      </c>
      <c r="CQ205" s="685" t="str">
        <f>IFERROR((CP205+AZ205*Contr_Rate)*(1+Inv_Return)*IF($D205=$C$1,VLOOKUP($T205,Male_Annuity_Tables,MATCH($BS$3+3,'Mortality Tables'!$N$1:$DN$1,0),FALSE),VLOOKUP($T205,Fe_Annuity_Tables,MATCH(CQ$3+3,'Mortality Tables'!$N$1:$DN$1,0),FALSE)),"")</f>
        <v/>
      </c>
      <c r="CR205" s="685" t="str">
        <f>IFERROR((CQ205+BA205*Contr_Rate)*(1+Inv_Return)*IF($D205=$C$1,VLOOKUP($T205,Male_Annuity_Tables,MATCH($BS$3+3,'Mortality Tables'!$N$1:$DN$1,0),FALSE),VLOOKUP($T205,Fe_Annuity_Tables,MATCH(CR$3+3,'Mortality Tables'!$N$1:$DN$1,0),FALSE)),"")</f>
        <v/>
      </c>
      <c r="CS205" s="685" t="str">
        <f>IFERROR((CR205+BB205*Contr_Rate)*(1+Inv_Return)*IF($D205=$C$1,VLOOKUP($T205,Male_Annuity_Tables,MATCH($BS$3+3,'Mortality Tables'!$N$1:$DN$1,0),FALSE),VLOOKUP($T205,Fe_Annuity_Tables,MATCH(CS$3+3,'Mortality Tables'!$N$1:$DN$1,0),FALSE)),"")</f>
        <v/>
      </c>
      <c r="CT205" s="685" t="str">
        <f>IFERROR((CS205+BC205*Contr_Rate)*(1+Inv_Return)*IF($D205=$C$1,VLOOKUP($T205,Male_Annuity_Tables,MATCH($BS$3+3,'Mortality Tables'!$N$1:$DN$1,0),FALSE),VLOOKUP($T205,Fe_Annuity_Tables,MATCH(CT$3+3,'Mortality Tables'!$N$1:$DN$1,0),FALSE)),"")</f>
        <v/>
      </c>
      <c r="CU205" s="685" t="str">
        <f>IFERROR((CT205+BD205*Contr_Rate)*(1+Inv_Return)*IF($D205=$C$1,VLOOKUP($T205,Male_Annuity_Tables,MATCH($BS$3+3,'Mortality Tables'!$N$1:$DN$1,0),FALSE),VLOOKUP($T205,Fe_Annuity_Tables,MATCH(CU$3+3,'Mortality Tables'!$N$1:$DN$1,0),FALSE)),"")</f>
        <v/>
      </c>
      <c r="CV205" s="685" t="str">
        <f>IFERROR((CU205+BE205*Contr_Rate)*(1+Inv_Return)*IF($D205=$C$1,VLOOKUP($T205,Male_Annuity_Tables,MATCH($BS$3+3,'Mortality Tables'!$N$1:$DN$1,0),FALSE),VLOOKUP($T205,Fe_Annuity_Tables,MATCH(CV$3+3,'Mortality Tables'!$N$1:$DN$1,0),FALSE)),"")</f>
        <v/>
      </c>
      <c r="CW205" s="685" t="str">
        <f>IFERROR((CV205+BF205*Contr_Rate)*(1+Inv_Return)*IF($D205=$C$1,VLOOKUP($T205,Male_Annuity_Tables,MATCH($BS$3+3,'Mortality Tables'!$N$1:$DN$1,0),FALSE),VLOOKUP($T205,Fe_Annuity_Tables,MATCH(CW$3+3,'Mortality Tables'!$N$1:$DN$1,0),FALSE)),"")</f>
        <v/>
      </c>
      <c r="CX205" s="685" t="str">
        <f>IFERROR((CW205+BG205*Contr_Rate)*(1+Inv_Return)*IF($D205=$C$1,VLOOKUP($T205,Male_Annuity_Tables,MATCH($BS$3+3,'Mortality Tables'!$N$1:$DN$1,0),FALSE),VLOOKUP($T205,Fe_Annuity_Tables,MATCH(CX$3+3,'Mortality Tables'!$N$1:$DN$1,0),FALSE)),"")</f>
        <v/>
      </c>
      <c r="CY205" s="685" t="str">
        <f>IFERROR((CX205+BH205*Contr_Rate)*(1+Inv_Return)*IF($D205=$C$1,VLOOKUP($T205,Male_Annuity_Tables,MATCH($BS$3+3,'Mortality Tables'!$N$1:$DN$1,0),FALSE),VLOOKUP($T205,Fe_Annuity_Tables,MATCH(CY$3+3,'Mortality Tables'!$N$1:$DN$1,0),FALSE)),"")</f>
        <v/>
      </c>
      <c r="CZ205" s="685" t="str">
        <f>IFERROR((CY205+BI205*Contr_Rate)*(1+Inv_Return)*IF($D205=$C$1,VLOOKUP($T205,Male_Annuity_Tables,MATCH($BS$3+3,'Mortality Tables'!$N$1:$DN$1,0),FALSE),VLOOKUP($T205,Fe_Annuity_Tables,MATCH(CZ$3+3,'Mortality Tables'!$N$1:$DN$1,0),FALSE)),"")</f>
        <v/>
      </c>
      <c r="DA205" s="685" t="str">
        <f>IFERROR((CZ205+BJ205*Contr_Rate)*(1+Inv_Return)*IF($D205=$C$1,VLOOKUP($T205,Male_Annuity_Tables,MATCH($BS$3+3,'Mortality Tables'!$N$1:$DN$1,0),FALSE),VLOOKUP($T205,Fe_Annuity_Tables,MATCH(DA$3+3,'Mortality Tables'!$N$1:$DN$1,0),FALSE)),"")</f>
        <v/>
      </c>
      <c r="DB205" s="685" t="str">
        <f>IFERROR((DA205+BK205*Contr_Rate)*(1+Inv_Return)*IF($D205=$C$1,VLOOKUP($T205,Male_Annuity_Tables,MATCH($BS$3+3,'Mortality Tables'!$N$1:$DN$1,0),FALSE),VLOOKUP($T205,Fe_Annuity_Tables,MATCH(DB$3+3,'Mortality Tables'!$N$1:$DN$1,0),FALSE)),"")</f>
        <v/>
      </c>
      <c r="DC205" s="685" t="str">
        <f>IFERROR((DB205+BL205*Contr_Rate)*(1+Inv_Return)*IF($D205=$C$1,VLOOKUP($T205,Male_Annuity_Tables,MATCH($BS$3+3,'Mortality Tables'!$N$1:$DN$1,0),FALSE),VLOOKUP($T205,Fe_Annuity_Tables,MATCH(DC$3+3,'Mortality Tables'!$N$1:$DN$1,0),FALSE)),"")</f>
        <v/>
      </c>
      <c r="DD205" s="685" t="str">
        <f>IFERROR((DC205+BM205*Contr_Rate)*(1+Inv_Return)*IF($D205=$C$1,VLOOKUP($T205,Male_Annuity_Tables,MATCH($BS$3+3,'Mortality Tables'!$N$1:$DN$1,0),FALSE),VLOOKUP($T205,Fe_Annuity_Tables,MATCH(DD$3+3,'Mortality Tables'!$N$1:$DN$1,0),FALSE)),"")</f>
        <v/>
      </c>
      <c r="DE205" s="685" t="str">
        <f>IFERROR((DD205+BN205*Contr_Rate)*(1+Inv_Return)*IF($D205=$C$1,VLOOKUP($T205,Male_Annuity_Tables,MATCH($BS$3+3,'Mortality Tables'!$N$1:$DN$1,0),FALSE),VLOOKUP($T205,Fe_Annuity_Tables,MATCH(DE$3+3,'Mortality Tables'!$N$1:$DN$1,0),FALSE)),"")</f>
        <v/>
      </c>
      <c r="DF205" s="685" t="str">
        <f>IFERROR((DE205+BO205*Contr_Rate)*(1+Inv_Return)*IF($D205=$C$1,VLOOKUP($T205,Male_Annuity_Tables,MATCH($BS$3+3,'Mortality Tables'!$N$1:$DN$1,0),FALSE),VLOOKUP($T205,Fe_Annuity_Tables,MATCH(DF$3+3,'Mortality Tables'!$N$1:$DN$1,0),FALSE)),"")</f>
        <v/>
      </c>
      <c r="DG205" s="685" t="str">
        <f>IFERROR((DF205+BP205*Contr_Rate)*(1+Inv_Return)*IF($D205=$C$1,VLOOKUP($T205,Male_Annuity_Tables,MATCH($BS$3+3,'Mortality Tables'!$N$1:$DN$1,0),FALSE),VLOOKUP($T205,Fe_Annuity_Tables,MATCH(DG$3+3,'Mortality Tables'!$N$1:$DN$1,0),FALSE)),"")</f>
        <v/>
      </c>
      <c r="DH205" s="685" t="str">
        <f>IFERROR((DG205+BQ205*Contr_Rate)*(1+Inv_Return)*IF($D205=$C$1,VLOOKUP($T205,Male_Annuity_Tables,MATCH($BS$3+3,'Mortality Tables'!$N$1:$DN$1,0),FALSE),VLOOKUP($T205,Fe_Annuity_Tables,MATCH(DH$3+3,'Mortality Tables'!$N$1:$DN$1,0),FALSE)),"")</f>
        <v/>
      </c>
      <c r="DJ205" s="686">
        <f t="shared" ref="DJ205:DJ265" si="144">MAX(BS205:DH205)</f>
        <v>6237653.8305004844</v>
      </c>
      <c r="DK205" s="680">
        <f t="shared" si="60"/>
        <v>8.0909277508679907</v>
      </c>
      <c r="DL205" s="686">
        <f t="shared" ref="DL205:DL265" si="145">(DJ205*Annuity_Ratio)/DK205</f>
        <v>516532.61469143379</v>
      </c>
      <c r="DM205" s="686">
        <f t="shared" si="132"/>
        <v>4552885.5232944125</v>
      </c>
      <c r="DN205" s="687">
        <f t="shared" ref="DN205:DN265" si="146">IFERROR((DL205/DM205),"")</f>
        <v>0.11345170267265518</v>
      </c>
      <c r="DP205" s="688">
        <f t="shared" ref="DP205:DP265" si="147">IFERROR(IF($D205=$C$1,VLOOKUP($T205+DP$3-1,Male_Annuity_Tables,2,FALSE),VLOOKUP($T205,Fe_Annuity_Tables,2,FALSE))*BS205,"")</f>
        <v>152934.59733056492</v>
      </c>
      <c r="DQ205" s="688">
        <f t="shared" ref="DQ205:DQ265" si="148">IFERROR(IF($D205=$C$1,VLOOKUP($T205+DQ$3-1,Male_Annuity_Tables,2,FALSE),VLOOKUP($T205,Fe_Annuity_Tables,2,FALSE))*BT205,"")</f>
        <v>244764.29322840701</v>
      </c>
      <c r="DR205" s="688">
        <f t="shared" ref="DR205:DR265" si="149">IFERROR(IF($D205=$C$1,VLOOKUP($T205+DR$3-1,Male_Annuity_Tables,2,FALSE),VLOOKUP($T205,Fe_Annuity_Tables,2,FALSE))*BU205,"")</f>
        <v>224443.61625353145</v>
      </c>
    </row>
    <row r="206" spans="1:123" s="657" customFormat="1" ht="14.5">
      <c r="A206" s="675" t="s">
        <v>1480</v>
      </c>
      <c r="B206" s="675" t="s">
        <v>1481</v>
      </c>
      <c r="C206" s="675" t="s">
        <v>541</v>
      </c>
      <c r="D206" s="675" t="s">
        <v>61</v>
      </c>
      <c r="E206" s="676">
        <v>28211</v>
      </c>
      <c r="F206" s="677">
        <v>38722</v>
      </c>
      <c r="G206" s="677">
        <v>44414</v>
      </c>
      <c r="H206" s="678">
        <v>1198389</v>
      </c>
      <c r="I206" s="678">
        <v>80395.86</v>
      </c>
      <c r="J206" s="678">
        <v>105827.11</v>
      </c>
      <c r="K206" s="678"/>
      <c r="L206" s="678">
        <v>186222.97</v>
      </c>
      <c r="M206" s="679">
        <f>IF(COUNTIF($A$4:A206,A206)=1,0,1)</f>
        <v>0</v>
      </c>
      <c r="N206" s="680" t="str">
        <f t="shared" si="138"/>
        <v>Okay</v>
      </c>
      <c r="O206" s="680" t="str">
        <f t="shared" si="139"/>
        <v>TRUE</v>
      </c>
      <c r="P206" s="680" t="b">
        <f t="shared" si="140"/>
        <v>1</v>
      </c>
      <c r="Q206" s="680" t="b">
        <f t="shared" si="76"/>
        <v>1</v>
      </c>
      <c r="R206" s="680" t="b">
        <f t="shared" si="77"/>
        <v>1</v>
      </c>
      <c r="S206" s="681">
        <f t="shared" si="141"/>
        <v>28.797260273972604</v>
      </c>
      <c r="T206" s="682">
        <f t="shared" si="78"/>
        <v>47</v>
      </c>
      <c r="U206" s="682">
        <f t="shared" si="130"/>
        <v>44</v>
      </c>
      <c r="V206" s="682">
        <f t="shared" si="79"/>
        <v>3.4027397260273973</v>
      </c>
      <c r="W206" s="682">
        <f t="shared" si="142"/>
        <v>13</v>
      </c>
      <c r="X206" s="683">
        <f t="shared" si="143"/>
        <v>2420898.61</v>
      </c>
      <c r="Y206" s="684">
        <f t="shared" si="123"/>
        <v>4.1700000000000001E-3</v>
      </c>
      <c r="Z206" s="684">
        <f>IF($D206=$C$1,VLOOKUP($T206,Male_Annuity_Tables,MATCH($W206+2,'Mortality Tables'!$DS$1:$HT$1,0),FALSE),VLOOKUP($T206,Fe_Annuity_Tables,MATCH($W206+2,'Mortality Tables'!$M$1:$DN$1,0),FALSE))</f>
        <v>0.25379495294068527</v>
      </c>
      <c r="AA206" s="664"/>
      <c r="AB206" s="685">
        <f t="shared" si="124"/>
        <v>1259446.91955</v>
      </c>
      <c r="AC206" s="685">
        <f t="shared" si="124"/>
        <v>1323615.7401010725</v>
      </c>
      <c r="AD206" s="685">
        <f t="shared" si="124"/>
        <v>1391053.9620592224</v>
      </c>
      <c r="AE206" s="685">
        <f t="shared" si="124"/>
        <v>1461928.1614261398</v>
      </c>
      <c r="AF206" s="685">
        <f t="shared" si="124"/>
        <v>1536413.4012508015</v>
      </c>
      <c r="AG206" s="685">
        <f t="shared" si="124"/>
        <v>1614693.6640445301</v>
      </c>
      <c r="AH206" s="685">
        <f t="shared" si="124"/>
        <v>1696962.3062275988</v>
      </c>
      <c r="AI206" s="685">
        <f t="shared" si="124"/>
        <v>1783422.5357298951</v>
      </c>
      <c r="AJ206" s="685">
        <f t="shared" si="124"/>
        <v>1874287.9139253334</v>
      </c>
      <c r="AK206" s="685">
        <f t="shared" si="124"/>
        <v>1969782.8831398292</v>
      </c>
      <c r="AL206" s="685">
        <f t="shared" si="120"/>
        <v>2070143.3210358033</v>
      </c>
      <c r="AM206" s="685">
        <f t="shared" si="120"/>
        <v>2175617.1232425775</v>
      </c>
      <c r="AN206" s="685">
        <f t="shared" si="120"/>
        <v>2286464.8156717867</v>
      </c>
      <c r="AO206" s="685" t="str">
        <f t="shared" si="120"/>
        <v/>
      </c>
      <c r="AP206" s="685" t="str">
        <f t="shared" si="120"/>
        <v/>
      </c>
      <c r="AQ206" s="685" t="str">
        <f t="shared" si="120"/>
        <v/>
      </c>
      <c r="AR206" s="685" t="str">
        <f t="shared" si="120"/>
        <v/>
      </c>
      <c r="AS206" s="685" t="str">
        <f t="shared" si="120"/>
        <v/>
      </c>
      <c r="AT206" s="685" t="str">
        <f t="shared" si="120"/>
        <v/>
      </c>
      <c r="AU206" s="685" t="str">
        <f t="shared" si="120"/>
        <v/>
      </c>
      <c r="AV206" s="685" t="str">
        <f t="shared" si="136"/>
        <v/>
      </c>
      <c r="AW206" s="685" t="str">
        <f t="shared" si="136"/>
        <v/>
      </c>
      <c r="AX206" s="685" t="str">
        <f t="shared" si="136"/>
        <v/>
      </c>
      <c r="AY206" s="685" t="str">
        <f t="shared" si="136"/>
        <v/>
      </c>
      <c r="AZ206" s="685" t="str">
        <f t="shared" si="136"/>
        <v/>
      </c>
      <c r="BA206" s="685" t="str">
        <f t="shared" si="136"/>
        <v/>
      </c>
      <c r="BB206" s="685" t="str">
        <f t="shared" si="136"/>
        <v/>
      </c>
      <c r="BC206" s="685" t="str">
        <f t="shared" si="136"/>
        <v/>
      </c>
      <c r="BD206" s="685" t="str">
        <f t="shared" si="136"/>
        <v/>
      </c>
      <c r="BE206" s="685" t="str">
        <f t="shared" si="136"/>
        <v/>
      </c>
      <c r="BF206" s="685" t="str">
        <f t="shared" si="136"/>
        <v/>
      </c>
      <c r="BG206" s="685" t="str">
        <f t="shared" si="136"/>
        <v/>
      </c>
      <c r="BH206" s="685" t="str">
        <f t="shared" si="136"/>
        <v/>
      </c>
      <c r="BI206" s="685" t="str">
        <f t="shared" si="135"/>
        <v/>
      </c>
      <c r="BJ206" s="685" t="str">
        <f t="shared" si="135"/>
        <v/>
      </c>
      <c r="BK206" s="685" t="str">
        <f t="shared" si="135"/>
        <v/>
      </c>
      <c r="BL206" s="685" t="str">
        <f t="shared" si="135"/>
        <v/>
      </c>
      <c r="BM206" s="685" t="str">
        <f t="shared" si="135"/>
        <v/>
      </c>
      <c r="BN206" s="685" t="str">
        <f t="shared" si="135"/>
        <v/>
      </c>
      <c r="BO206" s="685" t="str">
        <f t="shared" si="135"/>
        <v/>
      </c>
      <c r="BP206" s="685" t="str">
        <f t="shared" si="135"/>
        <v/>
      </c>
      <c r="BQ206" s="685" t="str">
        <f t="shared" si="135"/>
        <v/>
      </c>
      <c r="BR206" s="529"/>
      <c r="BS206" s="685">
        <f>IFERROR(($L206+AB206*Contr_Rate)*(1+Inv_Return)*IF($D206=$C$1,VLOOKUP($T206,Male_Annuity_Tables,MATCH($BS$3+3,'Mortality Tables'!$N$1:$DN$1,0),FALSE),VLOOKUP($T206,Fe_Annuity_Tables,MATCH(BS$3+3,'Mortality Tables'!$N$1:$DN$1,0),FALSE)),"")</f>
        <v>490647.94905645208</v>
      </c>
      <c r="BT206" s="685">
        <f>IFERROR(($BS206+AC206*Contr_Rate)*(1+Inv_Return)*IF($D206=$C$1,VLOOKUP($T206,Male_Annuity_Tables,MATCH($BS$3+3,'Mortality Tables'!$N$1:$DN$1,0),FALSE),VLOOKUP($T206,Fe_Annuity_Tables,MATCH(BT$3+3,'Mortality Tables'!$N$1:$DN$1,0),FALSE)),"")</f>
        <v>772198.87167827052</v>
      </c>
      <c r="BU206" s="685">
        <f>IFERROR((BT206+AD206*Contr_Rate)*(1+Inv_Return)*IF($D206=$C$1,VLOOKUP($T206,Male_Annuity_Tables,MATCH($BS$3+3,'Mortality Tables'!$N$1:$DN$1,0),FALSE),VLOOKUP($T206,Fe_Annuity_Tables,MATCH(BU$3+3,'Mortality Tables'!$N$1:$DN$1,0),FALSE)),"")</f>
        <v>1034705.8493188256</v>
      </c>
      <c r="BV206" s="685">
        <f>IFERROR((BU206+AE206*Contr_Rate)*(1+Inv_Return)*IF($D206=$C$1,VLOOKUP($T206,Male_Annuity_Tables,MATCH($BS$3+3,'Mortality Tables'!$N$1:$DN$1,0),FALSE),VLOOKUP($T206,Fe_Annuity_Tables,MATCH(BV$3+3,'Mortality Tables'!$N$1:$DN$1,0),FALSE)),"")</f>
        <v>1281543.9934057416</v>
      </c>
      <c r="BW206" s="685">
        <f>IFERROR((BV206+AF206*Contr_Rate)*(1+Inv_Return)*IF($D206=$C$1,VLOOKUP($T206,Male_Annuity_Tables,MATCH($BS$3+3,'Mortality Tables'!$N$1:$DN$1,0),FALSE),VLOOKUP($T206,Fe_Annuity_Tables,MATCH(BW$3+3,'Mortality Tables'!$N$1:$DN$1,0),FALSE)),"")</f>
        <v>1515694.8459832328</v>
      </c>
      <c r="BX206" s="685">
        <f>IFERROR((BW206+AG206*Contr_Rate)*(1+Inv_Return)*IF($D206=$C$1,VLOOKUP($T206,Male_Annuity_Tables,MATCH($BS$3+3,'Mortality Tables'!$N$1:$DN$1,0),FALSE),VLOOKUP($T206,Fe_Annuity_Tables,MATCH(BX$3+3,'Mortality Tables'!$N$1:$DN$1,0),FALSE)),"")</f>
        <v>1739799.9283167364</v>
      </c>
      <c r="BY206" s="685">
        <f>IFERROR((BX206+AH206*Contr_Rate)*(1+Inv_Return)*IF($D206=$C$1,VLOOKUP($T206,Male_Annuity_Tables,MATCH($BS$3+3,'Mortality Tables'!$N$1:$DN$1,0),FALSE),VLOOKUP($T206,Fe_Annuity_Tables,MATCH(BY$3+3,'Mortality Tables'!$N$1:$DN$1,0),FALSE)),"")</f>
        <v>1956207.4390154155</v>
      </c>
      <c r="BZ206" s="685">
        <f>IFERROR((BY206+AI206*Contr_Rate)*(1+Inv_Return)*IF($D206=$C$1,VLOOKUP($T206,Male_Annuity_Tables,MATCH($BS$3+3,'Mortality Tables'!$N$1:$DN$1,0),FALSE),VLOOKUP($T206,Fe_Annuity_Tables,MATCH(BZ$3+3,'Mortality Tables'!$N$1:$DN$1,0),FALSE)),"")</f>
        <v>2167012.9992694287</v>
      </c>
      <c r="CA206" s="685">
        <f>IFERROR((BZ206+AJ206*Contr_Rate)*(1+Inv_Return)*IF($D206=$C$1,VLOOKUP($T206,Male_Annuity_Tables,MATCH($BS$3+3,'Mortality Tables'!$N$1:$DN$1,0),FALSE),VLOOKUP($T206,Fe_Annuity_Tables,MATCH(CA$3+3,'Mortality Tables'!$N$1:$DN$1,0),FALSE)),"")</f>
        <v>2374095.226289128</v>
      </c>
      <c r="CB206" s="685">
        <f>IFERROR((CA206+AK206*Contr_Rate)*(1+Inv_Return)*IF($D206=$C$1,VLOOKUP($T206,Male_Annuity_Tables,MATCH($BS$3+3,'Mortality Tables'!$N$1:$DN$1,0),FALSE),VLOOKUP($T206,Fe_Annuity_Tables,MATCH(CB$3+3,'Mortality Tables'!$N$1:$DN$1,0),FALSE)),"")</f>
        <v>2579146.8147024573</v>
      </c>
      <c r="CC206" s="685">
        <f>IFERROR((CB206+AL206*Contr_Rate)*(1+Inv_Return)*IF($D206=$C$1,VLOOKUP($T206,Male_Annuity_Tables,MATCH($BS$3+3,'Mortality Tables'!$N$1:$DN$1,0),FALSE),VLOOKUP($T206,Fe_Annuity_Tables,MATCH(CC$3+3,'Mortality Tables'!$N$1:$DN$1,0),FALSE)),"")</f>
        <v>2783701.7175400737</v>
      </c>
      <c r="CD206" s="685">
        <f>IFERROR((CC206+AM206*Contr_Rate)*(1+Inv_Return)*IF($D206=$C$1,VLOOKUP($T206,Male_Annuity_Tables,MATCH($BS$3+3,'Mortality Tables'!$N$1:$DN$1,0),FALSE),VLOOKUP($T206,Fe_Annuity_Tables,MATCH(CD$3+3,'Mortality Tables'!$N$1:$DN$1,0),FALSE)),"")</f>
        <v>2989158.9417975596</v>
      </c>
      <c r="CE206" s="685">
        <f>IFERROR((CD206+AN206*Contr_Rate)*(1+Inv_Return)*IF($D206=$C$1,VLOOKUP($T206,Male_Annuity_Tables,MATCH($BS$3+3,'Mortality Tables'!$N$1:$DN$1,0),FALSE),VLOOKUP($T206,Fe_Annuity_Tables,MATCH(CE$3+3,'Mortality Tables'!$N$1:$DN$1,0),FALSE)),"")</f>
        <v>3196803.4069164447</v>
      </c>
      <c r="CF206" s="685" t="str">
        <f>IFERROR((CE206+AO206*Contr_Rate)*(1+Inv_Return)*IF($D206=$C$1,VLOOKUP($T206,Male_Annuity_Tables,MATCH($BS$3+3,'Mortality Tables'!$N$1:$DN$1,0),FALSE),VLOOKUP($T206,Fe_Annuity_Tables,MATCH(CF$3+3,'Mortality Tables'!$N$1:$DN$1,0),FALSE)),"")</f>
        <v/>
      </c>
      <c r="CG206" s="685" t="str">
        <f>IFERROR((CF206+AP206*Contr_Rate)*(1+Inv_Return)*IF($D206=$C$1,VLOOKUP($T206,Male_Annuity_Tables,MATCH($BS$3+3,'Mortality Tables'!$N$1:$DN$1,0),FALSE),VLOOKUP($T206,Fe_Annuity_Tables,MATCH(CG$3+3,'Mortality Tables'!$N$1:$DN$1,0),FALSE)),"")</f>
        <v/>
      </c>
      <c r="CH206" s="685" t="str">
        <f>IFERROR((CG206+AQ206*Contr_Rate)*(1+Inv_Return)*IF($D206=$C$1,VLOOKUP($T206,Male_Annuity_Tables,MATCH($BS$3+3,'Mortality Tables'!$N$1:$DN$1,0),FALSE),VLOOKUP($T206,Fe_Annuity_Tables,MATCH(CH$3+3,'Mortality Tables'!$N$1:$DN$1,0),FALSE)),"")</f>
        <v/>
      </c>
      <c r="CI206" s="685" t="str">
        <f>IFERROR((CH206+AR206*Contr_Rate)*(1+Inv_Return)*IF($D206=$C$1,VLOOKUP($T206,Male_Annuity_Tables,MATCH($BS$3+3,'Mortality Tables'!$N$1:$DN$1,0),FALSE),VLOOKUP($T206,Fe_Annuity_Tables,MATCH(CI$3+3,'Mortality Tables'!$N$1:$DN$1,0),FALSE)),"")</f>
        <v/>
      </c>
      <c r="CJ206" s="685" t="str">
        <f>IFERROR((CI206+AS206*Contr_Rate)*(1+Inv_Return)*IF($D206=$C$1,VLOOKUP($T206,Male_Annuity_Tables,MATCH($BS$3+3,'Mortality Tables'!$N$1:$DN$1,0),FALSE),VLOOKUP($T206,Fe_Annuity_Tables,MATCH(CJ$3+3,'Mortality Tables'!$N$1:$DN$1,0),FALSE)),"")</f>
        <v/>
      </c>
      <c r="CK206" s="685" t="str">
        <f>IFERROR((CJ206+AT206*Contr_Rate)*(1+Inv_Return)*IF($D206=$C$1,VLOOKUP($T206,Male_Annuity_Tables,MATCH($BS$3+3,'Mortality Tables'!$N$1:$DN$1,0),FALSE),VLOOKUP($T206,Fe_Annuity_Tables,MATCH(CK$3+3,'Mortality Tables'!$N$1:$DN$1,0),FALSE)),"")</f>
        <v/>
      </c>
      <c r="CL206" s="685" t="str">
        <f>IFERROR((CK206+AU206*Contr_Rate)*(1+Inv_Return)*IF($D206=$C$1,VLOOKUP($T206,Male_Annuity_Tables,MATCH($BS$3+3,'Mortality Tables'!$N$1:$DN$1,0),FALSE),VLOOKUP($T206,Fe_Annuity_Tables,MATCH(CL$3+3,'Mortality Tables'!$N$1:$DN$1,0),FALSE)),"")</f>
        <v/>
      </c>
      <c r="CM206" s="685" t="str">
        <f>IFERROR((CL206+AV206*Contr_Rate)*(1+Inv_Return)*IF($D206=$C$1,VLOOKUP($T206,Male_Annuity_Tables,MATCH($BS$3+3,'Mortality Tables'!$N$1:$DN$1,0),FALSE),VLOOKUP($T206,Fe_Annuity_Tables,MATCH(CM$3+3,'Mortality Tables'!$N$1:$DN$1,0),FALSE)),"")</f>
        <v/>
      </c>
      <c r="CN206" s="685" t="str">
        <f>IFERROR((CM206+AW206*Contr_Rate)*(1+Inv_Return)*IF($D206=$C$1,VLOOKUP($T206,Male_Annuity_Tables,MATCH($BS$3+3,'Mortality Tables'!$N$1:$DN$1,0),FALSE),VLOOKUP($T206,Fe_Annuity_Tables,MATCH(CN$3+3,'Mortality Tables'!$N$1:$DN$1,0),FALSE)),"")</f>
        <v/>
      </c>
      <c r="CO206" s="685" t="str">
        <f>IFERROR((CN206+AX206*Contr_Rate)*(1+Inv_Return)*IF($D206=$C$1,VLOOKUP($T206,Male_Annuity_Tables,MATCH($BS$3+3,'Mortality Tables'!$N$1:$DN$1,0),FALSE),VLOOKUP($T206,Fe_Annuity_Tables,MATCH(CO$3+3,'Mortality Tables'!$N$1:$DN$1,0),FALSE)),"")</f>
        <v/>
      </c>
      <c r="CP206" s="685" t="str">
        <f>IFERROR((CO206+AY206*Contr_Rate)*(1+Inv_Return)*IF($D206=$C$1,VLOOKUP($T206,Male_Annuity_Tables,MATCH($BS$3+3,'Mortality Tables'!$N$1:$DN$1,0),FALSE),VLOOKUP($T206,Fe_Annuity_Tables,MATCH(CP$3+3,'Mortality Tables'!$N$1:$DN$1,0),FALSE)),"")</f>
        <v/>
      </c>
      <c r="CQ206" s="685" t="str">
        <f>IFERROR((CP206+AZ206*Contr_Rate)*(1+Inv_Return)*IF($D206=$C$1,VLOOKUP($T206,Male_Annuity_Tables,MATCH($BS$3+3,'Mortality Tables'!$N$1:$DN$1,0),FALSE),VLOOKUP($T206,Fe_Annuity_Tables,MATCH(CQ$3+3,'Mortality Tables'!$N$1:$DN$1,0),FALSE)),"")</f>
        <v/>
      </c>
      <c r="CR206" s="685" t="str">
        <f>IFERROR((CQ206+BA206*Contr_Rate)*(1+Inv_Return)*IF($D206=$C$1,VLOOKUP($T206,Male_Annuity_Tables,MATCH($BS$3+3,'Mortality Tables'!$N$1:$DN$1,0),FALSE),VLOOKUP($T206,Fe_Annuity_Tables,MATCH(CR$3+3,'Mortality Tables'!$N$1:$DN$1,0),FALSE)),"")</f>
        <v/>
      </c>
      <c r="CS206" s="685" t="str">
        <f>IFERROR((CR206+BB206*Contr_Rate)*(1+Inv_Return)*IF($D206=$C$1,VLOOKUP($T206,Male_Annuity_Tables,MATCH($BS$3+3,'Mortality Tables'!$N$1:$DN$1,0),FALSE),VLOOKUP($T206,Fe_Annuity_Tables,MATCH(CS$3+3,'Mortality Tables'!$N$1:$DN$1,0),FALSE)),"")</f>
        <v/>
      </c>
      <c r="CT206" s="685" t="str">
        <f>IFERROR((CS206+BC206*Contr_Rate)*(1+Inv_Return)*IF($D206=$C$1,VLOOKUP($T206,Male_Annuity_Tables,MATCH($BS$3+3,'Mortality Tables'!$N$1:$DN$1,0),FALSE),VLOOKUP($T206,Fe_Annuity_Tables,MATCH(CT$3+3,'Mortality Tables'!$N$1:$DN$1,0),FALSE)),"")</f>
        <v/>
      </c>
      <c r="CU206" s="685" t="str">
        <f>IFERROR((CT206+BD206*Contr_Rate)*(1+Inv_Return)*IF($D206=$C$1,VLOOKUP($T206,Male_Annuity_Tables,MATCH($BS$3+3,'Mortality Tables'!$N$1:$DN$1,0),FALSE),VLOOKUP($T206,Fe_Annuity_Tables,MATCH(CU$3+3,'Mortality Tables'!$N$1:$DN$1,0),FALSE)),"")</f>
        <v/>
      </c>
      <c r="CV206" s="685" t="str">
        <f>IFERROR((CU206+BE206*Contr_Rate)*(1+Inv_Return)*IF($D206=$C$1,VLOOKUP($T206,Male_Annuity_Tables,MATCH($BS$3+3,'Mortality Tables'!$N$1:$DN$1,0),FALSE),VLOOKUP($T206,Fe_Annuity_Tables,MATCH(CV$3+3,'Mortality Tables'!$N$1:$DN$1,0),FALSE)),"")</f>
        <v/>
      </c>
      <c r="CW206" s="685" t="str">
        <f>IFERROR((CV206+BF206*Contr_Rate)*(1+Inv_Return)*IF($D206=$C$1,VLOOKUP($T206,Male_Annuity_Tables,MATCH($BS$3+3,'Mortality Tables'!$N$1:$DN$1,0),FALSE),VLOOKUP($T206,Fe_Annuity_Tables,MATCH(CW$3+3,'Mortality Tables'!$N$1:$DN$1,0),FALSE)),"")</f>
        <v/>
      </c>
      <c r="CX206" s="685" t="str">
        <f>IFERROR((CW206+BG206*Contr_Rate)*(1+Inv_Return)*IF($D206=$C$1,VLOOKUP($T206,Male_Annuity_Tables,MATCH($BS$3+3,'Mortality Tables'!$N$1:$DN$1,0),FALSE),VLOOKUP($T206,Fe_Annuity_Tables,MATCH(CX$3+3,'Mortality Tables'!$N$1:$DN$1,0),FALSE)),"")</f>
        <v/>
      </c>
      <c r="CY206" s="685" t="str">
        <f>IFERROR((CX206+BH206*Contr_Rate)*(1+Inv_Return)*IF($D206=$C$1,VLOOKUP($T206,Male_Annuity_Tables,MATCH($BS$3+3,'Mortality Tables'!$N$1:$DN$1,0),FALSE),VLOOKUP($T206,Fe_Annuity_Tables,MATCH(CY$3+3,'Mortality Tables'!$N$1:$DN$1,0),FALSE)),"")</f>
        <v/>
      </c>
      <c r="CZ206" s="685" t="str">
        <f>IFERROR((CY206+BI206*Contr_Rate)*(1+Inv_Return)*IF($D206=$C$1,VLOOKUP($T206,Male_Annuity_Tables,MATCH($BS$3+3,'Mortality Tables'!$N$1:$DN$1,0),FALSE),VLOOKUP($T206,Fe_Annuity_Tables,MATCH(CZ$3+3,'Mortality Tables'!$N$1:$DN$1,0),FALSE)),"")</f>
        <v/>
      </c>
      <c r="DA206" s="685" t="str">
        <f>IFERROR((CZ206+BJ206*Contr_Rate)*(1+Inv_Return)*IF($D206=$C$1,VLOOKUP($T206,Male_Annuity_Tables,MATCH($BS$3+3,'Mortality Tables'!$N$1:$DN$1,0),FALSE),VLOOKUP($T206,Fe_Annuity_Tables,MATCH(DA$3+3,'Mortality Tables'!$N$1:$DN$1,0),FALSE)),"")</f>
        <v/>
      </c>
      <c r="DB206" s="685" t="str">
        <f>IFERROR((DA206+BK206*Contr_Rate)*(1+Inv_Return)*IF($D206=$C$1,VLOOKUP($T206,Male_Annuity_Tables,MATCH($BS$3+3,'Mortality Tables'!$N$1:$DN$1,0),FALSE),VLOOKUP($T206,Fe_Annuity_Tables,MATCH(DB$3+3,'Mortality Tables'!$N$1:$DN$1,0),FALSE)),"")</f>
        <v/>
      </c>
      <c r="DC206" s="685" t="str">
        <f>IFERROR((DB206+BL206*Contr_Rate)*(1+Inv_Return)*IF($D206=$C$1,VLOOKUP($T206,Male_Annuity_Tables,MATCH($BS$3+3,'Mortality Tables'!$N$1:$DN$1,0),FALSE),VLOOKUP($T206,Fe_Annuity_Tables,MATCH(DC$3+3,'Mortality Tables'!$N$1:$DN$1,0),FALSE)),"")</f>
        <v/>
      </c>
      <c r="DD206" s="685" t="str">
        <f>IFERROR((DC206+BM206*Contr_Rate)*(1+Inv_Return)*IF($D206=$C$1,VLOOKUP($T206,Male_Annuity_Tables,MATCH($BS$3+3,'Mortality Tables'!$N$1:$DN$1,0),FALSE),VLOOKUP($T206,Fe_Annuity_Tables,MATCH(DD$3+3,'Mortality Tables'!$N$1:$DN$1,0),FALSE)),"")</f>
        <v/>
      </c>
      <c r="DE206" s="685" t="str">
        <f>IFERROR((DD206+BN206*Contr_Rate)*(1+Inv_Return)*IF($D206=$C$1,VLOOKUP($T206,Male_Annuity_Tables,MATCH($BS$3+3,'Mortality Tables'!$N$1:$DN$1,0),FALSE),VLOOKUP($T206,Fe_Annuity_Tables,MATCH(DE$3+3,'Mortality Tables'!$N$1:$DN$1,0),FALSE)),"")</f>
        <v/>
      </c>
      <c r="DF206" s="685" t="str">
        <f>IFERROR((DE206+BO206*Contr_Rate)*(1+Inv_Return)*IF($D206=$C$1,VLOOKUP($T206,Male_Annuity_Tables,MATCH($BS$3+3,'Mortality Tables'!$N$1:$DN$1,0),FALSE),VLOOKUP($T206,Fe_Annuity_Tables,MATCH(DF$3+3,'Mortality Tables'!$N$1:$DN$1,0),FALSE)),"")</f>
        <v/>
      </c>
      <c r="DG206" s="685" t="str">
        <f>IFERROR((DF206+BP206*Contr_Rate)*(1+Inv_Return)*IF($D206=$C$1,VLOOKUP($T206,Male_Annuity_Tables,MATCH($BS$3+3,'Mortality Tables'!$N$1:$DN$1,0),FALSE),VLOOKUP($T206,Fe_Annuity_Tables,MATCH(DG$3+3,'Mortality Tables'!$N$1:$DN$1,0),FALSE)),"")</f>
        <v/>
      </c>
      <c r="DH206" s="685" t="str">
        <f>IFERROR((DG206+BQ206*Contr_Rate)*(1+Inv_Return)*IF($D206=$C$1,VLOOKUP($T206,Male_Annuity_Tables,MATCH($BS$3+3,'Mortality Tables'!$N$1:$DN$1,0),FALSE),VLOOKUP($T206,Fe_Annuity_Tables,MATCH(DH$3+3,'Mortality Tables'!$N$1:$DN$1,0),FALSE)),"")</f>
        <v/>
      </c>
      <c r="DJ206" s="686">
        <f t="shared" si="144"/>
        <v>3196803.4069164447</v>
      </c>
      <c r="DK206" s="680">
        <f t="shared" si="60"/>
        <v>8.0909277508679907</v>
      </c>
      <c r="DL206" s="686">
        <f t="shared" si="145"/>
        <v>264723.44687594578</v>
      </c>
      <c r="DM206" s="686">
        <f t="shared" si="132"/>
        <v>2286464.8156717867</v>
      </c>
      <c r="DN206" s="687">
        <f t="shared" si="146"/>
        <v>0.11577849134676815</v>
      </c>
      <c r="DP206" s="688">
        <f t="shared" si="147"/>
        <v>75336.294013898412</v>
      </c>
      <c r="DQ206" s="688">
        <f t="shared" si="148"/>
        <v>118816.30988795627</v>
      </c>
      <c r="DR206" s="688">
        <f t="shared" si="149"/>
        <v>159603.37725742886</v>
      </c>
    </row>
    <row r="207" spans="1:123" s="657" customFormat="1" ht="14.5">
      <c r="A207" s="675" t="s">
        <v>1482</v>
      </c>
      <c r="B207" s="675" t="s">
        <v>1483</v>
      </c>
      <c r="C207" s="675" t="s">
        <v>116</v>
      </c>
      <c r="D207" s="675" t="s">
        <v>61</v>
      </c>
      <c r="E207" s="676">
        <v>31807</v>
      </c>
      <c r="F207" s="677">
        <v>40271</v>
      </c>
      <c r="G207" s="677">
        <v>44534</v>
      </c>
      <c r="H207" s="678">
        <v>623653</v>
      </c>
      <c r="I207" s="678">
        <v>40406.230000000003</v>
      </c>
      <c r="J207" s="678">
        <v>55758.33</v>
      </c>
      <c r="K207" s="678">
        <v>29289.68</v>
      </c>
      <c r="L207" s="678">
        <v>125454.23999999999</v>
      </c>
      <c r="M207" s="679">
        <f>IF(COUNTIF($A$4:A207,A207)=1,0,1)</f>
        <v>0</v>
      </c>
      <c r="N207" s="680" t="str">
        <f t="shared" si="138"/>
        <v>Okay</v>
      </c>
      <c r="O207" s="680" t="str">
        <f t="shared" si="139"/>
        <v>TRUE</v>
      </c>
      <c r="P207" s="680" t="b">
        <f t="shared" si="140"/>
        <v>1</v>
      </c>
      <c r="Q207" s="680" t="b">
        <f t="shared" si="76"/>
        <v>1</v>
      </c>
      <c r="R207" s="680" t="b">
        <f t="shared" si="77"/>
        <v>1</v>
      </c>
      <c r="S207" s="681">
        <f t="shared" si="141"/>
        <v>23.18904109589041</v>
      </c>
      <c r="T207" s="682">
        <f t="shared" si="78"/>
        <v>37</v>
      </c>
      <c r="U207" s="682">
        <f t="shared" si="130"/>
        <v>34</v>
      </c>
      <c r="V207" s="682">
        <f t="shared" si="79"/>
        <v>3.0739726027397261</v>
      </c>
      <c r="W207" s="682">
        <f t="shared" si="142"/>
        <v>23</v>
      </c>
      <c r="X207" s="683">
        <f t="shared" si="143"/>
        <v>2885447.5199999996</v>
      </c>
      <c r="Y207" s="684">
        <f t="shared" si="123"/>
        <v>1.8699999999999999E-3</v>
      </c>
      <c r="Z207" s="684">
        <f>IF($D207=$C$1,VLOOKUP($T207,Male_Annuity_Tables,MATCH($W207+2,'Mortality Tables'!$DS$1:$HT$1,0),FALSE),VLOOKUP($T207,Fe_Annuity_Tables,MATCH($W207+2,'Mortality Tables'!$M$1:$DN$1,0),FALSE))</f>
        <v>4.0549576324435559E-2</v>
      </c>
      <c r="AA207" s="664"/>
      <c r="AB207" s="685">
        <f t="shared" si="124"/>
        <v>655428.12034999998</v>
      </c>
      <c r="AC207" s="685">
        <f t="shared" si="124"/>
        <v>688822.1830818326</v>
      </c>
      <c r="AD207" s="685">
        <f t="shared" si="124"/>
        <v>723917.6733098519</v>
      </c>
      <c r="AE207" s="685">
        <f t="shared" si="124"/>
        <v>760801.27876498888</v>
      </c>
      <c r="AF207" s="685">
        <f t="shared" si="124"/>
        <v>799564.10391806508</v>
      </c>
      <c r="AG207" s="685">
        <f t="shared" si="124"/>
        <v>840301.89501269069</v>
      </c>
      <c r="AH207" s="685">
        <f t="shared" si="124"/>
        <v>883115.27656358713</v>
      </c>
      <c r="AI207" s="685">
        <f t="shared" si="124"/>
        <v>928109.99990450195</v>
      </c>
      <c r="AJ207" s="685">
        <f t="shared" si="124"/>
        <v>975397.20439963648</v>
      </c>
      <c r="AK207" s="685">
        <f t="shared" si="124"/>
        <v>1025093.6919637979</v>
      </c>
      <c r="AL207" s="685">
        <f t="shared" si="120"/>
        <v>1077322.2155693534</v>
      </c>
      <c r="AM207" s="685">
        <f t="shared" si="120"/>
        <v>1132211.782452612</v>
      </c>
      <c r="AN207" s="685">
        <f t="shared" si="120"/>
        <v>1189897.9727685726</v>
      </c>
      <c r="AO207" s="685">
        <f t="shared" si="120"/>
        <v>1250523.2744811315</v>
      </c>
      <c r="AP207" s="685">
        <f t="shared" si="120"/>
        <v>1314237.4353159452</v>
      </c>
      <c r="AQ207" s="685">
        <f t="shared" si="120"/>
        <v>1381197.8326452926</v>
      </c>
      <c r="AR207" s="685">
        <f t="shared" si="120"/>
        <v>1451569.8622185704</v>
      </c>
      <c r="AS207" s="685">
        <f t="shared" si="120"/>
        <v>1525527.3466986064</v>
      </c>
      <c r="AT207" s="685">
        <f t="shared" si="120"/>
        <v>1603252.9650129005</v>
      </c>
      <c r="AU207" s="685">
        <f t="shared" si="120"/>
        <v>1684938.703580308</v>
      </c>
      <c r="AV207" s="685">
        <f t="shared" si="136"/>
        <v>1770786.3305277245</v>
      </c>
      <c r="AW207" s="685">
        <f t="shared" si="136"/>
        <v>1861007.8940681124</v>
      </c>
      <c r="AX207" s="685">
        <f t="shared" si="136"/>
        <v>1955826.2462708824</v>
      </c>
      <c r="AY207" s="685" t="str">
        <f t="shared" si="136"/>
        <v/>
      </c>
      <c r="AZ207" s="685" t="str">
        <f t="shared" si="136"/>
        <v/>
      </c>
      <c r="BA207" s="685" t="str">
        <f t="shared" si="136"/>
        <v/>
      </c>
      <c r="BB207" s="685" t="str">
        <f t="shared" si="136"/>
        <v/>
      </c>
      <c r="BC207" s="685" t="str">
        <f t="shared" si="136"/>
        <v/>
      </c>
      <c r="BD207" s="685" t="str">
        <f t="shared" si="136"/>
        <v/>
      </c>
      <c r="BE207" s="685" t="str">
        <f t="shared" si="136"/>
        <v/>
      </c>
      <c r="BF207" s="685" t="str">
        <f t="shared" si="136"/>
        <v/>
      </c>
      <c r="BG207" s="685" t="str">
        <f t="shared" si="136"/>
        <v/>
      </c>
      <c r="BH207" s="685" t="str">
        <f t="shared" si="136"/>
        <v/>
      </c>
      <c r="BI207" s="685" t="str">
        <f t="shared" si="135"/>
        <v/>
      </c>
      <c r="BJ207" s="685" t="str">
        <f t="shared" si="135"/>
        <v/>
      </c>
      <c r="BK207" s="685" t="str">
        <f t="shared" si="135"/>
        <v/>
      </c>
      <c r="BL207" s="685" t="str">
        <f t="shared" si="135"/>
        <v/>
      </c>
      <c r="BM207" s="685" t="str">
        <f t="shared" si="135"/>
        <v/>
      </c>
      <c r="BN207" s="685" t="str">
        <f t="shared" si="135"/>
        <v/>
      </c>
      <c r="BO207" s="685" t="str">
        <f t="shared" si="135"/>
        <v/>
      </c>
      <c r="BP207" s="685" t="str">
        <f t="shared" si="135"/>
        <v/>
      </c>
      <c r="BQ207" s="685" t="str">
        <f t="shared" si="135"/>
        <v/>
      </c>
      <c r="BR207" s="529"/>
      <c r="BS207" s="685">
        <f>IFERROR(($L207+AB207*Contr_Rate)*(1+Inv_Return)*IF($D207=$C$1,VLOOKUP($T207,Male_Annuity_Tables,MATCH($BS$3+3,'Mortality Tables'!$N$1:$DN$1,0),FALSE),VLOOKUP($T207,Fe_Annuity_Tables,MATCH(BS$3+3,'Mortality Tables'!$N$1:$DN$1,0),FALSE)),"")</f>
        <v>264293.99156999699</v>
      </c>
      <c r="BT207" s="685">
        <f>IFERROR(($BS207+AC207*Contr_Rate)*(1+Inv_Return)*IF($D207=$C$1,VLOOKUP($T207,Male_Annuity_Tables,MATCH($BS$3+3,'Mortality Tables'!$N$1:$DN$1,0),FALSE),VLOOKUP($T207,Fe_Annuity_Tables,MATCH(BT$3+3,'Mortality Tables'!$N$1:$DN$1,0),FALSE)),"")</f>
        <v>386443.58262231434</v>
      </c>
      <c r="BU207" s="685">
        <f>IFERROR((BT207+AD207*Contr_Rate)*(1+Inv_Return)*IF($D207=$C$1,VLOOKUP($T207,Male_Annuity_Tables,MATCH($BS$3+3,'Mortality Tables'!$N$1:$DN$1,0),FALSE),VLOOKUP($T207,Fe_Annuity_Tables,MATCH(BU$3+3,'Mortality Tables'!$N$1:$DN$1,0),FALSE)),"")</f>
        <v>495316.43965225533</v>
      </c>
      <c r="BV207" s="685">
        <f>IFERROR((BU207+AE207*Contr_Rate)*(1+Inv_Return)*IF($D207=$C$1,VLOOKUP($T207,Male_Annuity_Tables,MATCH($BS$3+3,'Mortality Tables'!$N$1:$DN$1,0),FALSE),VLOOKUP($T207,Fe_Annuity_Tables,MATCH(BV$3+3,'Mortality Tables'!$N$1:$DN$1,0),FALSE)),"")</f>
        <v>593734.88591636939</v>
      </c>
      <c r="BW207" s="685">
        <f>IFERROR((BV207+AF207*Contr_Rate)*(1+Inv_Return)*IF($D207=$C$1,VLOOKUP($T207,Male_Annuity_Tables,MATCH($BS$3+3,'Mortality Tables'!$N$1:$DN$1,0),FALSE),VLOOKUP($T207,Fe_Annuity_Tables,MATCH(BW$3+3,'Mortality Tables'!$N$1:$DN$1,0),FALSE)),"")</f>
        <v>684037.28558051388</v>
      </c>
      <c r="BX207" s="685">
        <f>IFERROR((BW207+AG207*Contr_Rate)*(1+Inv_Return)*IF($D207=$C$1,VLOOKUP($T207,Male_Annuity_Tables,MATCH($BS$3+3,'Mortality Tables'!$N$1:$DN$1,0),FALSE),VLOOKUP($T207,Fe_Annuity_Tables,MATCH(BX$3+3,'Mortality Tables'!$N$1:$DN$1,0),FALSE)),"")</f>
        <v>768166.01925880508</v>
      </c>
      <c r="BY207" s="685">
        <f>IFERROR((BX207+AH207*Contr_Rate)*(1+Inv_Return)*IF($D207=$C$1,VLOOKUP($T207,Male_Annuity_Tables,MATCH($BS$3+3,'Mortality Tables'!$N$1:$DN$1,0),FALSE),VLOOKUP($T207,Fe_Annuity_Tables,MATCH(BY$3+3,'Mortality Tables'!$N$1:$DN$1,0),FALSE)),"")</f>
        <v>847739.73303414101</v>
      </c>
      <c r="BZ207" s="685">
        <f>IFERROR((BY207+AI207*Contr_Rate)*(1+Inv_Return)*IF($D207=$C$1,VLOOKUP($T207,Male_Annuity_Tables,MATCH($BS$3+3,'Mortality Tables'!$N$1:$DN$1,0),FALSE),VLOOKUP($T207,Fe_Annuity_Tables,MATCH(BZ$3+3,'Mortality Tables'!$N$1:$DN$1,0),FALSE)),"")</f>
        <v>924112.68560834357</v>
      </c>
      <c r="CA207" s="685">
        <f>IFERROR((BZ207+AJ207*Contr_Rate)*(1+Inv_Return)*IF($D207=$C$1,VLOOKUP($T207,Male_Annuity_Tables,MATCH($BS$3+3,'Mortality Tables'!$N$1:$DN$1,0),FALSE),VLOOKUP($T207,Fe_Annuity_Tables,MATCH(CA$3+3,'Mortality Tables'!$N$1:$DN$1,0),FALSE)),"")</f>
        <v>998423.5115773913</v>
      </c>
      <c r="CB207" s="685">
        <f>IFERROR((CA207+AK207*Contr_Rate)*(1+Inv_Return)*IF($D207=$C$1,VLOOKUP($T207,Male_Annuity_Tables,MATCH($BS$3+3,'Mortality Tables'!$N$1:$DN$1,0),FALSE),VLOOKUP($T207,Fe_Annuity_Tables,MATCH(CB$3+3,'Mortality Tables'!$N$1:$DN$1,0),FALSE)),"")</f>
        <v>1071635.3030869046</v>
      </c>
      <c r="CC207" s="685">
        <f>IFERROR((CB207+AL207*Contr_Rate)*(1+Inv_Return)*IF($D207=$C$1,VLOOKUP($T207,Male_Annuity_Tables,MATCH($BS$3+3,'Mortality Tables'!$N$1:$DN$1,0),FALSE),VLOOKUP($T207,Fe_Annuity_Tables,MATCH(CC$3+3,'Mortality Tables'!$N$1:$DN$1,0),FALSE)),"")</f>
        <v>1144568.5709837403</v>
      </c>
      <c r="CD207" s="685">
        <f>IFERROR((CC207+AM207*Contr_Rate)*(1+Inv_Return)*IF($D207=$C$1,VLOOKUP($T207,Male_Annuity_Tables,MATCH($BS$3+3,'Mortality Tables'!$N$1:$DN$1,0),FALSE),VLOOKUP($T207,Fe_Annuity_Tables,MATCH(CD$3+3,'Mortality Tables'!$N$1:$DN$1,0),FALSE)),"")</f>
        <v>1217928.3666566166</v>
      </c>
      <c r="CE207" s="685">
        <f>IFERROR((CD207+AN207*Contr_Rate)*(1+Inv_Return)*IF($D207=$C$1,VLOOKUP($T207,Male_Annuity_Tables,MATCH($BS$3+3,'Mortality Tables'!$N$1:$DN$1,0),FALSE),VLOOKUP($T207,Fe_Annuity_Tables,MATCH(CE$3+3,'Mortality Tables'!$N$1:$DN$1,0),FALSE)),"")</f>
        <v>1292326.6160689928</v>
      </c>
      <c r="CF207" s="685">
        <f>IFERROR((CE207+AO207*Contr_Rate)*(1+Inv_Return)*IF($D207=$C$1,VLOOKUP($T207,Male_Annuity_Tables,MATCH($BS$3+3,'Mortality Tables'!$N$1:$DN$1,0),FALSE),VLOOKUP($T207,Fe_Annuity_Tables,MATCH(CF$3+3,'Mortality Tables'!$N$1:$DN$1,0),FALSE)),"")</f>
        <v>1368300.5290184866</v>
      </c>
      <c r="CG207" s="685">
        <f>IFERROR((CF207+AP207*Contr_Rate)*(1+Inv_Return)*IF($D207=$C$1,VLOOKUP($T207,Male_Annuity_Tables,MATCH($BS$3+3,'Mortality Tables'!$N$1:$DN$1,0),FALSE),VLOOKUP($T207,Fe_Annuity_Tables,MATCH(CG$3+3,'Mortality Tables'!$N$1:$DN$1,0),FALSE)),"")</f>
        <v>1446327.7920135015</v>
      </c>
      <c r="CH207" s="685">
        <f>IFERROR((CG207+AQ207*Contr_Rate)*(1+Inv_Return)*IF($D207=$C$1,VLOOKUP($T207,Male_Annuity_Tables,MATCH($BS$3+3,'Mortality Tables'!$N$1:$DN$1,0),FALSE),VLOOKUP($T207,Fe_Annuity_Tables,MATCH(CH$3+3,'Mortality Tables'!$N$1:$DN$1,0),FALSE)),"")</f>
        <v>1526839.126270941</v>
      </c>
      <c r="CI207" s="685">
        <f>IFERROR((CH207+AR207*Contr_Rate)*(1+Inv_Return)*IF($D207=$C$1,VLOOKUP($T207,Male_Annuity_Tables,MATCH($BS$3+3,'Mortality Tables'!$N$1:$DN$1,0),FALSE),VLOOKUP($T207,Fe_Annuity_Tables,MATCH(CI$3+3,'Mortality Tables'!$N$1:$DN$1,0),FALSE)),"")</f>
        <v>1610228.6882292812</v>
      </c>
      <c r="CJ207" s="685">
        <f>IFERROR((CI207+AS207*Contr_Rate)*(1+Inv_Return)*IF($D207=$C$1,VLOOKUP($T207,Male_Annuity_Tables,MATCH($BS$3+3,'Mortality Tables'!$N$1:$DN$1,0),FALSE),VLOOKUP($T207,Fe_Annuity_Tables,MATCH(CJ$3+3,'Mortality Tables'!$N$1:$DN$1,0),FALSE)),"")</f>
        <v>1696862.7045526498</v>
      </c>
      <c r="CK207" s="685">
        <f>IFERROR((CJ207+AT207*Contr_Rate)*(1+Inv_Return)*IF($D207=$C$1,VLOOKUP($T207,Male_Annuity_Tables,MATCH($BS$3+3,'Mortality Tables'!$N$1:$DN$1,0),FALSE),VLOOKUP($T207,Fe_Annuity_Tables,MATCH(CK$3+3,'Mortality Tables'!$N$1:$DN$1,0),FALSE)),"")</f>
        <v>1787086.6635209643</v>
      </c>
      <c r="CL207" s="685">
        <f>IFERROR((CK207+AU207*Contr_Rate)*(1+Inv_Return)*IF($D207=$C$1,VLOOKUP($T207,Male_Annuity_Tables,MATCH($BS$3+3,'Mortality Tables'!$N$1:$DN$1,0),FALSE),VLOOKUP($T207,Fe_Annuity_Tables,MATCH(CL$3+3,'Mortality Tables'!$N$1:$DN$1,0),FALSE)),"")</f>
        <v>1881231.3272072389</v>
      </c>
      <c r="CM207" s="685">
        <f>IFERROR((CL207+AV207*Contr_Rate)*(1+Inv_Return)*IF($D207=$C$1,VLOOKUP($T207,Male_Annuity_Tables,MATCH($BS$3+3,'Mortality Tables'!$N$1:$DN$1,0),FALSE),VLOOKUP($T207,Fe_Annuity_Tables,MATCH(CM$3+3,'Mortality Tables'!$N$1:$DN$1,0),FALSE)),"")</f>
        <v>1979617.7816781811</v>
      </c>
      <c r="CN207" s="685">
        <f>IFERROR((CM207+AW207*Contr_Rate)*(1+Inv_Return)*IF($D207=$C$1,VLOOKUP($T207,Male_Annuity_Tables,MATCH($BS$3+3,'Mortality Tables'!$N$1:$DN$1,0),FALSE),VLOOKUP($T207,Fe_Annuity_Tables,MATCH(CN$3+3,'Mortality Tables'!$N$1:$DN$1,0),FALSE)),"")</f>
        <v>2082561.7037656538</v>
      </c>
      <c r="CO207" s="685">
        <f>IFERROR((CN207+AX207*Contr_Rate)*(1+Inv_Return)*IF($D207=$C$1,VLOOKUP($T207,Male_Annuity_Tables,MATCH($BS$3+3,'Mortality Tables'!$N$1:$DN$1,0),FALSE),VLOOKUP($T207,Fe_Annuity_Tables,MATCH(CO$3+3,'Mortality Tables'!$N$1:$DN$1,0),FALSE)),"")</f>
        <v>2190376.9912242573</v>
      </c>
      <c r="CP207" s="685" t="str">
        <f>IFERROR((CO207+AY207*Contr_Rate)*(1+Inv_Return)*IF($D207=$C$1,VLOOKUP($T207,Male_Annuity_Tables,MATCH($BS$3+3,'Mortality Tables'!$N$1:$DN$1,0),FALSE),VLOOKUP($T207,Fe_Annuity_Tables,MATCH(CP$3+3,'Mortality Tables'!$N$1:$DN$1,0),FALSE)),"")</f>
        <v/>
      </c>
      <c r="CQ207" s="685" t="str">
        <f>IFERROR((CP207+AZ207*Contr_Rate)*(1+Inv_Return)*IF($D207=$C$1,VLOOKUP($T207,Male_Annuity_Tables,MATCH($BS$3+3,'Mortality Tables'!$N$1:$DN$1,0),FALSE),VLOOKUP($T207,Fe_Annuity_Tables,MATCH(CQ$3+3,'Mortality Tables'!$N$1:$DN$1,0),FALSE)),"")</f>
        <v/>
      </c>
      <c r="CR207" s="685" t="str">
        <f>IFERROR((CQ207+BA207*Contr_Rate)*(1+Inv_Return)*IF($D207=$C$1,VLOOKUP($T207,Male_Annuity_Tables,MATCH($BS$3+3,'Mortality Tables'!$N$1:$DN$1,0),FALSE),VLOOKUP($T207,Fe_Annuity_Tables,MATCH(CR$3+3,'Mortality Tables'!$N$1:$DN$1,0),FALSE)),"")</f>
        <v/>
      </c>
      <c r="CS207" s="685" t="str">
        <f>IFERROR((CR207+BB207*Contr_Rate)*(1+Inv_Return)*IF($D207=$C$1,VLOOKUP($T207,Male_Annuity_Tables,MATCH($BS$3+3,'Mortality Tables'!$N$1:$DN$1,0),FALSE),VLOOKUP($T207,Fe_Annuity_Tables,MATCH(CS$3+3,'Mortality Tables'!$N$1:$DN$1,0),FALSE)),"")</f>
        <v/>
      </c>
      <c r="CT207" s="685" t="str">
        <f>IFERROR((CS207+BC207*Contr_Rate)*(1+Inv_Return)*IF($D207=$C$1,VLOOKUP($T207,Male_Annuity_Tables,MATCH($BS$3+3,'Mortality Tables'!$N$1:$DN$1,0),FALSE),VLOOKUP($T207,Fe_Annuity_Tables,MATCH(CT$3+3,'Mortality Tables'!$N$1:$DN$1,0),FALSE)),"")</f>
        <v/>
      </c>
      <c r="CU207" s="685" t="str">
        <f>IFERROR((CT207+BD207*Contr_Rate)*(1+Inv_Return)*IF($D207=$C$1,VLOOKUP($T207,Male_Annuity_Tables,MATCH($BS$3+3,'Mortality Tables'!$N$1:$DN$1,0),FALSE),VLOOKUP($T207,Fe_Annuity_Tables,MATCH(CU$3+3,'Mortality Tables'!$N$1:$DN$1,0),FALSE)),"")</f>
        <v/>
      </c>
      <c r="CV207" s="685" t="str">
        <f>IFERROR((CU207+BE207*Contr_Rate)*(1+Inv_Return)*IF($D207=$C$1,VLOOKUP($T207,Male_Annuity_Tables,MATCH($BS$3+3,'Mortality Tables'!$N$1:$DN$1,0),FALSE),VLOOKUP($T207,Fe_Annuity_Tables,MATCH(CV$3+3,'Mortality Tables'!$N$1:$DN$1,0),FALSE)),"")</f>
        <v/>
      </c>
      <c r="CW207" s="685" t="str">
        <f>IFERROR((CV207+BF207*Contr_Rate)*(1+Inv_Return)*IF($D207=$C$1,VLOOKUP($T207,Male_Annuity_Tables,MATCH($BS$3+3,'Mortality Tables'!$N$1:$DN$1,0),FALSE),VLOOKUP($T207,Fe_Annuity_Tables,MATCH(CW$3+3,'Mortality Tables'!$N$1:$DN$1,0),FALSE)),"")</f>
        <v/>
      </c>
      <c r="CX207" s="685" t="str">
        <f>IFERROR((CW207+BG207*Contr_Rate)*(1+Inv_Return)*IF($D207=$C$1,VLOOKUP($T207,Male_Annuity_Tables,MATCH($BS$3+3,'Mortality Tables'!$N$1:$DN$1,0),FALSE),VLOOKUP($T207,Fe_Annuity_Tables,MATCH(CX$3+3,'Mortality Tables'!$N$1:$DN$1,0),FALSE)),"")</f>
        <v/>
      </c>
      <c r="CY207" s="685" t="str">
        <f>IFERROR((CX207+BH207*Contr_Rate)*(1+Inv_Return)*IF($D207=$C$1,VLOOKUP($T207,Male_Annuity_Tables,MATCH($BS$3+3,'Mortality Tables'!$N$1:$DN$1,0),FALSE),VLOOKUP($T207,Fe_Annuity_Tables,MATCH(CY$3+3,'Mortality Tables'!$N$1:$DN$1,0),FALSE)),"")</f>
        <v/>
      </c>
      <c r="CZ207" s="685" t="str">
        <f>IFERROR((CY207+BI207*Contr_Rate)*(1+Inv_Return)*IF($D207=$C$1,VLOOKUP($T207,Male_Annuity_Tables,MATCH($BS$3+3,'Mortality Tables'!$N$1:$DN$1,0),FALSE),VLOOKUP($T207,Fe_Annuity_Tables,MATCH(CZ$3+3,'Mortality Tables'!$N$1:$DN$1,0),FALSE)),"")</f>
        <v/>
      </c>
      <c r="DA207" s="685" t="str">
        <f>IFERROR((CZ207+BJ207*Contr_Rate)*(1+Inv_Return)*IF($D207=$C$1,VLOOKUP($T207,Male_Annuity_Tables,MATCH($BS$3+3,'Mortality Tables'!$N$1:$DN$1,0),FALSE),VLOOKUP($T207,Fe_Annuity_Tables,MATCH(DA$3+3,'Mortality Tables'!$N$1:$DN$1,0),FALSE)),"")</f>
        <v/>
      </c>
      <c r="DB207" s="685" t="str">
        <f>IFERROR((DA207+BK207*Contr_Rate)*(1+Inv_Return)*IF($D207=$C$1,VLOOKUP($T207,Male_Annuity_Tables,MATCH($BS$3+3,'Mortality Tables'!$N$1:$DN$1,0),FALSE),VLOOKUP($T207,Fe_Annuity_Tables,MATCH(DB$3+3,'Mortality Tables'!$N$1:$DN$1,0),FALSE)),"")</f>
        <v/>
      </c>
      <c r="DC207" s="685" t="str">
        <f>IFERROR((DB207+BL207*Contr_Rate)*(1+Inv_Return)*IF($D207=$C$1,VLOOKUP($T207,Male_Annuity_Tables,MATCH($BS$3+3,'Mortality Tables'!$N$1:$DN$1,0),FALSE),VLOOKUP($T207,Fe_Annuity_Tables,MATCH(DC$3+3,'Mortality Tables'!$N$1:$DN$1,0),FALSE)),"")</f>
        <v/>
      </c>
      <c r="DD207" s="685" t="str">
        <f>IFERROR((DC207+BM207*Contr_Rate)*(1+Inv_Return)*IF($D207=$C$1,VLOOKUP($T207,Male_Annuity_Tables,MATCH($BS$3+3,'Mortality Tables'!$N$1:$DN$1,0),FALSE),VLOOKUP($T207,Fe_Annuity_Tables,MATCH(DD$3+3,'Mortality Tables'!$N$1:$DN$1,0),FALSE)),"")</f>
        <v/>
      </c>
      <c r="DE207" s="685" t="str">
        <f>IFERROR((DD207+BN207*Contr_Rate)*(1+Inv_Return)*IF($D207=$C$1,VLOOKUP($T207,Male_Annuity_Tables,MATCH($BS$3+3,'Mortality Tables'!$N$1:$DN$1,0),FALSE),VLOOKUP($T207,Fe_Annuity_Tables,MATCH(DE$3+3,'Mortality Tables'!$N$1:$DN$1,0),FALSE)),"")</f>
        <v/>
      </c>
      <c r="DF207" s="685" t="str">
        <f>IFERROR((DE207+BO207*Contr_Rate)*(1+Inv_Return)*IF($D207=$C$1,VLOOKUP($T207,Male_Annuity_Tables,MATCH($BS$3+3,'Mortality Tables'!$N$1:$DN$1,0),FALSE),VLOOKUP($T207,Fe_Annuity_Tables,MATCH(DF$3+3,'Mortality Tables'!$N$1:$DN$1,0),FALSE)),"")</f>
        <v/>
      </c>
      <c r="DG207" s="685" t="str">
        <f>IFERROR((DF207+BP207*Contr_Rate)*(1+Inv_Return)*IF($D207=$C$1,VLOOKUP($T207,Male_Annuity_Tables,MATCH($BS$3+3,'Mortality Tables'!$N$1:$DN$1,0),FALSE),VLOOKUP($T207,Fe_Annuity_Tables,MATCH(DG$3+3,'Mortality Tables'!$N$1:$DN$1,0),FALSE)),"")</f>
        <v/>
      </c>
      <c r="DH207" s="685" t="str">
        <f>IFERROR((DG207+BQ207*Contr_Rate)*(1+Inv_Return)*IF($D207=$C$1,VLOOKUP($T207,Male_Annuity_Tables,MATCH($BS$3+3,'Mortality Tables'!$N$1:$DN$1,0),FALSE),VLOOKUP($T207,Fe_Annuity_Tables,MATCH(DH$3+3,'Mortality Tables'!$N$1:$DN$1,0),FALSE)),"")</f>
        <v/>
      </c>
      <c r="DJ207" s="686">
        <f t="shared" si="144"/>
        <v>2190376.9912242573</v>
      </c>
      <c r="DK207" s="680">
        <f t="shared" si="60"/>
        <v>8.0909277508679907</v>
      </c>
      <c r="DL207" s="686">
        <f t="shared" si="145"/>
        <v>181382.48533523415</v>
      </c>
      <c r="DM207" s="686">
        <f t="shared" si="132"/>
        <v>1955826.2462708824</v>
      </c>
      <c r="DN207" s="687">
        <f t="shared" si="146"/>
        <v>9.2739570133630683E-2</v>
      </c>
      <c r="DP207" s="688">
        <f t="shared" si="147"/>
        <v>53254.182125388113</v>
      </c>
      <c r="DQ207" s="688">
        <f t="shared" si="148"/>
        <v>77907.026256658573</v>
      </c>
      <c r="DR207" s="688">
        <f t="shared" si="149"/>
        <v>99911.269675135743</v>
      </c>
    </row>
    <row r="208" spans="1:123" s="657" customFormat="1" ht="14.5">
      <c r="A208" s="675" t="s">
        <v>1484</v>
      </c>
      <c r="B208" s="675" t="s">
        <v>1485</v>
      </c>
      <c r="C208" s="675" t="s">
        <v>115</v>
      </c>
      <c r="D208" s="675" t="s">
        <v>60</v>
      </c>
      <c r="E208" s="676">
        <v>23833</v>
      </c>
      <c r="F208" s="677">
        <v>38977</v>
      </c>
      <c r="G208" s="677">
        <v>40820</v>
      </c>
      <c r="H208" s="678">
        <v>2892211</v>
      </c>
      <c r="I208" s="678">
        <v>163561.62</v>
      </c>
      <c r="J208" s="678">
        <v>199088.22</v>
      </c>
      <c r="K208" s="678"/>
      <c r="L208" s="678">
        <v>362649.83999999997</v>
      </c>
      <c r="M208" s="679">
        <f>IF(COUNTIF($A$4:A208,A208)=1,0,1)</f>
        <v>0</v>
      </c>
      <c r="N208" s="680" t="str">
        <f t="shared" si="138"/>
        <v>Okay</v>
      </c>
      <c r="O208" s="680" t="str">
        <f t="shared" si="139"/>
        <v>TRUE</v>
      </c>
      <c r="P208" s="680" t="b">
        <f t="shared" si="140"/>
        <v>1</v>
      </c>
      <c r="Q208" s="680" t="b">
        <f t="shared" si="76"/>
        <v>1</v>
      </c>
      <c r="R208" s="680" t="b">
        <f t="shared" si="77"/>
        <v>1</v>
      </c>
      <c r="S208" s="681">
        <f t="shared" si="141"/>
        <v>41.490410958904107</v>
      </c>
      <c r="T208" s="682">
        <f t="shared" si="78"/>
        <v>59</v>
      </c>
      <c r="U208" s="682">
        <f t="shared" si="130"/>
        <v>46</v>
      </c>
      <c r="V208" s="682">
        <f t="shared" si="79"/>
        <v>13.24931506849315</v>
      </c>
      <c r="W208" s="682">
        <f t="shared" si="142"/>
        <v>1</v>
      </c>
      <c r="X208" s="683">
        <f t="shared" si="143"/>
        <v>362649.83999999997</v>
      </c>
      <c r="Y208" s="684">
        <f t="shared" si="123"/>
        <v>7.79E-3</v>
      </c>
      <c r="Z208" s="684">
        <f>IF($D208=$C$1,VLOOKUP($T208,Male_Annuity_Tables,MATCH($W208+2,'Mortality Tables'!$DS$1:$HT$1,0),FALSE),VLOOKUP($T208,Fe_Annuity_Tables,MATCH($W208+2,'Mortality Tables'!$M$1:$DN$1,0),FALSE))</f>
        <v>0.94259950000000003</v>
      </c>
      <c r="AA208" s="664"/>
      <c r="AB208" s="685">
        <f t="shared" si="124"/>
        <v>3039569.1504500001</v>
      </c>
      <c r="AC208" s="685" t="str">
        <f t="shared" si="124"/>
        <v/>
      </c>
      <c r="AD208" s="685" t="str">
        <f t="shared" si="124"/>
        <v/>
      </c>
      <c r="AE208" s="685" t="str">
        <f t="shared" si="124"/>
        <v/>
      </c>
      <c r="AF208" s="685" t="str">
        <f t="shared" si="124"/>
        <v/>
      </c>
      <c r="AG208" s="685" t="str">
        <f t="shared" si="124"/>
        <v/>
      </c>
      <c r="AH208" s="685" t="str">
        <f t="shared" si="124"/>
        <v/>
      </c>
      <c r="AI208" s="685" t="str">
        <f t="shared" si="124"/>
        <v/>
      </c>
      <c r="AJ208" s="685" t="str">
        <f t="shared" si="124"/>
        <v/>
      </c>
      <c r="AK208" s="685" t="str">
        <f t="shared" si="124"/>
        <v/>
      </c>
      <c r="AL208" s="685" t="str">
        <f t="shared" si="120"/>
        <v/>
      </c>
      <c r="AM208" s="685" t="str">
        <f t="shared" si="120"/>
        <v/>
      </c>
      <c r="AN208" s="685" t="str">
        <f t="shared" si="120"/>
        <v/>
      </c>
      <c r="AO208" s="685" t="str">
        <f t="shared" si="120"/>
        <v/>
      </c>
      <c r="AP208" s="685" t="str">
        <f t="shared" si="120"/>
        <v/>
      </c>
      <c r="AQ208" s="685" t="str">
        <f t="shared" si="120"/>
        <v/>
      </c>
      <c r="AR208" s="685" t="str">
        <f t="shared" si="120"/>
        <v/>
      </c>
      <c r="AS208" s="685" t="str">
        <f t="shared" si="120"/>
        <v/>
      </c>
      <c r="AT208" s="685" t="str">
        <f t="shared" si="120"/>
        <v/>
      </c>
      <c r="AU208" s="685" t="str">
        <f t="shared" si="120"/>
        <v/>
      </c>
      <c r="AV208" s="685" t="str">
        <f t="shared" si="136"/>
        <v/>
      </c>
      <c r="AW208" s="685" t="str">
        <f t="shared" si="136"/>
        <v/>
      </c>
      <c r="AX208" s="685" t="str">
        <f t="shared" si="136"/>
        <v/>
      </c>
      <c r="AY208" s="685" t="str">
        <f t="shared" si="136"/>
        <v/>
      </c>
      <c r="AZ208" s="685" t="str">
        <f t="shared" si="136"/>
        <v/>
      </c>
      <c r="BA208" s="685" t="str">
        <f t="shared" si="136"/>
        <v/>
      </c>
      <c r="BB208" s="685" t="str">
        <f t="shared" si="136"/>
        <v/>
      </c>
      <c r="BC208" s="685" t="str">
        <f t="shared" si="136"/>
        <v/>
      </c>
      <c r="BD208" s="685" t="str">
        <f t="shared" si="136"/>
        <v/>
      </c>
      <c r="BE208" s="685" t="str">
        <f t="shared" si="136"/>
        <v/>
      </c>
      <c r="BF208" s="685" t="str">
        <f t="shared" si="136"/>
        <v/>
      </c>
      <c r="BG208" s="685" t="str">
        <f t="shared" si="136"/>
        <v/>
      </c>
      <c r="BH208" s="685" t="str">
        <f t="shared" si="136"/>
        <v/>
      </c>
      <c r="BI208" s="685" t="str">
        <f t="shared" si="135"/>
        <v/>
      </c>
      <c r="BJ208" s="685" t="str">
        <f t="shared" si="135"/>
        <v/>
      </c>
      <c r="BK208" s="685" t="str">
        <f t="shared" si="135"/>
        <v/>
      </c>
      <c r="BL208" s="685" t="str">
        <f t="shared" si="135"/>
        <v/>
      </c>
      <c r="BM208" s="685" t="str">
        <f t="shared" si="135"/>
        <v/>
      </c>
      <c r="BN208" s="685" t="str">
        <f t="shared" si="135"/>
        <v/>
      </c>
      <c r="BO208" s="685" t="str">
        <f t="shared" si="135"/>
        <v/>
      </c>
      <c r="BP208" s="685" t="str">
        <f t="shared" si="135"/>
        <v/>
      </c>
      <c r="BQ208" s="685" t="str">
        <f t="shared" si="135"/>
        <v/>
      </c>
      <c r="BR208" s="529"/>
      <c r="BS208" s="685">
        <f>IFERROR(($L208+AB208*Contr_Rate)*(1+Inv_Return)*IF($D208=$C$1,VLOOKUP($T208,Male_Annuity_Tables,MATCH($BS$3+3,'Mortality Tables'!$N$1:$DN$1,0),FALSE),VLOOKUP($T208,Fe_Annuity_Tables,MATCH(BS$3+3,'Mortality Tables'!$N$1:$DN$1,0),FALSE)),"")</f>
        <v>1234573.3200555553</v>
      </c>
      <c r="BT208" s="685" t="str">
        <f>IFERROR(($BS208+AC208*Contr_Rate)*(1+Inv_Return)*IF($D208=$C$1,VLOOKUP($T208,Male_Annuity_Tables,MATCH($BS$3+3,'Mortality Tables'!$N$1:$DN$1,0),FALSE),VLOOKUP($T208,Fe_Annuity_Tables,MATCH(BT$3+3,'Mortality Tables'!$N$1:$DN$1,0),FALSE)),"")</f>
        <v/>
      </c>
      <c r="BU208" s="685" t="str">
        <f>IFERROR((BT208+AD208*Contr_Rate)*(1+Inv_Return)*IF($D208=$C$1,VLOOKUP($T208,Male_Annuity_Tables,MATCH($BS$3+3,'Mortality Tables'!$N$1:$DN$1,0),FALSE),VLOOKUP($T208,Fe_Annuity_Tables,MATCH(BU$3+3,'Mortality Tables'!$N$1:$DN$1,0),FALSE)),"")</f>
        <v/>
      </c>
      <c r="BV208" s="685" t="str">
        <f>IFERROR((BU208+AE208*Contr_Rate)*(1+Inv_Return)*IF($D208=$C$1,VLOOKUP($T208,Male_Annuity_Tables,MATCH($BS$3+3,'Mortality Tables'!$N$1:$DN$1,0),FALSE),VLOOKUP($T208,Fe_Annuity_Tables,MATCH(BV$3+3,'Mortality Tables'!$N$1:$DN$1,0),FALSE)),"")</f>
        <v/>
      </c>
      <c r="BW208" s="685" t="str">
        <f>IFERROR((BV208+AF208*Contr_Rate)*(1+Inv_Return)*IF($D208=$C$1,VLOOKUP($T208,Male_Annuity_Tables,MATCH($BS$3+3,'Mortality Tables'!$N$1:$DN$1,0),FALSE),VLOOKUP($T208,Fe_Annuity_Tables,MATCH(BW$3+3,'Mortality Tables'!$N$1:$DN$1,0),FALSE)),"")</f>
        <v/>
      </c>
      <c r="BX208" s="685" t="str">
        <f>IFERROR((BW208+AG208*Contr_Rate)*(1+Inv_Return)*IF($D208=$C$1,VLOOKUP($T208,Male_Annuity_Tables,MATCH($BS$3+3,'Mortality Tables'!$N$1:$DN$1,0),FALSE),VLOOKUP($T208,Fe_Annuity_Tables,MATCH(BX$3+3,'Mortality Tables'!$N$1:$DN$1,0),FALSE)),"")</f>
        <v/>
      </c>
      <c r="BY208" s="685" t="str">
        <f>IFERROR((BX208+AH208*Contr_Rate)*(1+Inv_Return)*IF($D208=$C$1,VLOOKUP($T208,Male_Annuity_Tables,MATCH($BS$3+3,'Mortality Tables'!$N$1:$DN$1,0),FALSE),VLOOKUP($T208,Fe_Annuity_Tables,MATCH(BY$3+3,'Mortality Tables'!$N$1:$DN$1,0),FALSE)),"")</f>
        <v/>
      </c>
      <c r="BZ208" s="685" t="str">
        <f>IFERROR((BY208+AI208*Contr_Rate)*(1+Inv_Return)*IF($D208=$C$1,VLOOKUP($T208,Male_Annuity_Tables,MATCH($BS$3+3,'Mortality Tables'!$N$1:$DN$1,0),FALSE),VLOOKUP($T208,Fe_Annuity_Tables,MATCH(BZ$3+3,'Mortality Tables'!$N$1:$DN$1,0),FALSE)),"")</f>
        <v/>
      </c>
      <c r="CA208" s="685" t="str">
        <f>IFERROR((BZ208+AJ208*Contr_Rate)*(1+Inv_Return)*IF($D208=$C$1,VLOOKUP($T208,Male_Annuity_Tables,MATCH($BS$3+3,'Mortality Tables'!$N$1:$DN$1,0),FALSE),VLOOKUP($T208,Fe_Annuity_Tables,MATCH(CA$3+3,'Mortality Tables'!$N$1:$DN$1,0),FALSE)),"")</f>
        <v/>
      </c>
      <c r="CB208" s="685" t="str">
        <f>IFERROR((CA208+AK208*Contr_Rate)*(1+Inv_Return)*IF($D208=$C$1,VLOOKUP($T208,Male_Annuity_Tables,MATCH($BS$3+3,'Mortality Tables'!$N$1:$DN$1,0),FALSE),VLOOKUP($T208,Fe_Annuity_Tables,MATCH(CB$3+3,'Mortality Tables'!$N$1:$DN$1,0),FALSE)),"")</f>
        <v/>
      </c>
      <c r="CC208" s="685" t="str">
        <f>IFERROR((CB208+AL208*Contr_Rate)*(1+Inv_Return)*IF($D208=$C$1,VLOOKUP($T208,Male_Annuity_Tables,MATCH($BS$3+3,'Mortality Tables'!$N$1:$DN$1,0),FALSE),VLOOKUP($T208,Fe_Annuity_Tables,MATCH(CC$3+3,'Mortality Tables'!$N$1:$DN$1,0),FALSE)),"")</f>
        <v/>
      </c>
      <c r="CD208" s="685" t="str">
        <f>IFERROR((CC208+AM208*Contr_Rate)*(1+Inv_Return)*IF($D208=$C$1,VLOOKUP($T208,Male_Annuity_Tables,MATCH($BS$3+3,'Mortality Tables'!$N$1:$DN$1,0),FALSE),VLOOKUP($T208,Fe_Annuity_Tables,MATCH(CD$3+3,'Mortality Tables'!$N$1:$DN$1,0),FALSE)),"")</f>
        <v/>
      </c>
      <c r="CE208" s="685" t="str">
        <f>IFERROR((CD208+AN208*Contr_Rate)*(1+Inv_Return)*IF($D208=$C$1,VLOOKUP($T208,Male_Annuity_Tables,MATCH($BS$3+3,'Mortality Tables'!$N$1:$DN$1,0),FALSE),VLOOKUP($T208,Fe_Annuity_Tables,MATCH(CE$3+3,'Mortality Tables'!$N$1:$DN$1,0),FALSE)),"")</f>
        <v/>
      </c>
      <c r="CF208" s="685" t="str">
        <f>IFERROR((CE208+AO208*Contr_Rate)*(1+Inv_Return)*IF($D208=$C$1,VLOOKUP($T208,Male_Annuity_Tables,MATCH($BS$3+3,'Mortality Tables'!$N$1:$DN$1,0),FALSE),VLOOKUP($T208,Fe_Annuity_Tables,MATCH(CF$3+3,'Mortality Tables'!$N$1:$DN$1,0),FALSE)),"")</f>
        <v/>
      </c>
      <c r="CG208" s="685" t="str">
        <f>IFERROR((CF208+AP208*Contr_Rate)*(1+Inv_Return)*IF($D208=$C$1,VLOOKUP($T208,Male_Annuity_Tables,MATCH($BS$3+3,'Mortality Tables'!$N$1:$DN$1,0),FALSE),VLOOKUP($T208,Fe_Annuity_Tables,MATCH(CG$3+3,'Mortality Tables'!$N$1:$DN$1,0),FALSE)),"")</f>
        <v/>
      </c>
      <c r="CH208" s="685" t="str">
        <f>IFERROR((CG208+AQ208*Contr_Rate)*(1+Inv_Return)*IF($D208=$C$1,VLOOKUP($T208,Male_Annuity_Tables,MATCH($BS$3+3,'Mortality Tables'!$N$1:$DN$1,0),FALSE),VLOOKUP($T208,Fe_Annuity_Tables,MATCH(CH$3+3,'Mortality Tables'!$N$1:$DN$1,0),FALSE)),"")</f>
        <v/>
      </c>
      <c r="CI208" s="685" t="str">
        <f>IFERROR((CH208+AR208*Contr_Rate)*(1+Inv_Return)*IF($D208=$C$1,VLOOKUP($T208,Male_Annuity_Tables,MATCH($BS$3+3,'Mortality Tables'!$N$1:$DN$1,0),FALSE),VLOOKUP($T208,Fe_Annuity_Tables,MATCH(CI$3+3,'Mortality Tables'!$N$1:$DN$1,0),FALSE)),"")</f>
        <v/>
      </c>
      <c r="CJ208" s="685" t="str">
        <f>IFERROR((CI208+AS208*Contr_Rate)*(1+Inv_Return)*IF($D208=$C$1,VLOOKUP($T208,Male_Annuity_Tables,MATCH($BS$3+3,'Mortality Tables'!$N$1:$DN$1,0),FALSE),VLOOKUP($T208,Fe_Annuity_Tables,MATCH(CJ$3+3,'Mortality Tables'!$N$1:$DN$1,0),FALSE)),"")</f>
        <v/>
      </c>
      <c r="CK208" s="685" t="str">
        <f>IFERROR((CJ208+AT208*Contr_Rate)*(1+Inv_Return)*IF($D208=$C$1,VLOOKUP($T208,Male_Annuity_Tables,MATCH($BS$3+3,'Mortality Tables'!$N$1:$DN$1,0),FALSE),VLOOKUP($T208,Fe_Annuity_Tables,MATCH(CK$3+3,'Mortality Tables'!$N$1:$DN$1,0),FALSE)),"")</f>
        <v/>
      </c>
      <c r="CL208" s="685" t="str">
        <f>IFERROR((CK208+AU208*Contr_Rate)*(1+Inv_Return)*IF($D208=$C$1,VLOOKUP($T208,Male_Annuity_Tables,MATCH($BS$3+3,'Mortality Tables'!$N$1:$DN$1,0),FALSE),VLOOKUP($T208,Fe_Annuity_Tables,MATCH(CL$3+3,'Mortality Tables'!$N$1:$DN$1,0),FALSE)),"")</f>
        <v/>
      </c>
      <c r="CM208" s="685" t="str">
        <f>IFERROR((CL208+AV208*Contr_Rate)*(1+Inv_Return)*IF($D208=$C$1,VLOOKUP($T208,Male_Annuity_Tables,MATCH($BS$3+3,'Mortality Tables'!$N$1:$DN$1,0),FALSE),VLOOKUP($T208,Fe_Annuity_Tables,MATCH(CM$3+3,'Mortality Tables'!$N$1:$DN$1,0),FALSE)),"")</f>
        <v/>
      </c>
      <c r="CN208" s="685" t="str">
        <f>IFERROR((CM208+AW208*Contr_Rate)*(1+Inv_Return)*IF($D208=$C$1,VLOOKUP($T208,Male_Annuity_Tables,MATCH($BS$3+3,'Mortality Tables'!$N$1:$DN$1,0),FALSE),VLOOKUP($T208,Fe_Annuity_Tables,MATCH(CN$3+3,'Mortality Tables'!$N$1:$DN$1,0),FALSE)),"")</f>
        <v/>
      </c>
      <c r="CO208" s="685" t="str">
        <f>IFERROR((CN208+AX208*Contr_Rate)*(1+Inv_Return)*IF($D208=$C$1,VLOOKUP($T208,Male_Annuity_Tables,MATCH($BS$3+3,'Mortality Tables'!$N$1:$DN$1,0),FALSE),VLOOKUP($T208,Fe_Annuity_Tables,MATCH(CO$3+3,'Mortality Tables'!$N$1:$DN$1,0),FALSE)),"")</f>
        <v/>
      </c>
      <c r="CP208" s="685" t="str">
        <f>IFERROR((CO208+AY208*Contr_Rate)*(1+Inv_Return)*IF($D208=$C$1,VLOOKUP($T208,Male_Annuity_Tables,MATCH($BS$3+3,'Mortality Tables'!$N$1:$DN$1,0),FALSE),VLOOKUP($T208,Fe_Annuity_Tables,MATCH(CP$3+3,'Mortality Tables'!$N$1:$DN$1,0),FALSE)),"")</f>
        <v/>
      </c>
      <c r="CQ208" s="685" t="str">
        <f>IFERROR((CP208+AZ208*Contr_Rate)*(1+Inv_Return)*IF($D208=$C$1,VLOOKUP($T208,Male_Annuity_Tables,MATCH($BS$3+3,'Mortality Tables'!$N$1:$DN$1,0),FALSE),VLOOKUP($T208,Fe_Annuity_Tables,MATCH(CQ$3+3,'Mortality Tables'!$N$1:$DN$1,0),FALSE)),"")</f>
        <v/>
      </c>
      <c r="CR208" s="685" t="str">
        <f>IFERROR((CQ208+BA208*Contr_Rate)*(1+Inv_Return)*IF($D208=$C$1,VLOOKUP($T208,Male_Annuity_Tables,MATCH($BS$3+3,'Mortality Tables'!$N$1:$DN$1,0),FALSE),VLOOKUP($T208,Fe_Annuity_Tables,MATCH(CR$3+3,'Mortality Tables'!$N$1:$DN$1,0),FALSE)),"")</f>
        <v/>
      </c>
      <c r="CS208" s="685" t="str">
        <f>IFERROR((CR208+BB208*Contr_Rate)*(1+Inv_Return)*IF($D208=$C$1,VLOOKUP($T208,Male_Annuity_Tables,MATCH($BS$3+3,'Mortality Tables'!$N$1:$DN$1,0),FALSE),VLOOKUP($T208,Fe_Annuity_Tables,MATCH(CS$3+3,'Mortality Tables'!$N$1:$DN$1,0),FALSE)),"")</f>
        <v/>
      </c>
      <c r="CT208" s="685" t="str">
        <f>IFERROR((CS208+BC208*Contr_Rate)*(1+Inv_Return)*IF($D208=$C$1,VLOOKUP($T208,Male_Annuity_Tables,MATCH($BS$3+3,'Mortality Tables'!$N$1:$DN$1,0),FALSE),VLOOKUP($T208,Fe_Annuity_Tables,MATCH(CT$3+3,'Mortality Tables'!$N$1:$DN$1,0),FALSE)),"")</f>
        <v/>
      </c>
      <c r="CU208" s="685" t="str">
        <f>IFERROR((CT208+BD208*Contr_Rate)*(1+Inv_Return)*IF($D208=$C$1,VLOOKUP($T208,Male_Annuity_Tables,MATCH($BS$3+3,'Mortality Tables'!$N$1:$DN$1,0),FALSE),VLOOKUP($T208,Fe_Annuity_Tables,MATCH(CU$3+3,'Mortality Tables'!$N$1:$DN$1,0),FALSE)),"")</f>
        <v/>
      </c>
      <c r="CV208" s="685" t="str">
        <f>IFERROR((CU208+BE208*Contr_Rate)*(1+Inv_Return)*IF($D208=$C$1,VLOOKUP($T208,Male_Annuity_Tables,MATCH($BS$3+3,'Mortality Tables'!$N$1:$DN$1,0),FALSE),VLOOKUP($T208,Fe_Annuity_Tables,MATCH(CV$3+3,'Mortality Tables'!$N$1:$DN$1,0),FALSE)),"")</f>
        <v/>
      </c>
      <c r="CW208" s="685" t="str">
        <f>IFERROR((CV208+BF208*Contr_Rate)*(1+Inv_Return)*IF($D208=$C$1,VLOOKUP($T208,Male_Annuity_Tables,MATCH($BS$3+3,'Mortality Tables'!$N$1:$DN$1,0),FALSE),VLOOKUP($T208,Fe_Annuity_Tables,MATCH(CW$3+3,'Mortality Tables'!$N$1:$DN$1,0),FALSE)),"")</f>
        <v/>
      </c>
      <c r="CX208" s="685" t="str">
        <f>IFERROR((CW208+BG208*Contr_Rate)*(1+Inv_Return)*IF($D208=$C$1,VLOOKUP($T208,Male_Annuity_Tables,MATCH($BS$3+3,'Mortality Tables'!$N$1:$DN$1,0),FALSE),VLOOKUP($T208,Fe_Annuity_Tables,MATCH(CX$3+3,'Mortality Tables'!$N$1:$DN$1,0),FALSE)),"")</f>
        <v/>
      </c>
      <c r="CY208" s="685" t="str">
        <f>IFERROR((CX208+BH208*Contr_Rate)*(1+Inv_Return)*IF($D208=$C$1,VLOOKUP($T208,Male_Annuity_Tables,MATCH($BS$3+3,'Mortality Tables'!$N$1:$DN$1,0),FALSE),VLOOKUP($T208,Fe_Annuity_Tables,MATCH(CY$3+3,'Mortality Tables'!$N$1:$DN$1,0),FALSE)),"")</f>
        <v/>
      </c>
      <c r="CZ208" s="685" t="str">
        <f>IFERROR((CY208+BI208*Contr_Rate)*(1+Inv_Return)*IF($D208=$C$1,VLOOKUP($T208,Male_Annuity_Tables,MATCH($BS$3+3,'Mortality Tables'!$N$1:$DN$1,0),FALSE),VLOOKUP($T208,Fe_Annuity_Tables,MATCH(CZ$3+3,'Mortality Tables'!$N$1:$DN$1,0),FALSE)),"")</f>
        <v/>
      </c>
      <c r="DA208" s="685" t="str">
        <f>IFERROR((CZ208+BJ208*Contr_Rate)*(1+Inv_Return)*IF($D208=$C$1,VLOOKUP($T208,Male_Annuity_Tables,MATCH($BS$3+3,'Mortality Tables'!$N$1:$DN$1,0),FALSE),VLOOKUP($T208,Fe_Annuity_Tables,MATCH(DA$3+3,'Mortality Tables'!$N$1:$DN$1,0),FALSE)),"")</f>
        <v/>
      </c>
      <c r="DB208" s="685" t="str">
        <f>IFERROR((DA208+BK208*Contr_Rate)*(1+Inv_Return)*IF($D208=$C$1,VLOOKUP($T208,Male_Annuity_Tables,MATCH($BS$3+3,'Mortality Tables'!$N$1:$DN$1,0),FALSE),VLOOKUP($T208,Fe_Annuity_Tables,MATCH(DB$3+3,'Mortality Tables'!$N$1:$DN$1,0),FALSE)),"")</f>
        <v/>
      </c>
      <c r="DC208" s="685" t="str">
        <f>IFERROR((DB208+BL208*Contr_Rate)*(1+Inv_Return)*IF($D208=$C$1,VLOOKUP($T208,Male_Annuity_Tables,MATCH($BS$3+3,'Mortality Tables'!$N$1:$DN$1,0),FALSE),VLOOKUP($T208,Fe_Annuity_Tables,MATCH(DC$3+3,'Mortality Tables'!$N$1:$DN$1,0),FALSE)),"")</f>
        <v/>
      </c>
      <c r="DD208" s="685" t="str">
        <f>IFERROR((DC208+BM208*Contr_Rate)*(1+Inv_Return)*IF($D208=$C$1,VLOOKUP($T208,Male_Annuity_Tables,MATCH($BS$3+3,'Mortality Tables'!$N$1:$DN$1,0),FALSE),VLOOKUP($T208,Fe_Annuity_Tables,MATCH(DD$3+3,'Mortality Tables'!$N$1:$DN$1,0),FALSE)),"")</f>
        <v/>
      </c>
      <c r="DE208" s="685" t="str">
        <f>IFERROR((DD208+BN208*Contr_Rate)*(1+Inv_Return)*IF($D208=$C$1,VLOOKUP($T208,Male_Annuity_Tables,MATCH($BS$3+3,'Mortality Tables'!$N$1:$DN$1,0),FALSE),VLOOKUP($T208,Fe_Annuity_Tables,MATCH(DE$3+3,'Mortality Tables'!$N$1:$DN$1,0),FALSE)),"")</f>
        <v/>
      </c>
      <c r="DF208" s="685" t="str">
        <f>IFERROR((DE208+BO208*Contr_Rate)*(1+Inv_Return)*IF($D208=$C$1,VLOOKUP($T208,Male_Annuity_Tables,MATCH($BS$3+3,'Mortality Tables'!$N$1:$DN$1,0),FALSE),VLOOKUP($T208,Fe_Annuity_Tables,MATCH(DF$3+3,'Mortality Tables'!$N$1:$DN$1,0),FALSE)),"")</f>
        <v/>
      </c>
      <c r="DG208" s="685" t="str">
        <f>IFERROR((DF208+BP208*Contr_Rate)*(1+Inv_Return)*IF($D208=$C$1,VLOOKUP($T208,Male_Annuity_Tables,MATCH($BS$3+3,'Mortality Tables'!$N$1:$DN$1,0),FALSE),VLOOKUP($T208,Fe_Annuity_Tables,MATCH(DG$3+3,'Mortality Tables'!$N$1:$DN$1,0),FALSE)),"")</f>
        <v/>
      </c>
      <c r="DH208" s="685" t="str">
        <f>IFERROR((DG208+BQ208*Contr_Rate)*(1+Inv_Return)*IF($D208=$C$1,VLOOKUP($T208,Male_Annuity_Tables,MATCH($BS$3+3,'Mortality Tables'!$N$1:$DN$1,0),FALSE),VLOOKUP($T208,Fe_Annuity_Tables,MATCH(DH$3+3,'Mortality Tables'!$N$1:$DN$1,0),FALSE)),"")</f>
        <v/>
      </c>
      <c r="DJ208" s="686">
        <f t="shared" si="144"/>
        <v>1234573.3200555553</v>
      </c>
      <c r="DK208" s="680">
        <f t="shared" si="60"/>
        <v>8.8017766057058875</v>
      </c>
      <c r="DL208" s="686">
        <f t="shared" si="145"/>
        <v>93976.950505764966</v>
      </c>
      <c r="DM208" s="686">
        <f t="shared" si="132"/>
        <v>3039569.1504500001</v>
      </c>
      <c r="DN208" s="687">
        <f t="shared" si="146"/>
        <v>3.0917852450190821E-2</v>
      </c>
      <c r="DP208" s="688">
        <f t="shared" si="147"/>
        <v>70865.125857848907</v>
      </c>
      <c r="DQ208" s="688" t="str">
        <f t="shared" si="148"/>
        <v/>
      </c>
      <c r="DR208" s="688" t="str">
        <f t="shared" si="149"/>
        <v/>
      </c>
    </row>
    <row r="209" spans="1:122" s="657" customFormat="1" ht="14.5">
      <c r="A209" s="675" t="s">
        <v>1486</v>
      </c>
      <c r="B209" s="675" t="s">
        <v>1487</v>
      </c>
      <c r="C209" s="675" t="s">
        <v>116</v>
      </c>
      <c r="D209" s="675" t="s">
        <v>60</v>
      </c>
      <c r="E209" s="676">
        <v>35454</v>
      </c>
      <c r="F209" s="677">
        <v>43824</v>
      </c>
      <c r="G209" s="677">
        <v>44834</v>
      </c>
      <c r="H209" s="678">
        <v>483259</v>
      </c>
      <c r="I209" s="678">
        <v>34090.51</v>
      </c>
      <c r="J209" s="678">
        <v>40505.870000000003</v>
      </c>
      <c r="K209" s="678"/>
      <c r="L209" s="678">
        <v>74596.38</v>
      </c>
      <c r="M209" s="679">
        <f>IF(COUNTIF($A$4:A209,A209)=1,0,1)</f>
        <v>0</v>
      </c>
      <c r="N209" s="680" t="str">
        <f t="shared" si="138"/>
        <v>Okay</v>
      </c>
      <c r="O209" s="680" t="str">
        <f t="shared" si="139"/>
        <v>TRUE</v>
      </c>
      <c r="P209" s="680" t="b">
        <f t="shared" si="140"/>
        <v>1</v>
      </c>
      <c r="Q209" s="680" t="b">
        <f t="shared" si="76"/>
        <v>1</v>
      </c>
      <c r="R209" s="680" t="b">
        <f t="shared" si="77"/>
        <v>1</v>
      </c>
      <c r="S209" s="681">
        <f t="shared" si="141"/>
        <v>22.931506849315067</v>
      </c>
      <c r="T209" s="682">
        <f t="shared" si="78"/>
        <v>27</v>
      </c>
      <c r="U209" s="682">
        <f t="shared" si="130"/>
        <v>25</v>
      </c>
      <c r="V209" s="682">
        <f t="shared" si="79"/>
        <v>2.2520547945205478</v>
      </c>
      <c r="W209" s="682">
        <f t="shared" si="142"/>
        <v>33</v>
      </c>
      <c r="X209" s="683">
        <f t="shared" si="143"/>
        <v>2461680.54</v>
      </c>
      <c r="Y209" s="684">
        <f t="shared" si="123"/>
        <v>1.2600000000000001E-3</v>
      </c>
      <c r="Z209" s="684">
        <f>IF($D209=$C$1,VLOOKUP($T209,Male_Annuity_Tables,MATCH($W209+2,'Mortality Tables'!$DS$1:$HT$1,0),FALSE),VLOOKUP($T209,Fe_Annuity_Tables,MATCH($W209+2,'Mortality Tables'!$M$1:$DN$1,0),FALSE))</f>
        <v>4.4734568693948198E-3</v>
      </c>
      <c r="AA209" s="664"/>
      <c r="AB209" s="685">
        <f t="shared" si="124"/>
        <v>507881.04605</v>
      </c>
      <c r="AC209" s="685">
        <f t="shared" si="124"/>
        <v>533757.58534624754</v>
      </c>
      <c r="AD209" s="685">
        <f t="shared" si="124"/>
        <v>560952.53431963886</v>
      </c>
      <c r="AE209" s="685">
        <f t="shared" si="124"/>
        <v>589533.06594322447</v>
      </c>
      <c r="AF209" s="685">
        <f t="shared" si="124"/>
        <v>619569.77565303177</v>
      </c>
      <c r="AG209" s="685">
        <f t="shared" si="124"/>
        <v>651136.8557225538</v>
      </c>
      <c r="AH209" s="685">
        <f t="shared" si="124"/>
        <v>684312.27852161787</v>
      </c>
      <c r="AI209" s="685">
        <f t="shared" si="124"/>
        <v>719177.9891122944</v>
      </c>
      <c r="AJ209" s="685">
        <f t="shared" si="124"/>
        <v>755820.10765756585</v>
      </c>
      <c r="AK209" s="685">
        <f t="shared" si="124"/>
        <v>794329.14214271877</v>
      </c>
      <c r="AL209" s="685">
        <f t="shared" si="120"/>
        <v>834800.21193489037</v>
      </c>
      <c r="AM209" s="685">
        <f t="shared" si="120"/>
        <v>877333.28273297299</v>
      </c>
      <c r="AN209" s="685">
        <f t="shared" si="120"/>
        <v>922033.41348821798</v>
      </c>
      <c r="AO209" s="685">
        <f t="shared" si="120"/>
        <v>969011.01590544288</v>
      </c>
      <c r="AP209" s="685">
        <f t="shared" si="120"/>
        <v>1018382.1271658252</v>
      </c>
      <c r="AQ209" s="685">
        <f t="shared" si="120"/>
        <v>1070268.6965449238</v>
      </c>
      <c r="AR209" s="685">
        <f t="shared" si="120"/>
        <v>1124798.8866338879</v>
      </c>
      <c r="AS209" s="685">
        <f t="shared" si="120"/>
        <v>1182107.3899078844</v>
      </c>
      <c r="AT209" s="685">
        <f t="shared" si="120"/>
        <v>1242335.7614236912</v>
      </c>
      <c r="AU209" s="685">
        <f t="shared" si="120"/>
        <v>1305632.7684682284</v>
      </c>
      <c r="AV209" s="685">
        <f t="shared" si="136"/>
        <v>1372154.7580216844</v>
      </c>
      <c r="AW209" s="685">
        <f t="shared" si="136"/>
        <v>1442066.0429428897</v>
      </c>
      <c r="AX209" s="685">
        <f t="shared" si="136"/>
        <v>1515539.3078308296</v>
      </c>
      <c r="AY209" s="685">
        <f t="shared" si="136"/>
        <v>1592756.0355648107</v>
      </c>
      <c r="AZ209" s="685">
        <f t="shared" si="136"/>
        <v>1673906.9555768378</v>
      </c>
      <c r="BA209" s="685">
        <f t="shared" si="136"/>
        <v>1759192.5149634776</v>
      </c>
      <c r="BB209" s="685">
        <f t="shared" si="136"/>
        <v>1848823.3736008669</v>
      </c>
      <c r="BC209" s="685">
        <f t="shared" si="136"/>
        <v>1943020.9244858313</v>
      </c>
      <c r="BD209" s="685">
        <f t="shared" si="136"/>
        <v>2042017.8405883838</v>
      </c>
      <c r="BE209" s="685">
        <f t="shared" si="136"/>
        <v>2146058.6495663626</v>
      </c>
      <c r="BF209" s="685">
        <f t="shared" si="136"/>
        <v>2255400.3377617691</v>
      </c>
      <c r="BG209" s="685">
        <f t="shared" si="136"/>
        <v>2370312.9849707307</v>
      </c>
      <c r="BH209" s="685">
        <f t="shared" si="136"/>
        <v>2491080.4315549899</v>
      </c>
      <c r="BI209" s="685" t="str">
        <f t="shared" si="135"/>
        <v/>
      </c>
      <c r="BJ209" s="685" t="str">
        <f t="shared" si="135"/>
        <v/>
      </c>
      <c r="BK209" s="685" t="str">
        <f t="shared" si="135"/>
        <v/>
      </c>
      <c r="BL209" s="685" t="str">
        <f t="shared" si="135"/>
        <v/>
      </c>
      <c r="BM209" s="685" t="str">
        <f t="shared" si="135"/>
        <v/>
      </c>
      <c r="BN209" s="685" t="str">
        <f t="shared" si="135"/>
        <v/>
      </c>
      <c r="BO209" s="685" t="str">
        <f t="shared" si="135"/>
        <v/>
      </c>
      <c r="BP209" s="685" t="str">
        <f t="shared" si="135"/>
        <v/>
      </c>
      <c r="BQ209" s="685" t="str">
        <f t="shared" si="135"/>
        <v/>
      </c>
      <c r="BR209" s="529"/>
      <c r="BS209" s="685">
        <f>IFERROR(($L209+AB209*Contr_Rate)*(1+Inv_Return)*IF($D209=$C$1,VLOOKUP($T209,Male_Annuity_Tables,MATCH($BS$3+3,'Mortality Tables'!$N$1:$DN$1,0),FALSE),VLOOKUP($T209,Fe_Annuity_Tables,MATCH(BS$3+3,'Mortality Tables'!$N$1:$DN$1,0),FALSE)),"")</f>
        <v>186352.79434504334</v>
      </c>
      <c r="BT209" s="685">
        <f>IFERROR(($BS209+AC209*Contr_Rate)*(1+Inv_Return)*IF($D209=$C$1,VLOOKUP($T209,Male_Annuity_Tables,MATCH($BS$3+3,'Mortality Tables'!$N$1:$DN$1,0),FALSE),VLOOKUP($T209,Fe_Annuity_Tables,MATCH(BT$3+3,'Mortality Tables'!$N$1:$DN$1,0),FALSE)),"")</f>
        <v>227298.85672629581</v>
      </c>
      <c r="BU209" s="685">
        <f>IFERROR((BT209+AD209*Contr_Rate)*(1+Inv_Return)*IF($D209=$C$1,VLOOKUP($T209,Male_Annuity_Tables,MATCH($BS$3+3,'Mortality Tables'!$N$1:$DN$1,0),FALSE),VLOOKUP($T209,Fe_Annuity_Tables,MATCH(BU$3+3,'Mortality Tables'!$N$1:$DN$1,0),FALSE)),"")</f>
        <v>207340.15781132376</v>
      </c>
      <c r="BV209" s="685">
        <f>IFERROR((BU209+AE209*Contr_Rate)*(1+Inv_Return)*IF($D209=$C$1,VLOOKUP($T209,Male_Annuity_Tables,MATCH($BS$3+3,'Mortality Tables'!$N$1:$DN$1,0),FALSE),VLOOKUP($T209,Fe_Annuity_Tables,MATCH(BV$3+3,'Mortality Tables'!$N$1:$DN$1,0),FALSE)),"")</f>
        <v>160885.83824144263</v>
      </c>
      <c r="BW209" s="685">
        <f>IFERROR((BV209+AF209*Contr_Rate)*(1+Inv_Return)*IF($D209=$C$1,VLOOKUP($T209,Male_Annuity_Tables,MATCH($BS$3+3,'Mortality Tables'!$N$1:$DN$1,0),FALSE),VLOOKUP($T209,Fe_Annuity_Tables,MATCH(BW$3+3,'Mortality Tables'!$N$1:$DN$1,0),FALSE)),"")</f>
        <v>116008.17983053143</v>
      </c>
      <c r="BX209" s="685">
        <f>IFERROR((BW209+AG209*Contr_Rate)*(1+Inv_Return)*IF($D209=$C$1,VLOOKUP($T209,Male_Annuity_Tables,MATCH($BS$3+3,'Mortality Tables'!$N$1:$DN$1,0),FALSE),VLOOKUP($T209,Fe_Annuity_Tables,MATCH(BX$3+3,'Mortality Tables'!$N$1:$DN$1,0),FALSE)),"")</f>
        <v>83215.018586375576</v>
      </c>
      <c r="BY209" s="685">
        <f>IFERROR((BX209+AH209*Contr_Rate)*(1+Inv_Return)*IF($D209=$C$1,VLOOKUP($T209,Male_Annuity_Tables,MATCH($BS$3+3,'Mortality Tables'!$N$1:$DN$1,0),FALSE),VLOOKUP($T209,Fe_Annuity_Tables,MATCH(BY$3+3,'Mortality Tables'!$N$1:$DN$1,0),FALSE)),"")</f>
        <v>61600.704217693448</v>
      </c>
      <c r="BZ209" s="685">
        <f>IFERROR((BY209+AI209*Contr_Rate)*(1+Inv_Return)*IF($D209=$C$1,VLOOKUP($T209,Male_Annuity_Tables,MATCH($BS$3+3,'Mortality Tables'!$N$1:$DN$1,0),FALSE),VLOOKUP($T209,Fe_Annuity_Tables,MATCH(BZ$3+3,'Mortality Tables'!$N$1:$DN$1,0),FALSE)),"")</f>
        <v>47305.589200997856</v>
      </c>
      <c r="CA209" s="685">
        <f>IFERROR((BZ209+AJ209*Contr_Rate)*(1+Inv_Return)*IF($D209=$C$1,VLOOKUP($T209,Male_Annuity_Tables,MATCH($BS$3+3,'Mortality Tables'!$N$1:$DN$1,0),FALSE),VLOOKUP($T209,Fe_Annuity_Tables,MATCH(CA$3+3,'Mortality Tables'!$N$1:$DN$1,0),FALSE)),"")</f>
        <v>37336.641345399716</v>
      </c>
      <c r="CB209" s="685">
        <f>IFERROR((CA209+AK209*Contr_Rate)*(1+Inv_Return)*IF($D209=$C$1,VLOOKUP($T209,Male_Annuity_Tables,MATCH($BS$3+3,'Mortality Tables'!$N$1:$DN$1,0),FALSE),VLOOKUP($T209,Fe_Annuity_Tables,MATCH(CB$3+3,'Mortality Tables'!$N$1:$DN$1,0),FALSE)),"")</f>
        <v>29994.463567778457</v>
      </c>
      <c r="CC209" s="685">
        <f>IFERROR((CB209+AL209*Contr_Rate)*(1+Inv_Return)*IF($D209=$C$1,VLOOKUP($T209,Male_Annuity_Tables,MATCH($BS$3+3,'Mortality Tables'!$N$1:$DN$1,0),FALSE),VLOOKUP($T209,Fe_Annuity_Tables,MATCH(CC$3+3,'Mortality Tables'!$N$1:$DN$1,0),FALSE)),"")</f>
        <v>24373.080520784133</v>
      </c>
      <c r="CD209" s="685">
        <f>IFERROR((CC209+AM209*Contr_Rate)*(1+Inv_Return)*IF($D209=$C$1,VLOOKUP($T209,Male_Annuity_Tables,MATCH($BS$3+3,'Mortality Tables'!$N$1:$DN$1,0),FALSE),VLOOKUP($T209,Fe_Annuity_Tables,MATCH(CD$3+3,'Mortality Tables'!$N$1:$DN$1,0),FALSE)),"")</f>
        <v>19960.21219370827</v>
      </c>
      <c r="CE209" s="685">
        <f>IFERROR((CD209+AN209*Contr_Rate)*(1+Inv_Return)*IF($D209=$C$1,VLOOKUP($T209,Male_Annuity_Tables,MATCH($BS$3+3,'Mortality Tables'!$N$1:$DN$1,0),FALSE),VLOOKUP($T209,Fe_Annuity_Tables,MATCH(CE$3+3,'Mortality Tables'!$N$1:$DN$1,0),FALSE)),"")</f>
        <v>16437.787476022342</v>
      </c>
      <c r="CF209" s="685">
        <f>IFERROR((CE209+AO209*Contr_Rate)*(1+Inv_Return)*IF($D209=$C$1,VLOOKUP($T209,Male_Annuity_Tables,MATCH($BS$3+3,'Mortality Tables'!$N$1:$DN$1,0),FALSE),VLOOKUP($T209,Fe_Annuity_Tables,MATCH(CF$3+3,'Mortality Tables'!$N$1:$DN$1,0),FALSE)),"")</f>
        <v>14442.499210218617</v>
      </c>
      <c r="CG209" s="685">
        <f>IFERROR((CF209+AP209*Contr_Rate)*(1+Inv_Return)*IF($D209=$C$1,VLOOKUP($T209,Male_Annuity_Tables,MATCH($BS$3+3,'Mortality Tables'!$N$1:$DN$1,0),FALSE),VLOOKUP($T209,Fe_Annuity_Tables,MATCH(CG$3+3,'Mortality Tables'!$N$1:$DN$1,0),FALSE)),"")</f>
        <v>12762.408530853867</v>
      </c>
      <c r="CH209" s="685">
        <f>IFERROR((CG209+AQ209*Contr_Rate)*(1+Inv_Return)*IF($D209=$C$1,VLOOKUP($T209,Male_Annuity_Tables,MATCH($BS$3+3,'Mortality Tables'!$N$1:$DN$1,0),FALSE),VLOOKUP($T209,Fe_Annuity_Tables,MATCH(CH$3+3,'Mortality Tables'!$N$1:$DN$1,0),FALSE)),"")</f>
        <v>11294.39499696372</v>
      </c>
      <c r="CI209" s="685">
        <f>IFERROR((CH209+AR209*Contr_Rate)*(1+Inv_Return)*IF($D209=$C$1,VLOOKUP($T209,Male_Annuity_Tables,MATCH($BS$3+3,'Mortality Tables'!$N$1:$DN$1,0),FALSE),VLOOKUP($T209,Fe_Annuity_Tables,MATCH(CI$3+3,'Mortality Tables'!$N$1:$DN$1,0),FALSE)),"")</f>
        <v>10005.488405409455</v>
      </c>
      <c r="CJ209" s="685">
        <f>IFERROR((CI209+AS209*Contr_Rate)*(1+Inv_Return)*IF($D209=$C$1,VLOOKUP($T209,Male_Annuity_Tables,MATCH($BS$3+3,'Mortality Tables'!$N$1:$DN$1,0),FALSE),VLOOKUP($T209,Fe_Annuity_Tables,MATCH(CJ$3+3,'Mortality Tables'!$N$1:$DN$1,0),FALSE)),"")</f>
        <v>8870.7246625031275</v>
      </c>
      <c r="CK209" s="685">
        <f>IFERROR((CJ209+AT209*Contr_Rate)*(1+Inv_Return)*IF($D209=$C$1,VLOOKUP($T209,Male_Annuity_Tables,MATCH($BS$3+3,'Mortality Tables'!$N$1:$DN$1,0),FALSE),VLOOKUP($T209,Fe_Annuity_Tables,MATCH(CK$3+3,'Mortality Tables'!$N$1:$DN$1,0),FALSE)),"")</f>
        <v>7869.6847568191997</v>
      </c>
      <c r="CL209" s="685">
        <f>IFERROR((CK209+AU209*Contr_Rate)*(1+Inv_Return)*IF($D209=$C$1,VLOOKUP($T209,Male_Annuity_Tables,MATCH($BS$3+3,'Mortality Tables'!$N$1:$DN$1,0),FALSE),VLOOKUP($T209,Fe_Annuity_Tables,MATCH(CL$3+3,'Mortality Tables'!$N$1:$DN$1,0),FALSE)),"")</f>
        <v>6984.9633710109656</v>
      </c>
      <c r="CM209" s="685">
        <f>IFERROR((CL209+AV209*Contr_Rate)*(1+Inv_Return)*IF($D209=$C$1,VLOOKUP($T209,Male_Annuity_Tables,MATCH($BS$3+3,'Mortality Tables'!$N$1:$DN$1,0),FALSE),VLOOKUP($T209,Fe_Annuity_Tables,MATCH(CM$3+3,'Mortality Tables'!$N$1:$DN$1,0),FALSE)),"")</f>
        <v>6201.8294331332954</v>
      </c>
      <c r="CN209" s="685">
        <f>IFERROR((CM209+AW209*Contr_Rate)*(1+Inv_Return)*IF($D209=$C$1,VLOOKUP($T209,Male_Annuity_Tables,MATCH($BS$3+3,'Mortality Tables'!$N$1:$DN$1,0),FALSE),VLOOKUP($T209,Fe_Annuity_Tables,MATCH(CN$3+3,'Mortality Tables'!$N$1:$DN$1,0),FALSE)),"")</f>
        <v>5507.8942447957734</v>
      </c>
      <c r="CO209" s="685">
        <f>IFERROR((CN209+AX209*Contr_Rate)*(1+Inv_Return)*IF($D209=$C$1,VLOOKUP($T209,Male_Annuity_Tables,MATCH($BS$3+3,'Mortality Tables'!$N$1:$DN$1,0),FALSE),VLOOKUP($T209,Fe_Annuity_Tables,MATCH(CO$3+3,'Mortality Tables'!$N$1:$DN$1,0),FALSE)),"")</f>
        <v>4892.3836474708523</v>
      </c>
      <c r="CP209" s="685">
        <f>IFERROR((CO209+AY209*Contr_Rate)*(1+Inv_Return)*IF($D209=$C$1,VLOOKUP($T209,Male_Annuity_Tables,MATCH($BS$3+3,'Mortality Tables'!$N$1:$DN$1,0),FALSE),VLOOKUP($T209,Fe_Annuity_Tables,MATCH(CP$3+3,'Mortality Tables'!$N$1:$DN$1,0),FALSE)),"")</f>
        <v>4601.543712916955</v>
      </c>
      <c r="CQ209" s="685">
        <f>IFERROR((CP209+AZ209*Contr_Rate)*(1+Inv_Return)*IF($D209=$C$1,VLOOKUP($T209,Male_Annuity_Tables,MATCH($BS$3+3,'Mortality Tables'!$N$1:$DN$1,0),FALSE),VLOOKUP($T209,Fe_Annuity_Tables,MATCH(CQ$3+3,'Mortality Tables'!$N$1:$DN$1,0),FALSE)),"")</f>
        <v>4330.1509679214005</v>
      </c>
      <c r="CR209" s="685">
        <f>IFERROR((CQ209+BA209*Contr_Rate)*(1+Inv_Return)*IF($D209=$C$1,VLOOKUP($T209,Male_Annuity_Tables,MATCH($BS$3+3,'Mortality Tables'!$N$1:$DN$1,0),FALSE),VLOOKUP($T209,Fe_Annuity_Tables,MATCH(CR$3+3,'Mortality Tables'!$N$1:$DN$1,0),FALSE)),"")</f>
        <v>4073.9237891025873</v>
      </c>
      <c r="CS209" s="685">
        <f>IFERROR((CR209+BB209*Contr_Rate)*(1+Inv_Return)*IF($D209=$C$1,VLOOKUP($T209,Male_Annuity_Tables,MATCH($BS$3+3,'Mortality Tables'!$N$1:$DN$1,0),FALSE),VLOOKUP($T209,Fe_Annuity_Tables,MATCH(CS$3+3,'Mortality Tables'!$N$1:$DN$1,0),FALSE)),"")</f>
        <v>3831.8830397819379</v>
      </c>
      <c r="CT209" s="685">
        <f>IFERROR((CS209+BC209*Contr_Rate)*(1+Inv_Return)*IF($D209=$C$1,VLOOKUP($T209,Male_Annuity_Tables,MATCH($BS$3+3,'Mortality Tables'!$N$1:$DN$1,0),FALSE),VLOOKUP($T209,Fe_Annuity_Tables,MATCH(CT$3+3,'Mortality Tables'!$N$1:$DN$1,0),FALSE)),"")</f>
        <v>3603.1602248423292</v>
      </c>
      <c r="CU209" s="685">
        <f>IFERROR((CT209+BD209*Contr_Rate)*(1+Inv_Return)*IF($D209=$C$1,VLOOKUP($T209,Male_Annuity_Tables,MATCH($BS$3+3,'Mortality Tables'!$N$1:$DN$1,0),FALSE),VLOOKUP($T209,Fe_Annuity_Tables,MATCH(CU$3+3,'Mortality Tables'!$N$1:$DN$1,0),FALSE)),"")</f>
        <v>3575.0508626485912</v>
      </c>
      <c r="CV209" s="685">
        <f>IFERROR((CU209+BE209*Contr_Rate)*(1+Inv_Return)*IF($D209=$C$1,VLOOKUP($T209,Male_Annuity_Tables,MATCH($BS$3+3,'Mortality Tables'!$N$1:$DN$1,0),FALSE),VLOOKUP($T209,Fe_Annuity_Tables,MATCH(CV$3+3,'Mortality Tables'!$N$1:$DN$1,0),FALSE)),"")</f>
        <v>3546.7639272345441</v>
      </c>
      <c r="CW209" s="685">
        <f>IFERROR((CV209+BF209*Contr_Rate)*(1+Inv_Return)*IF($D209=$C$1,VLOOKUP($T209,Male_Annuity_Tables,MATCH($BS$3+3,'Mortality Tables'!$N$1:$DN$1,0),FALSE),VLOOKUP($T209,Fe_Annuity_Tables,MATCH(CW$3+3,'Mortality Tables'!$N$1:$DN$1,0),FALSE)),"")</f>
        <v>3516.8865180116886</v>
      </c>
      <c r="CX209" s="685">
        <f>IFERROR((CW209+BG209*Contr_Rate)*(1+Inv_Return)*IF($D209=$C$1,VLOOKUP($T209,Male_Annuity_Tables,MATCH($BS$3+3,'Mortality Tables'!$N$1:$DN$1,0),FALSE),VLOOKUP($T209,Fe_Annuity_Tables,MATCH(CX$3+3,'Mortality Tables'!$N$1:$DN$1,0),FALSE)),"")</f>
        <v>3485.2059112038219</v>
      </c>
      <c r="CY209" s="685">
        <f>IFERROR((CX209+BH209*Contr_Rate)*(1+Inv_Return)*IF($D209=$C$1,VLOOKUP($T209,Male_Annuity_Tables,MATCH($BS$3+3,'Mortality Tables'!$N$1:$DN$1,0),FALSE),VLOOKUP($T209,Fe_Annuity_Tables,MATCH(CY$3+3,'Mortality Tables'!$N$1:$DN$1,0),FALSE)),"")</f>
        <v>3451.562535713635</v>
      </c>
      <c r="CZ209" s="685" t="str">
        <f>IFERROR((CY209+BI209*Contr_Rate)*(1+Inv_Return)*IF($D209=$C$1,VLOOKUP($T209,Male_Annuity_Tables,MATCH($BS$3+3,'Mortality Tables'!$N$1:$DN$1,0),FALSE),VLOOKUP($T209,Fe_Annuity_Tables,MATCH(CZ$3+3,'Mortality Tables'!$N$1:$DN$1,0),FALSE)),"")</f>
        <v/>
      </c>
      <c r="DA209" s="685" t="str">
        <f>IFERROR((CZ209+BJ209*Contr_Rate)*(1+Inv_Return)*IF($D209=$C$1,VLOOKUP($T209,Male_Annuity_Tables,MATCH($BS$3+3,'Mortality Tables'!$N$1:$DN$1,0),FALSE),VLOOKUP($T209,Fe_Annuity_Tables,MATCH(DA$3+3,'Mortality Tables'!$N$1:$DN$1,0),FALSE)),"")</f>
        <v/>
      </c>
      <c r="DB209" s="685" t="str">
        <f>IFERROR((DA209+BK209*Contr_Rate)*(1+Inv_Return)*IF($D209=$C$1,VLOOKUP($T209,Male_Annuity_Tables,MATCH($BS$3+3,'Mortality Tables'!$N$1:$DN$1,0),FALSE),VLOOKUP($T209,Fe_Annuity_Tables,MATCH(DB$3+3,'Mortality Tables'!$N$1:$DN$1,0),FALSE)),"")</f>
        <v/>
      </c>
      <c r="DC209" s="685" t="str">
        <f>IFERROR((DB209+BL209*Contr_Rate)*(1+Inv_Return)*IF($D209=$C$1,VLOOKUP($T209,Male_Annuity_Tables,MATCH($BS$3+3,'Mortality Tables'!$N$1:$DN$1,0),FALSE),VLOOKUP($T209,Fe_Annuity_Tables,MATCH(DC$3+3,'Mortality Tables'!$N$1:$DN$1,0),FALSE)),"")</f>
        <v/>
      </c>
      <c r="DD209" s="685" t="str">
        <f>IFERROR((DC209+BM209*Contr_Rate)*(1+Inv_Return)*IF($D209=$C$1,VLOOKUP($T209,Male_Annuity_Tables,MATCH($BS$3+3,'Mortality Tables'!$N$1:$DN$1,0),FALSE),VLOOKUP($T209,Fe_Annuity_Tables,MATCH(DD$3+3,'Mortality Tables'!$N$1:$DN$1,0),FALSE)),"")</f>
        <v/>
      </c>
      <c r="DE209" s="685" t="str">
        <f>IFERROR((DD209+BN209*Contr_Rate)*(1+Inv_Return)*IF($D209=$C$1,VLOOKUP($T209,Male_Annuity_Tables,MATCH($BS$3+3,'Mortality Tables'!$N$1:$DN$1,0),FALSE),VLOOKUP($T209,Fe_Annuity_Tables,MATCH(DE$3+3,'Mortality Tables'!$N$1:$DN$1,0),FALSE)),"")</f>
        <v/>
      </c>
      <c r="DF209" s="685" t="str">
        <f>IFERROR((DE209+BO209*Contr_Rate)*(1+Inv_Return)*IF($D209=$C$1,VLOOKUP($T209,Male_Annuity_Tables,MATCH($BS$3+3,'Mortality Tables'!$N$1:$DN$1,0),FALSE),VLOOKUP($T209,Fe_Annuity_Tables,MATCH(DF$3+3,'Mortality Tables'!$N$1:$DN$1,0),FALSE)),"")</f>
        <v/>
      </c>
      <c r="DG209" s="685" t="str">
        <f>IFERROR((DF209+BP209*Contr_Rate)*(1+Inv_Return)*IF($D209=$C$1,VLOOKUP($T209,Male_Annuity_Tables,MATCH($BS$3+3,'Mortality Tables'!$N$1:$DN$1,0),FALSE),VLOOKUP($T209,Fe_Annuity_Tables,MATCH(DG$3+3,'Mortality Tables'!$N$1:$DN$1,0),FALSE)),"")</f>
        <v/>
      </c>
      <c r="DH209" s="685" t="str">
        <f>IFERROR((DG209+BQ209*Contr_Rate)*(1+Inv_Return)*IF($D209=$C$1,VLOOKUP($T209,Male_Annuity_Tables,MATCH($BS$3+3,'Mortality Tables'!$N$1:$DN$1,0),FALSE),VLOOKUP($T209,Fe_Annuity_Tables,MATCH(DH$3+3,'Mortality Tables'!$N$1:$DN$1,0),FALSE)),"")</f>
        <v/>
      </c>
      <c r="DJ209" s="686">
        <f t="shared" si="144"/>
        <v>227298.85672629581</v>
      </c>
      <c r="DK209" s="680">
        <f t="shared" si="60"/>
        <v>8.8017766057058875</v>
      </c>
      <c r="DL209" s="686">
        <f t="shared" si="145"/>
        <v>17302.215317291026</v>
      </c>
      <c r="DM209" s="686">
        <f t="shared" si="132"/>
        <v>2491080.4315549899</v>
      </c>
      <c r="DN209" s="687">
        <f t="shared" si="146"/>
        <v>6.9456670680402652E-3</v>
      </c>
      <c r="DP209" s="688">
        <f t="shared" si="147"/>
        <v>37458.402485708473</v>
      </c>
      <c r="DQ209" s="688">
        <f t="shared" si="148"/>
        <v>45688.888592839263</v>
      </c>
      <c r="DR209" s="688">
        <f t="shared" si="149"/>
        <v>41677.030441338567</v>
      </c>
    </row>
    <row r="210" spans="1:122" s="657" customFormat="1" ht="14.5">
      <c r="A210" s="675" t="s">
        <v>1488</v>
      </c>
      <c r="B210" s="675" t="s">
        <v>1489</v>
      </c>
      <c r="C210" s="675" t="s">
        <v>236</v>
      </c>
      <c r="D210" s="675" t="s">
        <v>60</v>
      </c>
      <c r="E210" s="676">
        <v>34390</v>
      </c>
      <c r="F210" s="677">
        <v>42497</v>
      </c>
      <c r="G210" s="677">
        <v>45170</v>
      </c>
      <c r="H210" s="678">
        <v>2182940</v>
      </c>
      <c r="I210" s="678">
        <v>134687.72</v>
      </c>
      <c r="J210" s="678">
        <v>135251.51999999999</v>
      </c>
      <c r="K210" s="678">
        <v>40296.660000000003</v>
      </c>
      <c r="L210" s="678">
        <v>310235.90000000002</v>
      </c>
      <c r="M210" s="679">
        <f>IF(COUNTIF($A$4:A210,A210)=1,0,1)</f>
        <v>0</v>
      </c>
      <c r="N210" s="680" t="str">
        <f t="shared" si="138"/>
        <v>Okay</v>
      </c>
      <c r="O210" s="680" t="str">
        <f t="shared" si="139"/>
        <v>TRUE</v>
      </c>
      <c r="P210" s="680" t="b">
        <f t="shared" si="140"/>
        <v>1</v>
      </c>
      <c r="Q210" s="680" t="b">
        <f t="shared" si="76"/>
        <v>1</v>
      </c>
      <c r="R210" s="680" t="b">
        <f t="shared" si="77"/>
        <v>1</v>
      </c>
      <c r="S210" s="681">
        <f t="shared" si="141"/>
        <v>22.210958904109589</v>
      </c>
      <c r="T210" s="682">
        <f t="shared" si="78"/>
        <v>30</v>
      </c>
      <c r="U210" s="682">
        <f t="shared" si="130"/>
        <v>29</v>
      </c>
      <c r="V210" s="682">
        <f t="shared" si="79"/>
        <v>1.3315068493150686</v>
      </c>
      <c r="W210" s="682">
        <f t="shared" si="142"/>
        <v>30</v>
      </c>
      <c r="X210" s="683">
        <f t="shared" si="143"/>
        <v>9307077</v>
      </c>
      <c r="Y210" s="684">
        <f t="shared" si="123"/>
        <v>1.32E-3</v>
      </c>
      <c r="Z210" s="684">
        <f>IF($D210=$C$1,VLOOKUP($T210,Male_Annuity_Tables,MATCH($W210+2,'Mortality Tables'!$DS$1:$HT$1,0),FALSE),VLOOKUP($T210,Fe_Annuity_Tables,MATCH($W210+2,'Mortality Tables'!$M$1:$DN$1,0),FALSE))</f>
        <v>8.7708574520316846E-3</v>
      </c>
      <c r="AA210" s="664"/>
      <c r="AB210" s="685">
        <f t="shared" si="124"/>
        <v>2294160.7930000001</v>
      </c>
      <c r="AC210" s="685">
        <f t="shared" si="124"/>
        <v>2411048.2854033504</v>
      </c>
      <c r="AD210" s="685">
        <f t="shared" si="124"/>
        <v>2533891.1955446508</v>
      </c>
      <c r="AE210" s="685">
        <f t="shared" si="124"/>
        <v>2662992.9519576509</v>
      </c>
      <c r="AF210" s="685">
        <f t="shared" si="124"/>
        <v>2798672.4428598932</v>
      </c>
      <c r="AG210" s="685">
        <f t="shared" si="124"/>
        <v>2941264.8038236052</v>
      </c>
      <c r="AH210" s="685">
        <f t="shared" si="124"/>
        <v>3091122.245578418</v>
      </c>
      <c r="AI210" s="685">
        <f t="shared" si="124"/>
        <v>3248614.9239906385</v>
      </c>
      <c r="AJ210" s="685">
        <f t="shared" si="124"/>
        <v>3414131.8543679616</v>
      </c>
      <c r="AK210" s="685">
        <f t="shared" si="124"/>
        <v>3588081.8723480091</v>
      </c>
      <c r="AL210" s="685">
        <f t="shared" si="120"/>
        <v>3770894.6437441404</v>
      </c>
      <c r="AM210" s="685">
        <f t="shared" si="120"/>
        <v>3963021.7258429043</v>
      </c>
      <c r="AN210" s="685">
        <f t="shared" si="120"/>
        <v>4164937.6827746001</v>
      </c>
      <c r="AO210" s="685">
        <f t="shared" si="120"/>
        <v>4377141.2577119665</v>
      </c>
      <c r="AP210" s="685">
        <f t="shared" si="120"/>
        <v>4600156.6047923919</v>
      </c>
      <c r="AQ210" s="685">
        <f t="shared" si="120"/>
        <v>4834534.5838065641</v>
      </c>
      <c r="AR210" s="685">
        <f t="shared" si="120"/>
        <v>5080854.1208515083</v>
      </c>
      <c r="AS210" s="685">
        <f t="shared" si="120"/>
        <v>5339723.638308893</v>
      </c>
      <c r="AT210" s="685">
        <f t="shared" si="120"/>
        <v>5611782.5576807316</v>
      </c>
      <c r="AU210" s="685">
        <f t="shared" si="120"/>
        <v>5897702.8789945645</v>
      </c>
      <c r="AV210" s="685">
        <f t="shared" si="136"/>
        <v>6198190.8406793373</v>
      </c>
      <c r="AW210" s="685">
        <f t="shared" si="136"/>
        <v>6513988.6640119515</v>
      </c>
      <c r="AX210" s="685">
        <f t="shared" si="136"/>
        <v>6845876.3864433588</v>
      </c>
      <c r="AY210" s="685">
        <f t="shared" si="136"/>
        <v>7194673.7883326495</v>
      </c>
      <c r="AZ210" s="685">
        <f t="shared" si="136"/>
        <v>7561242.4178481977</v>
      </c>
      <c r="BA210" s="685">
        <f t="shared" si="136"/>
        <v>7946487.7190375635</v>
      </c>
      <c r="BB210" s="685">
        <f t="shared" si="136"/>
        <v>8351361.2683225274</v>
      </c>
      <c r="BC210" s="685">
        <f t="shared" si="136"/>
        <v>8776863.1249435619</v>
      </c>
      <c r="BD210" s="685">
        <f t="shared" si="136"/>
        <v>9224044.301159434</v>
      </c>
      <c r="BE210" s="685">
        <f t="shared" si="136"/>
        <v>9694009.3583035097</v>
      </c>
      <c r="BF210" s="685" t="str">
        <f t="shared" si="136"/>
        <v/>
      </c>
      <c r="BG210" s="685" t="str">
        <f t="shared" si="136"/>
        <v/>
      </c>
      <c r="BH210" s="685" t="str">
        <f t="shared" si="136"/>
        <v/>
      </c>
      <c r="BI210" s="685" t="str">
        <f t="shared" si="135"/>
        <v/>
      </c>
      <c r="BJ210" s="685" t="str">
        <f t="shared" si="135"/>
        <v/>
      </c>
      <c r="BK210" s="685" t="str">
        <f t="shared" si="135"/>
        <v/>
      </c>
      <c r="BL210" s="685" t="str">
        <f t="shared" si="135"/>
        <v/>
      </c>
      <c r="BM210" s="685" t="str">
        <f t="shared" si="135"/>
        <v/>
      </c>
      <c r="BN210" s="685" t="str">
        <f t="shared" si="135"/>
        <v/>
      </c>
      <c r="BO210" s="685" t="str">
        <f t="shared" si="135"/>
        <v/>
      </c>
      <c r="BP210" s="685" t="str">
        <f t="shared" si="135"/>
        <v/>
      </c>
      <c r="BQ210" s="685" t="str">
        <f t="shared" si="135"/>
        <v/>
      </c>
      <c r="BR210" s="529"/>
      <c r="BS210" s="685">
        <f>IFERROR(($L210+AB210*Contr_Rate)*(1+Inv_Return)*IF($D210=$C$1,VLOOKUP($T210,Male_Annuity_Tables,MATCH($BS$3+3,'Mortality Tables'!$N$1:$DN$1,0),FALSE),VLOOKUP($T210,Fe_Annuity_Tables,MATCH(BS$3+3,'Mortality Tables'!$N$1:$DN$1,0),FALSE)),"")</f>
        <v>819785.69846685638</v>
      </c>
      <c r="BT210" s="685">
        <f>IFERROR(($BS210+AC210*Contr_Rate)*(1+Inv_Return)*IF($D210=$C$1,VLOOKUP($T210,Male_Annuity_Tables,MATCH($BS$3+3,'Mortality Tables'!$N$1:$DN$1,0),FALSE),VLOOKUP($T210,Fe_Annuity_Tables,MATCH(BT$3+3,'Mortality Tables'!$N$1:$DN$1,0),FALSE)),"")</f>
        <v>1012177.2785693118</v>
      </c>
      <c r="BU210" s="685">
        <f>IFERROR((BT210+AD210*Contr_Rate)*(1+Inv_Return)*IF($D210=$C$1,VLOOKUP($T210,Male_Annuity_Tables,MATCH($BS$3+3,'Mortality Tables'!$N$1:$DN$1,0),FALSE),VLOOKUP($T210,Fe_Annuity_Tables,MATCH(BU$3+3,'Mortality Tables'!$N$1:$DN$1,0),FALSE)),"")</f>
        <v>928754.39759693737</v>
      </c>
      <c r="BV210" s="685">
        <f>IFERROR((BU210+AE210*Contr_Rate)*(1+Inv_Return)*IF($D210=$C$1,VLOOKUP($T210,Male_Annuity_Tables,MATCH($BS$3+3,'Mortality Tables'!$N$1:$DN$1,0),FALSE),VLOOKUP($T210,Fe_Annuity_Tables,MATCH(BV$3+3,'Mortality Tables'!$N$1:$DN$1,0),FALSE)),"")</f>
        <v>723239.09923824621</v>
      </c>
      <c r="BW210" s="685">
        <f>IFERROR((BV210+AF210*Contr_Rate)*(1+Inv_Return)*IF($D210=$C$1,VLOOKUP($T210,Male_Annuity_Tables,MATCH($BS$3+3,'Mortality Tables'!$N$1:$DN$1,0),FALSE),VLOOKUP($T210,Fe_Annuity_Tables,MATCH(BW$3+3,'Mortality Tables'!$N$1:$DN$1,0),FALSE)),"")</f>
        <v>522626.48195026576</v>
      </c>
      <c r="BX210" s="685">
        <f>IFERROR((BW210+AG210*Contr_Rate)*(1+Inv_Return)*IF($D210=$C$1,VLOOKUP($T210,Male_Annuity_Tables,MATCH($BS$3+3,'Mortality Tables'!$N$1:$DN$1,0),FALSE),VLOOKUP($T210,Fe_Annuity_Tables,MATCH(BX$3+3,'Mortality Tables'!$N$1:$DN$1,0),FALSE)),"")</f>
        <v>375301.08960417687</v>
      </c>
      <c r="BY210" s="685">
        <f>IFERROR((BX210+AH210*Contr_Rate)*(1+Inv_Return)*IF($D210=$C$1,VLOOKUP($T210,Male_Annuity_Tables,MATCH($BS$3+3,'Mortality Tables'!$N$1:$DN$1,0),FALSE),VLOOKUP($T210,Fe_Annuity_Tables,MATCH(BY$3+3,'Mortality Tables'!$N$1:$DN$1,0),FALSE)),"")</f>
        <v>277925.62654767995</v>
      </c>
      <c r="BZ210" s="685">
        <f>IFERROR((BY210+AI210*Contr_Rate)*(1+Inv_Return)*IF($D210=$C$1,VLOOKUP($T210,Male_Annuity_Tables,MATCH($BS$3+3,'Mortality Tables'!$N$1:$DN$1,0),FALSE),VLOOKUP($T210,Fe_Annuity_Tables,MATCH(BZ$3+3,'Mortality Tables'!$N$1:$DN$1,0),FALSE)),"")</f>
        <v>213431.72596797685</v>
      </c>
      <c r="CA210" s="685">
        <f>IFERROR((BZ210+AJ210*Contr_Rate)*(1+Inv_Return)*IF($D210=$C$1,VLOOKUP($T210,Male_Annuity_Tables,MATCH($BS$3+3,'Mortality Tables'!$N$1:$DN$1,0),FALSE),VLOOKUP($T210,Fe_Annuity_Tables,MATCH(CA$3+3,'Mortality Tables'!$N$1:$DN$1,0),FALSE)),"")</f>
        <v>168430.6247297583</v>
      </c>
      <c r="CB210" s="685">
        <f>IFERROR((CA210+AK210*Contr_Rate)*(1+Inv_Return)*IF($D210=$C$1,VLOOKUP($T210,Male_Annuity_Tables,MATCH($BS$3+3,'Mortality Tables'!$N$1:$DN$1,0),FALSE),VLOOKUP($T210,Fe_Annuity_Tables,MATCH(CB$3+3,'Mortality Tables'!$N$1:$DN$1,0),FALSE)),"")</f>
        <v>135279.94851946828</v>
      </c>
      <c r="CC210" s="685">
        <f>IFERROR((CB210+AL210*Contr_Rate)*(1+Inv_Return)*IF($D210=$C$1,VLOOKUP($T210,Male_Annuity_Tables,MATCH($BS$3+3,'Mortality Tables'!$N$1:$DN$1,0),FALSE),VLOOKUP($T210,Fe_Annuity_Tables,MATCH(CC$3+3,'Mortality Tables'!$N$1:$DN$1,0),FALSE)),"")</f>
        <v>116768.31061361985</v>
      </c>
      <c r="CD210" s="685">
        <f>IFERROR((CC210+AM210*Contr_Rate)*(1+Inv_Return)*IF($D210=$C$1,VLOOKUP($T210,Male_Annuity_Tables,MATCH($BS$3+3,'Mortality Tables'!$N$1:$DN$1,0),FALSE),VLOOKUP($T210,Fe_Annuity_Tables,MATCH(CD$3+3,'Mortality Tables'!$N$1:$DN$1,0),FALSE)),"")</f>
        <v>102111.5032545846</v>
      </c>
      <c r="CE210" s="685">
        <f>IFERROR((CD210+AN210*Contr_Rate)*(1+Inv_Return)*IF($D210=$C$1,VLOOKUP($T210,Male_Annuity_Tables,MATCH($BS$3+3,'Mortality Tables'!$N$1:$DN$1,0),FALSE),VLOOKUP($T210,Fe_Annuity_Tables,MATCH(CE$3+3,'Mortality Tables'!$N$1:$DN$1,0),FALSE)),"")</f>
        <v>89653.107097588072</v>
      </c>
      <c r="CF210" s="685">
        <f>IFERROR((CE210+AO210*Contr_Rate)*(1+Inv_Return)*IF($D210=$C$1,VLOOKUP($T210,Male_Annuity_Tables,MATCH($BS$3+3,'Mortality Tables'!$N$1:$DN$1,0),FALSE),VLOOKUP($T210,Fe_Annuity_Tables,MATCH(CF$3+3,'Mortality Tables'!$N$1:$DN$1,0),FALSE)),"")</f>
        <v>78910.915750873857</v>
      </c>
      <c r="CG210" s="685">
        <f>IFERROR((CF210+AP210*Contr_Rate)*(1+Inv_Return)*IF($D210=$C$1,VLOOKUP($T210,Male_Annuity_Tables,MATCH($BS$3+3,'Mortality Tables'!$N$1:$DN$1,0),FALSE),VLOOKUP($T210,Fe_Annuity_Tables,MATCH(CG$3+3,'Mortality Tables'!$N$1:$DN$1,0),FALSE)),"")</f>
        <v>69588.757445105424</v>
      </c>
      <c r="CH210" s="685">
        <f>IFERROR((CG210+AQ210*Contr_Rate)*(1+Inv_Return)*IF($D210=$C$1,VLOOKUP($T210,Male_Annuity_Tables,MATCH($BS$3+3,'Mortality Tables'!$N$1:$DN$1,0),FALSE),VLOOKUP($T210,Fe_Annuity_Tables,MATCH(CH$3+3,'Mortality Tables'!$N$1:$DN$1,0),FALSE)),"")</f>
        <v>61462.371309077353</v>
      </c>
      <c r="CI210" s="685">
        <f>IFERROR((CH210+AR210*Contr_Rate)*(1+Inv_Return)*IF($D210=$C$1,VLOOKUP($T210,Male_Annuity_Tables,MATCH($BS$3+3,'Mortality Tables'!$N$1:$DN$1,0),FALSE),VLOOKUP($T210,Fe_Annuity_Tables,MATCH(CI$3+3,'Mortality Tables'!$N$1:$DN$1,0),FALSE)),"")</f>
        <v>54351.004635421508</v>
      </c>
      <c r="CJ210" s="685">
        <f>IFERROR((CI210+AS210*Contr_Rate)*(1+Inv_Return)*IF($D210=$C$1,VLOOKUP($T210,Male_Annuity_Tables,MATCH($BS$3+3,'Mortality Tables'!$N$1:$DN$1,0),FALSE),VLOOKUP($T210,Fe_Annuity_Tables,MATCH(CJ$3+3,'Mortality Tables'!$N$1:$DN$1,0),FALSE)),"")</f>
        <v>48108.017680029625</v>
      </c>
      <c r="CK210" s="685">
        <f>IFERROR((CJ210+AT210*Contr_Rate)*(1+Inv_Return)*IF($D210=$C$1,VLOOKUP($T210,Male_Annuity_Tables,MATCH($BS$3+3,'Mortality Tables'!$N$1:$DN$1,0),FALSE),VLOOKUP($T210,Fe_Annuity_Tables,MATCH(CK$3+3,'Mortality Tables'!$N$1:$DN$1,0),FALSE)),"")</f>
        <v>42614.231457977272</v>
      </c>
      <c r="CL210" s="685">
        <f>IFERROR((CK210+AU210*Contr_Rate)*(1+Inv_Return)*IF($D210=$C$1,VLOOKUP($T210,Male_Annuity_Tables,MATCH($BS$3+3,'Mortality Tables'!$N$1:$DN$1,0),FALSE),VLOOKUP($T210,Fe_Annuity_Tables,MATCH(CL$3+3,'Mortality Tables'!$N$1:$DN$1,0),FALSE)),"")</f>
        <v>37769.526279587903</v>
      </c>
      <c r="CM210" s="685">
        <f>IFERROR((CL210+AV210*Contr_Rate)*(1+Inv_Return)*IF($D210=$C$1,VLOOKUP($T210,Male_Annuity_Tables,MATCH($BS$3+3,'Mortality Tables'!$N$1:$DN$1,0),FALSE),VLOOKUP($T210,Fe_Annuity_Tables,MATCH(CM$3+3,'Mortality Tables'!$N$1:$DN$1,0),FALSE)),"")</f>
        <v>35459.044459522935</v>
      </c>
      <c r="CN210" s="685">
        <f>IFERROR((CM210+AW210*Contr_Rate)*(1+Inv_Return)*IF($D210=$C$1,VLOOKUP($T210,Male_Annuity_Tables,MATCH($BS$3+3,'Mortality Tables'!$N$1:$DN$1,0),FALSE),VLOOKUP($T210,Fe_Annuity_Tables,MATCH(CN$3+3,'Mortality Tables'!$N$1:$DN$1,0),FALSE)),"")</f>
        <v>33332.335600421568</v>
      </c>
      <c r="CO210" s="685">
        <f>IFERROR((CN210+AX210*Contr_Rate)*(1+Inv_Return)*IF($D210=$C$1,VLOOKUP($T210,Male_Annuity_Tables,MATCH($BS$3+3,'Mortality Tables'!$N$1:$DN$1,0),FALSE),VLOOKUP($T210,Fe_Annuity_Tables,MATCH(CO$3+3,'Mortality Tables'!$N$1:$DN$1,0),FALSE)),"")</f>
        <v>31330.734853411563</v>
      </c>
      <c r="CP210" s="685">
        <f>IFERROR((CO210+AY210*Contr_Rate)*(1+Inv_Return)*IF($D210=$C$1,VLOOKUP($T210,Male_Annuity_Tables,MATCH($BS$3+3,'Mortality Tables'!$N$1:$DN$1,0),FALSE),VLOOKUP($T210,Fe_Annuity_Tables,MATCH(CP$3+3,'Mortality Tables'!$N$1:$DN$1,0),FALSE)),"")</f>
        <v>29444.706902913073</v>
      </c>
      <c r="CQ210" s="685">
        <f>IFERROR((CP210+AZ210*Contr_Rate)*(1+Inv_Return)*IF($D210=$C$1,VLOOKUP($T210,Male_Annuity_Tables,MATCH($BS$3+3,'Mortality Tables'!$N$1:$DN$1,0),FALSE),VLOOKUP($T210,Fe_Annuity_Tables,MATCH(CQ$3+3,'Mortality Tables'!$N$1:$DN$1,0),FALSE)),"")</f>
        <v>27666.457734064901</v>
      </c>
      <c r="CR210" s="685">
        <f>IFERROR((CQ210+BA210*Contr_Rate)*(1+Inv_Return)*IF($D210=$C$1,VLOOKUP($T210,Male_Annuity_Tables,MATCH($BS$3+3,'Mortality Tables'!$N$1:$DN$1,0),FALSE),VLOOKUP($T210,Fe_Annuity_Tables,MATCH(CR$3+3,'Mortality Tables'!$N$1:$DN$1,0),FALSE)),"")</f>
        <v>27432.216853435846</v>
      </c>
      <c r="CS210" s="685">
        <f>IFERROR((CR210+BB210*Contr_Rate)*(1+Inv_Return)*IF($D210=$C$1,VLOOKUP($T210,Male_Annuity_Tables,MATCH($BS$3+3,'Mortality Tables'!$N$1:$DN$1,0),FALSE),VLOOKUP($T210,Fe_Annuity_Tables,MATCH(CS$3+3,'Mortality Tables'!$N$1:$DN$1,0),FALSE)),"")</f>
        <v>27206.406207785523</v>
      </c>
      <c r="CT210" s="685">
        <f>IFERROR((CS210+BC210*Contr_Rate)*(1+Inv_Return)*IF($D210=$C$1,VLOOKUP($T210,Male_Annuity_Tables,MATCH($BS$3+3,'Mortality Tables'!$N$1:$DN$1,0),FALSE),VLOOKUP($T210,Fe_Annuity_Tables,MATCH(CT$3+3,'Mortality Tables'!$N$1:$DN$1,0),FALSE)),"")</f>
        <v>26969.111490149346</v>
      </c>
      <c r="CU210" s="685">
        <f>IFERROR((CT210+BD210*Contr_Rate)*(1+Inv_Return)*IF($D210=$C$1,VLOOKUP($T210,Male_Annuity_Tables,MATCH($BS$3+3,'Mortality Tables'!$N$1:$DN$1,0),FALSE),VLOOKUP($T210,Fe_Annuity_Tables,MATCH(CU$3+3,'Mortality Tables'!$N$1:$DN$1,0),FALSE)),"")</f>
        <v>26718.521897921833</v>
      </c>
      <c r="CV210" s="685">
        <f>IFERROR((CU210+BE210*Contr_Rate)*(1+Inv_Return)*IF($D210=$C$1,VLOOKUP($T210,Male_Annuity_Tables,MATCH($BS$3+3,'Mortality Tables'!$N$1:$DN$1,0),FALSE),VLOOKUP($T210,Fe_Annuity_Tables,MATCH(CV$3+3,'Mortality Tables'!$N$1:$DN$1,0),FALSE)),"")</f>
        <v>26453.390636910364</v>
      </c>
      <c r="CW210" s="685" t="str">
        <f>IFERROR((CV210+BF210*Contr_Rate)*(1+Inv_Return)*IF($D210=$C$1,VLOOKUP($T210,Male_Annuity_Tables,MATCH($BS$3+3,'Mortality Tables'!$N$1:$DN$1,0),FALSE),VLOOKUP($T210,Fe_Annuity_Tables,MATCH(CW$3+3,'Mortality Tables'!$N$1:$DN$1,0),FALSE)),"")</f>
        <v/>
      </c>
      <c r="CX210" s="685" t="str">
        <f>IFERROR((CW210+BG210*Contr_Rate)*(1+Inv_Return)*IF($D210=$C$1,VLOOKUP($T210,Male_Annuity_Tables,MATCH($BS$3+3,'Mortality Tables'!$N$1:$DN$1,0),FALSE),VLOOKUP($T210,Fe_Annuity_Tables,MATCH(CX$3+3,'Mortality Tables'!$N$1:$DN$1,0),FALSE)),"")</f>
        <v/>
      </c>
      <c r="CY210" s="685" t="str">
        <f>IFERROR((CX210+BH210*Contr_Rate)*(1+Inv_Return)*IF($D210=$C$1,VLOOKUP($T210,Male_Annuity_Tables,MATCH($BS$3+3,'Mortality Tables'!$N$1:$DN$1,0),FALSE),VLOOKUP($T210,Fe_Annuity_Tables,MATCH(CY$3+3,'Mortality Tables'!$N$1:$DN$1,0),FALSE)),"")</f>
        <v/>
      </c>
      <c r="CZ210" s="685" t="str">
        <f>IFERROR((CY210+BI210*Contr_Rate)*(1+Inv_Return)*IF($D210=$C$1,VLOOKUP($T210,Male_Annuity_Tables,MATCH($BS$3+3,'Mortality Tables'!$N$1:$DN$1,0),FALSE),VLOOKUP($T210,Fe_Annuity_Tables,MATCH(CZ$3+3,'Mortality Tables'!$N$1:$DN$1,0),FALSE)),"")</f>
        <v/>
      </c>
      <c r="DA210" s="685" t="str">
        <f>IFERROR((CZ210+BJ210*Contr_Rate)*(1+Inv_Return)*IF($D210=$C$1,VLOOKUP($T210,Male_Annuity_Tables,MATCH($BS$3+3,'Mortality Tables'!$N$1:$DN$1,0),FALSE),VLOOKUP($T210,Fe_Annuity_Tables,MATCH(DA$3+3,'Mortality Tables'!$N$1:$DN$1,0),FALSE)),"")</f>
        <v/>
      </c>
      <c r="DB210" s="685" t="str">
        <f>IFERROR((DA210+BK210*Contr_Rate)*(1+Inv_Return)*IF($D210=$C$1,VLOOKUP($T210,Male_Annuity_Tables,MATCH($BS$3+3,'Mortality Tables'!$N$1:$DN$1,0),FALSE),VLOOKUP($T210,Fe_Annuity_Tables,MATCH(DB$3+3,'Mortality Tables'!$N$1:$DN$1,0),FALSE)),"")</f>
        <v/>
      </c>
      <c r="DC210" s="685" t="str">
        <f>IFERROR((DB210+BL210*Contr_Rate)*(1+Inv_Return)*IF($D210=$C$1,VLOOKUP($T210,Male_Annuity_Tables,MATCH($BS$3+3,'Mortality Tables'!$N$1:$DN$1,0),FALSE),VLOOKUP($T210,Fe_Annuity_Tables,MATCH(DC$3+3,'Mortality Tables'!$N$1:$DN$1,0),FALSE)),"")</f>
        <v/>
      </c>
      <c r="DD210" s="685" t="str">
        <f>IFERROR((DC210+BM210*Contr_Rate)*(1+Inv_Return)*IF($D210=$C$1,VLOOKUP($T210,Male_Annuity_Tables,MATCH($BS$3+3,'Mortality Tables'!$N$1:$DN$1,0),FALSE),VLOOKUP($T210,Fe_Annuity_Tables,MATCH(DD$3+3,'Mortality Tables'!$N$1:$DN$1,0),FALSE)),"")</f>
        <v/>
      </c>
      <c r="DE210" s="685" t="str">
        <f>IFERROR((DD210+BN210*Contr_Rate)*(1+Inv_Return)*IF($D210=$C$1,VLOOKUP($T210,Male_Annuity_Tables,MATCH($BS$3+3,'Mortality Tables'!$N$1:$DN$1,0),FALSE),VLOOKUP($T210,Fe_Annuity_Tables,MATCH(DE$3+3,'Mortality Tables'!$N$1:$DN$1,0),FALSE)),"")</f>
        <v/>
      </c>
      <c r="DF210" s="685" t="str">
        <f>IFERROR((DE210+BO210*Contr_Rate)*(1+Inv_Return)*IF($D210=$C$1,VLOOKUP($T210,Male_Annuity_Tables,MATCH($BS$3+3,'Mortality Tables'!$N$1:$DN$1,0),FALSE),VLOOKUP($T210,Fe_Annuity_Tables,MATCH(DF$3+3,'Mortality Tables'!$N$1:$DN$1,0),FALSE)),"")</f>
        <v/>
      </c>
      <c r="DG210" s="685" t="str">
        <f>IFERROR((DF210+BP210*Contr_Rate)*(1+Inv_Return)*IF($D210=$C$1,VLOOKUP($T210,Male_Annuity_Tables,MATCH($BS$3+3,'Mortality Tables'!$N$1:$DN$1,0),FALSE),VLOOKUP($T210,Fe_Annuity_Tables,MATCH(DG$3+3,'Mortality Tables'!$N$1:$DN$1,0),FALSE)),"")</f>
        <v/>
      </c>
      <c r="DH210" s="685" t="str">
        <f>IFERROR((DG210+BQ210*Contr_Rate)*(1+Inv_Return)*IF($D210=$C$1,VLOOKUP($T210,Male_Annuity_Tables,MATCH($BS$3+3,'Mortality Tables'!$N$1:$DN$1,0),FALSE),VLOOKUP($T210,Fe_Annuity_Tables,MATCH(DH$3+3,'Mortality Tables'!$N$1:$DN$1,0),FALSE)),"")</f>
        <v/>
      </c>
      <c r="DJ210" s="686">
        <f t="shared" si="144"/>
        <v>1012177.2785693118</v>
      </c>
      <c r="DK210" s="680">
        <f t="shared" si="60"/>
        <v>8.8017766057058875</v>
      </c>
      <c r="DL210" s="686">
        <f t="shared" si="145"/>
        <v>77047.942366750372</v>
      </c>
      <c r="DM210" s="686">
        <f t="shared" si="132"/>
        <v>9694009.3583035097</v>
      </c>
      <c r="DN210" s="687">
        <f t="shared" si="146"/>
        <v>7.947995459768575E-3</v>
      </c>
      <c r="DP210" s="688">
        <f t="shared" si="147"/>
        <v>164822.83339095229</v>
      </c>
      <c r="DQ210" s="688">
        <f t="shared" si="148"/>
        <v>203504.31492003158</v>
      </c>
      <c r="DR210" s="688">
        <f t="shared" si="149"/>
        <v>186731.64416324985</v>
      </c>
    </row>
    <row r="211" spans="1:122" s="657" customFormat="1" ht="14.5">
      <c r="A211" s="675" t="s">
        <v>1490</v>
      </c>
      <c r="B211" s="675" t="s">
        <v>1491</v>
      </c>
      <c r="C211" s="675" t="s">
        <v>116</v>
      </c>
      <c r="D211" s="675" t="s">
        <v>60</v>
      </c>
      <c r="E211" s="676">
        <v>35528</v>
      </c>
      <c r="F211" s="677">
        <v>43932</v>
      </c>
      <c r="G211" s="677">
        <v>44600</v>
      </c>
      <c r="H211" s="678">
        <v>2692512</v>
      </c>
      <c r="I211" s="678">
        <v>267156.40000000002</v>
      </c>
      <c r="J211" s="678">
        <v>196779.54</v>
      </c>
      <c r="K211" s="678"/>
      <c r="L211" s="678">
        <v>463935.94000000006</v>
      </c>
      <c r="M211" s="679">
        <f>IF(COUNTIF($A$4:A211,A211)=1,0,1)</f>
        <v>0</v>
      </c>
      <c r="N211" s="680" t="str">
        <f t="shared" si="138"/>
        <v>Okay</v>
      </c>
      <c r="O211" s="680" t="str">
        <f t="shared" si="139"/>
        <v>TRUE</v>
      </c>
      <c r="P211" s="680" t="b">
        <f t="shared" si="140"/>
        <v>1</v>
      </c>
      <c r="Q211" s="680" t="b">
        <f t="shared" si="76"/>
        <v>1</v>
      </c>
      <c r="R211" s="680" t="b">
        <f t="shared" si="77"/>
        <v>1</v>
      </c>
      <c r="S211" s="681">
        <f t="shared" si="141"/>
        <v>23.024657534246575</v>
      </c>
      <c r="T211" s="682">
        <f t="shared" si="78"/>
        <v>27</v>
      </c>
      <c r="U211" s="682">
        <f t="shared" si="130"/>
        <v>24</v>
      </c>
      <c r="V211" s="682">
        <f t="shared" si="79"/>
        <v>2.893150684931507</v>
      </c>
      <c r="W211" s="682">
        <f t="shared" si="142"/>
        <v>33</v>
      </c>
      <c r="X211" s="683">
        <f t="shared" si="143"/>
        <v>15309886.020000001</v>
      </c>
      <c r="Y211" s="684">
        <f t="shared" si="123"/>
        <v>1.2600000000000001E-3</v>
      </c>
      <c r="Z211" s="684">
        <f>IF($D211=$C$1,VLOOKUP($T211,Male_Annuity_Tables,MATCH($W211+2,'Mortality Tables'!$DS$1:$HT$1,0),FALSE),VLOOKUP($T211,Fe_Annuity_Tables,MATCH($W211+2,'Mortality Tables'!$M$1:$DN$1,0),FALSE))</f>
        <v>4.4734568693948198E-3</v>
      </c>
      <c r="AA211" s="664"/>
      <c r="AB211" s="685">
        <f t="shared" si="124"/>
        <v>2829695.4864000003</v>
      </c>
      <c r="AC211" s="685">
        <f t="shared" si="124"/>
        <v>2973868.47143208</v>
      </c>
      <c r="AD211" s="685">
        <f t="shared" si="124"/>
        <v>3125387.0700515448</v>
      </c>
      <c r="AE211" s="685">
        <f t="shared" si="124"/>
        <v>3284625.5412706709</v>
      </c>
      <c r="AF211" s="685">
        <f t="shared" si="124"/>
        <v>3451977.2125984118</v>
      </c>
      <c r="AG211" s="685">
        <f t="shared" si="124"/>
        <v>3627855.4515803014</v>
      </c>
      <c r="AH211" s="685">
        <f t="shared" si="124"/>
        <v>3812694.6868383177</v>
      </c>
      <c r="AI211" s="685">
        <f t="shared" si="124"/>
        <v>4006951.4811327299</v>
      </c>
      <c r="AJ211" s="685">
        <f t="shared" si="124"/>
        <v>4211105.6590964431</v>
      </c>
      <c r="AK211" s="685">
        <f t="shared" si="124"/>
        <v>4425661.4924274068</v>
      </c>
      <c r="AL211" s="685">
        <f t="shared" si="120"/>
        <v>4651148.9454665827</v>
      </c>
      <c r="AM211" s="685">
        <f t="shared" si="120"/>
        <v>4888124.9842381058</v>
      </c>
      <c r="AN211" s="685">
        <f t="shared" si="120"/>
        <v>5137174.9521850366</v>
      </c>
      <c r="AO211" s="685">
        <f t="shared" si="120"/>
        <v>5398914.0159988655</v>
      </c>
      <c r="AP211" s="685">
        <f t="shared" si="120"/>
        <v>5673988.6851140084</v>
      </c>
      <c r="AQ211" s="685">
        <f t="shared" si="120"/>
        <v>5963078.4086205661</v>
      </c>
      <c r="AR211" s="685">
        <f t="shared" si="120"/>
        <v>6266897.2535397848</v>
      </c>
      <c r="AS211" s="685">
        <f t="shared" si="120"/>
        <v>6586195.6686076364</v>
      </c>
      <c r="AT211" s="685">
        <f t="shared" si="120"/>
        <v>6921762.3379231961</v>
      </c>
      <c r="AU211" s="685">
        <f t="shared" si="120"/>
        <v>7274426.1290403828</v>
      </c>
      <c r="AV211" s="685">
        <f t="shared" si="136"/>
        <v>7645058.1403149897</v>
      </c>
      <c r="AW211" s="685">
        <f t="shared" si="136"/>
        <v>8034573.8525640406</v>
      </c>
      <c r="AX211" s="685">
        <f t="shared" si="136"/>
        <v>8443935.3903521765</v>
      </c>
      <c r="AY211" s="685">
        <f t="shared" si="136"/>
        <v>8874153.8984906226</v>
      </c>
      <c r="AZ211" s="685">
        <f t="shared" si="136"/>
        <v>9326292.0396187194</v>
      </c>
      <c r="BA211" s="685">
        <f t="shared" si="136"/>
        <v>9801466.6190372929</v>
      </c>
      <c r="BB211" s="685">
        <f t="shared" si="136"/>
        <v>10300851.343277242</v>
      </c>
      <c r="BC211" s="685">
        <f t="shared" si="136"/>
        <v>10825679.71921722</v>
      </c>
      <c r="BD211" s="685">
        <f t="shared" si="136"/>
        <v>11377248.100911334</v>
      </c>
      <c r="BE211" s="685">
        <f t="shared" si="136"/>
        <v>11956918.89165277</v>
      </c>
      <c r="BF211" s="685">
        <f t="shared" si="136"/>
        <v>12566123.90918248</v>
      </c>
      <c r="BG211" s="685">
        <f t="shared" si="136"/>
        <v>13206367.922355326</v>
      </c>
      <c r="BH211" s="685">
        <f t="shared" si="136"/>
        <v>13879232.36799933</v>
      </c>
      <c r="BI211" s="685" t="str">
        <f t="shared" si="135"/>
        <v/>
      </c>
      <c r="BJ211" s="685" t="str">
        <f t="shared" si="135"/>
        <v/>
      </c>
      <c r="BK211" s="685" t="str">
        <f t="shared" si="135"/>
        <v/>
      </c>
      <c r="BL211" s="685" t="str">
        <f t="shared" si="135"/>
        <v/>
      </c>
      <c r="BM211" s="685" t="str">
        <f t="shared" si="135"/>
        <v/>
      </c>
      <c r="BN211" s="685" t="str">
        <f t="shared" si="135"/>
        <v/>
      </c>
      <c r="BO211" s="685" t="str">
        <f t="shared" si="135"/>
        <v/>
      </c>
      <c r="BP211" s="685" t="str">
        <f t="shared" si="135"/>
        <v/>
      </c>
      <c r="BQ211" s="685" t="str">
        <f t="shared" si="135"/>
        <v/>
      </c>
      <c r="BR211" s="529"/>
      <c r="BS211" s="685">
        <f>IFERROR(($L211+AB211*Contr_Rate)*(1+Inv_Return)*IF($D211=$C$1,VLOOKUP($T211,Male_Annuity_Tables,MATCH($BS$3+3,'Mortality Tables'!$N$1:$DN$1,0),FALSE),VLOOKUP($T211,Fe_Annuity_Tables,MATCH(BS$3+3,'Mortality Tables'!$N$1:$DN$1,0),FALSE)),"")</f>
        <v>1077949.8996701783</v>
      </c>
      <c r="BT211" s="685">
        <f>IFERROR(($BS211+AC211*Contr_Rate)*(1+Inv_Return)*IF($D211=$C$1,VLOOKUP($T211,Male_Annuity_Tables,MATCH($BS$3+3,'Mortality Tables'!$N$1:$DN$1,0),FALSE),VLOOKUP($T211,Fe_Annuity_Tables,MATCH(BT$3+3,'Mortality Tables'!$N$1:$DN$1,0),FALSE)),"")</f>
        <v>1292437.5446834334</v>
      </c>
      <c r="BU211" s="685">
        <f>IFERROR((BT211+AD211*Contr_Rate)*(1+Inv_Return)*IF($D211=$C$1,VLOOKUP($T211,Male_Annuity_Tables,MATCH($BS$3+3,'Mortality Tables'!$N$1:$DN$1,0),FALSE),VLOOKUP($T211,Fe_Annuity_Tables,MATCH(BU$3+3,'Mortality Tables'!$N$1:$DN$1,0),FALSE)),"")</f>
        <v>1168851.5151432098</v>
      </c>
      <c r="BV211" s="685">
        <f>IFERROR((BU211+AE211*Contr_Rate)*(1+Inv_Return)*IF($D211=$C$1,VLOOKUP($T211,Male_Annuity_Tables,MATCH($BS$3+3,'Mortality Tables'!$N$1:$DN$1,0),FALSE),VLOOKUP($T211,Fe_Annuity_Tables,MATCH(BV$3+3,'Mortality Tables'!$N$1:$DN$1,0),FALSE)),"")</f>
        <v>902099.18232905876</v>
      </c>
      <c r="BW211" s="685">
        <f>IFERROR((BV211+AF211*Contr_Rate)*(1+Inv_Return)*IF($D211=$C$1,VLOOKUP($T211,Male_Annuity_Tables,MATCH($BS$3+3,'Mortality Tables'!$N$1:$DN$1,0),FALSE),VLOOKUP($T211,Fe_Annuity_Tables,MATCH(BW$3+3,'Mortality Tables'!$N$1:$DN$1,0),FALSE)),"")</f>
        <v>648258.89783193532</v>
      </c>
      <c r="BX211" s="685">
        <f>IFERROR((BW211+AG211*Contr_Rate)*(1+Inv_Return)*IF($D211=$C$1,VLOOKUP($T211,Male_Annuity_Tables,MATCH($BS$3+3,'Mortality Tables'!$N$1:$DN$1,0),FALSE),VLOOKUP($T211,Fe_Annuity_Tables,MATCH(BX$3+3,'Mortality Tables'!$N$1:$DN$1,0),FALSE)),"")</f>
        <v>464149.18335441733</v>
      </c>
      <c r="BY211" s="685">
        <f>IFERROR((BX211+AH211*Contr_Rate)*(1+Inv_Return)*IF($D211=$C$1,VLOOKUP($T211,Male_Annuity_Tables,MATCH($BS$3+3,'Mortality Tables'!$N$1:$DN$1,0),FALSE),VLOOKUP($T211,Fe_Annuity_Tables,MATCH(BY$3+3,'Mortality Tables'!$N$1:$DN$1,0),FALSE)),"")</f>
        <v>343321.77547470201</v>
      </c>
      <c r="BZ211" s="685">
        <f>IFERROR((BY211+AI211*Contr_Rate)*(1+Inv_Return)*IF($D211=$C$1,VLOOKUP($T211,Male_Annuity_Tables,MATCH($BS$3+3,'Mortality Tables'!$N$1:$DN$1,0),FALSE),VLOOKUP($T211,Fe_Annuity_Tables,MATCH(BZ$3+3,'Mortality Tables'!$N$1:$DN$1,0),FALSE)),"")</f>
        <v>263585.06630344351</v>
      </c>
      <c r="CA211" s="685">
        <f>IFERROR((BZ211+AJ211*Contr_Rate)*(1+Inv_Return)*IF($D211=$C$1,VLOOKUP($T211,Male_Annuity_Tables,MATCH($BS$3+3,'Mortality Tables'!$N$1:$DN$1,0),FALSE),VLOOKUP($T211,Fe_Annuity_Tables,MATCH(CA$3+3,'Mortality Tables'!$N$1:$DN$1,0),FALSE)),"")</f>
        <v>208026.29545220753</v>
      </c>
      <c r="CB211" s="685">
        <f>IFERROR((CA211+AK211*Contr_Rate)*(1+Inv_Return)*IF($D211=$C$1,VLOOKUP($T211,Male_Annuity_Tables,MATCH($BS$3+3,'Mortality Tables'!$N$1:$DN$1,0),FALSE),VLOOKUP($T211,Fe_Annuity_Tables,MATCH(CB$3+3,'Mortality Tables'!$N$1:$DN$1,0),FALSE)),"")</f>
        <v>167116.56969785391</v>
      </c>
      <c r="CC211" s="685">
        <f>IFERROR((CB211+AL211*Contr_Rate)*(1+Inv_Return)*IF($D211=$C$1,VLOOKUP($T211,Male_Annuity_Tables,MATCH($BS$3+3,'Mortality Tables'!$N$1:$DN$1,0),FALSE),VLOOKUP($T211,Fe_Annuity_Tables,MATCH(CC$3+3,'Mortality Tables'!$N$1:$DN$1,0),FALSE)),"")</f>
        <v>135796.38115700707</v>
      </c>
      <c r="CD211" s="685">
        <f>IFERROR((CC211+AM211*Contr_Rate)*(1+Inv_Return)*IF($D211=$C$1,VLOOKUP($T211,Male_Annuity_Tables,MATCH($BS$3+3,'Mortality Tables'!$N$1:$DN$1,0),FALSE),VLOOKUP($T211,Fe_Annuity_Tables,MATCH(CD$3+3,'Mortality Tables'!$N$1:$DN$1,0),FALSE)),"")</f>
        <v>111209.74810200986</v>
      </c>
      <c r="CE211" s="685">
        <f>IFERROR((CD211+AN211*Contr_Rate)*(1+Inv_Return)*IF($D211=$C$1,VLOOKUP($T211,Male_Annuity_Tables,MATCH($BS$3+3,'Mortality Tables'!$N$1:$DN$1,0),FALSE),VLOOKUP($T211,Fe_Annuity_Tables,MATCH(CE$3+3,'Mortality Tables'!$N$1:$DN$1,0),FALSE)),"")</f>
        <v>91584.305884004934</v>
      </c>
      <c r="CF211" s="685">
        <f>IFERROR((CE211+AO211*Contr_Rate)*(1+Inv_Return)*IF($D211=$C$1,VLOOKUP($T211,Male_Annuity_Tables,MATCH($BS$3+3,'Mortality Tables'!$N$1:$DN$1,0),FALSE),VLOOKUP($T211,Fe_Annuity_Tables,MATCH(CF$3+3,'Mortality Tables'!$N$1:$DN$1,0),FALSE)),"")</f>
        <v>80467.414855386873</v>
      </c>
      <c r="CG211" s="685">
        <f>IFERROR((CF211+AP211*Contr_Rate)*(1+Inv_Return)*IF($D211=$C$1,VLOOKUP($T211,Male_Annuity_Tables,MATCH($BS$3+3,'Mortality Tables'!$N$1:$DN$1,0),FALSE),VLOOKUP($T211,Fe_Annuity_Tables,MATCH(CG$3+3,'Mortality Tables'!$N$1:$DN$1,0),FALSE)),"")</f>
        <v>71106.669753299953</v>
      </c>
      <c r="CH211" s="685">
        <f>IFERROR((CG211+AQ211*Contr_Rate)*(1+Inv_Return)*IF($D211=$C$1,VLOOKUP($T211,Male_Annuity_Tables,MATCH($BS$3+3,'Mortality Tables'!$N$1:$DN$1,0),FALSE),VLOOKUP($T211,Fe_Annuity_Tables,MATCH(CH$3+3,'Mortality Tables'!$N$1:$DN$1,0),FALSE)),"")</f>
        <v>62927.527603350609</v>
      </c>
      <c r="CI211" s="685">
        <f>IFERROR((CH211+AR211*Contr_Rate)*(1+Inv_Return)*IF($D211=$C$1,VLOOKUP($T211,Male_Annuity_Tables,MATCH($BS$3+3,'Mortality Tables'!$N$1:$DN$1,0),FALSE),VLOOKUP($T211,Fe_Annuity_Tables,MATCH(CI$3+3,'Mortality Tables'!$N$1:$DN$1,0),FALSE)),"")</f>
        <v>55746.292562426992</v>
      </c>
      <c r="CJ211" s="685">
        <f>IFERROR((CI211+AS211*Contr_Rate)*(1+Inv_Return)*IF($D211=$C$1,VLOOKUP($T211,Male_Annuity_Tables,MATCH($BS$3+3,'Mortality Tables'!$N$1:$DN$1,0),FALSE),VLOOKUP($T211,Fe_Annuity_Tables,MATCH(CJ$3+3,'Mortality Tables'!$N$1:$DN$1,0),FALSE)),"")</f>
        <v>49423.875401152633</v>
      </c>
      <c r="CK211" s="685">
        <f>IFERROR((CJ211+AT211*Contr_Rate)*(1+Inv_Return)*IF($D211=$C$1,VLOOKUP($T211,Male_Annuity_Tables,MATCH($BS$3+3,'Mortality Tables'!$N$1:$DN$1,0),FALSE),VLOOKUP($T211,Fe_Annuity_Tables,MATCH(CK$3+3,'Mortality Tables'!$N$1:$DN$1,0),FALSE)),"")</f>
        <v>43846.510140427352</v>
      </c>
      <c r="CL211" s="685">
        <f>IFERROR((CK211+AU211*Contr_Rate)*(1+Inv_Return)*IF($D211=$C$1,VLOOKUP($T211,Male_Annuity_Tables,MATCH($BS$3+3,'Mortality Tables'!$N$1:$DN$1,0),FALSE),VLOOKUP($T211,Fe_Annuity_Tables,MATCH(CL$3+3,'Mortality Tables'!$N$1:$DN$1,0),FALSE)),"")</f>
        <v>38917.22181274942</v>
      </c>
      <c r="CM211" s="685">
        <f>IFERROR((CL211+AV211*Contr_Rate)*(1+Inv_Return)*IF($D211=$C$1,VLOOKUP($T211,Male_Annuity_Tables,MATCH($BS$3+3,'Mortality Tables'!$N$1:$DN$1,0),FALSE),VLOOKUP($T211,Fe_Annuity_Tables,MATCH(CM$3+3,'Mortality Tables'!$N$1:$DN$1,0),FALSE)),"")</f>
        <v>34553.935199685053</v>
      </c>
      <c r="CN211" s="685">
        <f>IFERROR((CM211+AW211*Contr_Rate)*(1+Inv_Return)*IF($D211=$C$1,VLOOKUP($T211,Male_Annuity_Tables,MATCH($BS$3+3,'Mortality Tables'!$N$1:$DN$1,0),FALSE),VLOOKUP($T211,Fe_Annuity_Tables,MATCH(CN$3+3,'Mortality Tables'!$N$1:$DN$1,0),FALSE)),"")</f>
        <v>30687.625784193478</v>
      </c>
      <c r="CO211" s="685">
        <f>IFERROR((CN211+AX211*Contr_Rate)*(1+Inv_Return)*IF($D211=$C$1,VLOOKUP($T211,Male_Annuity_Tables,MATCH($BS$3+3,'Mortality Tables'!$N$1:$DN$1,0),FALSE),VLOOKUP($T211,Fe_Annuity_Tables,MATCH(CO$3+3,'Mortality Tables'!$N$1:$DN$1,0),FALSE)),"")</f>
        <v>27258.264573280663</v>
      </c>
      <c r="CP211" s="685">
        <f>IFERROR((CO211+AY211*Contr_Rate)*(1+Inv_Return)*IF($D211=$C$1,VLOOKUP($T211,Male_Annuity_Tables,MATCH($BS$3+3,'Mortality Tables'!$N$1:$DN$1,0),FALSE),VLOOKUP($T211,Fe_Annuity_Tables,MATCH(CP$3+3,'Mortality Tables'!$N$1:$DN$1,0),FALSE)),"")</f>
        <v>25637.829125900302</v>
      </c>
      <c r="CQ211" s="685">
        <f>IFERROR((CP211+AZ211*Contr_Rate)*(1+Inv_Return)*IF($D211=$C$1,VLOOKUP($T211,Male_Annuity_Tables,MATCH($BS$3+3,'Mortality Tables'!$N$1:$DN$1,0),FALSE),VLOOKUP($T211,Fe_Annuity_Tables,MATCH(CQ$3+3,'Mortality Tables'!$N$1:$DN$1,0),FALSE)),"")</f>
        <v>24125.745082740283</v>
      </c>
      <c r="CR211" s="685">
        <f>IFERROR((CQ211+BA211*Contr_Rate)*(1+Inv_Return)*IF($D211=$C$1,VLOOKUP($T211,Male_Annuity_Tables,MATCH($BS$3+3,'Mortality Tables'!$N$1:$DN$1,0),FALSE),VLOOKUP($T211,Fe_Annuity_Tables,MATCH(CR$3+3,'Mortality Tables'!$N$1:$DN$1,0),FALSE)),"")</f>
        <v>22698.157073627572</v>
      </c>
      <c r="CS211" s="685">
        <f>IFERROR((CR211+BB211*Contr_Rate)*(1+Inv_Return)*IF($D211=$C$1,VLOOKUP($T211,Male_Annuity_Tables,MATCH($BS$3+3,'Mortality Tables'!$N$1:$DN$1,0),FALSE),VLOOKUP($T211,Fe_Annuity_Tables,MATCH(CS$3+3,'Mortality Tables'!$N$1:$DN$1,0),FALSE)),"")</f>
        <v>21349.609768694103</v>
      </c>
      <c r="CT211" s="685">
        <f>IFERROR((CS211+BC211*Contr_Rate)*(1+Inv_Return)*IF($D211=$C$1,VLOOKUP($T211,Male_Annuity_Tables,MATCH($BS$3+3,'Mortality Tables'!$N$1:$DN$1,0),FALSE),VLOOKUP($T211,Fe_Annuity_Tables,MATCH(CT$3+3,'Mortality Tables'!$N$1:$DN$1,0),FALSE)),"")</f>
        <v>20075.264285425972</v>
      </c>
      <c r="CU211" s="685">
        <f>IFERROR((CT211+BD211*Contr_Rate)*(1+Inv_Return)*IF($D211=$C$1,VLOOKUP($T211,Male_Annuity_Tables,MATCH($BS$3+3,'Mortality Tables'!$N$1:$DN$1,0),FALSE),VLOOKUP($T211,Fe_Annuity_Tables,MATCH(CU$3+3,'Mortality Tables'!$N$1:$DN$1,0),FALSE)),"")</f>
        <v>19918.650968304126</v>
      </c>
      <c r="CV211" s="685">
        <f>IFERROR((CU211+BE211*Contr_Rate)*(1+Inv_Return)*IF($D211=$C$1,VLOOKUP($T211,Male_Annuity_Tables,MATCH($BS$3+3,'Mortality Tables'!$N$1:$DN$1,0),FALSE),VLOOKUP($T211,Fe_Annuity_Tables,MATCH(CV$3+3,'Mortality Tables'!$N$1:$DN$1,0),FALSE)),"")</f>
        <v>19761.04828931512</v>
      </c>
      <c r="CW211" s="685">
        <f>IFERROR((CV211+BF211*Contr_Rate)*(1+Inv_Return)*IF($D211=$C$1,VLOOKUP($T211,Male_Annuity_Tables,MATCH($BS$3+3,'Mortality Tables'!$N$1:$DN$1,0),FALSE),VLOOKUP($T211,Fe_Annuity_Tables,MATCH(CW$3+3,'Mortality Tables'!$N$1:$DN$1,0),FALSE)),"")</f>
        <v>19594.584172016843</v>
      </c>
      <c r="CX211" s="685">
        <f>IFERROR((CW211+BG211*Contr_Rate)*(1+Inv_Return)*IF($D211=$C$1,VLOOKUP($T211,Male_Annuity_Tables,MATCH($BS$3+3,'Mortality Tables'!$N$1:$DN$1,0),FALSE),VLOOKUP($T211,Fe_Annuity_Tables,MATCH(CX$3+3,'Mortality Tables'!$N$1:$DN$1,0),FALSE)),"")</f>
        <v>19418.073410711906</v>
      </c>
      <c r="CY211" s="685">
        <f>IFERROR((CX211+BH211*Contr_Rate)*(1+Inv_Return)*IF($D211=$C$1,VLOOKUP($T211,Male_Annuity_Tables,MATCH($BS$3+3,'Mortality Tables'!$N$1:$DN$1,0),FALSE),VLOOKUP($T211,Fe_Annuity_Tables,MATCH(CY$3+3,'Mortality Tables'!$N$1:$DN$1,0),FALSE)),"")</f>
        <v>19230.62694364593</v>
      </c>
      <c r="CZ211" s="685" t="str">
        <f>IFERROR((CY211+BI211*Contr_Rate)*(1+Inv_Return)*IF($D211=$C$1,VLOOKUP($T211,Male_Annuity_Tables,MATCH($BS$3+3,'Mortality Tables'!$N$1:$DN$1,0),FALSE),VLOOKUP($T211,Fe_Annuity_Tables,MATCH(CZ$3+3,'Mortality Tables'!$N$1:$DN$1,0),FALSE)),"")</f>
        <v/>
      </c>
      <c r="DA211" s="685" t="str">
        <f>IFERROR((CZ211+BJ211*Contr_Rate)*(1+Inv_Return)*IF($D211=$C$1,VLOOKUP($T211,Male_Annuity_Tables,MATCH($BS$3+3,'Mortality Tables'!$N$1:$DN$1,0),FALSE),VLOOKUP($T211,Fe_Annuity_Tables,MATCH(DA$3+3,'Mortality Tables'!$N$1:$DN$1,0),FALSE)),"")</f>
        <v/>
      </c>
      <c r="DB211" s="685" t="str">
        <f>IFERROR((DA211+BK211*Contr_Rate)*(1+Inv_Return)*IF($D211=$C$1,VLOOKUP($T211,Male_Annuity_Tables,MATCH($BS$3+3,'Mortality Tables'!$N$1:$DN$1,0),FALSE),VLOOKUP($T211,Fe_Annuity_Tables,MATCH(DB$3+3,'Mortality Tables'!$N$1:$DN$1,0),FALSE)),"")</f>
        <v/>
      </c>
      <c r="DC211" s="685" t="str">
        <f>IFERROR((DB211+BL211*Contr_Rate)*(1+Inv_Return)*IF($D211=$C$1,VLOOKUP($T211,Male_Annuity_Tables,MATCH($BS$3+3,'Mortality Tables'!$N$1:$DN$1,0),FALSE),VLOOKUP($T211,Fe_Annuity_Tables,MATCH(DC$3+3,'Mortality Tables'!$N$1:$DN$1,0),FALSE)),"")</f>
        <v/>
      </c>
      <c r="DD211" s="685" t="str">
        <f>IFERROR((DC211+BM211*Contr_Rate)*(1+Inv_Return)*IF($D211=$C$1,VLOOKUP($T211,Male_Annuity_Tables,MATCH($BS$3+3,'Mortality Tables'!$N$1:$DN$1,0),FALSE),VLOOKUP($T211,Fe_Annuity_Tables,MATCH(DD$3+3,'Mortality Tables'!$N$1:$DN$1,0),FALSE)),"")</f>
        <v/>
      </c>
      <c r="DE211" s="685" t="str">
        <f>IFERROR((DD211+BN211*Contr_Rate)*(1+Inv_Return)*IF($D211=$C$1,VLOOKUP($T211,Male_Annuity_Tables,MATCH($BS$3+3,'Mortality Tables'!$N$1:$DN$1,0),FALSE),VLOOKUP($T211,Fe_Annuity_Tables,MATCH(DE$3+3,'Mortality Tables'!$N$1:$DN$1,0),FALSE)),"")</f>
        <v/>
      </c>
      <c r="DF211" s="685" t="str">
        <f>IFERROR((DE211+BO211*Contr_Rate)*(1+Inv_Return)*IF($D211=$C$1,VLOOKUP($T211,Male_Annuity_Tables,MATCH($BS$3+3,'Mortality Tables'!$N$1:$DN$1,0),FALSE),VLOOKUP($T211,Fe_Annuity_Tables,MATCH(DF$3+3,'Mortality Tables'!$N$1:$DN$1,0),FALSE)),"")</f>
        <v/>
      </c>
      <c r="DG211" s="685" t="str">
        <f>IFERROR((DF211+BP211*Contr_Rate)*(1+Inv_Return)*IF($D211=$C$1,VLOOKUP($T211,Male_Annuity_Tables,MATCH($BS$3+3,'Mortality Tables'!$N$1:$DN$1,0),FALSE),VLOOKUP($T211,Fe_Annuity_Tables,MATCH(DG$3+3,'Mortality Tables'!$N$1:$DN$1,0),FALSE)),"")</f>
        <v/>
      </c>
      <c r="DH211" s="685" t="str">
        <f>IFERROR((DG211+BQ211*Contr_Rate)*(1+Inv_Return)*IF($D211=$C$1,VLOOKUP($T211,Male_Annuity_Tables,MATCH($BS$3+3,'Mortality Tables'!$N$1:$DN$1,0),FALSE),VLOOKUP($T211,Fe_Annuity_Tables,MATCH(DH$3+3,'Mortality Tables'!$N$1:$DN$1,0),FALSE)),"")</f>
        <v/>
      </c>
      <c r="DJ211" s="686">
        <f t="shared" si="144"/>
        <v>1292437.5446834334</v>
      </c>
      <c r="DK211" s="680">
        <f t="shared" si="60"/>
        <v>8.8017766057058875</v>
      </c>
      <c r="DL211" s="686">
        <f t="shared" si="145"/>
        <v>98381.632905400693</v>
      </c>
      <c r="DM211" s="686">
        <f t="shared" si="132"/>
        <v>13879232.36799933</v>
      </c>
      <c r="DN211" s="687">
        <f t="shared" si="146"/>
        <v>7.0884059216584942E-3</v>
      </c>
      <c r="DP211" s="688">
        <f t="shared" si="147"/>
        <v>216676.55343290319</v>
      </c>
      <c r="DQ211" s="688">
        <f t="shared" si="148"/>
        <v>259790.28598172756</v>
      </c>
      <c r="DR211" s="688">
        <f t="shared" si="149"/>
        <v>234948.50535590632</v>
      </c>
    </row>
    <row r="212" spans="1:122" s="657" customFormat="1" ht="14.5">
      <c r="A212" s="675" t="s">
        <v>1492</v>
      </c>
      <c r="B212" s="675" t="s">
        <v>1493</v>
      </c>
      <c r="C212" s="675" t="s">
        <v>236</v>
      </c>
      <c r="D212" s="675" t="s">
        <v>60</v>
      </c>
      <c r="E212" s="676">
        <v>33096</v>
      </c>
      <c r="F212" s="677">
        <v>39929</v>
      </c>
      <c r="G212" s="677">
        <v>42513</v>
      </c>
      <c r="H212" s="678">
        <v>979721</v>
      </c>
      <c r="I212" s="678">
        <v>89002.33</v>
      </c>
      <c r="J212" s="678">
        <v>88236.57</v>
      </c>
      <c r="K212" s="678"/>
      <c r="L212" s="678">
        <v>177238.90000000002</v>
      </c>
      <c r="M212" s="679">
        <f>IF(COUNTIF($A$4:A212,A212)=1,0,1)</f>
        <v>0</v>
      </c>
      <c r="N212" s="680" t="str">
        <f t="shared" si="138"/>
        <v>Okay</v>
      </c>
      <c r="O212" s="680" t="str">
        <f t="shared" si="139"/>
        <v>TRUE</v>
      </c>
      <c r="P212" s="680" t="b">
        <f t="shared" si="140"/>
        <v>1</v>
      </c>
      <c r="Q212" s="680" t="b">
        <f t="shared" si="76"/>
        <v>1</v>
      </c>
      <c r="R212" s="680" t="b">
        <f t="shared" si="77"/>
        <v>1</v>
      </c>
      <c r="S212" s="681">
        <f t="shared" si="141"/>
        <v>18.720547945205478</v>
      </c>
      <c r="T212" s="682">
        <f t="shared" si="78"/>
        <v>34</v>
      </c>
      <c r="U212" s="682">
        <f t="shared" si="130"/>
        <v>25</v>
      </c>
      <c r="V212" s="682">
        <f t="shared" si="79"/>
        <v>8.6109589041095891</v>
      </c>
      <c r="W212" s="682">
        <f t="shared" si="142"/>
        <v>26</v>
      </c>
      <c r="X212" s="683">
        <f t="shared" si="143"/>
        <v>4608211.4000000004</v>
      </c>
      <c r="Y212" s="684">
        <f t="shared" si="123"/>
        <v>1.47E-3</v>
      </c>
      <c r="Z212" s="684">
        <f>IF($D212=$C$1,VLOOKUP($T212,Male_Annuity_Tables,MATCH($W212+2,'Mortality Tables'!$DS$1:$HT$1,0),FALSE),VLOOKUP($T212,Fe_Annuity_Tables,MATCH($W212+2,'Mortality Tables'!$M$1:$DN$1,0),FALSE))</f>
        <v>2.1530758144875581E-2</v>
      </c>
      <c r="AA212" s="664"/>
      <c r="AB212" s="685">
        <f t="shared" si="124"/>
        <v>1029637.78495</v>
      </c>
      <c r="AC212" s="685">
        <f t="shared" si="124"/>
        <v>1082097.8300932026</v>
      </c>
      <c r="AD212" s="685">
        <f t="shared" si="124"/>
        <v>1137230.7145364513</v>
      </c>
      <c r="AE212" s="685">
        <f t="shared" si="124"/>
        <v>1195172.6194420834</v>
      </c>
      <c r="AF212" s="685">
        <f t="shared" si="124"/>
        <v>1256066.6644026577</v>
      </c>
      <c r="AG212" s="685">
        <f t="shared" si="124"/>
        <v>1320063.2609539733</v>
      </c>
      <c r="AH212" s="685">
        <f t="shared" si="124"/>
        <v>1387320.4840995781</v>
      </c>
      <c r="AI212" s="685">
        <f t="shared" si="124"/>
        <v>1458004.4627644517</v>
      </c>
      <c r="AJ212" s="685">
        <f t="shared" si="124"/>
        <v>1532289.7901423005</v>
      </c>
      <c r="AK212" s="685">
        <f t="shared" si="124"/>
        <v>1610359.9549500509</v>
      </c>
      <c r="AL212" s="685">
        <f t="shared" si="120"/>
        <v>1692407.7946547559</v>
      </c>
      <c r="AM212" s="685">
        <f t="shared" si="120"/>
        <v>1778635.9717924157</v>
      </c>
      <c r="AN212" s="685">
        <f t="shared" si="120"/>
        <v>1869257.4745552393</v>
      </c>
      <c r="AO212" s="685">
        <f t="shared" si="120"/>
        <v>1964496.1428838291</v>
      </c>
      <c r="AP212" s="685">
        <f t="shared" si="120"/>
        <v>2064587.2213637603</v>
      </c>
      <c r="AQ212" s="685">
        <f t="shared" si="120"/>
        <v>2169777.9402922438</v>
      </c>
      <c r="AR212" s="685">
        <f t="shared" si="120"/>
        <v>2280328.1263501337</v>
      </c>
      <c r="AS212" s="685">
        <f t="shared" si="120"/>
        <v>2396510.8443876728</v>
      </c>
      <c r="AT212" s="685">
        <f t="shared" si="120"/>
        <v>2518613.0719092251</v>
      </c>
      <c r="AU212" s="685">
        <f t="shared" ref="AU212" si="150">IFERROR(IF($W212&gt;=AU$3,($H212*(1+Ann_Salary_Growth_Rate)^AU$3),""),0)</f>
        <v>2646936.4079230004</v>
      </c>
      <c r="AV212" s="685">
        <f t="shared" si="136"/>
        <v>2781797.8179066768</v>
      </c>
      <c r="AW212" s="685">
        <f t="shared" si="136"/>
        <v>2923530.4167290227</v>
      </c>
      <c r="AX212" s="685">
        <f t="shared" si="136"/>
        <v>3072484.2914613662</v>
      </c>
      <c r="AY212" s="685">
        <f t="shared" si="136"/>
        <v>3229027.3661113232</v>
      </c>
      <c r="AZ212" s="685">
        <f t="shared" si="136"/>
        <v>3393546.3104146947</v>
      </c>
      <c r="BA212" s="685">
        <f t="shared" si="136"/>
        <v>3566447.4949303237</v>
      </c>
      <c r="BB212" s="685" t="str">
        <f t="shared" si="136"/>
        <v/>
      </c>
      <c r="BC212" s="685" t="str">
        <f t="shared" si="136"/>
        <v/>
      </c>
      <c r="BD212" s="685" t="str">
        <f t="shared" si="136"/>
        <v/>
      </c>
      <c r="BE212" s="685" t="str">
        <f t="shared" si="136"/>
        <v/>
      </c>
      <c r="BF212" s="685" t="str">
        <f t="shared" si="136"/>
        <v/>
      </c>
      <c r="BG212" s="685" t="str">
        <f t="shared" si="136"/>
        <v/>
      </c>
      <c r="BH212" s="685" t="str">
        <f t="shared" si="136"/>
        <v/>
      </c>
      <c r="BI212" s="685" t="str">
        <f t="shared" si="135"/>
        <v/>
      </c>
      <c r="BJ212" s="685" t="str">
        <f t="shared" si="135"/>
        <v/>
      </c>
      <c r="BK212" s="685" t="str">
        <f t="shared" si="135"/>
        <v/>
      </c>
      <c r="BL212" s="685" t="str">
        <f t="shared" si="135"/>
        <v/>
      </c>
      <c r="BM212" s="685" t="str">
        <f t="shared" si="135"/>
        <v/>
      </c>
      <c r="BN212" s="685" t="str">
        <f t="shared" si="135"/>
        <v/>
      </c>
      <c r="BO212" s="685" t="str">
        <f t="shared" si="135"/>
        <v/>
      </c>
      <c r="BP212" s="685" t="str">
        <f t="shared" si="135"/>
        <v/>
      </c>
      <c r="BQ212" s="685" t="str">
        <f t="shared" si="135"/>
        <v/>
      </c>
      <c r="BR212" s="529"/>
      <c r="BS212" s="685">
        <f>IFERROR(($L212+AB212*Contr_Rate)*(1+Inv_Return)*IF($D212=$C$1,VLOOKUP($T212,Male_Annuity_Tables,MATCH($BS$3+3,'Mortality Tables'!$N$1:$DN$1,0),FALSE),VLOOKUP($T212,Fe_Annuity_Tables,MATCH(BS$3+3,'Mortality Tables'!$N$1:$DN$1,0),FALSE)),"")</f>
        <v>399067.68882378103</v>
      </c>
      <c r="BT212" s="685">
        <f>IFERROR(($BS212+AC212*Contr_Rate)*(1+Inv_Return)*IF($D212=$C$1,VLOOKUP($T212,Male_Annuity_Tables,MATCH($BS$3+3,'Mortality Tables'!$N$1:$DN$1,0),FALSE),VLOOKUP($T212,Fe_Annuity_Tables,MATCH(BT$3+3,'Mortality Tables'!$N$1:$DN$1,0),FALSE)),"")</f>
        <v>474543.17872137099</v>
      </c>
      <c r="BU212" s="685">
        <f>IFERROR((BT212+AD212*Contr_Rate)*(1+Inv_Return)*IF($D212=$C$1,VLOOKUP($T212,Male_Annuity_Tables,MATCH($BS$3+3,'Mortality Tables'!$N$1:$DN$1,0),FALSE),VLOOKUP($T212,Fe_Annuity_Tables,MATCH(BU$3+3,'Mortality Tables'!$N$1:$DN$1,0),FALSE)),"")</f>
        <v>427227.55886344891</v>
      </c>
      <c r="BV212" s="685">
        <f>IFERROR((BU212+AE212*Contr_Rate)*(1+Inv_Return)*IF($D212=$C$1,VLOOKUP($T212,Male_Annuity_Tables,MATCH($BS$3+3,'Mortality Tables'!$N$1:$DN$1,0),FALSE),VLOOKUP($T212,Fe_Annuity_Tables,MATCH(BV$3+3,'Mortality Tables'!$N$1:$DN$1,0),FALSE)),"")</f>
        <v>328696.90661224141</v>
      </c>
      <c r="BW212" s="685">
        <f>IFERROR((BV212+AF212*Contr_Rate)*(1+Inv_Return)*IF($D212=$C$1,VLOOKUP($T212,Male_Annuity_Tables,MATCH($BS$3+3,'Mortality Tables'!$N$1:$DN$1,0),FALSE),VLOOKUP($T212,Fe_Annuity_Tables,MATCH(BW$3+3,'Mortality Tables'!$N$1:$DN$1,0),FALSE)),"")</f>
        <v>235689.61132610141</v>
      </c>
      <c r="BX212" s="685">
        <f>IFERROR((BW212+AG212*Contr_Rate)*(1+Inv_Return)*IF($D212=$C$1,VLOOKUP($T212,Male_Annuity_Tables,MATCH($BS$3+3,'Mortality Tables'!$N$1:$DN$1,0),FALSE),VLOOKUP($T212,Fe_Annuity_Tables,MATCH(BX$3+3,'Mortality Tables'!$N$1:$DN$1,0),FALSE)),"")</f>
        <v>168518.91269023629</v>
      </c>
      <c r="BY212" s="685">
        <f>IFERROR((BX212+AH212*Contr_Rate)*(1+Inv_Return)*IF($D212=$C$1,VLOOKUP($T212,Male_Annuity_Tables,MATCH($BS$3+3,'Mortality Tables'!$N$1:$DN$1,0),FALSE),VLOOKUP($T212,Fe_Annuity_Tables,MATCH(BY$3+3,'Mortality Tables'!$N$1:$DN$1,0),FALSE)),"")</f>
        <v>132331.96895085523</v>
      </c>
      <c r="BZ212" s="685">
        <f>IFERROR((BY212+AI212*Contr_Rate)*(1+Inv_Return)*IF($D212=$C$1,VLOOKUP($T212,Male_Annuity_Tables,MATCH($BS$3+3,'Mortality Tables'!$N$1:$DN$1,0),FALSE),VLOOKUP($T212,Fe_Annuity_Tables,MATCH(BZ$3+3,'Mortality Tables'!$N$1:$DN$1,0),FALSE)),"")</f>
        <v>109377.63230643823</v>
      </c>
      <c r="CA212" s="685">
        <f>IFERROR((BZ212+AJ212*Contr_Rate)*(1+Inv_Return)*IF($D212=$C$1,VLOOKUP($T212,Male_Annuity_Tables,MATCH($BS$3+3,'Mortality Tables'!$N$1:$DN$1,0),FALSE),VLOOKUP($T212,Fe_Annuity_Tables,MATCH(CA$3+3,'Mortality Tables'!$N$1:$DN$1,0),FALSE)),"")</f>
        <v>92661.278867079862</v>
      </c>
      <c r="CB212" s="685">
        <f>IFERROR((CA212+AK212*Contr_Rate)*(1+Inv_Return)*IF($D212=$C$1,VLOOKUP($T212,Male_Annuity_Tables,MATCH($BS$3+3,'Mortality Tables'!$N$1:$DN$1,0),FALSE),VLOOKUP($T212,Fe_Annuity_Tables,MATCH(CB$3+3,'Mortality Tables'!$N$1:$DN$1,0),FALSE)),"")</f>
        <v>79507.568562670509</v>
      </c>
      <c r="CC212" s="685">
        <f>IFERROR((CB212+AL212*Contr_Rate)*(1+Inv_Return)*IF($D212=$C$1,VLOOKUP($T212,Male_Annuity_Tables,MATCH($BS$3+3,'Mortality Tables'!$N$1:$DN$1,0),FALSE),VLOOKUP($T212,Fe_Annuity_Tables,MATCH(CC$3+3,'Mortality Tables'!$N$1:$DN$1,0),FALSE)),"")</f>
        <v>68757.766093940474</v>
      </c>
      <c r="CD212" s="685">
        <f>IFERROR((CC212+AM212*Contr_Rate)*(1+Inv_Return)*IF($D212=$C$1,VLOOKUP($T212,Male_Annuity_Tables,MATCH($BS$3+3,'Mortality Tables'!$N$1:$DN$1,0),FALSE),VLOOKUP($T212,Fe_Annuity_Tables,MATCH(CD$3+3,'Mortality Tables'!$N$1:$DN$1,0),FALSE)),"")</f>
        <v>59792.319707045157</v>
      </c>
      <c r="CE212" s="685">
        <f>IFERROR((CD212+AN212*Contr_Rate)*(1+Inv_Return)*IF($D212=$C$1,VLOOKUP($T212,Male_Annuity_Tables,MATCH($BS$3+3,'Mortality Tables'!$N$1:$DN$1,0),FALSE),VLOOKUP($T212,Fe_Annuity_Tables,MATCH(CE$3+3,'Mortality Tables'!$N$1:$DN$1,0),FALSE)),"")</f>
        <v>52214.267985186809</v>
      </c>
      <c r="CF212" s="685">
        <f>IFERROR((CE212+AO212*Contr_Rate)*(1+Inv_Return)*IF($D212=$C$1,VLOOKUP($T212,Male_Annuity_Tables,MATCH($BS$3+3,'Mortality Tables'!$N$1:$DN$1,0),FALSE),VLOOKUP($T212,Fe_Annuity_Tables,MATCH(CF$3+3,'Mortality Tables'!$N$1:$DN$1,0),FALSE)),"")</f>
        <v>45744.983991741057</v>
      </c>
      <c r="CG212" s="685">
        <f>IFERROR((CF212+AP212*Contr_Rate)*(1+Inv_Return)*IF($D212=$C$1,VLOOKUP($T212,Male_Annuity_Tables,MATCH($BS$3+3,'Mortality Tables'!$N$1:$DN$1,0),FALSE),VLOOKUP($T212,Fe_Annuity_Tables,MATCH(CG$3+3,'Mortality Tables'!$N$1:$DN$1,0),FALSE)),"")</f>
        <v>40180.411562280824</v>
      </c>
      <c r="CH212" s="685">
        <f>IFERROR((CG212+AQ212*Contr_Rate)*(1+Inv_Return)*IF($D212=$C$1,VLOOKUP($T212,Male_Annuity_Tables,MATCH($BS$3+3,'Mortality Tables'!$N$1:$DN$1,0),FALSE),VLOOKUP($T212,Fe_Annuity_Tables,MATCH(CH$3+3,'Mortality Tables'!$N$1:$DN$1,0),FALSE)),"")</f>
        <v>35364.549374513837</v>
      </c>
      <c r="CI212" s="685">
        <f>IFERROR((CH212+AR212*Contr_Rate)*(1+Inv_Return)*IF($D212=$C$1,VLOOKUP($T212,Male_Annuity_Tables,MATCH($BS$3+3,'Mortality Tables'!$N$1:$DN$1,0),FALSE),VLOOKUP($T212,Fe_Annuity_Tables,MATCH(CI$3+3,'Mortality Tables'!$N$1:$DN$1,0),FALSE)),"")</f>
        <v>33009.086725975161</v>
      </c>
      <c r="CJ212" s="685">
        <f>IFERROR((CI212+AS212*Contr_Rate)*(1+Inv_Return)*IF($D212=$C$1,VLOOKUP($T212,Male_Annuity_Tables,MATCH($BS$3+3,'Mortality Tables'!$N$1:$DN$1,0),FALSE),VLOOKUP($T212,Fe_Annuity_Tables,MATCH(CJ$3+3,'Mortality Tables'!$N$1:$DN$1,0),FALSE)),"")</f>
        <v>30924.393311231481</v>
      </c>
      <c r="CK212" s="685">
        <f>IFERROR((CJ212+AT212*Contr_Rate)*(1+Inv_Return)*IF($D212=$C$1,VLOOKUP($T212,Male_Annuity_Tables,MATCH($BS$3+3,'Mortality Tables'!$N$1:$DN$1,0),FALSE),VLOOKUP($T212,Fe_Annuity_Tables,MATCH(CK$3+3,'Mortality Tables'!$N$1:$DN$1,0),FALSE)),"")</f>
        <v>28983.371224822513</v>
      </c>
      <c r="CL212" s="685">
        <f>IFERROR((CK212+AU212*Contr_Rate)*(1+Inv_Return)*IF($D212=$C$1,VLOOKUP($T212,Male_Annuity_Tables,MATCH($BS$3+3,'Mortality Tables'!$N$1:$DN$1,0),FALSE),VLOOKUP($T212,Fe_Annuity_Tables,MATCH(CL$3+3,'Mortality Tables'!$N$1:$DN$1,0),FALSE)),"")</f>
        <v>27168.591821159294</v>
      </c>
      <c r="CM212" s="685">
        <f>IFERROR((CL212+AV212*Contr_Rate)*(1+Inv_Return)*IF($D212=$C$1,VLOOKUP($T212,Male_Annuity_Tables,MATCH($BS$3+3,'Mortality Tables'!$N$1:$DN$1,0),FALSE),VLOOKUP($T212,Fe_Annuity_Tables,MATCH(CM$3+3,'Mortality Tables'!$N$1:$DN$1,0),FALSE)),"")</f>
        <v>25469.205711476683</v>
      </c>
      <c r="CN212" s="685">
        <f>IFERROR((CM212+AW212*Contr_Rate)*(1+Inv_Return)*IF($D212=$C$1,VLOOKUP($T212,Male_Annuity_Tables,MATCH($BS$3+3,'Mortality Tables'!$N$1:$DN$1,0),FALSE),VLOOKUP($T212,Fe_Annuity_Tables,MATCH(CN$3+3,'Mortality Tables'!$N$1:$DN$1,0),FALSE)),"")</f>
        <v>25201.793172362955</v>
      </c>
      <c r="CO212" s="685">
        <f>IFERROR((CN212+AX212*Contr_Rate)*(1+Inv_Return)*IF($D212=$C$1,VLOOKUP($T212,Male_Annuity_Tables,MATCH($BS$3+3,'Mortality Tables'!$N$1:$DN$1,0),FALSE),VLOOKUP($T212,Fe_Annuity_Tables,MATCH(CO$3+3,'Mortality Tables'!$N$1:$DN$1,0),FALSE)),"")</f>
        <v>24969.296056860647</v>
      </c>
      <c r="CP212" s="685">
        <f>IFERROR((CO212+AY212*Contr_Rate)*(1+Inv_Return)*IF($D212=$C$1,VLOOKUP($T212,Male_Annuity_Tables,MATCH($BS$3+3,'Mortality Tables'!$N$1:$DN$1,0),FALSE),VLOOKUP($T212,Fe_Annuity_Tables,MATCH(CP$3+3,'Mortality Tables'!$N$1:$DN$1,0),FALSE)),"")</f>
        <v>24728.877912048833</v>
      </c>
      <c r="CQ212" s="685">
        <f>IFERROR((CP212+AZ212*Contr_Rate)*(1+Inv_Return)*IF($D212=$C$1,VLOOKUP($T212,Male_Annuity_Tables,MATCH($BS$3+3,'Mortality Tables'!$N$1:$DN$1,0),FALSE),VLOOKUP($T212,Fe_Annuity_Tables,MATCH(CQ$3+3,'Mortality Tables'!$N$1:$DN$1,0),FALSE)),"")</f>
        <v>24477.832428940048</v>
      </c>
      <c r="CR212" s="685">
        <f>IFERROR((CQ212+BA212*Contr_Rate)*(1+Inv_Return)*IF($D212=$C$1,VLOOKUP($T212,Male_Annuity_Tables,MATCH($BS$3+3,'Mortality Tables'!$N$1:$DN$1,0),FALSE),VLOOKUP($T212,Fe_Annuity_Tables,MATCH(CR$3+3,'Mortality Tables'!$N$1:$DN$1,0),FALSE)),"")</f>
        <v>24214.919466734231</v>
      </c>
      <c r="CS212" s="685" t="str">
        <f>IFERROR((CR212+BB212*Contr_Rate)*(1+Inv_Return)*IF($D212=$C$1,VLOOKUP($T212,Male_Annuity_Tables,MATCH($BS$3+3,'Mortality Tables'!$N$1:$DN$1,0),FALSE),VLOOKUP($T212,Fe_Annuity_Tables,MATCH(CS$3+3,'Mortality Tables'!$N$1:$DN$1,0),FALSE)),"")</f>
        <v/>
      </c>
      <c r="CT212" s="685" t="str">
        <f>IFERROR((CS212+BC212*Contr_Rate)*(1+Inv_Return)*IF($D212=$C$1,VLOOKUP($T212,Male_Annuity_Tables,MATCH($BS$3+3,'Mortality Tables'!$N$1:$DN$1,0),FALSE),VLOOKUP($T212,Fe_Annuity_Tables,MATCH(CT$3+3,'Mortality Tables'!$N$1:$DN$1,0),FALSE)),"")</f>
        <v/>
      </c>
      <c r="CU212" s="685" t="str">
        <f>IFERROR((CT212+BD212*Contr_Rate)*(1+Inv_Return)*IF($D212=$C$1,VLOOKUP($T212,Male_Annuity_Tables,MATCH($BS$3+3,'Mortality Tables'!$N$1:$DN$1,0),FALSE),VLOOKUP($T212,Fe_Annuity_Tables,MATCH(CU$3+3,'Mortality Tables'!$N$1:$DN$1,0),FALSE)),"")</f>
        <v/>
      </c>
      <c r="CV212" s="685" t="str">
        <f>IFERROR((CU212+BE212*Contr_Rate)*(1+Inv_Return)*IF($D212=$C$1,VLOOKUP($T212,Male_Annuity_Tables,MATCH($BS$3+3,'Mortality Tables'!$N$1:$DN$1,0),FALSE),VLOOKUP($T212,Fe_Annuity_Tables,MATCH(CV$3+3,'Mortality Tables'!$N$1:$DN$1,0),FALSE)),"")</f>
        <v/>
      </c>
      <c r="CW212" s="685" t="str">
        <f>IFERROR((CV212+BF212*Contr_Rate)*(1+Inv_Return)*IF($D212=$C$1,VLOOKUP($T212,Male_Annuity_Tables,MATCH($BS$3+3,'Mortality Tables'!$N$1:$DN$1,0),FALSE),VLOOKUP($T212,Fe_Annuity_Tables,MATCH(CW$3+3,'Mortality Tables'!$N$1:$DN$1,0),FALSE)),"")</f>
        <v/>
      </c>
      <c r="CX212" s="685" t="str">
        <f>IFERROR((CW212+BG212*Contr_Rate)*(1+Inv_Return)*IF($D212=$C$1,VLOOKUP($T212,Male_Annuity_Tables,MATCH($BS$3+3,'Mortality Tables'!$N$1:$DN$1,0),FALSE),VLOOKUP($T212,Fe_Annuity_Tables,MATCH(CX$3+3,'Mortality Tables'!$N$1:$DN$1,0),FALSE)),"")</f>
        <v/>
      </c>
      <c r="CY212" s="685" t="str">
        <f>IFERROR((CX212+BH212*Contr_Rate)*(1+Inv_Return)*IF($D212=$C$1,VLOOKUP($T212,Male_Annuity_Tables,MATCH($BS$3+3,'Mortality Tables'!$N$1:$DN$1,0),FALSE),VLOOKUP($T212,Fe_Annuity_Tables,MATCH(CY$3+3,'Mortality Tables'!$N$1:$DN$1,0),FALSE)),"")</f>
        <v/>
      </c>
      <c r="CZ212" s="685" t="str">
        <f>IFERROR((CY212+BI212*Contr_Rate)*(1+Inv_Return)*IF($D212=$C$1,VLOOKUP($T212,Male_Annuity_Tables,MATCH($BS$3+3,'Mortality Tables'!$N$1:$DN$1,0),FALSE),VLOOKUP($T212,Fe_Annuity_Tables,MATCH(CZ$3+3,'Mortality Tables'!$N$1:$DN$1,0),FALSE)),"")</f>
        <v/>
      </c>
      <c r="DA212" s="685" t="str">
        <f>IFERROR((CZ212+BJ212*Contr_Rate)*(1+Inv_Return)*IF($D212=$C$1,VLOOKUP($T212,Male_Annuity_Tables,MATCH($BS$3+3,'Mortality Tables'!$N$1:$DN$1,0),FALSE),VLOOKUP($T212,Fe_Annuity_Tables,MATCH(DA$3+3,'Mortality Tables'!$N$1:$DN$1,0),FALSE)),"")</f>
        <v/>
      </c>
      <c r="DB212" s="685" t="str">
        <f>IFERROR((DA212+BK212*Contr_Rate)*(1+Inv_Return)*IF($D212=$C$1,VLOOKUP($T212,Male_Annuity_Tables,MATCH($BS$3+3,'Mortality Tables'!$N$1:$DN$1,0),FALSE),VLOOKUP($T212,Fe_Annuity_Tables,MATCH(DB$3+3,'Mortality Tables'!$N$1:$DN$1,0),FALSE)),"")</f>
        <v/>
      </c>
      <c r="DC212" s="685" t="str">
        <f>IFERROR((DB212+BL212*Contr_Rate)*(1+Inv_Return)*IF($D212=$C$1,VLOOKUP($T212,Male_Annuity_Tables,MATCH($BS$3+3,'Mortality Tables'!$N$1:$DN$1,0),FALSE),VLOOKUP($T212,Fe_Annuity_Tables,MATCH(DC$3+3,'Mortality Tables'!$N$1:$DN$1,0),FALSE)),"")</f>
        <v/>
      </c>
      <c r="DD212" s="685" t="str">
        <f>IFERROR((DC212+BM212*Contr_Rate)*(1+Inv_Return)*IF($D212=$C$1,VLOOKUP($T212,Male_Annuity_Tables,MATCH($BS$3+3,'Mortality Tables'!$N$1:$DN$1,0),FALSE),VLOOKUP($T212,Fe_Annuity_Tables,MATCH(DD$3+3,'Mortality Tables'!$N$1:$DN$1,0),FALSE)),"")</f>
        <v/>
      </c>
      <c r="DE212" s="685" t="str">
        <f>IFERROR((DD212+BN212*Contr_Rate)*(1+Inv_Return)*IF($D212=$C$1,VLOOKUP($T212,Male_Annuity_Tables,MATCH($BS$3+3,'Mortality Tables'!$N$1:$DN$1,0),FALSE),VLOOKUP($T212,Fe_Annuity_Tables,MATCH(DE$3+3,'Mortality Tables'!$N$1:$DN$1,0),FALSE)),"")</f>
        <v/>
      </c>
      <c r="DF212" s="685" t="str">
        <f>IFERROR((DE212+BO212*Contr_Rate)*(1+Inv_Return)*IF($D212=$C$1,VLOOKUP($T212,Male_Annuity_Tables,MATCH($BS$3+3,'Mortality Tables'!$N$1:$DN$1,0),FALSE),VLOOKUP($T212,Fe_Annuity_Tables,MATCH(DF$3+3,'Mortality Tables'!$N$1:$DN$1,0),FALSE)),"")</f>
        <v/>
      </c>
      <c r="DG212" s="685" t="str">
        <f>IFERROR((DF212+BP212*Contr_Rate)*(1+Inv_Return)*IF($D212=$C$1,VLOOKUP($T212,Male_Annuity_Tables,MATCH($BS$3+3,'Mortality Tables'!$N$1:$DN$1,0),FALSE),VLOOKUP($T212,Fe_Annuity_Tables,MATCH(DG$3+3,'Mortality Tables'!$N$1:$DN$1,0),FALSE)),"")</f>
        <v/>
      </c>
      <c r="DH212" s="685" t="str">
        <f>IFERROR((DG212+BQ212*Contr_Rate)*(1+Inv_Return)*IF($D212=$C$1,VLOOKUP($T212,Male_Annuity_Tables,MATCH($BS$3+3,'Mortality Tables'!$N$1:$DN$1,0),FALSE),VLOOKUP($T212,Fe_Annuity_Tables,MATCH(DH$3+3,'Mortality Tables'!$N$1:$DN$1,0),FALSE)),"")</f>
        <v/>
      </c>
      <c r="DJ212" s="686">
        <f t="shared" si="144"/>
        <v>474543.17872137099</v>
      </c>
      <c r="DK212" s="680">
        <f t="shared" si="60"/>
        <v>8.8017766057058875</v>
      </c>
      <c r="DL212" s="686">
        <f t="shared" si="145"/>
        <v>36122.699312455457</v>
      </c>
      <c r="DM212" s="686">
        <f t="shared" si="132"/>
        <v>3566447.4949303237</v>
      </c>
      <c r="DN212" s="687">
        <f t="shared" si="146"/>
        <v>1.0128482015732345E-2</v>
      </c>
      <c r="DP212" s="688">
        <f t="shared" si="147"/>
        <v>80282.841366812965</v>
      </c>
      <c r="DQ212" s="688">
        <f t="shared" si="148"/>
        <v>95466.698522450533</v>
      </c>
      <c r="DR212" s="688">
        <f t="shared" si="149"/>
        <v>85947.931381913193</v>
      </c>
    </row>
    <row r="213" spans="1:122" s="657" customFormat="1" ht="14.5">
      <c r="A213" s="675" t="s">
        <v>1494</v>
      </c>
      <c r="B213" s="675" t="s">
        <v>1495</v>
      </c>
      <c r="C213" s="675" t="s">
        <v>541</v>
      </c>
      <c r="D213" s="675" t="s">
        <v>61</v>
      </c>
      <c r="E213" s="676">
        <v>28160</v>
      </c>
      <c r="F213" s="677">
        <v>39625</v>
      </c>
      <c r="G213" s="677">
        <v>45550</v>
      </c>
      <c r="H213" s="678">
        <v>2989299</v>
      </c>
      <c r="I213" s="678">
        <v>221296.41</v>
      </c>
      <c r="J213" s="678">
        <v>204948.15</v>
      </c>
      <c r="K213" s="678">
        <v>37013.040000000001</v>
      </c>
      <c r="L213" s="678">
        <v>463257.59999999998</v>
      </c>
      <c r="M213" s="679">
        <f>IF(COUNTIF($A$4:A213,A213)=1,0,1)</f>
        <v>0</v>
      </c>
      <c r="N213" s="680" t="str">
        <f t="shared" si="138"/>
        <v>Okay</v>
      </c>
      <c r="O213" s="680" t="str">
        <f t="shared" si="139"/>
        <v>TRUE</v>
      </c>
      <c r="P213" s="680" t="b">
        <f t="shared" si="140"/>
        <v>1</v>
      </c>
      <c r="Q213" s="680" t="b">
        <f t="shared" si="76"/>
        <v>1</v>
      </c>
      <c r="R213" s="680" t="b">
        <f t="shared" si="77"/>
        <v>1</v>
      </c>
      <c r="S213" s="681">
        <f t="shared" si="141"/>
        <v>31.410958904109588</v>
      </c>
      <c r="T213" s="682">
        <f t="shared" si="78"/>
        <v>47</v>
      </c>
      <c r="U213" s="682">
        <f t="shared" si="130"/>
        <v>47</v>
      </c>
      <c r="V213" s="682">
        <f t="shared" si="79"/>
        <v>0.29041095890410956</v>
      </c>
      <c r="W213" s="682">
        <f t="shared" si="142"/>
        <v>13</v>
      </c>
      <c r="X213" s="683">
        <f t="shared" si="143"/>
        <v>6022348.7999999998</v>
      </c>
      <c r="Y213" s="684">
        <f t="shared" si="123"/>
        <v>4.1700000000000001E-3</v>
      </c>
      <c r="Z213" s="684">
        <f>IF($D213=$C$1,VLOOKUP($T213,Male_Annuity_Tables,MATCH($W213+2,'Mortality Tables'!$DS$1:$HT$1,0),FALSE),VLOOKUP($T213,Fe_Annuity_Tables,MATCH($W213+2,'Mortality Tables'!$M$1:$DN$1,0),FALSE))</f>
        <v>0.25379495294068527</v>
      </c>
      <c r="AA213" s="664"/>
      <c r="AB213" s="685">
        <f t="shared" si="124"/>
        <v>3141603.7840500004</v>
      </c>
      <c r="AC213" s="685">
        <f t="shared" si="124"/>
        <v>3301668.4968473478</v>
      </c>
      <c r="AD213" s="685">
        <f t="shared" si="124"/>
        <v>3469888.5067617204</v>
      </c>
      <c r="AE213" s="685">
        <f t="shared" si="124"/>
        <v>3646679.3261812301</v>
      </c>
      <c r="AF213" s="685">
        <f t="shared" si="124"/>
        <v>3832477.6378501635</v>
      </c>
      <c r="AG213" s="685">
        <f t="shared" si="124"/>
        <v>4027742.3734986298</v>
      </c>
      <c r="AH213" s="685">
        <f t="shared" si="124"/>
        <v>4232955.8474283852</v>
      </c>
      <c r="AI213" s="685">
        <f t="shared" si="124"/>
        <v>4448624.9478548616</v>
      </c>
      <c r="AJ213" s="685">
        <f t="shared" si="124"/>
        <v>4675282.3889480671</v>
      </c>
      <c r="AK213" s="685">
        <f t="shared" si="124"/>
        <v>4913488.0266649714</v>
      </c>
      <c r="AL213" s="685">
        <f t="shared" si="124"/>
        <v>5163830.2416235516</v>
      </c>
      <c r="AM213" s="685">
        <f t="shared" si="124"/>
        <v>5426927.3924342711</v>
      </c>
      <c r="AN213" s="685">
        <f t="shared" si="124"/>
        <v>5703429.3430787968</v>
      </c>
      <c r="AO213" s="685" t="str">
        <f t="shared" si="124"/>
        <v/>
      </c>
      <c r="AP213" s="685" t="str">
        <f t="shared" si="124"/>
        <v/>
      </c>
      <c r="AQ213" s="685" t="str">
        <f t="shared" ref="AQ213:BF236" si="151">IFERROR(IF($W213&gt;=AQ$3,($H213*(1+Ann_Salary_Growth_Rate)^AQ$3),""),0)</f>
        <v/>
      </c>
      <c r="AR213" s="685" t="str">
        <f t="shared" si="151"/>
        <v/>
      </c>
      <c r="AS213" s="685" t="str">
        <f t="shared" si="151"/>
        <v/>
      </c>
      <c r="AT213" s="685" t="str">
        <f t="shared" si="151"/>
        <v/>
      </c>
      <c r="AU213" s="685" t="str">
        <f t="shared" si="151"/>
        <v/>
      </c>
      <c r="AV213" s="685" t="str">
        <f t="shared" si="136"/>
        <v/>
      </c>
      <c r="AW213" s="685" t="str">
        <f t="shared" si="136"/>
        <v/>
      </c>
      <c r="AX213" s="685" t="str">
        <f t="shared" si="136"/>
        <v/>
      </c>
      <c r="AY213" s="685" t="str">
        <f t="shared" si="136"/>
        <v/>
      </c>
      <c r="AZ213" s="685" t="str">
        <f t="shared" si="136"/>
        <v/>
      </c>
      <c r="BA213" s="685" t="str">
        <f t="shared" si="136"/>
        <v/>
      </c>
      <c r="BB213" s="685" t="str">
        <f t="shared" si="136"/>
        <v/>
      </c>
      <c r="BC213" s="685" t="str">
        <f t="shared" si="136"/>
        <v/>
      </c>
      <c r="BD213" s="685" t="str">
        <f t="shared" si="136"/>
        <v/>
      </c>
      <c r="BE213" s="685" t="str">
        <f t="shared" si="136"/>
        <v/>
      </c>
      <c r="BF213" s="685" t="str">
        <f t="shared" si="136"/>
        <v/>
      </c>
      <c r="BG213" s="685" t="str">
        <f t="shared" si="136"/>
        <v/>
      </c>
      <c r="BH213" s="685" t="str">
        <f t="shared" si="136"/>
        <v/>
      </c>
      <c r="BI213" s="685" t="str">
        <f t="shared" si="135"/>
        <v/>
      </c>
      <c r="BJ213" s="685" t="str">
        <f t="shared" si="135"/>
        <v/>
      </c>
      <c r="BK213" s="685" t="str">
        <f t="shared" si="135"/>
        <v/>
      </c>
      <c r="BL213" s="685" t="str">
        <f t="shared" si="135"/>
        <v/>
      </c>
      <c r="BM213" s="685" t="str">
        <f t="shared" si="135"/>
        <v/>
      </c>
      <c r="BN213" s="685" t="str">
        <f t="shared" si="135"/>
        <v/>
      </c>
      <c r="BO213" s="685" t="str">
        <f t="shared" si="135"/>
        <v/>
      </c>
      <c r="BP213" s="685" t="str">
        <f t="shared" si="135"/>
        <v/>
      </c>
      <c r="BQ213" s="685" t="str">
        <f t="shared" si="135"/>
        <v/>
      </c>
      <c r="BR213" s="529"/>
      <c r="BS213" s="685">
        <f>IFERROR(($L213+AB213*Contr_Rate)*(1+Inv_Return)*IF($D213=$C$1,VLOOKUP($T213,Male_Annuity_Tables,MATCH($BS$3+3,'Mortality Tables'!$N$1:$DN$1,0),FALSE),VLOOKUP($T213,Fe_Annuity_Tables,MATCH(BS$3+3,'Mortality Tables'!$N$1:$DN$1,0),FALSE)),"")</f>
        <v>1222789.1352455993</v>
      </c>
      <c r="BT213" s="685">
        <f>IFERROR(($BS213+AC213*Contr_Rate)*(1+Inv_Return)*IF($D213=$C$1,VLOOKUP($T213,Male_Annuity_Tables,MATCH($BS$3+3,'Mortality Tables'!$N$1:$DN$1,0),FALSE),VLOOKUP($T213,Fe_Annuity_Tables,MATCH(BT$3+3,'Mortality Tables'!$N$1:$DN$1,0),FALSE)),"")</f>
        <v>1925241.5198611105</v>
      </c>
      <c r="BU213" s="685">
        <f>IFERROR((BT213+AD213*Contr_Rate)*(1+Inv_Return)*IF($D213=$C$1,VLOOKUP($T213,Male_Annuity_Tables,MATCH($BS$3+3,'Mortality Tables'!$N$1:$DN$1,0),FALSE),VLOOKUP($T213,Fe_Annuity_Tables,MATCH(BU$3+3,'Mortality Tables'!$N$1:$DN$1,0),FALSE)),"")</f>
        <v>2580171.4872925486</v>
      </c>
      <c r="BV213" s="685">
        <f>IFERROR((BU213+AE213*Contr_Rate)*(1+Inv_Return)*IF($D213=$C$1,VLOOKUP($T213,Male_Annuity_Tables,MATCH($BS$3+3,'Mortality Tables'!$N$1:$DN$1,0),FALSE),VLOOKUP($T213,Fe_Annuity_Tables,MATCH(BV$3+3,'Mortality Tables'!$N$1:$DN$1,0),FALSE)),"")</f>
        <v>3196000.4424139396</v>
      </c>
      <c r="BW213" s="685">
        <f>IFERROR((BV213+AF213*Contr_Rate)*(1+Inv_Return)*IF($D213=$C$1,VLOOKUP($T213,Male_Annuity_Tables,MATCH($BS$3+3,'Mortality Tables'!$N$1:$DN$1,0),FALSE),VLOOKUP($T213,Fe_Annuity_Tables,MATCH(BW$3+3,'Mortality Tables'!$N$1:$DN$1,0),FALSE)),"")</f>
        <v>3780167.7431913596</v>
      </c>
      <c r="BX213" s="685">
        <f>IFERROR((BW213+AG213*Contr_Rate)*(1+Inv_Return)*IF($D213=$C$1,VLOOKUP($T213,Male_Annuity_Tables,MATCH($BS$3+3,'Mortality Tables'!$N$1:$DN$1,0),FALSE),VLOOKUP($T213,Fe_Annuity_Tables,MATCH(BX$3+3,'Mortality Tables'!$N$1:$DN$1,0),FALSE)),"")</f>
        <v>4339264.3150094766</v>
      </c>
      <c r="BY213" s="685">
        <f>IFERROR((BX213+AH213*Contr_Rate)*(1+Inv_Return)*IF($D213=$C$1,VLOOKUP($T213,Male_Annuity_Tables,MATCH($BS$3+3,'Mortality Tables'!$N$1:$DN$1,0),FALSE),VLOOKUP($T213,Fe_Annuity_Tables,MATCH(BY$3+3,'Mortality Tables'!$N$1:$DN$1,0),FALSE)),"")</f>
        <v>4879149.1716036666</v>
      </c>
      <c r="BZ213" s="685">
        <f>IFERROR((BY213+AI213*Contr_Rate)*(1+Inv_Return)*IF($D213=$C$1,VLOOKUP($T213,Male_Annuity_Tables,MATCH($BS$3+3,'Mortality Tables'!$N$1:$DN$1,0),FALSE),VLOOKUP($T213,Fe_Annuity_Tables,MATCH(BZ$3+3,'Mortality Tables'!$N$1:$DN$1,0),FALSE)),"")</f>
        <v>5405051.0822861241</v>
      </c>
      <c r="CA213" s="685">
        <f>IFERROR((BZ213+AJ213*Contr_Rate)*(1+Inv_Return)*IF($D213=$C$1,VLOOKUP($T213,Male_Annuity_Tables,MATCH($BS$3+3,'Mortality Tables'!$N$1:$DN$1,0),FALSE),VLOOKUP($T213,Fe_Annuity_Tables,MATCH(CA$3+3,'Mortality Tables'!$N$1:$DN$1,0),FALSE)),"")</f>
        <v>5921657.3344384795</v>
      </c>
      <c r="CB213" s="685">
        <f>IFERROR((CA213+AK213*Contr_Rate)*(1+Inv_Return)*IF($D213=$C$1,VLOOKUP($T213,Male_Annuity_Tables,MATCH($BS$3+3,'Mortality Tables'!$N$1:$DN$1,0),FALSE),VLOOKUP($T213,Fe_Annuity_Tables,MATCH(CB$3+3,'Mortality Tables'!$N$1:$DN$1,0),FALSE)),"")</f>
        <v>6433191.2874018028</v>
      </c>
      <c r="CC213" s="685">
        <f>IFERROR((CB213+AL213*Contr_Rate)*(1+Inv_Return)*IF($D213=$C$1,VLOOKUP($T213,Male_Annuity_Tables,MATCH($BS$3+3,'Mortality Tables'!$N$1:$DN$1,0),FALSE),VLOOKUP($T213,Fe_Annuity_Tables,MATCH(CC$3+3,'Mortality Tables'!$N$1:$DN$1,0),FALSE)),"")</f>
        <v>6943480.1940004211</v>
      </c>
      <c r="CD213" s="685">
        <f>IFERROR((CC213+AM213*Contr_Rate)*(1+Inv_Return)*IF($D213=$C$1,VLOOKUP($T213,Male_Annuity_Tables,MATCH($BS$3+3,'Mortality Tables'!$N$1:$DN$1,0),FALSE),VLOOKUP($T213,Fe_Annuity_Tables,MATCH(CD$3+3,'Mortality Tables'!$N$1:$DN$1,0),FALSE)),"")</f>
        <v>7456014.5747028058</v>
      </c>
      <c r="CE213" s="685">
        <f>IFERROR((CD213+AN213*Contr_Rate)*(1+Inv_Return)*IF($D213=$C$1,VLOOKUP($T213,Male_Annuity_Tables,MATCH($BS$3+3,'Mortality Tables'!$N$1:$DN$1,0),FALSE),VLOOKUP($T213,Fe_Annuity_Tables,MATCH(CE$3+3,'Mortality Tables'!$N$1:$DN$1,0),FALSE)),"")</f>
        <v>7974000.263123096</v>
      </c>
      <c r="CF213" s="685" t="str">
        <f>IFERROR((CE213+AO213*Contr_Rate)*(1+Inv_Return)*IF($D213=$C$1,VLOOKUP($T213,Male_Annuity_Tables,MATCH($BS$3+3,'Mortality Tables'!$N$1:$DN$1,0),FALSE),VLOOKUP($T213,Fe_Annuity_Tables,MATCH(CF$3+3,'Mortality Tables'!$N$1:$DN$1,0),FALSE)),"")</f>
        <v/>
      </c>
      <c r="CG213" s="685" t="str">
        <f>IFERROR((CF213+AP213*Contr_Rate)*(1+Inv_Return)*IF($D213=$C$1,VLOOKUP($T213,Male_Annuity_Tables,MATCH($BS$3+3,'Mortality Tables'!$N$1:$DN$1,0),FALSE),VLOOKUP($T213,Fe_Annuity_Tables,MATCH(CG$3+3,'Mortality Tables'!$N$1:$DN$1,0),FALSE)),"")</f>
        <v/>
      </c>
      <c r="CH213" s="685" t="str">
        <f>IFERROR((CG213+AQ213*Contr_Rate)*(1+Inv_Return)*IF($D213=$C$1,VLOOKUP($T213,Male_Annuity_Tables,MATCH($BS$3+3,'Mortality Tables'!$N$1:$DN$1,0),FALSE),VLOOKUP($T213,Fe_Annuity_Tables,MATCH(CH$3+3,'Mortality Tables'!$N$1:$DN$1,0),FALSE)),"")</f>
        <v/>
      </c>
      <c r="CI213" s="685" t="str">
        <f>IFERROR((CH213+AR213*Contr_Rate)*(1+Inv_Return)*IF($D213=$C$1,VLOOKUP($T213,Male_Annuity_Tables,MATCH($BS$3+3,'Mortality Tables'!$N$1:$DN$1,0),FALSE),VLOOKUP($T213,Fe_Annuity_Tables,MATCH(CI$3+3,'Mortality Tables'!$N$1:$DN$1,0),FALSE)),"")</f>
        <v/>
      </c>
      <c r="CJ213" s="685" t="str">
        <f>IFERROR((CI213+AS213*Contr_Rate)*(1+Inv_Return)*IF($D213=$C$1,VLOOKUP($T213,Male_Annuity_Tables,MATCH($BS$3+3,'Mortality Tables'!$N$1:$DN$1,0),FALSE),VLOOKUP($T213,Fe_Annuity_Tables,MATCH(CJ$3+3,'Mortality Tables'!$N$1:$DN$1,0),FALSE)),"")</f>
        <v/>
      </c>
      <c r="CK213" s="685" t="str">
        <f>IFERROR((CJ213+AT213*Contr_Rate)*(1+Inv_Return)*IF($D213=$C$1,VLOOKUP($T213,Male_Annuity_Tables,MATCH($BS$3+3,'Mortality Tables'!$N$1:$DN$1,0),FALSE),VLOOKUP($T213,Fe_Annuity_Tables,MATCH(CK$3+3,'Mortality Tables'!$N$1:$DN$1,0),FALSE)),"")</f>
        <v/>
      </c>
      <c r="CL213" s="685" t="str">
        <f>IFERROR((CK213+AU213*Contr_Rate)*(1+Inv_Return)*IF($D213=$C$1,VLOOKUP($T213,Male_Annuity_Tables,MATCH($BS$3+3,'Mortality Tables'!$N$1:$DN$1,0),FALSE),VLOOKUP($T213,Fe_Annuity_Tables,MATCH(CL$3+3,'Mortality Tables'!$N$1:$DN$1,0),FALSE)),"")</f>
        <v/>
      </c>
      <c r="CM213" s="685" t="str">
        <f>IFERROR((CL213+AV213*Contr_Rate)*(1+Inv_Return)*IF($D213=$C$1,VLOOKUP($T213,Male_Annuity_Tables,MATCH($BS$3+3,'Mortality Tables'!$N$1:$DN$1,0),FALSE),VLOOKUP($T213,Fe_Annuity_Tables,MATCH(CM$3+3,'Mortality Tables'!$N$1:$DN$1,0),FALSE)),"")</f>
        <v/>
      </c>
      <c r="CN213" s="685" t="str">
        <f>IFERROR((CM213+AW213*Contr_Rate)*(1+Inv_Return)*IF($D213=$C$1,VLOOKUP($T213,Male_Annuity_Tables,MATCH($BS$3+3,'Mortality Tables'!$N$1:$DN$1,0),FALSE),VLOOKUP($T213,Fe_Annuity_Tables,MATCH(CN$3+3,'Mortality Tables'!$N$1:$DN$1,0),FALSE)),"")</f>
        <v/>
      </c>
      <c r="CO213" s="685" t="str">
        <f>IFERROR((CN213+AX213*Contr_Rate)*(1+Inv_Return)*IF($D213=$C$1,VLOOKUP($T213,Male_Annuity_Tables,MATCH($BS$3+3,'Mortality Tables'!$N$1:$DN$1,0),FALSE),VLOOKUP($T213,Fe_Annuity_Tables,MATCH(CO$3+3,'Mortality Tables'!$N$1:$DN$1,0),FALSE)),"")</f>
        <v/>
      </c>
      <c r="CP213" s="685" t="str">
        <f>IFERROR((CO213+AY213*Contr_Rate)*(1+Inv_Return)*IF($D213=$C$1,VLOOKUP($T213,Male_Annuity_Tables,MATCH($BS$3+3,'Mortality Tables'!$N$1:$DN$1,0),FALSE),VLOOKUP($T213,Fe_Annuity_Tables,MATCH(CP$3+3,'Mortality Tables'!$N$1:$DN$1,0),FALSE)),"")</f>
        <v/>
      </c>
      <c r="CQ213" s="685" t="str">
        <f>IFERROR((CP213+AZ213*Contr_Rate)*(1+Inv_Return)*IF($D213=$C$1,VLOOKUP($T213,Male_Annuity_Tables,MATCH($BS$3+3,'Mortality Tables'!$N$1:$DN$1,0),FALSE),VLOOKUP($T213,Fe_Annuity_Tables,MATCH(CQ$3+3,'Mortality Tables'!$N$1:$DN$1,0),FALSE)),"")</f>
        <v/>
      </c>
      <c r="CR213" s="685" t="str">
        <f>IFERROR((CQ213+BA213*Contr_Rate)*(1+Inv_Return)*IF($D213=$C$1,VLOOKUP($T213,Male_Annuity_Tables,MATCH($BS$3+3,'Mortality Tables'!$N$1:$DN$1,0),FALSE),VLOOKUP($T213,Fe_Annuity_Tables,MATCH(CR$3+3,'Mortality Tables'!$N$1:$DN$1,0),FALSE)),"")</f>
        <v/>
      </c>
      <c r="CS213" s="685" t="str">
        <f>IFERROR((CR213+BB213*Contr_Rate)*(1+Inv_Return)*IF($D213=$C$1,VLOOKUP($T213,Male_Annuity_Tables,MATCH($BS$3+3,'Mortality Tables'!$N$1:$DN$1,0),FALSE),VLOOKUP($T213,Fe_Annuity_Tables,MATCH(CS$3+3,'Mortality Tables'!$N$1:$DN$1,0),FALSE)),"")</f>
        <v/>
      </c>
      <c r="CT213" s="685" t="str">
        <f>IFERROR((CS213+BC213*Contr_Rate)*(1+Inv_Return)*IF($D213=$C$1,VLOOKUP($T213,Male_Annuity_Tables,MATCH($BS$3+3,'Mortality Tables'!$N$1:$DN$1,0),FALSE),VLOOKUP($T213,Fe_Annuity_Tables,MATCH(CT$3+3,'Mortality Tables'!$N$1:$DN$1,0),FALSE)),"")</f>
        <v/>
      </c>
      <c r="CU213" s="685" t="str">
        <f>IFERROR((CT213+BD213*Contr_Rate)*(1+Inv_Return)*IF($D213=$C$1,VLOOKUP($T213,Male_Annuity_Tables,MATCH($BS$3+3,'Mortality Tables'!$N$1:$DN$1,0),FALSE),VLOOKUP($T213,Fe_Annuity_Tables,MATCH(CU$3+3,'Mortality Tables'!$N$1:$DN$1,0),FALSE)),"")</f>
        <v/>
      </c>
      <c r="CV213" s="685" t="str">
        <f>IFERROR((CU213+BE213*Contr_Rate)*(1+Inv_Return)*IF($D213=$C$1,VLOOKUP($T213,Male_Annuity_Tables,MATCH($BS$3+3,'Mortality Tables'!$N$1:$DN$1,0),FALSE),VLOOKUP($T213,Fe_Annuity_Tables,MATCH(CV$3+3,'Mortality Tables'!$N$1:$DN$1,0),FALSE)),"")</f>
        <v/>
      </c>
      <c r="CW213" s="685" t="str">
        <f>IFERROR((CV213+BF213*Contr_Rate)*(1+Inv_Return)*IF($D213=$C$1,VLOOKUP($T213,Male_Annuity_Tables,MATCH($BS$3+3,'Mortality Tables'!$N$1:$DN$1,0),FALSE),VLOOKUP($T213,Fe_Annuity_Tables,MATCH(CW$3+3,'Mortality Tables'!$N$1:$DN$1,0),FALSE)),"")</f>
        <v/>
      </c>
      <c r="CX213" s="685" t="str">
        <f>IFERROR((CW213+BG213*Contr_Rate)*(1+Inv_Return)*IF($D213=$C$1,VLOOKUP($T213,Male_Annuity_Tables,MATCH($BS$3+3,'Mortality Tables'!$N$1:$DN$1,0),FALSE),VLOOKUP($T213,Fe_Annuity_Tables,MATCH(CX$3+3,'Mortality Tables'!$N$1:$DN$1,0),FALSE)),"")</f>
        <v/>
      </c>
      <c r="CY213" s="685" t="str">
        <f>IFERROR((CX213+BH213*Contr_Rate)*(1+Inv_Return)*IF($D213=$C$1,VLOOKUP($T213,Male_Annuity_Tables,MATCH($BS$3+3,'Mortality Tables'!$N$1:$DN$1,0),FALSE),VLOOKUP($T213,Fe_Annuity_Tables,MATCH(CY$3+3,'Mortality Tables'!$N$1:$DN$1,0),FALSE)),"")</f>
        <v/>
      </c>
      <c r="CZ213" s="685" t="str">
        <f>IFERROR((CY213+BI213*Contr_Rate)*(1+Inv_Return)*IF($D213=$C$1,VLOOKUP($T213,Male_Annuity_Tables,MATCH($BS$3+3,'Mortality Tables'!$N$1:$DN$1,0),FALSE),VLOOKUP($T213,Fe_Annuity_Tables,MATCH(CZ$3+3,'Mortality Tables'!$N$1:$DN$1,0),FALSE)),"")</f>
        <v/>
      </c>
      <c r="DA213" s="685" t="str">
        <f>IFERROR((CZ213+BJ213*Contr_Rate)*(1+Inv_Return)*IF($D213=$C$1,VLOOKUP($T213,Male_Annuity_Tables,MATCH($BS$3+3,'Mortality Tables'!$N$1:$DN$1,0),FALSE),VLOOKUP($T213,Fe_Annuity_Tables,MATCH(DA$3+3,'Mortality Tables'!$N$1:$DN$1,0),FALSE)),"")</f>
        <v/>
      </c>
      <c r="DB213" s="685" t="str">
        <f>IFERROR((DA213+BK213*Contr_Rate)*(1+Inv_Return)*IF($D213=$C$1,VLOOKUP($T213,Male_Annuity_Tables,MATCH($BS$3+3,'Mortality Tables'!$N$1:$DN$1,0),FALSE),VLOOKUP($T213,Fe_Annuity_Tables,MATCH(DB$3+3,'Mortality Tables'!$N$1:$DN$1,0),FALSE)),"")</f>
        <v/>
      </c>
      <c r="DC213" s="685" t="str">
        <f>IFERROR((DB213+BL213*Contr_Rate)*(1+Inv_Return)*IF($D213=$C$1,VLOOKUP($T213,Male_Annuity_Tables,MATCH($BS$3+3,'Mortality Tables'!$N$1:$DN$1,0),FALSE),VLOOKUP($T213,Fe_Annuity_Tables,MATCH(DC$3+3,'Mortality Tables'!$N$1:$DN$1,0),FALSE)),"")</f>
        <v/>
      </c>
      <c r="DD213" s="685" t="str">
        <f>IFERROR((DC213+BM213*Contr_Rate)*(1+Inv_Return)*IF($D213=$C$1,VLOOKUP($T213,Male_Annuity_Tables,MATCH($BS$3+3,'Mortality Tables'!$N$1:$DN$1,0),FALSE),VLOOKUP($T213,Fe_Annuity_Tables,MATCH(DD$3+3,'Mortality Tables'!$N$1:$DN$1,0),FALSE)),"")</f>
        <v/>
      </c>
      <c r="DE213" s="685" t="str">
        <f>IFERROR((DD213+BN213*Contr_Rate)*(1+Inv_Return)*IF($D213=$C$1,VLOOKUP($T213,Male_Annuity_Tables,MATCH($BS$3+3,'Mortality Tables'!$N$1:$DN$1,0),FALSE),VLOOKUP($T213,Fe_Annuity_Tables,MATCH(DE$3+3,'Mortality Tables'!$N$1:$DN$1,0),FALSE)),"")</f>
        <v/>
      </c>
      <c r="DF213" s="685" t="str">
        <f>IFERROR((DE213+BO213*Contr_Rate)*(1+Inv_Return)*IF($D213=$C$1,VLOOKUP($T213,Male_Annuity_Tables,MATCH($BS$3+3,'Mortality Tables'!$N$1:$DN$1,0),FALSE),VLOOKUP($T213,Fe_Annuity_Tables,MATCH(DF$3+3,'Mortality Tables'!$N$1:$DN$1,0),FALSE)),"")</f>
        <v/>
      </c>
      <c r="DG213" s="685" t="str">
        <f>IFERROR((DF213+BP213*Contr_Rate)*(1+Inv_Return)*IF($D213=$C$1,VLOOKUP($T213,Male_Annuity_Tables,MATCH($BS$3+3,'Mortality Tables'!$N$1:$DN$1,0),FALSE),VLOOKUP($T213,Fe_Annuity_Tables,MATCH(DG$3+3,'Mortality Tables'!$N$1:$DN$1,0),FALSE)),"")</f>
        <v/>
      </c>
      <c r="DH213" s="685" t="str">
        <f>IFERROR((DG213+BQ213*Contr_Rate)*(1+Inv_Return)*IF($D213=$C$1,VLOOKUP($T213,Male_Annuity_Tables,MATCH($BS$3+3,'Mortality Tables'!$N$1:$DN$1,0),FALSE),VLOOKUP($T213,Fe_Annuity_Tables,MATCH(DH$3+3,'Mortality Tables'!$N$1:$DN$1,0),FALSE)),"")</f>
        <v/>
      </c>
      <c r="DJ213" s="686">
        <f t="shared" si="144"/>
        <v>7974000.263123096</v>
      </c>
      <c r="DK213" s="680">
        <f t="shared" si="60"/>
        <v>8.0909277508679907</v>
      </c>
      <c r="DL213" s="686">
        <f t="shared" si="145"/>
        <v>660317.37531203695</v>
      </c>
      <c r="DM213" s="686">
        <f t="shared" si="132"/>
        <v>5703429.3430787968</v>
      </c>
      <c r="DN213" s="687">
        <f t="shared" si="146"/>
        <v>0.11577549849255916</v>
      </c>
      <c r="DP213" s="688">
        <f t="shared" si="147"/>
        <v>187752.54637671792</v>
      </c>
      <c r="DQ213" s="688">
        <f t="shared" si="148"/>
        <v>296232.09955722938</v>
      </c>
      <c r="DR213" s="688">
        <f t="shared" si="149"/>
        <v>397991.45191487565</v>
      </c>
    </row>
    <row r="214" spans="1:122" s="657" customFormat="1" ht="14.5">
      <c r="A214" s="675" t="s">
        <v>1496</v>
      </c>
      <c r="B214" s="675" t="s">
        <v>1497</v>
      </c>
      <c r="C214" s="675" t="s">
        <v>115</v>
      </c>
      <c r="D214" s="675" t="s">
        <v>60</v>
      </c>
      <c r="E214" s="676">
        <v>23946</v>
      </c>
      <c r="F214" s="677">
        <v>36132</v>
      </c>
      <c r="G214" s="677">
        <v>41499</v>
      </c>
      <c r="H214" s="678">
        <v>651797</v>
      </c>
      <c r="I214" s="678">
        <v>57459.71</v>
      </c>
      <c r="J214" s="678">
        <v>41480.080000000002</v>
      </c>
      <c r="K214" s="678">
        <v>11630.69</v>
      </c>
      <c r="L214" s="678">
        <v>110570.48000000001</v>
      </c>
      <c r="M214" s="679">
        <f>IF(COUNTIF($A$4:A214,A214)=1,0,1)</f>
        <v>0</v>
      </c>
      <c r="N214" s="680" t="str">
        <f t="shared" si="138"/>
        <v>Okay</v>
      </c>
      <c r="O214" s="680" t="str">
        <f t="shared" si="139"/>
        <v>TRUE</v>
      </c>
      <c r="P214" s="680" t="b">
        <f t="shared" si="140"/>
        <v>1</v>
      </c>
      <c r="Q214" s="680" t="b">
        <f t="shared" si="76"/>
        <v>1</v>
      </c>
      <c r="R214" s="680" t="b">
        <f t="shared" si="77"/>
        <v>1</v>
      </c>
      <c r="S214" s="681">
        <f t="shared" si="141"/>
        <v>33.386301369863013</v>
      </c>
      <c r="T214" s="682">
        <f t="shared" si="78"/>
        <v>59</v>
      </c>
      <c r="U214" s="682">
        <f t="shared" si="130"/>
        <v>48</v>
      </c>
      <c r="V214" s="682">
        <f t="shared" si="79"/>
        <v>11.389041095890411</v>
      </c>
      <c r="W214" s="682">
        <f t="shared" si="142"/>
        <v>1</v>
      </c>
      <c r="X214" s="683">
        <f t="shared" si="143"/>
        <v>110570.48000000001</v>
      </c>
      <c r="Y214" s="684">
        <f t="shared" si="123"/>
        <v>7.79E-3</v>
      </c>
      <c r="Z214" s="684">
        <f>IF($D214=$C$1,VLOOKUP($T214,Male_Annuity_Tables,MATCH($W214+2,'Mortality Tables'!$DS$1:$HT$1,0),FALSE),VLOOKUP($T214,Fe_Annuity_Tables,MATCH($W214+2,'Mortality Tables'!$M$1:$DN$1,0),FALSE))</f>
        <v>0.94259950000000003</v>
      </c>
      <c r="AA214" s="664"/>
      <c r="AB214" s="685">
        <f t="shared" ref="AB214:AQ229" si="152">IFERROR(IF($W214&gt;=AB$3,($H214*(1+Ann_Salary_Growth_Rate)^AB$3),""),0)</f>
        <v>685006.05715000001</v>
      </c>
      <c r="AC214" s="685" t="str">
        <f t="shared" si="152"/>
        <v/>
      </c>
      <c r="AD214" s="685" t="str">
        <f t="shared" si="152"/>
        <v/>
      </c>
      <c r="AE214" s="685" t="str">
        <f t="shared" si="152"/>
        <v/>
      </c>
      <c r="AF214" s="685" t="str">
        <f t="shared" si="152"/>
        <v/>
      </c>
      <c r="AG214" s="685" t="str">
        <f t="shared" si="152"/>
        <v/>
      </c>
      <c r="AH214" s="685" t="str">
        <f t="shared" si="152"/>
        <v/>
      </c>
      <c r="AI214" s="685" t="str">
        <f t="shared" si="152"/>
        <v/>
      </c>
      <c r="AJ214" s="685" t="str">
        <f t="shared" si="152"/>
        <v/>
      </c>
      <c r="AK214" s="685" t="str">
        <f t="shared" si="152"/>
        <v/>
      </c>
      <c r="AL214" s="685" t="str">
        <f t="shared" si="152"/>
        <v/>
      </c>
      <c r="AM214" s="685" t="str">
        <f t="shared" si="152"/>
        <v/>
      </c>
      <c r="AN214" s="685" t="str">
        <f t="shared" si="152"/>
        <v/>
      </c>
      <c r="AO214" s="685" t="str">
        <f t="shared" si="152"/>
        <v/>
      </c>
      <c r="AP214" s="685" t="str">
        <f t="shared" si="152"/>
        <v/>
      </c>
      <c r="AQ214" s="685" t="str">
        <f t="shared" si="152"/>
        <v/>
      </c>
      <c r="AR214" s="685" t="str">
        <f t="shared" si="151"/>
        <v/>
      </c>
      <c r="AS214" s="685" t="str">
        <f t="shared" si="151"/>
        <v/>
      </c>
      <c r="AT214" s="685" t="str">
        <f t="shared" si="151"/>
        <v/>
      </c>
      <c r="AU214" s="685" t="str">
        <f t="shared" si="151"/>
        <v/>
      </c>
      <c r="AV214" s="685" t="str">
        <f t="shared" si="136"/>
        <v/>
      </c>
      <c r="AW214" s="685" t="str">
        <f t="shared" si="136"/>
        <v/>
      </c>
      <c r="AX214" s="685" t="str">
        <f t="shared" si="136"/>
        <v/>
      </c>
      <c r="AY214" s="685" t="str">
        <f t="shared" si="136"/>
        <v/>
      </c>
      <c r="AZ214" s="685" t="str">
        <f t="shared" si="136"/>
        <v/>
      </c>
      <c r="BA214" s="685" t="str">
        <f t="shared" si="136"/>
        <v/>
      </c>
      <c r="BB214" s="685" t="str">
        <f t="shared" si="136"/>
        <v/>
      </c>
      <c r="BC214" s="685" t="str">
        <f t="shared" si="136"/>
        <v/>
      </c>
      <c r="BD214" s="685" t="str">
        <f t="shared" si="136"/>
        <v/>
      </c>
      <c r="BE214" s="685" t="str">
        <f t="shared" si="136"/>
        <v/>
      </c>
      <c r="BF214" s="685" t="str">
        <f t="shared" si="136"/>
        <v/>
      </c>
      <c r="BG214" s="685" t="str">
        <f t="shared" si="136"/>
        <v/>
      </c>
      <c r="BH214" s="685" t="str">
        <f t="shared" si="136"/>
        <v/>
      </c>
      <c r="BI214" s="685" t="str">
        <f t="shared" si="135"/>
        <v/>
      </c>
      <c r="BJ214" s="685" t="str">
        <f t="shared" si="135"/>
        <v/>
      </c>
      <c r="BK214" s="685" t="str">
        <f t="shared" si="135"/>
        <v/>
      </c>
      <c r="BL214" s="685" t="str">
        <f t="shared" si="135"/>
        <v/>
      </c>
      <c r="BM214" s="685" t="str">
        <f t="shared" si="135"/>
        <v/>
      </c>
      <c r="BN214" s="685" t="str">
        <f t="shared" si="135"/>
        <v/>
      </c>
      <c r="BO214" s="685" t="str">
        <f t="shared" si="135"/>
        <v/>
      </c>
      <c r="BP214" s="685" t="str">
        <f t="shared" si="135"/>
        <v/>
      </c>
      <c r="BQ214" s="685" t="str">
        <f t="shared" si="135"/>
        <v/>
      </c>
      <c r="BR214" s="529"/>
      <c r="BS214" s="685">
        <f>IFERROR(($L214+AB214*Contr_Rate)*(1+Inv_Return)*IF($D214=$C$1,VLOOKUP($T214,Male_Annuity_Tables,MATCH($BS$3+3,'Mortality Tables'!$N$1:$DN$1,0),FALSE),VLOOKUP($T214,Fe_Annuity_Tables,MATCH(BS$3+3,'Mortality Tables'!$N$1:$DN$1,0),FALSE)),"")</f>
        <v>306165.65147322149</v>
      </c>
      <c r="BT214" s="685" t="str">
        <f>IFERROR(($BS214+AC214*Contr_Rate)*(1+Inv_Return)*IF($D214=$C$1,VLOOKUP($T214,Male_Annuity_Tables,MATCH($BS$3+3,'Mortality Tables'!$N$1:$DN$1,0),FALSE),VLOOKUP($T214,Fe_Annuity_Tables,MATCH(BT$3+3,'Mortality Tables'!$N$1:$DN$1,0),FALSE)),"")</f>
        <v/>
      </c>
      <c r="BU214" s="685" t="str">
        <f>IFERROR((BT214+AD214*Contr_Rate)*(1+Inv_Return)*IF($D214=$C$1,VLOOKUP($T214,Male_Annuity_Tables,MATCH($BS$3+3,'Mortality Tables'!$N$1:$DN$1,0),FALSE),VLOOKUP($T214,Fe_Annuity_Tables,MATCH(BU$3+3,'Mortality Tables'!$N$1:$DN$1,0),FALSE)),"")</f>
        <v/>
      </c>
      <c r="BV214" s="685" t="str">
        <f>IFERROR((BU214+AE214*Contr_Rate)*(1+Inv_Return)*IF($D214=$C$1,VLOOKUP($T214,Male_Annuity_Tables,MATCH($BS$3+3,'Mortality Tables'!$N$1:$DN$1,0),FALSE),VLOOKUP($T214,Fe_Annuity_Tables,MATCH(BV$3+3,'Mortality Tables'!$N$1:$DN$1,0),FALSE)),"")</f>
        <v/>
      </c>
      <c r="BW214" s="685" t="str">
        <f>IFERROR((BV214+AF214*Contr_Rate)*(1+Inv_Return)*IF($D214=$C$1,VLOOKUP($T214,Male_Annuity_Tables,MATCH($BS$3+3,'Mortality Tables'!$N$1:$DN$1,0),FALSE),VLOOKUP($T214,Fe_Annuity_Tables,MATCH(BW$3+3,'Mortality Tables'!$N$1:$DN$1,0),FALSE)),"")</f>
        <v/>
      </c>
      <c r="BX214" s="685" t="str">
        <f>IFERROR((BW214+AG214*Contr_Rate)*(1+Inv_Return)*IF($D214=$C$1,VLOOKUP($T214,Male_Annuity_Tables,MATCH($BS$3+3,'Mortality Tables'!$N$1:$DN$1,0),FALSE),VLOOKUP($T214,Fe_Annuity_Tables,MATCH(BX$3+3,'Mortality Tables'!$N$1:$DN$1,0),FALSE)),"")</f>
        <v/>
      </c>
      <c r="BY214" s="685" t="str">
        <f>IFERROR((BX214+AH214*Contr_Rate)*(1+Inv_Return)*IF($D214=$C$1,VLOOKUP($T214,Male_Annuity_Tables,MATCH($BS$3+3,'Mortality Tables'!$N$1:$DN$1,0),FALSE),VLOOKUP($T214,Fe_Annuity_Tables,MATCH(BY$3+3,'Mortality Tables'!$N$1:$DN$1,0),FALSE)),"")</f>
        <v/>
      </c>
      <c r="BZ214" s="685" t="str">
        <f>IFERROR((BY214+AI214*Contr_Rate)*(1+Inv_Return)*IF($D214=$C$1,VLOOKUP($T214,Male_Annuity_Tables,MATCH($BS$3+3,'Mortality Tables'!$N$1:$DN$1,0),FALSE),VLOOKUP($T214,Fe_Annuity_Tables,MATCH(BZ$3+3,'Mortality Tables'!$N$1:$DN$1,0),FALSE)),"")</f>
        <v/>
      </c>
      <c r="CA214" s="685" t="str">
        <f>IFERROR((BZ214+AJ214*Contr_Rate)*(1+Inv_Return)*IF($D214=$C$1,VLOOKUP($T214,Male_Annuity_Tables,MATCH($BS$3+3,'Mortality Tables'!$N$1:$DN$1,0),FALSE),VLOOKUP($T214,Fe_Annuity_Tables,MATCH(CA$3+3,'Mortality Tables'!$N$1:$DN$1,0),FALSE)),"")</f>
        <v/>
      </c>
      <c r="CB214" s="685" t="str">
        <f>IFERROR((CA214+AK214*Contr_Rate)*(1+Inv_Return)*IF($D214=$C$1,VLOOKUP($T214,Male_Annuity_Tables,MATCH($BS$3+3,'Mortality Tables'!$N$1:$DN$1,0),FALSE),VLOOKUP($T214,Fe_Annuity_Tables,MATCH(CB$3+3,'Mortality Tables'!$N$1:$DN$1,0),FALSE)),"")</f>
        <v/>
      </c>
      <c r="CC214" s="685" t="str">
        <f>IFERROR((CB214+AL214*Contr_Rate)*(1+Inv_Return)*IF($D214=$C$1,VLOOKUP($T214,Male_Annuity_Tables,MATCH($BS$3+3,'Mortality Tables'!$N$1:$DN$1,0),FALSE),VLOOKUP($T214,Fe_Annuity_Tables,MATCH(CC$3+3,'Mortality Tables'!$N$1:$DN$1,0),FALSE)),"")</f>
        <v/>
      </c>
      <c r="CD214" s="685" t="str">
        <f>IFERROR((CC214+AM214*Contr_Rate)*(1+Inv_Return)*IF($D214=$C$1,VLOOKUP($T214,Male_Annuity_Tables,MATCH($BS$3+3,'Mortality Tables'!$N$1:$DN$1,0),FALSE),VLOOKUP($T214,Fe_Annuity_Tables,MATCH(CD$3+3,'Mortality Tables'!$N$1:$DN$1,0),FALSE)),"")</f>
        <v/>
      </c>
      <c r="CE214" s="685" t="str">
        <f>IFERROR((CD214+AN214*Contr_Rate)*(1+Inv_Return)*IF($D214=$C$1,VLOOKUP($T214,Male_Annuity_Tables,MATCH($BS$3+3,'Mortality Tables'!$N$1:$DN$1,0),FALSE),VLOOKUP($T214,Fe_Annuity_Tables,MATCH(CE$3+3,'Mortality Tables'!$N$1:$DN$1,0),FALSE)),"")</f>
        <v/>
      </c>
      <c r="CF214" s="685" t="str">
        <f>IFERROR((CE214+AO214*Contr_Rate)*(1+Inv_Return)*IF($D214=$C$1,VLOOKUP($T214,Male_Annuity_Tables,MATCH($BS$3+3,'Mortality Tables'!$N$1:$DN$1,0),FALSE),VLOOKUP($T214,Fe_Annuity_Tables,MATCH(CF$3+3,'Mortality Tables'!$N$1:$DN$1,0),FALSE)),"")</f>
        <v/>
      </c>
      <c r="CG214" s="685" t="str">
        <f>IFERROR((CF214+AP214*Contr_Rate)*(1+Inv_Return)*IF($D214=$C$1,VLOOKUP($T214,Male_Annuity_Tables,MATCH($BS$3+3,'Mortality Tables'!$N$1:$DN$1,0),FALSE),VLOOKUP($T214,Fe_Annuity_Tables,MATCH(CG$3+3,'Mortality Tables'!$N$1:$DN$1,0),FALSE)),"")</f>
        <v/>
      </c>
      <c r="CH214" s="685" t="str">
        <f>IFERROR((CG214+AQ214*Contr_Rate)*(1+Inv_Return)*IF($D214=$C$1,VLOOKUP($T214,Male_Annuity_Tables,MATCH($BS$3+3,'Mortality Tables'!$N$1:$DN$1,0),FALSE),VLOOKUP($T214,Fe_Annuity_Tables,MATCH(CH$3+3,'Mortality Tables'!$N$1:$DN$1,0),FALSE)),"")</f>
        <v/>
      </c>
      <c r="CI214" s="685" t="str">
        <f>IFERROR((CH214+AR214*Contr_Rate)*(1+Inv_Return)*IF($D214=$C$1,VLOOKUP($T214,Male_Annuity_Tables,MATCH($BS$3+3,'Mortality Tables'!$N$1:$DN$1,0),FALSE),VLOOKUP($T214,Fe_Annuity_Tables,MATCH(CI$3+3,'Mortality Tables'!$N$1:$DN$1,0),FALSE)),"")</f>
        <v/>
      </c>
      <c r="CJ214" s="685" t="str">
        <f>IFERROR((CI214+AS214*Contr_Rate)*(1+Inv_Return)*IF($D214=$C$1,VLOOKUP($T214,Male_Annuity_Tables,MATCH($BS$3+3,'Mortality Tables'!$N$1:$DN$1,0),FALSE),VLOOKUP($T214,Fe_Annuity_Tables,MATCH(CJ$3+3,'Mortality Tables'!$N$1:$DN$1,0),FALSE)),"")</f>
        <v/>
      </c>
      <c r="CK214" s="685" t="str">
        <f>IFERROR((CJ214+AT214*Contr_Rate)*(1+Inv_Return)*IF($D214=$C$1,VLOOKUP($T214,Male_Annuity_Tables,MATCH($BS$3+3,'Mortality Tables'!$N$1:$DN$1,0),FALSE),VLOOKUP($T214,Fe_Annuity_Tables,MATCH(CK$3+3,'Mortality Tables'!$N$1:$DN$1,0),FALSE)),"")</f>
        <v/>
      </c>
      <c r="CL214" s="685" t="str">
        <f>IFERROR((CK214+AU214*Contr_Rate)*(1+Inv_Return)*IF($D214=$C$1,VLOOKUP($T214,Male_Annuity_Tables,MATCH($BS$3+3,'Mortality Tables'!$N$1:$DN$1,0),FALSE),VLOOKUP($T214,Fe_Annuity_Tables,MATCH(CL$3+3,'Mortality Tables'!$N$1:$DN$1,0),FALSE)),"")</f>
        <v/>
      </c>
      <c r="CM214" s="685" t="str">
        <f>IFERROR((CL214+AV214*Contr_Rate)*(1+Inv_Return)*IF($D214=$C$1,VLOOKUP($T214,Male_Annuity_Tables,MATCH($BS$3+3,'Mortality Tables'!$N$1:$DN$1,0),FALSE),VLOOKUP($T214,Fe_Annuity_Tables,MATCH(CM$3+3,'Mortality Tables'!$N$1:$DN$1,0),FALSE)),"")</f>
        <v/>
      </c>
      <c r="CN214" s="685" t="str">
        <f>IFERROR((CM214+AW214*Contr_Rate)*(1+Inv_Return)*IF($D214=$C$1,VLOOKUP($T214,Male_Annuity_Tables,MATCH($BS$3+3,'Mortality Tables'!$N$1:$DN$1,0),FALSE),VLOOKUP($T214,Fe_Annuity_Tables,MATCH(CN$3+3,'Mortality Tables'!$N$1:$DN$1,0),FALSE)),"")</f>
        <v/>
      </c>
      <c r="CO214" s="685" t="str">
        <f>IFERROR((CN214+AX214*Contr_Rate)*(1+Inv_Return)*IF($D214=$C$1,VLOOKUP($T214,Male_Annuity_Tables,MATCH($BS$3+3,'Mortality Tables'!$N$1:$DN$1,0),FALSE),VLOOKUP($T214,Fe_Annuity_Tables,MATCH(CO$3+3,'Mortality Tables'!$N$1:$DN$1,0),FALSE)),"")</f>
        <v/>
      </c>
      <c r="CP214" s="685" t="str">
        <f>IFERROR((CO214+AY214*Contr_Rate)*(1+Inv_Return)*IF($D214=$C$1,VLOOKUP($T214,Male_Annuity_Tables,MATCH($BS$3+3,'Mortality Tables'!$N$1:$DN$1,0),FALSE),VLOOKUP($T214,Fe_Annuity_Tables,MATCH(CP$3+3,'Mortality Tables'!$N$1:$DN$1,0),FALSE)),"")</f>
        <v/>
      </c>
      <c r="CQ214" s="685" t="str">
        <f>IFERROR((CP214+AZ214*Contr_Rate)*(1+Inv_Return)*IF($D214=$C$1,VLOOKUP($T214,Male_Annuity_Tables,MATCH($BS$3+3,'Mortality Tables'!$N$1:$DN$1,0),FALSE),VLOOKUP($T214,Fe_Annuity_Tables,MATCH(CQ$3+3,'Mortality Tables'!$N$1:$DN$1,0),FALSE)),"")</f>
        <v/>
      </c>
      <c r="CR214" s="685" t="str">
        <f>IFERROR((CQ214+BA214*Contr_Rate)*(1+Inv_Return)*IF($D214=$C$1,VLOOKUP($T214,Male_Annuity_Tables,MATCH($BS$3+3,'Mortality Tables'!$N$1:$DN$1,0),FALSE),VLOOKUP($T214,Fe_Annuity_Tables,MATCH(CR$3+3,'Mortality Tables'!$N$1:$DN$1,0),FALSE)),"")</f>
        <v/>
      </c>
      <c r="CS214" s="685" t="str">
        <f>IFERROR((CR214+BB214*Contr_Rate)*(1+Inv_Return)*IF($D214=$C$1,VLOOKUP($T214,Male_Annuity_Tables,MATCH($BS$3+3,'Mortality Tables'!$N$1:$DN$1,0),FALSE),VLOOKUP($T214,Fe_Annuity_Tables,MATCH(CS$3+3,'Mortality Tables'!$N$1:$DN$1,0),FALSE)),"")</f>
        <v/>
      </c>
      <c r="CT214" s="685" t="str">
        <f>IFERROR((CS214+BC214*Contr_Rate)*(1+Inv_Return)*IF($D214=$C$1,VLOOKUP($T214,Male_Annuity_Tables,MATCH($BS$3+3,'Mortality Tables'!$N$1:$DN$1,0),FALSE),VLOOKUP($T214,Fe_Annuity_Tables,MATCH(CT$3+3,'Mortality Tables'!$N$1:$DN$1,0),FALSE)),"")</f>
        <v/>
      </c>
      <c r="CU214" s="685" t="str">
        <f>IFERROR((CT214+BD214*Contr_Rate)*(1+Inv_Return)*IF($D214=$C$1,VLOOKUP($T214,Male_Annuity_Tables,MATCH($BS$3+3,'Mortality Tables'!$N$1:$DN$1,0),FALSE),VLOOKUP($T214,Fe_Annuity_Tables,MATCH(CU$3+3,'Mortality Tables'!$N$1:$DN$1,0),FALSE)),"")</f>
        <v/>
      </c>
      <c r="CV214" s="685" t="str">
        <f>IFERROR((CU214+BE214*Contr_Rate)*(1+Inv_Return)*IF($D214=$C$1,VLOOKUP($T214,Male_Annuity_Tables,MATCH($BS$3+3,'Mortality Tables'!$N$1:$DN$1,0),FALSE),VLOOKUP($T214,Fe_Annuity_Tables,MATCH(CV$3+3,'Mortality Tables'!$N$1:$DN$1,0),FALSE)),"")</f>
        <v/>
      </c>
      <c r="CW214" s="685" t="str">
        <f>IFERROR((CV214+BF214*Contr_Rate)*(1+Inv_Return)*IF($D214=$C$1,VLOOKUP($T214,Male_Annuity_Tables,MATCH($BS$3+3,'Mortality Tables'!$N$1:$DN$1,0),FALSE),VLOOKUP($T214,Fe_Annuity_Tables,MATCH(CW$3+3,'Mortality Tables'!$N$1:$DN$1,0),FALSE)),"")</f>
        <v/>
      </c>
      <c r="CX214" s="685" t="str">
        <f>IFERROR((CW214+BG214*Contr_Rate)*(1+Inv_Return)*IF($D214=$C$1,VLOOKUP($T214,Male_Annuity_Tables,MATCH($BS$3+3,'Mortality Tables'!$N$1:$DN$1,0),FALSE),VLOOKUP($T214,Fe_Annuity_Tables,MATCH(CX$3+3,'Mortality Tables'!$N$1:$DN$1,0),FALSE)),"")</f>
        <v/>
      </c>
      <c r="CY214" s="685" t="str">
        <f>IFERROR((CX214+BH214*Contr_Rate)*(1+Inv_Return)*IF($D214=$C$1,VLOOKUP($T214,Male_Annuity_Tables,MATCH($BS$3+3,'Mortality Tables'!$N$1:$DN$1,0),FALSE),VLOOKUP($T214,Fe_Annuity_Tables,MATCH(CY$3+3,'Mortality Tables'!$N$1:$DN$1,0),FALSE)),"")</f>
        <v/>
      </c>
      <c r="CZ214" s="685" t="str">
        <f>IFERROR((CY214+BI214*Contr_Rate)*(1+Inv_Return)*IF($D214=$C$1,VLOOKUP($T214,Male_Annuity_Tables,MATCH($BS$3+3,'Mortality Tables'!$N$1:$DN$1,0),FALSE),VLOOKUP($T214,Fe_Annuity_Tables,MATCH(CZ$3+3,'Mortality Tables'!$N$1:$DN$1,0),FALSE)),"")</f>
        <v/>
      </c>
      <c r="DA214" s="685" t="str">
        <f>IFERROR((CZ214+BJ214*Contr_Rate)*(1+Inv_Return)*IF($D214=$C$1,VLOOKUP($T214,Male_Annuity_Tables,MATCH($BS$3+3,'Mortality Tables'!$N$1:$DN$1,0),FALSE),VLOOKUP($T214,Fe_Annuity_Tables,MATCH(DA$3+3,'Mortality Tables'!$N$1:$DN$1,0),FALSE)),"")</f>
        <v/>
      </c>
      <c r="DB214" s="685" t="str">
        <f>IFERROR((DA214+BK214*Contr_Rate)*(1+Inv_Return)*IF($D214=$C$1,VLOOKUP($T214,Male_Annuity_Tables,MATCH($BS$3+3,'Mortality Tables'!$N$1:$DN$1,0),FALSE),VLOOKUP($T214,Fe_Annuity_Tables,MATCH(DB$3+3,'Mortality Tables'!$N$1:$DN$1,0),FALSE)),"")</f>
        <v/>
      </c>
      <c r="DC214" s="685" t="str">
        <f>IFERROR((DB214+BL214*Contr_Rate)*(1+Inv_Return)*IF($D214=$C$1,VLOOKUP($T214,Male_Annuity_Tables,MATCH($BS$3+3,'Mortality Tables'!$N$1:$DN$1,0),FALSE),VLOOKUP($T214,Fe_Annuity_Tables,MATCH(DC$3+3,'Mortality Tables'!$N$1:$DN$1,0),FALSE)),"")</f>
        <v/>
      </c>
      <c r="DD214" s="685" t="str">
        <f>IFERROR((DC214+BM214*Contr_Rate)*(1+Inv_Return)*IF($D214=$C$1,VLOOKUP($T214,Male_Annuity_Tables,MATCH($BS$3+3,'Mortality Tables'!$N$1:$DN$1,0),FALSE),VLOOKUP($T214,Fe_Annuity_Tables,MATCH(DD$3+3,'Mortality Tables'!$N$1:$DN$1,0),FALSE)),"")</f>
        <v/>
      </c>
      <c r="DE214" s="685" t="str">
        <f>IFERROR((DD214+BN214*Contr_Rate)*(1+Inv_Return)*IF($D214=$C$1,VLOOKUP($T214,Male_Annuity_Tables,MATCH($BS$3+3,'Mortality Tables'!$N$1:$DN$1,0),FALSE),VLOOKUP($T214,Fe_Annuity_Tables,MATCH(DE$3+3,'Mortality Tables'!$N$1:$DN$1,0),FALSE)),"")</f>
        <v/>
      </c>
      <c r="DF214" s="685" t="str">
        <f>IFERROR((DE214+BO214*Contr_Rate)*(1+Inv_Return)*IF($D214=$C$1,VLOOKUP($T214,Male_Annuity_Tables,MATCH($BS$3+3,'Mortality Tables'!$N$1:$DN$1,0),FALSE),VLOOKUP($T214,Fe_Annuity_Tables,MATCH(DF$3+3,'Mortality Tables'!$N$1:$DN$1,0),FALSE)),"")</f>
        <v/>
      </c>
      <c r="DG214" s="685" t="str">
        <f>IFERROR((DF214+BP214*Contr_Rate)*(1+Inv_Return)*IF($D214=$C$1,VLOOKUP($T214,Male_Annuity_Tables,MATCH($BS$3+3,'Mortality Tables'!$N$1:$DN$1,0),FALSE),VLOOKUP($T214,Fe_Annuity_Tables,MATCH(DG$3+3,'Mortality Tables'!$N$1:$DN$1,0),FALSE)),"")</f>
        <v/>
      </c>
      <c r="DH214" s="685" t="str">
        <f>IFERROR((DG214+BQ214*Contr_Rate)*(1+Inv_Return)*IF($D214=$C$1,VLOOKUP($T214,Male_Annuity_Tables,MATCH($BS$3+3,'Mortality Tables'!$N$1:$DN$1,0),FALSE),VLOOKUP($T214,Fe_Annuity_Tables,MATCH(DH$3+3,'Mortality Tables'!$N$1:$DN$1,0),FALSE)),"")</f>
        <v/>
      </c>
      <c r="DJ214" s="686">
        <f t="shared" si="144"/>
        <v>306165.65147322149</v>
      </c>
      <c r="DK214" s="680">
        <f t="shared" si="60"/>
        <v>8.8017766057058875</v>
      </c>
      <c r="DL214" s="686">
        <f t="shared" si="145"/>
        <v>23305.634268663336</v>
      </c>
      <c r="DM214" s="686">
        <f t="shared" si="132"/>
        <v>685006.05715000001</v>
      </c>
      <c r="DN214" s="687">
        <f t="shared" si="146"/>
        <v>3.4022522903852159E-2</v>
      </c>
      <c r="DP214" s="688">
        <f t="shared" si="147"/>
        <v>17574.061477388648</v>
      </c>
      <c r="DQ214" s="688" t="str">
        <f t="shared" si="148"/>
        <v/>
      </c>
      <c r="DR214" s="688" t="str">
        <f t="shared" si="149"/>
        <v/>
      </c>
    </row>
    <row r="215" spans="1:122" s="657" customFormat="1" ht="14.5">
      <c r="A215" s="675" t="s">
        <v>1498</v>
      </c>
      <c r="B215" s="675" t="s">
        <v>1499</v>
      </c>
      <c r="C215" s="675" t="s">
        <v>236</v>
      </c>
      <c r="D215" s="675" t="s">
        <v>61</v>
      </c>
      <c r="E215" s="676">
        <v>29078</v>
      </c>
      <c r="F215" s="677">
        <v>35719</v>
      </c>
      <c r="G215" s="677">
        <v>43007</v>
      </c>
      <c r="H215" s="678">
        <v>1231294</v>
      </c>
      <c r="I215" s="678">
        <v>111844.79</v>
      </c>
      <c r="J215" s="678">
        <v>116026.67</v>
      </c>
      <c r="K215" s="678">
        <v>23670.36</v>
      </c>
      <c r="L215" s="678">
        <v>251541.82</v>
      </c>
      <c r="M215" s="679">
        <f>IF(COUNTIF($A$4:A215,A215)=1,0,1)</f>
        <v>0</v>
      </c>
      <c r="N215" s="680" t="str">
        <f t="shared" si="138"/>
        <v>Okay</v>
      </c>
      <c r="O215" s="680" t="str">
        <f t="shared" si="139"/>
        <v>TRUE</v>
      </c>
      <c r="P215" s="680" t="b">
        <f t="shared" si="140"/>
        <v>1</v>
      </c>
      <c r="Q215" s="680" t="b">
        <f t="shared" si="76"/>
        <v>1</v>
      </c>
      <c r="R215" s="680" t="b">
        <f t="shared" si="77"/>
        <v>1</v>
      </c>
      <c r="S215" s="681">
        <f t="shared" si="141"/>
        <v>18.194520547945206</v>
      </c>
      <c r="T215" s="682">
        <f t="shared" si="78"/>
        <v>45</v>
      </c>
      <c r="U215" s="682">
        <f t="shared" si="130"/>
        <v>38</v>
      </c>
      <c r="V215" s="682">
        <f t="shared" si="79"/>
        <v>7.2575342465753421</v>
      </c>
      <c r="W215" s="682">
        <f t="shared" si="142"/>
        <v>15</v>
      </c>
      <c r="X215" s="683">
        <f t="shared" si="143"/>
        <v>3773127.3000000003</v>
      </c>
      <c r="Y215" s="684">
        <f t="shared" si="123"/>
        <v>3.49E-3</v>
      </c>
      <c r="Z215" s="684">
        <f>IF($D215=$C$1,VLOOKUP($T215,Male_Annuity_Tables,MATCH($W215+2,'Mortality Tables'!$DS$1:$HT$1,0),FALSE),VLOOKUP($T215,Fe_Annuity_Tables,MATCH($W215+2,'Mortality Tables'!$M$1:$DN$1,0),FALSE))</f>
        <v>0.18203071367981211</v>
      </c>
      <c r="AA215" s="664"/>
      <c r="AB215" s="685">
        <f t="shared" si="152"/>
        <v>1294028.4293</v>
      </c>
      <c r="AC215" s="685">
        <f t="shared" si="152"/>
        <v>1359959.1777728351</v>
      </c>
      <c r="AD215" s="685">
        <f t="shared" si="152"/>
        <v>1429249.0978803611</v>
      </c>
      <c r="AE215" s="685">
        <f t="shared" si="152"/>
        <v>1502069.3394173656</v>
      </c>
      <c r="AF215" s="685">
        <f t="shared" si="152"/>
        <v>1578599.7722606803</v>
      </c>
      <c r="AG215" s="685">
        <f t="shared" si="152"/>
        <v>1659029.4306573621</v>
      </c>
      <c r="AH215" s="685">
        <f t="shared" si="152"/>
        <v>1743556.9801493548</v>
      </c>
      <c r="AI215" s="685">
        <f t="shared" si="152"/>
        <v>1832391.2082879643</v>
      </c>
      <c r="AJ215" s="685">
        <f t="shared" si="152"/>
        <v>1925751.5403502365</v>
      </c>
      <c r="AK215" s="685">
        <f t="shared" si="152"/>
        <v>2023868.5813310808</v>
      </c>
      <c r="AL215" s="685">
        <f t="shared" si="152"/>
        <v>2126984.6855498995</v>
      </c>
      <c r="AM215" s="685">
        <f t="shared" si="152"/>
        <v>2235354.5552786668</v>
      </c>
      <c r="AN215" s="685">
        <f t="shared" si="152"/>
        <v>2349245.8698701151</v>
      </c>
      <c r="AO215" s="685">
        <f t="shared" si="152"/>
        <v>2468939.9469399978</v>
      </c>
      <c r="AP215" s="685">
        <f t="shared" si="152"/>
        <v>2594732.4372365908</v>
      </c>
      <c r="AQ215" s="685" t="str">
        <f t="shared" si="152"/>
        <v/>
      </c>
      <c r="AR215" s="685" t="str">
        <f t="shared" si="151"/>
        <v/>
      </c>
      <c r="AS215" s="685" t="str">
        <f t="shared" si="151"/>
        <v/>
      </c>
      <c r="AT215" s="685" t="str">
        <f t="shared" si="151"/>
        <v/>
      </c>
      <c r="AU215" s="685" t="str">
        <f t="shared" si="151"/>
        <v/>
      </c>
      <c r="AV215" s="685" t="str">
        <f t="shared" si="136"/>
        <v/>
      </c>
      <c r="AW215" s="685" t="str">
        <f t="shared" si="136"/>
        <v/>
      </c>
      <c r="AX215" s="685" t="str">
        <f t="shared" si="136"/>
        <v/>
      </c>
      <c r="AY215" s="685" t="str">
        <f t="shared" si="136"/>
        <v/>
      </c>
      <c r="AZ215" s="685" t="str">
        <f t="shared" si="136"/>
        <v/>
      </c>
      <c r="BA215" s="685" t="str">
        <f t="shared" si="136"/>
        <v/>
      </c>
      <c r="BB215" s="685" t="str">
        <f t="shared" si="136"/>
        <v/>
      </c>
      <c r="BC215" s="685" t="str">
        <f t="shared" si="136"/>
        <v/>
      </c>
      <c r="BD215" s="685" t="str">
        <f t="shared" si="136"/>
        <v/>
      </c>
      <c r="BE215" s="685" t="str">
        <f t="shared" si="136"/>
        <v/>
      </c>
      <c r="BF215" s="685" t="str">
        <f t="shared" si="136"/>
        <v/>
      </c>
      <c r="BG215" s="685" t="str">
        <f t="shared" si="136"/>
        <v/>
      </c>
      <c r="BH215" s="685" t="str">
        <f t="shared" si="136"/>
        <v/>
      </c>
      <c r="BI215" s="685" t="str">
        <f t="shared" si="135"/>
        <v/>
      </c>
      <c r="BJ215" s="685" t="str">
        <f t="shared" si="135"/>
        <v/>
      </c>
      <c r="BK215" s="685" t="str">
        <f t="shared" si="135"/>
        <v/>
      </c>
      <c r="BL215" s="685" t="str">
        <f t="shared" si="135"/>
        <v/>
      </c>
      <c r="BM215" s="685" t="str">
        <f t="shared" si="135"/>
        <v/>
      </c>
      <c r="BN215" s="685" t="str">
        <f t="shared" si="135"/>
        <v/>
      </c>
      <c r="BO215" s="685" t="str">
        <f t="shared" si="135"/>
        <v/>
      </c>
      <c r="BP215" s="685" t="str">
        <f t="shared" si="135"/>
        <v/>
      </c>
      <c r="BQ215" s="685" t="str">
        <f t="shared" si="135"/>
        <v/>
      </c>
      <c r="BR215" s="529"/>
      <c r="BS215" s="685">
        <f>IFERROR(($L215+AB215*Contr_Rate)*(1+Inv_Return)*IF($D215=$C$1,VLOOKUP($T215,Male_Annuity_Tables,MATCH($BS$3+3,'Mortality Tables'!$N$1:$DN$1,0),FALSE),VLOOKUP($T215,Fe_Annuity_Tables,MATCH(BS$3+3,'Mortality Tables'!$N$1:$DN$1,0),FALSE)),"")</f>
        <v>556870.15938924602</v>
      </c>
      <c r="BT215" s="685">
        <f>IFERROR(($BS215+AC215*Contr_Rate)*(1+Inv_Return)*IF($D215=$C$1,VLOOKUP($T215,Male_Annuity_Tables,MATCH($BS$3+3,'Mortality Tables'!$N$1:$DN$1,0),FALSE),VLOOKUP($T215,Fe_Annuity_Tables,MATCH(BT$3+3,'Mortality Tables'!$N$1:$DN$1,0),FALSE)),"")</f>
        <v>839859.76820677402</v>
      </c>
      <c r="BU215" s="685">
        <f>IFERROR((BT215+AD215*Contr_Rate)*(1+Inv_Return)*IF($D215=$C$1,VLOOKUP($T215,Male_Annuity_Tables,MATCH($BS$3+3,'Mortality Tables'!$N$1:$DN$1,0),FALSE),VLOOKUP($T215,Fe_Annuity_Tables,MATCH(BU$3+3,'Mortality Tables'!$N$1:$DN$1,0),FALSE)),"")</f>
        <v>1104281.8440117685</v>
      </c>
      <c r="BV215" s="685">
        <f>IFERROR((BU215+AE215*Contr_Rate)*(1+Inv_Return)*IF($D215=$C$1,VLOOKUP($T215,Male_Annuity_Tables,MATCH($BS$3+3,'Mortality Tables'!$N$1:$DN$1,0),FALSE),VLOOKUP($T215,Fe_Annuity_Tables,MATCH(BV$3+3,'Mortality Tables'!$N$1:$DN$1,0),FALSE)),"")</f>
        <v>1353463.7157442579</v>
      </c>
      <c r="BW215" s="685">
        <f>IFERROR((BV215+AF215*Contr_Rate)*(1+Inv_Return)*IF($D215=$C$1,VLOOKUP($T215,Male_Annuity_Tables,MATCH($BS$3+3,'Mortality Tables'!$N$1:$DN$1,0),FALSE),VLOOKUP($T215,Fe_Annuity_Tables,MATCH(BW$3+3,'Mortality Tables'!$N$1:$DN$1,0),FALSE)),"")</f>
        <v>1590348.6243900885</v>
      </c>
      <c r="BX215" s="685">
        <f>IFERROR((BW215+AG215*Contr_Rate)*(1+Inv_Return)*IF($D215=$C$1,VLOOKUP($T215,Male_Annuity_Tables,MATCH($BS$3+3,'Mortality Tables'!$N$1:$DN$1,0),FALSE),VLOOKUP($T215,Fe_Annuity_Tables,MATCH(BX$3+3,'Mortality Tables'!$N$1:$DN$1,0),FALSE)),"")</f>
        <v>1817547.8750301492</v>
      </c>
      <c r="BY215" s="685">
        <f>IFERROR((BX215+AH215*Contr_Rate)*(1+Inv_Return)*IF($D215=$C$1,VLOOKUP($T215,Male_Annuity_Tables,MATCH($BS$3+3,'Mortality Tables'!$N$1:$DN$1,0),FALSE),VLOOKUP($T215,Fe_Annuity_Tables,MATCH(BY$3+3,'Mortality Tables'!$N$1:$DN$1,0),FALSE)),"")</f>
        <v>2037386.3544785292</v>
      </c>
      <c r="BZ215" s="685">
        <f>IFERROR((BY215+AI215*Contr_Rate)*(1+Inv_Return)*IF($D215=$C$1,VLOOKUP($T215,Male_Annuity_Tables,MATCH($BS$3+3,'Mortality Tables'!$N$1:$DN$1,0),FALSE),VLOOKUP($T215,Fe_Annuity_Tables,MATCH(BZ$3+3,'Mortality Tables'!$N$1:$DN$1,0),FALSE)),"")</f>
        <v>2251942.2802154231</v>
      </c>
      <c r="CA215" s="685">
        <f>IFERROR((BZ215+AJ215*Contr_Rate)*(1+Inv_Return)*IF($D215=$C$1,VLOOKUP($T215,Male_Annuity_Tables,MATCH($BS$3+3,'Mortality Tables'!$N$1:$DN$1,0),FALSE),VLOOKUP($T215,Fe_Annuity_Tables,MATCH(CA$3+3,'Mortality Tables'!$N$1:$DN$1,0),FALSE)),"")</f>
        <v>2463081.9344842099</v>
      </c>
      <c r="CB215" s="685">
        <f>IFERROR((CA215+AK215*Contr_Rate)*(1+Inv_Return)*IF($D215=$C$1,VLOOKUP($T215,Male_Annuity_Tables,MATCH($BS$3+3,'Mortality Tables'!$N$1:$DN$1,0),FALSE),VLOOKUP($T215,Fe_Annuity_Tables,MATCH(CB$3+3,'Mortality Tables'!$N$1:$DN$1,0),FALSE)),"")</f>
        <v>2672490.0400903649</v>
      </c>
      <c r="CC215" s="685">
        <f>IFERROR((CB215+AL215*Contr_Rate)*(1+Inv_Return)*IF($D215=$C$1,VLOOKUP($T215,Male_Annuity_Tables,MATCH($BS$3+3,'Mortality Tables'!$N$1:$DN$1,0),FALSE),VLOOKUP($T215,Fe_Annuity_Tables,MATCH(CC$3+3,'Mortality Tables'!$N$1:$DN$1,0),FALSE)),"")</f>
        <v>2881696.3497344609</v>
      </c>
      <c r="CD215" s="685">
        <f>IFERROR((CC215+AM215*Contr_Rate)*(1+Inv_Return)*IF($D215=$C$1,VLOOKUP($T215,Male_Annuity_Tables,MATCH($BS$3+3,'Mortality Tables'!$N$1:$DN$1,0),FALSE),VLOOKUP($T215,Fe_Annuity_Tables,MATCH(CD$3+3,'Mortality Tables'!$N$1:$DN$1,0),FALSE)),"")</f>
        <v>3092098.946997575</v>
      </c>
      <c r="CE215" s="685">
        <f>IFERROR((CD215+AN215*Contr_Rate)*(1+Inv_Return)*IF($D215=$C$1,VLOOKUP($T215,Male_Annuity_Tables,MATCH($BS$3+3,'Mortality Tables'!$N$1:$DN$1,0),FALSE),VLOOKUP($T215,Fe_Annuity_Tables,MATCH(CE$3+3,'Mortality Tables'!$N$1:$DN$1,0),FALSE)),"")</f>
        <v>3304984.6929519</v>
      </c>
      <c r="CF215" s="685">
        <f>IFERROR((CE215+AO215*Contr_Rate)*(1+Inv_Return)*IF($D215=$C$1,VLOOKUP($T215,Male_Annuity_Tables,MATCH($BS$3+3,'Mortality Tables'!$N$1:$DN$1,0),FALSE),VLOOKUP($T215,Fe_Annuity_Tables,MATCH(CF$3+3,'Mortality Tables'!$N$1:$DN$1,0),FALSE)),"")</f>
        <v>3521547.1965536261</v>
      </c>
      <c r="CG215" s="685">
        <f>IFERROR((CF215+AP215*Contr_Rate)*(1+Inv_Return)*IF($D215=$C$1,VLOOKUP($T215,Male_Annuity_Tables,MATCH($BS$3+3,'Mortality Tables'!$N$1:$DN$1,0),FALSE),VLOOKUP($T215,Fe_Annuity_Tables,MATCH(CG$3+3,'Mortality Tables'!$N$1:$DN$1,0),FALSE)),"")</f>
        <v>3742902.638411059</v>
      </c>
      <c r="CH215" s="685" t="str">
        <f>IFERROR((CG215+AQ215*Contr_Rate)*(1+Inv_Return)*IF($D215=$C$1,VLOOKUP($T215,Male_Annuity_Tables,MATCH($BS$3+3,'Mortality Tables'!$N$1:$DN$1,0),FALSE),VLOOKUP($T215,Fe_Annuity_Tables,MATCH(CH$3+3,'Mortality Tables'!$N$1:$DN$1,0),FALSE)),"")</f>
        <v/>
      </c>
      <c r="CI215" s="685" t="str">
        <f>IFERROR((CH215+AR215*Contr_Rate)*(1+Inv_Return)*IF($D215=$C$1,VLOOKUP($T215,Male_Annuity_Tables,MATCH($BS$3+3,'Mortality Tables'!$N$1:$DN$1,0),FALSE),VLOOKUP($T215,Fe_Annuity_Tables,MATCH(CI$3+3,'Mortality Tables'!$N$1:$DN$1,0),FALSE)),"")</f>
        <v/>
      </c>
      <c r="CJ215" s="685" t="str">
        <f>IFERROR((CI215+AS215*Contr_Rate)*(1+Inv_Return)*IF($D215=$C$1,VLOOKUP($T215,Male_Annuity_Tables,MATCH($BS$3+3,'Mortality Tables'!$N$1:$DN$1,0),FALSE),VLOOKUP($T215,Fe_Annuity_Tables,MATCH(CJ$3+3,'Mortality Tables'!$N$1:$DN$1,0),FALSE)),"")</f>
        <v/>
      </c>
      <c r="CK215" s="685" t="str">
        <f>IFERROR((CJ215+AT215*Contr_Rate)*(1+Inv_Return)*IF($D215=$C$1,VLOOKUP($T215,Male_Annuity_Tables,MATCH($BS$3+3,'Mortality Tables'!$N$1:$DN$1,0),FALSE),VLOOKUP($T215,Fe_Annuity_Tables,MATCH(CK$3+3,'Mortality Tables'!$N$1:$DN$1,0),FALSE)),"")</f>
        <v/>
      </c>
      <c r="CL215" s="685" t="str">
        <f>IFERROR((CK215+AU215*Contr_Rate)*(1+Inv_Return)*IF($D215=$C$1,VLOOKUP($T215,Male_Annuity_Tables,MATCH($BS$3+3,'Mortality Tables'!$N$1:$DN$1,0),FALSE),VLOOKUP($T215,Fe_Annuity_Tables,MATCH(CL$3+3,'Mortality Tables'!$N$1:$DN$1,0),FALSE)),"")</f>
        <v/>
      </c>
      <c r="CM215" s="685" t="str">
        <f>IFERROR((CL215+AV215*Contr_Rate)*(1+Inv_Return)*IF($D215=$C$1,VLOOKUP($T215,Male_Annuity_Tables,MATCH($BS$3+3,'Mortality Tables'!$N$1:$DN$1,0),FALSE),VLOOKUP($T215,Fe_Annuity_Tables,MATCH(CM$3+3,'Mortality Tables'!$N$1:$DN$1,0),FALSE)),"")</f>
        <v/>
      </c>
      <c r="CN215" s="685" t="str">
        <f>IFERROR((CM215+AW215*Contr_Rate)*(1+Inv_Return)*IF($D215=$C$1,VLOOKUP($T215,Male_Annuity_Tables,MATCH($BS$3+3,'Mortality Tables'!$N$1:$DN$1,0),FALSE),VLOOKUP($T215,Fe_Annuity_Tables,MATCH(CN$3+3,'Mortality Tables'!$N$1:$DN$1,0),FALSE)),"")</f>
        <v/>
      </c>
      <c r="CO215" s="685" t="str">
        <f>IFERROR((CN215+AX215*Contr_Rate)*(1+Inv_Return)*IF($D215=$C$1,VLOOKUP($T215,Male_Annuity_Tables,MATCH($BS$3+3,'Mortality Tables'!$N$1:$DN$1,0),FALSE),VLOOKUP($T215,Fe_Annuity_Tables,MATCH(CO$3+3,'Mortality Tables'!$N$1:$DN$1,0),FALSE)),"")</f>
        <v/>
      </c>
      <c r="CP215" s="685" t="str">
        <f>IFERROR((CO215+AY215*Contr_Rate)*(1+Inv_Return)*IF($D215=$C$1,VLOOKUP($T215,Male_Annuity_Tables,MATCH($BS$3+3,'Mortality Tables'!$N$1:$DN$1,0),FALSE),VLOOKUP($T215,Fe_Annuity_Tables,MATCH(CP$3+3,'Mortality Tables'!$N$1:$DN$1,0),FALSE)),"")</f>
        <v/>
      </c>
      <c r="CQ215" s="685" t="str">
        <f>IFERROR((CP215+AZ215*Contr_Rate)*(1+Inv_Return)*IF($D215=$C$1,VLOOKUP($T215,Male_Annuity_Tables,MATCH($BS$3+3,'Mortality Tables'!$N$1:$DN$1,0),FALSE),VLOOKUP($T215,Fe_Annuity_Tables,MATCH(CQ$3+3,'Mortality Tables'!$N$1:$DN$1,0),FALSE)),"")</f>
        <v/>
      </c>
      <c r="CR215" s="685" t="str">
        <f>IFERROR((CQ215+BA215*Contr_Rate)*(1+Inv_Return)*IF($D215=$C$1,VLOOKUP($T215,Male_Annuity_Tables,MATCH($BS$3+3,'Mortality Tables'!$N$1:$DN$1,0),FALSE),VLOOKUP($T215,Fe_Annuity_Tables,MATCH(CR$3+3,'Mortality Tables'!$N$1:$DN$1,0),FALSE)),"")</f>
        <v/>
      </c>
      <c r="CS215" s="685" t="str">
        <f>IFERROR((CR215+BB215*Contr_Rate)*(1+Inv_Return)*IF($D215=$C$1,VLOOKUP($T215,Male_Annuity_Tables,MATCH($BS$3+3,'Mortality Tables'!$N$1:$DN$1,0),FALSE),VLOOKUP($T215,Fe_Annuity_Tables,MATCH(CS$3+3,'Mortality Tables'!$N$1:$DN$1,0),FALSE)),"")</f>
        <v/>
      </c>
      <c r="CT215" s="685" t="str">
        <f>IFERROR((CS215+BC215*Contr_Rate)*(1+Inv_Return)*IF($D215=$C$1,VLOOKUP($T215,Male_Annuity_Tables,MATCH($BS$3+3,'Mortality Tables'!$N$1:$DN$1,0),FALSE),VLOOKUP($T215,Fe_Annuity_Tables,MATCH(CT$3+3,'Mortality Tables'!$N$1:$DN$1,0),FALSE)),"")</f>
        <v/>
      </c>
      <c r="CU215" s="685" t="str">
        <f>IFERROR((CT215+BD215*Contr_Rate)*(1+Inv_Return)*IF($D215=$C$1,VLOOKUP($T215,Male_Annuity_Tables,MATCH($BS$3+3,'Mortality Tables'!$N$1:$DN$1,0),FALSE),VLOOKUP($T215,Fe_Annuity_Tables,MATCH(CU$3+3,'Mortality Tables'!$N$1:$DN$1,0),FALSE)),"")</f>
        <v/>
      </c>
      <c r="CV215" s="685" t="str">
        <f>IFERROR((CU215+BE215*Contr_Rate)*(1+Inv_Return)*IF($D215=$C$1,VLOOKUP($T215,Male_Annuity_Tables,MATCH($BS$3+3,'Mortality Tables'!$N$1:$DN$1,0),FALSE),VLOOKUP($T215,Fe_Annuity_Tables,MATCH(CV$3+3,'Mortality Tables'!$N$1:$DN$1,0),FALSE)),"")</f>
        <v/>
      </c>
      <c r="CW215" s="685" t="str">
        <f>IFERROR((CV215+BF215*Contr_Rate)*(1+Inv_Return)*IF($D215=$C$1,VLOOKUP($T215,Male_Annuity_Tables,MATCH($BS$3+3,'Mortality Tables'!$N$1:$DN$1,0),FALSE),VLOOKUP($T215,Fe_Annuity_Tables,MATCH(CW$3+3,'Mortality Tables'!$N$1:$DN$1,0),FALSE)),"")</f>
        <v/>
      </c>
      <c r="CX215" s="685" t="str">
        <f>IFERROR((CW215+BG215*Contr_Rate)*(1+Inv_Return)*IF($D215=$C$1,VLOOKUP($T215,Male_Annuity_Tables,MATCH($BS$3+3,'Mortality Tables'!$N$1:$DN$1,0),FALSE),VLOOKUP($T215,Fe_Annuity_Tables,MATCH(CX$3+3,'Mortality Tables'!$N$1:$DN$1,0),FALSE)),"")</f>
        <v/>
      </c>
      <c r="CY215" s="685" t="str">
        <f>IFERROR((CX215+BH215*Contr_Rate)*(1+Inv_Return)*IF($D215=$C$1,VLOOKUP($T215,Male_Annuity_Tables,MATCH($BS$3+3,'Mortality Tables'!$N$1:$DN$1,0),FALSE),VLOOKUP($T215,Fe_Annuity_Tables,MATCH(CY$3+3,'Mortality Tables'!$N$1:$DN$1,0),FALSE)),"")</f>
        <v/>
      </c>
      <c r="CZ215" s="685" t="str">
        <f>IFERROR((CY215+BI215*Contr_Rate)*(1+Inv_Return)*IF($D215=$C$1,VLOOKUP($T215,Male_Annuity_Tables,MATCH($BS$3+3,'Mortality Tables'!$N$1:$DN$1,0),FALSE),VLOOKUP($T215,Fe_Annuity_Tables,MATCH(CZ$3+3,'Mortality Tables'!$N$1:$DN$1,0),FALSE)),"")</f>
        <v/>
      </c>
      <c r="DA215" s="685" t="str">
        <f>IFERROR((CZ215+BJ215*Contr_Rate)*(1+Inv_Return)*IF($D215=$C$1,VLOOKUP($T215,Male_Annuity_Tables,MATCH($BS$3+3,'Mortality Tables'!$N$1:$DN$1,0),FALSE),VLOOKUP($T215,Fe_Annuity_Tables,MATCH(DA$3+3,'Mortality Tables'!$N$1:$DN$1,0),FALSE)),"")</f>
        <v/>
      </c>
      <c r="DB215" s="685" t="str">
        <f>IFERROR((DA215+BK215*Contr_Rate)*(1+Inv_Return)*IF($D215=$C$1,VLOOKUP($T215,Male_Annuity_Tables,MATCH($BS$3+3,'Mortality Tables'!$N$1:$DN$1,0),FALSE),VLOOKUP($T215,Fe_Annuity_Tables,MATCH(DB$3+3,'Mortality Tables'!$N$1:$DN$1,0),FALSE)),"")</f>
        <v/>
      </c>
      <c r="DC215" s="685" t="str">
        <f>IFERROR((DB215+BL215*Contr_Rate)*(1+Inv_Return)*IF($D215=$C$1,VLOOKUP($T215,Male_Annuity_Tables,MATCH($BS$3+3,'Mortality Tables'!$N$1:$DN$1,0),FALSE),VLOOKUP($T215,Fe_Annuity_Tables,MATCH(DC$3+3,'Mortality Tables'!$N$1:$DN$1,0),FALSE)),"")</f>
        <v/>
      </c>
      <c r="DD215" s="685" t="str">
        <f>IFERROR((DC215+BM215*Contr_Rate)*(1+Inv_Return)*IF($D215=$C$1,VLOOKUP($T215,Male_Annuity_Tables,MATCH($BS$3+3,'Mortality Tables'!$N$1:$DN$1,0),FALSE),VLOOKUP($T215,Fe_Annuity_Tables,MATCH(DD$3+3,'Mortality Tables'!$N$1:$DN$1,0),FALSE)),"")</f>
        <v/>
      </c>
      <c r="DE215" s="685" t="str">
        <f>IFERROR((DD215+BN215*Contr_Rate)*(1+Inv_Return)*IF($D215=$C$1,VLOOKUP($T215,Male_Annuity_Tables,MATCH($BS$3+3,'Mortality Tables'!$N$1:$DN$1,0),FALSE),VLOOKUP($T215,Fe_Annuity_Tables,MATCH(DE$3+3,'Mortality Tables'!$N$1:$DN$1,0),FALSE)),"")</f>
        <v/>
      </c>
      <c r="DF215" s="685" t="str">
        <f>IFERROR((DE215+BO215*Contr_Rate)*(1+Inv_Return)*IF($D215=$C$1,VLOOKUP($T215,Male_Annuity_Tables,MATCH($BS$3+3,'Mortality Tables'!$N$1:$DN$1,0),FALSE),VLOOKUP($T215,Fe_Annuity_Tables,MATCH(DF$3+3,'Mortality Tables'!$N$1:$DN$1,0),FALSE)),"")</f>
        <v/>
      </c>
      <c r="DG215" s="685" t="str">
        <f>IFERROR((DF215+BP215*Contr_Rate)*(1+Inv_Return)*IF($D215=$C$1,VLOOKUP($T215,Male_Annuity_Tables,MATCH($BS$3+3,'Mortality Tables'!$N$1:$DN$1,0),FALSE),VLOOKUP($T215,Fe_Annuity_Tables,MATCH(DG$3+3,'Mortality Tables'!$N$1:$DN$1,0),FALSE)),"")</f>
        <v/>
      </c>
      <c r="DH215" s="685" t="str">
        <f>IFERROR((DG215+BQ215*Contr_Rate)*(1+Inv_Return)*IF($D215=$C$1,VLOOKUP($T215,Male_Annuity_Tables,MATCH($BS$3+3,'Mortality Tables'!$N$1:$DN$1,0),FALSE),VLOOKUP($T215,Fe_Annuity_Tables,MATCH(DH$3+3,'Mortality Tables'!$N$1:$DN$1,0),FALSE)),"")</f>
        <v/>
      </c>
      <c r="DJ215" s="686">
        <f t="shared" si="144"/>
        <v>3742902.638411059</v>
      </c>
      <c r="DK215" s="680">
        <f t="shared" si="60"/>
        <v>8.0909277508679907</v>
      </c>
      <c r="DL215" s="686">
        <f t="shared" si="145"/>
        <v>309945.26770633686</v>
      </c>
      <c r="DM215" s="686">
        <f t="shared" si="132"/>
        <v>2594732.4372365908</v>
      </c>
      <c r="DN215" s="687">
        <f t="shared" si="146"/>
        <v>0.11945172583437191</v>
      </c>
      <c r="DP215" s="688">
        <f t="shared" si="147"/>
        <v>85182.479236215091</v>
      </c>
      <c r="DQ215" s="688">
        <f t="shared" si="148"/>
        <v>128698.85109035374</v>
      </c>
      <c r="DR215" s="688">
        <f t="shared" si="149"/>
        <v>169556.40359786499</v>
      </c>
    </row>
    <row r="216" spans="1:122" s="657" customFormat="1" ht="14.5">
      <c r="A216" s="675" t="s">
        <v>1500</v>
      </c>
      <c r="B216" s="675" t="s">
        <v>1501</v>
      </c>
      <c r="C216" s="675" t="s">
        <v>236</v>
      </c>
      <c r="D216" s="675" t="s">
        <v>60</v>
      </c>
      <c r="E216" s="676">
        <v>32035</v>
      </c>
      <c r="F216" s="677">
        <v>39368</v>
      </c>
      <c r="G216" s="677">
        <v>44624</v>
      </c>
      <c r="H216" s="678">
        <v>1288924</v>
      </c>
      <c r="I216" s="678">
        <v>89333.14</v>
      </c>
      <c r="J216" s="678">
        <v>69705.36</v>
      </c>
      <c r="K216" s="678"/>
      <c r="L216" s="678">
        <v>159038.5</v>
      </c>
      <c r="M216" s="679">
        <f>IF(COUNTIF($A$4:A216,A216)=1,0,1)</f>
        <v>0</v>
      </c>
      <c r="N216" s="680" t="str">
        <f t="shared" si="138"/>
        <v>Okay</v>
      </c>
      <c r="O216" s="680" t="str">
        <f t="shared" si="139"/>
        <v>TRUE</v>
      </c>
      <c r="P216" s="680" t="b">
        <f t="shared" si="140"/>
        <v>1</v>
      </c>
      <c r="Q216" s="680" t="b">
        <f t="shared" si="76"/>
        <v>1</v>
      </c>
      <c r="R216" s="680" t="b">
        <f t="shared" si="77"/>
        <v>1</v>
      </c>
      <c r="S216" s="681">
        <f t="shared" si="141"/>
        <v>20.090410958904108</v>
      </c>
      <c r="T216" s="682">
        <f t="shared" si="78"/>
        <v>37</v>
      </c>
      <c r="U216" s="682">
        <f t="shared" si="130"/>
        <v>34</v>
      </c>
      <c r="V216" s="682">
        <f t="shared" si="79"/>
        <v>2.8273972602739725</v>
      </c>
      <c r="W216" s="682">
        <f t="shared" si="142"/>
        <v>23</v>
      </c>
      <c r="X216" s="683">
        <f t="shared" si="143"/>
        <v>3657885.5</v>
      </c>
      <c r="Y216" s="684">
        <f t="shared" si="123"/>
        <v>1.65E-3</v>
      </c>
      <c r="Z216" s="684">
        <f>IF($D216=$C$1,VLOOKUP($T216,Male_Annuity_Tables,MATCH($W216+2,'Mortality Tables'!$DS$1:$HT$1,0),FALSE),VLOOKUP($T216,Fe_Annuity_Tables,MATCH($W216+2,'Mortality Tables'!$M$1:$DN$1,0),FALSE))</f>
        <v>4.2245451060005455E-2</v>
      </c>
      <c r="AA216" s="664"/>
      <c r="AB216" s="685">
        <f t="shared" si="152"/>
        <v>1354594.6778000002</v>
      </c>
      <c r="AC216" s="685">
        <f t="shared" si="152"/>
        <v>1423611.2766339101</v>
      </c>
      <c r="AD216" s="685">
        <f t="shared" si="152"/>
        <v>1496144.2711784078</v>
      </c>
      <c r="AE216" s="685">
        <f t="shared" si="152"/>
        <v>1572372.8217949478</v>
      </c>
      <c r="AF216" s="685">
        <f t="shared" si="152"/>
        <v>1652485.2170654002</v>
      </c>
      <c r="AG216" s="685">
        <f t="shared" si="152"/>
        <v>1736679.3388748828</v>
      </c>
      <c r="AH216" s="685">
        <f t="shared" si="152"/>
        <v>1825163.151190558</v>
      </c>
      <c r="AI216" s="685">
        <f t="shared" si="152"/>
        <v>1918155.2137437169</v>
      </c>
      <c r="AJ216" s="685">
        <f t="shared" si="152"/>
        <v>2015885.2218839596</v>
      </c>
      <c r="AK216" s="685">
        <f t="shared" si="152"/>
        <v>2118594.5739389472</v>
      </c>
      <c r="AL216" s="685">
        <f t="shared" si="152"/>
        <v>2226536.9674811368</v>
      </c>
      <c r="AM216" s="685">
        <f t="shared" si="152"/>
        <v>2339979.0259743007</v>
      </c>
      <c r="AN216" s="685">
        <f t="shared" si="152"/>
        <v>2459200.9573476911</v>
      </c>
      <c r="AO216" s="685">
        <f t="shared" si="152"/>
        <v>2584497.2461245563</v>
      </c>
      <c r="AP216" s="685">
        <f t="shared" si="152"/>
        <v>2716177.3808146026</v>
      </c>
      <c r="AQ216" s="685">
        <f t="shared" si="152"/>
        <v>2854566.6183671067</v>
      </c>
      <c r="AR216" s="685">
        <f t="shared" si="151"/>
        <v>3000006.787572911</v>
      </c>
      <c r="AS216" s="685">
        <f t="shared" si="151"/>
        <v>3152857.1333997506</v>
      </c>
      <c r="AT216" s="685">
        <f t="shared" si="151"/>
        <v>3313495.2043464677</v>
      </c>
      <c r="AU216" s="685">
        <f t="shared" si="151"/>
        <v>3482317.785007921</v>
      </c>
      <c r="AV216" s="685">
        <f t="shared" si="136"/>
        <v>3659741.876154074</v>
      </c>
      <c r="AW216" s="685">
        <f t="shared" si="136"/>
        <v>3846205.7247441248</v>
      </c>
      <c r="AX216" s="685">
        <f t="shared" si="136"/>
        <v>4042169.9064198378</v>
      </c>
      <c r="AY216" s="685" t="str">
        <f t="shared" si="136"/>
        <v/>
      </c>
      <c r="AZ216" s="685" t="str">
        <f t="shared" si="136"/>
        <v/>
      </c>
      <c r="BA216" s="685" t="str">
        <f t="shared" si="136"/>
        <v/>
      </c>
      <c r="BB216" s="685" t="str">
        <f t="shared" si="136"/>
        <v/>
      </c>
      <c r="BC216" s="685" t="str">
        <f t="shared" si="136"/>
        <v/>
      </c>
      <c r="BD216" s="685" t="str">
        <f t="shared" si="136"/>
        <v/>
      </c>
      <c r="BE216" s="685" t="str">
        <f t="shared" si="136"/>
        <v/>
      </c>
      <c r="BF216" s="685" t="str">
        <f t="shared" si="136"/>
        <v/>
      </c>
      <c r="BG216" s="685" t="str">
        <f t="shared" si="136"/>
        <v/>
      </c>
      <c r="BH216" s="685" t="str">
        <f t="shared" si="136"/>
        <v/>
      </c>
      <c r="BI216" s="685" t="str">
        <f t="shared" si="135"/>
        <v/>
      </c>
      <c r="BJ216" s="685" t="str">
        <f t="shared" si="135"/>
        <v/>
      </c>
      <c r="BK216" s="685" t="str">
        <f t="shared" si="135"/>
        <v/>
      </c>
      <c r="BL216" s="685" t="str">
        <f t="shared" si="135"/>
        <v/>
      </c>
      <c r="BM216" s="685" t="str">
        <f t="shared" si="135"/>
        <v/>
      </c>
      <c r="BN216" s="685" t="str">
        <f t="shared" si="135"/>
        <v/>
      </c>
      <c r="BO216" s="685" t="str">
        <f t="shared" si="135"/>
        <v/>
      </c>
      <c r="BP216" s="685" t="str">
        <f t="shared" si="135"/>
        <v/>
      </c>
      <c r="BQ216" s="685" t="str">
        <f t="shared" si="135"/>
        <v/>
      </c>
      <c r="BR216" s="529"/>
      <c r="BS216" s="685">
        <f>IFERROR(($L216+AB216*Contr_Rate)*(1+Inv_Return)*IF($D216=$C$1,VLOOKUP($T216,Male_Annuity_Tables,MATCH($BS$3+3,'Mortality Tables'!$N$1:$DN$1,0),FALSE),VLOOKUP($T216,Fe_Annuity_Tables,MATCH(BS$3+3,'Mortality Tables'!$N$1:$DN$1,0),FALSE)),"")</f>
        <v>464070.99465753388</v>
      </c>
      <c r="BT216" s="685">
        <f>IFERROR(($BS216+AC216*Contr_Rate)*(1+Inv_Return)*IF($D216=$C$1,VLOOKUP($T216,Male_Annuity_Tables,MATCH($BS$3+3,'Mortality Tables'!$N$1:$DN$1,0),FALSE),VLOOKUP($T216,Fe_Annuity_Tables,MATCH(BT$3+3,'Mortality Tables'!$N$1:$DN$1,0),FALSE)),"")</f>
        <v>584126.06923546782</v>
      </c>
      <c r="BU216" s="685">
        <f>IFERROR((BT216+AD216*Contr_Rate)*(1+Inv_Return)*IF($D216=$C$1,VLOOKUP($T216,Male_Annuity_Tables,MATCH($BS$3+3,'Mortality Tables'!$N$1:$DN$1,0),FALSE),VLOOKUP($T216,Fe_Annuity_Tables,MATCH(BU$3+3,'Mortality Tables'!$N$1:$DN$1,0),FALSE)),"")</f>
        <v>540679.53390164173</v>
      </c>
      <c r="BV216" s="685">
        <f>IFERROR((BU216+AE216*Contr_Rate)*(1+Inv_Return)*IF($D216=$C$1,VLOOKUP($T216,Male_Annuity_Tables,MATCH($BS$3+3,'Mortality Tables'!$N$1:$DN$1,0),FALSE),VLOOKUP($T216,Fe_Annuity_Tables,MATCH(BV$3+3,'Mortality Tables'!$N$1:$DN$1,0),FALSE)),"")</f>
        <v>449561.96830931288</v>
      </c>
      <c r="BW216" s="685">
        <f>IFERROR((BV216+AF216*Contr_Rate)*(1+Inv_Return)*IF($D216=$C$1,VLOOKUP($T216,Male_Annuity_Tables,MATCH($BS$3+3,'Mortality Tables'!$N$1:$DN$1,0),FALSE),VLOOKUP($T216,Fe_Annuity_Tables,MATCH(BW$3+3,'Mortality Tables'!$N$1:$DN$1,0),FALSE)),"")</f>
        <v>356082.52091214282</v>
      </c>
      <c r="BX216" s="685">
        <f>IFERROR((BW216+AG216*Contr_Rate)*(1+Inv_Return)*IF($D216=$C$1,VLOOKUP($T216,Male_Annuity_Tables,MATCH($BS$3+3,'Mortality Tables'!$N$1:$DN$1,0),FALSE),VLOOKUP($T216,Fe_Annuity_Tables,MATCH(BX$3+3,'Mortality Tables'!$N$1:$DN$1,0),FALSE)),"")</f>
        <v>280220.37545741809</v>
      </c>
      <c r="BY216" s="685">
        <f>IFERROR((BX216+AH216*Contr_Rate)*(1+Inv_Return)*IF($D216=$C$1,VLOOKUP($T216,Male_Annuity_Tables,MATCH($BS$3+3,'Mortality Tables'!$N$1:$DN$1,0),FALSE),VLOOKUP($T216,Fe_Annuity_Tables,MATCH(BY$3+3,'Mortality Tables'!$N$1:$DN$1,0),FALSE)),"")</f>
        <v>224279.69107635858</v>
      </c>
      <c r="BZ216" s="685">
        <f>IFERROR((BY216+AI216*Contr_Rate)*(1+Inv_Return)*IF($D216=$C$1,VLOOKUP($T216,Male_Annuity_Tables,MATCH($BS$3+3,'Mortality Tables'!$N$1:$DN$1,0),FALSE),VLOOKUP($T216,Fe_Annuity_Tables,MATCH(BZ$3+3,'Mortality Tables'!$N$1:$DN$1,0),FALSE)),"")</f>
        <v>183728.09659513106</v>
      </c>
      <c r="CA216" s="685">
        <f>IFERROR((BZ216+AJ216*Contr_Rate)*(1+Inv_Return)*IF($D216=$C$1,VLOOKUP($T216,Male_Annuity_Tables,MATCH($BS$3+3,'Mortality Tables'!$N$1:$DN$1,0),FALSE),VLOOKUP($T216,Fe_Annuity_Tables,MATCH(CA$3+3,'Mortality Tables'!$N$1:$DN$1,0),FALSE)),"")</f>
        <v>153573.52905555035</v>
      </c>
      <c r="CB216" s="685">
        <f>IFERROR((CA216+AK216*Contr_Rate)*(1+Inv_Return)*IF($D216=$C$1,VLOOKUP($T216,Male_Annuity_Tables,MATCH($BS$3+3,'Mortality Tables'!$N$1:$DN$1,0),FALSE),VLOOKUP($T216,Fe_Annuity_Tables,MATCH(CB$3+3,'Mortality Tables'!$N$1:$DN$1,0),FALSE)),"")</f>
        <v>130280.66286809866</v>
      </c>
      <c r="CC216" s="685">
        <f>IFERROR((CB216+AL216*Contr_Rate)*(1+Inv_Return)*IF($D216=$C$1,VLOOKUP($T216,Male_Annuity_Tables,MATCH($BS$3+3,'Mortality Tables'!$N$1:$DN$1,0),FALSE),VLOOKUP($T216,Fe_Annuity_Tables,MATCH(CC$3+3,'Mortality Tables'!$N$1:$DN$1,0),FALSE)),"")</f>
        <v>111675.82377954436</v>
      </c>
      <c r="CD216" s="685">
        <f>IFERROR((CC216+AM216*Contr_Rate)*(1+Inv_Return)*IF($D216=$C$1,VLOOKUP($T216,Male_Annuity_Tables,MATCH($BS$3+3,'Mortality Tables'!$N$1:$DN$1,0),FALSE),VLOOKUP($T216,Fe_Annuity_Tables,MATCH(CD$3+3,'Mortality Tables'!$N$1:$DN$1,0),FALSE)),"")</f>
        <v>96445.574700028417</v>
      </c>
      <c r="CE216" s="685">
        <f>IFERROR((CD216+AN216*Contr_Rate)*(1+Inv_Return)*IF($D216=$C$1,VLOOKUP($T216,Male_Annuity_Tables,MATCH($BS$3+3,'Mortality Tables'!$N$1:$DN$1,0),FALSE),VLOOKUP($T216,Fe_Annuity_Tables,MATCH(CE$3+3,'Mortality Tables'!$N$1:$DN$1,0),FALSE)),"")</f>
        <v>83755.326085016466</v>
      </c>
      <c r="CF216" s="685">
        <f>IFERROR((CE216+AO216*Contr_Rate)*(1+Inv_Return)*IF($D216=$C$1,VLOOKUP($T216,Male_Annuity_Tables,MATCH($BS$3+3,'Mortality Tables'!$N$1:$DN$1,0),FALSE),VLOOKUP($T216,Fe_Annuity_Tables,MATCH(CF$3+3,'Mortality Tables'!$N$1:$DN$1,0),FALSE)),"")</f>
        <v>77337.775283966563</v>
      </c>
      <c r="CG216" s="685">
        <f>IFERROR((CF216+AP216*Contr_Rate)*(1+Inv_Return)*IF($D216=$C$1,VLOOKUP($T216,Male_Annuity_Tables,MATCH($BS$3+3,'Mortality Tables'!$N$1:$DN$1,0),FALSE),VLOOKUP($T216,Fe_Annuity_Tables,MATCH(CG$3+3,'Mortality Tables'!$N$1:$DN$1,0),FALSE)),"")</f>
        <v>71991.887362650567</v>
      </c>
      <c r="CH216" s="685">
        <f>IFERROR((CG216+AQ216*Contr_Rate)*(1+Inv_Return)*IF($D216=$C$1,VLOOKUP($T216,Male_Annuity_Tables,MATCH($BS$3+3,'Mortality Tables'!$N$1:$DN$1,0),FALSE),VLOOKUP($T216,Fe_Annuity_Tables,MATCH(CH$3+3,'Mortality Tables'!$N$1:$DN$1,0),FALSE)),"")</f>
        <v>67124.877484432785</v>
      </c>
      <c r="CI216" s="685">
        <f>IFERROR((CH216+AR216*Contr_Rate)*(1+Inv_Return)*IF($D216=$C$1,VLOOKUP($T216,Male_Annuity_Tables,MATCH($BS$3+3,'Mortality Tables'!$N$1:$DN$1,0),FALSE),VLOOKUP($T216,Fe_Annuity_Tables,MATCH(CI$3+3,'Mortality Tables'!$N$1:$DN$1,0),FALSE)),"")</f>
        <v>62637.939905185995</v>
      </c>
      <c r="CJ216" s="685">
        <f>IFERROR((CI216+AS216*Contr_Rate)*(1+Inv_Return)*IF($D216=$C$1,VLOOKUP($T216,Male_Annuity_Tables,MATCH($BS$3+3,'Mortality Tables'!$N$1:$DN$1,0),FALSE),VLOOKUP($T216,Fe_Annuity_Tables,MATCH(CJ$3+3,'Mortality Tables'!$N$1:$DN$1,0),FALSE)),"")</f>
        <v>58485.703827022618</v>
      </c>
      <c r="CK216" s="685">
        <f>IFERROR((CJ216+AT216*Contr_Rate)*(1+Inv_Return)*IF($D216=$C$1,VLOOKUP($T216,Male_Annuity_Tables,MATCH($BS$3+3,'Mortality Tables'!$N$1:$DN$1,0),FALSE),VLOOKUP($T216,Fe_Annuity_Tables,MATCH(CK$3+3,'Mortality Tables'!$N$1:$DN$1,0),FALSE)),"")</f>
        <v>57667.01498990714</v>
      </c>
      <c r="CL216" s="685">
        <f>IFERROR((CK216+AU216*Contr_Rate)*(1+Inv_Return)*IF($D216=$C$1,VLOOKUP($T216,Male_Annuity_Tables,MATCH($BS$3+3,'Mortality Tables'!$N$1:$DN$1,0),FALSE),VLOOKUP($T216,Fe_Annuity_Tables,MATCH(CL$3+3,'Mortality Tables'!$N$1:$DN$1,0),FALSE)),"")</f>
        <v>57032.917764332684</v>
      </c>
      <c r="CM216" s="685">
        <f>IFERROR((CL216+AV216*Contr_Rate)*(1+Inv_Return)*IF($D216=$C$1,VLOOKUP($T216,Male_Annuity_Tables,MATCH($BS$3+3,'Mortality Tables'!$N$1:$DN$1,0),FALSE),VLOOKUP($T216,Fe_Annuity_Tables,MATCH(CM$3+3,'Mortality Tables'!$N$1:$DN$1,0),FALSE)),"")</f>
        <v>56395.548472290131</v>
      </c>
      <c r="CN216" s="685">
        <f>IFERROR((CM216+AW216*Contr_Rate)*(1+Inv_Return)*IF($D216=$C$1,VLOOKUP($T216,Male_Annuity_Tables,MATCH($BS$3+3,'Mortality Tables'!$N$1:$DN$1,0),FALSE),VLOOKUP($T216,Fe_Annuity_Tables,MATCH(CN$3+3,'Mortality Tables'!$N$1:$DN$1,0),FALSE)),"")</f>
        <v>55740.809706071435</v>
      </c>
      <c r="CO216" s="685">
        <f>IFERROR((CN216+AX216*Contr_Rate)*(1+Inv_Return)*IF($D216=$C$1,VLOOKUP($T216,Male_Annuity_Tables,MATCH($BS$3+3,'Mortality Tables'!$N$1:$DN$1,0),FALSE),VLOOKUP($T216,Fe_Annuity_Tables,MATCH(CO$3+3,'Mortality Tables'!$N$1:$DN$1,0),FALSE)),"")</f>
        <v>55065.070415135269</v>
      </c>
      <c r="CP216" s="685" t="str">
        <f>IFERROR((CO216+AY216*Contr_Rate)*(1+Inv_Return)*IF($D216=$C$1,VLOOKUP($T216,Male_Annuity_Tables,MATCH($BS$3+3,'Mortality Tables'!$N$1:$DN$1,0),FALSE),VLOOKUP($T216,Fe_Annuity_Tables,MATCH(CP$3+3,'Mortality Tables'!$N$1:$DN$1,0),FALSE)),"")</f>
        <v/>
      </c>
      <c r="CQ216" s="685" t="str">
        <f>IFERROR((CP216+AZ216*Contr_Rate)*(1+Inv_Return)*IF($D216=$C$1,VLOOKUP($T216,Male_Annuity_Tables,MATCH($BS$3+3,'Mortality Tables'!$N$1:$DN$1,0),FALSE),VLOOKUP($T216,Fe_Annuity_Tables,MATCH(CQ$3+3,'Mortality Tables'!$N$1:$DN$1,0),FALSE)),"")</f>
        <v/>
      </c>
      <c r="CR216" s="685" t="str">
        <f>IFERROR((CQ216+BA216*Contr_Rate)*(1+Inv_Return)*IF($D216=$C$1,VLOOKUP($T216,Male_Annuity_Tables,MATCH($BS$3+3,'Mortality Tables'!$N$1:$DN$1,0),FALSE),VLOOKUP($T216,Fe_Annuity_Tables,MATCH(CR$3+3,'Mortality Tables'!$N$1:$DN$1,0),FALSE)),"")</f>
        <v/>
      </c>
      <c r="CS216" s="685" t="str">
        <f>IFERROR((CR216+BB216*Contr_Rate)*(1+Inv_Return)*IF($D216=$C$1,VLOOKUP($T216,Male_Annuity_Tables,MATCH($BS$3+3,'Mortality Tables'!$N$1:$DN$1,0),FALSE),VLOOKUP($T216,Fe_Annuity_Tables,MATCH(CS$3+3,'Mortality Tables'!$N$1:$DN$1,0),FALSE)),"")</f>
        <v/>
      </c>
      <c r="CT216" s="685" t="str">
        <f>IFERROR((CS216+BC216*Contr_Rate)*(1+Inv_Return)*IF($D216=$C$1,VLOOKUP($T216,Male_Annuity_Tables,MATCH($BS$3+3,'Mortality Tables'!$N$1:$DN$1,0),FALSE),VLOOKUP($T216,Fe_Annuity_Tables,MATCH(CT$3+3,'Mortality Tables'!$N$1:$DN$1,0),FALSE)),"")</f>
        <v/>
      </c>
      <c r="CU216" s="685" t="str">
        <f>IFERROR((CT216+BD216*Contr_Rate)*(1+Inv_Return)*IF($D216=$C$1,VLOOKUP($T216,Male_Annuity_Tables,MATCH($BS$3+3,'Mortality Tables'!$N$1:$DN$1,0),FALSE),VLOOKUP($T216,Fe_Annuity_Tables,MATCH(CU$3+3,'Mortality Tables'!$N$1:$DN$1,0),FALSE)),"")</f>
        <v/>
      </c>
      <c r="CV216" s="685" t="str">
        <f>IFERROR((CU216+BE216*Contr_Rate)*(1+Inv_Return)*IF($D216=$C$1,VLOOKUP($T216,Male_Annuity_Tables,MATCH($BS$3+3,'Mortality Tables'!$N$1:$DN$1,0),FALSE),VLOOKUP($T216,Fe_Annuity_Tables,MATCH(CV$3+3,'Mortality Tables'!$N$1:$DN$1,0),FALSE)),"")</f>
        <v/>
      </c>
      <c r="CW216" s="685" t="str">
        <f>IFERROR((CV216+BF216*Contr_Rate)*(1+Inv_Return)*IF($D216=$C$1,VLOOKUP($T216,Male_Annuity_Tables,MATCH($BS$3+3,'Mortality Tables'!$N$1:$DN$1,0),FALSE),VLOOKUP($T216,Fe_Annuity_Tables,MATCH(CW$3+3,'Mortality Tables'!$N$1:$DN$1,0),FALSE)),"")</f>
        <v/>
      </c>
      <c r="CX216" s="685" t="str">
        <f>IFERROR((CW216+BG216*Contr_Rate)*(1+Inv_Return)*IF($D216=$C$1,VLOOKUP($T216,Male_Annuity_Tables,MATCH($BS$3+3,'Mortality Tables'!$N$1:$DN$1,0),FALSE),VLOOKUP($T216,Fe_Annuity_Tables,MATCH(CX$3+3,'Mortality Tables'!$N$1:$DN$1,0),FALSE)),"")</f>
        <v/>
      </c>
      <c r="CY216" s="685" t="str">
        <f>IFERROR((CX216+BH216*Contr_Rate)*(1+Inv_Return)*IF($D216=$C$1,VLOOKUP($T216,Male_Annuity_Tables,MATCH($BS$3+3,'Mortality Tables'!$N$1:$DN$1,0),FALSE),VLOOKUP($T216,Fe_Annuity_Tables,MATCH(CY$3+3,'Mortality Tables'!$N$1:$DN$1,0),FALSE)),"")</f>
        <v/>
      </c>
      <c r="CZ216" s="685" t="str">
        <f>IFERROR((CY216+BI216*Contr_Rate)*(1+Inv_Return)*IF($D216=$C$1,VLOOKUP($T216,Male_Annuity_Tables,MATCH($BS$3+3,'Mortality Tables'!$N$1:$DN$1,0),FALSE),VLOOKUP($T216,Fe_Annuity_Tables,MATCH(CZ$3+3,'Mortality Tables'!$N$1:$DN$1,0),FALSE)),"")</f>
        <v/>
      </c>
      <c r="DA216" s="685" t="str">
        <f>IFERROR((CZ216+BJ216*Contr_Rate)*(1+Inv_Return)*IF($D216=$C$1,VLOOKUP($T216,Male_Annuity_Tables,MATCH($BS$3+3,'Mortality Tables'!$N$1:$DN$1,0),FALSE),VLOOKUP($T216,Fe_Annuity_Tables,MATCH(DA$3+3,'Mortality Tables'!$N$1:$DN$1,0),FALSE)),"")</f>
        <v/>
      </c>
      <c r="DB216" s="685" t="str">
        <f>IFERROR((DA216+BK216*Contr_Rate)*(1+Inv_Return)*IF($D216=$C$1,VLOOKUP($T216,Male_Annuity_Tables,MATCH($BS$3+3,'Mortality Tables'!$N$1:$DN$1,0),FALSE),VLOOKUP($T216,Fe_Annuity_Tables,MATCH(DB$3+3,'Mortality Tables'!$N$1:$DN$1,0),FALSE)),"")</f>
        <v/>
      </c>
      <c r="DC216" s="685" t="str">
        <f>IFERROR((DB216+BL216*Contr_Rate)*(1+Inv_Return)*IF($D216=$C$1,VLOOKUP($T216,Male_Annuity_Tables,MATCH($BS$3+3,'Mortality Tables'!$N$1:$DN$1,0),FALSE),VLOOKUP($T216,Fe_Annuity_Tables,MATCH(DC$3+3,'Mortality Tables'!$N$1:$DN$1,0),FALSE)),"")</f>
        <v/>
      </c>
      <c r="DD216" s="685" t="str">
        <f>IFERROR((DC216+BM216*Contr_Rate)*(1+Inv_Return)*IF($D216=$C$1,VLOOKUP($T216,Male_Annuity_Tables,MATCH($BS$3+3,'Mortality Tables'!$N$1:$DN$1,0),FALSE),VLOOKUP($T216,Fe_Annuity_Tables,MATCH(DD$3+3,'Mortality Tables'!$N$1:$DN$1,0),FALSE)),"")</f>
        <v/>
      </c>
      <c r="DE216" s="685" t="str">
        <f>IFERROR((DD216+BN216*Contr_Rate)*(1+Inv_Return)*IF($D216=$C$1,VLOOKUP($T216,Male_Annuity_Tables,MATCH($BS$3+3,'Mortality Tables'!$N$1:$DN$1,0),FALSE),VLOOKUP($T216,Fe_Annuity_Tables,MATCH(DE$3+3,'Mortality Tables'!$N$1:$DN$1,0),FALSE)),"")</f>
        <v/>
      </c>
      <c r="DF216" s="685" t="str">
        <f>IFERROR((DE216+BO216*Contr_Rate)*(1+Inv_Return)*IF($D216=$C$1,VLOOKUP($T216,Male_Annuity_Tables,MATCH($BS$3+3,'Mortality Tables'!$N$1:$DN$1,0),FALSE),VLOOKUP($T216,Fe_Annuity_Tables,MATCH(DF$3+3,'Mortality Tables'!$N$1:$DN$1,0),FALSE)),"")</f>
        <v/>
      </c>
      <c r="DG216" s="685" t="str">
        <f>IFERROR((DF216+BP216*Contr_Rate)*(1+Inv_Return)*IF($D216=$C$1,VLOOKUP($T216,Male_Annuity_Tables,MATCH($BS$3+3,'Mortality Tables'!$N$1:$DN$1,0),FALSE),VLOOKUP($T216,Fe_Annuity_Tables,MATCH(DG$3+3,'Mortality Tables'!$N$1:$DN$1,0),FALSE)),"")</f>
        <v/>
      </c>
      <c r="DH216" s="685" t="str">
        <f>IFERROR((DG216+BQ216*Contr_Rate)*(1+Inv_Return)*IF($D216=$C$1,VLOOKUP($T216,Male_Annuity_Tables,MATCH($BS$3+3,'Mortality Tables'!$N$1:$DN$1,0),FALSE),VLOOKUP($T216,Fe_Annuity_Tables,MATCH(DH$3+3,'Mortality Tables'!$N$1:$DN$1,0),FALSE)),"")</f>
        <v/>
      </c>
      <c r="DJ216" s="686">
        <f t="shared" si="144"/>
        <v>584126.06923546782</v>
      </c>
      <c r="DK216" s="680">
        <f t="shared" si="60"/>
        <v>8.8017766057058875</v>
      </c>
      <c r="DL216" s="686">
        <f t="shared" si="145"/>
        <v>44464.2580605892</v>
      </c>
      <c r="DM216" s="686">
        <f t="shared" si="132"/>
        <v>4042169.9064198378</v>
      </c>
      <c r="DN216" s="687">
        <f t="shared" si="146"/>
        <v>1.1000096257698214E-2</v>
      </c>
      <c r="DP216" s="688">
        <f t="shared" si="147"/>
        <v>93426.772644454715</v>
      </c>
      <c r="DQ216" s="688">
        <f t="shared" si="148"/>
        <v>117596.26025848438</v>
      </c>
      <c r="DR216" s="688">
        <f t="shared" si="149"/>
        <v>108849.60376507851</v>
      </c>
    </row>
    <row r="217" spans="1:122" s="657" customFormat="1" ht="14.5">
      <c r="A217" s="675" t="s">
        <v>1502</v>
      </c>
      <c r="B217" s="675" t="s">
        <v>1503</v>
      </c>
      <c r="C217" s="675" t="s">
        <v>541</v>
      </c>
      <c r="D217" s="675" t="s">
        <v>61</v>
      </c>
      <c r="E217" s="676">
        <v>30173</v>
      </c>
      <c r="F217" s="677">
        <v>38856</v>
      </c>
      <c r="G217" s="677">
        <v>43226</v>
      </c>
      <c r="H217" s="678">
        <v>1706309</v>
      </c>
      <c r="I217" s="678">
        <v>152832.45000000001</v>
      </c>
      <c r="J217" s="678">
        <v>97054.82</v>
      </c>
      <c r="K217" s="678"/>
      <c r="L217" s="678">
        <v>249887.27000000002</v>
      </c>
      <c r="M217" s="679">
        <f>IF(COUNTIF($A$4:A217,A217)=1,0,1)</f>
        <v>0</v>
      </c>
      <c r="N217" s="680" t="str">
        <f t="shared" si="138"/>
        <v>Okay</v>
      </c>
      <c r="O217" s="680" t="str">
        <f t="shared" si="139"/>
        <v>TRUE</v>
      </c>
      <c r="P217" s="680" t="b">
        <f t="shared" si="140"/>
        <v>1</v>
      </c>
      <c r="Q217" s="680" t="b">
        <f t="shared" si="76"/>
        <v>1</v>
      </c>
      <c r="R217" s="680" t="b">
        <f t="shared" si="77"/>
        <v>1</v>
      </c>
      <c r="S217" s="681">
        <f t="shared" si="141"/>
        <v>23.789041095890411</v>
      </c>
      <c r="T217" s="682">
        <f t="shared" si="78"/>
        <v>42</v>
      </c>
      <c r="U217" s="682">
        <f t="shared" si="130"/>
        <v>35</v>
      </c>
      <c r="V217" s="682">
        <f t="shared" si="79"/>
        <v>6.6575342465753424</v>
      </c>
      <c r="W217" s="682">
        <f t="shared" si="142"/>
        <v>18</v>
      </c>
      <c r="X217" s="683">
        <f t="shared" si="143"/>
        <v>4497970.8600000003</v>
      </c>
      <c r="Y217" s="684">
        <f t="shared" si="123"/>
        <v>2.6900000000000001E-3</v>
      </c>
      <c r="Z217" s="684">
        <f>IF($D217=$C$1,VLOOKUP($T217,Male_Annuity_Tables,MATCH($W217+2,'Mortality Tables'!$DS$1:$HT$1,0),FALSE),VLOOKUP($T217,Fe_Annuity_Tables,MATCH($W217+2,'Mortality Tables'!$M$1:$DN$1,0),FALSE))</f>
        <v>0.11080873931234618</v>
      </c>
      <c r="AA217" s="664"/>
      <c r="AB217" s="685">
        <f t="shared" si="152"/>
        <v>1793245.4435500002</v>
      </c>
      <c r="AC217" s="685">
        <f t="shared" si="152"/>
        <v>1884611.2988988727</v>
      </c>
      <c r="AD217" s="685">
        <f t="shared" si="152"/>
        <v>1980632.2445777704</v>
      </c>
      <c r="AE217" s="685">
        <f t="shared" si="152"/>
        <v>2081545.4574390077</v>
      </c>
      <c r="AF217" s="685">
        <f t="shared" si="152"/>
        <v>2187600.1984955249</v>
      </c>
      <c r="AG217" s="685">
        <f t="shared" si="152"/>
        <v>2299058.4286088725</v>
      </c>
      <c r="AH217" s="685">
        <f t="shared" si="152"/>
        <v>2416195.4555464946</v>
      </c>
      <c r="AI217" s="685">
        <f t="shared" si="152"/>
        <v>2539300.6140065882</v>
      </c>
      <c r="AJ217" s="685">
        <f t="shared" si="152"/>
        <v>2668677.9802902243</v>
      </c>
      <c r="AK217" s="685">
        <f t="shared" si="152"/>
        <v>2804647.123386011</v>
      </c>
      <c r="AL217" s="685">
        <f t="shared" si="152"/>
        <v>2947543.8943225285</v>
      </c>
      <c r="AM217" s="685">
        <f t="shared" si="152"/>
        <v>3097721.2557382616</v>
      </c>
      <c r="AN217" s="685">
        <f t="shared" si="152"/>
        <v>3255550.1537181255</v>
      </c>
      <c r="AO217" s="685">
        <f t="shared" si="152"/>
        <v>3421420.434050065</v>
      </c>
      <c r="AP217" s="685">
        <f t="shared" si="152"/>
        <v>3595741.805164916</v>
      </c>
      <c r="AQ217" s="685">
        <f t="shared" si="152"/>
        <v>3778944.8501380682</v>
      </c>
      <c r="AR217" s="685">
        <f t="shared" si="151"/>
        <v>3971482.0902526029</v>
      </c>
      <c r="AS217" s="685">
        <f t="shared" si="151"/>
        <v>4173829.1027509728</v>
      </c>
      <c r="AT217" s="685" t="str">
        <f t="shared" si="151"/>
        <v/>
      </c>
      <c r="AU217" s="685" t="str">
        <f t="shared" si="151"/>
        <v/>
      </c>
      <c r="AV217" s="685" t="str">
        <f t="shared" si="136"/>
        <v/>
      </c>
      <c r="AW217" s="685" t="str">
        <f t="shared" si="136"/>
        <v/>
      </c>
      <c r="AX217" s="685" t="str">
        <f t="shared" si="136"/>
        <v/>
      </c>
      <c r="AY217" s="685" t="str">
        <f t="shared" si="136"/>
        <v/>
      </c>
      <c r="AZ217" s="685" t="str">
        <f t="shared" si="136"/>
        <v/>
      </c>
      <c r="BA217" s="685" t="str">
        <f t="shared" si="136"/>
        <v/>
      </c>
      <c r="BB217" s="685" t="str">
        <f t="shared" si="136"/>
        <v/>
      </c>
      <c r="BC217" s="685" t="str">
        <f t="shared" si="136"/>
        <v/>
      </c>
      <c r="BD217" s="685" t="str">
        <f t="shared" si="136"/>
        <v/>
      </c>
      <c r="BE217" s="685" t="str">
        <f t="shared" si="136"/>
        <v/>
      </c>
      <c r="BF217" s="685" t="str">
        <f t="shared" si="136"/>
        <v/>
      </c>
      <c r="BG217" s="685" t="str">
        <f t="shared" si="136"/>
        <v/>
      </c>
      <c r="BH217" s="685" t="str">
        <f t="shared" si="136"/>
        <v/>
      </c>
      <c r="BI217" s="685" t="str">
        <f t="shared" si="135"/>
        <v/>
      </c>
      <c r="BJ217" s="685" t="str">
        <f t="shared" si="135"/>
        <v/>
      </c>
      <c r="BK217" s="685" t="str">
        <f t="shared" si="135"/>
        <v/>
      </c>
      <c r="BL217" s="685" t="str">
        <f t="shared" si="135"/>
        <v/>
      </c>
      <c r="BM217" s="685" t="str">
        <f t="shared" si="135"/>
        <v/>
      </c>
      <c r="BN217" s="685" t="str">
        <f t="shared" si="135"/>
        <v/>
      </c>
      <c r="BO217" s="685" t="str">
        <f t="shared" si="135"/>
        <v/>
      </c>
      <c r="BP217" s="685" t="str">
        <f t="shared" si="135"/>
        <v/>
      </c>
      <c r="BQ217" s="685" t="str">
        <f t="shared" si="135"/>
        <v/>
      </c>
      <c r="BR217" s="529"/>
      <c r="BS217" s="685">
        <f>IFERROR(($L217+AB217*Contr_Rate)*(1+Inv_Return)*IF($D217=$C$1,VLOOKUP($T217,Male_Annuity_Tables,MATCH($BS$3+3,'Mortality Tables'!$N$1:$DN$1,0),FALSE),VLOOKUP($T217,Fe_Annuity_Tables,MATCH(BS$3+3,'Mortality Tables'!$N$1:$DN$1,0),FALSE)),"")</f>
        <v>686343.42399307573</v>
      </c>
      <c r="BT217" s="685">
        <f>IFERROR(($BS217+AC217*Contr_Rate)*(1+Inv_Return)*IF($D217=$C$1,VLOOKUP($T217,Male_Annuity_Tables,MATCH($BS$3+3,'Mortality Tables'!$N$1:$DN$1,0),FALSE),VLOOKUP($T217,Fe_Annuity_Tables,MATCH(BT$3+3,'Mortality Tables'!$N$1:$DN$1,0),FALSE)),"")</f>
        <v>1090439.2689763249</v>
      </c>
      <c r="BU217" s="685">
        <f>IFERROR((BT217+AD217*Contr_Rate)*(1+Inv_Return)*IF($D217=$C$1,VLOOKUP($T217,Male_Annuity_Tables,MATCH($BS$3+3,'Mortality Tables'!$N$1:$DN$1,0),FALSE),VLOOKUP($T217,Fe_Annuity_Tables,MATCH(BU$3+3,'Mortality Tables'!$N$1:$DN$1,0),FALSE)),"")</f>
        <v>1467561.0782969706</v>
      </c>
      <c r="BV217" s="685">
        <f>IFERROR((BU217+AE217*Contr_Rate)*(1+Inv_Return)*IF($D217=$C$1,VLOOKUP($T217,Male_Annuity_Tables,MATCH($BS$3+3,'Mortality Tables'!$N$1:$DN$1,0),FALSE),VLOOKUP($T217,Fe_Annuity_Tables,MATCH(BV$3+3,'Mortality Tables'!$N$1:$DN$1,0),FALSE)),"")</f>
        <v>1822463.0778710304</v>
      </c>
      <c r="BW217" s="685">
        <f>IFERROR((BV217+AF217*Contr_Rate)*(1+Inv_Return)*IF($D217=$C$1,VLOOKUP($T217,Male_Annuity_Tables,MATCH($BS$3+3,'Mortality Tables'!$N$1:$DN$1,0),FALSE),VLOOKUP($T217,Fe_Annuity_Tables,MATCH(BW$3+3,'Mortality Tables'!$N$1:$DN$1,0),FALSE)),"")</f>
        <v>2159352.0449073603</v>
      </c>
      <c r="BX217" s="685">
        <f>IFERROR((BW217+AG217*Contr_Rate)*(1+Inv_Return)*IF($D217=$C$1,VLOOKUP($T217,Male_Annuity_Tables,MATCH($BS$3+3,'Mortality Tables'!$N$1:$DN$1,0),FALSE),VLOOKUP($T217,Fe_Annuity_Tables,MATCH(BX$3+3,'Mortality Tables'!$N$1:$DN$1,0),FALSE)),"")</f>
        <v>2481961.1668207198</v>
      </c>
      <c r="BY217" s="685">
        <f>IFERROR((BX217+AH217*Contr_Rate)*(1+Inv_Return)*IF($D217=$C$1,VLOOKUP($T217,Male_Annuity_Tables,MATCH($BS$3+3,'Mortality Tables'!$N$1:$DN$1,0),FALSE),VLOOKUP($T217,Fe_Annuity_Tables,MATCH(BY$3+3,'Mortality Tables'!$N$1:$DN$1,0),FALSE)),"")</f>
        <v>2793614.5523785232</v>
      </c>
      <c r="BZ217" s="685">
        <f>IFERROR((BY217+AI217*Contr_Rate)*(1+Inv_Return)*IF($D217=$C$1,VLOOKUP($T217,Male_Annuity_Tables,MATCH($BS$3+3,'Mortality Tables'!$N$1:$DN$1,0),FALSE),VLOOKUP($T217,Fe_Annuity_Tables,MATCH(BZ$3+3,'Mortality Tables'!$N$1:$DN$1,0),FALSE)),"")</f>
        <v>3097283.6081758654</v>
      </c>
      <c r="CA217" s="685">
        <f>IFERROR((BZ217+AJ217*Contr_Rate)*(1+Inv_Return)*IF($D217=$C$1,VLOOKUP($T217,Male_Annuity_Tables,MATCH($BS$3+3,'Mortality Tables'!$N$1:$DN$1,0),FALSE),VLOOKUP($T217,Fe_Annuity_Tables,MATCH(CA$3+3,'Mortality Tables'!$N$1:$DN$1,0),FALSE)),"")</f>
        <v>3395636.3376626777</v>
      </c>
      <c r="CB217" s="685">
        <f>IFERROR((CA217+AK217*Contr_Rate)*(1+Inv_Return)*IF($D217=$C$1,VLOOKUP($T217,Male_Annuity_Tables,MATCH($BS$3+3,'Mortality Tables'!$N$1:$DN$1,0),FALSE),VLOOKUP($T217,Fe_Annuity_Tables,MATCH(CB$3+3,'Mortality Tables'!$N$1:$DN$1,0),FALSE)),"")</f>
        <v>3691080.4841827708</v>
      </c>
      <c r="CC217" s="685">
        <f>IFERROR((CB217+AL217*Contr_Rate)*(1+Inv_Return)*IF($D217=$C$1,VLOOKUP($T217,Male_Annuity_Tables,MATCH($BS$3+3,'Mortality Tables'!$N$1:$DN$1,0),FALSE),VLOOKUP($T217,Fe_Annuity_Tables,MATCH(CC$3+3,'Mortality Tables'!$N$1:$DN$1,0),FALSE)),"")</f>
        <v>3985801.3212374211</v>
      </c>
      <c r="CD217" s="685">
        <f>IFERROR((CC217+AM217*Contr_Rate)*(1+Inv_Return)*IF($D217=$C$1,VLOOKUP($T217,Male_Annuity_Tables,MATCH($BS$3+3,'Mortality Tables'!$N$1:$DN$1,0),FALSE),VLOOKUP($T217,Fe_Annuity_Tables,MATCH(CD$3+3,'Mortality Tables'!$N$1:$DN$1,0),FALSE)),"")</f>
        <v>4281794.7902001152</v>
      </c>
      <c r="CE217" s="685">
        <f>IFERROR((CD217+AN217*Contr_Rate)*(1+Inv_Return)*IF($D217=$C$1,VLOOKUP($T217,Male_Annuity_Tables,MATCH($BS$3+3,'Mortality Tables'!$N$1:$DN$1,0),FALSE),VLOOKUP($T217,Fe_Annuity_Tables,MATCH(CE$3+3,'Mortality Tables'!$N$1:$DN$1,0),FALSE)),"")</f>
        <v>4580896.5960189626</v>
      </c>
      <c r="CF217" s="685">
        <f>IFERROR((CE217+AO217*Contr_Rate)*(1+Inv_Return)*IF($D217=$C$1,VLOOKUP($T217,Male_Annuity_Tables,MATCH($BS$3+3,'Mortality Tables'!$N$1:$DN$1,0),FALSE),VLOOKUP($T217,Fe_Annuity_Tables,MATCH(CF$3+3,'Mortality Tables'!$N$1:$DN$1,0),FALSE)),"")</f>
        <v>4884807.7933372278</v>
      </c>
      <c r="CG217" s="685">
        <f>IFERROR((CF217+AP217*Contr_Rate)*(1+Inv_Return)*IF($D217=$C$1,VLOOKUP($T217,Male_Annuity_Tables,MATCH($BS$3+3,'Mortality Tables'!$N$1:$DN$1,0),FALSE),VLOOKUP($T217,Fe_Annuity_Tables,MATCH(CG$3+3,'Mortality Tables'!$N$1:$DN$1,0),FALSE)),"")</f>
        <v>5195117.3274491448</v>
      </c>
      <c r="CH217" s="685">
        <f>IFERROR((CG217+AQ217*Contr_Rate)*(1+Inv_Return)*IF($D217=$C$1,VLOOKUP($T217,Male_Annuity_Tables,MATCH($BS$3+3,'Mortality Tables'!$N$1:$DN$1,0),FALSE),VLOOKUP($T217,Fe_Annuity_Tables,MATCH(CH$3+3,'Mortality Tables'!$N$1:$DN$1,0),FALSE)),"")</f>
        <v>5513321.9352887031</v>
      </c>
      <c r="CI217" s="685">
        <f>IFERROR((CH217+AR217*Contr_Rate)*(1+Inv_Return)*IF($D217=$C$1,VLOOKUP($T217,Male_Annuity_Tables,MATCH($BS$3+3,'Mortality Tables'!$N$1:$DN$1,0),FALSE),VLOOKUP($T217,Fe_Annuity_Tables,MATCH(CI$3+3,'Mortality Tables'!$N$1:$DN$1,0),FALSE)),"")</f>
        <v>5840843.7600918347</v>
      </c>
      <c r="CJ217" s="685">
        <f>IFERROR((CI217+AS217*Contr_Rate)*(1+Inv_Return)*IF($D217=$C$1,VLOOKUP($T217,Male_Annuity_Tables,MATCH($BS$3+3,'Mortality Tables'!$N$1:$DN$1,0),FALSE),VLOOKUP($T217,Fe_Annuity_Tables,MATCH(CJ$3+3,'Mortality Tables'!$N$1:$DN$1,0),FALSE)),"")</f>
        <v>6179045.9884916982</v>
      </c>
      <c r="CK217" s="685" t="str">
        <f>IFERROR((CJ217+AT217*Contr_Rate)*(1+Inv_Return)*IF($D217=$C$1,VLOOKUP($T217,Male_Annuity_Tables,MATCH($BS$3+3,'Mortality Tables'!$N$1:$DN$1,0),FALSE),VLOOKUP($T217,Fe_Annuity_Tables,MATCH(CK$3+3,'Mortality Tables'!$N$1:$DN$1,0),FALSE)),"")</f>
        <v/>
      </c>
      <c r="CL217" s="685" t="str">
        <f>IFERROR((CK217+AU217*Contr_Rate)*(1+Inv_Return)*IF($D217=$C$1,VLOOKUP($T217,Male_Annuity_Tables,MATCH($BS$3+3,'Mortality Tables'!$N$1:$DN$1,0),FALSE),VLOOKUP($T217,Fe_Annuity_Tables,MATCH(CL$3+3,'Mortality Tables'!$N$1:$DN$1,0),FALSE)),"")</f>
        <v/>
      </c>
      <c r="CM217" s="685" t="str">
        <f>IFERROR((CL217+AV217*Contr_Rate)*(1+Inv_Return)*IF($D217=$C$1,VLOOKUP($T217,Male_Annuity_Tables,MATCH($BS$3+3,'Mortality Tables'!$N$1:$DN$1,0),FALSE),VLOOKUP($T217,Fe_Annuity_Tables,MATCH(CM$3+3,'Mortality Tables'!$N$1:$DN$1,0),FALSE)),"")</f>
        <v/>
      </c>
      <c r="CN217" s="685" t="str">
        <f>IFERROR((CM217+AW217*Contr_Rate)*(1+Inv_Return)*IF($D217=$C$1,VLOOKUP($T217,Male_Annuity_Tables,MATCH($BS$3+3,'Mortality Tables'!$N$1:$DN$1,0),FALSE),VLOOKUP($T217,Fe_Annuity_Tables,MATCH(CN$3+3,'Mortality Tables'!$N$1:$DN$1,0),FALSE)),"")</f>
        <v/>
      </c>
      <c r="CO217" s="685" t="str">
        <f>IFERROR((CN217+AX217*Contr_Rate)*(1+Inv_Return)*IF($D217=$C$1,VLOOKUP($T217,Male_Annuity_Tables,MATCH($BS$3+3,'Mortality Tables'!$N$1:$DN$1,0),FALSE),VLOOKUP($T217,Fe_Annuity_Tables,MATCH(CO$3+3,'Mortality Tables'!$N$1:$DN$1,0),FALSE)),"")</f>
        <v/>
      </c>
      <c r="CP217" s="685" t="str">
        <f>IFERROR((CO217+AY217*Contr_Rate)*(1+Inv_Return)*IF($D217=$C$1,VLOOKUP($T217,Male_Annuity_Tables,MATCH($BS$3+3,'Mortality Tables'!$N$1:$DN$1,0),FALSE),VLOOKUP($T217,Fe_Annuity_Tables,MATCH(CP$3+3,'Mortality Tables'!$N$1:$DN$1,0),FALSE)),"")</f>
        <v/>
      </c>
      <c r="CQ217" s="685" t="str">
        <f>IFERROR((CP217+AZ217*Contr_Rate)*(1+Inv_Return)*IF($D217=$C$1,VLOOKUP($T217,Male_Annuity_Tables,MATCH($BS$3+3,'Mortality Tables'!$N$1:$DN$1,0),FALSE),VLOOKUP($T217,Fe_Annuity_Tables,MATCH(CQ$3+3,'Mortality Tables'!$N$1:$DN$1,0),FALSE)),"")</f>
        <v/>
      </c>
      <c r="CR217" s="685" t="str">
        <f>IFERROR((CQ217+BA217*Contr_Rate)*(1+Inv_Return)*IF($D217=$C$1,VLOOKUP($T217,Male_Annuity_Tables,MATCH($BS$3+3,'Mortality Tables'!$N$1:$DN$1,0),FALSE),VLOOKUP($T217,Fe_Annuity_Tables,MATCH(CR$3+3,'Mortality Tables'!$N$1:$DN$1,0),FALSE)),"")</f>
        <v/>
      </c>
      <c r="CS217" s="685" t="str">
        <f>IFERROR((CR217+BB217*Contr_Rate)*(1+Inv_Return)*IF($D217=$C$1,VLOOKUP($T217,Male_Annuity_Tables,MATCH($BS$3+3,'Mortality Tables'!$N$1:$DN$1,0),FALSE),VLOOKUP($T217,Fe_Annuity_Tables,MATCH(CS$3+3,'Mortality Tables'!$N$1:$DN$1,0),FALSE)),"")</f>
        <v/>
      </c>
      <c r="CT217" s="685" t="str">
        <f>IFERROR((CS217+BC217*Contr_Rate)*(1+Inv_Return)*IF($D217=$C$1,VLOOKUP($T217,Male_Annuity_Tables,MATCH($BS$3+3,'Mortality Tables'!$N$1:$DN$1,0),FALSE),VLOOKUP($T217,Fe_Annuity_Tables,MATCH(CT$3+3,'Mortality Tables'!$N$1:$DN$1,0),FALSE)),"")</f>
        <v/>
      </c>
      <c r="CU217" s="685" t="str">
        <f>IFERROR((CT217+BD217*Contr_Rate)*(1+Inv_Return)*IF($D217=$C$1,VLOOKUP($T217,Male_Annuity_Tables,MATCH($BS$3+3,'Mortality Tables'!$N$1:$DN$1,0),FALSE),VLOOKUP($T217,Fe_Annuity_Tables,MATCH(CU$3+3,'Mortality Tables'!$N$1:$DN$1,0),FALSE)),"")</f>
        <v/>
      </c>
      <c r="CV217" s="685" t="str">
        <f>IFERROR((CU217+BE217*Contr_Rate)*(1+Inv_Return)*IF($D217=$C$1,VLOOKUP($T217,Male_Annuity_Tables,MATCH($BS$3+3,'Mortality Tables'!$N$1:$DN$1,0),FALSE),VLOOKUP($T217,Fe_Annuity_Tables,MATCH(CV$3+3,'Mortality Tables'!$N$1:$DN$1,0),FALSE)),"")</f>
        <v/>
      </c>
      <c r="CW217" s="685" t="str">
        <f>IFERROR((CV217+BF217*Contr_Rate)*(1+Inv_Return)*IF($D217=$C$1,VLOOKUP($T217,Male_Annuity_Tables,MATCH($BS$3+3,'Mortality Tables'!$N$1:$DN$1,0),FALSE),VLOOKUP($T217,Fe_Annuity_Tables,MATCH(CW$3+3,'Mortality Tables'!$N$1:$DN$1,0),FALSE)),"")</f>
        <v/>
      </c>
      <c r="CX217" s="685" t="str">
        <f>IFERROR((CW217+BG217*Contr_Rate)*(1+Inv_Return)*IF($D217=$C$1,VLOOKUP($T217,Male_Annuity_Tables,MATCH($BS$3+3,'Mortality Tables'!$N$1:$DN$1,0),FALSE),VLOOKUP($T217,Fe_Annuity_Tables,MATCH(CX$3+3,'Mortality Tables'!$N$1:$DN$1,0),FALSE)),"")</f>
        <v/>
      </c>
      <c r="CY217" s="685" t="str">
        <f>IFERROR((CX217+BH217*Contr_Rate)*(1+Inv_Return)*IF($D217=$C$1,VLOOKUP($T217,Male_Annuity_Tables,MATCH($BS$3+3,'Mortality Tables'!$N$1:$DN$1,0),FALSE),VLOOKUP($T217,Fe_Annuity_Tables,MATCH(CY$3+3,'Mortality Tables'!$N$1:$DN$1,0),FALSE)),"")</f>
        <v/>
      </c>
      <c r="CZ217" s="685" t="str">
        <f>IFERROR((CY217+BI217*Contr_Rate)*(1+Inv_Return)*IF($D217=$C$1,VLOOKUP($T217,Male_Annuity_Tables,MATCH($BS$3+3,'Mortality Tables'!$N$1:$DN$1,0),FALSE),VLOOKUP($T217,Fe_Annuity_Tables,MATCH(CZ$3+3,'Mortality Tables'!$N$1:$DN$1,0),FALSE)),"")</f>
        <v/>
      </c>
      <c r="DA217" s="685" t="str">
        <f>IFERROR((CZ217+BJ217*Contr_Rate)*(1+Inv_Return)*IF($D217=$C$1,VLOOKUP($T217,Male_Annuity_Tables,MATCH($BS$3+3,'Mortality Tables'!$N$1:$DN$1,0),FALSE),VLOOKUP($T217,Fe_Annuity_Tables,MATCH(DA$3+3,'Mortality Tables'!$N$1:$DN$1,0),FALSE)),"")</f>
        <v/>
      </c>
      <c r="DB217" s="685" t="str">
        <f>IFERROR((DA217+BK217*Contr_Rate)*(1+Inv_Return)*IF($D217=$C$1,VLOOKUP($T217,Male_Annuity_Tables,MATCH($BS$3+3,'Mortality Tables'!$N$1:$DN$1,0),FALSE),VLOOKUP($T217,Fe_Annuity_Tables,MATCH(DB$3+3,'Mortality Tables'!$N$1:$DN$1,0),FALSE)),"")</f>
        <v/>
      </c>
      <c r="DC217" s="685" t="str">
        <f>IFERROR((DB217+BL217*Contr_Rate)*(1+Inv_Return)*IF($D217=$C$1,VLOOKUP($T217,Male_Annuity_Tables,MATCH($BS$3+3,'Mortality Tables'!$N$1:$DN$1,0),FALSE),VLOOKUP($T217,Fe_Annuity_Tables,MATCH(DC$3+3,'Mortality Tables'!$N$1:$DN$1,0),FALSE)),"")</f>
        <v/>
      </c>
      <c r="DD217" s="685" t="str">
        <f>IFERROR((DC217+BM217*Contr_Rate)*(1+Inv_Return)*IF($D217=$C$1,VLOOKUP($T217,Male_Annuity_Tables,MATCH($BS$3+3,'Mortality Tables'!$N$1:$DN$1,0),FALSE),VLOOKUP($T217,Fe_Annuity_Tables,MATCH(DD$3+3,'Mortality Tables'!$N$1:$DN$1,0),FALSE)),"")</f>
        <v/>
      </c>
      <c r="DE217" s="685" t="str">
        <f>IFERROR((DD217+BN217*Contr_Rate)*(1+Inv_Return)*IF($D217=$C$1,VLOOKUP($T217,Male_Annuity_Tables,MATCH($BS$3+3,'Mortality Tables'!$N$1:$DN$1,0),FALSE),VLOOKUP($T217,Fe_Annuity_Tables,MATCH(DE$3+3,'Mortality Tables'!$N$1:$DN$1,0),FALSE)),"")</f>
        <v/>
      </c>
      <c r="DF217" s="685" t="str">
        <f>IFERROR((DE217+BO217*Contr_Rate)*(1+Inv_Return)*IF($D217=$C$1,VLOOKUP($T217,Male_Annuity_Tables,MATCH($BS$3+3,'Mortality Tables'!$N$1:$DN$1,0),FALSE),VLOOKUP($T217,Fe_Annuity_Tables,MATCH(DF$3+3,'Mortality Tables'!$N$1:$DN$1,0),FALSE)),"")</f>
        <v/>
      </c>
      <c r="DG217" s="685" t="str">
        <f>IFERROR((DF217+BP217*Contr_Rate)*(1+Inv_Return)*IF($D217=$C$1,VLOOKUP($T217,Male_Annuity_Tables,MATCH($BS$3+3,'Mortality Tables'!$N$1:$DN$1,0),FALSE),VLOOKUP($T217,Fe_Annuity_Tables,MATCH(DG$3+3,'Mortality Tables'!$N$1:$DN$1,0),FALSE)),"")</f>
        <v/>
      </c>
      <c r="DH217" s="685" t="str">
        <f>IFERROR((DG217+BQ217*Contr_Rate)*(1+Inv_Return)*IF($D217=$C$1,VLOOKUP($T217,Male_Annuity_Tables,MATCH($BS$3+3,'Mortality Tables'!$N$1:$DN$1,0),FALSE),VLOOKUP($T217,Fe_Annuity_Tables,MATCH(DH$3+3,'Mortality Tables'!$N$1:$DN$1,0),FALSE)),"")</f>
        <v/>
      </c>
      <c r="DJ217" s="686">
        <f t="shared" si="144"/>
        <v>6179045.9884916982</v>
      </c>
      <c r="DK217" s="680">
        <f t="shared" si="60"/>
        <v>8.0909277508679907</v>
      </c>
      <c r="DL217" s="686">
        <f t="shared" si="145"/>
        <v>511679.36975401931</v>
      </c>
      <c r="DM217" s="686">
        <f t="shared" si="132"/>
        <v>4173829.1027509728</v>
      </c>
      <c r="DN217" s="687">
        <f t="shared" si="146"/>
        <v>0.1225923144329918</v>
      </c>
      <c r="DP217" s="688">
        <f t="shared" si="147"/>
        <v>104520.83783792153</v>
      </c>
      <c r="DQ217" s="688">
        <f t="shared" si="148"/>
        <v>166272.36061204798</v>
      </c>
      <c r="DR217" s="688">
        <f t="shared" si="149"/>
        <v>224113.45360834783</v>
      </c>
    </row>
    <row r="218" spans="1:122" s="657" customFormat="1" ht="14.5">
      <c r="A218" s="675" t="s">
        <v>1504</v>
      </c>
      <c r="B218" s="675" t="s">
        <v>1505</v>
      </c>
      <c r="C218" s="675" t="s">
        <v>236</v>
      </c>
      <c r="D218" s="675" t="s">
        <v>61</v>
      </c>
      <c r="E218" s="676">
        <v>27234</v>
      </c>
      <c r="F218" s="677">
        <v>37760</v>
      </c>
      <c r="G218" s="677">
        <v>39104</v>
      </c>
      <c r="H218" s="678">
        <v>2267590</v>
      </c>
      <c r="I218" s="678">
        <v>164241.71</v>
      </c>
      <c r="J218" s="678">
        <v>113974.88</v>
      </c>
      <c r="K218" s="678"/>
      <c r="L218" s="678">
        <v>278216.58999999997</v>
      </c>
      <c r="M218" s="679">
        <f>IF(COUNTIF($A$4:A218,A218)=1,0,1)</f>
        <v>0</v>
      </c>
      <c r="N218" s="680" t="str">
        <f t="shared" si="138"/>
        <v>Okay</v>
      </c>
      <c r="O218" s="680" t="str">
        <f t="shared" si="139"/>
        <v>TRUE</v>
      </c>
      <c r="P218" s="680" t="b">
        <f t="shared" si="140"/>
        <v>1</v>
      </c>
      <c r="Q218" s="680" t="b">
        <f t="shared" si="76"/>
        <v>1</v>
      </c>
      <c r="R218" s="680" t="b">
        <f t="shared" si="77"/>
        <v>1</v>
      </c>
      <c r="S218" s="681">
        <f t="shared" si="141"/>
        <v>28.838356164383562</v>
      </c>
      <c r="T218" s="682">
        <f t="shared" si="78"/>
        <v>50</v>
      </c>
      <c r="U218" s="682">
        <f t="shared" si="130"/>
        <v>32</v>
      </c>
      <c r="V218" s="682">
        <f t="shared" si="79"/>
        <v>17.950684931506849</v>
      </c>
      <c r="W218" s="682">
        <f t="shared" si="142"/>
        <v>10</v>
      </c>
      <c r="X218" s="683">
        <f t="shared" si="143"/>
        <v>2782165.8999999994</v>
      </c>
      <c r="Y218" s="684">
        <f t="shared" si="123"/>
        <v>5.47E-3</v>
      </c>
      <c r="Z218" s="684">
        <f>IF($D218=$C$1,VLOOKUP($T218,Male_Annuity_Tables,MATCH($W218+2,'Mortality Tables'!$DS$1:$HT$1,0),FALSE),VLOOKUP($T218,Fe_Annuity_Tables,MATCH($W218+2,'Mortality Tables'!$M$1:$DN$1,0),FALSE))</f>
        <v>0.41898499209083007</v>
      </c>
      <c r="AA218" s="664"/>
      <c r="AB218" s="685">
        <f t="shared" si="152"/>
        <v>2383123.7105</v>
      </c>
      <c r="AC218" s="685">
        <f t="shared" si="152"/>
        <v>2504543.8635499752</v>
      </c>
      <c r="AD218" s="685">
        <f t="shared" si="152"/>
        <v>2632150.3733978467</v>
      </c>
      <c r="AE218" s="685">
        <f t="shared" si="152"/>
        <v>2766258.434922467</v>
      </c>
      <c r="AF218" s="685">
        <f t="shared" si="152"/>
        <v>2907199.3021817664</v>
      </c>
      <c r="AG218" s="685">
        <f t="shared" si="152"/>
        <v>3055321.1066279281</v>
      </c>
      <c r="AH218" s="685">
        <f t="shared" si="152"/>
        <v>3210989.7170106205</v>
      </c>
      <c r="AI218" s="685">
        <f t="shared" si="152"/>
        <v>3374589.6430923119</v>
      </c>
      <c r="AJ218" s="685">
        <f t="shared" si="152"/>
        <v>3546524.9854078656</v>
      </c>
      <c r="AK218" s="685">
        <f t="shared" si="152"/>
        <v>3727220.4334143964</v>
      </c>
      <c r="AL218" s="685" t="str">
        <f t="shared" si="152"/>
        <v/>
      </c>
      <c r="AM218" s="685" t="str">
        <f t="shared" si="152"/>
        <v/>
      </c>
      <c r="AN218" s="685" t="str">
        <f t="shared" si="152"/>
        <v/>
      </c>
      <c r="AO218" s="685" t="str">
        <f t="shared" si="152"/>
        <v/>
      </c>
      <c r="AP218" s="685" t="str">
        <f t="shared" si="152"/>
        <v/>
      </c>
      <c r="AQ218" s="685" t="str">
        <f t="shared" si="152"/>
        <v/>
      </c>
      <c r="AR218" s="685" t="str">
        <f t="shared" si="151"/>
        <v/>
      </c>
      <c r="AS218" s="685" t="str">
        <f t="shared" si="151"/>
        <v/>
      </c>
      <c r="AT218" s="685" t="str">
        <f t="shared" si="151"/>
        <v/>
      </c>
      <c r="AU218" s="685" t="str">
        <f t="shared" si="151"/>
        <v/>
      </c>
      <c r="AV218" s="685" t="str">
        <f t="shared" si="136"/>
        <v/>
      </c>
      <c r="AW218" s="685" t="str">
        <f t="shared" si="136"/>
        <v/>
      </c>
      <c r="AX218" s="685" t="str">
        <f t="shared" si="136"/>
        <v/>
      </c>
      <c r="AY218" s="685" t="str">
        <f t="shared" si="136"/>
        <v/>
      </c>
      <c r="AZ218" s="685" t="str">
        <f t="shared" si="136"/>
        <v/>
      </c>
      <c r="BA218" s="685" t="str">
        <f t="shared" si="136"/>
        <v/>
      </c>
      <c r="BB218" s="685" t="str">
        <f t="shared" si="136"/>
        <v/>
      </c>
      <c r="BC218" s="685" t="str">
        <f t="shared" si="136"/>
        <v/>
      </c>
      <c r="BD218" s="685" t="str">
        <f t="shared" si="136"/>
        <v/>
      </c>
      <c r="BE218" s="685" t="str">
        <f t="shared" ref="BE218:BQ248" si="153">IFERROR(IF($W218&gt;=BE$3,($H218*(1+Ann_Salary_Growth_Rate)^BE$3),""),0)</f>
        <v/>
      </c>
      <c r="BF218" s="685" t="str">
        <f t="shared" si="153"/>
        <v/>
      </c>
      <c r="BG218" s="685" t="str">
        <f t="shared" si="153"/>
        <v/>
      </c>
      <c r="BH218" s="685" t="str">
        <f t="shared" si="153"/>
        <v/>
      </c>
      <c r="BI218" s="685" t="str">
        <f t="shared" si="135"/>
        <v/>
      </c>
      <c r="BJ218" s="685" t="str">
        <f t="shared" si="135"/>
        <v/>
      </c>
      <c r="BK218" s="685" t="str">
        <f t="shared" si="135"/>
        <v/>
      </c>
      <c r="BL218" s="685" t="str">
        <f t="shared" si="135"/>
        <v/>
      </c>
      <c r="BM218" s="685" t="str">
        <f t="shared" si="135"/>
        <v/>
      </c>
      <c r="BN218" s="685" t="str">
        <f t="shared" si="135"/>
        <v/>
      </c>
      <c r="BO218" s="685" t="str">
        <f t="shared" si="135"/>
        <v/>
      </c>
      <c r="BP218" s="685" t="str">
        <f t="shared" si="135"/>
        <v/>
      </c>
      <c r="BQ218" s="685" t="str">
        <f t="shared" si="135"/>
        <v/>
      </c>
      <c r="BR218" s="529"/>
      <c r="BS218" s="685">
        <f>IFERROR(($L218+AB218*Contr_Rate)*(1+Inv_Return)*IF($D218=$C$1,VLOOKUP($T218,Male_Annuity_Tables,MATCH($BS$3+3,'Mortality Tables'!$N$1:$DN$1,0),FALSE),VLOOKUP($T218,Fe_Annuity_Tables,MATCH(BS$3+3,'Mortality Tables'!$N$1:$DN$1,0),FALSE)),"")</f>
        <v>913523.43273294088</v>
      </c>
      <c r="BT218" s="685">
        <f>IFERROR(($BS218+AC218*Contr_Rate)*(1+Inv_Return)*IF($D218=$C$1,VLOOKUP($T218,Male_Annuity_Tables,MATCH($BS$3+3,'Mortality Tables'!$N$1:$DN$1,0),FALSE),VLOOKUP($T218,Fe_Annuity_Tables,MATCH(BT$3+3,'Mortality Tables'!$N$1:$DN$1,0),FALSE)),"")</f>
        <v>1531397.3150645192</v>
      </c>
      <c r="BU218" s="685">
        <f>IFERROR((BT218+AD218*Contr_Rate)*(1+Inv_Return)*IF($D218=$C$1,VLOOKUP($T218,Male_Annuity_Tables,MATCH($BS$3+3,'Mortality Tables'!$N$1:$DN$1,0),FALSE),VLOOKUP($T218,Fe_Annuity_Tables,MATCH(BU$3+3,'Mortality Tables'!$N$1:$DN$1,0),FALSE)),"")</f>
        <v>2134943.0997270471</v>
      </c>
      <c r="BV218" s="685">
        <f>IFERROR((BU218+AE218*Contr_Rate)*(1+Inv_Return)*IF($D218=$C$1,VLOOKUP($T218,Male_Annuity_Tables,MATCH($BS$3+3,'Mortality Tables'!$N$1:$DN$1,0),FALSE),VLOOKUP($T218,Fe_Annuity_Tables,MATCH(BV$3+3,'Mortality Tables'!$N$1:$DN$1,0),FALSE)),"")</f>
        <v>2727103.6808812455</v>
      </c>
      <c r="BW218" s="685">
        <f>IFERROR((BV218+AF218*Contr_Rate)*(1+Inv_Return)*IF($D218=$C$1,VLOOKUP($T218,Male_Annuity_Tables,MATCH($BS$3+3,'Mortality Tables'!$N$1:$DN$1,0),FALSE),VLOOKUP($T218,Fe_Annuity_Tables,MATCH(BW$3+3,'Mortality Tables'!$N$1:$DN$1,0),FALSE)),"")</f>
        <v>3310677.4020969858</v>
      </c>
      <c r="BX218" s="685">
        <f>IFERROR((BW218+AG218*Contr_Rate)*(1+Inv_Return)*IF($D218=$C$1,VLOOKUP($T218,Male_Annuity_Tables,MATCH($BS$3+3,'Mortality Tables'!$N$1:$DN$1,0),FALSE),VLOOKUP($T218,Fe_Annuity_Tables,MATCH(BX$3+3,'Mortality Tables'!$N$1:$DN$1,0),FALSE)),"")</f>
        <v>3888334.3035576525</v>
      </c>
      <c r="BY218" s="685">
        <f>IFERROR((BX218+AH218*Contr_Rate)*(1+Inv_Return)*IF($D218=$C$1,VLOOKUP($T218,Male_Annuity_Tables,MATCH($BS$3+3,'Mortality Tables'!$N$1:$DN$1,0),FALSE),VLOOKUP($T218,Fe_Annuity_Tables,MATCH(BY$3+3,'Mortality Tables'!$N$1:$DN$1,0),FALSE)),"")</f>
        <v>4462631.3038637042</v>
      </c>
      <c r="BZ218" s="685">
        <f>IFERROR((BY218+AI218*Contr_Rate)*(1+Inv_Return)*IF($D218=$C$1,VLOOKUP($T218,Male_Annuity_Tables,MATCH($BS$3+3,'Mortality Tables'!$N$1:$DN$1,0),FALSE),VLOOKUP($T218,Fe_Annuity_Tables,MATCH(BZ$3+3,'Mortality Tables'!$N$1:$DN$1,0),FALSE)),"")</f>
        <v>5036026.4139481969</v>
      </c>
      <c r="CA218" s="685">
        <f>IFERROR((BZ218+AJ218*Contr_Rate)*(1+Inv_Return)*IF($D218=$C$1,VLOOKUP($T218,Male_Annuity_Tables,MATCH($BS$3+3,'Mortality Tables'!$N$1:$DN$1,0),FALSE),VLOOKUP($T218,Fe_Annuity_Tables,MATCH(CA$3+3,'Mortality Tables'!$N$1:$DN$1,0),FALSE)),"")</f>
        <v>5610892.0734145073</v>
      </c>
      <c r="CB218" s="685">
        <f>IFERROR((CA218+AK218*Contr_Rate)*(1+Inv_Return)*IF($D218=$C$1,VLOOKUP($T218,Male_Annuity_Tables,MATCH($BS$3+3,'Mortality Tables'!$N$1:$DN$1,0),FALSE),VLOOKUP($T218,Fe_Annuity_Tables,MATCH(CB$3+3,'Mortality Tables'!$N$1:$DN$1,0),FALSE)),"")</f>
        <v>6189527.6930128541</v>
      </c>
      <c r="CC218" s="685" t="str">
        <f>IFERROR((CB218+AL218*Contr_Rate)*(1+Inv_Return)*IF($D218=$C$1,VLOOKUP($T218,Male_Annuity_Tables,MATCH($BS$3+3,'Mortality Tables'!$N$1:$DN$1,0),FALSE),VLOOKUP($T218,Fe_Annuity_Tables,MATCH(CC$3+3,'Mortality Tables'!$N$1:$DN$1,0),FALSE)),"")</f>
        <v/>
      </c>
      <c r="CD218" s="685" t="str">
        <f>IFERROR((CC218+AM218*Contr_Rate)*(1+Inv_Return)*IF($D218=$C$1,VLOOKUP($T218,Male_Annuity_Tables,MATCH($BS$3+3,'Mortality Tables'!$N$1:$DN$1,0),FALSE),VLOOKUP($T218,Fe_Annuity_Tables,MATCH(CD$3+3,'Mortality Tables'!$N$1:$DN$1,0),FALSE)),"")</f>
        <v/>
      </c>
      <c r="CE218" s="685" t="str">
        <f>IFERROR((CD218+AN218*Contr_Rate)*(1+Inv_Return)*IF($D218=$C$1,VLOOKUP($T218,Male_Annuity_Tables,MATCH($BS$3+3,'Mortality Tables'!$N$1:$DN$1,0),FALSE),VLOOKUP($T218,Fe_Annuity_Tables,MATCH(CE$3+3,'Mortality Tables'!$N$1:$DN$1,0),FALSE)),"")</f>
        <v/>
      </c>
      <c r="CF218" s="685" t="str">
        <f>IFERROR((CE218+AO218*Contr_Rate)*(1+Inv_Return)*IF($D218=$C$1,VLOOKUP($T218,Male_Annuity_Tables,MATCH($BS$3+3,'Mortality Tables'!$N$1:$DN$1,0),FALSE),VLOOKUP($T218,Fe_Annuity_Tables,MATCH(CF$3+3,'Mortality Tables'!$N$1:$DN$1,0),FALSE)),"")</f>
        <v/>
      </c>
      <c r="CG218" s="685" t="str">
        <f>IFERROR((CF218+AP218*Contr_Rate)*(1+Inv_Return)*IF($D218=$C$1,VLOOKUP($T218,Male_Annuity_Tables,MATCH($BS$3+3,'Mortality Tables'!$N$1:$DN$1,0),FALSE),VLOOKUP($T218,Fe_Annuity_Tables,MATCH(CG$3+3,'Mortality Tables'!$N$1:$DN$1,0),FALSE)),"")</f>
        <v/>
      </c>
      <c r="CH218" s="685" t="str">
        <f>IFERROR((CG218+AQ218*Contr_Rate)*(1+Inv_Return)*IF($D218=$C$1,VLOOKUP($T218,Male_Annuity_Tables,MATCH($BS$3+3,'Mortality Tables'!$N$1:$DN$1,0),FALSE),VLOOKUP($T218,Fe_Annuity_Tables,MATCH(CH$3+3,'Mortality Tables'!$N$1:$DN$1,0),FALSE)),"")</f>
        <v/>
      </c>
      <c r="CI218" s="685" t="str">
        <f>IFERROR((CH218+AR218*Contr_Rate)*(1+Inv_Return)*IF($D218=$C$1,VLOOKUP($T218,Male_Annuity_Tables,MATCH($BS$3+3,'Mortality Tables'!$N$1:$DN$1,0),FALSE),VLOOKUP($T218,Fe_Annuity_Tables,MATCH(CI$3+3,'Mortality Tables'!$N$1:$DN$1,0),FALSE)),"")</f>
        <v/>
      </c>
      <c r="CJ218" s="685" t="str">
        <f>IFERROR((CI218+AS218*Contr_Rate)*(1+Inv_Return)*IF($D218=$C$1,VLOOKUP($T218,Male_Annuity_Tables,MATCH($BS$3+3,'Mortality Tables'!$N$1:$DN$1,0),FALSE),VLOOKUP($T218,Fe_Annuity_Tables,MATCH(CJ$3+3,'Mortality Tables'!$N$1:$DN$1,0),FALSE)),"")</f>
        <v/>
      </c>
      <c r="CK218" s="685" t="str">
        <f>IFERROR((CJ218+AT218*Contr_Rate)*(1+Inv_Return)*IF($D218=$C$1,VLOOKUP($T218,Male_Annuity_Tables,MATCH($BS$3+3,'Mortality Tables'!$N$1:$DN$1,0),FALSE),VLOOKUP($T218,Fe_Annuity_Tables,MATCH(CK$3+3,'Mortality Tables'!$N$1:$DN$1,0),FALSE)),"")</f>
        <v/>
      </c>
      <c r="CL218" s="685" t="str">
        <f>IFERROR((CK218+AU218*Contr_Rate)*(1+Inv_Return)*IF($D218=$C$1,VLOOKUP($T218,Male_Annuity_Tables,MATCH($BS$3+3,'Mortality Tables'!$N$1:$DN$1,0),FALSE),VLOOKUP($T218,Fe_Annuity_Tables,MATCH(CL$3+3,'Mortality Tables'!$N$1:$DN$1,0),FALSE)),"")</f>
        <v/>
      </c>
      <c r="CM218" s="685" t="str">
        <f>IFERROR((CL218+AV218*Contr_Rate)*(1+Inv_Return)*IF($D218=$C$1,VLOOKUP($T218,Male_Annuity_Tables,MATCH($BS$3+3,'Mortality Tables'!$N$1:$DN$1,0),FALSE),VLOOKUP($T218,Fe_Annuity_Tables,MATCH(CM$3+3,'Mortality Tables'!$N$1:$DN$1,0),FALSE)),"")</f>
        <v/>
      </c>
      <c r="CN218" s="685" t="str">
        <f>IFERROR((CM218+AW218*Contr_Rate)*(1+Inv_Return)*IF($D218=$C$1,VLOOKUP($T218,Male_Annuity_Tables,MATCH($BS$3+3,'Mortality Tables'!$N$1:$DN$1,0),FALSE),VLOOKUP($T218,Fe_Annuity_Tables,MATCH(CN$3+3,'Mortality Tables'!$N$1:$DN$1,0),FALSE)),"")</f>
        <v/>
      </c>
      <c r="CO218" s="685" t="str">
        <f>IFERROR((CN218+AX218*Contr_Rate)*(1+Inv_Return)*IF($D218=$C$1,VLOOKUP($T218,Male_Annuity_Tables,MATCH($BS$3+3,'Mortality Tables'!$N$1:$DN$1,0),FALSE),VLOOKUP($T218,Fe_Annuity_Tables,MATCH(CO$3+3,'Mortality Tables'!$N$1:$DN$1,0),FALSE)),"")</f>
        <v/>
      </c>
      <c r="CP218" s="685" t="str">
        <f>IFERROR((CO218+AY218*Contr_Rate)*(1+Inv_Return)*IF($D218=$C$1,VLOOKUP($T218,Male_Annuity_Tables,MATCH($BS$3+3,'Mortality Tables'!$N$1:$DN$1,0),FALSE),VLOOKUP($T218,Fe_Annuity_Tables,MATCH(CP$3+3,'Mortality Tables'!$N$1:$DN$1,0),FALSE)),"")</f>
        <v/>
      </c>
      <c r="CQ218" s="685" t="str">
        <f>IFERROR((CP218+AZ218*Contr_Rate)*(1+Inv_Return)*IF($D218=$C$1,VLOOKUP($T218,Male_Annuity_Tables,MATCH($BS$3+3,'Mortality Tables'!$N$1:$DN$1,0),FALSE),VLOOKUP($T218,Fe_Annuity_Tables,MATCH(CQ$3+3,'Mortality Tables'!$N$1:$DN$1,0),FALSE)),"")</f>
        <v/>
      </c>
      <c r="CR218" s="685" t="str">
        <f>IFERROR((CQ218+BA218*Contr_Rate)*(1+Inv_Return)*IF($D218=$C$1,VLOOKUP($T218,Male_Annuity_Tables,MATCH($BS$3+3,'Mortality Tables'!$N$1:$DN$1,0),FALSE),VLOOKUP($T218,Fe_Annuity_Tables,MATCH(CR$3+3,'Mortality Tables'!$N$1:$DN$1,0),FALSE)),"")</f>
        <v/>
      </c>
      <c r="CS218" s="685" t="str">
        <f>IFERROR((CR218+BB218*Contr_Rate)*(1+Inv_Return)*IF($D218=$C$1,VLOOKUP($T218,Male_Annuity_Tables,MATCH($BS$3+3,'Mortality Tables'!$N$1:$DN$1,0),FALSE),VLOOKUP($T218,Fe_Annuity_Tables,MATCH(CS$3+3,'Mortality Tables'!$N$1:$DN$1,0),FALSE)),"")</f>
        <v/>
      </c>
      <c r="CT218" s="685" t="str">
        <f>IFERROR((CS218+BC218*Contr_Rate)*(1+Inv_Return)*IF($D218=$C$1,VLOOKUP($T218,Male_Annuity_Tables,MATCH($BS$3+3,'Mortality Tables'!$N$1:$DN$1,0),FALSE),VLOOKUP($T218,Fe_Annuity_Tables,MATCH(CT$3+3,'Mortality Tables'!$N$1:$DN$1,0),FALSE)),"")</f>
        <v/>
      </c>
      <c r="CU218" s="685" t="str">
        <f>IFERROR((CT218+BD218*Contr_Rate)*(1+Inv_Return)*IF($D218=$C$1,VLOOKUP($T218,Male_Annuity_Tables,MATCH($BS$3+3,'Mortality Tables'!$N$1:$DN$1,0),FALSE),VLOOKUP($T218,Fe_Annuity_Tables,MATCH(CU$3+3,'Mortality Tables'!$N$1:$DN$1,0),FALSE)),"")</f>
        <v/>
      </c>
      <c r="CV218" s="685" t="str">
        <f>IFERROR((CU218+BE218*Contr_Rate)*(1+Inv_Return)*IF($D218=$C$1,VLOOKUP($T218,Male_Annuity_Tables,MATCH($BS$3+3,'Mortality Tables'!$N$1:$DN$1,0),FALSE),VLOOKUP($T218,Fe_Annuity_Tables,MATCH(CV$3+3,'Mortality Tables'!$N$1:$DN$1,0),FALSE)),"")</f>
        <v/>
      </c>
      <c r="CW218" s="685" t="str">
        <f>IFERROR((CV218+BF218*Contr_Rate)*(1+Inv_Return)*IF($D218=$C$1,VLOOKUP($T218,Male_Annuity_Tables,MATCH($BS$3+3,'Mortality Tables'!$N$1:$DN$1,0),FALSE),VLOOKUP($T218,Fe_Annuity_Tables,MATCH(CW$3+3,'Mortality Tables'!$N$1:$DN$1,0),FALSE)),"")</f>
        <v/>
      </c>
      <c r="CX218" s="685" t="str">
        <f>IFERROR((CW218+BG218*Contr_Rate)*(1+Inv_Return)*IF($D218=$C$1,VLOOKUP($T218,Male_Annuity_Tables,MATCH($BS$3+3,'Mortality Tables'!$N$1:$DN$1,0),FALSE),VLOOKUP($T218,Fe_Annuity_Tables,MATCH(CX$3+3,'Mortality Tables'!$N$1:$DN$1,0),FALSE)),"")</f>
        <v/>
      </c>
      <c r="CY218" s="685" t="str">
        <f>IFERROR((CX218+BH218*Contr_Rate)*(1+Inv_Return)*IF($D218=$C$1,VLOOKUP($T218,Male_Annuity_Tables,MATCH($BS$3+3,'Mortality Tables'!$N$1:$DN$1,0),FALSE),VLOOKUP($T218,Fe_Annuity_Tables,MATCH(CY$3+3,'Mortality Tables'!$N$1:$DN$1,0),FALSE)),"")</f>
        <v/>
      </c>
      <c r="CZ218" s="685" t="str">
        <f>IFERROR((CY218+BI218*Contr_Rate)*(1+Inv_Return)*IF($D218=$C$1,VLOOKUP($T218,Male_Annuity_Tables,MATCH($BS$3+3,'Mortality Tables'!$N$1:$DN$1,0),FALSE),VLOOKUP($T218,Fe_Annuity_Tables,MATCH(CZ$3+3,'Mortality Tables'!$N$1:$DN$1,0),FALSE)),"")</f>
        <v/>
      </c>
      <c r="DA218" s="685" t="str">
        <f>IFERROR((CZ218+BJ218*Contr_Rate)*(1+Inv_Return)*IF($D218=$C$1,VLOOKUP($T218,Male_Annuity_Tables,MATCH($BS$3+3,'Mortality Tables'!$N$1:$DN$1,0),FALSE),VLOOKUP($T218,Fe_Annuity_Tables,MATCH(DA$3+3,'Mortality Tables'!$N$1:$DN$1,0),FALSE)),"")</f>
        <v/>
      </c>
      <c r="DB218" s="685" t="str">
        <f>IFERROR((DA218+BK218*Contr_Rate)*(1+Inv_Return)*IF($D218=$C$1,VLOOKUP($T218,Male_Annuity_Tables,MATCH($BS$3+3,'Mortality Tables'!$N$1:$DN$1,0),FALSE),VLOOKUP($T218,Fe_Annuity_Tables,MATCH(DB$3+3,'Mortality Tables'!$N$1:$DN$1,0),FALSE)),"")</f>
        <v/>
      </c>
      <c r="DC218" s="685" t="str">
        <f>IFERROR((DB218+BL218*Contr_Rate)*(1+Inv_Return)*IF($D218=$C$1,VLOOKUP($T218,Male_Annuity_Tables,MATCH($BS$3+3,'Mortality Tables'!$N$1:$DN$1,0),FALSE),VLOOKUP($T218,Fe_Annuity_Tables,MATCH(DC$3+3,'Mortality Tables'!$N$1:$DN$1,0),FALSE)),"")</f>
        <v/>
      </c>
      <c r="DD218" s="685" t="str">
        <f>IFERROR((DC218+BM218*Contr_Rate)*(1+Inv_Return)*IF($D218=$C$1,VLOOKUP($T218,Male_Annuity_Tables,MATCH($BS$3+3,'Mortality Tables'!$N$1:$DN$1,0),FALSE),VLOOKUP($T218,Fe_Annuity_Tables,MATCH(DD$3+3,'Mortality Tables'!$N$1:$DN$1,0),FALSE)),"")</f>
        <v/>
      </c>
      <c r="DE218" s="685" t="str">
        <f>IFERROR((DD218+BN218*Contr_Rate)*(1+Inv_Return)*IF($D218=$C$1,VLOOKUP($T218,Male_Annuity_Tables,MATCH($BS$3+3,'Mortality Tables'!$N$1:$DN$1,0),FALSE),VLOOKUP($T218,Fe_Annuity_Tables,MATCH(DE$3+3,'Mortality Tables'!$N$1:$DN$1,0),FALSE)),"")</f>
        <v/>
      </c>
      <c r="DF218" s="685" t="str">
        <f>IFERROR((DE218+BO218*Contr_Rate)*(1+Inv_Return)*IF($D218=$C$1,VLOOKUP($T218,Male_Annuity_Tables,MATCH($BS$3+3,'Mortality Tables'!$N$1:$DN$1,0),FALSE),VLOOKUP($T218,Fe_Annuity_Tables,MATCH(DF$3+3,'Mortality Tables'!$N$1:$DN$1,0),FALSE)),"")</f>
        <v/>
      </c>
      <c r="DG218" s="685" t="str">
        <f>IFERROR((DF218+BP218*Contr_Rate)*(1+Inv_Return)*IF($D218=$C$1,VLOOKUP($T218,Male_Annuity_Tables,MATCH($BS$3+3,'Mortality Tables'!$N$1:$DN$1,0),FALSE),VLOOKUP($T218,Fe_Annuity_Tables,MATCH(DG$3+3,'Mortality Tables'!$N$1:$DN$1,0),FALSE)),"")</f>
        <v/>
      </c>
      <c r="DH218" s="685" t="str">
        <f>IFERROR((DG218+BQ218*Contr_Rate)*(1+Inv_Return)*IF($D218=$C$1,VLOOKUP($T218,Male_Annuity_Tables,MATCH($BS$3+3,'Mortality Tables'!$N$1:$DN$1,0),FALSE),VLOOKUP($T218,Fe_Annuity_Tables,MATCH(DH$3+3,'Mortality Tables'!$N$1:$DN$1,0),FALSE)),"")</f>
        <v/>
      </c>
      <c r="DJ218" s="686">
        <f t="shared" si="144"/>
        <v>6189527.6930128541</v>
      </c>
      <c r="DK218" s="680">
        <f t="shared" si="60"/>
        <v>8.0909277508679907</v>
      </c>
      <c r="DL218" s="686">
        <f t="shared" si="145"/>
        <v>512547.34710413479</v>
      </c>
      <c r="DM218" s="686">
        <f t="shared" si="132"/>
        <v>3727220.4334143964</v>
      </c>
      <c r="DN218" s="687">
        <f t="shared" si="146"/>
        <v>0.13751463222007648</v>
      </c>
      <c r="DP218" s="688">
        <f t="shared" si="147"/>
        <v>95849.619132638341</v>
      </c>
      <c r="DQ218" s="688">
        <f t="shared" si="148"/>
        <v>161409.27700780032</v>
      </c>
      <c r="DR218" s="688">
        <f t="shared" si="149"/>
        <v>226156.65749718584</v>
      </c>
    </row>
    <row r="219" spans="1:122" s="657" customFormat="1" ht="14.5">
      <c r="A219" s="675" t="s">
        <v>1506</v>
      </c>
      <c r="B219" s="675" t="s">
        <v>1507</v>
      </c>
      <c r="C219" s="675" t="s">
        <v>541</v>
      </c>
      <c r="D219" s="675" t="s">
        <v>61</v>
      </c>
      <c r="E219" s="676">
        <v>28748</v>
      </c>
      <c r="F219" s="677">
        <v>42108</v>
      </c>
      <c r="G219" s="677">
        <v>43513</v>
      </c>
      <c r="H219" s="678">
        <v>927130</v>
      </c>
      <c r="I219" s="678">
        <v>71797.14</v>
      </c>
      <c r="J219" s="678">
        <v>80068.56</v>
      </c>
      <c r="K219" s="678">
        <v>10003.41</v>
      </c>
      <c r="L219" s="678">
        <v>161869.11000000002</v>
      </c>
      <c r="M219" s="679">
        <f>IF(COUNTIF($A$4:A219,A219)=1,0,1)</f>
        <v>0</v>
      </c>
      <c r="N219" s="680" t="str">
        <f t="shared" si="138"/>
        <v>Okay</v>
      </c>
      <c r="O219" s="680" t="str">
        <f t="shared" si="139"/>
        <v>TRUE</v>
      </c>
      <c r="P219" s="680" t="b">
        <f t="shared" si="140"/>
        <v>1</v>
      </c>
      <c r="Q219" s="680" t="b">
        <f t="shared" si="76"/>
        <v>1</v>
      </c>
      <c r="R219" s="680" t="b">
        <f t="shared" si="77"/>
        <v>1</v>
      </c>
      <c r="S219" s="681">
        <f t="shared" si="141"/>
        <v>36.602739726027394</v>
      </c>
      <c r="T219" s="682">
        <f t="shared" si="78"/>
        <v>46</v>
      </c>
      <c r="U219" s="682">
        <f t="shared" si="130"/>
        <v>40</v>
      </c>
      <c r="V219" s="682">
        <f t="shared" si="79"/>
        <v>5.8712328767123285</v>
      </c>
      <c r="W219" s="682">
        <f t="shared" si="142"/>
        <v>14</v>
      </c>
      <c r="X219" s="683">
        <f t="shared" si="143"/>
        <v>2266167.54</v>
      </c>
      <c r="Y219" s="684">
        <f t="shared" si="123"/>
        <v>3.81E-3</v>
      </c>
      <c r="Z219" s="684">
        <f>IF($D219=$C$1,VLOOKUP($T219,Male_Annuity_Tables,MATCH($W219+2,'Mortality Tables'!$DS$1:$HT$1,0),FALSE),VLOOKUP($T219,Fe_Annuity_Tables,MATCH($W219+2,'Mortality Tables'!$M$1:$DN$1,0),FALSE))</f>
        <v>0.21490379504448404</v>
      </c>
      <c r="AA219" s="664"/>
      <c r="AB219" s="685">
        <f t="shared" si="152"/>
        <v>974367.27350000001</v>
      </c>
      <c r="AC219" s="685">
        <f t="shared" si="152"/>
        <v>1024011.2860848251</v>
      </c>
      <c r="AD219" s="685">
        <f t="shared" si="152"/>
        <v>1076184.661110847</v>
      </c>
      <c r="AE219" s="685">
        <f t="shared" si="152"/>
        <v>1131016.2695944447</v>
      </c>
      <c r="AF219" s="685">
        <f t="shared" si="152"/>
        <v>1188641.5485302815</v>
      </c>
      <c r="AG219" s="685">
        <f t="shared" si="152"/>
        <v>1249202.8354278996</v>
      </c>
      <c r="AH219" s="685">
        <f t="shared" si="152"/>
        <v>1312849.719892951</v>
      </c>
      <c r="AI219" s="685">
        <f t="shared" si="152"/>
        <v>1379739.413121497</v>
      </c>
      <c r="AJ219" s="685">
        <f t="shared" si="152"/>
        <v>1450037.1362200372</v>
      </c>
      <c r="AK219" s="685">
        <f t="shared" si="152"/>
        <v>1523916.5283104482</v>
      </c>
      <c r="AL219" s="685">
        <f t="shared" si="152"/>
        <v>1601560.0754278656</v>
      </c>
      <c r="AM219" s="685">
        <f t="shared" si="152"/>
        <v>1683159.5612709154</v>
      </c>
      <c r="AN219" s="685">
        <f t="shared" si="152"/>
        <v>1768916.5409176685</v>
      </c>
      <c r="AO219" s="685">
        <f t="shared" si="152"/>
        <v>1859042.838677424</v>
      </c>
      <c r="AP219" s="685" t="str">
        <f t="shared" si="152"/>
        <v/>
      </c>
      <c r="AQ219" s="685" t="str">
        <f t="shared" si="152"/>
        <v/>
      </c>
      <c r="AR219" s="685" t="str">
        <f t="shared" si="151"/>
        <v/>
      </c>
      <c r="AS219" s="685" t="str">
        <f t="shared" si="151"/>
        <v/>
      </c>
      <c r="AT219" s="685" t="str">
        <f t="shared" si="151"/>
        <v/>
      </c>
      <c r="AU219" s="685" t="str">
        <f t="shared" si="151"/>
        <v/>
      </c>
      <c r="AV219" s="685" t="str">
        <f t="shared" si="151"/>
        <v/>
      </c>
      <c r="AW219" s="685" t="str">
        <f t="shared" si="151"/>
        <v/>
      </c>
      <c r="AX219" s="685" t="str">
        <f t="shared" si="151"/>
        <v/>
      </c>
      <c r="AY219" s="685" t="str">
        <f t="shared" si="151"/>
        <v/>
      </c>
      <c r="AZ219" s="685" t="str">
        <f t="shared" si="151"/>
        <v/>
      </c>
      <c r="BA219" s="685" t="str">
        <f t="shared" si="151"/>
        <v/>
      </c>
      <c r="BB219" s="685" t="str">
        <f t="shared" si="151"/>
        <v/>
      </c>
      <c r="BC219" s="685" t="str">
        <f t="shared" si="151"/>
        <v/>
      </c>
      <c r="BD219" s="685" t="str">
        <f t="shared" si="151"/>
        <v/>
      </c>
      <c r="BE219" s="685" t="str">
        <f t="shared" si="151"/>
        <v/>
      </c>
      <c r="BF219" s="685" t="str">
        <f t="shared" si="151"/>
        <v/>
      </c>
      <c r="BG219" s="685" t="str">
        <f t="shared" si="153"/>
        <v/>
      </c>
      <c r="BH219" s="685" t="str">
        <f t="shared" si="153"/>
        <v/>
      </c>
      <c r="BI219" s="685" t="str">
        <f t="shared" si="135"/>
        <v/>
      </c>
      <c r="BJ219" s="685" t="str">
        <f t="shared" si="135"/>
        <v/>
      </c>
      <c r="BK219" s="685" t="str">
        <f t="shared" si="135"/>
        <v/>
      </c>
      <c r="BL219" s="685" t="str">
        <f t="shared" si="135"/>
        <v/>
      </c>
      <c r="BM219" s="685" t="str">
        <f t="shared" si="135"/>
        <v/>
      </c>
      <c r="BN219" s="685" t="str">
        <f t="shared" si="135"/>
        <v/>
      </c>
      <c r="BO219" s="685" t="str">
        <f t="shared" si="135"/>
        <v/>
      </c>
      <c r="BP219" s="685" t="str">
        <f t="shared" si="135"/>
        <v/>
      </c>
      <c r="BQ219" s="685" t="str">
        <f t="shared" si="135"/>
        <v/>
      </c>
      <c r="BR219" s="529"/>
      <c r="BS219" s="685">
        <f>IFERROR(($L219+AB219*Contr_Rate)*(1+Inv_Return)*IF($D219=$C$1,VLOOKUP($T219,Male_Annuity_Tables,MATCH($BS$3+3,'Mortality Tables'!$N$1:$DN$1,0),FALSE),VLOOKUP($T219,Fe_Annuity_Tables,MATCH(BS$3+3,'Mortality Tables'!$N$1:$DN$1,0),FALSE)),"")</f>
        <v>395213.03542546812</v>
      </c>
      <c r="BT219" s="685">
        <f>IFERROR(($BS219+AC219*Contr_Rate)*(1+Inv_Return)*IF($D219=$C$1,VLOOKUP($T219,Male_Annuity_Tables,MATCH($BS$3+3,'Mortality Tables'!$N$1:$DN$1,0),FALSE),VLOOKUP($T219,Fe_Annuity_Tables,MATCH(BT$3+3,'Mortality Tables'!$N$1:$DN$1,0),FALSE)),"")</f>
        <v>611221.45116362465</v>
      </c>
      <c r="BU219" s="685">
        <f>IFERROR((BT219+AD219*Contr_Rate)*(1+Inv_Return)*IF($D219=$C$1,VLOOKUP($T219,Male_Annuity_Tables,MATCH($BS$3+3,'Mortality Tables'!$N$1:$DN$1,0),FALSE),VLOOKUP($T219,Fe_Annuity_Tables,MATCH(BU$3+3,'Mortality Tables'!$N$1:$DN$1,0),FALSE)),"")</f>
        <v>812805.32484003983</v>
      </c>
      <c r="BV219" s="685">
        <f>IFERROR((BU219+AE219*Contr_Rate)*(1+Inv_Return)*IF($D219=$C$1,VLOOKUP($T219,Male_Annuity_Tables,MATCH($BS$3+3,'Mortality Tables'!$N$1:$DN$1,0),FALSE),VLOOKUP($T219,Fe_Annuity_Tables,MATCH(BV$3+3,'Mortality Tables'!$N$1:$DN$1,0),FALSE)),"")</f>
        <v>1002531.334027647</v>
      </c>
      <c r="BW219" s="685">
        <f>IFERROR((BV219+AF219*Contr_Rate)*(1+Inv_Return)*IF($D219=$C$1,VLOOKUP($T219,Male_Annuity_Tables,MATCH($BS$3+3,'Mortality Tables'!$N$1:$DN$1,0),FALSE),VLOOKUP($T219,Fe_Annuity_Tables,MATCH(BW$3+3,'Mortality Tables'!$N$1:$DN$1,0),FALSE)),"")</f>
        <v>1182668.279599417</v>
      </c>
      <c r="BX219" s="685">
        <f>IFERROR((BW219+AG219*Contr_Rate)*(1+Inv_Return)*IF($D219=$C$1,VLOOKUP($T219,Male_Annuity_Tables,MATCH($BS$3+3,'Mortality Tables'!$N$1:$DN$1,0),FALSE),VLOOKUP($T219,Fe_Annuity_Tables,MATCH(BX$3+3,'Mortality Tables'!$N$1:$DN$1,0),FALSE)),"")</f>
        <v>1355227.5605502704</v>
      </c>
      <c r="BY219" s="685">
        <f>IFERROR((BX219+AH219*Contr_Rate)*(1+Inv_Return)*IF($D219=$C$1,VLOOKUP($T219,Male_Annuity_Tables,MATCH($BS$3+3,'Mortality Tables'!$N$1:$DN$1,0),FALSE),VLOOKUP($T219,Fe_Annuity_Tables,MATCH(BY$3+3,'Mortality Tables'!$N$1:$DN$1,0),FALSE)),"")</f>
        <v>1521998.4857392735</v>
      </c>
      <c r="BZ219" s="685">
        <f>IFERROR((BY219+AI219*Contr_Rate)*(1+Inv_Return)*IF($D219=$C$1,VLOOKUP($T219,Male_Annuity_Tables,MATCH($BS$3+3,'Mortality Tables'!$N$1:$DN$1,0),FALSE),VLOOKUP($T219,Fe_Annuity_Tables,MATCH(BZ$3+3,'Mortality Tables'!$N$1:$DN$1,0),FALSE)),"")</f>
        <v>1684579.0975527912</v>
      </c>
      <c r="CA219" s="685">
        <f>IFERROR((BZ219+AJ219*Contr_Rate)*(1+Inv_Return)*IF($D219=$C$1,VLOOKUP($T219,Male_Annuity_Tables,MATCH($BS$3+3,'Mortality Tables'!$N$1:$DN$1,0),FALSE),VLOOKUP($T219,Fe_Annuity_Tables,MATCH(CA$3+3,'Mortality Tables'!$N$1:$DN$1,0),FALSE)),"")</f>
        <v>1844403.0950919411</v>
      </c>
      <c r="CB219" s="685">
        <f>IFERROR((CA219+AK219*Contr_Rate)*(1+Inv_Return)*IF($D219=$C$1,VLOOKUP($T219,Male_Annuity_Tables,MATCH($BS$3+3,'Mortality Tables'!$N$1:$DN$1,0),FALSE),VLOOKUP($T219,Fe_Annuity_Tables,MATCH(CB$3+3,'Mortality Tables'!$N$1:$DN$1,0),FALSE)),"")</f>
        <v>2002763.3684493483</v>
      </c>
      <c r="CC219" s="685">
        <f>IFERROR((CB219+AL219*Contr_Rate)*(1+Inv_Return)*IF($D219=$C$1,VLOOKUP($T219,Male_Annuity_Tables,MATCH($BS$3+3,'Mortality Tables'!$N$1:$DN$1,0),FALSE),VLOOKUP($T219,Fe_Annuity_Tables,MATCH(CC$3+3,'Mortality Tables'!$N$1:$DN$1,0),FALSE)),"")</f>
        <v>2160832.5894866805</v>
      </c>
      <c r="CD219" s="685">
        <f>IFERROR((CC219+AM219*Contr_Rate)*(1+Inv_Return)*IF($D219=$C$1,VLOOKUP($T219,Male_Annuity_Tables,MATCH($BS$3+3,'Mortality Tables'!$N$1:$DN$1,0),FALSE),VLOOKUP($T219,Fe_Annuity_Tables,MATCH(CD$3+3,'Mortality Tables'!$N$1:$DN$1,0),FALSE)),"")</f>
        <v>2319681.2469730671</v>
      </c>
      <c r="CE219" s="685">
        <f>IFERROR((CD219+AN219*Contr_Rate)*(1+Inv_Return)*IF($D219=$C$1,VLOOKUP($T219,Male_Annuity_Tables,MATCH($BS$3+3,'Mortality Tables'!$N$1:$DN$1,0),FALSE),VLOOKUP($T219,Fe_Annuity_Tables,MATCH(CE$3+3,'Mortality Tables'!$N$1:$DN$1,0),FALSE)),"")</f>
        <v>2480293.4638791578</v>
      </c>
      <c r="CF219" s="685">
        <f>IFERROR((CE219+AO219*Contr_Rate)*(1+Inv_Return)*IF($D219=$C$1,VLOOKUP($T219,Male_Annuity_Tables,MATCH($BS$3+3,'Mortality Tables'!$N$1:$DN$1,0),FALSE),VLOOKUP($T219,Fe_Annuity_Tables,MATCH(CF$3+3,'Mortality Tables'!$N$1:$DN$1,0),FALSE)),"")</f>
        <v>2643580.8910710015</v>
      </c>
      <c r="CG219" s="685" t="str">
        <f>IFERROR((CF219+AP219*Contr_Rate)*(1+Inv_Return)*IF($D219=$C$1,VLOOKUP($T219,Male_Annuity_Tables,MATCH($BS$3+3,'Mortality Tables'!$N$1:$DN$1,0),FALSE),VLOOKUP($T219,Fe_Annuity_Tables,MATCH(CG$3+3,'Mortality Tables'!$N$1:$DN$1,0),FALSE)),"")</f>
        <v/>
      </c>
      <c r="CH219" s="685" t="str">
        <f>IFERROR((CG219+AQ219*Contr_Rate)*(1+Inv_Return)*IF($D219=$C$1,VLOOKUP($T219,Male_Annuity_Tables,MATCH($BS$3+3,'Mortality Tables'!$N$1:$DN$1,0),FALSE),VLOOKUP($T219,Fe_Annuity_Tables,MATCH(CH$3+3,'Mortality Tables'!$N$1:$DN$1,0),FALSE)),"")</f>
        <v/>
      </c>
      <c r="CI219" s="685" t="str">
        <f>IFERROR((CH219+AR219*Contr_Rate)*(1+Inv_Return)*IF($D219=$C$1,VLOOKUP($T219,Male_Annuity_Tables,MATCH($BS$3+3,'Mortality Tables'!$N$1:$DN$1,0),FALSE),VLOOKUP($T219,Fe_Annuity_Tables,MATCH(CI$3+3,'Mortality Tables'!$N$1:$DN$1,0),FALSE)),"")</f>
        <v/>
      </c>
      <c r="CJ219" s="685" t="str">
        <f>IFERROR((CI219+AS219*Contr_Rate)*(1+Inv_Return)*IF($D219=$C$1,VLOOKUP($T219,Male_Annuity_Tables,MATCH($BS$3+3,'Mortality Tables'!$N$1:$DN$1,0),FALSE),VLOOKUP($T219,Fe_Annuity_Tables,MATCH(CJ$3+3,'Mortality Tables'!$N$1:$DN$1,0),FALSE)),"")</f>
        <v/>
      </c>
      <c r="CK219" s="685" t="str">
        <f>IFERROR((CJ219+AT219*Contr_Rate)*(1+Inv_Return)*IF($D219=$C$1,VLOOKUP($T219,Male_Annuity_Tables,MATCH($BS$3+3,'Mortality Tables'!$N$1:$DN$1,0),FALSE),VLOOKUP($T219,Fe_Annuity_Tables,MATCH(CK$3+3,'Mortality Tables'!$N$1:$DN$1,0),FALSE)),"")</f>
        <v/>
      </c>
      <c r="CL219" s="685" t="str">
        <f>IFERROR((CK219+AU219*Contr_Rate)*(1+Inv_Return)*IF($D219=$C$1,VLOOKUP($T219,Male_Annuity_Tables,MATCH($BS$3+3,'Mortality Tables'!$N$1:$DN$1,0),FALSE),VLOOKUP($T219,Fe_Annuity_Tables,MATCH(CL$3+3,'Mortality Tables'!$N$1:$DN$1,0),FALSE)),"")</f>
        <v/>
      </c>
      <c r="CM219" s="685" t="str">
        <f>IFERROR((CL219+AV219*Contr_Rate)*(1+Inv_Return)*IF($D219=$C$1,VLOOKUP($T219,Male_Annuity_Tables,MATCH($BS$3+3,'Mortality Tables'!$N$1:$DN$1,0),FALSE),VLOOKUP($T219,Fe_Annuity_Tables,MATCH(CM$3+3,'Mortality Tables'!$N$1:$DN$1,0),FALSE)),"")</f>
        <v/>
      </c>
      <c r="CN219" s="685" t="str">
        <f>IFERROR((CM219+AW219*Contr_Rate)*(1+Inv_Return)*IF($D219=$C$1,VLOOKUP($T219,Male_Annuity_Tables,MATCH($BS$3+3,'Mortality Tables'!$N$1:$DN$1,0),FALSE),VLOOKUP($T219,Fe_Annuity_Tables,MATCH(CN$3+3,'Mortality Tables'!$N$1:$DN$1,0),FALSE)),"")</f>
        <v/>
      </c>
      <c r="CO219" s="685" t="str">
        <f>IFERROR((CN219+AX219*Contr_Rate)*(1+Inv_Return)*IF($D219=$C$1,VLOOKUP($T219,Male_Annuity_Tables,MATCH($BS$3+3,'Mortality Tables'!$N$1:$DN$1,0),FALSE),VLOOKUP($T219,Fe_Annuity_Tables,MATCH(CO$3+3,'Mortality Tables'!$N$1:$DN$1,0),FALSE)),"")</f>
        <v/>
      </c>
      <c r="CP219" s="685" t="str">
        <f>IFERROR((CO219+AY219*Contr_Rate)*(1+Inv_Return)*IF($D219=$C$1,VLOOKUP($T219,Male_Annuity_Tables,MATCH($BS$3+3,'Mortality Tables'!$N$1:$DN$1,0),FALSE),VLOOKUP($T219,Fe_Annuity_Tables,MATCH(CP$3+3,'Mortality Tables'!$N$1:$DN$1,0),FALSE)),"")</f>
        <v/>
      </c>
      <c r="CQ219" s="685" t="str">
        <f>IFERROR((CP219+AZ219*Contr_Rate)*(1+Inv_Return)*IF($D219=$C$1,VLOOKUP($T219,Male_Annuity_Tables,MATCH($BS$3+3,'Mortality Tables'!$N$1:$DN$1,0),FALSE),VLOOKUP($T219,Fe_Annuity_Tables,MATCH(CQ$3+3,'Mortality Tables'!$N$1:$DN$1,0),FALSE)),"")</f>
        <v/>
      </c>
      <c r="CR219" s="685" t="str">
        <f>IFERROR((CQ219+BA219*Contr_Rate)*(1+Inv_Return)*IF($D219=$C$1,VLOOKUP($T219,Male_Annuity_Tables,MATCH($BS$3+3,'Mortality Tables'!$N$1:$DN$1,0),FALSE),VLOOKUP($T219,Fe_Annuity_Tables,MATCH(CR$3+3,'Mortality Tables'!$N$1:$DN$1,0),FALSE)),"")</f>
        <v/>
      </c>
      <c r="CS219" s="685" t="str">
        <f>IFERROR((CR219+BB219*Contr_Rate)*(1+Inv_Return)*IF($D219=$C$1,VLOOKUP($T219,Male_Annuity_Tables,MATCH($BS$3+3,'Mortality Tables'!$N$1:$DN$1,0),FALSE),VLOOKUP($T219,Fe_Annuity_Tables,MATCH(CS$3+3,'Mortality Tables'!$N$1:$DN$1,0),FALSE)),"")</f>
        <v/>
      </c>
      <c r="CT219" s="685" t="str">
        <f>IFERROR((CS219+BC219*Contr_Rate)*(1+Inv_Return)*IF($D219=$C$1,VLOOKUP($T219,Male_Annuity_Tables,MATCH($BS$3+3,'Mortality Tables'!$N$1:$DN$1,0),FALSE),VLOOKUP($T219,Fe_Annuity_Tables,MATCH(CT$3+3,'Mortality Tables'!$N$1:$DN$1,0),FALSE)),"")</f>
        <v/>
      </c>
      <c r="CU219" s="685" t="str">
        <f>IFERROR((CT219+BD219*Contr_Rate)*(1+Inv_Return)*IF($D219=$C$1,VLOOKUP($T219,Male_Annuity_Tables,MATCH($BS$3+3,'Mortality Tables'!$N$1:$DN$1,0),FALSE),VLOOKUP($T219,Fe_Annuity_Tables,MATCH(CU$3+3,'Mortality Tables'!$N$1:$DN$1,0),FALSE)),"")</f>
        <v/>
      </c>
      <c r="CV219" s="685" t="str">
        <f>IFERROR((CU219+BE219*Contr_Rate)*(1+Inv_Return)*IF($D219=$C$1,VLOOKUP($T219,Male_Annuity_Tables,MATCH($BS$3+3,'Mortality Tables'!$N$1:$DN$1,0),FALSE),VLOOKUP($T219,Fe_Annuity_Tables,MATCH(CV$3+3,'Mortality Tables'!$N$1:$DN$1,0),FALSE)),"")</f>
        <v/>
      </c>
      <c r="CW219" s="685" t="str">
        <f>IFERROR((CV219+BF219*Contr_Rate)*(1+Inv_Return)*IF($D219=$C$1,VLOOKUP($T219,Male_Annuity_Tables,MATCH($BS$3+3,'Mortality Tables'!$N$1:$DN$1,0),FALSE),VLOOKUP($T219,Fe_Annuity_Tables,MATCH(CW$3+3,'Mortality Tables'!$N$1:$DN$1,0),FALSE)),"")</f>
        <v/>
      </c>
      <c r="CX219" s="685" t="str">
        <f>IFERROR((CW219+BG219*Contr_Rate)*(1+Inv_Return)*IF($D219=$C$1,VLOOKUP($T219,Male_Annuity_Tables,MATCH($BS$3+3,'Mortality Tables'!$N$1:$DN$1,0),FALSE),VLOOKUP($T219,Fe_Annuity_Tables,MATCH(CX$3+3,'Mortality Tables'!$N$1:$DN$1,0),FALSE)),"")</f>
        <v/>
      </c>
      <c r="CY219" s="685" t="str">
        <f>IFERROR((CX219+BH219*Contr_Rate)*(1+Inv_Return)*IF($D219=$C$1,VLOOKUP($T219,Male_Annuity_Tables,MATCH($BS$3+3,'Mortality Tables'!$N$1:$DN$1,0),FALSE),VLOOKUP($T219,Fe_Annuity_Tables,MATCH(CY$3+3,'Mortality Tables'!$N$1:$DN$1,0),FALSE)),"")</f>
        <v/>
      </c>
      <c r="CZ219" s="685" t="str">
        <f>IFERROR((CY219+BI219*Contr_Rate)*(1+Inv_Return)*IF($D219=$C$1,VLOOKUP($T219,Male_Annuity_Tables,MATCH($BS$3+3,'Mortality Tables'!$N$1:$DN$1,0),FALSE),VLOOKUP($T219,Fe_Annuity_Tables,MATCH(CZ$3+3,'Mortality Tables'!$N$1:$DN$1,0),FALSE)),"")</f>
        <v/>
      </c>
      <c r="DA219" s="685" t="str">
        <f>IFERROR((CZ219+BJ219*Contr_Rate)*(1+Inv_Return)*IF($D219=$C$1,VLOOKUP($T219,Male_Annuity_Tables,MATCH($BS$3+3,'Mortality Tables'!$N$1:$DN$1,0),FALSE),VLOOKUP($T219,Fe_Annuity_Tables,MATCH(DA$3+3,'Mortality Tables'!$N$1:$DN$1,0),FALSE)),"")</f>
        <v/>
      </c>
      <c r="DB219" s="685" t="str">
        <f>IFERROR((DA219+BK219*Contr_Rate)*(1+Inv_Return)*IF($D219=$C$1,VLOOKUP($T219,Male_Annuity_Tables,MATCH($BS$3+3,'Mortality Tables'!$N$1:$DN$1,0),FALSE),VLOOKUP($T219,Fe_Annuity_Tables,MATCH(DB$3+3,'Mortality Tables'!$N$1:$DN$1,0),FALSE)),"")</f>
        <v/>
      </c>
      <c r="DC219" s="685" t="str">
        <f>IFERROR((DB219+BL219*Contr_Rate)*(1+Inv_Return)*IF($D219=$C$1,VLOOKUP($T219,Male_Annuity_Tables,MATCH($BS$3+3,'Mortality Tables'!$N$1:$DN$1,0),FALSE),VLOOKUP($T219,Fe_Annuity_Tables,MATCH(DC$3+3,'Mortality Tables'!$N$1:$DN$1,0),FALSE)),"")</f>
        <v/>
      </c>
      <c r="DD219" s="685" t="str">
        <f>IFERROR((DC219+BM219*Contr_Rate)*(1+Inv_Return)*IF($D219=$C$1,VLOOKUP($T219,Male_Annuity_Tables,MATCH($BS$3+3,'Mortality Tables'!$N$1:$DN$1,0),FALSE),VLOOKUP($T219,Fe_Annuity_Tables,MATCH(DD$3+3,'Mortality Tables'!$N$1:$DN$1,0),FALSE)),"")</f>
        <v/>
      </c>
      <c r="DE219" s="685" t="str">
        <f>IFERROR((DD219+BN219*Contr_Rate)*(1+Inv_Return)*IF($D219=$C$1,VLOOKUP($T219,Male_Annuity_Tables,MATCH($BS$3+3,'Mortality Tables'!$N$1:$DN$1,0),FALSE),VLOOKUP($T219,Fe_Annuity_Tables,MATCH(DE$3+3,'Mortality Tables'!$N$1:$DN$1,0),FALSE)),"")</f>
        <v/>
      </c>
      <c r="DF219" s="685" t="str">
        <f>IFERROR((DE219+BO219*Contr_Rate)*(1+Inv_Return)*IF($D219=$C$1,VLOOKUP($T219,Male_Annuity_Tables,MATCH($BS$3+3,'Mortality Tables'!$N$1:$DN$1,0),FALSE),VLOOKUP($T219,Fe_Annuity_Tables,MATCH(DF$3+3,'Mortality Tables'!$N$1:$DN$1,0),FALSE)),"")</f>
        <v/>
      </c>
      <c r="DG219" s="685" t="str">
        <f>IFERROR((DF219+BP219*Contr_Rate)*(1+Inv_Return)*IF($D219=$C$1,VLOOKUP($T219,Male_Annuity_Tables,MATCH($BS$3+3,'Mortality Tables'!$N$1:$DN$1,0),FALSE),VLOOKUP($T219,Fe_Annuity_Tables,MATCH(DG$3+3,'Mortality Tables'!$N$1:$DN$1,0),FALSE)),"")</f>
        <v/>
      </c>
      <c r="DH219" s="685" t="str">
        <f>IFERROR((DG219+BQ219*Contr_Rate)*(1+Inv_Return)*IF($D219=$C$1,VLOOKUP($T219,Male_Annuity_Tables,MATCH($BS$3+3,'Mortality Tables'!$N$1:$DN$1,0),FALSE),VLOOKUP($T219,Fe_Annuity_Tables,MATCH(DH$3+3,'Mortality Tables'!$N$1:$DN$1,0),FALSE)),"")</f>
        <v/>
      </c>
      <c r="DJ219" s="686">
        <f t="shared" si="144"/>
        <v>2643580.8910710015</v>
      </c>
      <c r="DK219" s="680">
        <f t="shared" si="60"/>
        <v>8.0909277508679907</v>
      </c>
      <c r="DL219" s="686">
        <f t="shared" si="145"/>
        <v>218911.75543219477</v>
      </c>
      <c r="DM219" s="686">
        <f t="shared" si="132"/>
        <v>1859042.838677424</v>
      </c>
      <c r="DN219" s="687">
        <f t="shared" si="146"/>
        <v>0.11775508927375489</v>
      </c>
      <c r="DP219" s="688">
        <f t="shared" si="147"/>
        <v>60561.852729045597</v>
      </c>
      <c r="DQ219" s="688">
        <f t="shared" si="148"/>
        <v>93849.692108193165</v>
      </c>
      <c r="DR219" s="688">
        <f t="shared" si="149"/>
        <v>125064.32331982482</v>
      </c>
    </row>
    <row r="220" spans="1:122" s="657" customFormat="1" ht="14.5">
      <c r="A220" s="675" t="s">
        <v>1508</v>
      </c>
      <c r="B220" s="675" t="s">
        <v>1509</v>
      </c>
      <c r="C220" s="675" t="s">
        <v>541</v>
      </c>
      <c r="D220" s="675" t="s">
        <v>61</v>
      </c>
      <c r="E220" s="676">
        <v>30500</v>
      </c>
      <c r="F220" s="677">
        <v>43362</v>
      </c>
      <c r="G220" s="677">
        <v>45358</v>
      </c>
      <c r="H220" s="678">
        <v>1563119</v>
      </c>
      <c r="I220" s="678">
        <v>87679.12</v>
      </c>
      <c r="J220" s="678">
        <v>96791.42</v>
      </c>
      <c r="K220" s="678">
        <v>33026.480000000003</v>
      </c>
      <c r="L220" s="678">
        <v>217497.02</v>
      </c>
      <c r="M220" s="679">
        <f>IF(COUNTIF($A$4:A220,A220)=1,0,1)</f>
        <v>0</v>
      </c>
      <c r="N220" s="680" t="str">
        <f t="shared" si="138"/>
        <v>Okay</v>
      </c>
      <c r="O220" s="680" t="str">
        <f t="shared" si="139"/>
        <v>TRUE</v>
      </c>
      <c r="P220" s="680" t="b">
        <f t="shared" si="140"/>
        <v>1</v>
      </c>
      <c r="Q220" s="680" t="b">
        <f t="shared" si="76"/>
        <v>1</v>
      </c>
      <c r="R220" s="680" t="b">
        <f t="shared" si="77"/>
        <v>1</v>
      </c>
      <c r="S220" s="681">
        <f t="shared" si="141"/>
        <v>35.238356164383561</v>
      </c>
      <c r="T220" s="682">
        <f t="shared" si="78"/>
        <v>41</v>
      </c>
      <c r="U220" s="682">
        <f t="shared" si="130"/>
        <v>40</v>
      </c>
      <c r="V220" s="682">
        <f t="shared" si="79"/>
        <v>0.81643835616438354</v>
      </c>
      <c r="W220" s="682">
        <f t="shared" si="142"/>
        <v>19</v>
      </c>
      <c r="X220" s="683">
        <f t="shared" si="143"/>
        <v>4132443.38</v>
      </c>
      <c r="Y220" s="684">
        <f t="shared" si="123"/>
        <v>2.49E-3</v>
      </c>
      <c r="Z220" s="684">
        <f>IF($D220=$C$1,VLOOKUP($T220,Male_Annuity_Tables,MATCH($W220+2,'Mortality Tables'!$DS$1:$HT$1,0),FALSE),VLOOKUP($T220,Fe_Annuity_Tables,MATCH($W220+2,'Mortality Tables'!$M$1:$DN$1,0),FALSE))</f>
        <v>9.395290171873967E-2</v>
      </c>
      <c r="AA220" s="664"/>
      <c r="AB220" s="685">
        <f t="shared" si="152"/>
        <v>1642759.9130500001</v>
      </c>
      <c r="AC220" s="685">
        <f t="shared" si="152"/>
        <v>1726458.5306198976</v>
      </c>
      <c r="AD220" s="685">
        <f t="shared" si="152"/>
        <v>1814421.5927549815</v>
      </c>
      <c r="AE220" s="685">
        <f t="shared" si="152"/>
        <v>1906866.3729058478</v>
      </c>
      <c r="AF220" s="685">
        <f t="shared" si="152"/>
        <v>2004021.2146054008</v>
      </c>
      <c r="AG220" s="685">
        <f t="shared" si="152"/>
        <v>2106126.0954895462</v>
      </c>
      <c r="AH220" s="685">
        <f t="shared" si="152"/>
        <v>2213433.2200547387</v>
      </c>
      <c r="AI220" s="685">
        <f t="shared" si="152"/>
        <v>2326207.6426165276</v>
      </c>
      <c r="AJ220" s="685">
        <f t="shared" si="152"/>
        <v>2444727.9220078397</v>
      </c>
      <c r="AK220" s="685">
        <f t="shared" si="152"/>
        <v>2569286.8096341393</v>
      </c>
      <c r="AL220" s="685">
        <f t="shared" si="152"/>
        <v>2700191.9725849987</v>
      </c>
      <c r="AM220" s="685">
        <f t="shared" si="152"/>
        <v>2837766.7535882043</v>
      </c>
      <c r="AN220" s="685">
        <f t="shared" si="152"/>
        <v>2982350.9696835233</v>
      </c>
      <c r="AO220" s="685">
        <f t="shared" si="152"/>
        <v>3134301.7515888992</v>
      </c>
      <c r="AP220" s="685">
        <f t="shared" si="152"/>
        <v>3293994.425832354</v>
      </c>
      <c r="AQ220" s="685">
        <f t="shared" si="152"/>
        <v>3461823.4418285121</v>
      </c>
      <c r="AR220" s="685">
        <f t="shared" si="151"/>
        <v>3638203.3461896749</v>
      </c>
      <c r="AS220" s="685">
        <f t="shared" si="151"/>
        <v>3823569.806678039</v>
      </c>
      <c r="AT220" s="685">
        <f t="shared" si="151"/>
        <v>4018380.6883282852</v>
      </c>
      <c r="AU220" s="685" t="str">
        <f t="shared" si="151"/>
        <v/>
      </c>
      <c r="AV220" s="685" t="str">
        <f t="shared" si="151"/>
        <v/>
      </c>
      <c r="AW220" s="685" t="str">
        <f t="shared" si="151"/>
        <v/>
      </c>
      <c r="AX220" s="685" t="str">
        <f t="shared" si="151"/>
        <v/>
      </c>
      <c r="AY220" s="685" t="str">
        <f t="shared" si="151"/>
        <v/>
      </c>
      <c r="AZ220" s="685" t="str">
        <f t="shared" si="151"/>
        <v/>
      </c>
      <c r="BA220" s="685" t="str">
        <f t="shared" si="151"/>
        <v/>
      </c>
      <c r="BB220" s="685" t="str">
        <f t="shared" si="151"/>
        <v/>
      </c>
      <c r="BC220" s="685" t="str">
        <f t="shared" si="151"/>
        <v/>
      </c>
      <c r="BD220" s="685" t="str">
        <f t="shared" si="151"/>
        <v/>
      </c>
      <c r="BE220" s="685" t="str">
        <f t="shared" si="151"/>
        <v/>
      </c>
      <c r="BF220" s="685" t="str">
        <f t="shared" si="151"/>
        <v/>
      </c>
      <c r="BG220" s="685" t="str">
        <f t="shared" si="153"/>
        <v/>
      </c>
      <c r="BH220" s="685" t="str">
        <f t="shared" si="153"/>
        <v/>
      </c>
      <c r="BI220" s="685" t="str">
        <f t="shared" si="135"/>
        <v/>
      </c>
      <c r="BJ220" s="685" t="str">
        <f t="shared" si="135"/>
        <v/>
      </c>
      <c r="BK220" s="685" t="str">
        <f t="shared" si="135"/>
        <v/>
      </c>
      <c r="BL220" s="685" t="str">
        <f t="shared" si="135"/>
        <v/>
      </c>
      <c r="BM220" s="685" t="str">
        <f t="shared" si="135"/>
        <v/>
      </c>
      <c r="BN220" s="685" t="str">
        <f t="shared" si="135"/>
        <v/>
      </c>
      <c r="BO220" s="685" t="str">
        <f t="shared" si="135"/>
        <v/>
      </c>
      <c r="BP220" s="685" t="str">
        <f t="shared" si="135"/>
        <v/>
      </c>
      <c r="BQ220" s="685" t="str">
        <f t="shared" si="135"/>
        <v/>
      </c>
      <c r="BR220" s="529"/>
      <c r="BS220" s="685">
        <f>IFERROR(($L220+AB220*Contr_Rate)*(1+Inv_Return)*IF($D220=$C$1,VLOOKUP($T220,Male_Annuity_Tables,MATCH($BS$3+3,'Mortality Tables'!$N$1:$DN$1,0),FALSE),VLOOKUP($T220,Fe_Annuity_Tables,MATCH(BS$3+3,'Mortality Tables'!$N$1:$DN$1,0),FALSE)),"")</f>
        <v>618922.26781289314</v>
      </c>
      <c r="BT220" s="685">
        <f>IFERROR(($BS220+AC220*Contr_Rate)*(1+Inv_Return)*IF($D220=$C$1,VLOOKUP($T220,Male_Annuity_Tables,MATCH($BS$3+3,'Mortality Tables'!$N$1:$DN$1,0),FALSE),VLOOKUP($T220,Fe_Annuity_Tables,MATCH(BT$3+3,'Mortality Tables'!$N$1:$DN$1,0),FALSE)),"")</f>
        <v>990571.73595063982</v>
      </c>
      <c r="BU220" s="685">
        <f>IFERROR((BT220+AD220*Contr_Rate)*(1+Inv_Return)*IF($D220=$C$1,VLOOKUP($T220,Male_Annuity_Tables,MATCH($BS$3+3,'Mortality Tables'!$N$1:$DN$1,0),FALSE),VLOOKUP($T220,Fe_Annuity_Tables,MATCH(BU$3+3,'Mortality Tables'!$N$1:$DN$1,0),FALSE)),"")</f>
        <v>1337391.6045062903</v>
      </c>
      <c r="BV220" s="685">
        <f>IFERROR((BU220+AE220*Contr_Rate)*(1+Inv_Return)*IF($D220=$C$1,VLOOKUP($T220,Male_Annuity_Tables,MATCH($BS$3+3,'Mortality Tables'!$N$1:$DN$1,0),FALSE),VLOOKUP($T220,Fe_Annuity_Tables,MATCH(BV$3+3,'Mortality Tables'!$N$1:$DN$1,0),FALSE)),"")</f>
        <v>1663748.3868924449</v>
      </c>
      <c r="BW220" s="685">
        <f>IFERROR((BV220+AF220*Contr_Rate)*(1+Inv_Return)*IF($D220=$C$1,VLOOKUP($T220,Male_Annuity_Tables,MATCH($BS$3+3,'Mortality Tables'!$N$1:$DN$1,0),FALSE),VLOOKUP($T220,Fe_Annuity_Tables,MATCH(BW$3+3,'Mortality Tables'!$N$1:$DN$1,0),FALSE)),"")</f>
        <v>1973506.4134880768</v>
      </c>
      <c r="BX220" s="685">
        <f>IFERROR((BW220+AG220*Contr_Rate)*(1+Inv_Return)*IF($D220=$C$1,VLOOKUP($T220,Male_Annuity_Tables,MATCH($BS$3+3,'Mortality Tables'!$N$1:$DN$1,0),FALSE),VLOOKUP($T220,Fe_Annuity_Tables,MATCH(BX$3+3,'Mortality Tables'!$N$1:$DN$1,0),FALSE)),"")</f>
        <v>2270095.4923294997</v>
      </c>
      <c r="BY220" s="685">
        <f>IFERROR((BX220+AH220*Contr_Rate)*(1+Inv_Return)*IF($D220=$C$1,VLOOKUP($T220,Male_Annuity_Tables,MATCH($BS$3+3,'Mortality Tables'!$N$1:$DN$1,0),FALSE),VLOOKUP($T220,Fe_Annuity_Tables,MATCH(BY$3+3,'Mortality Tables'!$N$1:$DN$1,0),FALSE)),"")</f>
        <v>2556570.0183489677</v>
      </c>
      <c r="BZ220" s="685">
        <f>IFERROR((BY220+AI220*Contr_Rate)*(1+Inv_Return)*IF($D220=$C$1,VLOOKUP($T220,Male_Annuity_Tables,MATCH($BS$3+3,'Mortality Tables'!$N$1:$DN$1,0),FALSE),VLOOKUP($T220,Fe_Annuity_Tables,MATCH(BZ$3+3,'Mortality Tables'!$N$1:$DN$1,0),FALSE)),"")</f>
        <v>2835660.6394334412</v>
      </c>
      <c r="CA220" s="685">
        <f>IFERROR((BZ220+AJ220*Contr_Rate)*(1+Inv_Return)*IF($D220=$C$1,VLOOKUP($T220,Male_Annuity_Tables,MATCH($BS$3+3,'Mortality Tables'!$N$1:$DN$1,0),FALSE),VLOOKUP($T220,Fe_Annuity_Tables,MATCH(CA$3+3,'Mortality Tables'!$N$1:$DN$1,0),FALSE)),"")</f>
        <v>3109819.4453687165</v>
      </c>
      <c r="CB220" s="685">
        <f>IFERROR((CA220+AK220*Contr_Rate)*(1+Inv_Return)*IF($D220=$C$1,VLOOKUP($T220,Male_Annuity_Tables,MATCH($BS$3+3,'Mortality Tables'!$N$1:$DN$1,0),FALSE),VLOOKUP($T220,Fe_Annuity_Tables,MATCH(CB$3+3,'Mortality Tables'!$N$1:$DN$1,0),FALSE)),"")</f>
        <v>3381259.5218461379</v>
      </c>
      <c r="CC220" s="685">
        <f>IFERROR((CB220+AL220*Contr_Rate)*(1+Inv_Return)*IF($D220=$C$1,VLOOKUP($T220,Male_Annuity_Tables,MATCH($BS$3+3,'Mortality Tables'!$N$1:$DN$1,0),FALSE),VLOOKUP($T220,Fe_Annuity_Tables,MATCH(CC$3+3,'Mortality Tables'!$N$1:$DN$1,0),FALSE)),"")</f>
        <v>3651989.6037842534</v>
      </c>
      <c r="CD220" s="685">
        <f>IFERROR((CC220+AM220*Contr_Rate)*(1+Inv_Return)*IF($D220=$C$1,VLOOKUP($T220,Male_Annuity_Tables,MATCH($BS$3+3,'Mortality Tables'!$N$1:$DN$1,0),FALSE),VLOOKUP($T220,Fe_Annuity_Tables,MATCH(CD$3+3,'Mortality Tables'!$N$1:$DN$1,0),FALSE)),"")</f>
        <v>3923844.4682030138</v>
      </c>
      <c r="CE220" s="685">
        <f>IFERROR((CD220+AN220*Contr_Rate)*(1+Inv_Return)*IF($D220=$C$1,VLOOKUP($T220,Male_Annuity_Tables,MATCH($BS$3+3,'Mortality Tables'!$N$1:$DN$1,0),FALSE),VLOOKUP($T220,Fe_Annuity_Tables,MATCH(CE$3+3,'Mortality Tables'!$N$1:$DN$1,0),FALSE)),"")</f>
        <v>4198511.6249947269</v>
      </c>
      <c r="CF220" s="685">
        <f>IFERROR((CE220+AO220*Contr_Rate)*(1+Inv_Return)*IF($D220=$C$1,VLOOKUP($T220,Male_Annuity_Tables,MATCH($BS$3+3,'Mortality Tables'!$N$1:$DN$1,0),FALSE),VLOOKUP($T220,Fe_Annuity_Tables,MATCH(CF$3+3,'Mortality Tables'!$N$1:$DN$1,0),FALSE)),"")</f>
        <v>4477554.7926054262</v>
      </c>
      <c r="CG220" s="685">
        <f>IFERROR((CF220+AP220*Contr_Rate)*(1+Inv_Return)*IF($D220=$C$1,VLOOKUP($T220,Male_Annuity_Tables,MATCH($BS$3+3,'Mortality Tables'!$N$1:$DN$1,0),FALSE),VLOOKUP($T220,Fe_Annuity_Tables,MATCH(CG$3+3,'Mortality Tables'!$N$1:$DN$1,0),FALSE)),"")</f>
        <v>4762434.5835146019</v>
      </c>
      <c r="CH220" s="685">
        <f>IFERROR((CG220+AQ220*Contr_Rate)*(1+Inv_Return)*IF($D220=$C$1,VLOOKUP($T220,Male_Annuity_Tables,MATCH($BS$3+3,'Mortality Tables'!$N$1:$DN$1,0),FALSE),VLOOKUP($T220,Fe_Annuity_Tables,MATCH(CH$3+3,'Mortality Tables'!$N$1:$DN$1,0),FALSE)),"")</f>
        <v>5054526.7702974062</v>
      </c>
      <c r="CI220" s="685">
        <f>IFERROR((CH220+AR220*Contr_Rate)*(1+Inv_Return)*IF($D220=$C$1,VLOOKUP($T220,Male_Annuity_Tables,MATCH($BS$3+3,'Mortality Tables'!$N$1:$DN$1,0),FALSE),VLOOKUP($T220,Fe_Annuity_Tables,MATCH(CI$3+3,'Mortality Tables'!$N$1:$DN$1,0),FALSE)),"")</f>
        <v>5355138.4559404748</v>
      </c>
      <c r="CJ220" s="685">
        <f>IFERROR((CI220+AS220*Contr_Rate)*(1+Inv_Return)*IF($D220=$C$1,VLOOKUP($T220,Male_Annuity_Tables,MATCH($BS$3+3,'Mortality Tables'!$N$1:$DN$1,0),FALSE),VLOOKUP($T220,Fe_Annuity_Tables,MATCH(CJ$3+3,'Mortality Tables'!$N$1:$DN$1,0),FALSE)),"")</f>
        <v>5665522.4310624572</v>
      </c>
      <c r="CK220" s="685">
        <f>IFERROR((CJ220+AT220*Contr_Rate)*(1+Inv_Return)*IF($D220=$C$1,VLOOKUP($T220,Male_Annuity_Tables,MATCH($BS$3+3,'Mortality Tables'!$N$1:$DN$1,0),FALSE),VLOOKUP($T220,Fe_Annuity_Tables,MATCH(CK$3+3,'Mortality Tables'!$N$1:$DN$1,0),FALSE)),"")</f>
        <v>5986889.9649807056</v>
      </c>
      <c r="CL220" s="685" t="str">
        <f>IFERROR((CK220+AU220*Contr_Rate)*(1+Inv_Return)*IF($D220=$C$1,VLOOKUP($T220,Male_Annuity_Tables,MATCH($BS$3+3,'Mortality Tables'!$N$1:$DN$1,0),FALSE),VLOOKUP($T220,Fe_Annuity_Tables,MATCH(CL$3+3,'Mortality Tables'!$N$1:$DN$1,0),FALSE)),"")</f>
        <v/>
      </c>
      <c r="CM220" s="685" t="str">
        <f>IFERROR((CL220+AV220*Contr_Rate)*(1+Inv_Return)*IF($D220=$C$1,VLOOKUP($T220,Male_Annuity_Tables,MATCH($BS$3+3,'Mortality Tables'!$N$1:$DN$1,0),FALSE),VLOOKUP($T220,Fe_Annuity_Tables,MATCH(CM$3+3,'Mortality Tables'!$N$1:$DN$1,0),FALSE)),"")</f>
        <v/>
      </c>
      <c r="CN220" s="685" t="str">
        <f>IFERROR((CM220+AW220*Contr_Rate)*(1+Inv_Return)*IF($D220=$C$1,VLOOKUP($T220,Male_Annuity_Tables,MATCH($BS$3+3,'Mortality Tables'!$N$1:$DN$1,0),FALSE),VLOOKUP($T220,Fe_Annuity_Tables,MATCH(CN$3+3,'Mortality Tables'!$N$1:$DN$1,0),FALSE)),"")</f>
        <v/>
      </c>
      <c r="CO220" s="685" t="str">
        <f>IFERROR((CN220+AX220*Contr_Rate)*(1+Inv_Return)*IF($D220=$C$1,VLOOKUP($T220,Male_Annuity_Tables,MATCH($BS$3+3,'Mortality Tables'!$N$1:$DN$1,0),FALSE),VLOOKUP($T220,Fe_Annuity_Tables,MATCH(CO$3+3,'Mortality Tables'!$N$1:$DN$1,0),FALSE)),"")</f>
        <v/>
      </c>
      <c r="CP220" s="685" t="str">
        <f>IFERROR((CO220+AY220*Contr_Rate)*(1+Inv_Return)*IF($D220=$C$1,VLOOKUP($T220,Male_Annuity_Tables,MATCH($BS$3+3,'Mortality Tables'!$N$1:$DN$1,0),FALSE),VLOOKUP($T220,Fe_Annuity_Tables,MATCH(CP$3+3,'Mortality Tables'!$N$1:$DN$1,0),FALSE)),"")</f>
        <v/>
      </c>
      <c r="CQ220" s="685" t="str">
        <f>IFERROR((CP220+AZ220*Contr_Rate)*(1+Inv_Return)*IF($D220=$C$1,VLOOKUP($T220,Male_Annuity_Tables,MATCH($BS$3+3,'Mortality Tables'!$N$1:$DN$1,0),FALSE),VLOOKUP($T220,Fe_Annuity_Tables,MATCH(CQ$3+3,'Mortality Tables'!$N$1:$DN$1,0),FALSE)),"")</f>
        <v/>
      </c>
      <c r="CR220" s="685" t="str">
        <f>IFERROR((CQ220+BA220*Contr_Rate)*(1+Inv_Return)*IF($D220=$C$1,VLOOKUP($T220,Male_Annuity_Tables,MATCH($BS$3+3,'Mortality Tables'!$N$1:$DN$1,0),FALSE),VLOOKUP($T220,Fe_Annuity_Tables,MATCH(CR$3+3,'Mortality Tables'!$N$1:$DN$1,0),FALSE)),"")</f>
        <v/>
      </c>
      <c r="CS220" s="685" t="str">
        <f>IFERROR((CR220+BB220*Contr_Rate)*(1+Inv_Return)*IF($D220=$C$1,VLOOKUP($T220,Male_Annuity_Tables,MATCH($BS$3+3,'Mortality Tables'!$N$1:$DN$1,0),FALSE),VLOOKUP($T220,Fe_Annuity_Tables,MATCH(CS$3+3,'Mortality Tables'!$N$1:$DN$1,0),FALSE)),"")</f>
        <v/>
      </c>
      <c r="CT220" s="685" t="str">
        <f>IFERROR((CS220+BC220*Contr_Rate)*(1+Inv_Return)*IF($D220=$C$1,VLOOKUP($T220,Male_Annuity_Tables,MATCH($BS$3+3,'Mortality Tables'!$N$1:$DN$1,0),FALSE),VLOOKUP($T220,Fe_Annuity_Tables,MATCH(CT$3+3,'Mortality Tables'!$N$1:$DN$1,0),FALSE)),"")</f>
        <v/>
      </c>
      <c r="CU220" s="685" t="str">
        <f>IFERROR((CT220+BD220*Contr_Rate)*(1+Inv_Return)*IF($D220=$C$1,VLOOKUP($T220,Male_Annuity_Tables,MATCH($BS$3+3,'Mortality Tables'!$N$1:$DN$1,0),FALSE),VLOOKUP($T220,Fe_Annuity_Tables,MATCH(CU$3+3,'Mortality Tables'!$N$1:$DN$1,0),FALSE)),"")</f>
        <v/>
      </c>
      <c r="CV220" s="685" t="str">
        <f>IFERROR((CU220+BE220*Contr_Rate)*(1+Inv_Return)*IF($D220=$C$1,VLOOKUP($T220,Male_Annuity_Tables,MATCH($BS$3+3,'Mortality Tables'!$N$1:$DN$1,0),FALSE),VLOOKUP($T220,Fe_Annuity_Tables,MATCH(CV$3+3,'Mortality Tables'!$N$1:$DN$1,0),FALSE)),"")</f>
        <v/>
      </c>
      <c r="CW220" s="685" t="str">
        <f>IFERROR((CV220+BF220*Contr_Rate)*(1+Inv_Return)*IF($D220=$C$1,VLOOKUP($T220,Male_Annuity_Tables,MATCH($BS$3+3,'Mortality Tables'!$N$1:$DN$1,0),FALSE),VLOOKUP($T220,Fe_Annuity_Tables,MATCH(CW$3+3,'Mortality Tables'!$N$1:$DN$1,0),FALSE)),"")</f>
        <v/>
      </c>
      <c r="CX220" s="685" t="str">
        <f>IFERROR((CW220+BG220*Contr_Rate)*(1+Inv_Return)*IF($D220=$C$1,VLOOKUP($T220,Male_Annuity_Tables,MATCH($BS$3+3,'Mortality Tables'!$N$1:$DN$1,0),FALSE),VLOOKUP($T220,Fe_Annuity_Tables,MATCH(CX$3+3,'Mortality Tables'!$N$1:$DN$1,0),FALSE)),"")</f>
        <v/>
      </c>
      <c r="CY220" s="685" t="str">
        <f>IFERROR((CX220+BH220*Contr_Rate)*(1+Inv_Return)*IF($D220=$C$1,VLOOKUP($T220,Male_Annuity_Tables,MATCH($BS$3+3,'Mortality Tables'!$N$1:$DN$1,0),FALSE),VLOOKUP($T220,Fe_Annuity_Tables,MATCH(CY$3+3,'Mortality Tables'!$N$1:$DN$1,0),FALSE)),"")</f>
        <v/>
      </c>
      <c r="CZ220" s="685" t="str">
        <f>IFERROR((CY220+BI220*Contr_Rate)*(1+Inv_Return)*IF($D220=$C$1,VLOOKUP($T220,Male_Annuity_Tables,MATCH($BS$3+3,'Mortality Tables'!$N$1:$DN$1,0),FALSE),VLOOKUP($T220,Fe_Annuity_Tables,MATCH(CZ$3+3,'Mortality Tables'!$N$1:$DN$1,0),FALSE)),"")</f>
        <v/>
      </c>
      <c r="DA220" s="685" t="str">
        <f>IFERROR((CZ220+BJ220*Contr_Rate)*(1+Inv_Return)*IF($D220=$C$1,VLOOKUP($T220,Male_Annuity_Tables,MATCH($BS$3+3,'Mortality Tables'!$N$1:$DN$1,0),FALSE),VLOOKUP($T220,Fe_Annuity_Tables,MATCH(DA$3+3,'Mortality Tables'!$N$1:$DN$1,0),FALSE)),"")</f>
        <v/>
      </c>
      <c r="DB220" s="685" t="str">
        <f>IFERROR((DA220+BK220*Contr_Rate)*(1+Inv_Return)*IF($D220=$C$1,VLOOKUP($T220,Male_Annuity_Tables,MATCH($BS$3+3,'Mortality Tables'!$N$1:$DN$1,0),FALSE),VLOOKUP($T220,Fe_Annuity_Tables,MATCH(DB$3+3,'Mortality Tables'!$N$1:$DN$1,0),FALSE)),"")</f>
        <v/>
      </c>
      <c r="DC220" s="685" t="str">
        <f>IFERROR((DB220+BL220*Contr_Rate)*(1+Inv_Return)*IF($D220=$C$1,VLOOKUP($T220,Male_Annuity_Tables,MATCH($BS$3+3,'Mortality Tables'!$N$1:$DN$1,0),FALSE),VLOOKUP($T220,Fe_Annuity_Tables,MATCH(DC$3+3,'Mortality Tables'!$N$1:$DN$1,0),FALSE)),"")</f>
        <v/>
      </c>
      <c r="DD220" s="685" t="str">
        <f>IFERROR((DC220+BM220*Contr_Rate)*(1+Inv_Return)*IF($D220=$C$1,VLOOKUP($T220,Male_Annuity_Tables,MATCH($BS$3+3,'Mortality Tables'!$N$1:$DN$1,0),FALSE),VLOOKUP($T220,Fe_Annuity_Tables,MATCH(DD$3+3,'Mortality Tables'!$N$1:$DN$1,0),FALSE)),"")</f>
        <v/>
      </c>
      <c r="DE220" s="685" t="str">
        <f>IFERROR((DD220+BN220*Contr_Rate)*(1+Inv_Return)*IF($D220=$C$1,VLOOKUP($T220,Male_Annuity_Tables,MATCH($BS$3+3,'Mortality Tables'!$N$1:$DN$1,0),FALSE),VLOOKUP($T220,Fe_Annuity_Tables,MATCH(DE$3+3,'Mortality Tables'!$N$1:$DN$1,0),FALSE)),"")</f>
        <v/>
      </c>
      <c r="DF220" s="685" t="str">
        <f>IFERROR((DE220+BO220*Contr_Rate)*(1+Inv_Return)*IF($D220=$C$1,VLOOKUP($T220,Male_Annuity_Tables,MATCH($BS$3+3,'Mortality Tables'!$N$1:$DN$1,0),FALSE),VLOOKUP($T220,Fe_Annuity_Tables,MATCH(DF$3+3,'Mortality Tables'!$N$1:$DN$1,0),FALSE)),"")</f>
        <v/>
      </c>
      <c r="DG220" s="685" t="str">
        <f>IFERROR((DF220+BP220*Contr_Rate)*(1+Inv_Return)*IF($D220=$C$1,VLOOKUP($T220,Male_Annuity_Tables,MATCH($BS$3+3,'Mortality Tables'!$N$1:$DN$1,0),FALSE),VLOOKUP($T220,Fe_Annuity_Tables,MATCH(DG$3+3,'Mortality Tables'!$N$1:$DN$1,0),FALSE)),"")</f>
        <v/>
      </c>
      <c r="DH220" s="685" t="str">
        <f>IFERROR((DG220+BQ220*Contr_Rate)*(1+Inv_Return)*IF($D220=$C$1,VLOOKUP($T220,Male_Annuity_Tables,MATCH($BS$3+3,'Mortality Tables'!$N$1:$DN$1,0),FALSE),VLOOKUP($T220,Fe_Annuity_Tables,MATCH(DH$3+3,'Mortality Tables'!$N$1:$DN$1,0),FALSE)),"")</f>
        <v/>
      </c>
      <c r="DJ220" s="686">
        <f t="shared" si="144"/>
        <v>5986889.9649807056</v>
      </c>
      <c r="DK220" s="680">
        <f t="shared" si="60"/>
        <v>8.0909277508679907</v>
      </c>
      <c r="DL220" s="686">
        <f t="shared" si="145"/>
        <v>495767.16046027624</v>
      </c>
      <c r="DM220" s="686">
        <f t="shared" si="132"/>
        <v>4018380.6883282852</v>
      </c>
      <c r="DN220" s="687">
        <f t="shared" si="146"/>
        <v>0.12337486139635113</v>
      </c>
      <c r="DP220" s="688">
        <f t="shared" si="147"/>
        <v>94148.289151759949</v>
      </c>
      <c r="DQ220" s="688">
        <f t="shared" si="148"/>
        <v>150850.70266684709</v>
      </c>
      <c r="DR220" s="688">
        <f t="shared" si="149"/>
        <v>203928.14663832815</v>
      </c>
    </row>
    <row r="221" spans="1:122" s="657" customFormat="1" ht="14.5">
      <c r="A221" s="675" t="s">
        <v>1510</v>
      </c>
      <c r="B221" s="675" t="s">
        <v>1511</v>
      </c>
      <c r="C221" s="675" t="s">
        <v>115</v>
      </c>
      <c r="D221" s="675" t="s">
        <v>61</v>
      </c>
      <c r="E221" s="676">
        <v>28472</v>
      </c>
      <c r="F221" s="677">
        <v>35333</v>
      </c>
      <c r="G221" s="677">
        <v>37575</v>
      </c>
      <c r="H221" s="678">
        <v>2396435</v>
      </c>
      <c r="I221" s="678">
        <v>191324.07</v>
      </c>
      <c r="J221" s="678">
        <v>121791.06</v>
      </c>
      <c r="K221" s="678">
        <v>15887.22</v>
      </c>
      <c r="L221" s="678">
        <v>329002.34999999998</v>
      </c>
      <c r="M221" s="679">
        <f>IF(COUNTIF($A$4:A221,A221)=1,0,1)</f>
        <v>0</v>
      </c>
      <c r="N221" s="680" t="str">
        <f t="shared" si="138"/>
        <v>Okay</v>
      </c>
      <c r="O221" s="680" t="str">
        <f t="shared" si="139"/>
        <v>TRUE</v>
      </c>
      <c r="P221" s="680" t="b">
        <f t="shared" si="140"/>
        <v>1</v>
      </c>
      <c r="Q221" s="680" t="b">
        <f t="shared" si="76"/>
        <v>1</v>
      </c>
      <c r="R221" s="680" t="b">
        <f t="shared" si="77"/>
        <v>1</v>
      </c>
      <c r="S221" s="681">
        <f t="shared" si="141"/>
        <v>18.797260273972604</v>
      </c>
      <c r="T221" s="682">
        <f t="shared" si="78"/>
        <v>47</v>
      </c>
      <c r="U221" s="682">
        <f t="shared" si="130"/>
        <v>24</v>
      </c>
      <c r="V221" s="682">
        <f t="shared" si="79"/>
        <v>22.139726027397259</v>
      </c>
      <c r="W221" s="682">
        <f t="shared" si="142"/>
        <v>13</v>
      </c>
      <c r="X221" s="683">
        <f t="shared" si="143"/>
        <v>4277030.55</v>
      </c>
      <c r="Y221" s="684">
        <f t="shared" si="123"/>
        <v>4.1700000000000001E-3</v>
      </c>
      <c r="Z221" s="684">
        <f>IF($D221=$C$1,VLOOKUP($T221,Male_Annuity_Tables,MATCH($W221+2,'Mortality Tables'!$DS$1:$HT$1,0),FALSE),VLOOKUP($T221,Fe_Annuity_Tables,MATCH($W221+2,'Mortality Tables'!$M$1:$DN$1,0),FALSE))</f>
        <v>0.25379495294068527</v>
      </c>
      <c r="AA221" s="664"/>
      <c r="AB221" s="685">
        <f t="shared" si="152"/>
        <v>2518533.3632499999</v>
      </c>
      <c r="AC221" s="685">
        <f t="shared" si="152"/>
        <v>2646852.6381075876</v>
      </c>
      <c r="AD221" s="685">
        <f t="shared" si="152"/>
        <v>2781709.7800191692</v>
      </c>
      <c r="AE221" s="685">
        <f t="shared" si="152"/>
        <v>2923437.8933111462</v>
      </c>
      <c r="AF221" s="685">
        <f t="shared" si="152"/>
        <v>3072387.0539753488</v>
      </c>
      <c r="AG221" s="685">
        <f t="shared" si="152"/>
        <v>3228925.1743753934</v>
      </c>
      <c r="AH221" s="685">
        <f t="shared" si="152"/>
        <v>3393438.9120098194</v>
      </c>
      <c r="AI221" s="685">
        <f t="shared" si="152"/>
        <v>3566334.6245767199</v>
      </c>
      <c r="AJ221" s="685">
        <f t="shared" si="152"/>
        <v>3748039.3736989042</v>
      </c>
      <c r="AK221" s="685">
        <f t="shared" si="152"/>
        <v>3939001.9797888636</v>
      </c>
      <c r="AL221" s="685">
        <f t="shared" si="152"/>
        <v>4139694.1306591062</v>
      </c>
      <c r="AM221" s="685">
        <f t="shared" si="152"/>
        <v>4350611.5466161873</v>
      </c>
      <c r="AN221" s="685">
        <f t="shared" si="152"/>
        <v>4572275.2049162826</v>
      </c>
      <c r="AO221" s="685" t="str">
        <f t="shared" si="152"/>
        <v/>
      </c>
      <c r="AP221" s="685" t="str">
        <f t="shared" si="152"/>
        <v/>
      </c>
      <c r="AQ221" s="685" t="str">
        <f t="shared" si="152"/>
        <v/>
      </c>
      <c r="AR221" s="685" t="str">
        <f t="shared" si="151"/>
        <v/>
      </c>
      <c r="AS221" s="685" t="str">
        <f t="shared" si="151"/>
        <v/>
      </c>
      <c r="AT221" s="685" t="str">
        <f t="shared" si="151"/>
        <v/>
      </c>
      <c r="AU221" s="685" t="str">
        <f t="shared" si="151"/>
        <v/>
      </c>
      <c r="AV221" s="685" t="str">
        <f t="shared" si="151"/>
        <v/>
      </c>
      <c r="AW221" s="685" t="str">
        <f t="shared" si="151"/>
        <v/>
      </c>
      <c r="AX221" s="685" t="str">
        <f t="shared" si="151"/>
        <v/>
      </c>
      <c r="AY221" s="685" t="str">
        <f t="shared" si="151"/>
        <v/>
      </c>
      <c r="AZ221" s="685" t="str">
        <f t="shared" si="151"/>
        <v/>
      </c>
      <c r="BA221" s="685" t="str">
        <f t="shared" si="151"/>
        <v/>
      </c>
      <c r="BB221" s="685" t="str">
        <f t="shared" si="151"/>
        <v/>
      </c>
      <c r="BC221" s="685" t="str">
        <f t="shared" si="151"/>
        <v/>
      </c>
      <c r="BD221" s="685" t="str">
        <f t="shared" si="151"/>
        <v/>
      </c>
      <c r="BE221" s="685" t="str">
        <f t="shared" si="151"/>
        <v/>
      </c>
      <c r="BF221" s="685" t="str">
        <f t="shared" si="151"/>
        <v/>
      </c>
      <c r="BG221" s="685" t="str">
        <f t="shared" si="153"/>
        <v/>
      </c>
      <c r="BH221" s="685" t="str">
        <f t="shared" si="153"/>
        <v/>
      </c>
      <c r="BI221" s="685" t="str">
        <f t="shared" si="135"/>
        <v/>
      </c>
      <c r="BJ221" s="685" t="str">
        <f t="shared" si="135"/>
        <v/>
      </c>
      <c r="BK221" s="685" t="str">
        <f t="shared" si="135"/>
        <v/>
      </c>
      <c r="BL221" s="685" t="str">
        <f t="shared" si="135"/>
        <v/>
      </c>
      <c r="BM221" s="685" t="str">
        <f t="shared" si="135"/>
        <v/>
      </c>
      <c r="BN221" s="685" t="str">
        <f t="shared" si="135"/>
        <v/>
      </c>
      <c r="BO221" s="685" t="str">
        <f t="shared" si="135"/>
        <v/>
      </c>
      <c r="BP221" s="685" t="str">
        <f t="shared" si="135"/>
        <v/>
      </c>
      <c r="BQ221" s="685" t="str">
        <f t="shared" si="135"/>
        <v/>
      </c>
      <c r="BR221" s="529"/>
      <c r="BS221" s="685">
        <f>IFERROR(($L221+AB221*Contr_Rate)*(1+Inv_Return)*IF($D221=$C$1,VLOOKUP($T221,Male_Annuity_Tables,MATCH($BS$3+3,'Mortality Tables'!$N$1:$DN$1,0),FALSE),VLOOKUP($T221,Fe_Annuity_Tables,MATCH(BS$3+3,'Mortality Tables'!$N$1:$DN$1,0),FALSE)),"")</f>
        <v>943412.19732280751</v>
      </c>
      <c r="BT221" s="685">
        <f>IFERROR(($BS221+AC221*Contr_Rate)*(1+Inv_Return)*IF($D221=$C$1,VLOOKUP($T221,Male_Annuity_Tables,MATCH($BS$3+3,'Mortality Tables'!$N$1:$DN$1,0),FALSE),VLOOKUP($T221,Fe_Annuity_Tables,MATCH(BT$3+3,'Mortality Tables'!$N$1:$DN$1,0),FALSE)),"")</f>
        <v>1511345.5482620671</v>
      </c>
      <c r="BU221" s="685">
        <f>IFERROR((BT221+AD221*Contr_Rate)*(1+Inv_Return)*IF($D221=$C$1,VLOOKUP($T221,Male_Annuity_Tables,MATCH($BS$3+3,'Mortality Tables'!$N$1:$DN$1,0),FALSE),VLOOKUP($T221,Fe_Annuity_Tables,MATCH(BU$3+3,'Mortality Tables'!$N$1:$DN$1,0),FALSE)),"")</f>
        <v>2040557.1768655139</v>
      </c>
      <c r="BV221" s="685">
        <f>IFERROR((BU221+AE221*Contr_Rate)*(1+Inv_Return)*IF($D221=$C$1,VLOOKUP($T221,Male_Annuity_Tables,MATCH($BS$3+3,'Mortality Tables'!$N$1:$DN$1,0),FALSE),VLOOKUP($T221,Fe_Annuity_Tables,MATCH(BV$3+3,'Mortality Tables'!$N$1:$DN$1,0),FALSE)),"")</f>
        <v>2537879.5393475341</v>
      </c>
      <c r="BW221" s="685">
        <f>IFERROR((BV221+AF221*Contr_Rate)*(1+Inv_Return)*IF($D221=$C$1,VLOOKUP($T221,Male_Annuity_Tables,MATCH($BS$3+3,'Mortality Tables'!$N$1:$DN$1,0),FALSE),VLOOKUP($T221,Fe_Annuity_Tables,MATCH(BW$3+3,'Mortality Tables'!$N$1:$DN$1,0),FALSE)),"")</f>
        <v>3009347.2378353067</v>
      </c>
      <c r="BX221" s="685">
        <f>IFERROR((BW221+AG221*Contr_Rate)*(1+Inv_Return)*IF($D221=$C$1,VLOOKUP($T221,Male_Annuity_Tables,MATCH($BS$3+3,'Mortality Tables'!$N$1:$DN$1,0),FALSE),VLOOKUP($T221,Fe_Annuity_Tables,MATCH(BX$3+3,'Mortality Tables'!$N$1:$DN$1,0),FALSE)),"")</f>
        <v>3460305.5114552076</v>
      </c>
      <c r="BY221" s="685">
        <f>IFERROR((BX221+AH221*Contr_Rate)*(1+Inv_Return)*IF($D221=$C$1,VLOOKUP($T221,Male_Annuity_Tables,MATCH($BS$3+3,'Mortality Tables'!$N$1:$DN$1,0),FALSE),VLOOKUP($T221,Fe_Annuity_Tables,MATCH(BY$3+3,'Mortality Tables'!$N$1:$DN$1,0),FALSE)),"")</f>
        <v>3895504.8450151277</v>
      </c>
      <c r="BZ221" s="685">
        <f>IFERROR((BY221+AI221*Contr_Rate)*(1+Inv_Return)*IF($D221=$C$1,VLOOKUP($T221,Male_Annuity_Tables,MATCH($BS$3+3,'Mortality Tables'!$N$1:$DN$1,0),FALSE),VLOOKUP($T221,Fe_Annuity_Tables,MATCH(BZ$3+3,'Mortality Tables'!$N$1:$DN$1,0),FALSE)),"")</f>
        <v>4319183.514088233</v>
      </c>
      <c r="CA221" s="685">
        <f>IFERROR((BZ221+AJ221*Contr_Rate)*(1+Inv_Return)*IF($D221=$C$1,VLOOKUP($T221,Male_Annuity_Tables,MATCH($BS$3+3,'Mortality Tables'!$N$1:$DN$1,0),FALSE),VLOOKUP($T221,Fe_Annuity_Tables,MATCH(CA$3+3,'Mortality Tables'!$N$1:$DN$1,0),FALSE)),"")</f>
        <v>4735139.6492111785</v>
      </c>
      <c r="CB221" s="685">
        <f>IFERROR((CA221+AK221*Contr_Rate)*(1+Inv_Return)*IF($D221=$C$1,VLOOKUP($T221,Male_Annuity_Tables,MATCH($BS$3+3,'Mortality Tables'!$N$1:$DN$1,0),FALSE),VLOOKUP($T221,Fe_Annuity_Tables,MATCH(CB$3+3,'Mortality Tables'!$N$1:$DN$1,0),FALSE)),"")</f>
        <v>5146794.1965749022</v>
      </c>
      <c r="CC221" s="685">
        <f>IFERROR((CB221+AL221*Contr_Rate)*(1+Inv_Return)*IF($D221=$C$1,VLOOKUP($T221,Male_Annuity_Tables,MATCH($BS$3+3,'Mortality Tables'!$N$1:$DN$1,0),FALSE),VLOOKUP($T221,Fe_Annuity_Tables,MATCH(CC$3+3,'Mortality Tables'!$N$1:$DN$1,0),FALSE)),"")</f>
        <v>5557245.9740074417</v>
      </c>
      <c r="CD221" s="685">
        <f>IFERROR((CC221+AM221*Contr_Rate)*(1+Inv_Return)*IF($D221=$C$1,VLOOKUP($T221,Male_Annuity_Tables,MATCH($BS$3+3,'Mortality Tables'!$N$1:$DN$1,0),FALSE),VLOOKUP($T221,Fe_Annuity_Tables,MATCH(CD$3+3,'Mortality Tables'!$N$1:$DN$1,0),FALSE)),"")</f>
        <v>5969319.8657452809</v>
      </c>
      <c r="CE221" s="685">
        <f>IFERROR((CD221+AN221*Contr_Rate)*(1+Inv_Return)*IF($D221=$C$1,VLOOKUP($T221,Male_Annuity_Tables,MATCH($BS$3+3,'Mortality Tables'!$N$1:$DN$1,0),FALSE),VLOOKUP($T221,Fe_Annuity_Tables,MATCH(CE$3+3,'Mortality Tables'!$N$1:$DN$1,0),FALSE)),"")</f>
        <v>6385609.0644350676</v>
      </c>
      <c r="CF221" s="685" t="str">
        <f>IFERROR((CE221+AO221*Contr_Rate)*(1+Inv_Return)*IF($D221=$C$1,VLOOKUP($T221,Male_Annuity_Tables,MATCH($BS$3+3,'Mortality Tables'!$N$1:$DN$1,0),FALSE),VLOOKUP($T221,Fe_Annuity_Tables,MATCH(CF$3+3,'Mortality Tables'!$N$1:$DN$1,0),FALSE)),"")</f>
        <v/>
      </c>
      <c r="CG221" s="685" t="str">
        <f>IFERROR((CF221+AP221*Contr_Rate)*(1+Inv_Return)*IF($D221=$C$1,VLOOKUP($T221,Male_Annuity_Tables,MATCH($BS$3+3,'Mortality Tables'!$N$1:$DN$1,0),FALSE),VLOOKUP($T221,Fe_Annuity_Tables,MATCH(CG$3+3,'Mortality Tables'!$N$1:$DN$1,0),FALSE)),"")</f>
        <v/>
      </c>
      <c r="CH221" s="685" t="str">
        <f>IFERROR((CG221+AQ221*Contr_Rate)*(1+Inv_Return)*IF($D221=$C$1,VLOOKUP($T221,Male_Annuity_Tables,MATCH($BS$3+3,'Mortality Tables'!$N$1:$DN$1,0),FALSE),VLOOKUP($T221,Fe_Annuity_Tables,MATCH(CH$3+3,'Mortality Tables'!$N$1:$DN$1,0),FALSE)),"")</f>
        <v/>
      </c>
      <c r="CI221" s="685" t="str">
        <f>IFERROR((CH221+AR221*Contr_Rate)*(1+Inv_Return)*IF($D221=$C$1,VLOOKUP($T221,Male_Annuity_Tables,MATCH($BS$3+3,'Mortality Tables'!$N$1:$DN$1,0),FALSE),VLOOKUP($T221,Fe_Annuity_Tables,MATCH(CI$3+3,'Mortality Tables'!$N$1:$DN$1,0),FALSE)),"")</f>
        <v/>
      </c>
      <c r="CJ221" s="685" t="str">
        <f>IFERROR((CI221+AS221*Contr_Rate)*(1+Inv_Return)*IF($D221=$C$1,VLOOKUP($T221,Male_Annuity_Tables,MATCH($BS$3+3,'Mortality Tables'!$N$1:$DN$1,0),FALSE),VLOOKUP($T221,Fe_Annuity_Tables,MATCH(CJ$3+3,'Mortality Tables'!$N$1:$DN$1,0),FALSE)),"")</f>
        <v/>
      </c>
      <c r="CK221" s="685" t="str">
        <f>IFERROR((CJ221+AT221*Contr_Rate)*(1+Inv_Return)*IF($D221=$C$1,VLOOKUP($T221,Male_Annuity_Tables,MATCH($BS$3+3,'Mortality Tables'!$N$1:$DN$1,0),FALSE),VLOOKUP($T221,Fe_Annuity_Tables,MATCH(CK$3+3,'Mortality Tables'!$N$1:$DN$1,0),FALSE)),"")</f>
        <v/>
      </c>
      <c r="CL221" s="685" t="str">
        <f>IFERROR((CK221+AU221*Contr_Rate)*(1+Inv_Return)*IF($D221=$C$1,VLOOKUP($T221,Male_Annuity_Tables,MATCH($BS$3+3,'Mortality Tables'!$N$1:$DN$1,0),FALSE),VLOOKUP($T221,Fe_Annuity_Tables,MATCH(CL$3+3,'Mortality Tables'!$N$1:$DN$1,0),FALSE)),"")</f>
        <v/>
      </c>
      <c r="CM221" s="685" t="str">
        <f>IFERROR((CL221+AV221*Contr_Rate)*(1+Inv_Return)*IF($D221=$C$1,VLOOKUP($T221,Male_Annuity_Tables,MATCH($BS$3+3,'Mortality Tables'!$N$1:$DN$1,0),FALSE),VLOOKUP($T221,Fe_Annuity_Tables,MATCH(CM$3+3,'Mortality Tables'!$N$1:$DN$1,0),FALSE)),"")</f>
        <v/>
      </c>
      <c r="CN221" s="685" t="str">
        <f>IFERROR((CM221+AW221*Contr_Rate)*(1+Inv_Return)*IF($D221=$C$1,VLOOKUP($T221,Male_Annuity_Tables,MATCH($BS$3+3,'Mortality Tables'!$N$1:$DN$1,0),FALSE),VLOOKUP($T221,Fe_Annuity_Tables,MATCH(CN$3+3,'Mortality Tables'!$N$1:$DN$1,0),FALSE)),"")</f>
        <v/>
      </c>
      <c r="CO221" s="685" t="str">
        <f>IFERROR((CN221+AX221*Contr_Rate)*(1+Inv_Return)*IF($D221=$C$1,VLOOKUP($T221,Male_Annuity_Tables,MATCH($BS$3+3,'Mortality Tables'!$N$1:$DN$1,0),FALSE),VLOOKUP($T221,Fe_Annuity_Tables,MATCH(CO$3+3,'Mortality Tables'!$N$1:$DN$1,0),FALSE)),"")</f>
        <v/>
      </c>
      <c r="CP221" s="685" t="str">
        <f>IFERROR((CO221+AY221*Contr_Rate)*(1+Inv_Return)*IF($D221=$C$1,VLOOKUP($T221,Male_Annuity_Tables,MATCH($BS$3+3,'Mortality Tables'!$N$1:$DN$1,0),FALSE),VLOOKUP($T221,Fe_Annuity_Tables,MATCH(CP$3+3,'Mortality Tables'!$N$1:$DN$1,0),FALSE)),"")</f>
        <v/>
      </c>
      <c r="CQ221" s="685" t="str">
        <f>IFERROR((CP221+AZ221*Contr_Rate)*(1+Inv_Return)*IF($D221=$C$1,VLOOKUP($T221,Male_Annuity_Tables,MATCH($BS$3+3,'Mortality Tables'!$N$1:$DN$1,0),FALSE),VLOOKUP($T221,Fe_Annuity_Tables,MATCH(CQ$3+3,'Mortality Tables'!$N$1:$DN$1,0),FALSE)),"")</f>
        <v/>
      </c>
      <c r="CR221" s="685" t="str">
        <f>IFERROR((CQ221+BA221*Contr_Rate)*(1+Inv_Return)*IF($D221=$C$1,VLOOKUP($T221,Male_Annuity_Tables,MATCH($BS$3+3,'Mortality Tables'!$N$1:$DN$1,0),FALSE),VLOOKUP($T221,Fe_Annuity_Tables,MATCH(CR$3+3,'Mortality Tables'!$N$1:$DN$1,0),FALSE)),"")</f>
        <v/>
      </c>
      <c r="CS221" s="685" t="str">
        <f>IFERROR((CR221+BB221*Contr_Rate)*(1+Inv_Return)*IF($D221=$C$1,VLOOKUP($T221,Male_Annuity_Tables,MATCH($BS$3+3,'Mortality Tables'!$N$1:$DN$1,0),FALSE),VLOOKUP($T221,Fe_Annuity_Tables,MATCH(CS$3+3,'Mortality Tables'!$N$1:$DN$1,0),FALSE)),"")</f>
        <v/>
      </c>
      <c r="CT221" s="685" t="str">
        <f>IFERROR((CS221+BC221*Contr_Rate)*(1+Inv_Return)*IF($D221=$C$1,VLOOKUP($T221,Male_Annuity_Tables,MATCH($BS$3+3,'Mortality Tables'!$N$1:$DN$1,0),FALSE),VLOOKUP($T221,Fe_Annuity_Tables,MATCH(CT$3+3,'Mortality Tables'!$N$1:$DN$1,0),FALSE)),"")</f>
        <v/>
      </c>
      <c r="CU221" s="685" t="str">
        <f>IFERROR((CT221+BD221*Contr_Rate)*(1+Inv_Return)*IF($D221=$C$1,VLOOKUP($T221,Male_Annuity_Tables,MATCH($BS$3+3,'Mortality Tables'!$N$1:$DN$1,0),FALSE),VLOOKUP($T221,Fe_Annuity_Tables,MATCH(CU$3+3,'Mortality Tables'!$N$1:$DN$1,0),FALSE)),"")</f>
        <v/>
      </c>
      <c r="CV221" s="685" t="str">
        <f>IFERROR((CU221+BE221*Contr_Rate)*(1+Inv_Return)*IF($D221=$C$1,VLOOKUP($T221,Male_Annuity_Tables,MATCH($BS$3+3,'Mortality Tables'!$N$1:$DN$1,0),FALSE),VLOOKUP($T221,Fe_Annuity_Tables,MATCH(CV$3+3,'Mortality Tables'!$N$1:$DN$1,0),FALSE)),"")</f>
        <v/>
      </c>
      <c r="CW221" s="685" t="str">
        <f>IFERROR((CV221+BF221*Contr_Rate)*(1+Inv_Return)*IF($D221=$C$1,VLOOKUP($T221,Male_Annuity_Tables,MATCH($BS$3+3,'Mortality Tables'!$N$1:$DN$1,0),FALSE),VLOOKUP($T221,Fe_Annuity_Tables,MATCH(CW$3+3,'Mortality Tables'!$N$1:$DN$1,0),FALSE)),"")</f>
        <v/>
      </c>
      <c r="CX221" s="685" t="str">
        <f>IFERROR((CW221+BG221*Contr_Rate)*(1+Inv_Return)*IF($D221=$C$1,VLOOKUP($T221,Male_Annuity_Tables,MATCH($BS$3+3,'Mortality Tables'!$N$1:$DN$1,0),FALSE),VLOOKUP($T221,Fe_Annuity_Tables,MATCH(CX$3+3,'Mortality Tables'!$N$1:$DN$1,0),FALSE)),"")</f>
        <v/>
      </c>
      <c r="CY221" s="685" t="str">
        <f>IFERROR((CX221+BH221*Contr_Rate)*(1+Inv_Return)*IF($D221=$C$1,VLOOKUP($T221,Male_Annuity_Tables,MATCH($BS$3+3,'Mortality Tables'!$N$1:$DN$1,0),FALSE),VLOOKUP($T221,Fe_Annuity_Tables,MATCH(CY$3+3,'Mortality Tables'!$N$1:$DN$1,0),FALSE)),"")</f>
        <v/>
      </c>
      <c r="CZ221" s="685" t="str">
        <f>IFERROR((CY221+BI221*Contr_Rate)*(1+Inv_Return)*IF($D221=$C$1,VLOOKUP($T221,Male_Annuity_Tables,MATCH($BS$3+3,'Mortality Tables'!$N$1:$DN$1,0),FALSE),VLOOKUP($T221,Fe_Annuity_Tables,MATCH(CZ$3+3,'Mortality Tables'!$N$1:$DN$1,0),FALSE)),"")</f>
        <v/>
      </c>
      <c r="DA221" s="685" t="str">
        <f>IFERROR((CZ221+BJ221*Contr_Rate)*(1+Inv_Return)*IF($D221=$C$1,VLOOKUP($T221,Male_Annuity_Tables,MATCH($BS$3+3,'Mortality Tables'!$N$1:$DN$1,0),FALSE),VLOOKUP($T221,Fe_Annuity_Tables,MATCH(DA$3+3,'Mortality Tables'!$N$1:$DN$1,0),FALSE)),"")</f>
        <v/>
      </c>
      <c r="DB221" s="685" t="str">
        <f>IFERROR((DA221+BK221*Contr_Rate)*(1+Inv_Return)*IF($D221=$C$1,VLOOKUP($T221,Male_Annuity_Tables,MATCH($BS$3+3,'Mortality Tables'!$N$1:$DN$1,0),FALSE),VLOOKUP($T221,Fe_Annuity_Tables,MATCH(DB$3+3,'Mortality Tables'!$N$1:$DN$1,0),FALSE)),"")</f>
        <v/>
      </c>
      <c r="DC221" s="685" t="str">
        <f>IFERROR((DB221+BL221*Contr_Rate)*(1+Inv_Return)*IF($D221=$C$1,VLOOKUP($T221,Male_Annuity_Tables,MATCH($BS$3+3,'Mortality Tables'!$N$1:$DN$1,0),FALSE),VLOOKUP($T221,Fe_Annuity_Tables,MATCH(DC$3+3,'Mortality Tables'!$N$1:$DN$1,0),FALSE)),"")</f>
        <v/>
      </c>
      <c r="DD221" s="685" t="str">
        <f>IFERROR((DC221+BM221*Contr_Rate)*(1+Inv_Return)*IF($D221=$C$1,VLOOKUP($T221,Male_Annuity_Tables,MATCH($BS$3+3,'Mortality Tables'!$N$1:$DN$1,0),FALSE),VLOOKUP($T221,Fe_Annuity_Tables,MATCH(DD$3+3,'Mortality Tables'!$N$1:$DN$1,0),FALSE)),"")</f>
        <v/>
      </c>
      <c r="DE221" s="685" t="str">
        <f>IFERROR((DD221+BN221*Contr_Rate)*(1+Inv_Return)*IF($D221=$C$1,VLOOKUP($T221,Male_Annuity_Tables,MATCH($BS$3+3,'Mortality Tables'!$N$1:$DN$1,0),FALSE),VLOOKUP($T221,Fe_Annuity_Tables,MATCH(DE$3+3,'Mortality Tables'!$N$1:$DN$1,0),FALSE)),"")</f>
        <v/>
      </c>
      <c r="DF221" s="685" t="str">
        <f>IFERROR((DE221+BO221*Contr_Rate)*(1+Inv_Return)*IF($D221=$C$1,VLOOKUP($T221,Male_Annuity_Tables,MATCH($BS$3+3,'Mortality Tables'!$N$1:$DN$1,0),FALSE),VLOOKUP($T221,Fe_Annuity_Tables,MATCH(DF$3+3,'Mortality Tables'!$N$1:$DN$1,0),FALSE)),"")</f>
        <v/>
      </c>
      <c r="DG221" s="685" t="str">
        <f>IFERROR((DF221+BP221*Contr_Rate)*(1+Inv_Return)*IF($D221=$C$1,VLOOKUP($T221,Male_Annuity_Tables,MATCH($BS$3+3,'Mortality Tables'!$N$1:$DN$1,0),FALSE),VLOOKUP($T221,Fe_Annuity_Tables,MATCH(DG$3+3,'Mortality Tables'!$N$1:$DN$1,0),FALSE)),"")</f>
        <v/>
      </c>
      <c r="DH221" s="685" t="str">
        <f>IFERROR((DG221+BQ221*Contr_Rate)*(1+Inv_Return)*IF($D221=$C$1,VLOOKUP($T221,Male_Annuity_Tables,MATCH($BS$3+3,'Mortality Tables'!$N$1:$DN$1,0),FALSE),VLOOKUP($T221,Fe_Annuity_Tables,MATCH(DH$3+3,'Mortality Tables'!$N$1:$DN$1,0),FALSE)),"")</f>
        <v/>
      </c>
      <c r="DJ221" s="686">
        <f t="shared" si="144"/>
        <v>6385609.0644350676</v>
      </c>
      <c r="DK221" s="680">
        <f t="shared" si="60"/>
        <v>8.0909277508679907</v>
      </c>
      <c r="DL221" s="686">
        <f t="shared" si="145"/>
        <v>528784.60973928671</v>
      </c>
      <c r="DM221" s="686">
        <f t="shared" si="132"/>
        <v>4572275.2049162826</v>
      </c>
      <c r="DN221" s="687">
        <f t="shared" si="146"/>
        <v>0.11565021483630679</v>
      </c>
      <c r="DP221" s="688">
        <f t="shared" si="147"/>
        <v>144855.75413183181</v>
      </c>
      <c r="DQ221" s="688">
        <f t="shared" si="148"/>
        <v>232546.96114721359</v>
      </c>
      <c r="DR221" s="688">
        <f t="shared" si="149"/>
        <v>314755.94453150552</v>
      </c>
    </row>
    <row r="222" spans="1:122" s="657" customFormat="1" ht="14.5">
      <c r="A222" s="675" t="s">
        <v>1512</v>
      </c>
      <c r="B222" s="675" t="s">
        <v>1513</v>
      </c>
      <c r="C222" s="675" t="s">
        <v>116</v>
      </c>
      <c r="D222" s="675" t="s">
        <v>60</v>
      </c>
      <c r="E222" s="676">
        <v>23975</v>
      </c>
      <c r="F222" s="677">
        <v>35049</v>
      </c>
      <c r="G222" s="677">
        <v>37303</v>
      </c>
      <c r="H222" s="678">
        <v>2100358</v>
      </c>
      <c r="I222" s="678">
        <v>105182.18</v>
      </c>
      <c r="J222" s="678">
        <v>142069.9</v>
      </c>
      <c r="K222" s="678">
        <v>13429.13</v>
      </c>
      <c r="L222" s="678">
        <v>260681.21</v>
      </c>
      <c r="M222" s="679">
        <f>IF(COUNTIF($A$4:A222,A222)=1,0,1)</f>
        <v>0</v>
      </c>
      <c r="N222" s="680" t="str">
        <f t="shared" si="138"/>
        <v>Okay</v>
      </c>
      <c r="O222" s="680" t="str">
        <f t="shared" si="139"/>
        <v>TRUE</v>
      </c>
      <c r="P222" s="680" t="b">
        <f t="shared" si="140"/>
        <v>1</v>
      </c>
      <c r="Q222" s="680" t="b">
        <f t="shared" si="76"/>
        <v>1</v>
      </c>
      <c r="R222" s="680" t="b">
        <f t="shared" si="77"/>
        <v>1</v>
      </c>
      <c r="S222" s="681">
        <f t="shared" si="141"/>
        <v>30.339726027397262</v>
      </c>
      <c r="T222" s="682">
        <f t="shared" si="78"/>
        <v>59</v>
      </c>
      <c r="U222" s="682">
        <f t="shared" si="130"/>
        <v>36</v>
      </c>
      <c r="V222" s="682">
        <f t="shared" si="79"/>
        <v>22.884931506849316</v>
      </c>
      <c r="W222" s="682">
        <f t="shared" si="142"/>
        <v>1</v>
      </c>
      <c r="X222" s="683">
        <f t="shared" si="143"/>
        <v>260681.21</v>
      </c>
      <c r="Y222" s="684">
        <f t="shared" si="123"/>
        <v>7.79E-3</v>
      </c>
      <c r="Z222" s="684">
        <f>IF($D222=$C$1,VLOOKUP($T222,Male_Annuity_Tables,MATCH($W222+2,'Mortality Tables'!$DS$1:$HT$1,0),FALSE),VLOOKUP($T222,Fe_Annuity_Tables,MATCH($W222+2,'Mortality Tables'!$M$1:$DN$1,0),FALSE))</f>
        <v>0.94259950000000003</v>
      </c>
      <c r="AA222" s="664"/>
      <c r="AB222" s="685">
        <f t="shared" si="152"/>
        <v>2207371.2401000001</v>
      </c>
      <c r="AC222" s="685" t="str">
        <f t="shared" si="152"/>
        <v/>
      </c>
      <c r="AD222" s="685" t="str">
        <f t="shared" si="152"/>
        <v/>
      </c>
      <c r="AE222" s="685" t="str">
        <f t="shared" si="152"/>
        <v/>
      </c>
      <c r="AF222" s="685" t="str">
        <f t="shared" si="152"/>
        <v/>
      </c>
      <c r="AG222" s="685" t="str">
        <f t="shared" si="152"/>
        <v/>
      </c>
      <c r="AH222" s="685" t="str">
        <f t="shared" si="152"/>
        <v/>
      </c>
      <c r="AI222" s="685" t="str">
        <f t="shared" si="152"/>
        <v/>
      </c>
      <c r="AJ222" s="685" t="str">
        <f t="shared" si="152"/>
        <v/>
      </c>
      <c r="AK222" s="685" t="str">
        <f t="shared" si="152"/>
        <v/>
      </c>
      <c r="AL222" s="685" t="str">
        <f t="shared" si="152"/>
        <v/>
      </c>
      <c r="AM222" s="685" t="str">
        <f t="shared" si="152"/>
        <v/>
      </c>
      <c r="AN222" s="685" t="str">
        <f t="shared" si="152"/>
        <v/>
      </c>
      <c r="AO222" s="685" t="str">
        <f t="shared" si="152"/>
        <v/>
      </c>
      <c r="AP222" s="685" t="str">
        <f t="shared" si="152"/>
        <v/>
      </c>
      <c r="AQ222" s="685" t="str">
        <f t="shared" si="152"/>
        <v/>
      </c>
      <c r="AR222" s="685" t="str">
        <f t="shared" si="151"/>
        <v/>
      </c>
      <c r="AS222" s="685" t="str">
        <f t="shared" si="151"/>
        <v/>
      </c>
      <c r="AT222" s="685" t="str">
        <f t="shared" si="151"/>
        <v/>
      </c>
      <c r="AU222" s="685" t="str">
        <f t="shared" si="151"/>
        <v/>
      </c>
      <c r="AV222" s="685" t="str">
        <f t="shared" si="151"/>
        <v/>
      </c>
      <c r="AW222" s="685" t="str">
        <f t="shared" si="151"/>
        <v/>
      </c>
      <c r="AX222" s="685" t="str">
        <f t="shared" si="151"/>
        <v/>
      </c>
      <c r="AY222" s="685" t="str">
        <f t="shared" si="151"/>
        <v/>
      </c>
      <c r="AZ222" s="685" t="str">
        <f t="shared" si="151"/>
        <v/>
      </c>
      <c r="BA222" s="685" t="str">
        <f t="shared" si="151"/>
        <v/>
      </c>
      <c r="BB222" s="685" t="str">
        <f t="shared" si="151"/>
        <v/>
      </c>
      <c r="BC222" s="685" t="str">
        <f t="shared" si="151"/>
        <v/>
      </c>
      <c r="BD222" s="685" t="str">
        <f t="shared" si="151"/>
        <v/>
      </c>
      <c r="BE222" s="685" t="str">
        <f t="shared" si="151"/>
        <v/>
      </c>
      <c r="BF222" s="685" t="str">
        <f t="shared" si="151"/>
        <v/>
      </c>
      <c r="BG222" s="685" t="str">
        <f t="shared" si="153"/>
        <v/>
      </c>
      <c r="BH222" s="685" t="str">
        <f t="shared" si="153"/>
        <v/>
      </c>
      <c r="BI222" s="685" t="str">
        <f t="shared" si="135"/>
        <v/>
      </c>
      <c r="BJ222" s="685" t="str">
        <f t="shared" si="135"/>
        <v/>
      </c>
      <c r="BK222" s="685" t="str">
        <f t="shared" si="135"/>
        <v/>
      </c>
      <c r="BL222" s="685" t="str">
        <f t="shared" si="135"/>
        <v/>
      </c>
      <c r="BM222" s="685" t="str">
        <f t="shared" si="135"/>
        <v/>
      </c>
      <c r="BN222" s="685" t="str">
        <f t="shared" si="135"/>
        <v/>
      </c>
      <c r="BO222" s="685" t="str">
        <f t="shared" si="135"/>
        <v/>
      </c>
      <c r="BP222" s="685" t="str">
        <f t="shared" si="135"/>
        <v/>
      </c>
      <c r="BQ222" s="685" t="str">
        <f t="shared" si="135"/>
        <v/>
      </c>
      <c r="BR222" s="529"/>
      <c r="BS222" s="685">
        <f>IFERROR(($L222+AB222*Contr_Rate)*(1+Inv_Return)*IF($D222=$C$1,VLOOKUP($T222,Male_Annuity_Tables,MATCH($BS$3+3,'Mortality Tables'!$N$1:$DN$1,0),FALSE),VLOOKUP($T222,Fe_Annuity_Tables,MATCH(BS$3+3,'Mortality Tables'!$N$1:$DN$1,0),FALSE)),"")</f>
        <v>893966.38417631807</v>
      </c>
      <c r="BT222" s="685" t="str">
        <f>IFERROR(($BS222+AC222*Contr_Rate)*(1+Inv_Return)*IF($D222=$C$1,VLOOKUP($T222,Male_Annuity_Tables,MATCH($BS$3+3,'Mortality Tables'!$N$1:$DN$1,0),FALSE),VLOOKUP($T222,Fe_Annuity_Tables,MATCH(BT$3+3,'Mortality Tables'!$N$1:$DN$1,0),FALSE)),"")</f>
        <v/>
      </c>
      <c r="BU222" s="685" t="str">
        <f>IFERROR((BT222+AD222*Contr_Rate)*(1+Inv_Return)*IF($D222=$C$1,VLOOKUP($T222,Male_Annuity_Tables,MATCH($BS$3+3,'Mortality Tables'!$N$1:$DN$1,0),FALSE),VLOOKUP($T222,Fe_Annuity_Tables,MATCH(BU$3+3,'Mortality Tables'!$N$1:$DN$1,0),FALSE)),"")</f>
        <v/>
      </c>
      <c r="BV222" s="685" t="str">
        <f>IFERROR((BU222+AE222*Contr_Rate)*(1+Inv_Return)*IF($D222=$C$1,VLOOKUP($T222,Male_Annuity_Tables,MATCH($BS$3+3,'Mortality Tables'!$N$1:$DN$1,0),FALSE),VLOOKUP($T222,Fe_Annuity_Tables,MATCH(BV$3+3,'Mortality Tables'!$N$1:$DN$1,0),FALSE)),"")</f>
        <v/>
      </c>
      <c r="BW222" s="685" t="str">
        <f>IFERROR((BV222+AF222*Contr_Rate)*(1+Inv_Return)*IF($D222=$C$1,VLOOKUP($T222,Male_Annuity_Tables,MATCH($BS$3+3,'Mortality Tables'!$N$1:$DN$1,0),FALSE),VLOOKUP($T222,Fe_Annuity_Tables,MATCH(BW$3+3,'Mortality Tables'!$N$1:$DN$1,0),FALSE)),"")</f>
        <v/>
      </c>
      <c r="BX222" s="685" t="str">
        <f>IFERROR((BW222+AG222*Contr_Rate)*(1+Inv_Return)*IF($D222=$C$1,VLOOKUP($T222,Male_Annuity_Tables,MATCH($BS$3+3,'Mortality Tables'!$N$1:$DN$1,0),FALSE),VLOOKUP($T222,Fe_Annuity_Tables,MATCH(BX$3+3,'Mortality Tables'!$N$1:$DN$1,0),FALSE)),"")</f>
        <v/>
      </c>
      <c r="BY222" s="685" t="str">
        <f>IFERROR((BX222+AH222*Contr_Rate)*(1+Inv_Return)*IF($D222=$C$1,VLOOKUP($T222,Male_Annuity_Tables,MATCH($BS$3+3,'Mortality Tables'!$N$1:$DN$1,0),FALSE),VLOOKUP($T222,Fe_Annuity_Tables,MATCH(BY$3+3,'Mortality Tables'!$N$1:$DN$1,0),FALSE)),"")</f>
        <v/>
      </c>
      <c r="BZ222" s="685" t="str">
        <f>IFERROR((BY222+AI222*Contr_Rate)*(1+Inv_Return)*IF($D222=$C$1,VLOOKUP($T222,Male_Annuity_Tables,MATCH($BS$3+3,'Mortality Tables'!$N$1:$DN$1,0),FALSE),VLOOKUP($T222,Fe_Annuity_Tables,MATCH(BZ$3+3,'Mortality Tables'!$N$1:$DN$1,0),FALSE)),"")</f>
        <v/>
      </c>
      <c r="CA222" s="685" t="str">
        <f>IFERROR((BZ222+AJ222*Contr_Rate)*(1+Inv_Return)*IF($D222=$C$1,VLOOKUP($T222,Male_Annuity_Tables,MATCH($BS$3+3,'Mortality Tables'!$N$1:$DN$1,0),FALSE),VLOOKUP($T222,Fe_Annuity_Tables,MATCH(CA$3+3,'Mortality Tables'!$N$1:$DN$1,0),FALSE)),"")</f>
        <v/>
      </c>
      <c r="CB222" s="685" t="str">
        <f>IFERROR((CA222+AK222*Contr_Rate)*(1+Inv_Return)*IF($D222=$C$1,VLOOKUP($T222,Male_Annuity_Tables,MATCH($BS$3+3,'Mortality Tables'!$N$1:$DN$1,0),FALSE),VLOOKUP($T222,Fe_Annuity_Tables,MATCH(CB$3+3,'Mortality Tables'!$N$1:$DN$1,0),FALSE)),"")</f>
        <v/>
      </c>
      <c r="CC222" s="685" t="str">
        <f>IFERROR((CB222+AL222*Contr_Rate)*(1+Inv_Return)*IF($D222=$C$1,VLOOKUP($T222,Male_Annuity_Tables,MATCH($BS$3+3,'Mortality Tables'!$N$1:$DN$1,0),FALSE),VLOOKUP($T222,Fe_Annuity_Tables,MATCH(CC$3+3,'Mortality Tables'!$N$1:$DN$1,0),FALSE)),"")</f>
        <v/>
      </c>
      <c r="CD222" s="685" t="str">
        <f>IFERROR((CC222+AM222*Contr_Rate)*(1+Inv_Return)*IF($D222=$C$1,VLOOKUP($T222,Male_Annuity_Tables,MATCH($BS$3+3,'Mortality Tables'!$N$1:$DN$1,0),FALSE),VLOOKUP($T222,Fe_Annuity_Tables,MATCH(CD$3+3,'Mortality Tables'!$N$1:$DN$1,0),FALSE)),"")</f>
        <v/>
      </c>
      <c r="CE222" s="685" t="str">
        <f>IFERROR((CD222+AN222*Contr_Rate)*(1+Inv_Return)*IF($D222=$C$1,VLOOKUP($T222,Male_Annuity_Tables,MATCH($BS$3+3,'Mortality Tables'!$N$1:$DN$1,0),FALSE),VLOOKUP($T222,Fe_Annuity_Tables,MATCH(CE$3+3,'Mortality Tables'!$N$1:$DN$1,0),FALSE)),"")</f>
        <v/>
      </c>
      <c r="CF222" s="685" t="str">
        <f>IFERROR((CE222+AO222*Contr_Rate)*(1+Inv_Return)*IF($D222=$C$1,VLOOKUP($T222,Male_Annuity_Tables,MATCH($BS$3+3,'Mortality Tables'!$N$1:$DN$1,0),FALSE),VLOOKUP($T222,Fe_Annuity_Tables,MATCH(CF$3+3,'Mortality Tables'!$N$1:$DN$1,0),FALSE)),"")</f>
        <v/>
      </c>
      <c r="CG222" s="685" t="str">
        <f>IFERROR((CF222+AP222*Contr_Rate)*(1+Inv_Return)*IF($D222=$C$1,VLOOKUP($T222,Male_Annuity_Tables,MATCH($BS$3+3,'Mortality Tables'!$N$1:$DN$1,0),FALSE),VLOOKUP($T222,Fe_Annuity_Tables,MATCH(CG$3+3,'Mortality Tables'!$N$1:$DN$1,0),FALSE)),"")</f>
        <v/>
      </c>
      <c r="CH222" s="685" t="str">
        <f>IFERROR((CG222+AQ222*Contr_Rate)*(1+Inv_Return)*IF($D222=$C$1,VLOOKUP($T222,Male_Annuity_Tables,MATCH($BS$3+3,'Mortality Tables'!$N$1:$DN$1,0),FALSE),VLOOKUP($T222,Fe_Annuity_Tables,MATCH(CH$3+3,'Mortality Tables'!$N$1:$DN$1,0),FALSE)),"")</f>
        <v/>
      </c>
      <c r="CI222" s="685" t="str">
        <f>IFERROR((CH222+AR222*Contr_Rate)*(1+Inv_Return)*IF($D222=$C$1,VLOOKUP($T222,Male_Annuity_Tables,MATCH($BS$3+3,'Mortality Tables'!$N$1:$DN$1,0),FALSE),VLOOKUP($T222,Fe_Annuity_Tables,MATCH(CI$3+3,'Mortality Tables'!$N$1:$DN$1,0),FALSE)),"")</f>
        <v/>
      </c>
      <c r="CJ222" s="685" t="str">
        <f>IFERROR((CI222+AS222*Contr_Rate)*(1+Inv_Return)*IF($D222=$C$1,VLOOKUP($T222,Male_Annuity_Tables,MATCH($BS$3+3,'Mortality Tables'!$N$1:$DN$1,0),FALSE),VLOOKUP($T222,Fe_Annuity_Tables,MATCH(CJ$3+3,'Mortality Tables'!$N$1:$DN$1,0),FALSE)),"")</f>
        <v/>
      </c>
      <c r="CK222" s="685" t="str">
        <f>IFERROR((CJ222+AT222*Contr_Rate)*(1+Inv_Return)*IF($D222=$C$1,VLOOKUP($T222,Male_Annuity_Tables,MATCH($BS$3+3,'Mortality Tables'!$N$1:$DN$1,0),FALSE),VLOOKUP($T222,Fe_Annuity_Tables,MATCH(CK$3+3,'Mortality Tables'!$N$1:$DN$1,0),FALSE)),"")</f>
        <v/>
      </c>
      <c r="CL222" s="685" t="str">
        <f>IFERROR((CK222+AU222*Contr_Rate)*(1+Inv_Return)*IF($D222=$C$1,VLOOKUP($T222,Male_Annuity_Tables,MATCH($BS$3+3,'Mortality Tables'!$N$1:$DN$1,0),FALSE),VLOOKUP($T222,Fe_Annuity_Tables,MATCH(CL$3+3,'Mortality Tables'!$N$1:$DN$1,0),FALSE)),"")</f>
        <v/>
      </c>
      <c r="CM222" s="685" t="str">
        <f>IFERROR((CL222+AV222*Contr_Rate)*(1+Inv_Return)*IF($D222=$C$1,VLOOKUP($T222,Male_Annuity_Tables,MATCH($BS$3+3,'Mortality Tables'!$N$1:$DN$1,0),FALSE),VLOOKUP($T222,Fe_Annuity_Tables,MATCH(CM$3+3,'Mortality Tables'!$N$1:$DN$1,0),FALSE)),"")</f>
        <v/>
      </c>
      <c r="CN222" s="685" t="str">
        <f>IFERROR((CM222+AW222*Contr_Rate)*(1+Inv_Return)*IF($D222=$C$1,VLOOKUP($T222,Male_Annuity_Tables,MATCH($BS$3+3,'Mortality Tables'!$N$1:$DN$1,0),FALSE),VLOOKUP($T222,Fe_Annuity_Tables,MATCH(CN$3+3,'Mortality Tables'!$N$1:$DN$1,0),FALSE)),"")</f>
        <v/>
      </c>
      <c r="CO222" s="685" t="str">
        <f>IFERROR((CN222+AX222*Contr_Rate)*(1+Inv_Return)*IF($D222=$C$1,VLOOKUP($T222,Male_Annuity_Tables,MATCH($BS$3+3,'Mortality Tables'!$N$1:$DN$1,0),FALSE),VLOOKUP($T222,Fe_Annuity_Tables,MATCH(CO$3+3,'Mortality Tables'!$N$1:$DN$1,0),FALSE)),"")</f>
        <v/>
      </c>
      <c r="CP222" s="685" t="str">
        <f>IFERROR((CO222+AY222*Contr_Rate)*(1+Inv_Return)*IF($D222=$C$1,VLOOKUP($T222,Male_Annuity_Tables,MATCH($BS$3+3,'Mortality Tables'!$N$1:$DN$1,0),FALSE),VLOOKUP($T222,Fe_Annuity_Tables,MATCH(CP$3+3,'Mortality Tables'!$N$1:$DN$1,0),FALSE)),"")</f>
        <v/>
      </c>
      <c r="CQ222" s="685" t="str">
        <f>IFERROR((CP222+AZ222*Contr_Rate)*(1+Inv_Return)*IF($D222=$C$1,VLOOKUP($T222,Male_Annuity_Tables,MATCH($BS$3+3,'Mortality Tables'!$N$1:$DN$1,0),FALSE),VLOOKUP($T222,Fe_Annuity_Tables,MATCH(CQ$3+3,'Mortality Tables'!$N$1:$DN$1,0),FALSE)),"")</f>
        <v/>
      </c>
      <c r="CR222" s="685" t="str">
        <f>IFERROR((CQ222+BA222*Contr_Rate)*(1+Inv_Return)*IF($D222=$C$1,VLOOKUP($T222,Male_Annuity_Tables,MATCH($BS$3+3,'Mortality Tables'!$N$1:$DN$1,0),FALSE),VLOOKUP($T222,Fe_Annuity_Tables,MATCH(CR$3+3,'Mortality Tables'!$N$1:$DN$1,0),FALSE)),"")</f>
        <v/>
      </c>
      <c r="CS222" s="685" t="str">
        <f>IFERROR((CR222+BB222*Contr_Rate)*(1+Inv_Return)*IF($D222=$C$1,VLOOKUP($T222,Male_Annuity_Tables,MATCH($BS$3+3,'Mortality Tables'!$N$1:$DN$1,0),FALSE),VLOOKUP($T222,Fe_Annuity_Tables,MATCH(CS$3+3,'Mortality Tables'!$N$1:$DN$1,0),FALSE)),"")</f>
        <v/>
      </c>
      <c r="CT222" s="685" t="str">
        <f>IFERROR((CS222+BC222*Contr_Rate)*(1+Inv_Return)*IF($D222=$C$1,VLOOKUP($T222,Male_Annuity_Tables,MATCH($BS$3+3,'Mortality Tables'!$N$1:$DN$1,0),FALSE),VLOOKUP($T222,Fe_Annuity_Tables,MATCH(CT$3+3,'Mortality Tables'!$N$1:$DN$1,0),FALSE)),"")</f>
        <v/>
      </c>
      <c r="CU222" s="685" t="str">
        <f>IFERROR((CT222+BD222*Contr_Rate)*(1+Inv_Return)*IF($D222=$C$1,VLOOKUP($T222,Male_Annuity_Tables,MATCH($BS$3+3,'Mortality Tables'!$N$1:$DN$1,0),FALSE),VLOOKUP($T222,Fe_Annuity_Tables,MATCH(CU$3+3,'Mortality Tables'!$N$1:$DN$1,0),FALSE)),"")</f>
        <v/>
      </c>
      <c r="CV222" s="685" t="str">
        <f>IFERROR((CU222+BE222*Contr_Rate)*(1+Inv_Return)*IF($D222=$C$1,VLOOKUP($T222,Male_Annuity_Tables,MATCH($BS$3+3,'Mortality Tables'!$N$1:$DN$1,0),FALSE),VLOOKUP($T222,Fe_Annuity_Tables,MATCH(CV$3+3,'Mortality Tables'!$N$1:$DN$1,0),FALSE)),"")</f>
        <v/>
      </c>
      <c r="CW222" s="685" t="str">
        <f>IFERROR((CV222+BF222*Contr_Rate)*(1+Inv_Return)*IF($D222=$C$1,VLOOKUP($T222,Male_Annuity_Tables,MATCH($BS$3+3,'Mortality Tables'!$N$1:$DN$1,0),FALSE),VLOOKUP($T222,Fe_Annuity_Tables,MATCH(CW$3+3,'Mortality Tables'!$N$1:$DN$1,0),FALSE)),"")</f>
        <v/>
      </c>
      <c r="CX222" s="685" t="str">
        <f>IFERROR((CW222+BG222*Contr_Rate)*(1+Inv_Return)*IF($D222=$C$1,VLOOKUP($T222,Male_Annuity_Tables,MATCH($BS$3+3,'Mortality Tables'!$N$1:$DN$1,0),FALSE),VLOOKUP($T222,Fe_Annuity_Tables,MATCH(CX$3+3,'Mortality Tables'!$N$1:$DN$1,0),FALSE)),"")</f>
        <v/>
      </c>
      <c r="CY222" s="685" t="str">
        <f>IFERROR((CX222+BH222*Contr_Rate)*(1+Inv_Return)*IF($D222=$C$1,VLOOKUP($T222,Male_Annuity_Tables,MATCH($BS$3+3,'Mortality Tables'!$N$1:$DN$1,0),FALSE),VLOOKUP($T222,Fe_Annuity_Tables,MATCH(CY$3+3,'Mortality Tables'!$N$1:$DN$1,0),FALSE)),"")</f>
        <v/>
      </c>
      <c r="CZ222" s="685" t="str">
        <f>IFERROR((CY222+BI222*Contr_Rate)*(1+Inv_Return)*IF($D222=$C$1,VLOOKUP($T222,Male_Annuity_Tables,MATCH($BS$3+3,'Mortality Tables'!$N$1:$DN$1,0),FALSE),VLOOKUP($T222,Fe_Annuity_Tables,MATCH(CZ$3+3,'Mortality Tables'!$N$1:$DN$1,0),FALSE)),"")</f>
        <v/>
      </c>
      <c r="DA222" s="685" t="str">
        <f>IFERROR((CZ222+BJ222*Contr_Rate)*(1+Inv_Return)*IF($D222=$C$1,VLOOKUP($T222,Male_Annuity_Tables,MATCH($BS$3+3,'Mortality Tables'!$N$1:$DN$1,0),FALSE),VLOOKUP($T222,Fe_Annuity_Tables,MATCH(DA$3+3,'Mortality Tables'!$N$1:$DN$1,0),FALSE)),"")</f>
        <v/>
      </c>
      <c r="DB222" s="685" t="str">
        <f>IFERROR((DA222+BK222*Contr_Rate)*(1+Inv_Return)*IF($D222=$C$1,VLOOKUP($T222,Male_Annuity_Tables,MATCH($BS$3+3,'Mortality Tables'!$N$1:$DN$1,0),FALSE),VLOOKUP($T222,Fe_Annuity_Tables,MATCH(DB$3+3,'Mortality Tables'!$N$1:$DN$1,0),FALSE)),"")</f>
        <v/>
      </c>
      <c r="DC222" s="685" t="str">
        <f>IFERROR((DB222+BL222*Contr_Rate)*(1+Inv_Return)*IF($D222=$C$1,VLOOKUP($T222,Male_Annuity_Tables,MATCH($BS$3+3,'Mortality Tables'!$N$1:$DN$1,0),FALSE),VLOOKUP($T222,Fe_Annuity_Tables,MATCH(DC$3+3,'Mortality Tables'!$N$1:$DN$1,0),FALSE)),"")</f>
        <v/>
      </c>
      <c r="DD222" s="685" t="str">
        <f>IFERROR((DC222+BM222*Contr_Rate)*(1+Inv_Return)*IF($D222=$C$1,VLOOKUP($T222,Male_Annuity_Tables,MATCH($BS$3+3,'Mortality Tables'!$N$1:$DN$1,0),FALSE),VLOOKUP($T222,Fe_Annuity_Tables,MATCH(DD$3+3,'Mortality Tables'!$N$1:$DN$1,0),FALSE)),"")</f>
        <v/>
      </c>
      <c r="DE222" s="685" t="str">
        <f>IFERROR((DD222+BN222*Contr_Rate)*(1+Inv_Return)*IF($D222=$C$1,VLOOKUP($T222,Male_Annuity_Tables,MATCH($BS$3+3,'Mortality Tables'!$N$1:$DN$1,0),FALSE),VLOOKUP($T222,Fe_Annuity_Tables,MATCH(DE$3+3,'Mortality Tables'!$N$1:$DN$1,0),FALSE)),"")</f>
        <v/>
      </c>
      <c r="DF222" s="685" t="str">
        <f>IFERROR((DE222+BO222*Contr_Rate)*(1+Inv_Return)*IF($D222=$C$1,VLOOKUP($T222,Male_Annuity_Tables,MATCH($BS$3+3,'Mortality Tables'!$N$1:$DN$1,0),FALSE),VLOOKUP($T222,Fe_Annuity_Tables,MATCH(DF$3+3,'Mortality Tables'!$N$1:$DN$1,0),FALSE)),"")</f>
        <v/>
      </c>
      <c r="DG222" s="685" t="str">
        <f>IFERROR((DF222+BP222*Contr_Rate)*(1+Inv_Return)*IF($D222=$C$1,VLOOKUP($T222,Male_Annuity_Tables,MATCH($BS$3+3,'Mortality Tables'!$N$1:$DN$1,0),FALSE),VLOOKUP($T222,Fe_Annuity_Tables,MATCH(DG$3+3,'Mortality Tables'!$N$1:$DN$1,0),FALSE)),"")</f>
        <v/>
      </c>
      <c r="DH222" s="685" t="str">
        <f>IFERROR((DG222+BQ222*Contr_Rate)*(1+Inv_Return)*IF($D222=$C$1,VLOOKUP($T222,Male_Annuity_Tables,MATCH($BS$3+3,'Mortality Tables'!$N$1:$DN$1,0),FALSE),VLOOKUP($T222,Fe_Annuity_Tables,MATCH(DH$3+3,'Mortality Tables'!$N$1:$DN$1,0),FALSE)),"")</f>
        <v/>
      </c>
      <c r="DJ222" s="686">
        <f t="shared" si="144"/>
        <v>893966.38417631807</v>
      </c>
      <c r="DK222" s="680">
        <f t="shared" si="60"/>
        <v>8.8017766057058875</v>
      </c>
      <c r="DL222" s="686">
        <f t="shared" si="145"/>
        <v>68049.611371623512</v>
      </c>
      <c r="DM222" s="686">
        <f t="shared" si="132"/>
        <v>2207371.2401000001</v>
      </c>
      <c r="DN222" s="687">
        <f t="shared" si="146"/>
        <v>3.0828349185405113E-2</v>
      </c>
      <c r="DP222" s="688">
        <f t="shared" si="147"/>
        <v>51314.117434912747</v>
      </c>
      <c r="DQ222" s="688" t="str">
        <f t="shared" si="148"/>
        <v/>
      </c>
      <c r="DR222" s="688" t="str">
        <f t="shared" si="149"/>
        <v/>
      </c>
    </row>
    <row r="223" spans="1:122" s="657" customFormat="1" ht="14.5">
      <c r="A223" s="675" t="s">
        <v>1514</v>
      </c>
      <c r="B223" s="675" t="s">
        <v>1515</v>
      </c>
      <c r="C223" s="675" t="s">
        <v>115</v>
      </c>
      <c r="D223" s="675" t="s">
        <v>60</v>
      </c>
      <c r="E223" s="676">
        <v>25351</v>
      </c>
      <c r="F223" s="677">
        <v>44182</v>
      </c>
      <c r="G223" s="677">
        <v>45165</v>
      </c>
      <c r="H223" s="678">
        <v>583867</v>
      </c>
      <c r="I223" s="678">
        <v>57026.400000000001</v>
      </c>
      <c r="J223" s="678">
        <v>45076.93</v>
      </c>
      <c r="K223" s="678">
        <v>27843.02</v>
      </c>
      <c r="L223" s="678">
        <v>129946.35</v>
      </c>
      <c r="M223" s="679">
        <f>IF(COUNTIF($A$4:A223,A223)=1,0,1)</f>
        <v>0</v>
      </c>
      <c r="N223" s="680" t="str">
        <f t="shared" si="138"/>
        <v>Okay</v>
      </c>
      <c r="O223" s="680" t="str">
        <f t="shared" si="139"/>
        <v>TRUE</v>
      </c>
      <c r="P223" s="680" t="b">
        <f t="shared" si="140"/>
        <v>1</v>
      </c>
      <c r="Q223" s="680" t="b">
        <f t="shared" si="76"/>
        <v>1</v>
      </c>
      <c r="R223" s="680" t="b">
        <f t="shared" si="77"/>
        <v>1</v>
      </c>
      <c r="S223" s="681">
        <f t="shared" si="141"/>
        <v>51.591780821917808</v>
      </c>
      <c r="T223" s="682">
        <f t="shared" si="78"/>
        <v>55</v>
      </c>
      <c r="U223" s="682">
        <f t="shared" si="130"/>
        <v>54</v>
      </c>
      <c r="V223" s="682">
        <f t="shared" si="79"/>
        <v>1.3452054794520547</v>
      </c>
      <c r="W223" s="682">
        <f t="shared" si="142"/>
        <v>5</v>
      </c>
      <c r="X223" s="683">
        <f t="shared" si="143"/>
        <v>649731.75</v>
      </c>
      <c r="Y223" s="684">
        <f t="shared" si="123"/>
        <v>5.5300000000000002E-3</v>
      </c>
      <c r="Z223" s="684">
        <f>IF($D223=$C$1,VLOOKUP($T223,Male_Annuity_Tables,MATCH($W223+2,'Mortality Tables'!$DS$1:$HT$1,0),FALSE),VLOOKUP($T223,Fe_Annuity_Tables,MATCH($W223+2,'Mortality Tables'!$M$1:$DN$1,0),FALSE))</f>
        <v>0.74859486312137291</v>
      </c>
      <c r="AA223" s="664"/>
      <c r="AB223" s="685">
        <f t="shared" si="152"/>
        <v>613615.02364999999</v>
      </c>
      <c r="AC223" s="685">
        <f t="shared" si="152"/>
        <v>644878.70910496754</v>
      </c>
      <c r="AD223" s="685">
        <f t="shared" si="152"/>
        <v>677735.27933386574</v>
      </c>
      <c r="AE223" s="685">
        <f t="shared" si="152"/>
        <v>712265.89181592618</v>
      </c>
      <c r="AF223" s="685">
        <f t="shared" si="152"/>
        <v>748555.83900394756</v>
      </c>
      <c r="AG223" s="685" t="str">
        <f t="shared" si="152"/>
        <v/>
      </c>
      <c r="AH223" s="685" t="str">
        <f t="shared" si="152"/>
        <v/>
      </c>
      <c r="AI223" s="685" t="str">
        <f t="shared" si="152"/>
        <v/>
      </c>
      <c r="AJ223" s="685" t="str">
        <f t="shared" si="152"/>
        <v/>
      </c>
      <c r="AK223" s="685" t="str">
        <f t="shared" si="152"/>
        <v/>
      </c>
      <c r="AL223" s="685" t="str">
        <f t="shared" si="152"/>
        <v/>
      </c>
      <c r="AM223" s="685" t="str">
        <f t="shared" si="152"/>
        <v/>
      </c>
      <c r="AN223" s="685" t="str">
        <f t="shared" si="152"/>
        <v/>
      </c>
      <c r="AO223" s="685" t="str">
        <f t="shared" si="152"/>
        <v/>
      </c>
      <c r="AP223" s="685" t="str">
        <f t="shared" si="152"/>
        <v/>
      </c>
      <c r="AQ223" s="685" t="str">
        <f t="shared" si="152"/>
        <v/>
      </c>
      <c r="AR223" s="685" t="str">
        <f t="shared" si="151"/>
        <v/>
      </c>
      <c r="AS223" s="685" t="str">
        <f t="shared" si="151"/>
        <v/>
      </c>
      <c r="AT223" s="685" t="str">
        <f t="shared" si="151"/>
        <v/>
      </c>
      <c r="AU223" s="685" t="str">
        <f t="shared" si="151"/>
        <v/>
      </c>
      <c r="AV223" s="685" t="str">
        <f t="shared" si="151"/>
        <v/>
      </c>
      <c r="AW223" s="685" t="str">
        <f t="shared" si="151"/>
        <v/>
      </c>
      <c r="AX223" s="685" t="str">
        <f t="shared" si="151"/>
        <v/>
      </c>
      <c r="AY223" s="685" t="str">
        <f t="shared" si="151"/>
        <v/>
      </c>
      <c r="AZ223" s="685" t="str">
        <f t="shared" si="151"/>
        <v/>
      </c>
      <c r="BA223" s="685" t="str">
        <f t="shared" si="151"/>
        <v/>
      </c>
      <c r="BB223" s="685" t="str">
        <f t="shared" si="151"/>
        <v/>
      </c>
      <c r="BC223" s="685" t="str">
        <f t="shared" si="151"/>
        <v/>
      </c>
      <c r="BD223" s="685" t="str">
        <f t="shared" si="151"/>
        <v/>
      </c>
      <c r="BE223" s="685" t="str">
        <f t="shared" si="151"/>
        <v/>
      </c>
      <c r="BF223" s="685" t="str">
        <f t="shared" si="151"/>
        <v/>
      </c>
      <c r="BG223" s="685" t="str">
        <f t="shared" si="153"/>
        <v/>
      </c>
      <c r="BH223" s="685" t="str">
        <f t="shared" si="153"/>
        <v/>
      </c>
      <c r="BI223" s="685" t="str">
        <f t="shared" si="135"/>
        <v/>
      </c>
      <c r="BJ223" s="685" t="str">
        <f t="shared" si="135"/>
        <v/>
      </c>
      <c r="BK223" s="685" t="str">
        <f t="shared" si="135"/>
        <v/>
      </c>
      <c r="BL223" s="685" t="str">
        <f t="shared" si="135"/>
        <v/>
      </c>
      <c r="BM223" s="685" t="str">
        <f t="shared" si="135"/>
        <v/>
      </c>
      <c r="BN223" s="685" t="str">
        <f t="shared" si="135"/>
        <v/>
      </c>
      <c r="BO223" s="685" t="str">
        <f t="shared" si="135"/>
        <v/>
      </c>
      <c r="BP223" s="685" t="str">
        <f t="shared" si="135"/>
        <v/>
      </c>
      <c r="BQ223" s="685" t="str">
        <f t="shared" si="135"/>
        <v/>
      </c>
      <c r="BR223" s="529"/>
      <c r="BS223" s="685">
        <f>IFERROR(($L223+AB223*Contr_Rate)*(1+Inv_Return)*IF($D223=$C$1,VLOOKUP($T223,Male_Annuity_Tables,MATCH($BS$3+3,'Mortality Tables'!$N$1:$DN$1,0),FALSE),VLOOKUP($T223,Fe_Annuity_Tables,MATCH(BS$3+3,'Mortality Tables'!$N$1:$DN$1,0),FALSE)),"")</f>
        <v>304881.05894894653</v>
      </c>
      <c r="BT223" s="685">
        <f>IFERROR(($BS223+AC223*Contr_Rate)*(1+Inv_Return)*IF($D223=$C$1,VLOOKUP($T223,Male_Annuity_Tables,MATCH($BS$3+3,'Mortality Tables'!$N$1:$DN$1,0),FALSE),VLOOKUP($T223,Fe_Annuity_Tables,MATCH(BT$3+3,'Mortality Tables'!$N$1:$DN$1,0),FALSE)),"")</f>
        <v>456875.56196729012</v>
      </c>
      <c r="BU223" s="685">
        <f>IFERROR((BT223+AD223*Contr_Rate)*(1+Inv_Return)*IF($D223=$C$1,VLOOKUP($T223,Male_Annuity_Tables,MATCH($BS$3+3,'Mortality Tables'!$N$1:$DN$1,0),FALSE),VLOOKUP($T223,Fe_Annuity_Tables,MATCH(BU$3+3,'Mortality Tables'!$N$1:$DN$1,0),FALSE)),"")</f>
        <v>571241.11267618253</v>
      </c>
      <c r="BV223" s="685">
        <f>IFERROR((BU223+AE223*Contr_Rate)*(1+Inv_Return)*IF($D223=$C$1,VLOOKUP($T223,Male_Annuity_Tables,MATCH($BS$3+3,'Mortality Tables'!$N$1:$DN$1,0),FALSE),VLOOKUP($T223,Fe_Annuity_Tables,MATCH(BV$3+3,'Mortality Tables'!$N$1:$DN$1,0),FALSE)),"")</f>
        <v>640602.08494798944</v>
      </c>
      <c r="BW223" s="685">
        <f>IFERROR((BV223+AF223*Contr_Rate)*(1+Inv_Return)*IF($D223=$C$1,VLOOKUP($T223,Male_Annuity_Tables,MATCH($BS$3+3,'Mortality Tables'!$N$1:$DN$1,0),FALSE),VLOOKUP($T223,Fe_Annuity_Tables,MATCH(BW$3+3,'Mortality Tables'!$N$1:$DN$1,0),FALSE)),"")</f>
        <v>665565.09617900185</v>
      </c>
      <c r="BX223" s="685" t="str">
        <f>IFERROR((BW223+AG223*Contr_Rate)*(1+Inv_Return)*IF($D223=$C$1,VLOOKUP($T223,Male_Annuity_Tables,MATCH($BS$3+3,'Mortality Tables'!$N$1:$DN$1,0),FALSE),VLOOKUP($T223,Fe_Annuity_Tables,MATCH(BX$3+3,'Mortality Tables'!$N$1:$DN$1,0),FALSE)),"")</f>
        <v/>
      </c>
      <c r="BY223" s="685" t="str">
        <f>IFERROR((BX223+AH223*Contr_Rate)*(1+Inv_Return)*IF($D223=$C$1,VLOOKUP($T223,Male_Annuity_Tables,MATCH($BS$3+3,'Mortality Tables'!$N$1:$DN$1,0),FALSE),VLOOKUP($T223,Fe_Annuity_Tables,MATCH(BY$3+3,'Mortality Tables'!$N$1:$DN$1,0),FALSE)),"")</f>
        <v/>
      </c>
      <c r="BZ223" s="685" t="str">
        <f>IFERROR((BY223+AI223*Contr_Rate)*(1+Inv_Return)*IF($D223=$C$1,VLOOKUP($T223,Male_Annuity_Tables,MATCH($BS$3+3,'Mortality Tables'!$N$1:$DN$1,0),FALSE),VLOOKUP($T223,Fe_Annuity_Tables,MATCH(BZ$3+3,'Mortality Tables'!$N$1:$DN$1,0),FALSE)),"")</f>
        <v/>
      </c>
      <c r="CA223" s="685" t="str">
        <f>IFERROR((BZ223+AJ223*Contr_Rate)*(1+Inv_Return)*IF($D223=$C$1,VLOOKUP($T223,Male_Annuity_Tables,MATCH($BS$3+3,'Mortality Tables'!$N$1:$DN$1,0),FALSE),VLOOKUP($T223,Fe_Annuity_Tables,MATCH(CA$3+3,'Mortality Tables'!$N$1:$DN$1,0),FALSE)),"")</f>
        <v/>
      </c>
      <c r="CB223" s="685" t="str">
        <f>IFERROR((CA223+AK223*Contr_Rate)*(1+Inv_Return)*IF($D223=$C$1,VLOOKUP($T223,Male_Annuity_Tables,MATCH($BS$3+3,'Mortality Tables'!$N$1:$DN$1,0),FALSE),VLOOKUP($T223,Fe_Annuity_Tables,MATCH(CB$3+3,'Mortality Tables'!$N$1:$DN$1,0),FALSE)),"")</f>
        <v/>
      </c>
      <c r="CC223" s="685" t="str">
        <f>IFERROR((CB223+AL223*Contr_Rate)*(1+Inv_Return)*IF($D223=$C$1,VLOOKUP($T223,Male_Annuity_Tables,MATCH($BS$3+3,'Mortality Tables'!$N$1:$DN$1,0),FALSE),VLOOKUP($T223,Fe_Annuity_Tables,MATCH(CC$3+3,'Mortality Tables'!$N$1:$DN$1,0),FALSE)),"")</f>
        <v/>
      </c>
      <c r="CD223" s="685" t="str">
        <f>IFERROR((CC223+AM223*Contr_Rate)*(1+Inv_Return)*IF($D223=$C$1,VLOOKUP($T223,Male_Annuity_Tables,MATCH($BS$3+3,'Mortality Tables'!$N$1:$DN$1,0),FALSE),VLOOKUP($T223,Fe_Annuity_Tables,MATCH(CD$3+3,'Mortality Tables'!$N$1:$DN$1,0),FALSE)),"")</f>
        <v/>
      </c>
      <c r="CE223" s="685" t="str">
        <f>IFERROR((CD223+AN223*Contr_Rate)*(1+Inv_Return)*IF($D223=$C$1,VLOOKUP($T223,Male_Annuity_Tables,MATCH($BS$3+3,'Mortality Tables'!$N$1:$DN$1,0),FALSE),VLOOKUP($T223,Fe_Annuity_Tables,MATCH(CE$3+3,'Mortality Tables'!$N$1:$DN$1,0),FALSE)),"")</f>
        <v/>
      </c>
      <c r="CF223" s="685" t="str">
        <f>IFERROR((CE223+AO223*Contr_Rate)*(1+Inv_Return)*IF($D223=$C$1,VLOOKUP($T223,Male_Annuity_Tables,MATCH($BS$3+3,'Mortality Tables'!$N$1:$DN$1,0),FALSE),VLOOKUP($T223,Fe_Annuity_Tables,MATCH(CF$3+3,'Mortality Tables'!$N$1:$DN$1,0),FALSE)),"")</f>
        <v/>
      </c>
      <c r="CG223" s="685" t="str">
        <f>IFERROR((CF223+AP223*Contr_Rate)*(1+Inv_Return)*IF($D223=$C$1,VLOOKUP($T223,Male_Annuity_Tables,MATCH($BS$3+3,'Mortality Tables'!$N$1:$DN$1,0),FALSE),VLOOKUP($T223,Fe_Annuity_Tables,MATCH(CG$3+3,'Mortality Tables'!$N$1:$DN$1,0),FALSE)),"")</f>
        <v/>
      </c>
      <c r="CH223" s="685" t="str">
        <f>IFERROR((CG223+AQ223*Contr_Rate)*(1+Inv_Return)*IF($D223=$C$1,VLOOKUP($T223,Male_Annuity_Tables,MATCH($BS$3+3,'Mortality Tables'!$N$1:$DN$1,0),FALSE),VLOOKUP($T223,Fe_Annuity_Tables,MATCH(CH$3+3,'Mortality Tables'!$N$1:$DN$1,0),FALSE)),"")</f>
        <v/>
      </c>
      <c r="CI223" s="685" t="str">
        <f>IFERROR((CH223+AR223*Contr_Rate)*(1+Inv_Return)*IF($D223=$C$1,VLOOKUP($T223,Male_Annuity_Tables,MATCH($BS$3+3,'Mortality Tables'!$N$1:$DN$1,0),FALSE),VLOOKUP($T223,Fe_Annuity_Tables,MATCH(CI$3+3,'Mortality Tables'!$N$1:$DN$1,0),FALSE)),"")</f>
        <v/>
      </c>
      <c r="CJ223" s="685" t="str">
        <f>IFERROR((CI223+AS223*Contr_Rate)*(1+Inv_Return)*IF($D223=$C$1,VLOOKUP($T223,Male_Annuity_Tables,MATCH($BS$3+3,'Mortality Tables'!$N$1:$DN$1,0),FALSE),VLOOKUP($T223,Fe_Annuity_Tables,MATCH(CJ$3+3,'Mortality Tables'!$N$1:$DN$1,0),FALSE)),"")</f>
        <v/>
      </c>
      <c r="CK223" s="685" t="str">
        <f>IFERROR((CJ223+AT223*Contr_Rate)*(1+Inv_Return)*IF($D223=$C$1,VLOOKUP($T223,Male_Annuity_Tables,MATCH($BS$3+3,'Mortality Tables'!$N$1:$DN$1,0),FALSE),VLOOKUP($T223,Fe_Annuity_Tables,MATCH(CK$3+3,'Mortality Tables'!$N$1:$DN$1,0),FALSE)),"")</f>
        <v/>
      </c>
      <c r="CL223" s="685" t="str">
        <f>IFERROR((CK223+AU223*Contr_Rate)*(1+Inv_Return)*IF($D223=$C$1,VLOOKUP($T223,Male_Annuity_Tables,MATCH($BS$3+3,'Mortality Tables'!$N$1:$DN$1,0),FALSE),VLOOKUP($T223,Fe_Annuity_Tables,MATCH(CL$3+3,'Mortality Tables'!$N$1:$DN$1,0),FALSE)),"")</f>
        <v/>
      </c>
      <c r="CM223" s="685" t="str">
        <f>IFERROR((CL223+AV223*Contr_Rate)*(1+Inv_Return)*IF($D223=$C$1,VLOOKUP($T223,Male_Annuity_Tables,MATCH($BS$3+3,'Mortality Tables'!$N$1:$DN$1,0),FALSE),VLOOKUP($T223,Fe_Annuity_Tables,MATCH(CM$3+3,'Mortality Tables'!$N$1:$DN$1,0),FALSE)),"")</f>
        <v/>
      </c>
      <c r="CN223" s="685" t="str">
        <f>IFERROR((CM223+AW223*Contr_Rate)*(1+Inv_Return)*IF($D223=$C$1,VLOOKUP($T223,Male_Annuity_Tables,MATCH($BS$3+3,'Mortality Tables'!$N$1:$DN$1,0),FALSE),VLOOKUP($T223,Fe_Annuity_Tables,MATCH(CN$3+3,'Mortality Tables'!$N$1:$DN$1,0),FALSE)),"")</f>
        <v/>
      </c>
      <c r="CO223" s="685" t="str">
        <f>IFERROR((CN223+AX223*Contr_Rate)*(1+Inv_Return)*IF($D223=$C$1,VLOOKUP($T223,Male_Annuity_Tables,MATCH($BS$3+3,'Mortality Tables'!$N$1:$DN$1,0),FALSE),VLOOKUP($T223,Fe_Annuity_Tables,MATCH(CO$3+3,'Mortality Tables'!$N$1:$DN$1,0),FALSE)),"")</f>
        <v/>
      </c>
      <c r="CP223" s="685" t="str">
        <f>IFERROR((CO223+AY223*Contr_Rate)*(1+Inv_Return)*IF($D223=$C$1,VLOOKUP($T223,Male_Annuity_Tables,MATCH($BS$3+3,'Mortality Tables'!$N$1:$DN$1,0),FALSE),VLOOKUP($T223,Fe_Annuity_Tables,MATCH(CP$3+3,'Mortality Tables'!$N$1:$DN$1,0),FALSE)),"")</f>
        <v/>
      </c>
      <c r="CQ223" s="685" t="str">
        <f>IFERROR((CP223+AZ223*Contr_Rate)*(1+Inv_Return)*IF($D223=$C$1,VLOOKUP($T223,Male_Annuity_Tables,MATCH($BS$3+3,'Mortality Tables'!$N$1:$DN$1,0),FALSE),VLOOKUP($T223,Fe_Annuity_Tables,MATCH(CQ$3+3,'Mortality Tables'!$N$1:$DN$1,0),FALSE)),"")</f>
        <v/>
      </c>
      <c r="CR223" s="685" t="str">
        <f>IFERROR((CQ223+BA223*Contr_Rate)*(1+Inv_Return)*IF($D223=$C$1,VLOOKUP($T223,Male_Annuity_Tables,MATCH($BS$3+3,'Mortality Tables'!$N$1:$DN$1,0),FALSE),VLOOKUP($T223,Fe_Annuity_Tables,MATCH(CR$3+3,'Mortality Tables'!$N$1:$DN$1,0),FALSE)),"")</f>
        <v/>
      </c>
      <c r="CS223" s="685" t="str">
        <f>IFERROR((CR223+BB223*Contr_Rate)*(1+Inv_Return)*IF($D223=$C$1,VLOOKUP($T223,Male_Annuity_Tables,MATCH($BS$3+3,'Mortality Tables'!$N$1:$DN$1,0),FALSE),VLOOKUP($T223,Fe_Annuity_Tables,MATCH(CS$3+3,'Mortality Tables'!$N$1:$DN$1,0),FALSE)),"")</f>
        <v/>
      </c>
      <c r="CT223" s="685" t="str">
        <f>IFERROR((CS223+BC223*Contr_Rate)*(1+Inv_Return)*IF($D223=$C$1,VLOOKUP($T223,Male_Annuity_Tables,MATCH($BS$3+3,'Mortality Tables'!$N$1:$DN$1,0),FALSE),VLOOKUP($T223,Fe_Annuity_Tables,MATCH(CT$3+3,'Mortality Tables'!$N$1:$DN$1,0),FALSE)),"")</f>
        <v/>
      </c>
      <c r="CU223" s="685" t="str">
        <f>IFERROR((CT223+BD223*Contr_Rate)*(1+Inv_Return)*IF($D223=$C$1,VLOOKUP($T223,Male_Annuity_Tables,MATCH($BS$3+3,'Mortality Tables'!$N$1:$DN$1,0),FALSE),VLOOKUP($T223,Fe_Annuity_Tables,MATCH(CU$3+3,'Mortality Tables'!$N$1:$DN$1,0),FALSE)),"")</f>
        <v/>
      </c>
      <c r="CV223" s="685" t="str">
        <f>IFERROR((CU223+BE223*Contr_Rate)*(1+Inv_Return)*IF($D223=$C$1,VLOOKUP($T223,Male_Annuity_Tables,MATCH($BS$3+3,'Mortality Tables'!$N$1:$DN$1,0),FALSE),VLOOKUP($T223,Fe_Annuity_Tables,MATCH(CV$3+3,'Mortality Tables'!$N$1:$DN$1,0),FALSE)),"")</f>
        <v/>
      </c>
      <c r="CW223" s="685" t="str">
        <f>IFERROR((CV223+BF223*Contr_Rate)*(1+Inv_Return)*IF($D223=$C$1,VLOOKUP($T223,Male_Annuity_Tables,MATCH($BS$3+3,'Mortality Tables'!$N$1:$DN$1,0),FALSE),VLOOKUP($T223,Fe_Annuity_Tables,MATCH(CW$3+3,'Mortality Tables'!$N$1:$DN$1,0),FALSE)),"")</f>
        <v/>
      </c>
      <c r="CX223" s="685" t="str">
        <f>IFERROR((CW223+BG223*Contr_Rate)*(1+Inv_Return)*IF($D223=$C$1,VLOOKUP($T223,Male_Annuity_Tables,MATCH($BS$3+3,'Mortality Tables'!$N$1:$DN$1,0),FALSE),VLOOKUP($T223,Fe_Annuity_Tables,MATCH(CX$3+3,'Mortality Tables'!$N$1:$DN$1,0),FALSE)),"")</f>
        <v/>
      </c>
      <c r="CY223" s="685" t="str">
        <f>IFERROR((CX223+BH223*Contr_Rate)*(1+Inv_Return)*IF($D223=$C$1,VLOOKUP($T223,Male_Annuity_Tables,MATCH($BS$3+3,'Mortality Tables'!$N$1:$DN$1,0),FALSE),VLOOKUP($T223,Fe_Annuity_Tables,MATCH(CY$3+3,'Mortality Tables'!$N$1:$DN$1,0),FALSE)),"")</f>
        <v/>
      </c>
      <c r="CZ223" s="685" t="str">
        <f>IFERROR((CY223+BI223*Contr_Rate)*(1+Inv_Return)*IF($D223=$C$1,VLOOKUP($T223,Male_Annuity_Tables,MATCH($BS$3+3,'Mortality Tables'!$N$1:$DN$1,0),FALSE),VLOOKUP($T223,Fe_Annuity_Tables,MATCH(CZ$3+3,'Mortality Tables'!$N$1:$DN$1,0),FALSE)),"")</f>
        <v/>
      </c>
      <c r="DA223" s="685" t="str">
        <f>IFERROR((CZ223+BJ223*Contr_Rate)*(1+Inv_Return)*IF($D223=$C$1,VLOOKUP($T223,Male_Annuity_Tables,MATCH($BS$3+3,'Mortality Tables'!$N$1:$DN$1,0),FALSE),VLOOKUP($T223,Fe_Annuity_Tables,MATCH(DA$3+3,'Mortality Tables'!$N$1:$DN$1,0),FALSE)),"")</f>
        <v/>
      </c>
      <c r="DB223" s="685" t="str">
        <f>IFERROR((DA223+BK223*Contr_Rate)*(1+Inv_Return)*IF($D223=$C$1,VLOOKUP($T223,Male_Annuity_Tables,MATCH($BS$3+3,'Mortality Tables'!$N$1:$DN$1,0),FALSE),VLOOKUP($T223,Fe_Annuity_Tables,MATCH(DB$3+3,'Mortality Tables'!$N$1:$DN$1,0),FALSE)),"")</f>
        <v/>
      </c>
      <c r="DC223" s="685" t="str">
        <f>IFERROR((DB223+BL223*Contr_Rate)*(1+Inv_Return)*IF($D223=$C$1,VLOOKUP($T223,Male_Annuity_Tables,MATCH($BS$3+3,'Mortality Tables'!$N$1:$DN$1,0),FALSE),VLOOKUP($T223,Fe_Annuity_Tables,MATCH(DC$3+3,'Mortality Tables'!$N$1:$DN$1,0),FALSE)),"")</f>
        <v/>
      </c>
      <c r="DD223" s="685" t="str">
        <f>IFERROR((DC223+BM223*Contr_Rate)*(1+Inv_Return)*IF($D223=$C$1,VLOOKUP($T223,Male_Annuity_Tables,MATCH($BS$3+3,'Mortality Tables'!$N$1:$DN$1,0),FALSE),VLOOKUP($T223,Fe_Annuity_Tables,MATCH(DD$3+3,'Mortality Tables'!$N$1:$DN$1,0),FALSE)),"")</f>
        <v/>
      </c>
      <c r="DE223" s="685" t="str">
        <f>IFERROR((DD223+BN223*Contr_Rate)*(1+Inv_Return)*IF($D223=$C$1,VLOOKUP($T223,Male_Annuity_Tables,MATCH($BS$3+3,'Mortality Tables'!$N$1:$DN$1,0),FALSE),VLOOKUP($T223,Fe_Annuity_Tables,MATCH(DE$3+3,'Mortality Tables'!$N$1:$DN$1,0),FALSE)),"")</f>
        <v/>
      </c>
      <c r="DF223" s="685" t="str">
        <f>IFERROR((DE223+BO223*Contr_Rate)*(1+Inv_Return)*IF($D223=$C$1,VLOOKUP($T223,Male_Annuity_Tables,MATCH($BS$3+3,'Mortality Tables'!$N$1:$DN$1,0),FALSE),VLOOKUP($T223,Fe_Annuity_Tables,MATCH(DF$3+3,'Mortality Tables'!$N$1:$DN$1,0),FALSE)),"")</f>
        <v/>
      </c>
      <c r="DG223" s="685" t="str">
        <f>IFERROR((DF223+BP223*Contr_Rate)*(1+Inv_Return)*IF($D223=$C$1,VLOOKUP($T223,Male_Annuity_Tables,MATCH($BS$3+3,'Mortality Tables'!$N$1:$DN$1,0),FALSE),VLOOKUP($T223,Fe_Annuity_Tables,MATCH(DG$3+3,'Mortality Tables'!$N$1:$DN$1,0),FALSE)),"")</f>
        <v/>
      </c>
      <c r="DH223" s="685" t="str">
        <f>IFERROR((DG223+BQ223*Contr_Rate)*(1+Inv_Return)*IF($D223=$C$1,VLOOKUP($T223,Male_Annuity_Tables,MATCH($BS$3+3,'Mortality Tables'!$N$1:$DN$1,0),FALSE),VLOOKUP($T223,Fe_Annuity_Tables,MATCH(DH$3+3,'Mortality Tables'!$N$1:$DN$1,0),FALSE)),"")</f>
        <v/>
      </c>
      <c r="DJ223" s="686">
        <f t="shared" si="144"/>
        <v>665565.09617900185</v>
      </c>
      <c r="DK223" s="680">
        <f t="shared" si="60"/>
        <v>8.8017766057058875</v>
      </c>
      <c r="DL223" s="686">
        <f t="shared" si="145"/>
        <v>50663.4778881858</v>
      </c>
      <c r="DM223" s="686">
        <f t="shared" si="132"/>
        <v>748555.83900394756</v>
      </c>
      <c r="DN223" s="687">
        <f t="shared" si="146"/>
        <v>6.7681628074133054E-2</v>
      </c>
      <c r="DP223" s="688">
        <f t="shared" si="147"/>
        <v>16845.745590635619</v>
      </c>
      <c r="DQ223" s="688">
        <f t="shared" si="148"/>
        <v>25243.973863159667</v>
      </c>
      <c r="DR223" s="688">
        <f t="shared" si="149"/>
        <v>31563.070819253455</v>
      </c>
    </row>
    <row r="224" spans="1:122" s="657" customFormat="1" ht="14.5">
      <c r="A224" s="675" t="s">
        <v>1516</v>
      </c>
      <c r="B224" s="675" t="s">
        <v>1517</v>
      </c>
      <c r="C224" s="675" t="s">
        <v>115</v>
      </c>
      <c r="D224" s="675" t="s">
        <v>60</v>
      </c>
      <c r="E224" s="676">
        <v>31175</v>
      </c>
      <c r="F224" s="677">
        <v>40191</v>
      </c>
      <c r="G224" s="677">
        <v>43009</v>
      </c>
      <c r="H224" s="678">
        <v>2271889</v>
      </c>
      <c r="I224" s="678">
        <v>118539.72</v>
      </c>
      <c r="J224" s="678">
        <v>157542.01999999999</v>
      </c>
      <c r="K224" s="678">
        <v>38629.25</v>
      </c>
      <c r="L224" s="678">
        <v>314710.99</v>
      </c>
      <c r="M224" s="679">
        <f>IF(COUNTIF($A$4:A224,A224)=1,0,1)</f>
        <v>0</v>
      </c>
      <c r="N224" s="680" t="str">
        <f t="shared" si="138"/>
        <v>Okay</v>
      </c>
      <c r="O224" s="680" t="str">
        <f t="shared" si="139"/>
        <v>TRUE</v>
      </c>
      <c r="P224" s="680" t="b">
        <f t="shared" si="140"/>
        <v>1</v>
      </c>
      <c r="Q224" s="680" t="b">
        <f t="shared" si="76"/>
        <v>1</v>
      </c>
      <c r="R224" s="680" t="b">
        <f t="shared" si="77"/>
        <v>1</v>
      </c>
      <c r="S224" s="681">
        <f t="shared" si="141"/>
        <v>24.701369863013699</v>
      </c>
      <c r="T224" s="682">
        <f t="shared" si="78"/>
        <v>39</v>
      </c>
      <c r="U224" s="682">
        <f t="shared" si="130"/>
        <v>32</v>
      </c>
      <c r="V224" s="682">
        <f t="shared" si="79"/>
        <v>7.2520547945205482</v>
      </c>
      <c r="W224" s="682">
        <f t="shared" si="142"/>
        <v>21</v>
      </c>
      <c r="X224" s="683">
        <f t="shared" si="143"/>
        <v>6608930.79</v>
      </c>
      <c r="Y224" s="684">
        <f t="shared" si="123"/>
        <v>1.82E-3</v>
      </c>
      <c r="Z224" s="684">
        <f>IF($D224=$C$1,VLOOKUP($T224,Male_Annuity_Tables,MATCH($W224+2,'Mortality Tables'!$DS$1:$HT$1,0),FALSE),VLOOKUP($T224,Fe_Annuity_Tables,MATCH($W224+2,'Mortality Tables'!$M$1:$DN$1,0),FALSE))</f>
        <v>6.6232193033918141E-2</v>
      </c>
      <c r="AA224" s="664"/>
      <c r="AB224" s="685">
        <f t="shared" si="152"/>
        <v>2387641.7445499999</v>
      </c>
      <c r="AC224" s="685">
        <f t="shared" si="152"/>
        <v>2509292.0914348229</v>
      </c>
      <c r="AD224" s="685">
        <f t="shared" si="152"/>
        <v>2637140.5234934269</v>
      </c>
      <c r="AE224" s="685">
        <f t="shared" si="152"/>
        <v>2771502.833165417</v>
      </c>
      <c r="AF224" s="685">
        <f t="shared" si="152"/>
        <v>2912710.9025151948</v>
      </c>
      <c r="AG224" s="685">
        <f t="shared" si="152"/>
        <v>3061113.5229983446</v>
      </c>
      <c r="AH224" s="685">
        <f t="shared" si="152"/>
        <v>3217077.2569951103</v>
      </c>
      <c r="AI224" s="685">
        <f t="shared" si="152"/>
        <v>3380987.3432390112</v>
      </c>
      <c r="AJ224" s="685">
        <f t="shared" si="152"/>
        <v>3553248.648377039</v>
      </c>
      <c r="AK224" s="685">
        <f t="shared" si="152"/>
        <v>3734286.6670118491</v>
      </c>
      <c r="AL224" s="685">
        <f t="shared" si="152"/>
        <v>3924548.5726961032</v>
      </c>
      <c r="AM224" s="685">
        <f t="shared" si="152"/>
        <v>4124504.3224749696</v>
      </c>
      <c r="AN224" s="685">
        <f t="shared" si="152"/>
        <v>4334647.8177050687</v>
      </c>
      <c r="AO224" s="685">
        <f t="shared" si="152"/>
        <v>4555498.1240171436</v>
      </c>
      <c r="AP224" s="685">
        <f t="shared" si="152"/>
        <v>4787600.7534358166</v>
      </c>
      <c r="AQ224" s="685">
        <f t="shared" si="152"/>
        <v>5031529.0118233711</v>
      </c>
      <c r="AR224" s="685">
        <f t="shared" si="151"/>
        <v>5287885.4149757726</v>
      </c>
      <c r="AS224" s="685">
        <f t="shared" si="151"/>
        <v>5557303.176868788</v>
      </c>
      <c r="AT224" s="685">
        <f t="shared" si="151"/>
        <v>5840447.7737302529</v>
      </c>
      <c r="AU224" s="685">
        <f t="shared" si="151"/>
        <v>6138018.5878018104</v>
      </c>
      <c r="AV224" s="685">
        <f t="shared" si="151"/>
        <v>6450750.6348503111</v>
      </c>
      <c r="AW224" s="685" t="str">
        <f t="shared" si="151"/>
        <v/>
      </c>
      <c r="AX224" s="685" t="str">
        <f t="shared" si="151"/>
        <v/>
      </c>
      <c r="AY224" s="685" t="str">
        <f t="shared" si="151"/>
        <v/>
      </c>
      <c r="AZ224" s="685" t="str">
        <f t="shared" si="151"/>
        <v/>
      </c>
      <c r="BA224" s="685" t="str">
        <f t="shared" si="151"/>
        <v/>
      </c>
      <c r="BB224" s="685" t="str">
        <f t="shared" si="151"/>
        <v/>
      </c>
      <c r="BC224" s="685" t="str">
        <f t="shared" si="151"/>
        <v/>
      </c>
      <c r="BD224" s="685" t="str">
        <f t="shared" si="151"/>
        <v/>
      </c>
      <c r="BE224" s="685" t="str">
        <f t="shared" si="151"/>
        <v/>
      </c>
      <c r="BF224" s="685" t="str">
        <f t="shared" si="151"/>
        <v/>
      </c>
      <c r="BG224" s="685" t="str">
        <f t="shared" si="153"/>
        <v/>
      </c>
      <c r="BH224" s="685" t="str">
        <f t="shared" si="153"/>
        <v/>
      </c>
      <c r="BI224" s="685" t="str">
        <f t="shared" si="135"/>
        <v/>
      </c>
      <c r="BJ224" s="685" t="str">
        <f t="shared" si="135"/>
        <v/>
      </c>
      <c r="BK224" s="685" t="str">
        <f t="shared" si="135"/>
        <v/>
      </c>
      <c r="BL224" s="685" t="str">
        <f t="shared" si="135"/>
        <v/>
      </c>
      <c r="BM224" s="685" t="str">
        <f t="shared" si="135"/>
        <v/>
      </c>
      <c r="BN224" s="685" t="str">
        <f t="shared" si="135"/>
        <v/>
      </c>
      <c r="BO224" s="685" t="str">
        <f t="shared" si="135"/>
        <v/>
      </c>
      <c r="BP224" s="685" t="str">
        <f t="shared" si="135"/>
        <v/>
      </c>
      <c r="BQ224" s="685" t="str">
        <f t="shared" si="135"/>
        <v/>
      </c>
      <c r="BR224" s="529"/>
      <c r="BS224" s="685">
        <f>IFERROR(($L224+AB224*Contr_Rate)*(1+Inv_Return)*IF($D224=$C$1,VLOOKUP($T224,Male_Annuity_Tables,MATCH($BS$3+3,'Mortality Tables'!$N$1:$DN$1,0),FALSE),VLOOKUP($T224,Fe_Annuity_Tables,MATCH(BS$3+3,'Mortality Tables'!$N$1:$DN$1,0),FALSE)),"")</f>
        <v>846061.28802825511</v>
      </c>
      <c r="BT224" s="685">
        <f>IFERROR(($BS224+AC224*Contr_Rate)*(1+Inv_Return)*IF($D224=$C$1,VLOOKUP($T224,Male_Annuity_Tables,MATCH($BS$3+3,'Mortality Tables'!$N$1:$DN$1,0),FALSE),VLOOKUP($T224,Fe_Annuity_Tables,MATCH(BT$3+3,'Mortality Tables'!$N$1:$DN$1,0),FALSE)),"")</f>
        <v>1113109.1061165445</v>
      </c>
      <c r="BU224" s="685">
        <f>IFERROR((BT224+AD224*Contr_Rate)*(1+Inv_Return)*IF($D224=$C$1,VLOOKUP($T224,Male_Annuity_Tables,MATCH($BS$3+3,'Mortality Tables'!$N$1:$DN$1,0),FALSE),VLOOKUP($T224,Fe_Annuity_Tables,MATCH(BU$3+3,'Mortality Tables'!$N$1:$DN$1,0),FALSE)),"")</f>
        <v>1124581.599269276</v>
      </c>
      <c r="BV224" s="685">
        <f>IFERROR((BU224+AE224*Contr_Rate)*(1+Inv_Return)*IF($D224=$C$1,VLOOKUP($T224,Male_Annuity_Tables,MATCH($BS$3+3,'Mortality Tables'!$N$1:$DN$1,0),FALSE),VLOOKUP($T224,Fe_Annuity_Tables,MATCH(BV$3+3,'Mortality Tables'!$N$1:$DN$1,0),FALSE)),"")</f>
        <v>979766.55635156762</v>
      </c>
      <c r="BW224" s="685">
        <f>IFERROR((BV224+AF224*Contr_Rate)*(1+Inv_Return)*IF($D224=$C$1,VLOOKUP($T224,Male_Annuity_Tables,MATCH($BS$3+3,'Mortality Tables'!$N$1:$DN$1,0),FALSE),VLOOKUP($T224,Fe_Annuity_Tables,MATCH(BW$3+3,'Mortality Tables'!$N$1:$DN$1,0),FALSE)),"")</f>
        <v>787374.05665986403</v>
      </c>
      <c r="BX224" s="685">
        <f>IFERROR((BW224+AG224*Contr_Rate)*(1+Inv_Return)*IF($D224=$C$1,VLOOKUP($T224,Male_Annuity_Tables,MATCH($BS$3+3,'Mortality Tables'!$N$1:$DN$1,0),FALSE),VLOOKUP($T224,Fe_Annuity_Tables,MATCH(BX$3+3,'Mortality Tables'!$N$1:$DN$1,0),FALSE)),"")</f>
        <v>614367.34044862271</v>
      </c>
      <c r="BY224" s="685">
        <f>IFERROR((BX224+AH224*Contr_Rate)*(1+Inv_Return)*IF($D224=$C$1,VLOOKUP($T224,Male_Annuity_Tables,MATCH($BS$3+3,'Mortality Tables'!$N$1:$DN$1,0),FALSE),VLOOKUP($T224,Fe_Annuity_Tables,MATCH(BY$3+3,'Mortality Tables'!$N$1:$DN$1,0),FALSE)),"")</f>
        <v>482307.88684689539</v>
      </c>
      <c r="BZ224" s="685">
        <f>IFERROR((BY224+AI224*Contr_Rate)*(1+Inv_Return)*IF($D224=$C$1,VLOOKUP($T224,Male_Annuity_Tables,MATCH($BS$3+3,'Mortality Tables'!$N$1:$DN$1,0),FALSE),VLOOKUP($T224,Fe_Annuity_Tables,MATCH(BZ$3+3,'Mortality Tables'!$N$1:$DN$1,0),FALSE)),"")</f>
        <v>387360.61710623268</v>
      </c>
      <c r="CA224" s="685">
        <f>IFERROR((BZ224+AJ224*Contr_Rate)*(1+Inv_Return)*IF($D224=$C$1,VLOOKUP($T224,Male_Annuity_Tables,MATCH($BS$3+3,'Mortality Tables'!$N$1:$DN$1,0),FALSE),VLOOKUP($T224,Fe_Annuity_Tables,MATCH(CA$3+3,'Mortality Tables'!$N$1:$DN$1,0),FALSE)),"")</f>
        <v>318771.65999414329</v>
      </c>
      <c r="CB224" s="685">
        <f>IFERROR((CA224+AK224*Contr_Rate)*(1+Inv_Return)*IF($D224=$C$1,VLOOKUP($T224,Male_Annuity_Tables,MATCH($BS$3+3,'Mortality Tables'!$N$1:$DN$1,0),FALSE),VLOOKUP($T224,Fe_Annuity_Tables,MATCH(CB$3+3,'Mortality Tables'!$N$1:$DN$1,0),FALSE)),"")</f>
        <v>267424.76996223122</v>
      </c>
      <c r="CC224" s="685">
        <f>IFERROR((CB224+AL224*Contr_Rate)*(1+Inv_Return)*IF($D224=$C$1,VLOOKUP($T224,Male_Annuity_Tables,MATCH($BS$3+3,'Mortality Tables'!$N$1:$DN$1,0),FALSE),VLOOKUP($T224,Fe_Annuity_Tables,MATCH(CC$3+3,'Mortality Tables'!$N$1:$DN$1,0),FALSE)),"")</f>
        <v>227422.22782848601</v>
      </c>
      <c r="CD224" s="685">
        <f>IFERROR((CC224+AM224*Contr_Rate)*(1+Inv_Return)*IF($D224=$C$1,VLOOKUP($T224,Male_Annuity_Tables,MATCH($BS$3+3,'Mortality Tables'!$N$1:$DN$1,0),FALSE),VLOOKUP($T224,Fe_Annuity_Tables,MATCH(CD$3+3,'Mortality Tables'!$N$1:$DN$1,0),FALSE)),"")</f>
        <v>206730.8767579548</v>
      </c>
      <c r="CE224" s="685">
        <f>IFERROR((CD224+AN224*Contr_Rate)*(1+Inv_Return)*IF($D224=$C$1,VLOOKUP($T224,Male_Annuity_Tables,MATCH($BS$3+3,'Mortality Tables'!$N$1:$DN$1,0),FALSE),VLOOKUP($T224,Fe_Annuity_Tables,MATCH(CE$3+3,'Mortality Tables'!$N$1:$DN$1,0),FALSE)),"")</f>
        <v>190662.0455909156</v>
      </c>
      <c r="CF224" s="685">
        <f>IFERROR((CE224+AO224*Contr_Rate)*(1+Inv_Return)*IF($D224=$C$1,VLOOKUP($T224,Male_Annuity_Tables,MATCH($BS$3+3,'Mortality Tables'!$N$1:$DN$1,0),FALSE),VLOOKUP($T224,Fe_Annuity_Tables,MATCH(CF$3+3,'Mortality Tables'!$N$1:$DN$1,0),FALSE)),"")</f>
        <v>176535.02351634041</v>
      </c>
      <c r="CG224" s="685">
        <f>IFERROR((CF224+AP224*Contr_Rate)*(1+Inv_Return)*IF($D224=$C$1,VLOOKUP($T224,Male_Annuity_Tables,MATCH($BS$3+3,'Mortality Tables'!$N$1:$DN$1,0),FALSE),VLOOKUP($T224,Fe_Annuity_Tables,MATCH(CG$3+3,'Mortality Tables'!$N$1:$DN$1,0),FALSE)),"")</f>
        <v>163767.53100028649</v>
      </c>
      <c r="CH224" s="685">
        <f>IFERROR((CG224+AQ224*Contr_Rate)*(1+Inv_Return)*IF($D224=$C$1,VLOOKUP($T224,Male_Annuity_Tables,MATCH($BS$3+3,'Mortality Tables'!$N$1:$DN$1,0),FALSE),VLOOKUP($T224,Fe_Annuity_Tables,MATCH(CH$3+3,'Mortality Tables'!$N$1:$DN$1,0),FALSE)),"")</f>
        <v>152131.72369789516</v>
      </c>
      <c r="CI224" s="685">
        <f>IFERROR((CH224+AR224*Contr_Rate)*(1+Inv_Return)*IF($D224=$C$1,VLOOKUP($T224,Male_Annuity_Tables,MATCH($BS$3+3,'Mortality Tables'!$N$1:$DN$1,0),FALSE),VLOOKUP($T224,Fe_Annuity_Tables,MATCH(CI$3+3,'Mortality Tables'!$N$1:$DN$1,0),FALSE)),"")</f>
        <v>149332.53754419397</v>
      </c>
      <c r="CJ224" s="685">
        <f>IFERROR((CI224+AS224*Contr_Rate)*(1+Inv_Return)*IF($D224=$C$1,VLOOKUP($T224,Male_Annuity_Tables,MATCH($BS$3+3,'Mortality Tables'!$N$1:$DN$1,0),FALSE),VLOOKUP($T224,Fe_Annuity_Tables,MATCH(CJ$3+3,'Mortality Tables'!$N$1:$DN$1,0),FALSE)),"")</f>
        <v>147343.64878598589</v>
      </c>
      <c r="CK224" s="685">
        <f>IFERROR((CJ224+AT224*Contr_Rate)*(1+Inv_Return)*IF($D224=$C$1,VLOOKUP($T224,Male_Annuity_Tables,MATCH($BS$3+3,'Mortality Tables'!$N$1:$DN$1,0),FALSE),VLOOKUP($T224,Fe_Annuity_Tables,MATCH(CK$3+3,'Mortality Tables'!$N$1:$DN$1,0),FALSE)),"")</f>
        <v>145412.93089149732</v>
      </c>
      <c r="CL224" s="685">
        <f>IFERROR((CK224+AU224*Contr_Rate)*(1+Inv_Return)*IF($D224=$C$1,VLOOKUP($T224,Male_Annuity_Tables,MATCH($BS$3+3,'Mortality Tables'!$N$1:$DN$1,0),FALSE),VLOOKUP($T224,Fe_Annuity_Tables,MATCH(CL$3+3,'Mortality Tables'!$N$1:$DN$1,0),FALSE)),"")</f>
        <v>143464.00648329602</v>
      </c>
      <c r="CM224" s="685">
        <f>IFERROR((CL224+AV224*Contr_Rate)*(1+Inv_Return)*IF($D224=$C$1,VLOOKUP($T224,Male_Annuity_Tables,MATCH($BS$3+3,'Mortality Tables'!$N$1:$DN$1,0),FALSE),VLOOKUP($T224,Fe_Annuity_Tables,MATCH(CM$3+3,'Mortality Tables'!$N$1:$DN$1,0),FALSE)),"")</f>
        <v>141482.10814330084</v>
      </c>
      <c r="CN224" s="685" t="str">
        <f>IFERROR((CM224+AW224*Contr_Rate)*(1+Inv_Return)*IF($D224=$C$1,VLOOKUP($T224,Male_Annuity_Tables,MATCH($BS$3+3,'Mortality Tables'!$N$1:$DN$1,0),FALSE),VLOOKUP($T224,Fe_Annuity_Tables,MATCH(CN$3+3,'Mortality Tables'!$N$1:$DN$1,0),FALSE)),"")</f>
        <v/>
      </c>
      <c r="CO224" s="685" t="str">
        <f>IFERROR((CN224+AX224*Contr_Rate)*(1+Inv_Return)*IF($D224=$C$1,VLOOKUP($T224,Male_Annuity_Tables,MATCH($BS$3+3,'Mortality Tables'!$N$1:$DN$1,0),FALSE),VLOOKUP($T224,Fe_Annuity_Tables,MATCH(CO$3+3,'Mortality Tables'!$N$1:$DN$1,0),FALSE)),"")</f>
        <v/>
      </c>
      <c r="CP224" s="685" t="str">
        <f>IFERROR((CO224+AY224*Contr_Rate)*(1+Inv_Return)*IF($D224=$C$1,VLOOKUP($T224,Male_Annuity_Tables,MATCH($BS$3+3,'Mortality Tables'!$N$1:$DN$1,0),FALSE),VLOOKUP($T224,Fe_Annuity_Tables,MATCH(CP$3+3,'Mortality Tables'!$N$1:$DN$1,0),FALSE)),"")</f>
        <v/>
      </c>
      <c r="CQ224" s="685" t="str">
        <f>IFERROR((CP224+AZ224*Contr_Rate)*(1+Inv_Return)*IF($D224=$C$1,VLOOKUP($T224,Male_Annuity_Tables,MATCH($BS$3+3,'Mortality Tables'!$N$1:$DN$1,0),FALSE),VLOOKUP($T224,Fe_Annuity_Tables,MATCH(CQ$3+3,'Mortality Tables'!$N$1:$DN$1,0),FALSE)),"")</f>
        <v/>
      </c>
      <c r="CR224" s="685" t="str">
        <f>IFERROR((CQ224+BA224*Contr_Rate)*(1+Inv_Return)*IF($D224=$C$1,VLOOKUP($T224,Male_Annuity_Tables,MATCH($BS$3+3,'Mortality Tables'!$N$1:$DN$1,0),FALSE),VLOOKUP($T224,Fe_Annuity_Tables,MATCH(CR$3+3,'Mortality Tables'!$N$1:$DN$1,0),FALSE)),"")</f>
        <v/>
      </c>
      <c r="CS224" s="685" t="str">
        <f>IFERROR((CR224+BB224*Contr_Rate)*(1+Inv_Return)*IF($D224=$C$1,VLOOKUP($T224,Male_Annuity_Tables,MATCH($BS$3+3,'Mortality Tables'!$N$1:$DN$1,0),FALSE),VLOOKUP($T224,Fe_Annuity_Tables,MATCH(CS$3+3,'Mortality Tables'!$N$1:$DN$1,0),FALSE)),"")</f>
        <v/>
      </c>
      <c r="CT224" s="685" t="str">
        <f>IFERROR((CS224+BC224*Contr_Rate)*(1+Inv_Return)*IF($D224=$C$1,VLOOKUP($T224,Male_Annuity_Tables,MATCH($BS$3+3,'Mortality Tables'!$N$1:$DN$1,0),FALSE),VLOOKUP($T224,Fe_Annuity_Tables,MATCH(CT$3+3,'Mortality Tables'!$N$1:$DN$1,0),FALSE)),"")</f>
        <v/>
      </c>
      <c r="CU224" s="685" t="str">
        <f>IFERROR((CT224+BD224*Contr_Rate)*(1+Inv_Return)*IF($D224=$C$1,VLOOKUP($T224,Male_Annuity_Tables,MATCH($BS$3+3,'Mortality Tables'!$N$1:$DN$1,0),FALSE),VLOOKUP($T224,Fe_Annuity_Tables,MATCH(CU$3+3,'Mortality Tables'!$N$1:$DN$1,0),FALSE)),"")</f>
        <v/>
      </c>
      <c r="CV224" s="685" t="str">
        <f>IFERROR((CU224+BE224*Contr_Rate)*(1+Inv_Return)*IF($D224=$C$1,VLOOKUP($T224,Male_Annuity_Tables,MATCH($BS$3+3,'Mortality Tables'!$N$1:$DN$1,0),FALSE),VLOOKUP($T224,Fe_Annuity_Tables,MATCH(CV$3+3,'Mortality Tables'!$N$1:$DN$1,0),FALSE)),"")</f>
        <v/>
      </c>
      <c r="CW224" s="685" t="str">
        <f>IFERROR((CV224+BF224*Contr_Rate)*(1+Inv_Return)*IF($D224=$C$1,VLOOKUP($T224,Male_Annuity_Tables,MATCH($BS$3+3,'Mortality Tables'!$N$1:$DN$1,0),FALSE),VLOOKUP($T224,Fe_Annuity_Tables,MATCH(CW$3+3,'Mortality Tables'!$N$1:$DN$1,0),FALSE)),"")</f>
        <v/>
      </c>
      <c r="CX224" s="685" t="str">
        <f>IFERROR((CW224+BG224*Contr_Rate)*(1+Inv_Return)*IF($D224=$C$1,VLOOKUP($T224,Male_Annuity_Tables,MATCH($BS$3+3,'Mortality Tables'!$N$1:$DN$1,0),FALSE),VLOOKUP($T224,Fe_Annuity_Tables,MATCH(CX$3+3,'Mortality Tables'!$N$1:$DN$1,0),FALSE)),"")</f>
        <v/>
      </c>
      <c r="CY224" s="685" t="str">
        <f>IFERROR((CX224+BH224*Contr_Rate)*(1+Inv_Return)*IF($D224=$C$1,VLOOKUP($T224,Male_Annuity_Tables,MATCH($BS$3+3,'Mortality Tables'!$N$1:$DN$1,0),FALSE),VLOOKUP($T224,Fe_Annuity_Tables,MATCH(CY$3+3,'Mortality Tables'!$N$1:$DN$1,0),FALSE)),"")</f>
        <v/>
      </c>
      <c r="CZ224" s="685" t="str">
        <f>IFERROR((CY224+BI224*Contr_Rate)*(1+Inv_Return)*IF($D224=$C$1,VLOOKUP($T224,Male_Annuity_Tables,MATCH($BS$3+3,'Mortality Tables'!$N$1:$DN$1,0),FALSE),VLOOKUP($T224,Fe_Annuity_Tables,MATCH(CZ$3+3,'Mortality Tables'!$N$1:$DN$1,0),FALSE)),"")</f>
        <v/>
      </c>
      <c r="DA224" s="685" t="str">
        <f>IFERROR((CZ224+BJ224*Contr_Rate)*(1+Inv_Return)*IF($D224=$C$1,VLOOKUP($T224,Male_Annuity_Tables,MATCH($BS$3+3,'Mortality Tables'!$N$1:$DN$1,0),FALSE),VLOOKUP($T224,Fe_Annuity_Tables,MATCH(DA$3+3,'Mortality Tables'!$N$1:$DN$1,0),FALSE)),"")</f>
        <v/>
      </c>
      <c r="DB224" s="685" t="str">
        <f>IFERROR((DA224+BK224*Contr_Rate)*(1+Inv_Return)*IF($D224=$C$1,VLOOKUP($T224,Male_Annuity_Tables,MATCH($BS$3+3,'Mortality Tables'!$N$1:$DN$1,0),FALSE),VLOOKUP($T224,Fe_Annuity_Tables,MATCH(DB$3+3,'Mortality Tables'!$N$1:$DN$1,0),FALSE)),"")</f>
        <v/>
      </c>
      <c r="DC224" s="685" t="str">
        <f>IFERROR((DB224+BL224*Contr_Rate)*(1+Inv_Return)*IF($D224=$C$1,VLOOKUP($T224,Male_Annuity_Tables,MATCH($BS$3+3,'Mortality Tables'!$N$1:$DN$1,0),FALSE),VLOOKUP($T224,Fe_Annuity_Tables,MATCH(DC$3+3,'Mortality Tables'!$N$1:$DN$1,0),FALSE)),"")</f>
        <v/>
      </c>
      <c r="DD224" s="685" t="str">
        <f>IFERROR((DC224+BM224*Contr_Rate)*(1+Inv_Return)*IF($D224=$C$1,VLOOKUP($T224,Male_Annuity_Tables,MATCH($BS$3+3,'Mortality Tables'!$N$1:$DN$1,0),FALSE),VLOOKUP($T224,Fe_Annuity_Tables,MATCH(DD$3+3,'Mortality Tables'!$N$1:$DN$1,0),FALSE)),"")</f>
        <v/>
      </c>
      <c r="DE224" s="685" t="str">
        <f>IFERROR((DD224+BN224*Contr_Rate)*(1+Inv_Return)*IF($D224=$C$1,VLOOKUP($T224,Male_Annuity_Tables,MATCH($BS$3+3,'Mortality Tables'!$N$1:$DN$1,0),FALSE),VLOOKUP($T224,Fe_Annuity_Tables,MATCH(DE$3+3,'Mortality Tables'!$N$1:$DN$1,0),FALSE)),"")</f>
        <v/>
      </c>
      <c r="DF224" s="685" t="str">
        <f>IFERROR((DE224+BO224*Contr_Rate)*(1+Inv_Return)*IF($D224=$C$1,VLOOKUP($T224,Male_Annuity_Tables,MATCH($BS$3+3,'Mortality Tables'!$N$1:$DN$1,0),FALSE),VLOOKUP($T224,Fe_Annuity_Tables,MATCH(DF$3+3,'Mortality Tables'!$N$1:$DN$1,0),FALSE)),"")</f>
        <v/>
      </c>
      <c r="DG224" s="685" t="str">
        <f>IFERROR((DF224+BP224*Contr_Rate)*(1+Inv_Return)*IF($D224=$C$1,VLOOKUP($T224,Male_Annuity_Tables,MATCH($BS$3+3,'Mortality Tables'!$N$1:$DN$1,0),FALSE),VLOOKUP($T224,Fe_Annuity_Tables,MATCH(DG$3+3,'Mortality Tables'!$N$1:$DN$1,0),FALSE)),"")</f>
        <v/>
      </c>
      <c r="DH224" s="685" t="str">
        <f>IFERROR((DG224+BQ224*Contr_Rate)*(1+Inv_Return)*IF($D224=$C$1,VLOOKUP($T224,Male_Annuity_Tables,MATCH($BS$3+3,'Mortality Tables'!$N$1:$DN$1,0),FALSE),VLOOKUP($T224,Fe_Annuity_Tables,MATCH(DH$3+3,'Mortality Tables'!$N$1:$DN$1,0),FALSE)),"")</f>
        <v/>
      </c>
      <c r="DJ224" s="686">
        <f t="shared" si="144"/>
        <v>1124581.599269276</v>
      </c>
      <c r="DK224" s="680">
        <f t="shared" si="60"/>
        <v>8.8017766057058875</v>
      </c>
      <c r="DL224" s="686">
        <f t="shared" si="145"/>
        <v>85604.271190201151</v>
      </c>
      <c r="DM224" s="686">
        <f t="shared" si="132"/>
        <v>6450750.6348503111</v>
      </c>
      <c r="DN224" s="687">
        <f t="shared" si="146"/>
        <v>1.3270435649414556E-2</v>
      </c>
      <c r="DP224" s="688">
        <f t="shared" si="147"/>
        <v>170444.12284102017</v>
      </c>
      <c r="DQ224" s="688">
        <f t="shared" si="148"/>
        <v>224242.50808181459</v>
      </c>
      <c r="DR224" s="688">
        <f t="shared" si="149"/>
        <v>226553.7106623913</v>
      </c>
    </row>
    <row r="225" spans="1:122" s="657" customFormat="1" ht="14.5">
      <c r="A225" s="675" t="s">
        <v>1518</v>
      </c>
      <c r="B225" s="675" t="s">
        <v>1519</v>
      </c>
      <c r="C225" s="675" t="s">
        <v>541</v>
      </c>
      <c r="D225" s="675" t="s">
        <v>61</v>
      </c>
      <c r="E225" s="676">
        <v>35932</v>
      </c>
      <c r="F225" s="677">
        <v>42383</v>
      </c>
      <c r="G225" s="677">
        <v>42910</v>
      </c>
      <c r="H225" s="678">
        <v>1746206</v>
      </c>
      <c r="I225" s="678">
        <v>108363.08</v>
      </c>
      <c r="J225" s="678">
        <v>144682.28</v>
      </c>
      <c r="K225" s="678"/>
      <c r="L225" s="678">
        <v>253045.36</v>
      </c>
      <c r="M225" s="679">
        <f>IF(COUNTIF($A$4:A225,A225)=1,0,1)</f>
        <v>0</v>
      </c>
      <c r="N225" s="680" t="str">
        <f t="shared" si="138"/>
        <v>Okay</v>
      </c>
      <c r="O225" s="680" t="str">
        <f t="shared" si="139"/>
        <v>TRUE</v>
      </c>
      <c r="P225" s="680" t="b">
        <f t="shared" si="140"/>
        <v>1</v>
      </c>
      <c r="Q225" s="680" t="b">
        <f t="shared" si="76"/>
        <v>1</v>
      </c>
      <c r="R225" s="680" t="b">
        <f t="shared" si="77"/>
        <v>1</v>
      </c>
      <c r="S225" s="681">
        <f t="shared" si="141"/>
        <v>17.673972602739727</v>
      </c>
      <c r="T225" s="682">
        <f t="shared" si="78"/>
        <v>26</v>
      </c>
      <c r="U225" s="682">
        <f t="shared" si="130"/>
        <v>19</v>
      </c>
      <c r="V225" s="682">
        <f t="shared" si="79"/>
        <v>7.5232876712328771</v>
      </c>
      <c r="W225" s="682">
        <f t="shared" si="142"/>
        <v>34</v>
      </c>
      <c r="X225" s="683">
        <f t="shared" si="143"/>
        <v>8603542.2400000002</v>
      </c>
      <c r="Y225" s="684">
        <f t="shared" si="123"/>
        <v>1.2899999999999999E-3</v>
      </c>
      <c r="Z225" s="684">
        <f>IF($D225=$C$1,VLOOKUP($T225,Male_Annuity_Tables,MATCH($W225+2,'Mortality Tables'!$DS$1:$HT$1,0),FALSE),VLOOKUP($T225,Fe_Annuity_Tables,MATCH($W225+2,'Mortality Tables'!$M$1:$DN$1,0),FALSE))</f>
        <v>3.4272707496646464E-3</v>
      </c>
      <c r="AA225" s="664"/>
      <c r="AB225" s="685">
        <f t="shared" si="152"/>
        <v>1835175.1957</v>
      </c>
      <c r="AC225" s="685">
        <f t="shared" si="152"/>
        <v>1928677.3719209151</v>
      </c>
      <c r="AD225" s="685">
        <f t="shared" si="152"/>
        <v>2026943.4840202858</v>
      </c>
      <c r="AE225" s="685">
        <f t="shared" si="152"/>
        <v>2130216.2545311195</v>
      </c>
      <c r="AF225" s="685">
        <f t="shared" si="152"/>
        <v>2238750.7726994799</v>
      </c>
      <c r="AG225" s="685">
        <f t="shared" si="152"/>
        <v>2352815.1245685187</v>
      </c>
      <c r="AH225" s="685">
        <f t="shared" si="152"/>
        <v>2472691.0551652848</v>
      </c>
      <c r="AI225" s="685">
        <f t="shared" si="152"/>
        <v>2598674.6644259561</v>
      </c>
      <c r="AJ225" s="685">
        <f t="shared" si="152"/>
        <v>2731077.1385784587</v>
      </c>
      <c r="AK225" s="685">
        <f t="shared" si="152"/>
        <v>2870225.5187890311</v>
      </c>
      <c r="AL225" s="685">
        <f t="shared" si="152"/>
        <v>3016463.5089713326</v>
      </c>
      <c r="AM225" s="685">
        <f t="shared" si="152"/>
        <v>3170152.3247534218</v>
      </c>
      <c r="AN225" s="685">
        <f t="shared" si="152"/>
        <v>3331671.5856996085</v>
      </c>
      <c r="AO225" s="685">
        <f t="shared" si="152"/>
        <v>3501420.2529910044</v>
      </c>
      <c r="AP225" s="685">
        <f t="shared" si="152"/>
        <v>3679817.6148808962</v>
      </c>
      <c r="AQ225" s="685">
        <f t="shared" si="152"/>
        <v>3867304.3223590776</v>
      </c>
      <c r="AR225" s="685">
        <f t="shared" si="151"/>
        <v>4064343.4775832728</v>
      </c>
      <c r="AS225" s="685">
        <f t="shared" si="151"/>
        <v>4271421.7777661402</v>
      </c>
      <c r="AT225" s="685">
        <f t="shared" si="151"/>
        <v>4489050.7173433257</v>
      </c>
      <c r="AU225" s="685">
        <f t="shared" si="151"/>
        <v>4717767.8513919683</v>
      </c>
      <c r="AV225" s="685">
        <f t="shared" si="151"/>
        <v>4958138.1234203884</v>
      </c>
      <c r="AW225" s="685">
        <f t="shared" si="151"/>
        <v>5210755.2608086588</v>
      </c>
      <c r="AX225" s="685">
        <f t="shared" si="151"/>
        <v>5476243.2413468594</v>
      </c>
      <c r="AY225" s="685">
        <f t="shared" si="151"/>
        <v>5755257.8344934825</v>
      </c>
      <c r="AZ225" s="685">
        <f t="shared" si="151"/>
        <v>6048488.221160925</v>
      </c>
      <c r="BA225" s="685">
        <f t="shared" si="151"/>
        <v>6356658.6960290745</v>
      </c>
      <c r="BB225" s="685">
        <f t="shared" si="151"/>
        <v>6680530.4565917561</v>
      </c>
      <c r="BC225" s="685">
        <f t="shared" si="151"/>
        <v>7020903.4833551068</v>
      </c>
      <c r="BD225" s="685">
        <f t="shared" si="151"/>
        <v>7378618.5158320479</v>
      </c>
      <c r="BE225" s="685">
        <f t="shared" si="151"/>
        <v>7754559.1292136917</v>
      </c>
      <c r="BF225" s="685">
        <f t="shared" si="151"/>
        <v>8149653.9168471303</v>
      </c>
      <c r="BG225" s="685">
        <f t="shared" si="153"/>
        <v>8564878.7839104906</v>
      </c>
      <c r="BH225" s="685">
        <f t="shared" si="153"/>
        <v>9001259.3579507321</v>
      </c>
      <c r="BI225" s="685">
        <f t="shared" si="135"/>
        <v>9459873.5222383216</v>
      </c>
      <c r="BJ225" s="685" t="str">
        <f t="shared" si="135"/>
        <v/>
      </c>
      <c r="BK225" s="685" t="str">
        <f t="shared" si="135"/>
        <v/>
      </c>
      <c r="BL225" s="685" t="str">
        <f t="shared" si="135"/>
        <v/>
      </c>
      <c r="BM225" s="685" t="str">
        <f t="shared" si="135"/>
        <v/>
      </c>
      <c r="BN225" s="685" t="str">
        <f t="shared" ref="BN225:BQ225" si="154">IFERROR(IF($W225&gt;=BN$3,($H225*(1+Ann_Salary_Growth_Rate)^BN$3),""),0)</f>
        <v/>
      </c>
      <c r="BO225" s="685" t="str">
        <f t="shared" si="154"/>
        <v/>
      </c>
      <c r="BP225" s="685" t="str">
        <f t="shared" si="154"/>
        <v/>
      </c>
      <c r="BQ225" s="685" t="str">
        <f t="shared" si="154"/>
        <v/>
      </c>
      <c r="BR225" s="529"/>
      <c r="BS225" s="685">
        <f>IFERROR(($L225+AB225*Contr_Rate)*(1+Inv_Return)*IF($D225=$C$1,VLOOKUP($T225,Male_Annuity_Tables,MATCH($BS$3+3,'Mortality Tables'!$N$1:$DN$1,0),FALSE),VLOOKUP($T225,Fe_Annuity_Tables,MATCH(BS$3+3,'Mortality Tables'!$N$1:$DN$1,0),FALSE)),"")</f>
        <v>659798.03337315982</v>
      </c>
      <c r="BT225" s="685">
        <f>IFERROR(($BS225+AC225*Contr_Rate)*(1+Inv_Return)*IF($D225=$C$1,VLOOKUP($T225,Male_Annuity_Tables,MATCH($BS$3+3,'Mortality Tables'!$N$1:$DN$1,0),FALSE),VLOOKUP($T225,Fe_Annuity_Tables,MATCH(BT$3+3,'Mortality Tables'!$N$1:$DN$1,0),FALSE)),"")</f>
        <v>1016795.4482213889</v>
      </c>
      <c r="BU225" s="685">
        <f>IFERROR((BT225+AD225*Contr_Rate)*(1+Inv_Return)*IF($D225=$C$1,VLOOKUP($T225,Male_Annuity_Tables,MATCH($BS$3+3,'Mortality Tables'!$N$1:$DN$1,0),FALSE),VLOOKUP($T225,Fe_Annuity_Tables,MATCH(BU$3+3,'Mortality Tables'!$N$1:$DN$1,0),FALSE)),"")</f>
        <v>1334114.4986472817</v>
      </c>
      <c r="BV225" s="685">
        <f>IFERROR((BU225+AE225*Contr_Rate)*(1+Inv_Return)*IF($D225=$C$1,VLOOKUP($T225,Male_Annuity_Tables,MATCH($BS$3+3,'Mortality Tables'!$N$1:$DN$1,0),FALSE),VLOOKUP($T225,Fe_Annuity_Tables,MATCH(BV$3+3,'Mortality Tables'!$N$1:$DN$1,0),FALSE)),"")</f>
        <v>1620088.6547986104</v>
      </c>
      <c r="BW225" s="685">
        <f>IFERROR((BV225+AF225*Contr_Rate)*(1+Inv_Return)*IF($D225=$C$1,VLOOKUP($T225,Male_Annuity_Tables,MATCH($BS$3+3,'Mortality Tables'!$N$1:$DN$1,0),FALSE),VLOOKUP($T225,Fe_Annuity_Tables,MATCH(BW$3+3,'Mortality Tables'!$N$1:$DN$1,0),FALSE)),"")</f>
        <v>1881622.9861141408</v>
      </c>
      <c r="BX225" s="685">
        <f>IFERROR((BW225+AG225*Contr_Rate)*(1+Inv_Return)*IF($D225=$C$1,VLOOKUP($T225,Male_Annuity_Tables,MATCH($BS$3+3,'Mortality Tables'!$N$1:$DN$1,0),FALSE),VLOOKUP($T225,Fe_Annuity_Tables,MATCH(BX$3+3,'Mortality Tables'!$N$1:$DN$1,0),FALSE)),"")</f>
        <v>2124452.9679129426</v>
      </c>
      <c r="BY225" s="685">
        <f>IFERROR((BX225+AH225*Contr_Rate)*(1+Inv_Return)*IF($D225=$C$1,VLOOKUP($T225,Male_Annuity_Tables,MATCH($BS$3+3,'Mortality Tables'!$N$1:$DN$1,0),FALSE),VLOOKUP($T225,Fe_Annuity_Tables,MATCH(BY$3+3,'Mortality Tables'!$N$1:$DN$1,0),FALSE)),"")</f>
        <v>2353357.1389281354</v>
      </c>
      <c r="BZ225" s="685">
        <f>IFERROR((BY225+AI225*Contr_Rate)*(1+Inv_Return)*IF($D225=$C$1,VLOOKUP($T225,Male_Annuity_Tables,MATCH($BS$3+3,'Mortality Tables'!$N$1:$DN$1,0),FALSE),VLOOKUP($T225,Fe_Annuity_Tables,MATCH(BZ$3+3,'Mortality Tables'!$N$1:$DN$1,0),FALSE)),"")</f>
        <v>2572331.8762413529</v>
      </c>
      <c r="CA225" s="685">
        <f>IFERROR((BZ225+AJ225*Contr_Rate)*(1+Inv_Return)*IF($D225=$C$1,VLOOKUP($T225,Male_Annuity_Tables,MATCH($BS$3+3,'Mortality Tables'!$N$1:$DN$1,0),FALSE),VLOOKUP($T225,Fe_Annuity_Tables,MATCH(CA$3+3,'Mortality Tables'!$N$1:$DN$1,0),FALSE)),"")</f>
        <v>2784735.0752560217</v>
      </c>
      <c r="CB225" s="685">
        <f>IFERROR((CA225+AK225*Contr_Rate)*(1+Inv_Return)*IF($D225=$C$1,VLOOKUP($T225,Male_Annuity_Tables,MATCH($BS$3+3,'Mortality Tables'!$N$1:$DN$1,0),FALSE),VLOOKUP($T225,Fe_Annuity_Tables,MATCH(CB$3+3,'Mortality Tables'!$N$1:$DN$1,0),FALSE)),"")</f>
        <v>2993404.3081781631</v>
      </c>
      <c r="CC225" s="685">
        <f>IFERROR((CB225+AL225*Contr_Rate)*(1+Inv_Return)*IF($D225=$C$1,VLOOKUP($T225,Male_Annuity_Tables,MATCH($BS$3+3,'Mortality Tables'!$N$1:$DN$1,0),FALSE),VLOOKUP($T225,Fe_Annuity_Tables,MATCH(CC$3+3,'Mortality Tables'!$N$1:$DN$1,0),FALSE)),"")</f>
        <v>3200754.0375963449</v>
      </c>
      <c r="CD225" s="685">
        <f>IFERROR((CC225+AM225*Contr_Rate)*(1+Inv_Return)*IF($D225=$C$1,VLOOKUP($T225,Male_Annuity_Tables,MATCH($BS$3+3,'Mortality Tables'!$N$1:$DN$1,0),FALSE),VLOOKUP($T225,Fe_Annuity_Tables,MATCH(CD$3+3,'Mortality Tables'!$N$1:$DN$1,0),FALSE)),"")</f>
        <v>3408855.643285377</v>
      </c>
      <c r="CE225" s="685">
        <f>IFERROR((CD225+AN225*Contr_Rate)*(1+Inv_Return)*IF($D225=$C$1,VLOOKUP($T225,Male_Annuity_Tables,MATCH($BS$3+3,'Mortality Tables'!$N$1:$DN$1,0),FALSE),VLOOKUP($T225,Fe_Annuity_Tables,MATCH(CE$3+3,'Mortality Tables'!$N$1:$DN$1,0),FALSE)),"")</f>
        <v>3619503.3483770099</v>
      </c>
      <c r="CF225" s="685">
        <f>IFERROR((CE225+AO225*Contr_Rate)*(1+Inv_Return)*IF($D225=$C$1,VLOOKUP($T225,Male_Annuity_Tables,MATCH($BS$3+3,'Mortality Tables'!$N$1:$DN$1,0),FALSE),VLOOKUP($T225,Fe_Annuity_Tables,MATCH(CF$3+3,'Mortality Tables'!$N$1:$DN$1,0),FALSE)),"")</f>
        <v>3834268.5793336174</v>
      </c>
      <c r="CG225" s="685">
        <f>IFERROR((CF225+AP225*Contr_Rate)*(1+Inv_Return)*IF($D225=$C$1,VLOOKUP($T225,Male_Annuity_Tables,MATCH($BS$3+3,'Mortality Tables'!$N$1:$DN$1,0),FALSE),VLOOKUP($T225,Fe_Annuity_Tables,MATCH(CG$3+3,'Mortality Tables'!$N$1:$DN$1,0),FALSE)),"")</f>
        <v>4054544.8412065096</v>
      </c>
      <c r="CH225" s="685">
        <f>IFERROR((CG225+AQ225*Contr_Rate)*(1+Inv_Return)*IF($D225=$C$1,VLOOKUP($T225,Male_Annuity_Tables,MATCH($BS$3+3,'Mortality Tables'!$N$1:$DN$1,0),FALSE),VLOOKUP($T225,Fe_Annuity_Tables,MATCH(CH$3+3,'Mortality Tables'!$N$1:$DN$1,0),FALSE)),"")</f>
        <v>4281584.8177892268</v>
      </c>
      <c r="CI225" s="685">
        <f>IFERROR((CH225+AR225*Contr_Rate)*(1+Inv_Return)*IF($D225=$C$1,VLOOKUP($T225,Male_Annuity_Tables,MATCH($BS$3+3,'Mortality Tables'!$N$1:$DN$1,0),FALSE),VLOOKUP($T225,Fe_Annuity_Tables,MATCH(CI$3+3,'Mortality Tables'!$N$1:$DN$1,0),FALSE)),"")</f>
        <v>4516531.1009799251</v>
      </c>
      <c r="CJ225" s="685">
        <f>IFERROR((CI225+AS225*Contr_Rate)*(1+Inv_Return)*IF($D225=$C$1,VLOOKUP($T225,Male_Annuity_Tables,MATCH($BS$3+3,'Mortality Tables'!$N$1:$DN$1,0),FALSE),VLOOKUP($T225,Fe_Annuity_Tables,MATCH(CJ$3+3,'Mortality Tables'!$N$1:$DN$1,0),FALSE)),"")</f>
        <v>4760441.7030340899</v>
      </c>
      <c r="CK225" s="685">
        <f>IFERROR((CJ225+AT225*Contr_Rate)*(1+Inv_Return)*IF($D225=$C$1,VLOOKUP($T225,Male_Annuity_Tables,MATCH($BS$3+3,'Mortality Tables'!$N$1:$DN$1,0),FALSE),VLOOKUP($T225,Fe_Annuity_Tables,MATCH(CK$3+3,'Mortality Tables'!$N$1:$DN$1,0),FALSE)),"")</f>
        <v>5014311.2996392269</v>
      </c>
      <c r="CL225" s="685">
        <f>IFERROR((CK225+AU225*Contr_Rate)*(1+Inv_Return)*IF($D225=$C$1,VLOOKUP($T225,Male_Annuity_Tables,MATCH($BS$3+3,'Mortality Tables'!$N$1:$DN$1,0),FALSE),VLOOKUP($T225,Fe_Annuity_Tables,MATCH(CL$3+3,'Mortality Tables'!$N$1:$DN$1,0),FALSE)),"")</f>
        <v>5279088.9828468719</v>
      </c>
      <c r="CM225" s="685">
        <f>IFERROR((CL225+AV225*Contr_Rate)*(1+Inv_Return)*IF($D225=$C$1,VLOOKUP($T225,Male_Annuity_Tables,MATCH($BS$3+3,'Mortality Tables'!$N$1:$DN$1,0),FALSE),VLOOKUP($T225,Fe_Annuity_Tables,MATCH(CM$3+3,'Mortality Tables'!$N$1:$DN$1,0),FALSE)),"")</f>
        <v>5555693.1642614296</v>
      </c>
      <c r="CN225" s="685">
        <f>IFERROR((CM225+AW225*Contr_Rate)*(1+Inv_Return)*IF($D225=$C$1,VLOOKUP($T225,Male_Annuity_Tables,MATCH($BS$3+3,'Mortality Tables'!$N$1:$DN$1,0),FALSE),VLOOKUP($T225,Fe_Annuity_Tables,MATCH(CN$3+3,'Mortality Tables'!$N$1:$DN$1,0),FALSE)),"")</f>
        <v>5845024.1550968671</v>
      </c>
      <c r="CO225" s="685">
        <f>IFERROR((CN225+AX225*Contr_Rate)*(1+Inv_Return)*IF($D225=$C$1,VLOOKUP($T225,Male_Annuity_Tables,MATCH($BS$3+3,'Mortality Tables'!$N$1:$DN$1,0),FALSE),VLOOKUP($T225,Fe_Annuity_Tables,MATCH(CO$3+3,'Mortality Tables'!$N$1:$DN$1,0),FALSE)),"")</f>
        <v>6147974.8563268194</v>
      </c>
      <c r="CP225" s="685">
        <f>IFERROR((CO225+AY225*Contr_Rate)*(1+Inv_Return)*IF($D225=$C$1,VLOOKUP($T225,Male_Annuity_Tables,MATCH($BS$3+3,'Mortality Tables'!$N$1:$DN$1,0),FALSE),VLOOKUP($T225,Fe_Annuity_Tables,MATCH(CP$3+3,'Mortality Tables'!$N$1:$DN$1,0),FALSE)),"")</f>
        <v>6465439.915522391</v>
      </c>
      <c r="CQ225" s="685">
        <f>IFERROR((CP225+AZ225*Contr_Rate)*(1+Inv_Return)*IF($D225=$C$1,VLOOKUP($T225,Male_Annuity_Tables,MATCH($BS$3+3,'Mortality Tables'!$N$1:$DN$1,0),FALSE),VLOOKUP($T225,Fe_Annuity_Tables,MATCH(CQ$3+3,'Mortality Tables'!$N$1:$DN$1,0),FALSE)),"")</f>
        <v>6798323.6440988416</v>
      </c>
      <c r="CR225" s="685">
        <f>IFERROR((CQ225+BA225*Contr_Rate)*(1+Inv_Return)*IF($D225=$C$1,VLOOKUP($T225,Male_Annuity_Tables,MATCH($BS$3+3,'Mortality Tables'!$N$1:$DN$1,0),FALSE),VLOOKUP($T225,Fe_Annuity_Tables,MATCH(CR$3+3,'Mortality Tables'!$N$1:$DN$1,0),FALSE)),"")</f>
        <v>7147546.9371179035</v>
      </c>
      <c r="CS225" s="685">
        <f>IFERROR((CR225+BB225*Contr_Rate)*(1+Inv_Return)*IF($D225=$C$1,VLOOKUP($T225,Male_Annuity_Tables,MATCH($BS$3+3,'Mortality Tables'!$N$1:$DN$1,0),FALSE),VLOOKUP($T225,Fe_Annuity_Tables,MATCH(CS$3+3,'Mortality Tables'!$N$1:$DN$1,0),FALSE)),"")</f>
        <v>7514053.3954972094</v>
      </c>
      <c r="CT225" s="685">
        <f>IFERROR((CS225+BC225*Contr_Rate)*(1+Inv_Return)*IF($D225=$C$1,VLOOKUP($T225,Male_Annuity_Tables,MATCH($BS$3+3,'Mortality Tables'!$N$1:$DN$1,0),FALSE),VLOOKUP($T225,Fe_Annuity_Tables,MATCH(CT$3+3,'Mortality Tables'!$N$1:$DN$1,0),FALSE)),"")</f>
        <v>7898814.8158043809</v>
      </c>
      <c r="CU225" s="685">
        <f>IFERROR((CT225+BD225*Contr_Rate)*(1+Inv_Return)*IF($D225=$C$1,VLOOKUP($T225,Male_Annuity_Tables,MATCH($BS$3+3,'Mortality Tables'!$N$1:$DN$1,0),FALSE),VLOOKUP($T225,Fe_Annuity_Tables,MATCH(CU$3+3,'Mortality Tables'!$N$1:$DN$1,0),FALSE)),"")</f>
        <v>8302836.1843995284</v>
      </c>
      <c r="CV225" s="685">
        <f>IFERROR((CU225+BE225*Contr_Rate)*(1+Inv_Return)*IF($D225=$C$1,VLOOKUP($T225,Male_Annuity_Tables,MATCH($BS$3+3,'Mortality Tables'!$N$1:$DN$1,0),FALSE),VLOOKUP($T225,Fe_Annuity_Tables,MATCH(CV$3+3,'Mortality Tables'!$N$1:$DN$1,0),FALSE)),"")</f>
        <v>8727160.2894189656</v>
      </c>
      <c r="CW225" s="685">
        <f>IFERROR((CV225+BF225*Contr_Rate)*(1+Inv_Return)*IF($D225=$C$1,VLOOKUP($T225,Male_Annuity_Tables,MATCH($BS$3+3,'Mortality Tables'!$N$1:$DN$1,0),FALSE),VLOOKUP($T225,Fe_Annuity_Tables,MATCH(CW$3+3,'Mortality Tables'!$N$1:$DN$1,0),FALSE)),"")</f>
        <v>9172872.0450474247</v>
      </c>
      <c r="CX225" s="685">
        <f>IFERROR((CW225+BG225*Contr_Rate)*(1+Inv_Return)*IF($D225=$C$1,VLOOKUP($T225,Male_Annuity_Tables,MATCH($BS$3+3,'Mortality Tables'!$N$1:$DN$1,0),FALSE),VLOOKUP($T225,Fe_Annuity_Tables,MATCH(CX$3+3,'Mortality Tables'!$N$1:$DN$1,0),FALSE)),"")</f>
        <v>9641102.6069530398</v>
      </c>
      <c r="CY225" s="685">
        <f>IFERROR((CX225+BH225*Contr_Rate)*(1+Inv_Return)*IF($D225=$C$1,VLOOKUP($T225,Male_Annuity_Tables,MATCH($BS$3+3,'Mortality Tables'!$N$1:$DN$1,0),FALSE),VLOOKUP($T225,Fe_Annuity_Tables,MATCH(CY$3+3,'Mortality Tables'!$N$1:$DN$1,0),FALSE)),"")</f>
        <v>10133033.345040722</v>
      </c>
      <c r="CZ225" s="685">
        <f>IFERROR((CY225+BI225*Contr_Rate)*(1+Inv_Return)*IF($D225=$C$1,VLOOKUP($T225,Male_Annuity_Tables,MATCH($BS$3+3,'Mortality Tables'!$N$1:$DN$1,0),FALSE),VLOOKUP($T225,Fe_Annuity_Tables,MATCH(CZ$3+3,'Mortality Tables'!$N$1:$DN$1,0),FALSE)),"")</f>
        <v>10649899.729307901</v>
      </c>
      <c r="DA225" s="685" t="str">
        <f>IFERROR((CZ225+BJ225*Contr_Rate)*(1+Inv_Return)*IF($D225=$C$1,VLOOKUP($T225,Male_Annuity_Tables,MATCH($BS$3+3,'Mortality Tables'!$N$1:$DN$1,0),FALSE),VLOOKUP($T225,Fe_Annuity_Tables,MATCH(DA$3+3,'Mortality Tables'!$N$1:$DN$1,0),FALSE)),"")</f>
        <v/>
      </c>
      <c r="DB225" s="685" t="str">
        <f>IFERROR((DA225+BK225*Contr_Rate)*(1+Inv_Return)*IF($D225=$C$1,VLOOKUP($T225,Male_Annuity_Tables,MATCH($BS$3+3,'Mortality Tables'!$N$1:$DN$1,0),FALSE),VLOOKUP($T225,Fe_Annuity_Tables,MATCH(DB$3+3,'Mortality Tables'!$N$1:$DN$1,0),FALSE)),"")</f>
        <v/>
      </c>
      <c r="DC225" s="685" t="str">
        <f>IFERROR((DB225+BL225*Contr_Rate)*(1+Inv_Return)*IF($D225=$C$1,VLOOKUP($T225,Male_Annuity_Tables,MATCH($BS$3+3,'Mortality Tables'!$N$1:$DN$1,0),FALSE),VLOOKUP($T225,Fe_Annuity_Tables,MATCH(DC$3+3,'Mortality Tables'!$N$1:$DN$1,0),FALSE)),"")</f>
        <v/>
      </c>
      <c r="DD225" s="685" t="str">
        <f>IFERROR((DC225+BM225*Contr_Rate)*(1+Inv_Return)*IF($D225=$C$1,VLOOKUP($T225,Male_Annuity_Tables,MATCH($BS$3+3,'Mortality Tables'!$N$1:$DN$1,0),FALSE),VLOOKUP($T225,Fe_Annuity_Tables,MATCH(DD$3+3,'Mortality Tables'!$N$1:$DN$1,0),FALSE)),"")</f>
        <v/>
      </c>
      <c r="DE225" s="685" t="str">
        <f>IFERROR((DD225+BN225*Contr_Rate)*(1+Inv_Return)*IF($D225=$C$1,VLOOKUP($T225,Male_Annuity_Tables,MATCH($BS$3+3,'Mortality Tables'!$N$1:$DN$1,0),FALSE),VLOOKUP($T225,Fe_Annuity_Tables,MATCH(DE$3+3,'Mortality Tables'!$N$1:$DN$1,0),FALSE)),"")</f>
        <v/>
      </c>
      <c r="DF225" s="685" t="str">
        <f>IFERROR((DE225+BO225*Contr_Rate)*(1+Inv_Return)*IF($D225=$C$1,VLOOKUP($T225,Male_Annuity_Tables,MATCH($BS$3+3,'Mortality Tables'!$N$1:$DN$1,0),FALSE),VLOOKUP($T225,Fe_Annuity_Tables,MATCH(DF$3+3,'Mortality Tables'!$N$1:$DN$1,0),FALSE)),"")</f>
        <v/>
      </c>
      <c r="DG225" s="685" t="str">
        <f>IFERROR((DF225+BP225*Contr_Rate)*(1+Inv_Return)*IF($D225=$C$1,VLOOKUP($T225,Male_Annuity_Tables,MATCH($BS$3+3,'Mortality Tables'!$N$1:$DN$1,0),FALSE),VLOOKUP($T225,Fe_Annuity_Tables,MATCH(DG$3+3,'Mortality Tables'!$N$1:$DN$1,0),FALSE)),"")</f>
        <v/>
      </c>
      <c r="DH225" s="685" t="str">
        <f>IFERROR((DG225+BQ225*Contr_Rate)*(1+Inv_Return)*IF($D225=$C$1,VLOOKUP($T225,Male_Annuity_Tables,MATCH($BS$3+3,'Mortality Tables'!$N$1:$DN$1,0),FALSE),VLOOKUP($T225,Fe_Annuity_Tables,MATCH(DH$3+3,'Mortality Tables'!$N$1:$DN$1,0),FALSE)),"")</f>
        <v/>
      </c>
      <c r="DJ225" s="686">
        <f t="shared" si="144"/>
        <v>10649899.729307901</v>
      </c>
      <c r="DK225" s="680">
        <f t="shared" si="60"/>
        <v>8.0909277508679907</v>
      </c>
      <c r="DL225" s="686">
        <f t="shared" si="145"/>
        <v>881905.39309547155</v>
      </c>
      <c r="DM225" s="686">
        <f t="shared" si="132"/>
        <v>9459873.5222383216</v>
      </c>
      <c r="DN225" s="687">
        <f t="shared" si="146"/>
        <v>9.3225917981068523E-2</v>
      </c>
      <c r="DP225" s="688">
        <f t="shared" si="147"/>
        <v>132640.51824507306</v>
      </c>
      <c r="DQ225" s="688">
        <f t="shared" si="148"/>
        <v>204424.69127401381</v>
      </c>
      <c r="DR225" s="688">
        <f t="shared" si="149"/>
        <v>268242.39755601709</v>
      </c>
    </row>
    <row r="226" spans="1:122" s="657" customFormat="1" ht="14.5">
      <c r="A226" s="675" t="s">
        <v>1520</v>
      </c>
      <c r="B226" s="675" t="s">
        <v>1521</v>
      </c>
      <c r="C226" s="675" t="s">
        <v>541</v>
      </c>
      <c r="D226" s="675" t="s">
        <v>61</v>
      </c>
      <c r="E226" s="676">
        <v>23061</v>
      </c>
      <c r="F226" s="677">
        <v>43349</v>
      </c>
      <c r="G226" s="677">
        <v>43602</v>
      </c>
      <c r="H226" s="678">
        <v>485957</v>
      </c>
      <c r="I226" s="678">
        <v>32857.96</v>
      </c>
      <c r="J226" s="678">
        <v>32523.82</v>
      </c>
      <c r="K226" s="678">
        <v>42367.26</v>
      </c>
      <c r="L226" s="678">
        <v>107749.04000000001</v>
      </c>
      <c r="M226" s="679">
        <f>IF(COUNTIF($A$4:A226,A226)=1,0,1)</f>
        <v>0</v>
      </c>
      <c r="N226" s="680" t="str">
        <f t="shared" si="138"/>
        <v>Okay</v>
      </c>
      <c r="O226" s="680" t="str">
        <f t="shared" si="139"/>
        <v>TRUE</v>
      </c>
      <c r="P226" s="680" t="b">
        <f t="shared" si="140"/>
        <v>1</v>
      </c>
      <c r="Q226" s="680" t="b">
        <f t="shared" si="76"/>
        <v>1</v>
      </c>
      <c r="R226" s="680" t="b">
        <f t="shared" si="77"/>
        <v>1</v>
      </c>
      <c r="S226" s="681">
        <f t="shared" si="141"/>
        <v>55.583561643835615</v>
      </c>
      <c r="T226" s="682">
        <f t="shared" si="78"/>
        <v>61</v>
      </c>
      <c r="U226" s="682">
        <f t="shared" si="130"/>
        <v>56</v>
      </c>
      <c r="V226" s="682">
        <f t="shared" si="79"/>
        <v>5.6273972602739724</v>
      </c>
      <c r="W226" s="682">
        <f t="shared" si="142"/>
        <v>0</v>
      </c>
      <c r="X226" s="683">
        <f t="shared" si="143"/>
        <v>0</v>
      </c>
      <c r="Y226" s="684">
        <f t="shared" si="123"/>
        <v>1.546E-2</v>
      </c>
      <c r="Z226" s="684">
        <f>IF($D226=$C$1,VLOOKUP($T226,Male_Annuity_Tables,MATCH($W226+2,'Mortality Tables'!$DS$1:$HT$1,0),FALSE),VLOOKUP($T226,Fe_Annuity_Tables,MATCH($W226+2,'Mortality Tables'!$M$1:$DN$1,0),FALSE))</f>
        <v>1</v>
      </c>
      <c r="AA226" s="664"/>
      <c r="AB226" s="685" t="str">
        <f t="shared" si="152"/>
        <v/>
      </c>
      <c r="AC226" s="685" t="str">
        <f t="shared" si="152"/>
        <v/>
      </c>
      <c r="AD226" s="685" t="str">
        <f t="shared" si="152"/>
        <v/>
      </c>
      <c r="AE226" s="685" t="str">
        <f t="shared" si="152"/>
        <v/>
      </c>
      <c r="AF226" s="685" t="str">
        <f t="shared" si="152"/>
        <v/>
      </c>
      <c r="AG226" s="685" t="str">
        <f t="shared" si="152"/>
        <v/>
      </c>
      <c r="AH226" s="685" t="str">
        <f t="shared" si="152"/>
        <v/>
      </c>
      <c r="AI226" s="685" t="str">
        <f t="shared" si="152"/>
        <v/>
      </c>
      <c r="AJ226" s="685" t="str">
        <f t="shared" si="152"/>
        <v/>
      </c>
      <c r="AK226" s="685" t="str">
        <f t="shared" si="152"/>
        <v/>
      </c>
      <c r="AL226" s="685" t="str">
        <f t="shared" si="152"/>
        <v/>
      </c>
      <c r="AM226" s="685" t="str">
        <f t="shared" si="152"/>
        <v/>
      </c>
      <c r="AN226" s="685" t="str">
        <f t="shared" si="152"/>
        <v/>
      </c>
      <c r="AO226" s="685" t="str">
        <f t="shared" si="152"/>
        <v/>
      </c>
      <c r="AP226" s="685" t="str">
        <f t="shared" si="152"/>
        <v/>
      </c>
      <c r="AQ226" s="685" t="str">
        <f t="shared" si="152"/>
        <v/>
      </c>
      <c r="AR226" s="685" t="str">
        <f t="shared" si="151"/>
        <v/>
      </c>
      <c r="AS226" s="685" t="str">
        <f t="shared" si="151"/>
        <v/>
      </c>
      <c r="AT226" s="685" t="str">
        <f t="shared" si="151"/>
        <v/>
      </c>
      <c r="AU226" s="685" t="str">
        <f t="shared" si="151"/>
        <v/>
      </c>
      <c r="AV226" s="685" t="str">
        <f t="shared" si="151"/>
        <v/>
      </c>
      <c r="AW226" s="685" t="str">
        <f t="shared" si="151"/>
        <v/>
      </c>
      <c r="AX226" s="685" t="str">
        <f t="shared" si="151"/>
        <v/>
      </c>
      <c r="AY226" s="685" t="str">
        <f t="shared" si="151"/>
        <v/>
      </c>
      <c r="AZ226" s="685" t="str">
        <f t="shared" si="151"/>
        <v/>
      </c>
      <c r="BA226" s="685" t="str">
        <f t="shared" si="151"/>
        <v/>
      </c>
      <c r="BB226" s="685" t="str">
        <f t="shared" si="151"/>
        <v/>
      </c>
      <c r="BC226" s="685" t="str">
        <f t="shared" si="151"/>
        <v/>
      </c>
      <c r="BD226" s="685" t="str">
        <f t="shared" si="151"/>
        <v/>
      </c>
      <c r="BE226" s="685" t="str">
        <f t="shared" si="151"/>
        <v/>
      </c>
      <c r="BF226" s="685" t="str">
        <f t="shared" si="151"/>
        <v/>
      </c>
      <c r="BG226" s="685" t="str">
        <f t="shared" si="153"/>
        <v/>
      </c>
      <c r="BH226" s="685" t="str">
        <f t="shared" si="153"/>
        <v/>
      </c>
      <c r="BI226" s="685" t="str">
        <f t="shared" si="153"/>
        <v/>
      </c>
      <c r="BJ226" s="685" t="str">
        <f t="shared" si="153"/>
        <v/>
      </c>
      <c r="BK226" s="685" t="str">
        <f t="shared" si="153"/>
        <v/>
      </c>
      <c r="BL226" s="685" t="str">
        <f t="shared" si="153"/>
        <v/>
      </c>
      <c r="BM226" s="685" t="str">
        <f t="shared" si="153"/>
        <v/>
      </c>
      <c r="BN226" s="685" t="str">
        <f t="shared" si="153"/>
        <v/>
      </c>
      <c r="BO226" s="685" t="str">
        <f t="shared" si="153"/>
        <v/>
      </c>
      <c r="BP226" s="685" t="str">
        <f t="shared" si="153"/>
        <v/>
      </c>
      <c r="BQ226" s="685" t="str">
        <f t="shared" si="153"/>
        <v/>
      </c>
      <c r="BR226" s="529"/>
      <c r="BS226" s="685" t="str">
        <f>IFERROR(($L226+AB226*Contr_Rate)*(1+Inv_Return)*IF($D226=$C$1,VLOOKUP($T226,Male_Annuity_Tables,MATCH($BS$3+3,'Mortality Tables'!$N$1:$DN$1,0),FALSE),VLOOKUP($T226,Fe_Annuity_Tables,MATCH(BS$3+3,'Mortality Tables'!$N$1:$DN$1,0),FALSE)),"")</f>
        <v/>
      </c>
      <c r="BT226" s="685" t="str">
        <f>IFERROR(($BS226+AC226*Contr_Rate)*(1+Inv_Return)*IF($D226=$C$1,VLOOKUP($T226,Male_Annuity_Tables,MATCH($BS$3+3,'Mortality Tables'!$N$1:$DN$1,0),FALSE),VLOOKUP($T226,Fe_Annuity_Tables,MATCH(BT$3+3,'Mortality Tables'!$N$1:$DN$1,0),FALSE)),"")</f>
        <v/>
      </c>
      <c r="BU226" s="685" t="str">
        <f>IFERROR((BT226+AD226*Contr_Rate)*(1+Inv_Return)*IF($D226=$C$1,VLOOKUP($T226,Male_Annuity_Tables,MATCH($BS$3+3,'Mortality Tables'!$N$1:$DN$1,0),FALSE),VLOOKUP($T226,Fe_Annuity_Tables,MATCH(BU$3+3,'Mortality Tables'!$N$1:$DN$1,0),FALSE)),"")</f>
        <v/>
      </c>
      <c r="BV226" s="685" t="str">
        <f>IFERROR((BU226+AE226*Contr_Rate)*(1+Inv_Return)*IF($D226=$C$1,VLOOKUP($T226,Male_Annuity_Tables,MATCH($BS$3+3,'Mortality Tables'!$N$1:$DN$1,0),FALSE),VLOOKUP($T226,Fe_Annuity_Tables,MATCH(BV$3+3,'Mortality Tables'!$N$1:$DN$1,0),FALSE)),"")</f>
        <v/>
      </c>
      <c r="BW226" s="685" t="str">
        <f>IFERROR((BV226+AF226*Contr_Rate)*(1+Inv_Return)*IF($D226=$C$1,VLOOKUP($T226,Male_Annuity_Tables,MATCH($BS$3+3,'Mortality Tables'!$N$1:$DN$1,0),FALSE),VLOOKUP($T226,Fe_Annuity_Tables,MATCH(BW$3+3,'Mortality Tables'!$N$1:$DN$1,0),FALSE)),"")</f>
        <v/>
      </c>
      <c r="BX226" s="685" t="str">
        <f>IFERROR((BW226+AG226*Contr_Rate)*(1+Inv_Return)*IF($D226=$C$1,VLOOKUP($T226,Male_Annuity_Tables,MATCH($BS$3+3,'Mortality Tables'!$N$1:$DN$1,0),FALSE),VLOOKUP($T226,Fe_Annuity_Tables,MATCH(BX$3+3,'Mortality Tables'!$N$1:$DN$1,0),FALSE)),"")</f>
        <v/>
      </c>
      <c r="BY226" s="685" t="str">
        <f>IFERROR((BX226+AH226*Contr_Rate)*(1+Inv_Return)*IF($D226=$C$1,VLOOKUP($T226,Male_Annuity_Tables,MATCH($BS$3+3,'Mortality Tables'!$N$1:$DN$1,0),FALSE),VLOOKUP($T226,Fe_Annuity_Tables,MATCH(BY$3+3,'Mortality Tables'!$N$1:$DN$1,0),FALSE)),"")</f>
        <v/>
      </c>
      <c r="BZ226" s="685" t="str">
        <f>IFERROR((BY226+AI226*Contr_Rate)*(1+Inv_Return)*IF($D226=$C$1,VLOOKUP($T226,Male_Annuity_Tables,MATCH($BS$3+3,'Mortality Tables'!$N$1:$DN$1,0),FALSE),VLOOKUP($T226,Fe_Annuity_Tables,MATCH(BZ$3+3,'Mortality Tables'!$N$1:$DN$1,0),FALSE)),"")</f>
        <v/>
      </c>
      <c r="CA226" s="685" t="str">
        <f>IFERROR((BZ226+AJ226*Contr_Rate)*(1+Inv_Return)*IF($D226=$C$1,VLOOKUP($T226,Male_Annuity_Tables,MATCH($BS$3+3,'Mortality Tables'!$N$1:$DN$1,0),FALSE),VLOOKUP($T226,Fe_Annuity_Tables,MATCH(CA$3+3,'Mortality Tables'!$N$1:$DN$1,0),FALSE)),"")</f>
        <v/>
      </c>
      <c r="CB226" s="685" t="str">
        <f>IFERROR((CA226+AK226*Contr_Rate)*(1+Inv_Return)*IF($D226=$C$1,VLOOKUP($T226,Male_Annuity_Tables,MATCH($BS$3+3,'Mortality Tables'!$N$1:$DN$1,0),FALSE),VLOOKUP($T226,Fe_Annuity_Tables,MATCH(CB$3+3,'Mortality Tables'!$N$1:$DN$1,0),FALSE)),"")</f>
        <v/>
      </c>
      <c r="CC226" s="685" t="str">
        <f>IFERROR((CB226+AL226*Contr_Rate)*(1+Inv_Return)*IF($D226=$C$1,VLOOKUP($T226,Male_Annuity_Tables,MATCH($BS$3+3,'Mortality Tables'!$N$1:$DN$1,0),FALSE),VLOOKUP($T226,Fe_Annuity_Tables,MATCH(CC$3+3,'Mortality Tables'!$N$1:$DN$1,0),FALSE)),"")</f>
        <v/>
      </c>
      <c r="CD226" s="685" t="str">
        <f>IFERROR((CC226+AM226*Contr_Rate)*(1+Inv_Return)*IF($D226=$C$1,VLOOKUP($T226,Male_Annuity_Tables,MATCH($BS$3+3,'Mortality Tables'!$N$1:$DN$1,0),FALSE),VLOOKUP($T226,Fe_Annuity_Tables,MATCH(CD$3+3,'Mortality Tables'!$N$1:$DN$1,0),FALSE)),"")</f>
        <v/>
      </c>
      <c r="CE226" s="685" t="str">
        <f>IFERROR((CD226+AN226*Contr_Rate)*(1+Inv_Return)*IF($D226=$C$1,VLOOKUP($T226,Male_Annuity_Tables,MATCH($BS$3+3,'Mortality Tables'!$N$1:$DN$1,0),FALSE),VLOOKUP($T226,Fe_Annuity_Tables,MATCH(CE$3+3,'Mortality Tables'!$N$1:$DN$1,0),FALSE)),"")</f>
        <v/>
      </c>
      <c r="CF226" s="685" t="str">
        <f>IFERROR((CE226+AO226*Contr_Rate)*(1+Inv_Return)*IF($D226=$C$1,VLOOKUP($T226,Male_Annuity_Tables,MATCH($BS$3+3,'Mortality Tables'!$N$1:$DN$1,0),FALSE),VLOOKUP($T226,Fe_Annuity_Tables,MATCH(CF$3+3,'Mortality Tables'!$N$1:$DN$1,0),FALSE)),"")</f>
        <v/>
      </c>
      <c r="CG226" s="685" t="str">
        <f>IFERROR((CF226+AP226*Contr_Rate)*(1+Inv_Return)*IF($D226=$C$1,VLOOKUP($T226,Male_Annuity_Tables,MATCH($BS$3+3,'Mortality Tables'!$N$1:$DN$1,0),FALSE),VLOOKUP($T226,Fe_Annuity_Tables,MATCH(CG$3+3,'Mortality Tables'!$N$1:$DN$1,0),FALSE)),"")</f>
        <v/>
      </c>
      <c r="CH226" s="685" t="str">
        <f>IFERROR((CG226+AQ226*Contr_Rate)*(1+Inv_Return)*IF($D226=$C$1,VLOOKUP($T226,Male_Annuity_Tables,MATCH($BS$3+3,'Mortality Tables'!$N$1:$DN$1,0),FALSE),VLOOKUP($T226,Fe_Annuity_Tables,MATCH(CH$3+3,'Mortality Tables'!$N$1:$DN$1,0),FALSE)),"")</f>
        <v/>
      </c>
      <c r="CI226" s="685" t="str">
        <f>IFERROR((CH226+AR226*Contr_Rate)*(1+Inv_Return)*IF($D226=$C$1,VLOOKUP($T226,Male_Annuity_Tables,MATCH($BS$3+3,'Mortality Tables'!$N$1:$DN$1,0),FALSE),VLOOKUP($T226,Fe_Annuity_Tables,MATCH(CI$3+3,'Mortality Tables'!$N$1:$DN$1,0),FALSE)),"")</f>
        <v/>
      </c>
      <c r="CJ226" s="685" t="str">
        <f>IFERROR((CI226+AS226*Contr_Rate)*(1+Inv_Return)*IF($D226=$C$1,VLOOKUP($T226,Male_Annuity_Tables,MATCH($BS$3+3,'Mortality Tables'!$N$1:$DN$1,0),FALSE),VLOOKUP($T226,Fe_Annuity_Tables,MATCH(CJ$3+3,'Mortality Tables'!$N$1:$DN$1,0),FALSE)),"")</f>
        <v/>
      </c>
      <c r="CK226" s="685" t="str">
        <f>IFERROR((CJ226+AT226*Contr_Rate)*(1+Inv_Return)*IF($D226=$C$1,VLOOKUP($T226,Male_Annuity_Tables,MATCH($BS$3+3,'Mortality Tables'!$N$1:$DN$1,0),FALSE),VLOOKUP($T226,Fe_Annuity_Tables,MATCH(CK$3+3,'Mortality Tables'!$N$1:$DN$1,0),FALSE)),"")</f>
        <v/>
      </c>
      <c r="CL226" s="685" t="str">
        <f>IFERROR((CK226+AU226*Contr_Rate)*(1+Inv_Return)*IF($D226=$C$1,VLOOKUP($T226,Male_Annuity_Tables,MATCH($BS$3+3,'Mortality Tables'!$N$1:$DN$1,0),FALSE),VLOOKUP($T226,Fe_Annuity_Tables,MATCH(CL$3+3,'Mortality Tables'!$N$1:$DN$1,0),FALSE)),"")</f>
        <v/>
      </c>
      <c r="CM226" s="685" t="str">
        <f>IFERROR((CL226+AV226*Contr_Rate)*(1+Inv_Return)*IF($D226=$C$1,VLOOKUP($T226,Male_Annuity_Tables,MATCH($BS$3+3,'Mortality Tables'!$N$1:$DN$1,0),FALSE),VLOOKUP($T226,Fe_Annuity_Tables,MATCH(CM$3+3,'Mortality Tables'!$N$1:$DN$1,0),FALSE)),"")</f>
        <v/>
      </c>
      <c r="CN226" s="685" t="str">
        <f>IFERROR((CM226+AW226*Contr_Rate)*(1+Inv_Return)*IF($D226=$C$1,VLOOKUP($T226,Male_Annuity_Tables,MATCH($BS$3+3,'Mortality Tables'!$N$1:$DN$1,0),FALSE),VLOOKUP($T226,Fe_Annuity_Tables,MATCH(CN$3+3,'Mortality Tables'!$N$1:$DN$1,0),FALSE)),"")</f>
        <v/>
      </c>
      <c r="CO226" s="685" t="str">
        <f>IFERROR((CN226+AX226*Contr_Rate)*(1+Inv_Return)*IF($D226=$C$1,VLOOKUP($T226,Male_Annuity_Tables,MATCH($BS$3+3,'Mortality Tables'!$N$1:$DN$1,0),FALSE),VLOOKUP($T226,Fe_Annuity_Tables,MATCH(CO$3+3,'Mortality Tables'!$N$1:$DN$1,0),FALSE)),"")</f>
        <v/>
      </c>
      <c r="CP226" s="685" t="str">
        <f>IFERROR((CO226+AY226*Contr_Rate)*(1+Inv_Return)*IF($D226=$C$1,VLOOKUP($T226,Male_Annuity_Tables,MATCH($BS$3+3,'Mortality Tables'!$N$1:$DN$1,0),FALSE),VLOOKUP($T226,Fe_Annuity_Tables,MATCH(CP$3+3,'Mortality Tables'!$N$1:$DN$1,0),FALSE)),"")</f>
        <v/>
      </c>
      <c r="CQ226" s="685" t="str">
        <f>IFERROR((CP226+AZ226*Contr_Rate)*(1+Inv_Return)*IF($D226=$C$1,VLOOKUP($T226,Male_Annuity_Tables,MATCH($BS$3+3,'Mortality Tables'!$N$1:$DN$1,0),FALSE),VLOOKUP($T226,Fe_Annuity_Tables,MATCH(CQ$3+3,'Mortality Tables'!$N$1:$DN$1,0),FALSE)),"")</f>
        <v/>
      </c>
      <c r="CR226" s="685" t="str">
        <f>IFERROR((CQ226+BA226*Contr_Rate)*(1+Inv_Return)*IF($D226=$C$1,VLOOKUP($T226,Male_Annuity_Tables,MATCH($BS$3+3,'Mortality Tables'!$N$1:$DN$1,0),FALSE),VLOOKUP($T226,Fe_Annuity_Tables,MATCH(CR$3+3,'Mortality Tables'!$N$1:$DN$1,0),FALSE)),"")</f>
        <v/>
      </c>
      <c r="CS226" s="685" t="str">
        <f>IFERROR((CR226+BB226*Contr_Rate)*(1+Inv_Return)*IF($D226=$C$1,VLOOKUP($T226,Male_Annuity_Tables,MATCH($BS$3+3,'Mortality Tables'!$N$1:$DN$1,0),FALSE),VLOOKUP($T226,Fe_Annuity_Tables,MATCH(CS$3+3,'Mortality Tables'!$N$1:$DN$1,0),FALSE)),"")</f>
        <v/>
      </c>
      <c r="CT226" s="685" t="str">
        <f>IFERROR((CS226+BC226*Contr_Rate)*(1+Inv_Return)*IF($D226=$C$1,VLOOKUP($T226,Male_Annuity_Tables,MATCH($BS$3+3,'Mortality Tables'!$N$1:$DN$1,0),FALSE),VLOOKUP($T226,Fe_Annuity_Tables,MATCH(CT$3+3,'Mortality Tables'!$N$1:$DN$1,0),FALSE)),"")</f>
        <v/>
      </c>
      <c r="CU226" s="685" t="str">
        <f>IFERROR((CT226+BD226*Contr_Rate)*(1+Inv_Return)*IF($D226=$C$1,VLOOKUP($T226,Male_Annuity_Tables,MATCH($BS$3+3,'Mortality Tables'!$N$1:$DN$1,0),FALSE),VLOOKUP($T226,Fe_Annuity_Tables,MATCH(CU$3+3,'Mortality Tables'!$N$1:$DN$1,0),FALSE)),"")</f>
        <v/>
      </c>
      <c r="CV226" s="685" t="str">
        <f>IFERROR((CU226+BE226*Contr_Rate)*(1+Inv_Return)*IF($D226=$C$1,VLOOKUP($T226,Male_Annuity_Tables,MATCH($BS$3+3,'Mortality Tables'!$N$1:$DN$1,0),FALSE),VLOOKUP($T226,Fe_Annuity_Tables,MATCH(CV$3+3,'Mortality Tables'!$N$1:$DN$1,0),FALSE)),"")</f>
        <v/>
      </c>
      <c r="CW226" s="685" t="str">
        <f>IFERROR((CV226+BF226*Contr_Rate)*(1+Inv_Return)*IF($D226=$C$1,VLOOKUP($T226,Male_Annuity_Tables,MATCH($BS$3+3,'Mortality Tables'!$N$1:$DN$1,0),FALSE),VLOOKUP($T226,Fe_Annuity_Tables,MATCH(CW$3+3,'Mortality Tables'!$N$1:$DN$1,0),FALSE)),"")</f>
        <v/>
      </c>
      <c r="CX226" s="685" t="str">
        <f>IFERROR((CW226+BG226*Contr_Rate)*(1+Inv_Return)*IF($D226=$C$1,VLOOKUP($T226,Male_Annuity_Tables,MATCH($BS$3+3,'Mortality Tables'!$N$1:$DN$1,0),FALSE),VLOOKUP($T226,Fe_Annuity_Tables,MATCH(CX$3+3,'Mortality Tables'!$N$1:$DN$1,0),FALSE)),"")</f>
        <v/>
      </c>
      <c r="CY226" s="685" t="str">
        <f>IFERROR((CX226+BH226*Contr_Rate)*(1+Inv_Return)*IF($D226=$C$1,VLOOKUP($T226,Male_Annuity_Tables,MATCH($BS$3+3,'Mortality Tables'!$N$1:$DN$1,0),FALSE),VLOOKUP($T226,Fe_Annuity_Tables,MATCH(CY$3+3,'Mortality Tables'!$N$1:$DN$1,0),FALSE)),"")</f>
        <v/>
      </c>
      <c r="CZ226" s="685" t="str">
        <f>IFERROR((CY226+BI226*Contr_Rate)*(1+Inv_Return)*IF($D226=$C$1,VLOOKUP($T226,Male_Annuity_Tables,MATCH($BS$3+3,'Mortality Tables'!$N$1:$DN$1,0),FALSE),VLOOKUP($T226,Fe_Annuity_Tables,MATCH(CZ$3+3,'Mortality Tables'!$N$1:$DN$1,0),FALSE)),"")</f>
        <v/>
      </c>
      <c r="DA226" s="685" t="str">
        <f>IFERROR((CZ226+BJ226*Contr_Rate)*(1+Inv_Return)*IF($D226=$C$1,VLOOKUP($T226,Male_Annuity_Tables,MATCH($BS$3+3,'Mortality Tables'!$N$1:$DN$1,0),FALSE),VLOOKUP($T226,Fe_Annuity_Tables,MATCH(DA$3+3,'Mortality Tables'!$N$1:$DN$1,0),FALSE)),"")</f>
        <v/>
      </c>
      <c r="DB226" s="685" t="str">
        <f>IFERROR((DA226+BK226*Contr_Rate)*(1+Inv_Return)*IF($D226=$C$1,VLOOKUP($T226,Male_Annuity_Tables,MATCH($BS$3+3,'Mortality Tables'!$N$1:$DN$1,0),FALSE),VLOOKUP($T226,Fe_Annuity_Tables,MATCH(DB$3+3,'Mortality Tables'!$N$1:$DN$1,0),FALSE)),"")</f>
        <v/>
      </c>
      <c r="DC226" s="685" t="str">
        <f>IFERROR((DB226+BL226*Contr_Rate)*(1+Inv_Return)*IF($D226=$C$1,VLOOKUP($T226,Male_Annuity_Tables,MATCH($BS$3+3,'Mortality Tables'!$N$1:$DN$1,0),FALSE),VLOOKUP($T226,Fe_Annuity_Tables,MATCH(DC$3+3,'Mortality Tables'!$N$1:$DN$1,0),FALSE)),"")</f>
        <v/>
      </c>
      <c r="DD226" s="685" t="str">
        <f>IFERROR((DC226+BM226*Contr_Rate)*(1+Inv_Return)*IF($D226=$C$1,VLOOKUP($T226,Male_Annuity_Tables,MATCH($BS$3+3,'Mortality Tables'!$N$1:$DN$1,0),FALSE),VLOOKUP($T226,Fe_Annuity_Tables,MATCH(DD$3+3,'Mortality Tables'!$N$1:$DN$1,0),FALSE)),"")</f>
        <v/>
      </c>
      <c r="DE226" s="685" t="str">
        <f>IFERROR((DD226+BN226*Contr_Rate)*(1+Inv_Return)*IF($D226=$C$1,VLOOKUP($T226,Male_Annuity_Tables,MATCH($BS$3+3,'Mortality Tables'!$N$1:$DN$1,0),FALSE),VLOOKUP($T226,Fe_Annuity_Tables,MATCH(DE$3+3,'Mortality Tables'!$N$1:$DN$1,0),FALSE)),"")</f>
        <v/>
      </c>
      <c r="DF226" s="685" t="str">
        <f>IFERROR((DE226+BO226*Contr_Rate)*(1+Inv_Return)*IF($D226=$C$1,VLOOKUP($T226,Male_Annuity_Tables,MATCH($BS$3+3,'Mortality Tables'!$N$1:$DN$1,0),FALSE),VLOOKUP($T226,Fe_Annuity_Tables,MATCH(DF$3+3,'Mortality Tables'!$N$1:$DN$1,0),FALSE)),"")</f>
        <v/>
      </c>
      <c r="DG226" s="685" t="str">
        <f>IFERROR((DF226+BP226*Contr_Rate)*(1+Inv_Return)*IF($D226=$C$1,VLOOKUP($T226,Male_Annuity_Tables,MATCH($BS$3+3,'Mortality Tables'!$N$1:$DN$1,0),FALSE),VLOOKUP($T226,Fe_Annuity_Tables,MATCH(DG$3+3,'Mortality Tables'!$N$1:$DN$1,0),FALSE)),"")</f>
        <v/>
      </c>
      <c r="DH226" s="685" t="str">
        <f>IFERROR((DG226+BQ226*Contr_Rate)*(1+Inv_Return)*IF($D226=$C$1,VLOOKUP($T226,Male_Annuity_Tables,MATCH($BS$3+3,'Mortality Tables'!$N$1:$DN$1,0),FALSE),VLOOKUP($T226,Fe_Annuity_Tables,MATCH(DH$3+3,'Mortality Tables'!$N$1:$DN$1,0),FALSE)),"")</f>
        <v/>
      </c>
      <c r="DJ226" s="686">
        <f t="shared" si="144"/>
        <v>0</v>
      </c>
      <c r="DK226" s="680">
        <f t="shared" si="60"/>
        <v>8.0909277508679907</v>
      </c>
      <c r="DL226" s="686">
        <f t="shared" si="145"/>
        <v>0</v>
      </c>
      <c r="DM226" s="686">
        <f t="shared" si="132"/>
        <v>0</v>
      </c>
      <c r="DN226" s="687" t="str">
        <f t="shared" si="146"/>
        <v/>
      </c>
      <c r="DP226" s="688" t="str">
        <f t="shared" si="147"/>
        <v/>
      </c>
      <c r="DQ226" s="688" t="str">
        <f t="shared" si="148"/>
        <v/>
      </c>
      <c r="DR226" s="688" t="str">
        <f t="shared" si="149"/>
        <v/>
      </c>
    </row>
    <row r="227" spans="1:122" s="657" customFormat="1" ht="14.5">
      <c r="A227" s="675" t="s">
        <v>1522</v>
      </c>
      <c r="B227" s="675" t="s">
        <v>1523</v>
      </c>
      <c r="C227" s="675" t="s">
        <v>236</v>
      </c>
      <c r="D227" s="675" t="s">
        <v>60</v>
      </c>
      <c r="E227" s="676">
        <v>32812</v>
      </c>
      <c r="F227" s="677">
        <v>40121</v>
      </c>
      <c r="G227" s="677">
        <v>41818</v>
      </c>
      <c r="H227" s="678">
        <v>2949692</v>
      </c>
      <c r="I227" s="678">
        <v>174367.8</v>
      </c>
      <c r="J227" s="678">
        <v>167373.28</v>
      </c>
      <c r="K227" s="678">
        <v>47462.23</v>
      </c>
      <c r="L227" s="678">
        <v>389203.30999999994</v>
      </c>
      <c r="M227" s="679">
        <f>IF(COUNTIF($A$4:A227,A227)=1,0,1)</f>
        <v>0</v>
      </c>
      <c r="N227" s="680" t="str">
        <f t="shared" si="138"/>
        <v>Okay</v>
      </c>
      <c r="O227" s="680" t="str">
        <f t="shared" si="139"/>
        <v>TRUE</v>
      </c>
      <c r="P227" s="680" t="b">
        <f t="shared" si="140"/>
        <v>1</v>
      </c>
      <c r="Q227" s="680" t="b">
        <f t="shared" si="76"/>
        <v>1</v>
      </c>
      <c r="R227" s="680" t="b">
        <f t="shared" si="77"/>
        <v>1</v>
      </c>
      <c r="S227" s="681">
        <f t="shared" si="141"/>
        <v>20.024657534246575</v>
      </c>
      <c r="T227" s="682">
        <f t="shared" si="78"/>
        <v>35</v>
      </c>
      <c r="U227" s="682">
        <f t="shared" si="130"/>
        <v>24</v>
      </c>
      <c r="V227" s="682">
        <f t="shared" si="79"/>
        <v>10.515068493150684</v>
      </c>
      <c r="W227" s="682">
        <f t="shared" si="142"/>
        <v>25</v>
      </c>
      <c r="X227" s="683">
        <f t="shared" si="143"/>
        <v>9730082.7499999981</v>
      </c>
      <c r="Y227" s="684">
        <f t="shared" si="123"/>
        <v>1.5299999999999999E-3</v>
      </c>
      <c r="Z227" s="684">
        <f>IF($D227=$C$1,VLOOKUP($T227,Male_Annuity_Tables,MATCH($W227+2,'Mortality Tables'!$DS$1:$HT$1,0),FALSE),VLOOKUP($T227,Fe_Annuity_Tables,MATCH($W227+2,'Mortality Tables'!$M$1:$DN$1,0),FALSE))</f>
        <v>2.6953068692071831E-2</v>
      </c>
      <c r="AA227" s="664"/>
      <c r="AB227" s="685">
        <f t="shared" si="152"/>
        <v>3099978.8074000003</v>
      </c>
      <c r="AC227" s="685">
        <f t="shared" si="152"/>
        <v>3257922.7276370302</v>
      </c>
      <c r="AD227" s="685">
        <f t="shared" si="152"/>
        <v>3423913.890610137</v>
      </c>
      <c r="AE227" s="685">
        <f t="shared" si="152"/>
        <v>3598362.3033367237</v>
      </c>
      <c r="AF227" s="685">
        <f t="shared" si="152"/>
        <v>3781698.8626917293</v>
      </c>
      <c r="AG227" s="685">
        <f t="shared" si="152"/>
        <v>3974376.4197458737</v>
      </c>
      <c r="AH227" s="685">
        <f t="shared" si="152"/>
        <v>4176870.8983319257</v>
      </c>
      <c r="AI227" s="685">
        <f t="shared" si="152"/>
        <v>4389682.4706019377</v>
      </c>
      <c r="AJ227" s="685">
        <f t="shared" si="152"/>
        <v>4613336.7924791072</v>
      </c>
      <c r="AK227" s="685">
        <f t="shared" si="152"/>
        <v>4848386.3020559177</v>
      </c>
      <c r="AL227" s="685">
        <f t="shared" si="152"/>
        <v>5095411.5841456661</v>
      </c>
      <c r="AM227" s="685">
        <f t="shared" si="152"/>
        <v>5355022.8043578882</v>
      </c>
      <c r="AN227" s="685">
        <f t="shared" si="152"/>
        <v>5627861.2162399227</v>
      </c>
      <c r="AO227" s="685">
        <f t="shared" si="152"/>
        <v>5914600.7452073479</v>
      </c>
      <c r="AP227" s="685">
        <f t="shared" si="152"/>
        <v>6215949.6531756623</v>
      </c>
      <c r="AQ227" s="685">
        <f t="shared" si="152"/>
        <v>6532652.2880049618</v>
      </c>
      <c r="AR227" s="685">
        <f t="shared" si="151"/>
        <v>6865490.9220788153</v>
      </c>
      <c r="AS227" s="685">
        <f t="shared" si="151"/>
        <v>7215287.6845587306</v>
      </c>
      <c r="AT227" s="685">
        <f t="shared" si="151"/>
        <v>7582906.5920869978</v>
      </c>
      <c r="AU227" s="685">
        <f t="shared" si="151"/>
        <v>7969255.6829538308</v>
      </c>
      <c r="AV227" s="685">
        <f t="shared" si="151"/>
        <v>8375289.2600003276</v>
      </c>
      <c r="AW227" s="685">
        <f t="shared" si="151"/>
        <v>8802010.2477973476</v>
      </c>
      <c r="AX227" s="685">
        <f t="shared" si="151"/>
        <v>9250472.6699226201</v>
      </c>
      <c r="AY227" s="685">
        <f t="shared" si="151"/>
        <v>9721784.2524551786</v>
      </c>
      <c r="AZ227" s="685">
        <f t="shared" si="151"/>
        <v>10217109.160117771</v>
      </c>
      <c r="BA227" s="685" t="str">
        <f t="shared" si="151"/>
        <v/>
      </c>
      <c r="BB227" s="685" t="str">
        <f t="shared" si="151"/>
        <v/>
      </c>
      <c r="BC227" s="685" t="str">
        <f t="shared" si="151"/>
        <v/>
      </c>
      <c r="BD227" s="685" t="str">
        <f t="shared" si="151"/>
        <v/>
      </c>
      <c r="BE227" s="685" t="str">
        <f t="shared" si="151"/>
        <v/>
      </c>
      <c r="BF227" s="685" t="str">
        <f t="shared" si="151"/>
        <v/>
      </c>
      <c r="BG227" s="685" t="str">
        <f t="shared" si="153"/>
        <v/>
      </c>
      <c r="BH227" s="685" t="str">
        <f t="shared" si="153"/>
        <v/>
      </c>
      <c r="BI227" s="685" t="str">
        <f t="shared" si="153"/>
        <v/>
      </c>
      <c r="BJ227" s="685" t="str">
        <f t="shared" si="153"/>
        <v/>
      </c>
      <c r="BK227" s="685" t="str">
        <f t="shared" si="153"/>
        <v/>
      </c>
      <c r="BL227" s="685" t="str">
        <f t="shared" si="153"/>
        <v/>
      </c>
      <c r="BM227" s="685" t="str">
        <f t="shared" si="153"/>
        <v/>
      </c>
      <c r="BN227" s="685" t="str">
        <f t="shared" si="153"/>
        <v/>
      </c>
      <c r="BO227" s="685" t="str">
        <f t="shared" si="153"/>
        <v/>
      </c>
      <c r="BP227" s="685" t="str">
        <f t="shared" si="153"/>
        <v/>
      </c>
      <c r="BQ227" s="685" t="str">
        <f t="shared" si="153"/>
        <v/>
      </c>
      <c r="BR227" s="529"/>
      <c r="BS227" s="685">
        <f>IFERROR(($L227+AB227*Contr_Rate)*(1+Inv_Return)*IF($D227=$C$1,VLOOKUP($T227,Male_Annuity_Tables,MATCH($BS$3+3,'Mortality Tables'!$N$1:$DN$1,0),FALSE),VLOOKUP($T227,Fe_Annuity_Tables,MATCH(BS$3+3,'Mortality Tables'!$N$1:$DN$1,0),FALSE)),"")</f>
        <v>1082872.8743167776</v>
      </c>
      <c r="BT227" s="685">
        <f>IFERROR(($BS227+AC227*Contr_Rate)*(1+Inv_Return)*IF($D227=$C$1,VLOOKUP($T227,Male_Annuity_Tables,MATCH($BS$3+3,'Mortality Tables'!$N$1:$DN$1,0),FALSE),VLOOKUP($T227,Fe_Annuity_Tables,MATCH(BT$3+3,'Mortality Tables'!$N$1:$DN$1,0),FALSE)),"")</f>
        <v>1350799.6911945005</v>
      </c>
      <c r="BU227" s="685">
        <f>IFERROR((BT227+AD227*Contr_Rate)*(1+Inv_Return)*IF($D227=$C$1,VLOOKUP($T227,Male_Annuity_Tables,MATCH($BS$3+3,'Mortality Tables'!$N$1:$DN$1,0),FALSE),VLOOKUP($T227,Fe_Annuity_Tables,MATCH(BU$3+3,'Mortality Tables'!$N$1:$DN$1,0),FALSE)),"")</f>
        <v>1245234.0279288415</v>
      </c>
      <c r="BV227" s="685">
        <f>IFERROR((BU227+AE227*Contr_Rate)*(1+Inv_Return)*IF($D227=$C$1,VLOOKUP($T227,Male_Annuity_Tables,MATCH($BS$3+3,'Mortality Tables'!$N$1:$DN$1,0),FALSE),VLOOKUP($T227,Fe_Annuity_Tables,MATCH(BV$3+3,'Mortality Tables'!$N$1:$DN$1,0),FALSE)),"")</f>
        <v>972202.66447946057</v>
      </c>
      <c r="BW227" s="685">
        <f>IFERROR((BV227+AF227*Contr_Rate)*(1+Inv_Return)*IF($D227=$C$1,VLOOKUP($T227,Male_Annuity_Tables,MATCH($BS$3+3,'Mortality Tables'!$N$1:$DN$1,0),FALSE),VLOOKUP($T227,Fe_Annuity_Tables,MATCH(BW$3+3,'Mortality Tables'!$N$1:$DN$1,0),FALSE)),"")</f>
        <v>703535.46890713286</v>
      </c>
      <c r="BX227" s="685">
        <f>IFERROR((BW227+AG227*Contr_Rate)*(1+Inv_Return)*IF($D227=$C$1,VLOOKUP($T227,Male_Annuity_Tables,MATCH($BS$3+3,'Mortality Tables'!$N$1:$DN$1,0),FALSE),VLOOKUP($T227,Fe_Annuity_Tables,MATCH(BX$3+3,'Mortality Tables'!$N$1:$DN$1,0),FALSE)),"")</f>
        <v>537122.06918247149</v>
      </c>
      <c r="BY227" s="685">
        <f>IFERROR((BX227+AH227*Contr_Rate)*(1+Inv_Return)*IF($D227=$C$1,VLOOKUP($T227,Male_Annuity_Tables,MATCH($BS$3+3,'Mortality Tables'!$N$1:$DN$1,0),FALSE),VLOOKUP($T227,Fe_Annuity_Tables,MATCH(BY$3+3,'Mortality Tables'!$N$1:$DN$1,0),FALSE)),"")</f>
        <v>430232.59936662333</v>
      </c>
      <c r="BZ227" s="685">
        <f>IFERROR((BY227+AI227*Contr_Rate)*(1+Inv_Return)*IF($D227=$C$1,VLOOKUP($T227,Male_Annuity_Tables,MATCH($BS$3+3,'Mortality Tables'!$N$1:$DN$1,0),FALSE),VLOOKUP($T227,Fe_Annuity_Tables,MATCH(BZ$3+3,'Mortality Tables'!$N$1:$DN$1,0),FALSE)),"")</f>
        <v>356133.38235819357</v>
      </c>
      <c r="CA227" s="685">
        <f>IFERROR((BZ227+AJ227*Contr_Rate)*(1+Inv_Return)*IF($D227=$C$1,VLOOKUP($T227,Male_Annuity_Tables,MATCH($BS$3+3,'Mortality Tables'!$N$1:$DN$1,0),FALSE),VLOOKUP($T227,Fe_Annuity_Tables,MATCH(CA$3+3,'Mortality Tables'!$N$1:$DN$1,0),FALSE)),"")</f>
        <v>300809.59646251786</v>
      </c>
      <c r="CB227" s="685">
        <f>IFERROR((CA227+AK227*Contr_Rate)*(1+Inv_Return)*IF($D227=$C$1,VLOOKUP($T227,Male_Annuity_Tables,MATCH($BS$3+3,'Mortality Tables'!$N$1:$DN$1,0),FALSE),VLOOKUP($T227,Fe_Annuity_Tables,MATCH(CB$3+3,'Mortality Tables'!$N$1:$DN$1,0),FALSE)),"")</f>
        <v>257288.36490592259</v>
      </c>
      <c r="CC227" s="685">
        <f>IFERROR((CB227+AL227*Contr_Rate)*(1+Inv_Return)*IF($D227=$C$1,VLOOKUP($T227,Male_Annuity_Tables,MATCH($BS$3+3,'Mortality Tables'!$N$1:$DN$1,0),FALSE),VLOOKUP($T227,Fe_Annuity_Tables,MATCH(CC$3+3,'Mortality Tables'!$N$1:$DN$1,0),FALSE)),"")</f>
        <v>221925.10808724695</v>
      </c>
      <c r="CD227" s="685">
        <f>IFERROR((CC227+AM227*Contr_Rate)*(1+Inv_Return)*IF($D227=$C$1,VLOOKUP($T227,Male_Annuity_Tables,MATCH($BS$3+3,'Mortality Tables'!$N$1:$DN$1,0),FALSE),VLOOKUP($T227,Fe_Annuity_Tables,MATCH(CD$3+3,'Mortality Tables'!$N$1:$DN$1,0),FALSE)),"")</f>
        <v>192586.75717765818</v>
      </c>
      <c r="CE227" s="685">
        <f>IFERROR((CD227+AN227*Contr_Rate)*(1+Inv_Return)*IF($D227=$C$1,VLOOKUP($T227,Male_Annuity_Tables,MATCH($BS$3+3,'Mortality Tables'!$N$1:$DN$1,0),FALSE),VLOOKUP($T227,Fe_Annuity_Tables,MATCH(CE$3+3,'Mortality Tables'!$N$1:$DN$1,0),FALSE)),"")</f>
        <v>167891.65718568896</v>
      </c>
      <c r="CF227" s="685">
        <f>IFERROR((CE227+AO227*Contr_Rate)*(1+Inv_Return)*IF($D227=$C$1,VLOOKUP($T227,Male_Annuity_Tables,MATCH($BS$3+3,'Mortality Tables'!$N$1:$DN$1,0),FALSE),VLOOKUP($T227,Fe_Annuity_Tables,MATCH(CF$3+3,'Mortality Tables'!$N$1:$DN$1,0),FALSE)),"")</f>
        <v>146883.34046673425</v>
      </c>
      <c r="CG227" s="685">
        <f>IFERROR((CF227+AP227*Contr_Rate)*(1+Inv_Return)*IF($D227=$C$1,VLOOKUP($T227,Male_Annuity_Tables,MATCH($BS$3+3,'Mortality Tables'!$N$1:$DN$1,0),FALSE),VLOOKUP($T227,Fe_Annuity_Tables,MATCH(CG$3+3,'Mortality Tables'!$N$1:$DN$1,0),FALSE)),"")</f>
        <v>128861.68971360008</v>
      </c>
      <c r="CH227" s="685">
        <f>IFERROR((CG227+AQ227*Contr_Rate)*(1+Inv_Return)*IF($D227=$C$1,VLOOKUP($T227,Male_Annuity_Tables,MATCH($BS$3+3,'Mortality Tables'!$N$1:$DN$1,0),FALSE),VLOOKUP($T227,Fe_Annuity_Tables,MATCH(CH$3+3,'Mortality Tables'!$N$1:$DN$1,0),FALSE)),"")</f>
        <v>119961.29675917768</v>
      </c>
      <c r="CI227" s="685">
        <f>IFERROR((CH227+AR227*Contr_Rate)*(1+Inv_Return)*IF($D227=$C$1,VLOOKUP($T227,Male_Annuity_Tables,MATCH($BS$3+3,'Mortality Tables'!$N$1:$DN$1,0),FALSE),VLOOKUP($T227,Fe_Annuity_Tables,MATCH(CI$3+3,'Mortality Tables'!$N$1:$DN$1,0),FALSE)),"")</f>
        <v>112210.24241511233</v>
      </c>
      <c r="CJ227" s="685">
        <f>IFERROR((CI227+AS227*Contr_Rate)*(1+Inv_Return)*IF($D227=$C$1,VLOOKUP($T227,Male_Annuity_Tables,MATCH($BS$3+3,'Mortality Tables'!$N$1:$DN$1,0),FALSE),VLOOKUP($T227,Fe_Annuity_Tables,MATCH(CJ$3+3,'Mortality Tables'!$N$1:$DN$1,0),FALSE)),"")</f>
        <v>105031.29033311007</v>
      </c>
      <c r="CK227" s="685">
        <f>IFERROR((CJ227+AT227*Contr_Rate)*(1+Inv_Return)*IF($D227=$C$1,VLOOKUP($T227,Male_Annuity_Tables,MATCH($BS$3+3,'Mortality Tables'!$N$1:$DN$1,0),FALSE),VLOOKUP($T227,Fe_Annuity_Tables,MATCH(CK$3+3,'Mortality Tables'!$N$1:$DN$1,0),FALSE)),"")</f>
        <v>98342.573391574551</v>
      </c>
      <c r="CL227" s="685">
        <f>IFERROR((CK227+AU227*Contr_Rate)*(1+Inv_Return)*IF($D227=$C$1,VLOOKUP($T227,Male_Annuity_Tables,MATCH($BS$3+3,'Mortality Tables'!$N$1:$DN$1,0),FALSE),VLOOKUP($T227,Fe_Annuity_Tables,MATCH(CL$3+3,'Mortality Tables'!$N$1:$DN$1,0),FALSE)),"")</f>
        <v>92097.939092908797</v>
      </c>
      <c r="CM227" s="685">
        <f>IFERROR((CL227+AV227*Contr_Rate)*(1+Inv_Return)*IF($D227=$C$1,VLOOKUP($T227,Male_Annuity_Tables,MATCH($BS$3+3,'Mortality Tables'!$N$1:$DN$1,0),FALSE),VLOOKUP($T227,Fe_Annuity_Tables,MATCH(CM$3+3,'Mortality Tables'!$N$1:$DN$1,0),FALSE)),"")</f>
        <v>91048.890300358296</v>
      </c>
      <c r="CN227" s="685">
        <f>IFERROR((CM227+AW227*Contr_Rate)*(1+Inv_Return)*IF($D227=$C$1,VLOOKUP($T227,Male_Annuity_Tables,MATCH($BS$3+3,'Mortality Tables'!$N$1:$DN$1,0),FALSE),VLOOKUP($T227,Fe_Annuity_Tables,MATCH(CN$3+3,'Mortality Tables'!$N$1:$DN$1,0),FALSE)),"")</f>
        <v>90168.501164931935</v>
      </c>
      <c r="CO227" s="685">
        <f>IFERROR((CN227+AX227*Contr_Rate)*(1+Inv_Return)*IF($D227=$C$1,VLOOKUP($T227,Male_Annuity_Tables,MATCH($BS$3+3,'Mortality Tables'!$N$1:$DN$1,0),FALSE),VLOOKUP($T227,Fe_Annuity_Tables,MATCH(CO$3+3,'Mortality Tables'!$N$1:$DN$1,0),FALSE)),"")</f>
        <v>89264.650433375107</v>
      </c>
      <c r="CP227" s="685">
        <f>IFERROR((CO227+AY227*Contr_Rate)*(1+Inv_Return)*IF($D227=$C$1,VLOOKUP($T227,Male_Annuity_Tables,MATCH($BS$3+3,'Mortality Tables'!$N$1:$DN$1,0),FALSE),VLOOKUP($T227,Fe_Annuity_Tables,MATCH(CP$3+3,'Mortality Tables'!$N$1:$DN$1,0),FALSE)),"")</f>
        <v>88325.053780952585</v>
      </c>
      <c r="CQ227" s="685">
        <f>IFERROR((CP227+AZ227*Contr_Rate)*(1+Inv_Return)*IF($D227=$C$1,VLOOKUP($T227,Male_Annuity_Tables,MATCH($BS$3+3,'Mortality Tables'!$N$1:$DN$1,0),FALSE),VLOOKUP($T227,Fe_Annuity_Tables,MATCH(CQ$3+3,'Mortality Tables'!$N$1:$DN$1,0),FALSE)),"")</f>
        <v>87345.004187495841</v>
      </c>
      <c r="CR227" s="685" t="str">
        <f>IFERROR((CQ227+BA227*Contr_Rate)*(1+Inv_Return)*IF($D227=$C$1,VLOOKUP($T227,Male_Annuity_Tables,MATCH($BS$3+3,'Mortality Tables'!$N$1:$DN$1,0),FALSE),VLOOKUP($T227,Fe_Annuity_Tables,MATCH(CR$3+3,'Mortality Tables'!$N$1:$DN$1,0),FALSE)),"")</f>
        <v/>
      </c>
      <c r="CS227" s="685" t="str">
        <f>IFERROR((CR227+BB227*Contr_Rate)*(1+Inv_Return)*IF($D227=$C$1,VLOOKUP($T227,Male_Annuity_Tables,MATCH($BS$3+3,'Mortality Tables'!$N$1:$DN$1,0),FALSE),VLOOKUP($T227,Fe_Annuity_Tables,MATCH(CS$3+3,'Mortality Tables'!$N$1:$DN$1,0),FALSE)),"")</f>
        <v/>
      </c>
      <c r="CT227" s="685" t="str">
        <f>IFERROR((CS227+BC227*Contr_Rate)*(1+Inv_Return)*IF($D227=$C$1,VLOOKUP($T227,Male_Annuity_Tables,MATCH($BS$3+3,'Mortality Tables'!$N$1:$DN$1,0),FALSE),VLOOKUP($T227,Fe_Annuity_Tables,MATCH(CT$3+3,'Mortality Tables'!$N$1:$DN$1,0),FALSE)),"")</f>
        <v/>
      </c>
      <c r="CU227" s="685" t="str">
        <f>IFERROR((CT227+BD227*Contr_Rate)*(1+Inv_Return)*IF($D227=$C$1,VLOOKUP($T227,Male_Annuity_Tables,MATCH($BS$3+3,'Mortality Tables'!$N$1:$DN$1,0),FALSE),VLOOKUP($T227,Fe_Annuity_Tables,MATCH(CU$3+3,'Mortality Tables'!$N$1:$DN$1,0),FALSE)),"")</f>
        <v/>
      </c>
      <c r="CV227" s="685" t="str">
        <f>IFERROR((CU227+BE227*Contr_Rate)*(1+Inv_Return)*IF($D227=$C$1,VLOOKUP($T227,Male_Annuity_Tables,MATCH($BS$3+3,'Mortality Tables'!$N$1:$DN$1,0),FALSE),VLOOKUP($T227,Fe_Annuity_Tables,MATCH(CV$3+3,'Mortality Tables'!$N$1:$DN$1,0),FALSE)),"")</f>
        <v/>
      </c>
      <c r="CW227" s="685" t="str">
        <f>IFERROR((CV227+BF227*Contr_Rate)*(1+Inv_Return)*IF($D227=$C$1,VLOOKUP($T227,Male_Annuity_Tables,MATCH($BS$3+3,'Mortality Tables'!$N$1:$DN$1,0),FALSE),VLOOKUP($T227,Fe_Annuity_Tables,MATCH(CW$3+3,'Mortality Tables'!$N$1:$DN$1,0),FALSE)),"")</f>
        <v/>
      </c>
      <c r="CX227" s="685" t="str">
        <f>IFERROR((CW227+BG227*Contr_Rate)*(1+Inv_Return)*IF($D227=$C$1,VLOOKUP($T227,Male_Annuity_Tables,MATCH($BS$3+3,'Mortality Tables'!$N$1:$DN$1,0),FALSE),VLOOKUP($T227,Fe_Annuity_Tables,MATCH(CX$3+3,'Mortality Tables'!$N$1:$DN$1,0),FALSE)),"")</f>
        <v/>
      </c>
      <c r="CY227" s="685" t="str">
        <f>IFERROR((CX227+BH227*Contr_Rate)*(1+Inv_Return)*IF($D227=$C$1,VLOOKUP($T227,Male_Annuity_Tables,MATCH($BS$3+3,'Mortality Tables'!$N$1:$DN$1,0),FALSE),VLOOKUP($T227,Fe_Annuity_Tables,MATCH(CY$3+3,'Mortality Tables'!$N$1:$DN$1,0),FALSE)),"")</f>
        <v/>
      </c>
      <c r="CZ227" s="685" t="str">
        <f>IFERROR((CY227+BI227*Contr_Rate)*(1+Inv_Return)*IF($D227=$C$1,VLOOKUP($T227,Male_Annuity_Tables,MATCH($BS$3+3,'Mortality Tables'!$N$1:$DN$1,0),FALSE),VLOOKUP($T227,Fe_Annuity_Tables,MATCH(CZ$3+3,'Mortality Tables'!$N$1:$DN$1,0),FALSE)),"")</f>
        <v/>
      </c>
      <c r="DA227" s="685" t="str">
        <f>IFERROR((CZ227+BJ227*Contr_Rate)*(1+Inv_Return)*IF($D227=$C$1,VLOOKUP($T227,Male_Annuity_Tables,MATCH($BS$3+3,'Mortality Tables'!$N$1:$DN$1,0),FALSE),VLOOKUP($T227,Fe_Annuity_Tables,MATCH(DA$3+3,'Mortality Tables'!$N$1:$DN$1,0),FALSE)),"")</f>
        <v/>
      </c>
      <c r="DB227" s="685" t="str">
        <f>IFERROR((DA227+BK227*Contr_Rate)*(1+Inv_Return)*IF($D227=$C$1,VLOOKUP($T227,Male_Annuity_Tables,MATCH($BS$3+3,'Mortality Tables'!$N$1:$DN$1,0),FALSE),VLOOKUP($T227,Fe_Annuity_Tables,MATCH(DB$3+3,'Mortality Tables'!$N$1:$DN$1,0),FALSE)),"")</f>
        <v/>
      </c>
      <c r="DC227" s="685" t="str">
        <f>IFERROR((DB227+BL227*Contr_Rate)*(1+Inv_Return)*IF($D227=$C$1,VLOOKUP($T227,Male_Annuity_Tables,MATCH($BS$3+3,'Mortality Tables'!$N$1:$DN$1,0),FALSE),VLOOKUP($T227,Fe_Annuity_Tables,MATCH(DC$3+3,'Mortality Tables'!$N$1:$DN$1,0),FALSE)),"")</f>
        <v/>
      </c>
      <c r="DD227" s="685" t="str">
        <f>IFERROR((DC227+BM227*Contr_Rate)*(1+Inv_Return)*IF($D227=$C$1,VLOOKUP($T227,Male_Annuity_Tables,MATCH($BS$3+3,'Mortality Tables'!$N$1:$DN$1,0),FALSE),VLOOKUP($T227,Fe_Annuity_Tables,MATCH(DD$3+3,'Mortality Tables'!$N$1:$DN$1,0),FALSE)),"")</f>
        <v/>
      </c>
      <c r="DE227" s="685" t="str">
        <f>IFERROR((DD227+BN227*Contr_Rate)*(1+Inv_Return)*IF($D227=$C$1,VLOOKUP($T227,Male_Annuity_Tables,MATCH($BS$3+3,'Mortality Tables'!$N$1:$DN$1,0),FALSE),VLOOKUP($T227,Fe_Annuity_Tables,MATCH(DE$3+3,'Mortality Tables'!$N$1:$DN$1,0),FALSE)),"")</f>
        <v/>
      </c>
      <c r="DF227" s="685" t="str">
        <f>IFERROR((DE227+BO227*Contr_Rate)*(1+Inv_Return)*IF($D227=$C$1,VLOOKUP($T227,Male_Annuity_Tables,MATCH($BS$3+3,'Mortality Tables'!$N$1:$DN$1,0),FALSE),VLOOKUP($T227,Fe_Annuity_Tables,MATCH(DF$3+3,'Mortality Tables'!$N$1:$DN$1,0),FALSE)),"")</f>
        <v/>
      </c>
      <c r="DG227" s="685" t="str">
        <f>IFERROR((DF227+BP227*Contr_Rate)*(1+Inv_Return)*IF($D227=$C$1,VLOOKUP($T227,Male_Annuity_Tables,MATCH($BS$3+3,'Mortality Tables'!$N$1:$DN$1,0),FALSE),VLOOKUP($T227,Fe_Annuity_Tables,MATCH(DG$3+3,'Mortality Tables'!$N$1:$DN$1,0),FALSE)),"")</f>
        <v/>
      </c>
      <c r="DH227" s="685" t="str">
        <f>IFERROR((DG227+BQ227*Contr_Rate)*(1+Inv_Return)*IF($D227=$C$1,VLOOKUP($T227,Male_Annuity_Tables,MATCH($BS$3+3,'Mortality Tables'!$N$1:$DN$1,0),FALSE),VLOOKUP($T227,Fe_Annuity_Tables,MATCH(DH$3+3,'Mortality Tables'!$N$1:$DN$1,0),FALSE)),"")</f>
        <v/>
      </c>
      <c r="DJ227" s="686">
        <f t="shared" si="144"/>
        <v>1350799.6911945005</v>
      </c>
      <c r="DK227" s="680">
        <f t="shared" si="60"/>
        <v>8.8017766057058875</v>
      </c>
      <c r="DL227" s="686">
        <f t="shared" si="145"/>
        <v>102824.21761461339</v>
      </c>
      <c r="DM227" s="686">
        <f t="shared" si="132"/>
        <v>10217109.160117771</v>
      </c>
      <c r="DN227" s="687">
        <f t="shared" si="146"/>
        <v>1.0063924736752852E-2</v>
      </c>
      <c r="DP227" s="688">
        <f t="shared" si="147"/>
        <v>217900.01126151925</v>
      </c>
      <c r="DQ227" s="688">
        <f t="shared" si="148"/>
        <v>271813.31706092216</v>
      </c>
      <c r="DR227" s="688">
        <f t="shared" si="149"/>
        <v>250570.97203595319</v>
      </c>
    </row>
    <row r="228" spans="1:122" s="657" customFormat="1" ht="14.5">
      <c r="A228" s="675" t="s">
        <v>1524</v>
      </c>
      <c r="B228" s="675" t="s">
        <v>1525</v>
      </c>
      <c r="C228" s="675" t="s">
        <v>115</v>
      </c>
      <c r="D228" s="675" t="s">
        <v>60</v>
      </c>
      <c r="E228" s="676">
        <v>24581</v>
      </c>
      <c r="F228" s="677">
        <v>38494</v>
      </c>
      <c r="G228" s="677">
        <v>44541</v>
      </c>
      <c r="H228" s="678">
        <v>1145533</v>
      </c>
      <c r="I228" s="678">
        <v>59785.73</v>
      </c>
      <c r="J228" s="678">
        <v>68701.61</v>
      </c>
      <c r="K228" s="678"/>
      <c r="L228" s="678">
        <v>128487.34</v>
      </c>
      <c r="M228" s="679">
        <f>IF(COUNTIF($A$4:A228,A228)=1,0,1)</f>
        <v>0</v>
      </c>
      <c r="N228" s="680" t="str">
        <f t="shared" si="138"/>
        <v>Okay</v>
      </c>
      <c r="O228" s="680" t="str">
        <f t="shared" si="139"/>
        <v>TRUE</v>
      </c>
      <c r="P228" s="680" t="b">
        <f t="shared" si="140"/>
        <v>1</v>
      </c>
      <c r="Q228" s="680" t="b">
        <f t="shared" si="76"/>
        <v>1</v>
      </c>
      <c r="R228" s="680" t="b">
        <f t="shared" si="77"/>
        <v>1</v>
      </c>
      <c r="S228" s="681">
        <f t="shared" si="141"/>
        <v>38.11780821917808</v>
      </c>
      <c r="T228" s="682">
        <f t="shared" si="78"/>
        <v>57</v>
      </c>
      <c r="U228" s="682">
        <f t="shared" si="130"/>
        <v>54</v>
      </c>
      <c r="V228" s="682">
        <f t="shared" si="79"/>
        <v>3.0547945205479454</v>
      </c>
      <c r="W228" s="682">
        <f t="shared" si="142"/>
        <v>3</v>
      </c>
      <c r="X228" s="683">
        <f t="shared" si="143"/>
        <v>385462.02</v>
      </c>
      <c r="Y228" s="684">
        <f t="shared" si="123"/>
        <v>6.5300000000000002E-3</v>
      </c>
      <c r="Z228" s="684">
        <f>IF($D228=$C$1,VLOOKUP($T228,Male_Annuity_Tables,MATCH($W228+2,'Mortality Tables'!$DS$1:$HT$1,0),FALSE),VLOOKUP($T228,Fe_Annuity_Tables,MATCH($W228+2,'Mortality Tables'!$M$1:$DN$1,0),FALSE))</f>
        <v>0.83911514819633914</v>
      </c>
      <c r="AA228" s="664"/>
      <c r="AB228" s="685">
        <f t="shared" si="152"/>
        <v>1203897.9063500001</v>
      </c>
      <c r="AC228" s="685">
        <f t="shared" si="152"/>
        <v>1265236.5046785325</v>
      </c>
      <c r="AD228" s="685">
        <f t="shared" si="152"/>
        <v>1329700.3045919039</v>
      </c>
      <c r="AE228" s="685" t="str">
        <f t="shared" si="152"/>
        <v/>
      </c>
      <c r="AF228" s="685" t="str">
        <f t="shared" si="152"/>
        <v/>
      </c>
      <c r="AG228" s="685" t="str">
        <f t="shared" si="152"/>
        <v/>
      </c>
      <c r="AH228" s="685" t="str">
        <f t="shared" si="152"/>
        <v/>
      </c>
      <c r="AI228" s="685" t="str">
        <f t="shared" si="152"/>
        <v/>
      </c>
      <c r="AJ228" s="685" t="str">
        <f t="shared" si="152"/>
        <v/>
      </c>
      <c r="AK228" s="685" t="str">
        <f t="shared" si="152"/>
        <v/>
      </c>
      <c r="AL228" s="685" t="str">
        <f t="shared" si="152"/>
        <v/>
      </c>
      <c r="AM228" s="685" t="str">
        <f t="shared" si="152"/>
        <v/>
      </c>
      <c r="AN228" s="685" t="str">
        <f t="shared" si="152"/>
        <v/>
      </c>
      <c r="AO228" s="685" t="str">
        <f t="shared" si="152"/>
        <v/>
      </c>
      <c r="AP228" s="685" t="str">
        <f t="shared" si="152"/>
        <v/>
      </c>
      <c r="AQ228" s="685" t="str">
        <f t="shared" si="152"/>
        <v/>
      </c>
      <c r="AR228" s="685" t="str">
        <f t="shared" si="151"/>
        <v/>
      </c>
      <c r="AS228" s="685" t="str">
        <f t="shared" si="151"/>
        <v/>
      </c>
      <c r="AT228" s="685" t="str">
        <f t="shared" si="151"/>
        <v/>
      </c>
      <c r="AU228" s="685" t="str">
        <f t="shared" si="151"/>
        <v/>
      </c>
      <c r="AV228" s="685" t="str">
        <f t="shared" si="151"/>
        <v/>
      </c>
      <c r="AW228" s="685" t="str">
        <f t="shared" si="151"/>
        <v/>
      </c>
      <c r="AX228" s="685" t="str">
        <f t="shared" si="151"/>
        <v/>
      </c>
      <c r="AY228" s="685" t="str">
        <f t="shared" si="151"/>
        <v/>
      </c>
      <c r="AZ228" s="685" t="str">
        <f t="shared" si="151"/>
        <v/>
      </c>
      <c r="BA228" s="685" t="str">
        <f t="shared" si="151"/>
        <v/>
      </c>
      <c r="BB228" s="685" t="str">
        <f t="shared" si="151"/>
        <v/>
      </c>
      <c r="BC228" s="685" t="str">
        <f t="shared" si="151"/>
        <v/>
      </c>
      <c r="BD228" s="685" t="str">
        <f t="shared" si="151"/>
        <v/>
      </c>
      <c r="BE228" s="685" t="str">
        <f t="shared" si="151"/>
        <v/>
      </c>
      <c r="BF228" s="685" t="str">
        <f t="shared" si="151"/>
        <v/>
      </c>
      <c r="BG228" s="685" t="str">
        <f t="shared" si="153"/>
        <v/>
      </c>
      <c r="BH228" s="685" t="str">
        <f t="shared" si="153"/>
        <v/>
      </c>
      <c r="BI228" s="685" t="str">
        <f t="shared" si="153"/>
        <v/>
      </c>
      <c r="BJ228" s="685" t="str">
        <f t="shared" si="153"/>
        <v/>
      </c>
      <c r="BK228" s="685" t="str">
        <f t="shared" si="153"/>
        <v/>
      </c>
      <c r="BL228" s="685" t="str">
        <f t="shared" si="153"/>
        <v/>
      </c>
      <c r="BM228" s="685" t="str">
        <f t="shared" si="153"/>
        <v/>
      </c>
      <c r="BN228" s="685" t="str">
        <f t="shared" si="153"/>
        <v/>
      </c>
      <c r="BO228" s="685" t="str">
        <f t="shared" si="153"/>
        <v/>
      </c>
      <c r="BP228" s="685" t="str">
        <f t="shared" si="153"/>
        <v/>
      </c>
      <c r="BQ228" s="685" t="str">
        <f t="shared" si="153"/>
        <v/>
      </c>
      <c r="BR228" s="529"/>
      <c r="BS228" s="685">
        <f>IFERROR(($L228+AB228*Contr_Rate)*(1+Inv_Return)*IF($D228=$C$1,VLOOKUP($T228,Male_Annuity_Tables,MATCH($BS$3+3,'Mortality Tables'!$N$1:$DN$1,0),FALSE),VLOOKUP($T228,Fe_Annuity_Tables,MATCH(BS$3+3,'Mortality Tables'!$N$1:$DN$1,0),FALSE)),"")</f>
        <v>474911.73645062651</v>
      </c>
      <c r="BT228" s="685">
        <f>IFERROR(($BS228+AC228*Contr_Rate)*(1+Inv_Return)*IF($D228=$C$1,VLOOKUP($T228,Male_Annuity_Tables,MATCH($BS$3+3,'Mortality Tables'!$N$1:$DN$1,0),FALSE),VLOOKUP($T228,Fe_Annuity_Tables,MATCH(BT$3+3,'Mortality Tables'!$N$1:$DN$1,0),FALSE)),"")</f>
        <v>781700.61283982277</v>
      </c>
      <c r="BU228" s="685">
        <f>IFERROR((BT228+AD228*Contr_Rate)*(1+Inv_Return)*IF($D228=$C$1,VLOOKUP($T228,Male_Annuity_Tables,MATCH($BS$3+3,'Mortality Tables'!$N$1:$DN$1,0),FALSE),VLOOKUP($T228,Fe_Annuity_Tables,MATCH(BU$3+3,'Mortality Tables'!$N$1:$DN$1,0),FALSE)),"")</f>
        <v>1018054.6826319015</v>
      </c>
      <c r="BV228" s="685" t="str">
        <f>IFERROR((BU228+AE228*Contr_Rate)*(1+Inv_Return)*IF($D228=$C$1,VLOOKUP($T228,Male_Annuity_Tables,MATCH($BS$3+3,'Mortality Tables'!$N$1:$DN$1,0),FALSE),VLOOKUP($T228,Fe_Annuity_Tables,MATCH(BV$3+3,'Mortality Tables'!$N$1:$DN$1,0),FALSE)),"")</f>
        <v/>
      </c>
      <c r="BW228" s="685" t="str">
        <f>IFERROR((BV228+AF228*Contr_Rate)*(1+Inv_Return)*IF($D228=$C$1,VLOOKUP($T228,Male_Annuity_Tables,MATCH($BS$3+3,'Mortality Tables'!$N$1:$DN$1,0),FALSE),VLOOKUP($T228,Fe_Annuity_Tables,MATCH(BW$3+3,'Mortality Tables'!$N$1:$DN$1,0),FALSE)),"")</f>
        <v/>
      </c>
      <c r="BX228" s="685" t="str">
        <f>IFERROR((BW228+AG228*Contr_Rate)*(1+Inv_Return)*IF($D228=$C$1,VLOOKUP($T228,Male_Annuity_Tables,MATCH($BS$3+3,'Mortality Tables'!$N$1:$DN$1,0),FALSE),VLOOKUP($T228,Fe_Annuity_Tables,MATCH(BX$3+3,'Mortality Tables'!$N$1:$DN$1,0),FALSE)),"")</f>
        <v/>
      </c>
      <c r="BY228" s="685" t="str">
        <f>IFERROR((BX228+AH228*Contr_Rate)*(1+Inv_Return)*IF($D228=$C$1,VLOOKUP($T228,Male_Annuity_Tables,MATCH($BS$3+3,'Mortality Tables'!$N$1:$DN$1,0),FALSE),VLOOKUP($T228,Fe_Annuity_Tables,MATCH(BY$3+3,'Mortality Tables'!$N$1:$DN$1,0),FALSE)),"")</f>
        <v/>
      </c>
      <c r="BZ228" s="685" t="str">
        <f>IFERROR((BY228+AI228*Contr_Rate)*(1+Inv_Return)*IF($D228=$C$1,VLOOKUP($T228,Male_Annuity_Tables,MATCH($BS$3+3,'Mortality Tables'!$N$1:$DN$1,0),FALSE),VLOOKUP($T228,Fe_Annuity_Tables,MATCH(BZ$3+3,'Mortality Tables'!$N$1:$DN$1,0),FALSE)),"")</f>
        <v/>
      </c>
      <c r="CA228" s="685" t="str">
        <f>IFERROR((BZ228+AJ228*Contr_Rate)*(1+Inv_Return)*IF($D228=$C$1,VLOOKUP($T228,Male_Annuity_Tables,MATCH($BS$3+3,'Mortality Tables'!$N$1:$DN$1,0),FALSE),VLOOKUP($T228,Fe_Annuity_Tables,MATCH(CA$3+3,'Mortality Tables'!$N$1:$DN$1,0),FALSE)),"")</f>
        <v/>
      </c>
      <c r="CB228" s="685" t="str">
        <f>IFERROR((CA228+AK228*Contr_Rate)*(1+Inv_Return)*IF($D228=$C$1,VLOOKUP($T228,Male_Annuity_Tables,MATCH($BS$3+3,'Mortality Tables'!$N$1:$DN$1,0),FALSE),VLOOKUP($T228,Fe_Annuity_Tables,MATCH(CB$3+3,'Mortality Tables'!$N$1:$DN$1,0),FALSE)),"")</f>
        <v/>
      </c>
      <c r="CC228" s="685" t="str">
        <f>IFERROR((CB228+AL228*Contr_Rate)*(1+Inv_Return)*IF($D228=$C$1,VLOOKUP($T228,Male_Annuity_Tables,MATCH($BS$3+3,'Mortality Tables'!$N$1:$DN$1,0),FALSE),VLOOKUP($T228,Fe_Annuity_Tables,MATCH(CC$3+3,'Mortality Tables'!$N$1:$DN$1,0),FALSE)),"")</f>
        <v/>
      </c>
      <c r="CD228" s="685" t="str">
        <f>IFERROR((CC228+AM228*Contr_Rate)*(1+Inv_Return)*IF($D228=$C$1,VLOOKUP($T228,Male_Annuity_Tables,MATCH($BS$3+3,'Mortality Tables'!$N$1:$DN$1,0),FALSE),VLOOKUP($T228,Fe_Annuity_Tables,MATCH(CD$3+3,'Mortality Tables'!$N$1:$DN$1,0),FALSE)),"")</f>
        <v/>
      </c>
      <c r="CE228" s="685" t="str">
        <f>IFERROR((CD228+AN228*Contr_Rate)*(1+Inv_Return)*IF($D228=$C$1,VLOOKUP($T228,Male_Annuity_Tables,MATCH($BS$3+3,'Mortality Tables'!$N$1:$DN$1,0),FALSE),VLOOKUP($T228,Fe_Annuity_Tables,MATCH(CE$3+3,'Mortality Tables'!$N$1:$DN$1,0),FALSE)),"")</f>
        <v/>
      </c>
      <c r="CF228" s="685" t="str">
        <f>IFERROR((CE228+AO228*Contr_Rate)*(1+Inv_Return)*IF($D228=$C$1,VLOOKUP($T228,Male_Annuity_Tables,MATCH($BS$3+3,'Mortality Tables'!$N$1:$DN$1,0),FALSE),VLOOKUP($T228,Fe_Annuity_Tables,MATCH(CF$3+3,'Mortality Tables'!$N$1:$DN$1,0),FALSE)),"")</f>
        <v/>
      </c>
      <c r="CG228" s="685" t="str">
        <f>IFERROR((CF228+AP228*Contr_Rate)*(1+Inv_Return)*IF($D228=$C$1,VLOOKUP($T228,Male_Annuity_Tables,MATCH($BS$3+3,'Mortality Tables'!$N$1:$DN$1,0),FALSE),VLOOKUP($T228,Fe_Annuity_Tables,MATCH(CG$3+3,'Mortality Tables'!$N$1:$DN$1,0),FALSE)),"")</f>
        <v/>
      </c>
      <c r="CH228" s="685" t="str">
        <f>IFERROR((CG228+AQ228*Contr_Rate)*(1+Inv_Return)*IF($D228=$C$1,VLOOKUP($T228,Male_Annuity_Tables,MATCH($BS$3+3,'Mortality Tables'!$N$1:$DN$1,0),FALSE),VLOOKUP($T228,Fe_Annuity_Tables,MATCH(CH$3+3,'Mortality Tables'!$N$1:$DN$1,0),FALSE)),"")</f>
        <v/>
      </c>
      <c r="CI228" s="685" t="str">
        <f>IFERROR((CH228+AR228*Contr_Rate)*(1+Inv_Return)*IF($D228=$C$1,VLOOKUP($T228,Male_Annuity_Tables,MATCH($BS$3+3,'Mortality Tables'!$N$1:$DN$1,0),FALSE),VLOOKUP($T228,Fe_Annuity_Tables,MATCH(CI$3+3,'Mortality Tables'!$N$1:$DN$1,0),FALSE)),"")</f>
        <v/>
      </c>
      <c r="CJ228" s="685" t="str">
        <f>IFERROR((CI228+AS228*Contr_Rate)*(1+Inv_Return)*IF($D228=$C$1,VLOOKUP($T228,Male_Annuity_Tables,MATCH($BS$3+3,'Mortality Tables'!$N$1:$DN$1,0),FALSE),VLOOKUP($T228,Fe_Annuity_Tables,MATCH(CJ$3+3,'Mortality Tables'!$N$1:$DN$1,0),FALSE)),"")</f>
        <v/>
      </c>
      <c r="CK228" s="685" t="str">
        <f>IFERROR((CJ228+AT228*Contr_Rate)*(1+Inv_Return)*IF($D228=$C$1,VLOOKUP($T228,Male_Annuity_Tables,MATCH($BS$3+3,'Mortality Tables'!$N$1:$DN$1,0),FALSE),VLOOKUP($T228,Fe_Annuity_Tables,MATCH(CK$3+3,'Mortality Tables'!$N$1:$DN$1,0),FALSE)),"")</f>
        <v/>
      </c>
      <c r="CL228" s="685" t="str">
        <f>IFERROR((CK228+AU228*Contr_Rate)*(1+Inv_Return)*IF($D228=$C$1,VLOOKUP($T228,Male_Annuity_Tables,MATCH($BS$3+3,'Mortality Tables'!$N$1:$DN$1,0),FALSE),VLOOKUP($T228,Fe_Annuity_Tables,MATCH(CL$3+3,'Mortality Tables'!$N$1:$DN$1,0),FALSE)),"")</f>
        <v/>
      </c>
      <c r="CM228" s="685" t="str">
        <f>IFERROR((CL228+AV228*Contr_Rate)*(1+Inv_Return)*IF($D228=$C$1,VLOOKUP($T228,Male_Annuity_Tables,MATCH($BS$3+3,'Mortality Tables'!$N$1:$DN$1,0),FALSE),VLOOKUP($T228,Fe_Annuity_Tables,MATCH(CM$3+3,'Mortality Tables'!$N$1:$DN$1,0),FALSE)),"")</f>
        <v/>
      </c>
      <c r="CN228" s="685" t="str">
        <f>IFERROR((CM228+AW228*Contr_Rate)*(1+Inv_Return)*IF($D228=$C$1,VLOOKUP($T228,Male_Annuity_Tables,MATCH($BS$3+3,'Mortality Tables'!$N$1:$DN$1,0),FALSE),VLOOKUP($T228,Fe_Annuity_Tables,MATCH(CN$3+3,'Mortality Tables'!$N$1:$DN$1,0),FALSE)),"")</f>
        <v/>
      </c>
      <c r="CO228" s="685" t="str">
        <f>IFERROR((CN228+AX228*Contr_Rate)*(1+Inv_Return)*IF($D228=$C$1,VLOOKUP($T228,Male_Annuity_Tables,MATCH($BS$3+3,'Mortality Tables'!$N$1:$DN$1,0),FALSE),VLOOKUP($T228,Fe_Annuity_Tables,MATCH(CO$3+3,'Mortality Tables'!$N$1:$DN$1,0),FALSE)),"")</f>
        <v/>
      </c>
      <c r="CP228" s="685" t="str">
        <f>IFERROR((CO228+AY228*Contr_Rate)*(1+Inv_Return)*IF($D228=$C$1,VLOOKUP($T228,Male_Annuity_Tables,MATCH($BS$3+3,'Mortality Tables'!$N$1:$DN$1,0),FALSE),VLOOKUP($T228,Fe_Annuity_Tables,MATCH(CP$3+3,'Mortality Tables'!$N$1:$DN$1,0),FALSE)),"")</f>
        <v/>
      </c>
      <c r="CQ228" s="685" t="str">
        <f>IFERROR((CP228+AZ228*Contr_Rate)*(1+Inv_Return)*IF($D228=$C$1,VLOOKUP($T228,Male_Annuity_Tables,MATCH($BS$3+3,'Mortality Tables'!$N$1:$DN$1,0),FALSE),VLOOKUP($T228,Fe_Annuity_Tables,MATCH(CQ$3+3,'Mortality Tables'!$N$1:$DN$1,0),FALSE)),"")</f>
        <v/>
      </c>
      <c r="CR228" s="685" t="str">
        <f>IFERROR((CQ228+BA228*Contr_Rate)*(1+Inv_Return)*IF($D228=$C$1,VLOOKUP($T228,Male_Annuity_Tables,MATCH($BS$3+3,'Mortality Tables'!$N$1:$DN$1,0),FALSE),VLOOKUP($T228,Fe_Annuity_Tables,MATCH(CR$3+3,'Mortality Tables'!$N$1:$DN$1,0),FALSE)),"")</f>
        <v/>
      </c>
      <c r="CS228" s="685" t="str">
        <f>IFERROR((CR228+BB228*Contr_Rate)*(1+Inv_Return)*IF($D228=$C$1,VLOOKUP($T228,Male_Annuity_Tables,MATCH($BS$3+3,'Mortality Tables'!$N$1:$DN$1,0),FALSE),VLOOKUP($T228,Fe_Annuity_Tables,MATCH(CS$3+3,'Mortality Tables'!$N$1:$DN$1,0),FALSE)),"")</f>
        <v/>
      </c>
      <c r="CT228" s="685" t="str">
        <f>IFERROR((CS228+BC228*Contr_Rate)*(1+Inv_Return)*IF($D228=$C$1,VLOOKUP($T228,Male_Annuity_Tables,MATCH($BS$3+3,'Mortality Tables'!$N$1:$DN$1,0),FALSE),VLOOKUP($T228,Fe_Annuity_Tables,MATCH(CT$3+3,'Mortality Tables'!$N$1:$DN$1,0),FALSE)),"")</f>
        <v/>
      </c>
      <c r="CU228" s="685" t="str">
        <f>IFERROR((CT228+BD228*Contr_Rate)*(1+Inv_Return)*IF($D228=$C$1,VLOOKUP($T228,Male_Annuity_Tables,MATCH($BS$3+3,'Mortality Tables'!$N$1:$DN$1,0),FALSE),VLOOKUP($T228,Fe_Annuity_Tables,MATCH(CU$3+3,'Mortality Tables'!$N$1:$DN$1,0),FALSE)),"")</f>
        <v/>
      </c>
      <c r="CV228" s="685" t="str">
        <f>IFERROR((CU228+BE228*Contr_Rate)*(1+Inv_Return)*IF($D228=$C$1,VLOOKUP($T228,Male_Annuity_Tables,MATCH($BS$3+3,'Mortality Tables'!$N$1:$DN$1,0),FALSE),VLOOKUP($T228,Fe_Annuity_Tables,MATCH(CV$3+3,'Mortality Tables'!$N$1:$DN$1,0),FALSE)),"")</f>
        <v/>
      </c>
      <c r="CW228" s="685" t="str">
        <f>IFERROR((CV228+BF228*Contr_Rate)*(1+Inv_Return)*IF($D228=$C$1,VLOOKUP($T228,Male_Annuity_Tables,MATCH($BS$3+3,'Mortality Tables'!$N$1:$DN$1,0),FALSE),VLOOKUP($T228,Fe_Annuity_Tables,MATCH(CW$3+3,'Mortality Tables'!$N$1:$DN$1,0),FALSE)),"")</f>
        <v/>
      </c>
      <c r="CX228" s="685" t="str">
        <f>IFERROR((CW228+BG228*Contr_Rate)*(1+Inv_Return)*IF($D228=$C$1,VLOOKUP($T228,Male_Annuity_Tables,MATCH($BS$3+3,'Mortality Tables'!$N$1:$DN$1,0),FALSE),VLOOKUP($T228,Fe_Annuity_Tables,MATCH(CX$3+3,'Mortality Tables'!$N$1:$DN$1,0),FALSE)),"")</f>
        <v/>
      </c>
      <c r="CY228" s="685" t="str">
        <f>IFERROR((CX228+BH228*Contr_Rate)*(1+Inv_Return)*IF($D228=$C$1,VLOOKUP($T228,Male_Annuity_Tables,MATCH($BS$3+3,'Mortality Tables'!$N$1:$DN$1,0),FALSE),VLOOKUP($T228,Fe_Annuity_Tables,MATCH(CY$3+3,'Mortality Tables'!$N$1:$DN$1,0),FALSE)),"")</f>
        <v/>
      </c>
      <c r="CZ228" s="685" t="str">
        <f>IFERROR((CY228+BI228*Contr_Rate)*(1+Inv_Return)*IF($D228=$C$1,VLOOKUP($T228,Male_Annuity_Tables,MATCH($BS$3+3,'Mortality Tables'!$N$1:$DN$1,0),FALSE),VLOOKUP($T228,Fe_Annuity_Tables,MATCH(CZ$3+3,'Mortality Tables'!$N$1:$DN$1,0),FALSE)),"")</f>
        <v/>
      </c>
      <c r="DA228" s="685" t="str">
        <f>IFERROR((CZ228+BJ228*Contr_Rate)*(1+Inv_Return)*IF($D228=$C$1,VLOOKUP($T228,Male_Annuity_Tables,MATCH($BS$3+3,'Mortality Tables'!$N$1:$DN$1,0),FALSE),VLOOKUP($T228,Fe_Annuity_Tables,MATCH(DA$3+3,'Mortality Tables'!$N$1:$DN$1,0),FALSE)),"")</f>
        <v/>
      </c>
      <c r="DB228" s="685" t="str">
        <f>IFERROR((DA228+BK228*Contr_Rate)*(1+Inv_Return)*IF($D228=$C$1,VLOOKUP($T228,Male_Annuity_Tables,MATCH($BS$3+3,'Mortality Tables'!$N$1:$DN$1,0),FALSE),VLOOKUP($T228,Fe_Annuity_Tables,MATCH(DB$3+3,'Mortality Tables'!$N$1:$DN$1,0),FALSE)),"")</f>
        <v/>
      </c>
      <c r="DC228" s="685" t="str">
        <f>IFERROR((DB228+BL228*Contr_Rate)*(1+Inv_Return)*IF($D228=$C$1,VLOOKUP($T228,Male_Annuity_Tables,MATCH($BS$3+3,'Mortality Tables'!$N$1:$DN$1,0),FALSE),VLOOKUP($T228,Fe_Annuity_Tables,MATCH(DC$3+3,'Mortality Tables'!$N$1:$DN$1,0),FALSE)),"")</f>
        <v/>
      </c>
      <c r="DD228" s="685" t="str">
        <f>IFERROR((DC228+BM228*Contr_Rate)*(1+Inv_Return)*IF($D228=$C$1,VLOOKUP($T228,Male_Annuity_Tables,MATCH($BS$3+3,'Mortality Tables'!$N$1:$DN$1,0),FALSE),VLOOKUP($T228,Fe_Annuity_Tables,MATCH(DD$3+3,'Mortality Tables'!$N$1:$DN$1,0),FALSE)),"")</f>
        <v/>
      </c>
      <c r="DE228" s="685" t="str">
        <f>IFERROR((DD228+BN228*Contr_Rate)*(1+Inv_Return)*IF($D228=$C$1,VLOOKUP($T228,Male_Annuity_Tables,MATCH($BS$3+3,'Mortality Tables'!$N$1:$DN$1,0),FALSE),VLOOKUP($T228,Fe_Annuity_Tables,MATCH(DE$3+3,'Mortality Tables'!$N$1:$DN$1,0),FALSE)),"")</f>
        <v/>
      </c>
      <c r="DF228" s="685" t="str">
        <f>IFERROR((DE228+BO228*Contr_Rate)*(1+Inv_Return)*IF($D228=$C$1,VLOOKUP($T228,Male_Annuity_Tables,MATCH($BS$3+3,'Mortality Tables'!$N$1:$DN$1,0),FALSE),VLOOKUP($T228,Fe_Annuity_Tables,MATCH(DF$3+3,'Mortality Tables'!$N$1:$DN$1,0),FALSE)),"")</f>
        <v/>
      </c>
      <c r="DG228" s="685" t="str">
        <f>IFERROR((DF228+BP228*Contr_Rate)*(1+Inv_Return)*IF($D228=$C$1,VLOOKUP($T228,Male_Annuity_Tables,MATCH($BS$3+3,'Mortality Tables'!$N$1:$DN$1,0),FALSE),VLOOKUP($T228,Fe_Annuity_Tables,MATCH(DG$3+3,'Mortality Tables'!$N$1:$DN$1,0),FALSE)),"")</f>
        <v/>
      </c>
      <c r="DH228" s="685" t="str">
        <f>IFERROR((DG228+BQ228*Contr_Rate)*(1+Inv_Return)*IF($D228=$C$1,VLOOKUP($T228,Male_Annuity_Tables,MATCH($BS$3+3,'Mortality Tables'!$N$1:$DN$1,0),FALSE),VLOOKUP($T228,Fe_Annuity_Tables,MATCH(DH$3+3,'Mortality Tables'!$N$1:$DN$1,0),FALSE)),"")</f>
        <v/>
      </c>
      <c r="DJ228" s="686">
        <f t="shared" si="144"/>
        <v>1018054.6826319015</v>
      </c>
      <c r="DK228" s="680">
        <f t="shared" si="60"/>
        <v>8.8017766057058875</v>
      </c>
      <c r="DL228" s="686">
        <f t="shared" si="145"/>
        <v>77495.336216689975</v>
      </c>
      <c r="DM228" s="686">
        <f t="shared" si="132"/>
        <v>1329700.3045919039</v>
      </c>
      <c r="DN228" s="687">
        <f t="shared" si="146"/>
        <v>5.8280302673521564E-2</v>
      </c>
      <c r="DP228" s="688">
        <f t="shared" si="147"/>
        <v>26691.70177960279</v>
      </c>
      <c r="DQ228" s="688">
        <f t="shared" si="148"/>
        <v>43934.310393742984</v>
      </c>
      <c r="DR228" s="688">
        <f t="shared" si="149"/>
        <v>57218.236355302077</v>
      </c>
    </row>
    <row r="229" spans="1:122" s="657" customFormat="1" ht="14.5">
      <c r="A229" s="675" t="s">
        <v>1526</v>
      </c>
      <c r="B229" s="675" t="s">
        <v>1527</v>
      </c>
      <c r="C229" s="675" t="s">
        <v>541</v>
      </c>
      <c r="D229" s="675" t="s">
        <v>60</v>
      </c>
      <c r="E229" s="676">
        <v>36721</v>
      </c>
      <c r="F229" s="677">
        <v>44055</v>
      </c>
      <c r="G229" s="677">
        <v>44150</v>
      </c>
      <c r="H229" s="678">
        <v>2577635</v>
      </c>
      <c r="I229" s="678">
        <v>189894.34</v>
      </c>
      <c r="J229" s="678">
        <v>133601.5</v>
      </c>
      <c r="K229" s="678">
        <v>17874.990000000002</v>
      </c>
      <c r="L229" s="678">
        <v>341370.82999999996</v>
      </c>
      <c r="M229" s="679">
        <f>IF(COUNTIF($A$4:A229,A229)=1,0,1)</f>
        <v>0</v>
      </c>
      <c r="N229" s="680" t="str">
        <f t="shared" si="138"/>
        <v>Okay</v>
      </c>
      <c r="O229" s="680" t="str">
        <f t="shared" si="139"/>
        <v>TRUE</v>
      </c>
      <c r="P229" s="680" t="b">
        <f t="shared" si="140"/>
        <v>1</v>
      </c>
      <c r="Q229" s="680" t="b">
        <f t="shared" si="76"/>
        <v>1</v>
      </c>
      <c r="R229" s="680" t="b">
        <f t="shared" si="77"/>
        <v>1</v>
      </c>
      <c r="S229" s="681">
        <f t="shared" si="141"/>
        <v>20.093150684931508</v>
      </c>
      <c r="T229" s="682">
        <f t="shared" si="78"/>
        <v>24</v>
      </c>
      <c r="U229" s="682">
        <f t="shared" si="130"/>
        <v>20</v>
      </c>
      <c r="V229" s="682">
        <f t="shared" si="79"/>
        <v>4.1260273972602741</v>
      </c>
      <c r="W229" s="682">
        <f t="shared" si="142"/>
        <v>36</v>
      </c>
      <c r="X229" s="683">
        <f t="shared" si="143"/>
        <v>12289349.879999999</v>
      </c>
      <c r="Y229" s="684">
        <f t="shared" si="123"/>
        <v>1.2099999999999999E-3</v>
      </c>
      <c r="Z229" s="684">
        <f>IF($D229=$C$1,VLOOKUP($T229,Male_Annuity_Tables,MATCH($W229+2,'Mortality Tables'!$DS$1:$HT$1,0),FALSE),VLOOKUP($T229,Fe_Annuity_Tables,MATCH($W229+2,'Mortality Tables'!$M$1:$DN$1,0),FALSE))</f>
        <v>2.2819915430895002E-3</v>
      </c>
      <c r="AA229" s="664"/>
      <c r="AB229" s="685">
        <f t="shared" si="152"/>
        <v>2708965.5032500001</v>
      </c>
      <c r="AC229" s="685">
        <f t="shared" si="152"/>
        <v>2846987.2956405878</v>
      </c>
      <c r="AD229" s="685">
        <f t="shared" si="152"/>
        <v>2992041.298353476</v>
      </c>
      <c r="AE229" s="685">
        <f t="shared" si="152"/>
        <v>3144485.8025045856</v>
      </c>
      <c r="AF229" s="685">
        <f t="shared" si="152"/>
        <v>3304697.3541421941</v>
      </c>
      <c r="AG229" s="685">
        <f t="shared" si="152"/>
        <v>3473071.6843357394</v>
      </c>
      <c r="AH229" s="685">
        <f t="shared" si="152"/>
        <v>3650024.686652645</v>
      </c>
      <c r="AI229" s="685">
        <f t="shared" si="152"/>
        <v>3835993.4444375974</v>
      </c>
      <c r="AJ229" s="685">
        <f t="shared" si="152"/>
        <v>4031437.3104316932</v>
      </c>
      <c r="AK229" s="685">
        <f t="shared" si="152"/>
        <v>4236839.0413981881</v>
      </c>
      <c r="AL229" s="685">
        <f t="shared" si="152"/>
        <v>4452705.9905574257</v>
      </c>
      <c r="AM229" s="685">
        <f t="shared" si="152"/>
        <v>4679571.3607763266</v>
      </c>
      <c r="AN229" s="685">
        <f t="shared" si="152"/>
        <v>4917995.5216078805</v>
      </c>
      <c r="AO229" s="685">
        <f t="shared" si="152"/>
        <v>5168567.3934338028</v>
      </c>
      <c r="AP229" s="685">
        <f t="shared" si="152"/>
        <v>5431905.9021292552</v>
      </c>
      <c r="AQ229" s="685">
        <f t="shared" ref="AQ229:BF252" si="155">IFERROR(IF($W229&gt;=AQ$3,($H229*(1+Ann_Salary_Growth_Rate)^AQ$3),""),0)</f>
        <v>5708661.507842741</v>
      </c>
      <c r="AR229" s="685">
        <f t="shared" si="155"/>
        <v>5999517.8116673287</v>
      </c>
      <c r="AS229" s="685">
        <f t="shared" si="155"/>
        <v>6305193.2441717787</v>
      </c>
      <c r="AT229" s="685">
        <f t="shared" si="155"/>
        <v>6626442.8399623316</v>
      </c>
      <c r="AU229" s="685">
        <f t="shared" si="155"/>
        <v>6964060.1026584124</v>
      </c>
      <c r="AV229" s="685">
        <f t="shared" si="151"/>
        <v>7318878.9648888577</v>
      </c>
      <c r="AW229" s="685">
        <f t="shared" si="151"/>
        <v>7691775.8481499469</v>
      </c>
      <c r="AX229" s="685">
        <f t="shared" si="151"/>
        <v>8083671.8276131861</v>
      </c>
      <c r="AY229" s="685">
        <f t="shared" si="151"/>
        <v>8495534.9072300792</v>
      </c>
      <c r="AZ229" s="685">
        <f t="shared" si="151"/>
        <v>8928382.4107534513</v>
      </c>
      <c r="BA229" s="685">
        <f t="shared" si="151"/>
        <v>9383283.4945813399</v>
      </c>
      <c r="BB229" s="685">
        <f t="shared" si="151"/>
        <v>9861361.7886302583</v>
      </c>
      <c r="BC229" s="685">
        <f t="shared" si="151"/>
        <v>10363798.171760973</v>
      </c>
      <c r="BD229" s="685">
        <f t="shared" si="151"/>
        <v>10891833.688612191</v>
      </c>
      <c r="BE229" s="685">
        <f t="shared" si="151"/>
        <v>11446772.615046985</v>
      </c>
      <c r="BF229" s="685">
        <f t="shared" si="151"/>
        <v>12029985.679783629</v>
      </c>
      <c r="BG229" s="685">
        <f t="shared" si="153"/>
        <v>12642913.450168606</v>
      </c>
      <c r="BH229" s="685">
        <f t="shared" si="153"/>
        <v>13287069.890454696</v>
      </c>
      <c r="BI229" s="685">
        <f t="shared" si="153"/>
        <v>13964046.101373363</v>
      </c>
      <c r="BJ229" s="685">
        <f t="shared" si="153"/>
        <v>14675514.250238338</v>
      </c>
      <c r="BK229" s="685">
        <f t="shared" si="153"/>
        <v>15423231.701287979</v>
      </c>
      <c r="BL229" s="685" t="str">
        <f t="shared" si="153"/>
        <v/>
      </c>
      <c r="BM229" s="685" t="str">
        <f t="shared" si="153"/>
        <v/>
      </c>
      <c r="BN229" s="685" t="str">
        <f t="shared" si="153"/>
        <v/>
      </c>
      <c r="BO229" s="685" t="str">
        <f t="shared" si="153"/>
        <v/>
      </c>
      <c r="BP229" s="685" t="str">
        <f t="shared" si="153"/>
        <v/>
      </c>
      <c r="BQ229" s="685" t="str">
        <f t="shared" si="153"/>
        <v/>
      </c>
      <c r="BR229" s="529"/>
      <c r="BS229" s="685">
        <f>IFERROR(($L229+AB229*Contr_Rate)*(1+Inv_Return)*IF($D229=$C$1,VLOOKUP($T229,Male_Annuity_Tables,MATCH($BS$3+3,'Mortality Tables'!$N$1:$DN$1,0),FALSE),VLOOKUP($T229,Fe_Annuity_Tables,MATCH(BS$3+3,'Mortality Tables'!$N$1:$DN$1,0),FALSE)),"")</f>
        <v>947622.94978699682</v>
      </c>
      <c r="BT229" s="685">
        <f>IFERROR(($BS229+AC229*Contr_Rate)*(1+Inv_Return)*IF($D229=$C$1,VLOOKUP($T229,Male_Annuity_Tables,MATCH($BS$3+3,'Mortality Tables'!$N$1:$DN$1,0),FALSE),VLOOKUP($T229,Fe_Annuity_Tables,MATCH(BT$3+3,'Mortality Tables'!$N$1:$DN$1,0),FALSE)),"")</f>
        <v>1182087.3458936077</v>
      </c>
      <c r="BU229" s="685">
        <f>IFERROR((BT229+AD229*Contr_Rate)*(1+Inv_Return)*IF($D229=$C$1,VLOOKUP($T229,Male_Annuity_Tables,MATCH($BS$3+3,'Mortality Tables'!$N$1:$DN$1,0),FALSE),VLOOKUP($T229,Fe_Annuity_Tables,MATCH(BU$3+3,'Mortality Tables'!$N$1:$DN$1,0),FALSE)),"")</f>
        <v>1090220.2406479705</v>
      </c>
      <c r="BV229" s="685">
        <f>IFERROR((BU229+AE229*Contr_Rate)*(1+Inv_Return)*IF($D229=$C$1,VLOOKUP($T229,Male_Annuity_Tables,MATCH($BS$3+3,'Mortality Tables'!$N$1:$DN$1,0),FALSE),VLOOKUP($T229,Fe_Annuity_Tables,MATCH(BV$3+3,'Mortality Tables'!$N$1:$DN$1,0),FALSE)),"")</f>
        <v>851754.23820468481</v>
      </c>
      <c r="BW229" s="685">
        <f>IFERROR((BV229+AF229*Contr_Rate)*(1+Inv_Return)*IF($D229=$C$1,VLOOKUP($T229,Male_Annuity_Tables,MATCH($BS$3+3,'Mortality Tables'!$N$1:$DN$1,0),FALSE),VLOOKUP($T229,Fe_Annuity_Tables,MATCH(BW$3+3,'Mortality Tables'!$N$1:$DN$1,0),FALSE)),"")</f>
        <v>616813.14079433819</v>
      </c>
      <c r="BX229" s="685">
        <f>IFERROR((BW229+AG229*Contr_Rate)*(1+Inv_Return)*IF($D229=$C$1,VLOOKUP($T229,Male_Annuity_Tables,MATCH($BS$3+3,'Mortality Tables'!$N$1:$DN$1,0),FALSE),VLOOKUP($T229,Fe_Annuity_Tables,MATCH(BX$3+3,'Mortality Tables'!$N$1:$DN$1,0),FALSE)),"")</f>
        <v>443498.05732342467</v>
      </c>
      <c r="BY229" s="685">
        <f>IFERROR((BX229+AH229*Contr_Rate)*(1+Inv_Return)*IF($D229=$C$1,VLOOKUP($T229,Male_Annuity_Tables,MATCH($BS$3+3,'Mortality Tables'!$N$1:$DN$1,0),FALSE),VLOOKUP($T229,Fe_Annuity_Tables,MATCH(BY$3+3,'Mortality Tables'!$N$1:$DN$1,0),FALSE)),"")</f>
        <v>328647.39051282889</v>
      </c>
      <c r="BZ229" s="685">
        <f>IFERROR((BY229+AI229*Contr_Rate)*(1+Inv_Return)*IF($D229=$C$1,VLOOKUP($T229,Male_Annuity_Tables,MATCH($BS$3+3,'Mortality Tables'!$N$1:$DN$1,0),FALSE),VLOOKUP($T229,Fe_Annuity_Tables,MATCH(BZ$3+3,'Mortality Tables'!$N$1:$DN$1,0),FALSE)),"")</f>
        <v>252483.72428640749</v>
      </c>
      <c r="CA229" s="685">
        <f>IFERROR((BZ229+AJ229*Contr_Rate)*(1+Inv_Return)*IF($D229=$C$1,VLOOKUP($T229,Male_Annuity_Tables,MATCH($BS$3+3,'Mortality Tables'!$N$1:$DN$1,0),FALSE),VLOOKUP($T229,Fe_Annuity_Tables,MATCH(CA$3+3,'Mortality Tables'!$N$1:$DN$1,0),FALSE)),"")</f>
        <v>199318.12046901727</v>
      </c>
      <c r="CB229" s="685">
        <f>IFERROR((CA229+AK229*Contr_Rate)*(1+Inv_Return)*IF($D229=$C$1,VLOOKUP($T229,Male_Annuity_Tables,MATCH($BS$3+3,'Mortality Tables'!$N$1:$DN$1,0),FALSE),VLOOKUP($T229,Fe_Annuity_Tables,MATCH(CB$3+3,'Mortality Tables'!$N$1:$DN$1,0),FALSE)),"")</f>
        <v>160148.95897436328</v>
      </c>
      <c r="CC229" s="685">
        <f>IFERROR((CB229+AL229*Contr_Rate)*(1+Inv_Return)*IF($D229=$C$1,VLOOKUP($T229,Male_Annuity_Tables,MATCH($BS$3+3,'Mortality Tables'!$N$1:$DN$1,0),FALSE),VLOOKUP($T229,Fe_Annuity_Tables,MATCH(CC$3+3,'Mortality Tables'!$N$1:$DN$1,0),FALSE)),"")</f>
        <v>130157.39298879434</v>
      </c>
      <c r="CD229" s="685">
        <f>IFERROR((CC229+AM229*Contr_Rate)*(1+Inv_Return)*IF($D229=$C$1,VLOOKUP($T229,Male_Annuity_Tables,MATCH($BS$3+3,'Mortality Tables'!$N$1:$DN$1,0),FALSE),VLOOKUP($T229,Fe_Annuity_Tables,MATCH(CD$3+3,'Mortality Tables'!$N$1:$DN$1,0),FALSE)),"")</f>
        <v>106612.26291039443</v>
      </c>
      <c r="CE229" s="685">
        <f>IFERROR((CD229+AN229*Contr_Rate)*(1+Inv_Return)*IF($D229=$C$1,VLOOKUP($T229,Male_Annuity_Tables,MATCH($BS$3+3,'Mortality Tables'!$N$1:$DN$1,0),FALSE),VLOOKUP($T229,Fe_Annuity_Tables,MATCH(CE$3+3,'Mortality Tables'!$N$1:$DN$1,0),FALSE)),"")</f>
        <v>87818.574641666768</v>
      </c>
      <c r="CF229" s="685">
        <f>IFERROR((CE229+AO229*Contr_Rate)*(1+Inv_Return)*IF($D229=$C$1,VLOOKUP($T229,Male_Annuity_Tables,MATCH($BS$3+3,'Mortality Tables'!$N$1:$DN$1,0),FALSE),VLOOKUP($T229,Fe_Annuity_Tables,MATCH(CF$3+3,'Mortality Tables'!$N$1:$DN$1,0),FALSE)),"")</f>
        <v>72638.469493478158</v>
      </c>
      <c r="CG229" s="685">
        <f>IFERROR((CF229+AP229*Contr_Rate)*(1+Inv_Return)*IF($D229=$C$1,VLOOKUP($T229,Male_Annuity_Tables,MATCH($BS$3+3,'Mortality Tables'!$N$1:$DN$1,0),FALSE),VLOOKUP($T229,Fe_Annuity_Tables,MATCH(CG$3+3,'Mortality Tables'!$N$1:$DN$1,0),FALSE)),"")</f>
        <v>60269.962618789104</v>
      </c>
      <c r="CH229" s="685">
        <f>IFERROR((CG229+AQ229*Contr_Rate)*(1+Inv_Return)*IF($D229=$C$1,VLOOKUP($T229,Male_Annuity_Tables,MATCH($BS$3+3,'Mortality Tables'!$N$1:$DN$1,0),FALSE),VLOOKUP($T229,Fe_Annuity_Tables,MATCH(CH$3+3,'Mortality Tables'!$N$1:$DN$1,0),FALSE)),"")</f>
        <v>50126.003139186905</v>
      </c>
      <c r="CI229" s="685">
        <f>IFERROR((CH229+AR229*Contr_Rate)*(1+Inv_Return)*IF($D229=$C$1,VLOOKUP($T229,Male_Annuity_Tables,MATCH($BS$3+3,'Mortality Tables'!$N$1:$DN$1,0),FALSE),VLOOKUP($T229,Fe_Annuity_Tables,MATCH(CI$3+3,'Mortality Tables'!$N$1:$DN$1,0),FALSE)),"")</f>
        <v>44375.427881208132</v>
      </c>
      <c r="CJ229" s="685">
        <f>IFERROR((CI229+AS229*Contr_Rate)*(1+Inv_Return)*IF($D229=$C$1,VLOOKUP($T229,Male_Annuity_Tables,MATCH($BS$3+3,'Mortality Tables'!$N$1:$DN$1,0),FALSE),VLOOKUP($T229,Fe_Annuity_Tables,MATCH(CJ$3+3,'Mortality Tables'!$N$1:$DN$1,0),FALSE)),"")</f>
        <v>39391.455577941357</v>
      </c>
      <c r="CK229" s="685">
        <f>IFERROR((CJ229+AT229*Contr_Rate)*(1+Inv_Return)*IF($D229=$C$1,VLOOKUP($T229,Male_Annuity_Tables,MATCH($BS$3+3,'Mortality Tables'!$N$1:$DN$1,0),FALSE),VLOOKUP($T229,Fe_Annuity_Tables,MATCH(CK$3+3,'Mortality Tables'!$N$1:$DN$1,0),FALSE)),"")</f>
        <v>34987.64237473267</v>
      </c>
      <c r="CL229" s="685">
        <f>IFERROR((CK229+AU229*Contr_Rate)*(1+Inv_Return)*IF($D229=$C$1,VLOOKUP($T229,Male_Annuity_Tables,MATCH($BS$3+3,'Mortality Tables'!$N$1:$DN$1,0),FALSE),VLOOKUP($T229,Fe_Annuity_Tables,MATCH(CL$3+3,'Mortality Tables'!$N$1:$DN$1,0),FALSE)),"")</f>
        <v>31089.323103601164</v>
      </c>
      <c r="CM229" s="685">
        <f>IFERROR((CL229+AV229*Contr_Rate)*(1+Inv_Return)*IF($D229=$C$1,VLOOKUP($T229,Male_Annuity_Tables,MATCH($BS$3+3,'Mortality Tables'!$N$1:$DN$1,0),FALSE),VLOOKUP($T229,Fe_Annuity_Tables,MATCH(CM$3+3,'Mortality Tables'!$N$1:$DN$1,0),FALSE)),"")</f>
        <v>27633.783404888462</v>
      </c>
      <c r="CN229" s="685">
        <f>IFERROR((CM229+AW229*Contr_Rate)*(1+Inv_Return)*IF($D229=$C$1,VLOOKUP($T229,Male_Annuity_Tables,MATCH($BS$3+3,'Mortality Tables'!$N$1:$DN$1,0),FALSE),VLOOKUP($T229,Fe_Annuity_Tables,MATCH(CN$3+3,'Mortality Tables'!$N$1:$DN$1,0),FALSE)),"")</f>
        <v>24568.016479090209</v>
      </c>
      <c r="CO229" s="685">
        <f>IFERROR((CN229+AX229*Contr_Rate)*(1+Inv_Return)*IF($D229=$C$1,VLOOKUP($T229,Male_Annuity_Tables,MATCH($BS$3+3,'Mortality Tables'!$N$1:$DN$1,0),FALSE),VLOOKUP($T229,Fe_Annuity_Tables,MATCH(CO$3+3,'Mortality Tables'!$N$1:$DN$1,0),FALSE)),"")</f>
        <v>21845.447119228083</v>
      </c>
      <c r="CP229" s="685">
        <f>IFERROR((CO229+AY229*Contr_Rate)*(1+Inv_Return)*IF($D229=$C$1,VLOOKUP($T229,Male_Annuity_Tables,MATCH($BS$3+3,'Mortality Tables'!$N$1:$DN$1,0),FALSE),VLOOKUP($T229,Fe_Annuity_Tables,MATCH(CP$3+3,'Mortality Tables'!$N$1:$DN$1,0),FALSE)),"")</f>
        <v>19425.732845240611</v>
      </c>
      <c r="CQ229" s="685">
        <f>IFERROR((CP229+AZ229*Contr_Rate)*(1+Inv_Return)*IF($D229=$C$1,VLOOKUP($T229,Male_Annuity_Tables,MATCH($BS$3+3,'Mortality Tables'!$N$1:$DN$1,0),FALSE),VLOOKUP($T229,Fe_Annuity_Tables,MATCH(CQ$3+3,'Mortality Tables'!$N$1:$DN$1,0),FALSE)),"")</f>
        <v>17274.309285642863</v>
      </c>
      <c r="CR229" s="685">
        <f>IFERROR((CQ229+BA229*Contr_Rate)*(1+Inv_Return)*IF($D229=$C$1,VLOOKUP($T229,Male_Annuity_Tables,MATCH($BS$3+3,'Mortality Tables'!$N$1:$DN$1,0),FALSE),VLOOKUP($T229,Fe_Annuity_Tables,MATCH(CR$3+3,'Mortality Tables'!$N$1:$DN$1,0),FALSE)),"")</f>
        <v>15360.533365797739</v>
      </c>
      <c r="CS229" s="685">
        <f>IFERROR((CR229+BB229*Contr_Rate)*(1+Inv_Return)*IF($D229=$C$1,VLOOKUP($T229,Male_Annuity_Tables,MATCH($BS$3+3,'Mortality Tables'!$N$1:$DN$1,0),FALSE),VLOOKUP($T229,Fe_Annuity_Tables,MATCH(CS$3+3,'Mortality Tables'!$N$1:$DN$1,0),FALSE)),"")</f>
        <v>14460.622879935207</v>
      </c>
      <c r="CT229" s="685">
        <f>IFERROR((CS229+BC229*Contr_Rate)*(1+Inv_Return)*IF($D229=$C$1,VLOOKUP($T229,Male_Annuity_Tables,MATCH($BS$3+3,'Mortality Tables'!$N$1:$DN$1,0),FALSE),VLOOKUP($T229,Fe_Annuity_Tables,MATCH(CT$3+3,'Mortality Tables'!$N$1:$DN$1,0),FALSE)),"")</f>
        <v>13614.924271889955</v>
      </c>
      <c r="CU229" s="685">
        <f>IFERROR((CT229+BD229*Contr_Rate)*(1+Inv_Return)*IF($D229=$C$1,VLOOKUP($T229,Male_Annuity_Tables,MATCH($BS$3+3,'Mortality Tables'!$N$1:$DN$1,0),FALSE),VLOOKUP($T229,Fe_Annuity_Tables,MATCH(CU$3+3,'Mortality Tables'!$N$1:$DN$1,0),FALSE)),"")</f>
        <v>12815.287792312103</v>
      </c>
      <c r="CV229" s="685">
        <f>IFERROR((CU229+BE229*Contr_Rate)*(1+Inv_Return)*IF($D229=$C$1,VLOOKUP($T229,Male_Annuity_Tables,MATCH($BS$3+3,'Mortality Tables'!$N$1:$DN$1,0),FALSE),VLOOKUP($T229,Fe_Annuity_Tables,MATCH(CV$3+3,'Mortality Tables'!$N$1:$DN$1,0),FALSE)),"")</f>
        <v>12058.966564126224</v>
      </c>
      <c r="CW229" s="685">
        <f>IFERROR((CV229+BF229*Contr_Rate)*(1+Inv_Return)*IF($D229=$C$1,VLOOKUP($T229,Male_Annuity_Tables,MATCH($BS$3+3,'Mortality Tables'!$N$1:$DN$1,0),FALSE),VLOOKUP($T229,Fe_Annuity_Tables,MATCH(CW$3+3,'Mortality Tables'!$N$1:$DN$1,0),FALSE)),"")</f>
        <v>11343.448347152067</v>
      </c>
      <c r="CX229" s="685">
        <f>IFERROR((CW229+BG229*Contr_Rate)*(1+Inv_Return)*IF($D229=$C$1,VLOOKUP($T229,Male_Annuity_Tables,MATCH($BS$3+3,'Mortality Tables'!$N$1:$DN$1,0),FALSE),VLOOKUP($T229,Fe_Annuity_Tables,MATCH(CX$3+3,'Mortality Tables'!$N$1:$DN$1,0),FALSE)),"")</f>
        <v>11258.762160131526</v>
      </c>
      <c r="CY229" s="685">
        <f>IFERROR((CX229+BH229*Contr_Rate)*(1+Inv_Return)*IF($D229=$C$1,VLOOKUP($T229,Male_Annuity_Tables,MATCH($BS$3+3,'Mortality Tables'!$N$1:$DN$1,0),FALSE),VLOOKUP($T229,Fe_Annuity_Tables,MATCH(CY$3+3,'Mortality Tables'!$N$1:$DN$1,0),FALSE)),"")</f>
        <v>11171.479763718562</v>
      </c>
      <c r="CZ229" s="685">
        <f>IFERROR((CY229+BI229*Contr_Rate)*(1+Inv_Return)*IF($D229=$C$1,VLOOKUP($T229,Male_Annuity_Tables,MATCH($BS$3+3,'Mortality Tables'!$N$1:$DN$1,0),FALSE),VLOOKUP($T229,Fe_Annuity_Tables,MATCH(CZ$3+3,'Mortality Tables'!$N$1:$DN$1,0),FALSE)),"")</f>
        <v>11079.05684730849</v>
      </c>
      <c r="DA229" s="685">
        <f>IFERROR((CZ229+BJ229*Contr_Rate)*(1+Inv_Return)*IF($D229=$C$1,VLOOKUP($T229,Male_Annuity_Tables,MATCH($BS$3+3,'Mortality Tables'!$N$1:$DN$1,0),FALSE),VLOOKUP($T229,Fe_Annuity_Tables,MATCH(DA$3+3,'Mortality Tables'!$N$1:$DN$1,0),FALSE)),"")</f>
        <v>10980.844564403102</v>
      </c>
      <c r="DB229" s="685">
        <f>IFERROR((DA229+BK229*Contr_Rate)*(1+Inv_Return)*IF($D229=$C$1,VLOOKUP($T229,Male_Annuity_Tables,MATCH($BS$3+3,'Mortality Tables'!$N$1:$DN$1,0),FALSE),VLOOKUP($T229,Fe_Annuity_Tables,MATCH(DB$3+3,'Mortality Tables'!$N$1:$DN$1,0),FALSE)),"")</f>
        <v>10876.344478724237</v>
      </c>
      <c r="DC229" s="685" t="str">
        <f>IFERROR((DB229+BL229*Contr_Rate)*(1+Inv_Return)*IF($D229=$C$1,VLOOKUP($T229,Male_Annuity_Tables,MATCH($BS$3+3,'Mortality Tables'!$N$1:$DN$1,0),FALSE),VLOOKUP($T229,Fe_Annuity_Tables,MATCH(DC$3+3,'Mortality Tables'!$N$1:$DN$1,0),FALSE)),"")</f>
        <v/>
      </c>
      <c r="DD229" s="685" t="str">
        <f>IFERROR((DC229+BM229*Contr_Rate)*(1+Inv_Return)*IF($D229=$C$1,VLOOKUP($T229,Male_Annuity_Tables,MATCH($BS$3+3,'Mortality Tables'!$N$1:$DN$1,0),FALSE),VLOOKUP($T229,Fe_Annuity_Tables,MATCH(DD$3+3,'Mortality Tables'!$N$1:$DN$1,0),FALSE)),"")</f>
        <v/>
      </c>
      <c r="DE229" s="685" t="str">
        <f>IFERROR((DD229+BN229*Contr_Rate)*(1+Inv_Return)*IF($D229=$C$1,VLOOKUP($T229,Male_Annuity_Tables,MATCH($BS$3+3,'Mortality Tables'!$N$1:$DN$1,0),FALSE),VLOOKUP($T229,Fe_Annuity_Tables,MATCH(DE$3+3,'Mortality Tables'!$N$1:$DN$1,0),FALSE)),"")</f>
        <v/>
      </c>
      <c r="DF229" s="685" t="str">
        <f>IFERROR((DE229+BO229*Contr_Rate)*(1+Inv_Return)*IF($D229=$C$1,VLOOKUP($T229,Male_Annuity_Tables,MATCH($BS$3+3,'Mortality Tables'!$N$1:$DN$1,0),FALSE),VLOOKUP($T229,Fe_Annuity_Tables,MATCH(DF$3+3,'Mortality Tables'!$N$1:$DN$1,0),FALSE)),"")</f>
        <v/>
      </c>
      <c r="DG229" s="685" t="str">
        <f>IFERROR((DF229+BP229*Contr_Rate)*(1+Inv_Return)*IF($D229=$C$1,VLOOKUP($T229,Male_Annuity_Tables,MATCH($BS$3+3,'Mortality Tables'!$N$1:$DN$1,0),FALSE),VLOOKUP($T229,Fe_Annuity_Tables,MATCH(DG$3+3,'Mortality Tables'!$N$1:$DN$1,0),FALSE)),"")</f>
        <v/>
      </c>
      <c r="DH229" s="685" t="str">
        <f>IFERROR((DG229+BQ229*Contr_Rate)*(1+Inv_Return)*IF($D229=$C$1,VLOOKUP($T229,Male_Annuity_Tables,MATCH($BS$3+3,'Mortality Tables'!$N$1:$DN$1,0),FALSE),VLOOKUP($T229,Fe_Annuity_Tables,MATCH(DH$3+3,'Mortality Tables'!$N$1:$DN$1,0),FALSE)),"")</f>
        <v/>
      </c>
      <c r="DJ229" s="686">
        <f t="shared" si="144"/>
        <v>1182087.3458936077</v>
      </c>
      <c r="DK229" s="680">
        <f t="shared" si="60"/>
        <v>8.8017766057058875</v>
      </c>
      <c r="DL229" s="686">
        <f t="shared" si="145"/>
        <v>89981.665887235984</v>
      </c>
      <c r="DM229" s="686">
        <f t="shared" si="132"/>
        <v>15423231.701287979</v>
      </c>
      <c r="DN229" s="687">
        <f t="shared" si="146"/>
        <v>5.8341641771303809E-3</v>
      </c>
      <c r="DP229" s="688">
        <f t="shared" si="147"/>
        <v>190441.88897279321</v>
      </c>
      <c r="DQ229" s="688">
        <f t="shared" si="148"/>
        <v>237561.72972954658</v>
      </c>
      <c r="DR229" s="688">
        <f t="shared" si="149"/>
        <v>219099.38132254136</v>
      </c>
    </row>
    <row r="230" spans="1:122" s="657" customFormat="1" ht="14.5">
      <c r="A230" s="675" t="s">
        <v>1528</v>
      </c>
      <c r="B230" s="675" t="s">
        <v>1529</v>
      </c>
      <c r="C230" s="675" t="s">
        <v>115</v>
      </c>
      <c r="D230" s="675" t="s">
        <v>60</v>
      </c>
      <c r="E230" s="676">
        <v>28175</v>
      </c>
      <c r="F230" s="677">
        <v>38571</v>
      </c>
      <c r="G230" s="677">
        <v>42648</v>
      </c>
      <c r="H230" s="678">
        <v>1445953</v>
      </c>
      <c r="I230" s="678">
        <v>81296.899999999994</v>
      </c>
      <c r="J230" s="678">
        <v>98904.57</v>
      </c>
      <c r="K230" s="678">
        <v>38448.85</v>
      </c>
      <c r="L230" s="678">
        <v>218650.32</v>
      </c>
      <c r="M230" s="679">
        <f>IF(COUNTIF($A$4:A230,A230)=1,0,1)</f>
        <v>0</v>
      </c>
      <c r="N230" s="680" t="str">
        <f t="shared" si="138"/>
        <v>Okay</v>
      </c>
      <c r="O230" s="680" t="str">
        <f t="shared" si="139"/>
        <v>TRUE</v>
      </c>
      <c r="P230" s="680" t="b">
        <f t="shared" si="140"/>
        <v>1</v>
      </c>
      <c r="Q230" s="680" t="b">
        <f t="shared" si="76"/>
        <v>1</v>
      </c>
      <c r="R230" s="680" t="b">
        <f t="shared" si="77"/>
        <v>1</v>
      </c>
      <c r="S230" s="681">
        <f t="shared" si="141"/>
        <v>28.482191780821918</v>
      </c>
      <c r="T230" s="682">
        <f t="shared" si="78"/>
        <v>47</v>
      </c>
      <c r="U230" s="682">
        <f t="shared" si="130"/>
        <v>39</v>
      </c>
      <c r="V230" s="682">
        <f t="shared" si="79"/>
        <v>8.2410958904109588</v>
      </c>
      <c r="W230" s="682">
        <f t="shared" si="142"/>
        <v>13</v>
      </c>
      <c r="X230" s="683">
        <f t="shared" si="143"/>
        <v>2842454.16</v>
      </c>
      <c r="Y230" s="684">
        <f t="shared" si="123"/>
        <v>3.0200000000000001E-3</v>
      </c>
      <c r="Z230" s="684">
        <f>IF($D230=$C$1,VLOOKUP($T230,Male_Annuity_Tables,MATCH($W230+2,'Mortality Tables'!$DS$1:$HT$1,0),FALSE),VLOOKUP($T230,Fe_Annuity_Tables,MATCH($W230+2,'Mortality Tables'!$M$1:$DN$1,0),FALSE))</f>
        <v>0.26296831711555096</v>
      </c>
      <c r="AA230" s="664"/>
      <c r="AB230" s="685">
        <f t="shared" ref="AB230:AQ244" si="156">IFERROR(IF($W230&gt;=AB$3,($H230*(1+Ann_Salary_Growth_Rate)^AB$3),""),0)</f>
        <v>1519624.30535</v>
      </c>
      <c r="AC230" s="685">
        <f t="shared" si="156"/>
        <v>1597049.1637075825</v>
      </c>
      <c r="AD230" s="685">
        <f t="shared" si="156"/>
        <v>1678418.8185984842</v>
      </c>
      <c r="AE230" s="685">
        <f t="shared" si="156"/>
        <v>1763934.2574060769</v>
      </c>
      <c r="AF230" s="685">
        <f t="shared" si="156"/>
        <v>1853806.7078209163</v>
      </c>
      <c r="AG230" s="685">
        <f t="shared" si="156"/>
        <v>1948258.1595843923</v>
      </c>
      <c r="AH230" s="685">
        <f t="shared" si="156"/>
        <v>2047521.9128152172</v>
      </c>
      <c r="AI230" s="685">
        <f t="shared" si="156"/>
        <v>2151843.1542731524</v>
      </c>
      <c r="AJ230" s="685">
        <f t="shared" si="156"/>
        <v>2261479.5629833699</v>
      </c>
      <c r="AK230" s="685">
        <f t="shared" si="156"/>
        <v>2376701.9467173726</v>
      </c>
      <c r="AL230" s="685">
        <f t="shared" si="156"/>
        <v>2497794.9109026226</v>
      </c>
      <c r="AM230" s="685">
        <f t="shared" si="156"/>
        <v>2625057.5616131113</v>
      </c>
      <c r="AN230" s="685">
        <f t="shared" si="156"/>
        <v>2758804.2443772992</v>
      </c>
      <c r="AO230" s="685" t="str">
        <f t="shared" si="156"/>
        <v/>
      </c>
      <c r="AP230" s="685" t="str">
        <f t="shared" si="156"/>
        <v/>
      </c>
      <c r="AQ230" s="685" t="str">
        <f t="shared" si="156"/>
        <v/>
      </c>
      <c r="AR230" s="685" t="str">
        <f t="shared" si="155"/>
        <v/>
      </c>
      <c r="AS230" s="685" t="str">
        <f t="shared" si="155"/>
        <v/>
      </c>
      <c r="AT230" s="685" t="str">
        <f t="shared" si="155"/>
        <v/>
      </c>
      <c r="AU230" s="685" t="str">
        <f t="shared" si="155"/>
        <v/>
      </c>
      <c r="AV230" s="685" t="str">
        <f t="shared" si="151"/>
        <v/>
      </c>
      <c r="AW230" s="685" t="str">
        <f t="shared" si="151"/>
        <v/>
      </c>
      <c r="AX230" s="685" t="str">
        <f t="shared" si="151"/>
        <v/>
      </c>
      <c r="AY230" s="685" t="str">
        <f t="shared" si="151"/>
        <v/>
      </c>
      <c r="AZ230" s="685" t="str">
        <f t="shared" si="151"/>
        <v/>
      </c>
      <c r="BA230" s="685" t="str">
        <f t="shared" si="151"/>
        <v/>
      </c>
      <c r="BB230" s="685" t="str">
        <f t="shared" si="151"/>
        <v/>
      </c>
      <c r="BC230" s="685" t="str">
        <f t="shared" si="151"/>
        <v/>
      </c>
      <c r="BD230" s="685" t="str">
        <f t="shared" si="151"/>
        <v/>
      </c>
      <c r="BE230" s="685" t="str">
        <f t="shared" si="151"/>
        <v/>
      </c>
      <c r="BF230" s="685" t="str">
        <f t="shared" si="151"/>
        <v/>
      </c>
      <c r="BG230" s="685" t="str">
        <f t="shared" si="153"/>
        <v/>
      </c>
      <c r="BH230" s="685" t="str">
        <f t="shared" si="153"/>
        <v/>
      </c>
      <c r="BI230" s="685" t="str">
        <f t="shared" si="153"/>
        <v/>
      </c>
      <c r="BJ230" s="685" t="str">
        <f t="shared" si="153"/>
        <v/>
      </c>
      <c r="BK230" s="685" t="str">
        <f t="shared" si="153"/>
        <v/>
      </c>
      <c r="BL230" s="685" t="str">
        <f t="shared" si="153"/>
        <v/>
      </c>
      <c r="BM230" s="685" t="str">
        <f t="shared" si="153"/>
        <v/>
      </c>
      <c r="BN230" s="685" t="str">
        <f t="shared" si="153"/>
        <v/>
      </c>
      <c r="BO230" s="685" t="str">
        <f t="shared" si="153"/>
        <v/>
      </c>
      <c r="BP230" s="685" t="str">
        <f t="shared" si="153"/>
        <v/>
      </c>
      <c r="BQ230" s="685" t="str">
        <f t="shared" si="153"/>
        <v/>
      </c>
      <c r="BR230" s="529"/>
      <c r="BS230" s="685">
        <f>IFERROR(($L230+AB230*Contr_Rate)*(1+Inv_Return)*IF($D230=$C$1,VLOOKUP($T230,Male_Annuity_Tables,MATCH($BS$3+3,'Mortality Tables'!$N$1:$DN$1,0),FALSE),VLOOKUP($T230,Fe_Annuity_Tables,MATCH(BS$3+3,'Mortality Tables'!$N$1:$DN$1,0),FALSE)),"")</f>
        <v>587427.63070075912</v>
      </c>
      <c r="BT230" s="685">
        <f>IFERROR(($BS230+AC230*Contr_Rate)*(1+Inv_Return)*IF($D230=$C$1,VLOOKUP($T230,Male_Annuity_Tables,MATCH($BS$3+3,'Mortality Tables'!$N$1:$DN$1,0),FALSE),VLOOKUP($T230,Fe_Annuity_Tables,MATCH(BT$3+3,'Mortality Tables'!$N$1:$DN$1,0),FALSE)),"")</f>
        <v>786929.53255856887</v>
      </c>
      <c r="BU230" s="685">
        <f>IFERROR((BT230+AD230*Contr_Rate)*(1+Inv_Return)*IF($D230=$C$1,VLOOKUP($T230,Male_Annuity_Tables,MATCH($BS$3+3,'Mortality Tables'!$N$1:$DN$1,0),FALSE),VLOOKUP($T230,Fe_Annuity_Tables,MATCH(BU$3+3,'Mortality Tables'!$N$1:$DN$1,0),FALSE)),"")</f>
        <v>806502.2749200298</v>
      </c>
      <c r="BV230" s="685">
        <f>IFERROR((BU230+AE230*Contr_Rate)*(1+Inv_Return)*IF($D230=$C$1,VLOOKUP($T230,Male_Annuity_Tables,MATCH($BS$3+3,'Mortality Tables'!$N$1:$DN$1,0),FALSE),VLOOKUP($T230,Fe_Annuity_Tables,MATCH(BV$3+3,'Mortality Tables'!$N$1:$DN$1,0),FALSE)),"")</f>
        <v>748466.57349115808</v>
      </c>
      <c r="BW230" s="685">
        <f>IFERROR((BV230+AF230*Contr_Rate)*(1+Inv_Return)*IF($D230=$C$1,VLOOKUP($T230,Male_Annuity_Tables,MATCH($BS$3+3,'Mortality Tables'!$N$1:$DN$1,0),FALSE),VLOOKUP($T230,Fe_Annuity_Tables,MATCH(BW$3+3,'Mortality Tables'!$N$1:$DN$1,0),FALSE)),"")</f>
        <v>655283.80449786456</v>
      </c>
      <c r="BX230" s="685">
        <f>IFERROR((BW230+AG230*Contr_Rate)*(1+Inv_Return)*IF($D230=$C$1,VLOOKUP($T230,Male_Annuity_Tables,MATCH($BS$3+3,'Mortality Tables'!$N$1:$DN$1,0),FALSE),VLOOKUP($T230,Fe_Annuity_Tables,MATCH(BX$3+3,'Mortality Tables'!$N$1:$DN$1,0),FALSE)),"")</f>
        <v>557991.70696124411</v>
      </c>
      <c r="BY230" s="685">
        <f>IFERROR((BX230+AH230*Contr_Rate)*(1+Inv_Return)*IF($D230=$C$1,VLOOKUP($T230,Male_Annuity_Tables,MATCH($BS$3+3,'Mortality Tables'!$N$1:$DN$1,0),FALSE),VLOOKUP($T230,Fe_Annuity_Tables,MATCH(BY$3+3,'Mortality Tables'!$N$1:$DN$1,0),FALSE)),"")</f>
        <v>472603.65564483101</v>
      </c>
      <c r="BZ230" s="685">
        <f>IFERROR((BY230+AI230*Contr_Rate)*(1+Inv_Return)*IF($D230=$C$1,VLOOKUP($T230,Male_Annuity_Tables,MATCH($BS$3+3,'Mortality Tables'!$N$1:$DN$1,0),FALSE),VLOOKUP($T230,Fe_Annuity_Tables,MATCH(BZ$3+3,'Mortality Tables'!$N$1:$DN$1,0),FALSE)),"")</f>
        <v>403647.2934582617</v>
      </c>
      <c r="CA230" s="685">
        <f>IFERROR((BZ230+AJ230*Contr_Rate)*(1+Inv_Return)*IF($D230=$C$1,VLOOKUP($T230,Male_Annuity_Tables,MATCH($BS$3+3,'Mortality Tables'!$N$1:$DN$1,0),FALSE),VLOOKUP($T230,Fe_Annuity_Tables,MATCH(CA$3+3,'Mortality Tables'!$N$1:$DN$1,0),FALSE)),"")</f>
        <v>369044.3444342775</v>
      </c>
      <c r="CB230" s="685">
        <f>IFERROR((CA230+AK230*Contr_Rate)*(1+Inv_Return)*IF($D230=$C$1,VLOOKUP($T230,Male_Annuity_Tables,MATCH($BS$3+3,'Mortality Tables'!$N$1:$DN$1,0),FALSE),VLOOKUP($T230,Fe_Annuity_Tables,MATCH(CB$3+3,'Mortality Tables'!$N$1:$DN$1,0),FALSE)),"")</f>
        <v>348476.90528321842</v>
      </c>
      <c r="CC230" s="685">
        <f>IFERROR((CB230+AL230*Contr_Rate)*(1+Inv_Return)*IF($D230=$C$1,VLOOKUP($T230,Male_Annuity_Tables,MATCH($BS$3+3,'Mortality Tables'!$N$1:$DN$1,0),FALSE),VLOOKUP($T230,Fe_Annuity_Tables,MATCH(CC$3+3,'Mortality Tables'!$N$1:$DN$1,0),FALSE)),"")</f>
        <v>333681.68236783269</v>
      </c>
      <c r="CD230" s="685">
        <f>IFERROR((CC230+AM230*Contr_Rate)*(1+Inv_Return)*IF($D230=$C$1,VLOOKUP($T230,Male_Annuity_Tables,MATCH($BS$3+3,'Mortality Tables'!$N$1:$DN$1,0),FALSE),VLOOKUP($T230,Fe_Annuity_Tables,MATCH(CD$3+3,'Mortality Tables'!$N$1:$DN$1,0),FALSE)),"")</f>
        <v>321441.342135188</v>
      </c>
      <c r="CE230" s="685">
        <f>IFERROR((CD230+AN230*Contr_Rate)*(1+Inv_Return)*IF($D230=$C$1,VLOOKUP($T230,Male_Annuity_Tables,MATCH($BS$3+3,'Mortality Tables'!$N$1:$DN$1,0),FALSE),VLOOKUP($T230,Fe_Annuity_Tables,MATCH(CE$3+3,'Mortality Tables'!$N$1:$DN$1,0),FALSE)),"")</f>
        <v>310525.67130144592</v>
      </c>
      <c r="CF230" s="685" t="str">
        <f>IFERROR((CE230+AO230*Contr_Rate)*(1+Inv_Return)*IF($D230=$C$1,VLOOKUP($T230,Male_Annuity_Tables,MATCH($BS$3+3,'Mortality Tables'!$N$1:$DN$1,0),FALSE),VLOOKUP($T230,Fe_Annuity_Tables,MATCH(CF$3+3,'Mortality Tables'!$N$1:$DN$1,0),FALSE)),"")</f>
        <v/>
      </c>
      <c r="CG230" s="685" t="str">
        <f>IFERROR((CF230+AP230*Contr_Rate)*(1+Inv_Return)*IF($D230=$C$1,VLOOKUP($T230,Male_Annuity_Tables,MATCH($BS$3+3,'Mortality Tables'!$N$1:$DN$1,0),FALSE),VLOOKUP($T230,Fe_Annuity_Tables,MATCH(CG$3+3,'Mortality Tables'!$N$1:$DN$1,0),FALSE)),"")</f>
        <v/>
      </c>
      <c r="CH230" s="685" t="str">
        <f>IFERROR((CG230+AQ230*Contr_Rate)*(1+Inv_Return)*IF($D230=$C$1,VLOOKUP($T230,Male_Annuity_Tables,MATCH($BS$3+3,'Mortality Tables'!$N$1:$DN$1,0),FALSE),VLOOKUP($T230,Fe_Annuity_Tables,MATCH(CH$3+3,'Mortality Tables'!$N$1:$DN$1,0),FALSE)),"")</f>
        <v/>
      </c>
      <c r="CI230" s="685" t="str">
        <f>IFERROR((CH230+AR230*Contr_Rate)*(1+Inv_Return)*IF($D230=$C$1,VLOOKUP($T230,Male_Annuity_Tables,MATCH($BS$3+3,'Mortality Tables'!$N$1:$DN$1,0),FALSE),VLOOKUP($T230,Fe_Annuity_Tables,MATCH(CI$3+3,'Mortality Tables'!$N$1:$DN$1,0),FALSE)),"")</f>
        <v/>
      </c>
      <c r="CJ230" s="685" t="str">
        <f>IFERROR((CI230+AS230*Contr_Rate)*(1+Inv_Return)*IF($D230=$C$1,VLOOKUP($T230,Male_Annuity_Tables,MATCH($BS$3+3,'Mortality Tables'!$N$1:$DN$1,0),FALSE),VLOOKUP($T230,Fe_Annuity_Tables,MATCH(CJ$3+3,'Mortality Tables'!$N$1:$DN$1,0),FALSE)),"")</f>
        <v/>
      </c>
      <c r="CK230" s="685" t="str">
        <f>IFERROR((CJ230+AT230*Contr_Rate)*(1+Inv_Return)*IF($D230=$C$1,VLOOKUP($T230,Male_Annuity_Tables,MATCH($BS$3+3,'Mortality Tables'!$N$1:$DN$1,0),FALSE),VLOOKUP($T230,Fe_Annuity_Tables,MATCH(CK$3+3,'Mortality Tables'!$N$1:$DN$1,0),FALSE)),"")</f>
        <v/>
      </c>
      <c r="CL230" s="685" t="str">
        <f>IFERROR((CK230+AU230*Contr_Rate)*(1+Inv_Return)*IF($D230=$C$1,VLOOKUP($T230,Male_Annuity_Tables,MATCH($BS$3+3,'Mortality Tables'!$N$1:$DN$1,0),FALSE),VLOOKUP($T230,Fe_Annuity_Tables,MATCH(CL$3+3,'Mortality Tables'!$N$1:$DN$1,0),FALSE)),"")</f>
        <v/>
      </c>
      <c r="CM230" s="685" t="str">
        <f>IFERROR((CL230+AV230*Contr_Rate)*(1+Inv_Return)*IF($D230=$C$1,VLOOKUP($T230,Male_Annuity_Tables,MATCH($BS$3+3,'Mortality Tables'!$N$1:$DN$1,0),FALSE),VLOOKUP($T230,Fe_Annuity_Tables,MATCH(CM$3+3,'Mortality Tables'!$N$1:$DN$1,0),FALSE)),"")</f>
        <v/>
      </c>
      <c r="CN230" s="685" t="str">
        <f>IFERROR((CM230+AW230*Contr_Rate)*(1+Inv_Return)*IF($D230=$C$1,VLOOKUP($T230,Male_Annuity_Tables,MATCH($BS$3+3,'Mortality Tables'!$N$1:$DN$1,0),FALSE),VLOOKUP($T230,Fe_Annuity_Tables,MATCH(CN$3+3,'Mortality Tables'!$N$1:$DN$1,0),FALSE)),"")</f>
        <v/>
      </c>
      <c r="CO230" s="685" t="str">
        <f>IFERROR((CN230+AX230*Contr_Rate)*(1+Inv_Return)*IF($D230=$C$1,VLOOKUP($T230,Male_Annuity_Tables,MATCH($BS$3+3,'Mortality Tables'!$N$1:$DN$1,0),FALSE),VLOOKUP($T230,Fe_Annuity_Tables,MATCH(CO$3+3,'Mortality Tables'!$N$1:$DN$1,0),FALSE)),"")</f>
        <v/>
      </c>
      <c r="CP230" s="685" t="str">
        <f>IFERROR((CO230+AY230*Contr_Rate)*(1+Inv_Return)*IF($D230=$C$1,VLOOKUP($T230,Male_Annuity_Tables,MATCH($BS$3+3,'Mortality Tables'!$N$1:$DN$1,0),FALSE),VLOOKUP($T230,Fe_Annuity_Tables,MATCH(CP$3+3,'Mortality Tables'!$N$1:$DN$1,0),FALSE)),"")</f>
        <v/>
      </c>
      <c r="CQ230" s="685" t="str">
        <f>IFERROR((CP230+AZ230*Contr_Rate)*(1+Inv_Return)*IF($D230=$C$1,VLOOKUP($T230,Male_Annuity_Tables,MATCH($BS$3+3,'Mortality Tables'!$N$1:$DN$1,0),FALSE),VLOOKUP($T230,Fe_Annuity_Tables,MATCH(CQ$3+3,'Mortality Tables'!$N$1:$DN$1,0),FALSE)),"")</f>
        <v/>
      </c>
      <c r="CR230" s="685" t="str">
        <f>IFERROR((CQ230+BA230*Contr_Rate)*(1+Inv_Return)*IF($D230=$C$1,VLOOKUP($T230,Male_Annuity_Tables,MATCH($BS$3+3,'Mortality Tables'!$N$1:$DN$1,0),FALSE),VLOOKUP($T230,Fe_Annuity_Tables,MATCH(CR$3+3,'Mortality Tables'!$N$1:$DN$1,0),FALSE)),"")</f>
        <v/>
      </c>
      <c r="CS230" s="685" t="str">
        <f>IFERROR((CR230+BB230*Contr_Rate)*(1+Inv_Return)*IF($D230=$C$1,VLOOKUP($T230,Male_Annuity_Tables,MATCH($BS$3+3,'Mortality Tables'!$N$1:$DN$1,0),FALSE),VLOOKUP($T230,Fe_Annuity_Tables,MATCH(CS$3+3,'Mortality Tables'!$N$1:$DN$1,0),FALSE)),"")</f>
        <v/>
      </c>
      <c r="CT230" s="685" t="str">
        <f>IFERROR((CS230+BC230*Contr_Rate)*(1+Inv_Return)*IF($D230=$C$1,VLOOKUP($T230,Male_Annuity_Tables,MATCH($BS$3+3,'Mortality Tables'!$N$1:$DN$1,0),FALSE),VLOOKUP($T230,Fe_Annuity_Tables,MATCH(CT$3+3,'Mortality Tables'!$N$1:$DN$1,0),FALSE)),"")</f>
        <v/>
      </c>
      <c r="CU230" s="685" t="str">
        <f>IFERROR((CT230+BD230*Contr_Rate)*(1+Inv_Return)*IF($D230=$C$1,VLOOKUP($T230,Male_Annuity_Tables,MATCH($BS$3+3,'Mortality Tables'!$N$1:$DN$1,0),FALSE),VLOOKUP($T230,Fe_Annuity_Tables,MATCH(CU$3+3,'Mortality Tables'!$N$1:$DN$1,0),FALSE)),"")</f>
        <v/>
      </c>
      <c r="CV230" s="685" t="str">
        <f>IFERROR((CU230+BE230*Contr_Rate)*(1+Inv_Return)*IF($D230=$C$1,VLOOKUP($T230,Male_Annuity_Tables,MATCH($BS$3+3,'Mortality Tables'!$N$1:$DN$1,0),FALSE),VLOOKUP($T230,Fe_Annuity_Tables,MATCH(CV$3+3,'Mortality Tables'!$N$1:$DN$1,0),FALSE)),"")</f>
        <v/>
      </c>
      <c r="CW230" s="685" t="str">
        <f>IFERROR((CV230+BF230*Contr_Rate)*(1+Inv_Return)*IF($D230=$C$1,VLOOKUP($T230,Male_Annuity_Tables,MATCH($BS$3+3,'Mortality Tables'!$N$1:$DN$1,0),FALSE),VLOOKUP($T230,Fe_Annuity_Tables,MATCH(CW$3+3,'Mortality Tables'!$N$1:$DN$1,0),FALSE)),"")</f>
        <v/>
      </c>
      <c r="CX230" s="685" t="str">
        <f>IFERROR((CW230+BG230*Contr_Rate)*(1+Inv_Return)*IF($D230=$C$1,VLOOKUP($T230,Male_Annuity_Tables,MATCH($BS$3+3,'Mortality Tables'!$N$1:$DN$1,0),FALSE),VLOOKUP($T230,Fe_Annuity_Tables,MATCH(CX$3+3,'Mortality Tables'!$N$1:$DN$1,0),FALSE)),"")</f>
        <v/>
      </c>
      <c r="CY230" s="685" t="str">
        <f>IFERROR((CX230+BH230*Contr_Rate)*(1+Inv_Return)*IF($D230=$C$1,VLOOKUP($T230,Male_Annuity_Tables,MATCH($BS$3+3,'Mortality Tables'!$N$1:$DN$1,0),FALSE),VLOOKUP($T230,Fe_Annuity_Tables,MATCH(CY$3+3,'Mortality Tables'!$N$1:$DN$1,0),FALSE)),"")</f>
        <v/>
      </c>
      <c r="CZ230" s="685" t="str">
        <f>IFERROR((CY230+BI230*Contr_Rate)*(1+Inv_Return)*IF($D230=$C$1,VLOOKUP($T230,Male_Annuity_Tables,MATCH($BS$3+3,'Mortality Tables'!$N$1:$DN$1,0),FALSE),VLOOKUP($T230,Fe_Annuity_Tables,MATCH(CZ$3+3,'Mortality Tables'!$N$1:$DN$1,0),FALSE)),"")</f>
        <v/>
      </c>
      <c r="DA230" s="685" t="str">
        <f>IFERROR((CZ230+BJ230*Contr_Rate)*(1+Inv_Return)*IF($D230=$C$1,VLOOKUP($T230,Male_Annuity_Tables,MATCH($BS$3+3,'Mortality Tables'!$N$1:$DN$1,0),FALSE),VLOOKUP($T230,Fe_Annuity_Tables,MATCH(DA$3+3,'Mortality Tables'!$N$1:$DN$1,0),FALSE)),"")</f>
        <v/>
      </c>
      <c r="DB230" s="685" t="str">
        <f>IFERROR((DA230+BK230*Contr_Rate)*(1+Inv_Return)*IF($D230=$C$1,VLOOKUP($T230,Male_Annuity_Tables,MATCH($BS$3+3,'Mortality Tables'!$N$1:$DN$1,0),FALSE),VLOOKUP($T230,Fe_Annuity_Tables,MATCH(DB$3+3,'Mortality Tables'!$N$1:$DN$1,0),FALSE)),"")</f>
        <v/>
      </c>
      <c r="DC230" s="685" t="str">
        <f>IFERROR((DB230+BL230*Contr_Rate)*(1+Inv_Return)*IF($D230=$C$1,VLOOKUP($T230,Male_Annuity_Tables,MATCH($BS$3+3,'Mortality Tables'!$N$1:$DN$1,0),FALSE),VLOOKUP($T230,Fe_Annuity_Tables,MATCH(DC$3+3,'Mortality Tables'!$N$1:$DN$1,0),FALSE)),"")</f>
        <v/>
      </c>
      <c r="DD230" s="685" t="str">
        <f>IFERROR((DC230+BM230*Contr_Rate)*(1+Inv_Return)*IF($D230=$C$1,VLOOKUP($T230,Male_Annuity_Tables,MATCH($BS$3+3,'Mortality Tables'!$N$1:$DN$1,0),FALSE),VLOOKUP($T230,Fe_Annuity_Tables,MATCH(DD$3+3,'Mortality Tables'!$N$1:$DN$1,0),FALSE)),"")</f>
        <v/>
      </c>
      <c r="DE230" s="685" t="str">
        <f>IFERROR((DD230+BN230*Contr_Rate)*(1+Inv_Return)*IF($D230=$C$1,VLOOKUP($T230,Male_Annuity_Tables,MATCH($BS$3+3,'Mortality Tables'!$N$1:$DN$1,0),FALSE),VLOOKUP($T230,Fe_Annuity_Tables,MATCH(DE$3+3,'Mortality Tables'!$N$1:$DN$1,0),FALSE)),"")</f>
        <v/>
      </c>
      <c r="DF230" s="685" t="str">
        <f>IFERROR((DE230+BO230*Contr_Rate)*(1+Inv_Return)*IF($D230=$C$1,VLOOKUP($T230,Male_Annuity_Tables,MATCH($BS$3+3,'Mortality Tables'!$N$1:$DN$1,0),FALSE),VLOOKUP($T230,Fe_Annuity_Tables,MATCH(DF$3+3,'Mortality Tables'!$N$1:$DN$1,0),FALSE)),"")</f>
        <v/>
      </c>
      <c r="DG230" s="685" t="str">
        <f>IFERROR((DF230+BP230*Contr_Rate)*(1+Inv_Return)*IF($D230=$C$1,VLOOKUP($T230,Male_Annuity_Tables,MATCH($BS$3+3,'Mortality Tables'!$N$1:$DN$1,0),FALSE),VLOOKUP($T230,Fe_Annuity_Tables,MATCH(DG$3+3,'Mortality Tables'!$N$1:$DN$1,0),FALSE)),"")</f>
        <v/>
      </c>
      <c r="DH230" s="685" t="str">
        <f>IFERROR((DG230+BQ230*Contr_Rate)*(1+Inv_Return)*IF($D230=$C$1,VLOOKUP($T230,Male_Annuity_Tables,MATCH($BS$3+3,'Mortality Tables'!$N$1:$DN$1,0),FALSE),VLOOKUP($T230,Fe_Annuity_Tables,MATCH(DH$3+3,'Mortality Tables'!$N$1:$DN$1,0),FALSE)),"")</f>
        <v/>
      </c>
      <c r="DJ230" s="686">
        <f t="shared" si="144"/>
        <v>806502.2749200298</v>
      </c>
      <c r="DK230" s="680">
        <f t="shared" si="60"/>
        <v>8.8017766057058875</v>
      </c>
      <c r="DL230" s="686">
        <f t="shared" si="145"/>
        <v>61391.756278627377</v>
      </c>
      <c r="DM230" s="686">
        <f t="shared" si="132"/>
        <v>2758804.2443772992</v>
      </c>
      <c r="DN230" s="687">
        <f t="shared" si="146"/>
        <v>2.2253030965770592E-2</v>
      </c>
      <c r="DP230" s="688">
        <f t="shared" si="147"/>
        <v>89622.071333122716</v>
      </c>
      <c r="DQ230" s="688">
        <f t="shared" si="148"/>
        <v>120059.47799386318</v>
      </c>
      <c r="DR230" s="688">
        <f t="shared" si="149"/>
        <v>123045.63257772419</v>
      </c>
    </row>
    <row r="231" spans="1:122" s="657" customFormat="1" ht="14.5">
      <c r="A231" s="675" t="s">
        <v>1530</v>
      </c>
      <c r="B231" s="675" t="s">
        <v>1531</v>
      </c>
      <c r="C231" s="675" t="s">
        <v>236</v>
      </c>
      <c r="D231" s="675" t="s">
        <v>60</v>
      </c>
      <c r="E231" s="676">
        <v>25035</v>
      </c>
      <c r="F231" s="677">
        <v>39699</v>
      </c>
      <c r="G231" s="677">
        <v>43008</v>
      </c>
      <c r="H231" s="678">
        <v>1083568</v>
      </c>
      <c r="I231" s="678">
        <v>81061.899999999994</v>
      </c>
      <c r="J231" s="678">
        <v>81133.42</v>
      </c>
      <c r="K231" s="678">
        <v>28367.41</v>
      </c>
      <c r="L231" s="678">
        <v>190562.73</v>
      </c>
      <c r="M231" s="679">
        <f>IF(COUNTIF($A$4:A231,A231)=1,0,1)</f>
        <v>0</v>
      </c>
      <c r="N231" s="680" t="str">
        <f t="shared" si="138"/>
        <v>Okay</v>
      </c>
      <c r="O231" s="680" t="str">
        <f t="shared" si="139"/>
        <v>TRUE</v>
      </c>
      <c r="P231" s="680" t="b">
        <f t="shared" si="140"/>
        <v>1</v>
      </c>
      <c r="Q231" s="680" t="b">
        <f t="shared" si="76"/>
        <v>1</v>
      </c>
      <c r="R231" s="680" t="b">
        <f t="shared" si="77"/>
        <v>1</v>
      </c>
      <c r="S231" s="681">
        <f t="shared" si="141"/>
        <v>40.175342465753424</v>
      </c>
      <c r="T231" s="682">
        <f t="shared" si="78"/>
        <v>56</v>
      </c>
      <c r="U231" s="682">
        <f t="shared" si="130"/>
        <v>49</v>
      </c>
      <c r="V231" s="682">
        <f t="shared" si="79"/>
        <v>7.2547945205479456</v>
      </c>
      <c r="W231" s="682">
        <f t="shared" si="142"/>
        <v>4</v>
      </c>
      <c r="X231" s="683">
        <f t="shared" si="143"/>
        <v>762250.92</v>
      </c>
      <c r="Y231" s="684">
        <f t="shared" si="123"/>
        <v>6.0000000000000001E-3</v>
      </c>
      <c r="Z231" s="684">
        <f>IF($D231=$C$1,VLOOKUP($T231,Male_Annuity_Tables,MATCH($W231+2,'Mortality Tables'!$DS$1:$HT$1,0),FALSE),VLOOKUP($T231,Fe_Annuity_Tables,MATCH($W231+2,'Mortality Tables'!$M$1:$DN$1,0),FALSE))</f>
        <v>0.79237643444180317</v>
      </c>
      <c r="AA231" s="664"/>
      <c r="AB231" s="685">
        <f t="shared" si="156"/>
        <v>1138775.7896</v>
      </c>
      <c r="AC231" s="685">
        <f t="shared" si="156"/>
        <v>1196796.41608012</v>
      </c>
      <c r="AD231" s="685">
        <f t="shared" si="156"/>
        <v>1257773.1934794022</v>
      </c>
      <c r="AE231" s="685">
        <f t="shared" si="156"/>
        <v>1321856.7376871777</v>
      </c>
      <c r="AF231" s="685" t="str">
        <f t="shared" si="156"/>
        <v/>
      </c>
      <c r="AG231" s="685" t="str">
        <f t="shared" si="156"/>
        <v/>
      </c>
      <c r="AH231" s="685" t="str">
        <f t="shared" si="156"/>
        <v/>
      </c>
      <c r="AI231" s="685" t="str">
        <f t="shared" si="156"/>
        <v/>
      </c>
      <c r="AJ231" s="685" t="str">
        <f t="shared" si="156"/>
        <v/>
      </c>
      <c r="AK231" s="685" t="str">
        <f t="shared" si="156"/>
        <v/>
      </c>
      <c r="AL231" s="685" t="str">
        <f t="shared" si="156"/>
        <v/>
      </c>
      <c r="AM231" s="685" t="str">
        <f t="shared" si="156"/>
        <v/>
      </c>
      <c r="AN231" s="685" t="str">
        <f t="shared" si="156"/>
        <v/>
      </c>
      <c r="AO231" s="685" t="str">
        <f t="shared" si="156"/>
        <v/>
      </c>
      <c r="AP231" s="685" t="str">
        <f t="shared" si="156"/>
        <v/>
      </c>
      <c r="AQ231" s="685" t="str">
        <f t="shared" si="156"/>
        <v/>
      </c>
      <c r="AR231" s="685" t="str">
        <f t="shared" si="155"/>
        <v/>
      </c>
      <c r="AS231" s="685" t="str">
        <f t="shared" si="155"/>
        <v/>
      </c>
      <c r="AT231" s="685" t="str">
        <f t="shared" si="155"/>
        <v/>
      </c>
      <c r="AU231" s="685" t="str">
        <f t="shared" si="155"/>
        <v/>
      </c>
      <c r="AV231" s="685" t="str">
        <f t="shared" si="151"/>
        <v/>
      </c>
      <c r="AW231" s="685" t="str">
        <f t="shared" si="151"/>
        <v/>
      </c>
      <c r="AX231" s="685" t="str">
        <f t="shared" si="151"/>
        <v/>
      </c>
      <c r="AY231" s="685" t="str">
        <f t="shared" si="151"/>
        <v/>
      </c>
      <c r="AZ231" s="685" t="str">
        <f t="shared" si="151"/>
        <v/>
      </c>
      <c r="BA231" s="685" t="str">
        <f t="shared" si="151"/>
        <v/>
      </c>
      <c r="BB231" s="685" t="str">
        <f t="shared" si="151"/>
        <v/>
      </c>
      <c r="BC231" s="685" t="str">
        <f t="shared" si="151"/>
        <v/>
      </c>
      <c r="BD231" s="685" t="str">
        <f t="shared" si="151"/>
        <v/>
      </c>
      <c r="BE231" s="685" t="str">
        <f t="shared" si="151"/>
        <v/>
      </c>
      <c r="BF231" s="685" t="str">
        <f t="shared" si="151"/>
        <v/>
      </c>
      <c r="BG231" s="685" t="str">
        <f t="shared" si="153"/>
        <v/>
      </c>
      <c r="BH231" s="685" t="str">
        <f t="shared" si="153"/>
        <v/>
      </c>
      <c r="BI231" s="685" t="str">
        <f t="shared" si="153"/>
        <v/>
      </c>
      <c r="BJ231" s="685" t="str">
        <f t="shared" si="153"/>
        <v/>
      </c>
      <c r="BK231" s="685" t="str">
        <f t="shared" si="153"/>
        <v/>
      </c>
      <c r="BL231" s="685" t="str">
        <f t="shared" si="153"/>
        <v/>
      </c>
      <c r="BM231" s="685" t="str">
        <f t="shared" si="153"/>
        <v/>
      </c>
      <c r="BN231" s="685" t="str">
        <f t="shared" si="153"/>
        <v/>
      </c>
      <c r="BO231" s="685" t="str">
        <f t="shared" si="153"/>
        <v/>
      </c>
      <c r="BP231" s="685" t="str">
        <f t="shared" si="153"/>
        <v/>
      </c>
      <c r="BQ231" s="685" t="str">
        <f t="shared" si="153"/>
        <v/>
      </c>
      <c r="BR231" s="529"/>
      <c r="BS231" s="685">
        <f>IFERROR(($L231+AB231*Contr_Rate)*(1+Inv_Return)*IF($D231=$C$1,VLOOKUP($T231,Male_Annuity_Tables,MATCH($BS$3+3,'Mortality Tables'!$N$1:$DN$1,0),FALSE),VLOOKUP($T231,Fe_Annuity_Tables,MATCH(BS$3+3,'Mortality Tables'!$N$1:$DN$1,0),FALSE)),"")</f>
        <v>516444.8948608716</v>
      </c>
      <c r="BT231" s="685">
        <f>IFERROR(($BS231+AC231*Contr_Rate)*(1+Inv_Return)*IF($D231=$C$1,VLOOKUP($T231,Male_Annuity_Tables,MATCH($BS$3+3,'Mortality Tables'!$N$1:$DN$1,0),FALSE),VLOOKUP($T231,Fe_Annuity_Tables,MATCH(BT$3+3,'Mortality Tables'!$N$1:$DN$1,0),FALSE)),"")</f>
        <v>801824.46693629108</v>
      </c>
      <c r="BU231" s="685">
        <f>IFERROR((BT231+AD231*Contr_Rate)*(1+Inv_Return)*IF($D231=$C$1,VLOOKUP($T231,Male_Annuity_Tables,MATCH($BS$3+3,'Mortality Tables'!$N$1:$DN$1,0),FALSE),VLOOKUP($T231,Fe_Annuity_Tables,MATCH(BU$3+3,'Mortality Tables'!$N$1:$DN$1,0),FALSE)),"")</f>
        <v>1018635.0031438167</v>
      </c>
      <c r="BV231" s="685">
        <f>IFERROR((BU231+AE231*Contr_Rate)*(1+Inv_Return)*IF($D231=$C$1,VLOOKUP($T231,Male_Annuity_Tables,MATCH($BS$3+3,'Mortality Tables'!$N$1:$DN$1,0),FALSE),VLOOKUP($T231,Fe_Annuity_Tables,MATCH(BV$3+3,'Mortality Tables'!$N$1:$DN$1,0),FALSE)),"")</f>
        <v>1152364.1829988624</v>
      </c>
      <c r="BW231" s="685" t="str">
        <f>IFERROR((BV231+AF231*Contr_Rate)*(1+Inv_Return)*IF($D231=$C$1,VLOOKUP($T231,Male_Annuity_Tables,MATCH($BS$3+3,'Mortality Tables'!$N$1:$DN$1,0),FALSE),VLOOKUP($T231,Fe_Annuity_Tables,MATCH(BW$3+3,'Mortality Tables'!$N$1:$DN$1,0),FALSE)),"")</f>
        <v/>
      </c>
      <c r="BX231" s="685" t="str">
        <f>IFERROR((BW231+AG231*Contr_Rate)*(1+Inv_Return)*IF($D231=$C$1,VLOOKUP($T231,Male_Annuity_Tables,MATCH($BS$3+3,'Mortality Tables'!$N$1:$DN$1,0),FALSE),VLOOKUP($T231,Fe_Annuity_Tables,MATCH(BX$3+3,'Mortality Tables'!$N$1:$DN$1,0),FALSE)),"")</f>
        <v/>
      </c>
      <c r="BY231" s="685" t="str">
        <f>IFERROR((BX231+AH231*Contr_Rate)*(1+Inv_Return)*IF($D231=$C$1,VLOOKUP($T231,Male_Annuity_Tables,MATCH($BS$3+3,'Mortality Tables'!$N$1:$DN$1,0),FALSE),VLOOKUP($T231,Fe_Annuity_Tables,MATCH(BY$3+3,'Mortality Tables'!$N$1:$DN$1,0),FALSE)),"")</f>
        <v/>
      </c>
      <c r="BZ231" s="685" t="str">
        <f>IFERROR((BY231+AI231*Contr_Rate)*(1+Inv_Return)*IF($D231=$C$1,VLOOKUP($T231,Male_Annuity_Tables,MATCH($BS$3+3,'Mortality Tables'!$N$1:$DN$1,0),FALSE),VLOOKUP($T231,Fe_Annuity_Tables,MATCH(BZ$3+3,'Mortality Tables'!$N$1:$DN$1,0),FALSE)),"")</f>
        <v/>
      </c>
      <c r="CA231" s="685" t="str">
        <f>IFERROR((BZ231+AJ231*Contr_Rate)*(1+Inv_Return)*IF($D231=$C$1,VLOOKUP($T231,Male_Annuity_Tables,MATCH($BS$3+3,'Mortality Tables'!$N$1:$DN$1,0),FALSE),VLOOKUP($T231,Fe_Annuity_Tables,MATCH(CA$3+3,'Mortality Tables'!$N$1:$DN$1,0),FALSE)),"")</f>
        <v/>
      </c>
      <c r="CB231" s="685" t="str">
        <f>IFERROR((CA231+AK231*Contr_Rate)*(1+Inv_Return)*IF($D231=$C$1,VLOOKUP($T231,Male_Annuity_Tables,MATCH($BS$3+3,'Mortality Tables'!$N$1:$DN$1,0),FALSE),VLOOKUP($T231,Fe_Annuity_Tables,MATCH(CB$3+3,'Mortality Tables'!$N$1:$DN$1,0),FALSE)),"")</f>
        <v/>
      </c>
      <c r="CC231" s="685" t="str">
        <f>IFERROR((CB231+AL231*Contr_Rate)*(1+Inv_Return)*IF($D231=$C$1,VLOOKUP($T231,Male_Annuity_Tables,MATCH($BS$3+3,'Mortality Tables'!$N$1:$DN$1,0),FALSE),VLOOKUP($T231,Fe_Annuity_Tables,MATCH(CC$3+3,'Mortality Tables'!$N$1:$DN$1,0),FALSE)),"")</f>
        <v/>
      </c>
      <c r="CD231" s="685" t="str">
        <f>IFERROR((CC231+AM231*Contr_Rate)*(1+Inv_Return)*IF($D231=$C$1,VLOOKUP($T231,Male_Annuity_Tables,MATCH($BS$3+3,'Mortality Tables'!$N$1:$DN$1,0),FALSE),VLOOKUP($T231,Fe_Annuity_Tables,MATCH(CD$3+3,'Mortality Tables'!$N$1:$DN$1,0),FALSE)),"")</f>
        <v/>
      </c>
      <c r="CE231" s="685" t="str">
        <f>IFERROR((CD231+AN231*Contr_Rate)*(1+Inv_Return)*IF($D231=$C$1,VLOOKUP($T231,Male_Annuity_Tables,MATCH($BS$3+3,'Mortality Tables'!$N$1:$DN$1,0),FALSE),VLOOKUP($T231,Fe_Annuity_Tables,MATCH(CE$3+3,'Mortality Tables'!$N$1:$DN$1,0),FALSE)),"")</f>
        <v/>
      </c>
      <c r="CF231" s="685" t="str">
        <f>IFERROR((CE231+AO231*Contr_Rate)*(1+Inv_Return)*IF($D231=$C$1,VLOOKUP($T231,Male_Annuity_Tables,MATCH($BS$3+3,'Mortality Tables'!$N$1:$DN$1,0),FALSE),VLOOKUP($T231,Fe_Annuity_Tables,MATCH(CF$3+3,'Mortality Tables'!$N$1:$DN$1,0),FALSE)),"")</f>
        <v/>
      </c>
      <c r="CG231" s="685" t="str">
        <f>IFERROR((CF231+AP231*Contr_Rate)*(1+Inv_Return)*IF($D231=$C$1,VLOOKUP($T231,Male_Annuity_Tables,MATCH($BS$3+3,'Mortality Tables'!$N$1:$DN$1,0),FALSE),VLOOKUP($T231,Fe_Annuity_Tables,MATCH(CG$3+3,'Mortality Tables'!$N$1:$DN$1,0),FALSE)),"")</f>
        <v/>
      </c>
      <c r="CH231" s="685" t="str">
        <f>IFERROR((CG231+AQ231*Contr_Rate)*(1+Inv_Return)*IF($D231=$C$1,VLOOKUP($T231,Male_Annuity_Tables,MATCH($BS$3+3,'Mortality Tables'!$N$1:$DN$1,0),FALSE),VLOOKUP($T231,Fe_Annuity_Tables,MATCH(CH$3+3,'Mortality Tables'!$N$1:$DN$1,0),FALSE)),"")</f>
        <v/>
      </c>
      <c r="CI231" s="685" t="str">
        <f>IFERROR((CH231+AR231*Contr_Rate)*(1+Inv_Return)*IF($D231=$C$1,VLOOKUP($T231,Male_Annuity_Tables,MATCH($BS$3+3,'Mortality Tables'!$N$1:$DN$1,0),FALSE),VLOOKUP($T231,Fe_Annuity_Tables,MATCH(CI$3+3,'Mortality Tables'!$N$1:$DN$1,0),FALSE)),"")</f>
        <v/>
      </c>
      <c r="CJ231" s="685" t="str">
        <f>IFERROR((CI231+AS231*Contr_Rate)*(1+Inv_Return)*IF($D231=$C$1,VLOOKUP($T231,Male_Annuity_Tables,MATCH($BS$3+3,'Mortality Tables'!$N$1:$DN$1,0),FALSE),VLOOKUP($T231,Fe_Annuity_Tables,MATCH(CJ$3+3,'Mortality Tables'!$N$1:$DN$1,0),FALSE)),"")</f>
        <v/>
      </c>
      <c r="CK231" s="685" t="str">
        <f>IFERROR((CJ231+AT231*Contr_Rate)*(1+Inv_Return)*IF($D231=$C$1,VLOOKUP($T231,Male_Annuity_Tables,MATCH($BS$3+3,'Mortality Tables'!$N$1:$DN$1,0),FALSE),VLOOKUP($T231,Fe_Annuity_Tables,MATCH(CK$3+3,'Mortality Tables'!$N$1:$DN$1,0),FALSE)),"")</f>
        <v/>
      </c>
      <c r="CL231" s="685" t="str">
        <f>IFERROR((CK231+AU231*Contr_Rate)*(1+Inv_Return)*IF($D231=$C$1,VLOOKUP($T231,Male_Annuity_Tables,MATCH($BS$3+3,'Mortality Tables'!$N$1:$DN$1,0),FALSE),VLOOKUP($T231,Fe_Annuity_Tables,MATCH(CL$3+3,'Mortality Tables'!$N$1:$DN$1,0),FALSE)),"")</f>
        <v/>
      </c>
      <c r="CM231" s="685" t="str">
        <f>IFERROR((CL231+AV231*Contr_Rate)*(1+Inv_Return)*IF($D231=$C$1,VLOOKUP($T231,Male_Annuity_Tables,MATCH($BS$3+3,'Mortality Tables'!$N$1:$DN$1,0),FALSE),VLOOKUP($T231,Fe_Annuity_Tables,MATCH(CM$3+3,'Mortality Tables'!$N$1:$DN$1,0),FALSE)),"")</f>
        <v/>
      </c>
      <c r="CN231" s="685" t="str">
        <f>IFERROR((CM231+AW231*Contr_Rate)*(1+Inv_Return)*IF($D231=$C$1,VLOOKUP($T231,Male_Annuity_Tables,MATCH($BS$3+3,'Mortality Tables'!$N$1:$DN$1,0),FALSE),VLOOKUP($T231,Fe_Annuity_Tables,MATCH(CN$3+3,'Mortality Tables'!$N$1:$DN$1,0),FALSE)),"")</f>
        <v/>
      </c>
      <c r="CO231" s="685" t="str">
        <f>IFERROR((CN231+AX231*Contr_Rate)*(1+Inv_Return)*IF($D231=$C$1,VLOOKUP($T231,Male_Annuity_Tables,MATCH($BS$3+3,'Mortality Tables'!$N$1:$DN$1,0),FALSE),VLOOKUP($T231,Fe_Annuity_Tables,MATCH(CO$3+3,'Mortality Tables'!$N$1:$DN$1,0),FALSE)),"")</f>
        <v/>
      </c>
      <c r="CP231" s="685" t="str">
        <f>IFERROR((CO231+AY231*Contr_Rate)*(1+Inv_Return)*IF($D231=$C$1,VLOOKUP($T231,Male_Annuity_Tables,MATCH($BS$3+3,'Mortality Tables'!$N$1:$DN$1,0),FALSE),VLOOKUP($T231,Fe_Annuity_Tables,MATCH(CP$3+3,'Mortality Tables'!$N$1:$DN$1,0),FALSE)),"")</f>
        <v/>
      </c>
      <c r="CQ231" s="685" t="str">
        <f>IFERROR((CP231+AZ231*Contr_Rate)*(1+Inv_Return)*IF($D231=$C$1,VLOOKUP($T231,Male_Annuity_Tables,MATCH($BS$3+3,'Mortality Tables'!$N$1:$DN$1,0),FALSE),VLOOKUP($T231,Fe_Annuity_Tables,MATCH(CQ$3+3,'Mortality Tables'!$N$1:$DN$1,0),FALSE)),"")</f>
        <v/>
      </c>
      <c r="CR231" s="685" t="str">
        <f>IFERROR((CQ231+BA231*Contr_Rate)*(1+Inv_Return)*IF($D231=$C$1,VLOOKUP($T231,Male_Annuity_Tables,MATCH($BS$3+3,'Mortality Tables'!$N$1:$DN$1,0),FALSE),VLOOKUP($T231,Fe_Annuity_Tables,MATCH(CR$3+3,'Mortality Tables'!$N$1:$DN$1,0),FALSE)),"")</f>
        <v/>
      </c>
      <c r="CS231" s="685" t="str">
        <f>IFERROR((CR231+BB231*Contr_Rate)*(1+Inv_Return)*IF($D231=$C$1,VLOOKUP($T231,Male_Annuity_Tables,MATCH($BS$3+3,'Mortality Tables'!$N$1:$DN$1,0),FALSE),VLOOKUP($T231,Fe_Annuity_Tables,MATCH(CS$3+3,'Mortality Tables'!$N$1:$DN$1,0),FALSE)),"")</f>
        <v/>
      </c>
      <c r="CT231" s="685" t="str">
        <f>IFERROR((CS231+BC231*Contr_Rate)*(1+Inv_Return)*IF($D231=$C$1,VLOOKUP($T231,Male_Annuity_Tables,MATCH($BS$3+3,'Mortality Tables'!$N$1:$DN$1,0),FALSE),VLOOKUP($T231,Fe_Annuity_Tables,MATCH(CT$3+3,'Mortality Tables'!$N$1:$DN$1,0),FALSE)),"")</f>
        <v/>
      </c>
      <c r="CU231" s="685" t="str">
        <f>IFERROR((CT231+BD231*Contr_Rate)*(1+Inv_Return)*IF($D231=$C$1,VLOOKUP($T231,Male_Annuity_Tables,MATCH($BS$3+3,'Mortality Tables'!$N$1:$DN$1,0),FALSE),VLOOKUP($T231,Fe_Annuity_Tables,MATCH(CU$3+3,'Mortality Tables'!$N$1:$DN$1,0),FALSE)),"")</f>
        <v/>
      </c>
      <c r="CV231" s="685" t="str">
        <f>IFERROR((CU231+BE231*Contr_Rate)*(1+Inv_Return)*IF($D231=$C$1,VLOOKUP($T231,Male_Annuity_Tables,MATCH($BS$3+3,'Mortality Tables'!$N$1:$DN$1,0),FALSE),VLOOKUP($T231,Fe_Annuity_Tables,MATCH(CV$3+3,'Mortality Tables'!$N$1:$DN$1,0),FALSE)),"")</f>
        <v/>
      </c>
      <c r="CW231" s="685" t="str">
        <f>IFERROR((CV231+BF231*Contr_Rate)*(1+Inv_Return)*IF($D231=$C$1,VLOOKUP($T231,Male_Annuity_Tables,MATCH($BS$3+3,'Mortality Tables'!$N$1:$DN$1,0),FALSE),VLOOKUP($T231,Fe_Annuity_Tables,MATCH(CW$3+3,'Mortality Tables'!$N$1:$DN$1,0),FALSE)),"")</f>
        <v/>
      </c>
      <c r="CX231" s="685" t="str">
        <f>IFERROR((CW231+BG231*Contr_Rate)*(1+Inv_Return)*IF($D231=$C$1,VLOOKUP($T231,Male_Annuity_Tables,MATCH($BS$3+3,'Mortality Tables'!$N$1:$DN$1,0),FALSE),VLOOKUP($T231,Fe_Annuity_Tables,MATCH(CX$3+3,'Mortality Tables'!$N$1:$DN$1,0),FALSE)),"")</f>
        <v/>
      </c>
      <c r="CY231" s="685" t="str">
        <f>IFERROR((CX231+BH231*Contr_Rate)*(1+Inv_Return)*IF($D231=$C$1,VLOOKUP($T231,Male_Annuity_Tables,MATCH($BS$3+3,'Mortality Tables'!$N$1:$DN$1,0),FALSE),VLOOKUP($T231,Fe_Annuity_Tables,MATCH(CY$3+3,'Mortality Tables'!$N$1:$DN$1,0),FALSE)),"")</f>
        <v/>
      </c>
      <c r="CZ231" s="685" t="str">
        <f>IFERROR((CY231+BI231*Contr_Rate)*(1+Inv_Return)*IF($D231=$C$1,VLOOKUP($T231,Male_Annuity_Tables,MATCH($BS$3+3,'Mortality Tables'!$N$1:$DN$1,0),FALSE),VLOOKUP($T231,Fe_Annuity_Tables,MATCH(CZ$3+3,'Mortality Tables'!$N$1:$DN$1,0),FALSE)),"")</f>
        <v/>
      </c>
      <c r="DA231" s="685" t="str">
        <f>IFERROR((CZ231+BJ231*Contr_Rate)*(1+Inv_Return)*IF($D231=$C$1,VLOOKUP($T231,Male_Annuity_Tables,MATCH($BS$3+3,'Mortality Tables'!$N$1:$DN$1,0),FALSE),VLOOKUP($T231,Fe_Annuity_Tables,MATCH(DA$3+3,'Mortality Tables'!$N$1:$DN$1,0),FALSE)),"")</f>
        <v/>
      </c>
      <c r="DB231" s="685" t="str">
        <f>IFERROR((DA231+BK231*Contr_Rate)*(1+Inv_Return)*IF($D231=$C$1,VLOOKUP($T231,Male_Annuity_Tables,MATCH($BS$3+3,'Mortality Tables'!$N$1:$DN$1,0),FALSE),VLOOKUP($T231,Fe_Annuity_Tables,MATCH(DB$3+3,'Mortality Tables'!$N$1:$DN$1,0),FALSE)),"")</f>
        <v/>
      </c>
      <c r="DC231" s="685" t="str">
        <f>IFERROR((DB231+BL231*Contr_Rate)*(1+Inv_Return)*IF($D231=$C$1,VLOOKUP($T231,Male_Annuity_Tables,MATCH($BS$3+3,'Mortality Tables'!$N$1:$DN$1,0),FALSE),VLOOKUP($T231,Fe_Annuity_Tables,MATCH(DC$3+3,'Mortality Tables'!$N$1:$DN$1,0),FALSE)),"")</f>
        <v/>
      </c>
      <c r="DD231" s="685" t="str">
        <f>IFERROR((DC231+BM231*Contr_Rate)*(1+Inv_Return)*IF($D231=$C$1,VLOOKUP($T231,Male_Annuity_Tables,MATCH($BS$3+3,'Mortality Tables'!$N$1:$DN$1,0),FALSE),VLOOKUP($T231,Fe_Annuity_Tables,MATCH(DD$3+3,'Mortality Tables'!$N$1:$DN$1,0),FALSE)),"")</f>
        <v/>
      </c>
      <c r="DE231" s="685" t="str">
        <f>IFERROR((DD231+BN231*Contr_Rate)*(1+Inv_Return)*IF($D231=$C$1,VLOOKUP($T231,Male_Annuity_Tables,MATCH($BS$3+3,'Mortality Tables'!$N$1:$DN$1,0),FALSE),VLOOKUP($T231,Fe_Annuity_Tables,MATCH(DE$3+3,'Mortality Tables'!$N$1:$DN$1,0),FALSE)),"")</f>
        <v/>
      </c>
      <c r="DF231" s="685" t="str">
        <f>IFERROR((DE231+BO231*Contr_Rate)*(1+Inv_Return)*IF($D231=$C$1,VLOOKUP($T231,Male_Annuity_Tables,MATCH($BS$3+3,'Mortality Tables'!$N$1:$DN$1,0),FALSE),VLOOKUP($T231,Fe_Annuity_Tables,MATCH(DF$3+3,'Mortality Tables'!$N$1:$DN$1,0),FALSE)),"")</f>
        <v/>
      </c>
      <c r="DG231" s="685" t="str">
        <f>IFERROR((DF231+BP231*Contr_Rate)*(1+Inv_Return)*IF($D231=$C$1,VLOOKUP($T231,Male_Annuity_Tables,MATCH($BS$3+3,'Mortality Tables'!$N$1:$DN$1,0),FALSE),VLOOKUP($T231,Fe_Annuity_Tables,MATCH(DG$3+3,'Mortality Tables'!$N$1:$DN$1,0),FALSE)),"")</f>
        <v/>
      </c>
      <c r="DH231" s="685" t="str">
        <f>IFERROR((DG231+BQ231*Contr_Rate)*(1+Inv_Return)*IF($D231=$C$1,VLOOKUP($T231,Male_Annuity_Tables,MATCH($BS$3+3,'Mortality Tables'!$N$1:$DN$1,0),FALSE),VLOOKUP($T231,Fe_Annuity_Tables,MATCH(DH$3+3,'Mortality Tables'!$N$1:$DN$1,0),FALSE)),"")</f>
        <v/>
      </c>
      <c r="DJ231" s="686">
        <f t="shared" si="144"/>
        <v>1152364.1829988624</v>
      </c>
      <c r="DK231" s="680">
        <f t="shared" si="60"/>
        <v>8.8017766057058875</v>
      </c>
      <c r="DL231" s="686">
        <f t="shared" si="145"/>
        <v>87719.109129482153</v>
      </c>
      <c r="DM231" s="686">
        <f t="shared" si="132"/>
        <v>1321856.7376871777</v>
      </c>
      <c r="DN231" s="687">
        <f t="shared" si="146"/>
        <v>6.6360526544625598E-2</v>
      </c>
      <c r="DP231" s="688">
        <f t="shared" si="147"/>
        <v>28765.98064375055</v>
      </c>
      <c r="DQ231" s="688">
        <f t="shared" si="148"/>
        <v>44661.622808351422</v>
      </c>
      <c r="DR231" s="688">
        <f t="shared" si="149"/>
        <v>56737.969675110595</v>
      </c>
    </row>
    <row r="232" spans="1:122" s="657" customFormat="1" ht="14.5">
      <c r="A232" s="675" t="s">
        <v>1532</v>
      </c>
      <c r="B232" s="675" t="s">
        <v>1533</v>
      </c>
      <c r="C232" s="675" t="s">
        <v>115</v>
      </c>
      <c r="D232" s="675" t="s">
        <v>60</v>
      </c>
      <c r="E232" s="676">
        <v>24053</v>
      </c>
      <c r="F232" s="677">
        <v>35869</v>
      </c>
      <c r="G232" s="677">
        <v>40803</v>
      </c>
      <c r="H232" s="678">
        <v>631043</v>
      </c>
      <c r="I232" s="678">
        <v>45138.73</v>
      </c>
      <c r="J232" s="678">
        <v>62949.64</v>
      </c>
      <c r="K232" s="678"/>
      <c r="L232" s="678">
        <v>108088.37</v>
      </c>
      <c r="M232" s="679">
        <f>IF(COUNTIF($A$4:A232,A232)=1,0,1)</f>
        <v>0</v>
      </c>
      <c r="N232" s="680" t="str">
        <f t="shared" si="138"/>
        <v>Okay</v>
      </c>
      <c r="O232" s="680" t="str">
        <f t="shared" si="139"/>
        <v>TRUE</v>
      </c>
      <c r="P232" s="680" t="b">
        <f t="shared" si="140"/>
        <v>1</v>
      </c>
      <c r="Q232" s="680" t="b">
        <f t="shared" si="76"/>
        <v>1</v>
      </c>
      <c r="R232" s="680" t="b">
        <f t="shared" si="77"/>
        <v>1</v>
      </c>
      <c r="S232" s="681">
        <f t="shared" si="141"/>
        <v>32.372602739726027</v>
      </c>
      <c r="T232" s="682">
        <f t="shared" si="78"/>
        <v>59</v>
      </c>
      <c r="U232" s="682">
        <f t="shared" si="130"/>
        <v>45</v>
      </c>
      <c r="V232" s="682">
        <f t="shared" si="79"/>
        <v>13.295890410958904</v>
      </c>
      <c r="W232" s="682">
        <f t="shared" si="142"/>
        <v>1</v>
      </c>
      <c r="X232" s="683">
        <f t="shared" si="143"/>
        <v>108088.37</v>
      </c>
      <c r="Y232" s="684">
        <f t="shared" si="123"/>
        <v>7.79E-3</v>
      </c>
      <c r="Z232" s="684">
        <f>IF($D232=$C$1,VLOOKUP($T232,Male_Annuity_Tables,MATCH($W232+2,'Mortality Tables'!$DS$1:$HT$1,0),FALSE),VLOOKUP($T232,Fe_Annuity_Tables,MATCH($W232+2,'Mortality Tables'!$M$1:$DN$1,0),FALSE))</f>
        <v>0.94259950000000003</v>
      </c>
      <c r="AA232" s="664"/>
      <c r="AB232" s="685">
        <f t="shared" si="156"/>
        <v>663194.64085000008</v>
      </c>
      <c r="AC232" s="685" t="str">
        <f t="shared" si="156"/>
        <v/>
      </c>
      <c r="AD232" s="685" t="str">
        <f t="shared" si="156"/>
        <v/>
      </c>
      <c r="AE232" s="685" t="str">
        <f t="shared" si="156"/>
        <v/>
      </c>
      <c r="AF232" s="685" t="str">
        <f t="shared" si="156"/>
        <v/>
      </c>
      <c r="AG232" s="685" t="str">
        <f t="shared" si="156"/>
        <v/>
      </c>
      <c r="AH232" s="685" t="str">
        <f t="shared" si="156"/>
        <v/>
      </c>
      <c r="AI232" s="685" t="str">
        <f t="shared" si="156"/>
        <v/>
      </c>
      <c r="AJ232" s="685" t="str">
        <f t="shared" si="156"/>
        <v/>
      </c>
      <c r="AK232" s="685" t="str">
        <f t="shared" si="156"/>
        <v/>
      </c>
      <c r="AL232" s="685" t="str">
        <f t="shared" si="156"/>
        <v/>
      </c>
      <c r="AM232" s="685" t="str">
        <f t="shared" si="156"/>
        <v/>
      </c>
      <c r="AN232" s="685" t="str">
        <f t="shared" si="156"/>
        <v/>
      </c>
      <c r="AO232" s="685" t="str">
        <f t="shared" si="156"/>
        <v/>
      </c>
      <c r="AP232" s="685" t="str">
        <f t="shared" si="156"/>
        <v/>
      </c>
      <c r="AQ232" s="685" t="str">
        <f t="shared" si="156"/>
        <v/>
      </c>
      <c r="AR232" s="685" t="str">
        <f t="shared" si="155"/>
        <v/>
      </c>
      <c r="AS232" s="685" t="str">
        <f t="shared" si="155"/>
        <v/>
      </c>
      <c r="AT232" s="685" t="str">
        <f t="shared" si="155"/>
        <v/>
      </c>
      <c r="AU232" s="685" t="str">
        <f t="shared" si="155"/>
        <v/>
      </c>
      <c r="AV232" s="685" t="str">
        <f t="shared" si="151"/>
        <v/>
      </c>
      <c r="AW232" s="685" t="str">
        <f t="shared" si="151"/>
        <v/>
      </c>
      <c r="AX232" s="685" t="str">
        <f t="shared" si="151"/>
        <v/>
      </c>
      <c r="AY232" s="685" t="str">
        <f t="shared" si="151"/>
        <v/>
      </c>
      <c r="AZ232" s="685" t="str">
        <f t="shared" si="151"/>
        <v/>
      </c>
      <c r="BA232" s="685" t="str">
        <f t="shared" si="151"/>
        <v/>
      </c>
      <c r="BB232" s="685" t="str">
        <f t="shared" si="151"/>
        <v/>
      </c>
      <c r="BC232" s="685" t="str">
        <f t="shared" si="151"/>
        <v/>
      </c>
      <c r="BD232" s="685" t="str">
        <f t="shared" si="151"/>
        <v/>
      </c>
      <c r="BE232" s="685" t="str">
        <f t="shared" si="151"/>
        <v/>
      </c>
      <c r="BF232" s="685" t="str">
        <f t="shared" si="151"/>
        <v/>
      </c>
      <c r="BG232" s="685" t="str">
        <f t="shared" si="153"/>
        <v/>
      </c>
      <c r="BH232" s="685" t="str">
        <f t="shared" si="153"/>
        <v/>
      </c>
      <c r="BI232" s="685" t="str">
        <f t="shared" si="153"/>
        <v/>
      </c>
      <c r="BJ232" s="685" t="str">
        <f t="shared" si="153"/>
        <v/>
      </c>
      <c r="BK232" s="685" t="str">
        <f t="shared" si="153"/>
        <v/>
      </c>
      <c r="BL232" s="685" t="str">
        <f t="shared" si="153"/>
        <v/>
      </c>
      <c r="BM232" s="685" t="str">
        <f t="shared" si="153"/>
        <v/>
      </c>
      <c r="BN232" s="685" t="str">
        <f t="shared" si="153"/>
        <v/>
      </c>
      <c r="BO232" s="685" t="str">
        <f t="shared" si="153"/>
        <v/>
      </c>
      <c r="BP232" s="685" t="str">
        <f t="shared" si="153"/>
        <v/>
      </c>
      <c r="BQ232" s="685" t="str">
        <f t="shared" si="153"/>
        <v/>
      </c>
      <c r="BR232" s="529"/>
      <c r="BS232" s="685">
        <f>IFERROR(($L232+AB232*Contr_Rate)*(1+Inv_Return)*IF($D232=$C$1,VLOOKUP($T232,Male_Annuity_Tables,MATCH($BS$3+3,'Mortality Tables'!$N$1:$DN$1,0),FALSE),VLOOKUP($T232,Fe_Annuity_Tables,MATCH(BS$3+3,'Mortality Tables'!$N$1:$DN$1,0),FALSE)),"")</f>
        <v>297423.00368519517</v>
      </c>
      <c r="BT232" s="685" t="str">
        <f>IFERROR(($BS232+AC232*Contr_Rate)*(1+Inv_Return)*IF($D232=$C$1,VLOOKUP($T232,Male_Annuity_Tables,MATCH($BS$3+3,'Mortality Tables'!$N$1:$DN$1,0),FALSE),VLOOKUP($T232,Fe_Annuity_Tables,MATCH(BT$3+3,'Mortality Tables'!$N$1:$DN$1,0),FALSE)),"")</f>
        <v/>
      </c>
      <c r="BU232" s="685" t="str">
        <f>IFERROR((BT232+AD232*Contr_Rate)*(1+Inv_Return)*IF($D232=$C$1,VLOOKUP($T232,Male_Annuity_Tables,MATCH($BS$3+3,'Mortality Tables'!$N$1:$DN$1,0),FALSE),VLOOKUP($T232,Fe_Annuity_Tables,MATCH(BU$3+3,'Mortality Tables'!$N$1:$DN$1,0),FALSE)),"")</f>
        <v/>
      </c>
      <c r="BV232" s="685" t="str">
        <f>IFERROR((BU232+AE232*Contr_Rate)*(1+Inv_Return)*IF($D232=$C$1,VLOOKUP($T232,Male_Annuity_Tables,MATCH($BS$3+3,'Mortality Tables'!$N$1:$DN$1,0),FALSE),VLOOKUP($T232,Fe_Annuity_Tables,MATCH(BV$3+3,'Mortality Tables'!$N$1:$DN$1,0),FALSE)),"")</f>
        <v/>
      </c>
      <c r="BW232" s="685" t="str">
        <f>IFERROR((BV232+AF232*Contr_Rate)*(1+Inv_Return)*IF($D232=$C$1,VLOOKUP($T232,Male_Annuity_Tables,MATCH($BS$3+3,'Mortality Tables'!$N$1:$DN$1,0),FALSE),VLOOKUP($T232,Fe_Annuity_Tables,MATCH(BW$3+3,'Mortality Tables'!$N$1:$DN$1,0),FALSE)),"")</f>
        <v/>
      </c>
      <c r="BX232" s="685" t="str">
        <f>IFERROR((BW232+AG232*Contr_Rate)*(1+Inv_Return)*IF($D232=$C$1,VLOOKUP($T232,Male_Annuity_Tables,MATCH($BS$3+3,'Mortality Tables'!$N$1:$DN$1,0),FALSE),VLOOKUP($T232,Fe_Annuity_Tables,MATCH(BX$3+3,'Mortality Tables'!$N$1:$DN$1,0),FALSE)),"")</f>
        <v/>
      </c>
      <c r="BY232" s="685" t="str">
        <f>IFERROR((BX232+AH232*Contr_Rate)*(1+Inv_Return)*IF($D232=$C$1,VLOOKUP($T232,Male_Annuity_Tables,MATCH($BS$3+3,'Mortality Tables'!$N$1:$DN$1,0),FALSE),VLOOKUP($T232,Fe_Annuity_Tables,MATCH(BY$3+3,'Mortality Tables'!$N$1:$DN$1,0),FALSE)),"")</f>
        <v/>
      </c>
      <c r="BZ232" s="685" t="str">
        <f>IFERROR((BY232+AI232*Contr_Rate)*(1+Inv_Return)*IF($D232=$C$1,VLOOKUP($T232,Male_Annuity_Tables,MATCH($BS$3+3,'Mortality Tables'!$N$1:$DN$1,0),FALSE),VLOOKUP($T232,Fe_Annuity_Tables,MATCH(BZ$3+3,'Mortality Tables'!$N$1:$DN$1,0),FALSE)),"")</f>
        <v/>
      </c>
      <c r="CA232" s="685" t="str">
        <f>IFERROR((BZ232+AJ232*Contr_Rate)*(1+Inv_Return)*IF($D232=$C$1,VLOOKUP($T232,Male_Annuity_Tables,MATCH($BS$3+3,'Mortality Tables'!$N$1:$DN$1,0),FALSE),VLOOKUP($T232,Fe_Annuity_Tables,MATCH(CA$3+3,'Mortality Tables'!$N$1:$DN$1,0),FALSE)),"")</f>
        <v/>
      </c>
      <c r="CB232" s="685" t="str">
        <f>IFERROR((CA232+AK232*Contr_Rate)*(1+Inv_Return)*IF($D232=$C$1,VLOOKUP($T232,Male_Annuity_Tables,MATCH($BS$3+3,'Mortality Tables'!$N$1:$DN$1,0),FALSE),VLOOKUP($T232,Fe_Annuity_Tables,MATCH(CB$3+3,'Mortality Tables'!$N$1:$DN$1,0),FALSE)),"")</f>
        <v/>
      </c>
      <c r="CC232" s="685" t="str">
        <f>IFERROR((CB232+AL232*Contr_Rate)*(1+Inv_Return)*IF($D232=$C$1,VLOOKUP($T232,Male_Annuity_Tables,MATCH($BS$3+3,'Mortality Tables'!$N$1:$DN$1,0),FALSE),VLOOKUP($T232,Fe_Annuity_Tables,MATCH(CC$3+3,'Mortality Tables'!$N$1:$DN$1,0),FALSE)),"")</f>
        <v/>
      </c>
      <c r="CD232" s="685" t="str">
        <f>IFERROR((CC232+AM232*Contr_Rate)*(1+Inv_Return)*IF($D232=$C$1,VLOOKUP($T232,Male_Annuity_Tables,MATCH($BS$3+3,'Mortality Tables'!$N$1:$DN$1,0),FALSE),VLOOKUP($T232,Fe_Annuity_Tables,MATCH(CD$3+3,'Mortality Tables'!$N$1:$DN$1,0),FALSE)),"")</f>
        <v/>
      </c>
      <c r="CE232" s="685" t="str">
        <f>IFERROR((CD232+AN232*Contr_Rate)*(1+Inv_Return)*IF($D232=$C$1,VLOOKUP($T232,Male_Annuity_Tables,MATCH($BS$3+3,'Mortality Tables'!$N$1:$DN$1,0),FALSE),VLOOKUP($T232,Fe_Annuity_Tables,MATCH(CE$3+3,'Mortality Tables'!$N$1:$DN$1,0),FALSE)),"")</f>
        <v/>
      </c>
      <c r="CF232" s="685" t="str">
        <f>IFERROR((CE232+AO232*Contr_Rate)*(1+Inv_Return)*IF($D232=$C$1,VLOOKUP($T232,Male_Annuity_Tables,MATCH($BS$3+3,'Mortality Tables'!$N$1:$DN$1,0),FALSE),VLOOKUP($T232,Fe_Annuity_Tables,MATCH(CF$3+3,'Mortality Tables'!$N$1:$DN$1,0),FALSE)),"")</f>
        <v/>
      </c>
      <c r="CG232" s="685" t="str">
        <f>IFERROR((CF232+AP232*Contr_Rate)*(1+Inv_Return)*IF($D232=$C$1,VLOOKUP($T232,Male_Annuity_Tables,MATCH($BS$3+3,'Mortality Tables'!$N$1:$DN$1,0),FALSE),VLOOKUP($T232,Fe_Annuity_Tables,MATCH(CG$3+3,'Mortality Tables'!$N$1:$DN$1,0),FALSE)),"")</f>
        <v/>
      </c>
      <c r="CH232" s="685" t="str">
        <f>IFERROR((CG232+AQ232*Contr_Rate)*(1+Inv_Return)*IF($D232=$C$1,VLOOKUP($T232,Male_Annuity_Tables,MATCH($BS$3+3,'Mortality Tables'!$N$1:$DN$1,0),FALSE),VLOOKUP($T232,Fe_Annuity_Tables,MATCH(CH$3+3,'Mortality Tables'!$N$1:$DN$1,0),FALSE)),"")</f>
        <v/>
      </c>
      <c r="CI232" s="685" t="str">
        <f>IFERROR((CH232+AR232*Contr_Rate)*(1+Inv_Return)*IF($D232=$C$1,VLOOKUP($T232,Male_Annuity_Tables,MATCH($BS$3+3,'Mortality Tables'!$N$1:$DN$1,0),FALSE),VLOOKUP($T232,Fe_Annuity_Tables,MATCH(CI$3+3,'Mortality Tables'!$N$1:$DN$1,0),FALSE)),"")</f>
        <v/>
      </c>
      <c r="CJ232" s="685" t="str">
        <f>IFERROR((CI232+AS232*Contr_Rate)*(1+Inv_Return)*IF($D232=$C$1,VLOOKUP($T232,Male_Annuity_Tables,MATCH($BS$3+3,'Mortality Tables'!$N$1:$DN$1,0),FALSE),VLOOKUP($T232,Fe_Annuity_Tables,MATCH(CJ$3+3,'Mortality Tables'!$N$1:$DN$1,0),FALSE)),"")</f>
        <v/>
      </c>
      <c r="CK232" s="685" t="str">
        <f>IFERROR((CJ232+AT232*Contr_Rate)*(1+Inv_Return)*IF($D232=$C$1,VLOOKUP($T232,Male_Annuity_Tables,MATCH($BS$3+3,'Mortality Tables'!$N$1:$DN$1,0),FALSE),VLOOKUP($T232,Fe_Annuity_Tables,MATCH(CK$3+3,'Mortality Tables'!$N$1:$DN$1,0),FALSE)),"")</f>
        <v/>
      </c>
      <c r="CL232" s="685" t="str">
        <f>IFERROR((CK232+AU232*Contr_Rate)*(1+Inv_Return)*IF($D232=$C$1,VLOOKUP($T232,Male_Annuity_Tables,MATCH($BS$3+3,'Mortality Tables'!$N$1:$DN$1,0),FALSE),VLOOKUP($T232,Fe_Annuity_Tables,MATCH(CL$3+3,'Mortality Tables'!$N$1:$DN$1,0),FALSE)),"")</f>
        <v/>
      </c>
      <c r="CM232" s="685" t="str">
        <f>IFERROR((CL232+AV232*Contr_Rate)*(1+Inv_Return)*IF($D232=$C$1,VLOOKUP($T232,Male_Annuity_Tables,MATCH($BS$3+3,'Mortality Tables'!$N$1:$DN$1,0),FALSE),VLOOKUP($T232,Fe_Annuity_Tables,MATCH(CM$3+3,'Mortality Tables'!$N$1:$DN$1,0),FALSE)),"")</f>
        <v/>
      </c>
      <c r="CN232" s="685" t="str">
        <f>IFERROR((CM232+AW232*Contr_Rate)*(1+Inv_Return)*IF($D232=$C$1,VLOOKUP($T232,Male_Annuity_Tables,MATCH($BS$3+3,'Mortality Tables'!$N$1:$DN$1,0),FALSE),VLOOKUP($T232,Fe_Annuity_Tables,MATCH(CN$3+3,'Mortality Tables'!$N$1:$DN$1,0),FALSE)),"")</f>
        <v/>
      </c>
      <c r="CO232" s="685" t="str">
        <f>IFERROR((CN232+AX232*Contr_Rate)*(1+Inv_Return)*IF($D232=$C$1,VLOOKUP($T232,Male_Annuity_Tables,MATCH($BS$3+3,'Mortality Tables'!$N$1:$DN$1,0),FALSE),VLOOKUP($T232,Fe_Annuity_Tables,MATCH(CO$3+3,'Mortality Tables'!$N$1:$DN$1,0),FALSE)),"")</f>
        <v/>
      </c>
      <c r="CP232" s="685" t="str">
        <f>IFERROR((CO232+AY232*Contr_Rate)*(1+Inv_Return)*IF($D232=$C$1,VLOOKUP($T232,Male_Annuity_Tables,MATCH($BS$3+3,'Mortality Tables'!$N$1:$DN$1,0),FALSE),VLOOKUP($T232,Fe_Annuity_Tables,MATCH(CP$3+3,'Mortality Tables'!$N$1:$DN$1,0),FALSE)),"")</f>
        <v/>
      </c>
      <c r="CQ232" s="685" t="str">
        <f>IFERROR((CP232+AZ232*Contr_Rate)*(1+Inv_Return)*IF($D232=$C$1,VLOOKUP($T232,Male_Annuity_Tables,MATCH($BS$3+3,'Mortality Tables'!$N$1:$DN$1,0),FALSE),VLOOKUP($T232,Fe_Annuity_Tables,MATCH(CQ$3+3,'Mortality Tables'!$N$1:$DN$1,0),FALSE)),"")</f>
        <v/>
      </c>
      <c r="CR232" s="685" t="str">
        <f>IFERROR((CQ232+BA232*Contr_Rate)*(1+Inv_Return)*IF($D232=$C$1,VLOOKUP($T232,Male_Annuity_Tables,MATCH($BS$3+3,'Mortality Tables'!$N$1:$DN$1,0),FALSE),VLOOKUP($T232,Fe_Annuity_Tables,MATCH(CR$3+3,'Mortality Tables'!$N$1:$DN$1,0),FALSE)),"")</f>
        <v/>
      </c>
      <c r="CS232" s="685" t="str">
        <f>IFERROR((CR232+BB232*Contr_Rate)*(1+Inv_Return)*IF($D232=$C$1,VLOOKUP($T232,Male_Annuity_Tables,MATCH($BS$3+3,'Mortality Tables'!$N$1:$DN$1,0),FALSE),VLOOKUP($T232,Fe_Annuity_Tables,MATCH(CS$3+3,'Mortality Tables'!$N$1:$DN$1,0),FALSE)),"")</f>
        <v/>
      </c>
      <c r="CT232" s="685" t="str">
        <f>IFERROR((CS232+BC232*Contr_Rate)*(1+Inv_Return)*IF($D232=$C$1,VLOOKUP($T232,Male_Annuity_Tables,MATCH($BS$3+3,'Mortality Tables'!$N$1:$DN$1,0),FALSE),VLOOKUP($T232,Fe_Annuity_Tables,MATCH(CT$3+3,'Mortality Tables'!$N$1:$DN$1,0),FALSE)),"")</f>
        <v/>
      </c>
      <c r="CU232" s="685" t="str">
        <f>IFERROR((CT232+BD232*Contr_Rate)*(1+Inv_Return)*IF($D232=$C$1,VLOOKUP($T232,Male_Annuity_Tables,MATCH($BS$3+3,'Mortality Tables'!$N$1:$DN$1,0),FALSE),VLOOKUP($T232,Fe_Annuity_Tables,MATCH(CU$3+3,'Mortality Tables'!$N$1:$DN$1,0),FALSE)),"")</f>
        <v/>
      </c>
      <c r="CV232" s="685" t="str">
        <f>IFERROR((CU232+BE232*Contr_Rate)*(1+Inv_Return)*IF($D232=$C$1,VLOOKUP($T232,Male_Annuity_Tables,MATCH($BS$3+3,'Mortality Tables'!$N$1:$DN$1,0),FALSE),VLOOKUP($T232,Fe_Annuity_Tables,MATCH(CV$3+3,'Mortality Tables'!$N$1:$DN$1,0),FALSE)),"")</f>
        <v/>
      </c>
      <c r="CW232" s="685" t="str">
        <f>IFERROR((CV232+BF232*Contr_Rate)*(1+Inv_Return)*IF($D232=$C$1,VLOOKUP($T232,Male_Annuity_Tables,MATCH($BS$3+3,'Mortality Tables'!$N$1:$DN$1,0),FALSE),VLOOKUP($T232,Fe_Annuity_Tables,MATCH(CW$3+3,'Mortality Tables'!$N$1:$DN$1,0),FALSE)),"")</f>
        <v/>
      </c>
      <c r="CX232" s="685" t="str">
        <f>IFERROR((CW232+BG232*Contr_Rate)*(1+Inv_Return)*IF($D232=$C$1,VLOOKUP($T232,Male_Annuity_Tables,MATCH($BS$3+3,'Mortality Tables'!$N$1:$DN$1,0),FALSE),VLOOKUP($T232,Fe_Annuity_Tables,MATCH(CX$3+3,'Mortality Tables'!$N$1:$DN$1,0),FALSE)),"")</f>
        <v/>
      </c>
      <c r="CY232" s="685" t="str">
        <f>IFERROR((CX232+BH232*Contr_Rate)*(1+Inv_Return)*IF($D232=$C$1,VLOOKUP($T232,Male_Annuity_Tables,MATCH($BS$3+3,'Mortality Tables'!$N$1:$DN$1,0),FALSE),VLOOKUP($T232,Fe_Annuity_Tables,MATCH(CY$3+3,'Mortality Tables'!$N$1:$DN$1,0),FALSE)),"")</f>
        <v/>
      </c>
      <c r="CZ232" s="685" t="str">
        <f>IFERROR((CY232+BI232*Contr_Rate)*(1+Inv_Return)*IF($D232=$C$1,VLOOKUP($T232,Male_Annuity_Tables,MATCH($BS$3+3,'Mortality Tables'!$N$1:$DN$1,0),FALSE),VLOOKUP($T232,Fe_Annuity_Tables,MATCH(CZ$3+3,'Mortality Tables'!$N$1:$DN$1,0),FALSE)),"")</f>
        <v/>
      </c>
      <c r="DA232" s="685" t="str">
        <f>IFERROR((CZ232+BJ232*Contr_Rate)*(1+Inv_Return)*IF($D232=$C$1,VLOOKUP($T232,Male_Annuity_Tables,MATCH($BS$3+3,'Mortality Tables'!$N$1:$DN$1,0),FALSE),VLOOKUP($T232,Fe_Annuity_Tables,MATCH(DA$3+3,'Mortality Tables'!$N$1:$DN$1,0),FALSE)),"")</f>
        <v/>
      </c>
      <c r="DB232" s="685" t="str">
        <f>IFERROR((DA232+BK232*Contr_Rate)*(1+Inv_Return)*IF($D232=$C$1,VLOOKUP($T232,Male_Annuity_Tables,MATCH($BS$3+3,'Mortality Tables'!$N$1:$DN$1,0),FALSE),VLOOKUP($T232,Fe_Annuity_Tables,MATCH(DB$3+3,'Mortality Tables'!$N$1:$DN$1,0),FALSE)),"")</f>
        <v/>
      </c>
      <c r="DC232" s="685" t="str">
        <f>IFERROR((DB232+BL232*Contr_Rate)*(1+Inv_Return)*IF($D232=$C$1,VLOOKUP($T232,Male_Annuity_Tables,MATCH($BS$3+3,'Mortality Tables'!$N$1:$DN$1,0),FALSE),VLOOKUP($T232,Fe_Annuity_Tables,MATCH(DC$3+3,'Mortality Tables'!$N$1:$DN$1,0),FALSE)),"")</f>
        <v/>
      </c>
      <c r="DD232" s="685" t="str">
        <f>IFERROR((DC232+BM232*Contr_Rate)*(1+Inv_Return)*IF($D232=$C$1,VLOOKUP($T232,Male_Annuity_Tables,MATCH($BS$3+3,'Mortality Tables'!$N$1:$DN$1,0),FALSE),VLOOKUP($T232,Fe_Annuity_Tables,MATCH(DD$3+3,'Mortality Tables'!$N$1:$DN$1,0),FALSE)),"")</f>
        <v/>
      </c>
      <c r="DE232" s="685" t="str">
        <f>IFERROR((DD232+BN232*Contr_Rate)*(1+Inv_Return)*IF($D232=$C$1,VLOOKUP($T232,Male_Annuity_Tables,MATCH($BS$3+3,'Mortality Tables'!$N$1:$DN$1,0),FALSE),VLOOKUP($T232,Fe_Annuity_Tables,MATCH(DE$3+3,'Mortality Tables'!$N$1:$DN$1,0),FALSE)),"")</f>
        <v/>
      </c>
      <c r="DF232" s="685" t="str">
        <f>IFERROR((DE232+BO232*Contr_Rate)*(1+Inv_Return)*IF($D232=$C$1,VLOOKUP($T232,Male_Annuity_Tables,MATCH($BS$3+3,'Mortality Tables'!$N$1:$DN$1,0),FALSE),VLOOKUP($T232,Fe_Annuity_Tables,MATCH(DF$3+3,'Mortality Tables'!$N$1:$DN$1,0),FALSE)),"")</f>
        <v/>
      </c>
      <c r="DG232" s="685" t="str">
        <f>IFERROR((DF232+BP232*Contr_Rate)*(1+Inv_Return)*IF($D232=$C$1,VLOOKUP($T232,Male_Annuity_Tables,MATCH($BS$3+3,'Mortality Tables'!$N$1:$DN$1,0),FALSE),VLOOKUP($T232,Fe_Annuity_Tables,MATCH(DG$3+3,'Mortality Tables'!$N$1:$DN$1,0),FALSE)),"")</f>
        <v/>
      </c>
      <c r="DH232" s="685" t="str">
        <f>IFERROR((DG232+BQ232*Contr_Rate)*(1+Inv_Return)*IF($D232=$C$1,VLOOKUP($T232,Male_Annuity_Tables,MATCH($BS$3+3,'Mortality Tables'!$N$1:$DN$1,0),FALSE),VLOOKUP($T232,Fe_Annuity_Tables,MATCH(DH$3+3,'Mortality Tables'!$N$1:$DN$1,0),FALSE)),"")</f>
        <v/>
      </c>
      <c r="DJ232" s="686">
        <f t="shared" si="144"/>
        <v>297423.00368519517</v>
      </c>
      <c r="DK232" s="680">
        <f t="shared" si="60"/>
        <v>8.8017766057058875</v>
      </c>
      <c r="DL232" s="686">
        <f t="shared" si="145"/>
        <v>22640.135213145342</v>
      </c>
      <c r="DM232" s="686">
        <f t="shared" si="132"/>
        <v>663194.64085000008</v>
      </c>
      <c r="DN232" s="687">
        <f t="shared" si="146"/>
        <v>3.4137994818727792E-2</v>
      </c>
      <c r="DP232" s="688">
        <f t="shared" si="147"/>
        <v>17072.229123032044</v>
      </c>
      <c r="DQ232" s="688" t="str">
        <f t="shared" si="148"/>
        <v/>
      </c>
      <c r="DR232" s="688" t="str">
        <f t="shared" si="149"/>
        <v/>
      </c>
    </row>
    <row r="233" spans="1:122" s="657" customFormat="1" ht="14.5">
      <c r="A233" s="675" t="s">
        <v>1534</v>
      </c>
      <c r="B233" s="675" t="s">
        <v>1535</v>
      </c>
      <c r="C233" s="675" t="s">
        <v>541</v>
      </c>
      <c r="D233" s="675" t="s">
        <v>60</v>
      </c>
      <c r="E233" s="676">
        <v>23760</v>
      </c>
      <c r="F233" s="677">
        <v>38864</v>
      </c>
      <c r="G233" s="677">
        <v>44198</v>
      </c>
      <c r="H233" s="678">
        <v>730326</v>
      </c>
      <c r="I233" s="678">
        <v>39440.120000000003</v>
      </c>
      <c r="J233" s="678">
        <v>60650.62</v>
      </c>
      <c r="K233" s="678">
        <v>32117.97</v>
      </c>
      <c r="L233" s="678">
        <v>132208.71000000002</v>
      </c>
      <c r="M233" s="679">
        <f>IF(COUNTIF($A$4:A233,A233)=1,0,1)</f>
        <v>0</v>
      </c>
      <c r="N233" s="680" t="str">
        <f t="shared" si="138"/>
        <v>Okay</v>
      </c>
      <c r="O233" s="680" t="str">
        <f t="shared" si="139"/>
        <v>TRUE</v>
      </c>
      <c r="P233" s="680" t="b">
        <f t="shared" si="140"/>
        <v>1</v>
      </c>
      <c r="Q233" s="680" t="b">
        <f t="shared" si="76"/>
        <v>1</v>
      </c>
      <c r="R233" s="680" t="b">
        <f t="shared" si="77"/>
        <v>1</v>
      </c>
      <c r="S233" s="681">
        <f t="shared" si="141"/>
        <v>41.38082191780822</v>
      </c>
      <c r="T233" s="682">
        <f t="shared" si="78"/>
        <v>59</v>
      </c>
      <c r="U233" s="682">
        <f t="shared" si="130"/>
        <v>55</v>
      </c>
      <c r="V233" s="682">
        <f t="shared" si="79"/>
        <v>3.9945205479452053</v>
      </c>
      <c r="W233" s="682">
        <f t="shared" si="142"/>
        <v>1</v>
      </c>
      <c r="X233" s="683">
        <f t="shared" si="143"/>
        <v>132208.71000000002</v>
      </c>
      <c r="Y233" s="684">
        <f t="shared" si="123"/>
        <v>7.79E-3</v>
      </c>
      <c r="Z233" s="684">
        <f>IF($D233=$C$1,VLOOKUP($T233,Male_Annuity_Tables,MATCH($W233+2,'Mortality Tables'!$DS$1:$HT$1,0),FALSE),VLOOKUP($T233,Fe_Annuity_Tables,MATCH($W233+2,'Mortality Tables'!$M$1:$DN$1,0),FALSE))</f>
        <v>0.94259950000000003</v>
      </c>
      <c r="AA233" s="664"/>
      <c r="AB233" s="685">
        <f t="shared" si="156"/>
        <v>767536.10970000003</v>
      </c>
      <c r="AC233" s="685" t="str">
        <f t="shared" si="156"/>
        <v/>
      </c>
      <c r="AD233" s="685" t="str">
        <f t="shared" si="156"/>
        <v/>
      </c>
      <c r="AE233" s="685" t="str">
        <f t="shared" si="156"/>
        <v/>
      </c>
      <c r="AF233" s="685" t="str">
        <f t="shared" si="156"/>
        <v/>
      </c>
      <c r="AG233" s="685" t="str">
        <f t="shared" si="156"/>
        <v/>
      </c>
      <c r="AH233" s="685" t="str">
        <f t="shared" si="156"/>
        <v/>
      </c>
      <c r="AI233" s="685" t="str">
        <f t="shared" si="156"/>
        <v/>
      </c>
      <c r="AJ233" s="685" t="str">
        <f t="shared" si="156"/>
        <v/>
      </c>
      <c r="AK233" s="685" t="str">
        <f t="shared" si="156"/>
        <v/>
      </c>
      <c r="AL233" s="685" t="str">
        <f t="shared" si="156"/>
        <v/>
      </c>
      <c r="AM233" s="685" t="str">
        <f t="shared" si="156"/>
        <v/>
      </c>
      <c r="AN233" s="685" t="str">
        <f t="shared" si="156"/>
        <v/>
      </c>
      <c r="AO233" s="685" t="str">
        <f t="shared" si="156"/>
        <v/>
      </c>
      <c r="AP233" s="685" t="str">
        <f t="shared" si="156"/>
        <v/>
      </c>
      <c r="AQ233" s="685" t="str">
        <f t="shared" si="156"/>
        <v/>
      </c>
      <c r="AR233" s="685" t="str">
        <f t="shared" si="155"/>
        <v/>
      </c>
      <c r="AS233" s="685" t="str">
        <f t="shared" si="155"/>
        <v/>
      </c>
      <c r="AT233" s="685" t="str">
        <f t="shared" si="155"/>
        <v/>
      </c>
      <c r="AU233" s="685" t="str">
        <f t="shared" si="155"/>
        <v/>
      </c>
      <c r="AV233" s="685" t="str">
        <f t="shared" si="151"/>
        <v/>
      </c>
      <c r="AW233" s="685" t="str">
        <f t="shared" si="151"/>
        <v/>
      </c>
      <c r="AX233" s="685" t="str">
        <f t="shared" si="151"/>
        <v/>
      </c>
      <c r="AY233" s="685" t="str">
        <f t="shared" si="151"/>
        <v/>
      </c>
      <c r="AZ233" s="685" t="str">
        <f t="shared" si="151"/>
        <v/>
      </c>
      <c r="BA233" s="685" t="str">
        <f t="shared" si="151"/>
        <v/>
      </c>
      <c r="BB233" s="685" t="str">
        <f t="shared" si="151"/>
        <v/>
      </c>
      <c r="BC233" s="685" t="str">
        <f t="shared" si="151"/>
        <v/>
      </c>
      <c r="BD233" s="685" t="str">
        <f t="shared" si="151"/>
        <v/>
      </c>
      <c r="BE233" s="685" t="str">
        <f t="shared" si="151"/>
        <v/>
      </c>
      <c r="BF233" s="685" t="str">
        <f t="shared" si="151"/>
        <v/>
      </c>
      <c r="BG233" s="685" t="str">
        <f t="shared" si="153"/>
        <v/>
      </c>
      <c r="BH233" s="685" t="str">
        <f t="shared" si="153"/>
        <v/>
      </c>
      <c r="BI233" s="685" t="str">
        <f t="shared" si="153"/>
        <v/>
      </c>
      <c r="BJ233" s="685" t="str">
        <f t="shared" si="153"/>
        <v/>
      </c>
      <c r="BK233" s="685" t="str">
        <f t="shared" si="153"/>
        <v/>
      </c>
      <c r="BL233" s="685" t="str">
        <f t="shared" si="153"/>
        <v/>
      </c>
      <c r="BM233" s="685" t="str">
        <f t="shared" si="153"/>
        <v/>
      </c>
      <c r="BN233" s="685" t="str">
        <f t="shared" si="153"/>
        <v/>
      </c>
      <c r="BO233" s="685" t="str">
        <f t="shared" si="153"/>
        <v/>
      </c>
      <c r="BP233" s="685" t="str">
        <f t="shared" si="153"/>
        <v/>
      </c>
      <c r="BQ233" s="685" t="str">
        <f t="shared" si="153"/>
        <v/>
      </c>
      <c r="BR233" s="529"/>
      <c r="BS233" s="685">
        <f>IFERROR(($L233+AB233*Contr_Rate)*(1+Inv_Return)*IF($D233=$C$1,VLOOKUP($T233,Male_Annuity_Tables,MATCH($BS$3+3,'Mortality Tables'!$N$1:$DN$1,0),FALSE),VLOOKUP($T233,Fe_Annuity_Tables,MATCH(BS$3+3,'Mortality Tables'!$N$1:$DN$1,0),FALSE)),"")</f>
        <v>351108.6695881171</v>
      </c>
      <c r="BT233" s="685" t="str">
        <f>IFERROR(($BS233+AC233*Contr_Rate)*(1+Inv_Return)*IF($D233=$C$1,VLOOKUP($T233,Male_Annuity_Tables,MATCH($BS$3+3,'Mortality Tables'!$N$1:$DN$1,0),FALSE),VLOOKUP($T233,Fe_Annuity_Tables,MATCH(BT$3+3,'Mortality Tables'!$N$1:$DN$1,0),FALSE)),"")</f>
        <v/>
      </c>
      <c r="BU233" s="685" t="str">
        <f>IFERROR((BT233+AD233*Contr_Rate)*(1+Inv_Return)*IF($D233=$C$1,VLOOKUP($T233,Male_Annuity_Tables,MATCH($BS$3+3,'Mortality Tables'!$N$1:$DN$1,0),FALSE),VLOOKUP($T233,Fe_Annuity_Tables,MATCH(BU$3+3,'Mortality Tables'!$N$1:$DN$1,0),FALSE)),"")</f>
        <v/>
      </c>
      <c r="BV233" s="685" t="str">
        <f>IFERROR((BU233+AE233*Contr_Rate)*(1+Inv_Return)*IF($D233=$C$1,VLOOKUP($T233,Male_Annuity_Tables,MATCH($BS$3+3,'Mortality Tables'!$N$1:$DN$1,0),FALSE),VLOOKUP($T233,Fe_Annuity_Tables,MATCH(BV$3+3,'Mortality Tables'!$N$1:$DN$1,0),FALSE)),"")</f>
        <v/>
      </c>
      <c r="BW233" s="685" t="str">
        <f>IFERROR((BV233+AF233*Contr_Rate)*(1+Inv_Return)*IF($D233=$C$1,VLOOKUP($T233,Male_Annuity_Tables,MATCH($BS$3+3,'Mortality Tables'!$N$1:$DN$1,0),FALSE),VLOOKUP($T233,Fe_Annuity_Tables,MATCH(BW$3+3,'Mortality Tables'!$N$1:$DN$1,0),FALSE)),"")</f>
        <v/>
      </c>
      <c r="BX233" s="685" t="str">
        <f>IFERROR((BW233+AG233*Contr_Rate)*(1+Inv_Return)*IF($D233=$C$1,VLOOKUP($T233,Male_Annuity_Tables,MATCH($BS$3+3,'Mortality Tables'!$N$1:$DN$1,0),FALSE),VLOOKUP($T233,Fe_Annuity_Tables,MATCH(BX$3+3,'Mortality Tables'!$N$1:$DN$1,0),FALSE)),"")</f>
        <v/>
      </c>
      <c r="BY233" s="685" t="str">
        <f>IFERROR((BX233+AH233*Contr_Rate)*(1+Inv_Return)*IF($D233=$C$1,VLOOKUP($T233,Male_Annuity_Tables,MATCH($BS$3+3,'Mortality Tables'!$N$1:$DN$1,0),FALSE),VLOOKUP($T233,Fe_Annuity_Tables,MATCH(BY$3+3,'Mortality Tables'!$N$1:$DN$1,0),FALSE)),"")</f>
        <v/>
      </c>
      <c r="BZ233" s="685" t="str">
        <f>IFERROR((BY233+AI233*Contr_Rate)*(1+Inv_Return)*IF($D233=$C$1,VLOOKUP($T233,Male_Annuity_Tables,MATCH($BS$3+3,'Mortality Tables'!$N$1:$DN$1,0),FALSE),VLOOKUP($T233,Fe_Annuity_Tables,MATCH(BZ$3+3,'Mortality Tables'!$N$1:$DN$1,0),FALSE)),"")</f>
        <v/>
      </c>
      <c r="CA233" s="685" t="str">
        <f>IFERROR((BZ233+AJ233*Contr_Rate)*(1+Inv_Return)*IF($D233=$C$1,VLOOKUP($T233,Male_Annuity_Tables,MATCH($BS$3+3,'Mortality Tables'!$N$1:$DN$1,0),FALSE),VLOOKUP($T233,Fe_Annuity_Tables,MATCH(CA$3+3,'Mortality Tables'!$N$1:$DN$1,0),FALSE)),"")</f>
        <v/>
      </c>
      <c r="CB233" s="685" t="str">
        <f>IFERROR((CA233+AK233*Contr_Rate)*(1+Inv_Return)*IF($D233=$C$1,VLOOKUP($T233,Male_Annuity_Tables,MATCH($BS$3+3,'Mortality Tables'!$N$1:$DN$1,0),FALSE),VLOOKUP($T233,Fe_Annuity_Tables,MATCH(CB$3+3,'Mortality Tables'!$N$1:$DN$1,0),FALSE)),"")</f>
        <v/>
      </c>
      <c r="CC233" s="685" t="str">
        <f>IFERROR((CB233+AL233*Contr_Rate)*(1+Inv_Return)*IF($D233=$C$1,VLOOKUP($T233,Male_Annuity_Tables,MATCH($BS$3+3,'Mortality Tables'!$N$1:$DN$1,0),FALSE),VLOOKUP($T233,Fe_Annuity_Tables,MATCH(CC$3+3,'Mortality Tables'!$N$1:$DN$1,0),FALSE)),"")</f>
        <v/>
      </c>
      <c r="CD233" s="685" t="str">
        <f>IFERROR((CC233+AM233*Contr_Rate)*(1+Inv_Return)*IF($D233=$C$1,VLOOKUP($T233,Male_Annuity_Tables,MATCH($BS$3+3,'Mortality Tables'!$N$1:$DN$1,0),FALSE),VLOOKUP($T233,Fe_Annuity_Tables,MATCH(CD$3+3,'Mortality Tables'!$N$1:$DN$1,0),FALSE)),"")</f>
        <v/>
      </c>
      <c r="CE233" s="685" t="str">
        <f>IFERROR((CD233+AN233*Contr_Rate)*(1+Inv_Return)*IF($D233=$C$1,VLOOKUP($T233,Male_Annuity_Tables,MATCH($BS$3+3,'Mortality Tables'!$N$1:$DN$1,0),FALSE),VLOOKUP($T233,Fe_Annuity_Tables,MATCH(CE$3+3,'Mortality Tables'!$N$1:$DN$1,0),FALSE)),"")</f>
        <v/>
      </c>
      <c r="CF233" s="685" t="str">
        <f>IFERROR((CE233+AO233*Contr_Rate)*(1+Inv_Return)*IF($D233=$C$1,VLOOKUP($T233,Male_Annuity_Tables,MATCH($BS$3+3,'Mortality Tables'!$N$1:$DN$1,0),FALSE),VLOOKUP($T233,Fe_Annuity_Tables,MATCH(CF$3+3,'Mortality Tables'!$N$1:$DN$1,0),FALSE)),"")</f>
        <v/>
      </c>
      <c r="CG233" s="685" t="str">
        <f>IFERROR((CF233+AP233*Contr_Rate)*(1+Inv_Return)*IF($D233=$C$1,VLOOKUP($T233,Male_Annuity_Tables,MATCH($BS$3+3,'Mortality Tables'!$N$1:$DN$1,0),FALSE),VLOOKUP($T233,Fe_Annuity_Tables,MATCH(CG$3+3,'Mortality Tables'!$N$1:$DN$1,0),FALSE)),"")</f>
        <v/>
      </c>
      <c r="CH233" s="685" t="str">
        <f>IFERROR((CG233+AQ233*Contr_Rate)*(1+Inv_Return)*IF($D233=$C$1,VLOOKUP($T233,Male_Annuity_Tables,MATCH($BS$3+3,'Mortality Tables'!$N$1:$DN$1,0),FALSE),VLOOKUP($T233,Fe_Annuity_Tables,MATCH(CH$3+3,'Mortality Tables'!$N$1:$DN$1,0),FALSE)),"")</f>
        <v/>
      </c>
      <c r="CI233" s="685" t="str">
        <f>IFERROR((CH233+AR233*Contr_Rate)*(1+Inv_Return)*IF($D233=$C$1,VLOOKUP($T233,Male_Annuity_Tables,MATCH($BS$3+3,'Mortality Tables'!$N$1:$DN$1,0),FALSE),VLOOKUP($T233,Fe_Annuity_Tables,MATCH(CI$3+3,'Mortality Tables'!$N$1:$DN$1,0),FALSE)),"")</f>
        <v/>
      </c>
      <c r="CJ233" s="685" t="str">
        <f>IFERROR((CI233+AS233*Contr_Rate)*(1+Inv_Return)*IF($D233=$C$1,VLOOKUP($T233,Male_Annuity_Tables,MATCH($BS$3+3,'Mortality Tables'!$N$1:$DN$1,0),FALSE),VLOOKUP($T233,Fe_Annuity_Tables,MATCH(CJ$3+3,'Mortality Tables'!$N$1:$DN$1,0),FALSE)),"")</f>
        <v/>
      </c>
      <c r="CK233" s="685" t="str">
        <f>IFERROR((CJ233+AT233*Contr_Rate)*(1+Inv_Return)*IF($D233=$C$1,VLOOKUP($T233,Male_Annuity_Tables,MATCH($BS$3+3,'Mortality Tables'!$N$1:$DN$1,0),FALSE),VLOOKUP($T233,Fe_Annuity_Tables,MATCH(CK$3+3,'Mortality Tables'!$N$1:$DN$1,0),FALSE)),"")</f>
        <v/>
      </c>
      <c r="CL233" s="685" t="str">
        <f>IFERROR((CK233+AU233*Contr_Rate)*(1+Inv_Return)*IF($D233=$C$1,VLOOKUP($T233,Male_Annuity_Tables,MATCH($BS$3+3,'Mortality Tables'!$N$1:$DN$1,0),FALSE),VLOOKUP($T233,Fe_Annuity_Tables,MATCH(CL$3+3,'Mortality Tables'!$N$1:$DN$1,0),FALSE)),"")</f>
        <v/>
      </c>
      <c r="CM233" s="685" t="str">
        <f>IFERROR((CL233+AV233*Contr_Rate)*(1+Inv_Return)*IF($D233=$C$1,VLOOKUP($T233,Male_Annuity_Tables,MATCH($BS$3+3,'Mortality Tables'!$N$1:$DN$1,0),FALSE),VLOOKUP($T233,Fe_Annuity_Tables,MATCH(CM$3+3,'Mortality Tables'!$N$1:$DN$1,0),FALSE)),"")</f>
        <v/>
      </c>
      <c r="CN233" s="685" t="str">
        <f>IFERROR((CM233+AW233*Contr_Rate)*(1+Inv_Return)*IF($D233=$C$1,VLOOKUP($T233,Male_Annuity_Tables,MATCH($BS$3+3,'Mortality Tables'!$N$1:$DN$1,0),FALSE),VLOOKUP($T233,Fe_Annuity_Tables,MATCH(CN$3+3,'Mortality Tables'!$N$1:$DN$1,0),FALSE)),"")</f>
        <v/>
      </c>
      <c r="CO233" s="685" t="str">
        <f>IFERROR((CN233+AX233*Contr_Rate)*(1+Inv_Return)*IF($D233=$C$1,VLOOKUP($T233,Male_Annuity_Tables,MATCH($BS$3+3,'Mortality Tables'!$N$1:$DN$1,0),FALSE),VLOOKUP($T233,Fe_Annuity_Tables,MATCH(CO$3+3,'Mortality Tables'!$N$1:$DN$1,0),FALSE)),"")</f>
        <v/>
      </c>
      <c r="CP233" s="685" t="str">
        <f>IFERROR((CO233+AY233*Contr_Rate)*(1+Inv_Return)*IF($D233=$C$1,VLOOKUP($T233,Male_Annuity_Tables,MATCH($BS$3+3,'Mortality Tables'!$N$1:$DN$1,0),FALSE),VLOOKUP($T233,Fe_Annuity_Tables,MATCH(CP$3+3,'Mortality Tables'!$N$1:$DN$1,0),FALSE)),"")</f>
        <v/>
      </c>
      <c r="CQ233" s="685" t="str">
        <f>IFERROR((CP233+AZ233*Contr_Rate)*(1+Inv_Return)*IF($D233=$C$1,VLOOKUP($T233,Male_Annuity_Tables,MATCH($BS$3+3,'Mortality Tables'!$N$1:$DN$1,0),FALSE),VLOOKUP($T233,Fe_Annuity_Tables,MATCH(CQ$3+3,'Mortality Tables'!$N$1:$DN$1,0),FALSE)),"")</f>
        <v/>
      </c>
      <c r="CR233" s="685" t="str">
        <f>IFERROR((CQ233+BA233*Contr_Rate)*(1+Inv_Return)*IF($D233=$C$1,VLOOKUP($T233,Male_Annuity_Tables,MATCH($BS$3+3,'Mortality Tables'!$N$1:$DN$1,0),FALSE),VLOOKUP($T233,Fe_Annuity_Tables,MATCH(CR$3+3,'Mortality Tables'!$N$1:$DN$1,0),FALSE)),"")</f>
        <v/>
      </c>
      <c r="CS233" s="685" t="str">
        <f>IFERROR((CR233+BB233*Contr_Rate)*(1+Inv_Return)*IF($D233=$C$1,VLOOKUP($T233,Male_Annuity_Tables,MATCH($BS$3+3,'Mortality Tables'!$N$1:$DN$1,0),FALSE),VLOOKUP($T233,Fe_Annuity_Tables,MATCH(CS$3+3,'Mortality Tables'!$N$1:$DN$1,0),FALSE)),"")</f>
        <v/>
      </c>
      <c r="CT233" s="685" t="str">
        <f>IFERROR((CS233+BC233*Contr_Rate)*(1+Inv_Return)*IF($D233=$C$1,VLOOKUP($T233,Male_Annuity_Tables,MATCH($BS$3+3,'Mortality Tables'!$N$1:$DN$1,0),FALSE),VLOOKUP($T233,Fe_Annuity_Tables,MATCH(CT$3+3,'Mortality Tables'!$N$1:$DN$1,0),FALSE)),"")</f>
        <v/>
      </c>
      <c r="CU233" s="685" t="str">
        <f>IFERROR((CT233+BD233*Contr_Rate)*(1+Inv_Return)*IF($D233=$C$1,VLOOKUP($T233,Male_Annuity_Tables,MATCH($BS$3+3,'Mortality Tables'!$N$1:$DN$1,0),FALSE),VLOOKUP($T233,Fe_Annuity_Tables,MATCH(CU$3+3,'Mortality Tables'!$N$1:$DN$1,0),FALSE)),"")</f>
        <v/>
      </c>
      <c r="CV233" s="685" t="str">
        <f>IFERROR((CU233+BE233*Contr_Rate)*(1+Inv_Return)*IF($D233=$C$1,VLOOKUP($T233,Male_Annuity_Tables,MATCH($BS$3+3,'Mortality Tables'!$N$1:$DN$1,0),FALSE),VLOOKUP($T233,Fe_Annuity_Tables,MATCH(CV$3+3,'Mortality Tables'!$N$1:$DN$1,0),FALSE)),"")</f>
        <v/>
      </c>
      <c r="CW233" s="685" t="str">
        <f>IFERROR((CV233+BF233*Contr_Rate)*(1+Inv_Return)*IF($D233=$C$1,VLOOKUP($T233,Male_Annuity_Tables,MATCH($BS$3+3,'Mortality Tables'!$N$1:$DN$1,0),FALSE),VLOOKUP($T233,Fe_Annuity_Tables,MATCH(CW$3+3,'Mortality Tables'!$N$1:$DN$1,0),FALSE)),"")</f>
        <v/>
      </c>
      <c r="CX233" s="685" t="str">
        <f>IFERROR((CW233+BG233*Contr_Rate)*(1+Inv_Return)*IF($D233=$C$1,VLOOKUP($T233,Male_Annuity_Tables,MATCH($BS$3+3,'Mortality Tables'!$N$1:$DN$1,0),FALSE),VLOOKUP($T233,Fe_Annuity_Tables,MATCH(CX$3+3,'Mortality Tables'!$N$1:$DN$1,0),FALSE)),"")</f>
        <v/>
      </c>
      <c r="CY233" s="685" t="str">
        <f>IFERROR((CX233+BH233*Contr_Rate)*(1+Inv_Return)*IF($D233=$C$1,VLOOKUP($T233,Male_Annuity_Tables,MATCH($BS$3+3,'Mortality Tables'!$N$1:$DN$1,0),FALSE),VLOOKUP($T233,Fe_Annuity_Tables,MATCH(CY$3+3,'Mortality Tables'!$N$1:$DN$1,0),FALSE)),"")</f>
        <v/>
      </c>
      <c r="CZ233" s="685" t="str">
        <f>IFERROR((CY233+BI233*Contr_Rate)*(1+Inv_Return)*IF($D233=$C$1,VLOOKUP($T233,Male_Annuity_Tables,MATCH($BS$3+3,'Mortality Tables'!$N$1:$DN$1,0),FALSE),VLOOKUP($T233,Fe_Annuity_Tables,MATCH(CZ$3+3,'Mortality Tables'!$N$1:$DN$1,0),FALSE)),"")</f>
        <v/>
      </c>
      <c r="DA233" s="685" t="str">
        <f>IFERROR((CZ233+BJ233*Contr_Rate)*(1+Inv_Return)*IF($D233=$C$1,VLOOKUP($T233,Male_Annuity_Tables,MATCH($BS$3+3,'Mortality Tables'!$N$1:$DN$1,0),FALSE),VLOOKUP($T233,Fe_Annuity_Tables,MATCH(DA$3+3,'Mortality Tables'!$N$1:$DN$1,0),FALSE)),"")</f>
        <v/>
      </c>
      <c r="DB233" s="685" t="str">
        <f>IFERROR((DA233+BK233*Contr_Rate)*(1+Inv_Return)*IF($D233=$C$1,VLOOKUP($T233,Male_Annuity_Tables,MATCH($BS$3+3,'Mortality Tables'!$N$1:$DN$1,0),FALSE),VLOOKUP($T233,Fe_Annuity_Tables,MATCH(DB$3+3,'Mortality Tables'!$N$1:$DN$1,0),FALSE)),"")</f>
        <v/>
      </c>
      <c r="DC233" s="685" t="str">
        <f>IFERROR((DB233+BL233*Contr_Rate)*(1+Inv_Return)*IF($D233=$C$1,VLOOKUP($T233,Male_Annuity_Tables,MATCH($BS$3+3,'Mortality Tables'!$N$1:$DN$1,0),FALSE),VLOOKUP($T233,Fe_Annuity_Tables,MATCH(DC$3+3,'Mortality Tables'!$N$1:$DN$1,0),FALSE)),"")</f>
        <v/>
      </c>
      <c r="DD233" s="685" t="str">
        <f>IFERROR((DC233+BM233*Contr_Rate)*(1+Inv_Return)*IF($D233=$C$1,VLOOKUP($T233,Male_Annuity_Tables,MATCH($BS$3+3,'Mortality Tables'!$N$1:$DN$1,0),FALSE),VLOOKUP($T233,Fe_Annuity_Tables,MATCH(DD$3+3,'Mortality Tables'!$N$1:$DN$1,0),FALSE)),"")</f>
        <v/>
      </c>
      <c r="DE233" s="685" t="str">
        <f>IFERROR((DD233+BN233*Contr_Rate)*(1+Inv_Return)*IF($D233=$C$1,VLOOKUP($T233,Male_Annuity_Tables,MATCH($BS$3+3,'Mortality Tables'!$N$1:$DN$1,0),FALSE),VLOOKUP($T233,Fe_Annuity_Tables,MATCH(DE$3+3,'Mortality Tables'!$N$1:$DN$1,0),FALSE)),"")</f>
        <v/>
      </c>
      <c r="DF233" s="685" t="str">
        <f>IFERROR((DE233+BO233*Contr_Rate)*(1+Inv_Return)*IF($D233=$C$1,VLOOKUP($T233,Male_Annuity_Tables,MATCH($BS$3+3,'Mortality Tables'!$N$1:$DN$1,0),FALSE),VLOOKUP($T233,Fe_Annuity_Tables,MATCH(DF$3+3,'Mortality Tables'!$N$1:$DN$1,0),FALSE)),"")</f>
        <v/>
      </c>
      <c r="DG233" s="685" t="str">
        <f>IFERROR((DF233+BP233*Contr_Rate)*(1+Inv_Return)*IF($D233=$C$1,VLOOKUP($T233,Male_Annuity_Tables,MATCH($BS$3+3,'Mortality Tables'!$N$1:$DN$1,0),FALSE),VLOOKUP($T233,Fe_Annuity_Tables,MATCH(DG$3+3,'Mortality Tables'!$N$1:$DN$1,0),FALSE)),"")</f>
        <v/>
      </c>
      <c r="DH233" s="685" t="str">
        <f>IFERROR((DG233+BQ233*Contr_Rate)*(1+Inv_Return)*IF($D233=$C$1,VLOOKUP($T233,Male_Annuity_Tables,MATCH($BS$3+3,'Mortality Tables'!$N$1:$DN$1,0),FALSE),VLOOKUP($T233,Fe_Annuity_Tables,MATCH(DH$3+3,'Mortality Tables'!$N$1:$DN$1,0),FALSE)),"")</f>
        <v/>
      </c>
      <c r="DJ233" s="686">
        <f t="shared" si="144"/>
        <v>351108.6695881171</v>
      </c>
      <c r="DK233" s="680">
        <f t="shared" si="60"/>
        <v>8.8017766057058875</v>
      </c>
      <c r="DL233" s="686">
        <f t="shared" si="145"/>
        <v>26726.741561645485</v>
      </c>
      <c r="DM233" s="686">
        <f t="shared" si="132"/>
        <v>767536.10970000003</v>
      </c>
      <c r="DN233" s="687">
        <f t="shared" si="146"/>
        <v>3.4821477744013798E-2</v>
      </c>
      <c r="DP233" s="688">
        <f t="shared" si="147"/>
        <v>20153.813188692715</v>
      </c>
      <c r="DQ233" s="688" t="str">
        <f t="shared" si="148"/>
        <v/>
      </c>
      <c r="DR233" s="688" t="str">
        <f t="shared" si="149"/>
        <v/>
      </c>
    </row>
    <row r="234" spans="1:122" s="657" customFormat="1" ht="14.5">
      <c r="A234" s="675" t="s">
        <v>1536</v>
      </c>
      <c r="B234" s="675" t="s">
        <v>1537</v>
      </c>
      <c r="C234" s="675" t="s">
        <v>236</v>
      </c>
      <c r="D234" s="675" t="s">
        <v>61</v>
      </c>
      <c r="E234" s="676">
        <v>24687</v>
      </c>
      <c r="F234" s="677">
        <v>40007</v>
      </c>
      <c r="G234" s="677">
        <v>40136</v>
      </c>
      <c r="H234" s="678">
        <v>2161886</v>
      </c>
      <c r="I234" s="678">
        <v>146094.53</v>
      </c>
      <c r="J234" s="678">
        <v>112672.65</v>
      </c>
      <c r="K234" s="678">
        <v>20865.169999999998</v>
      </c>
      <c r="L234" s="678">
        <v>279632.34999999998</v>
      </c>
      <c r="M234" s="679">
        <f>IF(COUNTIF($A$4:A234,A234)=1,0,1)</f>
        <v>0</v>
      </c>
      <c r="N234" s="680" t="str">
        <f t="shared" si="138"/>
        <v>Okay</v>
      </c>
      <c r="O234" s="680" t="str">
        <f t="shared" si="139"/>
        <v>TRUE</v>
      </c>
      <c r="P234" s="680" t="b">
        <f t="shared" si="140"/>
        <v>1</v>
      </c>
      <c r="Q234" s="680" t="b">
        <f t="shared" si="76"/>
        <v>1</v>
      </c>
      <c r="R234" s="680" t="b">
        <f t="shared" si="77"/>
        <v>1</v>
      </c>
      <c r="S234" s="681">
        <f t="shared" si="141"/>
        <v>41.972602739726028</v>
      </c>
      <c r="T234" s="682">
        <f t="shared" si="78"/>
        <v>57</v>
      </c>
      <c r="U234" s="682">
        <f t="shared" si="130"/>
        <v>42</v>
      </c>
      <c r="V234" s="682">
        <f t="shared" si="79"/>
        <v>15.123287671232877</v>
      </c>
      <c r="W234" s="682">
        <f t="shared" si="142"/>
        <v>3</v>
      </c>
      <c r="X234" s="683">
        <f t="shared" si="143"/>
        <v>838897.04999999993</v>
      </c>
      <c r="Y234" s="684">
        <f t="shared" si="123"/>
        <v>1.0500000000000001E-2</v>
      </c>
      <c r="Z234" s="684">
        <f>IF($D234=$C$1,VLOOKUP($T234,Male_Annuity_Tables,MATCH($W234+2,'Mortality Tables'!$DS$1:$HT$1,0),FALSE),VLOOKUP($T234,Fe_Annuity_Tables,MATCH($W234+2,'Mortality Tables'!$M$1:$DN$1,0),FALSE))</f>
        <v>0.82790719991151729</v>
      </c>
      <c r="AA234" s="664"/>
      <c r="AB234" s="685">
        <f t="shared" si="156"/>
        <v>2272034.0917000002</v>
      </c>
      <c r="AC234" s="685">
        <f t="shared" si="156"/>
        <v>2387794.2286721151</v>
      </c>
      <c r="AD234" s="685">
        <f t="shared" si="156"/>
        <v>2509452.3446229594</v>
      </c>
      <c r="AE234" s="685" t="str">
        <f t="shared" si="156"/>
        <v/>
      </c>
      <c r="AF234" s="685" t="str">
        <f t="shared" si="156"/>
        <v/>
      </c>
      <c r="AG234" s="685" t="str">
        <f t="shared" si="156"/>
        <v/>
      </c>
      <c r="AH234" s="685" t="str">
        <f t="shared" si="156"/>
        <v/>
      </c>
      <c r="AI234" s="685" t="str">
        <f t="shared" si="156"/>
        <v/>
      </c>
      <c r="AJ234" s="685" t="str">
        <f t="shared" si="156"/>
        <v/>
      </c>
      <c r="AK234" s="685" t="str">
        <f t="shared" si="156"/>
        <v/>
      </c>
      <c r="AL234" s="685" t="str">
        <f t="shared" si="156"/>
        <v/>
      </c>
      <c r="AM234" s="685" t="str">
        <f t="shared" si="156"/>
        <v/>
      </c>
      <c r="AN234" s="685" t="str">
        <f t="shared" si="156"/>
        <v/>
      </c>
      <c r="AO234" s="685" t="str">
        <f t="shared" si="156"/>
        <v/>
      </c>
      <c r="AP234" s="685" t="str">
        <f t="shared" si="156"/>
        <v/>
      </c>
      <c r="AQ234" s="685" t="str">
        <f t="shared" si="156"/>
        <v/>
      </c>
      <c r="AR234" s="685" t="str">
        <f t="shared" si="155"/>
        <v/>
      </c>
      <c r="AS234" s="685" t="str">
        <f t="shared" si="155"/>
        <v/>
      </c>
      <c r="AT234" s="685" t="str">
        <f t="shared" si="155"/>
        <v/>
      </c>
      <c r="AU234" s="685" t="str">
        <f t="shared" si="155"/>
        <v/>
      </c>
      <c r="AV234" s="685" t="str">
        <f t="shared" si="151"/>
        <v/>
      </c>
      <c r="AW234" s="685" t="str">
        <f t="shared" si="151"/>
        <v/>
      </c>
      <c r="AX234" s="685" t="str">
        <f t="shared" si="151"/>
        <v/>
      </c>
      <c r="AY234" s="685" t="str">
        <f t="shared" si="151"/>
        <v/>
      </c>
      <c r="AZ234" s="685" t="str">
        <f t="shared" si="151"/>
        <v/>
      </c>
      <c r="BA234" s="685" t="str">
        <f t="shared" si="151"/>
        <v/>
      </c>
      <c r="BB234" s="685" t="str">
        <f t="shared" si="151"/>
        <v/>
      </c>
      <c r="BC234" s="685" t="str">
        <f t="shared" si="151"/>
        <v/>
      </c>
      <c r="BD234" s="685" t="str">
        <f t="shared" si="151"/>
        <v/>
      </c>
      <c r="BE234" s="685" t="str">
        <f t="shared" si="151"/>
        <v/>
      </c>
      <c r="BF234" s="685" t="str">
        <f t="shared" si="151"/>
        <v/>
      </c>
      <c r="BG234" s="685" t="str">
        <f t="shared" si="153"/>
        <v/>
      </c>
      <c r="BH234" s="685" t="str">
        <f t="shared" si="153"/>
        <v/>
      </c>
      <c r="BI234" s="685" t="str">
        <f t="shared" si="153"/>
        <v/>
      </c>
      <c r="BJ234" s="685" t="str">
        <f t="shared" si="153"/>
        <v/>
      </c>
      <c r="BK234" s="685" t="str">
        <f t="shared" si="153"/>
        <v/>
      </c>
      <c r="BL234" s="685" t="str">
        <f t="shared" si="153"/>
        <v/>
      </c>
      <c r="BM234" s="685" t="str">
        <f t="shared" si="153"/>
        <v/>
      </c>
      <c r="BN234" s="685" t="str">
        <f t="shared" si="153"/>
        <v/>
      </c>
      <c r="BO234" s="685" t="str">
        <f t="shared" si="153"/>
        <v/>
      </c>
      <c r="BP234" s="685" t="str">
        <f t="shared" si="153"/>
        <v/>
      </c>
      <c r="BQ234" s="685" t="str">
        <f t="shared" si="153"/>
        <v/>
      </c>
      <c r="BR234" s="529"/>
      <c r="BS234" s="685">
        <f>IFERROR(($L234+AB234*Contr_Rate)*(1+Inv_Return)*IF($D234=$C$1,VLOOKUP($T234,Male_Annuity_Tables,MATCH($BS$3+3,'Mortality Tables'!$N$1:$DN$1,0),FALSE),VLOOKUP($T234,Fe_Annuity_Tables,MATCH(BS$3+3,'Mortality Tables'!$N$1:$DN$1,0),FALSE)),"")</f>
        <v>928571.24580849102</v>
      </c>
      <c r="BT234" s="685">
        <f>IFERROR(($BS234+AC234*Contr_Rate)*(1+Inv_Return)*IF($D234=$C$1,VLOOKUP($T234,Male_Annuity_Tables,MATCH($BS$3+3,'Mortality Tables'!$N$1:$DN$1,0),FALSE),VLOOKUP($T234,Fe_Annuity_Tables,MATCH(BT$3+3,'Mortality Tables'!$N$1:$DN$1,0),FALSE)),"")</f>
        <v>1589001.2706206415</v>
      </c>
      <c r="BU234" s="685">
        <f>IFERROR((BT234+AD234*Contr_Rate)*(1+Inv_Return)*IF($D234=$C$1,VLOOKUP($T234,Male_Annuity_Tables,MATCH($BS$3+3,'Mortality Tables'!$N$1:$DN$1,0),FALSE),VLOOKUP($T234,Fe_Annuity_Tables,MATCH(BU$3+3,'Mortality Tables'!$N$1:$DN$1,0),FALSE)),"")</f>
        <v>2262241.1109457286</v>
      </c>
      <c r="BV234" s="685" t="str">
        <f>IFERROR((BU234+AE234*Contr_Rate)*(1+Inv_Return)*IF($D234=$C$1,VLOOKUP($T234,Male_Annuity_Tables,MATCH($BS$3+3,'Mortality Tables'!$N$1:$DN$1,0),FALSE),VLOOKUP($T234,Fe_Annuity_Tables,MATCH(BV$3+3,'Mortality Tables'!$N$1:$DN$1,0),FALSE)),"")</f>
        <v/>
      </c>
      <c r="BW234" s="685" t="str">
        <f>IFERROR((BV234+AF234*Contr_Rate)*(1+Inv_Return)*IF($D234=$C$1,VLOOKUP($T234,Male_Annuity_Tables,MATCH($BS$3+3,'Mortality Tables'!$N$1:$DN$1,0),FALSE),VLOOKUP($T234,Fe_Annuity_Tables,MATCH(BW$3+3,'Mortality Tables'!$N$1:$DN$1,0),FALSE)),"")</f>
        <v/>
      </c>
      <c r="BX234" s="685" t="str">
        <f>IFERROR((BW234+AG234*Contr_Rate)*(1+Inv_Return)*IF($D234=$C$1,VLOOKUP($T234,Male_Annuity_Tables,MATCH($BS$3+3,'Mortality Tables'!$N$1:$DN$1,0),FALSE),VLOOKUP($T234,Fe_Annuity_Tables,MATCH(BX$3+3,'Mortality Tables'!$N$1:$DN$1,0),FALSE)),"")</f>
        <v/>
      </c>
      <c r="BY234" s="685" t="str">
        <f>IFERROR((BX234+AH234*Contr_Rate)*(1+Inv_Return)*IF($D234=$C$1,VLOOKUP($T234,Male_Annuity_Tables,MATCH($BS$3+3,'Mortality Tables'!$N$1:$DN$1,0),FALSE),VLOOKUP($T234,Fe_Annuity_Tables,MATCH(BY$3+3,'Mortality Tables'!$N$1:$DN$1,0),FALSE)),"")</f>
        <v/>
      </c>
      <c r="BZ234" s="685" t="str">
        <f>IFERROR((BY234+AI234*Contr_Rate)*(1+Inv_Return)*IF($D234=$C$1,VLOOKUP($T234,Male_Annuity_Tables,MATCH($BS$3+3,'Mortality Tables'!$N$1:$DN$1,0),FALSE),VLOOKUP($T234,Fe_Annuity_Tables,MATCH(BZ$3+3,'Mortality Tables'!$N$1:$DN$1,0),FALSE)),"")</f>
        <v/>
      </c>
      <c r="CA234" s="685" t="str">
        <f>IFERROR((BZ234+AJ234*Contr_Rate)*(1+Inv_Return)*IF($D234=$C$1,VLOOKUP($T234,Male_Annuity_Tables,MATCH($BS$3+3,'Mortality Tables'!$N$1:$DN$1,0),FALSE),VLOOKUP($T234,Fe_Annuity_Tables,MATCH(CA$3+3,'Mortality Tables'!$N$1:$DN$1,0),FALSE)),"")</f>
        <v/>
      </c>
      <c r="CB234" s="685" t="str">
        <f>IFERROR((CA234+AK234*Contr_Rate)*(1+Inv_Return)*IF($D234=$C$1,VLOOKUP($T234,Male_Annuity_Tables,MATCH($BS$3+3,'Mortality Tables'!$N$1:$DN$1,0),FALSE),VLOOKUP($T234,Fe_Annuity_Tables,MATCH(CB$3+3,'Mortality Tables'!$N$1:$DN$1,0),FALSE)),"")</f>
        <v/>
      </c>
      <c r="CC234" s="685" t="str">
        <f>IFERROR((CB234+AL234*Contr_Rate)*(1+Inv_Return)*IF($D234=$C$1,VLOOKUP($T234,Male_Annuity_Tables,MATCH($BS$3+3,'Mortality Tables'!$N$1:$DN$1,0),FALSE),VLOOKUP($T234,Fe_Annuity_Tables,MATCH(CC$3+3,'Mortality Tables'!$N$1:$DN$1,0),FALSE)),"")</f>
        <v/>
      </c>
      <c r="CD234" s="685" t="str">
        <f>IFERROR((CC234+AM234*Contr_Rate)*(1+Inv_Return)*IF($D234=$C$1,VLOOKUP($T234,Male_Annuity_Tables,MATCH($BS$3+3,'Mortality Tables'!$N$1:$DN$1,0),FALSE),VLOOKUP($T234,Fe_Annuity_Tables,MATCH(CD$3+3,'Mortality Tables'!$N$1:$DN$1,0),FALSE)),"")</f>
        <v/>
      </c>
      <c r="CE234" s="685" t="str">
        <f>IFERROR((CD234+AN234*Contr_Rate)*(1+Inv_Return)*IF($D234=$C$1,VLOOKUP($T234,Male_Annuity_Tables,MATCH($BS$3+3,'Mortality Tables'!$N$1:$DN$1,0),FALSE),VLOOKUP($T234,Fe_Annuity_Tables,MATCH(CE$3+3,'Mortality Tables'!$N$1:$DN$1,0),FALSE)),"")</f>
        <v/>
      </c>
      <c r="CF234" s="685" t="str">
        <f>IFERROR((CE234+AO234*Contr_Rate)*(1+Inv_Return)*IF($D234=$C$1,VLOOKUP($T234,Male_Annuity_Tables,MATCH($BS$3+3,'Mortality Tables'!$N$1:$DN$1,0),FALSE),VLOOKUP($T234,Fe_Annuity_Tables,MATCH(CF$3+3,'Mortality Tables'!$N$1:$DN$1,0),FALSE)),"")</f>
        <v/>
      </c>
      <c r="CG234" s="685" t="str">
        <f>IFERROR((CF234+AP234*Contr_Rate)*(1+Inv_Return)*IF($D234=$C$1,VLOOKUP($T234,Male_Annuity_Tables,MATCH($BS$3+3,'Mortality Tables'!$N$1:$DN$1,0),FALSE),VLOOKUP($T234,Fe_Annuity_Tables,MATCH(CG$3+3,'Mortality Tables'!$N$1:$DN$1,0),FALSE)),"")</f>
        <v/>
      </c>
      <c r="CH234" s="685" t="str">
        <f>IFERROR((CG234+AQ234*Contr_Rate)*(1+Inv_Return)*IF($D234=$C$1,VLOOKUP($T234,Male_Annuity_Tables,MATCH($BS$3+3,'Mortality Tables'!$N$1:$DN$1,0),FALSE),VLOOKUP($T234,Fe_Annuity_Tables,MATCH(CH$3+3,'Mortality Tables'!$N$1:$DN$1,0),FALSE)),"")</f>
        <v/>
      </c>
      <c r="CI234" s="685" t="str">
        <f>IFERROR((CH234+AR234*Contr_Rate)*(1+Inv_Return)*IF($D234=$C$1,VLOOKUP($T234,Male_Annuity_Tables,MATCH($BS$3+3,'Mortality Tables'!$N$1:$DN$1,0),FALSE),VLOOKUP($T234,Fe_Annuity_Tables,MATCH(CI$3+3,'Mortality Tables'!$N$1:$DN$1,0),FALSE)),"")</f>
        <v/>
      </c>
      <c r="CJ234" s="685" t="str">
        <f>IFERROR((CI234+AS234*Contr_Rate)*(1+Inv_Return)*IF($D234=$C$1,VLOOKUP($T234,Male_Annuity_Tables,MATCH($BS$3+3,'Mortality Tables'!$N$1:$DN$1,0),FALSE),VLOOKUP($T234,Fe_Annuity_Tables,MATCH(CJ$3+3,'Mortality Tables'!$N$1:$DN$1,0),FALSE)),"")</f>
        <v/>
      </c>
      <c r="CK234" s="685" t="str">
        <f>IFERROR((CJ234+AT234*Contr_Rate)*(1+Inv_Return)*IF($D234=$C$1,VLOOKUP($T234,Male_Annuity_Tables,MATCH($BS$3+3,'Mortality Tables'!$N$1:$DN$1,0),FALSE),VLOOKUP($T234,Fe_Annuity_Tables,MATCH(CK$3+3,'Mortality Tables'!$N$1:$DN$1,0),FALSE)),"")</f>
        <v/>
      </c>
      <c r="CL234" s="685" t="str">
        <f>IFERROR((CK234+AU234*Contr_Rate)*(1+Inv_Return)*IF($D234=$C$1,VLOOKUP($T234,Male_Annuity_Tables,MATCH($BS$3+3,'Mortality Tables'!$N$1:$DN$1,0),FALSE),VLOOKUP($T234,Fe_Annuity_Tables,MATCH(CL$3+3,'Mortality Tables'!$N$1:$DN$1,0),FALSE)),"")</f>
        <v/>
      </c>
      <c r="CM234" s="685" t="str">
        <f>IFERROR((CL234+AV234*Contr_Rate)*(1+Inv_Return)*IF($D234=$C$1,VLOOKUP($T234,Male_Annuity_Tables,MATCH($BS$3+3,'Mortality Tables'!$N$1:$DN$1,0),FALSE),VLOOKUP($T234,Fe_Annuity_Tables,MATCH(CM$3+3,'Mortality Tables'!$N$1:$DN$1,0),FALSE)),"")</f>
        <v/>
      </c>
      <c r="CN234" s="685" t="str">
        <f>IFERROR((CM234+AW234*Contr_Rate)*(1+Inv_Return)*IF($D234=$C$1,VLOOKUP($T234,Male_Annuity_Tables,MATCH($BS$3+3,'Mortality Tables'!$N$1:$DN$1,0),FALSE),VLOOKUP($T234,Fe_Annuity_Tables,MATCH(CN$3+3,'Mortality Tables'!$N$1:$DN$1,0),FALSE)),"")</f>
        <v/>
      </c>
      <c r="CO234" s="685" t="str">
        <f>IFERROR((CN234+AX234*Contr_Rate)*(1+Inv_Return)*IF($D234=$C$1,VLOOKUP($T234,Male_Annuity_Tables,MATCH($BS$3+3,'Mortality Tables'!$N$1:$DN$1,0),FALSE),VLOOKUP($T234,Fe_Annuity_Tables,MATCH(CO$3+3,'Mortality Tables'!$N$1:$DN$1,0),FALSE)),"")</f>
        <v/>
      </c>
      <c r="CP234" s="685" t="str">
        <f>IFERROR((CO234+AY234*Contr_Rate)*(1+Inv_Return)*IF($D234=$C$1,VLOOKUP($T234,Male_Annuity_Tables,MATCH($BS$3+3,'Mortality Tables'!$N$1:$DN$1,0),FALSE),VLOOKUP($T234,Fe_Annuity_Tables,MATCH(CP$3+3,'Mortality Tables'!$N$1:$DN$1,0),FALSE)),"")</f>
        <v/>
      </c>
      <c r="CQ234" s="685" t="str">
        <f>IFERROR((CP234+AZ234*Contr_Rate)*(1+Inv_Return)*IF($D234=$C$1,VLOOKUP($T234,Male_Annuity_Tables,MATCH($BS$3+3,'Mortality Tables'!$N$1:$DN$1,0),FALSE),VLOOKUP($T234,Fe_Annuity_Tables,MATCH(CQ$3+3,'Mortality Tables'!$N$1:$DN$1,0),FALSE)),"")</f>
        <v/>
      </c>
      <c r="CR234" s="685" t="str">
        <f>IFERROR((CQ234+BA234*Contr_Rate)*(1+Inv_Return)*IF($D234=$C$1,VLOOKUP($T234,Male_Annuity_Tables,MATCH($BS$3+3,'Mortality Tables'!$N$1:$DN$1,0),FALSE),VLOOKUP($T234,Fe_Annuity_Tables,MATCH(CR$3+3,'Mortality Tables'!$N$1:$DN$1,0),FALSE)),"")</f>
        <v/>
      </c>
      <c r="CS234" s="685" t="str">
        <f>IFERROR((CR234+BB234*Contr_Rate)*(1+Inv_Return)*IF($D234=$C$1,VLOOKUP($T234,Male_Annuity_Tables,MATCH($BS$3+3,'Mortality Tables'!$N$1:$DN$1,0),FALSE),VLOOKUP($T234,Fe_Annuity_Tables,MATCH(CS$3+3,'Mortality Tables'!$N$1:$DN$1,0),FALSE)),"")</f>
        <v/>
      </c>
      <c r="CT234" s="685" t="str">
        <f>IFERROR((CS234+BC234*Contr_Rate)*(1+Inv_Return)*IF($D234=$C$1,VLOOKUP($T234,Male_Annuity_Tables,MATCH($BS$3+3,'Mortality Tables'!$N$1:$DN$1,0),FALSE),VLOOKUP($T234,Fe_Annuity_Tables,MATCH(CT$3+3,'Mortality Tables'!$N$1:$DN$1,0),FALSE)),"")</f>
        <v/>
      </c>
      <c r="CU234" s="685" t="str">
        <f>IFERROR((CT234+BD234*Contr_Rate)*(1+Inv_Return)*IF($D234=$C$1,VLOOKUP($T234,Male_Annuity_Tables,MATCH($BS$3+3,'Mortality Tables'!$N$1:$DN$1,0),FALSE),VLOOKUP($T234,Fe_Annuity_Tables,MATCH(CU$3+3,'Mortality Tables'!$N$1:$DN$1,0),FALSE)),"")</f>
        <v/>
      </c>
      <c r="CV234" s="685" t="str">
        <f>IFERROR((CU234+BE234*Contr_Rate)*(1+Inv_Return)*IF($D234=$C$1,VLOOKUP($T234,Male_Annuity_Tables,MATCH($BS$3+3,'Mortality Tables'!$N$1:$DN$1,0),FALSE),VLOOKUP($T234,Fe_Annuity_Tables,MATCH(CV$3+3,'Mortality Tables'!$N$1:$DN$1,0),FALSE)),"")</f>
        <v/>
      </c>
      <c r="CW234" s="685" t="str">
        <f>IFERROR((CV234+BF234*Contr_Rate)*(1+Inv_Return)*IF($D234=$C$1,VLOOKUP($T234,Male_Annuity_Tables,MATCH($BS$3+3,'Mortality Tables'!$N$1:$DN$1,0),FALSE),VLOOKUP($T234,Fe_Annuity_Tables,MATCH(CW$3+3,'Mortality Tables'!$N$1:$DN$1,0),FALSE)),"")</f>
        <v/>
      </c>
      <c r="CX234" s="685" t="str">
        <f>IFERROR((CW234+BG234*Contr_Rate)*(1+Inv_Return)*IF($D234=$C$1,VLOOKUP($T234,Male_Annuity_Tables,MATCH($BS$3+3,'Mortality Tables'!$N$1:$DN$1,0),FALSE),VLOOKUP($T234,Fe_Annuity_Tables,MATCH(CX$3+3,'Mortality Tables'!$N$1:$DN$1,0),FALSE)),"")</f>
        <v/>
      </c>
      <c r="CY234" s="685" t="str">
        <f>IFERROR((CX234+BH234*Contr_Rate)*(1+Inv_Return)*IF($D234=$C$1,VLOOKUP($T234,Male_Annuity_Tables,MATCH($BS$3+3,'Mortality Tables'!$N$1:$DN$1,0),FALSE),VLOOKUP($T234,Fe_Annuity_Tables,MATCH(CY$3+3,'Mortality Tables'!$N$1:$DN$1,0),FALSE)),"")</f>
        <v/>
      </c>
      <c r="CZ234" s="685" t="str">
        <f>IFERROR((CY234+BI234*Contr_Rate)*(1+Inv_Return)*IF($D234=$C$1,VLOOKUP($T234,Male_Annuity_Tables,MATCH($BS$3+3,'Mortality Tables'!$N$1:$DN$1,0),FALSE),VLOOKUP($T234,Fe_Annuity_Tables,MATCH(CZ$3+3,'Mortality Tables'!$N$1:$DN$1,0),FALSE)),"")</f>
        <v/>
      </c>
      <c r="DA234" s="685" t="str">
        <f>IFERROR((CZ234+BJ234*Contr_Rate)*(1+Inv_Return)*IF($D234=$C$1,VLOOKUP($T234,Male_Annuity_Tables,MATCH($BS$3+3,'Mortality Tables'!$N$1:$DN$1,0),FALSE),VLOOKUP($T234,Fe_Annuity_Tables,MATCH(DA$3+3,'Mortality Tables'!$N$1:$DN$1,0),FALSE)),"")</f>
        <v/>
      </c>
      <c r="DB234" s="685" t="str">
        <f>IFERROR((DA234+BK234*Contr_Rate)*(1+Inv_Return)*IF($D234=$C$1,VLOOKUP($T234,Male_Annuity_Tables,MATCH($BS$3+3,'Mortality Tables'!$N$1:$DN$1,0),FALSE),VLOOKUP($T234,Fe_Annuity_Tables,MATCH(DB$3+3,'Mortality Tables'!$N$1:$DN$1,0),FALSE)),"")</f>
        <v/>
      </c>
      <c r="DC234" s="685" t="str">
        <f>IFERROR((DB234+BL234*Contr_Rate)*(1+Inv_Return)*IF($D234=$C$1,VLOOKUP($T234,Male_Annuity_Tables,MATCH($BS$3+3,'Mortality Tables'!$N$1:$DN$1,0),FALSE),VLOOKUP($T234,Fe_Annuity_Tables,MATCH(DC$3+3,'Mortality Tables'!$N$1:$DN$1,0),FALSE)),"")</f>
        <v/>
      </c>
      <c r="DD234" s="685" t="str">
        <f>IFERROR((DC234+BM234*Contr_Rate)*(1+Inv_Return)*IF($D234=$C$1,VLOOKUP($T234,Male_Annuity_Tables,MATCH($BS$3+3,'Mortality Tables'!$N$1:$DN$1,0),FALSE),VLOOKUP($T234,Fe_Annuity_Tables,MATCH(DD$3+3,'Mortality Tables'!$N$1:$DN$1,0),FALSE)),"")</f>
        <v/>
      </c>
      <c r="DE234" s="685" t="str">
        <f>IFERROR((DD234+BN234*Contr_Rate)*(1+Inv_Return)*IF($D234=$C$1,VLOOKUP($T234,Male_Annuity_Tables,MATCH($BS$3+3,'Mortality Tables'!$N$1:$DN$1,0),FALSE),VLOOKUP($T234,Fe_Annuity_Tables,MATCH(DE$3+3,'Mortality Tables'!$N$1:$DN$1,0),FALSE)),"")</f>
        <v/>
      </c>
      <c r="DF234" s="685" t="str">
        <f>IFERROR((DE234+BO234*Contr_Rate)*(1+Inv_Return)*IF($D234=$C$1,VLOOKUP($T234,Male_Annuity_Tables,MATCH($BS$3+3,'Mortality Tables'!$N$1:$DN$1,0),FALSE),VLOOKUP($T234,Fe_Annuity_Tables,MATCH(DF$3+3,'Mortality Tables'!$N$1:$DN$1,0),FALSE)),"")</f>
        <v/>
      </c>
      <c r="DG234" s="685" t="str">
        <f>IFERROR((DF234+BP234*Contr_Rate)*(1+Inv_Return)*IF($D234=$C$1,VLOOKUP($T234,Male_Annuity_Tables,MATCH($BS$3+3,'Mortality Tables'!$N$1:$DN$1,0),FALSE),VLOOKUP($T234,Fe_Annuity_Tables,MATCH(DG$3+3,'Mortality Tables'!$N$1:$DN$1,0),FALSE)),"")</f>
        <v/>
      </c>
      <c r="DH234" s="685" t="str">
        <f>IFERROR((DG234+BQ234*Contr_Rate)*(1+Inv_Return)*IF($D234=$C$1,VLOOKUP($T234,Male_Annuity_Tables,MATCH($BS$3+3,'Mortality Tables'!$N$1:$DN$1,0),FALSE),VLOOKUP($T234,Fe_Annuity_Tables,MATCH(DH$3+3,'Mortality Tables'!$N$1:$DN$1,0),FALSE)),"")</f>
        <v/>
      </c>
      <c r="DJ234" s="686">
        <f t="shared" si="144"/>
        <v>2262241.1109457286</v>
      </c>
      <c r="DK234" s="680">
        <f t="shared" si="60"/>
        <v>8.0909277508679907</v>
      </c>
      <c r="DL234" s="686">
        <f t="shared" si="145"/>
        <v>187333.46669311618</v>
      </c>
      <c r="DM234" s="686">
        <f t="shared" si="132"/>
        <v>2509452.3446229594</v>
      </c>
      <c r="DN234" s="687">
        <f t="shared" si="146"/>
        <v>7.4651135374026276E-2</v>
      </c>
      <c r="DP234" s="688">
        <f t="shared" si="147"/>
        <v>55691.060467364252</v>
      </c>
      <c r="DQ234" s="688">
        <f t="shared" si="148"/>
        <v>96885.379972917071</v>
      </c>
      <c r="DR234" s="688">
        <f t="shared" si="149"/>
        <v>140448.97713195463</v>
      </c>
    </row>
    <row r="235" spans="1:122" s="657" customFormat="1" ht="14.5">
      <c r="A235" s="675" t="s">
        <v>1538</v>
      </c>
      <c r="B235" s="675" t="s">
        <v>1539</v>
      </c>
      <c r="C235" s="675" t="s">
        <v>236</v>
      </c>
      <c r="D235" s="675" t="s">
        <v>60</v>
      </c>
      <c r="E235" s="676">
        <v>33260</v>
      </c>
      <c r="F235" s="677">
        <v>45314</v>
      </c>
      <c r="G235" s="677">
        <v>45581</v>
      </c>
      <c r="H235" s="678">
        <v>2982128</v>
      </c>
      <c r="I235" s="678">
        <v>295234.74</v>
      </c>
      <c r="J235" s="678">
        <v>290445.01</v>
      </c>
      <c r="K235" s="678"/>
      <c r="L235" s="678">
        <v>585679.75</v>
      </c>
      <c r="M235" s="679">
        <f>IF(COUNTIF($A$4:A235,A235)=1,0,1)</f>
        <v>0</v>
      </c>
      <c r="N235" s="680" t="str">
        <f t="shared" si="138"/>
        <v>Okay</v>
      </c>
      <c r="O235" s="680" t="str">
        <f t="shared" si="139"/>
        <v>TRUE</v>
      </c>
      <c r="P235" s="680" t="b">
        <f t="shared" si="140"/>
        <v>1</v>
      </c>
      <c r="Q235" s="680" t="b">
        <f t="shared" si="76"/>
        <v>1</v>
      </c>
      <c r="R235" s="680" t="b">
        <f t="shared" si="77"/>
        <v>1</v>
      </c>
      <c r="S235" s="681">
        <f t="shared" si="141"/>
        <v>33.024657534246572</v>
      </c>
      <c r="T235" s="682">
        <f t="shared" si="78"/>
        <v>33</v>
      </c>
      <c r="U235" s="682">
        <f t="shared" si="130"/>
        <v>33</v>
      </c>
      <c r="V235" s="682">
        <f t="shared" si="79"/>
        <v>0.20547945205479451</v>
      </c>
      <c r="W235" s="682">
        <f t="shared" si="142"/>
        <v>27</v>
      </c>
      <c r="X235" s="683">
        <f t="shared" si="143"/>
        <v>15813353.25</v>
      </c>
      <c r="Y235" s="684">
        <f t="shared" si="123"/>
        <v>1.42E-3</v>
      </c>
      <c r="Z235" s="684">
        <f>IF($D235=$C$1,VLOOKUP($T235,Male_Annuity_Tables,MATCH($W235+2,'Mortality Tables'!$DS$1:$HT$1,0),FALSE),VLOOKUP($T235,Fe_Annuity_Tables,MATCH($W235+2,'Mortality Tables'!$M$1:$DN$1,0),FALSE))</f>
        <v>1.7200147574647887E-2</v>
      </c>
      <c r="AA235" s="664"/>
      <c r="AB235" s="685">
        <f t="shared" si="156"/>
        <v>3134067.4216</v>
      </c>
      <c r="AC235" s="685">
        <f t="shared" si="156"/>
        <v>3293748.1567305201</v>
      </c>
      <c r="AD235" s="685">
        <f t="shared" si="156"/>
        <v>3461564.6253159405</v>
      </c>
      <c r="AE235" s="685">
        <f t="shared" si="156"/>
        <v>3637931.3429757874</v>
      </c>
      <c r="AF235" s="685">
        <f t="shared" si="156"/>
        <v>3823283.9449004037</v>
      </c>
      <c r="AG235" s="685">
        <f t="shared" si="156"/>
        <v>4018080.2618930801</v>
      </c>
      <c r="AH235" s="685">
        <f t="shared" si="156"/>
        <v>4222801.4512365321</v>
      </c>
      <c r="AI235" s="685">
        <f t="shared" si="156"/>
        <v>4437953.1851770338</v>
      </c>
      <c r="AJ235" s="685">
        <f t="shared" si="156"/>
        <v>4664066.899961804</v>
      </c>
      <c r="AK235" s="685">
        <f t="shared" si="156"/>
        <v>4901701.1085148584</v>
      </c>
      <c r="AL235" s="685">
        <f t="shared" si="156"/>
        <v>5151442.7799936896</v>
      </c>
      <c r="AM235" s="685">
        <f t="shared" si="156"/>
        <v>5413908.7896343684</v>
      </c>
      <c r="AN235" s="685">
        <f t="shared" si="156"/>
        <v>5689747.4424662394</v>
      </c>
      <c r="AO235" s="685">
        <f t="shared" si="156"/>
        <v>5979640.0746598952</v>
      </c>
      <c r="AP235" s="685">
        <f t="shared" si="156"/>
        <v>6284302.7364638178</v>
      </c>
      <c r="AQ235" s="685">
        <f t="shared" si="156"/>
        <v>6604487.9608866489</v>
      </c>
      <c r="AR235" s="685">
        <f t="shared" si="155"/>
        <v>6940986.622493824</v>
      </c>
      <c r="AS235" s="685">
        <f t="shared" si="155"/>
        <v>7294629.8909098841</v>
      </c>
      <c r="AT235" s="685">
        <f t="shared" si="155"/>
        <v>7666291.2838517427</v>
      </c>
      <c r="AU235" s="685">
        <f t="shared" si="155"/>
        <v>8056888.82476399</v>
      </c>
      <c r="AV235" s="685">
        <f t="shared" si="151"/>
        <v>8467387.3103857134</v>
      </c>
      <c r="AW235" s="685">
        <f t="shared" si="151"/>
        <v>8898800.6938498691</v>
      </c>
      <c r="AX235" s="685">
        <f t="shared" si="151"/>
        <v>9352194.5892015174</v>
      </c>
      <c r="AY235" s="685">
        <f t="shared" si="151"/>
        <v>9828688.9035213366</v>
      </c>
      <c r="AZ235" s="685">
        <f t="shared" si="151"/>
        <v>10329460.603155749</v>
      </c>
      <c r="BA235" s="685">
        <f t="shared" si="151"/>
        <v>10855746.620886534</v>
      </c>
      <c r="BB235" s="685">
        <f t="shared" si="151"/>
        <v>11408846.911220703</v>
      </c>
      <c r="BC235" s="685" t="str">
        <f t="shared" si="151"/>
        <v/>
      </c>
      <c r="BD235" s="685" t="str">
        <f t="shared" si="151"/>
        <v/>
      </c>
      <c r="BE235" s="685" t="str">
        <f t="shared" si="151"/>
        <v/>
      </c>
      <c r="BF235" s="685" t="str">
        <f t="shared" si="151"/>
        <v/>
      </c>
      <c r="BG235" s="685" t="str">
        <f t="shared" si="153"/>
        <v/>
      </c>
      <c r="BH235" s="685" t="str">
        <f t="shared" si="153"/>
        <v/>
      </c>
      <c r="BI235" s="685" t="str">
        <f t="shared" si="153"/>
        <v/>
      </c>
      <c r="BJ235" s="685" t="str">
        <f t="shared" si="153"/>
        <v/>
      </c>
      <c r="BK235" s="685" t="str">
        <f t="shared" si="153"/>
        <v/>
      </c>
      <c r="BL235" s="685" t="str">
        <f t="shared" si="153"/>
        <v/>
      </c>
      <c r="BM235" s="685" t="str">
        <f t="shared" si="153"/>
        <v/>
      </c>
      <c r="BN235" s="685" t="str">
        <f t="shared" si="153"/>
        <v/>
      </c>
      <c r="BO235" s="685" t="str">
        <f t="shared" si="153"/>
        <v/>
      </c>
      <c r="BP235" s="685" t="str">
        <f t="shared" si="153"/>
        <v/>
      </c>
      <c r="BQ235" s="685" t="str">
        <f t="shared" si="153"/>
        <v/>
      </c>
      <c r="BR235" s="529"/>
      <c r="BS235" s="685">
        <f>IFERROR(($L235+AB235*Contr_Rate)*(1+Inv_Return)*IF($D235=$C$1,VLOOKUP($T235,Male_Annuity_Tables,MATCH($BS$3+3,'Mortality Tables'!$N$1:$DN$1,0),FALSE),VLOOKUP($T235,Fe_Annuity_Tables,MATCH(BS$3+3,'Mortality Tables'!$N$1:$DN$1,0),FALSE)),"")</f>
        <v>1252684.6187096748</v>
      </c>
      <c r="BT235" s="685">
        <f>IFERROR(($BS235+AC235*Contr_Rate)*(1+Inv_Return)*IF($D235=$C$1,VLOOKUP($T235,Male_Annuity_Tables,MATCH($BS$3+3,'Mortality Tables'!$N$1:$DN$1,0),FALSE),VLOOKUP($T235,Fe_Annuity_Tables,MATCH(BT$3+3,'Mortality Tables'!$N$1:$DN$1,0),FALSE)),"")</f>
        <v>1469506.9210530461</v>
      </c>
      <c r="BU235" s="685">
        <f>IFERROR((BT235+AD235*Contr_Rate)*(1+Inv_Return)*IF($D235=$C$1,VLOOKUP($T235,Male_Annuity_Tables,MATCH($BS$3+3,'Mortality Tables'!$N$1:$DN$1,0),FALSE),VLOOKUP($T235,Fe_Annuity_Tables,MATCH(BU$3+3,'Mortality Tables'!$N$1:$DN$1,0),FALSE)),"")</f>
        <v>1313757.5359556221</v>
      </c>
      <c r="BV235" s="685">
        <f>IFERROR((BU235+AE235*Contr_Rate)*(1+Inv_Return)*IF($D235=$C$1,VLOOKUP($T235,Male_Annuity_Tables,MATCH($BS$3+3,'Mortality Tables'!$N$1:$DN$1,0),FALSE),VLOOKUP($T235,Fe_Annuity_Tables,MATCH(BV$3+3,'Mortality Tables'!$N$1:$DN$1,0),FALSE)),"")</f>
        <v>1006317.1126551063</v>
      </c>
      <c r="BW235" s="685">
        <f>IFERROR((BV235+AF235*Contr_Rate)*(1+Inv_Return)*IF($D235=$C$1,VLOOKUP($T235,Male_Annuity_Tables,MATCH($BS$3+3,'Mortality Tables'!$N$1:$DN$1,0),FALSE),VLOOKUP($T235,Fe_Annuity_Tables,MATCH(BW$3+3,'Mortality Tables'!$N$1:$DN$1,0),FALSE)),"")</f>
        <v>719569.69142217608</v>
      </c>
      <c r="BX235" s="685">
        <f>IFERROR((BW235+AG235*Contr_Rate)*(1+Inv_Return)*IF($D235=$C$1,VLOOKUP($T235,Male_Annuity_Tables,MATCH($BS$3+3,'Mortality Tables'!$N$1:$DN$1,0),FALSE),VLOOKUP($T235,Fe_Annuity_Tables,MATCH(BX$3+3,'Mortality Tables'!$N$1:$DN$1,0),FALSE)),"")</f>
        <v>513730.31509425369</v>
      </c>
      <c r="BY235" s="685">
        <f>IFERROR((BX235+AH235*Contr_Rate)*(1+Inv_Return)*IF($D235=$C$1,VLOOKUP($T235,Male_Annuity_Tables,MATCH($BS$3+3,'Mortality Tables'!$N$1:$DN$1,0),FALSE),VLOOKUP($T235,Fe_Annuity_Tables,MATCH(BY$3+3,'Mortality Tables'!$N$1:$DN$1,0),FALSE)),"")</f>
        <v>379458.20814350637</v>
      </c>
      <c r="BZ235" s="685">
        <f>IFERROR((BY235+AI235*Contr_Rate)*(1+Inv_Return)*IF($D235=$C$1,VLOOKUP($T235,Male_Annuity_Tables,MATCH($BS$3+3,'Mortality Tables'!$N$1:$DN$1,0),FALSE),VLOOKUP($T235,Fe_Annuity_Tables,MATCH(BZ$3+3,'Mortality Tables'!$N$1:$DN$1,0),FALSE)),"")</f>
        <v>309317.00707588997</v>
      </c>
      <c r="CA235" s="685">
        <f>IFERROR((BZ235+AJ235*Contr_Rate)*(1+Inv_Return)*IF($D235=$C$1,VLOOKUP($T235,Male_Annuity_Tables,MATCH($BS$3+3,'Mortality Tables'!$N$1:$DN$1,0),FALSE),VLOOKUP($T235,Fe_Annuity_Tables,MATCH(CA$3+3,'Mortality Tables'!$N$1:$DN$1,0),FALSE)),"")</f>
        <v>262031.90032622984</v>
      </c>
      <c r="CB235" s="685">
        <f>IFERROR((CA235+AK235*Contr_Rate)*(1+Inv_Return)*IF($D235=$C$1,VLOOKUP($T235,Male_Annuity_Tables,MATCH($BS$3+3,'Mortality Tables'!$N$1:$DN$1,0),FALSE),VLOOKUP($T235,Fe_Annuity_Tables,MATCH(CB$3+3,'Mortality Tables'!$N$1:$DN$1,0),FALSE)),"")</f>
        <v>225368.60865703507</v>
      </c>
      <c r="CC235" s="685">
        <f>IFERROR((CB235+AL235*Contr_Rate)*(1+Inv_Return)*IF($D235=$C$1,VLOOKUP($T235,Male_Annuity_Tables,MATCH($BS$3+3,'Mortality Tables'!$N$1:$DN$1,0),FALSE),VLOOKUP($T235,Fe_Annuity_Tables,MATCH(CC$3+3,'Mortality Tables'!$N$1:$DN$1,0),FALSE)),"")</f>
        <v>195345.18532593688</v>
      </c>
      <c r="CD235" s="685">
        <f>IFERROR((CC235+AM235*Contr_Rate)*(1+Inv_Return)*IF($D235=$C$1,VLOOKUP($T235,Male_Annuity_Tables,MATCH($BS$3+3,'Mortality Tables'!$N$1:$DN$1,0),FALSE),VLOOKUP($T235,Fe_Annuity_Tables,MATCH(CD$3+3,'Mortality Tables'!$N$1:$DN$1,0),FALSE)),"")</f>
        <v>170193.41671865195</v>
      </c>
      <c r="CE235" s="685">
        <f>IFERROR((CD235+AN235*Contr_Rate)*(1+Inv_Return)*IF($D235=$C$1,VLOOKUP($T235,Male_Annuity_Tables,MATCH($BS$3+3,'Mortality Tables'!$N$1:$DN$1,0),FALSE),VLOOKUP($T235,Fe_Annuity_Tables,MATCH(CE$3+3,'Mortality Tables'!$N$1:$DN$1,0),FALSE)),"")</f>
        <v>148854.46687464337</v>
      </c>
      <c r="CF235" s="685">
        <f>IFERROR((CE235+AO235*Contr_Rate)*(1+Inv_Return)*IF($D235=$C$1,VLOOKUP($T235,Male_Annuity_Tables,MATCH($BS$3+3,'Mortality Tables'!$N$1:$DN$1,0),FALSE),VLOOKUP($T235,Fe_Annuity_Tables,MATCH(CF$3+3,'Mortality Tables'!$N$1:$DN$1,0),FALSE)),"")</f>
        <v>130583.32023610632</v>
      </c>
      <c r="CG235" s="685">
        <f>IFERROR((CF235+AP235*Contr_Rate)*(1+Inv_Return)*IF($D235=$C$1,VLOOKUP($T235,Male_Annuity_Tables,MATCH($BS$3+3,'Mortality Tables'!$N$1:$DN$1,0),FALSE),VLOOKUP($T235,Fe_Annuity_Tables,MATCH(CG$3+3,'Mortality Tables'!$N$1:$DN$1,0),FALSE)),"")</f>
        <v>114826.03267550727</v>
      </c>
      <c r="CH235" s="685">
        <f>IFERROR((CG235+AQ235*Contr_Rate)*(1+Inv_Return)*IF($D235=$C$1,VLOOKUP($T235,Male_Annuity_Tables,MATCH($BS$3+3,'Mortality Tables'!$N$1:$DN$1,0),FALSE),VLOOKUP($T235,Fe_Annuity_Tables,MATCH(CH$3+3,'Mortality Tables'!$N$1:$DN$1,0),FALSE)),"")</f>
        <v>101161.08432639022</v>
      </c>
      <c r="CI235" s="685">
        <f>IFERROR((CH235+AR235*Contr_Rate)*(1+Inv_Return)*IF($D235=$C$1,VLOOKUP($T235,Male_Annuity_Tables,MATCH($BS$3+3,'Mortality Tables'!$N$1:$DN$1,0),FALSE),VLOOKUP($T235,Fe_Annuity_Tables,MATCH(CI$3+3,'Mortality Tables'!$N$1:$DN$1,0),FALSE)),"")</f>
        <v>89255.723732392944</v>
      </c>
      <c r="CJ235" s="685">
        <f>IFERROR((CI235+AS235*Contr_Rate)*(1+Inv_Return)*IF($D235=$C$1,VLOOKUP($T235,Male_Annuity_Tables,MATCH($BS$3+3,'Mortality Tables'!$N$1:$DN$1,0),FALSE),VLOOKUP($T235,Fe_Annuity_Tables,MATCH(CJ$3+3,'Mortality Tables'!$N$1:$DN$1,0),FALSE)),"")</f>
        <v>83480.276422522991</v>
      </c>
      <c r="CK235" s="685">
        <f>IFERROR((CJ235+AT235*Contr_Rate)*(1+Inv_Return)*IF($D235=$C$1,VLOOKUP($T235,Male_Annuity_Tables,MATCH($BS$3+3,'Mortality Tables'!$N$1:$DN$1,0),FALSE),VLOOKUP($T235,Fe_Annuity_Tables,MATCH(CK$3+3,'Mortality Tables'!$N$1:$DN$1,0),FALSE)),"")</f>
        <v>78301.303233065089</v>
      </c>
      <c r="CL235" s="685">
        <f>IFERROR((CK235+AU235*Contr_Rate)*(1+Inv_Return)*IF($D235=$C$1,VLOOKUP($T235,Male_Annuity_Tables,MATCH($BS$3+3,'Mortality Tables'!$N$1:$DN$1,0),FALSE),VLOOKUP($T235,Fe_Annuity_Tables,MATCH(CL$3+3,'Mortality Tables'!$N$1:$DN$1,0),FALSE)),"")</f>
        <v>73460.355304992234</v>
      </c>
      <c r="CM235" s="685">
        <f>IFERROR((CL235+AV235*Contr_Rate)*(1+Inv_Return)*IF($D235=$C$1,VLOOKUP($T235,Male_Annuity_Tables,MATCH($BS$3+3,'Mortality Tables'!$N$1:$DN$1,0),FALSE),VLOOKUP($T235,Fe_Annuity_Tables,MATCH(CM$3+3,'Mortality Tables'!$N$1:$DN$1,0),FALSE)),"")</f>
        <v>68922.029808621606</v>
      </c>
      <c r="CN235" s="685">
        <f>IFERROR((CM235+AW235*Contr_Rate)*(1+Inv_Return)*IF($D235=$C$1,VLOOKUP($T235,Male_Annuity_Tables,MATCH($BS$3+3,'Mortality Tables'!$N$1:$DN$1,0),FALSE),VLOOKUP($T235,Fe_Annuity_Tables,MATCH(CN$3+3,'Mortality Tables'!$N$1:$DN$1,0),FALSE)),"")</f>
        <v>64662.244270055387</v>
      </c>
      <c r="CO235" s="685">
        <f>IFERROR((CN235+AX235*Contr_Rate)*(1+Inv_Return)*IF($D235=$C$1,VLOOKUP($T235,Male_Annuity_Tables,MATCH($BS$3+3,'Mortality Tables'!$N$1:$DN$1,0),FALSE),VLOOKUP($T235,Fe_Annuity_Tables,MATCH(CO$3+3,'Mortality Tables'!$N$1:$DN$1,0),FALSE)),"")</f>
        <v>64028.578656871243</v>
      </c>
      <c r="CP235" s="685">
        <f>IFERROR((CO235+AY235*Contr_Rate)*(1+Inv_Return)*IF($D235=$C$1,VLOOKUP($T235,Male_Annuity_Tables,MATCH($BS$3+3,'Mortality Tables'!$N$1:$DN$1,0),FALSE),VLOOKUP($T235,Fe_Annuity_Tables,MATCH(CP$3+3,'Mortality Tables'!$N$1:$DN$1,0),FALSE)),"")</f>
        <v>63459.989093625147</v>
      </c>
      <c r="CQ235" s="685">
        <f>IFERROR((CP235+AZ235*Contr_Rate)*(1+Inv_Return)*IF($D235=$C$1,VLOOKUP($T235,Male_Annuity_Tables,MATCH($BS$3+3,'Mortality Tables'!$N$1:$DN$1,0),FALSE),VLOOKUP($T235,Fe_Annuity_Tables,MATCH(CQ$3+3,'Mortality Tables'!$N$1:$DN$1,0),FALSE)),"")</f>
        <v>62868.720110344766</v>
      </c>
      <c r="CR235" s="685">
        <f>IFERROR((CQ235+BA235*Contr_Rate)*(1+Inv_Return)*IF($D235=$C$1,VLOOKUP($T235,Male_Annuity_Tables,MATCH($BS$3+3,'Mortality Tables'!$N$1:$DN$1,0),FALSE),VLOOKUP($T235,Fe_Annuity_Tables,MATCH(CR$3+3,'Mortality Tables'!$N$1:$DN$1,0),FALSE)),"")</f>
        <v>62249.031344614436</v>
      </c>
      <c r="CS235" s="685">
        <f>IFERROR((CR235+BB235*Contr_Rate)*(1+Inv_Return)*IF($D235=$C$1,VLOOKUP($T235,Male_Annuity_Tables,MATCH($BS$3+3,'Mortality Tables'!$N$1:$DN$1,0),FALSE),VLOOKUP($T235,Fe_Annuity_Tables,MATCH(CS$3+3,'Mortality Tables'!$N$1:$DN$1,0),FALSE)),"")</f>
        <v>61597.871923947154</v>
      </c>
      <c r="CT235" s="685" t="str">
        <f>IFERROR((CS235+BC235*Contr_Rate)*(1+Inv_Return)*IF($D235=$C$1,VLOOKUP($T235,Male_Annuity_Tables,MATCH($BS$3+3,'Mortality Tables'!$N$1:$DN$1,0),FALSE),VLOOKUP($T235,Fe_Annuity_Tables,MATCH(CT$3+3,'Mortality Tables'!$N$1:$DN$1,0),FALSE)),"")</f>
        <v/>
      </c>
      <c r="CU235" s="685" t="str">
        <f>IFERROR((CT235+BD235*Contr_Rate)*(1+Inv_Return)*IF($D235=$C$1,VLOOKUP($T235,Male_Annuity_Tables,MATCH($BS$3+3,'Mortality Tables'!$N$1:$DN$1,0),FALSE),VLOOKUP($T235,Fe_Annuity_Tables,MATCH(CU$3+3,'Mortality Tables'!$N$1:$DN$1,0),FALSE)),"")</f>
        <v/>
      </c>
      <c r="CV235" s="685" t="str">
        <f>IFERROR((CU235+BE235*Contr_Rate)*(1+Inv_Return)*IF($D235=$C$1,VLOOKUP($T235,Male_Annuity_Tables,MATCH($BS$3+3,'Mortality Tables'!$N$1:$DN$1,0),FALSE),VLOOKUP($T235,Fe_Annuity_Tables,MATCH(CV$3+3,'Mortality Tables'!$N$1:$DN$1,0),FALSE)),"")</f>
        <v/>
      </c>
      <c r="CW235" s="685" t="str">
        <f>IFERROR((CV235+BF235*Contr_Rate)*(1+Inv_Return)*IF($D235=$C$1,VLOOKUP($T235,Male_Annuity_Tables,MATCH($BS$3+3,'Mortality Tables'!$N$1:$DN$1,0),FALSE),VLOOKUP($T235,Fe_Annuity_Tables,MATCH(CW$3+3,'Mortality Tables'!$N$1:$DN$1,0),FALSE)),"")</f>
        <v/>
      </c>
      <c r="CX235" s="685" t="str">
        <f>IFERROR((CW235+BG235*Contr_Rate)*(1+Inv_Return)*IF($D235=$C$1,VLOOKUP($T235,Male_Annuity_Tables,MATCH($BS$3+3,'Mortality Tables'!$N$1:$DN$1,0),FALSE),VLOOKUP($T235,Fe_Annuity_Tables,MATCH(CX$3+3,'Mortality Tables'!$N$1:$DN$1,0),FALSE)),"")</f>
        <v/>
      </c>
      <c r="CY235" s="685" t="str">
        <f>IFERROR((CX235+BH235*Contr_Rate)*(1+Inv_Return)*IF($D235=$C$1,VLOOKUP($T235,Male_Annuity_Tables,MATCH($BS$3+3,'Mortality Tables'!$N$1:$DN$1,0),FALSE),VLOOKUP($T235,Fe_Annuity_Tables,MATCH(CY$3+3,'Mortality Tables'!$N$1:$DN$1,0),FALSE)),"")</f>
        <v/>
      </c>
      <c r="CZ235" s="685" t="str">
        <f>IFERROR((CY235+BI235*Contr_Rate)*(1+Inv_Return)*IF($D235=$C$1,VLOOKUP($T235,Male_Annuity_Tables,MATCH($BS$3+3,'Mortality Tables'!$N$1:$DN$1,0),FALSE),VLOOKUP($T235,Fe_Annuity_Tables,MATCH(CZ$3+3,'Mortality Tables'!$N$1:$DN$1,0),FALSE)),"")</f>
        <v/>
      </c>
      <c r="DA235" s="685" t="str">
        <f>IFERROR((CZ235+BJ235*Contr_Rate)*(1+Inv_Return)*IF($D235=$C$1,VLOOKUP($T235,Male_Annuity_Tables,MATCH($BS$3+3,'Mortality Tables'!$N$1:$DN$1,0),FALSE),VLOOKUP($T235,Fe_Annuity_Tables,MATCH(DA$3+3,'Mortality Tables'!$N$1:$DN$1,0),FALSE)),"")</f>
        <v/>
      </c>
      <c r="DB235" s="685" t="str">
        <f>IFERROR((DA235+BK235*Contr_Rate)*(1+Inv_Return)*IF($D235=$C$1,VLOOKUP($T235,Male_Annuity_Tables,MATCH($BS$3+3,'Mortality Tables'!$N$1:$DN$1,0),FALSE),VLOOKUP($T235,Fe_Annuity_Tables,MATCH(DB$3+3,'Mortality Tables'!$N$1:$DN$1,0),FALSE)),"")</f>
        <v/>
      </c>
      <c r="DC235" s="685" t="str">
        <f>IFERROR((DB235+BL235*Contr_Rate)*(1+Inv_Return)*IF($D235=$C$1,VLOOKUP($T235,Male_Annuity_Tables,MATCH($BS$3+3,'Mortality Tables'!$N$1:$DN$1,0),FALSE),VLOOKUP($T235,Fe_Annuity_Tables,MATCH(DC$3+3,'Mortality Tables'!$N$1:$DN$1,0),FALSE)),"")</f>
        <v/>
      </c>
      <c r="DD235" s="685" t="str">
        <f>IFERROR((DC235+BM235*Contr_Rate)*(1+Inv_Return)*IF($D235=$C$1,VLOOKUP($T235,Male_Annuity_Tables,MATCH($BS$3+3,'Mortality Tables'!$N$1:$DN$1,0),FALSE),VLOOKUP($T235,Fe_Annuity_Tables,MATCH(DD$3+3,'Mortality Tables'!$N$1:$DN$1,0),FALSE)),"")</f>
        <v/>
      </c>
      <c r="DE235" s="685" t="str">
        <f>IFERROR((DD235+BN235*Contr_Rate)*(1+Inv_Return)*IF($D235=$C$1,VLOOKUP($T235,Male_Annuity_Tables,MATCH($BS$3+3,'Mortality Tables'!$N$1:$DN$1,0),FALSE),VLOOKUP($T235,Fe_Annuity_Tables,MATCH(DE$3+3,'Mortality Tables'!$N$1:$DN$1,0),FALSE)),"")</f>
        <v/>
      </c>
      <c r="DF235" s="685" t="str">
        <f>IFERROR((DE235+BO235*Contr_Rate)*(1+Inv_Return)*IF($D235=$C$1,VLOOKUP($T235,Male_Annuity_Tables,MATCH($BS$3+3,'Mortality Tables'!$N$1:$DN$1,0),FALSE),VLOOKUP($T235,Fe_Annuity_Tables,MATCH(DF$3+3,'Mortality Tables'!$N$1:$DN$1,0),FALSE)),"")</f>
        <v/>
      </c>
      <c r="DG235" s="685" t="str">
        <f>IFERROR((DF235+BP235*Contr_Rate)*(1+Inv_Return)*IF($D235=$C$1,VLOOKUP($T235,Male_Annuity_Tables,MATCH($BS$3+3,'Mortality Tables'!$N$1:$DN$1,0),FALSE),VLOOKUP($T235,Fe_Annuity_Tables,MATCH(DG$3+3,'Mortality Tables'!$N$1:$DN$1,0),FALSE)),"")</f>
        <v/>
      </c>
      <c r="DH235" s="685" t="str">
        <f>IFERROR((DG235+BQ235*Contr_Rate)*(1+Inv_Return)*IF($D235=$C$1,VLOOKUP($T235,Male_Annuity_Tables,MATCH($BS$3+3,'Mortality Tables'!$N$1:$DN$1,0),FALSE),VLOOKUP($T235,Fe_Annuity_Tables,MATCH(DH$3+3,'Mortality Tables'!$N$1:$DN$1,0),FALSE)),"")</f>
        <v/>
      </c>
      <c r="DJ235" s="686">
        <f t="shared" si="144"/>
        <v>1469506.9210530461</v>
      </c>
      <c r="DK235" s="680">
        <f t="shared" si="60"/>
        <v>8.8017766057058875</v>
      </c>
      <c r="DL235" s="686">
        <f t="shared" si="145"/>
        <v>111860.33015962692</v>
      </c>
      <c r="DM235" s="686">
        <f t="shared" si="132"/>
        <v>11408846.911220703</v>
      </c>
      <c r="DN235" s="687">
        <f t="shared" si="146"/>
        <v>9.8047007756420397E-3</v>
      </c>
      <c r="DP235" s="688">
        <f t="shared" si="147"/>
        <v>251959.97346878916</v>
      </c>
      <c r="DQ235" s="688">
        <f t="shared" si="148"/>
        <v>295570.74407292547</v>
      </c>
      <c r="DR235" s="688">
        <f t="shared" si="149"/>
        <v>264243.93575197004</v>
      </c>
    </row>
    <row r="236" spans="1:122" s="657" customFormat="1" ht="14.5">
      <c r="A236" s="675" t="s">
        <v>1540</v>
      </c>
      <c r="B236" s="675" t="s">
        <v>1541</v>
      </c>
      <c r="C236" s="675" t="s">
        <v>236</v>
      </c>
      <c r="D236" s="675" t="s">
        <v>60</v>
      </c>
      <c r="E236" s="676">
        <v>27872</v>
      </c>
      <c r="F236" s="677">
        <v>40388</v>
      </c>
      <c r="G236" s="677">
        <v>44047</v>
      </c>
      <c r="H236" s="678">
        <v>2452038</v>
      </c>
      <c r="I236" s="678">
        <v>220817.79</v>
      </c>
      <c r="J236" s="678">
        <v>205898.93</v>
      </c>
      <c r="K236" s="678">
        <v>11425.08</v>
      </c>
      <c r="L236" s="678">
        <v>438141.8</v>
      </c>
      <c r="M236" s="679">
        <f>IF(COUNTIF($A$4:A236,A236)=1,0,1)</f>
        <v>0</v>
      </c>
      <c r="N236" s="680" t="str">
        <f t="shared" si="138"/>
        <v>Okay</v>
      </c>
      <c r="O236" s="680" t="str">
        <f t="shared" si="139"/>
        <v>TRUE</v>
      </c>
      <c r="P236" s="680" t="b">
        <f t="shared" si="140"/>
        <v>1</v>
      </c>
      <c r="Q236" s="680" t="b">
        <f t="shared" si="76"/>
        <v>1</v>
      </c>
      <c r="R236" s="680" t="b">
        <f t="shared" si="77"/>
        <v>1</v>
      </c>
      <c r="S236" s="681">
        <f t="shared" si="141"/>
        <v>34.290410958904111</v>
      </c>
      <c r="T236" s="682">
        <f t="shared" si="78"/>
        <v>48</v>
      </c>
      <c r="U236" s="682">
        <f t="shared" si="130"/>
        <v>44</v>
      </c>
      <c r="V236" s="682">
        <f t="shared" si="79"/>
        <v>4.4082191780821915</v>
      </c>
      <c r="W236" s="682">
        <f t="shared" si="142"/>
        <v>12</v>
      </c>
      <c r="X236" s="683">
        <f t="shared" si="143"/>
        <v>5257701.5999999996</v>
      </c>
      <c r="Y236" s="684">
        <f t="shared" si="123"/>
        <v>3.2399999999999998E-3</v>
      </c>
      <c r="Z236" s="684">
        <f>IF($D236=$C$1,VLOOKUP($T236,Male_Annuity_Tables,MATCH($W236+2,'Mortality Tables'!$DS$1:$HT$1,0),FALSE),VLOOKUP($T236,Fe_Annuity_Tables,MATCH($W236+2,'Mortality Tables'!$M$1:$DN$1,0),FALSE))</f>
        <v>0.31031163185237182</v>
      </c>
      <c r="AA236" s="664"/>
      <c r="AB236" s="685">
        <f t="shared" si="156"/>
        <v>2576969.3361</v>
      </c>
      <c r="AC236" s="685">
        <f t="shared" si="156"/>
        <v>2708265.923774295</v>
      </c>
      <c r="AD236" s="685">
        <f t="shared" si="156"/>
        <v>2846252.0725905956</v>
      </c>
      <c r="AE236" s="685">
        <f t="shared" si="156"/>
        <v>2991268.6156890867</v>
      </c>
      <c r="AF236" s="685">
        <f t="shared" si="156"/>
        <v>3143673.7516584452</v>
      </c>
      <c r="AG236" s="685">
        <f t="shared" si="156"/>
        <v>3303843.9293054435</v>
      </c>
      <c r="AH236" s="685">
        <f t="shared" si="156"/>
        <v>3472174.7775035561</v>
      </c>
      <c r="AI236" s="685">
        <f t="shared" si="156"/>
        <v>3649082.0824173624</v>
      </c>
      <c r="AJ236" s="685">
        <f t="shared" si="156"/>
        <v>3835002.8145165271</v>
      </c>
      <c r="AK236" s="685">
        <f t="shared" si="156"/>
        <v>4030396.2079161443</v>
      </c>
      <c r="AL236" s="685">
        <f t="shared" si="156"/>
        <v>4235744.8947094716</v>
      </c>
      <c r="AM236" s="685">
        <f t="shared" si="156"/>
        <v>4451556.0970949195</v>
      </c>
      <c r="AN236" s="685" t="str">
        <f t="shared" si="156"/>
        <v/>
      </c>
      <c r="AO236" s="685" t="str">
        <f t="shared" si="156"/>
        <v/>
      </c>
      <c r="AP236" s="685" t="str">
        <f t="shared" si="156"/>
        <v/>
      </c>
      <c r="AQ236" s="685" t="str">
        <f t="shared" si="156"/>
        <v/>
      </c>
      <c r="AR236" s="685" t="str">
        <f t="shared" si="155"/>
        <v/>
      </c>
      <c r="AS236" s="685" t="str">
        <f t="shared" si="155"/>
        <v/>
      </c>
      <c r="AT236" s="685" t="str">
        <f t="shared" si="155"/>
        <v/>
      </c>
      <c r="AU236" s="685" t="str">
        <f t="shared" si="155"/>
        <v/>
      </c>
      <c r="AV236" s="685" t="str">
        <f t="shared" si="151"/>
        <v/>
      </c>
      <c r="AW236" s="685" t="str">
        <f t="shared" si="151"/>
        <v/>
      </c>
      <c r="AX236" s="685" t="str">
        <f t="shared" si="151"/>
        <v/>
      </c>
      <c r="AY236" s="685" t="str">
        <f t="shared" ref="AY236:BN282" si="157">IFERROR(IF($W236&gt;=AY$3,($H236*(1+Ann_Salary_Growth_Rate)^AY$3),""),0)</f>
        <v/>
      </c>
      <c r="AZ236" s="685" t="str">
        <f t="shared" si="157"/>
        <v/>
      </c>
      <c r="BA236" s="685" t="str">
        <f t="shared" si="157"/>
        <v/>
      </c>
      <c r="BB236" s="685" t="str">
        <f t="shared" si="157"/>
        <v/>
      </c>
      <c r="BC236" s="685" t="str">
        <f t="shared" si="157"/>
        <v/>
      </c>
      <c r="BD236" s="685" t="str">
        <f t="shared" si="157"/>
        <v/>
      </c>
      <c r="BE236" s="685" t="str">
        <f t="shared" si="157"/>
        <v/>
      </c>
      <c r="BF236" s="685" t="str">
        <f t="shared" si="157"/>
        <v/>
      </c>
      <c r="BG236" s="685" t="str">
        <f t="shared" si="157"/>
        <v/>
      </c>
      <c r="BH236" s="685" t="str">
        <f t="shared" si="157"/>
        <v/>
      </c>
      <c r="BI236" s="685" t="str">
        <f t="shared" si="153"/>
        <v/>
      </c>
      <c r="BJ236" s="685" t="str">
        <f t="shared" si="153"/>
        <v/>
      </c>
      <c r="BK236" s="685" t="str">
        <f t="shared" si="153"/>
        <v/>
      </c>
      <c r="BL236" s="685" t="str">
        <f t="shared" si="153"/>
        <v/>
      </c>
      <c r="BM236" s="685" t="str">
        <f t="shared" si="153"/>
        <v/>
      </c>
      <c r="BN236" s="685" t="str">
        <f t="shared" si="153"/>
        <v/>
      </c>
      <c r="BO236" s="685" t="str">
        <f t="shared" si="153"/>
        <v/>
      </c>
      <c r="BP236" s="685" t="str">
        <f t="shared" si="153"/>
        <v/>
      </c>
      <c r="BQ236" s="685" t="str">
        <f t="shared" si="153"/>
        <v/>
      </c>
      <c r="BR236" s="529"/>
      <c r="BS236" s="685">
        <f>IFERROR(($L236+AB236*Contr_Rate)*(1+Inv_Return)*IF($D236=$C$1,VLOOKUP($T236,Male_Annuity_Tables,MATCH($BS$3+3,'Mortality Tables'!$N$1:$DN$1,0),FALSE),VLOOKUP($T236,Fe_Annuity_Tables,MATCH(BS$3+3,'Mortality Tables'!$N$1:$DN$1,0),FALSE)),"")</f>
        <v>1054580.9129174505</v>
      </c>
      <c r="BT236" s="685">
        <f>IFERROR(($BS236+AC236*Contr_Rate)*(1+Inv_Return)*IF($D236=$C$1,VLOOKUP($T236,Male_Annuity_Tables,MATCH($BS$3+3,'Mortality Tables'!$N$1:$DN$1,0),FALSE),VLOOKUP($T236,Fe_Annuity_Tables,MATCH(BT$3+3,'Mortality Tables'!$N$1:$DN$1,0),FALSE)),"")</f>
        <v>1376942.2798636649</v>
      </c>
      <c r="BU236" s="685">
        <f>IFERROR((BT236+AD236*Contr_Rate)*(1+Inv_Return)*IF($D236=$C$1,VLOOKUP($T236,Male_Annuity_Tables,MATCH($BS$3+3,'Mortality Tables'!$N$1:$DN$1,0),FALSE),VLOOKUP($T236,Fe_Annuity_Tables,MATCH(BU$3+3,'Mortality Tables'!$N$1:$DN$1,0),FALSE)),"")</f>
        <v>1475121.8828834798</v>
      </c>
      <c r="BV236" s="685">
        <f>IFERROR((BU236+AE236*Contr_Rate)*(1+Inv_Return)*IF($D236=$C$1,VLOOKUP($T236,Male_Annuity_Tables,MATCH($BS$3+3,'Mortality Tables'!$N$1:$DN$1,0),FALSE),VLOOKUP($T236,Fe_Annuity_Tables,MATCH(BV$3+3,'Mortality Tables'!$N$1:$DN$1,0),FALSE)),"")</f>
        <v>1406211.0390752838</v>
      </c>
      <c r="BW236" s="685">
        <f>IFERROR((BV236+AF236*Contr_Rate)*(1+Inv_Return)*IF($D236=$C$1,VLOOKUP($T236,Male_Annuity_Tables,MATCH($BS$3+3,'Mortality Tables'!$N$1:$DN$1,0),FALSE),VLOOKUP($T236,Fe_Annuity_Tables,MATCH(BW$3+3,'Mortality Tables'!$N$1:$DN$1,0),FALSE)),"")</f>
        <v>1247743.2411015874</v>
      </c>
      <c r="BX236" s="685">
        <f>IFERROR((BW236+AG236*Contr_Rate)*(1+Inv_Return)*IF($D236=$C$1,VLOOKUP($T236,Male_Annuity_Tables,MATCH($BS$3+3,'Mortality Tables'!$N$1:$DN$1,0),FALSE),VLOOKUP($T236,Fe_Annuity_Tables,MATCH(BX$3+3,'Mortality Tables'!$N$1:$DN$1,0),FALSE)),"")</f>
        <v>1065138.5474288529</v>
      </c>
      <c r="BY236" s="685">
        <f>IFERROR((BX236+AH236*Contr_Rate)*(1+Inv_Return)*IF($D236=$C$1,VLOOKUP($T236,Male_Annuity_Tables,MATCH($BS$3+3,'Mortality Tables'!$N$1:$DN$1,0),FALSE),VLOOKUP($T236,Fe_Annuity_Tables,MATCH(BY$3+3,'Mortality Tables'!$N$1:$DN$1,0),FALSE)),"")</f>
        <v>897460.80572856823</v>
      </c>
      <c r="BZ236" s="685">
        <f>IFERROR((BY236+AI236*Contr_Rate)*(1+Inv_Return)*IF($D236=$C$1,VLOOKUP($T236,Male_Annuity_Tables,MATCH($BS$3+3,'Mortality Tables'!$N$1:$DN$1,0),FALSE),VLOOKUP($T236,Fe_Annuity_Tables,MATCH(BZ$3+3,'Mortality Tables'!$N$1:$DN$1,0),FALSE)),"")</f>
        <v>801750.22748549026</v>
      </c>
      <c r="CA236" s="685">
        <f>IFERROR((BZ236+AJ236*Contr_Rate)*(1+Inv_Return)*IF($D236=$C$1,VLOOKUP($T236,Male_Annuity_Tables,MATCH($BS$3+3,'Mortality Tables'!$N$1:$DN$1,0),FALSE),VLOOKUP($T236,Fe_Annuity_Tables,MATCH(CA$3+3,'Mortality Tables'!$N$1:$DN$1,0),FALSE)),"")</f>
        <v>741916.43518289831</v>
      </c>
      <c r="CB236" s="685">
        <f>IFERROR((CA236+AK236*Contr_Rate)*(1+Inv_Return)*IF($D236=$C$1,VLOOKUP($T236,Male_Annuity_Tables,MATCH($BS$3+3,'Mortality Tables'!$N$1:$DN$1,0),FALSE),VLOOKUP($T236,Fe_Annuity_Tables,MATCH(CB$3+3,'Mortality Tables'!$N$1:$DN$1,0),FALSE)),"")</f>
        <v>699782.0704138421</v>
      </c>
      <c r="CC236" s="685">
        <f>IFERROR((CB236+AL236*Contr_Rate)*(1+Inv_Return)*IF($D236=$C$1,VLOOKUP($T236,Male_Annuity_Tables,MATCH($BS$3+3,'Mortality Tables'!$N$1:$DN$1,0),FALSE),VLOOKUP($T236,Fe_Annuity_Tables,MATCH(CC$3+3,'Mortality Tables'!$N$1:$DN$1,0),FALSE)),"")</f>
        <v>666639.95281427493</v>
      </c>
      <c r="CD236" s="685">
        <f>IFERROR((CC236+AM236*Contr_Rate)*(1+Inv_Return)*IF($D236=$C$1,VLOOKUP($T236,Male_Annuity_Tables,MATCH($BS$3+3,'Mortality Tables'!$N$1:$DN$1,0),FALSE),VLOOKUP($T236,Fe_Annuity_Tables,MATCH(CD$3+3,'Mortality Tables'!$N$1:$DN$1,0),FALSE)),"")</f>
        <v>638451.80621793203</v>
      </c>
      <c r="CE236" s="685" t="str">
        <f>IFERROR((CD236+AN236*Contr_Rate)*(1+Inv_Return)*IF($D236=$C$1,VLOOKUP($T236,Male_Annuity_Tables,MATCH($BS$3+3,'Mortality Tables'!$N$1:$DN$1,0),FALSE),VLOOKUP($T236,Fe_Annuity_Tables,MATCH(CE$3+3,'Mortality Tables'!$N$1:$DN$1,0),FALSE)),"")</f>
        <v/>
      </c>
      <c r="CF236" s="685" t="str">
        <f>IFERROR((CE236+AO236*Contr_Rate)*(1+Inv_Return)*IF($D236=$C$1,VLOOKUP($T236,Male_Annuity_Tables,MATCH($BS$3+3,'Mortality Tables'!$N$1:$DN$1,0),FALSE),VLOOKUP($T236,Fe_Annuity_Tables,MATCH(CF$3+3,'Mortality Tables'!$N$1:$DN$1,0),FALSE)),"")</f>
        <v/>
      </c>
      <c r="CG236" s="685" t="str">
        <f>IFERROR((CF236+AP236*Contr_Rate)*(1+Inv_Return)*IF($D236=$C$1,VLOOKUP($T236,Male_Annuity_Tables,MATCH($BS$3+3,'Mortality Tables'!$N$1:$DN$1,0),FALSE),VLOOKUP($T236,Fe_Annuity_Tables,MATCH(CG$3+3,'Mortality Tables'!$N$1:$DN$1,0),FALSE)),"")</f>
        <v/>
      </c>
      <c r="CH236" s="685" t="str">
        <f>IFERROR((CG236+AQ236*Contr_Rate)*(1+Inv_Return)*IF($D236=$C$1,VLOOKUP($T236,Male_Annuity_Tables,MATCH($BS$3+3,'Mortality Tables'!$N$1:$DN$1,0),FALSE),VLOOKUP($T236,Fe_Annuity_Tables,MATCH(CH$3+3,'Mortality Tables'!$N$1:$DN$1,0),FALSE)),"")</f>
        <v/>
      </c>
      <c r="CI236" s="685" t="str">
        <f>IFERROR((CH236+AR236*Contr_Rate)*(1+Inv_Return)*IF($D236=$C$1,VLOOKUP($T236,Male_Annuity_Tables,MATCH($BS$3+3,'Mortality Tables'!$N$1:$DN$1,0),FALSE),VLOOKUP($T236,Fe_Annuity_Tables,MATCH(CI$3+3,'Mortality Tables'!$N$1:$DN$1,0),FALSE)),"")</f>
        <v/>
      </c>
      <c r="CJ236" s="685" t="str">
        <f>IFERROR((CI236+AS236*Contr_Rate)*(1+Inv_Return)*IF($D236=$C$1,VLOOKUP($T236,Male_Annuity_Tables,MATCH($BS$3+3,'Mortality Tables'!$N$1:$DN$1,0),FALSE),VLOOKUP($T236,Fe_Annuity_Tables,MATCH(CJ$3+3,'Mortality Tables'!$N$1:$DN$1,0),FALSE)),"")</f>
        <v/>
      </c>
      <c r="CK236" s="685" t="str">
        <f>IFERROR((CJ236+AT236*Contr_Rate)*(1+Inv_Return)*IF($D236=$C$1,VLOOKUP($T236,Male_Annuity_Tables,MATCH($BS$3+3,'Mortality Tables'!$N$1:$DN$1,0),FALSE),VLOOKUP($T236,Fe_Annuity_Tables,MATCH(CK$3+3,'Mortality Tables'!$N$1:$DN$1,0),FALSE)),"")</f>
        <v/>
      </c>
      <c r="CL236" s="685" t="str">
        <f>IFERROR((CK236+AU236*Contr_Rate)*(1+Inv_Return)*IF($D236=$C$1,VLOOKUP($T236,Male_Annuity_Tables,MATCH($BS$3+3,'Mortality Tables'!$N$1:$DN$1,0),FALSE),VLOOKUP($T236,Fe_Annuity_Tables,MATCH(CL$3+3,'Mortality Tables'!$N$1:$DN$1,0),FALSE)),"")</f>
        <v/>
      </c>
      <c r="CM236" s="685" t="str">
        <f>IFERROR((CL236+AV236*Contr_Rate)*(1+Inv_Return)*IF($D236=$C$1,VLOOKUP($T236,Male_Annuity_Tables,MATCH($BS$3+3,'Mortality Tables'!$N$1:$DN$1,0),FALSE),VLOOKUP($T236,Fe_Annuity_Tables,MATCH(CM$3+3,'Mortality Tables'!$N$1:$DN$1,0),FALSE)),"")</f>
        <v/>
      </c>
      <c r="CN236" s="685" t="str">
        <f>IFERROR((CM236+AW236*Contr_Rate)*(1+Inv_Return)*IF($D236=$C$1,VLOOKUP($T236,Male_Annuity_Tables,MATCH($BS$3+3,'Mortality Tables'!$N$1:$DN$1,0),FALSE),VLOOKUP($T236,Fe_Annuity_Tables,MATCH(CN$3+3,'Mortality Tables'!$N$1:$DN$1,0),FALSE)),"")</f>
        <v/>
      </c>
      <c r="CO236" s="685" t="str">
        <f>IFERROR((CN236+AX236*Contr_Rate)*(1+Inv_Return)*IF($D236=$C$1,VLOOKUP($T236,Male_Annuity_Tables,MATCH($BS$3+3,'Mortality Tables'!$N$1:$DN$1,0),FALSE),VLOOKUP($T236,Fe_Annuity_Tables,MATCH(CO$3+3,'Mortality Tables'!$N$1:$DN$1,0),FALSE)),"")</f>
        <v/>
      </c>
      <c r="CP236" s="685" t="str">
        <f>IFERROR((CO236+AY236*Contr_Rate)*(1+Inv_Return)*IF($D236=$C$1,VLOOKUP($T236,Male_Annuity_Tables,MATCH($BS$3+3,'Mortality Tables'!$N$1:$DN$1,0),FALSE),VLOOKUP($T236,Fe_Annuity_Tables,MATCH(CP$3+3,'Mortality Tables'!$N$1:$DN$1,0),FALSE)),"")</f>
        <v/>
      </c>
      <c r="CQ236" s="685" t="str">
        <f>IFERROR((CP236+AZ236*Contr_Rate)*(1+Inv_Return)*IF($D236=$C$1,VLOOKUP($T236,Male_Annuity_Tables,MATCH($BS$3+3,'Mortality Tables'!$N$1:$DN$1,0),FALSE),VLOOKUP($T236,Fe_Annuity_Tables,MATCH(CQ$3+3,'Mortality Tables'!$N$1:$DN$1,0),FALSE)),"")</f>
        <v/>
      </c>
      <c r="CR236" s="685" t="str">
        <f>IFERROR((CQ236+BA236*Contr_Rate)*(1+Inv_Return)*IF($D236=$C$1,VLOOKUP($T236,Male_Annuity_Tables,MATCH($BS$3+3,'Mortality Tables'!$N$1:$DN$1,0),FALSE),VLOOKUP($T236,Fe_Annuity_Tables,MATCH(CR$3+3,'Mortality Tables'!$N$1:$DN$1,0),FALSE)),"")</f>
        <v/>
      </c>
      <c r="CS236" s="685" t="str">
        <f>IFERROR((CR236+BB236*Contr_Rate)*(1+Inv_Return)*IF($D236=$C$1,VLOOKUP($T236,Male_Annuity_Tables,MATCH($BS$3+3,'Mortality Tables'!$N$1:$DN$1,0),FALSE),VLOOKUP($T236,Fe_Annuity_Tables,MATCH(CS$3+3,'Mortality Tables'!$N$1:$DN$1,0),FALSE)),"")</f>
        <v/>
      </c>
      <c r="CT236" s="685" t="str">
        <f>IFERROR((CS236+BC236*Contr_Rate)*(1+Inv_Return)*IF($D236=$C$1,VLOOKUP($T236,Male_Annuity_Tables,MATCH($BS$3+3,'Mortality Tables'!$N$1:$DN$1,0),FALSE),VLOOKUP($T236,Fe_Annuity_Tables,MATCH(CT$3+3,'Mortality Tables'!$N$1:$DN$1,0),FALSE)),"")</f>
        <v/>
      </c>
      <c r="CU236" s="685" t="str">
        <f>IFERROR((CT236+BD236*Contr_Rate)*(1+Inv_Return)*IF($D236=$C$1,VLOOKUP($T236,Male_Annuity_Tables,MATCH($BS$3+3,'Mortality Tables'!$N$1:$DN$1,0),FALSE),VLOOKUP($T236,Fe_Annuity_Tables,MATCH(CU$3+3,'Mortality Tables'!$N$1:$DN$1,0),FALSE)),"")</f>
        <v/>
      </c>
      <c r="CV236" s="685" t="str">
        <f>IFERROR((CU236+BE236*Contr_Rate)*(1+Inv_Return)*IF($D236=$C$1,VLOOKUP($T236,Male_Annuity_Tables,MATCH($BS$3+3,'Mortality Tables'!$N$1:$DN$1,0),FALSE),VLOOKUP($T236,Fe_Annuity_Tables,MATCH(CV$3+3,'Mortality Tables'!$N$1:$DN$1,0),FALSE)),"")</f>
        <v/>
      </c>
      <c r="CW236" s="685" t="str">
        <f>IFERROR((CV236+BF236*Contr_Rate)*(1+Inv_Return)*IF($D236=$C$1,VLOOKUP($T236,Male_Annuity_Tables,MATCH($BS$3+3,'Mortality Tables'!$N$1:$DN$1,0),FALSE),VLOOKUP($T236,Fe_Annuity_Tables,MATCH(CW$3+3,'Mortality Tables'!$N$1:$DN$1,0),FALSE)),"")</f>
        <v/>
      </c>
      <c r="CX236" s="685" t="str">
        <f>IFERROR((CW236+BG236*Contr_Rate)*(1+Inv_Return)*IF($D236=$C$1,VLOOKUP($T236,Male_Annuity_Tables,MATCH($BS$3+3,'Mortality Tables'!$N$1:$DN$1,0),FALSE),VLOOKUP($T236,Fe_Annuity_Tables,MATCH(CX$3+3,'Mortality Tables'!$N$1:$DN$1,0),FALSE)),"")</f>
        <v/>
      </c>
      <c r="CY236" s="685" t="str">
        <f>IFERROR((CX236+BH236*Contr_Rate)*(1+Inv_Return)*IF($D236=$C$1,VLOOKUP($T236,Male_Annuity_Tables,MATCH($BS$3+3,'Mortality Tables'!$N$1:$DN$1,0),FALSE),VLOOKUP($T236,Fe_Annuity_Tables,MATCH(CY$3+3,'Mortality Tables'!$N$1:$DN$1,0),FALSE)),"")</f>
        <v/>
      </c>
      <c r="CZ236" s="685" t="str">
        <f>IFERROR((CY236+BI236*Contr_Rate)*(1+Inv_Return)*IF($D236=$C$1,VLOOKUP($T236,Male_Annuity_Tables,MATCH($BS$3+3,'Mortality Tables'!$N$1:$DN$1,0),FALSE),VLOOKUP($T236,Fe_Annuity_Tables,MATCH(CZ$3+3,'Mortality Tables'!$N$1:$DN$1,0),FALSE)),"")</f>
        <v/>
      </c>
      <c r="DA236" s="685" t="str">
        <f>IFERROR((CZ236+BJ236*Contr_Rate)*(1+Inv_Return)*IF($D236=$C$1,VLOOKUP($T236,Male_Annuity_Tables,MATCH($BS$3+3,'Mortality Tables'!$N$1:$DN$1,0),FALSE),VLOOKUP($T236,Fe_Annuity_Tables,MATCH(DA$3+3,'Mortality Tables'!$N$1:$DN$1,0),FALSE)),"")</f>
        <v/>
      </c>
      <c r="DB236" s="685" t="str">
        <f>IFERROR((DA236+BK236*Contr_Rate)*(1+Inv_Return)*IF($D236=$C$1,VLOOKUP($T236,Male_Annuity_Tables,MATCH($BS$3+3,'Mortality Tables'!$N$1:$DN$1,0),FALSE),VLOOKUP($T236,Fe_Annuity_Tables,MATCH(DB$3+3,'Mortality Tables'!$N$1:$DN$1,0),FALSE)),"")</f>
        <v/>
      </c>
      <c r="DC236" s="685" t="str">
        <f>IFERROR((DB236+BL236*Contr_Rate)*(1+Inv_Return)*IF($D236=$C$1,VLOOKUP($T236,Male_Annuity_Tables,MATCH($BS$3+3,'Mortality Tables'!$N$1:$DN$1,0),FALSE),VLOOKUP($T236,Fe_Annuity_Tables,MATCH(DC$3+3,'Mortality Tables'!$N$1:$DN$1,0),FALSE)),"")</f>
        <v/>
      </c>
      <c r="DD236" s="685" t="str">
        <f>IFERROR((DC236+BM236*Contr_Rate)*(1+Inv_Return)*IF($D236=$C$1,VLOOKUP($T236,Male_Annuity_Tables,MATCH($BS$3+3,'Mortality Tables'!$N$1:$DN$1,0),FALSE),VLOOKUP($T236,Fe_Annuity_Tables,MATCH(DD$3+3,'Mortality Tables'!$N$1:$DN$1,0),FALSE)),"")</f>
        <v/>
      </c>
      <c r="DE236" s="685" t="str">
        <f>IFERROR((DD236+BN236*Contr_Rate)*(1+Inv_Return)*IF($D236=$C$1,VLOOKUP($T236,Male_Annuity_Tables,MATCH($BS$3+3,'Mortality Tables'!$N$1:$DN$1,0),FALSE),VLOOKUP($T236,Fe_Annuity_Tables,MATCH(DE$3+3,'Mortality Tables'!$N$1:$DN$1,0),FALSE)),"")</f>
        <v/>
      </c>
      <c r="DF236" s="685" t="str">
        <f>IFERROR((DE236+BO236*Contr_Rate)*(1+Inv_Return)*IF($D236=$C$1,VLOOKUP($T236,Male_Annuity_Tables,MATCH($BS$3+3,'Mortality Tables'!$N$1:$DN$1,0),FALSE),VLOOKUP($T236,Fe_Annuity_Tables,MATCH(DF$3+3,'Mortality Tables'!$N$1:$DN$1,0),FALSE)),"")</f>
        <v/>
      </c>
      <c r="DG236" s="685" t="str">
        <f>IFERROR((DF236+BP236*Contr_Rate)*(1+Inv_Return)*IF($D236=$C$1,VLOOKUP($T236,Male_Annuity_Tables,MATCH($BS$3+3,'Mortality Tables'!$N$1:$DN$1,0),FALSE),VLOOKUP($T236,Fe_Annuity_Tables,MATCH(DG$3+3,'Mortality Tables'!$N$1:$DN$1,0),FALSE)),"")</f>
        <v/>
      </c>
      <c r="DH236" s="685" t="str">
        <f>IFERROR((DG236+BQ236*Contr_Rate)*(1+Inv_Return)*IF($D236=$C$1,VLOOKUP($T236,Male_Annuity_Tables,MATCH($BS$3+3,'Mortality Tables'!$N$1:$DN$1,0),FALSE),VLOOKUP($T236,Fe_Annuity_Tables,MATCH(DH$3+3,'Mortality Tables'!$N$1:$DN$1,0),FALSE)),"")</f>
        <v/>
      </c>
      <c r="DJ236" s="686">
        <f t="shared" si="144"/>
        <v>1475121.8828834798</v>
      </c>
      <c r="DK236" s="680">
        <f t="shared" si="60"/>
        <v>8.8017766057058875</v>
      </c>
      <c r="DL236" s="686">
        <f t="shared" si="145"/>
        <v>112287.74664551589</v>
      </c>
      <c r="DM236" s="686">
        <f t="shared" si="132"/>
        <v>4451556.0970949195</v>
      </c>
      <c r="DN236" s="687">
        <f t="shared" si="146"/>
        <v>2.5224380912282504E-2</v>
      </c>
      <c r="DP236" s="688">
        <f t="shared" si="147"/>
        <v>161091.45277179225</v>
      </c>
      <c r="DQ236" s="688">
        <f t="shared" si="148"/>
        <v>210333.44101829425</v>
      </c>
      <c r="DR236" s="688">
        <f t="shared" si="149"/>
        <v>225330.76809798309</v>
      </c>
    </row>
    <row r="237" spans="1:122" s="657" customFormat="1" ht="14.5">
      <c r="A237" s="675" t="s">
        <v>1542</v>
      </c>
      <c r="B237" s="675" t="s">
        <v>1543</v>
      </c>
      <c r="C237" s="675" t="s">
        <v>236</v>
      </c>
      <c r="D237" s="675" t="s">
        <v>61</v>
      </c>
      <c r="E237" s="676">
        <v>30263</v>
      </c>
      <c r="F237" s="677">
        <v>37727</v>
      </c>
      <c r="G237" s="677">
        <v>41866</v>
      </c>
      <c r="H237" s="678">
        <v>829447</v>
      </c>
      <c r="I237" s="678">
        <v>44260.68</v>
      </c>
      <c r="J237" s="678">
        <v>73759.210000000006</v>
      </c>
      <c r="K237" s="678">
        <v>22228.45</v>
      </c>
      <c r="L237" s="678">
        <v>140248.34000000003</v>
      </c>
      <c r="M237" s="679">
        <f>IF(COUNTIF($A$4:A237,A237)=1,0,1)</f>
        <v>0</v>
      </c>
      <c r="N237" s="680" t="str">
        <f t="shared" si="138"/>
        <v>Okay</v>
      </c>
      <c r="O237" s="680" t="str">
        <f t="shared" si="139"/>
        <v>TRUE</v>
      </c>
      <c r="P237" s="680" t="b">
        <f t="shared" si="140"/>
        <v>1</v>
      </c>
      <c r="Q237" s="680" t="b">
        <f t="shared" si="76"/>
        <v>1</v>
      </c>
      <c r="R237" s="680" t="b">
        <f t="shared" si="77"/>
        <v>1</v>
      </c>
      <c r="S237" s="681">
        <f t="shared" si="141"/>
        <v>20.449315068493149</v>
      </c>
      <c r="T237" s="682">
        <f t="shared" si="78"/>
        <v>42</v>
      </c>
      <c r="U237" s="682">
        <f t="shared" si="130"/>
        <v>31</v>
      </c>
      <c r="V237" s="682">
        <f t="shared" si="79"/>
        <v>10.383561643835616</v>
      </c>
      <c r="W237" s="682">
        <f t="shared" si="142"/>
        <v>18</v>
      </c>
      <c r="X237" s="683">
        <f t="shared" si="143"/>
        <v>2524470.1200000006</v>
      </c>
      <c r="Y237" s="684">
        <f t="shared" si="123"/>
        <v>2.6900000000000001E-3</v>
      </c>
      <c r="Z237" s="684">
        <f>IF($D237=$C$1,VLOOKUP($T237,Male_Annuity_Tables,MATCH($W237+2,'Mortality Tables'!$DS$1:$HT$1,0),FALSE),VLOOKUP($T237,Fe_Annuity_Tables,MATCH($W237+2,'Mortality Tables'!$M$1:$DN$1,0),FALSE))</f>
        <v>0.11080873931234618</v>
      </c>
      <c r="AA237" s="664"/>
      <c r="AB237" s="685">
        <f t="shared" si="156"/>
        <v>871707.32465000008</v>
      </c>
      <c r="AC237" s="685">
        <f t="shared" si="156"/>
        <v>916120.81284091761</v>
      </c>
      <c r="AD237" s="685">
        <f t="shared" si="156"/>
        <v>962797.16825516243</v>
      </c>
      <c r="AE237" s="685">
        <f t="shared" si="156"/>
        <v>1011851.6839777629</v>
      </c>
      <c r="AF237" s="685">
        <f t="shared" si="156"/>
        <v>1063405.5272764298</v>
      </c>
      <c r="AG237" s="685">
        <f t="shared" si="156"/>
        <v>1117586.0388911641</v>
      </c>
      <c r="AH237" s="685">
        <f t="shared" si="156"/>
        <v>1174527.0475726689</v>
      </c>
      <c r="AI237" s="685">
        <f t="shared" si="156"/>
        <v>1234369.2006464964</v>
      </c>
      <c r="AJ237" s="685">
        <f t="shared" si="156"/>
        <v>1297260.3114194355</v>
      </c>
      <c r="AK237" s="685">
        <f t="shared" si="156"/>
        <v>1363355.7242862559</v>
      </c>
      <c r="AL237" s="685">
        <f t="shared" si="156"/>
        <v>1432818.6984386405</v>
      </c>
      <c r="AM237" s="685">
        <f t="shared" si="156"/>
        <v>1505820.8111240894</v>
      </c>
      <c r="AN237" s="685">
        <f t="shared" si="156"/>
        <v>1582542.3814508617</v>
      </c>
      <c r="AO237" s="685">
        <f t="shared" si="156"/>
        <v>1663172.9157857832</v>
      </c>
      <c r="AP237" s="685">
        <f t="shared" si="156"/>
        <v>1747911.575845069</v>
      </c>
      <c r="AQ237" s="685">
        <f t="shared" si="156"/>
        <v>1836967.6706343752</v>
      </c>
      <c r="AR237" s="685">
        <f t="shared" si="155"/>
        <v>1930561.1734531967</v>
      </c>
      <c r="AS237" s="685">
        <f t="shared" si="155"/>
        <v>2028923.2652406371</v>
      </c>
      <c r="AT237" s="685" t="str">
        <f t="shared" si="155"/>
        <v/>
      </c>
      <c r="AU237" s="685" t="str">
        <f t="shared" si="155"/>
        <v/>
      </c>
      <c r="AV237" s="685" t="str">
        <f t="shared" si="155"/>
        <v/>
      </c>
      <c r="AW237" s="685" t="str">
        <f t="shared" si="155"/>
        <v/>
      </c>
      <c r="AX237" s="685" t="str">
        <f t="shared" si="155"/>
        <v/>
      </c>
      <c r="AY237" s="685" t="str">
        <f t="shared" si="155"/>
        <v/>
      </c>
      <c r="AZ237" s="685" t="str">
        <f t="shared" si="155"/>
        <v/>
      </c>
      <c r="BA237" s="685" t="str">
        <f t="shared" si="155"/>
        <v/>
      </c>
      <c r="BB237" s="685" t="str">
        <f t="shared" si="155"/>
        <v/>
      </c>
      <c r="BC237" s="685" t="str">
        <f t="shared" si="155"/>
        <v/>
      </c>
      <c r="BD237" s="685" t="str">
        <f t="shared" si="155"/>
        <v/>
      </c>
      <c r="BE237" s="685" t="str">
        <f t="shared" si="155"/>
        <v/>
      </c>
      <c r="BF237" s="685" t="str">
        <f t="shared" si="155"/>
        <v/>
      </c>
      <c r="BG237" s="685" t="str">
        <f t="shared" si="157"/>
        <v/>
      </c>
      <c r="BH237" s="685" t="str">
        <f t="shared" si="157"/>
        <v/>
      </c>
      <c r="BI237" s="685" t="str">
        <f t="shared" si="153"/>
        <v/>
      </c>
      <c r="BJ237" s="685" t="str">
        <f t="shared" si="153"/>
        <v/>
      </c>
      <c r="BK237" s="685" t="str">
        <f t="shared" si="153"/>
        <v/>
      </c>
      <c r="BL237" s="685" t="str">
        <f t="shared" si="153"/>
        <v/>
      </c>
      <c r="BM237" s="685" t="str">
        <f t="shared" si="153"/>
        <v/>
      </c>
      <c r="BN237" s="685" t="str">
        <f t="shared" si="153"/>
        <v/>
      </c>
      <c r="BO237" s="685" t="str">
        <f t="shared" si="153"/>
        <v/>
      </c>
      <c r="BP237" s="685" t="str">
        <f t="shared" si="153"/>
        <v/>
      </c>
      <c r="BQ237" s="685" t="str">
        <f t="shared" si="153"/>
        <v/>
      </c>
      <c r="BR237" s="529"/>
      <c r="BS237" s="685">
        <f>IFERROR(($L237+AB237*Contr_Rate)*(1+Inv_Return)*IF($D237=$C$1,VLOOKUP($T237,Male_Annuity_Tables,MATCH($BS$3+3,'Mortality Tables'!$N$1:$DN$1,0),FALSE),VLOOKUP($T237,Fe_Annuity_Tables,MATCH(BS$3+3,'Mortality Tables'!$N$1:$DN$1,0),FALSE)),"")</f>
        <v>349992.8753771818</v>
      </c>
      <c r="BT237" s="685">
        <f>IFERROR(($BS237+AC237*Contr_Rate)*(1+Inv_Return)*IF($D237=$C$1,VLOOKUP($T237,Male_Annuity_Tables,MATCH($BS$3+3,'Mortality Tables'!$N$1:$DN$1,0),FALSE),VLOOKUP($T237,Fe_Annuity_Tables,MATCH(BT$3+3,'Mortality Tables'!$N$1:$DN$1,0),FALSE)),"")</f>
        <v>544318.61694645172</v>
      </c>
      <c r="BU237" s="685">
        <f>IFERROR((BT237+AD237*Contr_Rate)*(1+Inv_Return)*IF($D237=$C$1,VLOOKUP($T237,Male_Annuity_Tables,MATCH($BS$3+3,'Mortality Tables'!$N$1:$DN$1,0),FALSE),VLOOKUP($T237,Fe_Annuity_Tables,MATCH(BU$3+3,'Mortality Tables'!$N$1:$DN$1,0),FALSE)),"")</f>
        <v>725803.69529055234</v>
      </c>
      <c r="BV237" s="685">
        <f>IFERROR((BU237+AE237*Contr_Rate)*(1+Inv_Return)*IF($D237=$C$1,VLOOKUP($T237,Male_Annuity_Tables,MATCH($BS$3+3,'Mortality Tables'!$N$1:$DN$1,0),FALSE),VLOOKUP($T237,Fe_Annuity_Tables,MATCH(BV$3+3,'Mortality Tables'!$N$1:$DN$1,0),FALSE)),"")</f>
        <v>896724.17482632049</v>
      </c>
      <c r="BW237" s="685">
        <f>IFERROR((BV237+AF237*Contr_Rate)*(1+Inv_Return)*IF($D237=$C$1,VLOOKUP($T237,Male_Annuity_Tables,MATCH($BS$3+3,'Mortality Tables'!$N$1:$DN$1,0),FALSE),VLOOKUP($T237,Fe_Annuity_Tables,MATCH(BW$3+3,'Mortality Tables'!$N$1:$DN$1,0),FALSE)),"")</f>
        <v>1059094.5108289516</v>
      </c>
      <c r="BX237" s="685">
        <f>IFERROR((BW237+AG237*Contr_Rate)*(1+Inv_Return)*IF($D237=$C$1,VLOOKUP($T237,Male_Annuity_Tables,MATCH($BS$3+3,'Mortality Tables'!$N$1:$DN$1,0),FALSE),VLOOKUP($T237,Fe_Annuity_Tables,MATCH(BX$3+3,'Mortality Tables'!$N$1:$DN$1,0),FALSE)),"")</f>
        <v>1214702.871704099</v>
      </c>
      <c r="BY237" s="685">
        <f>IFERROR((BX237+AH237*Contr_Rate)*(1+Inv_Return)*IF($D237=$C$1,VLOOKUP($T237,Male_Annuity_Tables,MATCH($BS$3+3,'Mortality Tables'!$N$1:$DN$1,0),FALSE),VLOOKUP($T237,Fe_Annuity_Tables,MATCH(BY$3+3,'Mortality Tables'!$N$1:$DN$1,0),FALSE)),"")</f>
        <v>1365141.9921162527</v>
      </c>
      <c r="BZ237" s="685">
        <f>IFERROR((BY237+AI237*Contr_Rate)*(1+Inv_Return)*IF($D237=$C$1,VLOOKUP($T237,Male_Annuity_Tables,MATCH($BS$3+3,'Mortality Tables'!$N$1:$DN$1,0),FALSE),VLOOKUP($T237,Fe_Annuity_Tables,MATCH(BZ$3+3,'Mortality Tables'!$N$1:$DN$1,0),FALSE)),"")</f>
        <v>1511836.1370198887</v>
      </c>
      <c r="CA237" s="685">
        <f>IFERROR((BZ237+AJ237*Contr_Rate)*(1+Inv_Return)*IF($D237=$C$1,VLOOKUP($T237,Male_Annuity_Tables,MATCH($BS$3+3,'Mortality Tables'!$N$1:$DN$1,0),FALSE),VLOOKUP($T237,Fe_Annuity_Tables,MATCH(CA$3+3,'Mortality Tables'!$N$1:$DN$1,0),FALSE)),"")</f>
        <v>1656064.6821130968</v>
      </c>
      <c r="CB237" s="685">
        <f>IFERROR((CA237+AK237*Contr_Rate)*(1+Inv_Return)*IF($D237=$C$1,VLOOKUP($T237,Male_Annuity_Tables,MATCH($BS$3+3,'Mortality Tables'!$N$1:$DN$1,0),FALSE),VLOOKUP($T237,Fe_Annuity_Tables,MATCH(CB$3+3,'Mortality Tables'!$N$1:$DN$1,0),FALSE)),"")</f>
        <v>1798982.7513204191</v>
      </c>
      <c r="CC237" s="685">
        <f>IFERROR((CB237+AL237*Contr_Rate)*(1+Inv_Return)*IF($D237=$C$1,VLOOKUP($T237,Male_Annuity_Tables,MATCH($BS$3+3,'Mortality Tables'!$N$1:$DN$1,0),FALSE),VLOOKUP($T237,Fe_Annuity_Tables,MATCH(CC$3+3,'Mortality Tables'!$N$1:$DN$1,0),FALSE)),"")</f>
        <v>1941639.2953742463</v>
      </c>
      <c r="CD237" s="685">
        <f>IFERROR((CC237+AM237*Contr_Rate)*(1+Inv_Return)*IF($D237=$C$1,VLOOKUP($T237,Male_Annuity_Tables,MATCH($BS$3+3,'Mortality Tables'!$N$1:$DN$1,0),FALSE),VLOOKUP($T237,Fe_Annuity_Tables,MATCH(CD$3+3,'Mortality Tables'!$N$1:$DN$1,0),FALSE)),"")</f>
        <v>2084992.9463236986</v>
      </c>
      <c r="CE237" s="685">
        <f>IFERROR((CD237+AN237*Contr_Rate)*(1+Inv_Return)*IF($D237=$C$1,VLOOKUP($T237,Male_Annuity_Tables,MATCH($BS$3+3,'Mortality Tables'!$N$1:$DN$1,0),FALSE),VLOOKUP($T237,Fe_Annuity_Tables,MATCH(CE$3+3,'Mortality Tables'!$N$1:$DN$1,0),FALSE)),"")</f>
        <v>2229925.9399168524</v>
      </c>
      <c r="CF237" s="685">
        <f>IFERROR((CE237+AO237*Contr_Rate)*(1+Inv_Return)*IF($D237=$C$1,VLOOKUP($T237,Male_Annuity_Tables,MATCH($BS$3+3,'Mortality Tables'!$N$1:$DN$1,0),FALSE),VLOOKUP($T237,Fe_Annuity_Tables,MATCH(CF$3+3,'Mortality Tables'!$N$1:$DN$1,0),FALSE)),"")</f>
        <v>2377256.3604579279</v>
      </c>
      <c r="CG237" s="685">
        <f>IFERROR((CF237+AP237*Contr_Rate)*(1+Inv_Return)*IF($D237=$C$1,VLOOKUP($T237,Male_Annuity_Tables,MATCH($BS$3+3,'Mortality Tables'!$N$1:$DN$1,0),FALSE),VLOOKUP($T237,Fe_Annuity_Tables,MATCH(CG$3+3,'Mortality Tables'!$N$1:$DN$1,0),FALSE)),"")</f>
        <v>2527748.9302226473</v>
      </c>
      <c r="CH237" s="685">
        <f>IFERROR((CG237+AQ237*Contr_Rate)*(1+Inv_Return)*IF($D237=$C$1,VLOOKUP($T237,Male_Annuity_Tables,MATCH($BS$3+3,'Mortality Tables'!$N$1:$DN$1,0),FALSE),VLOOKUP($T237,Fe_Annuity_Tables,MATCH(CH$3+3,'Mortality Tables'!$N$1:$DN$1,0),FALSE)),"")</f>
        <v>2682124.5372012602</v>
      </c>
      <c r="CI237" s="685">
        <f>IFERROR((CH237+AR237*Contr_Rate)*(1+Inv_Return)*IF($D237=$C$1,VLOOKUP($T237,Male_Annuity_Tables,MATCH($BS$3+3,'Mortality Tables'!$N$1:$DN$1,0),FALSE),VLOOKUP($T237,Fe_Annuity_Tables,MATCH(CI$3+3,'Mortality Tables'!$N$1:$DN$1,0),FALSE)),"")</f>
        <v>2841068.6702887123</v>
      </c>
      <c r="CJ237" s="685">
        <f>IFERROR((CI237+AS237*Contr_Rate)*(1+Inv_Return)*IF($D237=$C$1,VLOOKUP($T237,Male_Annuity_Tables,MATCH($BS$3+3,'Mortality Tables'!$N$1:$DN$1,0),FALSE),VLOOKUP($T237,Fe_Annuity_Tables,MATCH(CJ$3+3,'Mortality Tables'!$N$1:$DN$1,0),FALSE)),"")</f>
        <v>3005238.9095837767</v>
      </c>
      <c r="CK237" s="685" t="str">
        <f>IFERROR((CJ237+AT237*Contr_Rate)*(1+Inv_Return)*IF($D237=$C$1,VLOOKUP($T237,Male_Annuity_Tables,MATCH($BS$3+3,'Mortality Tables'!$N$1:$DN$1,0),FALSE),VLOOKUP($T237,Fe_Annuity_Tables,MATCH(CK$3+3,'Mortality Tables'!$N$1:$DN$1,0),FALSE)),"")</f>
        <v/>
      </c>
      <c r="CL237" s="685" t="str">
        <f>IFERROR((CK237+AU237*Contr_Rate)*(1+Inv_Return)*IF($D237=$C$1,VLOOKUP($T237,Male_Annuity_Tables,MATCH($BS$3+3,'Mortality Tables'!$N$1:$DN$1,0),FALSE),VLOOKUP($T237,Fe_Annuity_Tables,MATCH(CL$3+3,'Mortality Tables'!$N$1:$DN$1,0),FALSE)),"")</f>
        <v/>
      </c>
      <c r="CM237" s="685" t="str">
        <f>IFERROR((CL237+AV237*Contr_Rate)*(1+Inv_Return)*IF($D237=$C$1,VLOOKUP($T237,Male_Annuity_Tables,MATCH($BS$3+3,'Mortality Tables'!$N$1:$DN$1,0),FALSE),VLOOKUP($T237,Fe_Annuity_Tables,MATCH(CM$3+3,'Mortality Tables'!$N$1:$DN$1,0),FALSE)),"")</f>
        <v/>
      </c>
      <c r="CN237" s="685" t="str">
        <f>IFERROR((CM237+AW237*Contr_Rate)*(1+Inv_Return)*IF($D237=$C$1,VLOOKUP($T237,Male_Annuity_Tables,MATCH($BS$3+3,'Mortality Tables'!$N$1:$DN$1,0),FALSE),VLOOKUP($T237,Fe_Annuity_Tables,MATCH(CN$3+3,'Mortality Tables'!$N$1:$DN$1,0),FALSE)),"")</f>
        <v/>
      </c>
      <c r="CO237" s="685" t="str">
        <f>IFERROR((CN237+AX237*Contr_Rate)*(1+Inv_Return)*IF($D237=$C$1,VLOOKUP($T237,Male_Annuity_Tables,MATCH($BS$3+3,'Mortality Tables'!$N$1:$DN$1,0),FALSE),VLOOKUP($T237,Fe_Annuity_Tables,MATCH(CO$3+3,'Mortality Tables'!$N$1:$DN$1,0),FALSE)),"")</f>
        <v/>
      </c>
      <c r="CP237" s="685" t="str">
        <f>IFERROR((CO237+AY237*Contr_Rate)*(1+Inv_Return)*IF($D237=$C$1,VLOOKUP($T237,Male_Annuity_Tables,MATCH($BS$3+3,'Mortality Tables'!$N$1:$DN$1,0),FALSE),VLOOKUP($T237,Fe_Annuity_Tables,MATCH(CP$3+3,'Mortality Tables'!$N$1:$DN$1,0),FALSE)),"")</f>
        <v/>
      </c>
      <c r="CQ237" s="685" t="str">
        <f>IFERROR((CP237+AZ237*Contr_Rate)*(1+Inv_Return)*IF($D237=$C$1,VLOOKUP($T237,Male_Annuity_Tables,MATCH($BS$3+3,'Mortality Tables'!$N$1:$DN$1,0),FALSE),VLOOKUP($T237,Fe_Annuity_Tables,MATCH(CQ$3+3,'Mortality Tables'!$N$1:$DN$1,0),FALSE)),"")</f>
        <v/>
      </c>
      <c r="CR237" s="685" t="str">
        <f>IFERROR((CQ237+BA237*Contr_Rate)*(1+Inv_Return)*IF($D237=$C$1,VLOOKUP($T237,Male_Annuity_Tables,MATCH($BS$3+3,'Mortality Tables'!$N$1:$DN$1,0),FALSE),VLOOKUP($T237,Fe_Annuity_Tables,MATCH(CR$3+3,'Mortality Tables'!$N$1:$DN$1,0),FALSE)),"")</f>
        <v/>
      </c>
      <c r="CS237" s="685" t="str">
        <f>IFERROR((CR237+BB237*Contr_Rate)*(1+Inv_Return)*IF($D237=$C$1,VLOOKUP($T237,Male_Annuity_Tables,MATCH($BS$3+3,'Mortality Tables'!$N$1:$DN$1,0),FALSE),VLOOKUP($T237,Fe_Annuity_Tables,MATCH(CS$3+3,'Mortality Tables'!$N$1:$DN$1,0),FALSE)),"")</f>
        <v/>
      </c>
      <c r="CT237" s="685" t="str">
        <f>IFERROR((CS237+BC237*Contr_Rate)*(1+Inv_Return)*IF($D237=$C$1,VLOOKUP($T237,Male_Annuity_Tables,MATCH($BS$3+3,'Mortality Tables'!$N$1:$DN$1,0),FALSE),VLOOKUP($T237,Fe_Annuity_Tables,MATCH(CT$3+3,'Mortality Tables'!$N$1:$DN$1,0),FALSE)),"")</f>
        <v/>
      </c>
      <c r="CU237" s="685" t="str">
        <f>IFERROR((CT237+BD237*Contr_Rate)*(1+Inv_Return)*IF($D237=$C$1,VLOOKUP($T237,Male_Annuity_Tables,MATCH($BS$3+3,'Mortality Tables'!$N$1:$DN$1,0),FALSE),VLOOKUP($T237,Fe_Annuity_Tables,MATCH(CU$3+3,'Mortality Tables'!$N$1:$DN$1,0),FALSE)),"")</f>
        <v/>
      </c>
      <c r="CV237" s="685" t="str">
        <f>IFERROR((CU237+BE237*Contr_Rate)*(1+Inv_Return)*IF($D237=$C$1,VLOOKUP($T237,Male_Annuity_Tables,MATCH($BS$3+3,'Mortality Tables'!$N$1:$DN$1,0),FALSE),VLOOKUP($T237,Fe_Annuity_Tables,MATCH(CV$3+3,'Mortality Tables'!$N$1:$DN$1,0),FALSE)),"")</f>
        <v/>
      </c>
      <c r="CW237" s="685" t="str">
        <f>IFERROR((CV237+BF237*Contr_Rate)*(1+Inv_Return)*IF($D237=$C$1,VLOOKUP($T237,Male_Annuity_Tables,MATCH($BS$3+3,'Mortality Tables'!$N$1:$DN$1,0),FALSE),VLOOKUP($T237,Fe_Annuity_Tables,MATCH(CW$3+3,'Mortality Tables'!$N$1:$DN$1,0),FALSE)),"")</f>
        <v/>
      </c>
      <c r="CX237" s="685" t="str">
        <f>IFERROR((CW237+BG237*Contr_Rate)*(1+Inv_Return)*IF($D237=$C$1,VLOOKUP($T237,Male_Annuity_Tables,MATCH($BS$3+3,'Mortality Tables'!$N$1:$DN$1,0),FALSE),VLOOKUP($T237,Fe_Annuity_Tables,MATCH(CX$3+3,'Mortality Tables'!$N$1:$DN$1,0),FALSE)),"")</f>
        <v/>
      </c>
      <c r="CY237" s="685" t="str">
        <f>IFERROR((CX237+BH237*Contr_Rate)*(1+Inv_Return)*IF($D237=$C$1,VLOOKUP($T237,Male_Annuity_Tables,MATCH($BS$3+3,'Mortality Tables'!$N$1:$DN$1,0),FALSE),VLOOKUP($T237,Fe_Annuity_Tables,MATCH(CY$3+3,'Mortality Tables'!$N$1:$DN$1,0),FALSE)),"")</f>
        <v/>
      </c>
      <c r="CZ237" s="685" t="str">
        <f>IFERROR((CY237+BI237*Contr_Rate)*(1+Inv_Return)*IF($D237=$C$1,VLOOKUP($T237,Male_Annuity_Tables,MATCH($BS$3+3,'Mortality Tables'!$N$1:$DN$1,0),FALSE),VLOOKUP($T237,Fe_Annuity_Tables,MATCH(CZ$3+3,'Mortality Tables'!$N$1:$DN$1,0),FALSE)),"")</f>
        <v/>
      </c>
      <c r="DA237" s="685" t="str">
        <f>IFERROR((CZ237+BJ237*Contr_Rate)*(1+Inv_Return)*IF($D237=$C$1,VLOOKUP($T237,Male_Annuity_Tables,MATCH($BS$3+3,'Mortality Tables'!$N$1:$DN$1,0),FALSE),VLOOKUP($T237,Fe_Annuity_Tables,MATCH(DA$3+3,'Mortality Tables'!$N$1:$DN$1,0),FALSE)),"")</f>
        <v/>
      </c>
      <c r="DB237" s="685" t="str">
        <f>IFERROR((DA237+BK237*Contr_Rate)*(1+Inv_Return)*IF($D237=$C$1,VLOOKUP($T237,Male_Annuity_Tables,MATCH($BS$3+3,'Mortality Tables'!$N$1:$DN$1,0),FALSE),VLOOKUP($T237,Fe_Annuity_Tables,MATCH(DB$3+3,'Mortality Tables'!$N$1:$DN$1,0),FALSE)),"")</f>
        <v/>
      </c>
      <c r="DC237" s="685" t="str">
        <f>IFERROR((DB237+BL237*Contr_Rate)*(1+Inv_Return)*IF($D237=$C$1,VLOOKUP($T237,Male_Annuity_Tables,MATCH($BS$3+3,'Mortality Tables'!$N$1:$DN$1,0),FALSE),VLOOKUP($T237,Fe_Annuity_Tables,MATCH(DC$3+3,'Mortality Tables'!$N$1:$DN$1,0),FALSE)),"")</f>
        <v/>
      </c>
      <c r="DD237" s="685" t="str">
        <f>IFERROR((DC237+BM237*Contr_Rate)*(1+Inv_Return)*IF($D237=$C$1,VLOOKUP($T237,Male_Annuity_Tables,MATCH($BS$3+3,'Mortality Tables'!$N$1:$DN$1,0),FALSE),VLOOKUP($T237,Fe_Annuity_Tables,MATCH(DD$3+3,'Mortality Tables'!$N$1:$DN$1,0),FALSE)),"")</f>
        <v/>
      </c>
      <c r="DE237" s="685" t="str">
        <f>IFERROR((DD237+BN237*Contr_Rate)*(1+Inv_Return)*IF($D237=$C$1,VLOOKUP($T237,Male_Annuity_Tables,MATCH($BS$3+3,'Mortality Tables'!$N$1:$DN$1,0),FALSE),VLOOKUP($T237,Fe_Annuity_Tables,MATCH(DE$3+3,'Mortality Tables'!$N$1:$DN$1,0),FALSE)),"")</f>
        <v/>
      </c>
      <c r="DF237" s="685" t="str">
        <f>IFERROR((DE237+BO237*Contr_Rate)*(1+Inv_Return)*IF($D237=$C$1,VLOOKUP($T237,Male_Annuity_Tables,MATCH($BS$3+3,'Mortality Tables'!$N$1:$DN$1,0),FALSE),VLOOKUP($T237,Fe_Annuity_Tables,MATCH(DF$3+3,'Mortality Tables'!$N$1:$DN$1,0),FALSE)),"")</f>
        <v/>
      </c>
      <c r="DG237" s="685" t="str">
        <f>IFERROR((DF237+BP237*Contr_Rate)*(1+Inv_Return)*IF($D237=$C$1,VLOOKUP($T237,Male_Annuity_Tables,MATCH($BS$3+3,'Mortality Tables'!$N$1:$DN$1,0),FALSE),VLOOKUP($T237,Fe_Annuity_Tables,MATCH(DG$3+3,'Mortality Tables'!$N$1:$DN$1,0),FALSE)),"")</f>
        <v/>
      </c>
      <c r="DH237" s="685" t="str">
        <f>IFERROR((DG237+BQ237*Contr_Rate)*(1+Inv_Return)*IF($D237=$C$1,VLOOKUP($T237,Male_Annuity_Tables,MATCH($BS$3+3,'Mortality Tables'!$N$1:$DN$1,0),FALSE),VLOOKUP($T237,Fe_Annuity_Tables,MATCH(DH$3+3,'Mortality Tables'!$N$1:$DN$1,0),FALSE)),"")</f>
        <v/>
      </c>
      <c r="DJ237" s="686">
        <f t="shared" si="144"/>
        <v>3005238.9095837767</v>
      </c>
      <c r="DK237" s="680">
        <f t="shared" si="60"/>
        <v>8.0909277508679907</v>
      </c>
      <c r="DL237" s="686">
        <f t="shared" si="145"/>
        <v>248860.22115388711</v>
      </c>
      <c r="DM237" s="686">
        <f t="shared" si="132"/>
        <v>2028923.2652406371</v>
      </c>
      <c r="DN237" s="687">
        <f t="shared" si="146"/>
        <v>0.12265630022452892</v>
      </c>
      <c r="DP237" s="688">
        <f t="shared" si="147"/>
        <v>53299.190016127191</v>
      </c>
      <c r="DQ237" s="688">
        <f t="shared" si="148"/>
        <v>82998.79134922885</v>
      </c>
      <c r="DR237" s="688">
        <f t="shared" si="149"/>
        <v>110838.57101336318</v>
      </c>
    </row>
    <row r="238" spans="1:122" s="657" customFormat="1" ht="14.5">
      <c r="A238" s="675" t="s">
        <v>1544</v>
      </c>
      <c r="B238" s="675" t="s">
        <v>1545</v>
      </c>
      <c r="C238" s="675" t="s">
        <v>115</v>
      </c>
      <c r="D238" s="675" t="s">
        <v>61</v>
      </c>
      <c r="E238" s="676">
        <v>28439</v>
      </c>
      <c r="F238" s="677">
        <v>41311</v>
      </c>
      <c r="G238" s="677">
        <v>42515</v>
      </c>
      <c r="H238" s="678">
        <v>2187112</v>
      </c>
      <c r="I238" s="678">
        <v>213114.77</v>
      </c>
      <c r="J238" s="678">
        <v>150037.35</v>
      </c>
      <c r="K238" s="678">
        <v>30826.48</v>
      </c>
      <c r="L238" s="678">
        <v>393978.6</v>
      </c>
      <c r="M238" s="679">
        <f>IF(COUNTIF($A$4:A238,A238)=1,0,1)</f>
        <v>0</v>
      </c>
      <c r="N238" s="680" t="str">
        <f t="shared" si="138"/>
        <v>Okay</v>
      </c>
      <c r="O238" s="680" t="str">
        <f t="shared" si="139"/>
        <v>TRUE</v>
      </c>
      <c r="P238" s="680" t="b">
        <f t="shared" si="140"/>
        <v>1</v>
      </c>
      <c r="Q238" s="680" t="b">
        <f t="shared" si="76"/>
        <v>1</v>
      </c>
      <c r="R238" s="680" t="b">
        <f t="shared" si="77"/>
        <v>1</v>
      </c>
      <c r="S238" s="681">
        <f t="shared" si="141"/>
        <v>35.265753424657532</v>
      </c>
      <c r="T238" s="682">
        <f t="shared" si="78"/>
        <v>47</v>
      </c>
      <c r="U238" s="682">
        <f t="shared" si="130"/>
        <v>38</v>
      </c>
      <c r="V238" s="682">
        <f t="shared" si="79"/>
        <v>8.6054794520547944</v>
      </c>
      <c r="W238" s="682">
        <f t="shared" si="142"/>
        <v>13</v>
      </c>
      <c r="X238" s="683">
        <f t="shared" si="143"/>
        <v>5121721.8</v>
      </c>
      <c r="Y238" s="684">
        <f t="shared" si="123"/>
        <v>4.1700000000000001E-3</v>
      </c>
      <c r="Z238" s="684">
        <f>IF($D238=$C$1,VLOOKUP($T238,Male_Annuity_Tables,MATCH($W238+2,'Mortality Tables'!$DS$1:$HT$1,0),FALSE),VLOOKUP($T238,Fe_Annuity_Tables,MATCH($W238+2,'Mortality Tables'!$M$1:$DN$1,0),FALSE))</f>
        <v>0.25379495294068527</v>
      </c>
      <c r="AA238" s="664"/>
      <c r="AB238" s="685">
        <f t="shared" si="156"/>
        <v>2298545.3563999999</v>
      </c>
      <c r="AC238" s="685">
        <f t="shared" si="156"/>
        <v>2415656.2423085803</v>
      </c>
      <c r="AD238" s="685">
        <f t="shared" si="156"/>
        <v>2538733.9278542027</v>
      </c>
      <c r="AE238" s="685">
        <f t="shared" si="156"/>
        <v>2668082.4214783739</v>
      </c>
      <c r="AF238" s="685">
        <f t="shared" si="156"/>
        <v>2804021.2208526973</v>
      </c>
      <c r="AG238" s="685">
        <f t="shared" si="156"/>
        <v>2946886.1020551426</v>
      </c>
      <c r="AH238" s="685">
        <f t="shared" si="156"/>
        <v>3097029.9489548518</v>
      </c>
      <c r="AI238" s="685">
        <f t="shared" si="156"/>
        <v>3254823.6248541018</v>
      </c>
      <c r="AJ238" s="685">
        <f t="shared" si="156"/>
        <v>3420656.8885404184</v>
      </c>
      <c r="AK238" s="685">
        <f t="shared" si="156"/>
        <v>3594939.3570115529</v>
      </c>
      <c r="AL238" s="685">
        <f t="shared" si="156"/>
        <v>3778101.5172512913</v>
      </c>
      <c r="AM238" s="685">
        <f t="shared" si="156"/>
        <v>3970595.7895552451</v>
      </c>
      <c r="AN238" s="685">
        <f t="shared" si="156"/>
        <v>4172897.6450330843</v>
      </c>
      <c r="AO238" s="685" t="str">
        <f t="shared" si="156"/>
        <v/>
      </c>
      <c r="AP238" s="685" t="str">
        <f t="shared" si="156"/>
        <v/>
      </c>
      <c r="AQ238" s="685" t="str">
        <f t="shared" si="156"/>
        <v/>
      </c>
      <c r="AR238" s="685" t="str">
        <f t="shared" si="155"/>
        <v/>
      </c>
      <c r="AS238" s="685" t="str">
        <f t="shared" si="155"/>
        <v/>
      </c>
      <c r="AT238" s="685" t="str">
        <f t="shared" si="155"/>
        <v/>
      </c>
      <c r="AU238" s="685" t="str">
        <f t="shared" si="155"/>
        <v/>
      </c>
      <c r="AV238" s="685" t="str">
        <f t="shared" si="155"/>
        <v/>
      </c>
      <c r="AW238" s="685" t="str">
        <f t="shared" si="155"/>
        <v/>
      </c>
      <c r="AX238" s="685" t="str">
        <f t="shared" si="155"/>
        <v/>
      </c>
      <c r="AY238" s="685" t="str">
        <f t="shared" si="155"/>
        <v/>
      </c>
      <c r="AZ238" s="685" t="str">
        <f t="shared" si="155"/>
        <v/>
      </c>
      <c r="BA238" s="685" t="str">
        <f t="shared" si="155"/>
        <v/>
      </c>
      <c r="BB238" s="685" t="str">
        <f t="shared" si="155"/>
        <v/>
      </c>
      <c r="BC238" s="685" t="str">
        <f t="shared" si="155"/>
        <v/>
      </c>
      <c r="BD238" s="685" t="str">
        <f t="shared" si="155"/>
        <v/>
      </c>
      <c r="BE238" s="685" t="str">
        <f t="shared" si="155"/>
        <v/>
      </c>
      <c r="BF238" s="685" t="str">
        <f t="shared" si="155"/>
        <v/>
      </c>
      <c r="BG238" s="685" t="str">
        <f t="shared" si="157"/>
        <v/>
      </c>
      <c r="BH238" s="685" t="str">
        <f t="shared" si="157"/>
        <v/>
      </c>
      <c r="BI238" s="685" t="str">
        <f t="shared" si="153"/>
        <v/>
      </c>
      <c r="BJ238" s="685" t="str">
        <f t="shared" si="153"/>
        <v/>
      </c>
      <c r="BK238" s="685" t="str">
        <f t="shared" si="153"/>
        <v/>
      </c>
      <c r="BL238" s="685" t="str">
        <f t="shared" si="153"/>
        <v/>
      </c>
      <c r="BM238" s="685" t="str">
        <f t="shared" si="153"/>
        <v/>
      </c>
      <c r="BN238" s="685" t="str">
        <f t="shared" si="153"/>
        <v/>
      </c>
      <c r="BO238" s="685" t="str">
        <f t="shared" si="153"/>
        <v/>
      </c>
      <c r="BP238" s="685" t="str">
        <f t="shared" si="153"/>
        <v/>
      </c>
      <c r="BQ238" s="685" t="str">
        <f t="shared" si="153"/>
        <v/>
      </c>
      <c r="BR238" s="529"/>
      <c r="BS238" s="685">
        <f>IFERROR(($L238+AB238*Contr_Rate)*(1+Inv_Return)*IF($D238=$C$1,VLOOKUP($T238,Male_Annuity_Tables,MATCH($BS$3+3,'Mortality Tables'!$N$1:$DN$1,0),FALSE),VLOOKUP($T238,Fe_Annuity_Tables,MATCH(BS$3+3,'Mortality Tables'!$N$1:$DN$1,0),FALSE)),"")</f>
        <v>942524.81276271562</v>
      </c>
      <c r="BT238" s="685">
        <f>IFERROR(($BS238+AC238*Contr_Rate)*(1+Inv_Return)*IF($D238=$C$1,VLOOKUP($T238,Male_Annuity_Tables,MATCH($BS$3+3,'Mortality Tables'!$N$1:$DN$1,0),FALSE),VLOOKUP($T238,Fe_Annuity_Tables,MATCH(BT$3+3,'Mortality Tables'!$N$1:$DN$1,0),FALSE)),"")</f>
        <v>1450241.4367267059</v>
      </c>
      <c r="BU238" s="685">
        <f>IFERROR((BT238+AD238*Contr_Rate)*(1+Inv_Return)*IF($D238=$C$1,VLOOKUP($T238,Male_Annuity_Tables,MATCH($BS$3+3,'Mortality Tables'!$N$1:$DN$1,0),FALSE),VLOOKUP($T238,Fe_Annuity_Tables,MATCH(BU$3+3,'Mortality Tables'!$N$1:$DN$1,0),FALSE)),"")</f>
        <v>1923999.3064405213</v>
      </c>
      <c r="BV238" s="685">
        <f>IFERROR((BU238+AE238*Contr_Rate)*(1+Inv_Return)*IF($D238=$C$1,VLOOKUP($T238,Male_Annuity_Tables,MATCH($BS$3+3,'Mortality Tables'!$N$1:$DN$1,0),FALSE),VLOOKUP($T238,Fe_Annuity_Tables,MATCH(BV$3+3,'Mortality Tables'!$N$1:$DN$1,0),FALSE)),"")</f>
        <v>2369854.3859951873</v>
      </c>
      <c r="BW238" s="685">
        <f>IFERROR((BV238+AF238*Contr_Rate)*(1+Inv_Return)*IF($D238=$C$1,VLOOKUP($T238,Male_Annuity_Tables,MATCH($BS$3+3,'Mortality Tables'!$N$1:$DN$1,0),FALSE),VLOOKUP($T238,Fe_Annuity_Tables,MATCH(BW$3+3,'Mortality Tables'!$N$1:$DN$1,0),FALSE)),"")</f>
        <v>2793157.8622008665</v>
      </c>
      <c r="BX238" s="685">
        <f>IFERROR((BW238+AG238*Contr_Rate)*(1+Inv_Return)*IF($D238=$C$1,VLOOKUP($T238,Male_Annuity_Tables,MATCH($BS$3+3,'Mortality Tables'!$N$1:$DN$1,0),FALSE),VLOOKUP($T238,Fe_Annuity_Tables,MATCH(BX$3+3,'Mortality Tables'!$N$1:$DN$1,0),FALSE)),"")</f>
        <v>3198652.1156487293</v>
      </c>
      <c r="BY238" s="685">
        <f>IFERROR((BX238+AH238*Contr_Rate)*(1+Inv_Return)*IF($D238=$C$1,VLOOKUP($T238,Male_Annuity_Tables,MATCH($BS$3+3,'Mortality Tables'!$N$1:$DN$1,0),FALSE),VLOOKUP($T238,Fe_Annuity_Tables,MATCH(BY$3+3,'Mortality Tables'!$N$1:$DN$1,0),FALSE)),"")</f>
        <v>3590554.4180706623</v>
      </c>
      <c r="BZ238" s="685">
        <f>IFERROR((BY238+AI238*Contr_Rate)*(1+Inv_Return)*IF($D238=$C$1,VLOOKUP($T238,Male_Annuity_Tables,MATCH($BS$3+3,'Mortality Tables'!$N$1:$DN$1,0),FALSE),VLOOKUP($T238,Fe_Annuity_Tables,MATCH(BZ$3+3,'Mortality Tables'!$N$1:$DN$1,0),FALSE)),"")</f>
        <v>3972629.9643827225</v>
      </c>
      <c r="CA238" s="685">
        <f>IFERROR((BZ238+AJ238*Contr_Rate)*(1+Inv_Return)*IF($D238=$C$1,VLOOKUP($T238,Male_Annuity_Tables,MATCH($BS$3+3,'Mortality Tables'!$N$1:$DN$1,0),FALSE),VLOOKUP($T238,Fe_Annuity_Tables,MATCH(CA$3+3,'Mortality Tables'!$N$1:$DN$1,0),FALSE)),"")</f>
        <v>4348255.6390370093</v>
      </c>
      <c r="CB238" s="685">
        <f>IFERROR((CA238+AK238*Contr_Rate)*(1+Inv_Return)*IF($D238=$C$1,VLOOKUP($T238,Male_Annuity_Tables,MATCH($BS$3+3,'Mortality Tables'!$N$1:$DN$1,0),FALSE),VLOOKUP($T238,Fe_Annuity_Tables,MATCH(CB$3+3,'Mortality Tables'!$N$1:$DN$1,0),FALSE)),"")</f>
        <v>4720475.7347432142</v>
      </c>
      <c r="CC238" s="685">
        <f>IFERROR((CB238+AL238*Contr_Rate)*(1+Inv_Return)*IF($D238=$C$1,VLOOKUP($T238,Male_Annuity_Tables,MATCH($BS$3+3,'Mortality Tables'!$N$1:$DN$1,0),FALSE),VLOOKUP($T238,Fe_Annuity_Tables,MATCH(CC$3+3,'Mortality Tables'!$N$1:$DN$1,0),FALSE)),"")</f>
        <v>5092050.6837172965</v>
      </c>
      <c r="CD238" s="685">
        <f>IFERROR((CC238+AM238*Contr_Rate)*(1+Inv_Return)*IF($D238=$C$1,VLOOKUP($T238,Male_Annuity_Tables,MATCH($BS$3+3,'Mortality Tables'!$N$1:$DN$1,0),FALSE),VLOOKUP($T238,Fe_Annuity_Tables,MATCH(CD$3+3,'Mortality Tables'!$N$1:$DN$1,0),FALSE)),"")</f>
        <v>5465499.724292919</v>
      </c>
      <c r="CE238" s="685">
        <f>IFERROR((CD238+AN238*Contr_Rate)*(1+Inv_Return)*IF($D238=$C$1,VLOOKUP($T238,Male_Annuity_Tables,MATCH($BS$3+3,'Mortality Tables'!$N$1:$DN$1,0),FALSE),VLOOKUP($T238,Fe_Annuity_Tables,MATCH(CE$3+3,'Mortality Tables'!$N$1:$DN$1,0),FALSE)),"")</f>
        <v>5843138.3063143976</v>
      </c>
      <c r="CF238" s="685" t="str">
        <f>IFERROR((CE238+AO238*Contr_Rate)*(1+Inv_Return)*IF($D238=$C$1,VLOOKUP($T238,Male_Annuity_Tables,MATCH($BS$3+3,'Mortality Tables'!$N$1:$DN$1,0),FALSE),VLOOKUP($T238,Fe_Annuity_Tables,MATCH(CF$3+3,'Mortality Tables'!$N$1:$DN$1,0),FALSE)),"")</f>
        <v/>
      </c>
      <c r="CG238" s="685" t="str">
        <f>IFERROR((CF238+AP238*Contr_Rate)*(1+Inv_Return)*IF($D238=$C$1,VLOOKUP($T238,Male_Annuity_Tables,MATCH($BS$3+3,'Mortality Tables'!$N$1:$DN$1,0),FALSE),VLOOKUP($T238,Fe_Annuity_Tables,MATCH(CG$3+3,'Mortality Tables'!$N$1:$DN$1,0),FALSE)),"")</f>
        <v/>
      </c>
      <c r="CH238" s="685" t="str">
        <f>IFERROR((CG238+AQ238*Contr_Rate)*(1+Inv_Return)*IF($D238=$C$1,VLOOKUP($T238,Male_Annuity_Tables,MATCH($BS$3+3,'Mortality Tables'!$N$1:$DN$1,0),FALSE),VLOOKUP($T238,Fe_Annuity_Tables,MATCH(CH$3+3,'Mortality Tables'!$N$1:$DN$1,0),FALSE)),"")</f>
        <v/>
      </c>
      <c r="CI238" s="685" t="str">
        <f>IFERROR((CH238+AR238*Contr_Rate)*(1+Inv_Return)*IF($D238=$C$1,VLOOKUP($T238,Male_Annuity_Tables,MATCH($BS$3+3,'Mortality Tables'!$N$1:$DN$1,0),FALSE),VLOOKUP($T238,Fe_Annuity_Tables,MATCH(CI$3+3,'Mortality Tables'!$N$1:$DN$1,0),FALSE)),"")</f>
        <v/>
      </c>
      <c r="CJ238" s="685" t="str">
        <f>IFERROR((CI238+AS238*Contr_Rate)*(1+Inv_Return)*IF($D238=$C$1,VLOOKUP($T238,Male_Annuity_Tables,MATCH($BS$3+3,'Mortality Tables'!$N$1:$DN$1,0),FALSE),VLOOKUP($T238,Fe_Annuity_Tables,MATCH(CJ$3+3,'Mortality Tables'!$N$1:$DN$1,0),FALSE)),"")</f>
        <v/>
      </c>
      <c r="CK238" s="685" t="str">
        <f>IFERROR((CJ238+AT238*Contr_Rate)*(1+Inv_Return)*IF($D238=$C$1,VLOOKUP($T238,Male_Annuity_Tables,MATCH($BS$3+3,'Mortality Tables'!$N$1:$DN$1,0),FALSE),VLOOKUP($T238,Fe_Annuity_Tables,MATCH(CK$3+3,'Mortality Tables'!$N$1:$DN$1,0),FALSE)),"")</f>
        <v/>
      </c>
      <c r="CL238" s="685" t="str">
        <f>IFERROR((CK238+AU238*Contr_Rate)*(1+Inv_Return)*IF($D238=$C$1,VLOOKUP($T238,Male_Annuity_Tables,MATCH($BS$3+3,'Mortality Tables'!$N$1:$DN$1,0),FALSE),VLOOKUP($T238,Fe_Annuity_Tables,MATCH(CL$3+3,'Mortality Tables'!$N$1:$DN$1,0),FALSE)),"")</f>
        <v/>
      </c>
      <c r="CM238" s="685" t="str">
        <f>IFERROR((CL238+AV238*Contr_Rate)*(1+Inv_Return)*IF($D238=$C$1,VLOOKUP($T238,Male_Annuity_Tables,MATCH($BS$3+3,'Mortality Tables'!$N$1:$DN$1,0),FALSE),VLOOKUP($T238,Fe_Annuity_Tables,MATCH(CM$3+3,'Mortality Tables'!$N$1:$DN$1,0),FALSE)),"")</f>
        <v/>
      </c>
      <c r="CN238" s="685" t="str">
        <f>IFERROR((CM238+AW238*Contr_Rate)*(1+Inv_Return)*IF($D238=$C$1,VLOOKUP($T238,Male_Annuity_Tables,MATCH($BS$3+3,'Mortality Tables'!$N$1:$DN$1,0),FALSE),VLOOKUP($T238,Fe_Annuity_Tables,MATCH(CN$3+3,'Mortality Tables'!$N$1:$DN$1,0),FALSE)),"")</f>
        <v/>
      </c>
      <c r="CO238" s="685" t="str">
        <f>IFERROR((CN238+AX238*Contr_Rate)*(1+Inv_Return)*IF($D238=$C$1,VLOOKUP($T238,Male_Annuity_Tables,MATCH($BS$3+3,'Mortality Tables'!$N$1:$DN$1,0),FALSE),VLOOKUP($T238,Fe_Annuity_Tables,MATCH(CO$3+3,'Mortality Tables'!$N$1:$DN$1,0),FALSE)),"")</f>
        <v/>
      </c>
      <c r="CP238" s="685" t="str">
        <f>IFERROR((CO238+AY238*Contr_Rate)*(1+Inv_Return)*IF($D238=$C$1,VLOOKUP($T238,Male_Annuity_Tables,MATCH($BS$3+3,'Mortality Tables'!$N$1:$DN$1,0),FALSE),VLOOKUP($T238,Fe_Annuity_Tables,MATCH(CP$3+3,'Mortality Tables'!$N$1:$DN$1,0),FALSE)),"")</f>
        <v/>
      </c>
      <c r="CQ238" s="685" t="str">
        <f>IFERROR((CP238+AZ238*Contr_Rate)*(1+Inv_Return)*IF($D238=$C$1,VLOOKUP($T238,Male_Annuity_Tables,MATCH($BS$3+3,'Mortality Tables'!$N$1:$DN$1,0),FALSE),VLOOKUP($T238,Fe_Annuity_Tables,MATCH(CQ$3+3,'Mortality Tables'!$N$1:$DN$1,0),FALSE)),"")</f>
        <v/>
      </c>
      <c r="CR238" s="685" t="str">
        <f>IFERROR((CQ238+BA238*Contr_Rate)*(1+Inv_Return)*IF($D238=$C$1,VLOOKUP($T238,Male_Annuity_Tables,MATCH($BS$3+3,'Mortality Tables'!$N$1:$DN$1,0),FALSE),VLOOKUP($T238,Fe_Annuity_Tables,MATCH(CR$3+3,'Mortality Tables'!$N$1:$DN$1,0),FALSE)),"")</f>
        <v/>
      </c>
      <c r="CS238" s="685" t="str">
        <f>IFERROR((CR238+BB238*Contr_Rate)*(1+Inv_Return)*IF($D238=$C$1,VLOOKUP($T238,Male_Annuity_Tables,MATCH($BS$3+3,'Mortality Tables'!$N$1:$DN$1,0),FALSE),VLOOKUP($T238,Fe_Annuity_Tables,MATCH(CS$3+3,'Mortality Tables'!$N$1:$DN$1,0),FALSE)),"")</f>
        <v/>
      </c>
      <c r="CT238" s="685" t="str">
        <f>IFERROR((CS238+BC238*Contr_Rate)*(1+Inv_Return)*IF($D238=$C$1,VLOOKUP($T238,Male_Annuity_Tables,MATCH($BS$3+3,'Mortality Tables'!$N$1:$DN$1,0),FALSE),VLOOKUP($T238,Fe_Annuity_Tables,MATCH(CT$3+3,'Mortality Tables'!$N$1:$DN$1,0),FALSE)),"")</f>
        <v/>
      </c>
      <c r="CU238" s="685" t="str">
        <f>IFERROR((CT238+BD238*Contr_Rate)*(1+Inv_Return)*IF($D238=$C$1,VLOOKUP($T238,Male_Annuity_Tables,MATCH($BS$3+3,'Mortality Tables'!$N$1:$DN$1,0),FALSE),VLOOKUP($T238,Fe_Annuity_Tables,MATCH(CU$3+3,'Mortality Tables'!$N$1:$DN$1,0),FALSE)),"")</f>
        <v/>
      </c>
      <c r="CV238" s="685" t="str">
        <f>IFERROR((CU238+BE238*Contr_Rate)*(1+Inv_Return)*IF($D238=$C$1,VLOOKUP($T238,Male_Annuity_Tables,MATCH($BS$3+3,'Mortality Tables'!$N$1:$DN$1,0),FALSE),VLOOKUP($T238,Fe_Annuity_Tables,MATCH(CV$3+3,'Mortality Tables'!$N$1:$DN$1,0),FALSE)),"")</f>
        <v/>
      </c>
      <c r="CW238" s="685" t="str">
        <f>IFERROR((CV238+BF238*Contr_Rate)*(1+Inv_Return)*IF($D238=$C$1,VLOOKUP($T238,Male_Annuity_Tables,MATCH($BS$3+3,'Mortality Tables'!$N$1:$DN$1,0),FALSE),VLOOKUP($T238,Fe_Annuity_Tables,MATCH(CW$3+3,'Mortality Tables'!$N$1:$DN$1,0),FALSE)),"")</f>
        <v/>
      </c>
      <c r="CX238" s="685" t="str">
        <f>IFERROR((CW238+BG238*Contr_Rate)*(1+Inv_Return)*IF($D238=$C$1,VLOOKUP($T238,Male_Annuity_Tables,MATCH($BS$3+3,'Mortality Tables'!$N$1:$DN$1,0),FALSE),VLOOKUP($T238,Fe_Annuity_Tables,MATCH(CX$3+3,'Mortality Tables'!$N$1:$DN$1,0),FALSE)),"")</f>
        <v/>
      </c>
      <c r="CY238" s="685" t="str">
        <f>IFERROR((CX238+BH238*Contr_Rate)*(1+Inv_Return)*IF($D238=$C$1,VLOOKUP($T238,Male_Annuity_Tables,MATCH($BS$3+3,'Mortality Tables'!$N$1:$DN$1,0),FALSE),VLOOKUP($T238,Fe_Annuity_Tables,MATCH(CY$3+3,'Mortality Tables'!$N$1:$DN$1,0),FALSE)),"")</f>
        <v/>
      </c>
      <c r="CZ238" s="685" t="str">
        <f>IFERROR((CY238+BI238*Contr_Rate)*(1+Inv_Return)*IF($D238=$C$1,VLOOKUP($T238,Male_Annuity_Tables,MATCH($BS$3+3,'Mortality Tables'!$N$1:$DN$1,0),FALSE),VLOOKUP($T238,Fe_Annuity_Tables,MATCH(CZ$3+3,'Mortality Tables'!$N$1:$DN$1,0),FALSE)),"")</f>
        <v/>
      </c>
      <c r="DA238" s="685" t="str">
        <f>IFERROR((CZ238+BJ238*Contr_Rate)*(1+Inv_Return)*IF($D238=$C$1,VLOOKUP($T238,Male_Annuity_Tables,MATCH($BS$3+3,'Mortality Tables'!$N$1:$DN$1,0),FALSE),VLOOKUP($T238,Fe_Annuity_Tables,MATCH(DA$3+3,'Mortality Tables'!$N$1:$DN$1,0),FALSE)),"")</f>
        <v/>
      </c>
      <c r="DB238" s="685" t="str">
        <f>IFERROR((DA238+BK238*Contr_Rate)*(1+Inv_Return)*IF($D238=$C$1,VLOOKUP($T238,Male_Annuity_Tables,MATCH($BS$3+3,'Mortality Tables'!$N$1:$DN$1,0),FALSE),VLOOKUP($T238,Fe_Annuity_Tables,MATCH(DB$3+3,'Mortality Tables'!$N$1:$DN$1,0),FALSE)),"")</f>
        <v/>
      </c>
      <c r="DC238" s="685" t="str">
        <f>IFERROR((DB238+BL238*Contr_Rate)*(1+Inv_Return)*IF($D238=$C$1,VLOOKUP($T238,Male_Annuity_Tables,MATCH($BS$3+3,'Mortality Tables'!$N$1:$DN$1,0),FALSE),VLOOKUP($T238,Fe_Annuity_Tables,MATCH(DC$3+3,'Mortality Tables'!$N$1:$DN$1,0),FALSE)),"")</f>
        <v/>
      </c>
      <c r="DD238" s="685" t="str">
        <f>IFERROR((DC238+BM238*Contr_Rate)*(1+Inv_Return)*IF($D238=$C$1,VLOOKUP($T238,Male_Annuity_Tables,MATCH($BS$3+3,'Mortality Tables'!$N$1:$DN$1,0),FALSE),VLOOKUP($T238,Fe_Annuity_Tables,MATCH(DD$3+3,'Mortality Tables'!$N$1:$DN$1,0),FALSE)),"")</f>
        <v/>
      </c>
      <c r="DE238" s="685" t="str">
        <f>IFERROR((DD238+BN238*Contr_Rate)*(1+Inv_Return)*IF($D238=$C$1,VLOOKUP($T238,Male_Annuity_Tables,MATCH($BS$3+3,'Mortality Tables'!$N$1:$DN$1,0),FALSE),VLOOKUP($T238,Fe_Annuity_Tables,MATCH(DE$3+3,'Mortality Tables'!$N$1:$DN$1,0),FALSE)),"")</f>
        <v/>
      </c>
      <c r="DF238" s="685" t="str">
        <f>IFERROR((DE238+BO238*Contr_Rate)*(1+Inv_Return)*IF($D238=$C$1,VLOOKUP($T238,Male_Annuity_Tables,MATCH($BS$3+3,'Mortality Tables'!$N$1:$DN$1,0),FALSE),VLOOKUP($T238,Fe_Annuity_Tables,MATCH(DF$3+3,'Mortality Tables'!$N$1:$DN$1,0),FALSE)),"")</f>
        <v/>
      </c>
      <c r="DG238" s="685" t="str">
        <f>IFERROR((DF238+BP238*Contr_Rate)*(1+Inv_Return)*IF($D238=$C$1,VLOOKUP($T238,Male_Annuity_Tables,MATCH($BS$3+3,'Mortality Tables'!$N$1:$DN$1,0),FALSE),VLOOKUP($T238,Fe_Annuity_Tables,MATCH(DG$3+3,'Mortality Tables'!$N$1:$DN$1,0),FALSE)),"")</f>
        <v/>
      </c>
      <c r="DH238" s="685" t="str">
        <f>IFERROR((DG238+BQ238*Contr_Rate)*(1+Inv_Return)*IF($D238=$C$1,VLOOKUP($T238,Male_Annuity_Tables,MATCH($BS$3+3,'Mortality Tables'!$N$1:$DN$1,0),FALSE),VLOOKUP($T238,Fe_Annuity_Tables,MATCH(DH$3+3,'Mortality Tables'!$N$1:$DN$1,0),FALSE)),"")</f>
        <v/>
      </c>
      <c r="DJ238" s="686">
        <f t="shared" si="144"/>
        <v>5843138.3063143976</v>
      </c>
      <c r="DK238" s="680">
        <f t="shared" si="60"/>
        <v>8.0909277508679907</v>
      </c>
      <c r="DL238" s="686">
        <f t="shared" si="145"/>
        <v>483863.25842678029</v>
      </c>
      <c r="DM238" s="686">
        <f t="shared" si="132"/>
        <v>4172897.6450330843</v>
      </c>
      <c r="DN238" s="687">
        <f t="shared" si="146"/>
        <v>0.11595378070265225</v>
      </c>
      <c r="DP238" s="688">
        <f t="shared" si="147"/>
        <v>144719.5011132448</v>
      </c>
      <c r="DQ238" s="688">
        <f t="shared" si="148"/>
        <v>223145.02426554641</v>
      </c>
      <c r="DR238" s="688">
        <f t="shared" si="149"/>
        <v>296776.89301845041</v>
      </c>
    </row>
    <row r="239" spans="1:122" s="657" customFormat="1" ht="14.5">
      <c r="A239" s="675" t="s">
        <v>1546</v>
      </c>
      <c r="B239" s="675" t="s">
        <v>1547</v>
      </c>
      <c r="C239" s="675" t="s">
        <v>541</v>
      </c>
      <c r="D239" s="675" t="s">
        <v>60</v>
      </c>
      <c r="E239" s="676">
        <v>25495</v>
      </c>
      <c r="F239" s="677">
        <v>37910</v>
      </c>
      <c r="G239" s="677">
        <v>39187</v>
      </c>
      <c r="H239" s="678">
        <v>1618628</v>
      </c>
      <c r="I239" s="678">
        <v>133501.26</v>
      </c>
      <c r="J239" s="678">
        <v>101132.82</v>
      </c>
      <c r="K239" s="678"/>
      <c r="L239" s="678">
        <v>234634.08000000002</v>
      </c>
      <c r="M239" s="679">
        <f>IF(COUNTIF($A$4:A239,A239)=1,0,1)</f>
        <v>0</v>
      </c>
      <c r="N239" s="680" t="str">
        <f t="shared" si="138"/>
        <v>Okay</v>
      </c>
      <c r="O239" s="680" t="str">
        <f t="shared" si="139"/>
        <v>TRUE</v>
      </c>
      <c r="P239" s="680" t="b">
        <f t="shared" si="140"/>
        <v>1</v>
      </c>
      <c r="Q239" s="680" t="b">
        <f t="shared" si="76"/>
        <v>1</v>
      </c>
      <c r="R239" s="680" t="b">
        <f t="shared" si="77"/>
        <v>1</v>
      </c>
      <c r="S239" s="681">
        <f t="shared" si="141"/>
        <v>34.013698630136986</v>
      </c>
      <c r="T239" s="682">
        <f t="shared" si="78"/>
        <v>55</v>
      </c>
      <c r="U239" s="682">
        <f t="shared" si="130"/>
        <v>37</v>
      </c>
      <c r="V239" s="682">
        <f t="shared" si="79"/>
        <v>17.723287671232878</v>
      </c>
      <c r="W239" s="682">
        <f t="shared" si="142"/>
        <v>5</v>
      </c>
      <c r="X239" s="683">
        <f t="shared" si="143"/>
        <v>1173170.4000000001</v>
      </c>
      <c r="Y239" s="684">
        <f t="shared" si="123"/>
        <v>5.5300000000000002E-3</v>
      </c>
      <c r="Z239" s="684">
        <f>IF($D239=$C$1,VLOOKUP($T239,Male_Annuity_Tables,MATCH($W239+2,'Mortality Tables'!$DS$1:$HT$1,0),FALSE),VLOOKUP($T239,Fe_Annuity_Tables,MATCH($W239+2,'Mortality Tables'!$M$1:$DN$1,0),FALSE))</f>
        <v>0.74859486312137291</v>
      </c>
      <c r="AA239" s="664"/>
      <c r="AB239" s="685">
        <f t="shared" si="156"/>
        <v>1701097.0966</v>
      </c>
      <c r="AC239" s="685">
        <f t="shared" si="156"/>
        <v>1787767.9936717702</v>
      </c>
      <c r="AD239" s="685">
        <f t="shared" si="156"/>
        <v>1878854.7729493468</v>
      </c>
      <c r="AE239" s="685">
        <f t="shared" si="156"/>
        <v>1974582.423631116</v>
      </c>
      <c r="AF239" s="685">
        <f t="shared" si="156"/>
        <v>2075187.3981151215</v>
      </c>
      <c r="AG239" s="685" t="str">
        <f t="shared" si="156"/>
        <v/>
      </c>
      <c r="AH239" s="685" t="str">
        <f t="shared" si="156"/>
        <v/>
      </c>
      <c r="AI239" s="685" t="str">
        <f t="shared" si="156"/>
        <v/>
      </c>
      <c r="AJ239" s="685" t="str">
        <f t="shared" si="156"/>
        <v/>
      </c>
      <c r="AK239" s="685" t="str">
        <f t="shared" si="156"/>
        <v/>
      </c>
      <c r="AL239" s="685" t="str">
        <f t="shared" si="156"/>
        <v/>
      </c>
      <c r="AM239" s="685" t="str">
        <f t="shared" si="156"/>
        <v/>
      </c>
      <c r="AN239" s="685" t="str">
        <f t="shared" si="156"/>
        <v/>
      </c>
      <c r="AO239" s="685" t="str">
        <f t="shared" si="156"/>
        <v/>
      </c>
      <c r="AP239" s="685" t="str">
        <f t="shared" si="156"/>
        <v/>
      </c>
      <c r="AQ239" s="685" t="str">
        <f t="shared" si="156"/>
        <v/>
      </c>
      <c r="AR239" s="685" t="str">
        <f t="shared" si="155"/>
        <v/>
      </c>
      <c r="AS239" s="685" t="str">
        <f t="shared" si="155"/>
        <v/>
      </c>
      <c r="AT239" s="685" t="str">
        <f t="shared" si="155"/>
        <v/>
      </c>
      <c r="AU239" s="685" t="str">
        <f t="shared" si="155"/>
        <v/>
      </c>
      <c r="AV239" s="685" t="str">
        <f t="shared" si="155"/>
        <v/>
      </c>
      <c r="AW239" s="685" t="str">
        <f t="shared" si="155"/>
        <v/>
      </c>
      <c r="AX239" s="685" t="str">
        <f t="shared" si="155"/>
        <v/>
      </c>
      <c r="AY239" s="685" t="str">
        <f t="shared" si="155"/>
        <v/>
      </c>
      <c r="AZ239" s="685" t="str">
        <f t="shared" si="155"/>
        <v/>
      </c>
      <c r="BA239" s="685" t="str">
        <f t="shared" si="155"/>
        <v/>
      </c>
      <c r="BB239" s="685" t="str">
        <f t="shared" si="155"/>
        <v/>
      </c>
      <c r="BC239" s="685" t="str">
        <f t="shared" si="155"/>
        <v/>
      </c>
      <c r="BD239" s="685" t="str">
        <f t="shared" si="155"/>
        <v/>
      </c>
      <c r="BE239" s="685" t="str">
        <f t="shared" si="155"/>
        <v/>
      </c>
      <c r="BF239" s="685" t="str">
        <f t="shared" si="155"/>
        <v/>
      </c>
      <c r="BG239" s="685" t="str">
        <f t="shared" si="157"/>
        <v/>
      </c>
      <c r="BH239" s="685" t="str">
        <f t="shared" si="157"/>
        <v/>
      </c>
      <c r="BI239" s="685" t="str">
        <f t="shared" si="153"/>
        <v/>
      </c>
      <c r="BJ239" s="685" t="str">
        <f t="shared" si="153"/>
        <v/>
      </c>
      <c r="BK239" s="685" t="str">
        <f t="shared" si="153"/>
        <v/>
      </c>
      <c r="BL239" s="685" t="str">
        <f t="shared" si="153"/>
        <v/>
      </c>
      <c r="BM239" s="685" t="str">
        <f t="shared" si="153"/>
        <v/>
      </c>
      <c r="BN239" s="685" t="str">
        <f t="shared" si="153"/>
        <v/>
      </c>
      <c r="BO239" s="685" t="str">
        <f t="shared" si="153"/>
        <v/>
      </c>
      <c r="BP239" s="685" t="str">
        <f t="shared" si="153"/>
        <v/>
      </c>
      <c r="BQ239" s="685" t="str">
        <f t="shared" si="153"/>
        <v/>
      </c>
      <c r="BR239" s="529"/>
      <c r="BS239" s="685">
        <f>IFERROR(($L239+AB239*Contr_Rate)*(1+Inv_Return)*IF($D239=$C$1,VLOOKUP($T239,Male_Annuity_Tables,MATCH($BS$3+3,'Mortality Tables'!$N$1:$DN$1,0),FALSE),VLOOKUP($T239,Fe_Annuity_Tables,MATCH(BS$3+3,'Mortality Tables'!$N$1:$DN$1,0),FALSE)),"")</f>
        <v>723257.49810986989</v>
      </c>
      <c r="BT239" s="685">
        <f>IFERROR(($BS239+AC239*Contr_Rate)*(1+Inv_Return)*IF($D239=$C$1,VLOOKUP($T239,Male_Annuity_Tables,MATCH($BS$3+3,'Mortality Tables'!$N$1:$DN$1,0),FALSE),VLOOKUP($T239,Fe_Annuity_Tables,MATCH(BT$3+3,'Mortality Tables'!$N$1:$DN$1,0),FALSE)),"")</f>
        <v>1154772.912466903</v>
      </c>
      <c r="BU239" s="685">
        <f>IFERROR((BT239+AD239*Contr_Rate)*(1+Inv_Return)*IF($D239=$C$1,VLOOKUP($T239,Male_Annuity_Tables,MATCH($BS$3+3,'Mortality Tables'!$N$1:$DN$1,0),FALSE),VLOOKUP($T239,Fe_Annuity_Tables,MATCH(BU$3+3,'Mortality Tables'!$N$1:$DN$1,0),FALSE)),"")</f>
        <v>1486887.6424320233</v>
      </c>
      <c r="BV239" s="685">
        <f>IFERROR((BU239+AE239*Contr_Rate)*(1+Inv_Return)*IF($D239=$C$1,VLOOKUP($T239,Male_Annuity_Tables,MATCH($BS$3+3,'Mortality Tables'!$N$1:$DN$1,0),FALSE),VLOOKUP($T239,Fe_Annuity_Tables,MATCH(BV$3+3,'Mortality Tables'!$N$1:$DN$1,0),FALSE)),"")</f>
        <v>1696960.6015504617</v>
      </c>
      <c r="BW239" s="685">
        <f>IFERROR((BV239+AF239*Contr_Rate)*(1+Inv_Return)*IF($D239=$C$1,VLOOKUP($T239,Male_Annuity_Tables,MATCH($BS$3+3,'Mortality Tables'!$N$1:$DN$1,0),FALSE),VLOOKUP($T239,Fe_Annuity_Tables,MATCH(BW$3+3,'Mortality Tables'!$N$1:$DN$1,0),FALSE)),"")</f>
        <v>1784379.384290861</v>
      </c>
      <c r="BX239" s="685" t="str">
        <f>IFERROR((BW239+AG239*Contr_Rate)*(1+Inv_Return)*IF($D239=$C$1,VLOOKUP($T239,Male_Annuity_Tables,MATCH($BS$3+3,'Mortality Tables'!$N$1:$DN$1,0),FALSE),VLOOKUP($T239,Fe_Annuity_Tables,MATCH(BX$3+3,'Mortality Tables'!$N$1:$DN$1,0),FALSE)),"")</f>
        <v/>
      </c>
      <c r="BY239" s="685" t="str">
        <f>IFERROR((BX239+AH239*Contr_Rate)*(1+Inv_Return)*IF($D239=$C$1,VLOOKUP($T239,Male_Annuity_Tables,MATCH($BS$3+3,'Mortality Tables'!$N$1:$DN$1,0),FALSE),VLOOKUP($T239,Fe_Annuity_Tables,MATCH(BY$3+3,'Mortality Tables'!$N$1:$DN$1,0),FALSE)),"")</f>
        <v/>
      </c>
      <c r="BZ239" s="685" t="str">
        <f>IFERROR((BY239+AI239*Contr_Rate)*(1+Inv_Return)*IF($D239=$C$1,VLOOKUP($T239,Male_Annuity_Tables,MATCH($BS$3+3,'Mortality Tables'!$N$1:$DN$1,0),FALSE),VLOOKUP($T239,Fe_Annuity_Tables,MATCH(BZ$3+3,'Mortality Tables'!$N$1:$DN$1,0),FALSE)),"")</f>
        <v/>
      </c>
      <c r="CA239" s="685" t="str">
        <f>IFERROR((BZ239+AJ239*Contr_Rate)*(1+Inv_Return)*IF($D239=$C$1,VLOOKUP($T239,Male_Annuity_Tables,MATCH($BS$3+3,'Mortality Tables'!$N$1:$DN$1,0),FALSE),VLOOKUP($T239,Fe_Annuity_Tables,MATCH(CA$3+3,'Mortality Tables'!$N$1:$DN$1,0),FALSE)),"")</f>
        <v/>
      </c>
      <c r="CB239" s="685" t="str">
        <f>IFERROR((CA239+AK239*Contr_Rate)*(1+Inv_Return)*IF($D239=$C$1,VLOOKUP($T239,Male_Annuity_Tables,MATCH($BS$3+3,'Mortality Tables'!$N$1:$DN$1,0),FALSE),VLOOKUP($T239,Fe_Annuity_Tables,MATCH(CB$3+3,'Mortality Tables'!$N$1:$DN$1,0),FALSE)),"")</f>
        <v/>
      </c>
      <c r="CC239" s="685" t="str">
        <f>IFERROR((CB239+AL239*Contr_Rate)*(1+Inv_Return)*IF($D239=$C$1,VLOOKUP($T239,Male_Annuity_Tables,MATCH($BS$3+3,'Mortality Tables'!$N$1:$DN$1,0),FALSE),VLOOKUP($T239,Fe_Annuity_Tables,MATCH(CC$3+3,'Mortality Tables'!$N$1:$DN$1,0),FALSE)),"")</f>
        <v/>
      </c>
      <c r="CD239" s="685" t="str">
        <f>IFERROR((CC239+AM239*Contr_Rate)*(1+Inv_Return)*IF($D239=$C$1,VLOOKUP($T239,Male_Annuity_Tables,MATCH($BS$3+3,'Mortality Tables'!$N$1:$DN$1,0),FALSE),VLOOKUP($T239,Fe_Annuity_Tables,MATCH(CD$3+3,'Mortality Tables'!$N$1:$DN$1,0),FALSE)),"")</f>
        <v/>
      </c>
      <c r="CE239" s="685" t="str">
        <f>IFERROR((CD239+AN239*Contr_Rate)*(1+Inv_Return)*IF($D239=$C$1,VLOOKUP($T239,Male_Annuity_Tables,MATCH($BS$3+3,'Mortality Tables'!$N$1:$DN$1,0),FALSE),VLOOKUP($T239,Fe_Annuity_Tables,MATCH(CE$3+3,'Mortality Tables'!$N$1:$DN$1,0),FALSE)),"")</f>
        <v/>
      </c>
      <c r="CF239" s="685" t="str">
        <f>IFERROR((CE239+AO239*Contr_Rate)*(1+Inv_Return)*IF($D239=$C$1,VLOOKUP($T239,Male_Annuity_Tables,MATCH($BS$3+3,'Mortality Tables'!$N$1:$DN$1,0),FALSE),VLOOKUP($T239,Fe_Annuity_Tables,MATCH(CF$3+3,'Mortality Tables'!$N$1:$DN$1,0),FALSE)),"")</f>
        <v/>
      </c>
      <c r="CG239" s="685" t="str">
        <f>IFERROR((CF239+AP239*Contr_Rate)*(1+Inv_Return)*IF($D239=$C$1,VLOOKUP($T239,Male_Annuity_Tables,MATCH($BS$3+3,'Mortality Tables'!$N$1:$DN$1,0),FALSE),VLOOKUP($T239,Fe_Annuity_Tables,MATCH(CG$3+3,'Mortality Tables'!$N$1:$DN$1,0),FALSE)),"")</f>
        <v/>
      </c>
      <c r="CH239" s="685" t="str">
        <f>IFERROR((CG239+AQ239*Contr_Rate)*(1+Inv_Return)*IF($D239=$C$1,VLOOKUP($T239,Male_Annuity_Tables,MATCH($BS$3+3,'Mortality Tables'!$N$1:$DN$1,0),FALSE),VLOOKUP($T239,Fe_Annuity_Tables,MATCH(CH$3+3,'Mortality Tables'!$N$1:$DN$1,0),FALSE)),"")</f>
        <v/>
      </c>
      <c r="CI239" s="685" t="str">
        <f>IFERROR((CH239+AR239*Contr_Rate)*(1+Inv_Return)*IF($D239=$C$1,VLOOKUP($T239,Male_Annuity_Tables,MATCH($BS$3+3,'Mortality Tables'!$N$1:$DN$1,0),FALSE),VLOOKUP($T239,Fe_Annuity_Tables,MATCH(CI$3+3,'Mortality Tables'!$N$1:$DN$1,0),FALSE)),"")</f>
        <v/>
      </c>
      <c r="CJ239" s="685" t="str">
        <f>IFERROR((CI239+AS239*Contr_Rate)*(1+Inv_Return)*IF($D239=$C$1,VLOOKUP($T239,Male_Annuity_Tables,MATCH($BS$3+3,'Mortality Tables'!$N$1:$DN$1,0),FALSE),VLOOKUP($T239,Fe_Annuity_Tables,MATCH(CJ$3+3,'Mortality Tables'!$N$1:$DN$1,0),FALSE)),"")</f>
        <v/>
      </c>
      <c r="CK239" s="685" t="str">
        <f>IFERROR((CJ239+AT239*Contr_Rate)*(1+Inv_Return)*IF($D239=$C$1,VLOOKUP($T239,Male_Annuity_Tables,MATCH($BS$3+3,'Mortality Tables'!$N$1:$DN$1,0),FALSE),VLOOKUP($T239,Fe_Annuity_Tables,MATCH(CK$3+3,'Mortality Tables'!$N$1:$DN$1,0),FALSE)),"")</f>
        <v/>
      </c>
      <c r="CL239" s="685" t="str">
        <f>IFERROR((CK239+AU239*Contr_Rate)*(1+Inv_Return)*IF($D239=$C$1,VLOOKUP($T239,Male_Annuity_Tables,MATCH($BS$3+3,'Mortality Tables'!$N$1:$DN$1,0),FALSE),VLOOKUP($T239,Fe_Annuity_Tables,MATCH(CL$3+3,'Mortality Tables'!$N$1:$DN$1,0),FALSE)),"")</f>
        <v/>
      </c>
      <c r="CM239" s="685" t="str">
        <f>IFERROR((CL239+AV239*Contr_Rate)*(1+Inv_Return)*IF($D239=$C$1,VLOOKUP($T239,Male_Annuity_Tables,MATCH($BS$3+3,'Mortality Tables'!$N$1:$DN$1,0),FALSE),VLOOKUP($T239,Fe_Annuity_Tables,MATCH(CM$3+3,'Mortality Tables'!$N$1:$DN$1,0),FALSE)),"")</f>
        <v/>
      </c>
      <c r="CN239" s="685" t="str">
        <f>IFERROR((CM239+AW239*Contr_Rate)*(1+Inv_Return)*IF($D239=$C$1,VLOOKUP($T239,Male_Annuity_Tables,MATCH($BS$3+3,'Mortality Tables'!$N$1:$DN$1,0),FALSE),VLOOKUP($T239,Fe_Annuity_Tables,MATCH(CN$3+3,'Mortality Tables'!$N$1:$DN$1,0),FALSE)),"")</f>
        <v/>
      </c>
      <c r="CO239" s="685" t="str">
        <f>IFERROR((CN239+AX239*Contr_Rate)*(1+Inv_Return)*IF($D239=$C$1,VLOOKUP($T239,Male_Annuity_Tables,MATCH($BS$3+3,'Mortality Tables'!$N$1:$DN$1,0),FALSE),VLOOKUP($T239,Fe_Annuity_Tables,MATCH(CO$3+3,'Mortality Tables'!$N$1:$DN$1,0),FALSE)),"")</f>
        <v/>
      </c>
      <c r="CP239" s="685" t="str">
        <f>IFERROR((CO239+AY239*Contr_Rate)*(1+Inv_Return)*IF($D239=$C$1,VLOOKUP($T239,Male_Annuity_Tables,MATCH($BS$3+3,'Mortality Tables'!$N$1:$DN$1,0),FALSE),VLOOKUP($T239,Fe_Annuity_Tables,MATCH(CP$3+3,'Mortality Tables'!$N$1:$DN$1,0),FALSE)),"")</f>
        <v/>
      </c>
      <c r="CQ239" s="685" t="str">
        <f>IFERROR((CP239+AZ239*Contr_Rate)*(1+Inv_Return)*IF($D239=$C$1,VLOOKUP($T239,Male_Annuity_Tables,MATCH($BS$3+3,'Mortality Tables'!$N$1:$DN$1,0),FALSE),VLOOKUP($T239,Fe_Annuity_Tables,MATCH(CQ$3+3,'Mortality Tables'!$N$1:$DN$1,0),FALSE)),"")</f>
        <v/>
      </c>
      <c r="CR239" s="685" t="str">
        <f>IFERROR((CQ239+BA239*Contr_Rate)*(1+Inv_Return)*IF($D239=$C$1,VLOOKUP($T239,Male_Annuity_Tables,MATCH($BS$3+3,'Mortality Tables'!$N$1:$DN$1,0),FALSE),VLOOKUP($T239,Fe_Annuity_Tables,MATCH(CR$3+3,'Mortality Tables'!$N$1:$DN$1,0),FALSE)),"")</f>
        <v/>
      </c>
      <c r="CS239" s="685" t="str">
        <f>IFERROR((CR239+BB239*Contr_Rate)*(1+Inv_Return)*IF($D239=$C$1,VLOOKUP($T239,Male_Annuity_Tables,MATCH($BS$3+3,'Mortality Tables'!$N$1:$DN$1,0),FALSE),VLOOKUP($T239,Fe_Annuity_Tables,MATCH(CS$3+3,'Mortality Tables'!$N$1:$DN$1,0),FALSE)),"")</f>
        <v/>
      </c>
      <c r="CT239" s="685" t="str">
        <f>IFERROR((CS239+BC239*Contr_Rate)*(1+Inv_Return)*IF($D239=$C$1,VLOOKUP($T239,Male_Annuity_Tables,MATCH($BS$3+3,'Mortality Tables'!$N$1:$DN$1,0),FALSE),VLOOKUP($T239,Fe_Annuity_Tables,MATCH(CT$3+3,'Mortality Tables'!$N$1:$DN$1,0),FALSE)),"")</f>
        <v/>
      </c>
      <c r="CU239" s="685" t="str">
        <f>IFERROR((CT239+BD239*Contr_Rate)*(1+Inv_Return)*IF($D239=$C$1,VLOOKUP($T239,Male_Annuity_Tables,MATCH($BS$3+3,'Mortality Tables'!$N$1:$DN$1,0),FALSE),VLOOKUP($T239,Fe_Annuity_Tables,MATCH(CU$3+3,'Mortality Tables'!$N$1:$DN$1,0),FALSE)),"")</f>
        <v/>
      </c>
      <c r="CV239" s="685" t="str">
        <f>IFERROR((CU239+BE239*Contr_Rate)*(1+Inv_Return)*IF($D239=$C$1,VLOOKUP($T239,Male_Annuity_Tables,MATCH($BS$3+3,'Mortality Tables'!$N$1:$DN$1,0),FALSE),VLOOKUP($T239,Fe_Annuity_Tables,MATCH(CV$3+3,'Mortality Tables'!$N$1:$DN$1,0),FALSE)),"")</f>
        <v/>
      </c>
      <c r="CW239" s="685" t="str">
        <f>IFERROR((CV239+BF239*Contr_Rate)*(1+Inv_Return)*IF($D239=$C$1,VLOOKUP($T239,Male_Annuity_Tables,MATCH($BS$3+3,'Mortality Tables'!$N$1:$DN$1,0),FALSE),VLOOKUP($T239,Fe_Annuity_Tables,MATCH(CW$3+3,'Mortality Tables'!$N$1:$DN$1,0),FALSE)),"")</f>
        <v/>
      </c>
      <c r="CX239" s="685" t="str">
        <f>IFERROR((CW239+BG239*Contr_Rate)*(1+Inv_Return)*IF($D239=$C$1,VLOOKUP($T239,Male_Annuity_Tables,MATCH($BS$3+3,'Mortality Tables'!$N$1:$DN$1,0),FALSE),VLOOKUP($T239,Fe_Annuity_Tables,MATCH(CX$3+3,'Mortality Tables'!$N$1:$DN$1,0),FALSE)),"")</f>
        <v/>
      </c>
      <c r="CY239" s="685" t="str">
        <f>IFERROR((CX239+BH239*Contr_Rate)*(1+Inv_Return)*IF($D239=$C$1,VLOOKUP($T239,Male_Annuity_Tables,MATCH($BS$3+3,'Mortality Tables'!$N$1:$DN$1,0),FALSE),VLOOKUP($T239,Fe_Annuity_Tables,MATCH(CY$3+3,'Mortality Tables'!$N$1:$DN$1,0),FALSE)),"")</f>
        <v/>
      </c>
      <c r="CZ239" s="685" t="str">
        <f>IFERROR((CY239+BI239*Contr_Rate)*(1+Inv_Return)*IF($D239=$C$1,VLOOKUP($T239,Male_Annuity_Tables,MATCH($BS$3+3,'Mortality Tables'!$N$1:$DN$1,0),FALSE),VLOOKUP($T239,Fe_Annuity_Tables,MATCH(CZ$3+3,'Mortality Tables'!$N$1:$DN$1,0),FALSE)),"")</f>
        <v/>
      </c>
      <c r="DA239" s="685" t="str">
        <f>IFERROR((CZ239+BJ239*Contr_Rate)*(1+Inv_Return)*IF($D239=$C$1,VLOOKUP($T239,Male_Annuity_Tables,MATCH($BS$3+3,'Mortality Tables'!$N$1:$DN$1,0),FALSE),VLOOKUP($T239,Fe_Annuity_Tables,MATCH(DA$3+3,'Mortality Tables'!$N$1:$DN$1,0),FALSE)),"")</f>
        <v/>
      </c>
      <c r="DB239" s="685" t="str">
        <f>IFERROR((DA239+BK239*Contr_Rate)*(1+Inv_Return)*IF($D239=$C$1,VLOOKUP($T239,Male_Annuity_Tables,MATCH($BS$3+3,'Mortality Tables'!$N$1:$DN$1,0),FALSE),VLOOKUP($T239,Fe_Annuity_Tables,MATCH(DB$3+3,'Mortality Tables'!$N$1:$DN$1,0),FALSE)),"")</f>
        <v/>
      </c>
      <c r="DC239" s="685" t="str">
        <f>IFERROR((DB239+BL239*Contr_Rate)*(1+Inv_Return)*IF($D239=$C$1,VLOOKUP($T239,Male_Annuity_Tables,MATCH($BS$3+3,'Mortality Tables'!$N$1:$DN$1,0),FALSE),VLOOKUP($T239,Fe_Annuity_Tables,MATCH(DC$3+3,'Mortality Tables'!$N$1:$DN$1,0),FALSE)),"")</f>
        <v/>
      </c>
      <c r="DD239" s="685" t="str">
        <f>IFERROR((DC239+BM239*Contr_Rate)*(1+Inv_Return)*IF($D239=$C$1,VLOOKUP($T239,Male_Annuity_Tables,MATCH($BS$3+3,'Mortality Tables'!$N$1:$DN$1,0),FALSE),VLOOKUP($T239,Fe_Annuity_Tables,MATCH(DD$3+3,'Mortality Tables'!$N$1:$DN$1,0),FALSE)),"")</f>
        <v/>
      </c>
      <c r="DE239" s="685" t="str">
        <f>IFERROR((DD239+BN239*Contr_Rate)*(1+Inv_Return)*IF($D239=$C$1,VLOOKUP($T239,Male_Annuity_Tables,MATCH($BS$3+3,'Mortality Tables'!$N$1:$DN$1,0),FALSE),VLOOKUP($T239,Fe_Annuity_Tables,MATCH(DE$3+3,'Mortality Tables'!$N$1:$DN$1,0),FALSE)),"")</f>
        <v/>
      </c>
      <c r="DF239" s="685" t="str">
        <f>IFERROR((DE239+BO239*Contr_Rate)*(1+Inv_Return)*IF($D239=$C$1,VLOOKUP($T239,Male_Annuity_Tables,MATCH($BS$3+3,'Mortality Tables'!$N$1:$DN$1,0),FALSE),VLOOKUP($T239,Fe_Annuity_Tables,MATCH(DF$3+3,'Mortality Tables'!$N$1:$DN$1,0),FALSE)),"")</f>
        <v/>
      </c>
      <c r="DG239" s="685" t="str">
        <f>IFERROR((DF239+BP239*Contr_Rate)*(1+Inv_Return)*IF($D239=$C$1,VLOOKUP($T239,Male_Annuity_Tables,MATCH($BS$3+3,'Mortality Tables'!$N$1:$DN$1,0),FALSE),VLOOKUP($T239,Fe_Annuity_Tables,MATCH(DG$3+3,'Mortality Tables'!$N$1:$DN$1,0),FALSE)),"")</f>
        <v/>
      </c>
      <c r="DH239" s="685" t="str">
        <f>IFERROR((DG239+BQ239*Contr_Rate)*(1+Inv_Return)*IF($D239=$C$1,VLOOKUP($T239,Male_Annuity_Tables,MATCH($BS$3+3,'Mortality Tables'!$N$1:$DN$1,0),FALSE),VLOOKUP($T239,Fe_Annuity_Tables,MATCH(DH$3+3,'Mortality Tables'!$N$1:$DN$1,0),FALSE)),"")</f>
        <v/>
      </c>
      <c r="DJ239" s="686">
        <f t="shared" si="144"/>
        <v>1784379.384290861</v>
      </c>
      <c r="DK239" s="680">
        <f t="shared" si="60"/>
        <v>8.8017766057058875</v>
      </c>
      <c r="DL239" s="686">
        <f t="shared" si="145"/>
        <v>135828.73561001915</v>
      </c>
      <c r="DM239" s="686">
        <f t="shared" si="132"/>
        <v>2075187.3981151215</v>
      </c>
      <c r="DN239" s="687">
        <f t="shared" si="146"/>
        <v>6.5453720340337196E-2</v>
      </c>
      <c r="DP239" s="688">
        <f t="shared" si="147"/>
        <v>39962.508171813701</v>
      </c>
      <c r="DQ239" s="688">
        <f t="shared" si="148"/>
        <v>63805.245118990031</v>
      </c>
      <c r="DR239" s="688">
        <f t="shared" si="149"/>
        <v>82155.746351117807</v>
      </c>
    </row>
    <row r="240" spans="1:122" s="657" customFormat="1" ht="14.5">
      <c r="A240" s="675" t="s">
        <v>1548</v>
      </c>
      <c r="B240" s="675" t="s">
        <v>1549</v>
      </c>
      <c r="C240" s="675" t="s">
        <v>116</v>
      </c>
      <c r="D240" s="675" t="s">
        <v>60</v>
      </c>
      <c r="E240" s="676">
        <v>23697</v>
      </c>
      <c r="F240" s="677">
        <v>37175</v>
      </c>
      <c r="G240" s="677">
        <v>44978</v>
      </c>
      <c r="H240" s="678">
        <v>2471581</v>
      </c>
      <c r="I240" s="678">
        <v>171402.58</v>
      </c>
      <c r="J240" s="678">
        <v>192990.03</v>
      </c>
      <c r="K240" s="678"/>
      <c r="L240" s="678">
        <v>364392.61</v>
      </c>
      <c r="M240" s="679">
        <f>IF(COUNTIF($A$4:A240,A240)=1,0,1)</f>
        <v>0</v>
      </c>
      <c r="N240" s="680" t="str">
        <f t="shared" si="138"/>
        <v>Okay</v>
      </c>
      <c r="O240" s="680" t="str">
        <f t="shared" si="139"/>
        <v>TRUE</v>
      </c>
      <c r="P240" s="680" t="b">
        <f t="shared" si="140"/>
        <v>1</v>
      </c>
      <c r="Q240" s="680" t="b">
        <f t="shared" si="76"/>
        <v>1</v>
      </c>
      <c r="R240" s="680" t="b">
        <f t="shared" si="77"/>
        <v>1</v>
      </c>
      <c r="S240" s="681">
        <f t="shared" si="141"/>
        <v>36.926027397260277</v>
      </c>
      <c r="T240" s="682">
        <f t="shared" si="78"/>
        <v>60</v>
      </c>
      <c r="U240" s="682">
        <f t="shared" si="130"/>
        <v>58</v>
      </c>
      <c r="V240" s="682">
        <f t="shared" si="79"/>
        <v>1.8575342465753424</v>
      </c>
      <c r="W240" s="682">
        <f t="shared" si="142"/>
        <v>0</v>
      </c>
      <c r="X240" s="683">
        <f t="shared" si="143"/>
        <v>0</v>
      </c>
      <c r="Y240" s="684">
        <f t="shared" si="123"/>
        <v>8.5500000000000003E-3</v>
      </c>
      <c r="Z240" s="684">
        <f>IF($D240=$C$1,VLOOKUP($T240,Male_Annuity_Tables,MATCH($W240+2,'Mortality Tables'!$DS$1:$HT$1,0),FALSE),VLOOKUP($T240,Fe_Annuity_Tables,MATCH($W240+2,'Mortality Tables'!$M$1:$DN$1,0),FALSE))</f>
        <v>1</v>
      </c>
      <c r="AA240" s="664"/>
      <c r="AB240" s="685" t="str">
        <f t="shared" si="156"/>
        <v/>
      </c>
      <c r="AC240" s="685" t="str">
        <f t="shared" si="156"/>
        <v/>
      </c>
      <c r="AD240" s="685" t="str">
        <f t="shared" si="156"/>
        <v/>
      </c>
      <c r="AE240" s="685" t="str">
        <f t="shared" si="156"/>
        <v/>
      </c>
      <c r="AF240" s="685" t="str">
        <f t="shared" si="156"/>
        <v/>
      </c>
      <c r="AG240" s="685" t="str">
        <f t="shared" si="156"/>
        <v/>
      </c>
      <c r="AH240" s="685" t="str">
        <f t="shared" si="156"/>
        <v/>
      </c>
      <c r="AI240" s="685" t="str">
        <f t="shared" si="156"/>
        <v/>
      </c>
      <c r="AJ240" s="685" t="str">
        <f t="shared" si="156"/>
        <v/>
      </c>
      <c r="AK240" s="685" t="str">
        <f t="shared" si="156"/>
        <v/>
      </c>
      <c r="AL240" s="685" t="str">
        <f t="shared" si="156"/>
        <v/>
      </c>
      <c r="AM240" s="685" t="str">
        <f t="shared" si="156"/>
        <v/>
      </c>
      <c r="AN240" s="685" t="str">
        <f t="shared" si="156"/>
        <v/>
      </c>
      <c r="AO240" s="685" t="str">
        <f t="shared" si="156"/>
        <v/>
      </c>
      <c r="AP240" s="685" t="str">
        <f t="shared" si="156"/>
        <v/>
      </c>
      <c r="AQ240" s="685" t="str">
        <f t="shared" si="156"/>
        <v/>
      </c>
      <c r="AR240" s="685" t="str">
        <f t="shared" si="155"/>
        <v/>
      </c>
      <c r="AS240" s="685" t="str">
        <f t="shared" si="155"/>
        <v/>
      </c>
      <c r="AT240" s="685" t="str">
        <f t="shared" si="155"/>
        <v/>
      </c>
      <c r="AU240" s="685" t="str">
        <f t="shared" si="155"/>
        <v/>
      </c>
      <c r="AV240" s="685" t="str">
        <f t="shared" si="155"/>
        <v/>
      </c>
      <c r="AW240" s="685" t="str">
        <f t="shared" si="155"/>
        <v/>
      </c>
      <c r="AX240" s="685" t="str">
        <f t="shared" si="155"/>
        <v/>
      </c>
      <c r="AY240" s="685" t="str">
        <f t="shared" si="155"/>
        <v/>
      </c>
      <c r="AZ240" s="685" t="str">
        <f t="shared" si="155"/>
        <v/>
      </c>
      <c r="BA240" s="685" t="str">
        <f t="shared" si="155"/>
        <v/>
      </c>
      <c r="BB240" s="685" t="str">
        <f t="shared" si="155"/>
        <v/>
      </c>
      <c r="BC240" s="685" t="str">
        <f t="shared" si="155"/>
        <v/>
      </c>
      <c r="BD240" s="685" t="str">
        <f t="shared" si="155"/>
        <v/>
      </c>
      <c r="BE240" s="685" t="str">
        <f t="shared" si="155"/>
        <v/>
      </c>
      <c r="BF240" s="685" t="str">
        <f t="shared" si="155"/>
        <v/>
      </c>
      <c r="BG240" s="685" t="str">
        <f t="shared" si="157"/>
        <v/>
      </c>
      <c r="BH240" s="685" t="str">
        <f t="shared" si="157"/>
        <v/>
      </c>
      <c r="BI240" s="685" t="str">
        <f t="shared" si="153"/>
        <v/>
      </c>
      <c r="BJ240" s="685" t="str">
        <f t="shared" si="153"/>
        <v/>
      </c>
      <c r="BK240" s="685" t="str">
        <f t="shared" si="153"/>
        <v/>
      </c>
      <c r="BL240" s="685" t="str">
        <f t="shared" si="153"/>
        <v/>
      </c>
      <c r="BM240" s="685" t="str">
        <f t="shared" si="153"/>
        <v/>
      </c>
      <c r="BN240" s="685" t="str">
        <f t="shared" si="153"/>
        <v/>
      </c>
      <c r="BO240" s="685" t="str">
        <f t="shared" si="153"/>
        <v/>
      </c>
      <c r="BP240" s="685" t="str">
        <f t="shared" si="153"/>
        <v/>
      </c>
      <c r="BQ240" s="685" t="str">
        <f t="shared" si="153"/>
        <v/>
      </c>
      <c r="BR240" s="529"/>
      <c r="BS240" s="685" t="str">
        <f>IFERROR(($L240+AB240*Contr_Rate)*(1+Inv_Return)*IF($D240=$C$1,VLOOKUP($T240,Male_Annuity_Tables,MATCH($BS$3+3,'Mortality Tables'!$N$1:$DN$1,0),FALSE),VLOOKUP($T240,Fe_Annuity_Tables,MATCH(BS$3+3,'Mortality Tables'!$N$1:$DN$1,0),FALSE)),"")</f>
        <v/>
      </c>
      <c r="BT240" s="685" t="str">
        <f>IFERROR(($BS240+AC240*Contr_Rate)*(1+Inv_Return)*IF($D240=$C$1,VLOOKUP($T240,Male_Annuity_Tables,MATCH($BS$3+3,'Mortality Tables'!$N$1:$DN$1,0),FALSE),VLOOKUP($T240,Fe_Annuity_Tables,MATCH(BT$3+3,'Mortality Tables'!$N$1:$DN$1,0),FALSE)),"")</f>
        <v/>
      </c>
      <c r="BU240" s="685" t="str">
        <f>IFERROR((BT240+AD240*Contr_Rate)*(1+Inv_Return)*IF($D240=$C$1,VLOOKUP($T240,Male_Annuity_Tables,MATCH($BS$3+3,'Mortality Tables'!$N$1:$DN$1,0),FALSE),VLOOKUP($T240,Fe_Annuity_Tables,MATCH(BU$3+3,'Mortality Tables'!$N$1:$DN$1,0),FALSE)),"")</f>
        <v/>
      </c>
      <c r="BV240" s="685" t="str">
        <f>IFERROR((BU240+AE240*Contr_Rate)*(1+Inv_Return)*IF($D240=$C$1,VLOOKUP($T240,Male_Annuity_Tables,MATCH($BS$3+3,'Mortality Tables'!$N$1:$DN$1,0),FALSE),VLOOKUP($T240,Fe_Annuity_Tables,MATCH(BV$3+3,'Mortality Tables'!$N$1:$DN$1,0),FALSE)),"")</f>
        <v/>
      </c>
      <c r="BW240" s="685" t="str">
        <f>IFERROR((BV240+AF240*Contr_Rate)*(1+Inv_Return)*IF($D240=$C$1,VLOOKUP($T240,Male_Annuity_Tables,MATCH($BS$3+3,'Mortality Tables'!$N$1:$DN$1,0),FALSE),VLOOKUP($T240,Fe_Annuity_Tables,MATCH(BW$3+3,'Mortality Tables'!$N$1:$DN$1,0),FALSE)),"")</f>
        <v/>
      </c>
      <c r="BX240" s="685" t="str">
        <f>IFERROR((BW240+AG240*Contr_Rate)*(1+Inv_Return)*IF($D240=$C$1,VLOOKUP($T240,Male_Annuity_Tables,MATCH($BS$3+3,'Mortality Tables'!$N$1:$DN$1,0),FALSE),VLOOKUP($T240,Fe_Annuity_Tables,MATCH(BX$3+3,'Mortality Tables'!$N$1:$DN$1,0),FALSE)),"")</f>
        <v/>
      </c>
      <c r="BY240" s="685" t="str">
        <f>IFERROR((BX240+AH240*Contr_Rate)*(1+Inv_Return)*IF($D240=$C$1,VLOOKUP($T240,Male_Annuity_Tables,MATCH($BS$3+3,'Mortality Tables'!$N$1:$DN$1,0),FALSE),VLOOKUP($T240,Fe_Annuity_Tables,MATCH(BY$3+3,'Mortality Tables'!$N$1:$DN$1,0),FALSE)),"")</f>
        <v/>
      </c>
      <c r="BZ240" s="685" t="str">
        <f>IFERROR((BY240+AI240*Contr_Rate)*(1+Inv_Return)*IF($D240=$C$1,VLOOKUP($T240,Male_Annuity_Tables,MATCH($BS$3+3,'Mortality Tables'!$N$1:$DN$1,0),FALSE),VLOOKUP($T240,Fe_Annuity_Tables,MATCH(BZ$3+3,'Mortality Tables'!$N$1:$DN$1,0),FALSE)),"")</f>
        <v/>
      </c>
      <c r="CA240" s="685" t="str">
        <f>IFERROR((BZ240+AJ240*Contr_Rate)*(1+Inv_Return)*IF($D240=$C$1,VLOOKUP($T240,Male_Annuity_Tables,MATCH($BS$3+3,'Mortality Tables'!$N$1:$DN$1,0),FALSE),VLOOKUP($T240,Fe_Annuity_Tables,MATCH(CA$3+3,'Mortality Tables'!$N$1:$DN$1,0),FALSE)),"")</f>
        <v/>
      </c>
      <c r="CB240" s="685" t="str">
        <f>IFERROR((CA240+AK240*Contr_Rate)*(1+Inv_Return)*IF($D240=$C$1,VLOOKUP($T240,Male_Annuity_Tables,MATCH($BS$3+3,'Mortality Tables'!$N$1:$DN$1,0),FALSE),VLOOKUP($T240,Fe_Annuity_Tables,MATCH(CB$3+3,'Mortality Tables'!$N$1:$DN$1,0),FALSE)),"")</f>
        <v/>
      </c>
      <c r="CC240" s="685" t="str">
        <f>IFERROR((CB240+AL240*Contr_Rate)*(1+Inv_Return)*IF($D240=$C$1,VLOOKUP($T240,Male_Annuity_Tables,MATCH($BS$3+3,'Mortality Tables'!$N$1:$DN$1,0),FALSE),VLOOKUP($T240,Fe_Annuity_Tables,MATCH(CC$3+3,'Mortality Tables'!$N$1:$DN$1,0),FALSE)),"")</f>
        <v/>
      </c>
      <c r="CD240" s="685" t="str">
        <f>IFERROR((CC240+AM240*Contr_Rate)*(1+Inv_Return)*IF($D240=$C$1,VLOOKUP($T240,Male_Annuity_Tables,MATCH($BS$3+3,'Mortality Tables'!$N$1:$DN$1,0),FALSE),VLOOKUP($T240,Fe_Annuity_Tables,MATCH(CD$3+3,'Mortality Tables'!$N$1:$DN$1,0),FALSE)),"")</f>
        <v/>
      </c>
      <c r="CE240" s="685" t="str">
        <f>IFERROR((CD240+AN240*Contr_Rate)*(1+Inv_Return)*IF($D240=$C$1,VLOOKUP($T240,Male_Annuity_Tables,MATCH($BS$3+3,'Mortality Tables'!$N$1:$DN$1,0),FALSE),VLOOKUP($T240,Fe_Annuity_Tables,MATCH(CE$3+3,'Mortality Tables'!$N$1:$DN$1,0),FALSE)),"")</f>
        <v/>
      </c>
      <c r="CF240" s="685" t="str">
        <f>IFERROR((CE240+AO240*Contr_Rate)*(1+Inv_Return)*IF($D240=$C$1,VLOOKUP($T240,Male_Annuity_Tables,MATCH($BS$3+3,'Mortality Tables'!$N$1:$DN$1,0),FALSE),VLOOKUP($T240,Fe_Annuity_Tables,MATCH(CF$3+3,'Mortality Tables'!$N$1:$DN$1,0),FALSE)),"")</f>
        <v/>
      </c>
      <c r="CG240" s="685" t="str">
        <f>IFERROR((CF240+AP240*Contr_Rate)*(1+Inv_Return)*IF($D240=$C$1,VLOOKUP($T240,Male_Annuity_Tables,MATCH($BS$3+3,'Mortality Tables'!$N$1:$DN$1,0),FALSE),VLOOKUP($T240,Fe_Annuity_Tables,MATCH(CG$3+3,'Mortality Tables'!$N$1:$DN$1,0),FALSE)),"")</f>
        <v/>
      </c>
      <c r="CH240" s="685" t="str">
        <f>IFERROR((CG240+AQ240*Contr_Rate)*(1+Inv_Return)*IF($D240=$C$1,VLOOKUP($T240,Male_Annuity_Tables,MATCH($BS$3+3,'Mortality Tables'!$N$1:$DN$1,0),FALSE),VLOOKUP($T240,Fe_Annuity_Tables,MATCH(CH$3+3,'Mortality Tables'!$N$1:$DN$1,0),FALSE)),"")</f>
        <v/>
      </c>
      <c r="CI240" s="685" t="str">
        <f>IFERROR((CH240+AR240*Contr_Rate)*(1+Inv_Return)*IF($D240=$C$1,VLOOKUP($T240,Male_Annuity_Tables,MATCH($BS$3+3,'Mortality Tables'!$N$1:$DN$1,0),FALSE),VLOOKUP($T240,Fe_Annuity_Tables,MATCH(CI$3+3,'Mortality Tables'!$N$1:$DN$1,0),FALSE)),"")</f>
        <v/>
      </c>
      <c r="CJ240" s="685" t="str">
        <f>IFERROR((CI240+AS240*Contr_Rate)*(1+Inv_Return)*IF($D240=$C$1,VLOOKUP($T240,Male_Annuity_Tables,MATCH($BS$3+3,'Mortality Tables'!$N$1:$DN$1,0),FALSE),VLOOKUP($T240,Fe_Annuity_Tables,MATCH(CJ$3+3,'Mortality Tables'!$N$1:$DN$1,0),FALSE)),"")</f>
        <v/>
      </c>
      <c r="CK240" s="685" t="str">
        <f>IFERROR((CJ240+AT240*Contr_Rate)*(1+Inv_Return)*IF($D240=$C$1,VLOOKUP($T240,Male_Annuity_Tables,MATCH($BS$3+3,'Mortality Tables'!$N$1:$DN$1,0),FALSE),VLOOKUP($T240,Fe_Annuity_Tables,MATCH(CK$3+3,'Mortality Tables'!$N$1:$DN$1,0),FALSE)),"")</f>
        <v/>
      </c>
      <c r="CL240" s="685" t="str">
        <f>IFERROR((CK240+AU240*Contr_Rate)*(1+Inv_Return)*IF($D240=$C$1,VLOOKUP($T240,Male_Annuity_Tables,MATCH($BS$3+3,'Mortality Tables'!$N$1:$DN$1,0),FALSE),VLOOKUP($T240,Fe_Annuity_Tables,MATCH(CL$3+3,'Mortality Tables'!$N$1:$DN$1,0),FALSE)),"")</f>
        <v/>
      </c>
      <c r="CM240" s="685" t="str">
        <f>IFERROR((CL240+AV240*Contr_Rate)*(1+Inv_Return)*IF($D240=$C$1,VLOOKUP($T240,Male_Annuity_Tables,MATCH($BS$3+3,'Mortality Tables'!$N$1:$DN$1,0),FALSE),VLOOKUP($T240,Fe_Annuity_Tables,MATCH(CM$3+3,'Mortality Tables'!$N$1:$DN$1,0),FALSE)),"")</f>
        <v/>
      </c>
      <c r="CN240" s="685" t="str">
        <f>IFERROR((CM240+AW240*Contr_Rate)*(1+Inv_Return)*IF($D240=$C$1,VLOOKUP($T240,Male_Annuity_Tables,MATCH($BS$3+3,'Mortality Tables'!$N$1:$DN$1,0),FALSE),VLOOKUP($T240,Fe_Annuity_Tables,MATCH(CN$3+3,'Mortality Tables'!$N$1:$DN$1,0),FALSE)),"")</f>
        <v/>
      </c>
      <c r="CO240" s="685" t="str">
        <f>IFERROR((CN240+AX240*Contr_Rate)*(1+Inv_Return)*IF($D240=$C$1,VLOOKUP($T240,Male_Annuity_Tables,MATCH($BS$3+3,'Mortality Tables'!$N$1:$DN$1,0),FALSE),VLOOKUP($T240,Fe_Annuity_Tables,MATCH(CO$3+3,'Mortality Tables'!$N$1:$DN$1,0),FALSE)),"")</f>
        <v/>
      </c>
      <c r="CP240" s="685" t="str">
        <f>IFERROR((CO240+AY240*Contr_Rate)*(1+Inv_Return)*IF($D240=$C$1,VLOOKUP($T240,Male_Annuity_Tables,MATCH($BS$3+3,'Mortality Tables'!$N$1:$DN$1,0),FALSE),VLOOKUP($T240,Fe_Annuity_Tables,MATCH(CP$3+3,'Mortality Tables'!$N$1:$DN$1,0),FALSE)),"")</f>
        <v/>
      </c>
      <c r="CQ240" s="685" t="str">
        <f>IFERROR((CP240+AZ240*Contr_Rate)*(1+Inv_Return)*IF($D240=$C$1,VLOOKUP($T240,Male_Annuity_Tables,MATCH($BS$3+3,'Mortality Tables'!$N$1:$DN$1,0),FALSE),VLOOKUP($T240,Fe_Annuity_Tables,MATCH(CQ$3+3,'Mortality Tables'!$N$1:$DN$1,0),FALSE)),"")</f>
        <v/>
      </c>
      <c r="CR240" s="685" t="str">
        <f>IFERROR((CQ240+BA240*Contr_Rate)*(1+Inv_Return)*IF($D240=$C$1,VLOOKUP($T240,Male_Annuity_Tables,MATCH($BS$3+3,'Mortality Tables'!$N$1:$DN$1,0),FALSE),VLOOKUP($T240,Fe_Annuity_Tables,MATCH(CR$3+3,'Mortality Tables'!$N$1:$DN$1,0),FALSE)),"")</f>
        <v/>
      </c>
      <c r="CS240" s="685" t="str">
        <f>IFERROR((CR240+BB240*Contr_Rate)*(1+Inv_Return)*IF($D240=$C$1,VLOOKUP($T240,Male_Annuity_Tables,MATCH($BS$3+3,'Mortality Tables'!$N$1:$DN$1,0),FALSE),VLOOKUP($T240,Fe_Annuity_Tables,MATCH(CS$3+3,'Mortality Tables'!$N$1:$DN$1,0),FALSE)),"")</f>
        <v/>
      </c>
      <c r="CT240" s="685" t="str">
        <f>IFERROR((CS240+BC240*Contr_Rate)*(1+Inv_Return)*IF($D240=$C$1,VLOOKUP($T240,Male_Annuity_Tables,MATCH($BS$3+3,'Mortality Tables'!$N$1:$DN$1,0),FALSE),VLOOKUP($T240,Fe_Annuity_Tables,MATCH(CT$3+3,'Mortality Tables'!$N$1:$DN$1,0),FALSE)),"")</f>
        <v/>
      </c>
      <c r="CU240" s="685" t="str">
        <f>IFERROR((CT240+BD240*Contr_Rate)*(1+Inv_Return)*IF($D240=$C$1,VLOOKUP($T240,Male_Annuity_Tables,MATCH($BS$3+3,'Mortality Tables'!$N$1:$DN$1,0),FALSE),VLOOKUP($T240,Fe_Annuity_Tables,MATCH(CU$3+3,'Mortality Tables'!$N$1:$DN$1,0),FALSE)),"")</f>
        <v/>
      </c>
      <c r="CV240" s="685" t="str">
        <f>IFERROR((CU240+BE240*Contr_Rate)*(1+Inv_Return)*IF($D240=$C$1,VLOOKUP($T240,Male_Annuity_Tables,MATCH($BS$3+3,'Mortality Tables'!$N$1:$DN$1,0),FALSE),VLOOKUP($T240,Fe_Annuity_Tables,MATCH(CV$3+3,'Mortality Tables'!$N$1:$DN$1,0),FALSE)),"")</f>
        <v/>
      </c>
      <c r="CW240" s="685" t="str">
        <f>IFERROR((CV240+BF240*Contr_Rate)*(1+Inv_Return)*IF($D240=$C$1,VLOOKUP($T240,Male_Annuity_Tables,MATCH($BS$3+3,'Mortality Tables'!$N$1:$DN$1,0),FALSE),VLOOKUP($T240,Fe_Annuity_Tables,MATCH(CW$3+3,'Mortality Tables'!$N$1:$DN$1,0),FALSE)),"")</f>
        <v/>
      </c>
      <c r="CX240" s="685" t="str">
        <f>IFERROR((CW240+BG240*Contr_Rate)*(1+Inv_Return)*IF($D240=$C$1,VLOOKUP($T240,Male_Annuity_Tables,MATCH($BS$3+3,'Mortality Tables'!$N$1:$DN$1,0),FALSE),VLOOKUP($T240,Fe_Annuity_Tables,MATCH(CX$3+3,'Mortality Tables'!$N$1:$DN$1,0),FALSE)),"")</f>
        <v/>
      </c>
      <c r="CY240" s="685" t="str">
        <f>IFERROR((CX240+BH240*Contr_Rate)*(1+Inv_Return)*IF($D240=$C$1,VLOOKUP($T240,Male_Annuity_Tables,MATCH($BS$3+3,'Mortality Tables'!$N$1:$DN$1,0),FALSE),VLOOKUP($T240,Fe_Annuity_Tables,MATCH(CY$3+3,'Mortality Tables'!$N$1:$DN$1,0),FALSE)),"")</f>
        <v/>
      </c>
      <c r="CZ240" s="685" t="str">
        <f>IFERROR((CY240+BI240*Contr_Rate)*(1+Inv_Return)*IF($D240=$C$1,VLOOKUP($T240,Male_Annuity_Tables,MATCH($BS$3+3,'Mortality Tables'!$N$1:$DN$1,0),FALSE),VLOOKUP($T240,Fe_Annuity_Tables,MATCH(CZ$3+3,'Mortality Tables'!$N$1:$DN$1,0),FALSE)),"")</f>
        <v/>
      </c>
      <c r="DA240" s="685" t="str">
        <f>IFERROR((CZ240+BJ240*Contr_Rate)*(1+Inv_Return)*IF($D240=$C$1,VLOOKUP($T240,Male_Annuity_Tables,MATCH($BS$3+3,'Mortality Tables'!$N$1:$DN$1,0),FALSE),VLOOKUP($T240,Fe_Annuity_Tables,MATCH(DA$3+3,'Mortality Tables'!$N$1:$DN$1,0),FALSE)),"")</f>
        <v/>
      </c>
      <c r="DB240" s="685" t="str">
        <f>IFERROR((DA240+BK240*Contr_Rate)*(1+Inv_Return)*IF($D240=$C$1,VLOOKUP($T240,Male_Annuity_Tables,MATCH($BS$3+3,'Mortality Tables'!$N$1:$DN$1,0),FALSE),VLOOKUP($T240,Fe_Annuity_Tables,MATCH(DB$3+3,'Mortality Tables'!$N$1:$DN$1,0),FALSE)),"")</f>
        <v/>
      </c>
      <c r="DC240" s="685" t="str">
        <f>IFERROR((DB240+BL240*Contr_Rate)*(1+Inv_Return)*IF($D240=$C$1,VLOOKUP($T240,Male_Annuity_Tables,MATCH($BS$3+3,'Mortality Tables'!$N$1:$DN$1,0),FALSE),VLOOKUP($T240,Fe_Annuity_Tables,MATCH(DC$3+3,'Mortality Tables'!$N$1:$DN$1,0),FALSE)),"")</f>
        <v/>
      </c>
      <c r="DD240" s="685" t="str">
        <f>IFERROR((DC240+BM240*Contr_Rate)*(1+Inv_Return)*IF($D240=$C$1,VLOOKUP($T240,Male_Annuity_Tables,MATCH($BS$3+3,'Mortality Tables'!$N$1:$DN$1,0),FALSE),VLOOKUP($T240,Fe_Annuity_Tables,MATCH(DD$3+3,'Mortality Tables'!$N$1:$DN$1,0),FALSE)),"")</f>
        <v/>
      </c>
      <c r="DE240" s="685" t="str">
        <f>IFERROR((DD240+BN240*Contr_Rate)*(1+Inv_Return)*IF($D240=$C$1,VLOOKUP($T240,Male_Annuity_Tables,MATCH($BS$3+3,'Mortality Tables'!$N$1:$DN$1,0),FALSE),VLOOKUP($T240,Fe_Annuity_Tables,MATCH(DE$3+3,'Mortality Tables'!$N$1:$DN$1,0),FALSE)),"")</f>
        <v/>
      </c>
      <c r="DF240" s="685" t="str">
        <f>IFERROR((DE240+BO240*Contr_Rate)*(1+Inv_Return)*IF($D240=$C$1,VLOOKUP($T240,Male_Annuity_Tables,MATCH($BS$3+3,'Mortality Tables'!$N$1:$DN$1,0),FALSE),VLOOKUP($T240,Fe_Annuity_Tables,MATCH(DF$3+3,'Mortality Tables'!$N$1:$DN$1,0),FALSE)),"")</f>
        <v/>
      </c>
      <c r="DG240" s="685" t="str">
        <f>IFERROR((DF240+BP240*Contr_Rate)*(1+Inv_Return)*IF($D240=$C$1,VLOOKUP($T240,Male_Annuity_Tables,MATCH($BS$3+3,'Mortality Tables'!$N$1:$DN$1,0),FALSE),VLOOKUP($T240,Fe_Annuity_Tables,MATCH(DG$3+3,'Mortality Tables'!$N$1:$DN$1,0),FALSE)),"")</f>
        <v/>
      </c>
      <c r="DH240" s="685" t="str">
        <f>IFERROR((DG240+BQ240*Contr_Rate)*(1+Inv_Return)*IF($D240=$C$1,VLOOKUP($T240,Male_Annuity_Tables,MATCH($BS$3+3,'Mortality Tables'!$N$1:$DN$1,0),FALSE),VLOOKUP($T240,Fe_Annuity_Tables,MATCH(DH$3+3,'Mortality Tables'!$N$1:$DN$1,0),FALSE)),"")</f>
        <v/>
      </c>
      <c r="DJ240" s="686">
        <f t="shared" si="144"/>
        <v>0</v>
      </c>
      <c r="DK240" s="680">
        <f t="shared" si="60"/>
        <v>8.8017766057058875</v>
      </c>
      <c r="DL240" s="686">
        <f t="shared" si="145"/>
        <v>0</v>
      </c>
      <c r="DM240" s="686">
        <f t="shared" si="132"/>
        <v>0</v>
      </c>
      <c r="DN240" s="687" t="str">
        <f t="shared" si="146"/>
        <v/>
      </c>
      <c r="DP240" s="688" t="str">
        <f t="shared" si="147"/>
        <v/>
      </c>
      <c r="DQ240" s="688" t="str">
        <f t="shared" si="148"/>
        <v/>
      </c>
      <c r="DR240" s="688" t="str">
        <f t="shared" si="149"/>
        <v/>
      </c>
    </row>
    <row r="241" spans="1:122" s="657" customFormat="1" ht="14.5">
      <c r="A241" s="675" t="s">
        <v>1550</v>
      </c>
      <c r="B241" s="675" t="s">
        <v>1551</v>
      </c>
      <c r="C241" s="675" t="s">
        <v>541</v>
      </c>
      <c r="D241" s="675" t="s">
        <v>60</v>
      </c>
      <c r="E241" s="676">
        <v>35855</v>
      </c>
      <c r="F241" s="677">
        <v>42964</v>
      </c>
      <c r="G241" s="677">
        <v>44937</v>
      </c>
      <c r="H241" s="678">
        <v>1199973</v>
      </c>
      <c r="I241" s="678">
        <v>119779.21</v>
      </c>
      <c r="J241" s="678">
        <v>77132.88</v>
      </c>
      <c r="K241" s="678">
        <v>27104.01</v>
      </c>
      <c r="L241" s="678">
        <v>224016.10000000003</v>
      </c>
      <c r="M241" s="679">
        <f>IF(COUNTIF($A$4:A241,A241)=1,0,1)</f>
        <v>0</v>
      </c>
      <c r="N241" s="680" t="str">
        <f t="shared" si="138"/>
        <v>Okay</v>
      </c>
      <c r="O241" s="680" t="str">
        <f t="shared" si="139"/>
        <v>TRUE</v>
      </c>
      <c r="P241" s="680" t="b">
        <f t="shared" si="140"/>
        <v>1</v>
      </c>
      <c r="Q241" s="680" t="b">
        <f t="shared" si="76"/>
        <v>1</v>
      </c>
      <c r="R241" s="680" t="b">
        <f t="shared" si="77"/>
        <v>1</v>
      </c>
      <c r="S241" s="681">
        <f t="shared" si="141"/>
        <v>19.476712328767125</v>
      </c>
      <c r="T241" s="682">
        <f t="shared" si="78"/>
        <v>26</v>
      </c>
      <c r="U241" s="682">
        <f t="shared" si="130"/>
        <v>24</v>
      </c>
      <c r="V241" s="682">
        <f t="shared" si="79"/>
        <v>1.9698630136986301</v>
      </c>
      <c r="W241" s="682">
        <f t="shared" si="142"/>
        <v>34</v>
      </c>
      <c r="X241" s="683">
        <f t="shared" si="143"/>
        <v>7616547.4000000013</v>
      </c>
      <c r="Y241" s="684">
        <f t="shared" si="123"/>
        <v>1.24E-3</v>
      </c>
      <c r="Z241" s="684">
        <f>IF($D241=$C$1,VLOOKUP($T241,Male_Annuity_Tables,MATCH($W241+2,'Mortality Tables'!$DS$1:$HT$1,0),FALSE),VLOOKUP($T241,Fe_Annuity_Tables,MATCH($W241+2,'Mortality Tables'!$M$1:$DN$1,0),FALSE))</f>
        <v>3.5743278263014166E-3</v>
      </c>
      <c r="AA241" s="664"/>
      <c r="AB241" s="685">
        <f t="shared" si="156"/>
        <v>1261111.6243500002</v>
      </c>
      <c r="AC241" s="685">
        <f t="shared" si="156"/>
        <v>1325365.2616106325</v>
      </c>
      <c r="AD241" s="685">
        <f t="shared" si="156"/>
        <v>1392892.6216896945</v>
      </c>
      <c r="AE241" s="685">
        <f t="shared" si="156"/>
        <v>1463860.5007647844</v>
      </c>
      <c r="AF241" s="685">
        <f t="shared" si="156"/>
        <v>1538444.1932787499</v>
      </c>
      <c r="AG241" s="685">
        <f t="shared" si="156"/>
        <v>1616827.9249263026</v>
      </c>
      <c r="AH241" s="685">
        <f t="shared" si="156"/>
        <v>1699205.3077012976</v>
      </c>
      <c r="AI241" s="685">
        <f t="shared" si="156"/>
        <v>1785779.8181286789</v>
      </c>
      <c r="AJ241" s="685">
        <f t="shared" si="156"/>
        <v>1876765.2998623352</v>
      </c>
      <c r="AK241" s="685">
        <f t="shared" si="156"/>
        <v>1972386.4918903213</v>
      </c>
      <c r="AL241" s="685">
        <f t="shared" si="156"/>
        <v>2072879.5836521331</v>
      </c>
      <c r="AM241" s="685">
        <f t="shared" si="156"/>
        <v>2178492.7984392093</v>
      </c>
      <c r="AN241" s="685">
        <f t="shared" si="156"/>
        <v>2289487.0065196869</v>
      </c>
      <c r="AO241" s="685">
        <f t="shared" si="156"/>
        <v>2406136.3695018655</v>
      </c>
      <c r="AP241" s="685">
        <f t="shared" si="156"/>
        <v>2528729.0175279854</v>
      </c>
      <c r="AQ241" s="685">
        <f t="shared" si="156"/>
        <v>2657567.7609710363</v>
      </c>
      <c r="AR241" s="685">
        <f t="shared" si="155"/>
        <v>2792970.8383925105</v>
      </c>
      <c r="AS241" s="685">
        <f t="shared" si="155"/>
        <v>2935272.7026086091</v>
      </c>
      <c r="AT241" s="685">
        <f t="shared" si="155"/>
        <v>3084824.8468065178</v>
      </c>
      <c r="AU241" s="685">
        <f t="shared" si="155"/>
        <v>3241996.6727513103</v>
      </c>
      <c r="AV241" s="685">
        <f t="shared" si="155"/>
        <v>3407176.4032279891</v>
      </c>
      <c r="AW241" s="685">
        <f t="shared" si="155"/>
        <v>3580772.0409724559</v>
      </c>
      <c r="AX241" s="685">
        <f t="shared" si="155"/>
        <v>3763212.3764600023</v>
      </c>
      <c r="AY241" s="685">
        <f t="shared" si="155"/>
        <v>3954948.0470406399</v>
      </c>
      <c r="AZ241" s="685">
        <f t="shared" si="155"/>
        <v>4156452.6500373604</v>
      </c>
      <c r="BA241" s="685">
        <f t="shared" si="155"/>
        <v>4368223.9125567637</v>
      </c>
      <c r="BB241" s="685">
        <f t="shared" si="155"/>
        <v>4590784.9209015314</v>
      </c>
      <c r="BC241" s="685">
        <f t="shared" si="155"/>
        <v>4824685.4126214646</v>
      </c>
      <c r="BD241" s="685">
        <f t="shared" si="155"/>
        <v>5070503.1343945274</v>
      </c>
      <c r="BE241" s="685">
        <f t="shared" si="155"/>
        <v>5328845.2690919293</v>
      </c>
      <c r="BF241" s="685">
        <f t="shared" si="155"/>
        <v>5600349.935552164</v>
      </c>
      <c r="BG241" s="685">
        <f t="shared" si="157"/>
        <v>5885687.7647685464</v>
      </c>
      <c r="BH241" s="685">
        <f t="shared" si="157"/>
        <v>6185563.5563835036</v>
      </c>
      <c r="BI241" s="685">
        <f t="shared" si="153"/>
        <v>6500718.0195812434</v>
      </c>
      <c r="BJ241" s="685" t="str">
        <f t="shared" si="153"/>
        <v/>
      </c>
      <c r="BK241" s="685" t="str">
        <f t="shared" si="153"/>
        <v/>
      </c>
      <c r="BL241" s="685" t="str">
        <f t="shared" si="153"/>
        <v/>
      </c>
      <c r="BM241" s="685" t="str">
        <f t="shared" si="153"/>
        <v/>
      </c>
      <c r="BN241" s="685" t="str">
        <f t="shared" si="153"/>
        <v/>
      </c>
      <c r="BO241" s="685" t="str">
        <f t="shared" si="153"/>
        <v/>
      </c>
      <c r="BP241" s="685" t="str">
        <f t="shared" si="153"/>
        <v/>
      </c>
      <c r="BQ241" s="685" t="str">
        <f t="shared" si="153"/>
        <v/>
      </c>
      <c r="BR241" s="529"/>
      <c r="BS241" s="685">
        <f>IFERROR(($L241+AB241*Contr_Rate)*(1+Inv_Return)*IF($D241=$C$1,VLOOKUP($T241,Male_Annuity_Tables,MATCH($BS$3+3,'Mortality Tables'!$N$1:$DN$1,0),FALSE),VLOOKUP($T241,Fe_Annuity_Tables,MATCH(BS$3+3,'Mortality Tables'!$N$1:$DN$1,0),FALSE)),"")</f>
        <v>494586.8586443477</v>
      </c>
      <c r="BT241" s="685">
        <f>IFERROR(($BS241+AC241*Contr_Rate)*(1+Inv_Return)*IF($D241=$C$1,VLOOKUP($T241,Male_Annuity_Tables,MATCH($BS$3+3,'Mortality Tables'!$N$1:$DN$1,0),FALSE),VLOOKUP($T241,Fe_Annuity_Tables,MATCH(BT$3+3,'Mortality Tables'!$N$1:$DN$1,0),FALSE)),"")</f>
        <v>585324.72696017427</v>
      </c>
      <c r="BU241" s="685">
        <f>IFERROR((BT241+AD241*Contr_Rate)*(1+Inv_Return)*IF($D241=$C$1,VLOOKUP($T241,Male_Annuity_Tables,MATCH($BS$3+3,'Mortality Tables'!$N$1:$DN$1,0),FALSE),VLOOKUP($T241,Fe_Annuity_Tables,MATCH(BU$3+3,'Mortality Tables'!$N$1:$DN$1,0),FALSE)),"")</f>
        <v>525840.94900905108</v>
      </c>
      <c r="BV241" s="685">
        <f>IFERROR((BU241+AE241*Contr_Rate)*(1+Inv_Return)*IF($D241=$C$1,VLOOKUP($T241,Male_Annuity_Tables,MATCH($BS$3+3,'Mortality Tables'!$N$1:$DN$1,0),FALSE),VLOOKUP($T241,Fe_Annuity_Tables,MATCH(BV$3+3,'Mortality Tables'!$N$1:$DN$1,0),FALSE)),"")</f>
        <v>404130.90686271072</v>
      </c>
      <c r="BW241" s="685">
        <f>IFERROR((BV241+AF241*Contr_Rate)*(1+Inv_Return)*IF($D241=$C$1,VLOOKUP($T241,Male_Annuity_Tables,MATCH($BS$3+3,'Mortality Tables'!$N$1:$DN$1,0),FALSE),VLOOKUP($T241,Fe_Annuity_Tables,MATCH(BW$3+3,'Mortality Tables'!$N$1:$DN$1,0),FALSE)),"")</f>
        <v>289641.59927905217</v>
      </c>
      <c r="BX241" s="685">
        <f>IFERROR((BW241+AG241*Contr_Rate)*(1+Inv_Return)*IF($D241=$C$1,VLOOKUP($T241,Male_Annuity_Tables,MATCH($BS$3+3,'Mortality Tables'!$N$1:$DN$1,0),FALSE),VLOOKUP($T241,Fe_Annuity_Tables,MATCH(BX$3+3,'Mortality Tables'!$N$1:$DN$1,0),FALSE)),"")</f>
        <v>207082.17954611633</v>
      </c>
      <c r="BY241" s="685">
        <f>IFERROR((BX241+AH241*Contr_Rate)*(1+Inv_Return)*IF($D241=$C$1,VLOOKUP($T241,Male_Annuity_Tables,MATCH($BS$3+3,'Mortality Tables'!$N$1:$DN$1,0),FALSE),VLOOKUP($T241,Fe_Annuity_Tables,MATCH(BY$3+3,'Mortality Tables'!$N$1:$DN$1,0),FALSE)),"")</f>
        <v>153083.91251236192</v>
      </c>
      <c r="BZ241" s="685">
        <f>IFERROR((BY241+AI241*Contr_Rate)*(1+Inv_Return)*IF($D241=$C$1,VLOOKUP($T241,Male_Annuity_Tables,MATCH($BS$3+3,'Mortality Tables'!$N$1:$DN$1,0),FALSE),VLOOKUP($T241,Fe_Annuity_Tables,MATCH(BZ$3+3,'Mortality Tables'!$N$1:$DN$1,0),FALSE)),"")</f>
        <v>117512.01831481577</v>
      </c>
      <c r="CA241" s="685">
        <f>IFERROR((BZ241+AJ241*Contr_Rate)*(1+Inv_Return)*IF($D241=$C$1,VLOOKUP($T241,Male_Annuity_Tables,MATCH($BS$3+3,'Mortality Tables'!$N$1:$DN$1,0),FALSE),VLOOKUP($T241,Fe_Annuity_Tables,MATCH(CA$3+3,'Mortality Tables'!$N$1:$DN$1,0),FALSE)),"")</f>
        <v>92743.541348489365</v>
      </c>
      <c r="CB241" s="685">
        <f>IFERROR((CA241+AK241*Contr_Rate)*(1+Inv_Return)*IF($D241=$C$1,VLOOKUP($T241,Male_Annuity_Tables,MATCH($BS$3+3,'Mortality Tables'!$N$1:$DN$1,0),FALSE),VLOOKUP($T241,Fe_Annuity_Tables,MATCH(CB$3+3,'Mortality Tables'!$N$1:$DN$1,0),FALSE)),"")</f>
        <v>74507.801397924079</v>
      </c>
      <c r="CC241" s="685">
        <f>IFERROR((CB241+AL241*Contr_Rate)*(1+Inv_Return)*IF($D241=$C$1,VLOOKUP($T241,Male_Annuity_Tables,MATCH($BS$3+3,'Mortality Tables'!$N$1:$DN$1,0),FALSE),VLOOKUP($T241,Fe_Annuity_Tables,MATCH(CC$3+3,'Mortality Tables'!$N$1:$DN$1,0),FALSE)),"")</f>
        <v>60547.798566992285</v>
      </c>
      <c r="CD241" s="685">
        <f>IFERROR((CC241+AM241*Contr_Rate)*(1+Inv_Return)*IF($D241=$C$1,VLOOKUP($T241,Male_Annuity_Tables,MATCH($BS$3+3,'Mortality Tables'!$N$1:$DN$1,0),FALSE),VLOOKUP($T241,Fe_Annuity_Tables,MATCH(CD$3+3,'Mortality Tables'!$N$1:$DN$1,0),FALSE)),"")</f>
        <v>49589.125341128041</v>
      </c>
      <c r="CE241" s="685">
        <f>IFERROR((CD241+AN241*Contr_Rate)*(1+Inv_Return)*IF($D241=$C$1,VLOOKUP($T241,Male_Annuity_Tables,MATCH($BS$3+3,'Mortality Tables'!$N$1:$DN$1,0),FALSE),VLOOKUP($T241,Fe_Annuity_Tables,MATCH(CE$3+3,'Mortality Tables'!$N$1:$DN$1,0),FALSE)),"")</f>
        <v>40841.588905157652</v>
      </c>
      <c r="CF241" s="685">
        <f>IFERROR((CE241+AO241*Contr_Rate)*(1+Inv_Return)*IF($D241=$C$1,VLOOKUP($T241,Male_Annuity_Tables,MATCH($BS$3+3,'Mortality Tables'!$N$1:$DN$1,0),FALSE),VLOOKUP($T241,Fe_Annuity_Tables,MATCH(CF$3+3,'Mortality Tables'!$N$1:$DN$1,0),FALSE)),"")</f>
        <v>33776.193736719681</v>
      </c>
      <c r="CG241" s="685">
        <f>IFERROR((CF241+AP241*Contr_Rate)*(1+Inv_Return)*IF($D241=$C$1,VLOOKUP($T241,Male_Annuity_Tables,MATCH($BS$3+3,'Mortality Tables'!$N$1:$DN$1,0),FALSE),VLOOKUP($T241,Fe_Annuity_Tables,MATCH(CG$3+3,'Mortality Tables'!$N$1:$DN$1,0),FALSE)),"")</f>
        <v>29771.260777962831</v>
      </c>
      <c r="CH241" s="685">
        <f>IFERROR((CG241+AQ241*Contr_Rate)*(1+Inv_Return)*IF($D241=$C$1,VLOOKUP($T241,Male_Annuity_Tables,MATCH($BS$3+3,'Mortality Tables'!$N$1:$DN$1,0),FALSE),VLOOKUP($T241,Fe_Annuity_Tables,MATCH(CH$3+3,'Mortality Tables'!$N$1:$DN$1,0),FALSE)),"")</f>
        <v>26358.416544989021</v>
      </c>
      <c r="CI241" s="685">
        <f>IFERROR((CH241+AR241*Contr_Rate)*(1+Inv_Return)*IF($D241=$C$1,VLOOKUP($T241,Male_Annuity_Tables,MATCH($BS$3+3,'Mortality Tables'!$N$1:$DN$1,0),FALSE),VLOOKUP($T241,Fe_Annuity_Tables,MATCH(CI$3+3,'Mortality Tables'!$N$1:$DN$1,0),FALSE)),"")</f>
        <v>23362.054035168418</v>
      </c>
      <c r="CJ241" s="685">
        <f>IFERROR((CI241+AS241*Contr_Rate)*(1+Inv_Return)*IF($D241=$C$1,VLOOKUP($T241,Male_Annuity_Tables,MATCH($BS$3+3,'Mortality Tables'!$N$1:$DN$1,0),FALSE),VLOOKUP($T241,Fe_Annuity_Tables,MATCH(CJ$3+3,'Mortality Tables'!$N$1:$DN$1,0),FALSE)),"")</f>
        <v>20722.231208918267</v>
      </c>
      <c r="CK241" s="685">
        <f>IFERROR((CJ241+AT241*Contr_Rate)*(1+Inv_Return)*IF($D241=$C$1,VLOOKUP($T241,Male_Annuity_Tables,MATCH($BS$3+3,'Mortality Tables'!$N$1:$DN$1,0),FALSE),VLOOKUP($T241,Fe_Annuity_Tables,MATCH(CK$3+3,'Mortality Tables'!$N$1:$DN$1,0),FALSE)),"")</f>
        <v>18391.522449579297</v>
      </c>
      <c r="CL241" s="685">
        <f>IFERROR((CK241+AU241*Contr_Rate)*(1+Inv_Return)*IF($D241=$C$1,VLOOKUP($T241,Male_Annuity_Tables,MATCH($BS$3+3,'Mortality Tables'!$N$1:$DN$1,0),FALSE),VLOOKUP($T241,Fe_Annuity_Tables,MATCH(CL$3+3,'Mortality Tables'!$N$1:$DN$1,0),FALSE)),"")</f>
        <v>16330.598044526587</v>
      </c>
      <c r="CM241" s="685">
        <f>IFERROR((CL241+AV241*Contr_Rate)*(1+Inv_Return)*IF($D241=$C$1,VLOOKUP($T241,Male_Annuity_Tables,MATCH($BS$3+3,'Mortality Tables'!$N$1:$DN$1,0),FALSE),VLOOKUP($T241,Fe_Annuity_Tables,MATCH(CM$3+3,'Mortality Tables'!$N$1:$DN$1,0),FALSE)),"")</f>
        <v>14505.522987892775</v>
      </c>
      <c r="CN241" s="685">
        <f>IFERROR((CM241+AW241*Contr_Rate)*(1+Inv_Return)*IF($D241=$C$1,VLOOKUP($T241,Male_Annuity_Tables,MATCH($BS$3+3,'Mortality Tables'!$N$1:$DN$1,0),FALSE),VLOOKUP($T241,Fe_Annuity_Tables,MATCH(CN$3+3,'Mortality Tables'!$N$1:$DN$1,0),FALSE)),"")</f>
        <v>12887.307503824353</v>
      </c>
      <c r="CO241" s="685">
        <f>IFERROR((CN241+AX241*Contr_Rate)*(1+Inv_Return)*IF($D241=$C$1,VLOOKUP($T241,Male_Annuity_Tables,MATCH($BS$3+3,'Mortality Tables'!$N$1:$DN$1,0),FALSE),VLOOKUP($T241,Fe_Annuity_Tables,MATCH(CO$3+3,'Mortality Tables'!$N$1:$DN$1,0),FALSE)),"")</f>
        <v>11451.387911262897</v>
      </c>
      <c r="CP241" s="685">
        <f>IFERROR((CO241+AY241*Contr_Rate)*(1+Inv_Return)*IF($D241=$C$1,VLOOKUP($T241,Male_Annuity_Tables,MATCH($BS$3+3,'Mortality Tables'!$N$1:$DN$1,0),FALSE),VLOOKUP($T241,Fe_Annuity_Tables,MATCH(CP$3+3,'Mortality Tables'!$N$1:$DN$1,0),FALSE)),"")</f>
        <v>10176.236036004546</v>
      </c>
      <c r="CQ241" s="685">
        <f>IFERROR((CP241+AZ241*Contr_Rate)*(1+Inv_Return)*IF($D241=$C$1,VLOOKUP($T241,Male_Annuity_Tables,MATCH($BS$3+3,'Mortality Tables'!$N$1:$DN$1,0),FALSE),VLOOKUP($T241,Fe_Annuity_Tables,MATCH(CQ$3+3,'Mortality Tables'!$N$1:$DN$1,0),FALSE)),"")</f>
        <v>9574.8966397396653</v>
      </c>
      <c r="CR241" s="685">
        <f>IFERROR((CQ241+BA241*Contr_Rate)*(1+Inv_Return)*IF($D241=$C$1,VLOOKUP($T241,Male_Annuity_Tables,MATCH($BS$3+3,'Mortality Tables'!$N$1:$DN$1,0),FALSE),VLOOKUP($T241,Fe_Annuity_Tables,MATCH(CR$3+3,'Mortality Tables'!$N$1:$DN$1,0),FALSE)),"")</f>
        <v>9012.1400002983482</v>
      </c>
      <c r="CS241" s="685">
        <f>IFERROR((CR241+BB241*Contr_Rate)*(1+Inv_Return)*IF($D241=$C$1,VLOOKUP($T241,Male_Annuity_Tables,MATCH($BS$3+3,'Mortality Tables'!$N$1:$DN$1,0),FALSE),VLOOKUP($T241,Fe_Annuity_Tables,MATCH(CS$3+3,'Mortality Tables'!$N$1:$DN$1,0),FALSE)),"")</f>
        <v>8480.4998939603593</v>
      </c>
      <c r="CT241" s="685">
        <f>IFERROR((CS241+BC241*Contr_Rate)*(1+Inv_Return)*IF($D241=$C$1,VLOOKUP($T241,Male_Annuity_Tables,MATCH($BS$3+3,'Mortality Tables'!$N$1:$DN$1,0),FALSE),VLOOKUP($T241,Fe_Annuity_Tables,MATCH(CT$3+3,'Mortality Tables'!$N$1:$DN$1,0),FALSE)),"")</f>
        <v>7978.0331018912111</v>
      </c>
      <c r="CU241" s="685">
        <f>IFERROR((CT241+BD241*Contr_Rate)*(1+Inv_Return)*IF($D241=$C$1,VLOOKUP($T241,Male_Annuity_Tables,MATCH($BS$3+3,'Mortality Tables'!$N$1:$DN$1,0),FALSE),VLOOKUP($T241,Fe_Annuity_Tables,MATCH(CU$3+3,'Mortality Tables'!$N$1:$DN$1,0),FALSE)),"")</f>
        <v>7502.9920237857159</v>
      </c>
      <c r="CV241" s="685">
        <f>IFERROR((CU241+BE241*Contr_Rate)*(1+Inv_Return)*IF($D241=$C$1,VLOOKUP($T241,Male_Annuity_Tables,MATCH($BS$3+3,'Mortality Tables'!$N$1:$DN$1,0),FALSE),VLOOKUP($T241,Fe_Annuity_Tables,MATCH(CV$3+3,'Mortality Tables'!$N$1:$DN$1,0),FALSE)),"")</f>
        <v>7445.4943509008799</v>
      </c>
      <c r="CW241" s="685">
        <f>IFERROR((CV241+BF241*Contr_Rate)*(1+Inv_Return)*IF($D241=$C$1,VLOOKUP($T241,Male_Annuity_Tables,MATCH($BS$3+3,'Mortality Tables'!$N$1:$DN$1,0),FALSE),VLOOKUP($T241,Fe_Annuity_Tables,MATCH(CW$3+3,'Mortality Tables'!$N$1:$DN$1,0),FALSE)),"")</f>
        <v>7387.0735036301594</v>
      </c>
      <c r="CX241" s="685">
        <f>IFERROR((CW241+BG241*Contr_Rate)*(1+Inv_Return)*IF($D241=$C$1,VLOOKUP($T241,Male_Annuity_Tables,MATCH($BS$3+3,'Mortality Tables'!$N$1:$DN$1,0),FALSE),VLOOKUP($T241,Fe_Annuity_Tables,MATCH(CX$3+3,'Mortality Tables'!$N$1:$DN$1,0),FALSE)),"")</f>
        <v>7325.3035387905084</v>
      </c>
      <c r="CY241" s="685">
        <f>IFERROR((CX241+BH241*Contr_Rate)*(1+Inv_Return)*IF($D241=$C$1,VLOOKUP($T241,Male_Annuity_Tables,MATCH($BS$3+3,'Mortality Tables'!$N$1:$DN$1,0),FALSE),VLOOKUP($T241,Fe_Annuity_Tables,MATCH(CY$3+3,'Mortality Tables'!$N$1:$DN$1,0),FALSE)),"")</f>
        <v>7259.748031969405</v>
      </c>
      <c r="CZ241" s="685">
        <f>IFERROR((CY241+BI241*Contr_Rate)*(1+Inv_Return)*IF($D241=$C$1,VLOOKUP($T241,Male_Annuity_Tables,MATCH($BS$3+3,'Mortality Tables'!$N$1:$DN$1,0),FALSE),VLOOKUP($T241,Fe_Annuity_Tables,MATCH(CZ$3+3,'Mortality Tables'!$N$1:$DN$1,0),FALSE)),"")</f>
        <v>7190.0757930939499</v>
      </c>
      <c r="DA241" s="685" t="str">
        <f>IFERROR((CZ241+BJ241*Contr_Rate)*(1+Inv_Return)*IF($D241=$C$1,VLOOKUP($T241,Male_Annuity_Tables,MATCH($BS$3+3,'Mortality Tables'!$N$1:$DN$1,0),FALSE),VLOOKUP($T241,Fe_Annuity_Tables,MATCH(DA$3+3,'Mortality Tables'!$N$1:$DN$1,0),FALSE)),"")</f>
        <v/>
      </c>
      <c r="DB241" s="685" t="str">
        <f>IFERROR((DA241+BK241*Contr_Rate)*(1+Inv_Return)*IF($D241=$C$1,VLOOKUP($T241,Male_Annuity_Tables,MATCH($BS$3+3,'Mortality Tables'!$N$1:$DN$1,0),FALSE),VLOOKUP($T241,Fe_Annuity_Tables,MATCH(DB$3+3,'Mortality Tables'!$N$1:$DN$1,0),FALSE)),"")</f>
        <v/>
      </c>
      <c r="DC241" s="685" t="str">
        <f>IFERROR((DB241+BL241*Contr_Rate)*(1+Inv_Return)*IF($D241=$C$1,VLOOKUP($T241,Male_Annuity_Tables,MATCH($BS$3+3,'Mortality Tables'!$N$1:$DN$1,0),FALSE),VLOOKUP($T241,Fe_Annuity_Tables,MATCH(DC$3+3,'Mortality Tables'!$N$1:$DN$1,0),FALSE)),"")</f>
        <v/>
      </c>
      <c r="DD241" s="685" t="str">
        <f>IFERROR((DC241+BM241*Contr_Rate)*(1+Inv_Return)*IF($D241=$C$1,VLOOKUP($T241,Male_Annuity_Tables,MATCH($BS$3+3,'Mortality Tables'!$N$1:$DN$1,0),FALSE),VLOOKUP($T241,Fe_Annuity_Tables,MATCH(DD$3+3,'Mortality Tables'!$N$1:$DN$1,0),FALSE)),"")</f>
        <v/>
      </c>
      <c r="DE241" s="685" t="str">
        <f>IFERROR((DD241+BN241*Contr_Rate)*(1+Inv_Return)*IF($D241=$C$1,VLOOKUP($T241,Male_Annuity_Tables,MATCH($BS$3+3,'Mortality Tables'!$N$1:$DN$1,0),FALSE),VLOOKUP($T241,Fe_Annuity_Tables,MATCH(DE$3+3,'Mortality Tables'!$N$1:$DN$1,0),FALSE)),"")</f>
        <v/>
      </c>
      <c r="DF241" s="685" t="str">
        <f>IFERROR((DE241+BO241*Contr_Rate)*(1+Inv_Return)*IF($D241=$C$1,VLOOKUP($T241,Male_Annuity_Tables,MATCH($BS$3+3,'Mortality Tables'!$N$1:$DN$1,0),FALSE),VLOOKUP($T241,Fe_Annuity_Tables,MATCH(DF$3+3,'Mortality Tables'!$N$1:$DN$1,0),FALSE)),"")</f>
        <v/>
      </c>
      <c r="DG241" s="685" t="str">
        <f>IFERROR((DF241+BP241*Contr_Rate)*(1+Inv_Return)*IF($D241=$C$1,VLOOKUP($T241,Male_Annuity_Tables,MATCH($BS$3+3,'Mortality Tables'!$N$1:$DN$1,0),FALSE),VLOOKUP($T241,Fe_Annuity_Tables,MATCH(DG$3+3,'Mortality Tables'!$N$1:$DN$1,0),FALSE)),"")</f>
        <v/>
      </c>
      <c r="DH241" s="685" t="str">
        <f>IFERROR((DG241+BQ241*Contr_Rate)*(1+Inv_Return)*IF($D241=$C$1,VLOOKUP($T241,Male_Annuity_Tables,MATCH($BS$3+3,'Mortality Tables'!$N$1:$DN$1,0),FALSE),VLOOKUP($T241,Fe_Annuity_Tables,MATCH(DH$3+3,'Mortality Tables'!$N$1:$DN$1,0),FALSE)),"")</f>
        <v/>
      </c>
      <c r="DJ241" s="686">
        <f t="shared" si="144"/>
        <v>585324.72696017427</v>
      </c>
      <c r="DK241" s="680">
        <f t="shared" si="60"/>
        <v>8.8017766057058875</v>
      </c>
      <c r="DL241" s="686">
        <f t="shared" si="145"/>
        <v>44555.501080212387</v>
      </c>
      <c r="DM241" s="686">
        <f t="shared" si="132"/>
        <v>6500718.0195812434</v>
      </c>
      <c r="DN241" s="687">
        <f t="shared" si="146"/>
        <v>6.8539353569873071E-3</v>
      </c>
      <c r="DP241" s="688">
        <f t="shared" si="147"/>
        <v>99408.001892644752</v>
      </c>
      <c r="DQ241" s="688">
        <f t="shared" si="148"/>
        <v>117645.58752117936</v>
      </c>
      <c r="DR241" s="688">
        <f t="shared" si="149"/>
        <v>105689.82402322721</v>
      </c>
    </row>
    <row r="242" spans="1:122" s="657" customFormat="1" ht="14.5">
      <c r="A242" s="675" t="s">
        <v>1552</v>
      </c>
      <c r="B242" s="675" t="s">
        <v>1553</v>
      </c>
      <c r="C242" s="675" t="s">
        <v>115</v>
      </c>
      <c r="D242" s="675" t="s">
        <v>61</v>
      </c>
      <c r="E242" s="676">
        <v>26180</v>
      </c>
      <c r="F242" s="677">
        <v>35822</v>
      </c>
      <c r="G242" s="677">
        <v>41649</v>
      </c>
      <c r="H242" s="678">
        <v>610596</v>
      </c>
      <c r="I242" s="678">
        <v>44330.57</v>
      </c>
      <c r="J242" s="678">
        <v>57966.29</v>
      </c>
      <c r="K242" s="678">
        <v>8950.58</v>
      </c>
      <c r="L242" s="678">
        <v>111247.44</v>
      </c>
      <c r="M242" s="679">
        <f>IF(COUNTIF($A$4:A242,A242)=1,0,1)</f>
        <v>0</v>
      </c>
      <c r="N242" s="680" t="str">
        <f t="shared" si="138"/>
        <v>Okay</v>
      </c>
      <c r="O242" s="680" t="str">
        <f t="shared" si="139"/>
        <v>TRUE</v>
      </c>
      <c r="P242" s="680" t="b">
        <f t="shared" si="140"/>
        <v>1</v>
      </c>
      <c r="Q242" s="680" t="b">
        <f t="shared" si="76"/>
        <v>1</v>
      </c>
      <c r="R242" s="680" t="b">
        <f t="shared" si="77"/>
        <v>1</v>
      </c>
      <c r="S242" s="681">
        <f t="shared" si="141"/>
        <v>26.416438356164385</v>
      </c>
      <c r="T242" s="682">
        <f t="shared" si="78"/>
        <v>53</v>
      </c>
      <c r="U242" s="682">
        <f t="shared" si="130"/>
        <v>42</v>
      </c>
      <c r="V242" s="682">
        <f t="shared" si="79"/>
        <v>10.978082191780821</v>
      </c>
      <c r="W242" s="682">
        <f t="shared" si="142"/>
        <v>7</v>
      </c>
      <c r="X242" s="683">
        <f t="shared" si="143"/>
        <v>778732.08000000007</v>
      </c>
      <c r="Y242" s="684">
        <f t="shared" si="123"/>
        <v>7.2399999999999999E-3</v>
      </c>
      <c r="Z242" s="684">
        <f>IF($D242=$C$1,VLOOKUP($T242,Male_Annuity_Tables,MATCH($W242+2,'Mortality Tables'!$DS$1:$HT$1,0),FALSE),VLOOKUP($T242,Fe_Annuity_Tables,MATCH($W242+2,'Mortality Tables'!$M$1:$DN$1,0),FALSE))</f>
        <v>0.5852455749188441</v>
      </c>
      <c r="AA242" s="664"/>
      <c r="AB242" s="685">
        <f t="shared" si="156"/>
        <v>641705.86620000005</v>
      </c>
      <c r="AC242" s="685">
        <f t="shared" si="156"/>
        <v>674400.78008289007</v>
      </c>
      <c r="AD242" s="685">
        <f t="shared" si="156"/>
        <v>708761.49982811336</v>
      </c>
      <c r="AE242" s="685">
        <f t="shared" si="156"/>
        <v>744872.89824435569</v>
      </c>
      <c r="AF242" s="685">
        <f t="shared" si="156"/>
        <v>782824.17240990559</v>
      </c>
      <c r="AG242" s="685">
        <f t="shared" si="156"/>
        <v>822709.06399419042</v>
      </c>
      <c r="AH242" s="685">
        <f t="shared" si="156"/>
        <v>864626.09080469445</v>
      </c>
      <c r="AI242" s="685" t="str">
        <f t="shared" si="156"/>
        <v/>
      </c>
      <c r="AJ242" s="685" t="str">
        <f t="shared" si="156"/>
        <v/>
      </c>
      <c r="AK242" s="685" t="str">
        <f t="shared" si="156"/>
        <v/>
      </c>
      <c r="AL242" s="685" t="str">
        <f t="shared" si="156"/>
        <v/>
      </c>
      <c r="AM242" s="685" t="str">
        <f t="shared" si="156"/>
        <v/>
      </c>
      <c r="AN242" s="685" t="str">
        <f t="shared" si="156"/>
        <v/>
      </c>
      <c r="AO242" s="685" t="str">
        <f t="shared" si="156"/>
        <v/>
      </c>
      <c r="AP242" s="685" t="str">
        <f t="shared" si="156"/>
        <v/>
      </c>
      <c r="AQ242" s="685" t="str">
        <f t="shared" si="156"/>
        <v/>
      </c>
      <c r="AR242" s="685" t="str">
        <f t="shared" si="155"/>
        <v/>
      </c>
      <c r="AS242" s="685" t="str">
        <f t="shared" si="155"/>
        <v/>
      </c>
      <c r="AT242" s="685" t="str">
        <f t="shared" si="155"/>
        <v/>
      </c>
      <c r="AU242" s="685" t="str">
        <f t="shared" si="155"/>
        <v/>
      </c>
      <c r="AV242" s="685" t="str">
        <f t="shared" si="155"/>
        <v/>
      </c>
      <c r="AW242" s="685" t="str">
        <f t="shared" si="155"/>
        <v/>
      </c>
      <c r="AX242" s="685" t="str">
        <f t="shared" si="155"/>
        <v/>
      </c>
      <c r="AY242" s="685" t="str">
        <f t="shared" si="155"/>
        <v/>
      </c>
      <c r="AZ242" s="685" t="str">
        <f t="shared" si="155"/>
        <v/>
      </c>
      <c r="BA242" s="685" t="str">
        <f t="shared" si="155"/>
        <v/>
      </c>
      <c r="BB242" s="685" t="str">
        <f t="shared" si="155"/>
        <v/>
      </c>
      <c r="BC242" s="685" t="str">
        <f t="shared" si="155"/>
        <v/>
      </c>
      <c r="BD242" s="685" t="str">
        <f t="shared" si="155"/>
        <v/>
      </c>
      <c r="BE242" s="685" t="str">
        <f t="shared" si="155"/>
        <v/>
      </c>
      <c r="BF242" s="685" t="str">
        <f t="shared" si="155"/>
        <v/>
      </c>
      <c r="BG242" s="685" t="str">
        <f t="shared" si="157"/>
        <v/>
      </c>
      <c r="BH242" s="685" t="str">
        <f t="shared" si="157"/>
        <v/>
      </c>
      <c r="BI242" s="685" t="str">
        <f t="shared" si="153"/>
        <v/>
      </c>
      <c r="BJ242" s="685" t="str">
        <f t="shared" si="153"/>
        <v/>
      </c>
      <c r="BK242" s="685" t="str">
        <f t="shared" si="153"/>
        <v/>
      </c>
      <c r="BL242" s="685" t="str">
        <f t="shared" si="153"/>
        <v/>
      </c>
      <c r="BM242" s="685" t="str">
        <f t="shared" si="153"/>
        <v/>
      </c>
      <c r="BN242" s="685" t="str">
        <f t="shared" si="153"/>
        <v/>
      </c>
      <c r="BO242" s="685" t="str">
        <f t="shared" si="153"/>
        <v/>
      </c>
      <c r="BP242" s="685" t="str">
        <f t="shared" si="153"/>
        <v/>
      </c>
      <c r="BQ242" s="685" t="str">
        <f t="shared" si="153"/>
        <v/>
      </c>
      <c r="BR242" s="529"/>
      <c r="BS242" s="685">
        <f>IFERROR(($L242+AB242*Contr_Rate)*(1+Inv_Return)*IF($D242=$C$1,VLOOKUP($T242,Male_Annuity_Tables,MATCH($BS$3+3,'Mortality Tables'!$N$1:$DN$1,0),FALSE),VLOOKUP($T242,Fe_Annuity_Tables,MATCH(BS$3+3,'Mortality Tables'!$N$1:$DN$1,0),FALSE)),"")</f>
        <v>278906.76473673026</v>
      </c>
      <c r="BT242" s="685">
        <f>IFERROR(($BS242+AC242*Contr_Rate)*(1+Inv_Return)*IF($D242=$C$1,VLOOKUP($T242,Male_Annuity_Tables,MATCH($BS$3+3,'Mortality Tables'!$N$1:$DN$1,0),FALSE),VLOOKUP($T242,Fe_Annuity_Tables,MATCH(BT$3+3,'Mortality Tables'!$N$1:$DN$1,0),FALSE)),"")</f>
        <v>441854.8158884513</v>
      </c>
      <c r="BU242" s="685">
        <f>IFERROR((BT242+AD242*Contr_Rate)*(1+Inv_Return)*IF($D242=$C$1,VLOOKUP($T242,Male_Annuity_Tables,MATCH($BS$3+3,'Mortality Tables'!$N$1:$DN$1,0),FALSE),VLOOKUP($T242,Fe_Annuity_Tables,MATCH(BU$3+3,'Mortality Tables'!$N$1:$DN$1,0),FALSE)),"")</f>
        <v>600935.90690595075</v>
      </c>
      <c r="BV242" s="685">
        <f>IFERROR((BU242+AE242*Contr_Rate)*(1+Inv_Return)*IF($D242=$C$1,VLOOKUP($T242,Male_Annuity_Tables,MATCH($BS$3+3,'Mortality Tables'!$N$1:$DN$1,0),FALSE),VLOOKUP($T242,Fe_Annuity_Tables,MATCH(BV$3+3,'Mortality Tables'!$N$1:$DN$1,0),FALSE)),"")</f>
        <v>756948.65133983071</v>
      </c>
      <c r="BW242" s="685">
        <f>IFERROR((BV242+AF242*Contr_Rate)*(1+Inv_Return)*IF($D242=$C$1,VLOOKUP($T242,Male_Annuity_Tables,MATCH($BS$3+3,'Mortality Tables'!$N$1:$DN$1,0),FALSE),VLOOKUP($T242,Fe_Annuity_Tables,MATCH(BW$3+3,'Mortality Tables'!$N$1:$DN$1,0),FALSE)),"")</f>
        <v>910650.89297667705</v>
      </c>
      <c r="BX242" s="685">
        <f>IFERROR((BW242+AG242*Contr_Rate)*(1+Inv_Return)*IF($D242=$C$1,VLOOKUP($T242,Male_Annuity_Tables,MATCH($BS$3+3,'Mortality Tables'!$N$1:$DN$1,0),FALSE),VLOOKUP($T242,Fe_Annuity_Tables,MATCH(BX$3+3,'Mortality Tables'!$N$1:$DN$1,0),FALSE)),"")</f>
        <v>1062764.2932987292</v>
      </c>
      <c r="BY242" s="685">
        <f>IFERROR((BX242+AH242*Contr_Rate)*(1+Inv_Return)*IF($D242=$C$1,VLOOKUP($T242,Male_Annuity_Tables,MATCH($BS$3+3,'Mortality Tables'!$N$1:$DN$1,0),FALSE),VLOOKUP($T242,Fe_Annuity_Tables,MATCH(BY$3+3,'Mortality Tables'!$N$1:$DN$1,0),FALSE)),"")</f>
        <v>1213978.6073956415</v>
      </c>
      <c r="BZ242" s="685" t="str">
        <f>IFERROR((BY242+AI242*Contr_Rate)*(1+Inv_Return)*IF($D242=$C$1,VLOOKUP($T242,Male_Annuity_Tables,MATCH($BS$3+3,'Mortality Tables'!$N$1:$DN$1,0),FALSE),VLOOKUP($T242,Fe_Annuity_Tables,MATCH(BZ$3+3,'Mortality Tables'!$N$1:$DN$1,0),FALSE)),"")</f>
        <v/>
      </c>
      <c r="CA242" s="685" t="str">
        <f>IFERROR((BZ242+AJ242*Contr_Rate)*(1+Inv_Return)*IF($D242=$C$1,VLOOKUP($T242,Male_Annuity_Tables,MATCH($BS$3+3,'Mortality Tables'!$N$1:$DN$1,0),FALSE),VLOOKUP($T242,Fe_Annuity_Tables,MATCH(CA$3+3,'Mortality Tables'!$N$1:$DN$1,0),FALSE)),"")</f>
        <v/>
      </c>
      <c r="CB242" s="685" t="str">
        <f>IFERROR((CA242+AK242*Contr_Rate)*(1+Inv_Return)*IF($D242=$C$1,VLOOKUP($T242,Male_Annuity_Tables,MATCH($BS$3+3,'Mortality Tables'!$N$1:$DN$1,0),FALSE),VLOOKUP($T242,Fe_Annuity_Tables,MATCH(CB$3+3,'Mortality Tables'!$N$1:$DN$1,0),FALSE)),"")</f>
        <v/>
      </c>
      <c r="CC242" s="685" t="str">
        <f>IFERROR((CB242+AL242*Contr_Rate)*(1+Inv_Return)*IF($D242=$C$1,VLOOKUP($T242,Male_Annuity_Tables,MATCH($BS$3+3,'Mortality Tables'!$N$1:$DN$1,0),FALSE),VLOOKUP($T242,Fe_Annuity_Tables,MATCH(CC$3+3,'Mortality Tables'!$N$1:$DN$1,0),FALSE)),"")</f>
        <v/>
      </c>
      <c r="CD242" s="685" t="str">
        <f>IFERROR((CC242+AM242*Contr_Rate)*(1+Inv_Return)*IF($D242=$C$1,VLOOKUP($T242,Male_Annuity_Tables,MATCH($BS$3+3,'Mortality Tables'!$N$1:$DN$1,0),FALSE),VLOOKUP($T242,Fe_Annuity_Tables,MATCH(CD$3+3,'Mortality Tables'!$N$1:$DN$1,0),FALSE)),"")</f>
        <v/>
      </c>
      <c r="CE242" s="685" t="str">
        <f>IFERROR((CD242+AN242*Contr_Rate)*(1+Inv_Return)*IF($D242=$C$1,VLOOKUP($T242,Male_Annuity_Tables,MATCH($BS$3+3,'Mortality Tables'!$N$1:$DN$1,0),FALSE),VLOOKUP($T242,Fe_Annuity_Tables,MATCH(CE$3+3,'Mortality Tables'!$N$1:$DN$1,0),FALSE)),"")</f>
        <v/>
      </c>
      <c r="CF242" s="685" t="str">
        <f>IFERROR((CE242+AO242*Contr_Rate)*(1+Inv_Return)*IF($D242=$C$1,VLOOKUP($T242,Male_Annuity_Tables,MATCH($BS$3+3,'Mortality Tables'!$N$1:$DN$1,0),FALSE),VLOOKUP($T242,Fe_Annuity_Tables,MATCH(CF$3+3,'Mortality Tables'!$N$1:$DN$1,0),FALSE)),"")</f>
        <v/>
      </c>
      <c r="CG242" s="685" t="str">
        <f>IFERROR((CF242+AP242*Contr_Rate)*(1+Inv_Return)*IF($D242=$C$1,VLOOKUP($T242,Male_Annuity_Tables,MATCH($BS$3+3,'Mortality Tables'!$N$1:$DN$1,0),FALSE),VLOOKUP($T242,Fe_Annuity_Tables,MATCH(CG$3+3,'Mortality Tables'!$N$1:$DN$1,0),FALSE)),"")</f>
        <v/>
      </c>
      <c r="CH242" s="685" t="str">
        <f>IFERROR((CG242+AQ242*Contr_Rate)*(1+Inv_Return)*IF($D242=$C$1,VLOOKUP($T242,Male_Annuity_Tables,MATCH($BS$3+3,'Mortality Tables'!$N$1:$DN$1,0),FALSE),VLOOKUP($T242,Fe_Annuity_Tables,MATCH(CH$3+3,'Mortality Tables'!$N$1:$DN$1,0),FALSE)),"")</f>
        <v/>
      </c>
      <c r="CI242" s="685" t="str">
        <f>IFERROR((CH242+AR242*Contr_Rate)*(1+Inv_Return)*IF($D242=$C$1,VLOOKUP($T242,Male_Annuity_Tables,MATCH($BS$3+3,'Mortality Tables'!$N$1:$DN$1,0),FALSE),VLOOKUP($T242,Fe_Annuity_Tables,MATCH(CI$3+3,'Mortality Tables'!$N$1:$DN$1,0),FALSE)),"")</f>
        <v/>
      </c>
      <c r="CJ242" s="685" t="str">
        <f>IFERROR((CI242+AS242*Contr_Rate)*(1+Inv_Return)*IF($D242=$C$1,VLOOKUP($T242,Male_Annuity_Tables,MATCH($BS$3+3,'Mortality Tables'!$N$1:$DN$1,0),FALSE),VLOOKUP($T242,Fe_Annuity_Tables,MATCH(CJ$3+3,'Mortality Tables'!$N$1:$DN$1,0),FALSE)),"")</f>
        <v/>
      </c>
      <c r="CK242" s="685" t="str">
        <f>IFERROR((CJ242+AT242*Contr_Rate)*(1+Inv_Return)*IF($D242=$C$1,VLOOKUP($T242,Male_Annuity_Tables,MATCH($BS$3+3,'Mortality Tables'!$N$1:$DN$1,0),FALSE),VLOOKUP($T242,Fe_Annuity_Tables,MATCH(CK$3+3,'Mortality Tables'!$N$1:$DN$1,0),FALSE)),"")</f>
        <v/>
      </c>
      <c r="CL242" s="685" t="str">
        <f>IFERROR((CK242+AU242*Contr_Rate)*(1+Inv_Return)*IF($D242=$C$1,VLOOKUP($T242,Male_Annuity_Tables,MATCH($BS$3+3,'Mortality Tables'!$N$1:$DN$1,0),FALSE),VLOOKUP($T242,Fe_Annuity_Tables,MATCH(CL$3+3,'Mortality Tables'!$N$1:$DN$1,0),FALSE)),"")</f>
        <v/>
      </c>
      <c r="CM242" s="685" t="str">
        <f>IFERROR((CL242+AV242*Contr_Rate)*(1+Inv_Return)*IF($D242=$C$1,VLOOKUP($T242,Male_Annuity_Tables,MATCH($BS$3+3,'Mortality Tables'!$N$1:$DN$1,0),FALSE),VLOOKUP($T242,Fe_Annuity_Tables,MATCH(CM$3+3,'Mortality Tables'!$N$1:$DN$1,0),FALSE)),"")</f>
        <v/>
      </c>
      <c r="CN242" s="685" t="str">
        <f>IFERROR((CM242+AW242*Contr_Rate)*(1+Inv_Return)*IF($D242=$C$1,VLOOKUP($T242,Male_Annuity_Tables,MATCH($BS$3+3,'Mortality Tables'!$N$1:$DN$1,0),FALSE),VLOOKUP($T242,Fe_Annuity_Tables,MATCH(CN$3+3,'Mortality Tables'!$N$1:$DN$1,0),FALSE)),"")</f>
        <v/>
      </c>
      <c r="CO242" s="685" t="str">
        <f>IFERROR((CN242+AX242*Contr_Rate)*(1+Inv_Return)*IF($D242=$C$1,VLOOKUP($T242,Male_Annuity_Tables,MATCH($BS$3+3,'Mortality Tables'!$N$1:$DN$1,0),FALSE),VLOOKUP($T242,Fe_Annuity_Tables,MATCH(CO$3+3,'Mortality Tables'!$N$1:$DN$1,0),FALSE)),"")</f>
        <v/>
      </c>
      <c r="CP242" s="685" t="str">
        <f>IFERROR((CO242+AY242*Contr_Rate)*(1+Inv_Return)*IF($D242=$C$1,VLOOKUP($T242,Male_Annuity_Tables,MATCH($BS$3+3,'Mortality Tables'!$N$1:$DN$1,0),FALSE),VLOOKUP($T242,Fe_Annuity_Tables,MATCH(CP$3+3,'Mortality Tables'!$N$1:$DN$1,0),FALSE)),"")</f>
        <v/>
      </c>
      <c r="CQ242" s="685" t="str">
        <f>IFERROR((CP242+AZ242*Contr_Rate)*(1+Inv_Return)*IF($D242=$C$1,VLOOKUP($T242,Male_Annuity_Tables,MATCH($BS$3+3,'Mortality Tables'!$N$1:$DN$1,0),FALSE),VLOOKUP($T242,Fe_Annuity_Tables,MATCH(CQ$3+3,'Mortality Tables'!$N$1:$DN$1,0),FALSE)),"")</f>
        <v/>
      </c>
      <c r="CR242" s="685" t="str">
        <f>IFERROR((CQ242+BA242*Contr_Rate)*(1+Inv_Return)*IF($D242=$C$1,VLOOKUP($T242,Male_Annuity_Tables,MATCH($BS$3+3,'Mortality Tables'!$N$1:$DN$1,0),FALSE),VLOOKUP($T242,Fe_Annuity_Tables,MATCH(CR$3+3,'Mortality Tables'!$N$1:$DN$1,0),FALSE)),"")</f>
        <v/>
      </c>
      <c r="CS242" s="685" t="str">
        <f>IFERROR((CR242+BB242*Contr_Rate)*(1+Inv_Return)*IF($D242=$C$1,VLOOKUP($T242,Male_Annuity_Tables,MATCH($BS$3+3,'Mortality Tables'!$N$1:$DN$1,0),FALSE),VLOOKUP($T242,Fe_Annuity_Tables,MATCH(CS$3+3,'Mortality Tables'!$N$1:$DN$1,0),FALSE)),"")</f>
        <v/>
      </c>
      <c r="CT242" s="685" t="str">
        <f>IFERROR((CS242+BC242*Contr_Rate)*(1+Inv_Return)*IF($D242=$C$1,VLOOKUP($T242,Male_Annuity_Tables,MATCH($BS$3+3,'Mortality Tables'!$N$1:$DN$1,0),FALSE),VLOOKUP($T242,Fe_Annuity_Tables,MATCH(CT$3+3,'Mortality Tables'!$N$1:$DN$1,0),FALSE)),"")</f>
        <v/>
      </c>
      <c r="CU242" s="685" t="str">
        <f>IFERROR((CT242+BD242*Contr_Rate)*(1+Inv_Return)*IF($D242=$C$1,VLOOKUP($T242,Male_Annuity_Tables,MATCH($BS$3+3,'Mortality Tables'!$N$1:$DN$1,0),FALSE),VLOOKUP($T242,Fe_Annuity_Tables,MATCH(CU$3+3,'Mortality Tables'!$N$1:$DN$1,0),FALSE)),"")</f>
        <v/>
      </c>
      <c r="CV242" s="685" t="str">
        <f>IFERROR((CU242+BE242*Contr_Rate)*(1+Inv_Return)*IF($D242=$C$1,VLOOKUP($T242,Male_Annuity_Tables,MATCH($BS$3+3,'Mortality Tables'!$N$1:$DN$1,0),FALSE),VLOOKUP($T242,Fe_Annuity_Tables,MATCH(CV$3+3,'Mortality Tables'!$N$1:$DN$1,0),FALSE)),"")</f>
        <v/>
      </c>
      <c r="CW242" s="685" t="str">
        <f>IFERROR((CV242+BF242*Contr_Rate)*(1+Inv_Return)*IF($D242=$C$1,VLOOKUP($T242,Male_Annuity_Tables,MATCH($BS$3+3,'Mortality Tables'!$N$1:$DN$1,0),FALSE),VLOOKUP($T242,Fe_Annuity_Tables,MATCH(CW$3+3,'Mortality Tables'!$N$1:$DN$1,0),FALSE)),"")</f>
        <v/>
      </c>
      <c r="CX242" s="685" t="str">
        <f>IFERROR((CW242+BG242*Contr_Rate)*(1+Inv_Return)*IF($D242=$C$1,VLOOKUP($T242,Male_Annuity_Tables,MATCH($BS$3+3,'Mortality Tables'!$N$1:$DN$1,0),FALSE),VLOOKUP($T242,Fe_Annuity_Tables,MATCH(CX$3+3,'Mortality Tables'!$N$1:$DN$1,0),FALSE)),"")</f>
        <v/>
      </c>
      <c r="CY242" s="685" t="str">
        <f>IFERROR((CX242+BH242*Contr_Rate)*(1+Inv_Return)*IF($D242=$C$1,VLOOKUP($T242,Male_Annuity_Tables,MATCH($BS$3+3,'Mortality Tables'!$N$1:$DN$1,0),FALSE),VLOOKUP($T242,Fe_Annuity_Tables,MATCH(CY$3+3,'Mortality Tables'!$N$1:$DN$1,0),FALSE)),"")</f>
        <v/>
      </c>
      <c r="CZ242" s="685" t="str">
        <f>IFERROR((CY242+BI242*Contr_Rate)*(1+Inv_Return)*IF($D242=$C$1,VLOOKUP($T242,Male_Annuity_Tables,MATCH($BS$3+3,'Mortality Tables'!$N$1:$DN$1,0),FALSE),VLOOKUP($T242,Fe_Annuity_Tables,MATCH(CZ$3+3,'Mortality Tables'!$N$1:$DN$1,0),FALSE)),"")</f>
        <v/>
      </c>
      <c r="DA242" s="685" t="str">
        <f>IFERROR((CZ242+BJ242*Contr_Rate)*(1+Inv_Return)*IF($D242=$C$1,VLOOKUP($T242,Male_Annuity_Tables,MATCH($BS$3+3,'Mortality Tables'!$N$1:$DN$1,0),FALSE),VLOOKUP($T242,Fe_Annuity_Tables,MATCH(DA$3+3,'Mortality Tables'!$N$1:$DN$1,0),FALSE)),"")</f>
        <v/>
      </c>
      <c r="DB242" s="685" t="str">
        <f>IFERROR((DA242+BK242*Contr_Rate)*(1+Inv_Return)*IF($D242=$C$1,VLOOKUP($T242,Male_Annuity_Tables,MATCH($BS$3+3,'Mortality Tables'!$N$1:$DN$1,0),FALSE),VLOOKUP($T242,Fe_Annuity_Tables,MATCH(DB$3+3,'Mortality Tables'!$N$1:$DN$1,0),FALSE)),"")</f>
        <v/>
      </c>
      <c r="DC242" s="685" t="str">
        <f>IFERROR((DB242+BL242*Contr_Rate)*(1+Inv_Return)*IF($D242=$C$1,VLOOKUP($T242,Male_Annuity_Tables,MATCH($BS$3+3,'Mortality Tables'!$N$1:$DN$1,0),FALSE),VLOOKUP($T242,Fe_Annuity_Tables,MATCH(DC$3+3,'Mortality Tables'!$N$1:$DN$1,0),FALSE)),"")</f>
        <v/>
      </c>
      <c r="DD242" s="685" t="str">
        <f>IFERROR((DC242+BM242*Contr_Rate)*(1+Inv_Return)*IF($D242=$C$1,VLOOKUP($T242,Male_Annuity_Tables,MATCH($BS$3+3,'Mortality Tables'!$N$1:$DN$1,0),FALSE),VLOOKUP($T242,Fe_Annuity_Tables,MATCH(DD$3+3,'Mortality Tables'!$N$1:$DN$1,0),FALSE)),"")</f>
        <v/>
      </c>
      <c r="DE242" s="685" t="str">
        <f>IFERROR((DD242+BN242*Contr_Rate)*(1+Inv_Return)*IF($D242=$C$1,VLOOKUP($T242,Male_Annuity_Tables,MATCH($BS$3+3,'Mortality Tables'!$N$1:$DN$1,0),FALSE),VLOOKUP($T242,Fe_Annuity_Tables,MATCH(DE$3+3,'Mortality Tables'!$N$1:$DN$1,0),FALSE)),"")</f>
        <v/>
      </c>
      <c r="DF242" s="685" t="str">
        <f>IFERROR((DE242+BO242*Contr_Rate)*(1+Inv_Return)*IF($D242=$C$1,VLOOKUP($T242,Male_Annuity_Tables,MATCH($BS$3+3,'Mortality Tables'!$N$1:$DN$1,0),FALSE),VLOOKUP($T242,Fe_Annuity_Tables,MATCH(DF$3+3,'Mortality Tables'!$N$1:$DN$1,0),FALSE)),"")</f>
        <v/>
      </c>
      <c r="DG242" s="685" t="str">
        <f>IFERROR((DF242+BP242*Contr_Rate)*(1+Inv_Return)*IF($D242=$C$1,VLOOKUP($T242,Male_Annuity_Tables,MATCH($BS$3+3,'Mortality Tables'!$N$1:$DN$1,0),FALSE),VLOOKUP($T242,Fe_Annuity_Tables,MATCH(DG$3+3,'Mortality Tables'!$N$1:$DN$1,0),FALSE)),"")</f>
        <v/>
      </c>
      <c r="DH242" s="685" t="str">
        <f>IFERROR((DG242+BQ242*Contr_Rate)*(1+Inv_Return)*IF($D242=$C$1,VLOOKUP($T242,Male_Annuity_Tables,MATCH($BS$3+3,'Mortality Tables'!$N$1:$DN$1,0),FALSE),VLOOKUP($T242,Fe_Annuity_Tables,MATCH(DH$3+3,'Mortality Tables'!$N$1:$DN$1,0),FALSE)),"")</f>
        <v/>
      </c>
      <c r="DJ242" s="686">
        <f t="shared" si="144"/>
        <v>1213978.6073956415</v>
      </c>
      <c r="DK242" s="680">
        <f t="shared" si="60"/>
        <v>8.0909277508679907</v>
      </c>
      <c r="DL242" s="686">
        <f t="shared" si="145"/>
        <v>100528.10901294013</v>
      </c>
      <c r="DM242" s="686">
        <f t="shared" si="132"/>
        <v>864626.09080469445</v>
      </c>
      <c r="DN242" s="687">
        <f t="shared" si="146"/>
        <v>0.11626772553136829</v>
      </c>
      <c r="DP242" s="688">
        <f t="shared" si="147"/>
        <v>29708.032952697558</v>
      </c>
      <c r="DQ242" s="688">
        <f t="shared" si="148"/>
        <v>47338.99940984101</v>
      </c>
      <c r="DR242" s="688">
        <f t="shared" si="149"/>
        <v>35013.530615875221</v>
      </c>
    </row>
    <row r="243" spans="1:122" s="657" customFormat="1" ht="14.5">
      <c r="A243" s="675" t="s">
        <v>1554</v>
      </c>
      <c r="B243" s="675" t="s">
        <v>1555</v>
      </c>
      <c r="C243" s="675" t="s">
        <v>541</v>
      </c>
      <c r="D243" s="675" t="s">
        <v>60</v>
      </c>
      <c r="E243" s="676">
        <v>23221</v>
      </c>
      <c r="F243" s="677">
        <v>39347</v>
      </c>
      <c r="G243" s="677">
        <v>45651</v>
      </c>
      <c r="H243" s="678">
        <v>572374</v>
      </c>
      <c r="I243" s="678">
        <v>44358.9</v>
      </c>
      <c r="J243" s="678">
        <v>36928.49</v>
      </c>
      <c r="K243" s="678"/>
      <c r="L243" s="678">
        <v>81287.39</v>
      </c>
      <c r="M243" s="679">
        <f>IF(COUNTIF($A$4:A243,A243)=1,0,1)</f>
        <v>0</v>
      </c>
      <c r="N243" s="680" t="str">
        <f t="shared" si="138"/>
        <v>Okay</v>
      </c>
      <c r="O243" s="680" t="str">
        <f t="shared" si="139"/>
        <v>TRUE</v>
      </c>
      <c r="P243" s="680" t="b">
        <f t="shared" si="140"/>
        <v>1</v>
      </c>
      <c r="Q243" s="680" t="b">
        <f t="shared" si="76"/>
        <v>1</v>
      </c>
      <c r="R243" s="680" t="b">
        <f t="shared" si="77"/>
        <v>1</v>
      </c>
      <c r="S243" s="681">
        <f t="shared" si="141"/>
        <v>44.180821917808217</v>
      </c>
      <c r="T243" s="682">
        <f t="shared" si="78"/>
        <v>61</v>
      </c>
      <c r="U243" s="682">
        <f t="shared" si="130"/>
        <v>61</v>
      </c>
      <c r="V243" s="682">
        <f t="shared" si="79"/>
        <v>1.3698630136986301E-2</v>
      </c>
      <c r="W243" s="682">
        <f t="shared" si="142"/>
        <v>0</v>
      </c>
      <c r="X243" s="683">
        <f t="shared" si="143"/>
        <v>0</v>
      </c>
      <c r="Y243" s="684">
        <f t="shared" si="123"/>
        <v>9.3900000000000008E-3</v>
      </c>
      <c r="Z243" s="684">
        <f>IF($D243=$C$1,VLOOKUP($T243,Male_Annuity_Tables,MATCH($W243+2,'Mortality Tables'!$DS$1:$HT$1,0),FALSE),VLOOKUP($T243,Fe_Annuity_Tables,MATCH($W243+2,'Mortality Tables'!$M$1:$DN$1,0),FALSE))</f>
        <v>1</v>
      </c>
      <c r="AA243" s="664"/>
      <c r="AB243" s="685" t="str">
        <f t="shared" si="156"/>
        <v/>
      </c>
      <c r="AC243" s="685" t="str">
        <f t="shared" si="156"/>
        <v/>
      </c>
      <c r="AD243" s="685" t="str">
        <f t="shared" si="156"/>
        <v/>
      </c>
      <c r="AE243" s="685" t="str">
        <f t="shared" si="156"/>
        <v/>
      </c>
      <c r="AF243" s="685" t="str">
        <f t="shared" si="156"/>
        <v/>
      </c>
      <c r="AG243" s="685" t="str">
        <f t="shared" si="156"/>
        <v/>
      </c>
      <c r="AH243" s="685" t="str">
        <f t="shared" si="156"/>
        <v/>
      </c>
      <c r="AI243" s="685" t="str">
        <f t="shared" si="156"/>
        <v/>
      </c>
      <c r="AJ243" s="685" t="str">
        <f t="shared" si="156"/>
        <v/>
      </c>
      <c r="AK243" s="685" t="str">
        <f t="shared" si="156"/>
        <v/>
      </c>
      <c r="AL243" s="685" t="str">
        <f t="shared" si="156"/>
        <v/>
      </c>
      <c r="AM243" s="685" t="str">
        <f t="shared" si="156"/>
        <v/>
      </c>
      <c r="AN243" s="685" t="str">
        <f t="shared" si="156"/>
        <v/>
      </c>
      <c r="AO243" s="685" t="str">
        <f t="shared" si="156"/>
        <v/>
      </c>
      <c r="AP243" s="685" t="str">
        <f t="shared" si="156"/>
        <v/>
      </c>
      <c r="AQ243" s="685" t="str">
        <f t="shared" si="156"/>
        <v/>
      </c>
      <c r="AR243" s="685" t="str">
        <f t="shared" si="155"/>
        <v/>
      </c>
      <c r="AS243" s="685" t="str">
        <f t="shared" si="155"/>
        <v/>
      </c>
      <c r="AT243" s="685" t="str">
        <f t="shared" si="155"/>
        <v/>
      </c>
      <c r="AU243" s="685" t="str">
        <f t="shared" si="155"/>
        <v/>
      </c>
      <c r="AV243" s="685" t="str">
        <f t="shared" si="155"/>
        <v/>
      </c>
      <c r="AW243" s="685" t="str">
        <f t="shared" si="155"/>
        <v/>
      </c>
      <c r="AX243" s="685" t="str">
        <f t="shared" si="155"/>
        <v/>
      </c>
      <c r="AY243" s="685" t="str">
        <f t="shared" si="155"/>
        <v/>
      </c>
      <c r="AZ243" s="685" t="str">
        <f t="shared" si="155"/>
        <v/>
      </c>
      <c r="BA243" s="685" t="str">
        <f t="shared" si="155"/>
        <v/>
      </c>
      <c r="BB243" s="685" t="str">
        <f t="shared" si="155"/>
        <v/>
      </c>
      <c r="BC243" s="685" t="str">
        <f t="shared" si="155"/>
        <v/>
      </c>
      <c r="BD243" s="685" t="str">
        <f t="shared" si="155"/>
        <v/>
      </c>
      <c r="BE243" s="685" t="str">
        <f t="shared" si="155"/>
        <v/>
      </c>
      <c r="BF243" s="685" t="str">
        <f t="shared" si="155"/>
        <v/>
      </c>
      <c r="BG243" s="685" t="str">
        <f t="shared" si="157"/>
        <v/>
      </c>
      <c r="BH243" s="685" t="str">
        <f t="shared" si="157"/>
        <v/>
      </c>
      <c r="BI243" s="685" t="str">
        <f t="shared" si="153"/>
        <v/>
      </c>
      <c r="BJ243" s="685" t="str">
        <f t="shared" si="153"/>
        <v/>
      </c>
      <c r="BK243" s="685" t="str">
        <f t="shared" si="153"/>
        <v/>
      </c>
      <c r="BL243" s="685" t="str">
        <f t="shared" si="153"/>
        <v/>
      </c>
      <c r="BM243" s="685" t="str">
        <f t="shared" si="153"/>
        <v/>
      </c>
      <c r="BN243" s="685" t="str">
        <f t="shared" si="153"/>
        <v/>
      </c>
      <c r="BO243" s="685" t="str">
        <f t="shared" si="153"/>
        <v/>
      </c>
      <c r="BP243" s="685" t="str">
        <f t="shared" si="153"/>
        <v/>
      </c>
      <c r="BQ243" s="685" t="str">
        <f t="shared" si="153"/>
        <v/>
      </c>
      <c r="BR243" s="529"/>
      <c r="BS243" s="685" t="str">
        <f>IFERROR(($L243+AB243*Contr_Rate)*(1+Inv_Return)*IF($D243=$C$1,VLOOKUP($T243,Male_Annuity_Tables,MATCH($BS$3+3,'Mortality Tables'!$N$1:$DN$1,0),FALSE),VLOOKUP($T243,Fe_Annuity_Tables,MATCH(BS$3+3,'Mortality Tables'!$N$1:$DN$1,0),FALSE)),"")</f>
        <v/>
      </c>
      <c r="BT243" s="685" t="str">
        <f>IFERROR(($BS243+AC243*Contr_Rate)*(1+Inv_Return)*IF($D243=$C$1,VLOOKUP($T243,Male_Annuity_Tables,MATCH($BS$3+3,'Mortality Tables'!$N$1:$DN$1,0),FALSE),VLOOKUP($T243,Fe_Annuity_Tables,MATCH(BT$3+3,'Mortality Tables'!$N$1:$DN$1,0),FALSE)),"")</f>
        <v/>
      </c>
      <c r="BU243" s="685" t="str">
        <f>IFERROR((BT243+AD243*Contr_Rate)*(1+Inv_Return)*IF($D243=$C$1,VLOOKUP($T243,Male_Annuity_Tables,MATCH($BS$3+3,'Mortality Tables'!$N$1:$DN$1,0),FALSE),VLOOKUP($T243,Fe_Annuity_Tables,MATCH(BU$3+3,'Mortality Tables'!$N$1:$DN$1,0),FALSE)),"")</f>
        <v/>
      </c>
      <c r="BV243" s="685" t="str">
        <f>IFERROR((BU243+AE243*Contr_Rate)*(1+Inv_Return)*IF($D243=$C$1,VLOOKUP($T243,Male_Annuity_Tables,MATCH($BS$3+3,'Mortality Tables'!$N$1:$DN$1,0),FALSE),VLOOKUP($T243,Fe_Annuity_Tables,MATCH(BV$3+3,'Mortality Tables'!$N$1:$DN$1,0),FALSE)),"")</f>
        <v/>
      </c>
      <c r="BW243" s="685" t="str">
        <f>IFERROR((BV243+AF243*Contr_Rate)*(1+Inv_Return)*IF($D243=$C$1,VLOOKUP($T243,Male_Annuity_Tables,MATCH($BS$3+3,'Mortality Tables'!$N$1:$DN$1,0),FALSE),VLOOKUP($T243,Fe_Annuity_Tables,MATCH(BW$3+3,'Mortality Tables'!$N$1:$DN$1,0),FALSE)),"")</f>
        <v/>
      </c>
      <c r="BX243" s="685" t="str">
        <f>IFERROR((BW243+AG243*Contr_Rate)*(1+Inv_Return)*IF($D243=$C$1,VLOOKUP($T243,Male_Annuity_Tables,MATCH($BS$3+3,'Mortality Tables'!$N$1:$DN$1,0),FALSE),VLOOKUP($T243,Fe_Annuity_Tables,MATCH(BX$3+3,'Mortality Tables'!$N$1:$DN$1,0),FALSE)),"")</f>
        <v/>
      </c>
      <c r="BY243" s="685" t="str">
        <f>IFERROR((BX243+AH243*Contr_Rate)*(1+Inv_Return)*IF($D243=$C$1,VLOOKUP($T243,Male_Annuity_Tables,MATCH($BS$3+3,'Mortality Tables'!$N$1:$DN$1,0),FALSE),VLOOKUP($T243,Fe_Annuity_Tables,MATCH(BY$3+3,'Mortality Tables'!$N$1:$DN$1,0),FALSE)),"")</f>
        <v/>
      </c>
      <c r="BZ243" s="685" t="str">
        <f>IFERROR((BY243+AI243*Contr_Rate)*(1+Inv_Return)*IF($D243=$C$1,VLOOKUP($T243,Male_Annuity_Tables,MATCH($BS$3+3,'Mortality Tables'!$N$1:$DN$1,0),FALSE),VLOOKUP($T243,Fe_Annuity_Tables,MATCH(BZ$3+3,'Mortality Tables'!$N$1:$DN$1,0),FALSE)),"")</f>
        <v/>
      </c>
      <c r="CA243" s="685" t="str">
        <f>IFERROR((BZ243+AJ243*Contr_Rate)*(1+Inv_Return)*IF($D243=$C$1,VLOOKUP($T243,Male_Annuity_Tables,MATCH($BS$3+3,'Mortality Tables'!$N$1:$DN$1,0),FALSE),VLOOKUP($T243,Fe_Annuity_Tables,MATCH(CA$3+3,'Mortality Tables'!$N$1:$DN$1,0),FALSE)),"")</f>
        <v/>
      </c>
      <c r="CB243" s="685" t="str">
        <f>IFERROR((CA243+AK243*Contr_Rate)*(1+Inv_Return)*IF($D243=$C$1,VLOOKUP($T243,Male_Annuity_Tables,MATCH($BS$3+3,'Mortality Tables'!$N$1:$DN$1,0),FALSE),VLOOKUP($T243,Fe_Annuity_Tables,MATCH(CB$3+3,'Mortality Tables'!$N$1:$DN$1,0),FALSE)),"")</f>
        <v/>
      </c>
      <c r="CC243" s="685" t="str">
        <f>IFERROR((CB243+AL243*Contr_Rate)*(1+Inv_Return)*IF($D243=$C$1,VLOOKUP($T243,Male_Annuity_Tables,MATCH($BS$3+3,'Mortality Tables'!$N$1:$DN$1,0),FALSE),VLOOKUP($T243,Fe_Annuity_Tables,MATCH(CC$3+3,'Mortality Tables'!$N$1:$DN$1,0),FALSE)),"")</f>
        <v/>
      </c>
      <c r="CD243" s="685" t="str">
        <f>IFERROR((CC243+AM243*Contr_Rate)*(1+Inv_Return)*IF($D243=$C$1,VLOOKUP($T243,Male_Annuity_Tables,MATCH($BS$3+3,'Mortality Tables'!$N$1:$DN$1,0),FALSE),VLOOKUP($T243,Fe_Annuity_Tables,MATCH(CD$3+3,'Mortality Tables'!$N$1:$DN$1,0),FALSE)),"")</f>
        <v/>
      </c>
      <c r="CE243" s="685" t="str">
        <f>IFERROR((CD243+AN243*Contr_Rate)*(1+Inv_Return)*IF($D243=$C$1,VLOOKUP($T243,Male_Annuity_Tables,MATCH($BS$3+3,'Mortality Tables'!$N$1:$DN$1,0),FALSE),VLOOKUP($T243,Fe_Annuity_Tables,MATCH(CE$3+3,'Mortality Tables'!$N$1:$DN$1,0),FALSE)),"")</f>
        <v/>
      </c>
      <c r="CF243" s="685" t="str">
        <f>IFERROR((CE243+AO243*Contr_Rate)*(1+Inv_Return)*IF($D243=$C$1,VLOOKUP($T243,Male_Annuity_Tables,MATCH($BS$3+3,'Mortality Tables'!$N$1:$DN$1,0),FALSE),VLOOKUP($T243,Fe_Annuity_Tables,MATCH(CF$3+3,'Mortality Tables'!$N$1:$DN$1,0),FALSE)),"")</f>
        <v/>
      </c>
      <c r="CG243" s="685" t="str">
        <f>IFERROR((CF243+AP243*Contr_Rate)*(1+Inv_Return)*IF($D243=$C$1,VLOOKUP($T243,Male_Annuity_Tables,MATCH($BS$3+3,'Mortality Tables'!$N$1:$DN$1,0),FALSE),VLOOKUP($T243,Fe_Annuity_Tables,MATCH(CG$3+3,'Mortality Tables'!$N$1:$DN$1,0),FALSE)),"")</f>
        <v/>
      </c>
      <c r="CH243" s="685" t="str">
        <f>IFERROR((CG243+AQ243*Contr_Rate)*(1+Inv_Return)*IF($D243=$C$1,VLOOKUP($T243,Male_Annuity_Tables,MATCH($BS$3+3,'Mortality Tables'!$N$1:$DN$1,0),FALSE),VLOOKUP($T243,Fe_Annuity_Tables,MATCH(CH$3+3,'Mortality Tables'!$N$1:$DN$1,0),FALSE)),"")</f>
        <v/>
      </c>
      <c r="CI243" s="685" t="str">
        <f>IFERROR((CH243+AR243*Contr_Rate)*(1+Inv_Return)*IF($D243=$C$1,VLOOKUP($T243,Male_Annuity_Tables,MATCH($BS$3+3,'Mortality Tables'!$N$1:$DN$1,0),FALSE),VLOOKUP($T243,Fe_Annuity_Tables,MATCH(CI$3+3,'Mortality Tables'!$N$1:$DN$1,0),FALSE)),"")</f>
        <v/>
      </c>
      <c r="CJ243" s="685" t="str">
        <f>IFERROR((CI243+AS243*Contr_Rate)*(1+Inv_Return)*IF($D243=$C$1,VLOOKUP($T243,Male_Annuity_Tables,MATCH($BS$3+3,'Mortality Tables'!$N$1:$DN$1,0),FALSE),VLOOKUP($T243,Fe_Annuity_Tables,MATCH(CJ$3+3,'Mortality Tables'!$N$1:$DN$1,0),FALSE)),"")</f>
        <v/>
      </c>
      <c r="CK243" s="685" t="str">
        <f>IFERROR((CJ243+AT243*Contr_Rate)*(1+Inv_Return)*IF($D243=$C$1,VLOOKUP($T243,Male_Annuity_Tables,MATCH($BS$3+3,'Mortality Tables'!$N$1:$DN$1,0),FALSE),VLOOKUP($T243,Fe_Annuity_Tables,MATCH(CK$3+3,'Mortality Tables'!$N$1:$DN$1,0),FALSE)),"")</f>
        <v/>
      </c>
      <c r="CL243" s="685" t="str">
        <f>IFERROR((CK243+AU243*Contr_Rate)*(1+Inv_Return)*IF($D243=$C$1,VLOOKUP($T243,Male_Annuity_Tables,MATCH($BS$3+3,'Mortality Tables'!$N$1:$DN$1,0),FALSE),VLOOKUP($T243,Fe_Annuity_Tables,MATCH(CL$3+3,'Mortality Tables'!$N$1:$DN$1,0),FALSE)),"")</f>
        <v/>
      </c>
      <c r="CM243" s="685" t="str">
        <f>IFERROR((CL243+AV243*Contr_Rate)*(1+Inv_Return)*IF($D243=$C$1,VLOOKUP($T243,Male_Annuity_Tables,MATCH($BS$3+3,'Mortality Tables'!$N$1:$DN$1,0),FALSE),VLOOKUP($T243,Fe_Annuity_Tables,MATCH(CM$3+3,'Mortality Tables'!$N$1:$DN$1,0),FALSE)),"")</f>
        <v/>
      </c>
      <c r="CN243" s="685" t="str">
        <f>IFERROR((CM243+AW243*Contr_Rate)*(1+Inv_Return)*IF($D243=$C$1,VLOOKUP($T243,Male_Annuity_Tables,MATCH($BS$3+3,'Mortality Tables'!$N$1:$DN$1,0),FALSE),VLOOKUP($T243,Fe_Annuity_Tables,MATCH(CN$3+3,'Mortality Tables'!$N$1:$DN$1,0),FALSE)),"")</f>
        <v/>
      </c>
      <c r="CO243" s="685" t="str">
        <f>IFERROR((CN243+AX243*Contr_Rate)*(1+Inv_Return)*IF($D243=$C$1,VLOOKUP($T243,Male_Annuity_Tables,MATCH($BS$3+3,'Mortality Tables'!$N$1:$DN$1,0),FALSE),VLOOKUP($T243,Fe_Annuity_Tables,MATCH(CO$3+3,'Mortality Tables'!$N$1:$DN$1,0),FALSE)),"")</f>
        <v/>
      </c>
      <c r="CP243" s="685" t="str">
        <f>IFERROR((CO243+AY243*Contr_Rate)*(1+Inv_Return)*IF($D243=$C$1,VLOOKUP($T243,Male_Annuity_Tables,MATCH($BS$3+3,'Mortality Tables'!$N$1:$DN$1,0),FALSE),VLOOKUP($T243,Fe_Annuity_Tables,MATCH(CP$3+3,'Mortality Tables'!$N$1:$DN$1,0),FALSE)),"")</f>
        <v/>
      </c>
      <c r="CQ243" s="685" t="str">
        <f>IFERROR((CP243+AZ243*Contr_Rate)*(1+Inv_Return)*IF($D243=$C$1,VLOOKUP($T243,Male_Annuity_Tables,MATCH($BS$3+3,'Mortality Tables'!$N$1:$DN$1,0),FALSE),VLOOKUP($T243,Fe_Annuity_Tables,MATCH(CQ$3+3,'Mortality Tables'!$N$1:$DN$1,0),FALSE)),"")</f>
        <v/>
      </c>
      <c r="CR243" s="685" t="str">
        <f>IFERROR((CQ243+BA243*Contr_Rate)*(1+Inv_Return)*IF($D243=$C$1,VLOOKUP($T243,Male_Annuity_Tables,MATCH($BS$3+3,'Mortality Tables'!$N$1:$DN$1,0),FALSE),VLOOKUP($T243,Fe_Annuity_Tables,MATCH(CR$3+3,'Mortality Tables'!$N$1:$DN$1,0),FALSE)),"")</f>
        <v/>
      </c>
      <c r="CS243" s="685" t="str">
        <f>IFERROR((CR243+BB243*Contr_Rate)*(1+Inv_Return)*IF($D243=$C$1,VLOOKUP($T243,Male_Annuity_Tables,MATCH($BS$3+3,'Mortality Tables'!$N$1:$DN$1,0),FALSE),VLOOKUP($T243,Fe_Annuity_Tables,MATCH(CS$3+3,'Mortality Tables'!$N$1:$DN$1,0),FALSE)),"")</f>
        <v/>
      </c>
      <c r="CT243" s="685" t="str">
        <f>IFERROR((CS243+BC243*Contr_Rate)*(1+Inv_Return)*IF($D243=$C$1,VLOOKUP($T243,Male_Annuity_Tables,MATCH($BS$3+3,'Mortality Tables'!$N$1:$DN$1,0),FALSE),VLOOKUP($T243,Fe_Annuity_Tables,MATCH(CT$3+3,'Mortality Tables'!$N$1:$DN$1,0),FALSE)),"")</f>
        <v/>
      </c>
      <c r="CU243" s="685" t="str">
        <f>IFERROR((CT243+BD243*Contr_Rate)*(1+Inv_Return)*IF($D243=$C$1,VLOOKUP($T243,Male_Annuity_Tables,MATCH($BS$3+3,'Mortality Tables'!$N$1:$DN$1,0),FALSE),VLOOKUP($T243,Fe_Annuity_Tables,MATCH(CU$3+3,'Mortality Tables'!$N$1:$DN$1,0),FALSE)),"")</f>
        <v/>
      </c>
      <c r="CV243" s="685" t="str">
        <f>IFERROR((CU243+BE243*Contr_Rate)*(1+Inv_Return)*IF($D243=$C$1,VLOOKUP($T243,Male_Annuity_Tables,MATCH($BS$3+3,'Mortality Tables'!$N$1:$DN$1,0),FALSE),VLOOKUP($T243,Fe_Annuity_Tables,MATCH(CV$3+3,'Mortality Tables'!$N$1:$DN$1,0),FALSE)),"")</f>
        <v/>
      </c>
      <c r="CW243" s="685" t="str">
        <f>IFERROR((CV243+BF243*Contr_Rate)*(1+Inv_Return)*IF($D243=$C$1,VLOOKUP($T243,Male_Annuity_Tables,MATCH($BS$3+3,'Mortality Tables'!$N$1:$DN$1,0),FALSE),VLOOKUP($T243,Fe_Annuity_Tables,MATCH(CW$3+3,'Mortality Tables'!$N$1:$DN$1,0),FALSE)),"")</f>
        <v/>
      </c>
      <c r="CX243" s="685" t="str">
        <f>IFERROR((CW243+BG243*Contr_Rate)*(1+Inv_Return)*IF($D243=$C$1,VLOOKUP($T243,Male_Annuity_Tables,MATCH($BS$3+3,'Mortality Tables'!$N$1:$DN$1,0),FALSE),VLOOKUP($T243,Fe_Annuity_Tables,MATCH(CX$3+3,'Mortality Tables'!$N$1:$DN$1,0),FALSE)),"")</f>
        <v/>
      </c>
      <c r="CY243" s="685" t="str">
        <f>IFERROR((CX243+BH243*Contr_Rate)*(1+Inv_Return)*IF($D243=$C$1,VLOOKUP($T243,Male_Annuity_Tables,MATCH($BS$3+3,'Mortality Tables'!$N$1:$DN$1,0),FALSE),VLOOKUP($T243,Fe_Annuity_Tables,MATCH(CY$3+3,'Mortality Tables'!$N$1:$DN$1,0),FALSE)),"")</f>
        <v/>
      </c>
      <c r="CZ243" s="685" t="str">
        <f>IFERROR((CY243+BI243*Contr_Rate)*(1+Inv_Return)*IF($D243=$C$1,VLOOKUP($T243,Male_Annuity_Tables,MATCH($BS$3+3,'Mortality Tables'!$N$1:$DN$1,0),FALSE),VLOOKUP($T243,Fe_Annuity_Tables,MATCH(CZ$3+3,'Mortality Tables'!$N$1:$DN$1,0),FALSE)),"")</f>
        <v/>
      </c>
      <c r="DA243" s="685" t="str">
        <f>IFERROR((CZ243+BJ243*Contr_Rate)*(1+Inv_Return)*IF($D243=$C$1,VLOOKUP($T243,Male_Annuity_Tables,MATCH($BS$3+3,'Mortality Tables'!$N$1:$DN$1,0),FALSE),VLOOKUP($T243,Fe_Annuity_Tables,MATCH(DA$3+3,'Mortality Tables'!$N$1:$DN$1,0),FALSE)),"")</f>
        <v/>
      </c>
      <c r="DB243" s="685" t="str">
        <f>IFERROR((DA243+BK243*Contr_Rate)*(1+Inv_Return)*IF($D243=$C$1,VLOOKUP($T243,Male_Annuity_Tables,MATCH($BS$3+3,'Mortality Tables'!$N$1:$DN$1,0),FALSE),VLOOKUP($T243,Fe_Annuity_Tables,MATCH(DB$3+3,'Mortality Tables'!$N$1:$DN$1,0),FALSE)),"")</f>
        <v/>
      </c>
      <c r="DC243" s="685" t="str">
        <f>IFERROR((DB243+BL243*Contr_Rate)*(1+Inv_Return)*IF($D243=$C$1,VLOOKUP($T243,Male_Annuity_Tables,MATCH($BS$3+3,'Mortality Tables'!$N$1:$DN$1,0),FALSE),VLOOKUP($T243,Fe_Annuity_Tables,MATCH(DC$3+3,'Mortality Tables'!$N$1:$DN$1,0),FALSE)),"")</f>
        <v/>
      </c>
      <c r="DD243" s="685" t="str">
        <f>IFERROR((DC243+BM243*Contr_Rate)*(1+Inv_Return)*IF($D243=$C$1,VLOOKUP($T243,Male_Annuity_Tables,MATCH($BS$3+3,'Mortality Tables'!$N$1:$DN$1,0),FALSE),VLOOKUP($T243,Fe_Annuity_Tables,MATCH(DD$3+3,'Mortality Tables'!$N$1:$DN$1,0),FALSE)),"")</f>
        <v/>
      </c>
      <c r="DE243" s="685" t="str">
        <f>IFERROR((DD243+BN243*Contr_Rate)*(1+Inv_Return)*IF($D243=$C$1,VLOOKUP($T243,Male_Annuity_Tables,MATCH($BS$3+3,'Mortality Tables'!$N$1:$DN$1,0),FALSE),VLOOKUP($T243,Fe_Annuity_Tables,MATCH(DE$3+3,'Mortality Tables'!$N$1:$DN$1,0),FALSE)),"")</f>
        <v/>
      </c>
      <c r="DF243" s="685" t="str">
        <f>IFERROR((DE243+BO243*Contr_Rate)*(1+Inv_Return)*IF($D243=$C$1,VLOOKUP($T243,Male_Annuity_Tables,MATCH($BS$3+3,'Mortality Tables'!$N$1:$DN$1,0),FALSE),VLOOKUP($T243,Fe_Annuity_Tables,MATCH(DF$3+3,'Mortality Tables'!$N$1:$DN$1,0),FALSE)),"")</f>
        <v/>
      </c>
      <c r="DG243" s="685" t="str">
        <f>IFERROR((DF243+BP243*Contr_Rate)*(1+Inv_Return)*IF($D243=$C$1,VLOOKUP($T243,Male_Annuity_Tables,MATCH($BS$3+3,'Mortality Tables'!$N$1:$DN$1,0),FALSE),VLOOKUP($T243,Fe_Annuity_Tables,MATCH(DG$3+3,'Mortality Tables'!$N$1:$DN$1,0),FALSE)),"")</f>
        <v/>
      </c>
      <c r="DH243" s="685" t="str">
        <f>IFERROR((DG243+BQ243*Contr_Rate)*(1+Inv_Return)*IF($D243=$C$1,VLOOKUP($T243,Male_Annuity_Tables,MATCH($BS$3+3,'Mortality Tables'!$N$1:$DN$1,0),FALSE),VLOOKUP($T243,Fe_Annuity_Tables,MATCH(DH$3+3,'Mortality Tables'!$N$1:$DN$1,0),FALSE)),"")</f>
        <v/>
      </c>
      <c r="DJ243" s="686">
        <f t="shared" si="144"/>
        <v>0</v>
      </c>
      <c r="DK243" s="680">
        <f t="shared" si="60"/>
        <v>8.8017766057058875</v>
      </c>
      <c r="DL243" s="686">
        <f t="shared" si="145"/>
        <v>0</v>
      </c>
      <c r="DM243" s="686">
        <f t="shared" si="132"/>
        <v>0</v>
      </c>
      <c r="DN243" s="687" t="str">
        <f t="shared" si="146"/>
        <v/>
      </c>
      <c r="DP243" s="688" t="str">
        <f t="shared" si="147"/>
        <v/>
      </c>
      <c r="DQ243" s="688" t="str">
        <f t="shared" si="148"/>
        <v/>
      </c>
      <c r="DR243" s="688" t="str">
        <f t="shared" si="149"/>
        <v/>
      </c>
    </row>
    <row r="244" spans="1:122" s="657" customFormat="1" ht="14.5">
      <c r="A244" s="675" t="s">
        <v>1556</v>
      </c>
      <c r="B244" s="675" t="s">
        <v>1557</v>
      </c>
      <c r="C244" s="675" t="s">
        <v>116</v>
      </c>
      <c r="D244" s="675" t="s">
        <v>61</v>
      </c>
      <c r="E244" s="676">
        <v>30990</v>
      </c>
      <c r="F244" s="677">
        <v>45309</v>
      </c>
      <c r="G244" s="677">
        <v>45420</v>
      </c>
      <c r="H244" s="678">
        <v>1816208</v>
      </c>
      <c r="I244" s="678">
        <v>137010.71</v>
      </c>
      <c r="J244" s="678">
        <v>101831.37</v>
      </c>
      <c r="K244" s="678"/>
      <c r="L244" s="678">
        <v>238842.08</v>
      </c>
      <c r="M244" s="679">
        <f>IF(COUNTIF($A$4:A244,A244)=1,0,1)</f>
        <v>0</v>
      </c>
      <c r="N244" s="680" t="str">
        <f t="shared" si="138"/>
        <v>Okay</v>
      </c>
      <c r="O244" s="680" t="str">
        <f t="shared" si="139"/>
        <v>TRUE</v>
      </c>
      <c r="P244" s="680" t="b">
        <f t="shared" si="140"/>
        <v>1</v>
      </c>
      <c r="Q244" s="680" t="b">
        <f t="shared" si="76"/>
        <v>1</v>
      </c>
      <c r="R244" s="680" t="b">
        <f t="shared" si="77"/>
        <v>1</v>
      </c>
      <c r="S244" s="681">
        <f t="shared" si="141"/>
        <v>39.230136986301368</v>
      </c>
      <c r="T244" s="682">
        <f t="shared" si="78"/>
        <v>40</v>
      </c>
      <c r="U244" s="682">
        <f t="shared" si="130"/>
        <v>39</v>
      </c>
      <c r="V244" s="682">
        <f t="shared" si="79"/>
        <v>0.64657534246575343</v>
      </c>
      <c r="W244" s="682">
        <f t="shared" si="142"/>
        <v>20</v>
      </c>
      <c r="X244" s="683">
        <f t="shared" si="143"/>
        <v>4776841.5999999996</v>
      </c>
      <c r="Y244" s="684">
        <f t="shared" si="123"/>
        <v>2.3E-3</v>
      </c>
      <c r="Z244" s="684">
        <f>IF($D244=$C$1,VLOOKUP($T244,Male_Annuity_Tables,MATCH($W244+2,'Mortality Tables'!$DS$1:$HT$1,0),FALSE),VLOOKUP($T244,Fe_Annuity_Tables,MATCH($W244+2,'Mortality Tables'!$M$1:$DN$1,0),FALSE))</f>
        <v>7.967628853806856E-2</v>
      </c>
      <c r="AA244" s="664"/>
      <c r="AB244" s="685">
        <f t="shared" si="156"/>
        <v>1908743.7976000002</v>
      </c>
      <c r="AC244" s="685">
        <f t="shared" si="156"/>
        <v>2005994.2940877201</v>
      </c>
      <c r="AD244" s="685">
        <f t="shared" si="156"/>
        <v>2108199.7033714894</v>
      </c>
      <c r="AE244" s="685">
        <f t="shared" si="156"/>
        <v>2215612.478258267</v>
      </c>
      <c r="AF244" s="685">
        <f t="shared" si="156"/>
        <v>2328497.9340255256</v>
      </c>
      <c r="AG244" s="685">
        <f t="shared" si="156"/>
        <v>2447134.9037641264</v>
      </c>
      <c r="AH244" s="685">
        <f t="shared" si="156"/>
        <v>2571816.4271109086</v>
      </c>
      <c r="AI244" s="685">
        <f t="shared" si="156"/>
        <v>2702850.4740722096</v>
      </c>
      <c r="AJ244" s="685">
        <f t="shared" si="156"/>
        <v>2840560.7057261891</v>
      </c>
      <c r="AK244" s="685">
        <f t="shared" si="156"/>
        <v>2985287.2736829384</v>
      </c>
      <c r="AL244" s="685">
        <f t="shared" si="156"/>
        <v>3137387.660277084</v>
      </c>
      <c r="AM244" s="685">
        <f t="shared" si="156"/>
        <v>3297237.5615682015</v>
      </c>
      <c r="AN244" s="685">
        <f t="shared" si="156"/>
        <v>3465231.8153301012</v>
      </c>
      <c r="AO244" s="685">
        <f t="shared" si="156"/>
        <v>3641785.3763211705</v>
      </c>
      <c r="AP244" s="685">
        <f t="shared" si="156"/>
        <v>3827334.3412447344</v>
      </c>
      <c r="AQ244" s="685">
        <f t="shared" ref="AQ244:BF269" si="158">IFERROR(IF($W244&gt;=AQ$3,($H244*(1+Ann_Salary_Growth_Rate)^AQ$3),""),0)</f>
        <v>4022337.0259311534</v>
      </c>
      <c r="AR244" s="685">
        <f t="shared" si="158"/>
        <v>4227275.0974023454</v>
      </c>
      <c r="AS244" s="685">
        <f t="shared" si="158"/>
        <v>4442654.7636149954</v>
      </c>
      <c r="AT244" s="685">
        <f t="shared" si="158"/>
        <v>4669008.0238211798</v>
      </c>
      <c r="AU244" s="685">
        <f t="shared" si="158"/>
        <v>4906893.9826348694</v>
      </c>
      <c r="AV244" s="685" t="str">
        <f t="shared" si="155"/>
        <v/>
      </c>
      <c r="AW244" s="685" t="str">
        <f t="shared" si="155"/>
        <v/>
      </c>
      <c r="AX244" s="685" t="str">
        <f t="shared" si="155"/>
        <v/>
      </c>
      <c r="AY244" s="685" t="str">
        <f t="shared" si="155"/>
        <v/>
      </c>
      <c r="AZ244" s="685" t="str">
        <f t="shared" si="155"/>
        <v/>
      </c>
      <c r="BA244" s="685" t="str">
        <f t="shared" si="155"/>
        <v/>
      </c>
      <c r="BB244" s="685" t="str">
        <f t="shared" si="155"/>
        <v/>
      </c>
      <c r="BC244" s="685" t="str">
        <f t="shared" si="155"/>
        <v/>
      </c>
      <c r="BD244" s="685" t="str">
        <f t="shared" si="155"/>
        <v/>
      </c>
      <c r="BE244" s="685" t="str">
        <f t="shared" si="155"/>
        <v/>
      </c>
      <c r="BF244" s="685" t="str">
        <f t="shared" si="155"/>
        <v/>
      </c>
      <c r="BG244" s="685" t="str">
        <f t="shared" si="157"/>
        <v/>
      </c>
      <c r="BH244" s="685" t="str">
        <f t="shared" si="157"/>
        <v/>
      </c>
      <c r="BI244" s="685" t="str">
        <f t="shared" si="153"/>
        <v/>
      </c>
      <c r="BJ244" s="685" t="str">
        <f t="shared" si="153"/>
        <v/>
      </c>
      <c r="BK244" s="685" t="str">
        <f t="shared" si="153"/>
        <v/>
      </c>
      <c r="BL244" s="685" t="str">
        <f t="shared" si="153"/>
        <v/>
      </c>
      <c r="BM244" s="685" t="str">
        <f t="shared" si="153"/>
        <v/>
      </c>
      <c r="BN244" s="685" t="str">
        <f t="shared" si="153"/>
        <v/>
      </c>
      <c r="BO244" s="685" t="str">
        <f t="shared" si="153"/>
        <v/>
      </c>
      <c r="BP244" s="685" t="str">
        <f t="shared" si="153"/>
        <v/>
      </c>
      <c r="BQ244" s="685" t="str">
        <f t="shared" si="153"/>
        <v/>
      </c>
      <c r="BR244" s="529"/>
      <c r="BS244" s="685">
        <f>IFERROR(($L244+AB244*Contr_Rate)*(1+Inv_Return)*IF($D244=$C$1,VLOOKUP($T244,Male_Annuity_Tables,MATCH($BS$3+3,'Mortality Tables'!$N$1:$DN$1,0),FALSE),VLOOKUP($T244,Fe_Annuity_Tables,MATCH(BS$3+3,'Mortality Tables'!$N$1:$DN$1,0),FALSE)),"")</f>
        <v>707182.71313984424</v>
      </c>
      <c r="BT244" s="685">
        <f>IFERROR(($BS244+AC244*Contr_Rate)*(1+Inv_Return)*IF($D244=$C$1,VLOOKUP($T244,Male_Annuity_Tables,MATCH($BS$3+3,'Mortality Tables'!$N$1:$DN$1,0),FALSE),VLOOKUP($T244,Fe_Annuity_Tables,MATCH(BT$3+3,'Mortality Tables'!$N$1:$DN$1,0),FALSE)),"")</f>
        <v>1140762.0610233673</v>
      </c>
      <c r="BU244" s="685">
        <f>IFERROR((BT244+AD244*Contr_Rate)*(1+Inv_Return)*IF($D244=$C$1,VLOOKUP($T244,Male_Annuity_Tables,MATCH($BS$3+3,'Mortality Tables'!$N$1:$DN$1,0),FALSE),VLOOKUP($T244,Fe_Annuity_Tables,MATCH(BU$3+3,'Mortality Tables'!$N$1:$DN$1,0),FALSE)),"")</f>
        <v>1545342.7890543626</v>
      </c>
      <c r="BV244" s="685">
        <f>IFERROR((BU244+AE244*Contr_Rate)*(1+Inv_Return)*IF($D244=$C$1,VLOOKUP($T244,Male_Annuity_Tables,MATCH($BS$3+3,'Mortality Tables'!$N$1:$DN$1,0),FALSE),VLOOKUP($T244,Fe_Annuity_Tables,MATCH(BV$3+3,'Mortality Tables'!$N$1:$DN$1,0),FALSE)),"")</f>
        <v>1926012.997542446</v>
      </c>
      <c r="BW244" s="685">
        <f>IFERROR((BV244+AF244*Contr_Rate)*(1+Inv_Return)*IF($D244=$C$1,VLOOKUP($T244,Male_Annuity_Tables,MATCH($BS$3+3,'Mortality Tables'!$N$1:$DN$1,0),FALSE),VLOOKUP($T244,Fe_Annuity_Tables,MATCH(BW$3+3,'Mortality Tables'!$N$1:$DN$1,0),FALSE)),"")</f>
        <v>2287276.2738357638</v>
      </c>
      <c r="BX244" s="685">
        <f>IFERROR((BW244+AG244*Contr_Rate)*(1+Inv_Return)*IF($D244=$C$1,VLOOKUP($T244,Male_Annuity_Tables,MATCH($BS$3+3,'Mortality Tables'!$N$1:$DN$1,0),FALSE),VLOOKUP($T244,Fe_Annuity_Tables,MATCH(BX$3+3,'Mortality Tables'!$N$1:$DN$1,0),FALSE)),"")</f>
        <v>2633130.3430680134</v>
      </c>
      <c r="BY244" s="685">
        <f>IFERROR((BX244+AH244*Contr_Rate)*(1+Inv_Return)*IF($D244=$C$1,VLOOKUP($T244,Male_Annuity_Tables,MATCH($BS$3+3,'Mortality Tables'!$N$1:$DN$1,0),FALSE),VLOOKUP($T244,Fe_Annuity_Tables,MATCH(BY$3+3,'Mortality Tables'!$N$1:$DN$1,0),FALSE)),"")</f>
        <v>2967135.7914570863</v>
      </c>
      <c r="BZ244" s="685">
        <f>IFERROR((BY244+AI244*Contr_Rate)*(1+Inv_Return)*IF($D244=$C$1,VLOOKUP($T244,Male_Annuity_Tables,MATCH($BS$3+3,'Mortality Tables'!$N$1:$DN$1,0),FALSE),VLOOKUP($T244,Fe_Annuity_Tables,MATCH(BZ$3+3,'Mortality Tables'!$N$1:$DN$1,0),FALSE)),"")</f>
        <v>3292476.1471197177</v>
      </c>
      <c r="CA244" s="685">
        <f>IFERROR((BZ244+AJ244*Contr_Rate)*(1+Inv_Return)*IF($D244=$C$1,VLOOKUP($T244,Male_Annuity_Tables,MATCH($BS$3+3,'Mortality Tables'!$N$1:$DN$1,0),FALSE),VLOOKUP($T244,Fe_Annuity_Tables,MATCH(CA$3+3,'Mortality Tables'!$N$1:$DN$1,0),FALSE)),"")</f>
        <v>3612010.4387014317</v>
      </c>
      <c r="CB244" s="685">
        <f>IFERROR((CA244+AK244*Contr_Rate)*(1+Inv_Return)*IF($D244=$C$1,VLOOKUP($T244,Male_Annuity_Tables,MATCH($BS$3+3,'Mortality Tables'!$N$1:$DN$1,0),FALSE),VLOOKUP($T244,Fe_Annuity_Tables,MATCH(CB$3+3,'Mortality Tables'!$N$1:$DN$1,0),FALSE)),"")</f>
        <v>3928319.2086411202</v>
      </c>
      <c r="CC244" s="685">
        <f>IFERROR((CB244+AL244*Contr_Rate)*(1+Inv_Return)*IF($D244=$C$1,VLOOKUP($T244,Male_Annuity_Tables,MATCH($BS$3+3,'Mortality Tables'!$N$1:$DN$1,0),FALSE),VLOOKUP($T244,Fe_Annuity_Tables,MATCH(CC$3+3,'Mortality Tables'!$N$1:$DN$1,0),FALSE)),"")</f>
        <v>4243744.8328734972</v>
      </c>
      <c r="CD244" s="685">
        <f>IFERROR((CC244+AM244*Contr_Rate)*(1+Inv_Return)*IF($D244=$C$1,VLOOKUP($T244,Male_Annuity_Tables,MATCH($BS$3+3,'Mortality Tables'!$N$1:$DN$1,0),FALSE),VLOOKUP($T244,Fe_Annuity_Tables,MATCH(CD$3+3,'Mortality Tables'!$N$1:$DN$1,0),FALSE)),"")</f>
        <v>4560426.8898488386</v>
      </c>
      <c r="CE244" s="685">
        <f>IFERROR((CD244+AN244*Contr_Rate)*(1+Inv_Return)*IF($D244=$C$1,VLOOKUP($T244,Male_Annuity_Tables,MATCH($BS$3+3,'Mortality Tables'!$N$1:$DN$1,0),FALSE),VLOOKUP($T244,Fe_Annuity_Tables,MATCH(CE$3+3,'Mortality Tables'!$N$1:$DN$1,0),FALSE)),"")</f>
        <v>4880333.226851224</v>
      </c>
      <c r="CF244" s="685">
        <f>IFERROR((CE244+AO244*Contr_Rate)*(1+Inv_Return)*IF($D244=$C$1,VLOOKUP($T244,Male_Annuity_Tables,MATCH($BS$3+3,'Mortality Tables'!$N$1:$DN$1,0),FALSE),VLOOKUP($T244,Fe_Annuity_Tables,MATCH(CF$3+3,'Mortality Tables'!$N$1:$DN$1,0),FALSE)),"")</f>
        <v>5205287.2889227849</v>
      </c>
      <c r="CG244" s="685">
        <f>IFERROR((CF244+AP244*Contr_Rate)*(1+Inv_Return)*IF($D244=$C$1,VLOOKUP($T244,Male_Annuity_Tables,MATCH($BS$3+3,'Mortality Tables'!$N$1:$DN$1,0),FALSE),VLOOKUP($T244,Fe_Annuity_Tables,MATCH(CG$3+3,'Mortality Tables'!$N$1:$DN$1,0),FALSE)),"")</f>
        <v>5536992.2036828883</v>
      </c>
      <c r="CH244" s="685">
        <f>IFERROR((CG244+AQ244*Contr_Rate)*(1+Inv_Return)*IF($D244=$C$1,VLOOKUP($T244,Male_Annuity_Tables,MATCH($BS$3+3,'Mortality Tables'!$N$1:$DN$1,0),FALSE),VLOOKUP($T244,Fe_Annuity_Tables,MATCH(CH$3+3,'Mortality Tables'!$N$1:$DN$1,0),FALSE)),"")</f>
        <v>5877052.0525998166</v>
      </c>
      <c r="CI244" s="685">
        <f>IFERROR((CH244+AR244*Contr_Rate)*(1+Inv_Return)*IF($D244=$C$1,VLOOKUP($T244,Male_Annuity_Tables,MATCH($BS$3+3,'Mortality Tables'!$N$1:$DN$1,0),FALSE),VLOOKUP($T244,Fe_Annuity_Tables,MATCH(CI$3+3,'Mortality Tables'!$N$1:$DN$1,0),FALSE)),"")</f>
        <v>6226990.7046366194</v>
      </c>
      <c r="CJ244" s="685">
        <f>IFERROR((CI244+AS244*Contr_Rate)*(1+Inv_Return)*IF($D244=$C$1,VLOOKUP($T244,Male_Annuity_Tables,MATCH($BS$3+3,'Mortality Tables'!$N$1:$DN$1,0),FALSE),VLOOKUP($T244,Fe_Annuity_Tables,MATCH(CJ$3+3,'Mortality Tables'!$N$1:$DN$1,0),FALSE)),"")</f>
        <v>6588268.5406136578</v>
      </c>
      <c r="CK244" s="685">
        <f>IFERROR((CJ244+AT244*Contr_Rate)*(1+Inv_Return)*IF($D244=$C$1,VLOOKUP($T244,Male_Annuity_Tables,MATCH($BS$3+3,'Mortality Tables'!$N$1:$DN$1,0),FALSE),VLOOKUP($T244,Fe_Annuity_Tables,MATCH(CK$3+3,'Mortality Tables'!$N$1:$DN$1,0),FALSE)),"")</f>
        <v>6962297.3552029412</v>
      </c>
      <c r="CL244" s="685">
        <f>IFERROR((CK244+AU244*Contr_Rate)*(1+Inv_Return)*IF($D244=$C$1,VLOOKUP($T244,Male_Annuity_Tables,MATCH($BS$3+3,'Mortality Tables'!$N$1:$DN$1,0),FALSE),VLOOKUP($T244,Fe_Annuity_Tables,MATCH(CL$3+3,'Mortality Tables'!$N$1:$DN$1,0),FALSE)),"")</f>
        <v>7350453.6874049827</v>
      </c>
      <c r="CM244" s="685" t="str">
        <f>IFERROR((CL244+AV244*Contr_Rate)*(1+Inv_Return)*IF($D244=$C$1,VLOOKUP($T244,Male_Annuity_Tables,MATCH($BS$3+3,'Mortality Tables'!$N$1:$DN$1,0),FALSE),VLOOKUP($T244,Fe_Annuity_Tables,MATCH(CM$3+3,'Mortality Tables'!$N$1:$DN$1,0),FALSE)),"")</f>
        <v/>
      </c>
      <c r="CN244" s="685" t="str">
        <f>IFERROR((CM244+AW244*Contr_Rate)*(1+Inv_Return)*IF($D244=$C$1,VLOOKUP($T244,Male_Annuity_Tables,MATCH($BS$3+3,'Mortality Tables'!$N$1:$DN$1,0),FALSE),VLOOKUP($T244,Fe_Annuity_Tables,MATCH(CN$3+3,'Mortality Tables'!$N$1:$DN$1,0),FALSE)),"")</f>
        <v/>
      </c>
      <c r="CO244" s="685" t="str">
        <f>IFERROR((CN244+AX244*Contr_Rate)*(1+Inv_Return)*IF($D244=$C$1,VLOOKUP($T244,Male_Annuity_Tables,MATCH($BS$3+3,'Mortality Tables'!$N$1:$DN$1,0),FALSE),VLOOKUP($T244,Fe_Annuity_Tables,MATCH(CO$3+3,'Mortality Tables'!$N$1:$DN$1,0),FALSE)),"")</f>
        <v/>
      </c>
      <c r="CP244" s="685" t="str">
        <f>IFERROR((CO244+AY244*Contr_Rate)*(1+Inv_Return)*IF($D244=$C$1,VLOOKUP($T244,Male_Annuity_Tables,MATCH($BS$3+3,'Mortality Tables'!$N$1:$DN$1,0),FALSE),VLOOKUP($T244,Fe_Annuity_Tables,MATCH(CP$3+3,'Mortality Tables'!$N$1:$DN$1,0),FALSE)),"")</f>
        <v/>
      </c>
      <c r="CQ244" s="685" t="str">
        <f>IFERROR((CP244+AZ244*Contr_Rate)*(1+Inv_Return)*IF($D244=$C$1,VLOOKUP($T244,Male_Annuity_Tables,MATCH($BS$3+3,'Mortality Tables'!$N$1:$DN$1,0),FALSE),VLOOKUP($T244,Fe_Annuity_Tables,MATCH(CQ$3+3,'Mortality Tables'!$N$1:$DN$1,0),FALSE)),"")</f>
        <v/>
      </c>
      <c r="CR244" s="685" t="str">
        <f>IFERROR((CQ244+BA244*Contr_Rate)*(1+Inv_Return)*IF($D244=$C$1,VLOOKUP($T244,Male_Annuity_Tables,MATCH($BS$3+3,'Mortality Tables'!$N$1:$DN$1,0),FALSE),VLOOKUP($T244,Fe_Annuity_Tables,MATCH(CR$3+3,'Mortality Tables'!$N$1:$DN$1,0),FALSE)),"")</f>
        <v/>
      </c>
      <c r="CS244" s="685" t="str">
        <f>IFERROR((CR244+BB244*Contr_Rate)*(1+Inv_Return)*IF($D244=$C$1,VLOOKUP($T244,Male_Annuity_Tables,MATCH($BS$3+3,'Mortality Tables'!$N$1:$DN$1,0),FALSE),VLOOKUP($T244,Fe_Annuity_Tables,MATCH(CS$3+3,'Mortality Tables'!$N$1:$DN$1,0),FALSE)),"")</f>
        <v/>
      </c>
      <c r="CT244" s="685" t="str">
        <f>IFERROR((CS244+BC244*Contr_Rate)*(1+Inv_Return)*IF($D244=$C$1,VLOOKUP($T244,Male_Annuity_Tables,MATCH($BS$3+3,'Mortality Tables'!$N$1:$DN$1,0),FALSE),VLOOKUP($T244,Fe_Annuity_Tables,MATCH(CT$3+3,'Mortality Tables'!$N$1:$DN$1,0),FALSE)),"")</f>
        <v/>
      </c>
      <c r="CU244" s="685" t="str">
        <f>IFERROR((CT244+BD244*Contr_Rate)*(1+Inv_Return)*IF($D244=$C$1,VLOOKUP($T244,Male_Annuity_Tables,MATCH($BS$3+3,'Mortality Tables'!$N$1:$DN$1,0),FALSE),VLOOKUP($T244,Fe_Annuity_Tables,MATCH(CU$3+3,'Mortality Tables'!$N$1:$DN$1,0),FALSE)),"")</f>
        <v/>
      </c>
      <c r="CV244" s="685" t="str">
        <f>IFERROR((CU244+BE244*Contr_Rate)*(1+Inv_Return)*IF($D244=$C$1,VLOOKUP($T244,Male_Annuity_Tables,MATCH($BS$3+3,'Mortality Tables'!$N$1:$DN$1,0),FALSE),VLOOKUP($T244,Fe_Annuity_Tables,MATCH(CV$3+3,'Mortality Tables'!$N$1:$DN$1,0),FALSE)),"")</f>
        <v/>
      </c>
      <c r="CW244" s="685" t="str">
        <f>IFERROR((CV244+BF244*Contr_Rate)*(1+Inv_Return)*IF($D244=$C$1,VLOOKUP($T244,Male_Annuity_Tables,MATCH($BS$3+3,'Mortality Tables'!$N$1:$DN$1,0),FALSE),VLOOKUP($T244,Fe_Annuity_Tables,MATCH(CW$3+3,'Mortality Tables'!$N$1:$DN$1,0),FALSE)),"")</f>
        <v/>
      </c>
      <c r="CX244" s="685" t="str">
        <f>IFERROR((CW244+BG244*Contr_Rate)*(1+Inv_Return)*IF($D244=$C$1,VLOOKUP($T244,Male_Annuity_Tables,MATCH($BS$3+3,'Mortality Tables'!$N$1:$DN$1,0),FALSE),VLOOKUP($T244,Fe_Annuity_Tables,MATCH(CX$3+3,'Mortality Tables'!$N$1:$DN$1,0),FALSE)),"")</f>
        <v/>
      </c>
      <c r="CY244" s="685" t="str">
        <f>IFERROR((CX244+BH244*Contr_Rate)*(1+Inv_Return)*IF($D244=$C$1,VLOOKUP($T244,Male_Annuity_Tables,MATCH($BS$3+3,'Mortality Tables'!$N$1:$DN$1,0),FALSE),VLOOKUP($T244,Fe_Annuity_Tables,MATCH(CY$3+3,'Mortality Tables'!$N$1:$DN$1,0),FALSE)),"")</f>
        <v/>
      </c>
      <c r="CZ244" s="685" t="str">
        <f>IFERROR((CY244+BI244*Contr_Rate)*(1+Inv_Return)*IF($D244=$C$1,VLOOKUP($T244,Male_Annuity_Tables,MATCH($BS$3+3,'Mortality Tables'!$N$1:$DN$1,0),FALSE),VLOOKUP($T244,Fe_Annuity_Tables,MATCH(CZ$3+3,'Mortality Tables'!$N$1:$DN$1,0),FALSE)),"")</f>
        <v/>
      </c>
      <c r="DA244" s="685" t="str">
        <f>IFERROR((CZ244+BJ244*Contr_Rate)*(1+Inv_Return)*IF($D244=$C$1,VLOOKUP($T244,Male_Annuity_Tables,MATCH($BS$3+3,'Mortality Tables'!$N$1:$DN$1,0),FALSE),VLOOKUP($T244,Fe_Annuity_Tables,MATCH(DA$3+3,'Mortality Tables'!$N$1:$DN$1,0),FALSE)),"")</f>
        <v/>
      </c>
      <c r="DB244" s="685" t="str">
        <f>IFERROR((DA244+BK244*Contr_Rate)*(1+Inv_Return)*IF($D244=$C$1,VLOOKUP($T244,Male_Annuity_Tables,MATCH($BS$3+3,'Mortality Tables'!$N$1:$DN$1,0),FALSE),VLOOKUP($T244,Fe_Annuity_Tables,MATCH(DB$3+3,'Mortality Tables'!$N$1:$DN$1,0),FALSE)),"")</f>
        <v/>
      </c>
      <c r="DC244" s="685" t="str">
        <f>IFERROR((DB244+BL244*Contr_Rate)*(1+Inv_Return)*IF($D244=$C$1,VLOOKUP($T244,Male_Annuity_Tables,MATCH($BS$3+3,'Mortality Tables'!$N$1:$DN$1,0),FALSE),VLOOKUP($T244,Fe_Annuity_Tables,MATCH(DC$3+3,'Mortality Tables'!$N$1:$DN$1,0),FALSE)),"")</f>
        <v/>
      </c>
      <c r="DD244" s="685" t="str">
        <f>IFERROR((DC244+BM244*Contr_Rate)*(1+Inv_Return)*IF($D244=$C$1,VLOOKUP($T244,Male_Annuity_Tables,MATCH($BS$3+3,'Mortality Tables'!$N$1:$DN$1,0),FALSE),VLOOKUP($T244,Fe_Annuity_Tables,MATCH(DD$3+3,'Mortality Tables'!$N$1:$DN$1,0),FALSE)),"")</f>
        <v/>
      </c>
      <c r="DE244" s="685" t="str">
        <f>IFERROR((DD244+BN244*Contr_Rate)*(1+Inv_Return)*IF($D244=$C$1,VLOOKUP($T244,Male_Annuity_Tables,MATCH($BS$3+3,'Mortality Tables'!$N$1:$DN$1,0),FALSE),VLOOKUP($T244,Fe_Annuity_Tables,MATCH(DE$3+3,'Mortality Tables'!$N$1:$DN$1,0),FALSE)),"")</f>
        <v/>
      </c>
      <c r="DF244" s="685" t="str">
        <f>IFERROR((DE244+BO244*Contr_Rate)*(1+Inv_Return)*IF($D244=$C$1,VLOOKUP($T244,Male_Annuity_Tables,MATCH($BS$3+3,'Mortality Tables'!$N$1:$DN$1,0),FALSE),VLOOKUP($T244,Fe_Annuity_Tables,MATCH(DF$3+3,'Mortality Tables'!$N$1:$DN$1,0),FALSE)),"")</f>
        <v/>
      </c>
      <c r="DG244" s="685" t="str">
        <f>IFERROR((DF244+BP244*Contr_Rate)*(1+Inv_Return)*IF($D244=$C$1,VLOOKUP($T244,Male_Annuity_Tables,MATCH($BS$3+3,'Mortality Tables'!$N$1:$DN$1,0),FALSE),VLOOKUP($T244,Fe_Annuity_Tables,MATCH(DG$3+3,'Mortality Tables'!$N$1:$DN$1,0),FALSE)),"")</f>
        <v/>
      </c>
      <c r="DH244" s="685" t="str">
        <f>IFERROR((DG244+BQ244*Contr_Rate)*(1+Inv_Return)*IF($D244=$C$1,VLOOKUP($T244,Male_Annuity_Tables,MATCH($BS$3+3,'Mortality Tables'!$N$1:$DN$1,0),FALSE),VLOOKUP($T244,Fe_Annuity_Tables,MATCH(DH$3+3,'Mortality Tables'!$N$1:$DN$1,0),FALSE)),"")</f>
        <v/>
      </c>
      <c r="DJ244" s="686">
        <f t="shared" si="144"/>
        <v>7350453.6874049827</v>
      </c>
      <c r="DK244" s="680">
        <f t="shared" si="60"/>
        <v>8.0909277508679907</v>
      </c>
      <c r="DL244" s="686">
        <f t="shared" si="145"/>
        <v>608682.23301499733</v>
      </c>
      <c r="DM244" s="686">
        <f t="shared" si="132"/>
        <v>4906893.9826348694</v>
      </c>
      <c r="DN244" s="687">
        <f t="shared" si="146"/>
        <v>0.12404633871631998</v>
      </c>
      <c r="DP244" s="688">
        <f t="shared" si="147"/>
        <v>107459.94917516503</v>
      </c>
      <c r="DQ244" s="688">
        <f t="shared" si="148"/>
        <v>173528.73205566104</v>
      </c>
      <c r="DR244" s="688">
        <f t="shared" si="149"/>
        <v>235334.84464532716</v>
      </c>
    </row>
    <row r="245" spans="1:122" s="657" customFormat="1" ht="14.5">
      <c r="A245" s="675" t="s">
        <v>1558</v>
      </c>
      <c r="B245" s="675" t="s">
        <v>1559</v>
      </c>
      <c r="C245" s="675" t="s">
        <v>116</v>
      </c>
      <c r="D245" s="675" t="s">
        <v>61</v>
      </c>
      <c r="E245" s="676">
        <v>30536</v>
      </c>
      <c r="F245" s="677">
        <v>42356</v>
      </c>
      <c r="G245" s="677">
        <v>45506</v>
      </c>
      <c r="H245" s="678">
        <v>2372078</v>
      </c>
      <c r="I245" s="678">
        <v>121721.29</v>
      </c>
      <c r="J245" s="678">
        <v>184313</v>
      </c>
      <c r="K245" s="678">
        <v>41164.78</v>
      </c>
      <c r="L245" s="678">
        <v>347199.06999999995</v>
      </c>
      <c r="M245" s="679">
        <f>IF(COUNTIF($A$4:A245,A245)=1,0,1)</f>
        <v>0</v>
      </c>
      <c r="N245" s="680" t="str">
        <f t="shared" si="138"/>
        <v>Okay</v>
      </c>
      <c r="O245" s="680" t="str">
        <f t="shared" si="139"/>
        <v>TRUE</v>
      </c>
      <c r="P245" s="680" t="b">
        <f t="shared" si="140"/>
        <v>1</v>
      </c>
      <c r="Q245" s="680" t="b">
        <f t="shared" si="76"/>
        <v>1</v>
      </c>
      <c r="R245" s="680" t="b">
        <f t="shared" si="77"/>
        <v>1</v>
      </c>
      <c r="S245" s="681">
        <f t="shared" si="141"/>
        <v>32.38356164383562</v>
      </c>
      <c r="T245" s="682">
        <f t="shared" si="78"/>
        <v>41</v>
      </c>
      <c r="U245" s="682">
        <f t="shared" si="130"/>
        <v>41</v>
      </c>
      <c r="V245" s="682">
        <f t="shared" si="79"/>
        <v>0.41095890410958902</v>
      </c>
      <c r="W245" s="682">
        <f t="shared" si="142"/>
        <v>19</v>
      </c>
      <c r="X245" s="683">
        <f t="shared" si="143"/>
        <v>6596782.3299999991</v>
      </c>
      <c r="Y245" s="684">
        <f t="shared" si="123"/>
        <v>2.49E-3</v>
      </c>
      <c r="Z245" s="684">
        <f>IF($D245=$C$1,VLOOKUP($T245,Male_Annuity_Tables,MATCH($W245+2,'Mortality Tables'!$DS$1:$HT$1,0),FALSE),VLOOKUP($T245,Fe_Annuity_Tables,MATCH($W245+2,'Mortality Tables'!$M$1:$DN$1,0),FALSE))</f>
        <v>9.395290171873967E-2</v>
      </c>
      <c r="AA245" s="664"/>
      <c r="AB245" s="685">
        <f t="shared" ref="AB245:AQ258" si="159">IFERROR(IF($W245&gt;=AB$3,($H245*(1+Ann_Salary_Growth_Rate)^AB$3),""),0)</f>
        <v>2492935.3741000001</v>
      </c>
      <c r="AC245" s="685">
        <f t="shared" si="159"/>
        <v>2619950.4314103951</v>
      </c>
      <c r="AD245" s="685">
        <f t="shared" si="159"/>
        <v>2753436.9058907549</v>
      </c>
      <c r="AE245" s="685">
        <f t="shared" si="159"/>
        <v>2893724.516245889</v>
      </c>
      <c r="AF245" s="685">
        <f t="shared" si="159"/>
        <v>3041159.7803486167</v>
      </c>
      <c r="AG245" s="685">
        <f t="shared" si="159"/>
        <v>3196106.8711573794</v>
      </c>
      <c r="AH245" s="685">
        <f t="shared" si="159"/>
        <v>3358948.5162428478</v>
      </c>
      <c r="AI245" s="685">
        <f t="shared" si="159"/>
        <v>3530086.9431454209</v>
      </c>
      <c r="AJ245" s="685">
        <f t="shared" si="159"/>
        <v>3709944.8728986806</v>
      </c>
      <c r="AK245" s="685">
        <f t="shared" si="159"/>
        <v>3898966.5641728682</v>
      </c>
      <c r="AL245" s="685">
        <f t="shared" si="159"/>
        <v>4097618.9106174759</v>
      </c>
      <c r="AM245" s="685">
        <f t="shared" si="159"/>
        <v>4306392.5941134365</v>
      </c>
      <c r="AN245" s="685">
        <f t="shared" si="159"/>
        <v>4525803.2967835162</v>
      </c>
      <c r="AO245" s="685">
        <f t="shared" si="159"/>
        <v>4756392.9747546371</v>
      </c>
      <c r="AP245" s="685">
        <f t="shared" si="159"/>
        <v>4998731.1968183862</v>
      </c>
      <c r="AQ245" s="685">
        <f t="shared" si="159"/>
        <v>5253416.5512962826</v>
      </c>
      <c r="AR245" s="685">
        <f t="shared" si="158"/>
        <v>5521078.1245848285</v>
      </c>
      <c r="AS245" s="685">
        <f t="shared" si="158"/>
        <v>5802377.0550324256</v>
      </c>
      <c r="AT245" s="685">
        <f t="shared" si="158"/>
        <v>6098008.1659863275</v>
      </c>
      <c r="AU245" s="685" t="str">
        <f t="shared" si="158"/>
        <v/>
      </c>
      <c r="AV245" s="685" t="str">
        <f t="shared" si="155"/>
        <v/>
      </c>
      <c r="AW245" s="685" t="str">
        <f t="shared" si="155"/>
        <v/>
      </c>
      <c r="AX245" s="685" t="str">
        <f t="shared" si="155"/>
        <v/>
      </c>
      <c r="AY245" s="685" t="str">
        <f t="shared" si="155"/>
        <v/>
      </c>
      <c r="AZ245" s="685" t="str">
        <f t="shared" si="155"/>
        <v/>
      </c>
      <c r="BA245" s="685" t="str">
        <f t="shared" si="155"/>
        <v/>
      </c>
      <c r="BB245" s="685" t="str">
        <f t="shared" si="155"/>
        <v/>
      </c>
      <c r="BC245" s="685" t="str">
        <f t="shared" si="155"/>
        <v/>
      </c>
      <c r="BD245" s="685" t="str">
        <f t="shared" si="155"/>
        <v/>
      </c>
      <c r="BE245" s="685" t="str">
        <f t="shared" si="155"/>
        <v/>
      </c>
      <c r="BF245" s="685" t="str">
        <f t="shared" si="155"/>
        <v/>
      </c>
      <c r="BG245" s="685" t="str">
        <f t="shared" si="157"/>
        <v/>
      </c>
      <c r="BH245" s="685" t="str">
        <f t="shared" si="157"/>
        <v/>
      </c>
      <c r="BI245" s="685" t="str">
        <f t="shared" si="153"/>
        <v/>
      </c>
      <c r="BJ245" s="685" t="str">
        <f t="shared" si="153"/>
        <v/>
      </c>
      <c r="BK245" s="685" t="str">
        <f t="shared" si="153"/>
        <v/>
      </c>
      <c r="BL245" s="685" t="str">
        <f t="shared" si="153"/>
        <v/>
      </c>
      <c r="BM245" s="685" t="str">
        <f t="shared" si="153"/>
        <v/>
      </c>
      <c r="BN245" s="685" t="str">
        <f t="shared" si="153"/>
        <v/>
      </c>
      <c r="BO245" s="685" t="str">
        <f t="shared" si="153"/>
        <v/>
      </c>
      <c r="BP245" s="685" t="str">
        <f t="shared" si="153"/>
        <v/>
      </c>
      <c r="BQ245" s="685" t="str">
        <f t="shared" si="153"/>
        <v/>
      </c>
      <c r="BR245" s="529"/>
      <c r="BS245" s="685">
        <f>IFERROR(($L245+AB245*Contr_Rate)*(1+Inv_Return)*IF($D245=$C$1,VLOOKUP($T245,Male_Annuity_Tables,MATCH($BS$3+3,'Mortality Tables'!$N$1:$DN$1,0),FALSE),VLOOKUP($T245,Fe_Annuity_Tables,MATCH(BS$3+3,'Mortality Tables'!$N$1:$DN$1,0),FALSE)),"")</f>
        <v>954167.74880192115</v>
      </c>
      <c r="BT245" s="685">
        <f>IFERROR(($BS245+AC245*Contr_Rate)*(1+Inv_Return)*IF($D245=$C$1,VLOOKUP($T245,Male_Annuity_Tables,MATCH($BS$3+3,'Mortality Tables'!$N$1:$DN$1,0),FALSE),VLOOKUP($T245,Fe_Annuity_Tables,MATCH(BT$3+3,'Mortality Tables'!$N$1:$DN$1,0),FALSE)),"")</f>
        <v>1516234.6460542183</v>
      </c>
      <c r="BU245" s="685">
        <f>IFERROR((BT245+AD245*Contr_Rate)*(1+Inv_Return)*IF($D245=$C$1,VLOOKUP($T245,Male_Annuity_Tables,MATCH($BS$3+3,'Mortality Tables'!$N$1:$DN$1,0),FALSE),VLOOKUP($T245,Fe_Annuity_Tables,MATCH(BU$3+3,'Mortality Tables'!$N$1:$DN$1,0),FALSE)),"")</f>
        <v>2040869.2110134538</v>
      </c>
      <c r="BV245" s="685">
        <f>IFERROR((BU245+AE245*Contr_Rate)*(1+Inv_Return)*IF($D245=$C$1,VLOOKUP($T245,Male_Annuity_Tables,MATCH($BS$3+3,'Mortality Tables'!$N$1:$DN$1,0),FALSE),VLOOKUP($T245,Fe_Annuity_Tables,MATCH(BV$3+3,'Mortality Tables'!$N$1:$DN$1,0),FALSE)),"")</f>
        <v>2534665.9315378177</v>
      </c>
      <c r="BW245" s="685">
        <f>IFERROR((BV245+AF245*Contr_Rate)*(1+Inv_Return)*IF($D245=$C$1,VLOOKUP($T245,Male_Annuity_Tables,MATCH($BS$3+3,'Mortality Tables'!$N$1:$DN$1,0),FALSE),VLOOKUP($T245,Fe_Annuity_Tables,MATCH(BW$3+3,'Mortality Tables'!$N$1:$DN$1,0),FALSE)),"")</f>
        <v>3003461.3130355054</v>
      </c>
      <c r="BX245" s="685">
        <f>IFERROR((BW245+AG245*Contr_Rate)*(1+Inv_Return)*IF($D245=$C$1,VLOOKUP($T245,Male_Annuity_Tables,MATCH($BS$3+3,'Mortality Tables'!$N$1:$DN$1,0),FALSE),VLOOKUP($T245,Fe_Annuity_Tables,MATCH(BX$3+3,'Mortality Tables'!$N$1:$DN$1,0),FALSE)),"")</f>
        <v>3452436.0286080688</v>
      </c>
      <c r="BY245" s="685">
        <f>IFERROR((BX245+AH245*Contr_Rate)*(1+Inv_Return)*IF($D245=$C$1,VLOOKUP($T245,Male_Annuity_Tables,MATCH($BS$3+3,'Mortality Tables'!$N$1:$DN$1,0),FALSE),VLOOKUP($T245,Fe_Annuity_Tables,MATCH(BY$3+3,'Mortality Tables'!$N$1:$DN$1,0),FALSE)),"")</f>
        <v>3886204.1599190924</v>
      </c>
      <c r="BZ245" s="685">
        <f>IFERROR((BY245+AI245*Contr_Rate)*(1+Inv_Return)*IF($D245=$C$1,VLOOKUP($T245,Male_Annuity_Tables,MATCH($BS$3+3,'Mortality Tables'!$N$1:$DN$1,0),FALSE),VLOOKUP($T245,Fe_Annuity_Tables,MATCH(BZ$3+3,'Mortality Tables'!$N$1:$DN$1,0),FALSE)),"")</f>
        <v>4308891.2018992724</v>
      </c>
      <c r="CA245" s="685">
        <f>IFERROR((BZ245+AJ245*Contr_Rate)*(1+Inv_Return)*IF($D245=$C$1,VLOOKUP($T245,Male_Annuity_Tables,MATCH($BS$3+3,'Mortality Tables'!$N$1:$DN$1,0),FALSE),VLOOKUP($T245,Fe_Annuity_Tables,MATCH(CA$3+3,'Mortality Tables'!$N$1:$DN$1,0),FALSE)),"")</f>
        <v>4724202.2897179052</v>
      </c>
      <c r="CB245" s="685">
        <f>IFERROR((CA245+AK245*Contr_Rate)*(1+Inv_Return)*IF($D245=$C$1,VLOOKUP($T245,Male_Annuity_Tables,MATCH($BS$3+3,'Mortality Tables'!$N$1:$DN$1,0),FALSE),VLOOKUP($T245,Fe_Annuity_Tables,MATCH(CB$3+3,'Mortality Tables'!$N$1:$DN$1,0),FALSE)),"")</f>
        <v>5135481.9194253758</v>
      </c>
      <c r="CC245" s="685">
        <f>IFERROR((CB245+AL245*Contr_Rate)*(1+Inv_Return)*IF($D245=$C$1,VLOOKUP($T245,Male_Annuity_Tables,MATCH($BS$3+3,'Mortality Tables'!$N$1:$DN$1,0),FALSE),VLOOKUP($T245,Fe_Annuity_Tables,MATCH(CC$3+3,'Mortality Tables'!$N$1:$DN$1,0),FALSE)),"")</f>
        <v>5545766.2707444616</v>
      </c>
      <c r="CD245" s="685">
        <f>IFERROR((CC245+AM245*Contr_Rate)*(1+Inv_Return)*IF($D245=$C$1,VLOOKUP($T245,Male_Annuity_Tables,MATCH($BS$3+3,'Mortality Tables'!$N$1:$DN$1,0),FALSE),VLOOKUP($T245,Fe_Annuity_Tables,MATCH(CD$3+3,'Mortality Tables'!$N$1:$DN$1,0),FALSE)),"")</f>
        <v>5957829.0985608054</v>
      </c>
      <c r="CE245" s="685">
        <f>IFERROR((CD245+AN245*Contr_Rate)*(1+Inv_Return)*IF($D245=$C$1,VLOOKUP($T245,Male_Annuity_Tables,MATCH($BS$3+3,'Mortality Tables'!$N$1:$DN$1,0),FALSE),VLOOKUP($T245,Fe_Annuity_Tables,MATCH(CE$3+3,'Mortality Tables'!$N$1:$DN$1,0),FALSE)),"")</f>
        <v>6374222.0360344015</v>
      </c>
      <c r="CF245" s="685">
        <f>IFERROR((CE245+AO245*Contr_Rate)*(1+Inv_Return)*IF($D245=$C$1,VLOOKUP($T245,Male_Annuity_Tables,MATCH($BS$3+3,'Mortality Tables'!$N$1:$DN$1,0),FALSE),VLOOKUP($T245,Fe_Annuity_Tables,MATCH(CF$3+3,'Mortality Tables'!$N$1:$DN$1,0),FALSE)),"")</f>
        <v>6797310.0445715636</v>
      </c>
      <c r="CG245" s="685">
        <f>IFERROR((CF245+AP245*Contr_Rate)*(1+Inv_Return)*IF($D245=$C$1,VLOOKUP($T245,Male_Annuity_Tables,MATCH($BS$3+3,'Mortality Tables'!$N$1:$DN$1,0),FALSE),VLOOKUP($T245,Fe_Annuity_Tables,MATCH(CG$3+3,'Mortality Tables'!$N$1:$DN$1,0),FALSE)),"")</f>
        <v>7229302.6521106027</v>
      </c>
      <c r="CH245" s="685">
        <f>IFERROR((CG245+AQ245*Contr_Rate)*(1+Inv_Return)*IF($D245=$C$1,VLOOKUP($T245,Male_Annuity_Tables,MATCH($BS$3+3,'Mortality Tables'!$N$1:$DN$1,0),FALSE),VLOOKUP($T245,Fe_Annuity_Tables,MATCH(CH$3+3,'Mortality Tables'!$N$1:$DN$1,0),FALSE)),"")</f>
        <v>7672281.5394982789</v>
      </c>
      <c r="CI245" s="685">
        <f>IFERROR((CH245+AR245*Contr_Rate)*(1+Inv_Return)*IF($D245=$C$1,VLOOKUP($T245,Male_Annuity_Tables,MATCH($BS$3+3,'Mortality Tables'!$N$1:$DN$1,0),FALSE),VLOOKUP($T245,Fe_Annuity_Tables,MATCH(CI$3+3,'Mortality Tables'!$N$1:$DN$1,0),FALSE)),"")</f>
        <v>8128224.9636118356</v>
      </c>
      <c r="CJ245" s="685">
        <f>IFERROR((CI245+AS245*Contr_Rate)*(1+Inv_Return)*IF($D245=$C$1,VLOOKUP($T245,Male_Annuity_Tables,MATCH($BS$3+3,'Mortality Tables'!$N$1:$DN$1,0),FALSE),VLOOKUP($T245,Fe_Annuity_Tables,MATCH(CJ$3+3,'Mortality Tables'!$N$1:$DN$1,0),FALSE)),"")</f>
        <v>8599029.4439572748</v>
      </c>
      <c r="CK245" s="685">
        <f>IFERROR((CJ245+AT245*Contr_Rate)*(1+Inv_Return)*IF($D245=$C$1,VLOOKUP($T245,Male_Annuity_Tables,MATCH($BS$3+3,'Mortality Tables'!$N$1:$DN$1,0),FALSE),VLOOKUP($T245,Fe_Annuity_Tables,MATCH(CK$3+3,'Mortality Tables'!$N$1:$DN$1,0),FALSE)),"")</f>
        <v>9086529.0855672341</v>
      </c>
      <c r="CL245" s="685" t="str">
        <f>IFERROR((CK245+AU245*Contr_Rate)*(1+Inv_Return)*IF($D245=$C$1,VLOOKUP($T245,Male_Annuity_Tables,MATCH($BS$3+3,'Mortality Tables'!$N$1:$DN$1,0),FALSE),VLOOKUP($T245,Fe_Annuity_Tables,MATCH(CL$3+3,'Mortality Tables'!$N$1:$DN$1,0),FALSE)),"")</f>
        <v/>
      </c>
      <c r="CM245" s="685" t="str">
        <f>IFERROR((CL245+AV245*Contr_Rate)*(1+Inv_Return)*IF($D245=$C$1,VLOOKUP($T245,Male_Annuity_Tables,MATCH($BS$3+3,'Mortality Tables'!$N$1:$DN$1,0),FALSE),VLOOKUP($T245,Fe_Annuity_Tables,MATCH(CM$3+3,'Mortality Tables'!$N$1:$DN$1,0),FALSE)),"")</f>
        <v/>
      </c>
      <c r="CN245" s="685" t="str">
        <f>IFERROR((CM245+AW245*Contr_Rate)*(1+Inv_Return)*IF($D245=$C$1,VLOOKUP($T245,Male_Annuity_Tables,MATCH($BS$3+3,'Mortality Tables'!$N$1:$DN$1,0),FALSE),VLOOKUP($T245,Fe_Annuity_Tables,MATCH(CN$3+3,'Mortality Tables'!$N$1:$DN$1,0),FALSE)),"")</f>
        <v/>
      </c>
      <c r="CO245" s="685" t="str">
        <f>IFERROR((CN245+AX245*Contr_Rate)*(1+Inv_Return)*IF($D245=$C$1,VLOOKUP($T245,Male_Annuity_Tables,MATCH($BS$3+3,'Mortality Tables'!$N$1:$DN$1,0),FALSE),VLOOKUP($T245,Fe_Annuity_Tables,MATCH(CO$3+3,'Mortality Tables'!$N$1:$DN$1,0),FALSE)),"")</f>
        <v/>
      </c>
      <c r="CP245" s="685" t="str">
        <f>IFERROR((CO245+AY245*Contr_Rate)*(1+Inv_Return)*IF($D245=$C$1,VLOOKUP($T245,Male_Annuity_Tables,MATCH($BS$3+3,'Mortality Tables'!$N$1:$DN$1,0),FALSE),VLOOKUP($T245,Fe_Annuity_Tables,MATCH(CP$3+3,'Mortality Tables'!$N$1:$DN$1,0),FALSE)),"")</f>
        <v/>
      </c>
      <c r="CQ245" s="685" t="str">
        <f>IFERROR((CP245+AZ245*Contr_Rate)*(1+Inv_Return)*IF($D245=$C$1,VLOOKUP($T245,Male_Annuity_Tables,MATCH($BS$3+3,'Mortality Tables'!$N$1:$DN$1,0),FALSE),VLOOKUP($T245,Fe_Annuity_Tables,MATCH(CQ$3+3,'Mortality Tables'!$N$1:$DN$1,0),FALSE)),"")</f>
        <v/>
      </c>
      <c r="CR245" s="685" t="str">
        <f>IFERROR((CQ245+BA245*Contr_Rate)*(1+Inv_Return)*IF($D245=$C$1,VLOOKUP($T245,Male_Annuity_Tables,MATCH($BS$3+3,'Mortality Tables'!$N$1:$DN$1,0),FALSE),VLOOKUP($T245,Fe_Annuity_Tables,MATCH(CR$3+3,'Mortality Tables'!$N$1:$DN$1,0),FALSE)),"")</f>
        <v/>
      </c>
      <c r="CS245" s="685" t="str">
        <f>IFERROR((CR245+BB245*Contr_Rate)*(1+Inv_Return)*IF($D245=$C$1,VLOOKUP($T245,Male_Annuity_Tables,MATCH($BS$3+3,'Mortality Tables'!$N$1:$DN$1,0),FALSE),VLOOKUP($T245,Fe_Annuity_Tables,MATCH(CS$3+3,'Mortality Tables'!$N$1:$DN$1,0),FALSE)),"")</f>
        <v/>
      </c>
      <c r="CT245" s="685" t="str">
        <f>IFERROR((CS245+BC245*Contr_Rate)*(1+Inv_Return)*IF($D245=$C$1,VLOOKUP($T245,Male_Annuity_Tables,MATCH($BS$3+3,'Mortality Tables'!$N$1:$DN$1,0),FALSE),VLOOKUP($T245,Fe_Annuity_Tables,MATCH(CT$3+3,'Mortality Tables'!$N$1:$DN$1,0),FALSE)),"")</f>
        <v/>
      </c>
      <c r="CU245" s="685" t="str">
        <f>IFERROR((CT245+BD245*Contr_Rate)*(1+Inv_Return)*IF($D245=$C$1,VLOOKUP($T245,Male_Annuity_Tables,MATCH($BS$3+3,'Mortality Tables'!$N$1:$DN$1,0),FALSE),VLOOKUP($T245,Fe_Annuity_Tables,MATCH(CU$3+3,'Mortality Tables'!$N$1:$DN$1,0),FALSE)),"")</f>
        <v/>
      </c>
      <c r="CV245" s="685" t="str">
        <f>IFERROR((CU245+BE245*Contr_Rate)*(1+Inv_Return)*IF($D245=$C$1,VLOOKUP($T245,Male_Annuity_Tables,MATCH($BS$3+3,'Mortality Tables'!$N$1:$DN$1,0),FALSE),VLOOKUP($T245,Fe_Annuity_Tables,MATCH(CV$3+3,'Mortality Tables'!$N$1:$DN$1,0),FALSE)),"")</f>
        <v/>
      </c>
      <c r="CW245" s="685" t="str">
        <f>IFERROR((CV245+BF245*Contr_Rate)*(1+Inv_Return)*IF($D245=$C$1,VLOOKUP($T245,Male_Annuity_Tables,MATCH($BS$3+3,'Mortality Tables'!$N$1:$DN$1,0),FALSE),VLOOKUP($T245,Fe_Annuity_Tables,MATCH(CW$3+3,'Mortality Tables'!$N$1:$DN$1,0),FALSE)),"")</f>
        <v/>
      </c>
      <c r="CX245" s="685" t="str">
        <f>IFERROR((CW245+BG245*Contr_Rate)*(1+Inv_Return)*IF($D245=$C$1,VLOOKUP($T245,Male_Annuity_Tables,MATCH($BS$3+3,'Mortality Tables'!$N$1:$DN$1,0),FALSE),VLOOKUP($T245,Fe_Annuity_Tables,MATCH(CX$3+3,'Mortality Tables'!$N$1:$DN$1,0),FALSE)),"")</f>
        <v/>
      </c>
      <c r="CY245" s="685" t="str">
        <f>IFERROR((CX245+BH245*Contr_Rate)*(1+Inv_Return)*IF($D245=$C$1,VLOOKUP($T245,Male_Annuity_Tables,MATCH($BS$3+3,'Mortality Tables'!$N$1:$DN$1,0),FALSE),VLOOKUP($T245,Fe_Annuity_Tables,MATCH(CY$3+3,'Mortality Tables'!$N$1:$DN$1,0),FALSE)),"")</f>
        <v/>
      </c>
      <c r="CZ245" s="685" t="str">
        <f>IFERROR((CY245+BI245*Contr_Rate)*(1+Inv_Return)*IF($D245=$C$1,VLOOKUP($T245,Male_Annuity_Tables,MATCH($BS$3+3,'Mortality Tables'!$N$1:$DN$1,0),FALSE),VLOOKUP($T245,Fe_Annuity_Tables,MATCH(CZ$3+3,'Mortality Tables'!$N$1:$DN$1,0),FALSE)),"")</f>
        <v/>
      </c>
      <c r="DA245" s="685" t="str">
        <f>IFERROR((CZ245+BJ245*Contr_Rate)*(1+Inv_Return)*IF($D245=$C$1,VLOOKUP($T245,Male_Annuity_Tables,MATCH($BS$3+3,'Mortality Tables'!$N$1:$DN$1,0),FALSE),VLOOKUP($T245,Fe_Annuity_Tables,MATCH(DA$3+3,'Mortality Tables'!$N$1:$DN$1,0),FALSE)),"")</f>
        <v/>
      </c>
      <c r="DB245" s="685" t="str">
        <f>IFERROR((DA245+BK245*Contr_Rate)*(1+Inv_Return)*IF($D245=$C$1,VLOOKUP($T245,Male_Annuity_Tables,MATCH($BS$3+3,'Mortality Tables'!$N$1:$DN$1,0),FALSE),VLOOKUP($T245,Fe_Annuity_Tables,MATCH(DB$3+3,'Mortality Tables'!$N$1:$DN$1,0),FALSE)),"")</f>
        <v/>
      </c>
      <c r="DC245" s="685" t="str">
        <f>IFERROR((DB245+BL245*Contr_Rate)*(1+Inv_Return)*IF($D245=$C$1,VLOOKUP($T245,Male_Annuity_Tables,MATCH($BS$3+3,'Mortality Tables'!$N$1:$DN$1,0),FALSE),VLOOKUP($T245,Fe_Annuity_Tables,MATCH(DC$3+3,'Mortality Tables'!$N$1:$DN$1,0),FALSE)),"")</f>
        <v/>
      </c>
      <c r="DD245" s="685" t="str">
        <f>IFERROR((DC245+BM245*Contr_Rate)*(1+Inv_Return)*IF($D245=$C$1,VLOOKUP($T245,Male_Annuity_Tables,MATCH($BS$3+3,'Mortality Tables'!$N$1:$DN$1,0),FALSE),VLOOKUP($T245,Fe_Annuity_Tables,MATCH(DD$3+3,'Mortality Tables'!$N$1:$DN$1,0),FALSE)),"")</f>
        <v/>
      </c>
      <c r="DE245" s="685" t="str">
        <f>IFERROR((DD245+BN245*Contr_Rate)*(1+Inv_Return)*IF($D245=$C$1,VLOOKUP($T245,Male_Annuity_Tables,MATCH($BS$3+3,'Mortality Tables'!$N$1:$DN$1,0),FALSE),VLOOKUP($T245,Fe_Annuity_Tables,MATCH(DE$3+3,'Mortality Tables'!$N$1:$DN$1,0),FALSE)),"")</f>
        <v/>
      </c>
      <c r="DF245" s="685" t="str">
        <f>IFERROR((DE245+BO245*Contr_Rate)*(1+Inv_Return)*IF($D245=$C$1,VLOOKUP($T245,Male_Annuity_Tables,MATCH($BS$3+3,'Mortality Tables'!$N$1:$DN$1,0),FALSE),VLOOKUP($T245,Fe_Annuity_Tables,MATCH(DF$3+3,'Mortality Tables'!$N$1:$DN$1,0),FALSE)),"")</f>
        <v/>
      </c>
      <c r="DG245" s="685" t="str">
        <f>IFERROR((DF245+BP245*Contr_Rate)*(1+Inv_Return)*IF($D245=$C$1,VLOOKUP($T245,Male_Annuity_Tables,MATCH($BS$3+3,'Mortality Tables'!$N$1:$DN$1,0),FALSE),VLOOKUP($T245,Fe_Annuity_Tables,MATCH(DG$3+3,'Mortality Tables'!$N$1:$DN$1,0),FALSE)),"")</f>
        <v/>
      </c>
      <c r="DH245" s="685" t="str">
        <f>IFERROR((DG245+BQ245*Contr_Rate)*(1+Inv_Return)*IF($D245=$C$1,VLOOKUP($T245,Male_Annuity_Tables,MATCH($BS$3+3,'Mortality Tables'!$N$1:$DN$1,0),FALSE),VLOOKUP($T245,Fe_Annuity_Tables,MATCH(DH$3+3,'Mortality Tables'!$N$1:$DN$1,0),FALSE)),"")</f>
        <v/>
      </c>
      <c r="DJ245" s="686">
        <f t="shared" si="144"/>
        <v>9086529.0855672341</v>
      </c>
      <c r="DK245" s="680">
        <f t="shared" si="60"/>
        <v>8.0909277508679907</v>
      </c>
      <c r="DL245" s="686">
        <f t="shared" si="145"/>
        <v>752444.54959778034</v>
      </c>
      <c r="DM245" s="686">
        <f t="shared" si="132"/>
        <v>6098008.1659863275</v>
      </c>
      <c r="DN245" s="687">
        <f t="shared" si="146"/>
        <v>0.12339185667129647</v>
      </c>
      <c r="DP245" s="688">
        <f t="shared" si="147"/>
        <v>145144.65836062742</v>
      </c>
      <c r="DQ245" s="688">
        <f t="shared" si="148"/>
        <v>230902.06742633571</v>
      </c>
      <c r="DR245" s="688">
        <f t="shared" si="149"/>
        <v>311195.81903375348</v>
      </c>
    </row>
    <row r="246" spans="1:122" s="657" customFormat="1" ht="14.5">
      <c r="A246" s="675" t="s">
        <v>1560</v>
      </c>
      <c r="B246" s="675" t="s">
        <v>1561</v>
      </c>
      <c r="C246" s="675" t="s">
        <v>116</v>
      </c>
      <c r="D246" s="675" t="s">
        <v>61</v>
      </c>
      <c r="E246" s="676">
        <v>22844</v>
      </c>
      <c r="F246" s="677">
        <v>40563</v>
      </c>
      <c r="G246" s="677">
        <v>45595</v>
      </c>
      <c r="H246" s="678">
        <v>575767</v>
      </c>
      <c r="I246" s="678">
        <v>37692.32</v>
      </c>
      <c r="J246" s="678">
        <v>57565.04</v>
      </c>
      <c r="K246" s="678">
        <v>28656.3</v>
      </c>
      <c r="L246" s="678">
        <v>123913.66</v>
      </c>
      <c r="M246" s="679">
        <f>IF(COUNTIF($A$4:A246,A246)=1,0,1)</f>
        <v>0</v>
      </c>
      <c r="N246" s="680" t="str">
        <f t="shared" si="138"/>
        <v>Okay</v>
      </c>
      <c r="O246" s="680" t="str">
        <f t="shared" si="139"/>
        <v>TRUE</v>
      </c>
      <c r="P246" s="680" t="b">
        <f t="shared" si="140"/>
        <v>1</v>
      </c>
      <c r="Q246" s="680" t="b">
        <f t="shared" si="76"/>
        <v>1</v>
      </c>
      <c r="R246" s="680" t="b">
        <f t="shared" si="77"/>
        <v>1</v>
      </c>
      <c r="S246" s="681">
        <f t="shared" si="141"/>
        <v>48.545205479452058</v>
      </c>
      <c r="T246" s="682">
        <f t="shared" si="78"/>
        <v>62</v>
      </c>
      <c r="U246" s="682">
        <f t="shared" si="130"/>
        <v>62</v>
      </c>
      <c r="V246" s="682">
        <f t="shared" si="79"/>
        <v>0.16712328767123288</v>
      </c>
      <c r="W246" s="682">
        <f t="shared" si="142"/>
        <v>0</v>
      </c>
      <c r="X246" s="683">
        <f t="shared" si="143"/>
        <v>0</v>
      </c>
      <c r="Y246" s="684">
        <f t="shared" si="123"/>
        <v>1.7059999999999999E-2</v>
      </c>
      <c r="Z246" s="684">
        <f>IF($D246=$C$1,VLOOKUP($T246,Male_Annuity_Tables,MATCH($W246+2,'Mortality Tables'!$DS$1:$HT$1,0),FALSE),VLOOKUP($T246,Fe_Annuity_Tables,MATCH($W246+2,'Mortality Tables'!$M$1:$DN$1,0),FALSE))</f>
        <v>1</v>
      </c>
      <c r="AA246" s="664"/>
      <c r="AB246" s="685" t="str">
        <f t="shared" si="159"/>
        <v/>
      </c>
      <c r="AC246" s="685" t="str">
        <f t="shared" si="159"/>
        <v/>
      </c>
      <c r="AD246" s="685" t="str">
        <f t="shared" si="159"/>
        <v/>
      </c>
      <c r="AE246" s="685" t="str">
        <f t="shared" si="159"/>
        <v/>
      </c>
      <c r="AF246" s="685" t="str">
        <f t="shared" si="159"/>
        <v/>
      </c>
      <c r="AG246" s="685" t="str">
        <f t="shared" si="159"/>
        <v/>
      </c>
      <c r="AH246" s="685" t="str">
        <f t="shared" si="159"/>
        <v/>
      </c>
      <c r="AI246" s="685" t="str">
        <f t="shared" si="159"/>
        <v/>
      </c>
      <c r="AJ246" s="685" t="str">
        <f t="shared" si="159"/>
        <v/>
      </c>
      <c r="AK246" s="685" t="str">
        <f t="shared" si="159"/>
        <v/>
      </c>
      <c r="AL246" s="685" t="str">
        <f t="shared" si="159"/>
        <v/>
      </c>
      <c r="AM246" s="685" t="str">
        <f t="shared" si="159"/>
        <v/>
      </c>
      <c r="AN246" s="685" t="str">
        <f t="shared" si="159"/>
        <v/>
      </c>
      <c r="AO246" s="685" t="str">
        <f t="shared" si="159"/>
        <v/>
      </c>
      <c r="AP246" s="685" t="str">
        <f t="shared" si="159"/>
        <v/>
      </c>
      <c r="AQ246" s="685" t="str">
        <f t="shared" si="159"/>
        <v/>
      </c>
      <c r="AR246" s="685" t="str">
        <f t="shared" si="158"/>
        <v/>
      </c>
      <c r="AS246" s="685" t="str">
        <f t="shared" si="158"/>
        <v/>
      </c>
      <c r="AT246" s="685" t="str">
        <f t="shared" si="158"/>
        <v/>
      </c>
      <c r="AU246" s="685" t="str">
        <f t="shared" si="158"/>
        <v/>
      </c>
      <c r="AV246" s="685" t="str">
        <f t="shared" si="155"/>
        <v/>
      </c>
      <c r="AW246" s="685" t="str">
        <f t="shared" si="155"/>
        <v/>
      </c>
      <c r="AX246" s="685" t="str">
        <f t="shared" si="155"/>
        <v/>
      </c>
      <c r="AY246" s="685" t="str">
        <f t="shared" si="155"/>
        <v/>
      </c>
      <c r="AZ246" s="685" t="str">
        <f t="shared" si="155"/>
        <v/>
      </c>
      <c r="BA246" s="685" t="str">
        <f t="shared" si="155"/>
        <v/>
      </c>
      <c r="BB246" s="685" t="str">
        <f t="shared" si="155"/>
        <v/>
      </c>
      <c r="BC246" s="685" t="str">
        <f t="shared" si="155"/>
        <v/>
      </c>
      <c r="BD246" s="685" t="str">
        <f t="shared" si="155"/>
        <v/>
      </c>
      <c r="BE246" s="685" t="str">
        <f t="shared" si="155"/>
        <v/>
      </c>
      <c r="BF246" s="685" t="str">
        <f t="shared" si="155"/>
        <v/>
      </c>
      <c r="BG246" s="685" t="str">
        <f t="shared" si="157"/>
        <v/>
      </c>
      <c r="BH246" s="685" t="str">
        <f t="shared" si="157"/>
        <v/>
      </c>
      <c r="BI246" s="685" t="str">
        <f t="shared" si="153"/>
        <v/>
      </c>
      <c r="BJ246" s="685" t="str">
        <f t="shared" si="153"/>
        <v/>
      </c>
      <c r="BK246" s="685" t="str">
        <f t="shared" si="153"/>
        <v/>
      </c>
      <c r="BL246" s="685" t="str">
        <f t="shared" si="153"/>
        <v/>
      </c>
      <c r="BM246" s="685" t="str">
        <f t="shared" si="153"/>
        <v/>
      </c>
      <c r="BN246" s="685" t="str">
        <f t="shared" si="153"/>
        <v/>
      </c>
      <c r="BO246" s="685" t="str">
        <f t="shared" si="153"/>
        <v/>
      </c>
      <c r="BP246" s="685" t="str">
        <f t="shared" si="153"/>
        <v/>
      </c>
      <c r="BQ246" s="685" t="str">
        <f t="shared" si="153"/>
        <v/>
      </c>
      <c r="BR246" s="529"/>
      <c r="BS246" s="685" t="str">
        <f>IFERROR(($L246+AB246*Contr_Rate)*(1+Inv_Return)*IF($D246=$C$1,VLOOKUP($T246,Male_Annuity_Tables,MATCH($BS$3+3,'Mortality Tables'!$N$1:$DN$1,0),FALSE),VLOOKUP($T246,Fe_Annuity_Tables,MATCH(BS$3+3,'Mortality Tables'!$N$1:$DN$1,0),FALSE)),"")</f>
        <v/>
      </c>
      <c r="BT246" s="685" t="str">
        <f>IFERROR(($BS246+AC246*Contr_Rate)*(1+Inv_Return)*IF($D246=$C$1,VLOOKUP($T246,Male_Annuity_Tables,MATCH($BS$3+3,'Mortality Tables'!$N$1:$DN$1,0),FALSE),VLOOKUP($T246,Fe_Annuity_Tables,MATCH(BT$3+3,'Mortality Tables'!$N$1:$DN$1,0),FALSE)),"")</f>
        <v/>
      </c>
      <c r="BU246" s="685" t="str">
        <f>IFERROR((BT246+AD246*Contr_Rate)*(1+Inv_Return)*IF($D246=$C$1,VLOOKUP($T246,Male_Annuity_Tables,MATCH($BS$3+3,'Mortality Tables'!$N$1:$DN$1,0),FALSE),VLOOKUP($T246,Fe_Annuity_Tables,MATCH(BU$3+3,'Mortality Tables'!$N$1:$DN$1,0),FALSE)),"")</f>
        <v/>
      </c>
      <c r="BV246" s="685" t="str">
        <f>IFERROR((BU246+AE246*Contr_Rate)*(1+Inv_Return)*IF($D246=$C$1,VLOOKUP($T246,Male_Annuity_Tables,MATCH($BS$3+3,'Mortality Tables'!$N$1:$DN$1,0),FALSE),VLOOKUP($T246,Fe_Annuity_Tables,MATCH(BV$3+3,'Mortality Tables'!$N$1:$DN$1,0),FALSE)),"")</f>
        <v/>
      </c>
      <c r="BW246" s="685" t="str">
        <f>IFERROR((BV246+AF246*Contr_Rate)*(1+Inv_Return)*IF($D246=$C$1,VLOOKUP($T246,Male_Annuity_Tables,MATCH($BS$3+3,'Mortality Tables'!$N$1:$DN$1,0),FALSE),VLOOKUP($T246,Fe_Annuity_Tables,MATCH(BW$3+3,'Mortality Tables'!$N$1:$DN$1,0),FALSE)),"")</f>
        <v/>
      </c>
      <c r="BX246" s="685" t="str">
        <f>IFERROR((BW246+AG246*Contr_Rate)*(1+Inv_Return)*IF($D246=$C$1,VLOOKUP($T246,Male_Annuity_Tables,MATCH($BS$3+3,'Mortality Tables'!$N$1:$DN$1,0),FALSE),VLOOKUP($T246,Fe_Annuity_Tables,MATCH(BX$3+3,'Mortality Tables'!$N$1:$DN$1,0),FALSE)),"")</f>
        <v/>
      </c>
      <c r="BY246" s="685" t="str">
        <f>IFERROR((BX246+AH246*Contr_Rate)*(1+Inv_Return)*IF($D246=$C$1,VLOOKUP($T246,Male_Annuity_Tables,MATCH($BS$3+3,'Mortality Tables'!$N$1:$DN$1,0),FALSE),VLOOKUP($T246,Fe_Annuity_Tables,MATCH(BY$3+3,'Mortality Tables'!$N$1:$DN$1,0),FALSE)),"")</f>
        <v/>
      </c>
      <c r="BZ246" s="685" t="str">
        <f>IFERROR((BY246+AI246*Contr_Rate)*(1+Inv_Return)*IF($D246=$C$1,VLOOKUP($T246,Male_Annuity_Tables,MATCH($BS$3+3,'Mortality Tables'!$N$1:$DN$1,0),FALSE),VLOOKUP($T246,Fe_Annuity_Tables,MATCH(BZ$3+3,'Mortality Tables'!$N$1:$DN$1,0),FALSE)),"")</f>
        <v/>
      </c>
      <c r="CA246" s="685" t="str">
        <f>IFERROR((BZ246+AJ246*Contr_Rate)*(1+Inv_Return)*IF($D246=$C$1,VLOOKUP($T246,Male_Annuity_Tables,MATCH($BS$3+3,'Mortality Tables'!$N$1:$DN$1,0),FALSE),VLOOKUP($T246,Fe_Annuity_Tables,MATCH(CA$3+3,'Mortality Tables'!$N$1:$DN$1,0),FALSE)),"")</f>
        <v/>
      </c>
      <c r="CB246" s="685" t="str">
        <f>IFERROR((CA246+AK246*Contr_Rate)*(1+Inv_Return)*IF($D246=$C$1,VLOOKUP($T246,Male_Annuity_Tables,MATCH($BS$3+3,'Mortality Tables'!$N$1:$DN$1,0),FALSE),VLOOKUP($T246,Fe_Annuity_Tables,MATCH(CB$3+3,'Mortality Tables'!$N$1:$DN$1,0),FALSE)),"")</f>
        <v/>
      </c>
      <c r="CC246" s="685" t="str">
        <f>IFERROR((CB246+AL246*Contr_Rate)*(1+Inv_Return)*IF($D246=$C$1,VLOOKUP($T246,Male_Annuity_Tables,MATCH($BS$3+3,'Mortality Tables'!$N$1:$DN$1,0),FALSE),VLOOKUP($T246,Fe_Annuity_Tables,MATCH(CC$3+3,'Mortality Tables'!$N$1:$DN$1,0),FALSE)),"")</f>
        <v/>
      </c>
      <c r="CD246" s="685" t="str">
        <f>IFERROR((CC246+AM246*Contr_Rate)*(1+Inv_Return)*IF($D246=$C$1,VLOOKUP($T246,Male_Annuity_Tables,MATCH($BS$3+3,'Mortality Tables'!$N$1:$DN$1,0),FALSE),VLOOKUP($T246,Fe_Annuity_Tables,MATCH(CD$3+3,'Mortality Tables'!$N$1:$DN$1,0),FALSE)),"")</f>
        <v/>
      </c>
      <c r="CE246" s="685" t="str">
        <f>IFERROR((CD246+AN246*Contr_Rate)*(1+Inv_Return)*IF($D246=$C$1,VLOOKUP($T246,Male_Annuity_Tables,MATCH($BS$3+3,'Mortality Tables'!$N$1:$DN$1,0),FALSE),VLOOKUP($T246,Fe_Annuity_Tables,MATCH(CE$3+3,'Mortality Tables'!$N$1:$DN$1,0),FALSE)),"")</f>
        <v/>
      </c>
      <c r="CF246" s="685" t="str">
        <f>IFERROR((CE246+AO246*Contr_Rate)*(1+Inv_Return)*IF($D246=$C$1,VLOOKUP($T246,Male_Annuity_Tables,MATCH($BS$3+3,'Mortality Tables'!$N$1:$DN$1,0),FALSE),VLOOKUP($T246,Fe_Annuity_Tables,MATCH(CF$3+3,'Mortality Tables'!$N$1:$DN$1,0),FALSE)),"")</f>
        <v/>
      </c>
      <c r="CG246" s="685" t="str">
        <f>IFERROR((CF246+AP246*Contr_Rate)*(1+Inv_Return)*IF($D246=$C$1,VLOOKUP($T246,Male_Annuity_Tables,MATCH($BS$3+3,'Mortality Tables'!$N$1:$DN$1,0),FALSE),VLOOKUP($T246,Fe_Annuity_Tables,MATCH(CG$3+3,'Mortality Tables'!$N$1:$DN$1,0),FALSE)),"")</f>
        <v/>
      </c>
      <c r="CH246" s="685" t="str">
        <f>IFERROR((CG246+AQ246*Contr_Rate)*(1+Inv_Return)*IF($D246=$C$1,VLOOKUP($T246,Male_Annuity_Tables,MATCH($BS$3+3,'Mortality Tables'!$N$1:$DN$1,0),FALSE),VLOOKUP($T246,Fe_Annuity_Tables,MATCH(CH$3+3,'Mortality Tables'!$N$1:$DN$1,0),FALSE)),"")</f>
        <v/>
      </c>
      <c r="CI246" s="685" t="str">
        <f>IFERROR((CH246+AR246*Contr_Rate)*(1+Inv_Return)*IF($D246=$C$1,VLOOKUP($T246,Male_Annuity_Tables,MATCH($BS$3+3,'Mortality Tables'!$N$1:$DN$1,0),FALSE),VLOOKUP($T246,Fe_Annuity_Tables,MATCH(CI$3+3,'Mortality Tables'!$N$1:$DN$1,0),FALSE)),"")</f>
        <v/>
      </c>
      <c r="CJ246" s="685" t="str">
        <f>IFERROR((CI246+AS246*Contr_Rate)*(1+Inv_Return)*IF($D246=$C$1,VLOOKUP($T246,Male_Annuity_Tables,MATCH($BS$3+3,'Mortality Tables'!$N$1:$DN$1,0),FALSE),VLOOKUP($T246,Fe_Annuity_Tables,MATCH(CJ$3+3,'Mortality Tables'!$N$1:$DN$1,0),FALSE)),"")</f>
        <v/>
      </c>
      <c r="CK246" s="685" t="str">
        <f>IFERROR((CJ246+AT246*Contr_Rate)*(1+Inv_Return)*IF($D246=$C$1,VLOOKUP($T246,Male_Annuity_Tables,MATCH($BS$3+3,'Mortality Tables'!$N$1:$DN$1,0),FALSE),VLOOKUP($T246,Fe_Annuity_Tables,MATCH(CK$3+3,'Mortality Tables'!$N$1:$DN$1,0),FALSE)),"")</f>
        <v/>
      </c>
      <c r="CL246" s="685" t="str">
        <f>IFERROR((CK246+AU246*Contr_Rate)*(1+Inv_Return)*IF($D246=$C$1,VLOOKUP($T246,Male_Annuity_Tables,MATCH($BS$3+3,'Mortality Tables'!$N$1:$DN$1,0),FALSE),VLOOKUP($T246,Fe_Annuity_Tables,MATCH(CL$3+3,'Mortality Tables'!$N$1:$DN$1,0),FALSE)),"")</f>
        <v/>
      </c>
      <c r="CM246" s="685" t="str">
        <f>IFERROR((CL246+AV246*Contr_Rate)*(1+Inv_Return)*IF($D246=$C$1,VLOOKUP($T246,Male_Annuity_Tables,MATCH($BS$3+3,'Mortality Tables'!$N$1:$DN$1,0),FALSE),VLOOKUP($T246,Fe_Annuity_Tables,MATCH(CM$3+3,'Mortality Tables'!$N$1:$DN$1,0),FALSE)),"")</f>
        <v/>
      </c>
      <c r="CN246" s="685" t="str">
        <f>IFERROR((CM246+AW246*Contr_Rate)*(1+Inv_Return)*IF($D246=$C$1,VLOOKUP($T246,Male_Annuity_Tables,MATCH($BS$3+3,'Mortality Tables'!$N$1:$DN$1,0),FALSE),VLOOKUP($T246,Fe_Annuity_Tables,MATCH(CN$3+3,'Mortality Tables'!$N$1:$DN$1,0),FALSE)),"")</f>
        <v/>
      </c>
      <c r="CO246" s="685" t="str">
        <f>IFERROR((CN246+AX246*Contr_Rate)*(1+Inv_Return)*IF($D246=$C$1,VLOOKUP($T246,Male_Annuity_Tables,MATCH($BS$3+3,'Mortality Tables'!$N$1:$DN$1,0),FALSE),VLOOKUP($T246,Fe_Annuity_Tables,MATCH(CO$3+3,'Mortality Tables'!$N$1:$DN$1,0),FALSE)),"")</f>
        <v/>
      </c>
      <c r="CP246" s="685" t="str">
        <f>IFERROR((CO246+AY246*Contr_Rate)*(1+Inv_Return)*IF($D246=$C$1,VLOOKUP($T246,Male_Annuity_Tables,MATCH($BS$3+3,'Mortality Tables'!$N$1:$DN$1,0),FALSE),VLOOKUP($T246,Fe_Annuity_Tables,MATCH(CP$3+3,'Mortality Tables'!$N$1:$DN$1,0),FALSE)),"")</f>
        <v/>
      </c>
      <c r="CQ246" s="685" t="str">
        <f>IFERROR((CP246+AZ246*Contr_Rate)*(1+Inv_Return)*IF($D246=$C$1,VLOOKUP($T246,Male_Annuity_Tables,MATCH($BS$3+3,'Mortality Tables'!$N$1:$DN$1,0),FALSE),VLOOKUP($T246,Fe_Annuity_Tables,MATCH(CQ$3+3,'Mortality Tables'!$N$1:$DN$1,0),FALSE)),"")</f>
        <v/>
      </c>
      <c r="CR246" s="685" t="str">
        <f>IFERROR((CQ246+BA246*Contr_Rate)*(1+Inv_Return)*IF($D246=$C$1,VLOOKUP($T246,Male_Annuity_Tables,MATCH($BS$3+3,'Mortality Tables'!$N$1:$DN$1,0),FALSE),VLOOKUP($T246,Fe_Annuity_Tables,MATCH(CR$3+3,'Mortality Tables'!$N$1:$DN$1,0),FALSE)),"")</f>
        <v/>
      </c>
      <c r="CS246" s="685" t="str">
        <f>IFERROR((CR246+BB246*Contr_Rate)*(1+Inv_Return)*IF($D246=$C$1,VLOOKUP($T246,Male_Annuity_Tables,MATCH($BS$3+3,'Mortality Tables'!$N$1:$DN$1,0),FALSE),VLOOKUP($T246,Fe_Annuity_Tables,MATCH(CS$3+3,'Mortality Tables'!$N$1:$DN$1,0),FALSE)),"")</f>
        <v/>
      </c>
      <c r="CT246" s="685" t="str">
        <f>IFERROR((CS246+BC246*Contr_Rate)*(1+Inv_Return)*IF($D246=$C$1,VLOOKUP($T246,Male_Annuity_Tables,MATCH($BS$3+3,'Mortality Tables'!$N$1:$DN$1,0),FALSE),VLOOKUP($T246,Fe_Annuity_Tables,MATCH(CT$3+3,'Mortality Tables'!$N$1:$DN$1,0),FALSE)),"")</f>
        <v/>
      </c>
      <c r="CU246" s="685" t="str">
        <f>IFERROR((CT246+BD246*Contr_Rate)*(1+Inv_Return)*IF($D246=$C$1,VLOOKUP($T246,Male_Annuity_Tables,MATCH($BS$3+3,'Mortality Tables'!$N$1:$DN$1,0),FALSE),VLOOKUP($T246,Fe_Annuity_Tables,MATCH(CU$3+3,'Mortality Tables'!$N$1:$DN$1,0),FALSE)),"")</f>
        <v/>
      </c>
      <c r="CV246" s="685" t="str">
        <f>IFERROR((CU246+BE246*Contr_Rate)*(1+Inv_Return)*IF($D246=$C$1,VLOOKUP($T246,Male_Annuity_Tables,MATCH($BS$3+3,'Mortality Tables'!$N$1:$DN$1,0),FALSE),VLOOKUP($T246,Fe_Annuity_Tables,MATCH(CV$3+3,'Mortality Tables'!$N$1:$DN$1,0),FALSE)),"")</f>
        <v/>
      </c>
      <c r="CW246" s="685" t="str">
        <f>IFERROR((CV246+BF246*Contr_Rate)*(1+Inv_Return)*IF($D246=$C$1,VLOOKUP($T246,Male_Annuity_Tables,MATCH($BS$3+3,'Mortality Tables'!$N$1:$DN$1,0),FALSE),VLOOKUP($T246,Fe_Annuity_Tables,MATCH(CW$3+3,'Mortality Tables'!$N$1:$DN$1,0),FALSE)),"")</f>
        <v/>
      </c>
      <c r="CX246" s="685" t="str">
        <f>IFERROR((CW246+BG246*Contr_Rate)*(1+Inv_Return)*IF($D246=$C$1,VLOOKUP($T246,Male_Annuity_Tables,MATCH($BS$3+3,'Mortality Tables'!$N$1:$DN$1,0),FALSE),VLOOKUP($T246,Fe_Annuity_Tables,MATCH(CX$3+3,'Mortality Tables'!$N$1:$DN$1,0),FALSE)),"")</f>
        <v/>
      </c>
      <c r="CY246" s="685" t="str">
        <f>IFERROR((CX246+BH246*Contr_Rate)*(1+Inv_Return)*IF($D246=$C$1,VLOOKUP($T246,Male_Annuity_Tables,MATCH($BS$3+3,'Mortality Tables'!$N$1:$DN$1,0),FALSE),VLOOKUP($T246,Fe_Annuity_Tables,MATCH(CY$3+3,'Mortality Tables'!$N$1:$DN$1,0),FALSE)),"")</f>
        <v/>
      </c>
      <c r="CZ246" s="685" t="str">
        <f>IFERROR((CY246+BI246*Contr_Rate)*(1+Inv_Return)*IF($D246=$C$1,VLOOKUP($T246,Male_Annuity_Tables,MATCH($BS$3+3,'Mortality Tables'!$N$1:$DN$1,0),FALSE),VLOOKUP($T246,Fe_Annuity_Tables,MATCH(CZ$3+3,'Mortality Tables'!$N$1:$DN$1,0),FALSE)),"")</f>
        <v/>
      </c>
      <c r="DA246" s="685" t="str">
        <f>IFERROR((CZ246+BJ246*Contr_Rate)*(1+Inv_Return)*IF($D246=$C$1,VLOOKUP($T246,Male_Annuity_Tables,MATCH($BS$3+3,'Mortality Tables'!$N$1:$DN$1,0),FALSE),VLOOKUP($T246,Fe_Annuity_Tables,MATCH(DA$3+3,'Mortality Tables'!$N$1:$DN$1,0),FALSE)),"")</f>
        <v/>
      </c>
      <c r="DB246" s="685" t="str">
        <f>IFERROR((DA246+BK246*Contr_Rate)*(1+Inv_Return)*IF($D246=$C$1,VLOOKUP($T246,Male_Annuity_Tables,MATCH($BS$3+3,'Mortality Tables'!$N$1:$DN$1,0),FALSE),VLOOKUP($T246,Fe_Annuity_Tables,MATCH(DB$3+3,'Mortality Tables'!$N$1:$DN$1,0),FALSE)),"")</f>
        <v/>
      </c>
      <c r="DC246" s="685" t="str">
        <f>IFERROR((DB246+BL246*Contr_Rate)*(1+Inv_Return)*IF($D246=$C$1,VLOOKUP($T246,Male_Annuity_Tables,MATCH($BS$3+3,'Mortality Tables'!$N$1:$DN$1,0),FALSE),VLOOKUP($T246,Fe_Annuity_Tables,MATCH(DC$3+3,'Mortality Tables'!$N$1:$DN$1,0),FALSE)),"")</f>
        <v/>
      </c>
      <c r="DD246" s="685" t="str">
        <f>IFERROR((DC246+BM246*Contr_Rate)*(1+Inv_Return)*IF($D246=$C$1,VLOOKUP($T246,Male_Annuity_Tables,MATCH($BS$3+3,'Mortality Tables'!$N$1:$DN$1,0),FALSE),VLOOKUP($T246,Fe_Annuity_Tables,MATCH(DD$3+3,'Mortality Tables'!$N$1:$DN$1,0),FALSE)),"")</f>
        <v/>
      </c>
      <c r="DE246" s="685" t="str">
        <f>IFERROR((DD246+BN246*Contr_Rate)*(1+Inv_Return)*IF($D246=$C$1,VLOOKUP($T246,Male_Annuity_Tables,MATCH($BS$3+3,'Mortality Tables'!$N$1:$DN$1,0),FALSE),VLOOKUP($T246,Fe_Annuity_Tables,MATCH(DE$3+3,'Mortality Tables'!$N$1:$DN$1,0),FALSE)),"")</f>
        <v/>
      </c>
      <c r="DF246" s="685" t="str">
        <f>IFERROR((DE246+BO246*Contr_Rate)*(1+Inv_Return)*IF($D246=$C$1,VLOOKUP($T246,Male_Annuity_Tables,MATCH($BS$3+3,'Mortality Tables'!$N$1:$DN$1,0),FALSE),VLOOKUP($T246,Fe_Annuity_Tables,MATCH(DF$3+3,'Mortality Tables'!$N$1:$DN$1,0),FALSE)),"")</f>
        <v/>
      </c>
      <c r="DG246" s="685" t="str">
        <f>IFERROR((DF246+BP246*Contr_Rate)*(1+Inv_Return)*IF($D246=$C$1,VLOOKUP($T246,Male_Annuity_Tables,MATCH($BS$3+3,'Mortality Tables'!$N$1:$DN$1,0),FALSE),VLOOKUP($T246,Fe_Annuity_Tables,MATCH(DG$3+3,'Mortality Tables'!$N$1:$DN$1,0),FALSE)),"")</f>
        <v/>
      </c>
      <c r="DH246" s="685" t="str">
        <f>IFERROR((DG246+BQ246*Contr_Rate)*(1+Inv_Return)*IF($D246=$C$1,VLOOKUP($T246,Male_Annuity_Tables,MATCH($BS$3+3,'Mortality Tables'!$N$1:$DN$1,0),FALSE),VLOOKUP($T246,Fe_Annuity_Tables,MATCH(DH$3+3,'Mortality Tables'!$N$1:$DN$1,0),FALSE)),"")</f>
        <v/>
      </c>
      <c r="DJ246" s="686">
        <f t="shared" si="144"/>
        <v>0</v>
      </c>
      <c r="DK246" s="680">
        <f t="shared" si="60"/>
        <v>8.0909277508679907</v>
      </c>
      <c r="DL246" s="686">
        <f t="shared" si="145"/>
        <v>0</v>
      </c>
      <c r="DM246" s="686">
        <f t="shared" si="132"/>
        <v>0</v>
      </c>
      <c r="DN246" s="687" t="str">
        <f t="shared" si="146"/>
        <v/>
      </c>
      <c r="DP246" s="688" t="str">
        <f t="shared" si="147"/>
        <v/>
      </c>
      <c r="DQ246" s="688" t="str">
        <f t="shared" si="148"/>
        <v/>
      </c>
      <c r="DR246" s="688" t="str">
        <f t="shared" si="149"/>
        <v/>
      </c>
    </row>
    <row r="247" spans="1:122" s="657" customFormat="1" ht="14.5">
      <c r="A247" s="675" t="s">
        <v>1562</v>
      </c>
      <c r="B247" s="675" t="s">
        <v>1563</v>
      </c>
      <c r="C247" s="675" t="s">
        <v>236</v>
      </c>
      <c r="D247" s="675" t="s">
        <v>61</v>
      </c>
      <c r="E247" s="676">
        <v>27711</v>
      </c>
      <c r="F247" s="677">
        <v>36848</v>
      </c>
      <c r="G247" s="677">
        <v>37616</v>
      </c>
      <c r="H247" s="678">
        <v>825658</v>
      </c>
      <c r="I247" s="678">
        <v>81425.56</v>
      </c>
      <c r="J247" s="678">
        <v>67800.5</v>
      </c>
      <c r="K247" s="678">
        <v>35604.9</v>
      </c>
      <c r="L247" s="678">
        <v>184830.96</v>
      </c>
      <c r="M247" s="679">
        <f>IF(COUNTIF($A$4:A247,A247)=1,0,1)</f>
        <v>0</v>
      </c>
      <c r="N247" s="680" t="str">
        <f t="shared" si="138"/>
        <v>Okay</v>
      </c>
      <c r="O247" s="680" t="str">
        <f t="shared" si="139"/>
        <v>TRUE</v>
      </c>
      <c r="P247" s="680" t="b">
        <f t="shared" si="140"/>
        <v>1</v>
      </c>
      <c r="Q247" s="680" t="b">
        <f t="shared" si="76"/>
        <v>1</v>
      </c>
      <c r="R247" s="680" t="b">
        <f t="shared" si="77"/>
        <v>1</v>
      </c>
      <c r="S247" s="681">
        <f t="shared" si="141"/>
        <v>25.032876712328768</v>
      </c>
      <c r="T247" s="682">
        <f t="shared" si="78"/>
        <v>49</v>
      </c>
      <c r="U247" s="682">
        <f t="shared" si="130"/>
        <v>27</v>
      </c>
      <c r="V247" s="682">
        <f t="shared" si="79"/>
        <v>22.027397260273972</v>
      </c>
      <c r="W247" s="682">
        <f t="shared" si="142"/>
        <v>11</v>
      </c>
      <c r="X247" s="683">
        <f t="shared" si="143"/>
        <v>2033140.5599999998</v>
      </c>
      <c r="Y247" s="684">
        <f t="shared" si="123"/>
        <v>5.0000000000000001E-3</v>
      </c>
      <c r="Z247" s="684">
        <f>IF($D247=$C$1,VLOOKUP($T247,Male_Annuity_Tables,MATCH($W247+2,'Mortality Tables'!$DS$1:$HT$1,0),FALSE),VLOOKUP($T247,Fe_Annuity_Tables,MATCH($W247+2,'Mortality Tables'!$M$1:$DN$1,0),FALSE))</f>
        <v>0.35435655706081948</v>
      </c>
      <c r="AA247" s="664"/>
      <c r="AB247" s="685">
        <f t="shared" si="159"/>
        <v>867725.27510000009</v>
      </c>
      <c r="AC247" s="685">
        <f t="shared" si="159"/>
        <v>911935.87786634511</v>
      </c>
      <c r="AD247" s="685">
        <f t="shared" si="159"/>
        <v>958399.01084363542</v>
      </c>
      <c r="AE247" s="685">
        <f t="shared" si="159"/>
        <v>1007229.4404461186</v>
      </c>
      <c r="AF247" s="685">
        <f t="shared" si="159"/>
        <v>1058547.7804368483</v>
      </c>
      <c r="AG247" s="685">
        <f t="shared" si="159"/>
        <v>1112480.789850106</v>
      </c>
      <c r="AH247" s="685">
        <f t="shared" si="159"/>
        <v>1169161.6860929688</v>
      </c>
      <c r="AI247" s="685">
        <f t="shared" si="159"/>
        <v>1228730.4739994055</v>
      </c>
      <c r="AJ247" s="685">
        <f t="shared" si="159"/>
        <v>1291334.2916496755</v>
      </c>
      <c r="AK247" s="685">
        <f t="shared" si="159"/>
        <v>1357127.7738092265</v>
      </c>
      <c r="AL247" s="685">
        <f t="shared" si="159"/>
        <v>1426273.4338848065</v>
      </c>
      <c r="AM247" s="685" t="str">
        <f t="shared" si="159"/>
        <v/>
      </c>
      <c r="AN247" s="685" t="str">
        <f t="shared" si="159"/>
        <v/>
      </c>
      <c r="AO247" s="685" t="str">
        <f t="shared" si="159"/>
        <v/>
      </c>
      <c r="AP247" s="685" t="str">
        <f t="shared" si="159"/>
        <v/>
      </c>
      <c r="AQ247" s="685" t="str">
        <f t="shared" si="159"/>
        <v/>
      </c>
      <c r="AR247" s="685" t="str">
        <f t="shared" si="158"/>
        <v/>
      </c>
      <c r="AS247" s="685" t="str">
        <f t="shared" si="158"/>
        <v/>
      </c>
      <c r="AT247" s="685" t="str">
        <f t="shared" si="158"/>
        <v/>
      </c>
      <c r="AU247" s="685" t="str">
        <f t="shared" si="158"/>
        <v/>
      </c>
      <c r="AV247" s="685" t="str">
        <f t="shared" si="155"/>
        <v/>
      </c>
      <c r="AW247" s="685" t="str">
        <f t="shared" si="155"/>
        <v/>
      </c>
      <c r="AX247" s="685" t="str">
        <f t="shared" si="155"/>
        <v/>
      </c>
      <c r="AY247" s="685" t="str">
        <f t="shared" si="155"/>
        <v/>
      </c>
      <c r="AZ247" s="685" t="str">
        <f t="shared" si="155"/>
        <v/>
      </c>
      <c r="BA247" s="685" t="str">
        <f t="shared" si="155"/>
        <v/>
      </c>
      <c r="BB247" s="685" t="str">
        <f t="shared" si="155"/>
        <v/>
      </c>
      <c r="BC247" s="685" t="str">
        <f t="shared" si="155"/>
        <v/>
      </c>
      <c r="BD247" s="685" t="str">
        <f t="shared" si="155"/>
        <v/>
      </c>
      <c r="BE247" s="685" t="str">
        <f t="shared" si="155"/>
        <v/>
      </c>
      <c r="BF247" s="685" t="str">
        <f t="shared" si="155"/>
        <v/>
      </c>
      <c r="BG247" s="685" t="str">
        <f t="shared" si="157"/>
        <v/>
      </c>
      <c r="BH247" s="685" t="str">
        <f t="shared" si="157"/>
        <v/>
      </c>
      <c r="BI247" s="685" t="str">
        <f t="shared" si="153"/>
        <v/>
      </c>
      <c r="BJ247" s="685" t="str">
        <f t="shared" si="153"/>
        <v/>
      </c>
      <c r="BK247" s="685" t="str">
        <f t="shared" si="153"/>
        <v/>
      </c>
      <c r="BL247" s="685" t="str">
        <f t="shared" si="153"/>
        <v/>
      </c>
      <c r="BM247" s="685" t="str">
        <f t="shared" si="153"/>
        <v/>
      </c>
      <c r="BN247" s="685" t="str">
        <f t="shared" si="153"/>
        <v/>
      </c>
      <c r="BO247" s="685" t="str">
        <f t="shared" si="153"/>
        <v/>
      </c>
      <c r="BP247" s="685" t="str">
        <f t="shared" si="153"/>
        <v/>
      </c>
      <c r="BQ247" s="685" t="str">
        <f t="shared" si="153"/>
        <v/>
      </c>
      <c r="BR247" s="529"/>
      <c r="BS247" s="685">
        <f>IFERROR(($L247+AB247*Contr_Rate)*(1+Inv_Return)*IF($D247=$C$1,VLOOKUP($T247,Male_Annuity_Tables,MATCH($BS$3+3,'Mortality Tables'!$N$1:$DN$1,0),FALSE),VLOOKUP($T247,Fe_Annuity_Tables,MATCH(BS$3+3,'Mortality Tables'!$N$1:$DN$1,0),FALSE)),"")</f>
        <v>386892.03618134174</v>
      </c>
      <c r="BT247" s="685">
        <f>IFERROR(($BS247+AC247*Contr_Rate)*(1+Inv_Return)*IF($D247=$C$1,VLOOKUP($T247,Male_Annuity_Tables,MATCH($BS$3+3,'Mortality Tables'!$N$1:$DN$1,0),FALSE),VLOOKUP($T247,Fe_Annuity_Tables,MATCH(BT$3+3,'Mortality Tables'!$N$1:$DN$1,0),FALSE)),"")</f>
        <v>574036.84802513407</v>
      </c>
      <c r="BU247" s="685">
        <f>IFERROR((BT247+AD247*Contr_Rate)*(1+Inv_Return)*IF($D247=$C$1,VLOOKUP($T247,Male_Annuity_Tables,MATCH($BS$3+3,'Mortality Tables'!$N$1:$DN$1,0),FALSE),VLOOKUP($T247,Fe_Annuity_Tables,MATCH(BU$3+3,'Mortality Tables'!$N$1:$DN$1,0),FALSE)),"")</f>
        <v>748804.80685150798</v>
      </c>
      <c r="BV247" s="685">
        <f>IFERROR((BU247+AE247*Contr_Rate)*(1+Inv_Return)*IF($D247=$C$1,VLOOKUP($T247,Male_Annuity_Tables,MATCH($BS$3+3,'Mortality Tables'!$N$1:$DN$1,0),FALSE),VLOOKUP($T247,Fe_Annuity_Tables,MATCH(BV$3+3,'Mortality Tables'!$N$1:$DN$1,0),FALSE)),"")</f>
        <v>913432.91578350146</v>
      </c>
      <c r="BW247" s="685">
        <f>IFERROR((BV247+AF247*Contr_Rate)*(1+Inv_Return)*IF($D247=$C$1,VLOOKUP($T247,Male_Annuity_Tables,MATCH($BS$3+3,'Mortality Tables'!$N$1:$DN$1,0),FALSE),VLOOKUP($T247,Fe_Annuity_Tables,MATCH(BW$3+3,'Mortality Tables'!$N$1:$DN$1,0),FALSE)),"")</f>
        <v>1069896.870483357</v>
      </c>
      <c r="BX247" s="685">
        <f>IFERROR((BW247+AG247*Contr_Rate)*(1+Inv_Return)*IF($D247=$C$1,VLOOKUP($T247,Male_Annuity_Tables,MATCH($BS$3+3,'Mortality Tables'!$N$1:$DN$1,0),FALSE),VLOOKUP($T247,Fe_Annuity_Tables,MATCH(BX$3+3,'Mortality Tables'!$N$1:$DN$1,0),FALSE)),"")</f>
        <v>1219946.8587231718</v>
      </c>
      <c r="BY247" s="685">
        <f>IFERROR((BX247+AH247*Contr_Rate)*(1+Inv_Return)*IF($D247=$C$1,VLOOKUP($T247,Male_Annuity_Tables,MATCH($BS$3+3,'Mortality Tables'!$N$1:$DN$1,0),FALSE),VLOOKUP($T247,Fe_Annuity_Tables,MATCH(BY$3+3,'Mortality Tables'!$N$1:$DN$1,0),FALSE)),"")</f>
        <v>1365138.7565102526</v>
      </c>
      <c r="BZ247" s="685">
        <f>IFERROR((BY247+AI247*Contr_Rate)*(1+Inv_Return)*IF($D247=$C$1,VLOOKUP($T247,Male_Annuity_Tables,MATCH($BS$3+3,'Mortality Tables'!$N$1:$DN$1,0),FALSE),VLOOKUP($T247,Fe_Annuity_Tables,MATCH(BZ$3+3,'Mortality Tables'!$N$1:$DN$1,0),FALSE)),"")</f>
        <v>1506861.3273786453</v>
      </c>
      <c r="CA247" s="685">
        <f>IFERROR((BZ247+AJ247*Contr_Rate)*(1+Inv_Return)*IF($D247=$C$1,VLOOKUP($T247,Male_Annuity_Tables,MATCH($BS$3+3,'Mortality Tables'!$N$1:$DN$1,0),FALSE),VLOOKUP($T247,Fe_Annuity_Tables,MATCH(CA$3+3,'Mortality Tables'!$N$1:$DN$1,0),FALSE)),"")</f>
        <v>1646359.952283103</v>
      </c>
      <c r="CB247" s="685">
        <f>IFERROR((CA247+AK247*Contr_Rate)*(1+Inv_Return)*IF($D247=$C$1,VLOOKUP($T247,Male_Annuity_Tables,MATCH($BS$3+3,'Mortality Tables'!$N$1:$DN$1,0),FALSE),VLOOKUP($T247,Fe_Annuity_Tables,MATCH(CB$3+3,'Mortality Tables'!$N$1:$DN$1,0),FALSE)),"")</f>
        <v>1784757.3487289909</v>
      </c>
      <c r="CC247" s="685">
        <f>IFERROR((CB247+AL247*Contr_Rate)*(1+Inv_Return)*IF($D247=$C$1,VLOOKUP($T247,Male_Annuity_Tables,MATCH($BS$3+3,'Mortality Tables'!$N$1:$DN$1,0),FALSE),VLOOKUP($T247,Fe_Annuity_Tables,MATCH(CC$3+3,'Mortality Tables'!$N$1:$DN$1,0),FALSE)),"")</f>
        <v>1923071.6779844211</v>
      </c>
      <c r="CD247" s="685" t="str">
        <f>IFERROR((CC247+AM247*Contr_Rate)*(1+Inv_Return)*IF($D247=$C$1,VLOOKUP($T247,Male_Annuity_Tables,MATCH($BS$3+3,'Mortality Tables'!$N$1:$DN$1,0),FALSE),VLOOKUP($T247,Fe_Annuity_Tables,MATCH(CD$3+3,'Mortality Tables'!$N$1:$DN$1,0),FALSE)),"")</f>
        <v/>
      </c>
      <c r="CE247" s="685" t="str">
        <f>IFERROR((CD247+AN247*Contr_Rate)*(1+Inv_Return)*IF($D247=$C$1,VLOOKUP($T247,Male_Annuity_Tables,MATCH($BS$3+3,'Mortality Tables'!$N$1:$DN$1,0),FALSE),VLOOKUP($T247,Fe_Annuity_Tables,MATCH(CE$3+3,'Mortality Tables'!$N$1:$DN$1,0),FALSE)),"")</f>
        <v/>
      </c>
      <c r="CF247" s="685" t="str">
        <f>IFERROR((CE247+AO247*Contr_Rate)*(1+Inv_Return)*IF($D247=$C$1,VLOOKUP($T247,Male_Annuity_Tables,MATCH($BS$3+3,'Mortality Tables'!$N$1:$DN$1,0),FALSE),VLOOKUP($T247,Fe_Annuity_Tables,MATCH(CF$3+3,'Mortality Tables'!$N$1:$DN$1,0),FALSE)),"")</f>
        <v/>
      </c>
      <c r="CG247" s="685" t="str">
        <f>IFERROR((CF247+AP247*Contr_Rate)*(1+Inv_Return)*IF($D247=$C$1,VLOOKUP($T247,Male_Annuity_Tables,MATCH($BS$3+3,'Mortality Tables'!$N$1:$DN$1,0),FALSE),VLOOKUP($T247,Fe_Annuity_Tables,MATCH(CG$3+3,'Mortality Tables'!$N$1:$DN$1,0),FALSE)),"")</f>
        <v/>
      </c>
      <c r="CH247" s="685" t="str">
        <f>IFERROR((CG247+AQ247*Contr_Rate)*(1+Inv_Return)*IF($D247=$C$1,VLOOKUP($T247,Male_Annuity_Tables,MATCH($BS$3+3,'Mortality Tables'!$N$1:$DN$1,0),FALSE),VLOOKUP($T247,Fe_Annuity_Tables,MATCH(CH$3+3,'Mortality Tables'!$N$1:$DN$1,0),FALSE)),"")</f>
        <v/>
      </c>
      <c r="CI247" s="685" t="str">
        <f>IFERROR((CH247+AR247*Contr_Rate)*(1+Inv_Return)*IF($D247=$C$1,VLOOKUP($T247,Male_Annuity_Tables,MATCH($BS$3+3,'Mortality Tables'!$N$1:$DN$1,0),FALSE),VLOOKUP($T247,Fe_Annuity_Tables,MATCH(CI$3+3,'Mortality Tables'!$N$1:$DN$1,0),FALSE)),"")</f>
        <v/>
      </c>
      <c r="CJ247" s="685" t="str">
        <f>IFERROR((CI247+AS247*Contr_Rate)*(1+Inv_Return)*IF($D247=$C$1,VLOOKUP($T247,Male_Annuity_Tables,MATCH($BS$3+3,'Mortality Tables'!$N$1:$DN$1,0),FALSE),VLOOKUP($T247,Fe_Annuity_Tables,MATCH(CJ$3+3,'Mortality Tables'!$N$1:$DN$1,0),FALSE)),"")</f>
        <v/>
      </c>
      <c r="CK247" s="685" t="str">
        <f>IFERROR((CJ247+AT247*Contr_Rate)*(1+Inv_Return)*IF($D247=$C$1,VLOOKUP($T247,Male_Annuity_Tables,MATCH($BS$3+3,'Mortality Tables'!$N$1:$DN$1,0),FALSE),VLOOKUP($T247,Fe_Annuity_Tables,MATCH(CK$3+3,'Mortality Tables'!$N$1:$DN$1,0),FALSE)),"")</f>
        <v/>
      </c>
      <c r="CL247" s="685" t="str">
        <f>IFERROR((CK247+AU247*Contr_Rate)*(1+Inv_Return)*IF($D247=$C$1,VLOOKUP($T247,Male_Annuity_Tables,MATCH($BS$3+3,'Mortality Tables'!$N$1:$DN$1,0),FALSE),VLOOKUP($T247,Fe_Annuity_Tables,MATCH(CL$3+3,'Mortality Tables'!$N$1:$DN$1,0),FALSE)),"")</f>
        <v/>
      </c>
      <c r="CM247" s="685" t="str">
        <f>IFERROR((CL247+AV247*Contr_Rate)*(1+Inv_Return)*IF($D247=$C$1,VLOOKUP($T247,Male_Annuity_Tables,MATCH($BS$3+3,'Mortality Tables'!$N$1:$DN$1,0),FALSE),VLOOKUP($T247,Fe_Annuity_Tables,MATCH(CM$3+3,'Mortality Tables'!$N$1:$DN$1,0),FALSE)),"")</f>
        <v/>
      </c>
      <c r="CN247" s="685" t="str">
        <f>IFERROR((CM247+AW247*Contr_Rate)*(1+Inv_Return)*IF($D247=$C$1,VLOOKUP($T247,Male_Annuity_Tables,MATCH($BS$3+3,'Mortality Tables'!$N$1:$DN$1,0),FALSE),VLOOKUP($T247,Fe_Annuity_Tables,MATCH(CN$3+3,'Mortality Tables'!$N$1:$DN$1,0),FALSE)),"")</f>
        <v/>
      </c>
      <c r="CO247" s="685" t="str">
        <f>IFERROR((CN247+AX247*Contr_Rate)*(1+Inv_Return)*IF($D247=$C$1,VLOOKUP($T247,Male_Annuity_Tables,MATCH($BS$3+3,'Mortality Tables'!$N$1:$DN$1,0),FALSE),VLOOKUP($T247,Fe_Annuity_Tables,MATCH(CO$3+3,'Mortality Tables'!$N$1:$DN$1,0),FALSE)),"")</f>
        <v/>
      </c>
      <c r="CP247" s="685" t="str">
        <f>IFERROR((CO247+AY247*Contr_Rate)*(1+Inv_Return)*IF($D247=$C$1,VLOOKUP($T247,Male_Annuity_Tables,MATCH($BS$3+3,'Mortality Tables'!$N$1:$DN$1,0),FALSE),VLOOKUP($T247,Fe_Annuity_Tables,MATCH(CP$3+3,'Mortality Tables'!$N$1:$DN$1,0),FALSE)),"")</f>
        <v/>
      </c>
      <c r="CQ247" s="685" t="str">
        <f>IFERROR((CP247+AZ247*Contr_Rate)*(1+Inv_Return)*IF($D247=$C$1,VLOOKUP($T247,Male_Annuity_Tables,MATCH($BS$3+3,'Mortality Tables'!$N$1:$DN$1,0),FALSE),VLOOKUP($T247,Fe_Annuity_Tables,MATCH(CQ$3+3,'Mortality Tables'!$N$1:$DN$1,0),FALSE)),"")</f>
        <v/>
      </c>
      <c r="CR247" s="685" t="str">
        <f>IFERROR((CQ247+BA247*Contr_Rate)*(1+Inv_Return)*IF($D247=$C$1,VLOOKUP($T247,Male_Annuity_Tables,MATCH($BS$3+3,'Mortality Tables'!$N$1:$DN$1,0),FALSE),VLOOKUP($T247,Fe_Annuity_Tables,MATCH(CR$3+3,'Mortality Tables'!$N$1:$DN$1,0),FALSE)),"")</f>
        <v/>
      </c>
      <c r="CS247" s="685" t="str">
        <f>IFERROR((CR247+BB247*Contr_Rate)*(1+Inv_Return)*IF($D247=$C$1,VLOOKUP($T247,Male_Annuity_Tables,MATCH($BS$3+3,'Mortality Tables'!$N$1:$DN$1,0),FALSE),VLOOKUP($T247,Fe_Annuity_Tables,MATCH(CS$3+3,'Mortality Tables'!$N$1:$DN$1,0),FALSE)),"")</f>
        <v/>
      </c>
      <c r="CT247" s="685" t="str">
        <f>IFERROR((CS247+BC247*Contr_Rate)*(1+Inv_Return)*IF($D247=$C$1,VLOOKUP($T247,Male_Annuity_Tables,MATCH($BS$3+3,'Mortality Tables'!$N$1:$DN$1,0),FALSE),VLOOKUP($T247,Fe_Annuity_Tables,MATCH(CT$3+3,'Mortality Tables'!$N$1:$DN$1,0),FALSE)),"")</f>
        <v/>
      </c>
      <c r="CU247" s="685" t="str">
        <f>IFERROR((CT247+BD247*Contr_Rate)*(1+Inv_Return)*IF($D247=$C$1,VLOOKUP($T247,Male_Annuity_Tables,MATCH($BS$3+3,'Mortality Tables'!$N$1:$DN$1,0),FALSE),VLOOKUP($T247,Fe_Annuity_Tables,MATCH(CU$3+3,'Mortality Tables'!$N$1:$DN$1,0),FALSE)),"")</f>
        <v/>
      </c>
      <c r="CV247" s="685" t="str">
        <f>IFERROR((CU247+BE247*Contr_Rate)*(1+Inv_Return)*IF($D247=$C$1,VLOOKUP($T247,Male_Annuity_Tables,MATCH($BS$3+3,'Mortality Tables'!$N$1:$DN$1,0),FALSE),VLOOKUP($T247,Fe_Annuity_Tables,MATCH(CV$3+3,'Mortality Tables'!$N$1:$DN$1,0),FALSE)),"")</f>
        <v/>
      </c>
      <c r="CW247" s="685" t="str">
        <f>IFERROR((CV247+BF247*Contr_Rate)*(1+Inv_Return)*IF($D247=$C$1,VLOOKUP($T247,Male_Annuity_Tables,MATCH($BS$3+3,'Mortality Tables'!$N$1:$DN$1,0),FALSE),VLOOKUP($T247,Fe_Annuity_Tables,MATCH(CW$3+3,'Mortality Tables'!$N$1:$DN$1,0),FALSE)),"")</f>
        <v/>
      </c>
      <c r="CX247" s="685" t="str">
        <f>IFERROR((CW247+BG247*Contr_Rate)*(1+Inv_Return)*IF($D247=$C$1,VLOOKUP($T247,Male_Annuity_Tables,MATCH($BS$3+3,'Mortality Tables'!$N$1:$DN$1,0),FALSE),VLOOKUP($T247,Fe_Annuity_Tables,MATCH(CX$3+3,'Mortality Tables'!$N$1:$DN$1,0),FALSE)),"")</f>
        <v/>
      </c>
      <c r="CY247" s="685" t="str">
        <f>IFERROR((CX247+BH247*Contr_Rate)*(1+Inv_Return)*IF($D247=$C$1,VLOOKUP($T247,Male_Annuity_Tables,MATCH($BS$3+3,'Mortality Tables'!$N$1:$DN$1,0),FALSE),VLOOKUP($T247,Fe_Annuity_Tables,MATCH(CY$3+3,'Mortality Tables'!$N$1:$DN$1,0),FALSE)),"")</f>
        <v/>
      </c>
      <c r="CZ247" s="685" t="str">
        <f>IFERROR((CY247+BI247*Contr_Rate)*(1+Inv_Return)*IF($D247=$C$1,VLOOKUP($T247,Male_Annuity_Tables,MATCH($BS$3+3,'Mortality Tables'!$N$1:$DN$1,0),FALSE),VLOOKUP($T247,Fe_Annuity_Tables,MATCH(CZ$3+3,'Mortality Tables'!$N$1:$DN$1,0),FALSE)),"")</f>
        <v/>
      </c>
      <c r="DA247" s="685" t="str">
        <f>IFERROR((CZ247+BJ247*Contr_Rate)*(1+Inv_Return)*IF($D247=$C$1,VLOOKUP($T247,Male_Annuity_Tables,MATCH($BS$3+3,'Mortality Tables'!$N$1:$DN$1,0),FALSE),VLOOKUP($T247,Fe_Annuity_Tables,MATCH(DA$3+3,'Mortality Tables'!$N$1:$DN$1,0),FALSE)),"")</f>
        <v/>
      </c>
      <c r="DB247" s="685" t="str">
        <f>IFERROR((DA247+BK247*Contr_Rate)*(1+Inv_Return)*IF($D247=$C$1,VLOOKUP($T247,Male_Annuity_Tables,MATCH($BS$3+3,'Mortality Tables'!$N$1:$DN$1,0),FALSE),VLOOKUP($T247,Fe_Annuity_Tables,MATCH(DB$3+3,'Mortality Tables'!$N$1:$DN$1,0),FALSE)),"")</f>
        <v/>
      </c>
      <c r="DC247" s="685" t="str">
        <f>IFERROR((DB247+BL247*Contr_Rate)*(1+Inv_Return)*IF($D247=$C$1,VLOOKUP($T247,Male_Annuity_Tables,MATCH($BS$3+3,'Mortality Tables'!$N$1:$DN$1,0),FALSE),VLOOKUP($T247,Fe_Annuity_Tables,MATCH(DC$3+3,'Mortality Tables'!$N$1:$DN$1,0),FALSE)),"")</f>
        <v/>
      </c>
      <c r="DD247" s="685" t="str">
        <f>IFERROR((DC247+BM247*Contr_Rate)*(1+Inv_Return)*IF($D247=$C$1,VLOOKUP($T247,Male_Annuity_Tables,MATCH($BS$3+3,'Mortality Tables'!$N$1:$DN$1,0),FALSE),VLOOKUP($T247,Fe_Annuity_Tables,MATCH(DD$3+3,'Mortality Tables'!$N$1:$DN$1,0),FALSE)),"")</f>
        <v/>
      </c>
      <c r="DE247" s="685" t="str">
        <f>IFERROR((DD247+BN247*Contr_Rate)*(1+Inv_Return)*IF($D247=$C$1,VLOOKUP($T247,Male_Annuity_Tables,MATCH($BS$3+3,'Mortality Tables'!$N$1:$DN$1,0),FALSE),VLOOKUP($T247,Fe_Annuity_Tables,MATCH(DE$3+3,'Mortality Tables'!$N$1:$DN$1,0),FALSE)),"")</f>
        <v/>
      </c>
      <c r="DF247" s="685" t="str">
        <f>IFERROR((DE247+BO247*Contr_Rate)*(1+Inv_Return)*IF($D247=$C$1,VLOOKUP($T247,Male_Annuity_Tables,MATCH($BS$3+3,'Mortality Tables'!$N$1:$DN$1,0),FALSE),VLOOKUP($T247,Fe_Annuity_Tables,MATCH(DF$3+3,'Mortality Tables'!$N$1:$DN$1,0),FALSE)),"")</f>
        <v/>
      </c>
      <c r="DG247" s="685" t="str">
        <f>IFERROR((DF247+BP247*Contr_Rate)*(1+Inv_Return)*IF($D247=$C$1,VLOOKUP($T247,Male_Annuity_Tables,MATCH($BS$3+3,'Mortality Tables'!$N$1:$DN$1,0),FALSE),VLOOKUP($T247,Fe_Annuity_Tables,MATCH(DG$3+3,'Mortality Tables'!$N$1:$DN$1,0),FALSE)),"")</f>
        <v/>
      </c>
      <c r="DH247" s="685" t="str">
        <f>IFERROR((DG247+BQ247*Contr_Rate)*(1+Inv_Return)*IF($D247=$C$1,VLOOKUP($T247,Male_Annuity_Tables,MATCH($BS$3+3,'Mortality Tables'!$N$1:$DN$1,0),FALSE),VLOOKUP($T247,Fe_Annuity_Tables,MATCH(DH$3+3,'Mortality Tables'!$N$1:$DN$1,0),FALSE)),"")</f>
        <v/>
      </c>
      <c r="DJ247" s="686">
        <f t="shared" si="144"/>
        <v>1923071.6779844211</v>
      </c>
      <c r="DK247" s="680">
        <f t="shared" si="60"/>
        <v>8.0909277508679907</v>
      </c>
      <c r="DL247" s="686">
        <f t="shared" si="145"/>
        <v>159247.25370478522</v>
      </c>
      <c r="DM247" s="686">
        <f t="shared" si="132"/>
        <v>1426273.4338848065</v>
      </c>
      <c r="DN247" s="687">
        <f t="shared" si="146"/>
        <v>0.11165268168182602</v>
      </c>
      <c r="DP247" s="688">
        <f t="shared" si="147"/>
        <v>59678.096580971964</v>
      </c>
      <c r="DQ247" s="688">
        <f t="shared" si="148"/>
        <v>60229.668205341135</v>
      </c>
      <c r="DR247" s="688">
        <f t="shared" si="149"/>
        <v>78924.02664214895</v>
      </c>
    </row>
    <row r="248" spans="1:122" s="657" customFormat="1" ht="14.5">
      <c r="A248" s="675" t="s">
        <v>1564</v>
      </c>
      <c r="B248" s="675" t="s">
        <v>1565</v>
      </c>
      <c r="C248" s="675" t="s">
        <v>541</v>
      </c>
      <c r="D248" s="675" t="s">
        <v>61</v>
      </c>
      <c r="E248" s="676">
        <v>23921</v>
      </c>
      <c r="F248" s="677">
        <v>41244</v>
      </c>
      <c r="G248" s="677">
        <v>45258</v>
      </c>
      <c r="H248" s="678">
        <v>2612334</v>
      </c>
      <c r="I248" s="678">
        <v>214184.47</v>
      </c>
      <c r="J248" s="678">
        <v>154384.12</v>
      </c>
      <c r="K248" s="678">
        <v>24467.82</v>
      </c>
      <c r="L248" s="678">
        <v>393036.41</v>
      </c>
      <c r="M248" s="679">
        <f>IF(COUNTIF($A$4:A248,A248)=1,0,1)</f>
        <v>0</v>
      </c>
      <c r="N248" s="680" t="str">
        <f t="shared" si="138"/>
        <v>Okay</v>
      </c>
      <c r="O248" s="680" t="str">
        <f t="shared" si="139"/>
        <v>TRUE</v>
      </c>
      <c r="P248" s="680" t="b">
        <f t="shared" si="140"/>
        <v>1</v>
      </c>
      <c r="Q248" s="680" t="b">
        <f t="shared" si="76"/>
        <v>1</v>
      </c>
      <c r="R248" s="680" t="b">
        <f t="shared" si="77"/>
        <v>1</v>
      </c>
      <c r="S248" s="681">
        <f t="shared" si="141"/>
        <v>47.460273972602742</v>
      </c>
      <c r="T248" s="682">
        <f t="shared" si="78"/>
        <v>59</v>
      </c>
      <c r="U248" s="682">
        <f t="shared" si="130"/>
        <v>58</v>
      </c>
      <c r="V248" s="682">
        <f t="shared" si="79"/>
        <v>1.0904109589041096</v>
      </c>
      <c r="W248" s="682">
        <f t="shared" si="142"/>
        <v>1</v>
      </c>
      <c r="X248" s="683">
        <f t="shared" si="143"/>
        <v>393036.41</v>
      </c>
      <c r="Y248" s="684">
        <f t="shared" si="123"/>
        <v>1.272E-2</v>
      </c>
      <c r="Z248" s="684">
        <f>IF($D248=$C$1,VLOOKUP($T248,Male_Annuity_Tables,MATCH($W248+2,'Mortality Tables'!$DS$1:$HT$1,0),FALSE),VLOOKUP($T248,Fe_Annuity_Tables,MATCH($W248+2,'Mortality Tables'!$M$1:$DN$1,0),FALSE))</f>
        <v>0.93791599999999997</v>
      </c>
      <c r="AA248" s="664"/>
      <c r="AB248" s="685">
        <f t="shared" si="159"/>
        <v>2745432.4173000003</v>
      </c>
      <c r="AC248" s="685" t="str">
        <f t="shared" si="159"/>
        <v/>
      </c>
      <c r="AD248" s="685" t="str">
        <f t="shared" si="159"/>
        <v/>
      </c>
      <c r="AE248" s="685" t="str">
        <f t="shared" si="159"/>
        <v/>
      </c>
      <c r="AF248" s="685" t="str">
        <f t="shared" si="159"/>
        <v/>
      </c>
      <c r="AG248" s="685" t="str">
        <f t="shared" si="159"/>
        <v/>
      </c>
      <c r="AH248" s="685" t="str">
        <f t="shared" si="159"/>
        <v/>
      </c>
      <c r="AI248" s="685" t="str">
        <f t="shared" si="159"/>
        <v/>
      </c>
      <c r="AJ248" s="685" t="str">
        <f t="shared" si="159"/>
        <v/>
      </c>
      <c r="AK248" s="685" t="str">
        <f t="shared" si="159"/>
        <v/>
      </c>
      <c r="AL248" s="685" t="str">
        <f t="shared" si="159"/>
        <v/>
      </c>
      <c r="AM248" s="685" t="str">
        <f t="shared" si="159"/>
        <v/>
      </c>
      <c r="AN248" s="685" t="str">
        <f t="shared" si="159"/>
        <v/>
      </c>
      <c r="AO248" s="685" t="str">
        <f t="shared" si="159"/>
        <v/>
      </c>
      <c r="AP248" s="685" t="str">
        <f t="shared" si="159"/>
        <v/>
      </c>
      <c r="AQ248" s="685" t="str">
        <f t="shared" si="159"/>
        <v/>
      </c>
      <c r="AR248" s="685" t="str">
        <f t="shared" si="158"/>
        <v/>
      </c>
      <c r="AS248" s="685" t="str">
        <f t="shared" si="158"/>
        <v/>
      </c>
      <c r="AT248" s="685" t="str">
        <f t="shared" si="158"/>
        <v/>
      </c>
      <c r="AU248" s="685" t="str">
        <f t="shared" si="158"/>
        <v/>
      </c>
      <c r="AV248" s="685" t="str">
        <f t="shared" si="155"/>
        <v/>
      </c>
      <c r="AW248" s="685" t="str">
        <f t="shared" si="155"/>
        <v/>
      </c>
      <c r="AX248" s="685" t="str">
        <f t="shared" si="155"/>
        <v/>
      </c>
      <c r="AY248" s="685" t="str">
        <f t="shared" si="155"/>
        <v/>
      </c>
      <c r="AZ248" s="685" t="str">
        <f t="shared" si="155"/>
        <v/>
      </c>
      <c r="BA248" s="685" t="str">
        <f t="shared" si="155"/>
        <v/>
      </c>
      <c r="BB248" s="685" t="str">
        <f t="shared" si="155"/>
        <v/>
      </c>
      <c r="BC248" s="685" t="str">
        <f t="shared" si="155"/>
        <v/>
      </c>
      <c r="BD248" s="685" t="str">
        <f t="shared" si="155"/>
        <v/>
      </c>
      <c r="BE248" s="685" t="str">
        <f t="shared" si="155"/>
        <v/>
      </c>
      <c r="BF248" s="685" t="str">
        <f t="shared" si="155"/>
        <v/>
      </c>
      <c r="BG248" s="685" t="str">
        <f t="shared" si="157"/>
        <v/>
      </c>
      <c r="BH248" s="685" t="str">
        <f t="shared" si="157"/>
        <v/>
      </c>
      <c r="BI248" s="685" t="str">
        <f t="shared" si="153"/>
        <v/>
      </c>
      <c r="BJ248" s="685" t="str">
        <f t="shared" ref="BJ248:BQ281" si="160">IFERROR(IF($W248&gt;=BJ$3,($H248*(1+Ann_Salary_Growth_Rate)^BJ$3),""),0)</f>
        <v/>
      </c>
      <c r="BK248" s="685" t="str">
        <f t="shared" si="160"/>
        <v/>
      </c>
      <c r="BL248" s="685" t="str">
        <f t="shared" si="160"/>
        <v/>
      </c>
      <c r="BM248" s="685" t="str">
        <f t="shared" si="160"/>
        <v/>
      </c>
      <c r="BN248" s="685" t="str">
        <f t="shared" si="160"/>
        <v/>
      </c>
      <c r="BO248" s="685" t="str">
        <f t="shared" si="160"/>
        <v/>
      </c>
      <c r="BP248" s="685" t="str">
        <f t="shared" si="160"/>
        <v/>
      </c>
      <c r="BQ248" s="685" t="str">
        <f t="shared" si="160"/>
        <v/>
      </c>
      <c r="BR248" s="529"/>
      <c r="BS248" s="685">
        <f>IFERROR(($L248+AB248*Contr_Rate)*(1+Inv_Return)*IF($D248=$C$1,VLOOKUP($T248,Male_Annuity_Tables,MATCH($BS$3+3,'Mortality Tables'!$N$1:$DN$1,0),FALSE),VLOOKUP($T248,Fe_Annuity_Tables,MATCH(BS$3+3,'Mortality Tables'!$N$1:$DN$1,0),FALSE)),"")</f>
        <v>1172676.4203316821</v>
      </c>
      <c r="BT248" s="685" t="str">
        <f>IFERROR(($BS248+AC248*Contr_Rate)*(1+Inv_Return)*IF($D248=$C$1,VLOOKUP($T248,Male_Annuity_Tables,MATCH($BS$3+3,'Mortality Tables'!$N$1:$DN$1,0),FALSE),VLOOKUP($T248,Fe_Annuity_Tables,MATCH(BT$3+3,'Mortality Tables'!$N$1:$DN$1,0),FALSE)),"")</f>
        <v/>
      </c>
      <c r="BU248" s="685" t="str">
        <f>IFERROR((BT248+AD248*Contr_Rate)*(1+Inv_Return)*IF($D248=$C$1,VLOOKUP($T248,Male_Annuity_Tables,MATCH($BS$3+3,'Mortality Tables'!$N$1:$DN$1,0),FALSE),VLOOKUP($T248,Fe_Annuity_Tables,MATCH(BU$3+3,'Mortality Tables'!$N$1:$DN$1,0),FALSE)),"")</f>
        <v/>
      </c>
      <c r="BV248" s="685" t="str">
        <f>IFERROR((BU248+AE248*Contr_Rate)*(1+Inv_Return)*IF($D248=$C$1,VLOOKUP($T248,Male_Annuity_Tables,MATCH($BS$3+3,'Mortality Tables'!$N$1:$DN$1,0),FALSE),VLOOKUP($T248,Fe_Annuity_Tables,MATCH(BV$3+3,'Mortality Tables'!$N$1:$DN$1,0),FALSE)),"")</f>
        <v/>
      </c>
      <c r="BW248" s="685" t="str">
        <f>IFERROR((BV248+AF248*Contr_Rate)*(1+Inv_Return)*IF($D248=$C$1,VLOOKUP($T248,Male_Annuity_Tables,MATCH($BS$3+3,'Mortality Tables'!$N$1:$DN$1,0),FALSE),VLOOKUP($T248,Fe_Annuity_Tables,MATCH(BW$3+3,'Mortality Tables'!$N$1:$DN$1,0),FALSE)),"")</f>
        <v/>
      </c>
      <c r="BX248" s="685" t="str">
        <f>IFERROR((BW248+AG248*Contr_Rate)*(1+Inv_Return)*IF($D248=$C$1,VLOOKUP($T248,Male_Annuity_Tables,MATCH($BS$3+3,'Mortality Tables'!$N$1:$DN$1,0),FALSE),VLOOKUP($T248,Fe_Annuity_Tables,MATCH(BX$3+3,'Mortality Tables'!$N$1:$DN$1,0),FALSE)),"")</f>
        <v/>
      </c>
      <c r="BY248" s="685" t="str">
        <f>IFERROR((BX248+AH248*Contr_Rate)*(1+Inv_Return)*IF($D248=$C$1,VLOOKUP($T248,Male_Annuity_Tables,MATCH($BS$3+3,'Mortality Tables'!$N$1:$DN$1,0),FALSE),VLOOKUP($T248,Fe_Annuity_Tables,MATCH(BY$3+3,'Mortality Tables'!$N$1:$DN$1,0),FALSE)),"")</f>
        <v/>
      </c>
      <c r="BZ248" s="685" t="str">
        <f>IFERROR((BY248+AI248*Contr_Rate)*(1+Inv_Return)*IF($D248=$C$1,VLOOKUP($T248,Male_Annuity_Tables,MATCH($BS$3+3,'Mortality Tables'!$N$1:$DN$1,0),FALSE),VLOOKUP($T248,Fe_Annuity_Tables,MATCH(BZ$3+3,'Mortality Tables'!$N$1:$DN$1,0),FALSE)),"")</f>
        <v/>
      </c>
      <c r="CA248" s="685" t="str">
        <f>IFERROR((BZ248+AJ248*Contr_Rate)*(1+Inv_Return)*IF($D248=$C$1,VLOOKUP($T248,Male_Annuity_Tables,MATCH($BS$3+3,'Mortality Tables'!$N$1:$DN$1,0),FALSE),VLOOKUP($T248,Fe_Annuity_Tables,MATCH(CA$3+3,'Mortality Tables'!$N$1:$DN$1,0),FALSE)),"")</f>
        <v/>
      </c>
      <c r="CB248" s="685" t="str">
        <f>IFERROR((CA248+AK248*Contr_Rate)*(1+Inv_Return)*IF($D248=$C$1,VLOOKUP($T248,Male_Annuity_Tables,MATCH($BS$3+3,'Mortality Tables'!$N$1:$DN$1,0),FALSE),VLOOKUP($T248,Fe_Annuity_Tables,MATCH(CB$3+3,'Mortality Tables'!$N$1:$DN$1,0),FALSE)),"")</f>
        <v/>
      </c>
      <c r="CC248" s="685" t="str">
        <f>IFERROR((CB248+AL248*Contr_Rate)*(1+Inv_Return)*IF($D248=$C$1,VLOOKUP($T248,Male_Annuity_Tables,MATCH($BS$3+3,'Mortality Tables'!$N$1:$DN$1,0),FALSE),VLOOKUP($T248,Fe_Annuity_Tables,MATCH(CC$3+3,'Mortality Tables'!$N$1:$DN$1,0),FALSE)),"")</f>
        <v/>
      </c>
      <c r="CD248" s="685" t="str">
        <f>IFERROR((CC248+AM248*Contr_Rate)*(1+Inv_Return)*IF($D248=$C$1,VLOOKUP($T248,Male_Annuity_Tables,MATCH($BS$3+3,'Mortality Tables'!$N$1:$DN$1,0),FALSE),VLOOKUP($T248,Fe_Annuity_Tables,MATCH(CD$3+3,'Mortality Tables'!$N$1:$DN$1,0),FALSE)),"")</f>
        <v/>
      </c>
      <c r="CE248" s="685" t="str">
        <f>IFERROR((CD248+AN248*Contr_Rate)*(1+Inv_Return)*IF($D248=$C$1,VLOOKUP($T248,Male_Annuity_Tables,MATCH($BS$3+3,'Mortality Tables'!$N$1:$DN$1,0),FALSE),VLOOKUP($T248,Fe_Annuity_Tables,MATCH(CE$3+3,'Mortality Tables'!$N$1:$DN$1,0),FALSE)),"")</f>
        <v/>
      </c>
      <c r="CF248" s="685" t="str">
        <f>IFERROR((CE248+AO248*Contr_Rate)*(1+Inv_Return)*IF($D248=$C$1,VLOOKUP($T248,Male_Annuity_Tables,MATCH($BS$3+3,'Mortality Tables'!$N$1:$DN$1,0),FALSE),VLOOKUP($T248,Fe_Annuity_Tables,MATCH(CF$3+3,'Mortality Tables'!$N$1:$DN$1,0),FALSE)),"")</f>
        <v/>
      </c>
      <c r="CG248" s="685" t="str">
        <f>IFERROR((CF248+AP248*Contr_Rate)*(1+Inv_Return)*IF($D248=$C$1,VLOOKUP($T248,Male_Annuity_Tables,MATCH($BS$3+3,'Mortality Tables'!$N$1:$DN$1,0),FALSE),VLOOKUP($T248,Fe_Annuity_Tables,MATCH(CG$3+3,'Mortality Tables'!$N$1:$DN$1,0),FALSE)),"")</f>
        <v/>
      </c>
      <c r="CH248" s="685" t="str">
        <f>IFERROR((CG248+AQ248*Contr_Rate)*(1+Inv_Return)*IF($D248=$C$1,VLOOKUP($T248,Male_Annuity_Tables,MATCH($BS$3+3,'Mortality Tables'!$N$1:$DN$1,0),FALSE),VLOOKUP($T248,Fe_Annuity_Tables,MATCH(CH$3+3,'Mortality Tables'!$N$1:$DN$1,0),FALSE)),"")</f>
        <v/>
      </c>
      <c r="CI248" s="685" t="str">
        <f>IFERROR((CH248+AR248*Contr_Rate)*(1+Inv_Return)*IF($D248=$C$1,VLOOKUP($T248,Male_Annuity_Tables,MATCH($BS$3+3,'Mortality Tables'!$N$1:$DN$1,0),FALSE),VLOOKUP($T248,Fe_Annuity_Tables,MATCH(CI$3+3,'Mortality Tables'!$N$1:$DN$1,0),FALSE)),"")</f>
        <v/>
      </c>
      <c r="CJ248" s="685" t="str">
        <f>IFERROR((CI248+AS248*Contr_Rate)*(1+Inv_Return)*IF($D248=$C$1,VLOOKUP($T248,Male_Annuity_Tables,MATCH($BS$3+3,'Mortality Tables'!$N$1:$DN$1,0),FALSE),VLOOKUP($T248,Fe_Annuity_Tables,MATCH(CJ$3+3,'Mortality Tables'!$N$1:$DN$1,0),FALSE)),"")</f>
        <v/>
      </c>
      <c r="CK248" s="685" t="str">
        <f>IFERROR((CJ248+AT248*Contr_Rate)*(1+Inv_Return)*IF($D248=$C$1,VLOOKUP($T248,Male_Annuity_Tables,MATCH($BS$3+3,'Mortality Tables'!$N$1:$DN$1,0),FALSE),VLOOKUP($T248,Fe_Annuity_Tables,MATCH(CK$3+3,'Mortality Tables'!$N$1:$DN$1,0),FALSE)),"")</f>
        <v/>
      </c>
      <c r="CL248" s="685" t="str">
        <f>IFERROR((CK248+AU248*Contr_Rate)*(1+Inv_Return)*IF($D248=$C$1,VLOOKUP($T248,Male_Annuity_Tables,MATCH($BS$3+3,'Mortality Tables'!$N$1:$DN$1,0),FALSE),VLOOKUP($T248,Fe_Annuity_Tables,MATCH(CL$3+3,'Mortality Tables'!$N$1:$DN$1,0),FALSE)),"")</f>
        <v/>
      </c>
      <c r="CM248" s="685" t="str">
        <f>IFERROR((CL248+AV248*Contr_Rate)*(1+Inv_Return)*IF($D248=$C$1,VLOOKUP($T248,Male_Annuity_Tables,MATCH($BS$3+3,'Mortality Tables'!$N$1:$DN$1,0),FALSE),VLOOKUP($T248,Fe_Annuity_Tables,MATCH(CM$3+3,'Mortality Tables'!$N$1:$DN$1,0),FALSE)),"")</f>
        <v/>
      </c>
      <c r="CN248" s="685" t="str">
        <f>IFERROR((CM248+AW248*Contr_Rate)*(1+Inv_Return)*IF($D248=$C$1,VLOOKUP($T248,Male_Annuity_Tables,MATCH($BS$3+3,'Mortality Tables'!$N$1:$DN$1,0),FALSE),VLOOKUP($T248,Fe_Annuity_Tables,MATCH(CN$3+3,'Mortality Tables'!$N$1:$DN$1,0),FALSE)),"")</f>
        <v/>
      </c>
      <c r="CO248" s="685" t="str">
        <f>IFERROR((CN248+AX248*Contr_Rate)*(1+Inv_Return)*IF($D248=$C$1,VLOOKUP($T248,Male_Annuity_Tables,MATCH($BS$3+3,'Mortality Tables'!$N$1:$DN$1,0),FALSE),VLOOKUP($T248,Fe_Annuity_Tables,MATCH(CO$3+3,'Mortality Tables'!$N$1:$DN$1,0),FALSE)),"")</f>
        <v/>
      </c>
      <c r="CP248" s="685" t="str">
        <f>IFERROR((CO248+AY248*Contr_Rate)*(1+Inv_Return)*IF($D248=$C$1,VLOOKUP($T248,Male_Annuity_Tables,MATCH($BS$3+3,'Mortality Tables'!$N$1:$DN$1,0),FALSE),VLOOKUP($T248,Fe_Annuity_Tables,MATCH(CP$3+3,'Mortality Tables'!$N$1:$DN$1,0),FALSE)),"")</f>
        <v/>
      </c>
      <c r="CQ248" s="685" t="str">
        <f>IFERROR((CP248+AZ248*Contr_Rate)*(1+Inv_Return)*IF($D248=$C$1,VLOOKUP($T248,Male_Annuity_Tables,MATCH($BS$3+3,'Mortality Tables'!$N$1:$DN$1,0),FALSE),VLOOKUP($T248,Fe_Annuity_Tables,MATCH(CQ$3+3,'Mortality Tables'!$N$1:$DN$1,0),FALSE)),"")</f>
        <v/>
      </c>
      <c r="CR248" s="685" t="str">
        <f>IFERROR((CQ248+BA248*Contr_Rate)*(1+Inv_Return)*IF($D248=$C$1,VLOOKUP($T248,Male_Annuity_Tables,MATCH($BS$3+3,'Mortality Tables'!$N$1:$DN$1,0),FALSE),VLOOKUP($T248,Fe_Annuity_Tables,MATCH(CR$3+3,'Mortality Tables'!$N$1:$DN$1,0),FALSE)),"")</f>
        <v/>
      </c>
      <c r="CS248" s="685" t="str">
        <f>IFERROR((CR248+BB248*Contr_Rate)*(1+Inv_Return)*IF($D248=$C$1,VLOOKUP($T248,Male_Annuity_Tables,MATCH($BS$3+3,'Mortality Tables'!$N$1:$DN$1,0),FALSE),VLOOKUP($T248,Fe_Annuity_Tables,MATCH(CS$3+3,'Mortality Tables'!$N$1:$DN$1,0),FALSE)),"")</f>
        <v/>
      </c>
      <c r="CT248" s="685" t="str">
        <f>IFERROR((CS248+BC248*Contr_Rate)*(1+Inv_Return)*IF($D248=$C$1,VLOOKUP($T248,Male_Annuity_Tables,MATCH($BS$3+3,'Mortality Tables'!$N$1:$DN$1,0),FALSE),VLOOKUP($T248,Fe_Annuity_Tables,MATCH(CT$3+3,'Mortality Tables'!$N$1:$DN$1,0),FALSE)),"")</f>
        <v/>
      </c>
      <c r="CU248" s="685" t="str">
        <f>IFERROR((CT248+BD248*Contr_Rate)*(1+Inv_Return)*IF($D248=$C$1,VLOOKUP($T248,Male_Annuity_Tables,MATCH($BS$3+3,'Mortality Tables'!$N$1:$DN$1,0),FALSE),VLOOKUP($T248,Fe_Annuity_Tables,MATCH(CU$3+3,'Mortality Tables'!$N$1:$DN$1,0),FALSE)),"")</f>
        <v/>
      </c>
      <c r="CV248" s="685" t="str">
        <f>IFERROR((CU248+BE248*Contr_Rate)*(1+Inv_Return)*IF($D248=$C$1,VLOOKUP($T248,Male_Annuity_Tables,MATCH($BS$3+3,'Mortality Tables'!$N$1:$DN$1,0),FALSE),VLOOKUP($T248,Fe_Annuity_Tables,MATCH(CV$3+3,'Mortality Tables'!$N$1:$DN$1,0),FALSE)),"")</f>
        <v/>
      </c>
      <c r="CW248" s="685" t="str">
        <f>IFERROR((CV248+BF248*Contr_Rate)*(1+Inv_Return)*IF($D248=$C$1,VLOOKUP($T248,Male_Annuity_Tables,MATCH($BS$3+3,'Mortality Tables'!$N$1:$DN$1,0),FALSE),VLOOKUP($T248,Fe_Annuity_Tables,MATCH(CW$3+3,'Mortality Tables'!$N$1:$DN$1,0),FALSE)),"")</f>
        <v/>
      </c>
      <c r="CX248" s="685" t="str">
        <f>IFERROR((CW248+BG248*Contr_Rate)*(1+Inv_Return)*IF($D248=$C$1,VLOOKUP($T248,Male_Annuity_Tables,MATCH($BS$3+3,'Mortality Tables'!$N$1:$DN$1,0),FALSE),VLOOKUP($T248,Fe_Annuity_Tables,MATCH(CX$3+3,'Mortality Tables'!$N$1:$DN$1,0),FALSE)),"")</f>
        <v/>
      </c>
      <c r="CY248" s="685" t="str">
        <f>IFERROR((CX248+BH248*Contr_Rate)*(1+Inv_Return)*IF($D248=$C$1,VLOOKUP($T248,Male_Annuity_Tables,MATCH($BS$3+3,'Mortality Tables'!$N$1:$DN$1,0),FALSE),VLOOKUP($T248,Fe_Annuity_Tables,MATCH(CY$3+3,'Mortality Tables'!$N$1:$DN$1,0),FALSE)),"")</f>
        <v/>
      </c>
      <c r="CZ248" s="685" t="str">
        <f>IFERROR((CY248+BI248*Contr_Rate)*(1+Inv_Return)*IF($D248=$C$1,VLOOKUP($T248,Male_Annuity_Tables,MATCH($BS$3+3,'Mortality Tables'!$N$1:$DN$1,0),FALSE),VLOOKUP($T248,Fe_Annuity_Tables,MATCH(CZ$3+3,'Mortality Tables'!$N$1:$DN$1,0),FALSE)),"")</f>
        <v/>
      </c>
      <c r="DA248" s="685" t="str">
        <f>IFERROR((CZ248+BJ248*Contr_Rate)*(1+Inv_Return)*IF($D248=$C$1,VLOOKUP($T248,Male_Annuity_Tables,MATCH($BS$3+3,'Mortality Tables'!$N$1:$DN$1,0),FALSE),VLOOKUP($T248,Fe_Annuity_Tables,MATCH(DA$3+3,'Mortality Tables'!$N$1:$DN$1,0),FALSE)),"")</f>
        <v/>
      </c>
      <c r="DB248" s="685" t="str">
        <f>IFERROR((DA248+BK248*Contr_Rate)*(1+Inv_Return)*IF($D248=$C$1,VLOOKUP($T248,Male_Annuity_Tables,MATCH($BS$3+3,'Mortality Tables'!$N$1:$DN$1,0),FALSE),VLOOKUP($T248,Fe_Annuity_Tables,MATCH(DB$3+3,'Mortality Tables'!$N$1:$DN$1,0),FALSE)),"")</f>
        <v/>
      </c>
      <c r="DC248" s="685" t="str">
        <f>IFERROR((DB248+BL248*Contr_Rate)*(1+Inv_Return)*IF($D248=$C$1,VLOOKUP($T248,Male_Annuity_Tables,MATCH($BS$3+3,'Mortality Tables'!$N$1:$DN$1,0),FALSE),VLOOKUP($T248,Fe_Annuity_Tables,MATCH(DC$3+3,'Mortality Tables'!$N$1:$DN$1,0),FALSE)),"")</f>
        <v/>
      </c>
      <c r="DD248" s="685" t="str">
        <f>IFERROR((DC248+BM248*Contr_Rate)*(1+Inv_Return)*IF($D248=$C$1,VLOOKUP($T248,Male_Annuity_Tables,MATCH($BS$3+3,'Mortality Tables'!$N$1:$DN$1,0),FALSE),VLOOKUP($T248,Fe_Annuity_Tables,MATCH(DD$3+3,'Mortality Tables'!$N$1:$DN$1,0),FALSE)),"")</f>
        <v/>
      </c>
      <c r="DE248" s="685" t="str">
        <f>IFERROR((DD248+BN248*Contr_Rate)*(1+Inv_Return)*IF($D248=$C$1,VLOOKUP($T248,Male_Annuity_Tables,MATCH($BS$3+3,'Mortality Tables'!$N$1:$DN$1,0),FALSE),VLOOKUP($T248,Fe_Annuity_Tables,MATCH(DE$3+3,'Mortality Tables'!$N$1:$DN$1,0),FALSE)),"")</f>
        <v/>
      </c>
      <c r="DF248" s="685" t="str">
        <f>IFERROR((DE248+BO248*Contr_Rate)*(1+Inv_Return)*IF($D248=$C$1,VLOOKUP($T248,Male_Annuity_Tables,MATCH($BS$3+3,'Mortality Tables'!$N$1:$DN$1,0),FALSE),VLOOKUP($T248,Fe_Annuity_Tables,MATCH(DF$3+3,'Mortality Tables'!$N$1:$DN$1,0),FALSE)),"")</f>
        <v/>
      </c>
      <c r="DG248" s="685" t="str">
        <f>IFERROR((DF248+BP248*Contr_Rate)*(1+Inv_Return)*IF($D248=$C$1,VLOOKUP($T248,Male_Annuity_Tables,MATCH($BS$3+3,'Mortality Tables'!$N$1:$DN$1,0),FALSE),VLOOKUP($T248,Fe_Annuity_Tables,MATCH(DG$3+3,'Mortality Tables'!$N$1:$DN$1,0),FALSE)),"")</f>
        <v/>
      </c>
      <c r="DH248" s="685" t="str">
        <f>IFERROR((DG248+BQ248*Contr_Rate)*(1+Inv_Return)*IF($D248=$C$1,VLOOKUP($T248,Male_Annuity_Tables,MATCH($BS$3+3,'Mortality Tables'!$N$1:$DN$1,0),FALSE),VLOOKUP($T248,Fe_Annuity_Tables,MATCH(DH$3+3,'Mortality Tables'!$N$1:$DN$1,0),FALSE)),"")</f>
        <v/>
      </c>
      <c r="DJ248" s="686">
        <f t="shared" si="144"/>
        <v>1172676.4203316821</v>
      </c>
      <c r="DK248" s="680">
        <f t="shared" si="60"/>
        <v>8.0909277508679907</v>
      </c>
      <c r="DL248" s="686">
        <f t="shared" si="145"/>
        <v>97107.924556357379</v>
      </c>
      <c r="DM248" s="686">
        <f t="shared" si="132"/>
        <v>2745432.4173000003</v>
      </c>
      <c r="DN248" s="687">
        <f t="shared" si="146"/>
        <v>3.5370721182005391E-2</v>
      </c>
      <c r="DP248" s="688">
        <f t="shared" si="147"/>
        <v>72804.442879872149</v>
      </c>
      <c r="DQ248" s="688" t="str">
        <f t="shared" si="148"/>
        <v/>
      </c>
      <c r="DR248" s="688" t="str">
        <f t="shared" si="149"/>
        <v/>
      </c>
    </row>
    <row r="249" spans="1:122" s="657" customFormat="1" ht="14.5">
      <c r="A249" s="675" t="s">
        <v>1566</v>
      </c>
      <c r="B249" s="675" t="s">
        <v>1567</v>
      </c>
      <c r="C249" s="675" t="s">
        <v>115</v>
      </c>
      <c r="D249" s="675" t="s">
        <v>61</v>
      </c>
      <c r="E249" s="676">
        <v>32746</v>
      </c>
      <c r="F249" s="677">
        <v>41486</v>
      </c>
      <c r="G249" s="677">
        <v>44734</v>
      </c>
      <c r="H249" s="678">
        <v>2473077</v>
      </c>
      <c r="I249" s="678">
        <v>142574.79999999999</v>
      </c>
      <c r="J249" s="678">
        <v>144014.32999999999</v>
      </c>
      <c r="K249" s="678">
        <v>36919.949999999997</v>
      </c>
      <c r="L249" s="678">
        <v>323509.08</v>
      </c>
      <c r="M249" s="679">
        <f>IF(COUNTIF($A$4:A249,A249)=1,0,1)</f>
        <v>0</v>
      </c>
      <c r="N249" s="680" t="str">
        <f t="shared" si="138"/>
        <v>Okay</v>
      </c>
      <c r="O249" s="680" t="str">
        <f t="shared" si="139"/>
        <v>TRUE</v>
      </c>
      <c r="P249" s="680" t="b">
        <f t="shared" si="140"/>
        <v>1</v>
      </c>
      <c r="Q249" s="680" t="b">
        <f t="shared" si="76"/>
        <v>1</v>
      </c>
      <c r="R249" s="680" t="b">
        <f t="shared" si="77"/>
        <v>1</v>
      </c>
      <c r="S249" s="681">
        <f t="shared" si="141"/>
        <v>23.945205479452056</v>
      </c>
      <c r="T249" s="682">
        <f t="shared" si="78"/>
        <v>35</v>
      </c>
      <c r="U249" s="682">
        <f t="shared" si="130"/>
        <v>32</v>
      </c>
      <c r="V249" s="682">
        <f t="shared" si="79"/>
        <v>2.526027397260274</v>
      </c>
      <c r="W249" s="682">
        <f t="shared" si="142"/>
        <v>25</v>
      </c>
      <c r="X249" s="683">
        <f t="shared" si="143"/>
        <v>8087727</v>
      </c>
      <c r="Y249" s="684">
        <f t="shared" si="123"/>
        <v>1.6800000000000001E-3</v>
      </c>
      <c r="Z249" s="684">
        <f>IF($D249=$C$1,VLOOKUP($T249,Male_Annuity_Tables,MATCH($W249+2,'Mortality Tables'!$DS$1:$HT$1,0),FALSE),VLOOKUP($T249,Fe_Annuity_Tables,MATCH($W249+2,'Mortality Tables'!$M$1:$DN$1,0),FALSE))</f>
        <v>2.586227255317531E-2</v>
      </c>
      <c r="AA249" s="664"/>
      <c r="AB249" s="685">
        <f t="shared" si="159"/>
        <v>2599080.2731500003</v>
      </c>
      <c r="AC249" s="685">
        <f t="shared" si="159"/>
        <v>2731503.4130669925</v>
      </c>
      <c r="AD249" s="685">
        <f t="shared" si="159"/>
        <v>2870673.511962756</v>
      </c>
      <c r="AE249" s="685">
        <f t="shared" si="159"/>
        <v>3016934.3273972585</v>
      </c>
      <c r="AF249" s="685">
        <f t="shared" si="159"/>
        <v>3170647.1313781487</v>
      </c>
      <c r="AG249" s="685">
        <f t="shared" si="159"/>
        <v>3332191.6027218662</v>
      </c>
      <c r="AH249" s="685">
        <f t="shared" si="159"/>
        <v>3501966.764880545</v>
      </c>
      <c r="AI249" s="685">
        <f t="shared" si="159"/>
        <v>3680391.9715512088</v>
      </c>
      <c r="AJ249" s="685">
        <f t="shared" si="159"/>
        <v>3867907.9425017433</v>
      </c>
      <c r="AK249" s="685">
        <f t="shared" si="159"/>
        <v>4064977.8521722071</v>
      </c>
      <c r="AL249" s="685">
        <f t="shared" si="159"/>
        <v>4272088.4737403812</v>
      </c>
      <c r="AM249" s="685">
        <f t="shared" si="159"/>
        <v>4489751.3814774537</v>
      </c>
      <c r="AN249" s="685">
        <f t="shared" si="159"/>
        <v>4718504.2143637296</v>
      </c>
      <c r="AO249" s="685">
        <f t="shared" si="159"/>
        <v>4958912.0040855622</v>
      </c>
      <c r="AP249" s="685">
        <f t="shared" si="159"/>
        <v>5211568.570693722</v>
      </c>
      <c r="AQ249" s="685">
        <f t="shared" si="159"/>
        <v>5477097.9893705668</v>
      </c>
      <c r="AR249" s="685">
        <f t="shared" si="158"/>
        <v>5756156.131928998</v>
      </c>
      <c r="AS249" s="685">
        <f t="shared" si="158"/>
        <v>6049432.2868507802</v>
      </c>
      <c r="AT249" s="685">
        <f t="shared" si="158"/>
        <v>6357650.8618658278</v>
      </c>
      <c r="AU249" s="685">
        <f t="shared" si="158"/>
        <v>6681573.1732778922</v>
      </c>
      <c r="AV249" s="685">
        <f t="shared" si="155"/>
        <v>7021999.3264563996</v>
      </c>
      <c r="AW249" s="685">
        <f t="shared" si="155"/>
        <v>7379770.1921393555</v>
      </c>
      <c r="AX249" s="685">
        <f t="shared" si="155"/>
        <v>7755769.4834288545</v>
      </c>
      <c r="AY249" s="685">
        <f t="shared" si="155"/>
        <v>8150925.9386095554</v>
      </c>
      <c r="AZ249" s="685">
        <f t="shared" si="155"/>
        <v>8566215.6151817124</v>
      </c>
      <c r="BA249" s="685" t="str">
        <f t="shared" si="155"/>
        <v/>
      </c>
      <c r="BB249" s="685" t="str">
        <f t="shared" si="155"/>
        <v/>
      </c>
      <c r="BC249" s="685" t="str">
        <f t="shared" si="155"/>
        <v/>
      </c>
      <c r="BD249" s="685" t="str">
        <f t="shared" si="155"/>
        <v/>
      </c>
      <c r="BE249" s="685" t="str">
        <f t="shared" si="155"/>
        <v/>
      </c>
      <c r="BF249" s="685" t="str">
        <f t="shared" si="155"/>
        <v/>
      </c>
      <c r="BG249" s="685" t="str">
        <f t="shared" si="157"/>
        <v/>
      </c>
      <c r="BH249" s="685" t="str">
        <f t="shared" si="157"/>
        <v/>
      </c>
      <c r="BI249" s="685" t="str">
        <f t="shared" si="157"/>
        <v/>
      </c>
      <c r="BJ249" s="685" t="str">
        <f t="shared" si="157"/>
        <v/>
      </c>
      <c r="BK249" s="685" t="str">
        <f t="shared" si="157"/>
        <v/>
      </c>
      <c r="BL249" s="685" t="str">
        <f t="shared" si="157"/>
        <v/>
      </c>
      <c r="BM249" s="685" t="str">
        <f t="shared" si="157"/>
        <v/>
      </c>
      <c r="BN249" s="685" t="str">
        <f t="shared" si="157"/>
        <v/>
      </c>
      <c r="BO249" s="685" t="str">
        <f t="shared" si="160"/>
        <v/>
      </c>
      <c r="BP249" s="685" t="str">
        <f t="shared" si="160"/>
        <v/>
      </c>
      <c r="BQ249" s="685" t="str">
        <f t="shared" si="160"/>
        <v/>
      </c>
      <c r="BR249" s="529"/>
      <c r="BS249" s="685">
        <f>IFERROR(($L249+AB249*Contr_Rate)*(1+Inv_Return)*IF($D249=$C$1,VLOOKUP($T249,Male_Annuity_Tables,MATCH($BS$3+3,'Mortality Tables'!$N$1:$DN$1,0),FALSE),VLOOKUP($T249,Fe_Annuity_Tables,MATCH(BS$3+3,'Mortality Tables'!$N$1:$DN$1,0),FALSE)),"")</f>
        <v>905461.30304666574</v>
      </c>
      <c r="BT249" s="685">
        <f>IFERROR(($BS249+AC249*Contr_Rate)*(1+Inv_Return)*IF($D249=$C$1,VLOOKUP($T249,Male_Annuity_Tables,MATCH($BS$3+3,'Mortality Tables'!$N$1:$DN$1,0),FALSE),VLOOKUP($T249,Fe_Annuity_Tables,MATCH(BT$3+3,'Mortality Tables'!$N$1:$DN$1,0),FALSE)),"")</f>
        <v>1415694.7208358527</v>
      </c>
      <c r="BU249" s="685">
        <f>IFERROR((BT249+AD249*Contr_Rate)*(1+Inv_Return)*IF($D249=$C$1,VLOOKUP($T249,Male_Annuity_Tables,MATCH($BS$3+3,'Mortality Tables'!$N$1:$DN$1,0),FALSE),VLOOKUP($T249,Fe_Annuity_Tables,MATCH(BU$3+3,'Mortality Tables'!$N$1:$DN$1,0),FALSE)),"")</f>
        <v>1868727.2930036348</v>
      </c>
      <c r="BV249" s="685">
        <f>IFERROR((BU249+AE249*Contr_Rate)*(1+Inv_Return)*IF($D249=$C$1,VLOOKUP($T249,Male_Annuity_Tables,MATCH($BS$3+3,'Mortality Tables'!$N$1:$DN$1,0),FALSE),VLOOKUP($T249,Fe_Annuity_Tables,MATCH(BV$3+3,'Mortality Tables'!$N$1:$DN$1,0),FALSE)),"")</f>
        <v>2276559.0471568434</v>
      </c>
      <c r="BW249" s="685">
        <f>IFERROR((BV249+AF249*Contr_Rate)*(1+Inv_Return)*IF($D249=$C$1,VLOOKUP($T249,Male_Annuity_Tables,MATCH($BS$3+3,'Mortality Tables'!$N$1:$DN$1,0),FALSE),VLOOKUP($T249,Fe_Annuity_Tables,MATCH(BW$3+3,'Mortality Tables'!$N$1:$DN$1,0),FALSE)),"")</f>
        <v>2649127.7701192433</v>
      </c>
      <c r="BX249" s="685">
        <f>IFERROR((BW249+AG249*Contr_Rate)*(1+Inv_Return)*IF($D249=$C$1,VLOOKUP($T249,Male_Annuity_Tables,MATCH($BS$3+3,'Mortality Tables'!$N$1:$DN$1,0),FALSE),VLOOKUP($T249,Fe_Annuity_Tables,MATCH(BX$3+3,'Mortality Tables'!$N$1:$DN$1,0),FALSE)),"")</f>
        <v>2994683.2290874291</v>
      </c>
      <c r="BY249" s="685">
        <f>IFERROR((BX249+AH249*Contr_Rate)*(1+Inv_Return)*IF($D249=$C$1,VLOOKUP($T249,Male_Annuity_Tables,MATCH($BS$3+3,'Mortality Tables'!$N$1:$DN$1,0),FALSE),VLOOKUP($T249,Fe_Annuity_Tables,MATCH(BY$3+3,'Mortality Tables'!$N$1:$DN$1,0),FALSE)),"")</f>
        <v>3320094.5386833479</v>
      </c>
      <c r="BZ249" s="685">
        <f>IFERROR((BY249+AI249*Contr_Rate)*(1+Inv_Return)*IF($D249=$C$1,VLOOKUP($T249,Male_Annuity_Tables,MATCH($BS$3+3,'Mortality Tables'!$N$1:$DN$1,0),FALSE),VLOOKUP($T249,Fe_Annuity_Tables,MATCH(BZ$3+3,'Mortality Tables'!$N$1:$DN$1,0),FALSE)),"")</f>
        <v>3631102.6703156941</v>
      </c>
      <c r="CA249" s="685">
        <f>IFERROR((BZ249+AJ249*Contr_Rate)*(1+Inv_Return)*IF($D249=$C$1,VLOOKUP($T249,Male_Annuity_Tables,MATCH($BS$3+3,'Mortality Tables'!$N$1:$DN$1,0),FALSE),VLOOKUP($T249,Fe_Annuity_Tables,MATCH(CA$3+3,'Mortality Tables'!$N$1:$DN$1,0),FALSE)),"")</f>
        <v>3932527.9503166508</v>
      </c>
      <c r="CB249" s="685">
        <f>IFERROR((CA249+AK249*Contr_Rate)*(1+Inv_Return)*IF($D249=$C$1,VLOOKUP($T249,Male_Annuity_Tables,MATCH($BS$3+3,'Mortality Tables'!$N$1:$DN$1,0),FALSE),VLOOKUP($T249,Fe_Annuity_Tables,MATCH(CB$3+3,'Mortality Tables'!$N$1:$DN$1,0),FALSE)),"")</f>
        <v>4228440.6288167909</v>
      </c>
      <c r="CC249" s="685">
        <f>IFERROR((CB249+AL249*Contr_Rate)*(1+Inv_Return)*IF($D249=$C$1,VLOOKUP($T249,Male_Annuity_Tables,MATCH($BS$3+3,'Mortality Tables'!$N$1:$DN$1,0),FALSE),VLOOKUP($T249,Fe_Annuity_Tables,MATCH(CC$3+3,'Mortality Tables'!$N$1:$DN$1,0),FALSE)),"")</f>
        <v>4522301.1531643234</v>
      </c>
      <c r="CD249" s="685">
        <f>IFERROR((CC249+AM249*Contr_Rate)*(1+Inv_Return)*IF($D249=$C$1,VLOOKUP($T249,Male_Annuity_Tables,MATCH($BS$3+3,'Mortality Tables'!$N$1:$DN$1,0),FALSE),VLOOKUP($T249,Fe_Annuity_Tables,MATCH(CD$3+3,'Mortality Tables'!$N$1:$DN$1,0),FALSE)),"")</f>
        <v>4817075.5911767893</v>
      </c>
      <c r="CE249" s="685">
        <f>IFERROR((CD249+AN249*Contr_Rate)*(1+Inv_Return)*IF($D249=$C$1,VLOOKUP($T249,Male_Annuity_Tables,MATCH($BS$3+3,'Mortality Tables'!$N$1:$DN$1,0),FALSE),VLOOKUP($T249,Fe_Annuity_Tables,MATCH(CE$3+3,'Mortality Tables'!$N$1:$DN$1,0),FALSE)),"")</f>
        <v>5115330.6740912264</v>
      </c>
      <c r="CF249" s="685">
        <f>IFERROR((CE249+AO249*Contr_Rate)*(1+Inv_Return)*IF($D249=$C$1,VLOOKUP($T249,Male_Annuity_Tables,MATCH($BS$3+3,'Mortality Tables'!$N$1:$DN$1,0),FALSE),VLOOKUP($T249,Fe_Annuity_Tables,MATCH(CF$3+3,'Mortality Tables'!$N$1:$DN$1,0),FALSE)),"")</f>
        <v>5419312.1285536569</v>
      </c>
      <c r="CG249" s="685">
        <f>IFERROR((CF249+AP249*Contr_Rate)*(1+Inv_Return)*IF($D249=$C$1,VLOOKUP($T249,Male_Annuity_Tables,MATCH($BS$3+3,'Mortality Tables'!$N$1:$DN$1,0),FALSE),VLOOKUP($T249,Fe_Annuity_Tables,MATCH(CG$3+3,'Mortality Tables'!$N$1:$DN$1,0),FALSE)),"")</f>
        <v>5731009.3100094963</v>
      </c>
      <c r="CH249" s="685">
        <f>IFERROR((CG249+AQ249*Contr_Rate)*(1+Inv_Return)*IF($D249=$C$1,VLOOKUP($T249,Male_Annuity_Tables,MATCH($BS$3+3,'Mortality Tables'!$N$1:$DN$1,0),FALSE),VLOOKUP($T249,Fe_Annuity_Tables,MATCH(CH$3+3,'Mortality Tables'!$N$1:$DN$1,0),FALSE)),"")</f>
        <v>6052208.6106921853</v>
      </c>
      <c r="CI249" s="685">
        <f>IFERROR((CH249+AR249*Contr_Rate)*(1+Inv_Return)*IF($D249=$C$1,VLOOKUP($T249,Male_Annuity_Tables,MATCH($BS$3+3,'Mortality Tables'!$N$1:$DN$1,0),FALSE),VLOOKUP($T249,Fe_Annuity_Tables,MATCH(CI$3+3,'Mortality Tables'!$N$1:$DN$1,0),FALSE)),"")</f>
        <v>6384537.6729399757</v>
      </c>
      <c r="CJ249" s="685">
        <f>IFERROR((CI249+AS249*Contr_Rate)*(1+Inv_Return)*IF($D249=$C$1,VLOOKUP($T249,Male_Annuity_Tables,MATCH($BS$3+3,'Mortality Tables'!$N$1:$DN$1,0),FALSE),VLOOKUP($T249,Fe_Annuity_Tables,MATCH(CJ$3+3,'Mortality Tables'!$N$1:$DN$1,0),FALSE)),"")</f>
        <v>6729502.0754680894</v>
      </c>
      <c r="CK249" s="685">
        <f>IFERROR((CJ249+AT249*Contr_Rate)*(1+Inv_Return)*IF($D249=$C$1,VLOOKUP($T249,Male_Annuity_Tables,MATCH($BS$3+3,'Mortality Tables'!$N$1:$DN$1,0),FALSE),VLOOKUP($T249,Fe_Annuity_Tables,MATCH(CK$3+3,'Mortality Tables'!$N$1:$DN$1,0),FALSE)),"")</f>
        <v>7088515.8622603863</v>
      </c>
      <c r="CL249" s="685">
        <f>IFERROR((CK249+AU249*Contr_Rate)*(1+Inv_Return)*IF($D249=$C$1,VLOOKUP($T249,Male_Annuity_Tables,MATCH($BS$3+3,'Mortality Tables'!$N$1:$DN$1,0),FALSE),VLOOKUP($T249,Fe_Annuity_Tables,MATCH(CL$3+3,'Mortality Tables'!$N$1:$DN$1,0),FALSE)),"")</f>
        <v>7462927.0392463626</v>
      </c>
      <c r="CM249" s="685">
        <f>IFERROR((CL249+AV249*Contr_Rate)*(1+Inv_Return)*IF($D249=$C$1,VLOOKUP($T249,Male_Annuity_Tables,MATCH($BS$3+3,'Mortality Tables'!$N$1:$DN$1,0),FALSE),VLOOKUP($T249,Fe_Annuity_Tables,MATCH(CM$3+3,'Mortality Tables'!$N$1:$DN$1,0),FALSE)),"")</f>
        <v>7854038.9633138878</v>
      </c>
      <c r="CN249" s="685">
        <f>IFERROR((CM249+AW249*Contr_Rate)*(1+Inv_Return)*IF($D249=$C$1,VLOOKUP($T249,Male_Annuity_Tables,MATCH($BS$3+3,'Mortality Tables'!$N$1:$DN$1,0),FALSE),VLOOKUP($T249,Fe_Annuity_Tables,MATCH(CN$3+3,'Mortality Tables'!$N$1:$DN$1,0),FALSE)),"")</f>
        <v>8263128.3836116055</v>
      </c>
      <c r="CO249" s="685">
        <f>IFERROR((CN249+AX249*Contr_Rate)*(1+Inv_Return)*IF($D249=$C$1,VLOOKUP($T249,Male_Annuity_Tables,MATCH($BS$3+3,'Mortality Tables'!$N$1:$DN$1,0),FALSE),VLOOKUP($T249,Fe_Annuity_Tables,MATCH(CO$3+3,'Mortality Tables'!$N$1:$DN$1,0),FALSE)),"")</f>
        <v>8691460.7600631565</v>
      </c>
      <c r="CP249" s="685">
        <f>IFERROR((CO249+AY249*Contr_Rate)*(1+Inv_Return)*IF($D249=$C$1,VLOOKUP($T249,Male_Annuity_Tables,MATCH($BS$3+3,'Mortality Tables'!$N$1:$DN$1,0),FALSE),VLOOKUP($T249,Fe_Annuity_Tables,MATCH(CP$3+3,'Mortality Tables'!$N$1:$DN$1,0),FALSE)),"")</f>
        <v>9140303.3732515257</v>
      </c>
      <c r="CQ249" s="685">
        <f>IFERROR((CP249+AZ249*Contr_Rate)*(1+Inv_Return)*IF($D249=$C$1,VLOOKUP($T249,Male_Annuity_Tables,MATCH($BS$3+3,'Mortality Tables'!$N$1:$DN$1,0),FALSE),VLOOKUP($T249,Fe_Annuity_Tables,MATCH(CQ$3+3,'Mortality Tables'!$N$1:$DN$1,0),FALSE)),"")</f>
        <v>9610936.6489883475</v>
      </c>
      <c r="CR249" s="685" t="str">
        <f>IFERROR((CQ249+BA249*Contr_Rate)*(1+Inv_Return)*IF($D249=$C$1,VLOOKUP($T249,Male_Annuity_Tables,MATCH($BS$3+3,'Mortality Tables'!$N$1:$DN$1,0),FALSE),VLOOKUP($T249,Fe_Annuity_Tables,MATCH(CR$3+3,'Mortality Tables'!$N$1:$DN$1,0),FALSE)),"")</f>
        <v/>
      </c>
      <c r="CS249" s="685" t="str">
        <f>IFERROR((CR249+BB249*Contr_Rate)*(1+Inv_Return)*IF($D249=$C$1,VLOOKUP($T249,Male_Annuity_Tables,MATCH($BS$3+3,'Mortality Tables'!$N$1:$DN$1,0),FALSE),VLOOKUP($T249,Fe_Annuity_Tables,MATCH(CS$3+3,'Mortality Tables'!$N$1:$DN$1,0),FALSE)),"")</f>
        <v/>
      </c>
      <c r="CT249" s="685" t="str">
        <f>IFERROR((CS249+BC249*Contr_Rate)*(1+Inv_Return)*IF($D249=$C$1,VLOOKUP($T249,Male_Annuity_Tables,MATCH($BS$3+3,'Mortality Tables'!$N$1:$DN$1,0),FALSE),VLOOKUP($T249,Fe_Annuity_Tables,MATCH(CT$3+3,'Mortality Tables'!$N$1:$DN$1,0),FALSE)),"")</f>
        <v/>
      </c>
      <c r="CU249" s="685" t="str">
        <f>IFERROR((CT249+BD249*Contr_Rate)*(1+Inv_Return)*IF($D249=$C$1,VLOOKUP($T249,Male_Annuity_Tables,MATCH($BS$3+3,'Mortality Tables'!$N$1:$DN$1,0),FALSE),VLOOKUP($T249,Fe_Annuity_Tables,MATCH(CU$3+3,'Mortality Tables'!$N$1:$DN$1,0),FALSE)),"")</f>
        <v/>
      </c>
      <c r="CV249" s="685" t="str">
        <f>IFERROR((CU249+BE249*Contr_Rate)*(1+Inv_Return)*IF($D249=$C$1,VLOOKUP($T249,Male_Annuity_Tables,MATCH($BS$3+3,'Mortality Tables'!$N$1:$DN$1,0),FALSE),VLOOKUP($T249,Fe_Annuity_Tables,MATCH(CV$3+3,'Mortality Tables'!$N$1:$DN$1,0),FALSE)),"")</f>
        <v/>
      </c>
      <c r="CW249" s="685" t="str">
        <f>IFERROR((CV249+BF249*Contr_Rate)*(1+Inv_Return)*IF($D249=$C$1,VLOOKUP($T249,Male_Annuity_Tables,MATCH($BS$3+3,'Mortality Tables'!$N$1:$DN$1,0),FALSE),VLOOKUP($T249,Fe_Annuity_Tables,MATCH(CW$3+3,'Mortality Tables'!$N$1:$DN$1,0),FALSE)),"")</f>
        <v/>
      </c>
      <c r="CX249" s="685" t="str">
        <f>IFERROR((CW249+BG249*Contr_Rate)*(1+Inv_Return)*IF($D249=$C$1,VLOOKUP($T249,Male_Annuity_Tables,MATCH($BS$3+3,'Mortality Tables'!$N$1:$DN$1,0),FALSE),VLOOKUP($T249,Fe_Annuity_Tables,MATCH(CX$3+3,'Mortality Tables'!$N$1:$DN$1,0),FALSE)),"")</f>
        <v/>
      </c>
      <c r="CY249" s="685" t="str">
        <f>IFERROR((CX249+BH249*Contr_Rate)*(1+Inv_Return)*IF($D249=$C$1,VLOOKUP($T249,Male_Annuity_Tables,MATCH($BS$3+3,'Mortality Tables'!$N$1:$DN$1,0),FALSE),VLOOKUP($T249,Fe_Annuity_Tables,MATCH(CY$3+3,'Mortality Tables'!$N$1:$DN$1,0),FALSE)),"")</f>
        <v/>
      </c>
      <c r="CZ249" s="685" t="str">
        <f>IFERROR((CY249+BI249*Contr_Rate)*(1+Inv_Return)*IF($D249=$C$1,VLOOKUP($T249,Male_Annuity_Tables,MATCH($BS$3+3,'Mortality Tables'!$N$1:$DN$1,0),FALSE),VLOOKUP($T249,Fe_Annuity_Tables,MATCH(CZ$3+3,'Mortality Tables'!$N$1:$DN$1,0),FALSE)),"")</f>
        <v/>
      </c>
      <c r="DA249" s="685" t="str">
        <f>IFERROR((CZ249+BJ249*Contr_Rate)*(1+Inv_Return)*IF($D249=$C$1,VLOOKUP($T249,Male_Annuity_Tables,MATCH($BS$3+3,'Mortality Tables'!$N$1:$DN$1,0),FALSE),VLOOKUP($T249,Fe_Annuity_Tables,MATCH(DA$3+3,'Mortality Tables'!$N$1:$DN$1,0),FALSE)),"")</f>
        <v/>
      </c>
      <c r="DB249" s="685" t="str">
        <f>IFERROR((DA249+BK249*Contr_Rate)*(1+Inv_Return)*IF($D249=$C$1,VLOOKUP($T249,Male_Annuity_Tables,MATCH($BS$3+3,'Mortality Tables'!$N$1:$DN$1,0),FALSE),VLOOKUP($T249,Fe_Annuity_Tables,MATCH(DB$3+3,'Mortality Tables'!$N$1:$DN$1,0),FALSE)),"")</f>
        <v/>
      </c>
      <c r="DC249" s="685" t="str">
        <f>IFERROR((DB249+BL249*Contr_Rate)*(1+Inv_Return)*IF($D249=$C$1,VLOOKUP($T249,Male_Annuity_Tables,MATCH($BS$3+3,'Mortality Tables'!$N$1:$DN$1,0),FALSE),VLOOKUP($T249,Fe_Annuity_Tables,MATCH(DC$3+3,'Mortality Tables'!$N$1:$DN$1,0),FALSE)),"")</f>
        <v/>
      </c>
      <c r="DD249" s="685" t="str">
        <f>IFERROR((DC249+BM249*Contr_Rate)*(1+Inv_Return)*IF($D249=$C$1,VLOOKUP($T249,Male_Annuity_Tables,MATCH($BS$3+3,'Mortality Tables'!$N$1:$DN$1,0),FALSE),VLOOKUP($T249,Fe_Annuity_Tables,MATCH(DD$3+3,'Mortality Tables'!$N$1:$DN$1,0),FALSE)),"")</f>
        <v/>
      </c>
      <c r="DE249" s="685" t="str">
        <f>IFERROR((DD249+BN249*Contr_Rate)*(1+Inv_Return)*IF($D249=$C$1,VLOOKUP($T249,Male_Annuity_Tables,MATCH($BS$3+3,'Mortality Tables'!$N$1:$DN$1,0),FALSE),VLOOKUP($T249,Fe_Annuity_Tables,MATCH(DE$3+3,'Mortality Tables'!$N$1:$DN$1,0),FALSE)),"")</f>
        <v/>
      </c>
      <c r="DF249" s="685" t="str">
        <f>IFERROR((DE249+BO249*Contr_Rate)*(1+Inv_Return)*IF($D249=$C$1,VLOOKUP($T249,Male_Annuity_Tables,MATCH($BS$3+3,'Mortality Tables'!$N$1:$DN$1,0),FALSE),VLOOKUP($T249,Fe_Annuity_Tables,MATCH(DF$3+3,'Mortality Tables'!$N$1:$DN$1,0),FALSE)),"")</f>
        <v/>
      </c>
      <c r="DG249" s="685" t="str">
        <f>IFERROR((DF249+BP249*Contr_Rate)*(1+Inv_Return)*IF($D249=$C$1,VLOOKUP($T249,Male_Annuity_Tables,MATCH($BS$3+3,'Mortality Tables'!$N$1:$DN$1,0),FALSE),VLOOKUP($T249,Fe_Annuity_Tables,MATCH(DG$3+3,'Mortality Tables'!$N$1:$DN$1,0),FALSE)),"")</f>
        <v/>
      </c>
      <c r="DH249" s="685" t="str">
        <f>IFERROR((DG249+BQ249*Contr_Rate)*(1+Inv_Return)*IF($D249=$C$1,VLOOKUP($T249,Male_Annuity_Tables,MATCH($BS$3+3,'Mortality Tables'!$N$1:$DN$1,0),FALSE),VLOOKUP($T249,Fe_Annuity_Tables,MATCH(DH$3+3,'Mortality Tables'!$N$1:$DN$1,0),FALSE)),"")</f>
        <v/>
      </c>
      <c r="DJ249" s="686">
        <f t="shared" si="144"/>
        <v>9610936.6489883475</v>
      </c>
      <c r="DK249" s="680">
        <f t="shared" si="60"/>
        <v>8.0909277508679907</v>
      </c>
      <c r="DL249" s="686">
        <f t="shared" si="145"/>
        <v>795870.10947309295</v>
      </c>
      <c r="DM249" s="686">
        <f t="shared" si="132"/>
        <v>8566215.6151817124</v>
      </c>
      <c r="DN249" s="687">
        <f t="shared" si="146"/>
        <v>9.2908017405327753E-2</v>
      </c>
      <c r="DP249" s="688">
        <f t="shared" si="147"/>
        <v>182309.2006006279</v>
      </c>
      <c r="DQ249" s="688">
        <f t="shared" si="148"/>
        <v>285143.56789187412</v>
      </c>
      <c r="DR249" s="688">
        <f t="shared" si="149"/>
        <v>376541.07463106042</v>
      </c>
    </row>
    <row r="250" spans="1:122" s="657" customFormat="1" ht="14.5">
      <c r="A250" s="675" t="s">
        <v>1568</v>
      </c>
      <c r="B250" s="675" t="s">
        <v>1569</v>
      </c>
      <c r="C250" s="675" t="s">
        <v>541</v>
      </c>
      <c r="D250" s="675" t="s">
        <v>60</v>
      </c>
      <c r="E250" s="676">
        <v>31454</v>
      </c>
      <c r="F250" s="677">
        <v>40054</v>
      </c>
      <c r="G250" s="677">
        <v>44866</v>
      </c>
      <c r="H250" s="678">
        <v>630762</v>
      </c>
      <c r="I250" s="678">
        <v>39441.72</v>
      </c>
      <c r="J250" s="678">
        <v>51566.59</v>
      </c>
      <c r="K250" s="678">
        <v>10632.66</v>
      </c>
      <c r="L250" s="678">
        <v>101640.97</v>
      </c>
      <c r="M250" s="679">
        <f>IF(COUNTIF($A$4:A250,A250)=1,0,1)</f>
        <v>0</v>
      </c>
      <c r="N250" s="680" t="str">
        <f t="shared" si="138"/>
        <v>Okay</v>
      </c>
      <c r="O250" s="680" t="str">
        <f t="shared" si="139"/>
        <v>TRUE</v>
      </c>
      <c r="P250" s="680" t="b">
        <f t="shared" si="140"/>
        <v>1</v>
      </c>
      <c r="Q250" s="680" t="b">
        <f t="shared" si="76"/>
        <v>1</v>
      </c>
      <c r="R250" s="680" t="b">
        <f t="shared" si="77"/>
        <v>1</v>
      </c>
      <c r="S250" s="681">
        <f t="shared" si="141"/>
        <v>23.561643835616437</v>
      </c>
      <c r="T250" s="682">
        <f t="shared" si="78"/>
        <v>38</v>
      </c>
      <c r="U250" s="682">
        <f t="shared" si="130"/>
        <v>36</v>
      </c>
      <c r="V250" s="682">
        <f t="shared" si="79"/>
        <v>2.1643835616438358</v>
      </c>
      <c r="W250" s="682">
        <f t="shared" si="142"/>
        <v>22</v>
      </c>
      <c r="X250" s="683">
        <f t="shared" si="143"/>
        <v>2236101.34</v>
      </c>
      <c r="Y250" s="684">
        <f t="shared" si="123"/>
        <v>1.73E-3</v>
      </c>
      <c r="Z250" s="684">
        <f>IF($D250=$C$1,VLOOKUP($T250,Male_Annuity_Tables,MATCH($W250+2,'Mortality Tables'!$DS$1:$HT$1,0),FALSE),VLOOKUP($T250,Fe_Annuity_Tables,MATCH($W250+2,'Mortality Tables'!$M$1:$DN$1,0),FALSE))</f>
        <v>5.2894089071975556E-2</v>
      </c>
      <c r="AA250" s="664"/>
      <c r="AB250" s="685">
        <f t="shared" si="159"/>
        <v>662899.32390000008</v>
      </c>
      <c r="AC250" s="685">
        <f t="shared" si="159"/>
        <v>696674.04445270507</v>
      </c>
      <c r="AD250" s="685">
        <f t="shared" si="159"/>
        <v>732169.58701757039</v>
      </c>
      <c r="AE250" s="685">
        <f t="shared" si="159"/>
        <v>769473.62747611559</v>
      </c>
      <c r="AF250" s="685">
        <f t="shared" si="159"/>
        <v>808678.30879602372</v>
      </c>
      <c r="AG250" s="685">
        <f t="shared" si="159"/>
        <v>849880.46862918127</v>
      </c>
      <c r="AH250" s="685">
        <f t="shared" si="159"/>
        <v>893181.87850583799</v>
      </c>
      <c r="AI250" s="685">
        <f t="shared" si="159"/>
        <v>938689.49521571049</v>
      </c>
      <c r="AJ250" s="685">
        <f t="shared" si="159"/>
        <v>986515.72499695106</v>
      </c>
      <c r="AK250" s="685">
        <f t="shared" si="159"/>
        <v>1036778.7011855457</v>
      </c>
      <c r="AL250" s="685">
        <f t="shared" si="159"/>
        <v>1089602.5760109492</v>
      </c>
      <c r="AM250" s="685">
        <f t="shared" si="159"/>
        <v>1145117.827258707</v>
      </c>
      <c r="AN250" s="685">
        <f t="shared" si="159"/>
        <v>1203461.5805575382</v>
      </c>
      <c r="AO250" s="685">
        <f t="shared" si="159"/>
        <v>1264777.9480869449</v>
      </c>
      <c r="AP250" s="685">
        <f t="shared" si="159"/>
        <v>1329218.3845419749</v>
      </c>
      <c r="AQ250" s="685">
        <f t="shared" si="159"/>
        <v>1396942.0612343885</v>
      </c>
      <c r="AR250" s="685">
        <f t="shared" si="158"/>
        <v>1468116.2592542807</v>
      </c>
      <c r="AS250" s="685">
        <f t="shared" si="158"/>
        <v>1542916.7826632862</v>
      </c>
      <c r="AT250" s="685">
        <f t="shared" si="158"/>
        <v>1621528.3927399807</v>
      </c>
      <c r="AU250" s="685">
        <f t="shared" si="158"/>
        <v>1704145.2643500827</v>
      </c>
      <c r="AV250" s="685">
        <f t="shared" si="155"/>
        <v>1790971.4655687192</v>
      </c>
      <c r="AW250" s="685">
        <f t="shared" si="155"/>
        <v>1882221.461739446</v>
      </c>
      <c r="AX250" s="685" t="str">
        <f t="shared" si="155"/>
        <v/>
      </c>
      <c r="AY250" s="685" t="str">
        <f t="shared" si="155"/>
        <v/>
      </c>
      <c r="AZ250" s="685" t="str">
        <f t="shared" si="155"/>
        <v/>
      </c>
      <c r="BA250" s="685" t="str">
        <f t="shared" si="155"/>
        <v/>
      </c>
      <c r="BB250" s="685" t="str">
        <f t="shared" si="155"/>
        <v/>
      </c>
      <c r="BC250" s="685" t="str">
        <f t="shared" si="155"/>
        <v/>
      </c>
      <c r="BD250" s="685" t="str">
        <f t="shared" si="155"/>
        <v/>
      </c>
      <c r="BE250" s="685" t="str">
        <f t="shared" si="155"/>
        <v/>
      </c>
      <c r="BF250" s="685" t="str">
        <f t="shared" si="155"/>
        <v/>
      </c>
      <c r="BG250" s="685" t="str">
        <f t="shared" si="157"/>
        <v/>
      </c>
      <c r="BH250" s="685" t="str">
        <f t="shared" si="157"/>
        <v/>
      </c>
      <c r="BI250" s="685" t="str">
        <f t="shared" si="157"/>
        <v/>
      </c>
      <c r="BJ250" s="685" t="str">
        <f t="shared" si="157"/>
        <v/>
      </c>
      <c r="BK250" s="685" t="str">
        <f t="shared" si="157"/>
        <v/>
      </c>
      <c r="BL250" s="685" t="str">
        <f t="shared" si="157"/>
        <v/>
      </c>
      <c r="BM250" s="685" t="str">
        <f t="shared" si="157"/>
        <v/>
      </c>
      <c r="BN250" s="685" t="str">
        <f t="shared" si="157"/>
        <v/>
      </c>
      <c r="BO250" s="685" t="str">
        <f t="shared" si="160"/>
        <v/>
      </c>
      <c r="BP250" s="685" t="str">
        <f t="shared" si="160"/>
        <v/>
      </c>
      <c r="BQ250" s="685" t="str">
        <f t="shared" si="160"/>
        <v/>
      </c>
      <c r="BR250" s="529"/>
      <c r="BS250" s="685">
        <f>IFERROR(($L250+AB250*Contr_Rate)*(1+Inv_Return)*IF($D250=$C$1,VLOOKUP($T250,Male_Annuity_Tables,MATCH($BS$3+3,'Mortality Tables'!$N$1:$DN$1,0),FALSE),VLOOKUP($T250,Fe_Annuity_Tables,MATCH(BS$3+3,'Mortality Tables'!$N$1:$DN$1,0),FALSE)),"")</f>
        <v>246627.14308109978</v>
      </c>
      <c r="BT250" s="685">
        <f>IFERROR(($BS250+AC250*Contr_Rate)*(1+Inv_Return)*IF($D250=$C$1,VLOOKUP($T250,Male_Annuity_Tables,MATCH($BS$3+3,'Mortality Tables'!$N$1:$DN$1,0),FALSE),VLOOKUP($T250,Fe_Annuity_Tables,MATCH(BT$3+3,'Mortality Tables'!$N$1:$DN$1,0),FALSE)),"")</f>
        <v>298601.08668264025</v>
      </c>
      <c r="BU250" s="685">
        <f>IFERROR((BT250+AD250*Contr_Rate)*(1+Inv_Return)*IF($D250=$C$1,VLOOKUP($T250,Male_Annuity_Tables,MATCH($BS$3+3,'Mortality Tables'!$N$1:$DN$1,0),FALSE),VLOOKUP($T250,Fe_Annuity_Tables,MATCH(BU$3+3,'Mortality Tables'!$N$1:$DN$1,0),FALSE)),"")</f>
        <v>288143.7947915367</v>
      </c>
      <c r="BV250" s="685">
        <f>IFERROR((BU250+AE250*Contr_Rate)*(1+Inv_Return)*IF($D250=$C$1,VLOOKUP($T250,Male_Annuity_Tables,MATCH($BS$3+3,'Mortality Tables'!$N$1:$DN$1,0),FALSE),VLOOKUP($T250,Fe_Annuity_Tables,MATCH(BV$3+3,'Mortality Tables'!$N$1:$DN$1,0),FALSE)),"")</f>
        <v>244771.17489510943</v>
      </c>
      <c r="BW250" s="685">
        <f>IFERROR((BV250+AF250*Contr_Rate)*(1+Inv_Return)*IF($D250=$C$1,VLOOKUP($T250,Male_Annuity_Tables,MATCH($BS$3+3,'Mortality Tables'!$N$1:$DN$1,0),FALSE),VLOOKUP($T250,Fe_Annuity_Tables,MATCH(BW$3+3,'Mortality Tables'!$N$1:$DN$1,0),FALSE)),"")</f>
        <v>194960.89716574334</v>
      </c>
      <c r="BX250" s="685">
        <f>IFERROR((BW250+AG250*Contr_Rate)*(1+Inv_Return)*IF($D250=$C$1,VLOOKUP($T250,Male_Annuity_Tables,MATCH($BS$3+3,'Mortality Tables'!$N$1:$DN$1,0),FALSE),VLOOKUP($T250,Fe_Annuity_Tables,MATCH(BX$3+3,'Mortality Tables'!$N$1:$DN$1,0),FALSE)),"")</f>
        <v>152632.83659230286</v>
      </c>
      <c r="BY250" s="685">
        <f>IFERROR((BX250+AH250*Contr_Rate)*(1+Inv_Return)*IF($D250=$C$1,VLOOKUP($T250,Male_Annuity_Tables,MATCH($BS$3+3,'Mortality Tables'!$N$1:$DN$1,0),FALSE),VLOOKUP($T250,Fe_Annuity_Tables,MATCH(BY$3+3,'Mortality Tables'!$N$1:$DN$1,0),FALSE)),"")</f>
        <v>120981.13939712213</v>
      </c>
      <c r="BZ250" s="685">
        <f>IFERROR((BY250+AI250*Contr_Rate)*(1+Inv_Return)*IF($D250=$C$1,VLOOKUP($T250,Male_Annuity_Tables,MATCH($BS$3+3,'Mortality Tables'!$N$1:$DN$1,0),FALSE),VLOOKUP($T250,Fe_Annuity_Tables,MATCH(BZ$3+3,'Mortality Tables'!$N$1:$DN$1,0),FALSE)),"")</f>
        <v>98176.186882850277</v>
      </c>
      <c r="CA250" s="685">
        <f>IFERROR((BZ250+AJ250*Contr_Rate)*(1+Inv_Return)*IF($D250=$C$1,VLOOKUP($T250,Male_Annuity_Tables,MATCH($BS$3+3,'Mortality Tables'!$N$1:$DN$1,0),FALSE),VLOOKUP($T250,Fe_Annuity_Tables,MATCH(CA$3+3,'Mortality Tables'!$N$1:$DN$1,0),FALSE)),"")</f>
        <v>81467.995931084428</v>
      </c>
      <c r="CB250" s="685">
        <f>IFERROR((CA250+AK250*Contr_Rate)*(1+Inv_Return)*IF($D250=$C$1,VLOOKUP($T250,Male_Annuity_Tables,MATCH($BS$3+3,'Mortality Tables'!$N$1:$DN$1,0),FALSE),VLOOKUP($T250,Fe_Annuity_Tables,MATCH(CB$3+3,'Mortality Tables'!$N$1:$DN$1,0),FALSE)),"")</f>
        <v>68753.269184179939</v>
      </c>
      <c r="CC250" s="685">
        <f>IFERROR((CB250+AL250*Contr_Rate)*(1+Inv_Return)*IF($D250=$C$1,VLOOKUP($T250,Male_Annuity_Tables,MATCH($BS$3+3,'Mortality Tables'!$N$1:$DN$1,0),FALSE),VLOOKUP($T250,Fe_Annuity_Tables,MATCH(CC$3+3,'Mortality Tables'!$N$1:$DN$1,0),FALSE)),"")</f>
        <v>58715.815241337739</v>
      </c>
      <c r="CD250" s="685">
        <f>IFERROR((CC250+AM250*Contr_Rate)*(1+Inv_Return)*IF($D250=$C$1,VLOOKUP($T250,Male_Annuity_Tables,MATCH($BS$3+3,'Mortality Tables'!$N$1:$DN$1,0),FALSE),VLOOKUP($T250,Fe_Annuity_Tables,MATCH(CD$3+3,'Mortality Tables'!$N$1:$DN$1,0),FALSE)),"")</f>
        <v>50566.593321612978</v>
      </c>
      <c r="CE250" s="685">
        <f>IFERROR((CD250+AN250*Contr_Rate)*(1+Inv_Return)*IF($D250=$C$1,VLOOKUP($T250,Male_Annuity_Tables,MATCH($BS$3+3,'Mortality Tables'!$N$1:$DN$1,0),FALSE),VLOOKUP($T250,Fe_Annuity_Tables,MATCH(CE$3+3,'Mortality Tables'!$N$1:$DN$1,0),FALSE)),"")</f>
        <v>46393.120465806562</v>
      </c>
      <c r="CF250" s="685">
        <f>IFERROR((CE250+AO250*Contr_Rate)*(1+Inv_Return)*IF($D250=$C$1,VLOOKUP($T250,Male_Annuity_Tables,MATCH($BS$3+3,'Mortality Tables'!$N$1:$DN$1,0),FALSE),VLOOKUP($T250,Fe_Annuity_Tables,MATCH(CF$3+3,'Mortality Tables'!$N$1:$DN$1,0),FALSE)),"")</f>
        <v>43021.505799190832</v>
      </c>
      <c r="CG250" s="685">
        <f>IFERROR((CF250+AP250*Contr_Rate)*(1+Inv_Return)*IF($D250=$C$1,VLOOKUP($T250,Male_Annuity_Tables,MATCH($BS$3+3,'Mortality Tables'!$N$1:$DN$1,0),FALSE),VLOOKUP($T250,Fe_Annuity_Tables,MATCH(CG$3+3,'Mortality Tables'!$N$1:$DN$1,0),FALSE)),"")</f>
        <v>39995.060104004151</v>
      </c>
      <c r="CH250" s="685">
        <f>IFERROR((CG250+AQ250*Contr_Rate)*(1+Inv_Return)*IF($D250=$C$1,VLOOKUP($T250,Male_Annuity_Tables,MATCH($BS$3+3,'Mortality Tables'!$N$1:$DN$1,0),FALSE),VLOOKUP($T250,Fe_Annuity_Tables,MATCH(CH$3+3,'Mortality Tables'!$N$1:$DN$1,0),FALSE)),"")</f>
        <v>37227.799313589589</v>
      </c>
      <c r="CI250" s="685">
        <f>IFERROR((CH250+AR250*Contr_Rate)*(1+Inv_Return)*IF($D250=$C$1,VLOOKUP($T250,Male_Annuity_Tables,MATCH($BS$3+3,'Mortality Tables'!$N$1:$DN$1,0),FALSE),VLOOKUP($T250,Fe_Annuity_Tables,MATCH(CI$3+3,'Mortality Tables'!$N$1:$DN$1,0),FALSE)),"")</f>
        <v>34683.621323050924</v>
      </c>
      <c r="CJ250" s="685">
        <f>IFERROR((CI250+AS250*Contr_Rate)*(1+Inv_Return)*IF($D250=$C$1,VLOOKUP($T250,Male_Annuity_Tables,MATCH($BS$3+3,'Mortality Tables'!$N$1:$DN$1,0),FALSE),VLOOKUP($T250,Fe_Annuity_Tables,MATCH(CJ$3+3,'Mortality Tables'!$N$1:$DN$1,0),FALSE)),"")</f>
        <v>34132.076111681665</v>
      </c>
      <c r="CK250" s="685">
        <f>IFERROR((CJ250+AT250*Contr_Rate)*(1+Inv_Return)*IF($D250=$C$1,VLOOKUP($T250,Male_Annuity_Tables,MATCH($BS$3+3,'Mortality Tables'!$N$1:$DN$1,0),FALSE),VLOOKUP($T250,Fe_Annuity_Tables,MATCH(CK$3+3,'Mortality Tables'!$N$1:$DN$1,0),FALSE)),"")</f>
        <v>33722.885341537301</v>
      </c>
      <c r="CL250" s="685">
        <f>IFERROR((CK250+AU250*Contr_Rate)*(1+Inv_Return)*IF($D250=$C$1,VLOOKUP($T250,Male_Annuity_Tables,MATCH($BS$3+3,'Mortality Tables'!$N$1:$DN$1,0),FALSE),VLOOKUP($T250,Fe_Annuity_Tables,MATCH(CL$3+3,'Mortality Tables'!$N$1:$DN$1,0),FALSE)),"")</f>
        <v>33317.817847427665</v>
      </c>
      <c r="CM250" s="685">
        <f>IFERROR((CL250+AV250*Contr_Rate)*(1+Inv_Return)*IF($D250=$C$1,VLOOKUP($T250,Male_Annuity_Tables,MATCH($BS$3+3,'Mortality Tables'!$N$1:$DN$1,0),FALSE),VLOOKUP($T250,Fe_Annuity_Tables,MATCH(CM$3+3,'Mortality Tables'!$N$1:$DN$1,0),FALSE)),"")</f>
        <v>32904.976011630271</v>
      </c>
      <c r="CN250" s="685">
        <f>IFERROR((CM250+AW250*Contr_Rate)*(1+Inv_Return)*IF($D250=$C$1,VLOOKUP($T250,Male_Annuity_Tables,MATCH($BS$3+3,'Mortality Tables'!$N$1:$DN$1,0),FALSE),VLOOKUP($T250,Fe_Annuity_Tables,MATCH(CN$3+3,'Mortality Tables'!$N$1:$DN$1,0),FALSE)),"")</f>
        <v>32481.777312676364</v>
      </c>
      <c r="CO250" s="685" t="str">
        <f>IFERROR((CN250+AX250*Contr_Rate)*(1+Inv_Return)*IF($D250=$C$1,VLOOKUP($T250,Male_Annuity_Tables,MATCH($BS$3+3,'Mortality Tables'!$N$1:$DN$1,0),FALSE),VLOOKUP($T250,Fe_Annuity_Tables,MATCH(CO$3+3,'Mortality Tables'!$N$1:$DN$1,0),FALSE)),"")</f>
        <v/>
      </c>
      <c r="CP250" s="685" t="str">
        <f>IFERROR((CO250+AY250*Contr_Rate)*(1+Inv_Return)*IF($D250=$C$1,VLOOKUP($T250,Male_Annuity_Tables,MATCH($BS$3+3,'Mortality Tables'!$N$1:$DN$1,0),FALSE),VLOOKUP($T250,Fe_Annuity_Tables,MATCH(CP$3+3,'Mortality Tables'!$N$1:$DN$1,0),FALSE)),"")</f>
        <v/>
      </c>
      <c r="CQ250" s="685" t="str">
        <f>IFERROR((CP250+AZ250*Contr_Rate)*(1+Inv_Return)*IF($D250=$C$1,VLOOKUP($T250,Male_Annuity_Tables,MATCH($BS$3+3,'Mortality Tables'!$N$1:$DN$1,0),FALSE),VLOOKUP($T250,Fe_Annuity_Tables,MATCH(CQ$3+3,'Mortality Tables'!$N$1:$DN$1,0),FALSE)),"")</f>
        <v/>
      </c>
      <c r="CR250" s="685" t="str">
        <f>IFERROR((CQ250+BA250*Contr_Rate)*(1+Inv_Return)*IF($D250=$C$1,VLOOKUP($T250,Male_Annuity_Tables,MATCH($BS$3+3,'Mortality Tables'!$N$1:$DN$1,0),FALSE),VLOOKUP($T250,Fe_Annuity_Tables,MATCH(CR$3+3,'Mortality Tables'!$N$1:$DN$1,0),FALSE)),"")</f>
        <v/>
      </c>
      <c r="CS250" s="685" t="str">
        <f>IFERROR((CR250+BB250*Contr_Rate)*(1+Inv_Return)*IF($D250=$C$1,VLOOKUP($T250,Male_Annuity_Tables,MATCH($BS$3+3,'Mortality Tables'!$N$1:$DN$1,0),FALSE),VLOOKUP($T250,Fe_Annuity_Tables,MATCH(CS$3+3,'Mortality Tables'!$N$1:$DN$1,0),FALSE)),"")</f>
        <v/>
      </c>
      <c r="CT250" s="685" t="str">
        <f>IFERROR((CS250+BC250*Contr_Rate)*(1+Inv_Return)*IF($D250=$C$1,VLOOKUP($T250,Male_Annuity_Tables,MATCH($BS$3+3,'Mortality Tables'!$N$1:$DN$1,0),FALSE),VLOOKUP($T250,Fe_Annuity_Tables,MATCH(CT$3+3,'Mortality Tables'!$N$1:$DN$1,0),FALSE)),"")</f>
        <v/>
      </c>
      <c r="CU250" s="685" t="str">
        <f>IFERROR((CT250+BD250*Contr_Rate)*(1+Inv_Return)*IF($D250=$C$1,VLOOKUP($T250,Male_Annuity_Tables,MATCH($BS$3+3,'Mortality Tables'!$N$1:$DN$1,0),FALSE),VLOOKUP($T250,Fe_Annuity_Tables,MATCH(CU$3+3,'Mortality Tables'!$N$1:$DN$1,0),FALSE)),"")</f>
        <v/>
      </c>
      <c r="CV250" s="685" t="str">
        <f>IFERROR((CU250+BE250*Contr_Rate)*(1+Inv_Return)*IF($D250=$C$1,VLOOKUP($T250,Male_Annuity_Tables,MATCH($BS$3+3,'Mortality Tables'!$N$1:$DN$1,0),FALSE),VLOOKUP($T250,Fe_Annuity_Tables,MATCH(CV$3+3,'Mortality Tables'!$N$1:$DN$1,0),FALSE)),"")</f>
        <v/>
      </c>
      <c r="CW250" s="685" t="str">
        <f>IFERROR((CV250+BF250*Contr_Rate)*(1+Inv_Return)*IF($D250=$C$1,VLOOKUP($T250,Male_Annuity_Tables,MATCH($BS$3+3,'Mortality Tables'!$N$1:$DN$1,0),FALSE),VLOOKUP($T250,Fe_Annuity_Tables,MATCH(CW$3+3,'Mortality Tables'!$N$1:$DN$1,0),FALSE)),"")</f>
        <v/>
      </c>
      <c r="CX250" s="685" t="str">
        <f>IFERROR((CW250+BG250*Contr_Rate)*(1+Inv_Return)*IF($D250=$C$1,VLOOKUP($T250,Male_Annuity_Tables,MATCH($BS$3+3,'Mortality Tables'!$N$1:$DN$1,0),FALSE),VLOOKUP($T250,Fe_Annuity_Tables,MATCH(CX$3+3,'Mortality Tables'!$N$1:$DN$1,0),FALSE)),"")</f>
        <v/>
      </c>
      <c r="CY250" s="685" t="str">
        <f>IFERROR((CX250+BH250*Contr_Rate)*(1+Inv_Return)*IF($D250=$C$1,VLOOKUP($T250,Male_Annuity_Tables,MATCH($BS$3+3,'Mortality Tables'!$N$1:$DN$1,0),FALSE),VLOOKUP($T250,Fe_Annuity_Tables,MATCH(CY$3+3,'Mortality Tables'!$N$1:$DN$1,0),FALSE)),"")</f>
        <v/>
      </c>
      <c r="CZ250" s="685" t="str">
        <f>IFERROR((CY250+BI250*Contr_Rate)*(1+Inv_Return)*IF($D250=$C$1,VLOOKUP($T250,Male_Annuity_Tables,MATCH($BS$3+3,'Mortality Tables'!$N$1:$DN$1,0),FALSE),VLOOKUP($T250,Fe_Annuity_Tables,MATCH(CZ$3+3,'Mortality Tables'!$N$1:$DN$1,0),FALSE)),"")</f>
        <v/>
      </c>
      <c r="DA250" s="685" t="str">
        <f>IFERROR((CZ250+BJ250*Contr_Rate)*(1+Inv_Return)*IF($D250=$C$1,VLOOKUP($T250,Male_Annuity_Tables,MATCH($BS$3+3,'Mortality Tables'!$N$1:$DN$1,0),FALSE),VLOOKUP($T250,Fe_Annuity_Tables,MATCH(DA$3+3,'Mortality Tables'!$N$1:$DN$1,0),FALSE)),"")</f>
        <v/>
      </c>
      <c r="DB250" s="685" t="str">
        <f>IFERROR((DA250+BK250*Contr_Rate)*(1+Inv_Return)*IF($D250=$C$1,VLOOKUP($T250,Male_Annuity_Tables,MATCH($BS$3+3,'Mortality Tables'!$N$1:$DN$1,0),FALSE),VLOOKUP($T250,Fe_Annuity_Tables,MATCH(DB$3+3,'Mortality Tables'!$N$1:$DN$1,0),FALSE)),"")</f>
        <v/>
      </c>
      <c r="DC250" s="685" t="str">
        <f>IFERROR((DB250+BL250*Contr_Rate)*(1+Inv_Return)*IF($D250=$C$1,VLOOKUP($T250,Male_Annuity_Tables,MATCH($BS$3+3,'Mortality Tables'!$N$1:$DN$1,0),FALSE),VLOOKUP($T250,Fe_Annuity_Tables,MATCH(DC$3+3,'Mortality Tables'!$N$1:$DN$1,0),FALSE)),"")</f>
        <v/>
      </c>
      <c r="DD250" s="685" t="str">
        <f>IFERROR((DC250+BM250*Contr_Rate)*(1+Inv_Return)*IF($D250=$C$1,VLOOKUP($T250,Male_Annuity_Tables,MATCH($BS$3+3,'Mortality Tables'!$N$1:$DN$1,0),FALSE),VLOOKUP($T250,Fe_Annuity_Tables,MATCH(DD$3+3,'Mortality Tables'!$N$1:$DN$1,0),FALSE)),"")</f>
        <v/>
      </c>
      <c r="DE250" s="685" t="str">
        <f>IFERROR((DD250+BN250*Contr_Rate)*(1+Inv_Return)*IF($D250=$C$1,VLOOKUP($T250,Male_Annuity_Tables,MATCH($BS$3+3,'Mortality Tables'!$N$1:$DN$1,0),FALSE),VLOOKUP($T250,Fe_Annuity_Tables,MATCH(DE$3+3,'Mortality Tables'!$N$1:$DN$1,0),FALSE)),"")</f>
        <v/>
      </c>
      <c r="DF250" s="685" t="str">
        <f>IFERROR((DE250+BO250*Contr_Rate)*(1+Inv_Return)*IF($D250=$C$1,VLOOKUP($T250,Male_Annuity_Tables,MATCH($BS$3+3,'Mortality Tables'!$N$1:$DN$1,0),FALSE),VLOOKUP($T250,Fe_Annuity_Tables,MATCH(DF$3+3,'Mortality Tables'!$N$1:$DN$1,0),FALSE)),"")</f>
        <v/>
      </c>
      <c r="DG250" s="685" t="str">
        <f>IFERROR((DF250+BP250*Contr_Rate)*(1+Inv_Return)*IF($D250=$C$1,VLOOKUP($T250,Male_Annuity_Tables,MATCH($BS$3+3,'Mortality Tables'!$N$1:$DN$1,0),FALSE),VLOOKUP($T250,Fe_Annuity_Tables,MATCH(DG$3+3,'Mortality Tables'!$N$1:$DN$1,0),FALSE)),"")</f>
        <v/>
      </c>
      <c r="DH250" s="685" t="str">
        <f>IFERROR((DG250+BQ250*Contr_Rate)*(1+Inv_Return)*IF($D250=$C$1,VLOOKUP($T250,Male_Annuity_Tables,MATCH($BS$3+3,'Mortality Tables'!$N$1:$DN$1,0),FALSE),VLOOKUP($T250,Fe_Annuity_Tables,MATCH(DH$3+3,'Mortality Tables'!$N$1:$DN$1,0),FALSE)),"")</f>
        <v/>
      </c>
      <c r="DJ250" s="686">
        <f t="shared" si="144"/>
        <v>298601.08668264025</v>
      </c>
      <c r="DK250" s="680">
        <f t="shared" si="60"/>
        <v>8.8017766057058875</v>
      </c>
      <c r="DL250" s="686">
        <f t="shared" si="145"/>
        <v>22729.812064041165</v>
      </c>
      <c r="DM250" s="686">
        <f t="shared" si="132"/>
        <v>1882221.461739446</v>
      </c>
      <c r="DN250" s="687">
        <f t="shared" si="146"/>
        <v>1.2076056152837359E-2</v>
      </c>
      <c r="DP250" s="688">
        <f t="shared" si="147"/>
        <v>49666.760582244198</v>
      </c>
      <c r="DQ250" s="688">
        <f t="shared" si="148"/>
        <v>60133.481240496825</v>
      </c>
      <c r="DR250" s="688">
        <f t="shared" si="149"/>
        <v>58027.549970298831</v>
      </c>
    </row>
    <row r="251" spans="1:122" s="657" customFormat="1" ht="14.5">
      <c r="A251" s="675" t="s">
        <v>1570</v>
      </c>
      <c r="B251" s="675" t="s">
        <v>1571</v>
      </c>
      <c r="C251" s="675" t="s">
        <v>541</v>
      </c>
      <c r="D251" s="675" t="s">
        <v>61</v>
      </c>
      <c r="E251" s="676">
        <v>23568</v>
      </c>
      <c r="F251" s="677">
        <v>35793</v>
      </c>
      <c r="G251" s="677">
        <v>39890</v>
      </c>
      <c r="H251" s="678">
        <v>2407944</v>
      </c>
      <c r="I251" s="678">
        <v>197570.29</v>
      </c>
      <c r="J251" s="678">
        <v>191649.28</v>
      </c>
      <c r="K251" s="678">
        <v>12704.03</v>
      </c>
      <c r="L251" s="678">
        <v>401923.60000000003</v>
      </c>
      <c r="M251" s="679">
        <f>IF(COUNTIF($A$4:A251,A251)=1,0,1)</f>
        <v>0</v>
      </c>
      <c r="N251" s="680" t="str">
        <f t="shared" si="138"/>
        <v>Okay</v>
      </c>
      <c r="O251" s="680" t="str">
        <f t="shared" si="139"/>
        <v>TRUE</v>
      </c>
      <c r="P251" s="680" t="b">
        <f t="shared" si="140"/>
        <v>1</v>
      </c>
      <c r="Q251" s="680" t="b">
        <f t="shared" si="76"/>
        <v>1</v>
      </c>
      <c r="R251" s="680" t="b">
        <f t="shared" si="77"/>
        <v>1</v>
      </c>
      <c r="S251" s="681">
        <f t="shared" si="141"/>
        <v>33.493150684931507</v>
      </c>
      <c r="T251" s="682">
        <f t="shared" si="78"/>
        <v>60</v>
      </c>
      <c r="U251" s="682">
        <f t="shared" si="130"/>
        <v>44</v>
      </c>
      <c r="V251" s="682">
        <f t="shared" si="79"/>
        <v>15.797260273972602</v>
      </c>
      <c r="W251" s="682">
        <f t="shared" si="142"/>
        <v>0</v>
      </c>
      <c r="X251" s="683">
        <f t="shared" si="143"/>
        <v>0</v>
      </c>
      <c r="Y251" s="684">
        <f t="shared" si="123"/>
        <v>1.4019999999999999E-2</v>
      </c>
      <c r="Z251" s="684">
        <f>IF($D251=$C$1,VLOOKUP($T251,Male_Annuity_Tables,MATCH($W251+2,'Mortality Tables'!$DS$1:$HT$1,0),FALSE),VLOOKUP($T251,Fe_Annuity_Tables,MATCH($W251+2,'Mortality Tables'!$M$1:$DN$1,0),FALSE))</f>
        <v>1</v>
      </c>
      <c r="AA251" s="664"/>
      <c r="AB251" s="685" t="str">
        <f t="shared" si="159"/>
        <v/>
      </c>
      <c r="AC251" s="685" t="str">
        <f t="shared" si="159"/>
        <v/>
      </c>
      <c r="AD251" s="685" t="str">
        <f t="shared" si="159"/>
        <v/>
      </c>
      <c r="AE251" s="685" t="str">
        <f t="shared" si="159"/>
        <v/>
      </c>
      <c r="AF251" s="685" t="str">
        <f t="shared" si="159"/>
        <v/>
      </c>
      <c r="AG251" s="685" t="str">
        <f t="shared" si="159"/>
        <v/>
      </c>
      <c r="AH251" s="685" t="str">
        <f t="shared" si="159"/>
        <v/>
      </c>
      <c r="AI251" s="685" t="str">
        <f t="shared" si="159"/>
        <v/>
      </c>
      <c r="AJ251" s="685" t="str">
        <f t="shared" si="159"/>
        <v/>
      </c>
      <c r="AK251" s="685" t="str">
        <f t="shared" si="159"/>
        <v/>
      </c>
      <c r="AL251" s="685" t="str">
        <f t="shared" si="159"/>
        <v/>
      </c>
      <c r="AM251" s="685" t="str">
        <f t="shared" si="159"/>
        <v/>
      </c>
      <c r="AN251" s="685" t="str">
        <f t="shared" si="159"/>
        <v/>
      </c>
      <c r="AO251" s="685" t="str">
        <f t="shared" si="159"/>
        <v/>
      </c>
      <c r="AP251" s="685" t="str">
        <f t="shared" si="159"/>
        <v/>
      </c>
      <c r="AQ251" s="685" t="str">
        <f t="shared" si="159"/>
        <v/>
      </c>
      <c r="AR251" s="685" t="str">
        <f t="shared" si="158"/>
        <v/>
      </c>
      <c r="AS251" s="685" t="str">
        <f t="shared" si="158"/>
        <v/>
      </c>
      <c r="AT251" s="685" t="str">
        <f t="shared" si="158"/>
        <v/>
      </c>
      <c r="AU251" s="685" t="str">
        <f t="shared" si="158"/>
        <v/>
      </c>
      <c r="AV251" s="685" t="str">
        <f t="shared" si="155"/>
        <v/>
      </c>
      <c r="AW251" s="685" t="str">
        <f t="shared" si="155"/>
        <v/>
      </c>
      <c r="AX251" s="685" t="str">
        <f t="shared" si="155"/>
        <v/>
      </c>
      <c r="AY251" s="685" t="str">
        <f t="shared" si="155"/>
        <v/>
      </c>
      <c r="AZ251" s="685" t="str">
        <f t="shared" si="155"/>
        <v/>
      </c>
      <c r="BA251" s="685" t="str">
        <f t="shared" si="155"/>
        <v/>
      </c>
      <c r="BB251" s="685" t="str">
        <f t="shared" si="155"/>
        <v/>
      </c>
      <c r="BC251" s="685" t="str">
        <f t="shared" si="155"/>
        <v/>
      </c>
      <c r="BD251" s="685" t="str">
        <f t="shared" si="155"/>
        <v/>
      </c>
      <c r="BE251" s="685" t="str">
        <f t="shared" si="155"/>
        <v/>
      </c>
      <c r="BF251" s="685" t="str">
        <f t="shared" si="155"/>
        <v/>
      </c>
      <c r="BG251" s="685" t="str">
        <f t="shared" si="157"/>
        <v/>
      </c>
      <c r="BH251" s="685" t="str">
        <f t="shared" si="157"/>
        <v/>
      </c>
      <c r="BI251" s="685" t="str">
        <f t="shared" si="157"/>
        <v/>
      </c>
      <c r="BJ251" s="685" t="str">
        <f t="shared" si="157"/>
        <v/>
      </c>
      <c r="BK251" s="685" t="str">
        <f t="shared" si="157"/>
        <v/>
      </c>
      <c r="BL251" s="685" t="str">
        <f t="shared" si="157"/>
        <v/>
      </c>
      <c r="BM251" s="685" t="str">
        <f t="shared" si="157"/>
        <v/>
      </c>
      <c r="BN251" s="685" t="str">
        <f t="shared" si="157"/>
        <v/>
      </c>
      <c r="BO251" s="685" t="str">
        <f t="shared" si="160"/>
        <v/>
      </c>
      <c r="BP251" s="685" t="str">
        <f t="shared" si="160"/>
        <v/>
      </c>
      <c r="BQ251" s="685" t="str">
        <f t="shared" si="160"/>
        <v/>
      </c>
      <c r="BR251" s="529"/>
      <c r="BS251" s="685" t="str">
        <f>IFERROR(($L251+AB251*Contr_Rate)*(1+Inv_Return)*IF($D251=$C$1,VLOOKUP($T251,Male_Annuity_Tables,MATCH($BS$3+3,'Mortality Tables'!$N$1:$DN$1,0),FALSE),VLOOKUP($T251,Fe_Annuity_Tables,MATCH(BS$3+3,'Mortality Tables'!$N$1:$DN$1,0),FALSE)),"")</f>
        <v/>
      </c>
      <c r="BT251" s="685" t="str">
        <f>IFERROR(($BS251+AC251*Contr_Rate)*(1+Inv_Return)*IF($D251=$C$1,VLOOKUP($T251,Male_Annuity_Tables,MATCH($BS$3+3,'Mortality Tables'!$N$1:$DN$1,0),FALSE),VLOOKUP($T251,Fe_Annuity_Tables,MATCH(BT$3+3,'Mortality Tables'!$N$1:$DN$1,0),FALSE)),"")</f>
        <v/>
      </c>
      <c r="BU251" s="685" t="str">
        <f>IFERROR((BT251+AD251*Contr_Rate)*(1+Inv_Return)*IF($D251=$C$1,VLOOKUP($T251,Male_Annuity_Tables,MATCH($BS$3+3,'Mortality Tables'!$N$1:$DN$1,0),FALSE),VLOOKUP($T251,Fe_Annuity_Tables,MATCH(BU$3+3,'Mortality Tables'!$N$1:$DN$1,0),FALSE)),"")</f>
        <v/>
      </c>
      <c r="BV251" s="685" t="str">
        <f>IFERROR((BU251+AE251*Contr_Rate)*(1+Inv_Return)*IF($D251=$C$1,VLOOKUP($T251,Male_Annuity_Tables,MATCH($BS$3+3,'Mortality Tables'!$N$1:$DN$1,0),FALSE),VLOOKUP($T251,Fe_Annuity_Tables,MATCH(BV$3+3,'Mortality Tables'!$N$1:$DN$1,0),FALSE)),"")</f>
        <v/>
      </c>
      <c r="BW251" s="685" t="str">
        <f>IFERROR((BV251+AF251*Contr_Rate)*(1+Inv_Return)*IF($D251=$C$1,VLOOKUP($T251,Male_Annuity_Tables,MATCH($BS$3+3,'Mortality Tables'!$N$1:$DN$1,0),FALSE),VLOOKUP($T251,Fe_Annuity_Tables,MATCH(BW$3+3,'Mortality Tables'!$N$1:$DN$1,0),FALSE)),"")</f>
        <v/>
      </c>
      <c r="BX251" s="685" t="str">
        <f>IFERROR((BW251+AG251*Contr_Rate)*(1+Inv_Return)*IF($D251=$C$1,VLOOKUP($T251,Male_Annuity_Tables,MATCH($BS$3+3,'Mortality Tables'!$N$1:$DN$1,0),FALSE),VLOOKUP($T251,Fe_Annuity_Tables,MATCH(BX$3+3,'Mortality Tables'!$N$1:$DN$1,0),FALSE)),"")</f>
        <v/>
      </c>
      <c r="BY251" s="685" t="str">
        <f>IFERROR((BX251+AH251*Contr_Rate)*(1+Inv_Return)*IF($D251=$C$1,VLOOKUP($T251,Male_Annuity_Tables,MATCH($BS$3+3,'Mortality Tables'!$N$1:$DN$1,0),FALSE),VLOOKUP($T251,Fe_Annuity_Tables,MATCH(BY$3+3,'Mortality Tables'!$N$1:$DN$1,0),FALSE)),"")</f>
        <v/>
      </c>
      <c r="BZ251" s="685" t="str">
        <f>IFERROR((BY251+AI251*Contr_Rate)*(1+Inv_Return)*IF($D251=$C$1,VLOOKUP($T251,Male_Annuity_Tables,MATCH($BS$3+3,'Mortality Tables'!$N$1:$DN$1,0),FALSE),VLOOKUP($T251,Fe_Annuity_Tables,MATCH(BZ$3+3,'Mortality Tables'!$N$1:$DN$1,0),FALSE)),"")</f>
        <v/>
      </c>
      <c r="CA251" s="685" t="str">
        <f>IFERROR((BZ251+AJ251*Contr_Rate)*(1+Inv_Return)*IF($D251=$C$1,VLOOKUP($T251,Male_Annuity_Tables,MATCH($BS$3+3,'Mortality Tables'!$N$1:$DN$1,0),FALSE),VLOOKUP($T251,Fe_Annuity_Tables,MATCH(CA$3+3,'Mortality Tables'!$N$1:$DN$1,0),FALSE)),"")</f>
        <v/>
      </c>
      <c r="CB251" s="685" t="str">
        <f>IFERROR((CA251+AK251*Contr_Rate)*(1+Inv_Return)*IF($D251=$C$1,VLOOKUP($T251,Male_Annuity_Tables,MATCH($BS$3+3,'Mortality Tables'!$N$1:$DN$1,0),FALSE),VLOOKUP($T251,Fe_Annuity_Tables,MATCH(CB$3+3,'Mortality Tables'!$N$1:$DN$1,0),FALSE)),"")</f>
        <v/>
      </c>
      <c r="CC251" s="685" t="str">
        <f>IFERROR((CB251+AL251*Contr_Rate)*(1+Inv_Return)*IF($D251=$C$1,VLOOKUP($T251,Male_Annuity_Tables,MATCH($BS$3+3,'Mortality Tables'!$N$1:$DN$1,0),FALSE),VLOOKUP($T251,Fe_Annuity_Tables,MATCH(CC$3+3,'Mortality Tables'!$N$1:$DN$1,0),FALSE)),"")</f>
        <v/>
      </c>
      <c r="CD251" s="685" t="str">
        <f>IFERROR((CC251+AM251*Contr_Rate)*(1+Inv_Return)*IF($D251=$C$1,VLOOKUP($T251,Male_Annuity_Tables,MATCH($BS$3+3,'Mortality Tables'!$N$1:$DN$1,0),FALSE),VLOOKUP($T251,Fe_Annuity_Tables,MATCH(CD$3+3,'Mortality Tables'!$N$1:$DN$1,0),FALSE)),"")</f>
        <v/>
      </c>
      <c r="CE251" s="685" t="str">
        <f>IFERROR((CD251+AN251*Contr_Rate)*(1+Inv_Return)*IF($D251=$C$1,VLOOKUP($T251,Male_Annuity_Tables,MATCH($BS$3+3,'Mortality Tables'!$N$1:$DN$1,0),FALSE),VLOOKUP($T251,Fe_Annuity_Tables,MATCH(CE$3+3,'Mortality Tables'!$N$1:$DN$1,0),FALSE)),"")</f>
        <v/>
      </c>
      <c r="CF251" s="685" t="str">
        <f>IFERROR((CE251+AO251*Contr_Rate)*(1+Inv_Return)*IF($D251=$C$1,VLOOKUP($T251,Male_Annuity_Tables,MATCH($BS$3+3,'Mortality Tables'!$N$1:$DN$1,0),FALSE),VLOOKUP($T251,Fe_Annuity_Tables,MATCH(CF$3+3,'Mortality Tables'!$N$1:$DN$1,0),FALSE)),"")</f>
        <v/>
      </c>
      <c r="CG251" s="685" t="str">
        <f>IFERROR((CF251+AP251*Contr_Rate)*(1+Inv_Return)*IF($D251=$C$1,VLOOKUP($T251,Male_Annuity_Tables,MATCH($BS$3+3,'Mortality Tables'!$N$1:$DN$1,0),FALSE),VLOOKUP($T251,Fe_Annuity_Tables,MATCH(CG$3+3,'Mortality Tables'!$N$1:$DN$1,0),FALSE)),"")</f>
        <v/>
      </c>
      <c r="CH251" s="685" t="str">
        <f>IFERROR((CG251+AQ251*Contr_Rate)*(1+Inv_Return)*IF($D251=$C$1,VLOOKUP($T251,Male_Annuity_Tables,MATCH($BS$3+3,'Mortality Tables'!$N$1:$DN$1,0),FALSE),VLOOKUP($T251,Fe_Annuity_Tables,MATCH(CH$3+3,'Mortality Tables'!$N$1:$DN$1,0),FALSE)),"")</f>
        <v/>
      </c>
      <c r="CI251" s="685" t="str">
        <f>IFERROR((CH251+AR251*Contr_Rate)*(1+Inv_Return)*IF($D251=$C$1,VLOOKUP($T251,Male_Annuity_Tables,MATCH($BS$3+3,'Mortality Tables'!$N$1:$DN$1,0),FALSE),VLOOKUP($T251,Fe_Annuity_Tables,MATCH(CI$3+3,'Mortality Tables'!$N$1:$DN$1,0),FALSE)),"")</f>
        <v/>
      </c>
      <c r="CJ251" s="685" t="str">
        <f>IFERROR((CI251+AS251*Contr_Rate)*(1+Inv_Return)*IF($D251=$C$1,VLOOKUP($T251,Male_Annuity_Tables,MATCH($BS$3+3,'Mortality Tables'!$N$1:$DN$1,0),FALSE),VLOOKUP($T251,Fe_Annuity_Tables,MATCH(CJ$3+3,'Mortality Tables'!$N$1:$DN$1,0),FALSE)),"")</f>
        <v/>
      </c>
      <c r="CK251" s="685" t="str">
        <f>IFERROR((CJ251+AT251*Contr_Rate)*(1+Inv_Return)*IF($D251=$C$1,VLOOKUP($T251,Male_Annuity_Tables,MATCH($BS$3+3,'Mortality Tables'!$N$1:$DN$1,0),FALSE),VLOOKUP($T251,Fe_Annuity_Tables,MATCH(CK$3+3,'Mortality Tables'!$N$1:$DN$1,0),FALSE)),"")</f>
        <v/>
      </c>
      <c r="CL251" s="685" t="str">
        <f>IFERROR((CK251+AU251*Contr_Rate)*(1+Inv_Return)*IF($D251=$C$1,VLOOKUP($T251,Male_Annuity_Tables,MATCH($BS$3+3,'Mortality Tables'!$N$1:$DN$1,0),FALSE),VLOOKUP($T251,Fe_Annuity_Tables,MATCH(CL$3+3,'Mortality Tables'!$N$1:$DN$1,0),FALSE)),"")</f>
        <v/>
      </c>
      <c r="CM251" s="685" t="str">
        <f>IFERROR((CL251+AV251*Contr_Rate)*(1+Inv_Return)*IF($D251=$C$1,VLOOKUP($T251,Male_Annuity_Tables,MATCH($BS$3+3,'Mortality Tables'!$N$1:$DN$1,0),FALSE),VLOOKUP($T251,Fe_Annuity_Tables,MATCH(CM$3+3,'Mortality Tables'!$N$1:$DN$1,0),FALSE)),"")</f>
        <v/>
      </c>
      <c r="CN251" s="685" t="str">
        <f>IFERROR((CM251+AW251*Contr_Rate)*(1+Inv_Return)*IF($D251=$C$1,VLOOKUP($T251,Male_Annuity_Tables,MATCH($BS$3+3,'Mortality Tables'!$N$1:$DN$1,0),FALSE),VLOOKUP($T251,Fe_Annuity_Tables,MATCH(CN$3+3,'Mortality Tables'!$N$1:$DN$1,0),FALSE)),"")</f>
        <v/>
      </c>
      <c r="CO251" s="685" t="str">
        <f>IFERROR((CN251+AX251*Contr_Rate)*(1+Inv_Return)*IF($D251=$C$1,VLOOKUP($T251,Male_Annuity_Tables,MATCH($BS$3+3,'Mortality Tables'!$N$1:$DN$1,0),FALSE),VLOOKUP($T251,Fe_Annuity_Tables,MATCH(CO$3+3,'Mortality Tables'!$N$1:$DN$1,0),FALSE)),"")</f>
        <v/>
      </c>
      <c r="CP251" s="685" t="str">
        <f>IFERROR((CO251+AY251*Contr_Rate)*(1+Inv_Return)*IF($D251=$C$1,VLOOKUP($T251,Male_Annuity_Tables,MATCH($BS$3+3,'Mortality Tables'!$N$1:$DN$1,0),FALSE),VLOOKUP($T251,Fe_Annuity_Tables,MATCH(CP$3+3,'Mortality Tables'!$N$1:$DN$1,0),FALSE)),"")</f>
        <v/>
      </c>
      <c r="CQ251" s="685" t="str">
        <f>IFERROR((CP251+AZ251*Contr_Rate)*(1+Inv_Return)*IF($D251=$C$1,VLOOKUP($T251,Male_Annuity_Tables,MATCH($BS$3+3,'Mortality Tables'!$N$1:$DN$1,0),FALSE),VLOOKUP($T251,Fe_Annuity_Tables,MATCH(CQ$3+3,'Mortality Tables'!$N$1:$DN$1,0),FALSE)),"")</f>
        <v/>
      </c>
      <c r="CR251" s="685" t="str">
        <f>IFERROR((CQ251+BA251*Contr_Rate)*(1+Inv_Return)*IF($D251=$C$1,VLOOKUP($T251,Male_Annuity_Tables,MATCH($BS$3+3,'Mortality Tables'!$N$1:$DN$1,0),FALSE),VLOOKUP($T251,Fe_Annuity_Tables,MATCH(CR$3+3,'Mortality Tables'!$N$1:$DN$1,0),FALSE)),"")</f>
        <v/>
      </c>
      <c r="CS251" s="685" t="str">
        <f>IFERROR((CR251+BB251*Contr_Rate)*(1+Inv_Return)*IF($D251=$C$1,VLOOKUP($T251,Male_Annuity_Tables,MATCH($BS$3+3,'Mortality Tables'!$N$1:$DN$1,0),FALSE),VLOOKUP($T251,Fe_Annuity_Tables,MATCH(CS$3+3,'Mortality Tables'!$N$1:$DN$1,0),FALSE)),"")</f>
        <v/>
      </c>
      <c r="CT251" s="685" t="str">
        <f>IFERROR((CS251+BC251*Contr_Rate)*(1+Inv_Return)*IF($D251=$C$1,VLOOKUP($T251,Male_Annuity_Tables,MATCH($BS$3+3,'Mortality Tables'!$N$1:$DN$1,0),FALSE),VLOOKUP($T251,Fe_Annuity_Tables,MATCH(CT$3+3,'Mortality Tables'!$N$1:$DN$1,0),FALSE)),"")</f>
        <v/>
      </c>
      <c r="CU251" s="685" t="str">
        <f>IFERROR((CT251+BD251*Contr_Rate)*(1+Inv_Return)*IF($D251=$C$1,VLOOKUP($T251,Male_Annuity_Tables,MATCH($BS$3+3,'Mortality Tables'!$N$1:$DN$1,0),FALSE),VLOOKUP($T251,Fe_Annuity_Tables,MATCH(CU$3+3,'Mortality Tables'!$N$1:$DN$1,0),FALSE)),"")</f>
        <v/>
      </c>
      <c r="CV251" s="685" t="str">
        <f>IFERROR((CU251+BE251*Contr_Rate)*(1+Inv_Return)*IF($D251=$C$1,VLOOKUP($T251,Male_Annuity_Tables,MATCH($BS$3+3,'Mortality Tables'!$N$1:$DN$1,0),FALSE),VLOOKUP($T251,Fe_Annuity_Tables,MATCH(CV$3+3,'Mortality Tables'!$N$1:$DN$1,0),FALSE)),"")</f>
        <v/>
      </c>
      <c r="CW251" s="685" t="str">
        <f>IFERROR((CV251+BF251*Contr_Rate)*(1+Inv_Return)*IF($D251=$C$1,VLOOKUP($T251,Male_Annuity_Tables,MATCH($BS$3+3,'Mortality Tables'!$N$1:$DN$1,0),FALSE),VLOOKUP($T251,Fe_Annuity_Tables,MATCH(CW$3+3,'Mortality Tables'!$N$1:$DN$1,0),FALSE)),"")</f>
        <v/>
      </c>
      <c r="CX251" s="685" t="str">
        <f>IFERROR((CW251+BG251*Contr_Rate)*(1+Inv_Return)*IF($D251=$C$1,VLOOKUP($T251,Male_Annuity_Tables,MATCH($BS$3+3,'Mortality Tables'!$N$1:$DN$1,0),FALSE),VLOOKUP($T251,Fe_Annuity_Tables,MATCH(CX$3+3,'Mortality Tables'!$N$1:$DN$1,0),FALSE)),"")</f>
        <v/>
      </c>
      <c r="CY251" s="685" t="str">
        <f>IFERROR((CX251+BH251*Contr_Rate)*(1+Inv_Return)*IF($D251=$C$1,VLOOKUP($T251,Male_Annuity_Tables,MATCH($BS$3+3,'Mortality Tables'!$N$1:$DN$1,0),FALSE),VLOOKUP($T251,Fe_Annuity_Tables,MATCH(CY$3+3,'Mortality Tables'!$N$1:$DN$1,0),FALSE)),"")</f>
        <v/>
      </c>
      <c r="CZ251" s="685" t="str">
        <f>IFERROR((CY251+BI251*Contr_Rate)*(1+Inv_Return)*IF($D251=$C$1,VLOOKUP($T251,Male_Annuity_Tables,MATCH($BS$3+3,'Mortality Tables'!$N$1:$DN$1,0),FALSE),VLOOKUP($T251,Fe_Annuity_Tables,MATCH(CZ$3+3,'Mortality Tables'!$N$1:$DN$1,0),FALSE)),"")</f>
        <v/>
      </c>
      <c r="DA251" s="685" t="str">
        <f>IFERROR((CZ251+BJ251*Contr_Rate)*(1+Inv_Return)*IF($D251=$C$1,VLOOKUP($T251,Male_Annuity_Tables,MATCH($BS$3+3,'Mortality Tables'!$N$1:$DN$1,0),FALSE),VLOOKUP($T251,Fe_Annuity_Tables,MATCH(DA$3+3,'Mortality Tables'!$N$1:$DN$1,0),FALSE)),"")</f>
        <v/>
      </c>
      <c r="DB251" s="685" t="str">
        <f>IFERROR((DA251+BK251*Contr_Rate)*(1+Inv_Return)*IF($D251=$C$1,VLOOKUP($T251,Male_Annuity_Tables,MATCH($BS$3+3,'Mortality Tables'!$N$1:$DN$1,0),FALSE),VLOOKUP($T251,Fe_Annuity_Tables,MATCH(DB$3+3,'Mortality Tables'!$N$1:$DN$1,0),FALSE)),"")</f>
        <v/>
      </c>
      <c r="DC251" s="685" t="str">
        <f>IFERROR((DB251+BL251*Contr_Rate)*(1+Inv_Return)*IF($D251=$C$1,VLOOKUP($T251,Male_Annuity_Tables,MATCH($BS$3+3,'Mortality Tables'!$N$1:$DN$1,0),FALSE),VLOOKUP($T251,Fe_Annuity_Tables,MATCH(DC$3+3,'Mortality Tables'!$N$1:$DN$1,0),FALSE)),"")</f>
        <v/>
      </c>
      <c r="DD251" s="685" t="str">
        <f>IFERROR((DC251+BM251*Contr_Rate)*(1+Inv_Return)*IF($D251=$C$1,VLOOKUP($T251,Male_Annuity_Tables,MATCH($BS$3+3,'Mortality Tables'!$N$1:$DN$1,0),FALSE),VLOOKUP($T251,Fe_Annuity_Tables,MATCH(DD$3+3,'Mortality Tables'!$N$1:$DN$1,0),FALSE)),"")</f>
        <v/>
      </c>
      <c r="DE251" s="685" t="str">
        <f>IFERROR((DD251+BN251*Contr_Rate)*(1+Inv_Return)*IF($D251=$C$1,VLOOKUP($T251,Male_Annuity_Tables,MATCH($BS$3+3,'Mortality Tables'!$N$1:$DN$1,0),FALSE),VLOOKUP($T251,Fe_Annuity_Tables,MATCH(DE$3+3,'Mortality Tables'!$N$1:$DN$1,0),FALSE)),"")</f>
        <v/>
      </c>
      <c r="DF251" s="685" t="str">
        <f>IFERROR((DE251+BO251*Contr_Rate)*(1+Inv_Return)*IF($D251=$C$1,VLOOKUP($T251,Male_Annuity_Tables,MATCH($BS$3+3,'Mortality Tables'!$N$1:$DN$1,0),FALSE),VLOOKUP($T251,Fe_Annuity_Tables,MATCH(DF$3+3,'Mortality Tables'!$N$1:$DN$1,0),FALSE)),"")</f>
        <v/>
      </c>
      <c r="DG251" s="685" t="str">
        <f>IFERROR((DF251+BP251*Contr_Rate)*(1+Inv_Return)*IF($D251=$C$1,VLOOKUP($T251,Male_Annuity_Tables,MATCH($BS$3+3,'Mortality Tables'!$N$1:$DN$1,0),FALSE),VLOOKUP($T251,Fe_Annuity_Tables,MATCH(DG$3+3,'Mortality Tables'!$N$1:$DN$1,0),FALSE)),"")</f>
        <v/>
      </c>
      <c r="DH251" s="685" t="str">
        <f>IFERROR((DG251+BQ251*Contr_Rate)*(1+Inv_Return)*IF($D251=$C$1,VLOOKUP($T251,Male_Annuity_Tables,MATCH($BS$3+3,'Mortality Tables'!$N$1:$DN$1,0),FALSE),VLOOKUP($T251,Fe_Annuity_Tables,MATCH(DH$3+3,'Mortality Tables'!$N$1:$DN$1,0),FALSE)),"")</f>
        <v/>
      </c>
      <c r="DJ251" s="686">
        <f t="shared" si="144"/>
        <v>0</v>
      </c>
      <c r="DK251" s="680">
        <f t="shared" si="60"/>
        <v>8.0909277508679907</v>
      </c>
      <c r="DL251" s="686">
        <f t="shared" si="145"/>
        <v>0</v>
      </c>
      <c r="DM251" s="686">
        <f t="shared" si="132"/>
        <v>0</v>
      </c>
      <c r="DN251" s="687" t="str">
        <f t="shared" si="146"/>
        <v/>
      </c>
      <c r="DP251" s="688" t="str">
        <f t="shared" si="147"/>
        <v/>
      </c>
      <c r="DQ251" s="688" t="str">
        <f t="shared" si="148"/>
        <v/>
      </c>
      <c r="DR251" s="688" t="str">
        <f t="shared" si="149"/>
        <v/>
      </c>
    </row>
    <row r="252" spans="1:122" s="657" customFormat="1" ht="14.5">
      <c r="A252" s="675" t="s">
        <v>1572</v>
      </c>
      <c r="B252" s="675" t="s">
        <v>1573</v>
      </c>
      <c r="C252" s="675" t="s">
        <v>541</v>
      </c>
      <c r="D252" s="675" t="s">
        <v>61</v>
      </c>
      <c r="E252" s="676">
        <v>30230</v>
      </c>
      <c r="F252" s="677">
        <v>36842</v>
      </c>
      <c r="G252" s="677">
        <v>40984</v>
      </c>
      <c r="H252" s="678">
        <v>419007</v>
      </c>
      <c r="I252" s="678">
        <v>22652</v>
      </c>
      <c r="J252" s="678">
        <v>40822.74</v>
      </c>
      <c r="K252" s="678">
        <v>16909.52</v>
      </c>
      <c r="L252" s="678">
        <v>80384.259999999995</v>
      </c>
      <c r="M252" s="679">
        <f>IF(COUNTIF($A$4:A252,A252)=1,0,1)</f>
        <v>0</v>
      </c>
      <c r="N252" s="680" t="str">
        <f t="shared" si="138"/>
        <v>Okay</v>
      </c>
      <c r="O252" s="680" t="str">
        <f t="shared" si="139"/>
        <v>TRUE</v>
      </c>
      <c r="P252" s="680" t="b">
        <f t="shared" si="140"/>
        <v>1</v>
      </c>
      <c r="Q252" s="680" t="b">
        <f t="shared" si="76"/>
        <v>1</v>
      </c>
      <c r="R252" s="680" t="b">
        <f t="shared" si="77"/>
        <v>1</v>
      </c>
      <c r="S252" s="681">
        <f t="shared" si="141"/>
        <v>18.115068493150684</v>
      </c>
      <c r="T252" s="682">
        <f t="shared" si="78"/>
        <v>42</v>
      </c>
      <c r="U252" s="682">
        <f t="shared" ref="U252:U313" si="161">ROUNDDOWN(YEARFRAC($E252,$G252,3),0)</f>
        <v>29</v>
      </c>
      <c r="V252" s="682">
        <f t="shared" si="79"/>
        <v>12.8</v>
      </c>
      <c r="W252" s="682">
        <f t="shared" si="142"/>
        <v>18</v>
      </c>
      <c r="X252" s="683">
        <f t="shared" si="143"/>
        <v>1446916.68</v>
      </c>
      <c r="Y252" s="684">
        <f t="shared" si="123"/>
        <v>2.6900000000000001E-3</v>
      </c>
      <c r="Z252" s="684">
        <f>IF($D252=$C$1,VLOOKUP($T252,Male_Annuity_Tables,MATCH($W252+2,'Mortality Tables'!$DS$1:$HT$1,0),FALSE),VLOOKUP($T252,Fe_Annuity_Tables,MATCH($W252+2,'Mortality Tables'!$M$1:$DN$1,0),FALSE))</f>
        <v>0.11080873931234618</v>
      </c>
      <c r="AA252" s="664"/>
      <c r="AB252" s="685">
        <f t="shared" si="159"/>
        <v>440355.40665000002</v>
      </c>
      <c r="AC252" s="685">
        <f t="shared" si="159"/>
        <v>462791.51461881754</v>
      </c>
      <c r="AD252" s="685">
        <f t="shared" si="159"/>
        <v>486370.74228864629</v>
      </c>
      <c r="AE252" s="685">
        <f t="shared" si="159"/>
        <v>511151.33160825283</v>
      </c>
      <c r="AF252" s="685">
        <f t="shared" si="159"/>
        <v>537194.49195369333</v>
      </c>
      <c r="AG252" s="685">
        <f t="shared" si="159"/>
        <v>564564.55131873407</v>
      </c>
      <c r="AH252" s="685">
        <f t="shared" si="159"/>
        <v>593329.11520842358</v>
      </c>
      <c r="AI252" s="685">
        <f t="shared" si="159"/>
        <v>623559.2336282928</v>
      </c>
      <c r="AJ252" s="685">
        <f t="shared" si="159"/>
        <v>655329.57658165437</v>
      </c>
      <c r="AK252" s="685">
        <f t="shared" si="159"/>
        <v>688718.61850848957</v>
      </c>
      <c r="AL252" s="685">
        <f t="shared" si="159"/>
        <v>723808.83212149714</v>
      </c>
      <c r="AM252" s="685">
        <f t="shared" si="159"/>
        <v>760686.8921180875</v>
      </c>
      <c r="AN252" s="685">
        <f t="shared" si="159"/>
        <v>799443.88927150401</v>
      </c>
      <c r="AO252" s="685">
        <f t="shared" si="159"/>
        <v>840175.55542988726</v>
      </c>
      <c r="AP252" s="685">
        <f t="shared" si="159"/>
        <v>882982.49997904012</v>
      </c>
      <c r="AQ252" s="685">
        <f t="shared" si="159"/>
        <v>927970.45835297205</v>
      </c>
      <c r="AR252" s="685">
        <f t="shared" si="158"/>
        <v>975250.55320605612</v>
      </c>
      <c r="AS252" s="685">
        <f t="shared" si="158"/>
        <v>1024939.5688919047</v>
      </c>
      <c r="AT252" s="685" t="str">
        <f t="shared" si="158"/>
        <v/>
      </c>
      <c r="AU252" s="685" t="str">
        <f t="shared" si="158"/>
        <v/>
      </c>
      <c r="AV252" s="685" t="str">
        <f t="shared" si="155"/>
        <v/>
      </c>
      <c r="AW252" s="685" t="str">
        <f t="shared" si="155"/>
        <v/>
      </c>
      <c r="AX252" s="685" t="str">
        <f t="shared" si="155"/>
        <v/>
      </c>
      <c r="AY252" s="685" t="str">
        <f t="shared" ref="AY252:BH268" si="162">IFERROR(IF($W252&gt;=AY$3,($H252*(1+Ann_Salary_Growth_Rate)^AY$3),""),0)</f>
        <v/>
      </c>
      <c r="AZ252" s="685" t="str">
        <f t="shared" si="162"/>
        <v/>
      </c>
      <c r="BA252" s="685" t="str">
        <f t="shared" si="162"/>
        <v/>
      </c>
      <c r="BB252" s="685" t="str">
        <f t="shared" si="162"/>
        <v/>
      </c>
      <c r="BC252" s="685" t="str">
        <f t="shared" si="162"/>
        <v/>
      </c>
      <c r="BD252" s="685" t="str">
        <f t="shared" si="162"/>
        <v/>
      </c>
      <c r="BE252" s="685" t="str">
        <f t="shared" si="162"/>
        <v/>
      </c>
      <c r="BF252" s="685" t="str">
        <f t="shared" si="162"/>
        <v/>
      </c>
      <c r="BG252" s="685" t="str">
        <f t="shared" si="162"/>
        <v/>
      </c>
      <c r="BH252" s="685" t="str">
        <f t="shared" si="162"/>
        <v/>
      </c>
      <c r="BI252" s="685" t="str">
        <f t="shared" si="157"/>
        <v/>
      </c>
      <c r="BJ252" s="685" t="str">
        <f t="shared" si="157"/>
        <v/>
      </c>
      <c r="BK252" s="685" t="str">
        <f t="shared" si="157"/>
        <v/>
      </c>
      <c r="BL252" s="685" t="str">
        <f t="shared" si="157"/>
        <v/>
      </c>
      <c r="BM252" s="685" t="str">
        <f t="shared" si="157"/>
        <v/>
      </c>
      <c r="BN252" s="685" t="str">
        <f t="shared" si="157"/>
        <v/>
      </c>
      <c r="BO252" s="685" t="str">
        <f t="shared" si="160"/>
        <v/>
      </c>
      <c r="BP252" s="685" t="str">
        <f t="shared" si="160"/>
        <v/>
      </c>
      <c r="BQ252" s="685" t="str">
        <f t="shared" si="160"/>
        <v/>
      </c>
      <c r="BR252" s="529"/>
      <c r="BS252" s="685">
        <f>IFERROR(($L252+AB252*Contr_Rate)*(1+Inv_Return)*IF($D252=$C$1,VLOOKUP($T252,Male_Annuity_Tables,MATCH($BS$3+3,'Mortality Tables'!$N$1:$DN$1,0),FALSE),VLOOKUP($T252,Fe_Annuity_Tables,MATCH(BS$3+3,'Mortality Tables'!$N$1:$DN$1,0),FALSE)),"")</f>
        <v>185110.99985846697</v>
      </c>
      <c r="BT252" s="685">
        <f>IFERROR(($BS252+AC252*Contr_Rate)*(1+Inv_Return)*IF($D252=$C$1,VLOOKUP($T252,Male_Annuity_Tables,MATCH($BS$3+3,'Mortality Tables'!$N$1:$DN$1,0),FALSE),VLOOKUP($T252,Fe_Annuity_Tables,MATCH(BT$3+3,'Mortality Tables'!$N$1:$DN$1,0),FALSE)),"")</f>
        <v>282207.0373313406</v>
      </c>
      <c r="BU252" s="685">
        <f>IFERROR((BT252+AD252*Contr_Rate)*(1+Inv_Return)*IF($D252=$C$1,VLOOKUP($T252,Male_Annuity_Tables,MATCH($BS$3+3,'Mortality Tables'!$N$1:$DN$1,0),FALSE),VLOOKUP($T252,Fe_Annuity_Tables,MATCH(BU$3+3,'Mortality Tables'!$N$1:$DN$1,0),FALSE)),"")</f>
        <v>372954.35185520933</v>
      </c>
      <c r="BV252" s="685">
        <f>IFERROR((BU252+AE252*Contr_Rate)*(1+Inv_Return)*IF($D252=$C$1,VLOOKUP($T252,Male_Annuity_Tables,MATCH($BS$3+3,'Mortality Tables'!$N$1:$DN$1,0),FALSE),VLOOKUP($T252,Fe_Annuity_Tables,MATCH(BV$3+3,'Mortality Tables'!$N$1:$DN$1,0),FALSE)),"")</f>
        <v>458484.95841658692</v>
      </c>
      <c r="BW252" s="685">
        <f>IFERROR((BV252+AF252*Contr_Rate)*(1+Inv_Return)*IF($D252=$C$1,VLOOKUP($T252,Male_Annuity_Tables,MATCH($BS$3+3,'Mortality Tables'!$N$1:$DN$1,0),FALSE),VLOOKUP($T252,Fe_Annuity_Tables,MATCH(BW$3+3,'Mortality Tables'!$N$1:$DN$1,0),FALSE)),"")</f>
        <v>539801.00629665551</v>
      </c>
      <c r="BX252" s="685">
        <f>IFERROR((BW252+AG252*Contr_Rate)*(1+Inv_Return)*IF($D252=$C$1,VLOOKUP($T252,Male_Annuity_Tables,MATCH($BS$3+3,'Mortality Tables'!$N$1:$DN$1,0),FALSE),VLOOKUP($T252,Fe_Annuity_Tables,MATCH(BX$3+3,'Mortality Tables'!$N$1:$DN$1,0),FALSE)),"")</f>
        <v>617792.32756465662</v>
      </c>
      <c r="BY252" s="685">
        <f>IFERROR((BX252+AH252*Contr_Rate)*(1+Inv_Return)*IF($D252=$C$1,VLOOKUP($T252,Male_Annuity_Tables,MATCH($BS$3+3,'Mortality Tables'!$N$1:$DN$1,0),FALSE),VLOOKUP($T252,Fe_Annuity_Tables,MATCH(BY$3+3,'Mortality Tables'!$N$1:$DN$1,0),FALSE)),"")</f>
        <v>693251.76593817631</v>
      </c>
      <c r="BZ252" s="685">
        <f>IFERROR((BY252+AI252*Contr_Rate)*(1+Inv_Return)*IF($D252=$C$1,VLOOKUP($T252,Male_Annuity_Tables,MATCH($BS$3+3,'Mortality Tables'!$N$1:$DN$1,0),FALSE),VLOOKUP($T252,Fe_Annuity_Tables,MATCH(BZ$3+3,'Mortality Tables'!$N$1:$DN$1,0),FALSE)),"")</f>
        <v>766888.57413031009</v>
      </c>
      <c r="CA252" s="685">
        <f>IFERROR((BZ252+AJ252*Contr_Rate)*(1+Inv_Return)*IF($D252=$C$1,VLOOKUP($T252,Male_Annuity_Tables,MATCH($BS$3+3,'Mortality Tables'!$N$1:$DN$1,0),FALSE),VLOOKUP($T252,Fe_Annuity_Tables,MATCH(CA$3+3,'Mortality Tables'!$N$1:$DN$1,0),FALSE)),"")</f>
        <v>839340.13078664348</v>
      </c>
      <c r="CB252" s="685">
        <f>IFERROR((CA252+AK252*Contr_Rate)*(1+Inv_Return)*IF($D252=$C$1,VLOOKUP($T252,Male_Annuity_Tables,MATCH($BS$3+3,'Mortality Tables'!$N$1:$DN$1,0),FALSE),VLOOKUP($T252,Fe_Annuity_Tables,MATCH(CB$3+3,'Mortality Tables'!$N$1:$DN$1,0),FALSE)),"")</f>
        <v>911182.1958731506</v>
      </c>
      <c r="CC252" s="685">
        <f>IFERROR((CB252+AL252*Contr_Rate)*(1+Inv_Return)*IF($D252=$C$1,VLOOKUP($T252,Male_Annuity_Tables,MATCH($BS$3+3,'Mortality Tables'!$N$1:$DN$1,0),FALSE),VLOOKUP($T252,Fe_Annuity_Tables,MATCH(CC$3+3,'Mortality Tables'!$N$1:$DN$1,0),FALSE)),"")</f>
        <v>982937.89529447665</v>
      </c>
      <c r="CD252" s="685">
        <f>IFERROR((CC252+AM252*Contr_Rate)*(1+Inv_Return)*IF($D252=$C$1,VLOOKUP($T252,Male_Annuity_Tables,MATCH($BS$3+3,'Mortality Tables'!$N$1:$DN$1,0),FALSE),VLOOKUP($T252,Fe_Annuity_Tables,MATCH(CD$3+3,'Mortality Tables'!$N$1:$DN$1,0),FALSE)),"")</f>
        <v>1055085.6010648767</v>
      </c>
      <c r="CE252" s="685">
        <f>IFERROR((CD252+AN252*Contr_Rate)*(1+Inv_Return)*IF($D252=$C$1,VLOOKUP($T252,Male_Annuity_Tables,MATCH($BS$3+3,'Mortality Tables'!$N$1:$DN$1,0),FALSE),VLOOKUP($T252,Fe_Annuity_Tables,MATCH(CE$3+3,'Mortality Tables'!$N$1:$DN$1,0),FALSE)),"")</f>
        <v>1128065.852054622</v>
      </c>
      <c r="CF252" s="685">
        <f>IFERROR((CE252+AO252*Contr_Rate)*(1+Inv_Return)*IF($D252=$C$1,VLOOKUP($T252,Male_Annuity_Tables,MATCH($BS$3+3,'Mortality Tables'!$N$1:$DN$1,0),FALSE),VLOOKUP($T252,Fe_Annuity_Tables,MATCH(CF$3+3,'Mortality Tables'!$N$1:$DN$1,0),FALSE)),"")</f>
        <v>1202287.4417864047</v>
      </c>
      <c r="CG252" s="685">
        <f>IFERROR((CF252+AP252*Contr_Rate)*(1+Inv_Return)*IF($D252=$C$1,VLOOKUP($T252,Male_Annuity_Tables,MATCH($BS$3+3,'Mortality Tables'!$N$1:$DN$1,0),FALSE),VLOOKUP($T252,Fe_Annuity_Tables,MATCH(CG$3+3,'Mortality Tables'!$N$1:$DN$1,0),FALSE)),"")</f>
        <v>1278132.7836050165</v>
      </c>
      <c r="CH252" s="685">
        <f>IFERROR((CG252+AQ252*Contr_Rate)*(1+Inv_Return)*IF($D252=$C$1,VLOOKUP($T252,Male_Annuity_Tables,MATCH($BS$3+3,'Mortality Tables'!$N$1:$DN$1,0),FALSE),VLOOKUP($T252,Fe_Annuity_Tables,MATCH(CH$3+3,'Mortality Tables'!$N$1:$DN$1,0),FALSE)),"")</f>
        <v>1355962.6494808451</v>
      </c>
      <c r="CI252" s="685">
        <f>IFERROR((CH252+AR252*Contr_Rate)*(1+Inv_Return)*IF($D252=$C$1,VLOOKUP($T252,Male_Annuity_Tables,MATCH($BS$3+3,'Mortality Tables'!$N$1:$DN$1,0),FALSE),VLOOKUP($T252,Fe_Annuity_Tables,MATCH(CI$3+3,'Mortality Tables'!$N$1:$DN$1,0),FALSE)),"")</f>
        <v>1436120.3664647816</v>
      </c>
      <c r="CJ252" s="685">
        <f>IFERROR((CI252+AS252*Contr_Rate)*(1+Inv_Return)*IF($D252=$C$1,VLOOKUP($T252,Male_Annuity_Tables,MATCH($BS$3+3,'Mortality Tables'!$N$1:$DN$1,0),FALSE),VLOOKUP($T252,Fe_Annuity_Tables,MATCH(CJ$3+3,'Mortality Tables'!$N$1:$DN$1,0),FALSE)),"")</f>
        <v>1518935.5441548987</v>
      </c>
      <c r="CK252" s="685" t="str">
        <f>IFERROR((CJ252+AT252*Contr_Rate)*(1+Inv_Return)*IF($D252=$C$1,VLOOKUP($T252,Male_Annuity_Tables,MATCH($BS$3+3,'Mortality Tables'!$N$1:$DN$1,0),FALSE),VLOOKUP($T252,Fe_Annuity_Tables,MATCH(CK$3+3,'Mortality Tables'!$N$1:$DN$1,0),FALSE)),"")</f>
        <v/>
      </c>
      <c r="CL252" s="685" t="str">
        <f>IFERROR((CK252+AU252*Contr_Rate)*(1+Inv_Return)*IF($D252=$C$1,VLOOKUP($T252,Male_Annuity_Tables,MATCH($BS$3+3,'Mortality Tables'!$N$1:$DN$1,0),FALSE),VLOOKUP($T252,Fe_Annuity_Tables,MATCH(CL$3+3,'Mortality Tables'!$N$1:$DN$1,0),FALSE)),"")</f>
        <v/>
      </c>
      <c r="CM252" s="685" t="str">
        <f>IFERROR((CL252+AV252*Contr_Rate)*(1+Inv_Return)*IF($D252=$C$1,VLOOKUP($T252,Male_Annuity_Tables,MATCH($BS$3+3,'Mortality Tables'!$N$1:$DN$1,0),FALSE),VLOOKUP($T252,Fe_Annuity_Tables,MATCH(CM$3+3,'Mortality Tables'!$N$1:$DN$1,0),FALSE)),"")</f>
        <v/>
      </c>
      <c r="CN252" s="685" t="str">
        <f>IFERROR((CM252+AW252*Contr_Rate)*(1+Inv_Return)*IF($D252=$C$1,VLOOKUP($T252,Male_Annuity_Tables,MATCH($BS$3+3,'Mortality Tables'!$N$1:$DN$1,0),FALSE),VLOOKUP($T252,Fe_Annuity_Tables,MATCH(CN$3+3,'Mortality Tables'!$N$1:$DN$1,0),FALSE)),"")</f>
        <v/>
      </c>
      <c r="CO252" s="685" t="str">
        <f>IFERROR((CN252+AX252*Contr_Rate)*(1+Inv_Return)*IF($D252=$C$1,VLOOKUP($T252,Male_Annuity_Tables,MATCH($BS$3+3,'Mortality Tables'!$N$1:$DN$1,0),FALSE),VLOOKUP($T252,Fe_Annuity_Tables,MATCH(CO$3+3,'Mortality Tables'!$N$1:$DN$1,0),FALSE)),"")</f>
        <v/>
      </c>
      <c r="CP252" s="685" t="str">
        <f>IFERROR((CO252+AY252*Contr_Rate)*(1+Inv_Return)*IF($D252=$C$1,VLOOKUP($T252,Male_Annuity_Tables,MATCH($BS$3+3,'Mortality Tables'!$N$1:$DN$1,0),FALSE),VLOOKUP($T252,Fe_Annuity_Tables,MATCH(CP$3+3,'Mortality Tables'!$N$1:$DN$1,0),FALSE)),"")</f>
        <v/>
      </c>
      <c r="CQ252" s="685" t="str">
        <f>IFERROR((CP252+AZ252*Contr_Rate)*(1+Inv_Return)*IF($D252=$C$1,VLOOKUP($T252,Male_Annuity_Tables,MATCH($BS$3+3,'Mortality Tables'!$N$1:$DN$1,0),FALSE),VLOOKUP($T252,Fe_Annuity_Tables,MATCH(CQ$3+3,'Mortality Tables'!$N$1:$DN$1,0),FALSE)),"")</f>
        <v/>
      </c>
      <c r="CR252" s="685" t="str">
        <f>IFERROR((CQ252+BA252*Contr_Rate)*(1+Inv_Return)*IF($D252=$C$1,VLOOKUP($T252,Male_Annuity_Tables,MATCH($BS$3+3,'Mortality Tables'!$N$1:$DN$1,0),FALSE),VLOOKUP($T252,Fe_Annuity_Tables,MATCH(CR$3+3,'Mortality Tables'!$N$1:$DN$1,0),FALSE)),"")</f>
        <v/>
      </c>
      <c r="CS252" s="685" t="str">
        <f>IFERROR((CR252+BB252*Contr_Rate)*(1+Inv_Return)*IF($D252=$C$1,VLOOKUP($T252,Male_Annuity_Tables,MATCH($BS$3+3,'Mortality Tables'!$N$1:$DN$1,0),FALSE),VLOOKUP($T252,Fe_Annuity_Tables,MATCH(CS$3+3,'Mortality Tables'!$N$1:$DN$1,0),FALSE)),"")</f>
        <v/>
      </c>
      <c r="CT252" s="685" t="str">
        <f>IFERROR((CS252+BC252*Contr_Rate)*(1+Inv_Return)*IF($D252=$C$1,VLOOKUP($T252,Male_Annuity_Tables,MATCH($BS$3+3,'Mortality Tables'!$N$1:$DN$1,0),FALSE),VLOOKUP($T252,Fe_Annuity_Tables,MATCH(CT$3+3,'Mortality Tables'!$N$1:$DN$1,0),FALSE)),"")</f>
        <v/>
      </c>
      <c r="CU252" s="685" t="str">
        <f>IFERROR((CT252+BD252*Contr_Rate)*(1+Inv_Return)*IF($D252=$C$1,VLOOKUP($T252,Male_Annuity_Tables,MATCH($BS$3+3,'Mortality Tables'!$N$1:$DN$1,0),FALSE),VLOOKUP($T252,Fe_Annuity_Tables,MATCH(CU$3+3,'Mortality Tables'!$N$1:$DN$1,0),FALSE)),"")</f>
        <v/>
      </c>
      <c r="CV252" s="685" t="str">
        <f>IFERROR((CU252+BE252*Contr_Rate)*(1+Inv_Return)*IF($D252=$C$1,VLOOKUP($T252,Male_Annuity_Tables,MATCH($BS$3+3,'Mortality Tables'!$N$1:$DN$1,0),FALSE),VLOOKUP($T252,Fe_Annuity_Tables,MATCH(CV$3+3,'Mortality Tables'!$N$1:$DN$1,0),FALSE)),"")</f>
        <v/>
      </c>
      <c r="CW252" s="685" t="str">
        <f>IFERROR((CV252+BF252*Contr_Rate)*(1+Inv_Return)*IF($D252=$C$1,VLOOKUP($T252,Male_Annuity_Tables,MATCH($BS$3+3,'Mortality Tables'!$N$1:$DN$1,0),FALSE),VLOOKUP($T252,Fe_Annuity_Tables,MATCH(CW$3+3,'Mortality Tables'!$N$1:$DN$1,0),FALSE)),"")</f>
        <v/>
      </c>
      <c r="CX252" s="685" t="str">
        <f>IFERROR((CW252+BG252*Contr_Rate)*(1+Inv_Return)*IF($D252=$C$1,VLOOKUP($T252,Male_Annuity_Tables,MATCH($BS$3+3,'Mortality Tables'!$N$1:$DN$1,0),FALSE),VLOOKUP($T252,Fe_Annuity_Tables,MATCH(CX$3+3,'Mortality Tables'!$N$1:$DN$1,0),FALSE)),"")</f>
        <v/>
      </c>
      <c r="CY252" s="685" t="str">
        <f>IFERROR((CX252+BH252*Contr_Rate)*(1+Inv_Return)*IF($D252=$C$1,VLOOKUP($T252,Male_Annuity_Tables,MATCH($BS$3+3,'Mortality Tables'!$N$1:$DN$1,0),FALSE),VLOOKUP($T252,Fe_Annuity_Tables,MATCH(CY$3+3,'Mortality Tables'!$N$1:$DN$1,0),FALSE)),"")</f>
        <v/>
      </c>
      <c r="CZ252" s="685" t="str">
        <f>IFERROR((CY252+BI252*Contr_Rate)*(1+Inv_Return)*IF($D252=$C$1,VLOOKUP($T252,Male_Annuity_Tables,MATCH($BS$3+3,'Mortality Tables'!$N$1:$DN$1,0),FALSE),VLOOKUP($T252,Fe_Annuity_Tables,MATCH(CZ$3+3,'Mortality Tables'!$N$1:$DN$1,0),FALSE)),"")</f>
        <v/>
      </c>
      <c r="DA252" s="685" t="str">
        <f>IFERROR((CZ252+BJ252*Contr_Rate)*(1+Inv_Return)*IF($D252=$C$1,VLOOKUP($T252,Male_Annuity_Tables,MATCH($BS$3+3,'Mortality Tables'!$N$1:$DN$1,0),FALSE),VLOOKUP($T252,Fe_Annuity_Tables,MATCH(DA$3+3,'Mortality Tables'!$N$1:$DN$1,0),FALSE)),"")</f>
        <v/>
      </c>
      <c r="DB252" s="685" t="str">
        <f>IFERROR((DA252+BK252*Contr_Rate)*(1+Inv_Return)*IF($D252=$C$1,VLOOKUP($T252,Male_Annuity_Tables,MATCH($BS$3+3,'Mortality Tables'!$N$1:$DN$1,0),FALSE),VLOOKUP($T252,Fe_Annuity_Tables,MATCH(DB$3+3,'Mortality Tables'!$N$1:$DN$1,0),FALSE)),"")</f>
        <v/>
      </c>
      <c r="DC252" s="685" t="str">
        <f>IFERROR((DB252+BL252*Contr_Rate)*(1+Inv_Return)*IF($D252=$C$1,VLOOKUP($T252,Male_Annuity_Tables,MATCH($BS$3+3,'Mortality Tables'!$N$1:$DN$1,0),FALSE),VLOOKUP($T252,Fe_Annuity_Tables,MATCH(DC$3+3,'Mortality Tables'!$N$1:$DN$1,0),FALSE)),"")</f>
        <v/>
      </c>
      <c r="DD252" s="685" t="str">
        <f>IFERROR((DC252+BM252*Contr_Rate)*(1+Inv_Return)*IF($D252=$C$1,VLOOKUP($T252,Male_Annuity_Tables,MATCH($BS$3+3,'Mortality Tables'!$N$1:$DN$1,0),FALSE),VLOOKUP($T252,Fe_Annuity_Tables,MATCH(DD$3+3,'Mortality Tables'!$N$1:$DN$1,0),FALSE)),"")</f>
        <v/>
      </c>
      <c r="DE252" s="685" t="str">
        <f>IFERROR((DD252+BN252*Contr_Rate)*(1+Inv_Return)*IF($D252=$C$1,VLOOKUP($T252,Male_Annuity_Tables,MATCH($BS$3+3,'Mortality Tables'!$N$1:$DN$1,0),FALSE),VLOOKUP($T252,Fe_Annuity_Tables,MATCH(DE$3+3,'Mortality Tables'!$N$1:$DN$1,0),FALSE)),"")</f>
        <v/>
      </c>
      <c r="DF252" s="685" t="str">
        <f>IFERROR((DE252+BO252*Contr_Rate)*(1+Inv_Return)*IF($D252=$C$1,VLOOKUP($T252,Male_Annuity_Tables,MATCH($BS$3+3,'Mortality Tables'!$N$1:$DN$1,0),FALSE),VLOOKUP($T252,Fe_Annuity_Tables,MATCH(DF$3+3,'Mortality Tables'!$N$1:$DN$1,0),FALSE)),"")</f>
        <v/>
      </c>
      <c r="DG252" s="685" t="str">
        <f>IFERROR((DF252+BP252*Contr_Rate)*(1+Inv_Return)*IF($D252=$C$1,VLOOKUP($T252,Male_Annuity_Tables,MATCH($BS$3+3,'Mortality Tables'!$N$1:$DN$1,0),FALSE),VLOOKUP($T252,Fe_Annuity_Tables,MATCH(DG$3+3,'Mortality Tables'!$N$1:$DN$1,0),FALSE)),"")</f>
        <v/>
      </c>
      <c r="DH252" s="685" t="str">
        <f>IFERROR((DG252+BQ252*Contr_Rate)*(1+Inv_Return)*IF($D252=$C$1,VLOOKUP($T252,Male_Annuity_Tables,MATCH($BS$3+3,'Mortality Tables'!$N$1:$DN$1,0),FALSE),VLOOKUP($T252,Fe_Annuity_Tables,MATCH(DH$3+3,'Mortality Tables'!$N$1:$DN$1,0),FALSE)),"")</f>
        <v/>
      </c>
      <c r="DJ252" s="686">
        <f t="shared" si="144"/>
        <v>1518935.5441548987</v>
      </c>
      <c r="DK252" s="680">
        <f t="shared" si="60"/>
        <v>8.0909277508679907</v>
      </c>
      <c r="DL252" s="686">
        <f t="shared" si="145"/>
        <v>125781.22632161748</v>
      </c>
      <c r="DM252" s="686">
        <f t="shared" si="132"/>
        <v>1024939.5688919047</v>
      </c>
      <c r="DN252" s="687">
        <f t="shared" si="146"/>
        <v>0.12272062679520085</v>
      </c>
      <c r="DP252" s="688">
        <f t="shared" si="147"/>
        <v>28189.906279946426</v>
      </c>
      <c r="DQ252" s="688">
        <f t="shared" si="148"/>
        <v>43031.493466357482</v>
      </c>
      <c r="DR252" s="688">
        <f t="shared" si="149"/>
        <v>56954.418503336798</v>
      </c>
    </row>
    <row r="253" spans="1:122" s="657" customFormat="1" ht="14.5">
      <c r="A253" s="675" t="s">
        <v>1574</v>
      </c>
      <c r="B253" s="675" t="s">
        <v>1575</v>
      </c>
      <c r="C253" s="675" t="s">
        <v>116</v>
      </c>
      <c r="D253" s="675" t="s">
        <v>60</v>
      </c>
      <c r="E253" s="676">
        <v>29535</v>
      </c>
      <c r="F253" s="677">
        <v>43127</v>
      </c>
      <c r="G253" s="677">
        <v>45297</v>
      </c>
      <c r="H253" s="678">
        <v>2892534</v>
      </c>
      <c r="I253" s="678">
        <v>237041.89</v>
      </c>
      <c r="J253" s="678">
        <v>216656.3</v>
      </c>
      <c r="K253" s="678">
        <v>18035.22</v>
      </c>
      <c r="L253" s="678">
        <v>471733.41000000003</v>
      </c>
      <c r="M253" s="679">
        <f>IF(COUNTIF($A$4:A253,A253)=1,0,1)</f>
        <v>0</v>
      </c>
      <c r="N253" s="680" t="str">
        <f t="shared" si="138"/>
        <v>Okay</v>
      </c>
      <c r="O253" s="680" t="str">
        <f t="shared" si="139"/>
        <v>TRUE</v>
      </c>
      <c r="P253" s="680" t="b">
        <f t="shared" si="140"/>
        <v>1</v>
      </c>
      <c r="Q253" s="680" t="b">
        <f t="shared" si="76"/>
        <v>1</v>
      </c>
      <c r="R253" s="680" t="b">
        <f t="shared" si="77"/>
        <v>1</v>
      </c>
      <c r="S253" s="681">
        <f t="shared" si="141"/>
        <v>37.238356164383561</v>
      </c>
      <c r="T253" s="682">
        <f t="shared" si="78"/>
        <v>44</v>
      </c>
      <c r="U253" s="682">
        <f t="shared" si="161"/>
        <v>43</v>
      </c>
      <c r="V253" s="682">
        <f t="shared" si="79"/>
        <v>0.98356164383561639</v>
      </c>
      <c r="W253" s="682">
        <f t="shared" si="142"/>
        <v>16</v>
      </c>
      <c r="X253" s="683">
        <f t="shared" si="143"/>
        <v>7547734.5600000005</v>
      </c>
      <c r="Y253" s="684">
        <f t="shared" si="123"/>
        <v>2.4499999999999999E-3</v>
      </c>
      <c r="Z253" s="684">
        <f>IF($D253=$C$1,VLOOKUP($T253,Male_Annuity_Tables,MATCH($W253+2,'Mortality Tables'!$DS$1:$HT$1,0),FALSE),VLOOKUP($T253,Fe_Annuity_Tables,MATCH($W253+2,'Mortality Tables'!$M$1:$DN$1,0),FALSE))</f>
        <v>0.16022938162310044</v>
      </c>
      <c r="AA253" s="664"/>
      <c r="AB253" s="685">
        <f t="shared" si="159"/>
        <v>3039908.6073000003</v>
      </c>
      <c r="AC253" s="685">
        <f t="shared" si="159"/>
        <v>3194791.9508419354</v>
      </c>
      <c r="AD253" s="685">
        <f t="shared" si="159"/>
        <v>3357566.6007373319</v>
      </c>
      <c r="AE253" s="685">
        <f t="shared" si="159"/>
        <v>3528634.619044899</v>
      </c>
      <c r="AF253" s="685">
        <f t="shared" si="159"/>
        <v>3708418.5528852367</v>
      </c>
      <c r="AG253" s="685">
        <f t="shared" si="159"/>
        <v>3897362.4781547398</v>
      </c>
      <c r="AH253" s="685">
        <f t="shared" si="159"/>
        <v>4095933.0964167239</v>
      </c>
      <c r="AI253" s="685">
        <f t="shared" si="159"/>
        <v>4304620.8876791559</v>
      </c>
      <c r="AJ253" s="685">
        <f t="shared" si="159"/>
        <v>4523941.3219064092</v>
      </c>
      <c r="AK253" s="685">
        <f t="shared" si="159"/>
        <v>4754436.1322575407</v>
      </c>
      <c r="AL253" s="685">
        <f t="shared" si="159"/>
        <v>4996674.6531960629</v>
      </c>
      <c r="AM253" s="685">
        <f t="shared" si="159"/>
        <v>5251255.2267764024</v>
      </c>
      <c r="AN253" s="685">
        <f t="shared" si="159"/>
        <v>5518806.6805806598</v>
      </c>
      <c r="AO253" s="685">
        <f t="shared" si="159"/>
        <v>5799989.8809562456</v>
      </c>
      <c r="AP253" s="685">
        <f t="shared" si="159"/>
        <v>6095499.3653909666</v>
      </c>
      <c r="AQ253" s="685">
        <f t="shared" si="159"/>
        <v>6406065.058057636</v>
      </c>
      <c r="AR253" s="685" t="str">
        <f t="shared" si="158"/>
        <v/>
      </c>
      <c r="AS253" s="685" t="str">
        <f t="shared" si="158"/>
        <v/>
      </c>
      <c r="AT253" s="685" t="str">
        <f t="shared" si="158"/>
        <v/>
      </c>
      <c r="AU253" s="685" t="str">
        <f t="shared" si="158"/>
        <v/>
      </c>
      <c r="AV253" s="685" t="str">
        <f t="shared" si="158"/>
        <v/>
      </c>
      <c r="AW253" s="685" t="str">
        <f t="shared" si="158"/>
        <v/>
      </c>
      <c r="AX253" s="685" t="str">
        <f t="shared" si="158"/>
        <v/>
      </c>
      <c r="AY253" s="685" t="str">
        <f t="shared" si="158"/>
        <v/>
      </c>
      <c r="AZ253" s="685" t="str">
        <f t="shared" si="158"/>
        <v/>
      </c>
      <c r="BA253" s="685" t="str">
        <f t="shared" si="158"/>
        <v/>
      </c>
      <c r="BB253" s="685" t="str">
        <f t="shared" si="158"/>
        <v/>
      </c>
      <c r="BC253" s="685" t="str">
        <f t="shared" si="158"/>
        <v/>
      </c>
      <c r="BD253" s="685" t="str">
        <f t="shared" si="158"/>
        <v/>
      </c>
      <c r="BE253" s="685" t="str">
        <f t="shared" si="158"/>
        <v/>
      </c>
      <c r="BF253" s="685" t="str">
        <f t="shared" si="158"/>
        <v/>
      </c>
      <c r="BG253" s="685" t="str">
        <f t="shared" si="162"/>
        <v/>
      </c>
      <c r="BH253" s="685" t="str">
        <f t="shared" si="162"/>
        <v/>
      </c>
      <c r="BI253" s="685" t="str">
        <f t="shared" si="157"/>
        <v/>
      </c>
      <c r="BJ253" s="685" t="str">
        <f t="shared" si="157"/>
        <v/>
      </c>
      <c r="BK253" s="685" t="str">
        <f t="shared" si="157"/>
        <v/>
      </c>
      <c r="BL253" s="685" t="str">
        <f t="shared" si="157"/>
        <v/>
      </c>
      <c r="BM253" s="685" t="str">
        <f t="shared" si="157"/>
        <v/>
      </c>
      <c r="BN253" s="685" t="str">
        <f t="shared" si="157"/>
        <v/>
      </c>
      <c r="BO253" s="685" t="str">
        <f t="shared" si="160"/>
        <v/>
      </c>
      <c r="BP253" s="685" t="str">
        <f t="shared" si="160"/>
        <v/>
      </c>
      <c r="BQ253" s="685" t="str">
        <f t="shared" si="160"/>
        <v/>
      </c>
      <c r="BR253" s="529"/>
      <c r="BS253" s="685">
        <f>IFERROR(($L253+AB253*Contr_Rate)*(1+Inv_Return)*IF($D253=$C$1,VLOOKUP($T253,Male_Annuity_Tables,MATCH($BS$3+3,'Mortality Tables'!$N$1:$DN$1,0),FALSE),VLOOKUP($T253,Fe_Annuity_Tables,MATCH(BS$3+3,'Mortality Tables'!$N$1:$DN$1,0),FALSE)),"")</f>
        <v>1205702.7413905708</v>
      </c>
      <c r="BT253" s="685">
        <f>IFERROR(($BS253+AC253*Contr_Rate)*(1+Inv_Return)*IF($D253=$C$1,VLOOKUP($T253,Male_Annuity_Tables,MATCH($BS$3+3,'Mortality Tables'!$N$1:$DN$1,0),FALSE),VLOOKUP($T253,Fe_Annuity_Tables,MATCH(BT$3+3,'Mortality Tables'!$N$1:$DN$1,0),FALSE)),"")</f>
        <v>1598695.600306364</v>
      </c>
      <c r="BU253" s="685">
        <f>IFERROR((BT253+AD253*Contr_Rate)*(1+Inv_Return)*IF($D253=$C$1,VLOOKUP($T253,Male_Annuity_Tables,MATCH($BS$3+3,'Mortality Tables'!$N$1:$DN$1,0),FALSE),VLOOKUP($T253,Fe_Annuity_Tables,MATCH(BU$3+3,'Mortality Tables'!$N$1:$DN$1,0),FALSE)),"")</f>
        <v>1631737.2684471314</v>
      </c>
      <c r="BV253" s="685">
        <f>IFERROR((BU253+AE253*Contr_Rate)*(1+Inv_Return)*IF($D253=$C$1,VLOOKUP($T253,Male_Annuity_Tables,MATCH($BS$3+3,'Mortality Tables'!$N$1:$DN$1,0),FALSE),VLOOKUP($T253,Fe_Annuity_Tables,MATCH(BV$3+3,'Mortality Tables'!$N$1:$DN$1,0),FALSE)),"")</f>
        <v>1427552.553728393</v>
      </c>
      <c r="BW253" s="685">
        <f>IFERROR((BV253+AF253*Contr_Rate)*(1+Inv_Return)*IF($D253=$C$1,VLOOKUP($T253,Male_Annuity_Tables,MATCH($BS$3+3,'Mortality Tables'!$N$1:$DN$1,0),FALSE),VLOOKUP($T253,Fe_Annuity_Tables,MATCH(BW$3+3,'Mortality Tables'!$N$1:$DN$1,0),FALSE)),"")</f>
        <v>1141940.6424169496</v>
      </c>
      <c r="BX253" s="685">
        <f>IFERROR((BW253+AG253*Contr_Rate)*(1+Inv_Return)*IF($D253=$C$1,VLOOKUP($T253,Male_Annuity_Tables,MATCH($BS$3+3,'Mortality Tables'!$N$1:$DN$1,0),FALSE),VLOOKUP($T253,Fe_Annuity_Tables,MATCH(BX$3+3,'Mortality Tables'!$N$1:$DN$1,0),FALSE)),"")</f>
        <v>880094.72817856306</v>
      </c>
      <c r="BY253" s="685">
        <f>IFERROR((BX253+AH253*Contr_Rate)*(1+Inv_Return)*IF($D253=$C$1,VLOOKUP($T253,Male_Annuity_Tables,MATCH($BS$3+3,'Mortality Tables'!$N$1:$DN$1,0),FALSE),VLOOKUP($T253,Fe_Annuity_Tables,MATCH(BY$3+3,'Mortality Tables'!$N$1:$DN$1,0),FALSE)),"")</f>
        <v>720043.36692146631</v>
      </c>
      <c r="BZ253" s="685">
        <f>IFERROR((BY253+AI253*Contr_Rate)*(1+Inv_Return)*IF($D253=$C$1,VLOOKUP($T253,Male_Annuity_Tables,MATCH($BS$3+3,'Mortality Tables'!$N$1:$DN$1,0),FALSE),VLOOKUP($T253,Fe_Annuity_Tables,MATCH(BZ$3+3,'Mortality Tables'!$N$1:$DN$1,0),FALSE)),"")</f>
        <v>615591.72833523992</v>
      </c>
      <c r="CA253" s="685">
        <f>IFERROR((BZ253+AJ253*Contr_Rate)*(1+Inv_Return)*IF($D253=$C$1,VLOOKUP($T253,Male_Annuity_Tables,MATCH($BS$3+3,'Mortality Tables'!$N$1:$DN$1,0),FALSE),VLOOKUP($T253,Fe_Annuity_Tables,MATCH(CA$3+3,'Mortality Tables'!$N$1:$DN$1,0),FALSE)),"")</f>
        <v>541010.60485146474</v>
      </c>
      <c r="CB253" s="685">
        <f>IFERROR((CA253+AK253*Contr_Rate)*(1+Inv_Return)*IF($D253=$C$1,VLOOKUP($T253,Male_Annuity_Tables,MATCH($BS$3+3,'Mortality Tables'!$N$1:$DN$1,0),FALSE),VLOOKUP($T253,Fe_Annuity_Tables,MATCH(CB$3+3,'Mortality Tables'!$N$1:$DN$1,0),FALSE)),"")</f>
        <v>483276.7951236504</v>
      </c>
      <c r="CC253" s="685">
        <f>IFERROR((CB253+AL253*Contr_Rate)*(1+Inv_Return)*IF($D253=$C$1,VLOOKUP($T253,Male_Annuity_Tables,MATCH($BS$3+3,'Mortality Tables'!$N$1:$DN$1,0),FALSE),VLOOKUP($T253,Fe_Annuity_Tables,MATCH(CC$3+3,'Mortality Tables'!$N$1:$DN$1,0),FALSE)),"")</f>
        <v>436016.53972072533</v>
      </c>
      <c r="CD253" s="685">
        <f>IFERROR((CC253+AM253*Contr_Rate)*(1+Inv_Return)*IF($D253=$C$1,VLOOKUP($T253,Male_Annuity_Tables,MATCH($BS$3+3,'Mortality Tables'!$N$1:$DN$1,0),FALSE),VLOOKUP($T253,Fe_Annuity_Tables,MATCH(CD$3+3,'Mortality Tables'!$N$1:$DN$1,0),FALSE)),"")</f>
        <v>417975.08164479746</v>
      </c>
      <c r="CE253" s="685">
        <f>IFERROR((CD253+AN253*Contr_Rate)*(1+Inv_Return)*IF($D253=$C$1,VLOOKUP($T253,Male_Annuity_Tables,MATCH($BS$3+3,'Mortality Tables'!$N$1:$DN$1,0),FALSE),VLOOKUP($T253,Fe_Annuity_Tables,MATCH(CE$3+3,'Mortality Tables'!$N$1:$DN$1,0),FALSE)),"")</f>
        <v>406904.02513051371</v>
      </c>
      <c r="CF253" s="685">
        <f>IFERROR((CE253+AO253*Contr_Rate)*(1+Inv_Return)*IF($D253=$C$1,VLOOKUP($T253,Male_Annuity_Tables,MATCH($BS$3+3,'Mortality Tables'!$N$1:$DN$1,0),FALSE),VLOOKUP($T253,Fe_Annuity_Tables,MATCH(CF$3+3,'Mortality Tables'!$N$1:$DN$1,0),FALSE)),"")</f>
        <v>397606.79880896379</v>
      </c>
      <c r="CG253" s="685">
        <f>IFERROR((CF253+AP253*Contr_Rate)*(1+Inv_Return)*IF($D253=$C$1,VLOOKUP($T253,Male_Annuity_Tables,MATCH($BS$3+3,'Mortality Tables'!$N$1:$DN$1,0),FALSE),VLOOKUP($T253,Fe_Annuity_Tables,MATCH(CG$3+3,'Mortality Tables'!$N$1:$DN$1,0),FALSE)),"")</f>
        <v>388895.57463949051</v>
      </c>
      <c r="CH253" s="685">
        <f>IFERROR((CG253+AQ253*Contr_Rate)*(1+Inv_Return)*IF($D253=$C$1,VLOOKUP($T253,Male_Annuity_Tables,MATCH($BS$3+3,'Mortality Tables'!$N$1:$DN$1,0),FALSE),VLOOKUP($T253,Fe_Annuity_Tables,MATCH(CH$3+3,'Mortality Tables'!$N$1:$DN$1,0),FALSE)),"")</f>
        <v>380479.60800751188</v>
      </c>
      <c r="CI253" s="685" t="str">
        <f>IFERROR((CH253+AR253*Contr_Rate)*(1+Inv_Return)*IF($D253=$C$1,VLOOKUP($T253,Male_Annuity_Tables,MATCH($BS$3+3,'Mortality Tables'!$N$1:$DN$1,0),FALSE),VLOOKUP($T253,Fe_Annuity_Tables,MATCH(CI$3+3,'Mortality Tables'!$N$1:$DN$1,0),FALSE)),"")</f>
        <v/>
      </c>
      <c r="CJ253" s="685" t="str">
        <f>IFERROR((CI253+AS253*Contr_Rate)*(1+Inv_Return)*IF($D253=$C$1,VLOOKUP($T253,Male_Annuity_Tables,MATCH($BS$3+3,'Mortality Tables'!$N$1:$DN$1,0),FALSE),VLOOKUP($T253,Fe_Annuity_Tables,MATCH(CJ$3+3,'Mortality Tables'!$N$1:$DN$1,0),FALSE)),"")</f>
        <v/>
      </c>
      <c r="CK253" s="685" t="str">
        <f>IFERROR((CJ253+AT253*Contr_Rate)*(1+Inv_Return)*IF($D253=$C$1,VLOOKUP($T253,Male_Annuity_Tables,MATCH($BS$3+3,'Mortality Tables'!$N$1:$DN$1,0),FALSE),VLOOKUP($T253,Fe_Annuity_Tables,MATCH(CK$3+3,'Mortality Tables'!$N$1:$DN$1,0),FALSE)),"")</f>
        <v/>
      </c>
      <c r="CL253" s="685" t="str">
        <f>IFERROR((CK253+AU253*Contr_Rate)*(1+Inv_Return)*IF($D253=$C$1,VLOOKUP($T253,Male_Annuity_Tables,MATCH($BS$3+3,'Mortality Tables'!$N$1:$DN$1,0),FALSE),VLOOKUP($T253,Fe_Annuity_Tables,MATCH(CL$3+3,'Mortality Tables'!$N$1:$DN$1,0),FALSE)),"")</f>
        <v/>
      </c>
      <c r="CM253" s="685" t="str">
        <f>IFERROR((CL253+AV253*Contr_Rate)*(1+Inv_Return)*IF($D253=$C$1,VLOOKUP($T253,Male_Annuity_Tables,MATCH($BS$3+3,'Mortality Tables'!$N$1:$DN$1,0),FALSE),VLOOKUP($T253,Fe_Annuity_Tables,MATCH(CM$3+3,'Mortality Tables'!$N$1:$DN$1,0),FALSE)),"")</f>
        <v/>
      </c>
      <c r="CN253" s="685" t="str">
        <f>IFERROR((CM253+AW253*Contr_Rate)*(1+Inv_Return)*IF($D253=$C$1,VLOOKUP($T253,Male_Annuity_Tables,MATCH($BS$3+3,'Mortality Tables'!$N$1:$DN$1,0),FALSE),VLOOKUP($T253,Fe_Annuity_Tables,MATCH(CN$3+3,'Mortality Tables'!$N$1:$DN$1,0),FALSE)),"")</f>
        <v/>
      </c>
      <c r="CO253" s="685" t="str">
        <f>IFERROR((CN253+AX253*Contr_Rate)*(1+Inv_Return)*IF($D253=$C$1,VLOOKUP($T253,Male_Annuity_Tables,MATCH($BS$3+3,'Mortality Tables'!$N$1:$DN$1,0),FALSE),VLOOKUP($T253,Fe_Annuity_Tables,MATCH(CO$3+3,'Mortality Tables'!$N$1:$DN$1,0),FALSE)),"")</f>
        <v/>
      </c>
      <c r="CP253" s="685" t="str">
        <f>IFERROR((CO253+AY253*Contr_Rate)*(1+Inv_Return)*IF($D253=$C$1,VLOOKUP($T253,Male_Annuity_Tables,MATCH($BS$3+3,'Mortality Tables'!$N$1:$DN$1,0),FALSE),VLOOKUP($T253,Fe_Annuity_Tables,MATCH(CP$3+3,'Mortality Tables'!$N$1:$DN$1,0),FALSE)),"")</f>
        <v/>
      </c>
      <c r="CQ253" s="685" t="str">
        <f>IFERROR((CP253+AZ253*Contr_Rate)*(1+Inv_Return)*IF($D253=$C$1,VLOOKUP($T253,Male_Annuity_Tables,MATCH($BS$3+3,'Mortality Tables'!$N$1:$DN$1,0),FALSE),VLOOKUP($T253,Fe_Annuity_Tables,MATCH(CQ$3+3,'Mortality Tables'!$N$1:$DN$1,0),FALSE)),"")</f>
        <v/>
      </c>
      <c r="CR253" s="685" t="str">
        <f>IFERROR((CQ253+BA253*Contr_Rate)*(1+Inv_Return)*IF($D253=$C$1,VLOOKUP($T253,Male_Annuity_Tables,MATCH($BS$3+3,'Mortality Tables'!$N$1:$DN$1,0),FALSE),VLOOKUP($T253,Fe_Annuity_Tables,MATCH(CR$3+3,'Mortality Tables'!$N$1:$DN$1,0),FALSE)),"")</f>
        <v/>
      </c>
      <c r="CS253" s="685" t="str">
        <f>IFERROR((CR253+BB253*Contr_Rate)*(1+Inv_Return)*IF($D253=$C$1,VLOOKUP($T253,Male_Annuity_Tables,MATCH($BS$3+3,'Mortality Tables'!$N$1:$DN$1,0),FALSE),VLOOKUP($T253,Fe_Annuity_Tables,MATCH(CS$3+3,'Mortality Tables'!$N$1:$DN$1,0),FALSE)),"")</f>
        <v/>
      </c>
      <c r="CT253" s="685" t="str">
        <f>IFERROR((CS253+BC253*Contr_Rate)*(1+Inv_Return)*IF($D253=$C$1,VLOOKUP($T253,Male_Annuity_Tables,MATCH($BS$3+3,'Mortality Tables'!$N$1:$DN$1,0),FALSE),VLOOKUP($T253,Fe_Annuity_Tables,MATCH(CT$3+3,'Mortality Tables'!$N$1:$DN$1,0),FALSE)),"")</f>
        <v/>
      </c>
      <c r="CU253" s="685" t="str">
        <f>IFERROR((CT253+BD253*Contr_Rate)*(1+Inv_Return)*IF($D253=$C$1,VLOOKUP($T253,Male_Annuity_Tables,MATCH($BS$3+3,'Mortality Tables'!$N$1:$DN$1,0),FALSE),VLOOKUP($T253,Fe_Annuity_Tables,MATCH(CU$3+3,'Mortality Tables'!$N$1:$DN$1,0),FALSE)),"")</f>
        <v/>
      </c>
      <c r="CV253" s="685" t="str">
        <f>IFERROR((CU253+BE253*Contr_Rate)*(1+Inv_Return)*IF($D253=$C$1,VLOOKUP($T253,Male_Annuity_Tables,MATCH($BS$3+3,'Mortality Tables'!$N$1:$DN$1,0),FALSE),VLOOKUP($T253,Fe_Annuity_Tables,MATCH(CV$3+3,'Mortality Tables'!$N$1:$DN$1,0),FALSE)),"")</f>
        <v/>
      </c>
      <c r="CW253" s="685" t="str">
        <f>IFERROR((CV253+BF253*Contr_Rate)*(1+Inv_Return)*IF($D253=$C$1,VLOOKUP($T253,Male_Annuity_Tables,MATCH($BS$3+3,'Mortality Tables'!$N$1:$DN$1,0),FALSE),VLOOKUP($T253,Fe_Annuity_Tables,MATCH(CW$3+3,'Mortality Tables'!$N$1:$DN$1,0),FALSE)),"")</f>
        <v/>
      </c>
      <c r="CX253" s="685" t="str">
        <f>IFERROR((CW253+BG253*Contr_Rate)*(1+Inv_Return)*IF($D253=$C$1,VLOOKUP($T253,Male_Annuity_Tables,MATCH($BS$3+3,'Mortality Tables'!$N$1:$DN$1,0),FALSE),VLOOKUP($T253,Fe_Annuity_Tables,MATCH(CX$3+3,'Mortality Tables'!$N$1:$DN$1,0),FALSE)),"")</f>
        <v/>
      </c>
      <c r="CY253" s="685" t="str">
        <f>IFERROR((CX253+BH253*Contr_Rate)*(1+Inv_Return)*IF($D253=$C$1,VLOOKUP($T253,Male_Annuity_Tables,MATCH($BS$3+3,'Mortality Tables'!$N$1:$DN$1,0),FALSE),VLOOKUP($T253,Fe_Annuity_Tables,MATCH(CY$3+3,'Mortality Tables'!$N$1:$DN$1,0),FALSE)),"")</f>
        <v/>
      </c>
      <c r="CZ253" s="685" t="str">
        <f>IFERROR((CY253+BI253*Contr_Rate)*(1+Inv_Return)*IF($D253=$C$1,VLOOKUP($T253,Male_Annuity_Tables,MATCH($BS$3+3,'Mortality Tables'!$N$1:$DN$1,0),FALSE),VLOOKUP($T253,Fe_Annuity_Tables,MATCH(CZ$3+3,'Mortality Tables'!$N$1:$DN$1,0),FALSE)),"")</f>
        <v/>
      </c>
      <c r="DA253" s="685" t="str">
        <f>IFERROR((CZ253+BJ253*Contr_Rate)*(1+Inv_Return)*IF($D253=$C$1,VLOOKUP($T253,Male_Annuity_Tables,MATCH($BS$3+3,'Mortality Tables'!$N$1:$DN$1,0),FALSE),VLOOKUP($T253,Fe_Annuity_Tables,MATCH(DA$3+3,'Mortality Tables'!$N$1:$DN$1,0),FALSE)),"")</f>
        <v/>
      </c>
      <c r="DB253" s="685" t="str">
        <f>IFERROR((DA253+BK253*Contr_Rate)*(1+Inv_Return)*IF($D253=$C$1,VLOOKUP($T253,Male_Annuity_Tables,MATCH($BS$3+3,'Mortality Tables'!$N$1:$DN$1,0),FALSE),VLOOKUP($T253,Fe_Annuity_Tables,MATCH(DB$3+3,'Mortality Tables'!$N$1:$DN$1,0),FALSE)),"")</f>
        <v/>
      </c>
      <c r="DC253" s="685" t="str">
        <f>IFERROR((DB253+BL253*Contr_Rate)*(1+Inv_Return)*IF($D253=$C$1,VLOOKUP($T253,Male_Annuity_Tables,MATCH($BS$3+3,'Mortality Tables'!$N$1:$DN$1,0),FALSE),VLOOKUP($T253,Fe_Annuity_Tables,MATCH(DC$3+3,'Mortality Tables'!$N$1:$DN$1,0),FALSE)),"")</f>
        <v/>
      </c>
      <c r="DD253" s="685" t="str">
        <f>IFERROR((DC253+BM253*Contr_Rate)*(1+Inv_Return)*IF($D253=$C$1,VLOOKUP($T253,Male_Annuity_Tables,MATCH($BS$3+3,'Mortality Tables'!$N$1:$DN$1,0),FALSE),VLOOKUP($T253,Fe_Annuity_Tables,MATCH(DD$3+3,'Mortality Tables'!$N$1:$DN$1,0),FALSE)),"")</f>
        <v/>
      </c>
      <c r="DE253" s="685" t="str">
        <f>IFERROR((DD253+BN253*Contr_Rate)*(1+Inv_Return)*IF($D253=$C$1,VLOOKUP($T253,Male_Annuity_Tables,MATCH($BS$3+3,'Mortality Tables'!$N$1:$DN$1,0),FALSE),VLOOKUP($T253,Fe_Annuity_Tables,MATCH(DE$3+3,'Mortality Tables'!$N$1:$DN$1,0),FALSE)),"")</f>
        <v/>
      </c>
      <c r="DF253" s="685" t="str">
        <f>IFERROR((DE253+BO253*Contr_Rate)*(1+Inv_Return)*IF($D253=$C$1,VLOOKUP($T253,Male_Annuity_Tables,MATCH($BS$3+3,'Mortality Tables'!$N$1:$DN$1,0),FALSE),VLOOKUP($T253,Fe_Annuity_Tables,MATCH(DF$3+3,'Mortality Tables'!$N$1:$DN$1,0),FALSE)),"")</f>
        <v/>
      </c>
      <c r="DG253" s="685" t="str">
        <f>IFERROR((DF253+BP253*Contr_Rate)*(1+Inv_Return)*IF($D253=$C$1,VLOOKUP($T253,Male_Annuity_Tables,MATCH($BS$3+3,'Mortality Tables'!$N$1:$DN$1,0),FALSE),VLOOKUP($T253,Fe_Annuity_Tables,MATCH(DG$3+3,'Mortality Tables'!$N$1:$DN$1,0),FALSE)),"")</f>
        <v/>
      </c>
      <c r="DH253" s="685" t="str">
        <f>IFERROR((DG253+BQ253*Contr_Rate)*(1+Inv_Return)*IF($D253=$C$1,VLOOKUP($T253,Male_Annuity_Tables,MATCH($BS$3+3,'Mortality Tables'!$N$1:$DN$1,0),FALSE),VLOOKUP($T253,Fe_Annuity_Tables,MATCH(DH$3+3,'Mortality Tables'!$N$1:$DN$1,0),FALSE)),"")</f>
        <v/>
      </c>
      <c r="DJ253" s="686">
        <f t="shared" si="144"/>
        <v>1631737.2684471314</v>
      </c>
      <c r="DK253" s="680">
        <f t="shared" si="60"/>
        <v>8.8017766057058875</v>
      </c>
      <c r="DL253" s="686">
        <f t="shared" si="145"/>
        <v>124209.46575159076</v>
      </c>
      <c r="DM253" s="686">
        <f t="shared" si="132"/>
        <v>6406065.058057636</v>
      </c>
      <c r="DN253" s="687">
        <f t="shared" si="146"/>
        <v>1.9389354404910141E-2</v>
      </c>
      <c r="DP253" s="688">
        <f t="shared" si="147"/>
        <v>183366.28716753147</v>
      </c>
      <c r="DQ253" s="688">
        <f t="shared" si="148"/>
        <v>243133.62363359256</v>
      </c>
      <c r="DR253" s="688">
        <f t="shared" si="149"/>
        <v>248158.68312861084</v>
      </c>
    </row>
    <row r="254" spans="1:122" s="657" customFormat="1" ht="14.5">
      <c r="A254" s="675" t="s">
        <v>1576</v>
      </c>
      <c r="B254" s="675" t="s">
        <v>1577</v>
      </c>
      <c r="C254" s="675" t="s">
        <v>541</v>
      </c>
      <c r="D254" s="675" t="s">
        <v>60</v>
      </c>
      <c r="E254" s="676">
        <v>23930</v>
      </c>
      <c r="F254" s="677">
        <v>38821</v>
      </c>
      <c r="G254" s="677">
        <v>43502</v>
      </c>
      <c r="H254" s="678">
        <v>1327092</v>
      </c>
      <c r="I254" s="678">
        <v>119749.36</v>
      </c>
      <c r="J254" s="678">
        <v>111806.89</v>
      </c>
      <c r="K254" s="678"/>
      <c r="L254" s="678">
        <v>231556.25</v>
      </c>
      <c r="M254" s="679">
        <f>IF(COUNTIF($A$4:A254,A254)=1,0,1)</f>
        <v>0</v>
      </c>
      <c r="N254" s="680" t="str">
        <f t="shared" si="138"/>
        <v>Okay</v>
      </c>
      <c r="O254" s="680" t="str">
        <f t="shared" si="139"/>
        <v>TRUE</v>
      </c>
      <c r="P254" s="680" t="b">
        <f t="shared" si="140"/>
        <v>1</v>
      </c>
      <c r="Q254" s="680" t="b">
        <f t="shared" si="76"/>
        <v>1</v>
      </c>
      <c r="R254" s="680" t="b">
        <f t="shared" si="77"/>
        <v>1</v>
      </c>
      <c r="S254" s="681">
        <f t="shared" si="141"/>
        <v>40.797260273972604</v>
      </c>
      <c r="T254" s="682">
        <f t="shared" si="78"/>
        <v>59</v>
      </c>
      <c r="U254" s="682">
        <f t="shared" si="161"/>
        <v>53</v>
      </c>
      <c r="V254" s="682">
        <f t="shared" si="79"/>
        <v>5.9013698630136986</v>
      </c>
      <c r="W254" s="682">
        <f t="shared" si="142"/>
        <v>1</v>
      </c>
      <c r="X254" s="683">
        <f t="shared" si="143"/>
        <v>231556.25</v>
      </c>
      <c r="Y254" s="684">
        <f t="shared" si="123"/>
        <v>7.79E-3</v>
      </c>
      <c r="Z254" s="684">
        <f>IF($D254=$C$1,VLOOKUP($T254,Male_Annuity_Tables,MATCH($W254+2,'Mortality Tables'!$DS$1:$HT$1,0),FALSE),VLOOKUP($T254,Fe_Annuity_Tables,MATCH($W254+2,'Mortality Tables'!$M$1:$DN$1,0),FALSE))</f>
        <v>0.94259950000000003</v>
      </c>
      <c r="AA254" s="664"/>
      <c r="AB254" s="685">
        <f t="shared" si="159"/>
        <v>1394707.3374000001</v>
      </c>
      <c r="AC254" s="685" t="str">
        <f t="shared" si="159"/>
        <v/>
      </c>
      <c r="AD254" s="685" t="str">
        <f t="shared" si="159"/>
        <v/>
      </c>
      <c r="AE254" s="685" t="str">
        <f t="shared" si="159"/>
        <v/>
      </c>
      <c r="AF254" s="685" t="str">
        <f t="shared" si="159"/>
        <v/>
      </c>
      <c r="AG254" s="685" t="str">
        <f t="shared" si="159"/>
        <v/>
      </c>
      <c r="AH254" s="685" t="str">
        <f t="shared" si="159"/>
        <v/>
      </c>
      <c r="AI254" s="685" t="str">
        <f t="shared" si="159"/>
        <v/>
      </c>
      <c r="AJ254" s="685" t="str">
        <f t="shared" si="159"/>
        <v/>
      </c>
      <c r="AK254" s="685" t="str">
        <f t="shared" si="159"/>
        <v/>
      </c>
      <c r="AL254" s="685" t="str">
        <f t="shared" si="159"/>
        <v/>
      </c>
      <c r="AM254" s="685" t="str">
        <f t="shared" si="159"/>
        <v/>
      </c>
      <c r="AN254" s="685" t="str">
        <f t="shared" si="159"/>
        <v/>
      </c>
      <c r="AO254" s="685" t="str">
        <f t="shared" si="159"/>
        <v/>
      </c>
      <c r="AP254" s="685" t="str">
        <f t="shared" si="159"/>
        <v/>
      </c>
      <c r="AQ254" s="685" t="str">
        <f t="shared" si="159"/>
        <v/>
      </c>
      <c r="AR254" s="685" t="str">
        <f t="shared" si="158"/>
        <v/>
      </c>
      <c r="AS254" s="685" t="str">
        <f t="shared" si="158"/>
        <v/>
      </c>
      <c r="AT254" s="685" t="str">
        <f t="shared" si="158"/>
        <v/>
      </c>
      <c r="AU254" s="685" t="str">
        <f t="shared" si="158"/>
        <v/>
      </c>
      <c r="AV254" s="685" t="str">
        <f t="shared" si="158"/>
        <v/>
      </c>
      <c r="AW254" s="685" t="str">
        <f t="shared" si="158"/>
        <v/>
      </c>
      <c r="AX254" s="685" t="str">
        <f t="shared" si="158"/>
        <v/>
      </c>
      <c r="AY254" s="685" t="str">
        <f t="shared" si="158"/>
        <v/>
      </c>
      <c r="AZ254" s="685" t="str">
        <f t="shared" si="158"/>
        <v/>
      </c>
      <c r="BA254" s="685" t="str">
        <f t="shared" si="158"/>
        <v/>
      </c>
      <c r="BB254" s="685" t="str">
        <f t="shared" si="158"/>
        <v/>
      </c>
      <c r="BC254" s="685" t="str">
        <f t="shared" si="158"/>
        <v/>
      </c>
      <c r="BD254" s="685" t="str">
        <f t="shared" si="158"/>
        <v/>
      </c>
      <c r="BE254" s="685" t="str">
        <f t="shared" si="158"/>
        <v/>
      </c>
      <c r="BF254" s="685" t="str">
        <f t="shared" si="158"/>
        <v/>
      </c>
      <c r="BG254" s="685" t="str">
        <f t="shared" si="162"/>
        <v/>
      </c>
      <c r="BH254" s="685" t="str">
        <f t="shared" si="162"/>
        <v/>
      </c>
      <c r="BI254" s="685" t="str">
        <f t="shared" si="157"/>
        <v/>
      </c>
      <c r="BJ254" s="685" t="str">
        <f t="shared" si="157"/>
        <v/>
      </c>
      <c r="BK254" s="685" t="str">
        <f t="shared" si="157"/>
        <v/>
      </c>
      <c r="BL254" s="685" t="str">
        <f t="shared" si="157"/>
        <v/>
      </c>
      <c r="BM254" s="685" t="str">
        <f t="shared" si="157"/>
        <v/>
      </c>
      <c r="BN254" s="685" t="str">
        <f t="shared" si="157"/>
        <v/>
      </c>
      <c r="BO254" s="685" t="str">
        <f t="shared" si="160"/>
        <v/>
      </c>
      <c r="BP254" s="685" t="str">
        <f t="shared" si="160"/>
        <v/>
      </c>
      <c r="BQ254" s="685" t="str">
        <f t="shared" si="160"/>
        <v/>
      </c>
      <c r="BR254" s="529"/>
      <c r="BS254" s="685">
        <f>IFERROR(($L254+AB254*Contr_Rate)*(1+Inv_Return)*IF($D254=$C$1,VLOOKUP($T254,Male_Annuity_Tables,MATCH($BS$3+3,'Mortality Tables'!$N$1:$DN$1,0),FALSE),VLOOKUP($T254,Fe_Annuity_Tables,MATCH(BS$3+3,'Mortality Tables'!$N$1:$DN$1,0),FALSE)),"")</f>
        <v>629596.50719885947</v>
      </c>
      <c r="BT254" s="685" t="str">
        <f>IFERROR(($BS254+AC254*Contr_Rate)*(1+Inv_Return)*IF($D254=$C$1,VLOOKUP($T254,Male_Annuity_Tables,MATCH($BS$3+3,'Mortality Tables'!$N$1:$DN$1,0),FALSE),VLOOKUP($T254,Fe_Annuity_Tables,MATCH(BT$3+3,'Mortality Tables'!$N$1:$DN$1,0),FALSE)),"")</f>
        <v/>
      </c>
      <c r="BU254" s="685" t="str">
        <f>IFERROR((BT254+AD254*Contr_Rate)*(1+Inv_Return)*IF($D254=$C$1,VLOOKUP($T254,Male_Annuity_Tables,MATCH($BS$3+3,'Mortality Tables'!$N$1:$DN$1,0),FALSE),VLOOKUP($T254,Fe_Annuity_Tables,MATCH(BU$3+3,'Mortality Tables'!$N$1:$DN$1,0),FALSE)),"")</f>
        <v/>
      </c>
      <c r="BV254" s="685" t="str">
        <f>IFERROR((BU254+AE254*Contr_Rate)*(1+Inv_Return)*IF($D254=$C$1,VLOOKUP($T254,Male_Annuity_Tables,MATCH($BS$3+3,'Mortality Tables'!$N$1:$DN$1,0),FALSE),VLOOKUP($T254,Fe_Annuity_Tables,MATCH(BV$3+3,'Mortality Tables'!$N$1:$DN$1,0),FALSE)),"")</f>
        <v/>
      </c>
      <c r="BW254" s="685" t="str">
        <f>IFERROR((BV254+AF254*Contr_Rate)*(1+Inv_Return)*IF($D254=$C$1,VLOOKUP($T254,Male_Annuity_Tables,MATCH($BS$3+3,'Mortality Tables'!$N$1:$DN$1,0),FALSE),VLOOKUP($T254,Fe_Annuity_Tables,MATCH(BW$3+3,'Mortality Tables'!$N$1:$DN$1,0),FALSE)),"")</f>
        <v/>
      </c>
      <c r="BX254" s="685" t="str">
        <f>IFERROR((BW254+AG254*Contr_Rate)*(1+Inv_Return)*IF($D254=$C$1,VLOOKUP($T254,Male_Annuity_Tables,MATCH($BS$3+3,'Mortality Tables'!$N$1:$DN$1,0),FALSE),VLOOKUP($T254,Fe_Annuity_Tables,MATCH(BX$3+3,'Mortality Tables'!$N$1:$DN$1,0),FALSE)),"")</f>
        <v/>
      </c>
      <c r="BY254" s="685" t="str">
        <f>IFERROR((BX254+AH254*Contr_Rate)*(1+Inv_Return)*IF($D254=$C$1,VLOOKUP($T254,Male_Annuity_Tables,MATCH($BS$3+3,'Mortality Tables'!$N$1:$DN$1,0),FALSE),VLOOKUP($T254,Fe_Annuity_Tables,MATCH(BY$3+3,'Mortality Tables'!$N$1:$DN$1,0),FALSE)),"")</f>
        <v/>
      </c>
      <c r="BZ254" s="685" t="str">
        <f>IFERROR((BY254+AI254*Contr_Rate)*(1+Inv_Return)*IF($D254=$C$1,VLOOKUP($T254,Male_Annuity_Tables,MATCH($BS$3+3,'Mortality Tables'!$N$1:$DN$1,0),FALSE),VLOOKUP($T254,Fe_Annuity_Tables,MATCH(BZ$3+3,'Mortality Tables'!$N$1:$DN$1,0),FALSE)),"")</f>
        <v/>
      </c>
      <c r="CA254" s="685" t="str">
        <f>IFERROR((BZ254+AJ254*Contr_Rate)*(1+Inv_Return)*IF($D254=$C$1,VLOOKUP($T254,Male_Annuity_Tables,MATCH($BS$3+3,'Mortality Tables'!$N$1:$DN$1,0),FALSE),VLOOKUP($T254,Fe_Annuity_Tables,MATCH(CA$3+3,'Mortality Tables'!$N$1:$DN$1,0),FALSE)),"")</f>
        <v/>
      </c>
      <c r="CB254" s="685" t="str">
        <f>IFERROR((CA254+AK254*Contr_Rate)*(1+Inv_Return)*IF($D254=$C$1,VLOOKUP($T254,Male_Annuity_Tables,MATCH($BS$3+3,'Mortality Tables'!$N$1:$DN$1,0),FALSE),VLOOKUP($T254,Fe_Annuity_Tables,MATCH(CB$3+3,'Mortality Tables'!$N$1:$DN$1,0),FALSE)),"")</f>
        <v/>
      </c>
      <c r="CC254" s="685" t="str">
        <f>IFERROR((CB254+AL254*Contr_Rate)*(1+Inv_Return)*IF($D254=$C$1,VLOOKUP($T254,Male_Annuity_Tables,MATCH($BS$3+3,'Mortality Tables'!$N$1:$DN$1,0),FALSE),VLOOKUP($T254,Fe_Annuity_Tables,MATCH(CC$3+3,'Mortality Tables'!$N$1:$DN$1,0),FALSE)),"")</f>
        <v/>
      </c>
      <c r="CD254" s="685" t="str">
        <f>IFERROR((CC254+AM254*Contr_Rate)*(1+Inv_Return)*IF($D254=$C$1,VLOOKUP($T254,Male_Annuity_Tables,MATCH($BS$3+3,'Mortality Tables'!$N$1:$DN$1,0),FALSE),VLOOKUP($T254,Fe_Annuity_Tables,MATCH(CD$3+3,'Mortality Tables'!$N$1:$DN$1,0),FALSE)),"")</f>
        <v/>
      </c>
      <c r="CE254" s="685" t="str">
        <f>IFERROR((CD254+AN254*Contr_Rate)*(1+Inv_Return)*IF($D254=$C$1,VLOOKUP($T254,Male_Annuity_Tables,MATCH($BS$3+3,'Mortality Tables'!$N$1:$DN$1,0),FALSE),VLOOKUP($T254,Fe_Annuity_Tables,MATCH(CE$3+3,'Mortality Tables'!$N$1:$DN$1,0),FALSE)),"")</f>
        <v/>
      </c>
      <c r="CF254" s="685" t="str">
        <f>IFERROR((CE254+AO254*Contr_Rate)*(1+Inv_Return)*IF($D254=$C$1,VLOOKUP($T254,Male_Annuity_Tables,MATCH($BS$3+3,'Mortality Tables'!$N$1:$DN$1,0),FALSE),VLOOKUP($T254,Fe_Annuity_Tables,MATCH(CF$3+3,'Mortality Tables'!$N$1:$DN$1,0),FALSE)),"")</f>
        <v/>
      </c>
      <c r="CG254" s="685" t="str">
        <f>IFERROR((CF254+AP254*Contr_Rate)*(1+Inv_Return)*IF($D254=$C$1,VLOOKUP($T254,Male_Annuity_Tables,MATCH($BS$3+3,'Mortality Tables'!$N$1:$DN$1,0),FALSE),VLOOKUP($T254,Fe_Annuity_Tables,MATCH(CG$3+3,'Mortality Tables'!$N$1:$DN$1,0),FALSE)),"")</f>
        <v/>
      </c>
      <c r="CH254" s="685" t="str">
        <f>IFERROR((CG254+AQ254*Contr_Rate)*(1+Inv_Return)*IF($D254=$C$1,VLOOKUP($T254,Male_Annuity_Tables,MATCH($BS$3+3,'Mortality Tables'!$N$1:$DN$1,0),FALSE),VLOOKUP($T254,Fe_Annuity_Tables,MATCH(CH$3+3,'Mortality Tables'!$N$1:$DN$1,0),FALSE)),"")</f>
        <v/>
      </c>
      <c r="CI254" s="685" t="str">
        <f>IFERROR((CH254+AR254*Contr_Rate)*(1+Inv_Return)*IF($D254=$C$1,VLOOKUP($T254,Male_Annuity_Tables,MATCH($BS$3+3,'Mortality Tables'!$N$1:$DN$1,0),FALSE),VLOOKUP($T254,Fe_Annuity_Tables,MATCH(CI$3+3,'Mortality Tables'!$N$1:$DN$1,0),FALSE)),"")</f>
        <v/>
      </c>
      <c r="CJ254" s="685" t="str">
        <f>IFERROR((CI254+AS254*Contr_Rate)*(1+Inv_Return)*IF($D254=$C$1,VLOOKUP($T254,Male_Annuity_Tables,MATCH($BS$3+3,'Mortality Tables'!$N$1:$DN$1,0),FALSE),VLOOKUP($T254,Fe_Annuity_Tables,MATCH(CJ$3+3,'Mortality Tables'!$N$1:$DN$1,0),FALSE)),"")</f>
        <v/>
      </c>
      <c r="CK254" s="685" t="str">
        <f>IFERROR((CJ254+AT254*Contr_Rate)*(1+Inv_Return)*IF($D254=$C$1,VLOOKUP($T254,Male_Annuity_Tables,MATCH($BS$3+3,'Mortality Tables'!$N$1:$DN$1,0),FALSE),VLOOKUP($T254,Fe_Annuity_Tables,MATCH(CK$3+3,'Mortality Tables'!$N$1:$DN$1,0),FALSE)),"")</f>
        <v/>
      </c>
      <c r="CL254" s="685" t="str">
        <f>IFERROR((CK254+AU254*Contr_Rate)*(1+Inv_Return)*IF($D254=$C$1,VLOOKUP($T254,Male_Annuity_Tables,MATCH($BS$3+3,'Mortality Tables'!$N$1:$DN$1,0),FALSE),VLOOKUP($T254,Fe_Annuity_Tables,MATCH(CL$3+3,'Mortality Tables'!$N$1:$DN$1,0),FALSE)),"")</f>
        <v/>
      </c>
      <c r="CM254" s="685" t="str">
        <f>IFERROR((CL254+AV254*Contr_Rate)*(1+Inv_Return)*IF($D254=$C$1,VLOOKUP($T254,Male_Annuity_Tables,MATCH($BS$3+3,'Mortality Tables'!$N$1:$DN$1,0),FALSE),VLOOKUP($T254,Fe_Annuity_Tables,MATCH(CM$3+3,'Mortality Tables'!$N$1:$DN$1,0),FALSE)),"")</f>
        <v/>
      </c>
      <c r="CN254" s="685" t="str">
        <f>IFERROR((CM254+AW254*Contr_Rate)*(1+Inv_Return)*IF($D254=$C$1,VLOOKUP($T254,Male_Annuity_Tables,MATCH($BS$3+3,'Mortality Tables'!$N$1:$DN$1,0),FALSE),VLOOKUP($T254,Fe_Annuity_Tables,MATCH(CN$3+3,'Mortality Tables'!$N$1:$DN$1,0),FALSE)),"")</f>
        <v/>
      </c>
      <c r="CO254" s="685" t="str">
        <f>IFERROR((CN254+AX254*Contr_Rate)*(1+Inv_Return)*IF($D254=$C$1,VLOOKUP($T254,Male_Annuity_Tables,MATCH($BS$3+3,'Mortality Tables'!$N$1:$DN$1,0),FALSE),VLOOKUP($T254,Fe_Annuity_Tables,MATCH(CO$3+3,'Mortality Tables'!$N$1:$DN$1,0),FALSE)),"")</f>
        <v/>
      </c>
      <c r="CP254" s="685" t="str">
        <f>IFERROR((CO254+AY254*Contr_Rate)*(1+Inv_Return)*IF($D254=$C$1,VLOOKUP($T254,Male_Annuity_Tables,MATCH($BS$3+3,'Mortality Tables'!$N$1:$DN$1,0),FALSE),VLOOKUP($T254,Fe_Annuity_Tables,MATCH(CP$3+3,'Mortality Tables'!$N$1:$DN$1,0),FALSE)),"")</f>
        <v/>
      </c>
      <c r="CQ254" s="685" t="str">
        <f>IFERROR((CP254+AZ254*Contr_Rate)*(1+Inv_Return)*IF($D254=$C$1,VLOOKUP($T254,Male_Annuity_Tables,MATCH($BS$3+3,'Mortality Tables'!$N$1:$DN$1,0),FALSE),VLOOKUP($T254,Fe_Annuity_Tables,MATCH(CQ$3+3,'Mortality Tables'!$N$1:$DN$1,0),FALSE)),"")</f>
        <v/>
      </c>
      <c r="CR254" s="685" t="str">
        <f>IFERROR((CQ254+BA254*Contr_Rate)*(1+Inv_Return)*IF($D254=$C$1,VLOOKUP($T254,Male_Annuity_Tables,MATCH($BS$3+3,'Mortality Tables'!$N$1:$DN$1,0),FALSE),VLOOKUP($T254,Fe_Annuity_Tables,MATCH(CR$3+3,'Mortality Tables'!$N$1:$DN$1,0),FALSE)),"")</f>
        <v/>
      </c>
      <c r="CS254" s="685" t="str">
        <f>IFERROR((CR254+BB254*Contr_Rate)*(1+Inv_Return)*IF($D254=$C$1,VLOOKUP($T254,Male_Annuity_Tables,MATCH($BS$3+3,'Mortality Tables'!$N$1:$DN$1,0),FALSE),VLOOKUP($T254,Fe_Annuity_Tables,MATCH(CS$3+3,'Mortality Tables'!$N$1:$DN$1,0),FALSE)),"")</f>
        <v/>
      </c>
      <c r="CT254" s="685" t="str">
        <f>IFERROR((CS254+BC254*Contr_Rate)*(1+Inv_Return)*IF($D254=$C$1,VLOOKUP($T254,Male_Annuity_Tables,MATCH($BS$3+3,'Mortality Tables'!$N$1:$DN$1,0),FALSE),VLOOKUP($T254,Fe_Annuity_Tables,MATCH(CT$3+3,'Mortality Tables'!$N$1:$DN$1,0),FALSE)),"")</f>
        <v/>
      </c>
      <c r="CU254" s="685" t="str">
        <f>IFERROR((CT254+BD254*Contr_Rate)*(1+Inv_Return)*IF($D254=$C$1,VLOOKUP($T254,Male_Annuity_Tables,MATCH($BS$3+3,'Mortality Tables'!$N$1:$DN$1,0),FALSE),VLOOKUP($T254,Fe_Annuity_Tables,MATCH(CU$3+3,'Mortality Tables'!$N$1:$DN$1,0),FALSE)),"")</f>
        <v/>
      </c>
      <c r="CV254" s="685" t="str">
        <f>IFERROR((CU254+BE254*Contr_Rate)*(1+Inv_Return)*IF($D254=$C$1,VLOOKUP($T254,Male_Annuity_Tables,MATCH($BS$3+3,'Mortality Tables'!$N$1:$DN$1,0),FALSE),VLOOKUP($T254,Fe_Annuity_Tables,MATCH(CV$3+3,'Mortality Tables'!$N$1:$DN$1,0),FALSE)),"")</f>
        <v/>
      </c>
      <c r="CW254" s="685" t="str">
        <f>IFERROR((CV254+BF254*Contr_Rate)*(1+Inv_Return)*IF($D254=$C$1,VLOOKUP($T254,Male_Annuity_Tables,MATCH($BS$3+3,'Mortality Tables'!$N$1:$DN$1,0),FALSE),VLOOKUP($T254,Fe_Annuity_Tables,MATCH(CW$3+3,'Mortality Tables'!$N$1:$DN$1,0),FALSE)),"")</f>
        <v/>
      </c>
      <c r="CX254" s="685" t="str">
        <f>IFERROR((CW254+BG254*Contr_Rate)*(1+Inv_Return)*IF($D254=$C$1,VLOOKUP($T254,Male_Annuity_Tables,MATCH($BS$3+3,'Mortality Tables'!$N$1:$DN$1,0),FALSE),VLOOKUP($T254,Fe_Annuity_Tables,MATCH(CX$3+3,'Mortality Tables'!$N$1:$DN$1,0),FALSE)),"")</f>
        <v/>
      </c>
      <c r="CY254" s="685" t="str">
        <f>IFERROR((CX254+BH254*Contr_Rate)*(1+Inv_Return)*IF($D254=$C$1,VLOOKUP($T254,Male_Annuity_Tables,MATCH($BS$3+3,'Mortality Tables'!$N$1:$DN$1,0),FALSE),VLOOKUP($T254,Fe_Annuity_Tables,MATCH(CY$3+3,'Mortality Tables'!$N$1:$DN$1,0),FALSE)),"")</f>
        <v/>
      </c>
      <c r="CZ254" s="685" t="str">
        <f>IFERROR((CY254+BI254*Contr_Rate)*(1+Inv_Return)*IF($D254=$C$1,VLOOKUP($T254,Male_Annuity_Tables,MATCH($BS$3+3,'Mortality Tables'!$N$1:$DN$1,0),FALSE),VLOOKUP($T254,Fe_Annuity_Tables,MATCH(CZ$3+3,'Mortality Tables'!$N$1:$DN$1,0),FALSE)),"")</f>
        <v/>
      </c>
      <c r="DA254" s="685" t="str">
        <f>IFERROR((CZ254+BJ254*Contr_Rate)*(1+Inv_Return)*IF($D254=$C$1,VLOOKUP($T254,Male_Annuity_Tables,MATCH($BS$3+3,'Mortality Tables'!$N$1:$DN$1,0),FALSE),VLOOKUP($T254,Fe_Annuity_Tables,MATCH(DA$3+3,'Mortality Tables'!$N$1:$DN$1,0),FALSE)),"")</f>
        <v/>
      </c>
      <c r="DB254" s="685" t="str">
        <f>IFERROR((DA254+BK254*Contr_Rate)*(1+Inv_Return)*IF($D254=$C$1,VLOOKUP($T254,Male_Annuity_Tables,MATCH($BS$3+3,'Mortality Tables'!$N$1:$DN$1,0),FALSE),VLOOKUP($T254,Fe_Annuity_Tables,MATCH(DB$3+3,'Mortality Tables'!$N$1:$DN$1,0),FALSE)),"")</f>
        <v/>
      </c>
      <c r="DC254" s="685" t="str">
        <f>IFERROR((DB254+BL254*Contr_Rate)*(1+Inv_Return)*IF($D254=$C$1,VLOOKUP($T254,Male_Annuity_Tables,MATCH($BS$3+3,'Mortality Tables'!$N$1:$DN$1,0),FALSE),VLOOKUP($T254,Fe_Annuity_Tables,MATCH(DC$3+3,'Mortality Tables'!$N$1:$DN$1,0),FALSE)),"")</f>
        <v/>
      </c>
      <c r="DD254" s="685" t="str">
        <f>IFERROR((DC254+BM254*Contr_Rate)*(1+Inv_Return)*IF($D254=$C$1,VLOOKUP($T254,Male_Annuity_Tables,MATCH($BS$3+3,'Mortality Tables'!$N$1:$DN$1,0),FALSE),VLOOKUP($T254,Fe_Annuity_Tables,MATCH(DD$3+3,'Mortality Tables'!$N$1:$DN$1,0),FALSE)),"")</f>
        <v/>
      </c>
      <c r="DE254" s="685" t="str">
        <f>IFERROR((DD254+BN254*Contr_Rate)*(1+Inv_Return)*IF($D254=$C$1,VLOOKUP($T254,Male_Annuity_Tables,MATCH($BS$3+3,'Mortality Tables'!$N$1:$DN$1,0),FALSE),VLOOKUP($T254,Fe_Annuity_Tables,MATCH(DE$3+3,'Mortality Tables'!$N$1:$DN$1,0),FALSE)),"")</f>
        <v/>
      </c>
      <c r="DF254" s="685" t="str">
        <f>IFERROR((DE254+BO254*Contr_Rate)*(1+Inv_Return)*IF($D254=$C$1,VLOOKUP($T254,Male_Annuity_Tables,MATCH($BS$3+3,'Mortality Tables'!$N$1:$DN$1,0),FALSE),VLOOKUP($T254,Fe_Annuity_Tables,MATCH(DF$3+3,'Mortality Tables'!$N$1:$DN$1,0),FALSE)),"")</f>
        <v/>
      </c>
      <c r="DG254" s="685" t="str">
        <f>IFERROR((DF254+BP254*Contr_Rate)*(1+Inv_Return)*IF($D254=$C$1,VLOOKUP($T254,Male_Annuity_Tables,MATCH($BS$3+3,'Mortality Tables'!$N$1:$DN$1,0),FALSE),VLOOKUP($T254,Fe_Annuity_Tables,MATCH(DG$3+3,'Mortality Tables'!$N$1:$DN$1,0),FALSE)),"")</f>
        <v/>
      </c>
      <c r="DH254" s="685" t="str">
        <f>IFERROR((DG254+BQ254*Contr_Rate)*(1+Inv_Return)*IF($D254=$C$1,VLOOKUP($T254,Male_Annuity_Tables,MATCH($BS$3+3,'Mortality Tables'!$N$1:$DN$1,0),FALSE),VLOOKUP($T254,Fe_Annuity_Tables,MATCH(DH$3+3,'Mortality Tables'!$N$1:$DN$1,0),FALSE)),"")</f>
        <v/>
      </c>
      <c r="DJ254" s="686">
        <f t="shared" si="144"/>
        <v>629596.50719885947</v>
      </c>
      <c r="DK254" s="680">
        <f t="shared" si="60"/>
        <v>8.8017766057058875</v>
      </c>
      <c r="DL254" s="686">
        <f t="shared" si="145"/>
        <v>47925.51307764143</v>
      </c>
      <c r="DM254" s="686">
        <f t="shared" si="132"/>
        <v>1394707.3374000001</v>
      </c>
      <c r="DN254" s="687">
        <f t="shared" si="146"/>
        <v>3.4362415535135644E-2</v>
      </c>
      <c r="DP254" s="688">
        <f t="shared" si="147"/>
        <v>36139.154311468134</v>
      </c>
      <c r="DQ254" s="688" t="str">
        <f t="shared" si="148"/>
        <v/>
      </c>
      <c r="DR254" s="688" t="str">
        <f t="shared" si="149"/>
        <v/>
      </c>
    </row>
    <row r="255" spans="1:122" s="657" customFormat="1" ht="14.5">
      <c r="A255" s="675" t="s">
        <v>1578</v>
      </c>
      <c r="B255" s="675" t="s">
        <v>1579</v>
      </c>
      <c r="C255" s="675" t="s">
        <v>115</v>
      </c>
      <c r="D255" s="675" t="s">
        <v>61</v>
      </c>
      <c r="E255" s="676">
        <v>28334</v>
      </c>
      <c r="F255" s="677">
        <v>36135</v>
      </c>
      <c r="G255" s="677">
        <v>44163</v>
      </c>
      <c r="H255" s="678">
        <v>963037</v>
      </c>
      <c r="I255" s="678">
        <v>69319.67</v>
      </c>
      <c r="J255" s="678">
        <v>71469.440000000002</v>
      </c>
      <c r="K255" s="678"/>
      <c r="L255" s="678">
        <v>140789.10999999999</v>
      </c>
      <c r="M255" s="679">
        <f>IF(COUNTIF($A$4:A255,A255)=1,0,1)</f>
        <v>0</v>
      </c>
      <c r="N255" s="680" t="str">
        <f t="shared" si="138"/>
        <v>Okay</v>
      </c>
      <c r="O255" s="680" t="str">
        <f t="shared" si="139"/>
        <v>TRUE</v>
      </c>
      <c r="P255" s="680" t="b">
        <f t="shared" si="140"/>
        <v>1</v>
      </c>
      <c r="Q255" s="680" t="b">
        <f t="shared" si="76"/>
        <v>1</v>
      </c>
      <c r="R255" s="680" t="b">
        <f t="shared" si="77"/>
        <v>1</v>
      </c>
      <c r="S255" s="681">
        <f t="shared" si="141"/>
        <v>21.372602739726027</v>
      </c>
      <c r="T255" s="682">
        <f t="shared" si="78"/>
        <v>47</v>
      </c>
      <c r="U255" s="682">
        <f t="shared" si="161"/>
        <v>43</v>
      </c>
      <c r="V255" s="682">
        <f t="shared" si="79"/>
        <v>4.0904109589041093</v>
      </c>
      <c r="W255" s="682">
        <f t="shared" si="142"/>
        <v>13</v>
      </c>
      <c r="X255" s="683">
        <f t="shared" si="143"/>
        <v>1830258.4299999997</v>
      </c>
      <c r="Y255" s="684">
        <f t="shared" si="123"/>
        <v>4.1700000000000001E-3</v>
      </c>
      <c r="Z255" s="684">
        <f>IF($D255=$C$1,VLOOKUP($T255,Male_Annuity_Tables,MATCH($W255+2,'Mortality Tables'!$DS$1:$HT$1,0),FALSE),VLOOKUP($T255,Fe_Annuity_Tables,MATCH($W255+2,'Mortality Tables'!$M$1:$DN$1,0),FALSE))</f>
        <v>0.25379495294068527</v>
      </c>
      <c r="AA255" s="664"/>
      <c r="AB255" s="685">
        <f t="shared" si="159"/>
        <v>1012103.7351500001</v>
      </c>
      <c r="AC255" s="685">
        <f t="shared" si="159"/>
        <v>1063670.4204558926</v>
      </c>
      <c r="AD255" s="685">
        <f t="shared" si="159"/>
        <v>1117864.4283781203</v>
      </c>
      <c r="AE255" s="685">
        <f t="shared" si="159"/>
        <v>1174819.6210039856</v>
      </c>
      <c r="AF255" s="685">
        <f t="shared" si="159"/>
        <v>1234676.6806941386</v>
      </c>
      <c r="AG255" s="685">
        <f t="shared" si="159"/>
        <v>1297583.4575755051</v>
      </c>
      <c r="AH255" s="685">
        <f t="shared" si="159"/>
        <v>1363695.334738977</v>
      </c>
      <c r="AI255" s="685">
        <f t="shared" si="159"/>
        <v>1433175.6120439281</v>
      </c>
      <c r="AJ255" s="685">
        <f t="shared" si="159"/>
        <v>1506195.9094775664</v>
      </c>
      <c r="AK255" s="685">
        <f t="shared" si="159"/>
        <v>1582936.5910654482</v>
      </c>
      <c r="AL255" s="685">
        <f t="shared" si="159"/>
        <v>1663587.2103802329</v>
      </c>
      <c r="AM255" s="685">
        <f t="shared" si="159"/>
        <v>1748346.9787491059</v>
      </c>
      <c r="AN255" s="685">
        <f t="shared" si="159"/>
        <v>1837425.2573163726</v>
      </c>
      <c r="AO255" s="685" t="str">
        <f t="shared" si="159"/>
        <v/>
      </c>
      <c r="AP255" s="685" t="str">
        <f t="shared" si="159"/>
        <v/>
      </c>
      <c r="AQ255" s="685" t="str">
        <f t="shared" si="159"/>
        <v/>
      </c>
      <c r="AR255" s="685" t="str">
        <f t="shared" si="158"/>
        <v/>
      </c>
      <c r="AS255" s="685" t="str">
        <f t="shared" si="158"/>
        <v/>
      </c>
      <c r="AT255" s="685" t="str">
        <f t="shared" si="158"/>
        <v/>
      </c>
      <c r="AU255" s="685" t="str">
        <f t="shared" si="158"/>
        <v/>
      </c>
      <c r="AV255" s="685" t="str">
        <f t="shared" si="158"/>
        <v/>
      </c>
      <c r="AW255" s="685" t="str">
        <f t="shared" si="158"/>
        <v/>
      </c>
      <c r="AX255" s="685" t="str">
        <f t="shared" si="158"/>
        <v/>
      </c>
      <c r="AY255" s="685" t="str">
        <f t="shared" si="158"/>
        <v/>
      </c>
      <c r="AZ255" s="685" t="str">
        <f t="shared" si="158"/>
        <v/>
      </c>
      <c r="BA255" s="685" t="str">
        <f t="shared" si="158"/>
        <v/>
      </c>
      <c r="BB255" s="685" t="str">
        <f t="shared" si="158"/>
        <v/>
      </c>
      <c r="BC255" s="685" t="str">
        <f t="shared" si="158"/>
        <v/>
      </c>
      <c r="BD255" s="685" t="str">
        <f t="shared" si="158"/>
        <v/>
      </c>
      <c r="BE255" s="685" t="str">
        <f t="shared" si="158"/>
        <v/>
      </c>
      <c r="BF255" s="685" t="str">
        <f t="shared" si="158"/>
        <v/>
      </c>
      <c r="BG255" s="685" t="str">
        <f t="shared" si="162"/>
        <v/>
      </c>
      <c r="BH255" s="685" t="str">
        <f t="shared" si="162"/>
        <v/>
      </c>
      <c r="BI255" s="685" t="str">
        <f t="shared" si="157"/>
        <v/>
      </c>
      <c r="BJ255" s="685" t="str">
        <f t="shared" si="157"/>
        <v/>
      </c>
      <c r="BK255" s="685" t="str">
        <f t="shared" si="157"/>
        <v/>
      </c>
      <c r="BL255" s="685" t="str">
        <f t="shared" si="157"/>
        <v/>
      </c>
      <c r="BM255" s="685" t="str">
        <f t="shared" si="157"/>
        <v/>
      </c>
      <c r="BN255" s="685" t="str">
        <f t="shared" si="157"/>
        <v/>
      </c>
      <c r="BO255" s="685" t="str">
        <f t="shared" si="160"/>
        <v/>
      </c>
      <c r="BP255" s="685" t="str">
        <f t="shared" si="160"/>
        <v/>
      </c>
      <c r="BQ255" s="685" t="str">
        <f t="shared" si="160"/>
        <v/>
      </c>
      <c r="BR255" s="529"/>
      <c r="BS255" s="685">
        <f>IFERROR(($L255+AB255*Contr_Rate)*(1+Inv_Return)*IF($D255=$C$1,VLOOKUP($T255,Male_Annuity_Tables,MATCH($BS$3+3,'Mortality Tables'!$N$1:$DN$1,0),FALSE),VLOOKUP($T255,Fe_Annuity_Tables,MATCH(BS$3+3,'Mortality Tables'!$N$1:$DN$1,0),FALSE)),"")</f>
        <v>386581.2442812536</v>
      </c>
      <c r="BT255" s="685">
        <f>IFERROR(($BS255+AC255*Contr_Rate)*(1+Inv_Return)*IF($D255=$C$1,VLOOKUP($T255,Male_Annuity_Tables,MATCH($BS$3+3,'Mortality Tables'!$N$1:$DN$1,0),FALSE),VLOOKUP($T255,Fe_Annuity_Tables,MATCH(BT$3+3,'Mortality Tables'!$N$1:$DN$1,0),FALSE)),"")</f>
        <v>613841.47271828656</v>
      </c>
      <c r="BU255" s="685">
        <f>IFERROR((BT255+AD255*Contr_Rate)*(1+Inv_Return)*IF($D255=$C$1,VLOOKUP($T255,Male_Annuity_Tables,MATCH($BS$3+3,'Mortality Tables'!$N$1:$DN$1,0),FALSE),VLOOKUP($T255,Fe_Annuity_Tables,MATCH(BU$3+3,'Mortality Tables'!$N$1:$DN$1,0),FALSE)),"")</f>
        <v>825667.24373220711</v>
      </c>
      <c r="BV255" s="685">
        <f>IFERROR((BU255+AE255*Contr_Rate)*(1+Inv_Return)*IF($D255=$C$1,VLOOKUP($T255,Male_Annuity_Tables,MATCH($BS$3+3,'Mortality Tables'!$N$1:$DN$1,0),FALSE),VLOOKUP($T255,Fe_Annuity_Tables,MATCH(BV$3+3,'Mortality Tables'!$N$1:$DN$1,0),FALSE)),"")</f>
        <v>1024787.821098706</v>
      </c>
      <c r="BW255" s="685">
        <f>IFERROR((BV255+AF255*Contr_Rate)*(1+Inv_Return)*IF($D255=$C$1,VLOOKUP($T255,Male_Annuity_Tables,MATCH($BS$3+3,'Mortality Tables'!$N$1:$DN$1,0),FALSE),VLOOKUP($T255,Fe_Annuity_Tables,MATCH(BW$3+3,'Mortality Tables'!$N$1:$DN$1,0),FALSE)),"")</f>
        <v>1213613.9810636642</v>
      </c>
      <c r="BX255" s="685">
        <f>IFERROR((BW255+AG255*Contr_Rate)*(1+Inv_Return)*IF($D255=$C$1,VLOOKUP($T255,Male_Annuity_Tables,MATCH($BS$3+3,'Mortality Tables'!$N$1:$DN$1,0),FALSE),VLOOKUP($T255,Fe_Annuity_Tables,MATCH(BX$3+3,'Mortality Tables'!$N$1:$DN$1,0),FALSE)),"")</f>
        <v>1394281.3323176731</v>
      </c>
      <c r="BY255" s="685">
        <f>IFERROR((BX255+AH255*Contr_Rate)*(1+Inv_Return)*IF($D255=$C$1,VLOOKUP($T255,Male_Annuity_Tables,MATCH($BS$3+3,'Mortality Tables'!$N$1:$DN$1,0),FALSE),VLOOKUP($T255,Fe_Annuity_Tables,MATCH(BY$3+3,'Mortality Tables'!$N$1:$DN$1,0),FALSE)),"")</f>
        <v>1568688.0934014535</v>
      </c>
      <c r="BZ255" s="685">
        <f>IFERROR((BY255+AI255*Contr_Rate)*(1+Inv_Return)*IF($D255=$C$1,VLOOKUP($T255,Male_Annuity_Tables,MATCH($BS$3+3,'Mortality Tables'!$N$1:$DN$1,0),FALSE),VLOOKUP($T255,Fe_Annuity_Tables,MATCH(BZ$3+3,'Mortality Tables'!$N$1:$DN$1,0),FALSE)),"")</f>
        <v>1738528.0537343454</v>
      </c>
      <c r="CA255" s="685">
        <f>IFERROR((BZ255+AJ255*Contr_Rate)*(1+Inv_Return)*IF($D255=$C$1,VLOOKUP($T255,Male_Annuity_Tables,MATCH($BS$3+3,'Mortality Tables'!$N$1:$DN$1,0),FALSE),VLOOKUP($T255,Fe_Annuity_Tables,MATCH(CA$3+3,'Mortality Tables'!$N$1:$DN$1,0),FALSE)),"")</f>
        <v>1905319.3501952915</v>
      </c>
      <c r="CB255" s="685">
        <f>IFERROR((CA255+AK255*Contr_Rate)*(1+Inv_Return)*IF($D255=$C$1,VLOOKUP($T255,Male_Annuity_Tables,MATCH($BS$3+3,'Mortality Tables'!$N$1:$DN$1,0),FALSE),VLOOKUP($T255,Fe_Annuity_Tables,MATCH(CB$3+3,'Mortality Tables'!$N$1:$DN$1,0),FALSE)),"")</f>
        <v>2070429.6092033959</v>
      </c>
      <c r="CC255" s="685">
        <f>IFERROR((CB255+AL255*Contr_Rate)*(1+Inv_Return)*IF($D255=$C$1,VLOOKUP($T255,Male_Annuity_Tables,MATCH($BS$3+3,'Mortality Tables'!$N$1:$DN$1,0),FALSE),VLOOKUP($T255,Fe_Annuity_Tables,MATCH(CC$3+3,'Mortality Tables'!$N$1:$DN$1,0),FALSE)),"")</f>
        <v>2235097.9329456291</v>
      </c>
      <c r="CD255" s="685">
        <f>IFERROR((CC255+AM255*Contr_Rate)*(1+Inv_Return)*IF($D255=$C$1,VLOOKUP($T255,Male_Annuity_Tables,MATCH($BS$3+3,'Mortality Tables'!$N$1:$DN$1,0),FALSE),VLOOKUP($T255,Fe_Annuity_Tables,MATCH(CD$3+3,'Mortality Tables'!$N$1:$DN$1,0),FALSE)),"")</f>
        <v>2400454.1463929121</v>
      </c>
      <c r="CE255" s="685">
        <f>IFERROR((CD255+AN255*Contr_Rate)*(1+Inv_Return)*IF($D255=$C$1,VLOOKUP($T255,Male_Annuity_Tables,MATCH($BS$3+3,'Mortality Tables'!$N$1:$DN$1,0),FALSE),VLOOKUP($T255,Fe_Annuity_Tables,MATCH(CE$3+3,'Mortality Tables'!$N$1:$DN$1,0),FALSE)),"")</f>
        <v>2567535.6678239182</v>
      </c>
      <c r="CF255" s="685" t="str">
        <f>IFERROR((CE255+AO255*Contr_Rate)*(1+Inv_Return)*IF($D255=$C$1,VLOOKUP($T255,Male_Annuity_Tables,MATCH($BS$3+3,'Mortality Tables'!$N$1:$DN$1,0),FALSE),VLOOKUP($T255,Fe_Annuity_Tables,MATCH(CF$3+3,'Mortality Tables'!$N$1:$DN$1,0),FALSE)),"")</f>
        <v/>
      </c>
      <c r="CG255" s="685" t="str">
        <f>IFERROR((CF255+AP255*Contr_Rate)*(1+Inv_Return)*IF($D255=$C$1,VLOOKUP($T255,Male_Annuity_Tables,MATCH($BS$3+3,'Mortality Tables'!$N$1:$DN$1,0),FALSE),VLOOKUP($T255,Fe_Annuity_Tables,MATCH(CG$3+3,'Mortality Tables'!$N$1:$DN$1,0),FALSE)),"")</f>
        <v/>
      </c>
      <c r="CH255" s="685" t="str">
        <f>IFERROR((CG255+AQ255*Contr_Rate)*(1+Inv_Return)*IF($D255=$C$1,VLOOKUP($T255,Male_Annuity_Tables,MATCH($BS$3+3,'Mortality Tables'!$N$1:$DN$1,0),FALSE),VLOOKUP($T255,Fe_Annuity_Tables,MATCH(CH$3+3,'Mortality Tables'!$N$1:$DN$1,0),FALSE)),"")</f>
        <v/>
      </c>
      <c r="CI255" s="685" t="str">
        <f>IFERROR((CH255+AR255*Contr_Rate)*(1+Inv_Return)*IF($D255=$C$1,VLOOKUP($T255,Male_Annuity_Tables,MATCH($BS$3+3,'Mortality Tables'!$N$1:$DN$1,0),FALSE),VLOOKUP($T255,Fe_Annuity_Tables,MATCH(CI$3+3,'Mortality Tables'!$N$1:$DN$1,0),FALSE)),"")</f>
        <v/>
      </c>
      <c r="CJ255" s="685" t="str">
        <f>IFERROR((CI255+AS255*Contr_Rate)*(1+Inv_Return)*IF($D255=$C$1,VLOOKUP($T255,Male_Annuity_Tables,MATCH($BS$3+3,'Mortality Tables'!$N$1:$DN$1,0),FALSE),VLOOKUP($T255,Fe_Annuity_Tables,MATCH(CJ$3+3,'Mortality Tables'!$N$1:$DN$1,0),FALSE)),"")</f>
        <v/>
      </c>
      <c r="CK255" s="685" t="str">
        <f>IFERROR((CJ255+AT255*Contr_Rate)*(1+Inv_Return)*IF($D255=$C$1,VLOOKUP($T255,Male_Annuity_Tables,MATCH($BS$3+3,'Mortality Tables'!$N$1:$DN$1,0),FALSE),VLOOKUP($T255,Fe_Annuity_Tables,MATCH(CK$3+3,'Mortality Tables'!$N$1:$DN$1,0),FALSE)),"")</f>
        <v/>
      </c>
      <c r="CL255" s="685" t="str">
        <f>IFERROR((CK255+AU255*Contr_Rate)*(1+Inv_Return)*IF($D255=$C$1,VLOOKUP($T255,Male_Annuity_Tables,MATCH($BS$3+3,'Mortality Tables'!$N$1:$DN$1,0),FALSE),VLOOKUP($T255,Fe_Annuity_Tables,MATCH(CL$3+3,'Mortality Tables'!$N$1:$DN$1,0),FALSE)),"")</f>
        <v/>
      </c>
      <c r="CM255" s="685" t="str">
        <f>IFERROR((CL255+AV255*Contr_Rate)*(1+Inv_Return)*IF($D255=$C$1,VLOOKUP($T255,Male_Annuity_Tables,MATCH($BS$3+3,'Mortality Tables'!$N$1:$DN$1,0),FALSE),VLOOKUP($T255,Fe_Annuity_Tables,MATCH(CM$3+3,'Mortality Tables'!$N$1:$DN$1,0),FALSE)),"")</f>
        <v/>
      </c>
      <c r="CN255" s="685" t="str">
        <f>IFERROR((CM255+AW255*Contr_Rate)*(1+Inv_Return)*IF($D255=$C$1,VLOOKUP($T255,Male_Annuity_Tables,MATCH($BS$3+3,'Mortality Tables'!$N$1:$DN$1,0),FALSE),VLOOKUP($T255,Fe_Annuity_Tables,MATCH(CN$3+3,'Mortality Tables'!$N$1:$DN$1,0),FALSE)),"")</f>
        <v/>
      </c>
      <c r="CO255" s="685" t="str">
        <f>IFERROR((CN255+AX255*Contr_Rate)*(1+Inv_Return)*IF($D255=$C$1,VLOOKUP($T255,Male_Annuity_Tables,MATCH($BS$3+3,'Mortality Tables'!$N$1:$DN$1,0),FALSE),VLOOKUP($T255,Fe_Annuity_Tables,MATCH(CO$3+3,'Mortality Tables'!$N$1:$DN$1,0),FALSE)),"")</f>
        <v/>
      </c>
      <c r="CP255" s="685" t="str">
        <f>IFERROR((CO255+AY255*Contr_Rate)*(1+Inv_Return)*IF($D255=$C$1,VLOOKUP($T255,Male_Annuity_Tables,MATCH($BS$3+3,'Mortality Tables'!$N$1:$DN$1,0),FALSE),VLOOKUP($T255,Fe_Annuity_Tables,MATCH(CP$3+3,'Mortality Tables'!$N$1:$DN$1,0),FALSE)),"")</f>
        <v/>
      </c>
      <c r="CQ255" s="685" t="str">
        <f>IFERROR((CP255+AZ255*Contr_Rate)*(1+Inv_Return)*IF($D255=$C$1,VLOOKUP($T255,Male_Annuity_Tables,MATCH($BS$3+3,'Mortality Tables'!$N$1:$DN$1,0),FALSE),VLOOKUP($T255,Fe_Annuity_Tables,MATCH(CQ$3+3,'Mortality Tables'!$N$1:$DN$1,0),FALSE)),"")</f>
        <v/>
      </c>
      <c r="CR255" s="685" t="str">
        <f>IFERROR((CQ255+BA255*Contr_Rate)*(1+Inv_Return)*IF($D255=$C$1,VLOOKUP($T255,Male_Annuity_Tables,MATCH($BS$3+3,'Mortality Tables'!$N$1:$DN$1,0),FALSE),VLOOKUP($T255,Fe_Annuity_Tables,MATCH(CR$3+3,'Mortality Tables'!$N$1:$DN$1,0),FALSE)),"")</f>
        <v/>
      </c>
      <c r="CS255" s="685" t="str">
        <f>IFERROR((CR255+BB255*Contr_Rate)*(1+Inv_Return)*IF($D255=$C$1,VLOOKUP($T255,Male_Annuity_Tables,MATCH($BS$3+3,'Mortality Tables'!$N$1:$DN$1,0),FALSE),VLOOKUP($T255,Fe_Annuity_Tables,MATCH(CS$3+3,'Mortality Tables'!$N$1:$DN$1,0),FALSE)),"")</f>
        <v/>
      </c>
      <c r="CT255" s="685" t="str">
        <f>IFERROR((CS255+BC255*Contr_Rate)*(1+Inv_Return)*IF($D255=$C$1,VLOOKUP($T255,Male_Annuity_Tables,MATCH($BS$3+3,'Mortality Tables'!$N$1:$DN$1,0),FALSE),VLOOKUP($T255,Fe_Annuity_Tables,MATCH(CT$3+3,'Mortality Tables'!$N$1:$DN$1,0),FALSE)),"")</f>
        <v/>
      </c>
      <c r="CU255" s="685" t="str">
        <f>IFERROR((CT255+BD255*Contr_Rate)*(1+Inv_Return)*IF($D255=$C$1,VLOOKUP($T255,Male_Annuity_Tables,MATCH($BS$3+3,'Mortality Tables'!$N$1:$DN$1,0),FALSE),VLOOKUP($T255,Fe_Annuity_Tables,MATCH(CU$3+3,'Mortality Tables'!$N$1:$DN$1,0),FALSE)),"")</f>
        <v/>
      </c>
      <c r="CV255" s="685" t="str">
        <f>IFERROR((CU255+BE255*Contr_Rate)*(1+Inv_Return)*IF($D255=$C$1,VLOOKUP($T255,Male_Annuity_Tables,MATCH($BS$3+3,'Mortality Tables'!$N$1:$DN$1,0),FALSE),VLOOKUP($T255,Fe_Annuity_Tables,MATCH(CV$3+3,'Mortality Tables'!$N$1:$DN$1,0),FALSE)),"")</f>
        <v/>
      </c>
      <c r="CW255" s="685" t="str">
        <f>IFERROR((CV255+BF255*Contr_Rate)*(1+Inv_Return)*IF($D255=$C$1,VLOOKUP($T255,Male_Annuity_Tables,MATCH($BS$3+3,'Mortality Tables'!$N$1:$DN$1,0),FALSE),VLOOKUP($T255,Fe_Annuity_Tables,MATCH(CW$3+3,'Mortality Tables'!$N$1:$DN$1,0),FALSE)),"")</f>
        <v/>
      </c>
      <c r="CX255" s="685" t="str">
        <f>IFERROR((CW255+BG255*Contr_Rate)*(1+Inv_Return)*IF($D255=$C$1,VLOOKUP($T255,Male_Annuity_Tables,MATCH($BS$3+3,'Mortality Tables'!$N$1:$DN$1,0),FALSE),VLOOKUP($T255,Fe_Annuity_Tables,MATCH(CX$3+3,'Mortality Tables'!$N$1:$DN$1,0),FALSE)),"")</f>
        <v/>
      </c>
      <c r="CY255" s="685" t="str">
        <f>IFERROR((CX255+BH255*Contr_Rate)*(1+Inv_Return)*IF($D255=$C$1,VLOOKUP($T255,Male_Annuity_Tables,MATCH($BS$3+3,'Mortality Tables'!$N$1:$DN$1,0),FALSE),VLOOKUP($T255,Fe_Annuity_Tables,MATCH(CY$3+3,'Mortality Tables'!$N$1:$DN$1,0),FALSE)),"")</f>
        <v/>
      </c>
      <c r="CZ255" s="685" t="str">
        <f>IFERROR((CY255+BI255*Contr_Rate)*(1+Inv_Return)*IF($D255=$C$1,VLOOKUP($T255,Male_Annuity_Tables,MATCH($BS$3+3,'Mortality Tables'!$N$1:$DN$1,0),FALSE),VLOOKUP($T255,Fe_Annuity_Tables,MATCH(CZ$3+3,'Mortality Tables'!$N$1:$DN$1,0),FALSE)),"")</f>
        <v/>
      </c>
      <c r="DA255" s="685" t="str">
        <f>IFERROR((CZ255+BJ255*Contr_Rate)*(1+Inv_Return)*IF($D255=$C$1,VLOOKUP($T255,Male_Annuity_Tables,MATCH($BS$3+3,'Mortality Tables'!$N$1:$DN$1,0),FALSE),VLOOKUP($T255,Fe_Annuity_Tables,MATCH(DA$3+3,'Mortality Tables'!$N$1:$DN$1,0),FALSE)),"")</f>
        <v/>
      </c>
      <c r="DB255" s="685" t="str">
        <f>IFERROR((DA255+BK255*Contr_Rate)*(1+Inv_Return)*IF($D255=$C$1,VLOOKUP($T255,Male_Annuity_Tables,MATCH($BS$3+3,'Mortality Tables'!$N$1:$DN$1,0),FALSE),VLOOKUP($T255,Fe_Annuity_Tables,MATCH(DB$3+3,'Mortality Tables'!$N$1:$DN$1,0),FALSE)),"")</f>
        <v/>
      </c>
      <c r="DC255" s="685" t="str">
        <f>IFERROR((DB255+BL255*Contr_Rate)*(1+Inv_Return)*IF($D255=$C$1,VLOOKUP($T255,Male_Annuity_Tables,MATCH($BS$3+3,'Mortality Tables'!$N$1:$DN$1,0),FALSE),VLOOKUP($T255,Fe_Annuity_Tables,MATCH(DC$3+3,'Mortality Tables'!$N$1:$DN$1,0),FALSE)),"")</f>
        <v/>
      </c>
      <c r="DD255" s="685" t="str">
        <f>IFERROR((DC255+BM255*Contr_Rate)*(1+Inv_Return)*IF($D255=$C$1,VLOOKUP($T255,Male_Annuity_Tables,MATCH($BS$3+3,'Mortality Tables'!$N$1:$DN$1,0),FALSE),VLOOKUP($T255,Fe_Annuity_Tables,MATCH(DD$3+3,'Mortality Tables'!$N$1:$DN$1,0),FALSE)),"")</f>
        <v/>
      </c>
      <c r="DE255" s="685" t="str">
        <f>IFERROR((DD255+BN255*Contr_Rate)*(1+Inv_Return)*IF($D255=$C$1,VLOOKUP($T255,Male_Annuity_Tables,MATCH($BS$3+3,'Mortality Tables'!$N$1:$DN$1,0),FALSE),VLOOKUP($T255,Fe_Annuity_Tables,MATCH(DE$3+3,'Mortality Tables'!$N$1:$DN$1,0),FALSE)),"")</f>
        <v/>
      </c>
      <c r="DF255" s="685" t="str">
        <f>IFERROR((DE255+BO255*Contr_Rate)*(1+Inv_Return)*IF($D255=$C$1,VLOOKUP($T255,Male_Annuity_Tables,MATCH($BS$3+3,'Mortality Tables'!$N$1:$DN$1,0),FALSE),VLOOKUP($T255,Fe_Annuity_Tables,MATCH(DF$3+3,'Mortality Tables'!$N$1:$DN$1,0),FALSE)),"")</f>
        <v/>
      </c>
      <c r="DG255" s="685" t="str">
        <f>IFERROR((DF255+BP255*Contr_Rate)*(1+Inv_Return)*IF($D255=$C$1,VLOOKUP($T255,Male_Annuity_Tables,MATCH($BS$3+3,'Mortality Tables'!$N$1:$DN$1,0),FALSE),VLOOKUP($T255,Fe_Annuity_Tables,MATCH(DG$3+3,'Mortality Tables'!$N$1:$DN$1,0),FALSE)),"")</f>
        <v/>
      </c>
      <c r="DH255" s="685" t="str">
        <f>IFERROR((DG255+BQ255*Contr_Rate)*(1+Inv_Return)*IF($D255=$C$1,VLOOKUP($T255,Male_Annuity_Tables,MATCH($BS$3+3,'Mortality Tables'!$N$1:$DN$1,0),FALSE),VLOOKUP($T255,Fe_Annuity_Tables,MATCH(DH$3+3,'Mortality Tables'!$N$1:$DN$1,0),FALSE)),"")</f>
        <v/>
      </c>
      <c r="DJ255" s="686">
        <f t="shared" si="144"/>
        <v>2567535.6678239182</v>
      </c>
      <c r="DK255" s="680">
        <f t="shared" si="60"/>
        <v>8.0909277508679907</v>
      </c>
      <c r="DL255" s="686">
        <f t="shared" si="145"/>
        <v>212614.54191794977</v>
      </c>
      <c r="DM255" s="686">
        <f t="shared" si="132"/>
        <v>1837425.2573163726</v>
      </c>
      <c r="DN255" s="687">
        <f t="shared" si="146"/>
        <v>0.11571330102889799</v>
      </c>
      <c r="DP255" s="688">
        <f t="shared" si="147"/>
        <v>59357.423862542943</v>
      </c>
      <c r="DQ255" s="688">
        <f t="shared" si="148"/>
        <v>94450.252803480951</v>
      </c>
      <c r="DR255" s="688">
        <f t="shared" si="149"/>
        <v>127359.17234569295</v>
      </c>
    </row>
    <row r="256" spans="1:122" s="657" customFormat="1" ht="14.5">
      <c r="A256" s="675" t="s">
        <v>1580</v>
      </c>
      <c r="B256" s="675" t="s">
        <v>1581</v>
      </c>
      <c r="C256" s="675" t="s">
        <v>116</v>
      </c>
      <c r="D256" s="675" t="s">
        <v>60</v>
      </c>
      <c r="E256" s="676">
        <v>29501</v>
      </c>
      <c r="F256" s="677">
        <v>37214</v>
      </c>
      <c r="G256" s="677">
        <v>39875</v>
      </c>
      <c r="H256" s="678">
        <v>1639310</v>
      </c>
      <c r="I256" s="678">
        <v>142144.54999999999</v>
      </c>
      <c r="J256" s="678">
        <v>152519.54999999999</v>
      </c>
      <c r="K256" s="678">
        <v>10884.48</v>
      </c>
      <c r="L256" s="678">
        <v>305548.57999999996</v>
      </c>
      <c r="M256" s="679">
        <f>IF(COUNTIF($A$4:A256,A256)=1,0,1)</f>
        <v>0</v>
      </c>
      <c r="N256" s="680" t="str">
        <f t="shared" si="138"/>
        <v>Okay</v>
      </c>
      <c r="O256" s="680" t="str">
        <f t="shared" si="139"/>
        <v>TRUE</v>
      </c>
      <c r="P256" s="680" t="b">
        <f t="shared" si="140"/>
        <v>1</v>
      </c>
      <c r="Q256" s="680" t="b">
        <f t="shared" si="76"/>
        <v>1</v>
      </c>
      <c r="R256" s="680" t="b">
        <f t="shared" si="77"/>
        <v>1</v>
      </c>
      <c r="S256" s="681">
        <f t="shared" si="141"/>
        <v>21.13150684931507</v>
      </c>
      <c r="T256" s="682">
        <f t="shared" si="78"/>
        <v>44</v>
      </c>
      <c r="U256" s="682">
        <f t="shared" si="161"/>
        <v>28</v>
      </c>
      <c r="V256" s="682">
        <f t="shared" si="79"/>
        <v>15.838356164383562</v>
      </c>
      <c r="W256" s="682">
        <f t="shared" si="142"/>
        <v>16</v>
      </c>
      <c r="X256" s="683">
        <f t="shared" si="143"/>
        <v>4888777.2799999993</v>
      </c>
      <c r="Y256" s="684">
        <f t="shared" si="123"/>
        <v>2.4499999999999999E-3</v>
      </c>
      <c r="Z256" s="684">
        <f>IF($D256=$C$1,VLOOKUP($T256,Male_Annuity_Tables,MATCH($W256+2,'Mortality Tables'!$DS$1:$HT$1,0),FALSE),VLOOKUP($T256,Fe_Annuity_Tables,MATCH($W256+2,'Mortality Tables'!$M$1:$DN$1,0),FALSE))</f>
        <v>0.16022938162310044</v>
      </c>
      <c r="AA256" s="664"/>
      <c r="AB256" s="685">
        <f t="shared" si="159"/>
        <v>1722832.8445000001</v>
      </c>
      <c r="AC256" s="685">
        <f t="shared" si="159"/>
        <v>1810611.1779272752</v>
      </c>
      <c r="AD256" s="685">
        <f t="shared" si="159"/>
        <v>1902861.81744267</v>
      </c>
      <c r="AE256" s="685">
        <f t="shared" si="159"/>
        <v>1999812.6270413739</v>
      </c>
      <c r="AF256" s="685">
        <f t="shared" si="159"/>
        <v>2101703.0803891318</v>
      </c>
      <c r="AG256" s="685">
        <f t="shared" si="159"/>
        <v>2208784.8523349585</v>
      </c>
      <c r="AH256" s="685">
        <f t="shared" si="159"/>
        <v>2321322.4405614245</v>
      </c>
      <c r="AI256" s="685">
        <f t="shared" si="159"/>
        <v>2439593.8189080292</v>
      </c>
      <c r="AJ256" s="685">
        <f t="shared" si="159"/>
        <v>2563891.1239813934</v>
      </c>
      <c r="AK256" s="685">
        <f t="shared" si="159"/>
        <v>2694521.3767482457</v>
      </c>
      <c r="AL256" s="685">
        <f t="shared" si="159"/>
        <v>2831807.2408935688</v>
      </c>
      <c r="AM256" s="685">
        <f t="shared" si="159"/>
        <v>2976087.819817096</v>
      </c>
      <c r="AN256" s="685">
        <f t="shared" si="159"/>
        <v>3127719.4942367771</v>
      </c>
      <c r="AO256" s="685">
        <f t="shared" si="159"/>
        <v>3287076.8024681415</v>
      </c>
      <c r="AP256" s="685">
        <f t="shared" si="159"/>
        <v>3454553.3655538931</v>
      </c>
      <c r="AQ256" s="685">
        <f t="shared" si="159"/>
        <v>3630562.8595288638</v>
      </c>
      <c r="AR256" s="685" t="str">
        <f t="shared" si="158"/>
        <v/>
      </c>
      <c r="AS256" s="685" t="str">
        <f t="shared" si="158"/>
        <v/>
      </c>
      <c r="AT256" s="685" t="str">
        <f t="shared" si="158"/>
        <v/>
      </c>
      <c r="AU256" s="685" t="str">
        <f t="shared" si="158"/>
        <v/>
      </c>
      <c r="AV256" s="685" t="str">
        <f t="shared" si="158"/>
        <v/>
      </c>
      <c r="AW256" s="685" t="str">
        <f t="shared" si="158"/>
        <v/>
      </c>
      <c r="AX256" s="685" t="str">
        <f t="shared" si="158"/>
        <v/>
      </c>
      <c r="AY256" s="685" t="str">
        <f t="shared" si="158"/>
        <v/>
      </c>
      <c r="AZ256" s="685" t="str">
        <f t="shared" si="158"/>
        <v/>
      </c>
      <c r="BA256" s="685" t="str">
        <f t="shared" si="158"/>
        <v/>
      </c>
      <c r="BB256" s="685" t="str">
        <f t="shared" si="158"/>
        <v/>
      </c>
      <c r="BC256" s="685" t="str">
        <f t="shared" si="158"/>
        <v/>
      </c>
      <c r="BD256" s="685" t="str">
        <f t="shared" si="158"/>
        <v/>
      </c>
      <c r="BE256" s="685" t="str">
        <f t="shared" si="158"/>
        <v/>
      </c>
      <c r="BF256" s="685" t="str">
        <f t="shared" si="158"/>
        <v/>
      </c>
      <c r="BG256" s="685" t="str">
        <f t="shared" si="162"/>
        <v/>
      </c>
      <c r="BH256" s="685" t="str">
        <f t="shared" si="162"/>
        <v/>
      </c>
      <c r="BI256" s="685" t="str">
        <f t="shared" si="157"/>
        <v/>
      </c>
      <c r="BJ256" s="685" t="str">
        <f t="shared" si="157"/>
        <v/>
      </c>
      <c r="BK256" s="685" t="str">
        <f t="shared" si="157"/>
        <v/>
      </c>
      <c r="BL256" s="685" t="str">
        <f t="shared" si="157"/>
        <v/>
      </c>
      <c r="BM256" s="685" t="str">
        <f t="shared" si="157"/>
        <v/>
      </c>
      <c r="BN256" s="685" t="str">
        <f t="shared" si="157"/>
        <v/>
      </c>
      <c r="BO256" s="685" t="str">
        <f t="shared" si="160"/>
        <v/>
      </c>
      <c r="BP256" s="685" t="str">
        <f t="shared" si="160"/>
        <v/>
      </c>
      <c r="BQ256" s="685" t="str">
        <f t="shared" si="160"/>
        <v/>
      </c>
      <c r="BR256" s="529"/>
      <c r="BS256" s="685">
        <f>IFERROR(($L256+AB256*Contr_Rate)*(1+Inv_Return)*IF($D256=$C$1,VLOOKUP($T256,Male_Annuity_Tables,MATCH($BS$3+3,'Mortality Tables'!$N$1:$DN$1,0),FALSE),VLOOKUP($T256,Fe_Annuity_Tables,MATCH(BS$3+3,'Mortality Tables'!$N$1:$DN$1,0),FALSE)),"")</f>
        <v>716603.13043527736</v>
      </c>
      <c r="BT256" s="685">
        <f>IFERROR(($BS256+AC256*Contr_Rate)*(1+Inv_Return)*IF($D256=$C$1,VLOOKUP($T256,Male_Annuity_Tables,MATCH($BS$3+3,'Mortality Tables'!$N$1:$DN$1,0),FALSE),VLOOKUP($T256,Fe_Annuity_Tables,MATCH(BT$3+3,'Mortality Tables'!$N$1:$DN$1,0),FALSE)),"")</f>
        <v>930630.55302055611</v>
      </c>
      <c r="BU256" s="685">
        <f>IFERROR((BT256+AD256*Contr_Rate)*(1+Inv_Return)*IF($D256=$C$1,VLOOKUP($T256,Male_Annuity_Tables,MATCH($BS$3+3,'Mortality Tables'!$N$1:$DN$1,0),FALSE),VLOOKUP($T256,Fe_Annuity_Tables,MATCH(BU$3+3,'Mortality Tables'!$N$1:$DN$1,0),FALSE)),"")</f>
        <v>940164.26697818597</v>
      </c>
      <c r="BV256" s="685">
        <f>IFERROR((BU256+AE256*Contr_Rate)*(1+Inv_Return)*IF($D256=$C$1,VLOOKUP($T256,Male_Annuity_Tables,MATCH($BS$3+3,'Mortality Tables'!$N$1:$DN$1,0),FALSE),VLOOKUP($T256,Fe_Annuity_Tables,MATCH(BV$3+3,'Mortality Tables'!$N$1:$DN$1,0),FALSE)),"")</f>
        <v>817218.37251389527</v>
      </c>
      <c r="BW256" s="685">
        <f>IFERROR((BV256+AF256*Contr_Rate)*(1+Inv_Return)*IF($D256=$C$1,VLOOKUP($T256,Male_Annuity_Tables,MATCH($BS$3+3,'Mortality Tables'!$N$1:$DN$1,0),FALSE),VLOOKUP($T256,Fe_Annuity_Tables,MATCH(BW$3+3,'Mortality Tables'!$N$1:$DN$1,0),FALSE)),"")</f>
        <v>650854.36163849011</v>
      </c>
      <c r="BX256" s="685">
        <f>IFERROR((BW256+AG256*Contr_Rate)*(1+Inv_Return)*IF($D256=$C$1,VLOOKUP($T256,Male_Annuity_Tables,MATCH($BS$3+3,'Mortality Tables'!$N$1:$DN$1,0),FALSE),VLOOKUP($T256,Fe_Annuity_Tables,MATCH(BX$3+3,'Mortality Tables'!$N$1:$DN$1,0),FALSE)),"")</f>
        <v>500182.0612839422</v>
      </c>
      <c r="BY256" s="685">
        <f>IFERROR((BX256+AH256*Contr_Rate)*(1+Inv_Return)*IF($D256=$C$1,VLOOKUP($T256,Male_Annuity_Tables,MATCH($BS$3+3,'Mortality Tables'!$N$1:$DN$1,0),FALSE),VLOOKUP($T256,Fe_Annuity_Tables,MATCH(BY$3+3,'Mortality Tables'!$N$1:$DN$1,0),FALSE)),"")</f>
        <v>408553.73756902793</v>
      </c>
      <c r="BZ256" s="685">
        <f>IFERROR((BY256+AI256*Contr_Rate)*(1+Inv_Return)*IF($D256=$C$1,VLOOKUP($T256,Male_Annuity_Tables,MATCH($BS$3+3,'Mortality Tables'!$N$1:$DN$1,0),FALSE),VLOOKUP($T256,Fe_Annuity_Tables,MATCH(BZ$3+3,'Mortality Tables'!$N$1:$DN$1,0),FALSE)),"")</f>
        <v>349025.5997310364</v>
      </c>
      <c r="CA256" s="685">
        <f>IFERROR((BZ256+AJ256*Contr_Rate)*(1+Inv_Return)*IF($D256=$C$1,VLOOKUP($T256,Male_Annuity_Tables,MATCH($BS$3+3,'Mortality Tables'!$N$1:$DN$1,0),FALSE),VLOOKUP($T256,Fe_Annuity_Tables,MATCH(CA$3+3,'Mortality Tables'!$N$1:$DN$1,0),FALSE)),"")</f>
        <v>306651.54693021154</v>
      </c>
      <c r="CB256" s="685">
        <f>IFERROR((CA256+AK256*Contr_Rate)*(1+Inv_Return)*IF($D256=$C$1,VLOOKUP($T256,Male_Annuity_Tables,MATCH($BS$3+3,'Mortality Tables'!$N$1:$DN$1,0),FALSE),VLOOKUP($T256,Fe_Annuity_Tables,MATCH(CB$3+3,'Mortality Tables'!$N$1:$DN$1,0),FALSE)),"")</f>
        <v>273901.34789405722</v>
      </c>
      <c r="CC256" s="685">
        <f>IFERROR((CB256+AL256*Contr_Rate)*(1+Inv_Return)*IF($D256=$C$1,VLOOKUP($T256,Male_Annuity_Tables,MATCH($BS$3+3,'Mortality Tables'!$N$1:$DN$1,0),FALSE),VLOOKUP($T256,Fe_Annuity_Tables,MATCH(CC$3+3,'Mortality Tables'!$N$1:$DN$1,0),FALSE)),"")</f>
        <v>247109.46794799046</v>
      </c>
      <c r="CD256" s="685">
        <f>IFERROR((CC256+AM256*Contr_Rate)*(1+Inv_Return)*IF($D256=$C$1,VLOOKUP($T256,Male_Annuity_Tables,MATCH($BS$3+3,'Mortality Tables'!$N$1:$DN$1,0),FALSE),VLOOKUP($T256,Fe_Annuity_Tables,MATCH(CD$3+3,'Mortality Tables'!$N$1:$DN$1,0),FALSE)),"")</f>
        <v>236882.96586336032</v>
      </c>
      <c r="CE256" s="685">
        <f>IFERROR((CD256+AN256*Contr_Rate)*(1+Inv_Return)*IF($D256=$C$1,VLOOKUP($T256,Male_Annuity_Tables,MATCH($BS$3+3,'Mortality Tables'!$N$1:$DN$1,0),FALSE),VLOOKUP($T256,Fe_Annuity_Tables,MATCH(CE$3+3,'Mortality Tables'!$N$1:$DN$1,0),FALSE)),"")</f>
        <v>230608.21164628089</v>
      </c>
      <c r="CF256" s="685">
        <f>IFERROR((CE256+AO256*Contr_Rate)*(1+Inv_Return)*IF($D256=$C$1,VLOOKUP($T256,Male_Annuity_Tables,MATCH($BS$3+3,'Mortality Tables'!$N$1:$DN$1,0),FALSE),VLOOKUP($T256,Fe_Annuity_Tables,MATCH(CF$3+3,'Mortality Tables'!$N$1:$DN$1,0),FALSE)),"")</f>
        <v>225339.04481714914</v>
      </c>
      <c r="CG256" s="685">
        <f>IFERROR((CF256+AP256*Contr_Rate)*(1+Inv_Return)*IF($D256=$C$1,VLOOKUP($T256,Male_Annuity_Tables,MATCH($BS$3+3,'Mortality Tables'!$N$1:$DN$1,0),FALSE),VLOOKUP($T256,Fe_Annuity_Tables,MATCH(CG$3+3,'Mortality Tables'!$N$1:$DN$1,0),FALSE)),"")</f>
        <v>220402.046346174</v>
      </c>
      <c r="CH256" s="685">
        <f>IFERROR((CG256+AQ256*Contr_Rate)*(1+Inv_Return)*IF($D256=$C$1,VLOOKUP($T256,Male_Annuity_Tables,MATCH($BS$3+3,'Mortality Tables'!$N$1:$DN$1,0),FALSE),VLOOKUP($T256,Fe_Annuity_Tables,MATCH(CH$3+3,'Mortality Tables'!$N$1:$DN$1,0),FALSE)),"")</f>
        <v>215632.39276132011</v>
      </c>
      <c r="CI256" s="685" t="str">
        <f>IFERROR((CH256+AR256*Contr_Rate)*(1+Inv_Return)*IF($D256=$C$1,VLOOKUP($T256,Male_Annuity_Tables,MATCH($BS$3+3,'Mortality Tables'!$N$1:$DN$1,0),FALSE),VLOOKUP($T256,Fe_Annuity_Tables,MATCH(CI$3+3,'Mortality Tables'!$N$1:$DN$1,0),FALSE)),"")</f>
        <v/>
      </c>
      <c r="CJ256" s="685" t="str">
        <f>IFERROR((CI256+AS256*Contr_Rate)*(1+Inv_Return)*IF($D256=$C$1,VLOOKUP($T256,Male_Annuity_Tables,MATCH($BS$3+3,'Mortality Tables'!$N$1:$DN$1,0),FALSE),VLOOKUP($T256,Fe_Annuity_Tables,MATCH(CJ$3+3,'Mortality Tables'!$N$1:$DN$1,0),FALSE)),"")</f>
        <v/>
      </c>
      <c r="CK256" s="685" t="str">
        <f>IFERROR((CJ256+AT256*Contr_Rate)*(1+Inv_Return)*IF($D256=$C$1,VLOOKUP($T256,Male_Annuity_Tables,MATCH($BS$3+3,'Mortality Tables'!$N$1:$DN$1,0),FALSE),VLOOKUP($T256,Fe_Annuity_Tables,MATCH(CK$3+3,'Mortality Tables'!$N$1:$DN$1,0),FALSE)),"")</f>
        <v/>
      </c>
      <c r="CL256" s="685" t="str">
        <f>IFERROR((CK256+AU256*Contr_Rate)*(1+Inv_Return)*IF($D256=$C$1,VLOOKUP($T256,Male_Annuity_Tables,MATCH($BS$3+3,'Mortality Tables'!$N$1:$DN$1,0),FALSE),VLOOKUP($T256,Fe_Annuity_Tables,MATCH(CL$3+3,'Mortality Tables'!$N$1:$DN$1,0),FALSE)),"")</f>
        <v/>
      </c>
      <c r="CM256" s="685" t="str">
        <f>IFERROR((CL256+AV256*Contr_Rate)*(1+Inv_Return)*IF($D256=$C$1,VLOOKUP($T256,Male_Annuity_Tables,MATCH($BS$3+3,'Mortality Tables'!$N$1:$DN$1,0),FALSE),VLOOKUP($T256,Fe_Annuity_Tables,MATCH(CM$3+3,'Mortality Tables'!$N$1:$DN$1,0),FALSE)),"")</f>
        <v/>
      </c>
      <c r="CN256" s="685" t="str">
        <f>IFERROR((CM256+AW256*Contr_Rate)*(1+Inv_Return)*IF($D256=$C$1,VLOOKUP($T256,Male_Annuity_Tables,MATCH($BS$3+3,'Mortality Tables'!$N$1:$DN$1,0),FALSE),VLOOKUP($T256,Fe_Annuity_Tables,MATCH(CN$3+3,'Mortality Tables'!$N$1:$DN$1,0),FALSE)),"")</f>
        <v/>
      </c>
      <c r="CO256" s="685" t="str">
        <f>IFERROR((CN256+AX256*Contr_Rate)*(1+Inv_Return)*IF($D256=$C$1,VLOOKUP($T256,Male_Annuity_Tables,MATCH($BS$3+3,'Mortality Tables'!$N$1:$DN$1,0),FALSE),VLOOKUP($T256,Fe_Annuity_Tables,MATCH(CO$3+3,'Mortality Tables'!$N$1:$DN$1,0),FALSE)),"")</f>
        <v/>
      </c>
      <c r="CP256" s="685" t="str">
        <f>IFERROR((CO256+AY256*Contr_Rate)*(1+Inv_Return)*IF($D256=$C$1,VLOOKUP($T256,Male_Annuity_Tables,MATCH($BS$3+3,'Mortality Tables'!$N$1:$DN$1,0),FALSE),VLOOKUP($T256,Fe_Annuity_Tables,MATCH(CP$3+3,'Mortality Tables'!$N$1:$DN$1,0),FALSE)),"")</f>
        <v/>
      </c>
      <c r="CQ256" s="685" t="str">
        <f>IFERROR((CP256+AZ256*Contr_Rate)*(1+Inv_Return)*IF($D256=$C$1,VLOOKUP($T256,Male_Annuity_Tables,MATCH($BS$3+3,'Mortality Tables'!$N$1:$DN$1,0),FALSE),VLOOKUP($T256,Fe_Annuity_Tables,MATCH(CQ$3+3,'Mortality Tables'!$N$1:$DN$1,0),FALSE)),"")</f>
        <v/>
      </c>
      <c r="CR256" s="685" t="str">
        <f>IFERROR((CQ256+BA256*Contr_Rate)*(1+Inv_Return)*IF($D256=$C$1,VLOOKUP($T256,Male_Annuity_Tables,MATCH($BS$3+3,'Mortality Tables'!$N$1:$DN$1,0),FALSE),VLOOKUP($T256,Fe_Annuity_Tables,MATCH(CR$3+3,'Mortality Tables'!$N$1:$DN$1,0),FALSE)),"")</f>
        <v/>
      </c>
      <c r="CS256" s="685" t="str">
        <f>IFERROR((CR256+BB256*Contr_Rate)*(1+Inv_Return)*IF($D256=$C$1,VLOOKUP($T256,Male_Annuity_Tables,MATCH($BS$3+3,'Mortality Tables'!$N$1:$DN$1,0),FALSE),VLOOKUP($T256,Fe_Annuity_Tables,MATCH(CS$3+3,'Mortality Tables'!$N$1:$DN$1,0),FALSE)),"")</f>
        <v/>
      </c>
      <c r="CT256" s="685" t="str">
        <f>IFERROR((CS256+BC256*Contr_Rate)*(1+Inv_Return)*IF($D256=$C$1,VLOOKUP($T256,Male_Annuity_Tables,MATCH($BS$3+3,'Mortality Tables'!$N$1:$DN$1,0),FALSE),VLOOKUP($T256,Fe_Annuity_Tables,MATCH(CT$3+3,'Mortality Tables'!$N$1:$DN$1,0),FALSE)),"")</f>
        <v/>
      </c>
      <c r="CU256" s="685" t="str">
        <f>IFERROR((CT256+BD256*Contr_Rate)*(1+Inv_Return)*IF($D256=$C$1,VLOOKUP($T256,Male_Annuity_Tables,MATCH($BS$3+3,'Mortality Tables'!$N$1:$DN$1,0),FALSE),VLOOKUP($T256,Fe_Annuity_Tables,MATCH(CU$3+3,'Mortality Tables'!$N$1:$DN$1,0),FALSE)),"")</f>
        <v/>
      </c>
      <c r="CV256" s="685" t="str">
        <f>IFERROR((CU256+BE256*Contr_Rate)*(1+Inv_Return)*IF($D256=$C$1,VLOOKUP($T256,Male_Annuity_Tables,MATCH($BS$3+3,'Mortality Tables'!$N$1:$DN$1,0),FALSE),VLOOKUP($T256,Fe_Annuity_Tables,MATCH(CV$3+3,'Mortality Tables'!$N$1:$DN$1,0),FALSE)),"")</f>
        <v/>
      </c>
      <c r="CW256" s="685" t="str">
        <f>IFERROR((CV256+BF256*Contr_Rate)*(1+Inv_Return)*IF($D256=$C$1,VLOOKUP($T256,Male_Annuity_Tables,MATCH($BS$3+3,'Mortality Tables'!$N$1:$DN$1,0),FALSE),VLOOKUP($T256,Fe_Annuity_Tables,MATCH(CW$3+3,'Mortality Tables'!$N$1:$DN$1,0),FALSE)),"")</f>
        <v/>
      </c>
      <c r="CX256" s="685" t="str">
        <f>IFERROR((CW256+BG256*Contr_Rate)*(1+Inv_Return)*IF($D256=$C$1,VLOOKUP($T256,Male_Annuity_Tables,MATCH($BS$3+3,'Mortality Tables'!$N$1:$DN$1,0),FALSE),VLOOKUP($T256,Fe_Annuity_Tables,MATCH(CX$3+3,'Mortality Tables'!$N$1:$DN$1,0),FALSE)),"")</f>
        <v/>
      </c>
      <c r="CY256" s="685" t="str">
        <f>IFERROR((CX256+BH256*Contr_Rate)*(1+Inv_Return)*IF($D256=$C$1,VLOOKUP($T256,Male_Annuity_Tables,MATCH($BS$3+3,'Mortality Tables'!$N$1:$DN$1,0),FALSE),VLOOKUP($T256,Fe_Annuity_Tables,MATCH(CY$3+3,'Mortality Tables'!$N$1:$DN$1,0),FALSE)),"")</f>
        <v/>
      </c>
      <c r="CZ256" s="685" t="str">
        <f>IFERROR((CY256+BI256*Contr_Rate)*(1+Inv_Return)*IF($D256=$C$1,VLOOKUP($T256,Male_Annuity_Tables,MATCH($BS$3+3,'Mortality Tables'!$N$1:$DN$1,0),FALSE),VLOOKUP($T256,Fe_Annuity_Tables,MATCH(CZ$3+3,'Mortality Tables'!$N$1:$DN$1,0),FALSE)),"")</f>
        <v/>
      </c>
      <c r="DA256" s="685" t="str">
        <f>IFERROR((CZ256+BJ256*Contr_Rate)*(1+Inv_Return)*IF($D256=$C$1,VLOOKUP($T256,Male_Annuity_Tables,MATCH($BS$3+3,'Mortality Tables'!$N$1:$DN$1,0),FALSE),VLOOKUP($T256,Fe_Annuity_Tables,MATCH(DA$3+3,'Mortality Tables'!$N$1:$DN$1,0),FALSE)),"")</f>
        <v/>
      </c>
      <c r="DB256" s="685" t="str">
        <f>IFERROR((DA256+BK256*Contr_Rate)*(1+Inv_Return)*IF($D256=$C$1,VLOOKUP($T256,Male_Annuity_Tables,MATCH($BS$3+3,'Mortality Tables'!$N$1:$DN$1,0),FALSE),VLOOKUP($T256,Fe_Annuity_Tables,MATCH(DB$3+3,'Mortality Tables'!$N$1:$DN$1,0),FALSE)),"")</f>
        <v/>
      </c>
      <c r="DC256" s="685" t="str">
        <f>IFERROR((DB256+BL256*Contr_Rate)*(1+Inv_Return)*IF($D256=$C$1,VLOOKUP($T256,Male_Annuity_Tables,MATCH($BS$3+3,'Mortality Tables'!$N$1:$DN$1,0),FALSE),VLOOKUP($T256,Fe_Annuity_Tables,MATCH(DC$3+3,'Mortality Tables'!$N$1:$DN$1,0),FALSE)),"")</f>
        <v/>
      </c>
      <c r="DD256" s="685" t="str">
        <f>IFERROR((DC256+BM256*Contr_Rate)*(1+Inv_Return)*IF($D256=$C$1,VLOOKUP($T256,Male_Annuity_Tables,MATCH($BS$3+3,'Mortality Tables'!$N$1:$DN$1,0),FALSE),VLOOKUP($T256,Fe_Annuity_Tables,MATCH(DD$3+3,'Mortality Tables'!$N$1:$DN$1,0),FALSE)),"")</f>
        <v/>
      </c>
      <c r="DE256" s="685" t="str">
        <f>IFERROR((DD256+BN256*Contr_Rate)*(1+Inv_Return)*IF($D256=$C$1,VLOOKUP($T256,Male_Annuity_Tables,MATCH($BS$3+3,'Mortality Tables'!$N$1:$DN$1,0),FALSE),VLOOKUP($T256,Fe_Annuity_Tables,MATCH(DE$3+3,'Mortality Tables'!$N$1:$DN$1,0),FALSE)),"")</f>
        <v/>
      </c>
      <c r="DF256" s="685" t="str">
        <f>IFERROR((DE256+BO256*Contr_Rate)*(1+Inv_Return)*IF($D256=$C$1,VLOOKUP($T256,Male_Annuity_Tables,MATCH($BS$3+3,'Mortality Tables'!$N$1:$DN$1,0),FALSE),VLOOKUP($T256,Fe_Annuity_Tables,MATCH(DF$3+3,'Mortality Tables'!$N$1:$DN$1,0),FALSE)),"")</f>
        <v/>
      </c>
      <c r="DG256" s="685" t="str">
        <f>IFERROR((DF256+BP256*Contr_Rate)*(1+Inv_Return)*IF($D256=$C$1,VLOOKUP($T256,Male_Annuity_Tables,MATCH($BS$3+3,'Mortality Tables'!$N$1:$DN$1,0),FALSE),VLOOKUP($T256,Fe_Annuity_Tables,MATCH(DG$3+3,'Mortality Tables'!$N$1:$DN$1,0),FALSE)),"")</f>
        <v/>
      </c>
      <c r="DH256" s="685" t="str">
        <f>IFERROR((DG256+BQ256*Contr_Rate)*(1+Inv_Return)*IF($D256=$C$1,VLOOKUP($T256,Male_Annuity_Tables,MATCH($BS$3+3,'Mortality Tables'!$N$1:$DN$1,0),FALSE),VLOOKUP($T256,Fe_Annuity_Tables,MATCH(DH$3+3,'Mortality Tables'!$N$1:$DN$1,0),FALSE)),"")</f>
        <v/>
      </c>
      <c r="DJ256" s="686">
        <f t="shared" si="144"/>
        <v>940164.26697818597</v>
      </c>
      <c r="DK256" s="680">
        <f t="shared" si="60"/>
        <v>8.8017766057058875</v>
      </c>
      <c r="DL256" s="686">
        <f t="shared" si="145"/>
        <v>71566.240214167177</v>
      </c>
      <c r="DM256" s="686">
        <f t="shared" si="132"/>
        <v>3630562.8595288638</v>
      </c>
      <c r="DN256" s="687">
        <f t="shared" si="146"/>
        <v>1.9712161167057797E-2</v>
      </c>
      <c r="DP256" s="688">
        <f t="shared" si="147"/>
        <v>108982.79558442306</v>
      </c>
      <c r="DQ256" s="688">
        <f t="shared" si="148"/>
        <v>141532.6210797487</v>
      </c>
      <c r="DR256" s="688">
        <f t="shared" si="149"/>
        <v>142982.53213270995</v>
      </c>
    </row>
    <row r="257" spans="1:122" s="657" customFormat="1" ht="14.5">
      <c r="A257" s="675" t="s">
        <v>1582</v>
      </c>
      <c r="B257" s="675" t="s">
        <v>1583</v>
      </c>
      <c r="C257" s="675" t="s">
        <v>541</v>
      </c>
      <c r="D257" s="675" t="s">
        <v>61</v>
      </c>
      <c r="E257" s="676">
        <v>25244</v>
      </c>
      <c r="F257" s="677">
        <v>36899</v>
      </c>
      <c r="G257" s="677">
        <v>37857</v>
      </c>
      <c r="H257" s="678">
        <v>1638469</v>
      </c>
      <c r="I257" s="678">
        <v>101727.45</v>
      </c>
      <c r="J257" s="678">
        <v>91960.87</v>
      </c>
      <c r="K257" s="678">
        <v>11339.49</v>
      </c>
      <c r="L257" s="678">
        <v>205027.81</v>
      </c>
      <c r="M257" s="679">
        <f>IF(COUNTIF($A$4:A257,A257)=1,0,1)</f>
        <v>0</v>
      </c>
      <c r="N257" s="680" t="str">
        <f t="shared" si="138"/>
        <v>Okay</v>
      </c>
      <c r="O257" s="680" t="str">
        <f t="shared" si="139"/>
        <v>TRUE</v>
      </c>
      <c r="P257" s="680" t="b">
        <f t="shared" si="140"/>
        <v>1</v>
      </c>
      <c r="Q257" s="680" t="b">
        <f t="shared" si="76"/>
        <v>1</v>
      </c>
      <c r="R257" s="680" t="b">
        <f t="shared" si="77"/>
        <v>1</v>
      </c>
      <c r="S257" s="681">
        <f t="shared" si="141"/>
        <v>31.931506849315067</v>
      </c>
      <c r="T257" s="682">
        <f t="shared" si="78"/>
        <v>55</v>
      </c>
      <c r="U257" s="682">
        <f t="shared" si="161"/>
        <v>34</v>
      </c>
      <c r="V257" s="682">
        <f t="shared" si="79"/>
        <v>21.367123287671234</v>
      </c>
      <c r="W257" s="682">
        <f t="shared" si="142"/>
        <v>5</v>
      </c>
      <c r="X257" s="683">
        <f t="shared" si="143"/>
        <v>1025139.05</v>
      </c>
      <c r="Y257" s="684">
        <f t="shared" si="123"/>
        <v>8.6999999999999994E-3</v>
      </c>
      <c r="Z257" s="684">
        <f>IF($D257=$C$1,VLOOKUP($T257,Male_Annuity_Tables,MATCH($W257+2,'Mortality Tables'!$DS$1:$HT$1,0),FALSE),VLOOKUP($T257,Fe_Annuity_Tables,MATCH($W257+2,'Mortality Tables'!$M$1:$DN$1,0),FALSE))</f>
        <v>0.73361217886501018</v>
      </c>
      <c r="AA257" s="664"/>
      <c r="AB257" s="685">
        <f t="shared" si="159"/>
        <v>1721948.9955500001</v>
      </c>
      <c r="AC257" s="685">
        <f t="shared" si="159"/>
        <v>1809682.2968732726</v>
      </c>
      <c r="AD257" s="685">
        <f t="shared" si="159"/>
        <v>1901885.609898966</v>
      </c>
      <c r="AE257" s="685">
        <f t="shared" si="159"/>
        <v>1998786.6817233183</v>
      </c>
      <c r="AF257" s="685">
        <f t="shared" si="159"/>
        <v>2100624.8631571215</v>
      </c>
      <c r="AG257" s="685" t="str">
        <f t="shared" si="159"/>
        <v/>
      </c>
      <c r="AH257" s="685" t="str">
        <f t="shared" si="159"/>
        <v/>
      </c>
      <c r="AI257" s="685" t="str">
        <f t="shared" si="159"/>
        <v/>
      </c>
      <c r="AJ257" s="685" t="str">
        <f t="shared" si="159"/>
        <v/>
      </c>
      <c r="AK257" s="685" t="str">
        <f t="shared" si="159"/>
        <v/>
      </c>
      <c r="AL257" s="685" t="str">
        <f t="shared" si="159"/>
        <v/>
      </c>
      <c r="AM257" s="685" t="str">
        <f t="shared" si="159"/>
        <v/>
      </c>
      <c r="AN257" s="685" t="str">
        <f t="shared" si="159"/>
        <v/>
      </c>
      <c r="AO257" s="685" t="str">
        <f t="shared" si="159"/>
        <v/>
      </c>
      <c r="AP257" s="685" t="str">
        <f t="shared" si="159"/>
        <v/>
      </c>
      <c r="AQ257" s="685" t="str">
        <f t="shared" si="159"/>
        <v/>
      </c>
      <c r="AR257" s="685" t="str">
        <f t="shared" si="158"/>
        <v/>
      </c>
      <c r="AS257" s="685" t="str">
        <f t="shared" si="158"/>
        <v/>
      </c>
      <c r="AT257" s="685" t="str">
        <f t="shared" si="158"/>
        <v/>
      </c>
      <c r="AU257" s="685" t="str">
        <f t="shared" si="158"/>
        <v/>
      </c>
      <c r="AV257" s="685" t="str">
        <f t="shared" si="158"/>
        <v/>
      </c>
      <c r="AW257" s="685" t="str">
        <f t="shared" si="158"/>
        <v/>
      </c>
      <c r="AX257" s="685" t="str">
        <f t="shared" si="158"/>
        <v/>
      </c>
      <c r="AY257" s="685" t="str">
        <f t="shared" si="158"/>
        <v/>
      </c>
      <c r="AZ257" s="685" t="str">
        <f t="shared" si="158"/>
        <v/>
      </c>
      <c r="BA257" s="685" t="str">
        <f t="shared" si="158"/>
        <v/>
      </c>
      <c r="BB257" s="685" t="str">
        <f t="shared" si="158"/>
        <v/>
      </c>
      <c r="BC257" s="685" t="str">
        <f t="shared" si="158"/>
        <v/>
      </c>
      <c r="BD257" s="685" t="str">
        <f t="shared" si="158"/>
        <v/>
      </c>
      <c r="BE257" s="685" t="str">
        <f t="shared" si="158"/>
        <v/>
      </c>
      <c r="BF257" s="685" t="str">
        <f t="shared" si="158"/>
        <v/>
      </c>
      <c r="BG257" s="685" t="str">
        <f t="shared" si="162"/>
        <v/>
      </c>
      <c r="BH257" s="685" t="str">
        <f t="shared" si="162"/>
        <v/>
      </c>
      <c r="BI257" s="685" t="str">
        <f t="shared" si="157"/>
        <v/>
      </c>
      <c r="BJ257" s="685" t="str">
        <f t="shared" si="157"/>
        <v/>
      </c>
      <c r="BK257" s="685" t="str">
        <f t="shared" si="157"/>
        <v/>
      </c>
      <c r="BL257" s="685" t="str">
        <f t="shared" si="157"/>
        <v/>
      </c>
      <c r="BM257" s="685" t="str">
        <f t="shared" si="157"/>
        <v/>
      </c>
      <c r="BN257" s="685" t="str">
        <f t="shared" si="157"/>
        <v/>
      </c>
      <c r="BO257" s="685" t="str">
        <f t="shared" si="160"/>
        <v/>
      </c>
      <c r="BP257" s="685" t="str">
        <f t="shared" si="160"/>
        <v/>
      </c>
      <c r="BQ257" s="685" t="str">
        <f t="shared" si="160"/>
        <v/>
      </c>
      <c r="BR257" s="529"/>
      <c r="BS257" s="685">
        <f>IFERROR(($L257+AB257*Contr_Rate)*(1+Inv_Return)*IF($D257=$C$1,VLOOKUP($T257,Male_Annuity_Tables,MATCH($BS$3+3,'Mortality Tables'!$N$1:$DN$1,0),FALSE),VLOOKUP($T257,Fe_Annuity_Tables,MATCH(BS$3+3,'Mortality Tables'!$N$1:$DN$1,0),FALSE)),"")</f>
        <v>698353.9473576491</v>
      </c>
      <c r="BT257" s="685">
        <f>IFERROR(($BS257+AC257*Contr_Rate)*(1+Inv_Return)*IF($D257=$C$1,VLOOKUP($T257,Male_Annuity_Tables,MATCH($BS$3+3,'Mortality Tables'!$N$1:$DN$1,0),FALSE),VLOOKUP($T257,Fe_Annuity_Tables,MATCH(BT$3+3,'Mortality Tables'!$N$1:$DN$1,0),FALSE)),"")</f>
        <v>1201251.1673877332</v>
      </c>
      <c r="BU257" s="685">
        <f>IFERROR((BT257+AD257*Contr_Rate)*(1+Inv_Return)*IF($D257=$C$1,VLOOKUP($T257,Male_Annuity_Tables,MATCH($BS$3+3,'Mortality Tables'!$N$1:$DN$1,0),FALSE),VLOOKUP($T257,Fe_Annuity_Tables,MATCH(BU$3+3,'Mortality Tables'!$N$1:$DN$1,0),FALSE)),"")</f>
        <v>1714708.7620903905</v>
      </c>
      <c r="BV257" s="685">
        <f>IFERROR((BU257+AE257*Contr_Rate)*(1+Inv_Return)*IF($D257=$C$1,VLOOKUP($T257,Male_Annuity_Tables,MATCH($BS$3+3,'Mortality Tables'!$N$1:$DN$1,0),FALSE),VLOOKUP($T257,Fe_Annuity_Tables,MATCH(BV$3+3,'Mortality Tables'!$N$1:$DN$1,0),FALSE)),"")</f>
        <v>2239750.2591755954</v>
      </c>
      <c r="BW257" s="685">
        <f>IFERROR((BV257+AF257*Contr_Rate)*(1+Inv_Return)*IF($D257=$C$1,VLOOKUP($T257,Male_Annuity_Tables,MATCH($BS$3+3,'Mortality Tables'!$N$1:$DN$1,0),FALSE),VLOOKUP($T257,Fe_Annuity_Tables,MATCH(BW$3+3,'Mortality Tables'!$N$1:$DN$1,0),FALSE)),"")</f>
        <v>2777435.6875125272</v>
      </c>
      <c r="BX257" s="685" t="str">
        <f>IFERROR((BW257+AG257*Contr_Rate)*(1+Inv_Return)*IF($D257=$C$1,VLOOKUP($T257,Male_Annuity_Tables,MATCH($BS$3+3,'Mortality Tables'!$N$1:$DN$1,0),FALSE),VLOOKUP($T257,Fe_Annuity_Tables,MATCH(BX$3+3,'Mortality Tables'!$N$1:$DN$1,0),FALSE)),"")</f>
        <v/>
      </c>
      <c r="BY257" s="685" t="str">
        <f>IFERROR((BX257+AH257*Contr_Rate)*(1+Inv_Return)*IF($D257=$C$1,VLOOKUP($T257,Male_Annuity_Tables,MATCH($BS$3+3,'Mortality Tables'!$N$1:$DN$1,0),FALSE),VLOOKUP($T257,Fe_Annuity_Tables,MATCH(BY$3+3,'Mortality Tables'!$N$1:$DN$1,0),FALSE)),"")</f>
        <v/>
      </c>
      <c r="BZ257" s="685" t="str">
        <f>IFERROR((BY257+AI257*Contr_Rate)*(1+Inv_Return)*IF($D257=$C$1,VLOOKUP($T257,Male_Annuity_Tables,MATCH($BS$3+3,'Mortality Tables'!$N$1:$DN$1,0),FALSE),VLOOKUP($T257,Fe_Annuity_Tables,MATCH(BZ$3+3,'Mortality Tables'!$N$1:$DN$1,0),FALSE)),"")</f>
        <v/>
      </c>
      <c r="CA257" s="685" t="str">
        <f>IFERROR((BZ257+AJ257*Contr_Rate)*(1+Inv_Return)*IF($D257=$C$1,VLOOKUP($T257,Male_Annuity_Tables,MATCH($BS$3+3,'Mortality Tables'!$N$1:$DN$1,0),FALSE),VLOOKUP($T257,Fe_Annuity_Tables,MATCH(CA$3+3,'Mortality Tables'!$N$1:$DN$1,0),FALSE)),"")</f>
        <v/>
      </c>
      <c r="CB257" s="685" t="str">
        <f>IFERROR((CA257+AK257*Contr_Rate)*(1+Inv_Return)*IF($D257=$C$1,VLOOKUP($T257,Male_Annuity_Tables,MATCH($BS$3+3,'Mortality Tables'!$N$1:$DN$1,0),FALSE),VLOOKUP($T257,Fe_Annuity_Tables,MATCH(CB$3+3,'Mortality Tables'!$N$1:$DN$1,0),FALSE)),"")</f>
        <v/>
      </c>
      <c r="CC257" s="685" t="str">
        <f>IFERROR((CB257+AL257*Contr_Rate)*(1+Inv_Return)*IF($D257=$C$1,VLOOKUP($T257,Male_Annuity_Tables,MATCH($BS$3+3,'Mortality Tables'!$N$1:$DN$1,0),FALSE),VLOOKUP($T257,Fe_Annuity_Tables,MATCH(CC$3+3,'Mortality Tables'!$N$1:$DN$1,0),FALSE)),"")</f>
        <v/>
      </c>
      <c r="CD257" s="685" t="str">
        <f>IFERROR((CC257+AM257*Contr_Rate)*(1+Inv_Return)*IF($D257=$C$1,VLOOKUP($T257,Male_Annuity_Tables,MATCH($BS$3+3,'Mortality Tables'!$N$1:$DN$1,0),FALSE),VLOOKUP($T257,Fe_Annuity_Tables,MATCH(CD$3+3,'Mortality Tables'!$N$1:$DN$1,0),FALSE)),"")</f>
        <v/>
      </c>
      <c r="CE257" s="685" t="str">
        <f>IFERROR((CD257+AN257*Contr_Rate)*(1+Inv_Return)*IF($D257=$C$1,VLOOKUP($T257,Male_Annuity_Tables,MATCH($BS$3+3,'Mortality Tables'!$N$1:$DN$1,0),FALSE),VLOOKUP($T257,Fe_Annuity_Tables,MATCH(CE$3+3,'Mortality Tables'!$N$1:$DN$1,0),FALSE)),"")</f>
        <v/>
      </c>
      <c r="CF257" s="685" t="str">
        <f>IFERROR((CE257+AO257*Contr_Rate)*(1+Inv_Return)*IF($D257=$C$1,VLOOKUP($T257,Male_Annuity_Tables,MATCH($BS$3+3,'Mortality Tables'!$N$1:$DN$1,0),FALSE),VLOOKUP($T257,Fe_Annuity_Tables,MATCH(CF$3+3,'Mortality Tables'!$N$1:$DN$1,0),FALSE)),"")</f>
        <v/>
      </c>
      <c r="CG257" s="685" t="str">
        <f>IFERROR((CF257+AP257*Contr_Rate)*(1+Inv_Return)*IF($D257=$C$1,VLOOKUP($T257,Male_Annuity_Tables,MATCH($BS$3+3,'Mortality Tables'!$N$1:$DN$1,0),FALSE),VLOOKUP($T257,Fe_Annuity_Tables,MATCH(CG$3+3,'Mortality Tables'!$N$1:$DN$1,0),FALSE)),"")</f>
        <v/>
      </c>
      <c r="CH257" s="685" t="str">
        <f>IFERROR((CG257+AQ257*Contr_Rate)*(1+Inv_Return)*IF($D257=$C$1,VLOOKUP($T257,Male_Annuity_Tables,MATCH($BS$3+3,'Mortality Tables'!$N$1:$DN$1,0),FALSE),VLOOKUP($T257,Fe_Annuity_Tables,MATCH(CH$3+3,'Mortality Tables'!$N$1:$DN$1,0),FALSE)),"")</f>
        <v/>
      </c>
      <c r="CI257" s="685" t="str">
        <f>IFERROR((CH257+AR257*Contr_Rate)*(1+Inv_Return)*IF($D257=$C$1,VLOOKUP($T257,Male_Annuity_Tables,MATCH($BS$3+3,'Mortality Tables'!$N$1:$DN$1,0),FALSE),VLOOKUP($T257,Fe_Annuity_Tables,MATCH(CI$3+3,'Mortality Tables'!$N$1:$DN$1,0),FALSE)),"")</f>
        <v/>
      </c>
      <c r="CJ257" s="685" t="str">
        <f>IFERROR((CI257+AS257*Contr_Rate)*(1+Inv_Return)*IF($D257=$C$1,VLOOKUP($T257,Male_Annuity_Tables,MATCH($BS$3+3,'Mortality Tables'!$N$1:$DN$1,0),FALSE),VLOOKUP($T257,Fe_Annuity_Tables,MATCH(CJ$3+3,'Mortality Tables'!$N$1:$DN$1,0),FALSE)),"")</f>
        <v/>
      </c>
      <c r="CK257" s="685" t="str">
        <f>IFERROR((CJ257+AT257*Contr_Rate)*(1+Inv_Return)*IF($D257=$C$1,VLOOKUP($T257,Male_Annuity_Tables,MATCH($BS$3+3,'Mortality Tables'!$N$1:$DN$1,0),FALSE),VLOOKUP($T257,Fe_Annuity_Tables,MATCH(CK$3+3,'Mortality Tables'!$N$1:$DN$1,0),FALSE)),"")</f>
        <v/>
      </c>
      <c r="CL257" s="685" t="str">
        <f>IFERROR((CK257+AU257*Contr_Rate)*(1+Inv_Return)*IF($D257=$C$1,VLOOKUP($T257,Male_Annuity_Tables,MATCH($BS$3+3,'Mortality Tables'!$N$1:$DN$1,0),FALSE),VLOOKUP($T257,Fe_Annuity_Tables,MATCH(CL$3+3,'Mortality Tables'!$N$1:$DN$1,0),FALSE)),"")</f>
        <v/>
      </c>
      <c r="CM257" s="685" t="str">
        <f>IFERROR((CL257+AV257*Contr_Rate)*(1+Inv_Return)*IF($D257=$C$1,VLOOKUP($T257,Male_Annuity_Tables,MATCH($BS$3+3,'Mortality Tables'!$N$1:$DN$1,0),FALSE),VLOOKUP($T257,Fe_Annuity_Tables,MATCH(CM$3+3,'Mortality Tables'!$N$1:$DN$1,0),FALSE)),"")</f>
        <v/>
      </c>
      <c r="CN257" s="685" t="str">
        <f>IFERROR((CM257+AW257*Contr_Rate)*(1+Inv_Return)*IF($D257=$C$1,VLOOKUP($T257,Male_Annuity_Tables,MATCH($BS$3+3,'Mortality Tables'!$N$1:$DN$1,0),FALSE),VLOOKUP($T257,Fe_Annuity_Tables,MATCH(CN$3+3,'Mortality Tables'!$N$1:$DN$1,0),FALSE)),"")</f>
        <v/>
      </c>
      <c r="CO257" s="685" t="str">
        <f>IFERROR((CN257+AX257*Contr_Rate)*(1+Inv_Return)*IF($D257=$C$1,VLOOKUP($T257,Male_Annuity_Tables,MATCH($BS$3+3,'Mortality Tables'!$N$1:$DN$1,0),FALSE),VLOOKUP($T257,Fe_Annuity_Tables,MATCH(CO$3+3,'Mortality Tables'!$N$1:$DN$1,0),FALSE)),"")</f>
        <v/>
      </c>
      <c r="CP257" s="685" t="str">
        <f>IFERROR((CO257+AY257*Contr_Rate)*(1+Inv_Return)*IF($D257=$C$1,VLOOKUP($T257,Male_Annuity_Tables,MATCH($BS$3+3,'Mortality Tables'!$N$1:$DN$1,0),FALSE),VLOOKUP($T257,Fe_Annuity_Tables,MATCH(CP$3+3,'Mortality Tables'!$N$1:$DN$1,0),FALSE)),"")</f>
        <v/>
      </c>
      <c r="CQ257" s="685" t="str">
        <f>IFERROR((CP257+AZ257*Contr_Rate)*(1+Inv_Return)*IF($D257=$C$1,VLOOKUP($T257,Male_Annuity_Tables,MATCH($BS$3+3,'Mortality Tables'!$N$1:$DN$1,0),FALSE),VLOOKUP($T257,Fe_Annuity_Tables,MATCH(CQ$3+3,'Mortality Tables'!$N$1:$DN$1,0),FALSE)),"")</f>
        <v/>
      </c>
      <c r="CR257" s="685" t="str">
        <f>IFERROR((CQ257+BA257*Contr_Rate)*(1+Inv_Return)*IF($D257=$C$1,VLOOKUP($T257,Male_Annuity_Tables,MATCH($BS$3+3,'Mortality Tables'!$N$1:$DN$1,0),FALSE),VLOOKUP($T257,Fe_Annuity_Tables,MATCH(CR$3+3,'Mortality Tables'!$N$1:$DN$1,0),FALSE)),"")</f>
        <v/>
      </c>
      <c r="CS257" s="685" t="str">
        <f>IFERROR((CR257+BB257*Contr_Rate)*(1+Inv_Return)*IF($D257=$C$1,VLOOKUP($T257,Male_Annuity_Tables,MATCH($BS$3+3,'Mortality Tables'!$N$1:$DN$1,0),FALSE),VLOOKUP($T257,Fe_Annuity_Tables,MATCH(CS$3+3,'Mortality Tables'!$N$1:$DN$1,0),FALSE)),"")</f>
        <v/>
      </c>
      <c r="CT257" s="685" t="str">
        <f>IFERROR((CS257+BC257*Contr_Rate)*(1+Inv_Return)*IF($D257=$C$1,VLOOKUP($T257,Male_Annuity_Tables,MATCH($BS$3+3,'Mortality Tables'!$N$1:$DN$1,0),FALSE),VLOOKUP($T257,Fe_Annuity_Tables,MATCH(CT$3+3,'Mortality Tables'!$N$1:$DN$1,0),FALSE)),"")</f>
        <v/>
      </c>
      <c r="CU257" s="685" t="str">
        <f>IFERROR((CT257+BD257*Contr_Rate)*(1+Inv_Return)*IF($D257=$C$1,VLOOKUP($T257,Male_Annuity_Tables,MATCH($BS$3+3,'Mortality Tables'!$N$1:$DN$1,0),FALSE),VLOOKUP($T257,Fe_Annuity_Tables,MATCH(CU$3+3,'Mortality Tables'!$N$1:$DN$1,0),FALSE)),"")</f>
        <v/>
      </c>
      <c r="CV257" s="685" t="str">
        <f>IFERROR((CU257+BE257*Contr_Rate)*(1+Inv_Return)*IF($D257=$C$1,VLOOKUP($T257,Male_Annuity_Tables,MATCH($BS$3+3,'Mortality Tables'!$N$1:$DN$1,0),FALSE),VLOOKUP($T257,Fe_Annuity_Tables,MATCH(CV$3+3,'Mortality Tables'!$N$1:$DN$1,0),FALSE)),"")</f>
        <v/>
      </c>
      <c r="CW257" s="685" t="str">
        <f>IFERROR((CV257+BF257*Contr_Rate)*(1+Inv_Return)*IF($D257=$C$1,VLOOKUP($T257,Male_Annuity_Tables,MATCH($BS$3+3,'Mortality Tables'!$N$1:$DN$1,0),FALSE),VLOOKUP($T257,Fe_Annuity_Tables,MATCH(CW$3+3,'Mortality Tables'!$N$1:$DN$1,0),FALSE)),"")</f>
        <v/>
      </c>
      <c r="CX257" s="685" t="str">
        <f>IFERROR((CW257+BG257*Contr_Rate)*(1+Inv_Return)*IF($D257=$C$1,VLOOKUP($T257,Male_Annuity_Tables,MATCH($BS$3+3,'Mortality Tables'!$N$1:$DN$1,0),FALSE),VLOOKUP($T257,Fe_Annuity_Tables,MATCH(CX$3+3,'Mortality Tables'!$N$1:$DN$1,0),FALSE)),"")</f>
        <v/>
      </c>
      <c r="CY257" s="685" t="str">
        <f>IFERROR((CX257+BH257*Contr_Rate)*(1+Inv_Return)*IF($D257=$C$1,VLOOKUP($T257,Male_Annuity_Tables,MATCH($BS$3+3,'Mortality Tables'!$N$1:$DN$1,0),FALSE),VLOOKUP($T257,Fe_Annuity_Tables,MATCH(CY$3+3,'Mortality Tables'!$N$1:$DN$1,0),FALSE)),"")</f>
        <v/>
      </c>
      <c r="CZ257" s="685" t="str">
        <f>IFERROR((CY257+BI257*Contr_Rate)*(1+Inv_Return)*IF($D257=$C$1,VLOOKUP($T257,Male_Annuity_Tables,MATCH($BS$3+3,'Mortality Tables'!$N$1:$DN$1,0),FALSE),VLOOKUP($T257,Fe_Annuity_Tables,MATCH(CZ$3+3,'Mortality Tables'!$N$1:$DN$1,0),FALSE)),"")</f>
        <v/>
      </c>
      <c r="DA257" s="685" t="str">
        <f>IFERROR((CZ257+BJ257*Contr_Rate)*(1+Inv_Return)*IF($D257=$C$1,VLOOKUP($T257,Male_Annuity_Tables,MATCH($BS$3+3,'Mortality Tables'!$N$1:$DN$1,0),FALSE),VLOOKUP($T257,Fe_Annuity_Tables,MATCH(DA$3+3,'Mortality Tables'!$N$1:$DN$1,0),FALSE)),"")</f>
        <v/>
      </c>
      <c r="DB257" s="685" t="str">
        <f>IFERROR((DA257+BK257*Contr_Rate)*(1+Inv_Return)*IF($D257=$C$1,VLOOKUP($T257,Male_Annuity_Tables,MATCH($BS$3+3,'Mortality Tables'!$N$1:$DN$1,0),FALSE),VLOOKUP($T257,Fe_Annuity_Tables,MATCH(DB$3+3,'Mortality Tables'!$N$1:$DN$1,0),FALSE)),"")</f>
        <v/>
      </c>
      <c r="DC257" s="685" t="str">
        <f>IFERROR((DB257+BL257*Contr_Rate)*(1+Inv_Return)*IF($D257=$C$1,VLOOKUP($T257,Male_Annuity_Tables,MATCH($BS$3+3,'Mortality Tables'!$N$1:$DN$1,0),FALSE),VLOOKUP($T257,Fe_Annuity_Tables,MATCH(DC$3+3,'Mortality Tables'!$N$1:$DN$1,0),FALSE)),"")</f>
        <v/>
      </c>
      <c r="DD257" s="685" t="str">
        <f>IFERROR((DC257+BM257*Contr_Rate)*(1+Inv_Return)*IF($D257=$C$1,VLOOKUP($T257,Male_Annuity_Tables,MATCH($BS$3+3,'Mortality Tables'!$N$1:$DN$1,0),FALSE),VLOOKUP($T257,Fe_Annuity_Tables,MATCH(DD$3+3,'Mortality Tables'!$N$1:$DN$1,0),FALSE)),"")</f>
        <v/>
      </c>
      <c r="DE257" s="685" t="str">
        <f>IFERROR((DD257+BN257*Contr_Rate)*(1+Inv_Return)*IF($D257=$C$1,VLOOKUP($T257,Male_Annuity_Tables,MATCH($BS$3+3,'Mortality Tables'!$N$1:$DN$1,0),FALSE),VLOOKUP($T257,Fe_Annuity_Tables,MATCH(DE$3+3,'Mortality Tables'!$N$1:$DN$1,0),FALSE)),"")</f>
        <v/>
      </c>
      <c r="DF257" s="685" t="str">
        <f>IFERROR((DE257+BO257*Contr_Rate)*(1+Inv_Return)*IF($D257=$C$1,VLOOKUP($T257,Male_Annuity_Tables,MATCH($BS$3+3,'Mortality Tables'!$N$1:$DN$1,0),FALSE),VLOOKUP($T257,Fe_Annuity_Tables,MATCH(DF$3+3,'Mortality Tables'!$N$1:$DN$1,0),FALSE)),"")</f>
        <v/>
      </c>
      <c r="DG257" s="685" t="str">
        <f>IFERROR((DF257+BP257*Contr_Rate)*(1+Inv_Return)*IF($D257=$C$1,VLOOKUP($T257,Male_Annuity_Tables,MATCH($BS$3+3,'Mortality Tables'!$N$1:$DN$1,0),FALSE),VLOOKUP($T257,Fe_Annuity_Tables,MATCH(DG$3+3,'Mortality Tables'!$N$1:$DN$1,0),FALSE)),"")</f>
        <v/>
      </c>
      <c r="DH257" s="685" t="str">
        <f>IFERROR((DG257+BQ257*Contr_Rate)*(1+Inv_Return)*IF($D257=$C$1,VLOOKUP($T257,Male_Annuity_Tables,MATCH($BS$3+3,'Mortality Tables'!$N$1:$DN$1,0),FALSE),VLOOKUP($T257,Fe_Annuity_Tables,MATCH(DH$3+3,'Mortality Tables'!$N$1:$DN$1,0),FALSE)),"")</f>
        <v/>
      </c>
      <c r="DJ257" s="686">
        <f t="shared" si="144"/>
        <v>2777435.6875125272</v>
      </c>
      <c r="DK257" s="680">
        <f t="shared" si="60"/>
        <v>8.0909277508679907</v>
      </c>
      <c r="DL257" s="686">
        <f t="shared" si="145"/>
        <v>229996.11020303066</v>
      </c>
      <c r="DM257" s="686">
        <f t="shared" si="132"/>
        <v>2100624.8631571215</v>
      </c>
      <c r="DN257" s="687">
        <f t="shared" si="146"/>
        <v>0.10948937824974583</v>
      </c>
      <c r="DP257" s="688">
        <f t="shared" si="147"/>
        <v>40689.592742793429</v>
      </c>
      <c r="DQ257" s="688">
        <f t="shared" si="148"/>
        <v>70960.909585511879</v>
      </c>
      <c r="DR257" s="688">
        <f t="shared" si="149"/>
        <v>102839.65800637117</v>
      </c>
    </row>
    <row r="258" spans="1:122" s="657" customFormat="1" ht="14.5">
      <c r="A258" s="675" t="s">
        <v>1584</v>
      </c>
      <c r="B258" s="675" t="s">
        <v>1585</v>
      </c>
      <c r="C258" s="675" t="s">
        <v>115</v>
      </c>
      <c r="D258" s="675" t="s">
        <v>60</v>
      </c>
      <c r="E258" s="676">
        <v>35241</v>
      </c>
      <c r="F258" s="677">
        <v>45352</v>
      </c>
      <c r="G258" s="677">
        <v>45638</v>
      </c>
      <c r="H258" s="678">
        <v>1911241</v>
      </c>
      <c r="I258" s="678">
        <v>178143.32</v>
      </c>
      <c r="J258" s="678">
        <v>135519.85999999999</v>
      </c>
      <c r="K258" s="678">
        <v>45603.99</v>
      </c>
      <c r="L258" s="678">
        <v>359267.17</v>
      </c>
      <c r="M258" s="679">
        <f>IF(COUNTIF($A$4:A258,A258)=1,0,1)</f>
        <v>0</v>
      </c>
      <c r="N258" s="680" t="str">
        <f t="shared" si="138"/>
        <v>Okay</v>
      </c>
      <c r="O258" s="680" t="str">
        <f t="shared" si="139"/>
        <v>TRUE</v>
      </c>
      <c r="P258" s="680" t="b">
        <f t="shared" si="140"/>
        <v>1</v>
      </c>
      <c r="Q258" s="680" t="b">
        <f t="shared" si="76"/>
        <v>1</v>
      </c>
      <c r="R258" s="680" t="b">
        <f t="shared" si="77"/>
        <v>1</v>
      </c>
      <c r="S258" s="681">
        <f t="shared" si="141"/>
        <v>27.701369863013699</v>
      </c>
      <c r="T258" s="682">
        <f t="shared" si="78"/>
        <v>28</v>
      </c>
      <c r="U258" s="682">
        <f t="shared" si="161"/>
        <v>28</v>
      </c>
      <c r="V258" s="682">
        <f t="shared" si="79"/>
        <v>4.9315068493150684E-2</v>
      </c>
      <c r="W258" s="682">
        <f t="shared" si="142"/>
        <v>32</v>
      </c>
      <c r="X258" s="683">
        <f t="shared" si="143"/>
        <v>11496549.439999999</v>
      </c>
      <c r="Y258" s="684">
        <f t="shared" si="123"/>
        <v>1.2800000000000001E-3</v>
      </c>
      <c r="Z258" s="684">
        <f>IF($D258=$C$1,VLOOKUP($T258,Male_Annuity_Tables,MATCH($W258+2,'Mortality Tables'!$DS$1:$HT$1,0),FALSE),VLOOKUP($T258,Fe_Annuity_Tables,MATCH($W258+2,'Mortality Tables'!$M$1:$DN$1,0),FALSE))</f>
        <v>5.5988756700878347E-3</v>
      </c>
      <c r="AA258" s="664"/>
      <c r="AB258" s="685">
        <f t="shared" si="159"/>
        <v>2008618.7289500001</v>
      </c>
      <c r="AC258" s="685">
        <f t="shared" si="159"/>
        <v>2110957.8531900025</v>
      </c>
      <c r="AD258" s="685">
        <f t="shared" si="159"/>
        <v>2218511.1558100334</v>
      </c>
      <c r="AE258" s="685">
        <f t="shared" si="159"/>
        <v>2331544.2991985544</v>
      </c>
      <c r="AF258" s="685">
        <f t="shared" si="159"/>
        <v>2450336.481242721</v>
      </c>
      <c r="AG258" s="685">
        <f t="shared" si="159"/>
        <v>2575181.1249620379</v>
      </c>
      <c r="AH258" s="685">
        <f t="shared" si="159"/>
        <v>2706386.6032788535</v>
      </c>
      <c r="AI258" s="685">
        <f t="shared" si="159"/>
        <v>2844277.0007159114</v>
      </c>
      <c r="AJ258" s="685">
        <f t="shared" si="159"/>
        <v>2989192.9139023875</v>
      </c>
      <c r="AK258" s="685">
        <f t="shared" si="159"/>
        <v>3141492.2928657141</v>
      </c>
      <c r="AL258" s="685">
        <f t="shared" si="159"/>
        <v>3301551.3251872221</v>
      </c>
      <c r="AM258" s="685">
        <f t="shared" si="159"/>
        <v>3469765.365205511</v>
      </c>
      <c r="AN258" s="685">
        <f t="shared" si="159"/>
        <v>3646549.9105627318</v>
      </c>
      <c r="AO258" s="685">
        <f t="shared" si="159"/>
        <v>3832341.6285059038</v>
      </c>
      <c r="AP258" s="685">
        <f t="shared" si="159"/>
        <v>4027599.4344782797</v>
      </c>
      <c r="AQ258" s="685">
        <f t="shared" ref="AQ258:BF286" si="163">IFERROR(IF($W258&gt;=AQ$3,($H258*(1+Ann_Salary_Growth_Rate)^AQ$3),""),0)</f>
        <v>4232805.6256649476</v>
      </c>
      <c r="AR258" s="685">
        <f t="shared" si="163"/>
        <v>4448467.0722925775</v>
      </c>
      <c r="AS258" s="685">
        <f t="shared" si="163"/>
        <v>4675116.4696258837</v>
      </c>
      <c r="AT258" s="685">
        <f t="shared" si="163"/>
        <v>4913313.6537533225</v>
      </c>
      <c r="AU258" s="685">
        <f t="shared" si="163"/>
        <v>5163646.9844120555</v>
      </c>
      <c r="AV258" s="685">
        <f t="shared" si="158"/>
        <v>5426734.7982678488</v>
      </c>
      <c r="AW258" s="685">
        <f t="shared" si="158"/>
        <v>5703226.9362395974</v>
      </c>
      <c r="AX258" s="685">
        <f t="shared" si="158"/>
        <v>5993806.3486410035</v>
      </c>
      <c r="AY258" s="685">
        <f t="shared" si="158"/>
        <v>6299190.7821042631</v>
      </c>
      <c r="AZ258" s="685">
        <f t="shared" si="158"/>
        <v>6620134.5524524758</v>
      </c>
      <c r="BA258" s="685">
        <f t="shared" si="158"/>
        <v>6957430.4078999292</v>
      </c>
      <c r="BB258" s="685">
        <f t="shared" si="158"/>
        <v>7311911.4871824309</v>
      </c>
      <c r="BC258" s="685">
        <f t="shared" si="158"/>
        <v>7684453.3774543768</v>
      </c>
      <c r="BD258" s="685">
        <f t="shared" si="158"/>
        <v>8075976.277035675</v>
      </c>
      <c r="BE258" s="685">
        <f t="shared" si="158"/>
        <v>8487447.268350644</v>
      </c>
      <c r="BF258" s="685">
        <f t="shared" si="158"/>
        <v>8919882.7066731099</v>
      </c>
      <c r="BG258" s="685">
        <f t="shared" si="162"/>
        <v>9374350.7305781059</v>
      </c>
      <c r="BH258" s="685" t="str">
        <f t="shared" si="162"/>
        <v/>
      </c>
      <c r="BI258" s="685" t="str">
        <f t="shared" si="157"/>
        <v/>
      </c>
      <c r="BJ258" s="685" t="str">
        <f t="shared" si="157"/>
        <v/>
      </c>
      <c r="BK258" s="685" t="str">
        <f t="shared" si="157"/>
        <v/>
      </c>
      <c r="BL258" s="685" t="str">
        <f t="shared" si="157"/>
        <v/>
      </c>
      <c r="BM258" s="685" t="str">
        <f t="shared" si="157"/>
        <v/>
      </c>
      <c r="BN258" s="685" t="str">
        <f t="shared" si="157"/>
        <v/>
      </c>
      <c r="BO258" s="685" t="str">
        <f t="shared" si="160"/>
        <v/>
      </c>
      <c r="BP258" s="685" t="str">
        <f t="shared" si="160"/>
        <v/>
      </c>
      <c r="BQ258" s="685" t="str">
        <f t="shared" si="160"/>
        <v/>
      </c>
      <c r="BR258" s="529"/>
      <c r="BS258" s="685">
        <f>IFERROR(($L258+AB258*Contr_Rate)*(1+Inv_Return)*IF($D258=$C$1,VLOOKUP($T258,Male_Annuity_Tables,MATCH($BS$3+3,'Mortality Tables'!$N$1:$DN$1,0),FALSE),VLOOKUP($T258,Fe_Annuity_Tables,MATCH(BS$3+3,'Mortality Tables'!$N$1:$DN$1,0),FALSE)),"")</f>
        <v>789741.88219736353</v>
      </c>
      <c r="BT258" s="685">
        <f>IFERROR(($BS258+AC258*Contr_Rate)*(1+Inv_Return)*IF($D258=$C$1,VLOOKUP($T258,Male_Annuity_Tables,MATCH($BS$3+3,'Mortality Tables'!$N$1:$DN$1,0),FALSE),VLOOKUP($T258,Fe_Annuity_Tables,MATCH(BT$3+3,'Mortality Tables'!$N$1:$DN$1,0),FALSE)),"")</f>
        <v>933502.36430312949</v>
      </c>
      <c r="BU258" s="685">
        <f>IFERROR((BT258+AD258*Contr_Rate)*(1+Inv_Return)*IF($D258=$C$1,VLOOKUP($T258,Male_Annuity_Tables,MATCH($BS$3+3,'Mortality Tables'!$N$1:$DN$1,0),FALSE),VLOOKUP($T258,Fe_Annuity_Tables,MATCH(BU$3+3,'Mortality Tables'!$N$1:$DN$1,0),FALSE)),"")</f>
        <v>838072.39009578584</v>
      </c>
      <c r="BV258" s="685">
        <f>IFERROR((BU258+AE258*Contr_Rate)*(1+Inv_Return)*IF($D258=$C$1,VLOOKUP($T258,Male_Annuity_Tables,MATCH($BS$3+3,'Mortality Tables'!$N$1:$DN$1,0),FALSE),VLOOKUP($T258,Fe_Annuity_Tables,MATCH(BV$3+3,'Mortality Tables'!$N$1:$DN$1,0),FALSE)),"")</f>
        <v>643793.27314831433</v>
      </c>
      <c r="BW258" s="685">
        <f>IFERROR((BV258+AF258*Contr_Rate)*(1+Inv_Return)*IF($D258=$C$1,VLOOKUP($T258,Male_Annuity_Tables,MATCH($BS$3+3,'Mortality Tables'!$N$1:$DN$1,0),FALSE),VLOOKUP($T258,Fe_Annuity_Tables,MATCH(BW$3+3,'Mortality Tables'!$N$1:$DN$1,0),FALSE)),"")</f>
        <v>461256.42519737664</v>
      </c>
      <c r="BX258" s="685">
        <f>IFERROR((BW258+AG258*Contr_Rate)*(1+Inv_Return)*IF($D258=$C$1,VLOOKUP($T258,Male_Annuity_Tables,MATCH($BS$3+3,'Mortality Tables'!$N$1:$DN$1,0),FALSE),VLOOKUP($T258,Fe_Annuity_Tables,MATCH(BX$3+3,'Mortality Tables'!$N$1:$DN$1,0),FALSE)),"")</f>
        <v>329710.58001935255</v>
      </c>
      <c r="BY258" s="685">
        <f>IFERROR((BX258+AH258*Contr_Rate)*(1+Inv_Return)*IF($D258=$C$1,VLOOKUP($T258,Male_Annuity_Tables,MATCH($BS$3+3,'Mortality Tables'!$N$1:$DN$1,0),FALSE),VLOOKUP($T258,Fe_Annuity_Tables,MATCH(BY$3+3,'Mortality Tables'!$N$1:$DN$1,0),FALSE)),"")</f>
        <v>243702.22703057074</v>
      </c>
      <c r="BZ258" s="685">
        <f>IFERROR((BY258+AI258*Contr_Rate)*(1+Inv_Return)*IF($D258=$C$1,VLOOKUP($T258,Male_Annuity_Tables,MATCH($BS$3+3,'Mortality Tables'!$N$1:$DN$1,0),FALSE),VLOOKUP($T258,Fe_Annuity_Tables,MATCH(BZ$3+3,'Mortality Tables'!$N$1:$DN$1,0),FALSE)),"")</f>
        <v>187051.52777882779</v>
      </c>
      <c r="CA258" s="685">
        <f>IFERROR((BZ258+AJ258*Contr_Rate)*(1+Inv_Return)*IF($D258=$C$1,VLOOKUP($T258,Male_Annuity_Tables,MATCH($BS$3+3,'Mortality Tables'!$N$1:$DN$1,0),FALSE),VLOOKUP($T258,Fe_Annuity_Tables,MATCH(CA$3+3,'Mortality Tables'!$N$1:$DN$1,0),FALSE)),"")</f>
        <v>147610.28346729063</v>
      </c>
      <c r="CB258" s="685">
        <f>IFERROR((CA258+AK258*Contr_Rate)*(1+Inv_Return)*IF($D258=$C$1,VLOOKUP($T258,Male_Annuity_Tables,MATCH($BS$3+3,'Mortality Tables'!$N$1:$DN$1,0),FALSE),VLOOKUP($T258,Fe_Annuity_Tables,MATCH(CB$3+3,'Mortality Tables'!$N$1:$DN$1,0),FALSE)),"")</f>
        <v>118573.08094228976</v>
      </c>
      <c r="CC258" s="685">
        <f>IFERROR((CB258+AL258*Contr_Rate)*(1+Inv_Return)*IF($D258=$C$1,VLOOKUP($T258,Male_Annuity_Tables,MATCH($BS$3+3,'Mortality Tables'!$N$1:$DN$1,0),FALSE),VLOOKUP($T258,Fe_Annuity_Tables,MATCH(CC$3+3,'Mortality Tables'!$N$1:$DN$1,0),FALSE)),"")</f>
        <v>96343.214091814647</v>
      </c>
      <c r="CD258" s="685">
        <f>IFERROR((CC258+AM258*Contr_Rate)*(1+Inv_Return)*IF($D258=$C$1,VLOOKUP($T258,Male_Annuity_Tables,MATCH($BS$3+3,'Mortality Tables'!$N$1:$DN$1,0),FALSE),VLOOKUP($T258,Fe_Annuity_Tables,MATCH(CD$3+3,'Mortality Tables'!$N$1:$DN$1,0),FALSE)),"")</f>
        <v>78892.919620468645</v>
      </c>
      <c r="CE258" s="685">
        <f>IFERROR((CD258+AN258*Contr_Rate)*(1+Inv_Return)*IF($D258=$C$1,VLOOKUP($T258,Male_Annuity_Tables,MATCH($BS$3+3,'Mortality Tables'!$N$1:$DN$1,0),FALSE),VLOOKUP($T258,Fe_Annuity_Tables,MATCH(CE$3+3,'Mortality Tables'!$N$1:$DN$1,0),FALSE)),"")</f>
        <v>69025.155228555494</v>
      </c>
      <c r="CF258" s="685">
        <f>IFERROR((CE258+AO258*Contr_Rate)*(1+Inv_Return)*IF($D258=$C$1,VLOOKUP($T258,Male_Annuity_Tables,MATCH($BS$3+3,'Mortality Tables'!$N$1:$DN$1,0),FALSE),VLOOKUP($T258,Fe_Annuity_Tables,MATCH(CF$3+3,'Mortality Tables'!$N$1:$DN$1,0),FALSE)),"")</f>
        <v>60842.222668060102</v>
      </c>
      <c r="CG258" s="685">
        <f>IFERROR((CF258+AP258*Contr_Rate)*(1+Inv_Return)*IF($D258=$C$1,VLOOKUP($T258,Male_Annuity_Tables,MATCH($BS$3+3,'Mortality Tables'!$N$1:$DN$1,0),FALSE),VLOOKUP($T258,Fe_Annuity_Tables,MATCH(CG$3+3,'Mortality Tables'!$N$1:$DN$1,0),FALSE)),"")</f>
        <v>53738.016807901389</v>
      </c>
      <c r="CH258" s="685">
        <f>IFERROR((CG258+AQ258*Contr_Rate)*(1+Inv_Return)*IF($D258=$C$1,VLOOKUP($T258,Male_Annuity_Tables,MATCH($BS$3+3,'Mortality Tables'!$N$1:$DN$1,0),FALSE),VLOOKUP($T258,Fe_Annuity_Tables,MATCH(CH$3+3,'Mortality Tables'!$N$1:$DN$1,0),FALSE)),"")</f>
        <v>47528.224867493569</v>
      </c>
      <c r="CI258" s="685">
        <f>IFERROR((CH258+AR258*Contr_Rate)*(1+Inv_Return)*IF($D258=$C$1,VLOOKUP($T258,Male_Annuity_Tables,MATCH($BS$3+3,'Mortality Tables'!$N$1:$DN$1,0),FALSE),VLOOKUP($T258,Fe_Annuity_Tables,MATCH(CI$3+3,'Mortality Tables'!$N$1:$DN$1,0),FALSE)),"")</f>
        <v>42080.860703126069</v>
      </c>
      <c r="CJ258" s="685">
        <f>IFERROR((CI258+AS258*Contr_Rate)*(1+Inv_Return)*IF($D258=$C$1,VLOOKUP($T258,Male_Annuity_Tables,MATCH($BS$3+3,'Mortality Tables'!$N$1:$DN$1,0),FALSE),VLOOKUP($T258,Fe_Annuity_Tables,MATCH(CJ$3+3,'Mortality Tables'!$N$1:$DN$1,0),FALSE)),"")</f>
        <v>37289.914700589929</v>
      </c>
      <c r="CK258" s="685">
        <f>IFERROR((CJ258+AT258*Contr_Rate)*(1+Inv_Return)*IF($D258=$C$1,VLOOKUP($T258,Male_Annuity_Tables,MATCH($BS$3+3,'Mortality Tables'!$N$1:$DN$1,0),FALSE),VLOOKUP($T258,Fe_Annuity_Tables,MATCH(CK$3+3,'Mortality Tables'!$N$1:$DN$1,0),FALSE)),"")</f>
        <v>33066.354092390917</v>
      </c>
      <c r="CL258" s="685">
        <f>IFERROR((CK258+AU258*Contr_Rate)*(1+Inv_Return)*IF($D258=$C$1,VLOOKUP($T258,Male_Annuity_Tables,MATCH($BS$3+3,'Mortality Tables'!$N$1:$DN$1,0),FALSE),VLOOKUP($T258,Fe_Annuity_Tables,MATCH(CL$3+3,'Mortality Tables'!$N$1:$DN$1,0),FALSE)),"")</f>
        <v>29335.677345439271</v>
      </c>
      <c r="CM258" s="685">
        <f>IFERROR((CL258+AV258*Contr_Rate)*(1+Inv_Return)*IF($D258=$C$1,VLOOKUP($T258,Male_Annuity_Tables,MATCH($BS$3+3,'Mortality Tables'!$N$1:$DN$1,0),FALSE),VLOOKUP($T258,Fe_Annuity_Tables,MATCH(CM$3+3,'Mortality Tables'!$N$1:$DN$1,0),FALSE)),"")</f>
        <v>26035.801935251759</v>
      </c>
      <c r="CN258" s="685">
        <f>IFERROR((CM258+AW258*Contr_Rate)*(1+Inv_Return)*IF($D258=$C$1,VLOOKUP($T258,Male_Annuity_Tables,MATCH($BS$3+3,'Mortality Tables'!$N$1:$DN$1,0),FALSE),VLOOKUP($T258,Fe_Annuity_Tables,MATCH(CN$3+3,'Mortality Tables'!$N$1:$DN$1,0),FALSE)),"")</f>
        <v>23113.24154150172</v>
      </c>
      <c r="CO258" s="685">
        <f>IFERROR((CN258+AX258*Contr_Rate)*(1+Inv_Return)*IF($D258=$C$1,VLOOKUP($T258,Male_Annuity_Tables,MATCH($BS$3+3,'Mortality Tables'!$N$1:$DN$1,0),FALSE),VLOOKUP($T258,Fe_Annuity_Tables,MATCH(CO$3+3,'Mortality Tables'!$N$1:$DN$1,0),FALSE)),"")</f>
        <v>21728.880178198364</v>
      </c>
      <c r="CP258" s="685">
        <f>IFERROR((CO258+AY258*Contr_Rate)*(1+Inv_Return)*IF($D258=$C$1,VLOOKUP($T258,Male_Annuity_Tables,MATCH($BS$3+3,'Mortality Tables'!$N$1:$DN$1,0),FALSE),VLOOKUP($T258,Fe_Annuity_Tables,MATCH(CP$3+3,'Mortality Tables'!$N$1:$DN$1,0),FALSE)),"")</f>
        <v>20441.734632646603</v>
      </c>
      <c r="CQ258" s="685">
        <f>IFERROR((CP258+AZ258*Contr_Rate)*(1+Inv_Return)*IF($D258=$C$1,VLOOKUP($T258,Male_Annuity_Tables,MATCH($BS$3+3,'Mortality Tables'!$N$1:$DN$1,0),FALSE),VLOOKUP($T258,Fe_Annuity_Tables,MATCH(CQ$3+3,'Mortality Tables'!$N$1:$DN$1,0),FALSE)),"")</f>
        <v>19227.480159958195</v>
      </c>
      <c r="CR258" s="685">
        <f>IFERROR((CQ258+BA258*Contr_Rate)*(1+Inv_Return)*IF($D258=$C$1,VLOOKUP($T258,Male_Annuity_Tables,MATCH($BS$3+3,'Mortality Tables'!$N$1:$DN$1,0),FALSE),VLOOKUP($T258,Fe_Annuity_Tables,MATCH(CR$3+3,'Mortality Tables'!$N$1:$DN$1,0),FALSE)),"")</f>
        <v>18081.205610277138</v>
      </c>
      <c r="CS258" s="685">
        <f>IFERROR((CR258+BB258*Contr_Rate)*(1+Inv_Return)*IF($D258=$C$1,VLOOKUP($T258,Male_Annuity_Tables,MATCH($BS$3+3,'Mortality Tables'!$N$1:$DN$1,0),FALSE),VLOOKUP($T258,Fe_Annuity_Tables,MATCH(CS$3+3,'Mortality Tables'!$N$1:$DN$1,0),FALSE)),"")</f>
        <v>16998.637873228014</v>
      </c>
      <c r="CT258" s="685">
        <f>IFERROR((CS258+BC258*Contr_Rate)*(1+Inv_Return)*IF($D258=$C$1,VLOOKUP($T258,Male_Annuity_Tables,MATCH($BS$3+3,'Mortality Tables'!$N$1:$DN$1,0),FALSE),VLOOKUP($T258,Fe_Annuity_Tables,MATCH(CT$3+3,'Mortality Tables'!$N$1:$DN$1,0),FALSE)),"")</f>
        <v>16863.080096665111</v>
      </c>
      <c r="CU258" s="685">
        <f>IFERROR((CT258+BD258*Contr_Rate)*(1+Inv_Return)*IF($D258=$C$1,VLOOKUP($T258,Male_Annuity_Tables,MATCH($BS$3+3,'Mortality Tables'!$N$1:$DN$1,0),FALSE),VLOOKUP($T258,Fe_Annuity_Tables,MATCH(CU$3+3,'Mortality Tables'!$N$1:$DN$1,0),FALSE)),"")</f>
        <v>16728.25643461752</v>
      </c>
      <c r="CV258" s="685">
        <f>IFERROR((CU258+BE258*Contr_Rate)*(1+Inv_Return)*IF($D258=$C$1,VLOOKUP($T258,Male_Annuity_Tables,MATCH($BS$3+3,'Mortality Tables'!$N$1:$DN$1,0),FALSE),VLOOKUP($T258,Fe_Annuity_Tables,MATCH(CV$3+3,'Mortality Tables'!$N$1:$DN$1,0),FALSE)),"")</f>
        <v>16586.039445450213</v>
      </c>
      <c r="CW258" s="685">
        <f>IFERROR((CV258+BF258*Contr_Rate)*(1+Inv_Return)*IF($D258=$C$1,VLOOKUP($T258,Male_Annuity_Tables,MATCH($BS$3+3,'Mortality Tables'!$N$1:$DN$1,0),FALSE),VLOOKUP($T258,Fe_Annuity_Tables,MATCH(CW$3+3,'Mortality Tables'!$N$1:$DN$1,0),FALSE)),"")</f>
        <v>16435.403117042933</v>
      </c>
      <c r="CX258" s="685">
        <f>IFERROR((CW258+BG258*Contr_Rate)*(1+Inv_Return)*IF($D258=$C$1,VLOOKUP($T258,Male_Annuity_Tables,MATCH($BS$3+3,'Mortality Tables'!$N$1:$DN$1,0),FALSE),VLOOKUP($T258,Fe_Annuity_Tables,MATCH(CX$3+3,'Mortality Tables'!$N$1:$DN$1,0),FALSE)),"")</f>
        <v>16275.591417516966</v>
      </c>
      <c r="CY258" s="685" t="str">
        <f>IFERROR((CX258+BH258*Contr_Rate)*(1+Inv_Return)*IF($D258=$C$1,VLOOKUP($T258,Male_Annuity_Tables,MATCH($BS$3+3,'Mortality Tables'!$N$1:$DN$1,0),FALSE),VLOOKUP($T258,Fe_Annuity_Tables,MATCH(CY$3+3,'Mortality Tables'!$N$1:$DN$1,0),FALSE)),"")</f>
        <v/>
      </c>
      <c r="CZ258" s="685" t="str">
        <f>IFERROR((CY258+BI258*Contr_Rate)*(1+Inv_Return)*IF($D258=$C$1,VLOOKUP($T258,Male_Annuity_Tables,MATCH($BS$3+3,'Mortality Tables'!$N$1:$DN$1,0),FALSE),VLOOKUP($T258,Fe_Annuity_Tables,MATCH(CZ$3+3,'Mortality Tables'!$N$1:$DN$1,0),FALSE)),"")</f>
        <v/>
      </c>
      <c r="DA258" s="685" t="str">
        <f>IFERROR((CZ258+BJ258*Contr_Rate)*(1+Inv_Return)*IF($D258=$C$1,VLOOKUP($T258,Male_Annuity_Tables,MATCH($BS$3+3,'Mortality Tables'!$N$1:$DN$1,0),FALSE),VLOOKUP($T258,Fe_Annuity_Tables,MATCH(DA$3+3,'Mortality Tables'!$N$1:$DN$1,0),FALSE)),"")</f>
        <v/>
      </c>
      <c r="DB258" s="685" t="str">
        <f>IFERROR((DA258+BK258*Contr_Rate)*(1+Inv_Return)*IF($D258=$C$1,VLOOKUP($T258,Male_Annuity_Tables,MATCH($BS$3+3,'Mortality Tables'!$N$1:$DN$1,0),FALSE),VLOOKUP($T258,Fe_Annuity_Tables,MATCH(DB$3+3,'Mortality Tables'!$N$1:$DN$1,0),FALSE)),"")</f>
        <v/>
      </c>
      <c r="DC258" s="685" t="str">
        <f>IFERROR((DB258+BL258*Contr_Rate)*(1+Inv_Return)*IF($D258=$C$1,VLOOKUP($T258,Male_Annuity_Tables,MATCH($BS$3+3,'Mortality Tables'!$N$1:$DN$1,0),FALSE),VLOOKUP($T258,Fe_Annuity_Tables,MATCH(DC$3+3,'Mortality Tables'!$N$1:$DN$1,0),FALSE)),"")</f>
        <v/>
      </c>
      <c r="DD258" s="685" t="str">
        <f>IFERROR((DC258+BM258*Contr_Rate)*(1+Inv_Return)*IF($D258=$C$1,VLOOKUP($T258,Male_Annuity_Tables,MATCH($BS$3+3,'Mortality Tables'!$N$1:$DN$1,0),FALSE),VLOOKUP($T258,Fe_Annuity_Tables,MATCH(DD$3+3,'Mortality Tables'!$N$1:$DN$1,0),FALSE)),"")</f>
        <v/>
      </c>
      <c r="DE258" s="685" t="str">
        <f>IFERROR((DD258+BN258*Contr_Rate)*(1+Inv_Return)*IF($D258=$C$1,VLOOKUP($T258,Male_Annuity_Tables,MATCH($BS$3+3,'Mortality Tables'!$N$1:$DN$1,0),FALSE),VLOOKUP($T258,Fe_Annuity_Tables,MATCH(DE$3+3,'Mortality Tables'!$N$1:$DN$1,0),FALSE)),"")</f>
        <v/>
      </c>
      <c r="DF258" s="685" t="str">
        <f>IFERROR((DE258+BO258*Contr_Rate)*(1+Inv_Return)*IF($D258=$C$1,VLOOKUP($T258,Male_Annuity_Tables,MATCH($BS$3+3,'Mortality Tables'!$N$1:$DN$1,0),FALSE),VLOOKUP($T258,Fe_Annuity_Tables,MATCH(DF$3+3,'Mortality Tables'!$N$1:$DN$1,0),FALSE)),"")</f>
        <v/>
      </c>
      <c r="DG258" s="685" t="str">
        <f>IFERROR((DF258+BP258*Contr_Rate)*(1+Inv_Return)*IF($D258=$C$1,VLOOKUP($T258,Male_Annuity_Tables,MATCH($BS$3+3,'Mortality Tables'!$N$1:$DN$1,0),FALSE),VLOOKUP($T258,Fe_Annuity_Tables,MATCH(DG$3+3,'Mortality Tables'!$N$1:$DN$1,0),FALSE)),"")</f>
        <v/>
      </c>
      <c r="DH258" s="685" t="str">
        <f>IFERROR((DG258+BQ258*Contr_Rate)*(1+Inv_Return)*IF($D258=$C$1,VLOOKUP($T258,Male_Annuity_Tables,MATCH($BS$3+3,'Mortality Tables'!$N$1:$DN$1,0),FALSE),VLOOKUP($T258,Fe_Annuity_Tables,MATCH(DH$3+3,'Mortality Tables'!$N$1:$DN$1,0),FALSE)),"")</f>
        <v/>
      </c>
      <c r="DJ258" s="686">
        <f t="shared" si="144"/>
        <v>933502.36430312949</v>
      </c>
      <c r="DK258" s="680">
        <f t="shared" si="60"/>
        <v>8.8017766057058875</v>
      </c>
      <c r="DL258" s="686">
        <f t="shared" si="145"/>
        <v>71059.129548646059</v>
      </c>
      <c r="DM258" s="686">
        <f t="shared" si="132"/>
        <v>9374350.7305781059</v>
      </c>
      <c r="DN258" s="687">
        <f t="shared" si="146"/>
        <v>7.5801654526173167E-3</v>
      </c>
      <c r="DP258" s="688">
        <f t="shared" si="147"/>
        <v>158757.0721268428</v>
      </c>
      <c r="DQ258" s="688">
        <f t="shared" si="148"/>
        <v>187656.3792816723</v>
      </c>
      <c r="DR258" s="688">
        <f t="shared" si="149"/>
        <v>168472.66414661525</v>
      </c>
    </row>
    <row r="259" spans="1:122" s="657" customFormat="1" ht="14.5">
      <c r="A259" s="675" t="s">
        <v>1586</v>
      </c>
      <c r="B259" s="675" t="s">
        <v>1587</v>
      </c>
      <c r="C259" s="675" t="s">
        <v>541</v>
      </c>
      <c r="D259" s="675" t="s">
        <v>60</v>
      </c>
      <c r="E259" s="676">
        <v>25082</v>
      </c>
      <c r="F259" s="677">
        <v>42396</v>
      </c>
      <c r="G259" s="677">
        <v>44736</v>
      </c>
      <c r="H259" s="678">
        <v>1096221</v>
      </c>
      <c r="I259" s="678">
        <v>96638.53</v>
      </c>
      <c r="J259" s="678">
        <v>82121.509999999995</v>
      </c>
      <c r="K259" s="678">
        <v>27444.19</v>
      </c>
      <c r="L259" s="678">
        <v>206204.22999999998</v>
      </c>
      <c r="M259" s="679">
        <f>IF(COUNTIF($A$4:A259,A259)=1,0,1)</f>
        <v>0</v>
      </c>
      <c r="N259" s="680" t="str">
        <f t="shared" si="138"/>
        <v>Okay</v>
      </c>
      <c r="O259" s="680" t="str">
        <f t="shared" si="139"/>
        <v>TRUE</v>
      </c>
      <c r="P259" s="680" t="b">
        <f t="shared" si="140"/>
        <v>1</v>
      </c>
      <c r="Q259" s="680" t="b">
        <f t="shared" si="76"/>
        <v>1</v>
      </c>
      <c r="R259" s="680" t="b">
        <f t="shared" si="77"/>
        <v>1</v>
      </c>
      <c r="S259" s="681">
        <f t="shared" si="141"/>
        <v>47.435616438356163</v>
      </c>
      <c r="T259" s="682">
        <f t="shared" si="78"/>
        <v>56</v>
      </c>
      <c r="U259" s="682">
        <f t="shared" si="161"/>
        <v>53</v>
      </c>
      <c r="V259" s="682">
        <f t="shared" si="79"/>
        <v>2.5205479452054793</v>
      </c>
      <c r="W259" s="682">
        <f t="shared" si="142"/>
        <v>4</v>
      </c>
      <c r="X259" s="683">
        <f t="shared" si="143"/>
        <v>824816.91999999993</v>
      </c>
      <c r="Y259" s="684">
        <f t="shared" si="123"/>
        <v>6.0000000000000001E-3</v>
      </c>
      <c r="Z259" s="684">
        <f>IF($D259=$C$1,VLOOKUP($T259,Male_Annuity_Tables,MATCH($W259+2,'Mortality Tables'!$DS$1:$HT$1,0),FALSE),VLOOKUP($T259,Fe_Annuity_Tables,MATCH($W259+2,'Mortality Tables'!$M$1:$DN$1,0),FALSE))</f>
        <v>0.79237643444180317</v>
      </c>
      <c r="AA259" s="664"/>
      <c r="AB259" s="685">
        <f t="shared" ref="AB259:AQ274" si="164">IFERROR(IF($W259&gt;=AB$3,($H259*(1+Ann_Salary_Growth_Rate)^AB$3),""),0)</f>
        <v>1152073.45995</v>
      </c>
      <c r="AC259" s="685">
        <f t="shared" si="164"/>
        <v>1210771.6027344526</v>
      </c>
      <c r="AD259" s="685">
        <f t="shared" si="164"/>
        <v>1272460.4158937731</v>
      </c>
      <c r="AE259" s="685">
        <f t="shared" si="164"/>
        <v>1337292.2740835608</v>
      </c>
      <c r="AF259" s="685" t="str">
        <f t="shared" si="164"/>
        <v/>
      </c>
      <c r="AG259" s="685" t="str">
        <f t="shared" si="164"/>
        <v/>
      </c>
      <c r="AH259" s="685" t="str">
        <f t="shared" si="164"/>
        <v/>
      </c>
      <c r="AI259" s="685" t="str">
        <f t="shared" si="164"/>
        <v/>
      </c>
      <c r="AJ259" s="685" t="str">
        <f t="shared" si="164"/>
        <v/>
      </c>
      <c r="AK259" s="685" t="str">
        <f t="shared" si="164"/>
        <v/>
      </c>
      <c r="AL259" s="685" t="str">
        <f t="shared" si="164"/>
        <v/>
      </c>
      <c r="AM259" s="685" t="str">
        <f t="shared" si="164"/>
        <v/>
      </c>
      <c r="AN259" s="685" t="str">
        <f t="shared" si="164"/>
        <v/>
      </c>
      <c r="AO259" s="685" t="str">
        <f t="shared" si="164"/>
        <v/>
      </c>
      <c r="AP259" s="685" t="str">
        <f t="shared" si="164"/>
        <v/>
      </c>
      <c r="AQ259" s="685" t="str">
        <f t="shared" si="164"/>
        <v/>
      </c>
      <c r="AR259" s="685" t="str">
        <f t="shared" si="163"/>
        <v/>
      </c>
      <c r="AS259" s="685" t="str">
        <f t="shared" si="163"/>
        <v/>
      </c>
      <c r="AT259" s="685" t="str">
        <f t="shared" si="163"/>
        <v/>
      </c>
      <c r="AU259" s="685" t="str">
        <f t="shared" si="163"/>
        <v/>
      </c>
      <c r="AV259" s="685" t="str">
        <f t="shared" si="158"/>
        <v/>
      </c>
      <c r="AW259" s="685" t="str">
        <f t="shared" si="158"/>
        <v/>
      </c>
      <c r="AX259" s="685" t="str">
        <f t="shared" si="158"/>
        <v/>
      </c>
      <c r="AY259" s="685" t="str">
        <f t="shared" si="158"/>
        <v/>
      </c>
      <c r="AZ259" s="685" t="str">
        <f t="shared" si="158"/>
        <v/>
      </c>
      <c r="BA259" s="685" t="str">
        <f t="shared" si="158"/>
        <v/>
      </c>
      <c r="BB259" s="685" t="str">
        <f t="shared" si="158"/>
        <v/>
      </c>
      <c r="BC259" s="685" t="str">
        <f t="shared" si="158"/>
        <v/>
      </c>
      <c r="BD259" s="685" t="str">
        <f t="shared" si="158"/>
        <v/>
      </c>
      <c r="BE259" s="685" t="str">
        <f t="shared" si="158"/>
        <v/>
      </c>
      <c r="BF259" s="685" t="str">
        <f t="shared" si="158"/>
        <v/>
      </c>
      <c r="BG259" s="685" t="str">
        <f t="shared" si="162"/>
        <v/>
      </c>
      <c r="BH259" s="685" t="str">
        <f t="shared" si="162"/>
        <v/>
      </c>
      <c r="BI259" s="685" t="str">
        <f t="shared" si="157"/>
        <v/>
      </c>
      <c r="BJ259" s="685" t="str">
        <f t="shared" si="157"/>
        <v/>
      </c>
      <c r="BK259" s="685" t="str">
        <f t="shared" si="157"/>
        <v/>
      </c>
      <c r="BL259" s="685" t="str">
        <f t="shared" si="157"/>
        <v/>
      </c>
      <c r="BM259" s="685" t="str">
        <f t="shared" si="157"/>
        <v/>
      </c>
      <c r="BN259" s="685" t="str">
        <f t="shared" si="157"/>
        <v/>
      </c>
      <c r="BO259" s="685" t="str">
        <f t="shared" si="160"/>
        <v/>
      </c>
      <c r="BP259" s="685" t="str">
        <f t="shared" si="160"/>
        <v/>
      </c>
      <c r="BQ259" s="685" t="str">
        <f t="shared" si="160"/>
        <v/>
      </c>
      <c r="BR259" s="529"/>
      <c r="BS259" s="685">
        <f>IFERROR(($L259+AB259*Contr_Rate)*(1+Inv_Return)*IF($D259=$C$1,VLOOKUP($T259,Male_Annuity_Tables,MATCH($BS$3+3,'Mortality Tables'!$N$1:$DN$1,0),FALSE),VLOOKUP($T259,Fe_Annuity_Tables,MATCH(BS$3+3,'Mortality Tables'!$N$1:$DN$1,0),FALSE)),"")</f>
        <v>535494.71328969416</v>
      </c>
      <c r="BT259" s="685">
        <f>IFERROR(($BS259+AC259*Contr_Rate)*(1+Inv_Return)*IF($D259=$C$1,VLOOKUP($T259,Male_Annuity_Tables,MATCH($BS$3+3,'Mortality Tables'!$N$1:$DN$1,0),FALSE),VLOOKUP($T259,Fe_Annuity_Tables,MATCH(BT$3+3,'Mortality Tables'!$N$1:$DN$1,0),FALSE)),"")</f>
        <v>823111.33034224727</v>
      </c>
      <c r="BU259" s="685">
        <f>IFERROR((BT259+AD259*Contr_Rate)*(1+Inv_Return)*IF($D259=$C$1,VLOOKUP($T259,Male_Annuity_Tables,MATCH($BS$3+3,'Mortality Tables'!$N$1:$DN$1,0),FALSE),VLOOKUP($T259,Fe_Annuity_Tables,MATCH(BU$3+3,'Mortality Tables'!$N$1:$DN$1,0),FALSE)),"")</f>
        <v>1040830.3788149969</v>
      </c>
      <c r="BV259" s="685">
        <f>IFERROR((BU259+AE259*Contr_Rate)*(1+Inv_Return)*IF($D259=$C$1,VLOOKUP($T259,Male_Annuity_Tables,MATCH($BS$3+3,'Mortality Tables'!$N$1:$DN$1,0),FALSE),VLOOKUP($T259,Fe_Annuity_Tables,MATCH(BV$3+3,'Mortality Tables'!$N$1:$DN$1,0),FALSE)),"")</f>
        <v>1174208.1188069782</v>
      </c>
      <c r="BW259" s="685" t="str">
        <f>IFERROR((BV259+AF259*Contr_Rate)*(1+Inv_Return)*IF($D259=$C$1,VLOOKUP($T259,Male_Annuity_Tables,MATCH($BS$3+3,'Mortality Tables'!$N$1:$DN$1,0),FALSE),VLOOKUP($T259,Fe_Annuity_Tables,MATCH(BW$3+3,'Mortality Tables'!$N$1:$DN$1,0),FALSE)),"")</f>
        <v/>
      </c>
      <c r="BX259" s="685" t="str">
        <f>IFERROR((BW259+AG259*Contr_Rate)*(1+Inv_Return)*IF($D259=$C$1,VLOOKUP($T259,Male_Annuity_Tables,MATCH($BS$3+3,'Mortality Tables'!$N$1:$DN$1,0),FALSE),VLOOKUP($T259,Fe_Annuity_Tables,MATCH(BX$3+3,'Mortality Tables'!$N$1:$DN$1,0),FALSE)),"")</f>
        <v/>
      </c>
      <c r="BY259" s="685" t="str">
        <f>IFERROR((BX259+AH259*Contr_Rate)*(1+Inv_Return)*IF($D259=$C$1,VLOOKUP($T259,Male_Annuity_Tables,MATCH($BS$3+3,'Mortality Tables'!$N$1:$DN$1,0),FALSE),VLOOKUP($T259,Fe_Annuity_Tables,MATCH(BY$3+3,'Mortality Tables'!$N$1:$DN$1,0),FALSE)),"")</f>
        <v/>
      </c>
      <c r="BZ259" s="685" t="str">
        <f>IFERROR((BY259+AI259*Contr_Rate)*(1+Inv_Return)*IF($D259=$C$1,VLOOKUP($T259,Male_Annuity_Tables,MATCH($BS$3+3,'Mortality Tables'!$N$1:$DN$1,0),FALSE),VLOOKUP($T259,Fe_Annuity_Tables,MATCH(BZ$3+3,'Mortality Tables'!$N$1:$DN$1,0),FALSE)),"")</f>
        <v/>
      </c>
      <c r="CA259" s="685" t="str">
        <f>IFERROR((BZ259+AJ259*Contr_Rate)*(1+Inv_Return)*IF($D259=$C$1,VLOOKUP($T259,Male_Annuity_Tables,MATCH($BS$3+3,'Mortality Tables'!$N$1:$DN$1,0),FALSE),VLOOKUP($T259,Fe_Annuity_Tables,MATCH(CA$3+3,'Mortality Tables'!$N$1:$DN$1,0),FALSE)),"")</f>
        <v/>
      </c>
      <c r="CB259" s="685" t="str">
        <f>IFERROR((CA259+AK259*Contr_Rate)*(1+Inv_Return)*IF($D259=$C$1,VLOOKUP($T259,Male_Annuity_Tables,MATCH($BS$3+3,'Mortality Tables'!$N$1:$DN$1,0),FALSE),VLOOKUP($T259,Fe_Annuity_Tables,MATCH(CB$3+3,'Mortality Tables'!$N$1:$DN$1,0),FALSE)),"")</f>
        <v/>
      </c>
      <c r="CC259" s="685" t="str">
        <f>IFERROR((CB259+AL259*Contr_Rate)*(1+Inv_Return)*IF($D259=$C$1,VLOOKUP($T259,Male_Annuity_Tables,MATCH($BS$3+3,'Mortality Tables'!$N$1:$DN$1,0),FALSE),VLOOKUP($T259,Fe_Annuity_Tables,MATCH(CC$3+3,'Mortality Tables'!$N$1:$DN$1,0),FALSE)),"")</f>
        <v/>
      </c>
      <c r="CD259" s="685" t="str">
        <f>IFERROR((CC259+AM259*Contr_Rate)*(1+Inv_Return)*IF($D259=$C$1,VLOOKUP($T259,Male_Annuity_Tables,MATCH($BS$3+3,'Mortality Tables'!$N$1:$DN$1,0),FALSE),VLOOKUP($T259,Fe_Annuity_Tables,MATCH(CD$3+3,'Mortality Tables'!$N$1:$DN$1,0),FALSE)),"")</f>
        <v/>
      </c>
      <c r="CE259" s="685" t="str">
        <f>IFERROR((CD259+AN259*Contr_Rate)*(1+Inv_Return)*IF($D259=$C$1,VLOOKUP($T259,Male_Annuity_Tables,MATCH($BS$3+3,'Mortality Tables'!$N$1:$DN$1,0),FALSE),VLOOKUP($T259,Fe_Annuity_Tables,MATCH(CE$3+3,'Mortality Tables'!$N$1:$DN$1,0),FALSE)),"")</f>
        <v/>
      </c>
      <c r="CF259" s="685" t="str">
        <f>IFERROR((CE259+AO259*Contr_Rate)*(1+Inv_Return)*IF($D259=$C$1,VLOOKUP($T259,Male_Annuity_Tables,MATCH($BS$3+3,'Mortality Tables'!$N$1:$DN$1,0),FALSE),VLOOKUP($T259,Fe_Annuity_Tables,MATCH(CF$3+3,'Mortality Tables'!$N$1:$DN$1,0),FALSE)),"")</f>
        <v/>
      </c>
      <c r="CG259" s="685" t="str">
        <f>IFERROR((CF259+AP259*Contr_Rate)*(1+Inv_Return)*IF($D259=$C$1,VLOOKUP($T259,Male_Annuity_Tables,MATCH($BS$3+3,'Mortality Tables'!$N$1:$DN$1,0),FALSE),VLOOKUP($T259,Fe_Annuity_Tables,MATCH(CG$3+3,'Mortality Tables'!$N$1:$DN$1,0),FALSE)),"")</f>
        <v/>
      </c>
      <c r="CH259" s="685" t="str">
        <f>IFERROR((CG259+AQ259*Contr_Rate)*(1+Inv_Return)*IF($D259=$C$1,VLOOKUP($T259,Male_Annuity_Tables,MATCH($BS$3+3,'Mortality Tables'!$N$1:$DN$1,0),FALSE),VLOOKUP($T259,Fe_Annuity_Tables,MATCH(CH$3+3,'Mortality Tables'!$N$1:$DN$1,0),FALSE)),"")</f>
        <v/>
      </c>
      <c r="CI259" s="685" t="str">
        <f>IFERROR((CH259+AR259*Contr_Rate)*(1+Inv_Return)*IF($D259=$C$1,VLOOKUP($T259,Male_Annuity_Tables,MATCH($BS$3+3,'Mortality Tables'!$N$1:$DN$1,0),FALSE),VLOOKUP($T259,Fe_Annuity_Tables,MATCH(CI$3+3,'Mortality Tables'!$N$1:$DN$1,0),FALSE)),"")</f>
        <v/>
      </c>
      <c r="CJ259" s="685" t="str">
        <f>IFERROR((CI259+AS259*Contr_Rate)*(1+Inv_Return)*IF($D259=$C$1,VLOOKUP($T259,Male_Annuity_Tables,MATCH($BS$3+3,'Mortality Tables'!$N$1:$DN$1,0),FALSE),VLOOKUP($T259,Fe_Annuity_Tables,MATCH(CJ$3+3,'Mortality Tables'!$N$1:$DN$1,0),FALSE)),"")</f>
        <v/>
      </c>
      <c r="CK259" s="685" t="str">
        <f>IFERROR((CJ259+AT259*Contr_Rate)*(1+Inv_Return)*IF($D259=$C$1,VLOOKUP($T259,Male_Annuity_Tables,MATCH($BS$3+3,'Mortality Tables'!$N$1:$DN$1,0),FALSE),VLOOKUP($T259,Fe_Annuity_Tables,MATCH(CK$3+3,'Mortality Tables'!$N$1:$DN$1,0),FALSE)),"")</f>
        <v/>
      </c>
      <c r="CL259" s="685" t="str">
        <f>IFERROR((CK259+AU259*Contr_Rate)*(1+Inv_Return)*IF($D259=$C$1,VLOOKUP($T259,Male_Annuity_Tables,MATCH($BS$3+3,'Mortality Tables'!$N$1:$DN$1,0),FALSE),VLOOKUP($T259,Fe_Annuity_Tables,MATCH(CL$3+3,'Mortality Tables'!$N$1:$DN$1,0),FALSE)),"")</f>
        <v/>
      </c>
      <c r="CM259" s="685" t="str">
        <f>IFERROR((CL259+AV259*Contr_Rate)*(1+Inv_Return)*IF($D259=$C$1,VLOOKUP($T259,Male_Annuity_Tables,MATCH($BS$3+3,'Mortality Tables'!$N$1:$DN$1,0),FALSE),VLOOKUP($T259,Fe_Annuity_Tables,MATCH(CM$3+3,'Mortality Tables'!$N$1:$DN$1,0),FALSE)),"")</f>
        <v/>
      </c>
      <c r="CN259" s="685" t="str">
        <f>IFERROR((CM259+AW259*Contr_Rate)*(1+Inv_Return)*IF($D259=$C$1,VLOOKUP($T259,Male_Annuity_Tables,MATCH($BS$3+3,'Mortality Tables'!$N$1:$DN$1,0),FALSE),VLOOKUP($T259,Fe_Annuity_Tables,MATCH(CN$3+3,'Mortality Tables'!$N$1:$DN$1,0),FALSE)),"")</f>
        <v/>
      </c>
      <c r="CO259" s="685" t="str">
        <f>IFERROR((CN259+AX259*Contr_Rate)*(1+Inv_Return)*IF($D259=$C$1,VLOOKUP($T259,Male_Annuity_Tables,MATCH($BS$3+3,'Mortality Tables'!$N$1:$DN$1,0),FALSE),VLOOKUP($T259,Fe_Annuity_Tables,MATCH(CO$3+3,'Mortality Tables'!$N$1:$DN$1,0),FALSE)),"")</f>
        <v/>
      </c>
      <c r="CP259" s="685" t="str">
        <f>IFERROR((CO259+AY259*Contr_Rate)*(1+Inv_Return)*IF($D259=$C$1,VLOOKUP($T259,Male_Annuity_Tables,MATCH($BS$3+3,'Mortality Tables'!$N$1:$DN$1,0),FALSE),VLOOKUP($T259,Fe_Annuity_Tables,MATCH(CP$3+3,'Mortality Tables'!$N$1:$DN$1,0),FALSE)),"")</f>
        <v/>
      </c>
      <c r="CQ259" s="685" t="str">
        <f>IFERROR((CP259+AZ259*Contr_Rate)*(1+Inv_Return)*IF($D259=$C$1,VLOOKUP($T259,Male_Annuity_Tables,MATCH($BS$3+3,'Mortality Tables'!$N$1:$DN$1,0),FALSE),VLOOKUP($T259,Fe_Annuity_Tables,MATCH(CQ$3+3,'Mortality Tables'!$N$1:$DN$1,0),FALSE)),"")</f>
        <v/>
      </c>
      <c r="CR259" s="685" t="str">
        <f>IFERROR((CQ259+BA259*Contr_Rate)*(1+Inv_Return)*IF($D259=$C$1,VLOOKUP($T259,Male_Annuity_Tables,MATCH($BS$3+3,'Mortality Tables'!$N$1:$DN$1,0),FALSE),VLOOKUP($T259,Fe_Annuity_Tables,MATCH(CR$3+3,'Mortality Tables'!$N$1:$DN$1,0),FALSE)),"")</f>
        <v/>
      </c>
      <c r="CS259" s="685" t="str">
        <f>IFERROR((CR259+BB259*Contr_Rate)*(1+Inv_Return)*IF($D259=$C$1,VLOOKUP($T259,Male_Annuity_Tables,MATCH($BS$3+3,'Mortality Tables'!$N$1:$DN$1,0),FALSE),VLOOKUP($T259,Fe_Annuity_Tables,MATCH(CS$3+3,'Mortality Tables'!$N$1:$DN$1,0),FALSE)),"")</f>
        <v/>
      </c>
      <c r="CT259" s="685" t="str">
        <f>IFERROR((CS259+BC259*Contr_Rate)*(1+Inv_Return)*IF($D259=$C$1,VLOOKUP($T259,Male_Annuity_Tables,MATCH($BS$3+3,'Mortality Tables'!$N$1:$DN$1,0),FALSE),VLOOKUP($T259,Fe_Annuity_Tables,MATCH(CT$3+3,'Mortality Tables'!$N$1:$DN$1,0),FALSE)),"")</f>
        <v/>
      </c>
      <c r="CU259" s="685" t="str">
        <f>IFERROR((CT259+BD259*Contr_Rate)*(1+Inv_Return)*IF($D259=$C$1,VLOOKUP($T259,Male_Annuity_Tables,MATCH($BS$3+3,'Mortality Tables'!$N$1:$DN$1,0),FALSE),VLOOKUP($T259,Fe_Annuity_Tables,MATCH(CU$3+3,'Mortality Tables'!$N$1:$DN$1,0),FALSE)),"")</f>
        <v/>
      </c>
      <c r="CV259" s="685" t="str">
        <f>IFERROR((CU259+BE259*Contr_Rate)*(1+Inv_Return)*IF($D259=$C$1,VLOOKUP($T259,Male_Annuity_Tables,MATCH($BS$3+3,'Mortality Tables'!$N$1:$DN$1,0),FALSE),VLOOKUP($T259,Fe_Annuity_Tables,MATCH(CV$3+3,'Mortality Tables'!$N$1:$DN$1,0),FALSE)),"")</f>
        <v/>
      </c>
      <c r="CW259" s="685" t="str">
        <f>IFERROR((CV259+BF259*Contr_Rate)*(1+Inv_Return)*IF($D259=$C$1,VLOOKUP($T259,Male_Annuity_Tables,MATCH($BS$3+3,'Mortality Tables'!$N$1:$DN$1,0),FALSE),VLOOKUP($T259,Fe_Annuity_Tables,MATCH(CW$3+3,'Mortality Tables'!$N$1:$DN$1,0),FALSE)),"")</f>
        <v/>
      </c>
      <c r="CX259" s="685" t="str">
        <f>IFERROR((CW259+BG259*Contr_Rate)*(1+Inv_Return)*IF($D259=$C$1,VLOOKUP($T259,Male_Annuity_Tables,MATCH($BS$3+3,'Mortality Tables'!$N$1:$DN$1,0),FALSE),VLOOKUP($T259,Fe_Annuity_Tables,MATCH(CX$3+3,'Mortality Tables'!$N$1:$DN$1,0),FALSE)),"")</f>
        <v/>
      </c>
      <c r="CY259" s="685" t="str">
        <f>IFERROR((CX259+BH259*Contr_Rate)*(1+Inv_Return)*IF($D259=$C$1,VLOOKUP($T259,Male_Annuity_Tables,MATCH($BS$3+3,'Mortality Tables'!$N$1:$DN$1,0),FALSE),VLOOKUP($T259,Fe_Annuity_Tables,MATCH(CY$3+3,'Mortality Tables'!$N$1:$DN$1,0),FALSE)),"")</f>
        <v/>
      </c>
      <c r="CZ259" s="685" t="str">
        <f>IFERROR((CY259+BI259*Contr_Rate)*(1+Inv_Return)*IF($D259=$C$1,VLOOKUP($T259,Male_Annuity_Tables,MATCH($BS$3+3,'Mortality Tables'!$N$1:$DN$1,0),FALSE),VLOOKUP($T259,Fe_Annuity_Tables,MATCH(CZ$3+3,'Mortality Tables'!$N$1:$DN$1,0),FALSE)),"")</f>
        <v/>
      </c>
      <c r="DA259" s="685" t="str">
        <f>IFERROR((CZ259+BJ259*Contr_Rate)*(1+Inv_Return)*IF($D259=$C$1,VLOOKUP($T259,Male_Annuity_Tables,MATCH($BS$3+3,'Mortality Tables'!$N$1:$DN$1,0),FALSE),VLOOKUP($T259,Fe_Annuity_Tables,MATCH(DA$3+3,'Mortality Tables'!$N$1:$DN$1,0),FALSE)),"")</f>
        <v/>
      </c>
      <c r="DB259" s="685" t="str">
        <f>IFERROR((DA259+BK259*Contr_Rate)*(1+Inv_Return)*IF($D259=$C$1,VLOOKUP($T259,Male_Annuity_Tables,MATCH($BS$3+3,'Mortality Tables'!$N$1:$DN$1,0),FALSE),VLOOKUP($T259,Fe_Annuity_Tables,MATCH(DB$3+3,'Mortality Tables'!$N$1:$DN$1,0),FALSE)),"")</f>
        <v/>
      </c>
      <c r="DC259" s="685" t="str">
        <f>IFERROR((DB259+BL259*Contr_Rate)*(1+Inv_Return)*IF($D259=$C$1,VLOOKUP($T259,Male_Annuity_Tables,MATCH($BS$3+3,'Mortality Tables'!$N$1:$DN$1,0),FALSE),VLOOKUP($T259,Fe_Annuity_Tables,MATCH(DC$3+3,'Mortality Tables'!$N$1:$DN$1,0),FALSE)),"")</f>
        <v/>
      </c>
      <c r="DD259" s="685" t="str">
        <f>IFERROR((DC259+BM259*Contr_Rate)*(1+Inv_Return)*IF($D259=$C$1,VLOOKUP($T259,Male_Annuity_Tables,MATCH($BS$3+3,'Mortality Tables'!$N$1:$DN$1,0),FALSE),VLOOKUP($T259,Fe_Annuity_Tables,MATCH(DD$3+3,'Mortality Tables'!$N$1:$DN$1,0),FALSE)),"")</f>
        <v/>
      </c>
      <c r="DE259" s="685" t="str">
        <f>IFERROR((DD259+BN259*Contr_Rate)*(1+Inv_Return)*IF($D259=$C$1,VLOOKUP($T259,Male_Annuity_Tables,MATCH($BS$3+3,'Mortality Tables'!$N$1:$DN$1,0),FALSE),VLOOKUP($T259,Fe_Annuity_Tables,MATCH(DE$3+3,'Mortality Tables'!$N$1:$DN$1,0),FALSE)),"")</f>
        <v/>
      </c>
      <c r="DF259" s="685" t="str">
        <f>IFERROR((DE259+BO259*Contr_Rate)*(1+Inv_Return)*IF($D259=$C$1,VLOOKUP($T259,Male_Annuity_Tables,MATCH($BS$3+3,'Mortality Tables'!$N$1:$DN$1,0),FALSE),VLOOKUP($T259,Fe_Annuity_Tables,MATCH(DF$3+3,'Mortality Tables'!$N$1:$DN$1,0),FALSE)),"")</f>
        <v/>
      </c>
      <c r="DG259" s="685" t="str">
        <f>IFERROR((DF259+BP259*Contr_Rate)*(1+Inv_Return)*IF($D259=$C$1,VLOOKUP($T259,Male_Annuity_Tables,MATCH($BS$3+3,'Mortality Tables'!$N$1:$DN$1,0),FALSE),VLOOKUP($T259,Fe_Annuity_Tables,MATCH(DG$3+3,'Mortality Tables'!$N$1:$DN$1,0),FALSE)),"")</f>
        <v/>
      </c>
      <c r="DH259" s="685" t="str">
        <f>IFERROR((DG259+BQ259*Contr_Rate)*(1+Inv_Return)*IF($D259=$C$1,VLOOKUP($T259,Male_Annuity_Tables,MATCH($BS$3+3,'Mortality Tables'!$N$1:$DN$1,0),FALSE),VLOOKUP($T259,Fe_Annuity_Tables,MATCH(DH$3+3,'Mortality Tables'!$N$1:$DN$1,0),FALSE)),"")</f>
        <v/>
      </c>
      <c r="DJ259" s="686">
        <f t="shared" si="144"/>
        <v>1174208.1188069782</v>
      </c>
      <c r="DK259" s="680">
        <f t="shared" si="60"/>
        <v>8.8017766057058875</v>
      </c>
      <c r="DL259" s="686">
        <f t="shared" si="145"/>
        <v>89381.891275299175</v>
      </c>
      <c r="DM259" s="686">
        <f t="shared" si="132"/>
        <v>1337292.2740835608</v>
      </c>
      <c r="DN259" s="687">
        <f t="shared" si="146"/>
        <v>6.683796280551467E-2</v>
      </c>
      <c r="DP259" s="688">
        <f t="shared" si="147"/>
        <v>29827.055530235968</v>
      </c>
      <c r="DQ259" s="688">
        <f t="shared" si="148"/>
        <v>45847.301100063181</v>
      </c>
      <c r="DR259" s="688">
        <f t="shared" si="149"/>
        <v>57974.252099995334</v>
      </c>
    </row>
    <row r="260" spans="1:122" s="657" customFormat="1" ht="14.5">
      <c r="A260" s="675" t="s">
        <v>1588</v>
      </c>
      <c r="B260" s="675" t="s">
        <v>1589</v>
      </c>
      <c r="C260" s="675" t="s">
        <v>541</v>
      </c>
      <c r="D260" s="675" t="s">
        <v>60</v>
      </c>
      <c r="E260" s="676">
        <v>25939</v>
      </c>
      <c r="F260" s="677">
        <v>43936</v>
      </c>
      <c r="G260" s="677">
        <v>45295</v>
      </c>
      <c r="H260" s="678">
        <v>397208</v>
      </c>
      <c r="I260" s="678">
        <v>21648.81</v>
      </c>
      <c r="J260" s="678">
        <v>27670.35</v>
      </c>
      <c r="K260" s="678">
        <v>15832.79</v>
      </c>
      <c r="L260" s="678">
        <v>65151.950000000004</v>
      </c>
      <c r="M260" s="679">
        <f>IF(COUNTIF($A$4:A260,A260)=1,0,1)</f>
        <v>0</v>
      </c>
      <c r="N260" s="680" t="str">
        <f t="shared" si="138"/>
        <v>Okay</v>
      </c>
      <c r="O260" s="680" t="str">
        <f t="shared" si="139"/>
        <v>TRUE</v>
      </c>
      <c r="P260" s="680" t="b">
        <f t="shared" si="140"/>
        <v>1</v>
      </c>
      <c r="Q260" s="680" t="b">
        <f t="shared" si="76"/>
        <v>1</v>
      </c>
      <c r="R260" s="680" t="b">
        <f t="shared" si="77"/>
        <v>1</v>
      </c>
      <c r="S260" s="681">
        <f t="shared" si="141"/>
        <v>49.30684931506849</v>
      </c>
      <c r="T260" s="682">
        <f t="shared" si="78"/>
        <v>54</v>
      </c>
      <c r="U260" s="682">
        <f t="shared" si="161"/>
        <v>53</v>
      </c>
      <c r="V260" s="682">
        <f t="shared" si="79"/>
        <v>0.989041095890411</v>
      </c>
      <c r="W260" s="682">
        <f t="shared" si="142"/>
        <v>6</v>
      </c>
      <c r="X260" s="683">
        <f t="shared" si="143"/>
        <v>390911.7</v>
      </c>
      <c r="Y260" s="684">
        <f t="shared" si="123"/>
        <v>5.1000000000000004E-3</v>
      </c>
      <c r="Z260" s="684">
        <f>IF($D260=$C$1,VLOOKUP($T260,Male_Annuity_Tables,MATCH($W260+2,'Mortality Tables'!$DS$1:$HT$1,0),FALSE),VLOOKUP($T260,Fe_Annuity_Tables,MATCH($W260+2,'Mortality Tables'!$M$1:$DN$1,0),FALSE))</f>
        <v>0.67029932638750866</v>
      </c>
      <c r="AA260" s="664"/>
      <c r="AB260" s="685">
        <f t="shared" si="164"/>
        <v>417445.7476</v>
      </c>
      <c r="AC260" s="685">
        <f t="shared" si="164"/>
        <v>438714.60844022001</v>
      </c>
      <c r="AD260" s="685">
        <f t="shared" si="164"/>
        <v>461067.11774024926</v>
      </c>
      <c r="AE260" s="685">
        <f t="shared" si="164"/>
        <v>484558.48738911498</v>
      </c>
      <c r="AF260" s="685">
        <f t="shared" si="164"/>
        <v>509246.74232159037</v>
      </c>
      <c r="AG260" s="685">
        <f t="shared" si="164"/>
        <v>535192.86384287546</v>
      </c>
      <c r="AH260" s="685" t="str">
        <f t="shared" si="164"/>
        <v/>
      </c>
      <c r="AI260" s="685" t="str">
        <f t="shared" si="164"/>
        <v/>
      </c>
      <c r="AJ260" s="685" t="str">
        <f t="shared" si="164"/>
        <v/>
      </c>
      <c r="AK260" s="685" t="str">
        <f t="shared" si="164"/>
        <v/>
      </c>
      <c r="AL260" s="685" t="str">
        <f t="shared" si="164"/>
        <v/>
      </c>
      <c r="AM260" s="685" t="str">
        <f t="shared" si="164"/>
        <v/>
      </c>
      <c r="AN260" s="685" t="str">
        <f t="shared" si="164"/>
        <v/>
      </c>
      <c r="AO260" s="685" t="str">
        <f t="shared" si="164"/>
        <v/>
      </c>
      <c r="AP260" s="685" t="str">
        <f t="shared" si="164"/>
        <v/>
      </c>
      <c r="AQ260" s="685" t="str">
        <f t="shared" si="164"/>
        <v/>
      </c>
      <c r="AR260" s="685" t="str">
        <f t="shared" si="163"/>
        <v/>
      </c>
      <c r="AS260" s="685" t="str">
        <f t="shared" si="163"/>
        <v/>
      </c>
      <c r="AT260" s="685" t="str">
        <f t="shared" si="163"/>
        <v/>
      </c>
      <c r="AU260" s="685" t="str">
        <f t="shared" si="163"/>
        <v/>
      </c>
      <c r="AV260" s="685" t="str">
        <f t="shared" si="158"/>
        <v/>
      </c>
      <c r="AW260" s="685" t="str">
        <f t="shared" si="158"/>
        <v/>
      </c>
      <c r="AX260" s="685" t="str">
        <f t="shared" si="158"/>
        <v/>
      </c>
      <c r="AY260" s="685" t="str">
        <f t="shared" si="158"/>
        <v/>
      </c>
      <c r="AZ260" s="685" t="str">
        <f t="shared" si="158"/>
        <v/>
      </c>
      <c r="BA260" s="685" t="str">
        <f t="shared" si="158"/>
        <v/>
      </c>
      <c r="BB260" s="685" t="str">
        <f t="shared" si="158"/>
        <v/>
      </c>
      <c r="BC260" s="685" t="str">
        <f t="shared" si="158"/>
        <v/>
      </c>
      <c r="BD260" s="685" t="str">
        <f t="shared" si="158"/>
        <v/>
      </c>
      <c r="BE260" s="685" t="str">
        <f t="shared" si="158"/>
        <v/>
      </c>
      <c r="BF260" s="685" t="str">
        <f t="shared" si="158"/>
        <v/>
      </c>
      <c r="BG260" s="685" t="str">
        <f t="shared" si="162"/>
        <v/>
      </c>
      <c r="BH260" s="685" t="str">
        <f t="shared" si="162"/>
        <v/>
      </c>
      <c r="BI260" s="685" t="str">
        <f t="shared" si="157"/>
        <v/>
      </c>
      <c r="BJ260" s="685" t="str">
        <f t="shared" si="157"/>
        <v/>
      </c>
      <c r="BK260" s="685" t="str">
        <f t="shared" si="157"/>
        <v/>
      </c>
      <c r="BL260" s="685" t="str">
        <f t="shared" si="157"/>
        <v/>
      </c>
      <c r="BM260" s="685" t="str">
        <f t="shared" si="157"/>
        <v/>
      </c>
      <c r="BN260" s="685" t="str">
        <f t="shared" si="157"/>
        <v/>
      </c>
      <c r="BO260" s="685" t="str">
        <f t="shared" si="160"/>
        <v/>
      </c>
      <c r="BP260" s="685" t="str">
        <f t="shared" si="160"/>
        <v/>
      </c>
      <c r="BQ260" s="685" t="str">
        <f t="shared" si="160"/>
        <v/>
      </c>
      <c r="BR260" s="529"/>
      <c r="BS260" s="685">
        <f>IFERROR(($L260+AB260*Contr_Rate)*(1+Inv_Return)*IF($D260=$C$1,VLOOKUP($T260,Male_Annuity_Tables,MATCH($BS$3+3,'Mortality Tables'!$N$1:$DN$1,0),FALSE),VLOOKUP($T260,Fe_Annuity_Tables,MATCH(BS$3+3,'Mortality Tables'!$N$1:$DN$1,0),FALSE)),"")</f>
        <v>175185.85406524735</v>
      </c>
      <c r="BT260" s="685">
        <f>IFERROR(($BS260+AC260*Contr_Rate)*(1+Inv_Return)*IF($D260=$C$1,VLOOKUP($T260,Male_Annuity_Tables,MATCH($BS$3+3,'Mortality Tables'!$N$1:$DN$1,0),FALSE),VLOOKUP($T260,Fe_Annuity_Tables,MATCH(BT$3+3,'Mortality Tables'!$N$1:$DN$1,0),FALSE)),"")</f>
        <v>266707.82035728899</v>
      </c>
      <c r="BU260" s="685">
        <f>IFERROR((BT260+AD260*Contr_Rate)*(1+Inv_Return)*IF($D260=$C$1,VLOOKUP($T260,Male_Annuity_Tables,MATCH($BS$3+3,'Mortality Tables'!$N$1:$DN$1,0),FALSE),VLOOKUP($T260,Fe_Annuity_Tables,MATCH(BU$3+3,'Mortality Tables'!$N$1:$DN$1,0),FALSE)),"")</f>
        <v>332487.29111074394</v>
      </c>
      <c r="BV260" s="685">
        <f>IFERROR((BU260+AE260*Contr_Rate)*(1+Inv_Return)*IF($D260=$C$1,VLOOKUP($T260,Male_Annuity_Tables,MATCH($BS$3+3,'Mortality Tables'!$N$1:$DN$1,0),FALSE),VLOOKUP($T260,Fe_Annuity_Tables,MATCH(BV$3+3,'Mortality Tables'!$N$1:$DN$1,0),FALSE)),"")</f>
        <v>370223.8551866549</v>
      </c>
      <c r="BW260" s="685">
        <f>IFERROR((BV260+AF260*Contr_Rate)*(1+Inv_Return)*IF($D260=$C$1,VLOOKUP($T260,Male_Annuity_Tables,MATCH($BS$3+3,'Mortality Tables'!$N$1:$DN$1,0),FALSE),VLOOKUP($T260,Fe_Annuity_Tables,MATCH(BW$3+3,'Mortality Tables'!$N$1:$DN$1,0),FALSE)),"")</f>
        <v>382194.41162535927</v>
      </c>
      <c r="BX260" s="685">
        <f>IFERROR((BW260+AG260*Contr_Rate)*(1+Inv_Return)*IF($D260=$C$1,VLOOKUP($T260,Male_Annuity_Tables,MATCH($BS$3+3,'Mortality Tables'!$N$1:$DN$1,0),FALSE),VLOOKUP($T260,Fe_Annuity_Tables,MATCH(BX$3+3,'Mortality Tables'!$N$1:$DN$1,0),FALSE)),"")</f>
        <v>373863.66589962679</v>
      </c>
      <c r="BY260" s="685" t="str">
        <f>IFERROR((BX260+AH260*Contr_Rate)*(1+Inv_Return)*IF($D260=$C$1,VLOOKUP($T260,Male_Annuity_Tables,MATCH($BS$3+3,'Mortality Tables'!$N$1:$DN$1,0),FALSE),VLOOKUP($T260,Fe_Annuity_Tables,MATCH(BY$3+3,'Mortality Tables'!$N$1:$DN$1,0),FALSE)),"")</f>
        <v/>
      </c>
      <c r="BZ260" s="685" t="str">
        <f>IFERROR((BY260+AI260*Contr_Rate)*(1+Inv_Return)*IF($D260=$C$1,VLOOKUP($T260,Male_Annuity_Tables,MATCH($BS$3+3,'Mortality Tables'!$N$1:$DN$1,0),FALSE),VLOOKUP($T260,Fe_Annuity_Tables,MATCH(BZ$3+3,'Mortality Tables'!$N$1:$DN$1,0),FALSE)),"")</f>
        <v/>
      </c>
      <c r="CA260" s="685" t="str">
        <f>IFERROR((BZ260+AJ260*Contr_Rate)*(1+Inv_Return)*IF($D260=$C$1,VLOOKUP($T260,Male_Annuity_Tables,MATCH($BS$3+3,'Mortality Tables'!$N$1:$DN$1,0),FALSE),VLOOKUP($T260,Fe_Annuity_Tables,MATCH(CA$3+3,'Mortality Tables'!$N$1:$DN$1,0),FALSE)),"")</f>
        <v/>
      </c>
      <c r="CB260" s="685" t="str">
        <f>IFERROR((CA260+AK260*Contr_Rate)*(1+Inv_Return)*IF($D260=$C$1,VLOOKUP($T260,Male_Annuity_Tables,MATCH($BS$3+3,'Mortality Tables'!$N$1:$DN$1,0),FALSE),VLOOKUP($T260,Fe_Annuity_Tables,MATCH(CB$3+3,'Mortality Tables'!$N$1:$DN$1,0),FALSE)),"")</f>
        <v/>
      </c>
      <c r="CC260" s="685" t="str">
        <f>IFERROR((CB260+AL260*Contr_Rate)*(1+Inv_Return)*IF($D260=$C$1,VLOOKUP($T260,Male_Annuity_Tables,MATCH($BS$3+3,'Mortality Tables'!$N$1:$DN$1,0),FALSE),VLOOKUP($T260,Fe_Annuity_Tables,MATCH(CC$3+3,'Mortality Tables'!$N$1:$DN$1,0),FALSE)),"")</f>
        <v/>
      </c>
      <c r="CD260" s="685" t="str">
        <f>IFERROR((CC260+AM260*Contr_Rate)*(1+Inv_Return)*IF($D260=$C$1,VLOOKUP($T260,Male_Annuity_Tables,MATCH($BS$3+3,'Mortality Tables'!$N$1:$DN$1,0),FALSE),VLOOKUP($T260,Fe_Annuity_Tables,MATCH(CD$3+3,'Mortality Tables'!$N$1:$DN$1,0),FALSE)),"")</f>
        <v/>
      </c>
      <c r="CE260" s="685" t="str">
        <f>IFERROR((CD260+AN260*Contr_Rate)*(1+Inv_Return)*IF($D260=$C$1,VLOOKUP($T260,Male_Annuity_Tables,MATCH($BS$3+3,'Mortality Tables'!$N$1:$DN$1,0),FALSE),VLOOKUP($T260,Fe_Annuity_Tables,MATCH(CE$3+3,'Mortality Tables'!$N$1:$DN$1,0),FALSE)),"")</f>
        <v/>
      </c>
      <c r="CF260" s="685" t="str">
        <f>IFERROR((CE260+AO260*Contr_Rate)*(1+Inv_Return)*IF($D260=$C$1,VLOOKUP($T260,Male_Annuity_Tables,MATCH($BS$3+3,'Mortality Tables'!$N$1:$DN$1,0),FALSE),VLOOKUP($T260,Fe_Annuity_Tables,MATCH(CF$3+3,'Mortality Tables'!$N$1:$DN$1,0),FALSE)),"")</f>
        <v/>
      </c>
      <c r="CG260" s="685" t="str">
        <f>IFERROR((CF260+AP260*Contr_Rate)*(1+Inv_Return)*IF($D260=$C$1,VLOOKUP($T260,Male_Annuity_Tables,MATCH($BS$3+3,'Mortality Tables'!$N$1:$DN$1,0),FALSE),VLOOKUP($T260,Fe_Annuity_Tables,MATCH(CG$3+3,'Mortality Tables'!$N$1:$DN$1,0),FALSE)),"")</f>
        <v/>
      </c>
      <c r="CH260" s="685" t="str">
        <f>IFERROR((CG260+AQ260*Contr_Rate)*(1+Inv_Return)*IF($D260=$C$1,VLOOKUP($T260,Male_Annuity_Tables,MATCH($BS$3+3,'Mortality Tables'!$N$1:$DN$1,0),FALSE),VLOOKUP($T260,Fe_Annuity_Tables,MATCH(CH$3+3,'Mortality Tables'!$N$1:$DN$1,0),FALSE)),"")</f>
        <v/>
      </c>
      <c r="CI260" s="685" t="str">
        <f>IFERROR((CH260+AR260*Contr_Rate)*(1+Inv_Return)*IF($D260=$C$1,VLOOKUP($T260,Male_Annuity_Tables,MATCH($BS$3+3,'Mortality Tables'!$N$1:$DN$1,0),FALSE),VLOOKUP($T260,Fe_Annuity_Tables,MATCH(CI$3+3,'Mortality Tables'!$N$1:$DN$1,0),FALSE)),"")</f>
        <v/>
      </c>
      <c r="CJ260" s="685" t="str">
        <f>IFERROR((CI260+AS260*Contr_Rate)*(1+Inv_Return)*IF($D260=$C$1,VLOOKUP($T260,Male_Annuity_Tables,MATCH($BS$3+3,'Mortality Tables'!$N$1:$DN$1,0),FALSE),VLOOKUP($T260,Fe_Annuity_Tables,MATCH(CJ$3+3,'Mortality Tables'!$N$1:$DN$1,0),FALSE)),"")</f>
        <v/>
      </c>
      <c r="CK260" s="685" t="str">
        <f>IFERROR((CJ260+AT260*Contr_Rate)*(1+Inv_Return)*IF($D260=$C$1,VLOOKUP($T260,Male_Annuity_Tables,MATCH($BS$3+3,'Mortality Tables'!$N$1:$DN$1,0),FALSE),VLOOKUP($T260,Fe_Annuity_Tables,MATCH(CK$3+3,'Mortality Tables'!$N$1:$DN$1,0),FALSE)),"")</f>
        <v/>
      </c>
      <c r="CL260" s="685" t="str">
        <f>IFERROR((CK260+AU260*Contr_Rate)*(1+Inv_Return)*IF($D260=$C$1,VLOOKUP($T260,Male_Annuity_Tables,MATCH($BS$3+3,'Mortality Tables'!$N$1:$DN$1,0),FALSE),VLOOKUP($T260,Fe_Annuity_Tables,MATCH(CL$3+3,'Mortality Tables'!$N$1:$DN$1,0),FALSE)),"")</f>
        <v/>
      </c>
      <c r="CM260" s="685" t="str">
        <f>IFERROR((CL260+AV260*Contr_Rate)*(1+Inv_Return)*IF($D260=$C$1,VLOOKUP($T260,Male_Annuity_Tables,MATCH($BS$3+3,'Mortality Tables'!$N$1:$DN$1,0),FALSE),VLOOKUP($T260,Fe_Annuity_Tables,MATCH(CM$3+3,'Mortality Tables'!$N$1:$DN$1,0),FALSE)),"")</f>
        <v/>
      </c>
      <c r="CN260" s="685" t="str">
        <f>IFERROR((CM260+AW260*Contr_Rate)*(1+Inv_Return)*IF($D260=$C$1,VLOOKUP($T260,Male_Annuity_Tables,MATCH($BS$3+3,'Mortality Tables'!$N$1:$DN$1,0),FALSE),VLOOKUP($T260,Fe_Annuity_Tables,MATCH(CN$3+3,'Mortality Tables'!$N$1:$DN$1,0),FALSE)),"")</f>
        <v/>
      </c>
      <c r="CO260" s="685" t="str">
        <f>IFERROR((CN260+AX260*Contr_Rate)*(1+Inv_Return)*IF($D260=$C$1,VLOOKUP($T260,Male_Annuity_Tables,MATCH($BS$3+3,'Mortality Tables'!$N$1:$DN$1,0),FALSE),VLOOKUP($T260,Fe_Annuity_Tables,MATCH(CO$3+3,'Mortality Tables'!$N$1:$DN$1,0),FALSE)),"")</f>
        <v/>
      </c>
      <c r="CP260" s="685" t="str">
        <f>IFERROR((CO260+AY260*Contr_Rate)*(1+Inv_Return)*IF($D260=$C$1,VLOOKUP($T260,Male_Annuity_Tables,MATCH($BS$3+3,'Mortality Tables'!$N$1:$DN$1,0),FALSE),VLOOKUP($T260,Fe_Annuity_Tables,MATCH(CP$3+3,'Mortality Tables'!$N$1:$DN$1,0),FALSE)),"")</f>
        <v/>
      </c>
      <c r="CQ260" s="685" t="str">
        <f>IFERROR((CP260+AZ260*Contr_Rate)*(1+Inv_Return)*IF($D260=$C$1,VLOOKUP($T260,Male_Annuity_Tables,MATCH($BS$3+3,'Mortality Tables'!$N$1:$DN$1,0),FALSE),VLOOKUP($T260,Fe_Annuity_Tables,MATCH(CQ$3+3,'Mortality Tables'!$N$1:$DN$1,0),FALSE)),"")</f>
        <v/>
      </c>
      <c r="CR260" s="685" t="str">
        <f>IFERROR((CQ260+BA260*Contr_Rate)*(1+Inv_Return)*IF($D260=$C$1,VLOOKUP($T260,Male_Annuity_Tables,MATCH($BS$3+3,'Mortality Tables'!$N$1:$DN$1,0),FALSE),VLOOKUP($T260,Fe_Annuity_Tables,MATCH(CR$3+3,'Mortality Tables'!$N$1:$DN$1,0),FALSE)),"")</f>
        <v/>
      </c>
      <c r="CS260" s="685" t="str">
        <f>IFERROR((CR260+BB260*Contr_Rate)*(1+Inv_Return)*IF($D260=$C$1,VLOOKUP($T260,Male_Annuity_Tables,MATCH($BS$3+3,'Mortality Tables'!$N$1:$DN$1,0),FALSE),VLOOKUP($T260,Fe_Annuity_Tables,MATCH(CS$3+3,'Mortality Tables'!$N$1:$DN$1,0),FALSE)),"")</f>
        <v/>
      </c>
      <c r="CT260" s="685" t="str">
        <f>IFERROR((CS260+BC260*Contr_Rate)*(1+Inv_Return)*IF($D260=$C$1,VLOOKUP($T260,Male_Annuity_Tables,MATCH($BS$3+3,'Mortality Tables'!$N$1:$DN$1,0),FALSE),VLOOKUP($T260,Fe_Annuity_Tables,MATCH(CT$3+3,'Mortality Tables'!$N$1:$DN$1,0),FALSE)),"")</f>
        <v/>
      </c>
      <c r="CU260" s="685" t="str">
        <f>IFERROR((CT260+BD260*Contr_Rate)*(1+Inv_Return)*IF($D260=$C$1,VLOOKUP($T260,Male_Annuity_Tables,MATCH($BS$3+3,'Mortality Tables'!$N$1:$DN$1,0),FALSE),VLOOKUP($T260,Fe_Annuity_Tables,MATCH(CU$3+3,'Mortality Tables'!$N$1:$DN$1,0),FALSE)),"")</f>
        <v/>
      </c>
      <c r="CV260" s="685" t="str">
        <f>IFERROR((CU260+BE260*Contr_Rate)*(1+Inv_Return)*IF($D260=$C$1,VLOOKUP($T260,Male_Annuity_Tables,MATCH($BS$3+3,'Mortality Tables'!$N$1:$DN$1,0),FALSE),VLOOKUP($T260,Fe_Annuity_Tables,MATCH(CV$3+3,'Mortality Tables'!$N$1:$DN$1,0),FALSE)),"")</f>
        <v/>
      </c>
      <c r="CW260" s="685" t="str">
        <f>IFERROR((CV260+BF260*Contr_Rate)*(1+Inv_Return)*IF($D260=$C$1,VLOOKUP($T260,Male_Annuity_Tables,MATCH($BS$3+3,'Mortality Tables'!$N$1:$DN$1,0),FALSE),VLOOKUP($T260,Fe_Annuity_Tables,MATCH(CW$3+3,'Mortality Tables'!$N$1:$DN$1,0),FALSE)),"")</f>
        <v/>
      </c>
      <c r="CX260" s="685" t="str">
        <f>IFERROR((CW260+BG260*Contr_Rate)*(1+Inv_Return)*IF($D260=$C$1,VLOOKUP($T260,Male_Annuity_Tables,MATCH($BS$3+3,'Mortality Tables'!$N$1:$DN$1,0),FALSE),VLOOKUP($T260,Fe_Annuity_Tables,MATCH(CX$3+3,'Mortality Tables'!$N$1:$DN$1,0),FALSE)),"")</f>
        <v/>
      </c>
      <c r="CY260" s="685" t="str">
        <f>IFERROR((CX260+BH260*Contr_Rate)*(1+Inv_Return)*IF($D260=$C$1,VLOOKUP($T260,Male_Annuity_Tables,MATCH($BS$3+3,'Mortality Tables'!$N$1:$DN$1,0),FALSE),VLOOKUP($T260,Fe_Annuity_Tables,MATCH(CY$3+3,'Mortality Tables'!$N$1:$DN$1,0),FALSE)),"")</f>
        <v/>
      </c>
      <c r="CZ260" s="685" t="str">
        <f>IFERROR((CY260+BI260*Contr_Rate)*(1+Inv_Return)*IF($D260=$C$1,VLOOKUP($T260,Male_Annuity_Tables,MATCH($BS$3+3,'Mortality Tables'!$N$1:$DN$1,0),FALSE),VLOOKUP($T260,Fe_Annuity_Tables,MATCH(CZ$3+3,'Mortality Tables'!$N$1:$DN$1,0),FALSE)),"")</f>
        <v/>
      </c>
      <c r="DA260" s="685" t="str">
        <f>IFERROR((CZ260+BJ260*Contr_Rate)*(1+Inv_Return)*IF($D260=$C$1,VLOOKUP($T260,Male_Annuity_Tables,MATCH($BS$3+3,'Mortality Tables'!$N$1:$DN$1,0),FALSE),VLOOKUP($T260,Fe_Annuity_Tables,MATCH(DA$3+3,'Mortality Tables'!$N$1:$DN$1,0),FALSE)),"")</f>
        <v/>
      </c>
      <c r="DB260" s="685" t="str">
        <f>IFERROR((DA260+BK260*Contr_Rate)*(1+Inv_Return)*IF($D260=$C$1,VLOOKUP($T260,Male_Annuity_Tables,MATCH($BS$3+3,'Mortality Tables'!$N$1:$DN$1,0),FALSE),VLOOKUP($T260,Fe_Annuity_Tables,MATCH(DB$3+3,'Mortality Tables'!$N$1:$DN$1,0),FALSE)),"")</f>
        <v/>
      </c>
      <c r="DC260" s="685" t="str">
        <f>IFERROR((DB260+BL260*Contr_Rate)*(1+Inv_Return)*IF($D260=$C$1,VLOOKUP($T260,Male_Annuity_Tables,MATCH($BS$3+3,'Mortality Tables'!$N$1:$DN$1,0),FALSE),VLOOKUP($T260,Fe_Annuity_Tables,MATCH(DC$3+3,'Mortality Tables'!$N$1:$DN$1,0),FALSE)),"")</f>
        <v/>
      </c>
      <c r="DD260" s="685" t="str">
        <f>IFERROR((DC260+BM260*Contr_Rate)*(1+Inv_Return)*IF($D260=$C$1,VLOOKUP($T260,Male_Annuity_Tables,MATCH($BS$3+3,'Mortality Tables'!$N$1:$DN$1,0),FALSE),VLOOKUP($T260,Fe_Annuity_Tables,MATCH(DD$3+3,'Mortality Tables'!$N$1:$DN$1,0),FALSE)),"")</f>
        <v/>
      </c>
      <c r="DE260" s="685" t="str">
        <f>IFERROR((DD260+BN260*Contr_Rate)*(1+Inv_Return)*IF($D260=$C$1,VLOOKUP($T260,Male_Annuity_Tables,MATCH($BS$3+3,'Mortality Tables'!$N$1:$DN$1,0),FALSE),VLOOKUP($T260,Fe_Annuity_Tables,MATCH(DE$3+3,'Mortality Tables'!$N$1:$DN$1,0),FALSE)),"")</f>
        <v/>
      </c>
      <c r="DF260" s="685" t="str">
        <f>IFERROR((DE260+BO260*Contr_Rate)*(1+Inv_Return)*IF($D260=$C$1,VLOOKUP($T260,Male_Annuity_Tables,MATCH($BS$3+3,'Mortality Tables'!$N$1:$DN$1,0),FALSE),VLOOKUP($T260,Fe_Annuity_Tables,MATCH(DF$3+3,'Mortality Tables'!$N$1:$DN$1,0),FALSE)),"")</f>
        <v/>
      </c>
      <c r="DG260" s="685" t="str">
        <f>IFERROR((DF260+BP260*Contr_Rate)*(1+Inv_Return)*IF($D260=$C$1,VLOOKUP($T260,Male_Annuity_Tables,MATCH($BS$3+3,'Mortality Tables'!$N$1:$DN$1,0),FALSE),VLOOKUP($T260,Fe_Annuity_Tables,MATCH(DG$3+3,'Mortality Tables'!$N$1:$DN$1,0),FALSE)),"")</f>
        <v/>
      </c>
      <c r="DH260" s="685" t="str">
        <f>IFERROR((DG260+BQ260*Contr_Rate)*(1+Inv_Return)*IF($D260=$C$1,VLOOKUP($T260,Male_Annuity_Tables,MATCH($BS$3+3,'Mortality Tables'!$N$1:$DN$1,0),FALSE),VLOOKUP($T260,Fe_Annuity_Tables,MATCH(DH$3+3,'Mortality Tables'!$N$1:$DN$1,0),FALSE)),"")</f>
        <v/>
      </c>
      <c r="DJ260" s="686">
        <f t="shared" si="144"/>
        <v>382194.41162535927</v>
      </c>
      <c r="DK260" s="680">
        <f t="shared" si="60"/>
        <v>8.8017766057058875</v>
      </c>
      <c r="DL260" s="686">
        <f t="shared" si="145"/>
        <v>29093.01920057699</v>
      </c>
      <c r="DM260" s="686">
        <f t="shared" si="132"/>
        <v>535192.86384287546</v>
      </c>
      <c r="DN260" s="687">
        <f t="shared" si="146"/>
        <v>5.4359878776556819E-2</v>
      </c>
      <c r="DP260" s="688">
        <f t="shared" si="147"/>
        <v>18322.688476684219</v>
      </c>
      <c r="DQ260" s="688">
        <f t="shared" si="148"/>
        <v>27894.970931168857</v>
      </c>
      <c r="DR260" s="688">
        <f t="shared" si="149"/>
        <v>34774.845777272712</v>
      </c>
    </row>
    <row r="261" spans="1:122" s="657" customFormat="1" ht="14.5">
      <c r="A261" s="675" t="s">
        <v>1590</v>
      </c>
      <c r="B261" s="675" t="s">
        <v>1591</v>
      </c>
      <c r="C261" s="675" t="s">
        <v>541</v>
      </c>
      <c r="D261" s="675" t="s">
        <v>61</v>
      </c>
      <c r="E261" s="676">
        <v>32865</v>
      </c>
      <c r="F261" s="677">
        <v>42562</v>
      </c>
      <c r="G261" s="677">
        <v>43447</v>
      </c>
      <c r="H261" s="678">
        <v>511981</v>
      </c>
      <c r="I261" s="678">
        <v>32801.5</v>
      </c>
      <c r="J261" s="678">
        <v>40894.959999999999</v>
      </c>
      <c r="K261" s="678">
        <v>35263.43</v>
      </c>
      <c r="L261" s="678">
        <v>108959.88999999998</v>
      </c>
      <c r="M261" s="679">
        <f>IF(COUNTIF($A$4:A261,A261)=1,0,1)</f>
        <v>0</v>
      </c>
      <c r="N261" s="680" t="str">
        <f t="shared" si="138"/>
        <v>Okay</v>
      </c>
      <c r="O261" s="680" t="str">
        <f t="shared" si="139"/>
        <v>TRUE</v>
      </c>
      <c r="P261" s="680" t="b">
        <f t="shared" si="140"/>
        <v>1</v>
      </c>
      <c r="Q261" s="680" t="b">
        <f t="shared" si="76"/>
        <v>1</v>
      </c>
      <c r="R261" s="680" t="b">
        <f t="shared" si="77"/>
        <v>1</v>
      </c>
      <c r="S261" s="681">
        <f t="shared" si="141"/>
        <v>26.567123287671233</v>
      </c>
      <c r="T261" s="682">
        <f t="shared" si="78"/>
        <v>35</v>
      </c>
      <c r="U261" s="682">
        <f t="shared" si="161"/>
        <v>28</v>
      </c>
      <c r="V261" s="682">
        <f t="shared" si="79"/>
        <v>6.0520547945205481</v>
      </c>
      <c r="W261" s="682">
        <f t="shared" si="142"/>
        <v>25</v>
      </c>
      <c r="X261" s="683">
        <f t="shared" si="143"/>
        <v>2723997.2499999995</v>
      </c>
      <c r="Y261" s="684">
        <f t="shared" si="123"/>
        <v>1.6800000000000001E-3</v>
      </c>
      <c r="Z261" s="684">
        <f>IF($D261=$C$1,VLOOKUP($T261,Male_Annuity_Tables,MATCH($W261+2,'Mortality Tables'!$DS$1:$HT$1,0),FALSE),VLOOKUP($T261,Fe_Annuity_Tables,MATCH($W261+2,'Mortality Tables'!$M$1:$DN$1,0),FALSE))</f>
        <v>2.586227255317531E-2</v>
      </c>
      <c r="AA261" s="664"/>
      <c r="AB261" s="685">
        <f t="shared" si="164"/>
        <v>538066.43195</v>
      </c>
      <c r="AC261" s="685">
        <f t="shared" si="164"/>
        <v>565480.91665785259</v>
      </c>
      <c r="AD261" s="685">
        <f t="shared" si="164"/>
        <v>594292.16936157015</v>
      </c>
      <c r="AE261" s="685">
        <f t="shared" si="164"/>
        <v>624571.35539054219</v>
      </c>
      <c r="AF261" s="685">
        <f t="shared" si="164"/>
        <v>656393.26594769023</v>
      </c>
      <c r="AG261" s="685">
        <f t="shared" si="164"/>
        <v>689836.50284772518</v>
      </c>
      <c r="AH261" s="685">
        <f t="shared" si="164"/>
        <v>724983.67266781675</v>
      </c>
      <c r="AI261" s="685">
        <f t="shared" si="164"/>
        <v>761921.59079024207</v>
      </c>
      <c r="AJ261" s="685">
        <f t="shared" si="164"/>
        <v>800741.495841005</v>
      </c>
      <c r="AK261" s="685">
        <f t="shared" si="164"/>
        <v>841539.27505410416</v>
      </c>
      <c r="AL261" s="685">
        <f t="shared" si="164"/>
        <v>884415.7011181108</v>
      </c>
      <c r="AM261" s="685">
        <f t="shared" si="164"/>
        <v>929476.68109007855</v>
      </c>
      <c r="AN261" s="685">
        <f t="shared" si="164"/>
        <v>976833.51799161802</v>
      </c>
      <c r="AO261" s="685">
        <f t="shared" si="164"/>
        <v>1026603.1857332911</v>
      </c>
      <c r="AP261" s="685">
        <f t="shared" si="164"/>
        <v>1078908.6180464025</v>
      </c>
      <c r="AQ261" s="685">
        <f t="shared" si="164"/>
        <v>1133879.0121358666</v>
      </c>
      <c r="AR261" s="685">
        <f t="shared" si="163"/>
        <v>1191650.147804189</v>
      </c>
      <c r="AS261" s="685">
        <f t="shared" si="163"/>
        <v>1252364.7228348125</v>
      </c>
      <c r="AT261" s="685">
        <f t="shared" si="163"/>
        <v>1316172.7054632462</v>
      </c>
      <c r="AU261" s="685">
        <f t="shared" si="163"/>
        <v>1383231.7048065986</v>
      </c>
      <c r="AV261" s="685">
        <f t="shared" si="158"/>
        <v>1453707.3601664945</v>
      </c>
      <c r="AW261" s="685">
        <f t="shared" si="158"/>
        <v>1527773.750166978</v>
      </c>
      <c r="AX261" s="685">
        <f t="shared" si="158"/>
        <v>1605613.8227379853</v>
      </c>
      <c r="AY261" s="685">
        <f t="shared" si="158"/>
        <v>1687419.8470064858</v>
      </c>
      <c r="AZ261" s="685">
        <f t="shared" si="158"/>
        <v>1773393.8882114664</v>
      </c>
      <c r="BA261" s="685" t="str">
        <f t="shared" si="158"/>
        <v/>
      </c>
      <c r="BB261" s="685" t="str">
        <f t="shared" si="158"/>
        <v/>
      </c>
      <c r="BC261" s="685" t="str">
        <f t="shared" si="158"/>
        <v/>
      </c>
      <c r="BD261" s="685" t="str">
        <f t="shared" si="158"/>
        <v/>
      </c>
      <c r="BE261" s="685" t="str">
        <f t="shared" si="158"/>
        <v/>
      </c>
      <c r="BF261" s="685" t="str">
        <f t="shared" si="158"/>
        <v/>
      </c>
      <c r="BG261" s="685" t="str">
        <f t="shared" si="162"/>
        <v/>
      </c>
      <c r="BH261" s="685" t="str">
        <f t="shared" si="162"/>
        <v/>
      </c>
      <c r="BI261" s="685" t="str">
        <f t="shared" si="157"/>
        <v/>
      </c>
      <c r="BJ261" s="685" t="str">
        <f t="shared" si="157"/>
        <v/>
      </c>
      <c r="BK261" s="685" t="str">
        <f t="shared" si="157"/>
        <v/>
      </c>
      <c r="BL261" s="685" t="str">
        <f t="shared" si="157"/>
        <v/>
      </c>
      <c r="BM261" s="685" t="str">
        <f t="shared" si="157"/>
        <v/>
      </c>
      <c r="BN261" s="685" t="str">
        <f t="shared" si="157"/>
        <v/>
      </c>
      <c r="BO261" s="685" t="str">
        <f t="shared" si="160"/>
        <v/>
      </c>
      <c r="BP261" s="685" t="str">
        <f t="shared" si="160"/>
        <v/>
      </c>
      <c r="BQ261" s="685" t="str">
        <f t="shared" si="160"/>
        <v/>
      </c>
      <c r="BR261" s="529"/>
      <c r="BS261" s="685">
        <f>IFERROR(($L261+AB261*Contr_Rate)*(1+Inv_Return)*IF($D261=$C$1,VLOOKUP($T261,Male_Annuity_Tables,MATCH($BS$3+3,'Mortality Tables'!$N$1:$DN$1,0),FALSE),VLOOKUP($T261,Fe_Annuity_Tables,MATCH(BS$3+3,'Mortality Tables'!$N$1:$DN$1,0),FALSE)),"")</f>
        <v>221909.99346624201</v>
      </c>
      <c r="BT261" s="685">
        <f>IFERROR(($BS261+AC261*Contr_Rate)*(1+Inv_Return)*IF($D261=$C$1,VLOOKUP($T261,Male_Annuity_Tables,MATCH($BS$3+3,'Mortality Tables'!$N$1:$DN$1,0),FALSE),VLOOKUP($T261,Fe_Annuity_Tables,MATCH(BT$3+3,'Mortality Tables'!$N$1:$DN$1,0),FALSE)),"")</f>
        <v>321362.02061899955</v>
      </c>
      <c r="BU261" s="685">
        <f>IFERROR((BT261+AD261*Contr_Rate)*(1+Inv_Return)*IF($D261=$C$1,VLOOKUP($T261,Male_Annuity_Tables,MATCH($BS$3+3,'Mortality Tables'!$N$1:$DN$1,0),FALSE),VLOOKUP($T261,Fe_Annuity_Tables,MATCH(BU$3+3,'Mortality Tables'!$N$1:$DN$1,0),FALSE)),"")</f>
        <v>410079.62610546534</v>
      </c>
      <c r="BV261" s="685">
        <f>IFERROR((BU261+AE261*Contr_Rate)*(1+Inv_Return)*IF($D261=$C$1,VLOOKUP($T261,Male_Annuity_Tables,MATCH($BS$3+3,'Mortality Tables'!$N$1:$DN$1,0),FALSE),VLOOKUP($T261,Fe_Annuity_Tables,MATCH(BV$3+3,'Mortality Tables'!$N$1:$DN$1,0),FALSE)),"")</f>
        <v>490348.5584514871</v>
      </c>
      <c r="BW261" s="685">
        <f>IFERROR((BV261+AF261*Contr_Rate)*(1+Inv_Return)*IF($D261=$C$1,VLOOKUP($T261,Male_Annuity_Tables,MATCH($BS$3+3,'Mortality Tables'!$N$1:$DN$1,0),FALSE),VLOOKUP($T261,Fe_Annuity_Tables,MATCH(BW$3+3,'Mortality Tables'!$N$1:$DN$1,0),FALSE)),"")</f>
        <v>564063.22499792371</v>
      </c>
      <c r="BX261" s="685">
        <f>IFERROR((BW261+AG261*Contr_Rate)*(1+Inv_Return)*IF($D261=$C$1,VLOOKUP($T261,Male_Annuity_Tables,MATCH($BS$3+3,'Mortality Tables'!$N$1:$DN$1,0),FALSE),VLOOKUP($T261,Fe_Annuity_Tables,MATCH(BX$3+3,'Mortality Tables'!$N$1:$DN$1,0),FALSE)),"")</f>
        <v>632797.78419987811</v>
      </c>
      <c r="BY261" s="685">
        <f>IFERROR((BX261+AH261*Contr_Rate)*(1+Inv_Return)*IF($D261=$C$1,VLOOKUP($T261,Male_Annuity_Tables,MATCH($BS$3+3,'Mortality Tables'!$N$1:$DN$1,0),FALSE),VLOOKUP($T261,Fe_Annuity_Tables,MATCH(BY$3+3,'Mortality Tables'!$N$1:$DN$1,0),FALSE)),"")</f>
        <v>697864.54131937562</v>
      </c>
      <c r="BZ261" s="685">
        <f>IFERROR((BY261+AI261*Contr_Rate)*(1+Inv_Return)*IF($D261=$C$1,VLOOKUP($T261,Male_Annuity_Tables,MATCH($BS$3+3,'Mortality Tables'!$N$1:$DN$1,0),FALSE),VLOOKUP($T261,Fe_Annuity_Tables,MATCH(BZ$3+3,'Mortality Tables'!$N$1:$DN$1,0),FALSE)),"")</f>
        <v>760361.92601308122</v>
      </c>
      <c r="CA261" s="685">
        <f>IFERROR((BZ261+AJ261*Contr_Rate)*(1+Inv_Return)*IF($D261=$C$1,VLOOKUP($T261,Male_Annuity_Tables,MATCH($BS$3+3,'Mortality Tables'!$N$1:$DN$1,0),FALSE),VLOOKUP($T261,Fe_Annuity_Tables,MATCH(CA$3+3,'Mortality Tables'!$N$1:$DN$1,0),FALSE)),"")</f>
        <v>821213.92198357743</v>
      </c>
      <c r="CB261" s="685">
        <f>IFERROR((CA261+AK261*Contr_Rate)*(1+Inv_Return)*IF($D261=$C$1,VLOOKUP($T261,Male_Annuity_Tables,MATCH($BS$3+3,'Mortality Tables'!$N$1:$DN$1,0),FALSE),VLOOKUP($T261,Fe_Annuity_Tables,MATCH(CB$3+3,'Mortality Tables'!$N$1:$DN$1,0),FALSE)),"")</f>
        <v>881202.48373608035</v>
      </c>
      <c r="CC261" s="685">
        <f>IFERROR((CB261+AL261*Contr_Rate)*(1+Inv_Return)*IF($D261=$C$1,VLOOKUP($T261,Male_Annuity_Tables,MATCH($BS$3+3,'Mortality Tables'!$N$1:$DN$1,0),FALSE),VLOOKUP($T261,Fe_Annuity_Tables,MATCH(CC$3+3,'Mortality Tables'!$N$1:$DN$1,0),FALSE)),"")</f>
        <v>940994.20043918584</v>
      </c>
      <c r="CD261" s="685">
        <f>IFERROR((CC261+AM261*Contr_Rate)*(1+Inv_Return)*IF($D261=$C$1,VLOOKUP($T261,Male_Annuity_Tables,MATCH($BS$3+3,'Mortality Tables'!$N$1:$DN$1,0),FALSE),VLOOKUP($T261,Fe_Annuity_Tables,MATCH(CD$3+3,'Mortality Tables'!$N$1:$DN$1,0),FALSE)),"")</f>
        <v>1001162.2411577565</v>
      </c>
      <c r="CE261" s="685">
        <f>IFERROR((CD261+AN261*Contr_Rate)*(1+Inv_Return)*IF($D261=$C$1,VLOOKUP($T261,Male_Annuity_Tables,MATCH($BS$3+3,'Mortality Tables'!$N$1:$DN$1,0),FALSE),VLOOKUP($T261,Fe_Annuity_Tables,MATCH(CE$3+3,'Mortality Tables'!$N$1:$DN$1,0),FALSE)),"")</f>
        <v>1062204.4304686594</v>
      </c>
      <c r="CF261" s="685">
        <f>IFERROR((CE261+AO261*Contr_Rate)*(1+Inv_Return)*IF($D261=$C$1,VLOOKUP($T261,Male_Annuity_Tables,MATCH($BS$3+3,'Mortality Tables'!$N$1:$DN$1,0),FALSE),VLOOKUP($T261,Fe_Annuity_Tables,MATCH(CF$3+3,'Mortality Tables'!$N$1:$DN$1,0),FALSE)),"")</f>
        <v>1124558.1514306597</v>
      </c>
      <c r="CG261" s="685">
        <f>IFERROR((CF261+AP261*Contr_Rate)*(1+Inv_Return)*IF($D261=$C$1,VLOOKUP($T261,Male_Annuity_Tables,MATCH($BS$3+3,'Mortality Tables'!$N$1:$DN$1,0),FALSE),VLOOKUP($T261,Fe_Annuity_Tables,MATCH(CG$3+3,'Mortality Tables'!$N$1:$DN$1,0),FALSE)),"")</f>
        <v>1188612.6481039375</v>
      </c>
      <c r="CH261" s="685">
        <f>IFERROR((CG261+AQ261*Contr_Rate)*(1+Inv_Return)*IF($D261=$C$1,VLOOKUP($T261,Male_Annuity_Tables,MATCH($BS$3+3,'Mortality Tables'!$N$1:$DN$1,0),FALSE),VLOOKUP($T261,Fe_Annuity_Tables,MATCH(CH$3+3,'Mortality Tables'!$N$1:$DN$1,0),FALSE)),"")</f>
        <v>1254719.1974153973</v>
      </c>
      <c r="CI261" s="685">
        <f>IFERROR((CH261+AR261*Contr_Rate)*(1+Inv_Return)*IF($D261=$C$1,VLOOKUP($T261,Male_Annuity_Tables,MATCH($BS$3+3,'Mortality Tables'!$N$1:$DN$1,0),FALSE),VLOOKUP($T261,Fe_Annuity_Tables,MATCH(CI$3+3,'Mortality Tables'!$N$1:$DN$1,0),FALSE)),"")</f>
        <v>1323199.5361322793</v>
      </c>
      <c r="CJ261" s="685">
        <f>IFERROR((CI261+AS261*Contr_Rate)*(1+Inv_Return)*IF($D261=$C$1,VLOOKUP($T261,Male_Annuity_Tables,MATCH($BS$3+3,'Mortality Tables'!$N$1:$DN$1,0),FALSE),VLOOKUP($T261,Fe_Annuity_Tables,MATCH(CJ$3+3,'Mortality Tables'!$N$1:$DN$1,0),FALSE)),"")</f>
        <v>1394352.8597466799</v>
      </c>
      <c r="CK261" s="685">
        <f>IFERROR((CJ261+AT261*Contr_Rate)*(1+Inv_Return)*IF($D261=$C$1,VLOOKUP($T261,Male_Annuity_Tables,MATCH($BS$3+3,'Mortality Tables'!$N$1:$DN$1,0),FALSE),VLOOKUP($T261,Fe_Annuity_Tables,MATCH(CK$3+3,'Mortality Tables'!$N$1:$DN$1,0),FALSE)),"")</f>
        <v>1468461.6534857214</v>
      </c>
      <c r="CL261" s="685">
        <f>IFERROR((CK261+AU261*Contr_Rate)*(1+Inv_Return)*IF($D261=$C$1,VLOOKUP($T261,Male_Annuity_Tables,MATCH($BS$3+3,'Mortality Tables'!$N$1:$DN$1,0),FALSE),VLOOKUP($T261,Fe_Annuity_Tables,MATCH(CL$3+3,'Mortality Tables'!$N$1:$DN$1,0),FALSE)),"")</f>
        <v>1545796.5692289029</v>
      </c>
      <c r="CM261" s="685">
        <f>IFERROR((CL261+AV261*Contr_Rate)*(1+Inv_Return)*IF($D261=$C$1,VLOOKUP($T261,Male_Annuity_Tables,MATCH($BS$3+3,'Mortality Tables'!$N$1:$DN$1,0),FALSE),VLOOKUP($T261,Fe_Annuity_Tables,MATCH(CM$3+3,'Mortality Tables'!$N$1:$DN$1,0),FALSE)),"")</f>
        <v>1626620.5240157535</v>
      </c>
      <c r="CN261" s="685">
        <f>IFERROR((CM261+AW261*Contr_Rate)*(1+Inv_Return)*IF($D261=$C$1,VLOOKUP($T261,Male_Annuity_Tables,MATCH($BS$3+3,'Mortality Tables'!$N$1:$DN$1,0),FALSE),VLOOKUP($T261,Fe_Annuity_Tables,MATCH(CN$3+3,'Mortality Tables'!$N$1:$DN$1,0),FALSE)),"")</f>
        <v>1711192.1645697183</v>
      </c>
      <c r="CO261" s="685">
        <f>IFERROR((CN261+AX261*Contr_Rate)*(1+Inv_Return)*IF($D261=$C$1,VLOOKUP($T261,Male_Annuity_Tables,MATCH($BS$3+3,'Mortality Tables'!$N$1:$DN$1,0),FALSE),VLOOKUP($T261,Fe_Annuity_Tables,MATCH(CO$3+3,'Mortality Tables'!$N$1:$DN$1,0),FALSE)),"")</f>
        <v>1799768.8166224204</v>
      </c>
      <c r="CP261" s="685">
        <f>IFERROR((CO261+AY261*Contr_Rate)*(1+Inv_Return)*IF($D261=$C$1,VLOOKUP($T261,Male_Annuity_Tables,MATCH($BS$3+3,'Mortality Tables'!$N$1:$DN$1,0),FALSE),VLOOKUP($T261,Fe_Annuity_Tables,MATCH(CP$3+3,'Mortality Tables'!$N$1:$DN$1,0),FALSE)),"")</f>
        <v>1892609.0167900296</v>
      </c>
      <c r="CQ261" s="685">
        <f>IFERROR((CP261+AZ261*Contr_Rate)*(1+Inv_Return)*IF($D261=$C$1,VLOOKUP($T261,Male_Annuity_Tables,MATCH($BS$3+3,'Mortality Tables'!$N$1:$DN$1,0),FALSE),VLOOKUP($T261,Fe_Annuity_Tables,MATCH(CQ$3+3,'Mortality Tables'!$N$1:$DN$1,0),FALSE)),"")</f>
        <v>1989974.7075047602</v>
      </c>
      <c r="CR261" s="685" t="str">
        <f>IFERROR((CQ261+BA261*Contr_Rate)*(1+Inv_Return)*IF($D261=$C$1,VLOOKUP($T261,Male_Annuity_Tables,MATCH($BS$3+3,'Mortality Tables'!$N$1:$DN$1,0),FALSE),VLOOKUP($T261,Fe_Annuity_Tables,MATCH(CR$3+3,'Mortality Tables'!$N$1:$DN$1,0),FALSE)),"")</f>
        <v/>
      </c>
      <c r="CS261" s="685" t="str">
        <f>IFERROR((CR261+BB261*Contr_Rate)*(1+Inv_Return)*IF($D261=$C$1,VLOOKUP($T261,Male_Annuity_Tables,MATCH($BS$3+3,'Mortality Tables'!$N$1:$DN$1,0),FALSE),VLOOKUP($T261,Fe_Annuity_Tables,MATCH(CS$3+3,'Mortality Tables'!$N$1:$DN$1,0),FALSE)),"")</f>
        <v/>
      </c>
      <c r="CT261" s="685" t="str">
        <f>IFERROR((CS261+BC261*Contr_Rate)*(1+Inv_Return)*IF($D261=$C$1,VLOOKUP($T261,Male_Annuity_Tables,MATCH($BS$3+3,'Mortality Tables'!$N$1:$DN$1,0),FALSE),VLOOKUP($T261,Fe_Annuity_Tables,MATCH(CT$3+3,'Mortality Tables'!$N$1:$DN$1,0),FALSE)),"")</f>
        <v/>
      </c>
      <c r="CU261" s="685" t="str">
        <f>IFERROR((CT261+BD261*Contr_Rate)*(1+Inv_Return)*IF($D261=$C$1,VLOOKUP($T261,Male_Annuity_Tables,MATCH($BS$3+3,'Mortality Tables'!$N$1:$DN$1,0),FALSE),VLOOKUP($T261,Fe_Annuity_Tables,MATCH(CU$3+3,'Mortality Tables'!$N$1:$DN$1,0),FALSE)),"")</f>
        <v/>
      </c>
      <c r="CV261" s="685" t="str">
        <f>IFERROR((CU261+BE261*Contr_Rate)*(1+Inv_Return)*IF($D261=$C$1,VLOOKUP($T261,Male_Annuity_Tables,MATCH($BS$3+3,'Mortality Tables'!$N$1:$DN$1,0),FALSE),VLOOKUP($T261,Fe_Annuity_Tables,MATCH(CV$3+3,'Mortality Tables'!$N$1:$DN$1,0),FALSE)),"")</f>
        <v/>
      </c>
      <c r="CW261" s="685" t="str">
        <f>IFERROR((CV261+BF261*Contr_Rate)*(1+Inv_Return)*IF($D261=$C$1,VLOOKUP($T261,Male_Annuity_Tables,MATCH($BS$3+3,'Mortality Tables'!$N$1:$DN$1,0),FALSE),VLOOKUP($T261,Fe_Annuity_Tables,MATCH(CW$3+3,'Mortality Tables'!$N$1:$DN$1,0),FALSE)),"")</f>
        <v/>
      </c>
      <c r="CX261" s="685" t="str">
        <f>IFERROR((CW261+BG261*Contr_Rate)*(1+Inv_Return)*IF($D261=$C$1,VLOOKUP($T261,Male_Annuity_Tables,MATCH($BS$3+3,'Mortality Tables'!$N$1:$DN$1,0),FALSE),VLOOKUP($T261,Fe_Annuity_Tables,MATCH(CX$3+3,'Mortality Tables'!$N$1:$DN$1,0),FALSE)),"")</f>
        <v/>
      </c>
      <c r="CY261" s="685" t="str">
        <f>IFERROR((CX261+BH261*Contr_Rate)*(1+Inv_Return)*IF($D261=$C$1,VLOOKUP($T261,Male_Annuity_Tables,MATCH($BS$3+3,'Mortality Tables'!$N$1:$DN$1,0),FALSE),VLOOKUP($T261,Fe_Annuity_Tables,MATCH(CY$3+3,'Mortality Tables'!$N$1:$DN$1,0),FALSE)),"")</f>
        <v/>
      </c>
      <c r="CZ261" s="685" t="str">
        <f>IFERROR((CY261+BI261*Contr_Rate)*(1+Inv_Return)*IF($D261=$C$1,VLOOKUP($T261,Male_Annuity_Tables,MATCH($BS$3+3,'Mortality Tables'!$N$1:$DN$1,0),FALSE),VLOOKUP($T261,Fe_Annuity_Tables,MATCH(CZ$3+3,'Mortality Tables'!$N$1:$DN$1,0),FALSE)),"")</f>
        <v/>
      </c>
      <c r="DA261" s="685" t="str">
        <f>IFERROR((CZ261+BJ261*Contr_Rate)*(1+Inv_Return)*IF($D261=$C$1,VLOOKUP($T261,Male_Annuity_Tables,MATCH($BS$3+3,'Mortality Tables'!$N$1:$DN$1,0),FALSE),VLOOKUP($T261,Fe_Annuity_Tables,MATCH(DA$3+3,'Mortality Tables'!$N$1:$DN$1,0),FALSE)),"")</f>
        <v/>
      </c>
      <c r="DB261" s="685" t="str">
        <f>IFERROR((DA261+BK261*Contr_Rate)*(1+Inv_Return)*IF($D261=$C$1,VLOOKUP($T261,Male_Annuity_Tables,MATCH($BS$3+3,'Mortality Tables'!$N$1:$DN$1,0),FALSE),VLOOKUP($T261,Fe_Annuity_Tables,MATCH(DB$3+3,'Mortality Tables'!$N$1:$DN$1,0),FALSE)),"")</f>
        <v/>
      </c>
      <c r="DC261" s="685" t="str">
        <f>IFERROR((DB261+BL261*Contr_Rate)*(1+Inv_Return)*IF($D261=$C$1,VLOOKUP($T261,Male_Annuity_Tables,MATCH($BS$3+3,'Mortality Tables'!$N$1:$DN$1,0),FALSE),VLOOKUP($T261,Fe_Annuity_Tables,MATCH(DC$3+3,'Mortality Tables'!$N$1:$DN$1,0),FALSE)),"")</f>
        <v/>
      </c>
      <c r="DD261" s="685" t="str">
        <f>IFERROR((DC261+BM261*Contr_Rate)*(1+Inv_Return)*IF($D261=$C$1,VLOOKUP($T261,Male_Annuity_Tables,MATCH($BS$3+3,'Mortality Tables'!$N$1:$DN$1,0),FALSE),VLOOKUP($T261,Fe_Annuity_Tables,MATCH(DD$3+3,'Mortality Tables'!$N$1:$DN$1,0),FALSE)),"")</f>
        <v/>
      </c>
      <c r="DE261" s="685" t="str">
        <f>IFERROR((DD261+BN261*Contr_Rate)*(1+Inv_Return)*IF($D261=$C$1,VLOOKUP($T261,Male_Annuity_Tables,MATCH($BS$3+3,'Mortality Tables'!$N$1:$DN$1,0),FALSE),VLOOKUP($T261,Fe_Annuity_Tables,MATCH(DE$3+3,'Mortality Tables'!$N$1:$DN$1,0),FALSE)),"")</f>
        <v/>
      </c>
      <c r="DF261" s="685" t="str">
        <f>IFERROR((DE261+BO261*Contr_Rate)*(1+Inv_Return)*IF($D261=$C$1,VLOOKUP($T261,Male_Annuity_Tables,MATCH($BS$3+3,'Mortality Tables'!$N$1:$DN$1,0),FALSE),VLOOKUP($T261,Fe_Annuity_Tables,MATCH(DF$3+3,'Mortality Tables'!$N$1:$DN$1,0),FALSE)),"")</f>
        <v/>
      </c>
      <c r="DG261" s="685" t="str">
        <f>IFERROR((DF261+BP261*Contr_Rate)*(1+Inv_Return)*IF($D261=$C$1,VLOOKUP($T261,Male_Annuity_Tables,MATCH($BS$3+3,'Mortality Tables'!$N$1:$DN$1,0),FALSE),VLOOKUP($T261,Fe_Annuity_Tables,MATCH(DG$3+3,'Mortality Tables'!$N$1:$DN$1,0),FALSE)),"")</f>
        <v/>
      </c>
      <c r="DH261" s="685" t="str">
        <f>IFERROR((DG261+BQ261*Contr_Rate)*(1+Inv_Return)*IF($D261=$C$1,VLOOKUP($T261,Male_Annuity_Tables,MATCH($BS$3+3,'Mortality Tables'!$N$1:$DN$1,0),FALSE),VLOOKUP($T261,Fe_Annuity_Tables,MATCH(DH$3+3,'Mortality Tables'!$N$1:$DN$1,0),FALSE)),"")</f>
        <v/>
      </c>
      <c r="DJ261" s="686">
        <f t="shared" si="144"/>
        <v>1989974.7075047602</v>
      </c>
      <c r="DK261" s="680">
        <f t="shared" si="60"/>
        <v>8.0909277508679907</v>
      </c>
      <c r="DL261" s="686">
        <f t="shared" si="145"/>
        <v>164787.41314741757</v>
      </c>
      <c r="DM261" s="686">
        <f t="shared" si="132"/>
        <v>1773393.8882114664</v>
      </c>
      <c r="DN261" s="687">
        <f t="shared" si="146"/>
        <v>9.2922059922971645E-2</v>
      </c>
      <c r="DP261" s="688">
        <f t="shared" si="147"/>
        <v>44680.245724467037</v>
      </c>
      <c r="DQ261" s="688">
        <f t="shared" si="148"/>
        <v>64727.452744996415</v>
      </c>
      <c r="DR261" s="688">
        <f t="shared" si="149"/>
        <v>82629.404341746849</v>
      </c>
    </row>
    <row r="262" spans="1:122" s="657" customFormat="1" ht="14.5">
      <c r="A262" s="675" t="s">
        <v>1592</v>
      </c>
      <c r="B262" s="675" t="s">
        <v>1593</v>
      </c>
      <c r="C262" s="675" t="s">
        <v>541</v>
      </c>
      <c r="D262" s="675" t="s">
        <v>61</v>
      </c>
      <c r="E262" s="676">
        <v>27769</v>
      </c>
      <c r="F262" s="677">
        <v>38819</v>
      </c>
      <c r="G262" s="677">
        <v>44647</v>
      </c>
      <c r="H262" s="678">
        <v>750875</v>
      </c>
      <c r="I262" s="678">
        <v>53722.39</v>
      </c>
      <c r="J262" s="678">
        <v>70674.45</v>
      </c>
      <c r="K262" s="678">
        <v>39373.550000000003</v>
      </c>
      <c r="L262" s="678">
        <v>163770.39000000001</v>
      </c>
      <c r="M262" s="679">
        <f>IF(COUNTIF($A$4:A262,A262)=1,0,1)</f>
        <v>0</v>
      </c>
      <c r="N262" s="680" t="str">
        <f t="shared" si="138"/>
        <v>Okay</v>
      </c>
      <c r="O262" s="680" t="str">
        <f t="shared" si="139"/>
        <v>TRUE</v>
      </c>
      <c r="P262" s="680" t="b">
        <f t="shared" si="140"/>
        <v>1</v>
      </c>
      <c r="Q262" s="680" t="b">
        <f t="shared" si="76"/>
        <v>1</v>
      </c>
      <c r="R262" s="680" t="b">
        <f t="shared" si="77"/>
        <v>1</v>
      </c>
      <c r="S262" s="681">
        <f t="shared" si="141"/>
        <v>30.273972602739725</v>
      </c>
      <c r="T262" s="682">
        <f t="shared" si="78"/>
        <v>49</v>
      </c>
      <c r="U262" s="682">
        <f t="shared" si="161"/>
        <v>46</v>
      </c>
      <c r="V262" s="682">
        <f t="shared" si="79"/>
        <v>2.7643835616438355</v>
      </c>
      <c r="W262" s="682">
        <f t="shared" si="142"/>
        <v>11</v>
      </c>
      <c r="X262" s="683">
        <f t="shared" si="143"/>
        <v>1801474.29</v>
      </c>
      <c r="Y262" s="684">
        <f t="shared" si="123"/>
        <v>5.0000000000000001E-3</v>
      </c>
      <c r="Z262" s="684">
        <f>IF($D262=$C$1,VLOOKUP($T262,Male_Annuity_Tables,MATCH($W262+2,'Mortality Tables'!$DS$1:$HT$1,0),FALSE),VLOOKUP($T262,Fe_Annuity_Tables,MATCH($W262+2,'Mortality Tables'!$M$1:$DN$1,0),FALSE))</f>
        <v>0.35435655706081948</v>
      </c>
      <c r="AA262" s="664"/>
      <c r="AB262" s="685">
        <f t="shared" si="164"/>
        <v>789132.08125000005</v>
      </c>
      <c r="AC262" s="685">
        <f t="shared" si="164"/>
        <v>829338.36078968761</v>
      </c>
      <c r="AD262" s="685">
        <f t="shared" si="164"/>
        <v>871593.15027192223</v>
      </c>
      <c r="AE262" s="685">
        <f t="shared" si="164"/>
        <v>916000.82127827662</v>
      </c>
      <c r="AF262" s="685">
        <f t="shared" si="164"/>
        <v>962671.06312240474</v>
      </c>
      <c r="AG262" s="685">
        <f t="shared" si="164"/>
        <v>1011719.1537884915</v>
      </c>
      <c r="AH262" s="685">
        <f t="shared" si="164"/>
        <v>1063266.2446740151</v>
      </c>
      <c r="AI262" s="685">
        <f t="shared" si="164"/>
        <v>1117439.6598401561</v>
      </c>
      <c r="AJ262" s="685">
        <f t="shared" si="164"/>
        <v>1174373.2105090122</v>
      </c>
      <c r="AK262" s="685">
        <f t="shared" si="164"/>
        <v>1234207.5255844465</v>
      </c>
      <c r="AL262" s="685">
        <f t="shared" si="164"/>
        <v>1297090.399012974</v>
      </c>
      <c r="AM262" s="685" t="str">
        <f t="shared" si="164"/>
        <v/>
      </c>
      <c r="AN262" s="685" t="str">
        <f t="shared" si="164"/>
        <v/>
      </c>
      <c r="AO262" s="685" t="str">
        <f t="shared" si="164"/>
        <v/>
      </c>
      <c r="AP262" s="685" t="str">
        <f t="shared" si="164"/>
        <v/>
      </c>
      <c r="AQ262" s="685" t="str">
        <f t="shared" si="164"/>
        <v/>
      </c>
      <c r="AR262" s="685" t="str">
        <f t="shared" si="163"/>
        <v/>
      </c>
      <c r="AS262" s="685" t="str">
        <f t="shared" si="163"/>
        <v/>
      </c>
      <c r="AT262" s="685" t="str">
        <f t="shared" si="163"/>
        <v/>
      </c>
      <c r="AU262" s="685" t="str">
        <f t="shared" si="163"/>
        <v/>
      </c>
      <c r="AV262" s="685" t="str">
        <f t="shared" si="158"/>
        <v/>
      </c>
      <c r="AW262" s="685" t="str">
        <f t="shared" si="158"/>
        <v/>
      </c>
      <c r="AX262" s="685" t="str">
        <f t="shared" si="158"/>
        <v/>
      </c>
      <c r="AY262" s="685" t="str">
        <f t="shared" si="158"/>
        <v/>
      </c>
      <c r="AZ262" s="685" t="str">
        <f t="shared" si="158"/>
        <v/>
      </c>
      <c r="BA262" s="685" t="str">
        <f t="shared" si="158"/>
        <v/>
      </c>
      <c r="BB262" s="685" t="str">
        <f t="shared" si="158"/>
        <v/>
      </c>
      <c r="BC262" s="685" t="str">
        <f t="shared" si="158"/>
        <v/>
      </c>
      <c r="BD262" s="685" t="str">
        <f t="shared" si="158"/>
        <v/>
      </c>
      <c r="BE262" s="685" t="str">
        <f t="shared" si="158"/>
        <v/>
      </c>
      <c r="BF262" s="685" t="str">
        <f t="shared" si="158"/>
        <v/>
      </c>
      <c r="BG262" s="685" t="str">
        <f t="shared" si="162"/>
        <v/>
      </c>
      <c r="BH262" s="685" t="str">
        <f t="shared" si="162"/>
        <v/>
      </c>
      <c r="BI262" s="685" t="str">
        <f t="shared" si="157"/>
        <v/>
      </c>
      <c r="BJ262" s="685" t="str">
        <f t="shared" si="157"/>
        <v/>
      </c>
      <c r="BK262" s="685" t="str">
        <f t="shared" si="157"/>
        <v/>
      </c>
      <c r="BL262" s="685" t="str">
        <f t="shared" si="157"/>
        <v/>
      </c>
      <c r="BM262" s="685" t="str">
        <f t="shared" si="157"/>
        <v/>
      </c>
      <c r="BN262" s="685" t="str">
        <f t="shared" si="157"/>
        <v/>
      </c>
      <c r="BO262" s="685" t="str">
        <f t="shared" si="160"/>
        <v/>
      </c>
      <c r="BP262" s="685" t="str">
        <f t="shared" si="160"/>
        <v/>
      </c>
      <c r="BQ262" s="685" t="str">
        <f t="shared" si="160"/>
        <v/>
      </c>
      <c r="BR262" s="529"/>
      <c r="BS262" s="685">
        <f>IFERROR(($L262+AB262*Contr_Rate)*(1+Inv_Return)*IF($D262=$C$1,VLOOKUP($T262,Male_Annuity_Tables,MATCH($BS$3+3,'Mortality Tables'!$N$1:$DN$1,0),FALSE),VLOOKUP($T262,Fe_Annuity_Tables,MATCH(BS$3+3,'Mortality Tables'!$N$1:$DN$1,0),FALSE)),"")</f>
        <v>348095.34384158824</v>
      </c>
      <c r="BT262" s="685">
        <f>IFERROR(($BS262+AC262*Contr_Rate)*(1+Inv_Return)*IF($D262=$C$1,VLOOKUP($T262,Male_Annuity_Tables,MATCH($BS$3+3,'Mortality Tables'!$N$1:$DN$1,0),FALSE),VLOOKUP($T262,Fe_Annuity_Tables,MATCH(BT$3+3,'Mortality Tables'!$N$1:$DN$1,0),FALSE)),"")</f>
        <v>518781.07289392839</v>
      </c>
      <c r="BU262" s="685">
        <f>IFERROR((BT262+AD262*Contr_Rate)*(1+Inv_Return)*IF($D262=$C$1,VLOOKUP($T262,Male_Annuity_Tables,MATCH($BS$3+3,'Mortality Tables'!$N$1:$DN$1,0),FALSE),VLOOKUP($T262,Fe_Annuity_Tables,MATCH(BU$3+3,'Mortality Tables'!$N$1:$DN$1,0),FALSE)),"")</f>
        <v>678146.66649852705</v>
      </c>
      <c r="BV262" s="685">
        <f>IFERROR((BU262+AE262*Contr_Rate)*(1+Inv_Return)*IF($D262=$C$1,VLOOKUP($T262,Male_Annuity_Tables,MATCH($BS$3+3,'Mortality Tables'!$N$1:$DN$1,0),FALSE),VLOOKUP($T262,Fe_Annuity_Tables,MATCH(BV$3+3,'Mortality Tables'!$N$1:$DN$1,0),FALSE)),"")</f>
        <v>828234.92895699525</v>
      </c>
      <c r="BW262" s="685">
        <f>IFERROR((BV262+AF262*Contr_Rate)*(1+Inv_Return)*IF($D262=$C$1,VLOOKUP($T262,Male_Annuity_Tables,MATCH($BS$3+3,'Mortality Tables'!$N$1:$DN$1,0),FALSE),VLOOKUP($T262,Fe_Annuity_Tables,MATCH(BW$3+3,'Mortality Tables'!$N$1:$DN$1,0),FALSE)),"")</f>
        <v>970849.92344289343</v>
      </c>
      <c r="BX262" s="685">
        <f>IFERROR((BW262+AG262*Contr_Rate)*(1+Inv_Return)*IF($D262=$C$1,VLOOKUP($T262,Male_Annuity_Tables,MATCH($BS$3+3,'Mortality Tables'!$N$1:$DN$1,0),FALSE),VLOOKUP($T262,Fe_Annuity_Tables,MATCH(BX$3+3,'Mortality Tables'!$N$1:$DN$1,0),FALSE)),"")</f>
        <v>1107589.6731931029</v>
      </c>
      <c r="BY262" s="685">
        <f>IFERROR((BX262+AH262*Contr_Rate)*(1+Inv_Return)*IF($D262=$C$1,VLOOKUP($T262,Male_Annuity_Tables,MATCH($BS$3+3,'Mortality Tables'!$N$1:$DN$1,0),FALSE),VLOOKUP($T262,Fe_Annuity_Tables,MATCH(BY$3+3,'Mortality Tables'!$N$1:$DN$1,0),FALSE)),"")</f>
        <v>1239874.6573439713</v>
      </c>
      <c r="BZ262" s="685">
        <f>IFERROR((BY262+AI262*Contr_Rate)*(1+Inv_Return)*IF($D262=$C$1,VLOOKUP($T262,Male_Annuity_Tables,MATCH($BS$3+3,'Mortality Tables'!$N$1:$DN$1,0),FALSE),VLOOKUP($T262,Fe_Annuity_Tables,MATCH(BZ$3+3,'Mortality Tables'!$N$1:$DN$1,0),FALSE)),"")</f>
        <v>1368972.6555489879</v>
      </c>
      <c r="CA262" s="685">
        <f>IFERROR((BZ262+AJ262*Contr_Rate)*(1+Inv_Return)*IF($D262=$C$1,VLOOKUP($T262,Male_Annuity_Tables,MATCH($BS$3+3,'Mortality Tables'!$N$1:$DN$1,0),FALSE),VLOOKUP($T262,Fe_Annuity_Tables,MATCH(CA$3+3,'Mortality Tables'!$N$1:$DN$1,0),FALSE)),"")</f>
        <v>1496020.4231877076</v>
      </c>
      <c r="CB262" s="685">
        <f>IFERROR((CA262+AK262*Contr_Rate)*(1+Inv_Return)*IF($D262=$C$1,VLOOKUP($T262,Male_Annuity_Tables,MATCH($BS$3+3,'Mortality Tables'!$N$1:$DN$1,0),FALSE),VLOOKUP($T262,Fe_Annuity_Tables,MATCH(CB$3+3,'Mortality Tables'!$N$1:$DN$1,0),FALSE)),"")</f>
        <v>1622042.6161238393</v>
      </c>
      <c r="CC262" s="685">
        <f>IFERROR((CB262+AL262*Contr_Rate)*(1+Inv_Return)*IF($D262=$C$1,VLOOKUP($T262,Male_Annuity_Tables,MATCH($BS$3+3,'Mortality Tables'!$N$1:$DN$1,0),FALSE),VLOOKUP($T262,Fe_Annuity_Tables,MATCH(CC$3+3,'Mortality Tables'!$N$1:$DN$1,0),FALSE)),"")</f>
        <v>1747968.3293543372</v>
      </c>
      <c r="CD262" s="685" t="str">
        <f>IFERROR((CC262+AM262*Contr_Rate)*(1+Inv_Return)*IF($D262=$C$1,VLOOKUP($T262,Male_Annuity_Tables,MATCH($BS$3+3,'Mortality Tables'!$N$1:$DN$1,0),FALSE),VLOOKUP($T262,Fe_Annuity_Tables,MATCH(CD$3+3,'Mortality Tables'!$N$1:$DN$1,0),FALSE)),"")</f>
        <v/>
      </c>
      <c r="CE262" s="685" t="str">
        <f>IFERROR((CD262+AN262*Contr_Rate)*(1+Inv_Return)*IF($D262=$C$1,VLOOKUP($T262,Male_Annuity_Tables,MATCH($BS$3+3,'Mortality Tables'!$N$1:$DN$1,0),FALSE),VLOOKUP($T262,Fe_Annuity_Tables,MATCH(CE$3+3,'Mortality Tables'!$N$1:$DN$1,0),FALSE)),"")</f>
        <v/>
      </c>
      <c r="CF262" s="685" t="str">
        <f>IFERROR((CE262+AO262*Contr_Rate)*(1+Inv_Return)*IF($D262=$C$1,VLOOKUP($T262,Male_Annuity_Tables,MATCH($BS$3+3,'Mortality Tables'!$N$1:$DN$1,0),FALSE),VLOOKUP($T262,Fe_Annuity_Tables,MATCH(CF$3+3,'Mortality Tables'!$N$1:$DN$1,0),FALSE)),"")</f>
        <v/>
      </c>
      <c r="CG262" s="685" t="str">
        <f>IFERROR((CF262+AP262*Contr_Rate)*(1+Inv_Return)*IF($D262=$C$1,VLOOKUP($T262,Male_Annuity_Tables,MATCH($BS$3+3,'Mortality Tables'!$N$1:$DN$1,0),FALSE),VLOOKUP($T262,Fe_Annuity_Tables,MATCH(CG$3+3,'Mortality Tables'!$N$1:$DN$1,0),FALSE)),"")</f>
        <v/>
      </c>
      <c r="CH262" s="685" t="str">
        <f>IFERROR((CG262+AQ262*Contr_Rate)*(1+Inv_Return)*IF($D262=$C$1,VLOOKUP($T262,Male_Annuity_Tables,MATCH($BS$3+3,'Mortality Tables'!$N$1:$DN$1,0),FALSE),VLOOKUP($T262,Fe_Annuity_Tables,MATCH(CH$3+3,'Mortality Tables'!$N$1:$DN$1,0),FALSE)),"")</f>
        <v/>
      </c>
      <c r="CI262" s="685" t="str">
        <f>IFERROR((CH262+AR262*Contr_Rate)*(1+Inv_Return)*IF($D262=$C$1,VLOOKUP($T262,Male_Annuity_Tables,MATCH($BS$3+3,'Mortality Tables'!$N$1:$DN$1,0),FALSE),VLOOKUP($T262,Fe_Annuity_Tables,MATCH(CI$3+3,'Mortality Tables'!$N$1:$DN$1,0),FALSE)),"")</f>
        <v/>
      </c>
      <c r="CJ262" s="685" t="str">
        <f>IFERROR((CI262+AS262*Contr_Rate)*(1+Inv_Return)*IF($D262=$C$1,VLOOKUP($T262,Male_Annuity_Tables,MATCH($BS$3+3,'Mortality Tables'!$N$1:$DN$1,0),FALSE),VLOOKUP($T262,Fe_Annuity_Tables,MATCH(CJ$3+3,'Mortality Tables'!$N$1:$DN$1,0),FALSE)),"")</f>
        <v/>
      </c>
      <c r="CK262" s="685" t="str">
        <f>IFERROR((CJ262+AT262*Contr_Rate)*(1+Inv_Return)*IF($D262=$C$1,VLOOKUP($T262,Male_Annuity_Tables,MATCH($BS$3+3,'Mortality Tables'!$N$1:$DN$1,0),FALSE),VLOOKUP($T262,Fe_Annuity_Tables,MATCH(CK$3+3,'Mortality Tables'!$N$1:$DN$1,0),FALSE)),"")</f>
        <v/>
      </c>
      <c r="CL262" s="685" t="str">
        <f>IFERROR((CK262+AU262*Contr_Rate)*(1+Inv_Return)*IF($D262=$C$1,VLOOKUP($T262,Male_Annuity_Tables,MATCH($BS$3+3,'Mortality Tables'!$N$1:$DN$1,0),FALSE),VLOOKUP($T262,Fe_Annuity_Tables,MATCH(CL$3+3,'Mortality Tables'!$N$1:$DN$1,0),FALSE)),"")</f>
        <v/>
      </c>
      <c r="CM262" s="685" t="str">
        <f>IFERROR((CL262+AV262*Contr_Rate)*(1+Inv_Return)*IF($D262=$C$1,VLOOKUP($T262,Male_Annuity_Tables,MATCH($BS$3+3,'Mortality Tables'!$N$1:$DN$1,0),FALSE),VLOOKUP($T262,Fe_Annuity_Tables,MATCH(CM$3+3,'Mortality Tables'!$N$1:$DN$1,0),FALSE)),"")</f>
        <v/>
      </c>
      <c r="CN262" s="685" t="str">
        <f>IFERROR((CM262+AW262*Contr_Rate)*(1+Inv_Return)*IF($D262=$C$1,VLOOKUP($T262,Male_Annuity_Tables,MATCH($BS$3+3,'Mortality Tables'!$N$1:$DN$1,0),FALSE),VLOOKUP($T262,Fe_Annuity_Tables,MATCH(CN$3+3,'Mortality Tables'!$N$1:$DN$1,0),FALSE)),"")</f>
        <v/>
      </c>
      <c r="CO262" s="685" t="str">
        <f>IFERROR((CN262+AX262*Contr_Rate)*(1+Inv_Return)*IF($D262=$C$1,VLOOKUP($T262,Male_Annuity_Tables,MATCH($BS$3+3,'Mortality Tables'!$N$1:$DN$1,0),FALSE),VLOOKUP($T262,Fe_Annuity_Tables,MATCH(CO$3+3,'Mortality Tables'!$N$1:$DN$1,0),FALSE)),"")</f>
        <v/>
      </c>
      <c r="CP262" s="685" t="str">
        <f>IFERROR((CO262+AY262*Contr_Rate)*(1+Inv_Return)*IF($D262=$C$1,VLOOKUP($T262,Male_Annuity_Tables,MATCH($BS$3+3,'Mortality Tables'!$N$1:$DN$1,0),FALSE),VLOOKUP($T262,Fe_Annuity_Tables,MATCH(CP$3+3,'Mortality Tables'!$N$1:$DN$1,0),FALSE)),"")</f>
        <v/>
      </c>
      <c r="CQ262" s="685" t="str">
        <f>IFERROR((CP262+AZ262*Contr_Rate)*(1+Inv_Return)*IF($D262=$C$1,VLOOKUP($T262,Male_Annuity_Tables,MATCH($BS$3+3,'Mortality Tables'!$N$1:$DN$1,0),FALSE),VLOOKUP($T262,Fe_Annuity_Tables,MATCH(CQ$3+3,'Mortality Tables'!$N$1:$DN$1,0),FALSE)),"")</f>
        <v/>
      </c>
      <c r="CR262" s="685" t="str">
        <f>IFERROR((CQ262+BA262*Contr_Rate)*(1+Inv_Return)*IF($D262=$C$1,VLOOKUP($T262,Male_Annuity_Tables,MATCH($BS$3+3,'Mortality Tables'!$N$1:$DN$1,0),FALSE),VLOOKUP($T262,Fe_Annuity_Tables,MATCH(CR$3+3,'Mortality Tables'!$N$1:$DN$1,0),FALSE)),"")</f>
        <v/>
      </c>
      <c r="CS262" s="685" t="str">
        <f>IFERROR((CR262+BB262*Contr_Rate)*(1+Inv_Return)*IF($D262=$C$1,VLOOKUP($T262,Male_Annuity_Tables,MATCH($BS$3+3,'Mortality Tables'!$N$1:$DN$1,0),FALSE),VLOOKUP($T262,Fe_Annuity_Tables,MATCH(CS$3+3,'Mortality Tables'!$N$1:$DN$1,0),FALSE)),"")</f>
        <v/>
      </c>
      <c r="CT262" s="685" t="str">
        <f>IFERROR((CS262+BC262*Contr_Rate)*(1+Inv_Return)*IF($D262=$C$1,VLOOKUP($T262,Male_Annuity_Tables,MATCH($BS$3+3,'Mortality Tables'!$N$1:$DN$1,0),FALSE),VLOOKUP($T262,Fe_Annuity_Tables,MATCH(CT$3+3,'Mortality Tables'!$N$1:$DN$1,0),FALSE)),"")</f>
        <v/>
      </c>
      <c r="CU262" s="685" t="str">
        <f>IFERROR((CT262+BD262*Contr_Rate)*(1+Inv_Return)*IF($D262=$C$1,VLOOKUP($T262,Male_Annuity_Tables,MATCH($BS$3+3,'Mortality Tables'!$N$1:$DN$1,0),FALSE),VLOOKUP($T262,Fe_Annuity_Tables,MATCH(CU$3+3,'Mortality Tables'!$N$1:$DN$1,0),FALSE)),"")</f>
        <v/>
      </c>
      <c r="CV262" s="685" t="str">
        <f>IFERROR((CU262+BE262*Contr_Rate)*(1+Inv_Return)*IF($D262=$C$1,VLOOKUP($T262,Male_Annuity_Tables,MATCH($BS$3+3,'Mortality Tables'!$N$1:$DN$1,0),FALSE),VLOOKUP($T262,Fe_Annuity_Tables,MATCH(CV$3+3,'Mortality Tables'!$N$1:$DN$1,0),FALSE)),"")</f>
        <v/>
      </c>
      <c r="CW262" s="685" t="str">
        <f>IFERROR((CV262+BF262*Contr_Rate)*(1+Inv_Return)*IF($D262=$C$1,VLOOKUP($T262,Male_Annuity_Tables,MATCH($BS$3+3,'Mortality Tables'!$N$1:$DN$1,0),FALSE),VLOOKUP($T262,Fe_Annuity_Tables,MATCH(CW$3+3,'Mortality Tables'!$N$1:$DN$1,0),FALSE)),"")</f>
        <v/>
      </c>
      <c r="CX262" s="685" t="str">
        <f>IFERROR((CW262+BG262*Contr_Rate)*(1+Inv_Return)*IF($D262=$C$1,VLOOKUP($T262,Male_Annuity_Tables,MATCH($BS$3+3,'Mortality Tables'!$N$1:$DN$1,0),FALSE),VLOOKUP($T262,Fe_Annuity_Tables,MATCH(CX$3+3,'Mortality Tables'!$N$1:$DN$1,0),FALSE)),"")</f>
        <v/>
      </c>
      <c r="CY262" s="685" t="str">
        <f>IFERROR((CX262+BH262*Contr_Rate)*(1+Inv_Return)*IF($D262=$C$1,VLOOKUP($T262,Male_Annuity_Tables,MATCH($BS$3+3,'Mortality Tables'!$N$1:$DN$1,0),FALSE),VLOOKUP($T262,Fe_Annuity_Tables,MATCH(CY$3+3,'Mortality Tables'!$N$1:$DN$1,0),FALSE)),"")</f>
        <v/>
      </c>
      <c r="CZ262" s="685" t="str">
        <f>IFERROR((CY262+BI262*Contr_Rate)*(1+Inv_Return)*IF($D262=$C$1,VLOOKUP($T262,Male_Annuity_Tables,MATCH($BS$3+3,'Mortality Tables'!$N$1:$DN$1,0),FALSE),VLOOKUP($T262,Fe_Annuity_Tables,MATCH(CZ$3+3,'Mortality Tables'!$N$1:$DN$1,0),FALSE)),"")</f>
        <v/>
      </c>
      <c r="DA262" s="685" t="str">
        <f>IFERROR((CZ262+BJ262*Contr_Rate)*(1+Inv_Return)*IF($D262=$C$1,VLOOKUP($T262,Male_Annuity_Tables,MATCH($BS$3+3,'Mortality Tables'!$N$1:$DN$1,0),FALSE),VLOOKUP($T262,Fe_Annuity_Tables,MATCH(DA$3+3,'Mortality Tables'!$N$1:$DN$1,0),FALSE)),"")</f>
        <v/>
      </c>
      <c r="DB262" s="685" t="str">
        <f>IFERROR((DA262+BK262*Contr_Rate)*(1+Inv_Return)*IF($D262=$C$1,VLOOKUP($T262,Male_Annuity_Tables,MATCH($BS$3+3,'Mortality Tables'!$N$1:$DN$1,0),FALSE),VLOOKUP($T262,Fe_Annuity_Tables,MATCH(DB$3+3,'Mortality Tables'!$N$1:$DN$1,0),FALSE)),"")</f>
        <v/>
      </c>
      <c r="DC262" s="685" t="str">
        <f>IFERROR((DB262+BL262*Contr_Rate)*(1+Inv_Return)*IF($D262=$C$1,VLOOKUP($T262,Male_Annuity_Tables,MATCH($BS$3+3,'Mortality Tables'!$N$1:$DN$1,0),FALSE),VLOOKUP($T262,Fe_Annuity_Tables,MATCH(DC$3+3,'Mortality Tables'!$N$1:$DN$1,0),FALSE)),"")</f>
        <v/>
      </c>
      <c r="DD262" s="685" t="str">
        <f>IFERROR((DC262+BM262*Contr_Rate)*(1+Inv_Return)*IF($D262=$C$1,VLOOKUP($T262,Male_Annuity_Tables,MATCH($BS$3+3,'Mortality Tables'!$N$1:$DN$1,0),FALSE),VLOOKUP($T262,Fe_Annuity_Tables,MATCH(DD$3+3,'Mortality Tables'!$N$1:$DN$1,0),FALSE)),"")</f>
        <v/>
      </c>
      <c r="DE262" s="685" t="str">
        <f>IFERROR((DD262+BN262*Contr_Rate)*(1+Inv_Return)*IF($D262=$C$1,VLOOKUP($T262,Male_Annuity_Tables,MATCH($BS$3+3,'Mortality Tables'!$N$1:$DN$1,0),FALSE),VLOOKUP($T262,Fe_Annuity_Tables,MATCH(DE$3+3,'Mortality Tables'!$N$1:$DN$1,0),FALSE)),"")</f>
        <v/>
      </c>
      <c r="DF262" s="685" t="str">
        <f>IFERROR((DE262+BO262*Contr_Rate)*(1+Inv_Return)*IF($D262=$C$1,VLOOKUP($T262,Male_Annuity_Tables,MATCH($BS$3+3,'Mortality Tables'!$N$1:$DN$1,0),FALSE),VLOOKUP($T262,Fe_Annuity_Tables,MATCH(DF$3+3,'Mortality Tables'!$N$1:$DN$1,0),FALSE)),"")</f>
        <v/>
      </c>
      <c r="DG262" s="685" t="str">
        <f>IFERROR((DF262+BP262*Contr_Rate)*(1+Inv_Return)*IF($D262=$C$1,VLOOKUP($T262,Male_Annuity_Tables,MATCH($BS$3+3,'Mortality Tables'!$N$1:$DN$1,0),FALSE),VLOOKUP($T262,Fe_Annuity_Tables,MATCH(DG$3+3,'Mortality Tables'!$N$1:$DN$1,0),FALSE)),"")</f>
        <v/>
      </c>
      <c r="DH262" s="685" t="str">
        <f>IFERROR((DG262+BQ262*Contr_Rate)*(1+Inv_Return)*IF($D262=$C$1,VLOOKUP($T262,Male_Annuity_Tables,MATCH($BS$3+3,'Mortality Tables'!$N$1:$DN$1,0),FALSE),VLOOKUP($T262,Fe_Annuity_Tables,MATCH(DH$3+3,'Mortality Tables'!$N$1:$DN$1,0),FALSE)),"")</f>
        <v/>
      </c>
      <c r="DJ262" s="686">
        <f t="shared" si="144"/>
        <v>1747968.3293543372</v>
      </c>
      <c r="DK262" s="680">
        <f t="shared" si="60"/>
        <v>8.0909277508679907</v>
      </c>
      <c r="DL262" s="686">
        <f t="shared" si="145"/>
        <v>144747.15591691778</v>
      </c>
      <c r="DM262" s="686">
        <f t="shared" si="132"/>
        <v>1297090.399012974</v>
      </c>
      <c r="DN262" s="687">
        <f t="shared" si="146"/>
        <v>0.11159373011091879</v>
      </c>
      <c r="DP262" s="688">
        <f t="shared" si="147"/>
        <v>53693.706787564988</v>
      </c>
      <c r="DQ262" s="688">
        <f t="shared" si="148"/>
        <v>54432.066511249643</v>
      </c>
      <c r="DR262" s="688">
        <f t="shared" si="149"/>
        <v>71476.658648944751</v>
      </c>
    </row>
    <row r="263" spans="1:122" s="657" customFormat="1" ht="14.5">
      <c r="A263" s="675" t="s">
        <v>1594</v>
      </c>
      <c r="B263" s="675" t="s">
        <v>1595</v>
      </c>
      <c r="C263" s="675" t="s">
        <v>541</v>
      </c>
      <c r="D263" s="675" t="s">
        <v>61</v>
      </c>
      <c r="E263" s="676">
        <v>29428</v>
      </c>
      <c r="F263" s="677">
        <v>40449</v>
      </c>
      <c r="G263" s="677">
        <v>43317</v>
      </c>
      <c r="H263" s="678">
        <v>1980161</v>
      </c>
      <c r="I263" s="678">
        <v>104073.07</v>
      </c>
      <c r="J263" s="678">
        <v>154632.44</v>
      </c>
      <c r="K263" s="678">
        <v>17987.080000000002</v>
      </c>
      <c r="L263" s="678">
        <v>276692.59000000003</v>
      </c>
      <c r="M263" s="679">
        <f>IF(COUNTIF($A$4:A263,A263)=1,0,1)</f>
        <v>0</v>
      </c>
      <c r="N263" s="680" t="str">
        <f t="shared" si="138"/>
        <v>Okay</v>
      </c>
      <c r="O263" s="680" t="str">
        <f t="shared" si="139"/>
        <v>TRUE</v>
      </c>
      <c r="P263" s="680" t="b">
        <f t="shared" si="140"/>
        <v>1</v>
      </c>
      <c r="Q263" s="680" t="b">
        <f t="shared" si="76"/>
        <v>1</v>
      </c>
      <c r="R263" s="680" t="b">
        <f t="shared" si="77"/>
        <v>1</v>
      </c>
      <c r="S263" s="681">
        <f t="shared" si="141"/>
        <v>30.194520547945206</v>
      </c>
      <c r="T263" s="682">
        <f t="shared" si="78"/>
        <v>44</v>
      </c>
      <c r="U263" s="682">
        <f t="shared" si="161"/>
        <v>38</v>
      </c>
      <c r="V263" s="682">
        <f t="shared" si="79"/>
        <v>6.4082191780821915</v>
      </c>
      <c r="W263" s="682">
        <f t="shared" si="142"/>
        <v>16</v>
      </c>
      <c r="X263" s="683">
        <f t="shared" si="143"/>
        <v>4427081.4400000004</v>
      </c>
      <c r="Y263" s="684">
        <f t="shared" si="123"/>
        <v>3.1900000000000001E-3</v>
      </c>
      <c r="Z263" s="684">
        <f>IF($D263=$C$1,VLOOKUP($T263,Male_Annuity_Tables,MATCH($W263+2,'Mortality Tables'!$DS$1:$HT$1,0),FALSE),VLOOKUP($T263,Fe_Annuity_Tables,MATCH($W263+2,'Mortality Tables'!$M$1:$DN$1,0),FALSE))</f>
        <v>0.15423253034769741</v>
      </c>
      <c r="AA263" s="664"/>
      <c r="AB263" s="685">
        <f t="shared" si="164"/>
        <v>2081050.2029500001</v>
      </c>
      <c r="AC263" s="685">
        <f t="shared" si="164"/>
        <v>2187079.7107903026</v>
      </c>
      <c r="AD263" s="685">
        <f t="shared" si="164"/>
        <v>2298511.4220550689</v>
      </c>
      <c r="AE263" s="685">
        <f t="shared" si="164"/>
        <v>2415620.5790087744</v>
      </c>
      <c r="AF263" s="685">
        <f t="shared" si="164"/>
        <v>2538696.4475092716</v>
      </c>
      <c r="AG263" s="685">
        <f t="shared" si="164"/>
        <v>2668043.0315098693</v>
      </c>
      <c r="AH263" s="685">
        <f t="shared" si="164"/>
        <v>2803979.8239652971</v>
      </c>
      <c r="AI263" s="685">
        <f t="shared" si="164"/>
        <v>2946842.5959963291</v>
      </c>
      <c r="AJ263" s="685">
        <f t="shared" si="164"/>
        <v>3096984.2262623422</v>
      </c>
      <c r="AK263" s="685">
        <f t="shared" si="164"/>
        <v>3254775.5725904084</v>
      </c>
      <c r="AL263" s="685">
        <f t="shared" si="164"/>
        <v>3420606.38801389</v>
      </c>
      <c r="AM263" s="685">
        <f t="shared" si="164"/>
        <v>3594886.2834831974</v>
      </c>
      <c r="AN263" s="685">
        <f t="shared" si="164"/>
        <v>3778045.7396266665</v>
      </c>
      <c r="AO263" s="685">
        <f t="shared" si="164"/>
        <v>3970537.1700606458</v>
      </c>
      <c r="AP263" s="685">
        <f t="shared" si="164"/>
        <v>4172836.0388752357</v>
      </c>
      <c r="AQ263" s="685">
        <f t="shared" si="164"/>
        <v>4385442.0350559289</v>
      </c>
      <c r="AR263" s="685" t="str">
        <f t="shared" si="163"/>
        <v/>
      </c>
      <c r="AS263" s="685" t="str">
        <f t="shared" si="163"/>
        <v/>
      </c>
      <c r="AT263" s="685" t="str">
        <f t="shared" si="163"/>
        <v/>
      </c>
      <c r="AU263" s="685" t="str">
        <f t="shared" si="163"/>
        <v/>
      </c>
      <c r="AV263" s="685" t="str">
        <f t="shared" si="158"/>
        <v/>
      </c>
      <c r="AW263" s="685" t="str">
        <f t="shared" si="158"/>
        <v/>
      </c>
      <c r="AX263" s="685" t="str">
        <f t="shared" si="158"/>
        <v/>
      </c>
      <c r="AY263" s="685" t="str">
        <f t="shared" si="158"/>
        <v/>
      </c>
      <c r="AZ263" s="685" t="str">
        <f t="shared" si="158"/>
        <v/>
      </c>
      <c r="BA263" s="685" t="str">
        <f t="shared" si="158"/>
        <v/>
      </c>
      <c r="BB263" s="685" t="str">
        <f t="shared" si="158"/>
        <v/>
      </c>
      <c r="BC263" s="685" t="str">
        <f t="shared" si="158"/>
        <v/>
      </c>
      <c r="BD263" s="685" t="str">
        <f t="shared" si="158"/>
        <v/>
      </c>
      <c r="BE263" s="685" t="str">
        <f t="shared" si="158"/>
        <v/>
      </c>
      <c r="BF263" s="685" t="str">
        <f t="shared" si="158"/>
        <v/>
      </c>
      <c r="BG263" s="685" t="str">
        <f t="shared" si="162"/>
        <v/>
      </c>
      <c r="BH263" s="685" t="str">
        <f t="shared" si="162"/>
        <v/>
      </c>
      <c r="BI263" s="685" t="str">
        <f t="shared" si="157"/>
        <v/>
      </c>
      <c r="BJ263" s="685" t="str">
        <f t="shared" si="157"/>
        <v/>
      </c>
      <c r="BK263" s="685" t="str">
        <f t="shared" si="157"/>
        <v/>
      </c>
      <c r="BL263" s="685" t="str">
        <f t="shared" si="157"/>
        <v/>
      </c>
      <c r="BM263" s="685" t="str">
        <f t="shared" si="157"/>
        <v/>
      </c>
      <c r="BN263" s="685" t="str">
        <f t="shared" si="157"/>
        <v/>
      </c>
      <c r="BO263" s="685" t="str">
        <f t="shared" si="160"/>
        <v/>
      </c>
      <c r="BP263" s="685" t="str">
        <f t="shared" si="160"/>
        <v/>
      </c>
      <c r="BQ263" s="685" t="str">
        <f t="shared" si="160"/>
        <v/>
      </c>
      <c r="BR263" s="529"/>
      <c r="BS263" s="685">
        <f>IFERROR(($L263+AB263*Contr_Rate)*(1+Inv_Return)*IF($D263=$C$1,VLOOKUP($T263,Male_Annuity_Tables,MATCH($BS$3+3,'Mortality Tables'!$N$1:$DN$1,0),FALSE),VLOOKUP($T263,Fe_Annuity_Tables,MATCH(BS$3+3,'Mortality Tables'!$N$1:$DN$1,0),FALSE)),"")</f>
        <v>784517.46928600932</v>
      </c>
      <c r="BT263" s="685">
        <f>IFERROR(($BS263+AC263*Contr_Rate)*(1+Inv_Return)*IF($D263=$C$1,VLOOKUP($T263,Male_Annuity_Tables,MATCH($BS$3+3,'Mortality Tables'!$N$1:$DN$1,0),FALSE),VLOOKUP($T263,Fe_Annuity_Tables,MATCH(BT$3+3,'Mortality Tables'!$N$1:$DN$1,0),FALSE)),"")</f>
        <v>1254382.6131283029</v>
      </c>
      <c r="BU263" s="685">
        <f>IFERROR((BT263+AD263*Contr_Rate)*(1+Inv_Return)*IF($D263=$C$1,VLOOKUP($T263,Male_Annuity_Tables,MATCH($BS$3+3,'Mortality Tables'!$N$1:$DN$1,0),FALSE),VLOOKUP($T263,Fe_Annuity_Tables,MATCH(BU$3+3,'Mortality Tables'!$N$1:$DN$1,0),FALSE)),"")</f>
        <v>1692606.9172182041</v>
      </c>
      <c r="BV263" s="685">
        <f>IFERROR((BU263+AE263*Contr_Rate)*(1+Inv_Return)*IF($D263=$C$1,VLOOKUP($T263,Male_Annuity_Tables,MATCH($BS$3+3,'Mortality Tables'!$N$1:$DN$1,0),FALSE),VLOOKUP($T263,Fe_Annuity_Tables,MATCH(BV$3+3,'Mortality Tables'!$N$1:$DN$1,0),FALSE)),"")</f>
        <v>2104764.2118788376</v>
      </c>
      <c r="BW263" s="685">
        <f>IFERROR((BV263+AF263*Contr_Rate)*(1+Inv_Return)*IF($D263=$C$1,VLOOKUP($T263,Male_Annuity_Tables,MATCH($BS$3+3,'Mortality Tables'!$N$1:$DN$1,0),FALSE),VLOOKUP($T263,Fe_Annuity_Tables,MATCH(BW$3+3,'Mortality Tables'!$N$1:$DN$1,0),FALSE)),"")</f>
        <v>2495783.2538089831</v>
      </c>
      <c r="BX263" s="685">
        <f>IFERROR((BW263+AG263*Contr_Rate)*(1+Inv_Return)*IF($D263=$C$1,VLOOKUP($T263,Male_Annuity_Tables,MATCH($BS$3+3,'Mortality Tables'!$N$1:$DN$1,0),FALSE),VLOOKUP($T263,Fe_Annuity_Tables,MATCH(BX$3+3,'Mortality Tables'!$N$1:$DN$1,0),FALSE)),"")</f>
        <v>2870034.9766536746</v>
      </c>
      <c r="BY263" s="685">
        <f>IFERROR((BX263+AH263*Contr_Rate)*(1+Inv_Return)*IF($D263=$C$1,VLOOKUP($T263,Male_Annuity_Tables,MATCH($BS$3+3,'Mortality Tables'!$N$1:$DN$1,0),FALSE),VLOOKUP($T263,Fe_Annuity_Tables,MATCH(BY$3+3,'Mortality Tables'!$N$1:$DN$1,0),FALSE)),"")</f>
        <v>3231408.6572014783</v>
      </c>
      <c r="BZ263" s="685">
        <f>IFERROR((BY263+AI263*Contr_Rate)*(1+Inv_Return)*IF($D263=$C$1,VLOOKUP($T263,Male_Annuity_Tables,MATCH($BS$3+3,'Mortality Tables'!$N$1:$DN$1,0),FALSE),VLOOKUP($T263,Fe_Annuity_Tables,MATCH(BZ$3+3,'Mortality Tables'!$N$1:$DN$1,0),FALSE)),"")</f>
        <v>3583378.4402872613</v>
      </c>
      <c r="CA263" s="685">
        <f>IFERROR((BZ263+AJ263*Contr_Rate)*(1+Inv_Return)*IF($D263=$C$1,VLOOKUP($T263,Male_Annuity_Tables,MATCH($BS$3+3,'Mortality Tables'!$N$1:$DN$1,0),FALSE),VLOOKUP($T263,Fe_Annuity_Tables,MATCH(CA$3+3,'Mortality Tables'!$N$1:$DN$1,0),FALSE)),"")</f>
        <v>3929061.4794145157</v>
      </c>
      <c r="CB263" s="685">
        <f>IFERROR((CA263+AK263*Contr_Rate)*(1+Inv_Return)*IF($D263=$C$1,VLOOKUP($T263,Male_Annuity_Tables,MATCH($BS$3+3,'Mortality Tables'!$N$1:$DN$1,0),FALSE),VLOOKUP($T263,Fe_Annuity_Tables,MATCH(CB$3+3,'Mortality Tables'!$N$1:$DN$1,0),FALSE)),"")</f>
        <v>4271268.7881286135</v>
      </c>
      <c r="CC263" s="685">
        <f>IFERROR((CB263+AL263*Contr_Rate)*(1+Inv_Return)*IF($D263=$C$1,VLOOKUP($T263,Male_Annuity_Tables,MATCH($BS$3+3,'Mortality Tables'!$N$1:$DN$1,0),FALSE),VLOOKUP($T263,Fe_Annuity_Tables,MATCH(CC$3+3,'Mortality Tables'!$N$1:$DN$1,0),FALSE)),"")</f>
        <v>4612549.7561594918</v>
      </c>
      <c r="CD263" s="685">
        <f>IFERROR((CC263+AM263*Contr_Rate)*(1+Inv_Return)*IF($D263=$C$1,VLOOKUP($T263,Male_Annuity_Tables,MATCH($BS$3+3,'Mortality Tables'!$N$1:$DN$1,0),FALSE),VLOOKUP($T263,Fe_Annuity_Tables,MATCH(CD$3+3,'Mortality Tables'!$N$1:$DN$1,0),FALSE)),"")</f>
        <v>4955231.1615993837</v>
      </c>
      <c r="CE263" s="685">
        <f>IFERROR((CD263+AN263*Contr_Rate)*(1+Inv_Return)*IF($D263=$C$1,VLOOKUP($T263,Male_Annuity_Tables,MATCH($BS$3+3,'Mortality Tables'!$N$1:$DN$1,0),FALSE),VLOOKUP($T263,Fe_Annuity_Tables,MATCH(CE$3+3,'Mortality Tables'!$N$1:$DN$1,0),FALSE)),"")</f>
        <v>5301451.4035290889</v>
      </c>
      <c r="CF263" s="685">
        <f>IFERROR((CE263+AO263*Contr_Rate)*(1+Inv_Return)*IF($D263=$C$1,VLOOKUP($T263,Male_Annuity_Tables,MATCH($BS$3+3,'Mortality Tables'!$N$1:$DN$1,0),FALSE),VLOOKUP($T263,Fe_Annuity_Tables,MATCH(CF$3+3,'Mortality Tables'!$N$1:$DN$1,0),FALSE)),"")</f>
        <v>5653190.5865004938</v>
      </c>
      <c r="CG263" s="685">
        <f>IFERROR((CF263+AP263*Contr_Rate)*(1+Inv_Return)*IF($D263=$C$1,VLOOKUP($T263,Male_Annuity_Tables,MATCH($BS$3+3,'Mortality Tables'!$N$1:$DN$1,0),FALSE),VLOOKUP($T263,Fe_Annuity_Tables,MATCH(CG$3+3,'Mortality Tables'!$N$1:$DN$1,0),FALSE)),"")</f>
        <v>6012297.0073352102</v>
      </c>
      <c r="CH263" s="685">
        <f>IFERROR((CG263+AQ263*Contr_Rate)*(1+Inv_Return)*IF($D263=$C$1,VLOOKUP($T263,Male_Annuity_Tables,MATCH($BS$3+3,'Mortality Tables'!$N$1:$DN$1,0),FALSE),VLOOKUP($T263,Fe_Annuity_Tables,MATCH(CH$3+3,'Mortality Tables'!$N$1:$DN$1,0),FALSE)),"")</f>
        <v>6380510.5242519118</v>
      </c>
      <c r="CI263" s="685" t="str">
        <f>IFERROR((CH263+AR263*Contr_Rate)*(1+Inv_Return)*IF($D263=$C$1,VLOOKUP($T263,Male_Annuity_Tables,MATCH($BS$3+3,'Mortality Tables'!$N$1:$DN$1,0),FALSE),VLOOKUP($T263,Fe_Annuity_Tables,MATCH(CI$3+3,'Mortality Tables'!$N$1:$DN$1,0),FALSE)),"")</f>
        <v/>
      </c>
      <c r="CJ263" s="685" t="str">
        <f>IFERROR((CI263+AS263*Contr_Rate)*(1+Inv_Return)*IF($D263=$C$1,VLOOKUP($T263,Male_Annuity_Tables,MATCH($BS$3+3,'Mortality Tables'!$N$1:$DN$1,0),FALSE),VLOOKUP($T263,Fe_Annuity_Tables,MATCH(CJ$3+3,'Mortality Tables'!$N$1:$DN$1,0),FALSE)),"")</f>
        <v/>
      </c>
      <c r="CK263" s="685" t="str">
        <f>IFERROR((CJ263+AT263*Contr_Rate)*(1+Inv_Return)*IF($D263=$C$1,VLOOKUP($T263,Male_Annuity_Tables,MATCH($BS$3+3,'Mortality Tables'!$N$1:$DN$1,0),FALSE),VLOOKUP($T263,Fe_Annuity_Tables,MATCH(CK$3+3,'Mortality Tables'!$N$1:$DN$1,0),FALSE)),"")</f>
        <v/>
      </c>
      <c r="CL263" s="685" t="str">
        <f>IFERROR((CK263+AU263*Contr_Rate)*(1+Inv_Return)*IF($D263=$C$1,VLOOKUP($T263,Male_Annuity_Tables,MATCH($BS$3+3,'Mortality Tables'!$N$1:$DN$1,0),FALSE),VLOOKUP($T263,Fe_Annuity_Tables,MATCH(CL$3+3,'Mortality Tables'!$N$1:$DN$1,0),FALSE)),"")</f>
        <v/>
      </c>
      <c r="CM263" s="685" t="str">
        <f>IFERROR((CL263+AV263*Contr_Rate)*(1+Inv_Return)*IF($D263=$C$1,VLOOKUP($T263,Male_Annuity_Tables,MATCH($BS$3+3,'Mortality Tables'!$N$1:$DN$1,0),FALSE),VLOOKUP($T263,Fe_Annuity_Tables,MATCH(CM$3+3,'Mortality Tables'!$N$1:$DN$1,0),FALSE)),"")</f>
        <v/>
      </c>
      <c r="CN263" s="685" t="str">
        <f>IFERROR((CM263+AW263*Contr_Rate)*(1+Inv_Return)*IF($D263=$C$1,VLOOKUP($T263,Male_Annuity_Tables,MATCH($BS$3+3,'Mortality Tables'!$N$1:$DN$1,0),FALSE),VLOOKUP($T263,Fe_Annuity_Tables,MATCH(CN$3+3,'Mortality Tables'!$N$1:$DN$1,0),FALSE)),"")</f>
        <v/>
      </c>
      <c r="CO263" s="685" t="str">
        <f>IFERROR((CN263+AX263*Contr_Rate)*(1+Inv_Return)*IF($D263=$C$1,VLOOKUP($T263,Male_Annuity_Tables,MATCH($BS$3+3,'Mortality Tables'!$N$1:$DN$1,0),FALSE),VLOOKUP($T263,Fe_Annuity_Tables,MATCH(CO$3+3,'Mortality Tables'!$N$1:$DN$1,0),FALSE)),"")</f>
        <v/>
      </c>
      <c r="CP263" s="685" t="str">
        <f>IFERROR((CO263+AY263*Contr_Rate)*(1+Inv_Return)*IF($D263=$C$1,VLOOKUP($T263,Male_Annuity_Tables,MATCH($BS$3+3,'Mortality Tables'!$N$1:$DN$1,0),FALSE),VLOOKUP($T263,Fe_Annuity_Tables,MATCH(CP$3+3,'Mortality Tables'!$N$1:$DN$1,0),FALSE)),"")</f>
        <v/>
      </c>
      <c r="CQ263" s="685" t="str">
        <f>IFERROR((CP263+AZ263*Contr_Rate)*(1+Inv_Return)*IF($D263=$C$1,VLOOKUP($T263,Male_Annuity_Tables,MATCH($BS$3+3,'Mortality Tables'!$N$1:$DN$1,0),FALSE),VLOOKUP($T263,Fe_Annuity_Tables,MATCH(CQ$3+3,'Mortality Tables'!$N$1:$DN$1,0),FALSE)),"")</f>
        <v/>
      </c>
      <c r="CR263" s="685" t="str">
        <f>IFERROR((CQ263+BA263*Contr_Rate)*(1+Inv_Return)*IF($D263=$C$1,VLOOKUP($T263,Male_Annuity_Tables,MATCH($BS$3+3,'Mortality Tables'!$N$1:$DN$1,0),FALSE),VLOOKUP($T263,Fe_Annuity_Tables,MATCH(CR$3+3,'Mortality Tables'!$N$1:$DN$1,0),FALSE)),"")</f>
        <v/>
      </c>
      <c r="CS263" s="685" t="str">
        <f>IFERROR((CR263+BB263*Contr_Rate)*(1+Inv_Return)*IF($D263=$C$1,VLOOKUP($T263,Male_Annuity_Tables,MATCH($BS$3+3,'Mortality Tables'!$N$1:$DN$1,0),FALSE),VLOOKUP($T263,Fe_Annuity_Tables,MATCH(CS$3+3,'Mortality Tables'!$N$1:$DN$1,0),FALSE)),"")</f>
        <v/>
      </c>
      <c r="CT263" s="685" t="str">
        <f>IFERROR((CS263+BC263*Contr_Rate)*(1+Inv_Return)*IF($D263=$C$1,VLOOKUP($T263,Male_Annuity_Tables,MATCH($BS$3+3,'Mortality Tables'!$N$1:$DN$1,0),FALSE),VLOOKUP($T263,Fe_Annuity_Tables,MATCH(CT$3+3,'Mortality Tables'!$N$1:$DN$1,0),FALSE)),"")</f>
        <v/>
      </c>
      <c r="CU263" s="685" t="str">
        <f>IFERROR((CT263+BD263*Contr_Rate)*(1+Inv_Return)*IF($D263=$C$1,VLOOKUP($T263,Male_Annuity_Tables,MATCH($BS$3+3,'Mortality Tables'!$N$1:$DN$1,0),FALSE),VLOOKUP($T263,Fe_Annuity_Tables,MATCH(CU$3+3,'Mortality Tables'!$N$1:$DN$1,0),FALSE)),"")</f>
        <v/>
      </c>
      <c r="CV263" s="685" t="str">
        <f>IFERROR((CU263+BE263*Contr_Rate)*(1+Inv_Return)*IF($D263=$C$1,VLOOKUP($T263,Male_Annuity_Tables,MATCH($BS$3+3,'Mortality Tables'!$N$1:$DN$1,0),FALSE),VLOOKUP($T263,Fe_Annuity_Tables,MATCH(CV$3+3,'Mortality Tables'!$N$1:$DN$1,0),FALSE)),"")</f>
        <v/>
      </c>
      <c r="CW263" s="685" t="str">
        <f>IFERROR((CV263+BF263*Contr_Rate)*(1+Inv_Return)*IF($D263=$C$1,VLOOKUP($T263,Male_Annuity_Tables,MATCH($BS$3+3,'Mortality Tables'!$N$1:$DN$1,0),FALSE),VLOOKUP($T263,Fe_Annuity_Tables,MATCH(CW$3+3,'Mortality Tables'!$N$1:$DN$1,0),FALSE)),"")</f>
        <v/>
      </c>
      <c r="CX263" s="685" t="str">
        <f>IFERROR((CW263+BG263*Contr_Rate)*(1+Inv_Return)*IF($D263=$C$1,VLOOKUP($T263,Male_Annuity_Tables,MATCH($BS$3+3,'Mortality Tables'!$N$1:$DN$1,0),FALSE),VLOOKUP($T263,Fe_Annuity_Tables,MATCH(CX$3+3,'Mortality Tables'!$N$1:$DN$1,0),FALSE)),"")</f>
        <v/>
      </c>
      <c r="CY263" s="685" t="str">
        <f>IFERROR((CX263+BH263*Contr_Rate)*(1+Inv_Return)*IF($D263=$C$1,VLOOKUP($T263,Male_Annuity_Tables,MATCH($BS$3+3,'Mortality Tables'!$N$1:$DN$1,0),FALSE),VLOOKUP($T263,Fe_Annuity_Tables,MATCH(CY$3+3,'Mortality Tables'!$N$1:$DN$1,0),FALSE)),"")</f>
        <v/>
      </c>
      <c r="CZ263" s="685" t="str">
        <f>IFERROR((CY263+BI263*Contr_Rate)*(1+Inv_Return)*IF($D263=$C$1,VLOOKUP($T263,Male_Annuity_Tables,MATCH($BS$3+3,'Mortality Tables'!$N$1:$DN$1,0),FALSE),VLOOKUP($T263,Fe_Annuity_Tables,MATCH(CZ$3+3,'Mortality Tables'!$N$1:$DN$1,0),FALSE)),"")</f>
        <v/>
      </c>
      <c r="DA263" s="685" t="str">
        <f>IFERROR((CZ263+BJ263*Contr_Rate)*(1+Inv_Return)*IF($D263=$C$1,VLOOKUP($T263,Male_Annuity_Tables,MATCH($BS$3+3,'Mortality Tables'!$N$1:$DN$1,0),FALSE),VLOOKUP($T263,Fe_Annuity_Tables,MATCH(DA$3+3,'Mortality Tables'!$N$1:$DN$1,0),FALSE)),"")</f>
        <v/>
      </c>
      <c r="DB263" s="685" t="str">
        <f>IFERROR((DA263+BK263*Contr_Rate)*(1+Inv_Return)*IF($D263=$C$1,VLOOKUP($T263,Male_Annuity_Tables,MATCH($BS$3+3,'Mortality Tables'!$N$1:$DN$1,0),FALSE),VLOOKUP($T263,Fe_Annuity_Tables,MATCH(DB$3+3,'Mortality Tables'!$N$1:$DN$1,0),FALSE)),"")</f>
        <v/>
      </c>
      <c r="DC263" s="685" t="str">
        <f>IFERROR((DB263+BL263*Contr_Rate)*(1+Inv_Return)*IF($D263=$C$1,VLOOKUP($T263,Male_Annuity_Tables,MATCH($BS$3+3,'Mortality Tables'!$N$1:$DN$1,0),FALSE),VLOOKUP($T263,Fe_Annuity_Tables,MATCH(DC$3+3,'Mortality Tables'!$N$1:$DN$1,0),FALSE)),"")</f>
        <v/>
      </c>
      <c r="DD263" s="685" t="str">
        <f>IFERROR((DC263+BM263*Contr_Rate)*(1+Inv_Return)*IF($D263=$C$1,VLOOKUP($T263,Male_Annuity_Tables,MATCH($BS$3+3,'Mortality Tables'!$N$1:$DN$1,0),FALSE),VLOOKUP($T263,Fe_Annuity_Tables,MATCH(DD$3+3,'Mortality Tables'!$N$1:$DN$1,0),FALSE)),"")</f>
        <v/>
      </c>
      <c r="DE263" s="685" t="str">
        <f>IFERROR((DD263+BN263*Contr_Rate)*(1+Inv_Return)*IF($D263=$C$1,VLOOKUP($T263,Male_Annuity_Tables,MATCH($BS$3+3,'Mortality Tables'!$N$1:$DN$1,0),FALSE),VLOOKUP($T263,Fe_Annuity_Tables,MATCH(DE$3+3,'Mortality Tables'!$N$1:$DN$1,0),FALSE)),"")</f>
        <v/>
      </c>
      <c r="DF263" s="685" t="str">
        <f>IFERROR((DE263+BO263*Contr_Rate)*(1+Inv_Return)*IF($D263=$C$1,VLOOKUP($T263,Male_Annuity_Tables,MATCH($BS$3+3,'Mortality Tables'!$N$1:$DN$1,0),FALSE),VLOOKUP($T263,Fe_Annuity_Tables,MATCH(DF$3+3,'Mortality Tables'!$N$1:$DN$1,0),FALSE)),"")</f>
        <v/>
      </c>
      <c r="DG263" s="685" t="str">
        <f>IFERROR((DF263+BP263*Contr_Rate)*(1+Inv_Return)*IF($D263=$C$1,VLOOKUP($T263,Male_Annuity_Tables,MATCH($BS$3+3,'Mortality Tables'!$N$1:$DN$1,0),FALSE),VLOOKUP($T263,Fe_Annuity_Tables,MATCH(DG$3+3,'Mortality Tables'!$N$1:$DN$1,0),FALSE)),"")</f>
        <v/>
      </c>
      <c r="DH263" s="685" t="str">
        <f>IFERROR((DG263+BQ263*Contr_Rate)*(1+Inv_Return)*IF($D263=$C$1,VLOOKUP($T263,Male_Annuity_Tables,MATCH($BS$3+3,'Mortality Tables'!$N$1:$DN$1,0),FALSE),VLOOKUP($T263,Fe_Annuity_Tables,MATCH(DH$3+3,'Mortality Tables'!$N$1:$DN$1,0),FALSE)),"")</f>
        <v/>
      </c>
      <c r="DJ263" s="686">
        <f t="shared" si="144"/>
        <v>6380510.5242519118</v>
      </c>
      <c r="DK263" s="680">
        <f t="shared" si="60"/>
        <v>8.0909277508679907</v>
      </c>
      <c r="DL263" s="686">
        <f t="shared" si="145"/>
        <v>528362.4057562704</v>
      </c>
      <c r="DM263" s="686">
        <f t="shared" si="132"/>
        <v>4385442.0350559289</v>
      </c>
      <c r="DN263" s="687">
        <f t="shared" si="146"/>
        <v>0.1204809917752184</v>
      </c>
      <c r="DP263" s="688">
        <f t="shared" si="147"/>
        <v>119804.83951087041</v>
      </c>
      <c r="DQ263" s="688">
        <f t="shared" si="148"/>
        <v>191878.51799109051</v>
      </c>
      <c r="DR263" s="688">
        <f t="shared" si="149"/>
        <v>259372.54508414178</v>
      </c>
    </row>
    <row r="264" spans="1:122" s="657" customFormat="1" ht="14.5">
      <c r="A264" s="675" t="s">
        <v>1596</v>
      </c>
      <c r="B264" s="675" t="s">
        <v>1597</v>
      </c>
      <c r="C264" s="675" t="s">
        <v>236</v>
      </c>
      <c r="D264" s="675" t="s">
        <v>60</v>
      </c>
      <c r="E264" s="676">
        <v>25655</v>
      </c>
      <c r="F264" s="677">
        <v>36987</v>
      </c>
      <c r="G264" s="677">
        <v>39468</v>
      </c>
      <c r="H264" s="678">
        <v>2606267</v>
      </c>
      <c r="I264" s="678">
        <v>166764.69</v>
      </c>
      <c r="J264" s="678">
        <v>259205.07</v>
      </c>
      <c r="K264" s="678">
        <v>10346.5</v>
      </c>
      <c r="L264" s="678">
        <v>436316.26</v>
      </c>
      <c r="M264" s="679">
        <f>IF(COUNTIF($A$4:A264,A264)=1,0,1)</f>
        <v>0</v>
      </c>
      <c r="N264" s="680" t="str">
        <f t="shared" si="138"/>
        <v>Okay</v>
      </c>
      <c r="O264" s="680" t="str">
        <f t="shared" si="139"/>
        <v>TRUE</v>
      </c>
      <c r="P264" s="680" t="b">
        <f t="shared" si="140"/>
        <v>1</v>
      </c>
      <c r="Q264" s="680" t="b">
        <f t="shared" si="76"/>
        <v>1</v>
      </c>
      <c r="R264" s="680" t="b">
        <f t="shared" si="77"/>
        <v>1</v>
      </c>
      <c r="S264" s="681">
        <f t="shared" si="141"/>
        <v>31.046575342465754</v>
      </c>
      <c r="T264" s="682">
        <f t="shared" si="78"/>
        <v>54</v>
      </c>
      <c r="U264" s="682">
        <f t="shared" si="161"/>
        <v>37</v>
      </c>
      <c r="V264" s="682">
        <f t="shared" si="79"/>
        <v>16.953424657534246</v>
      </c>
      <c r="W264" s="682">
        <f t="shared" si="142"/>
        <v>6</v>
      </c>
      <c r="X264" s="683">
        <f t="shared" si="143"/>
        <v>2617897.56</v>
      </c>
      <c r="Y264" s="684">
        <f t="shared" si="123"/>
        <v>5.1000000000000004E-3</v>
      </c>
      <c r="Z264" s="684">
        <f>IF($D264=$C$1,VLOOKUP($T264,Male_Annuity_Tables,MATCH($W264+2,'Mortality Tables'!$DS$1:$HT$1,0),FALSE),VLOOKUP($T264,Fe_Annuity_Tables,MATCH($W264+2,'Mortality Tables'!$M$1:$DN$1,0),FALSE))</f>
        <v>0.67029932638750866</v>
      </c>
      <c r="AA264" s="664"/>
      <c r="AB264" s="685">
        <f t="shared" si="164"/>
        <v>2739056.3036500001</v>
      </c>
      <c r="AC264" s="685">
        <f t="shared" si="164"/>
        <v>2878611.2223209678</v>
      </c>
      <c r="AD264" s="685">
        <f t="shared" si="164"/>
        <v>3025276.4640982212</v>
      </c>
      <c r="AE264" s="685">
        <f t="shared" si="164"/>
        <v>3179414.2999440255</v>
      </c>
      <c r="AF264" s="685">
        <f t="shared" si="164"/>
        <v>3341405.4585261736</v>
      </c>
      <c r="AG264" s="685">
        <f t="shared" si="164"/>
        <v>3511650.0666380827</v>
      </c>
      <c r="AH264" s="685" t="str">
        <f t="shared" si="164"/>
        <v/>
      </c>
      <c r="AI264" s="685" t="str">
        <f t="shared" si="164"/>
        <v/>
      </c>
      <c r="AJ264" s="685" t="str">
        <f t="shared" si="164"/>
        <v/>
      </c>
      <c r="AK264" s="685" t="str">
        <f t="shared" si="164"/>
        <v/>
      </c>
      <c r="AL264" s="685" t="str">
        <f t="shared" si="164"/>
        <v/>
      </c>
      <c r="AM264" s="685" t="str">
        <f t="shared" si="164"/>
        <v/>
      </c>
      <c r="AN264" s="685" t="str">
        <f t="shared" si="164"/>
        <v/>
      </c>
      <c r="AO264" s="685" t="str">
        <f t="shared" si="164"/>
        <v/>
      </c>
      <c r="AP264" s="685" t="str">
        <f t="shared" si="164"/>
        <v/>
      </c>
      <c r="AQ264" s="685" t="str">
        <f t="shared" si="164"/>
        <v/>
      </c>
      <c r="AR264" s="685" t="str">
        <f t="shared" si="163"/>
        <v/>
      </c>
      <c r="AS264" s="685" t="str">
        <f t="shared" si="163"/>
        <v/>
      </c>
      <c r="AT264" s="685" t="str">
        <f t="shared" si="163"/>
        <v/>
      </c>
      <c r="AU264" s="685" t="str">
        <f t="shared" si="163"/>
        <v/>
      </c>
      <c r="AV264" s="685" t="str">
        <f t="shared" si="158"/>
        <v/>
      </c>
      <c r="AW264" s="685" t="str">
        <f t="shared" si="158"/>
        <v/>
      </c>
      <c r="AX264" s="685" t="str">
        <f t="shared" si="158"/>
        <v/>
      </c>
      <c r="AY264" s="685" t="str">
        <f t="shared" si="158"/>
        <v/>
      </c>
      <c r="AZ264" s="685" t="str">
        <f t="shared" si="158"/>
        <v/>
      </c>
      <c r="BA264" s="685" t="str">
        <f t="shared" si="158"/>
        <v/>
      </c>
      <c r="BB264" s="685" t="str">
        <f t="shared" si="158"/>
        <v/>
      </c>
      <c r="BC264" s="685" t="str">
        <f t="shared" si="158"/>
        <v/>
      </c>
      <c r="BD264" s="685" t="str">
        <f t="shared" si="158"/>
        <v/>
      </c>
      <c r="BE264" s="685" t="str">
        <f t="shared" si="158"/>
        <v/>
      </c>
      <c r="BF264" s="685" t="str">
        <f t="shared" si="158"/>
        <v/>
      </c>
      <c r="BG264" s="685" t="str">
        <f t="shared" si="162"/>
        <v/>
      </c>
      <c r="BH264" s="685" t="str">
        <f t="shared" si="162"/>
        <v/>
      </c>
      <c r="BI264" s="685" t="str">
        <f t="shared" si="157"/>
        <v/>
      </c>
      <c r="BJ264" s="685" t="str">
        <f t="shared" si="157"/>
        <v/>
      </c>
      <c r="BK264" s="685" t="str">
        <f t="shared" si="157"/>
        <v/>
      </c>
      <c r="BL264" s="685" t="str">
        <f t="shared" si="157"/>
        <v/>
      </c>
      <c r="BM264" s="685" t="str">
        <f t="shared" si="157"/>
        <v/>
      </c>
      <c r="BN264" s="685" t="str">
        <f t="shared" si="157"/>
        <v/>
      </c>
      <c r="BO264" s="685" t="str">
        <f t="shared" si="160"/>
        <v/>
      </c>
      <c r="BP264" s="685" t="str">
        <f t="shared" si="160"/>
        <v/>
      </c>
      <c r="BQ264" s="685" t="str">
        <f t="shared" si="160"/>
        <v/>
      </c>
      <c r="BR264" s="529"/>
      <c r="BS264" s="685">
        <f>IFERROR(($L264+AB264*Contr_Rate)*(1+Inv_Return)*IF($D264=$C$1,VLOOKUP($T264,Male_Annuity_Tables,MATCH($BS$3+3,'Mortality Tables'!$N$1:$DN$1,0),FALSE),VLOOKUP($T264,Fe_Annuity_Tables,MATCH(BS$3+3,'Mortality Tables'!$N$1:$DN$1,0),FALSE)),"")</f>
        <v>1157595.5641118521</v>
      </c>
      <c r="BT264" s="685">
        <f>IFERROR(($BS264+AC264*Contr_Rate)*(1+Inv_Return)*IF($D264=$C$1,VLOOKUP($T264,Male_Annuity_Tables,MATCH($BS$3+3,'Mortality Tables'!$N$1:$DN$1,0),FALSE),VLOOKUP($T264,Fe_Annuity_Tables,MATCH(BT$3+3,'Mortality Tables'!$N$1:$DN$1,0),FALSE)),"")</f>
        <v>1757052.8405278162</v>
      </c>
      <c r="BU264" s="685">
        <f>IFERROR((BT264+AD264*Contr_Rate)*(1+Inv_Return)*IF($D264=$C$1,VLOOKUP($T264,Male_Annuity_Tables,MATCH($BS$3+3,'Mortality Tables'!$N$1:$DN$1,0),FALSE),VLOOKUP($T264,Fe_Annuity_Tables,MATCH(BU$3+3,'Mortality Tables'!$N$1:$DN$1,0),FALSE)),"")</f>
        <v>2187398.4740688442</v>
      </c>
      <c r="BV264" s="685">
        <f>IFERROR((BU264+AE264*Contr_Rate)*(1+Inv_Return)*IF($D264=$C$1,VLOOKUP($T264,Male_Annuity_Tables,MATCH($BS$3+3,'Mortality Tables'!$N$1:$DN$1,0),FALSE),VLOOKUP($T264,Fe_Annuity_Tables,MATCH(BV$3+3,'Mortality Tables'!$N$1:$DN$1,0),FALSE)),"")</f>
        <v>2433700.5945394379</v>
      </c>
      <c r="BW264" s="685">
        <f>IFERROR((BV264+AF264*Contr_Rate)*(1+Inv_Return)*IF($D264=$C$1,VLOOKUP($T264,Male_Annuity_Tables,MATCH($BS$3+3,'Mortality Tables'!$N$1:$DN$1,0),FALSE),VLOOKUP($T264,Fe_Annuity_Tables,MATCH(BW$3+3,'Mortality Tables'!$N$1:$DN$1,0),FALSE)),"")</f>
        <v>2511036.4120114073</v>
      </c>
      <c r="BX264" s="685">
        <f>IFERROR((BW264+AG264*Contr_Rate)*(1+Inv_Return)*IF($D264=$C$1,VLOOKUP($T264,Male_Annuity_Tables,MATCH($BS$3+3,'Mortality Tables'!$N$1:$DN$1,0),FALSE),VLOOKUP($T264,Fe_Annuity_Tables,MATCH(BX$3+3,'Mortality Tables'!$N$1:$DN$1,0),FALSE)),"")</f>
        <v>2455353.6855262071</v>
      </c>
      <c r="BY264" s="685" t="str">
        <f>IFERROR((BX264+AH264*Contr_Rate)*(1+Inv_Return)*IF($D264=$C$1,VLOOKUP($T264,Male_Annuity_Tables,MATCH($BS$3+3,'Mortality Tables'!$N$1:$DN$1,0),FALSE),VLOOKUP($T264,Fe_Annuity_Tables,MATCH(BY$3+3,'Mortality Tables'!$N$1:$DN$1,0),FALSE)),"")</f>
        <v/>
      </c>
      <c r="BZ264" s="685" t="str">
        <f>IFERROR((BY264+AI264*Contr_Rate)*(1+Inv_Return)*IF($D264=$C$1,VLOOKUP($T264,Male_Annuity_Tables,MATCH($BS$3+3,'Mortality Tables'!$N$1:$DN$1,0),FALSE),VLOOKUP($T264,Fe_Annuity_Tables,MATCH(BZ$3+3,'Mortality Tables'!$N$1:$DN$1,0),FALSE)),"")</f>
        <v/>
      </c>
      <c r="CA264" s="685" t="str">
        <f>IFERROR((BZ264+AJ264*Contr_Rate)*(1+Inv_Return)*IF($D264=$C$1,VLOOKUP($T264,Male_Annuity_Tables,MATCH($BS$3+3,'Mortality Tables'!$N$1:$DN$1,0),FALSE),VLOOKUP($T264,Fe_Annuity_Tables,MATCH(CA$3+3,'Mortality Tables'!$N$1:$DN$1,0),FALSE)),"")</f>
        <v/>
      </c>
      <c r="CB264" s="685" t="str">
        <f>IFERROR((CA264+AK264*Contr_Rate)*(1+Inv_Return)*IF($D264=$C$1,VLOOKUP($T264,Male_Annuity_Tables,MATCH($BS$3+3,'Mortality Tables'!$N$1:$DN$1,0),FALSE),VLOOKUP($T264,Fe_Annuity_Tables,MATCH(CB$3+3,'Mortality Tables'!$N$1:$DN$1,0),FALSE)),"")</f>
        <v/>
      </c>
      <c r="CC264" s="685" t="str">
        <f>IFERROR((CB264+AL264*Contr_Rate)*(1+Inv_Return)*IF($D264=$C$1,VLOOKUP($T264,Male_Annuity_Tables,MATCH($BS$3+3,'Mortality Tables'!$N$1:$DN$1,0),FALSE),VLOOKUP($T264,Fe_Annuity_Tables,MATCH(CC$3+3,'Mortality Tables'!$N$1:$DN$1,0),FALSE)),"")</f>
        <v/>
      </c>
      <c r="CD264" s="685" t="str">
        <f>IFERROR((CC264+AM264*Contr_Rate)*(1+Inv_Return)*IF($D264=$C$1,VLOOKUP($T264,Male_Annuity_Tables,MATCH($BS$3+3,'Mortality Tables'!$N$1:$DN$1,0),FALSE),VLOOKUP($T264,Fe_Annuity_Tables,MATCH(CD$3+3,'Mortality Tables'!$N$1:$DN$1,0),FALSE)),"")</f>
        <v/>
      </c>
      <c r="CE264" s="685" t="str">
        <f>IFERROR((CD264+AN264*Contr_Rate)*(1+Inv_Return)*IF($D264=$C$1,VLOOKUP($T264,Male_Annuity_Tables,MATCH($BS$3+3,'Mortality Tables'!$N$1:$DN$1,0),FALSE),VLOOKUP($T264,Fe_Annuity_Tables,MATCH(CE$3+3,'Mortality Tables'!$N$1:$DN$1,0),FALSE)),"")</f>
        <v/>
      </c>
      <c r="CF264" s="685" t="str">
        <f>IFERROR((CE264+AO264*Contr_Rate)*(1+Inv_Return)*IF($D264=$C$1,VLOOKUP($T264,Male_Annuity_Tables,MATCH($BS$3+3,'Mortality Tables'!$N$1:$DN$1,0),FALSE),VLOOKUP($T264,Fe_Annuity_Tables,MATCH(CF$3+3,'Mortality Tables'!$N$1:$DN$1,0),FALSE)),"")</f>
        <v/>
      </c>
      <c r="CG264" s="685" t="str">
        <f>IFERROR((CF264+AP264*Contr_Rate)*(1+Inv_Return)*IF($D264=$C$1,VLOOKUP($T264,Male_Annuity_Tables,MATCH($BS$3+3,'Mortality Tables'!$N$1:$DN$1,0),FALSE),VLOOKUP($T264,Fe_Annuity_Tables,MATCH(CG$3+3,'Mortality Tables'!$N$1:$DN$1,0),FALSE)),"")</f>
        <v/>
      </c>
      <c r="CH264" s="685" t="str">
        <f>IFERROR((CG264+AQ264*Contr_Rate)*(1+Inv_Return)*IF($D264=$C$1,VLOOKUP($T264,Male_Annuity_Tables,MATCH($BS$3+3,'Mortality Tables'!$N$1:$DN$1,0),FALSE),VLOOKUP($T264,Fe_Annuity_Tables,MATCH(CH$3+3,'Mortality Tables'!$N$1:$DN$1,0),FALSE)),"")</f>
        <v/>
      </c>
      <c r="CI264" s="685" t="str">
        <f>IFERROR((CH264+AR264*Contr_Rate)*(1+Inv_Return)*IF($D264=$C$1,VLOOKUP($T264,Male_Annuity_Tables,MATCH($BS$3+3,'Mortality Tables'!$N$1:$DN$1,0),FALSE),VLOOKUP($T264,Fe_Annuity_Tables,MATCH(CI$3+3,'Mortality Tables'!$N$1:$DN$1,0),FALSE)),"")</f>
        <v/>
      </c>
      <c r="CJ264" s="685" t="str">
        <f>IFERROR((CI264+AS264*Contr_Rate)*(1+Inv_Return)*IF($D264=$C$1,VLOOKUP($T264,Male_Annuity_Tables,MATCH($BS$3+3,'Mortality Tables'!$N$1:$DN$1,0),FALSE),VLOOKUP($T264,Fe_Annuity_Tables,MATCH(CJ$3+3,'Mortality Tables'!$N$1:$DN$1,0),FALSE)),"")</f>
        <v/>
      </c>
      <c r="CK264" s="685" t="str">
        <f>IFERROR((CJ264+AT264*Contr_Rate)*(1+Inv_Return)*IF($D264=$C$1,VLOOKUP($T264,Male_Annuity_Tables,MATCH($BS$3+3,'Mortality Tables'!$N$1:$DN$1,0),FALSE),VLOOKUP($T264,Fe_Annuity_Tables,MATCH(CK$3+3,'Mortality Tables'!$N$1:$DN$1,0),FALSE)),"")</f>
        <v/>
      </c>
      <c r="CL264" s="685" t="str">
        <f>IFERROR((CK264+AU264*Contr_Rate)*(1+Inv_Return)*IF($D264=$C$1,VLOOKUP($T264,Male_Annuity_Tables,MATCH($BS$3+3,'Mortality Tables'!$N$1:$DN$1,0),FALSE),VLOOKUP($T264,Fe_Annuity_Tables,MATCH(CL$3+3,'Mortality Tables'!$N$1:$DN$1,0),FALSE)),"")</f>
        <v/>
      </c>
      <c r="CM264" s="685" t="str">
        <f>IFERROR((CL264+AV264*Contr_Rate)*(1+Inv_Return)*IF($D264=$C$1,VLOOKUP($T264,Male_Annuity_Tables,MATCH($BS$3+3,'Mortality Tables'!$N$1:$DN$1,0),FALSE),VLOOKUP($T264,Fe_Annuity_Tables,MATCH(CM$3+3,'Mortality Tables'!$N$1:$DN$1,0),FALSE)),"")</f>
        <v/>
      </c>
      <c r="CN264" s="685" t="str">
        <f>IFERROR((CM264+AW264*Contr_Rate)*(1+Inv_Return)*IF($D264=$C$1,VLOOKUP($T264,Male_Annuity_Tables,MATCH($BS$3+3,'Mortality Tables'!$N$1:$DN$1,0),FALSE),VLOOKUP($T264,Fe_Annuity_Tables,MATCH(CN$3+3,'Mortality Tables'!$N$1:$DN$1,0),FALSE)),"")</f>
        <v/>
      </c>
      <c r="CO264" s="685" t="str">
        <f>IFERROR((CN264+AX264*Contr_Rate)*(1+Inv_Return)*IF($D264=$C$1,VLOOKUP($T264,Male_Annuity_Tables,MATCH($BS$3+3,'Mortality Tables'!$N$1:$DN$1,0),FALSE),VLOOKUP($T264,Fe_Annuity_Tables,MATCH(CO$3+3,'Mortality Tables'!$N$1:$DN$1,0),FALSE)),"")</f>
        <v/>
      </c>
      <c r="CP264" s="685" t="str">
        <f>IFERROR((CO264+AY264*Contr_Rate)*(1+Inv_Return)*IF($D264=$C$1,VLOOKUP($T264,Male_Annuity_Tables,MATCH($BS$3+3,'Mortality Tables'!$N$1:$DN$1,0),FALSE),VLOOKUP($T264,Fe_Annuity_Tables,MATCH(CP$3+3,'Mortality Tables'!$N$1:$DN$1,0),FALSE)),"")</f>
        <v/>
      </c>
      <c r="CQ264" s="685" t="str">
        <f>IFERROR((CP264+AZ264*Contr_Rate)*(1+Inv_Return)*IF($D264=$C$1,VLOOKUP($T264,Male_Annuity_Tables,MATCH($BS$3+3,'Mortality Tables'!$N$1:$DN$1,0),FALSE),VLOOKUP($T264,Fe_Annuity_Tables,MATCH(CQ$3+3,'Mortality Tables'!$N$1:$DN$1,0),FALSE)),"")</f>
        <v/>
      </c>
      <c r="CR264" s="685" t="str">
        <f>IFERROR((CQ264+BA264*Contr_Rate)*(1+Inv_Return)*IF($D264=$C$1,VLOOKUP($T264,Male_Annuity_Tables,MATCH($BS$3+3,'Mortality Tables'!$N$1:$DN$1,0),FALSE),VLOOKUP($T264,Fe_Annuity_Tables,MATCH(CR$3+3,'Mortality Tables'!$N$1:$DN$1,0),FALSE)),"")</f>
        <v/>
      </c>
      <c r="CS264" s="685" t="str">
        <f>IFERROR((CR264+BB264*Contr_Rate)*(1+Inv_Return)*IF($D264=$C$1,VLOOKUP($T264,Male_Annuity_Tables,MATCH($BS$3+3,'Mortality Tables'!$N$1:$DN$1,0),FALSE),VLOOKUP($T264,Fe_Annuity_Tables,MATCH(CS$3+3,'Mortality Tables'!$N$1:$DN$1,0),FALSE)),"")</f>
        <v/>
      </c>
      <c r="CT264" s="685" t="str">
        <f>IFERROR((CS264+BC264*Contr_Rate)*(1+Inv_Return)*IF($D264=$C$1,VLOOKUP($T264,Male_Annuity_Tables,MATCH($BS$3+3,'Mortality Tables'!$N$1:$DN$1,0),FALSE),VLOOKUP($T264,Fe_Annuity_Tables,MATCH(CT$3+3,'Mortality Tables'!$N$1:$DN$1,0),FALSE)),"")</f>
        <v/>
      </c>
      <c r="CU264" s="685" t="str">
        <f>IFERROR((CT264+BD264*Contr_Rate)*(1+Inv_Return)*IF($D264=$C$1,VLOOKUP($T264,Male_Annuity_Tables,MATCH($BS$3+3,'Mortality Tables'!$N$1:$DN$1,0),FALSE),VLOOKUP($T264,Fe_Annuity_Tables,MATCH(CU$3+3,'Mortality Tables'!$N$1:$DN$1,0),FALSE)),"")</f>
        <v/>
      </c>
      <c r="CV264" s="685" t="str">
        <f>IFERROR((CU264+BE264*Contr_Rate)*(1+Inv_Return)*IF($D264=$C$1,VLOOKUP($T264,Male_Annuity_Tables,MATCH($BS$3+3,'Mortality Tables'!$N$1:$DN$1,0),FALSE),VLOOKUP($T264,Fe_Annuity_Tables,MATCH(CV$3+3,'Mortality Tables'!$N$1:$DN$1,0),FALSE)),"")</f>
        <v/>
      </c>
      <c r="CW264" s="685" t="str">
        <f>IFERROR((CV264+BF264*Contr_Rate)*(1+Inv_Return)*IF($D264=$C$1,VLOOKUP($T264,Male_Annuity_Tables,MATCH($BS$3+3,'Mortality Tables'!$N$1:$DN$1,0),FALSE),VLOOKUP($T264,Fe_Annuity_Tables,MATCH(CW$3+3,'Mortality Tables'!$N$1:$DN$1,0),FALSE)),"")</f>
        <v/>
      </c>
      <c r="CX264" s="685" t="str">
        <f>IFERROR((CW264+BG264*Contr_Rate)*(1+Inv_Return)*IF($D264=$C$1,VLOOKUP($T264,Male_Annuity_Tables,MATCH($BS$3+3,'Mortality Tables'!$N$1:$DN$1,0),FALSE),VLOOKUP($T264,Fe_Annuity_Tables,MATCH(CX$3+3,'Mortality Tables'!$N$1:$DN$1,0),FALSE)),"")</f>
        <v/>
      </c>
      <c r="CY264" s="685" t="str">
        <f>IFERROR((CX264+BH264*Contr_Rate)*(1+Inv_Return)*IF($D264=$C$1,VLOOKUP($T264,Male_Annuity_Tables,MATCH($BS$3+3,'Mortality Tables'!$N$1:$DN$1,0),FALSE),VLOOKUP($T264,Fe_Annuity_Tables,MATCH(CY$3+3,'Mortality Tables'!$N$1:$DN$1,0),FALSE)),"")</f>
        <v/>
      </c>
      <c r="CZ264" s="685" t="str">
        <f>IFERROR((CY264+BI264*Contr_Rate)*(1+Inv_Return)*IF($D264=$C$1,VLOOKUP($T264,Male_Annuity_Tables,MATCH($BS$3+3,'Mortality Tables'!$N$1:$DN$1,0),FALSE),VLOOKUP($T264,Fe_Annuity_Tables,MATCH(CZ$3+3,'Mortality Tables'!$N$1:$DN$1,0),FALSE)),"")</f>
        <v/>
      </c>
      <c r="DA264" s="685" t="str">
        <f>IFERROR((CZ264+BJ264*Contr_Rate)*(1+Inv_Return)*IF($D264=$C$1,VLOOKUP($T264,Male_Annuity_Tables,MATCH($BS$3+3,'Mortality Tables'!$N$1:$DN$1,0),FALSE),VLOOKUP($T264,Fe_Annuity_Tables,MATCH(DA$3+3,'Mortality Tables'!$N$1:$DN$1,0),FALSE)),"")</f>
        <v/>
      </c>
      <c r="DB264" s="685" t="str">
        <f>IFERROR((DA264+BK264*Contr_Rate)*(1+Inv_Return)*IF($D264=$C$1,VLOOKUP($T264,Male_Annuity_Tables,MATCH($BS$3+3,'Mortality Tables'!$N$1:$DN$1,0),FALSE),VLOOKUP($T264,Fe_Annuity_Tables,MATCH(DB$3+3,'Mortality Tables'!$N$1:$DN$1,0),FALSE)),"")</f>
        <v/>
      </c>
      <c r="DC264" s="685" t="str">
        <f>IFERROR((DB264+BL264*Contr_Rate)*(1+Inv_Return)*IF($D264=$C$1,VLOOKUP($T264,Male_Annuity_Tables,MATCH($BS$3+3,'Mortality Tables'!$N$1:$DN$1,0),FALSE),VLOOKUP($T264,Fe_Annuity_Tables,MATCH(DC$3+3,'Mortality Tables'!$N$1:$DN$1,0),FALSE)),"")</f>
        <v/>
      </c>
      <c r="DD264" s="685" t="str">
        <f>IFERROR((DC264+BM264*Contr_Rate)*(1+Inv_Return)*IF($D264=$C$1,VLOOKUP($T264,Male_Annuity_Tables,MATCH($BS$3+3,'Mortality Tables'!$N$1:$DN$1,0),FALSE),VLOOKUP($T264,Fe_Annuity_Tables,MATCH(DD$3+3,'Mortality Tables'!$N$1:$DN$1,0),FALSE)),"")</f>
        <v/>
      </c>
      <c r="DE264" s="685" t="str">
        <f>IFERROR((DD264+BN264*Contr_Rate)*(1+Inv_Return)*IF($D264=$C$1,VLOOKUP($T264,Male_Annuity_Tables,MATCH($BS$3+3,'Mortality Tables'!$N$1:$DN$1,0),FALSE),VLOOKUP($T264,Fe_Annuity_Tables,MATCH(DE$3+3,'Mortality Tables'!$N$1:$DN$1,0),FALSE)),"")</f>
        <v/>
      </c>
      <c r="DF264" s="685" t="str">
        <f>IFERROR((DE264+BO264*Contr_Rate)*(1+Inv_Return)*IF($D264=$C$1,VLOOKUP($T264,Male_Annuity_Tables,MATCH($BS$3+3,'Mortality Tables'!$N$1:$DN$1,0),FALSE),VLOOKUP($T264,Fe_Annuity_Tables,MATCH(DF$3+3,'Mortality Tables'!$N$1:$DN$1,0),FALSE)),"")</f>
        <v/>
      </c>
      <c r="DG264" s="685" t="str">
        <f>IFERROR((DF264+BP264*Contr_Rate)*(1+Inv_Return)*IF($D264=$C$1,VLOOKUP($T264,Male_Annuity_Tables,MATCH($BS$3+3,'Mortality Tables'!$N$1:$DN$1,0),FALSE),VLOOKUP($T264,Fe_Annuity_Tables,MATCH(DG$3+3,'Mortality Tables'!$N$1:$DN$1,0),FALSE)),"")</f>
        <v/>
      </c>
      <c r="DH264" s="685" t="str">
        <f>IFERROR((DG264+BQ264*Contr_Rate)*(1+Inv_Return)*IF($D264=$C$1,VLOOKUP($T264,Male_Annuity_Tables,MATCH($BS$3+3,'Mortality Tables'!$N$1:$DN$1,0),FALSE),VLOOKUP($T264,Fe_Annuity_Tables,MATCH(DH$3+3,'Mortality Tables'!$N$1:$DN$1,0),FALSE)),"")</f>
        <v/>
      </c>
      <c r="DJ264" s="686">
        <f t="shared" si="144"/>
        <v>2511036.4120114073</v>
      </c>
      <c r="DK264" s="680">
        <f t="shared" si="60"/>
        <v>8.8017766057058875</v>
      </c>
      <c r="DL264" s="686">
        <f t="shared" si="145"/>
        <v>191142.59216224652</v>
      </c>
      <c r="DM264" s="686">
        <f t="shared" si="132"/>
        <v>3511650.0666380827</v>
      </c>
      <c r="DN264" s="687">
        <f t="shared" si="146"/>
        <v>5.4430990712363035E-2</v>
      </c>
      <c r="DP264" s="688">
        <f t="shared" si="147"/>
        <v>121072.92005045862</v>
      </c>
      <c r="DQ264" s="688">
        <f t="shared" si="148"/>
        <v>183770.15659080431</v>
      </c>
      <c r="DR264" s="688">
        <f t="shared" si="149"/>
        <v>228780.00640286042</v>
      </c>
    </row>
    <row r="265" spans="1:122" s="657" customFormat="1" ht="14.5">
      <c r="A265" s="675" t="s">
        <v>1598</v>
      </c>
      <c r="B265" s="675" t="s">
        <v>1599</v>
      </c>
      <c r="C265" s="675" t="s">
        <v>115</v>
      </c>
      <c r="D265" s="675" t="s">
        <v>60</v>
      </c>
      <c r="E265" s="676">
        <v>27195</v>
      </c>
      <c r="F265" s="677">
        <v>39587</v>
      </c>
      <c r="G265" s="677">
        <v>43032</v>
      </c>
      <c r="H265" s="678">
        <v>1865307</v>
      </c>
      <c r="I265" s="678">
        <v>167401.72</v>
      </c>
      <c r="J265" s="678">
        <v>124890.26</v>
      </c>
      <c r="K265" s="678">
        <v>38973.43</v>
      </c>
      <c r="L265" s="678">
        <v>331265.40999999997</v>
      </c>
      <c r="M265" s="679">
        <f>IF(COUNTIF($A$4:A265,A265)=1,0,1)</f>
        <v>0</v>
      </c>
      <c r="N265" s="680" t="str">
        <f t="shared" si="138"/>
        <v>Okay</v>
      </c>
      <c r="O265" s="680" t="str">
        <f t="shared" si="139"/>
        <v>TRUE</v>
      </c>
      <c r="P265" s="680" t="b">
        <f t="shared" si="140"/>
        <v>1</v>
      </c>
      <c r="Q265" s="680" t="b">
        <f t="shared" si="76"/>
        <v>1</v>
      </c>
      <c r="R265" s="680" t="b">
        <f t="shared" si="77"/>
        <v>1</v>
      </c>
      <c r="S265" s="681">
        <f t="shared" si="141"/>
        <v>33.950684931506849</v>
      </c>
      <c r="T265" s="682">
        <f t="shared" si="78"/>
        <v>50</v>
      </c>
      <c r="U265" s="682">
        <f t="shared" si="161"/>
        <v>43</v>
      </c>
      <c r="V265" s="682">
        <f t="shared" si="79"/>
        <v>7.1890410958904107</v>
      </c>
      <c r="W265" s="682">
        <f t="shared" si="142"/>
        <v>10</v>
      </c>
      <c r="X265" s="683">
        <f t="shared" si="143"/>
        <v>3312654.0999999996</v>
      </c>
      <c r="Y265" s="684">
        <f t="shared" si="123"/>
        <v>3.7599999999999999E-3</v>
      </c>
      <c r="Z265" s="684">
        <f>IF($D265=$C$1,VLOOKUP($T265,Male_Annuity_Tables,MATCH($W265+2,'Mortality Tables'!$DS$1:$HT$1,0),FALSE),VLOOKUP($T265,Fe_Annuity_Tables,MATCH($W265+2,'Mortality Tables'!$M$1:$DN$1,0),FALSE))</f>
        <v>0.43239790686906165</v>
      </c>
      <c r="AA265" s="664"/>
      <c r="AB265" s="685">
        <f t="shared" si="164"/>
        <v>1960344.3916500001</v>
      </c>
      <c r="AC265" s="685">
        <f t="shared" si="164"/>
        <v>2060223.9384045675</v>
      </c>
      <c r="AD265" s="685">
        <f t="shared" si="164"/>
        <v>2165192.3480662806</v>
      </c>
      <c r="AE265" s="685">
        <f t="shared" si="164"/>
        <v>2275508.8982002577</v>
      </c>
      <c r="AF265" s="685">
        <f t="shared" si="164"/>
        <v>2391446.0765635604</v>
      </c>
      <c r="AG265" s="685">
        <f t="shared" si="164"/>
        <v>2513290.2541644746</v>
      </c>
      <c r="AH265" s="685">
        <f t="shared" si="164"/>
        <v>2641342.3926141541</v>
      </c>
      <c r="AI265" s="685">
        <f t="shared" si="164"/>
        <v>2775918.7875178456</v>
      </c>
      <c r="AJ265" s="685">
        <f t="shared" si="164"/>
        <v>2917351.8497418799</v>
      </c>
      <c r="AK265" s="685">
        <f t="shared" si="164"/>
        <v>3065990.9264862286</v>
      </c>
      <c r="AL265" s="685" t="str">
        <f t="shared" si="164"/>
        <v/>
      </c>
      <c r="AM265" s="685" t="str">
        <f t="shared" si="164"/>
        <v/>
      </c>
      <c r="AN265" s="685" t="str">
        <f t="shared" si="164"/>
        <v/>
      </c>
      <c r="AO265" s="685" t="str">
        <f t="shared" si="164"/>
        <v/>
      </c>
      <c r="AP265" s="685" t="str">
        <f t="shared" si="164"/>
        <v/>
      </c>
      <c r="AQ265" s="685" t="str">
        <f t="shared" si="164"/>
        <v/>
      </c>
      <c r="AR265" s="685" t="str">
        <f t="shared" si="163"/>
        <v/>
      </c>
      <c r="AS265" s="685" t="str">
        <f t="shared" si="163"/>
        <v/>
      </c>
      <c r="AT265" s="685" t="str">
        <f t="shared" si="163"/>
        <v/>
      </c>
      <c r="AU265" s="685" t="str">
        <f t="shared" si="163"/>
        <v/>
      </c>
      <c r="AV265" s="685" t="str">
        <f t="shared" si="158"/>
        <v/>
      </c>
      <c r="AW265" s="685" t="str">
        <f t="shared" si="158"/>
        <v/>
      </c>
      <c r="AX265" s="685" t="str">
        <f t="shared" si="158"/>
        <v/>
      </c>
      <c r="AY265" s="685" t="str">
        <f t="shared" si="158"/>
        <v/>
      </c>
      <c r="AZ265" s="685" t="str">
        <f t="shared" si="158"/>
        <v/>
      </c>
      <c r="BA265" s="685" t="str">
        <f t="shared" si="158"/>
        <v/>
      </c>
      <c r="BB265" s="685" t="str">
        <f t="shared" si="158"/>
        <v/>
      </c>
      <c r="BC265" s="685" t="str">
        <f t="shared" si="158"/>
        <v/>
      </c>
      <c r="BD265" s="685" t="str">
        <f t="shared" si="158"/>
        <v/>
      </c>
      <c r="BE265" s="685" t="str">
        <f t="shared" si="158"/>
        <v/>
      </c>
      <c r="BF265" s="685" t="str">
        <f t="shared" si="158"/>
        <v/>
      </c>
      <c r="BG265" s="685" t="str">
        <f t="shared" si="162"/>
        <v/>
      </c>
      <c r="BH265" s="685" t="str">
        <f t="shared" si="162"/>
        <v/>
      </c>
      <c r="BI265" s="685" t="str">
        <f t="shared" si="157"/>
        <v/>
      </c>
      <c r="BJ265" s="685" t="str">
        <f t="shared" si="157"/>
        <v/>
      </c>
      <c r="BK265" s="685" t="str">
        <f t="shared" si="157"/>
        <v/>
      </c>
      <c r="BL265" s="685" t="str">
        <f t="shared" si="157"/>
        <v/>
      </c>
      <c r="BM265" s="685" t="str">
        <f t="shared" si="157"/>
        <v/>
      </c>
      <c r="BN265" s="685" t="str">
        <f t="shared" si="157"/>
        <v/>
      </c>
      <c r="BO265" s="685" t="str">
        <f t="shared" si="160"/>
        <v/>
      </c>
      <c r="BP265" s="685" t="str">
        <f t="shared" si="160"/>
        <v/>
      </c>
      <c r="BQ265" s="685" t="str">
        <f t="shared" si="160"/>
        <v/>
      </c>
      <c r="BR265" s="529"/>
      <c r="BS265" s="685">
        <f>IFERROR(($L265+AB265*Contr_Rate)*(1+Inv_Return)*IF($D265=$C$1,VLOOKUP($T265,Male_Annuity_Tables,MATCH($BS$3+3,'Mortality Tables'!$N$1:$DN$1,0),FALSE),VLOOKUP($T265,Fe_Annuity_Tables,MATCH(BS$3+3,'Mortality Tables'!$N$1:$DN$1,0),FALSE)),"")</f>
        <v>847108.50013429869</v>
      </c>
      <c r="BT265" s="685">
        <f>IFERROR(($BS265+AC265*Contr_Rate)*(1+Inv_Return)*IF($D265=$C$1,VLOOKUP($T265,Male_Annuity_Tables,MATCH($BS$3+3,'Mortality Tables'!$N$1:$DN$1,0),FALSE),VLOOKUP($T265,Fe_Annuity_Tables,MATCH(BT$3+3,'Mortality Tables'!$N$1:$DN$1,0),FALSE)),"")</f>
        <v>1210093.8667210704</v>
      </c>
      <c r="BU265" s="685">
        <f>IFERROR((BT265+AD265*Contr_Rate)*(1+Inv_Return)*IF($D265=$C$1,VLOOKUP($T265,Male_Annuity_Tables,MATCH($BS$3+3,'Mortality Tables'!$N$1:$DN$1,0),FALSE),VLOOKUP($T265,Fe_Annuity_Tables,MATCH(BU$3+3,'Mortality Tables'!$N$1:$DN$1,0),FALSE)),"")</f>
        <v>1376262.9638761794</v>
      </c>
      <c r="BV265" s="685">
        <f>IFERROR((BU265+AE265*Contr_Rate)*(1+Inv_Return)*IF($D265=$C$1,VLOOKUP($T265,Male_Annuity_Tables,MATCH($BS$3+3,'Mortality Tables'!$N$1:$DN$1,0),FALSE),VLOOKUP($T265,Fe_Annuity_Tables,MATCH(BV$3+3,'Mortality Tables'!$N$1:$DN$1,0),FALSE)),"")</f>
        <v>1364885.3718960439</v>
      </c>
      <c r="BW265" s="685">
        <f>IFERROR((BV265+AF265*Contr_Rate)*(1+Inv_Return)*IF($D265=$C$1,VLOOKUP($T265,Male_Annuity_Tables,MATCH($BS$3+3,'Mortality Tables'!$N$1:$DN$1,0),FALSE),VLOOKUP($T265,Fe_Annuity_Tables,MATCH(BW$3+3,'Mortality Tables'!$N$1:$DN$1,0),FALSE)),"")</f>
        <v>1236023.9067820308</v>
      </c>
      <c r="BX265" s="685">
        <f>IFERROR((BW265+AG265*Contr_Rate)*(1+Inv_Return)*IF($D265=$C$1,VLOOKUP($T265,Male_Annuity_Tables,MATCH($BS$3+3,'Mortality Tables'!$N$1:$DN$1,0),FALSE),VLOOKUP($T265,Fe_Annuity_Tables,MATCH(BX$3+3,'Mortality Tables'!$N$1:$DN$1,0),FALSE)),"")</f>
        <v>1115964.3814628713</v>
      </c>
      <c r="BY265" s="685">
        <f>IFERROR((BX265+AH265*Contr_Rate)*(1+Inv_Return)*IF($D265=$C$1,VLOOKUP($T265,Male_Annuity_Tables,MATCH($BS$3+3,'Mortality Tables'!$N$1:$DN$1,0),FALSE),VLOOKUP($T265,Fe_Annuity_Tables,MATCH(BY$3+3,'Mortality Tables'!$N$1:$DN$1,0),FALSE)),"")</f>
        <v>1010570.8580723401</v>
      </c>
      <c r="BZ265" s="685">
        <f>IFERROR((BY265+AI265*Contr_Rate)*(1+Inv_Return)*IF($D265=$C$1,VLOOKUP($T265,Male_Annuity_Tables,MATCH($BS$3+3,'Mortality Tables'!$N$1:$DN$1,0),FALSE),VLOOKUP($T265,Fe_Annuity_Tables,MATCH(BZ$3+3,'Mortality Tables'!$N$1:$DN$1,0),FALSE)),"")</f>
        <v>921276.91622464487</v>
      </c>
      <c r="CA265" s="685">
        <f>IFERROR((BZ265+AJ265*Contr_Rate)*(1+Inv_Return)*IF($D265=$C$1,VLOOKUP($T265,Male_Annuity_Tables,MATCH($BS$3+3,'Mortality Tables'!$N$1:$DN$1,0),FALSE),VLOOKUP($T265,Fe_Annuity_Tables,MATCH(CA$3+3,'Mortality Tables'!$N$1:$DN$1,0),FALSE)),"")</f>
        <v>846880.61094408261</v>
      </c>
      <c r="CB265" s="685">
        <f>IFERROR((CA265+AK265*Contr_Rate)*(1+Inv_Return)*IF($D265=$C$1,VLOOKUP($T265,Male_Annuity_Tables,MATCH($BS$3+3,'Mortality Tables'!$N$1:$DN$1,0),FALSE),VLOOKUP($T265,Fe_Annuity_Tables,MATCH(CB$3+3,'Mortality Tables'!$N$1:$DN$1,0),FALSE)),"")</f>
        <v>785025.53690821095</v>
      </c>
      <c r="CC265" s="685" t="str">
        <f>IFERROR((CB265+AL265*Contr_Rate)*(1+Inv_Return)*IF($D265=$C$1,VLOOKUP($T265,Male_Annuity_Tables,MATCH($BS$3+3,'Mortality Tables'!$N$1:$DN$1,0),FALSE),VLOOKUP($T265,Fe_Annuity_Tables,MATCH(CC$3+3,'Mortality Tables'!$N$1:$DN$1,0),FALSE)),"")</f>
        <v/>
      </c>
      <c r="CD265" s="685" t="str">
        <f>IFERROR((CC265+AM265*Contr_Rate)*(1+Inv_Return)*IF($D265=$C$1,VLOOKUP($T265,Male_Annuity_Tables,MATCH($BS$3+3,'Mortality Tables'!$N$1:$DN$1,0),FALSE),VLOOKUP($T265,Fe_Annuity_Tables,MATCH(CD$3+3,'Mortality Tables'!$N$1:$DN$1,0),FALSE)),"")</f>
        <v/>
      </c>
      <c r="CE265" s="685" t="str">
        <f>IFERROR((CD265+AN265*Contr_Rate)*(1+Inv_Return)*IF($D265=$C$1,VLOOKUP($T265,Male_Annuity_Tables,MATCH($BS$3+3,'Mortality Tables'!$N$1:$DN$1,0),FALSE),VLOOKUP($T265,Fe_Annuity_Tables,MATCH(CE$3+3,'Mortality Tables'!$N$1:$DN$1,0),FALSE)),"")</f>
        <v/>
      </c>
      <c r="CF265" s="685" t="str">
        <f>IFERROR((CE265+AO265*Contr_Rate)*(1+Inv_Return)*IF($D265=$C$1,VLOOKUP($T265,Male_Annuity_Tables,MATCH($BS$3+3,'Mortality Tables'!$N$1:$DN$1,0),FALSE),VLOOKUP($T265,Fe_Annuity_Tables,MATCH(CF$3+3,'Mortality Tables'!$N$1:$DN$1,0),FALSE)),"")</f>
        <v/>
      </c>
      <c r="CG265" s="685" t="str">
        <f>IFERROR((CF265+AP265*Contr_Rate)*(1+Inv_Return)*IF($D265=$C$1,VLOOKUP($T265,Male_Annuity_Tables,MATCH($BS$3+3,'Mortality Tables'!$N$1:$DN$1,0),FALSE),VLOOKUP($T265,Fe_Annuity_Tables,MATCH(CG$3+3,'Mortality Tables'!$N$1:$DN$1,0),FALSE)),"")</f>
        <v/>
      </c>
      <c r="CH265" s="685" t="str">
        <f>IFERROR((CG265+AQ265*Contr_Rate)*(1+Inv_Return)*IF($D265=$C$1,VLOOKUP($T265,Male_Annuity_Tables,MATCH($BS$3+3,'Mortality Tables'!$N$1:$DN$1,0),FALSE),VLOOKUP($T265,Fe_Annuity_Tables,MATCH(CH$3+3,'Mortality Tables'!$N$1:$DN$1,0),FALSE)),"")</f>
        <v/>
      </c>
      <c r="CI265" s="685" t="str">
        <f>IFERROR((CH265+AR265*Contr_Rate)*(1+Inv_Return)*IF($D265=$C$1,VLOOKUP($T265,Male_Annuity_Tables,MATCH($BS$3+3,'Mortality Tables'!$N$1:$DN$1,0),FALSE),VLOOKUP($T265,Fe_Annuity_Tables,MATCH(CI$3+3,'Mortality Tables'!$N$1:$DN$1,0),FALSE)),"")</f>
        <v/>
      </c>
      <c r="CJ265" s="685" t="str">
        <f>IFERROR((CI265+AS265*Contr_Rate)*(1+Inv_Return)*IF($D265=$C$1,VLOOKUP($T265,Male_Annuity_Tables,MATCH($BS$3+3,'Mortality Tables'!$N$1:$DN$1,0),FALSE),VLOOKUP($T265,Fe_Annuity_Tables,MATCH(CJ$3+3,'Mortality Tables'!$N$1:$DN$1,0),FALSE)),"")</f>
        <v/>
      </c>
      <c r="CK265" s="685" t="str">
        <f>IFERROR((CJ265+AT265*Contr_Rate)*(1+Inv_Return)*IF($D265=$C$1,VLOOKUP($T265,Male_Annuity_Tables,MATCH($BS$3+3,'Mortality Tables'!$N$1:$DN$1,0),FALSE),VLOOKUP($T265,Fe_Annuity_Tables,MATCH(CK$3+3,'Mortality Tables'!$N$1:$DN$1,0),FALSE)),"")</f>
        <v/>
      </c>
      <c r="CL265" s="685" t="str">
        <f>IFERROR((CK265+AU265*Contr_Rate)*(1+Inv_Return)*IF($D265=$C$1,VLOOKUP($T265,Male_Annuity_Tables,MATCH($BS$3+3,'Mortality Tables'!$N$1:$DN$1,0),FALSE),VLOOKUP($T265,Fe_Annuity_Tables,MATCH(CL$3+3,'Mortality Tables'!$N$1:$DN$1,0),FALSE)),"")</f>
        <v/>
      </c>
      <c r="CM265" s="685" t="str">
        <f>IFERROR((CL265+AV265*Contr_Rate)*(1+Inv_Return)*IF($D265=$C$1,VLOOKUP($T265,Male_Annuity_Tables,MATCH($BS$3+3,'Mortality Tables'!$N$1:$DN$1,0),FALSE),VLOOKUP($T265,Fe_Annuity_Tables,MATCH(CM$3+3,'Mortality Tables'!$N$1:$DN$1,0),FALSE)),"")</f>
        <v/>
      </c>
      <c r="CN265" s="685" t="str">
        <f>IFERROR((CM265+AW265*Contr_Rate)*(1+Inv_Return)*IF($D265=$C$1,VLOOKUP($T265,Male_Annuity_Tables,MATCH($BS$3+3,'Mortality Tables'!$N$1:$DN$1,0),FALSE),VLOOKUP($T265,Fe_Annuity_Tables,MATCH(CN$3+3,'Mortality Tables'!$N$1:$DN$1,0),FALSE)),"")</f>
        <v/>
      </c>
      <c r="CO265" s="685" t="str">
        <f>IFERROR((CN265+AX265*Contr_Rate)*(1+Inv_Return)*IF($D265=$C$1,VLOOKUP($T265,Male_Annuity_Tables,MATCH($BS$3+3,'Mortality Tables'!$N$1:$DN$1,0),FALSE),VLOOKUP($T265,Fe_Annuity_Tables,MATCH(CO$3+3,'Mortality Tables'!$N$1:$DN$1,0),FALSE)),"")</f>
        <v/>
      </c>
      <c r="CP265" s="685" t="str">
        <f>IFERROR((CO265+AY265*Contr_Rate)*(1+Inv_Return)*IF($D265=$C$1,VLOOKUP($T265,Male_Annuity_Tables,MATCH($BS$3+3,'Mortality Tables'!$N$1:$DN$1,0),FALSE),VLOOKUP($T265,Fe_Annuity_Tables,MATCH(CP$3+3,'Mortality Tables'!$N$1:$DN$1,0),FALSE)),"")</f>
        <v/>
      </c>
      <c r="CQ265" s="685" t="str">
        <f>IFERROR((CP265+AZ265*Contr_Rate)*(1+Inv_Return)*IF($D265=$C$1,VLOOKUP($T265,Male_Annuity_Tables,MATCH($BS$3+3,'Mortality Tables'!$N$1:$DN$1,0),FALSE),VLOOKUP($T265,Fe_Annuity_Tables,MATCH(CQ$3+3,'Mortality Tables'!$N$1:$DN$1,0),FALSE)),"")</f>
        <v/>
      </c>
      <c r="CR265" s="685" t="str">
        <f>IFERROR((CQ265+BA265*Contr_Rate)*(1+Inv_Return)*IF($D265=$C$1,VLOOKUP($T265,Male_Annuity_Tables,MATCH($BS$3+3,'Mortality Tables'!$N$1:$DN$1,0),FALSE),VLOOKUP($T265,Fe_Annuity_Tables,MATCH(CR$3+3,'Mortality Tables'!$N$1:$DN$1,0),FALSE)),"")</f>
        <v/>
      </c>
      <c r="CS265" s="685" t="str">
        <f>IFERROR((CR265+BB265*Contr_Rate)*(1+Inv_Return)*IF($D265=$C$1,VLOOKUP($T265,Male_Annuity_Tables,MATCH($BS$3+3,'Mortality Tables'!$N$1:$DN$1,0),FALSE),VLOOKUP($T265,Fe_Annuity_Tables,MATCH(CS$3+3,'Mortality Tables'!$N$1:$DN$1,0),FALSE)),"")</f>
        <v/>
      </c>
      <c r="CT265" s="685" t="str">
        <f>IFERROR((CS265+BC265*Contr_Rate)*(1+Inv_Return)*IF($D265=$C$1,VLOOKUP($T265,Male_Annuity_Tables,MATCH($BS$3+3,'Mortality Tables'!$N$1:$DN$1,0),FALSE),VLOOKUP($T265,Fe_Annuity_Tables,MATCH(CT$3+3,'Mortality Tables'!$N$1:$DN$1,0),FALSE)),"")</f>
        <v/>
      </c>
      <c r="CU265" s="685" t="str">
        <f>IFERROR((CT265+BD265*Contr_Rate)*(1+Inv_Return)*IF($D265=$C$1,VLOOKUP($T265,Male_Annuity_Tables,MATCH($BS$3+3,'Mortality Tables'!$N$1:$DN$1,0),FALSE),VLOOKUP($T265,Fe_Annuity_Tables,MATCH(CU$3+3,'Mortality Tables'!$N$1:$DN$1,0),FALSE)),"")</f>
        <v/>
      </c>
      <c r="CV265" s="685" t="str">
        <f>IFERROR((CU265+BE265*Contr_Rate)*(1+Inv_Return)*IF($D265=$C$1,VLOOKUP($T265,Male_Annuity_Tables,MATCH($BS$3+3,'Mortality Tables'!$N$1:$DN$1,0),FALSE),VLOOKUP($T265,Fe_Annuity_Tables,MATCH(CV$3+3,'Mortality Tables'!$N$1:$DN$1,0),FALSE)),"")</f>
        <v/>
      </c>
      <c r="CW265" s="685" t="str">
        <f>IFERROR((CV265+BF265*Contr_Rate)*(1+Inv_Return)*IF($D265=$C$1,VLOOKUP($T265,Male_Annuity_Tables,MATCH($BS$3+3,'Mortality Tables'!$N$1:$DN$1,0),FALSE),VLOOKUP($T265,Fe_Annuity_Tables,MATCH(CW$3+3,'Mortality Tables'!$N$1:$DN$1,0),FALSE)),"")</f>
        <v/>
      </c>
      <c r="CX265" s="685" t="str">
        <f>IFERROR((CW265+BG265*Contr_Rate)*(1+Inv_Return)*IF($D265=$C$1,VLOOKUP($T265,Male_Annuity_Tables,MATCH($BS$3+3,'Mortality Tables'!$N$1:$DN$1,0),FALSE),VLOOKUP($T265,Fe_Annuity_Tables,MATCH(CX$3+3,'Mortality Tables'!$N$1:$DN$1,0),FALSE)),"")</f>
        <v/>
      </c>
      <c r="CY265" s="685" t="str">
        <f>IFERROR((CX265+BH265*Contr_Rate)*(1+Inv_Return)*IF($D265=$C$1,VLOOKUP($T265,Male_Annuity_Tables,MATCH($BS$3+3,'Mortality Tables'!$N$1:$DN$1,0),FALSE),VLOOKUP($T265,Fe_Annuity_Tables,MATCH(CY$3+3,'Mortality Tables'!$N$1:$DN$1,0),FALSE)),"")</f>
        <v/>
      </c>
      <c r="CZ265" s="685" t="str">
        <f>IFERROR((CY265+BI265*Contr_Rate)*(1+Inv_Return)*IF($D265=$C$1,VLOOKUP($T265,Male_Annuity_Tables,MATCH($BS$3+3,'Mortality Tables'!$N$1:$DN$1,0),FALSE),VLOOKUP($T265,Fe_Annuity_Tables,MATCH(CZ$3+3,'Mortality Tables'!$N$1:$DN$1,0),FALSE)),"")</f>
        <v/>
      </c>
      <c r="DA265" s="685" t="str">
        <f>IFERROR((CZ265+BJ265*Contr_Rate)*(1+Inv_Return)*IF($D265=$C$1,VLOOKUP($T265,Male_Annuity_Tables,MATCH($BS$3+3,'Mortality Tables'!$N$1:$DN$1,0),FALSE),VLOOKUP($T265,Fe_Annuity_Tables,MATCH(DA$3+3,'Mortality Tables'!$N$1:$DN$1,0),FALSE)),"")</f>
        <v/>
      </c>
      <c r="DB265" s="685" t="str">
        <f>IFERROR((DA265+BK265*Contr_Rate)*(1+Inv_Return)*IF($D265=$C$1,VLOOKUP($T265,Male_Annuity_Tables,MATCH($BS$3+3,'Mortality Tables'!$N$1:$DN$1,0),FALSE),VLOOKUP($T265,Fe_Annuity_Tables,MATCH(DB$3+3,'Mortality Tables'!$N$1:$DN$1,0),FALSE)),"")</f>
        <v/>
      </c>
      <c r="DC265" s="685" t="str">
        <f>IFERROR((DB265+BL265*Contr_Rate)*(1+Inv_Return)*IF($D265=$C$1,VLOOKUP($T265,Male_Annuity_Tables,MATCH($BS$3+3,'Mortality Tables'!$N$1:$DN$1,0),FALSE),VLOOKUP($T265,Fe_Annuity_Tables,MATCH(DC$3+3,'Mortality Tables'!$N$1:$DN$1,0),FALSE)),"")</f>
        <v/>
      </c>
      <c r="DD265" s="685" t="str">
        <f>IFERROR((DC265+BM265*Contr_Rate)*(1+Inv_Return)*IF($D265=$C$1,VLOOKUP($T265,Male_Annuity_Tables,MATCH($BS$3+3,'Mortality Tables'!$N$1:$DN$1,0),FALSE),VLOOKUP($T265,Fe_Annuity_Tables,MATCH(DD$3+3,'Mortality Tables'!$N$1:$DN$1,0),FALSE)),"")</f>
        <v/>
      </c>
      <c r="DE265" s="685" t="str">
        <f>IFERROR((DD265+BN265*Contr_Rate)*(1+Inv_Return)*IF($D265=$C$1,VLOOKUP($T265,Male_Annuity_Tables,MATCH($BS$3+3,'Mortality Tables'!$N$1:$DN$1,0),FALSE),VLOOKUP($T265,Fe_Annuity_Tables,MATCH(DE$3+3,'Mortality Tables'!$N$1:$DN$1,0),FALSE)),"")</f>
        <v/>
      </c>
      <c r="DF265" s="685" t="str">
        <f>IFERROR((DE265+BO265*Contr_Rate)*(1+Inv_Return)*IF($D265=$C$1,VLOOKUP($T265,Male_Annuity_Tables,MATCH($BS$3+3,'Mortality Tables'!$N$1:$DN$1,0),FALSE),VLOOKUP($T265,Fe_Annuity_Tables,MATCH(DF$3+3,'Mortality Tables'!$N$1:$DN$1,0),FALSE)),"")</f>
        <v/>
      </c>
      <c r="DG265" s="685" t="str">
        <f>IFERROR((DF265+BP265*Contr_Rate)*(1+Inv_Return)*IF($D265=$C$1,VLOOKUP($T265,Male_Annuity_Tables,MATCH($BS$3+3,'Mortality Tables'!$N$1:$DN$1,0),FALSE),VLOOKUP($T265,Fe_Annuity_Tables,MATCH(DG$3+3,'Mortality Tables'!$N$1:$DN$1,0),FALSE)),"")</f>
        <v/>
      </c>
      <c r="DH265" s="685" t="str">
        <f>IFERROR((DG265+BQ265*Contr_Rate)*(1+Inv_Return)*IF($D265=$C$1,VLOOKUP($T265,Male_Annuity_Tables,MATCH($BS$3+3,'Mortality Tables'!$N$1:$DN$1,0),FALSE),VLOOKUP($T265,Fe_Annuity_Tables,MATCH(DH$3+3,'Mortality Tables'!$N$1:$DN$1,0),FALSE)),"")</f>
        <v/>
      </c>
      <c r="DJ265" s="686">
        <f t="shared" si="144"/>
        <v>1376262.9638761794</v>
      </c>
      <c r="DK265" s="680">
        <f t="shared" si="60"/>
        <v>8.8017766057058875</v>
      </c>
      <c r="DL265" s="686">
        <f t="shared" si="145"/>
        <v>104762.50728736709</v>
      </c>
      <c r="DM265" s="686">
        <f t="shared" si="132"/>
        <v>3065990.9264862286</v>
      </c>
      <c r="DN265" s="687">
        <f t="shared" si="146"/>
        <v>3.4169216347756742E-2</v>
      </c>
      <c r="DP265" s="688">
        <f t="shared" si="147"/>
        <v>87577.465177884354</v>
      </c>
      <c r="DQ265" s="688">
        <f t="shared" si="148"/>
        <v>125104.34431709116</v>
      </c>
      <c r="DR265" s="688">
        <f t="shared" si="149"/>
        <v>142283.57025737496</v>
      </c>
    </row>
    <row r="266" spans="1:122" s="657" customFormat="1" ht="14.5">
      <c r="A266" s="675" t="s">
        <v>1600</v>
      </c>
      <c r="B266" s="675" t="s">
        <v>1601</v>
      </c>
      <c r="C266" s="675" t="s">
        <v>116</v>
      </c>
      <c r="D266" s="675" t="s">
        <v>60</v>
      </c>
      <c r="E266" s="676">
        <v>24923</v>
      </c>
      <c r="F266" s="677">
        <v>38516</v>
      </c>
      <c r="G266" s="677">
        <v>39558</v>
      </c>
      <c r="H266" s="678">
        <v>2397478</v>
      </c>
      <c r="I266" s="678">
        <v>124699.41</v>
      </c>
      <c r="J266" s="678">
        <v>124538.67</v>
      </c>
      <c r="K266" s="678">
        <v>41178.46</v>
      </c>
      <c r="L266" s="678">
        <v>290416.54000000004</v>
      </c>
      <c r="M266" s="679">
        <f>IF(COUNTIF($A$4:A266,A266)=1,0,1)</f>
        <v>0</v>
      </c>
      <c r="N266" s="680" t="str">
        <f t="shared" ref="N266:N328" si="165">IF(T266&lt;=18,"WHAT!!!",IF(T266&gt;100,"EERM","Okay"))</f>
        <v>Okay</v>
      </c>
      <c r="O266" s="680" t="str">
        <f t="shared" ref="O266:O328" si="166">IF(G266&gt;E266,"TRUE","FALSE")</f>
        <v>TRUE</v>
      </c>
      <c r="P266" s="680" t="b">
        <f t="shared" ref="P266:P328" si="167">G266&gt;=Comm_Date</f>
        <v>1</v>
      </c>
      <c r="Q266" s="680" t="b">
        <f t="shared" si="76"/>
        <v>1</v>
      </c>
      <c r="R266" s="680" t="b">
        <f t="shared" si="77"/>
        <v>1</v>
      </c>
      <c r="S266" s="681">
        <f t="shared" ref="S266:S328" si="168">YEARFRAC(E266,F266,3)</f>
        <v>37.241095890410961</v>
      </c>
      <c r="T266" s="682">
        <f t="shared" si="78"/>
        <v>56</v>
      </c>
      <c r="U266" s="682">
        <f t="shared" si="161"/>
        <v>40</v>
      </c>
      <c r="V266" s="682">
        <f t="shared" si="79"/>
        <v>16.706849315068492</v>
      </c>
      <c r="W266" s="682">
        <f t="shared" ref="W266:W328" si="169">MAX(ROUNDDOWN(NRA-T266,0),0)</f>
        <v>4</v>
      </c>
      <c r="X266" s="683">
        <f t="shared" ref="X266:X328" si="170">L266*W266</f>
        <v>1161666.1600000001</v>
      </c>
      <c r="Y266" s="684">
        <f t="shared" si="123"/>
        <v>6.0000000000000001E-3</v>
      </c>
      <c r="Z266" s="684">
        <f>IF($D266=$C$1,VLOOKUP($T266,Male_Annuity_Tables,MATCH($W266+2,'Mortality Tables'!$DS$1:$HT$1,0),FALSE),VLOOKUP($T266,Fe_Annuity_Tables,MATCH($W266+2,'Mortality Tables'!$M$1:$DN$1,0),FALSE))</f>
        <v>0.79237643444180317</v>
      </c>
      <c r="AA266" s="664"/>
      <c r="AB266" s="685">
        <f t="shared" si="164"/>
        <v>2519629.5041</v>
      </c>
      <c r="AC266" s="685">
        <f t="shared" si="164"/>
        <v>2648004.6273338953</v>
      </c>
      <c r="AD266" s="685">
        <f t="shared" si="164"/>
        <v>2782920.4630965572</v>
      </c>
      <c r="AE266" s="685">
        <f t="shared" si="164"/>
        <v>2924710.260691327</v>
      </c>
      <c r="AF266" s="685" t="str">
        <f t="shared" si="164"/>
        <v/>
      </c>
      <c r="AG266" s="685" t="str">
        <f t="shared" si="164"/>
        <v/>
      </c>
      <c r="AH266" s="685" t="str">
        <f t="shared" si="164"/>
        <v/>
      </c>
      <c r="AI266" s="685" t="str">
        <f t="shared" si="164"/>
        <v/>
      </c>
      <c r="AJ266" s="685" t="str">
        <f t="shared" si="164"/>
        <v/>
      </c>
      <c r="AK266" s="685" t="str">
        <f t="shared" si="164"/>
        <v/>
      </c>
      <c r="AL266" s="685" t="str">
        <f t="shared" si="164"/>
        <v/>
      </c>
      <c r="AM266" s="685" t="str">
        <f t="shared" si="164"/>
        <v/>
      </c>
      <c r="AN266" s="685" t="str">
        <f t="shared" si="164"/>
        <v/>
      </c>
      <c r="AO266" s="685" t="str">
        <f t="shared" si="164"/>
        <v/>
      </c>
      <c r="AP266" s="685" t="str">
        <f t="shared" si="164"/>
        <v/>
      </c>
      <c r="AQ266" s="685" t="str">
        <f t="shared" si="164"/>
        <v/>
      </c>
      <c r="AR266" s="685" t="str">
        <f t="shared" si="163"/>
        <v/>
      </c>
      <c r="AS266" s="685" t="str">
        <f t="shared" si="163"/>
        <v/>
      </c>
      <c r="AT266" s="685" t="str">
        <f t="shared" si="163"/>
        <v/>
      </c>
      <c r="AU266" s="685" t="str">
        <f t="shared" si="163"/>
        <v/>
      </c>
      <c r="AV266" s="685" t="str">
        <f t="shared" si="158"/>
        <v/>
      </c>
      <c r="AW266" s="685" t="str">
        <f t="shared" si="158"/>
        <v/>
      </c>
      <c r="AX266" s="685" t="str">
        <f t="shared" si="158"/>
        <v/>
      </c>
      <c r="AY266" s="685" t="str">
        <f t="shared" si="158"/>
        <v/>
      </c>
      <c r="AZ266" s="685" t="str">
        <f t="shared" si="158"/>
        <v/>
      </c>
      <c r="BA266" s="685" t="str">
        <f t="shared" si="158"/>
        <v/>
      </c>
      <c r="BB266" s="685" t="str">
        <f t="shared" si="158"/>
        <v/>
      </c>
      <c r="BC266" s="685" t="str">
        <f t="shared" si="158"/>
        <v/>
      </c>
      <c r="BD266" s="685" t="str">
        <f t="shared" si="158"/>
        <v/>
      </c>
      <c r="BE266" s="685" t="str">
        <f t="shared" si="158"/>
        <v/>
      </c>
      <c r="BF266" s="685" t="str">
        <f t="shared" si="158"/>
        <v/>
      </c>
      <c r="BG266" s="685" t="str">
        <f t="shared" si="162"/>
        <v/>
      </c>
      <c r="BH266" s="685" t="str">
        <f t="shared" si="162"/>
        <v/>
      </c>
      <c r="BI266" s="685" t="str">
        <f t="shared" si="157"/>
        <v/>
      </c>
      <c r="BJ266" s="685" t="str">
        <f t="shared" si="157"/>
        <v/>
      </c>
      <c r="BK266" s="685" t="str">
        <f t="shared" si="157"/>
        <v/>
      </c>
      <c r="BL266" s="685" t="str">
        <f t="shared" si="157"/>
        <v/>
      </c>
      <c r="BM266" s="685" t="str">
        <f t="shared" si="157"/>
        <v/>
      </c>
      <c r="BN266" s="685" t="str">
        <f t="shared" si="157"/>
        <v/>
      </c>
      <c r="BO266" s="685" t="str">
        <f t="shared" si="160"/>
        <v/>
      </c>
      <c r="BP266" s="685" t="str">
        <f t="shared" si="160"/>
        <v/>
      </c>
      <c r="BQ266" s="685" t="str">
        <f t="shared" si="160"/>
        <v/>
      </c>
      <c r="BR266" s="529"/>
      <c r="BS266" s="685">
        <f>IFERROR(($L266+AB266*Contr_Rate)*(1+Inv_Return)*IF($D266=$C$1,VLOOKUP($T266,Male_Annuity_Tables,MATCH($BS$3+3,'Mortality Tables'!$N$1:$DN$1,0),FALSE),VLOOKUP($T266,Fe_Annuity_Tables,MATCH(BS$3+3,'Mortality Tables'!$N$1:$DN$1,0),FALSE)),"")</f>
        <v>1015339.4972227023</v>
      </c>
      <c r="BT266" s="685">
        <f>IFERROR(($BS266+AC266*Contr_Rate)*(1+Inv_Return)*IF($D266=$C$1,VLOOKUP($T266,Male_Annuity_Tables,MATCH($BS$3+3,'Mortality Tables'!$N$1:$DN$1,0),FALSE),VLOOKUP($T266,Fe_Annuity_Tables,MATCH(BT$3+3,'Mortality Tables'!$N$1:$DN$1,0),FALSE)),"")</f>
        <v>1657477.2578541357</v>
      </c>
      <c r="BU266" s="685">
        <f>IFERROR((BT266+AD266*Contr_Rate)*(1+Inv_Return)*IF($D266=$C$1,VLOOKUP($T266,Male_Annuity_Tables,MATCH($BS$3+3,'Mortality Tables'!$N$1:$DN$1,0),FALSE),VLOOKUP($T266,Fe_Annuity_Tables,MATCH(BU$3+3,'Mortality Tables'!$N$1:$DN$1,0),FALSE)),"")</f>
        <v>2153063.2886221851</v>
      </c>
      <c r="BV266" s="685">
        <f>IFERROR((BU266+AE266*Contr_Rate)*(1+Inv_Return)*IF($D266=$C$1,VLOOKUP($T266,Male_Annuity_Tables,MATCH($BS$3+3,'Mortality Tables'!$N$1:$DN$1,0),FALSE),VLOOKUP($T266,Fe_Annuity_Tables,MATCH(BV$3+3,'Mortality Tables'!$N$1:$DN$1,0),FALSE)),"")</f>
        <v>2467659.7678793594</v>
      </c>
      <c r="BW266" s="685" t="str">
        <f>IFERROR((BV266+AF266*Contr_Rate)*(1+Inv_Return)*IF($D266=$C$1,VLOOKUP($T266,Male_Annuity_Tables,MATCH($BS$3+3,'Mortality Tables'!$N$1:$DN$1,0),FALSE),VLOOKUP($T266,Fe_Annuity_Tables,MATCH(BW$3+3,'Mortality Tables'!$N$1:$DN$1,0),FALSE)),"")</f>
        <v/>
      </c>
      <c r="BX266" s="685" t="str">
        <f>IFERROR((BW266+AG266*Contr_Rate)*(1+Inv_Return)*IF($D266=$C$1,VLOOKUP($T266,Male_Annuity_Tables,MATCH($BS$3+3,'Mortality Tables'!$N$1:$DN$1,0),FALSE),VLOOKUP($T266,Fe_Annuity_Tables,MATCH(BX$3+3,'Mortality Tables'!$N$1:$DN$1,0),FALSE)),"")</f>
        <v/>
      </c>
      <c r="BY266" s="685" t="str">
        <f>IFERROR((BX266+AH266*Contr_Rate)*(1+Inv_Return)*IF($D266=$C$1,VLOOKUP($T266,Male_Annuity_Tables,MATCH($BS$3+3,'Mortality Tables'!$N$1:$DN$1,0),FALSE),VLOOKUP($T266,Fe_Annuity_Tables,MATCH(BY$3+3,'Mortality Tables'!$N$1:$DN$1,0),FALSE)),"")</f>
        <v/>
      </c>
      <c r="BZ266" s="685" t="str">
        <f>IFERROR((BY266+AI266*Contr_Rate)*(1+Inv_Return)*IF($D266=$C$1,VLOOKUP($T266,Male_Annuity_Tables,MATCH($BS$3+3,'Mortality Tables'!$N$1:$DN$1,0),FALSE),VLOOKUP($T266,Fe_Annuity_Tables,MATCH(BZ$3+3,'Mortality Tables'!$N$1:$DN$1,0),FALSE)),"")</f>
        <v/>
      </c>
      <c r="CA266" s="685" t="str">
        <f>IFERROR((BZ266+AJ266*Contr_Rate)*(1+Inv_Return)*IF($D266=$C$1,VLOOKUP($T266,Male_Annuity_Tables,MATCH($BS$3+3,'Mortality Tables'!$N$1:$DN$1,0),FALSE),VLOOKUP($T266,Fe_Annuity_Tables,MATCH(CA$3+3,'Mortality Tables'!$N$1:$DN$1,0),FALSE)),"")</f>
        <v/>
      </c>
      <c r="CB266" s="685" t="str">
        <f>IFERROR((CA266+AK266*Contr_Rate)*(1+Inv_Return)*IF($D266=$C$1,VLOOKUP($T266,Male_Annuity_Tables,MATCH($BS$3+3,'Mortality Tables'!$N$1:$DN$1,0),FALSE),VLOOKUP($T266,Fe_Annuity_Tables,MATCH(CB$3+3,'Mortality Tables'!$N$1:$DN$1,0),FALSE)),"")</f>
        <v/>
      </c>
      <c r="CC266" s="685" t="str">
        <f>IFERROR((CB266+AL266*Contr_Rate)*(1+Inv_Return)*IF($D266=$C$1,VLOOKUP($T266,Male_Annuity_Tables,MATCH($BS$3+3,'Mortality Tables'!$N$1:$DN$1,0),FALSE),VLOOKUP($T266,Fe_Annuity_Tables,MATCH(CC$3+3,'Mortality Tables'!$N$1:$DN$1,0),FALSE)),"")</f>
        <v/>
      </c>
      <c r="CD266" s="685" t="str">
        <f>IFERROR((CC266+AM266*Contr_Rate)*(1+Inv_Return)*IF($D266=$C$1,VLOOKUP($T266,Male_Annuity_Tables,MATCH($BS$3+3,'Mortality Tables'!$N$1:$DN$1,0),FALSE),VLOOKUP($T266,Fe_Annuity_Tables,MATCH(CD$3+3,'Mortality Tables'!$N$1:$DN$1,0),FALSE)),"")</f>
        <v/>
      </c>
      <c r="CE266" s="685" t="str">
        <f>IFERROR((CD266+AN266*Contr_Rate)*(1+Inv_Return)*IF($D266=$C$1,VLOOKUP($T266,Male_Annuity_Tables,MATCH($BS$3+3,'Mortality Tables'!$N$1:$DN$1,0),FALSE),VLOOKUP($T266,Fe_Annuity_Tables,MATCH(CE$3+3,'Mortality Tables'!$N$1:$DN$1,0),FALSE)),"")</f>
        <v/>
      </c>
      <c r="CF266" s="685" t="str">
        <f>IFERROR((CE266+AO266*Contr_Rate)*(1+Inv_Return)*IF($D266=$C$1,VLOOKUP($T266,Male_Annuity_Tables,MATCH($BS$3+3,'Mortality Tables'!$N$1:$DN$1,0),FALSE),VLOOKUP($T266,Fe_Annuity_Tables,MATCH(CF$3+3,'Mortality Tables'!$N$1:$DN$1,0),FALSE)),"")</f>
        <v/>
      </c>
      <c r="CG266" s="685" t="str">
        <f>IFERROR((CF266+AP266*Contr_Rate)*(1+Inv_Return)*IF($D266=$C$1,VLOOKUP($T266,Male_Annuity_Tables,MATCH($BS$3+3,'Mortality Tables'!$N$1:$DN$1,0),FALSE),VLOOKUP($T266,Fe_Annuity_Tables,MATCH(CG$3+3,'Mortality Tables'!$N$1:$DN$1,0),FALSE)),"")</f>
        <v/>
      </c>
      <c r="CH266" s="685" t="str">
        <f>IFERROR((CG266+AQ266*Contr_Rate)*(1+Inv_Return)*IF($D266=$C$1,VLOOKUP($T266,Male_Annuity_Tables,MATCH($BS$3+3,'Mortality Tables'!$N$1:$DN$1,0),FALSE),VLOOKUP($T266,Fe_Annuity_Tables,MATCH(CH$3+3,'Mortality Tables'!$N$1:$DN$1,0),FALSE)),"")</f>
        <v/>
      </c>
      <c r="CI266" s="685" t="str">
        <f>IFERROR((CH266+AR266*Contr_Rate)*(1+Inv_Return)*IF($D266=$C$1,VLOOKUP($T266,Male_Annuity_Tables,MATCH($BS$3+3,'Mortality Tables'!$N$1:$DN$1,0),FALSE),VLOOKUP($T266,Fe_Annuity_Tables,MATCH(CI$3+3,'Mortality Tables'!$N$1:$DN$1,0),FALSE)),"")</f>
        <v/>
      </c>
      <c r="CJ266" s="685" t="str">
        <f>IFERROR((CI266+AS266*Contr_Rate)*(1+Inv_Return)*IF($D266=$C$1,VLOOKUP($T266,Male_Annuity_Tables,MATCH($BS$3+3,'Mortality Tables'!$N$1:$DN$1,0),FALSE),VLOOKUP($T266,Fe_Annuity_Tables,MATCH(CJ$3+3,'Mortality Tables'!$N$1:$DN$1,0),FALSE)),"")</f>
        <v/>
      </c>
      <c r="CK266" s="685" t="str">
        <f>IFERROR((CJ266+AT266*Contr_Rate)*(1+Inv_Return)*IF($D266=$C$1,VLOOKUP($T266,Male_Annuity_Tables,MATCH($BS$3+3,'Mortality Tables'!$N$1:$DN$1,0),FALSE),VLOOKUP($T266,Fe_Annuity_Tables,MATCH(CK$3+3,'Mortality Tables'!$N$1:$DN$1,0),FALSE)),"")</f>
        <v/>
      </c>
      <c r="CL266" s="685" t="str">
        <f>IFERROR((CK266+AU266*Contr_Rate)*(1+Inv_Return)*IF($D266=$C$1,VLOOKUP($T266,Male_Annuity_Tables,MATCH($BS$3+3,'Mortality Tables'!$N$1:$DN$1,0),FALSE),VLOOKUP($T266,Fe_Annuity_Tables,MATCH(CL$3+3,'Mortality Tables'!$N$1:$DN$1,0),FALSE)),"")</f>
        <v/>
      </c>
      <c r="CM266" s="685" t="str">
        <f>IFERROR((CL266+AV266*Contr_Rate)*(1+Inv_Return)*IF($D266=$C$1,VLOOKUP($T266,Male_Annuity_Tables,MATCH($BS$3+3,'Mortality Tables'!$N$1:$DN$1,0),FALSE),VLOOKUP($T266,Fe_Annuity_Tables,MATCH(CM$3+3,'Mortality Tables'!$N$1:$DN$1,0),FALSE)),"")</f>
        <v/>
      </c>
      <c r="CN266" s="685" t="str">
        <f>IFERROR((CM266+AW266*Contr_Rate)*(1+Inv_Return)*IF($D266=$C$1,VLOOKUP($T266,Male_Annuity_Tables,MATCH($BS$3+3,'Mortality Tables'!$N$1:$DN$1,0),FALSE),VLOOKUP($T266,Fe_Annuity_Tables,MATCH(CN$3+3,'Mortality Tables'!$N$1:$DN$1,0),FALSE)),"")</f>
        <v/>
      </c>
      <c r="CO266" s="685" t="str">
        <f>IFERROR((CN266+AX266*Contr_Rate)*(1+Inv_Return)*IF($D266=$C$1,VLOOKUP($T266,Male_Annuity_Tables,MATCH($BS$3+3,'Mortality Tables'!$N$1:$DN$1,0),FALSE),VLOOKUP($T266,Fe_Annuity_Tables,MATCH(CO$3+3,'Mortality Tables'!$N$1:$DN$1,0),FALSE)),"")</f>
        <v/>
      </c>
      <c r="CP266" s="685" t="str">
        <f>IFERROR((CO266+AY266*Contr_Rate)*(1+Inv_Return)*IF($D266=$C$1,VLOOKUP($T266,Male_Annuity_Tables,MATCH($BS$3+3,'Mortality Tables'!$N$1:$DN$1,0),FALSE),VLOOKUP($T266,Fe_Annuity_Tables,MATCH(CP$3+3,'Mortality Tables'!$N$1:$DN$1,0),FALSE)),"")</f>
        <v/>
      </c>
      <c r="CQ266" s="685" t="str">
        <f>IFERROR((CP266+AZ266*Contr_Rate)*(1+Inv_Return)*IF($D266=$C$1,VLOOKUP($T266,Male_Annuity_Tables,MATCH($BS$3+3,'Mortality Tables'!$N$1:$DN$1,0),FALSE),VLOOKUP($T266,Fe_Annuity_Tables,MATCH(CQ$3+3,'Mortality Tables'!$N$1:$DN$1,0),FALSE)),"")</f>
        <v/>
      </c>
      <c r="CR266" s="685" t="str">
        <f>IFERROR((CQ266+BA266*Contr_Rate)*(1+Inv_Return)*IF($D266=$C$1,VLOOKUP($T266,Male_Annuity_Tables,MATCH($BS$3+3,'Mortality Tables'!$N$1:$DN$1,0),FALSE),VLOOKUP($T266,Fe_Annuity_Tables,MATCH(CR$3+3,'Mortality Tables'!$N$1:$DN$1,0),FALSE)),"")</f>
        <v/>
      </c>
      <c r="CS266" s="685" t="str">
        <f>IFERROR((CR266+BB266*Contr_Rate)*(1+Inv_Return)*IF($D266=$C$1,VLOOKUP($T266,Male_Annuity_Tables,MATCH($BS$3+3,'Mortality Tables'!$N$1:$DN$1,0),FALSE),VLOOKUP($T266,Fe_Annuity_Tables,MATCH(CS$3+3,'Mortality Tables'!$N$1:$DN$1,0),FALSE)),"")</f>
        <v/>
      </c>
      <c r="CT266" s="685" t="str">
        <f>IFERROR((CS266+BC266*Contr_Rate)*(1+Inv_Return)*IF($D266=$C$1,VLOOKUP($T266,Male_Annuity_Tables,MATCH($BS$3+3,'Mortality Tables'!$N$1:$DN$1,0),FALSE),VLOOKUP($T266,Fe_Annuity_Tables,MATCH(CT$3+3,'Mortality Tables'!$N$1:$DN$1,0),FALSE)),"")</f>
        <v/>
      </c>
      <c r="CU266" s="685" t="str">
        <f>IFERROR((CT266+BD266*Contr_Rate)*(1+Inv_Return)*IF($D266=$C$1,VLOOKUP($T266,Male_Annuity_Tables,MATCH($BS$3+3,'Mortality Tables'!$N$1:$DN$1,0),FALSE),VLOOKUP($T266,Fe_Annuity_Tables,MATCH(CU$3+3,'Mortality Tables'!$N$1:$DN$1,0),FALSE)),"")</f>
        <v/>
      </c>
      <c r="CV266" s="685" t="str">
        <f>IFERROR((CU266+BE266*Contr_Rate)*(1+Inv_Return)*IF($D266=$C$1,VLOOKUP($T266,Male_Annuity_Tables,MATCH($BS$3+3,'Mortality Tables'!$N$1:$DN$1,0),FALSE),VLOOKUP($T266,Fe_Annuity_Tables,MATCH(CV$3+3,'Mortality Tables'!$N$1:$DN$1,0),FALSE)),"")</f>
        <v/>
      </c>
      <c r="CW266" s="685" t="str">
        <f>IFERROR((CV266+BF266*Contr_Rate)*(1+Inv_Return)*IF($D266=$C$1,VLOOKUP($T266,Male_Annuity_Tables,MATCH($BS$3+3,'Mortality Tables'!$N$1:$DN$1,0),FALSE),VLOOKUP($T266,Fe_Annuity_Tables,MATCH(CW$3+3,'Mortality Tables'!$N$1:$DN$1,0),FALSE)),"")</f>
        <v/>
      </c>
      <c r="CX266" s="685" t="str">
        <f>IFERROR((CW266+BG266*Contr_Rate)*(1+Inv_Return)*IF($D266=$C$1,VLOOKUP($T266,Male_Annuity_Tables,MATCH($BS$3+3,'Mortality Tables'!$N$1:$DN$1,0),FALSE),VLOOKUP($T266,Fe_Annuity_Tables,MATCH(CX$3+3,'Mortality Tables'!$N$1:$DN$1,0),FALSE)),"")</f>
        <v/>
      </c>
      <c r="CY266" s="685" t="str">
        <f>IFERROR((CX266+BH266*Contr_Rate)*(1+Inv_Return)*IF($D266=$C$1,VLOOKUP($T266,Male_Annuity_Tables,MATCH($BS$3+3,'Mortality Tables'!$N$1:$DN$1,0),FALSE),VLOOKUP($T266,Fe_Annuity_Tables,MATCH(CY$3+3,'Mortality Tables'!$N$1:$DN$1,0),FALSE)),"")</f>
        <v/>
      </c>
      <c r="CZ266" s="685" t="str">
        <f>IFERROR((CY266+BI266*Contr_Rate)*(1+Inv_Return)*IF($D266=$C$1,VLOOKUP($T266,Male_Annuity_Tables,MATCH($BS$3+3,'Mortality Tables'!$N$1:$DN$1,0),FALSE),VLOOKUP($T266,Fe_Annuity_Tables,MATCH(CZ$3+3,'Mortality Tables'!$N$1:$DN$1,0),FALSE)),"")</f>
        <v/>
      </c>
      <c r="DA266" s="685" t="str">
        <f>IFERROR((CZ266+BJ266*Contr_Rate)*(1+Inv_Return)*IF($D266=$C$1,VLOOKUP($T266,Male_Annuity_Tables,MATCH($BS$3+3,'Mortality Tables'!$N$1:$DN$1,0),FALSE),VLOOKUP($T266,Fe_Annuity_Tables,MATCH(DA$3+3,'Mortality Tables'!$N$1:$DN$1,0),FALSE)),"")</f>
        <v/>
      </c>
      <c r="DB266" s="685" t="str">
        <f>IFERROR((DA266+BK266*Contr_Rate)*(1+Inv_Return)*IF($D266=$C$1,VLOOKUP($T266,Male_Annuity_Tables,MATCH($BS$3+3,'Mortality Tables'!$N$1:$DN$1,0),FALSE),VLOOKUP($T266,Fe_Annuity_Tables,MATCH(DB$3+3,'Mortality Tables'!$N$1:$DN$1,0),FALSE)),"")</f>
        <v/>
      </c>
      <c r="DC266" s="685" t="str">
        <f>IFERROR((DB266+BL266*Contr_Rate)*(1+Inv_Return)*IF($D266=$C$1,VLOOKUP($T266,Male_Annuity_Tables,MATCH($BS$3+3,'Mortality Tables'!$N$1:$DN$1,0),FALSE),VLOOKUP($T266,Fe_Annuity_Tables,MATCH(DC$3+3,'Mortality Tables'!$N$1:$DN$1,0),FALSE)),"")</f>
        <v/>
      </c>
      <c r="DD266" s="685" t="str">
        <f>IFERROR((DC266+BM266*Contr_Rate)*(1+Inv_Return)*IF($D266=$C$1,VLOOKUP($T266,Male_Annuity_Tables,MATCH($BS$3+3,'Mortality Tables'!$N$1:$DN$1,0),FALSE),VLOOKUP($T266,Fe_Annuity_Tables,MATCH(DD$3+3,'Mortality Tables'!$N$1:$DN$1,0),FALSE)),"")</f>
        <v/>
      </c>
      <c r="DE266" s="685" t="str">
        <f>IFERROR((DD266+BN266*Contr_Rate)*(1+Inv_Return)*IF($D266=$C$1,VLOOKUP($T266,Male_Annuity_Tables,MATCH($BS$3+3,'Mortality Tables'!$N$1:$DN$1,0),FALSE),VLOOKUP($T266,Fe_Annuity_Tables,MATCH(DE$3+3,'Mortality Tables'!$N$1:$DN$1,0),FALSE)),"")</f>
        <v/>
      </c>
      <c r="DF266" s="685" t="str">
        <f>IFERROR((DE266+BO266*Contr_Rate)*(1+Inv_Return)*IF($D266=$C$1,VLOOKUP($T266,Male_Annuity_Tables,MATCH($BS$3+3,'Mortality Tables'!$N$1:$DN$1,0),FALSE),VLOOKUP($T266,Fe_Annuity_Tables,MATCH(DF$3+3,'Mortality Tables'!$N$1:$DN$1,0),FALSE)),"")</f>
        <v/>
      </c>
      <c r="DG266" s="685" t="str">
        <f>IFERROR((DF266+BP266*Contr_Rate)*(1+Inv_Return)*IF($D266=$C$1,VLOOKUP($T266,Male_Annuity_Tables,MATCH($BS$3+3,'Mortality Tables'!$N$1:$DN$1,0),FALSE),VLOOKUP($T266,Fe_Annuity_Tables,MATCH(DG$3+3,'Mortality Tables'!$N$1:$DN$1,0),FALSE)),"")</f>
        <v/>
      </c>
      <c r="DH266" s="685" t="str">
        <f>IFERROR((DG266+BQ266*Contr_Rate)*(1+Inv_Return)*IF($D266=$C$1,VLOOKUP($T266,Male_Annuity_Tables,MATCH($BS$3+3,'Mortality Tables'!$N$1:$DN$1,0),FALSE),VLOOKUP($T266,Fe_Annuity_Tables,MATCH(DH$3+3,'Mortality Tables'!$N$1:$DN$1,0),FALSE)),"")</f>
        <v/>
      </c>
      <c r="DJ266" s="686">
        <f t="shared" ref="DJ266:DJ328" si="171">MAX(BS266:DH266)</f>
        <v>2467659.7678793594</v>
      </c>
      <c r="DK266" s="680">
        <f t="shared" si="60"/>
        <v>8.8017766057058875</v>
      </c>
      <c r="DL266" s="686">
        <f t="shared" ref="DL266:DL328" si="172">(DJ266*Annuity_Ratio)/DK266</f>
        <v>187840.71881662763</v>
      </c>
      <c r="DM266" s="686">
        <f t="shared" si="132"/>
        <v>2924710.260691327</v>
      </c>
      <c r="DN266" s="687">
        <f t="shared" ref="DN266:DN328" si="173">IFERROR((DL266/DM266),"")</f>
        <v>6.4225411091568041E-2</v>
      </c>
      <c r="DP266" s="688">
        <f t="shared" ref="DP266:DP328" si="174">IFERROR(IF($D266=$C$1,VLOOKUP($T266+DP$3-1,Male_Annuity_Tables,2,FALSE),VLOOKUP($T266,Fe_Annuity_Tables,2,FALSE))*BS266,"")</f>
        <v>56554.409995304522</v>
      </c>
      <c r="DQ266" s="688">
        <f t="shared" ref="DQ266:DQ328" si="175">IFERROR(IF($D266=$C$1,VLOOKUP($T266+DQ$3-1,Male_Annuity_Tables,2,FALSE),VLOOKUP($T266,Fe_Annuity_Tables,2,FALSE))*BT266,"")</f>
        <v>92321.483262475376</v>
      </c>
      <c r="DR266" s="688">
        <f t="shared" ref="DR266:DR328" si="176">IFERROR(IF($D266=$C$1,VLOOKUP($T266+DR$3-1,Male_Annuity_Tables,2,FALSE),VLOOKUP($T266,Fe_Annuity_Tables,2,FALSE))*BU266,"")</f>
        <v>119925.62517625572</v>
      </c>
    </row>
    <row r="267" spans="1:122" s="657" customFormat="1" ht="14.5">
      <c r="A267" s="675" t="s">
        <v>1602</v>
      </c>
      <c r="B267" s="675" t="s">
        <v>1603</v>
      </c>
      <c r="C267" s="675" t="s">
        <v>236</v>
      </c>
      <c r="D267" s="675" t="s">
        <v>61</v>
      </c>
      <c r="E267" s="676">
        <v>25487</v>
      </c>
      <c r="F267" s="677">
        <v>45301</v>
      </c>
      <c r="G267" s="677">
        <v>45470</v>
      </c>
      <c r="H267" s="678">
        <v>2842840</v>
      </c>
      <c r="I267" s="678">
        <v>269093.52</v>
      </c>
      <c r="J267" s="678">
        <v>162010.75</v>
      </c>
      <c r="K267" s="678">
        <v>19333.849999999999</v>
      </c>
      <c r="L267" s="678">
        <v>450438.12</v>
      </c>
      <c r="M267" s="679">
        <f>IF(COUNTIF($A$4:A267,A267)=1,0,1)</f>
        <v>0</v>
      </c>
      <c r="N267" s="680" t="str">
        <f t="shared" si="165"/>
        <v>Okay</v>
      </c>
      <c r="O267" s="680" t="str">
        <f t="shared" si="166"/>
        <v>TRUE</v>
      </c>
      <c r="P267" s="680" t="b">
        <f t="shared" si="167"/>
        <v>1</v>
      </c>
      <c r="Q267" s="680" t="b">
        <f t="shared" si="76"/>
        <v>1</v>
      </c>
      <c r="R267" s="680" t="b">
        <f t="shared" si="77"/>
        <v>1</v>
      </c>
      <c r="S267" s="681">
        <f t="shared" si="168"/>
        <v>54.284931506849318</v>
      </c>
      <c r="T267" s="682">
        <f t="shared" si="78"/>
        <v>55</v>
      </c>
      <c r="U267" s="682">
        <f t="shared" si="161"/>
        <v>54</v>
      </c>
      <c r="V267" s="682">
        <f t="shared" si="79"/>
        <v>0.50958904109589043</v>
      </c>
      <c r="W267" s="682">
        <f t="shared" si="169"/>
        <v>5</v>
      </c>
      <c r="X267" s="683">
        <f t="shared" si="170"/>
        <v>2252190.6</v>
      </c>
      <c r="Y267" s="684">
        <f t="shared" si="123"/>
        <v>8.6999999999999994E-3</v>
      </c>
      <c r="Z267" s="684">
        <f>IF($D267=$C$1,VLOOKUP($T267,Male_Annuity_Tables,MATCH($W267+2,'Mortality Tables'!$DS$1:$HT$1,0),FALSE),VLOOKUP($T267,Fe_Annuity_Tables,MATCH($W267+2,'Mortality Tables'!$M$1:$DN$1,0),FALSE))</f>
        <v>0.73361217886501018</v>
      </c>
      <c r="AA267" s="664"/>
      <c r="AB267" s="685">
        <f t="shared" si="164"/>
        <v>2987682.6980000003</v>
      </c>
      <c r="AC267" s="685">
        <f t="shared" si="164"/>
        <v>3139905.1314631002</v>
      </c>
      <c r="AD267" s="685">
        <f t="shared" si="164"/>
        <v>3299883.2979111453</v>
      </c>
      <c r="AE267" s="685">
        <f t="shared" si="164"/>
        <v>3468012.3519397182</v>
      </c>
      <c r="AF267" s="685">
        <f t="shared" si="164"/>
        <v>3644707.5812710468</v>
      </c>
      <c r="AG267" s="685" t="str">
        <f t="shared" si="164"/>
        <v/>
      </c>
      <c r="AH267" s="685" t="str">
        <f t="shared" si="164"/>
        <v/>
      </c>
      <c r="AI267" s="685" t="str">
        <f t="shared" si="164"/>
        <v/>
      </c>
      <c r="AJ267" s="685" t="str">
        <f t="shared" si="164"/>
        <v/>
      </c>
      <c r="AK267" s="685" t="str">
        <f t="shared" si="164"/>
        <v/>
      </c>
      <c r="AL267" s="685" t="str">
        <f t="shared" si="164"/>
        <v/>
      </c>
      <c r="AM267" s="685" t="str">
        <f t="shared" si="164"/>
        <v/>
      </c>
      <c r="AN267" s="685" t="str">
        <f t="shared" si="164"/>
        <v/>
      </c>
      <c r="AO267" s="685" t="str">
        <f t="shared" si="164"/>
        <v/>
      </c>
      <c r="AP267" s="685" t="str">
        <f t="shared" si="164"/>
        <v/>
      </c>
      <c r="AQ267" s="685" t="str">
        <f t="shared" si="164"/>
        <v/>
      </c>
      <c r="AR267" s="685" t="str">
        <f t="shared" si="163"/>
        <v/>
      </c>
      <c r="AS267" s="685" t="str">
        <f t="shared" si="163"/>
        <v/>
      </c>
      <c r="AT267" s="685" t="str">
        <f t="shared" si="163"/>
        <v/>
      </c>
      <c r="AU267" s="685" t="str">
        <f t="shared" si="163"/>
        <v/>
      </c>
      <c r="AV267" s="685" t="str">
        <f t="shared" si="158"/>
        <v/>
      </c>
      <c r="AW267" s="685" t="str">
        <f t="shared" si="158"/>
        <v/>
      </c>
      <c r="AX267" s="685" t="str">
        <f t="shared" si="158"/>
        <v/>
      </c>
      <c r="AY267" s="685" t="str">
        <f t="shared" si="158"/>
        <v/>
      </c>
      <c r="AZ267" s="685" t="str">
        <f t="shared" si="158"/>
        <v/>
      </c>
      <c r="BA267" s="685" t="str">
        <f t="shared" si="158"/>
        <v/>
      </c>
      <c r="BB267" s="685" t="str">
        <f t="shared" si="158"/>
        <v/>
      </c>
      <c r="BC267" s="685" t="str">
        <f t="shared" si="158"/>
        <v/>
      </c>
      <c r="BD267" s="685" t="str">
        <f t="shared" si="158"/>
        <v/>
      </c>
      <c r="BE267" s="685" t="str">
        <f t="shared" si="158"/>
        <v/>
      </c>
      <c r="BF267" s="685" t="str">
        <f t="shared" si="158"/>
        <v/>
      </c>
      <c r="BG267" s="685" t="str">
        <f t="shared" si="162"/>
        <v/>
      </c>
      <c r="BH267" s="685" t="str">
        <f t="shared" si="162"/>
        <v/>
      </c>
      <c r="BI267" s="685" t="str">
        <f t="shared" si="157"/>
        <v/>
      </c>
      <c r="BJ267" s="685" t="str">
        <f t="shared" si="157"/>
        <v/>
      </c>
      <c r="BK267" s="685" t="str">
        <f t="shared" si="157"/>
        <v/>
      </c>
      <c r="BL267" s="685" t="str">
        <f t="shared" si="157"/>
        <v/>
      </c>
      <c r="BM267" s="685" t="str">
        <f t="shared" si="157"/>
        <v/>
      </c>
      <c r="BN267" s="685" t="str">
        <f t="shared" si="157"/>
        <v/>
      </c>
      <c r="BO267" s="685" t="str">
        <f t="shared" si="160"/>
        <v/>
      </c>
      <c r="BP267" s="685" t="str">
        <f t="shared" si="160"/>
        <v/>
      </c>
      <c r="BQ267" s="685" t="str">
        <f t="shared" si="160"/>
        <v/>
      </c>
      <c r="BR267" s="529"/>
      <c r="BS267" s="685">
        <f>IFERROR(($L267+AB267*Contr_Rate)*(1+Inv_Return)*IF($D267=$C$1,VLOOKUP($T267,Male_Annuity_Tables,MATCH($BS$3+3,'Mortality Tables'!$N$1:$DN$1,0),FALSE),VLOOKUP($T267,Fe_Annuity_Tables,MATCH(BS$3+3,'Mortality Tables'!$N$1:$DN$1,0),FALSE)),"")</f>
        <v>1303335.5568661727</v>
      </c>
      <c r="BT267" s="685">
        <f>IFERROR(($BS267+AC267*Contr_Rate)*(1+Inv_Return)*IF($D267=$C$1,VLOOKUP($T267,Male_Annuity_Tables,MATCH($BS$3+3,'Mortality Tables'!$N$1:$DN$1,0),FALSE),VLOOKUP($T267,Fe_Annuity_Tables,MATCH(BT$3+3,'Mortality Tables'!$N$1:$DN$1,0),FALSE)),"")</f>
        <v>2172937.7677164734</v>
      </c>
      <c r="BU267" s="685">
        <f>IFERROR((BT267+AD267*Contr_Rate)*(1+Inv_Return)*IF($D267=$C$1,VLOOKUP($T267,Male_Annuity_Tables,MATCH($BS$3+3,'Mortality Tables'!$N$1:$DN$1,0),FALSE),VLOOKUP($T267,Fe_Annuity_Tables,MATCH(BU$3+3,'Mortality Tables'!$N$1:$DN$1,0),FALSE)),"")</f>
        <v>3060958.06128478</v>
      </c>
      <c r="BV267" s="685">
        <f>IFERROR((BU267+AE267*Contr_Rate)*(1+Inv_Return)*IF($D267=$C$1,VLOOKUP($T267,Male_Annuity_Tables,MATCH($BS$3+3,'Mortality Tables'!$N$1:$DN$1,0),FALSE),VLOOKUP($T267,Fe_Annuity_Tables,MATCH(BV$3+3,'Mortality Tables'!$N$1:$DN$1,0),FALSE)),"")</f>
        <v>3969169.249479807</v>
      </c>
      <c r="BW267" s="685">
        <f>IFERROR((BV267+AF267*Contr_Rate)*(1+Inv_Return)*IF($D267=$C$1,VLOOKUP($T267,Male_Annuity_Tables,MATCH($BS$3+3,'Mortality Tables'!$N$1:$DN$1,0),FALSE),VLOOKUP($T267,Fe_Annuity_Tables,MATCH(BW$3+3,'Mortality Tables'!$N$1:$DN$1,0),FALSE)),"")</f>
        <v>4899407.5747786378</v>
      </c>
      <c r="BX267" s="685" t="str">
        <f>IFERROR((BW267+AG267*Contr_Rate)*(1+Inv_Return)*IF($D267=$C$1,VLOOKUP($T267,Male_Annuity_Tables,MATCH($BS$3+3,'Mortality Tables'!$N$1:$DN$1,0),FALSE),VLOOKUP($T267,Fe_Annuity_Tables,MATCH(BX$3+3,'Mortality Tables'!$N$1:$DN$1,0),FALSE)),"")</f>
        <v/>
      </c>
      <c r="BY267" s="685" t="str">
        <f>IFERROR((BX267+AH267*Contr_Rate)*(1+Inv_Return)*IF($D267=$C$1,VLOOKUP($T267,Male_Annuity_Tables,MATCH($BS$3+3,'Mortality Tables'!$N$1:$DN$1,0),FALSE),VLOOKUP($T267,Fe_Annuity_Tables,MATCH(BY$3+3,'Mortality Tables'!$N$1:$DN$1,0),FALSE)),"")</f>
        <v/>
      </c>
      <c r="BZ267" s="685" t="str">
        <f>IFERROR((BY267+AI267*Contr_Rate)*(1+Inv_Return)*IF($D267=$C$1,VLOOKUP($T267,Male_Annuity_Tables,MATCH($BS$3+3,'Mortality Tables'!$N$1:$DN$1,0),FALSE),VLOOKUP($T267,Fe_Annuity_Tables,MATCH(BZ$3+3,'Mortality Tables'!$N$1:$DN$1,0),FALSE)),"")</f>
        <v/>
      </c>
      <c r="CA267" s="685" t="str">
        <f>IFERROR((BZ267+AJ267*Contr_Rate)*(1+Inv_Return)*IF($D267=$C$1,VLOOKUP($T267,Male_Annuity_Tables,MATCH($BS$3+3,'Mortality Tables'!$N$1:$DN$1,0),FALSE),VLOOKUP($T267,Fe_Annuity_Tables,MATCH(CA$3+3,'Mortality Tables'!$N$1:$DN$1,0),FALSE)),"")</f>
        <v/>
      </c>
      <c r="CB267" s="685" t="str">
        <f>IFERROR((CA267+AK267*Contr_Rate)*(1+Inv_Return)*IF($D267=$C$1,VLOOKUP($T267,Male_Annuity_Tables,MATCH($BS$3+3,'Mortality Tables'!$N$1:$DN$1,0),FALSE),VLOOKUP($T267,Fe_Annuity_Tables,MATCH(CB$3+3,'Mortality Tables'!$N$1:$DN$1,0),FALSE)),"")</f>
        <v/>
      </c>
      <c r="CC267" s="685" t="str">
        <f>IFERROR((CB267+AL267*Contr_Rate)*(1+Inv_Return)*IF($D267=$C$1,VLOOKUP($T267,Male_Annuity_Tables,MATCH($BS$3+3,'Mortality Tables'!$N$1:$DN$1,0),FALSE),VLOOKUP($T267,Fe_Annuity_Tables,MATCH(CC$3+3,'Mortality Tables'!$N$1:$DN$1,0),FALSE)),"")</f>
        <v/>
      </c>
      <c r="CD267" s="685" t="str">
        <f>IFERROR((CC267+AM267*Contr_Rate)*(1+Inv_Return)*IF($D267=$C$1,VLOOKUP($T267,Male_Annuity_Tables,MATCH($BS$3+3,'Mortality Tables'!$N$1:$DN$1,0),FALSE),VLOOKUP($T267,Fe_Annuity_Tables,MATCH(CD$3+3,'Mortality Tables'!$N$1:$DN$1,0),FALSE)),"")</f>
        <v/>
      </c>
      <c r="CE267" s="685" t="str">
        <f>IFERROR((CD267+AN267*Contr_Rate)*(1+Inv_Return)*IF($D267=$C$1,VLOOKUP($T267,Male_Annuity_Tables,MATCH($BS$3+3,'Mortality Tables'!$N$1:$DN$1,0),FALSE),VLOOKUP($T267,Fe_Annuity_Tables,MATCH(CE$3+3,'Mortality Tables'!$N$1:$DN$1,0),FALSE)),"")</f>
        <v/>
      </c>
      <c r="CF267" s="685" t="str">
        <f>IFERROR((CE267+AO267*Contr_Rate)*(1+Inv_Return)*IF($D267=$C$1,VLOOKUP($T267,Male_Annuity_Tables,MATCH($BS$3+3,'Mortality Tables'!$N$1:$DN$1,0),FALSE),VLOOKUP($T267,Fe_Annuity_Tables,MATCH(CF$3+3,'Mortality Tables'!$N$1:$DN$1,0),FALSE)),"")</f>
        <v/>
      </c>
      <c r="CG267" s="685" t="str">
        <f>IFERROR((CF267+AP267*Contr_Rate)*(1+Inv_Return)*IF($D267=$C$1,VLOOKUP($T267,Male_Annuity_Tables,MATCH($BS$3+3,'Mortality Tables'!$N$1:$DN$1,0),FALSE),VLOOKUP($T267,Fe_Annuity_Tables,MATCH(CG$3+3,'Mortality Tables'!$N$1:$DN$1,0),FALSE)),"")</f>
        <v/>
      </c>
      <c r="CH267" s="685" t="str">
        <f>IFERROR((CG267+AQ267*Contr_Rate)*(1+Inv_Return)*IF($D267=$C$1,VLOOKUP($T267,Male_Annuity_Tables,MATCH($BS$3+3,'Mortality Tables'!$N$1:$DN$1,0),FALSE),VLOOKUP($T267,Fe_Annuity_Tables,MATCH(CH$3+3,'Mortality Tables'!$N$1:$DN$1,0),FALSE)),"")</f>
        <v/>
      </c>
      <c r="CI267" s="685" t="str">
        <f>IFERROR((CH267+AR267*Contr_Rate)*(1+Inv_Return)*IF($D267=$C$1,VLOOKUP($T267,Male_Annuity_Tables,MATCH($BS$3+3,'Mortality Tables'!$N$1:$DN$1,0),FALSE),VLOOKUP($T267,Fe_Annuity_Tables,MATCH(CI$3+3,'Mortality Tables'!$N$1:$DN$1,0),FALSE)),"")</f>
        <v/>
      </c>
      <c r="CJ267" s="685" t="str">
        <f>IFERROR((CI267+AS267*Contr_Rate)*(1+Inv_Return)*IF($D267=$C$1,VLOOKUP($T267,Male_Annuity_Tables,MATCH($BS$3+3,'Mortality Tables'!$N$1:$DN$1,0),FALSE),VLOOKUP($T267,Fe_Annuity_Tables,MATCH(CJ$3+3,'Mortality Tables'!$N$1:$DN$1,0),FALSE)),"")</f>
        <v/>
      </c>
      <c r="CK267" s="685" t="str">
        <f>IFERROR((CJ267+AT267*Contr_Rate)*(1+Inv_Return)*IF($D267=$C$1,VLOOKUP($T267,Male_Annuity_Tables,MATCH($BS$3+3,'Mortality Tables'!$N$1:$DN$1,0),FALSE),VLOOKUP($T267,Fe_Annuity_Tables,MATCH(CK$3+3,'Mortality Tables'!$N$1:$DN$1,0),FALSE)),"")</f>
        <v/>
      </c>
      <c r="CL267" s="685" t="str">
        <f>IFERROR((CK267+AU267*Contr_Rate)*(1+Inv_Return)*IF($D267=$C$1,VLOOKUP($T267,Male_Annuity_Tables,MATCH($BS$3+3,'Mortality Tables'!$N$1:$DN$1,0),FALSE),VLOOKUP($T267,Fe_Annuity_Tables,MATCH(CL$3+3,'Mortality Tables'!$N$1:$DN$1,0),FALSE)),"")</f>
        <v/>
      </c>
      <c r="CM267" s="685" t="str">
        <f>IFERROR((CL267+AV267*Contr_Rate)*(1+Inv_Return)*IF($D267=$C$1,VLOOKUP($T267,Male_Annuity_Tables,MATCH($BS$3+3,'Mortality Tables'!$N$1:$DN$1,0),FALSE),VLOOKUP($T267,Fe_Annuity_Tables,MATCH(CM$3+3,'Mortality Tables'!$N$1:$DN$1,0),FALSE)),"")</f>
        <v/>
      </c>
      <c r="CN267" s="685" t="str">
        <f>IFERROR((CM267+AW267*Contr_Rate)*(1+Inv_Return)*IF($D267=$C$1,VLOOKUP($T267,Male_Annuity_Tables,MATCH($BS$3+3,'Mortality Tables'!$N$1:$DN$1,0),FALSE),VLOOKUP($T267,Fe_Annuity_Tables,MATCH(CN$3+3,'Mortality Tables'!$N$1:$DN$1,0),FALSE)),"")</f>
        <v/>
      </c>
      <c r="CO267" s="685" t="str">
        <f>IFERROR((CN267+AX267*Contr_Rate)*(1+Inv_Return)*IF($D267=$C$1,VLOOKUP($T267,Male_Annuity_Tables,MATCH($BS$3+3,'Mortality Tables'!$N$1:$DN$1,0),FALSE),VLOOKUP($T267,Fe_Annuity_Tables,MATCH(CO$3+3,'Mortality Tables'!$N$1:$DN$1,0),FALSE)),"")</f>
        <v/>
      </c>
      <c r="CP267" s="685" t="str">
        <f>IFERROR((CO267+AY267*Contr_Rate)*(1+Inv_Return)*IF($D267=$C$1,VLOOKUP($T267,Male_Annuity_Tables,MATCH($BS$3+3,'Mortality Tables'!$N$1:$DN$1,0),FALSE),VLOOKUP($T267,Fe_Annuity_Tables,MATCH(CP$3+3,'Mortality Tables'!$N$1:$DN$1,0),FALSE)),"")</f>
        <v/>
      </c>
      <c r="CQ267" s="685" t="str">
        <f>IFERROR((CP267+AZ267*Contr_Rate)*(1+Inv_Return)*IF($D267=$C$1,VLOOKUP($T267,Male_Annuity_Tables,MATCH($BS$3+3,'Mortality Tables'!$N$1:$DN$1,0),FALSE),VLOOKUP($T267,Fe_Annuity_Tables,MATCH(CQ$3+3,'Mortality Tables'!$N$1:$DN$1,0),FALSE)),"")</f>
        <v/>
      </c>
      <c r="CR267" s="685" t="str">
        <f>IFERROR((CQ267+BA267*Contr_Rate)*(1+Inv_Return)*IF($D267=$C$1,VLOOKUP($T267,Male_Annuity_Tables,MATCH($BS$3+3,'Mortality Tables'!$N$1:$DN$1,0),FALSE),VLOOKUP($T267,Fe_Annuity_Tables,MATCH(CR$3+3,'Mortality Tables'!$N$1:$DN$1,0),FALSE)),"")</f>
        <v/>
      </c>
      <c r="CS267" s="685" t="str">
        <f>IFERROR((CR267+BB267*Contr_Rate)*(1+Inv_Return)*IF($D267=$C$1,VLOOKUP($T267,Male_Annuity_Tables,MATCH($BS$3+3,'Mortality Tables'!$N$1:$DN$1,0),FALSE),VLOOKUP($T267,Fe_Annuity_Tables,MATCH(CS$3+3,'Mortality Tables'!$N$1:$DN$1,0),FALSE)),"")</f>
        <v/>
      </c>
      <c r="CT267" s="685" t="str">
        <f>IFERROR((CS267+BC267*Contr_Rate)*(1+Inv_Return)*IF($D267=$C$1,VLOOKUP($T267,Male_Annuity_Tables,MATCH($BS$3+3,'Mortality Tables'!$N$1:$DN$1,0),FALSE),VLOOKUP($T267,Fe_Annuity_Tables,MATCH(CT$3+3,'Mortality Tables'!$N$1:$DN$1,0),FALSE)),"")</f>
        <v/>
      </c>
      <c r="CU267" s="685" t="str">
        <f>IFERROR((CT267+BD267*Contr_Rate)*(1+Inv_Return)*IF($D267=$C$1,VLOOKUP($T267,Male_Annuity_Tables,MATCH($BS$3+3,'Mortality Tables'!$N$1:$DN$1,0),FALSE),VLOOKUP($T267,Fe_Annuity_Tables,MATCH(CU$3+3,'Mortality Tables'!$N$1:$DN$1,0),FALSE)),"")</f>
        <v/>
      </c>
      <c r="CV267" s="685" t="str">
        <f>IFERROR((CU267+BE267*Contr_Rate)*(1+Inv_Return)*IF($D267=$C$1,VLOOKUP($T267,Male_Annuity_Tables,MATCH($BS$3+3,'Mortality Tables'!$N$1:$DN$1,0),FALSE),VLOOKUP($T267,Fe_Annuity_Tables,MATCH(CV$3+3,'Mortality Tables'!$N$1:$DN$1,0),FALSE)),"")</f>
        <v/>
      </c>
      <c r="CW267" s="685" t="str">
        <f>IFERROR((CV267+BF267*Contr_Rate)*(1+Inv_Return)*IF($D267=$C$1,VLOOKUP($T267,Male_Annuity_Tables,MATCH($BS$3+3,'Mortality Tables'!$N$1:$DN$1,0),FALSE),VLOOKUP($T267,Fe_Annuity_Tables,MATCH(CW$3+3,'Mortality Tables'!$N$1:$DN$1,0),FALSE)),"")</f>
        <v/>
      </c>
      <c r="CX267" s="685" t="str">
        <f>IFERROR((CW267+BG267*Contr_Rate)*(1+Inv_Return)*IF($D267=$C$1,VLOOKUP($T267,Male_Annuity_Tables,MATCH($BS$3+3,'Mortality Tables'!$N$1:$DN$1,0),FALSE),VLOOKUP($T267,Fe_Annuity_Tables,MATCH(CX$3+3,'Mortality Tables'!$N$1:$DN$1,0),FALSE)),"")</f>
        <v/>
      </c>
      <c r="CY267" s="685" t="str">
        <f>IFERROR((CX267+BH267*Contr_Rate)*(1+Inv_Return)*IF($D267=$C$1,VLOOKUP($T267,Male_Annuity_Tables,MATCH($BS$3+3,'Mortality Tables'!$N$1:$DN$1,0),FALSE),VLOOKUP($T267,Fe_Annuity_Tables,MATCH(CY$3+3,'Mortality Tables'!$N$1:$DN$1,0),FALSE)),"")</f>
        <v/>
      </c>
      <c r="CZ267" s="685" t="str">
        <f>IFERROR((CY267+BI267*Contr_Rate)*(1+Inv_Return)*IF($D267=$C$1,VLOOKUP($T267,Male_Annuity_Tables,MATCH($BS$3+3,'Mortality Tables'!$N$1:$DN$1,0),FALSE),VLOOKUP($T267,Fe_Annuity_Tables,MATCH(CZ$3+3,'Mortality Tables'!$N$1:$DN$1,0),FALSE)),"")</f>
        <v/>
      </c>
      <c r="DA267" s="685" t="str">
        <f>IFERROR((CZ267+BJ267*Contr_Rate)*(1+Inv_Return)*IF($D267=$C$1,VLOOKUP($T267,Male_Annuity_Tables,MATCH($BS$3+3,'Mortality Tables'!$N$1:$DN$1,0),FALSE),VLOOKUP($T267,Fe_Annuity_Tables,MATCH(DA$3+3,'Mortality Tables'!$N$1:$DN$1,0),FALSE)),"")</f>
        <v/>
      </c>
      <c r="DB267" s="685" t="str">
        <f>IFERROR((DA267+BK267*Contr_Rate)*(1+Inv_Return)*IF($D267=$C$1,VLOOKUP($T267,Male_Annuity_Tables,MATCH($BS$3+3,'Mortality Tables'!$N$1:$DN$1,0),FALSE),VLOOKUP($T267,Fe_Annuity_Tables,MATCH(DB$3+3,'Mortality Tables'!$N$1:$DN$1,0),FALSE)),"")</f>
        <v/>
      </c>
      <c r="DC267" s="685" t="str">
        <f>IFERROR((DB267+BL267*Contr_Rate)*(1+Inv_Return)*IF($D267=$C$1,VLOOKUP($T267,Male_Annuity_Tables,MATCH($BS$3+3,'Mortality Tables'!$N$1:$DN$1,0),FALSE),VLOOKUP($T267,Fe_Annuity_Tables,MATCH(DC$3+3,'Mortality Tables'!$N$1:$DN$1,0),FALSE)),"")</f>
        <v/>
      </c>
      <c r="DD267" s="685" t="str">
        <f>IFERROR((DC267+BM267*Contr_Rate)*(1+Inv_Return)*IF($D267=$C$1,VLOOKUP($T267,Male_Annuity_Tables,MATCH($BS$3+3,'Mortality Tables'!$N$1:$DN$1,0),FALSE),VLOOKUP($T267,Fe_Annuity_Tables,MATCH(DD$3+3,'Mortality Tables'!$N$1:$DN$1,0),FALSE)),"")</f>
        <v/>
      </c>
      <c r="DE267" s="685" t="str">
        <f>IFERROR((DD267+BN267*Contr_Rate)*(1+Inv_Return)*IF($D267=$C$1,VLOOKUP($T267,Male_Annuity_Tables,MATCH($BS$3+3,'Mortality Tables'!$N$1:$DN$1,0),FALSE),VLOOKUP($T267,Fe_Annuity_Tables,MATCH(DE$3+3,'Mortality Tables'!$N$1:$DN$1,0),FALSE)),"")</f>
        <v/>
      </c>
      <c r="DF267" s="685" t="str">
        <f>IFERROR((DE267+BO267*Contr_Rate)*(1+Inv_Return)*IF($D267=$C$1,VLOOKUP($T267,Male_Annuity_Tables,MATCH($BS$3+3,'Mortality Tables'!$N$1:$DN$1,0),FALSE),VLOOKUP($T267,Fe_Annuity_Tables,MATCH(DF$3+3,'Mortality Tables'!$N$1:$DN$1,0),FALSE)),"")</f>
        <v/>
      </c>
      <c r="DG267" s="685" t="str">
        <f>IFERROR((DF267+BP267*Contr_Rate)*(1+Inv_Return)*IF($D267=$C$1,VLOOKUP($T267,Male_Annuity_Tables,MATCH($BS$3+3,'Mortality Tables'!$N$1:$DN$1,0),FALSE),VLOOKUP($T267,Fe_Annuity_Tables,MATCH(DG$3+3,'Mortality Tables'!$N$1:$DN$1,0),FALSE)),"")</f>
        <v/>
      </c>
      <c r="DH267" s="685" t="str">
        <f>IFERROR((DG267+BQ267*Contr_Rate)*(1+Inv_Return)*IF($D267=$C$1,VLOOKUP($T267,Male_Annuity_Tables,MATCH($BS$3+3,'Mortality Tables'!$N$1:$DN$1,0),FALSE),VLOOKUP($T267,Fe_Annuity_Tables,MATCH(DH$3+3,'Mortality Tables'!$N$1:$DN$1,0),FALSE)),"")</f>
        <v/>
      </c>
      <c r="DJ267" s="686">
        <f t="shared" si="171"/>
        <v>4899407.5747786378</v>
      </c>
      <c r="DK267" s="680">
        <f t="shared" si="60"/>
        <v>8.0909277508679907</v>
      </c>
      <c r="DL267" s="686">
        <f t="shared" si="172"/>
        <v>405714.05111725681</v>
      </c>
      <c r="DM267" s="686">
        <f t="shared" si="132"/>
        <v>3644707.5812710468</v>
      </c>
      <c r="DN267" s="687">
        <f t="shared" si="173"/>
        <v>0.1113159401873796</v>
      </c>
      <c r="DP267" s="688">
        <f t="shared" si="174"/>
        <v>75938.846220807565</v>
      </c>
      <c r="DQ267" s="688">
        <f t="shared" si="175"/>
        <v>128360.86628343139</v>
      </c>
      <c r="DR267" s="688">
        <f t="shared" si="176"/>
        <v>183580.95972555468</v>
      </c>
    </row>
    <row r="268" spans="1:122" s="657" customFormat="1" ht="14.5">
      <c r="A268" s="675" t="s">
        <v>1604</v>
      </c>
      <c r="B268" s="675" t="s">
        <v>1605</v>
      </c>
      <c r="C268" s="675" t="s">
        <v>236</v>
      </c>
      <c r="D268" s="675" t="s">
        <v>60</v>
      </c>
      <c r="E268" s="676">
        <v>23939</v>
      </c>
      <c r="F268" s="677">
        <v>35305</v>
      </c>
      <c r="G268" s="677">
        <v>40461</v>
      </c>
      <c r="H268" s="678">
        <v>2790261</v>
      </c>
      <c r="I268" s="678">
        <v>186441.54</v>
      </c>
      <c r="J268" s="678">
        <v>255070.23</v>
      </c>
      <c r="K268" s="678">
        <v>36893.29</v>
      </c>
      <c r="L268" s="678">
        <v>478405.06</v>
      </c>
      <c r="M268" s="679">
        <f>IF(COUNTIF($A$4:A268,A268)=1,0,1)</f>
        <v>0</v>
      </c>
      <c r="N268" s="680" t="str">
        <f t="shared" si="165"/>
        <v>Okay</v>
      </c>
      <c r="O268" s="680" t="str">
        <f t="shared" si="166"/>
        <v>TRUE</v>
      </c>
      <c r="P268" s="680" t="b">
        <f t="shared" si="167"/>
        <v>1</v>
      </c>
      <c r="Q268" s="680" t="b">
        <f t="shared" si="76"/>
        <v>1</v>
      </c>
      <c r="R268" s="680" t="b">
        <f t="shared" si="77"/>
        <v>1</v>
      </c>
      <c r="S268" s="681">
        <f t="shared" si="168"/>
        <v>31.139726027397259</v>
      </c>
      <c r="T268" s="682">
        <f t="shared" si="78"/>
        <v>59</v>
      </c>
      <c r="U268" s="682">
        <f t="shared" si="161"/>
        <v>45</v>
      </c>
      <c r="V268" s="682">
        <f t="shared" si="79"/>
        <v>14.232876712328768</v>
      </c>
      <c r="W268" s="682">
        <f t="shared" si="169"/>
        <v>1</v>
      </c>
      <c r="X268" s="683">
        <f t="shared" si="170"/>
        <v>478405.06</v>
      </c>
      <c r="Y268" s="684">
        <f t="shared" si="123"/>
        <v>7.79E-3</v>
      </c>
      <c r="Z268" s="684">
        <f>IF($D268=$C$1,VLOOKUP($T268,Male_Annuity_Tables,MATCH($W268+2,'Mortality Tables'!$DS$1:$HT$1,0),FALSE),VLOOKUP($T268,Fe_Annuity_Tables,MATCH($W268+2,'Mortality Tables'!$M$1:$DN$1,0),FALSE))</f>
        <v>0.94259950000000003</v>
      </c>
      <c r="AA268" s="664"/>
      <c r="AB268" s="685">
        <f t="shared" si="164"/>
        <v>2932424.79795</v>
      </c>
      <c r="AC268" s="685" t="str">
        <f t="shared" si="164"/>
        <v/>
      </c>
      <c r="AD268" s="685" t="str">
        <f t="shared" si="164"/>
        <v/>
      </c>
      <c r="AE268" s="685" t="str">
        <f t="shared" si="164"/>
        <v/>
      </c>
      <c r="AF268" s="685" t="str">
        <f t="shared" si="164"/>
        <v/>
      </c>
      <c r="AG268" s="685" t="str">
        <f t="shared" si="164"/>
        <v/>
      </c>
      <c r="AH268" s="685" t="str">
        <f t="shared" si="164"/>
        <v/>
      </c>
      <c r="AI268" s="685" t="str">
        <f t="shared" si="164"/>
        <v/>
      </c>
      <c r="AJ268" s="685" t="str">
        <f t="shared" si="164"/>
        <v/>
      </c>
      <c r="AK268" s="685" t="str">
        <f t="shared" si="164"/>
        <v/>
      </c>
      <c r="AL268" s="685" t="str">
        <f t="shared" si="164"/>
        <v/>
      </c>
      <c r="AM268" s="685" t="str">
        <f t="shared" si="164"/>
        <v/>
      </c>
      <c r="AN268" s="685" t="str">
        <f t="shared" si="164"/>
        <v/>
      </c>
      <c r="AO268" s="685" t="str">
        <f t="shared" si="164"/>
        <v/>
      </c>
      <c r="AP268" s="685" t="str">
        <f t="shared" si="164"/>
        <v/>
      </c>
      <c r="AQ268" s="685" t="str">
        <f t="shared" si="164"/>
        <v/>
      </c>
      <c r="AR268" s="685" t="str">
        <f t="shared" si="163"/>
        <v/>
      </c>
      <c r="AS268" s="685" t="str">
        <f t="shared" si="163"/>
        <v/>
      </c>
      <c r="AT268" s="685" t="str">
        <f t="shared" si="163"/>
        <v/>
      </c>
      <c r="AU268" s="685" t="str">
        <f t="shared" si="163"/>
        <v/>
      </c>
      <c r="AV268" s="685" t="str">
        <f t="shared" si="158"/>
        <v/>
      </c>
      <c r="AW268" s="685" t="str">
        <f t="shared" si="158"/>
        <v/>
      </c>
      <c r="AX268" s="685" t="str">
        <f t="shared" si="158"/>
        <v/>
      </c>
      <c r="AY268" s="685" t="str">
        <f t="shared" si="158"/>
        <v/>
      </c>
      <c r="AZ268" s="685" t="str">
        <f t="shared" si="158"/>
        <v/>
      </c>
      <c r="BA268" s="685" t="str">
        <f t="shared" si="158"/>
        <v/>
      </c>
      <c r="BB268" s="685" t="str">
        <f t="shared" si="158"/>
        <v/>
      </c>
      <c r="BC268" s="685" t="str">
        <f t="shared" si="158"/>
        <v/>
      </c>
      <c r="BD268" s="685" t="str">
        <f t="shared" si="158"/>
        <v/>
      </c>
      <c r="BE268" s="685" t="str">
        <f t="shared" si="158"/>
        <v/>
      </c>
      <c r="BF268" s="685" t="str">
        <f t="shared" si="158"/>
        <v/>
      </c>
      <c r="BG268" s="685" t="str">
        <f t="shared" si="162"/>
        <v/>
      </c>
      <c r="BH268" s="685" t="str">
        <f t="shared" si="162"/>
        <v/>
      </c>
      <c r="BI268" s="685" t="str">
        <f t="shared" si="157"/>
        <v/>
      </c>
      <c r="BJ268" s="685" t="str">
        <f t="shared" si="157"/>
        <v/>
      </c>
      <c r="BK268" s="685" t="str">
        <f t="shared" si="157"/>
        <v/>
      </c>
      <c r="BL268" s="685" t="str">
        <f t="shared" si="157"/>
        <v/>
      </c>
      <c r="BM268" s="685" t="str">
        <f t="shared" si="157"/>
        <v/>
      </c>
      <c r="BN268" s="685" t="str">
        <f t="shared" si="157"/>
        <v/>
      </c>
      <c r="BO268" s="685" t="str">
        <f t="shared" si="160"/>
        <v/>
      </c>
      <c r="BP268" s="685" t="str">
        <f t="shared" si="160"/>
        <v/>
      </c>
      <c r="BQ268" s="685" t="str">
        <f t="shared" si="160"/>
        <v/>
      </c>
      <c r="BR268" s="529"/>
      <c r="BS268" s="685">
        <f>IFERROR(($L268+AB268*Contr_Rate)*(1+Inv_Return)*IF($D268=$C$1,VLOOKUP($T268,Male_Annuity_Tables,MATCH($BS$3+3,'Mortality Tables'!$N$1:$DN$1,0),FALSE),VLOOKUP($T268,Fe_Annuity_Tables,MATCH(BS$3+3,'Mortality Tables'!$N$1:$DN$1,0),FALSE)),"")</f>
        <v>1315564.5882828075</v>
      </c>
      <c r="BT268" s="685" t="str">
        <f>IFERROR(($BS268+AC268*Contr_Rate)*(1+Inv_Return)*IF($D268=$C$1,VLOOKUP($T268,Male_Annuity_Tables,MATCH($BS$3+3,'Mortality Tables'!$N$1:$DN$1,0),FALSE),VLOOKUP($T268,Fe_Annuity_Tables,MATCH(BT$3+3,'Mortality Tables'!$N$1:$DN$1,0),FALSE)),"")</f>
        <v/>
      </c>
      <c r="BU268" s="685" t="str">
        <f>IFERROR((BT268+AD268*Contr_Rate)*(1+Inv_Return)*IF($D268=$C$1,VLOOKUP($T268,Male_Annuity_Tables,MATCH($BS$3+3,'Mortality Tables'!$N$1:$DN$1,0),FALSE),VLOOKUP($T268,Fe_Annuity_Tables,MATCH(BU$3+3,'Mortality Tables'!$N$1:$DN$1,0),FALSE)),"")</f>
        <v/>
      </c>
      <c r="BV268" s="685" t="str">
        <f>IFERROR((BU268+AE268*Contr_Rate)*(1+Inv_Return)*IF($D268=$C$1,VLOOKUP($T268,Male_Annuity_Tables,MATCH($BS$3+3,'Mortality Tables'!$N$1:$DN$1,0),FALSE),VLOOKUP($T268,Fe_Annuity_Tables,MATCH(BV$3+3,'Mortality Tables'!$N$1:$DN$1,0),FALSE)),"")</f>
        <v/>
      </c>
      <c r="BW268" s="685" t="str">
        <f>IFERROR((BV268+AF268*Contr_Rate)*(1+Inv_Return)*IF($D268=$C$1,VLOOKUP($T268,Male_Annuity_Tables,MATCH($BS$3+3,'Mortality Tables'!$N$1:$DN$1,0),FALSE),VLOOKUP($T268,Fe_Annuity_Tables,MATCH(BW$3+3,'Mortality Tables'!$N$1:$DN$1,0),FALSE)),"")</f>
        <v/>
      </c>
      <c r="BX268" s="685" t="str">
        <f>IFERROR((BW268+AG268*Contr_Rate)*(1+Inv_Return)*IF($D268=$C$1,VLOOKUP($T268,Male_Annuity_Tables,MATCH($BS$3+3,'Mortality Tables'!$N$1:$DN$1,0),FALSE),VLOOKUP($T268,Fe_Annuity_Tables,MATCH(BX$3+3,'Mortality Tables'!$N$1:$DN$1,0),FALSE)),"")</f>
        <v/>
      </c>
      <c r="BY268" s="685" t="str">
        <f>IFERROR((BX268+AH268*Contr_Rate)*(1+Inv_Return)*IF($D268=$C$1,VLOOKUP($T268,Male_Annuity_Tables,MATCH($BS$3+3,'Mortality Tables'!$N$1:$DN$1,0),FALSE),VLOOKUP($T268,Fe_Annuity_Tables,MATCH(BY$3+3,'Mortality Tables'!$N$1:$DN$1,0),FALSE)),"")</f>
        <v/>
      </c>
      <c r="BZ268" s="685" t="str">
        <f>IFERROR((BY268+AI268*Contr_Rate)*(1+Inv_Return)*IF($D268=$C$1,VLOOKUP($T268,Male_Annuity_Tables,MATCH($BS$3+3,'Mortality Tables'!$N$1:$DN$1,0),FALSE),VLOOKUP($T268,Fe_Annuity_Tables,MATCH(BZ$3+3,'Mortality Tables'!$N$1:$DN$1,0),FALSE)),"")</f>
        <v/>
      </c>
      <c r="CA268" s="685" t="str">
        <f>IFERROR((BZ268+AJ268*Contr_Rate)*(1+Inv_Return)*IF($D268=$C$1,VLOOKUP($T268,Male_Annuity_Tables,MATCH($BS$3+3,'Mortality Tables'!$N$1:$DN$1,0),FALSE),VLOOKUP($T268,Fe_Annuity_Tables,MATCH(CA$3+3,'Mortality Tables'!$N$1:$DN$1,0),FALSE)),"")</f>
        <v/>
      </c>
      <c r="CB268" s="685" t="str">
        <f>IFERROR((CA268+AK268*Contr_Rate)*(1+Inv_Return)*IF($D268=$C$1,VLOOKUP($T268,Male_Annuity_Tables,MATCH($BS$3+3,'Mortality Tables'!$N$1:$DN$1,0),FALSE),VLOOKUP($T268,Fe_Annuity_Tables,MATCH(CB$3+3,'Mortality Tables'!$N$1:$DN$1,0),FALSE)),"")</f>
        <v/>
      </c>
      <c r="CC268" s="685" t="str">
        <f>IFERROR((CB268+AL268*Contr_Rate)*(1+Inv_Return)*IF($D268=$C$1,VLOOKUP($T268,Male_Annuity_Tables,MATCH($BS$3+3,'Mortality Tables'!$N$1:$DN$1,0),FALSE),VLOOKUP($T268,Fe_Annuity_Tables,MATCH(CC$3+3,'Mortality Tables'!$N$1:$DN$1,0),FALSE)),"")</f>
        <v/>
      </c>
      <c r="CD268" s="685" t="str">
        <f>IFERROR((CC268+AM268*Contr_Rate)*(1+Inv_Return)*IF($D268=$C$1,VLOOKUP($T268,Male_Annuity_Tables,MATCH($BS$3+3,'Mortality Tables'!$N$1:$DN$1,0),FALSE),VLOOKUP($T268,Fe_Annuity_Tables,MATCH(CD$3+3,'Mortality Tables'!$N$1:$DN$1,0),FALSE)),"")</f>
        <v/>
      </c>
      <c r="CE268" s="685" t="str">
        <f>IFERROR((CD268+AN268*Contr_Rate)*(1+Inv_Return)*IF($D268=$C$1,VLOOKUP($T268,Male_Annuity_Tables,MATCH($BS$3+3,'Mortality Tables'!$N$1:$DN$1,0),FALSE),VLOOKUP($T268,Fe_Annuity_Tables,MATCH(CE$3+3,'Mortality Tables'!$N$1:$DN$1,0),FALSE)),"")</f>
        <v/>
      </c>
      <c r="CF268" s="685" t="str">
        <f>IFERROR((CE268+AO268*Contr_Rate)*(1+Inv_Return)*IF($D268=$C$1,VLOOKUP($T268,Male_Annuity_Tables,MATCH($BS$3+3,'Mortality Tables'!$N$1:$DN$1,0),FALSE),VLOOKUP($T268,Fe_Annuity_Tables,MATCH(CF$3+3,'Mortality Tables'!$N$1:$DN$1,0),FALSE)),"")</f>
        <v/>
      </c>
      <c r="CG268" s="685" t="str">
        <f>IFERROR((CF268+AP268*Contr_Rate)*(1+Inv_Return)*IF($D268=$C$1,VLOOKUP($T268,Male_Annuity_Tables,MATCH($BS$3+3,'Mortality Tables'!$N$1:$DN$1,0),FALSE),VLOOKUP($T268,Fe_Annuity_Tables,MATCH(CG$3+3,'Mortality Tables'!$N$1:$DN$1,0),FALSE)),"")</f>
        <v/>
      </c>
      <c r="CH268" s="685" t="str">
        <f>IFERROR((CG268+AQ268*Contr_Rate)*(1+Inv_Return)*IF($D268=$C$1,VLOOKUP($T268,Male_Annuity_Tables,MATCH($BS$3+3,'Mortality Tables'!$N$1:$DN$1,0),FALSE),VLOOKUP($T268,Fe_Annuity_Tables,MATCH(CH$3+3,'Mortality Tables'!$N$1:$DN$1,0),FALSE)),"")</f>
        <v/>
      </c>
      <c r="CI268" s="685" t="str">
        <f>IFERROR((CH268+AR268*Contr_Rate)*(1+Inv_Return)*IF($D268=$C$1,VLOOKUP($T268,Male_Annuity_Tables,MATCH($BS$3+3,'Mortality Tables'!$N$1:$DN$1,0),FALSE),VLOOKUP($T268,Fe_Annuity_Tables,MATCH(CI$3+3,'Mortality Tables'!$N$1:$DN$1,0),FALSE)),"")</f>
        <v/>
      </c>
      <c r="CJ268" s="685" t="str">
        <f>IFERROR((CI268+AS268*Contr_Rate)*(1+Inv_Return)*IF($D268=$C$1,VLOOKUP($T268,Male_Annuity_Tables,MATCH($BS$3+3,'Mortality Tables'!$N$1:$DN$1,0),FALSE),VLOOKUP($T268,Fe_Annuity_Tables,MATCH(CJ$3+3,'Mortality Tables'!$N$1:$DN$1,0),FALSE)),"")</f>
        <v/>
      </c>
      <c r="CK268" s="685" t="str">
        <f>IFERROR((CJ268+AT268*Contr_Rate)*(1+Inv_Return)*IF($D268=$C$1,VLOOKUP($T268,Male_Annuity_Tables,MATCH($BS$3+3,'Mortality Tables'!$N$1:$DN$1,0),FALSE),VLOOKUP($T268,Fe_Annuity_Tables,MATCH(CK$3+3,'Mortality Tables'!$N$1:$DN$1,0),FALSE)),"")</f>
        <v/>
      </c>
      <c r="CL268" s="685" t="str">
        <f>IFERROR((CK268+AU268*Contr_Rate)*(1+Inv_Return)*IF($D268=$C$1,VLOOKUP($T268,Male_Annuity_Tables,MATCH($BS$3+3,'Mortality Tables'!$N$1:$DN$1,0),FALSE),VLOOKUP($T268,Fe_Annuity_Tables,MATCH(CL$3+3,'Mortality Tables'!$N$1:$DN$1,0),FALSE)),"")</f>
        <v/>
      </c>
      <c r="CM268" s="685" t="str">
        <f>IFERROR((CL268+AV268*Contr_Rate)*(1+Inv_Return)*IF($D268=$C$1,VLOOKUP($T268,Male_Annuity_Tables,MATCH($BS$3+3,'Mortality Tables'!$N$1:$DN$1,0),FALSE),VLOOKUP($T268,Fe_Annuity_Tables,MATCH(CM$3+3,'Mortality Tables'!$N$1:$DN$1,0),FALSE)),"")</f>
        <v/>
      </c>
      <c r="CN268" s="685" t="str">
        <f>IFERROR((CM268+AW268*Contr_Rate)*(1+Inv_Return)*IF($D268=$C$1,VLOOKUP($T268,Male_Annuity_Tables,MATCH($BS$3+3,'Mortality Tables'!$N$1:$DN$1,0),FALSE),VLOOKUP($T268,Fe_Annuity_Tables,MATCH(CN$3+3,'Mortality Tables'!$N$1:$DN$1,0),FALSE)),"")</f>
        <v/>
      </c>
      <c r="CO268" s="685" t="str">
        <f>IFERROR((CN268+AX268*Contr_Rate)*(1+Inv_Return)*IF($D268=$C$1,VLOOKUP($T268,Male_Annuity_Tables,MATCH($BS$3+3,'Mortality Tables'!$N$1:$DN$1,0),FALSE),VLOOKUP($T268,Fe_Annuity_Tables,MATCH(CO$3+3,'Mortality Tables'!$N$1:$DN$1,0),FALSE)),"")</f>
        <v/>
      </c>
      <c r="CP268" s="685" t="str">
        <f>IFERROR((CO268+AY268*Contr_Rate)*(1+Inv_Return)*IF($D268=$C$1,VLOOKUP($T268,Male_Annuity_Tables,MATCH($BS$3+3,'Mortality Tables'!$N$1:$DN$1,0),FALSE),VLOOKUP($T268,Fe_Annuity_Tables,MATCH(CP$3+3,'Mortality Tables'!$N$1:$DN$1,0),FALSE)),"")</f>
        <v/>
      </c>
      <c r="CQ268" s="685" t="str">
        <f>IFERROR((CP268+AZ268*Contr_Rate)*(1+Inv_Return)*IF($D268=$C$1,VLOOKUP($T268,Male_Annuity_Tables,MATCH($BS$3+3,'Mortality Tables'!$N$1:$DN$1,0),FALSE),VLOOKUP($T268,Fe_Annuity_Tables,MATCH(CQ$3+3,'Mortality Tables'!$N$1:$DN$1,0),FALSE)),"")</f>
        <v/>
      </c>
      <c r="CR268" s="685" t="str">
        <f>IFERROR((CQ268+BA268*Contr_Rate)*(1+Inv_Return)*IF($D268=$C$1,VLOOKUP($T268,Male_Annuity_Tables,MATCH($BS$3+3,'Mortality Tables'!$N$1:$DN$1,0),FALSE),VLOOKUP($T268,Fe_Annuity_Tables,MATCH(CR$3+3,'Mortality Tables'!$N$1:$DN$1,0),FALSE)),"")</f>
        <v/>
      </c>
      <c r="CS268" s="685" t="str">
        <f>IFERROR((CR268+BB268*Contr_Rate)*(1+Inv_Return)*IF($D268=$C$1,VLOOKUP($T268,Male_Annuity_Tables,MATCH($BS$3+3,'Mortality Tables'!$N$1:$DN$1,0),FALSE),VLOOKUP($T268,Fe_Annuity_Tables,MATCH(CS$3+3,'Mortality Tables'!$N$1:$DN$1,0),FALSE)),"")</f>
        <v/>
      </c>
      <c r="CT268" s="685" t="str">
        <f>IFERROR((CS268+BC268*Contr_Rate)*(1+Inv_Return)*IF($D268=$C$1,VLOOKUP($T268,Male_Annuity_Tables,MATCH($BS$3+3,'Mortality Tables'!$N$1:$DN$1,0),FALSE),VLOOKUP($T268,Fe_Annuity_Tables,MATCH(CT$3+3,'Mortality Tables'!$N$1:$DN$1,0),FALSE)),"")</f>
        <v/>
      </c>
      <c r="CU268" s="685" t="str">
        <f>IFERROR((CT268+BD268*Contr_Rate)*(1+Inv_Return)*IF($D268=$C$1,VLOOKUP($T268,Male_Annuity_Tables,MATCH($BS$3+3,'Mortality Tables'!$N$1:$DN$1,0),FALSE),VLOOKUP($T268,Fe_Annuity_Tables,MATCH(CU$3+3,'Mortality Tables'!$N$1:$DN$1,0),FALSE)),"")</f>
        <v/>
      </c>
      <c r="CV268" s="685" t="str">
        <f>IFERROR((CU268+BE268*Contr_Rate)*(1+Inv_Return)*IF($D268=$C$1,VLOOKUP($T268,Male_Annuity_Tables,MATCH($BS$3+3,'Mortality Tables'!$N$1:$DN$1,0),FALSE),VLOOKUP($T268,Fe_Annuity_Tables,MATCH(CV$3+3,'Mortality Tables'!$N$1:$DN$1,0),FALSE)),"")</f>
        <v/>
      </c>
      <c r="CW268" s="685" t="str">
        <f>IFERROR((CV268+BF268*Contr_Rate)*(1+Inv_Return)*IF($D268=$C$1,VLOOKUP($T268,Male_Annuity_Tables,MATCH($BS$3+3,'Mortality Tables'!$N$1:$DN$1,0),FALSE),VLOOKUP($T268,Fe_Annuity_Tables,MATCH(CW$3+3,'Mortality Tables'!$N$1:$DN$1,0),FALSE)),"")</f>
        <v/>
      </c>
      <c r="CX268" s="685" t="str">
        <f>IFERROR((CW268+BG268*Contr_Rate)*(1+Inv_Return)*IF($D268=$C$1,VLOOKUP($T268,Male_Annuity_Tables,MATCH($BS$3+3,'Mortality Tables'!$N$1:$DN$1,0),FALSE),VLOOKUP($T268,Fe_Annuity_Tables,MATCH(CX$3+3,'Mortality Tables'!$N$1:$DN$1,0),FALSE)),"")</f>
        <v/>
      </c>
      <c r="CY268" s="685" t="str">
        <f>IFERROR((CX268+BH268*Contr_Rate)*(1+Inv_Return)*IF($D268=$C$1,VLOOKUP($T268,Male_Annuity_Tables,MATCH($BS$3+3,'Mortality Tables'!$N$1:$DN$1,0),FALSE),VLOOKUP($T268,Fe_Annuity_Tables,MATCH(CY$3+3,'Mortality Tables'!$N$1:$DN$1,0),FALSE)),"")</f>
        <v/>
      </c>
      <c r="CZ268" s="685" t="str">
        <f>IFERROR((CY268+BI268*Contr_Rate)*(1+Inv_Return)*IF($D268=$C$1,VLOOKUP($T268,Male_Annuity_Tables,MATCH($BS$3+3,'Mortality Tables'!$N$1:$DN$1,0),FALSE),VLOOKUP($T268,Fe_Annuity_Tables,MATCH(CZ$3+3,'Mortality Tables'!$N$1:$DN$1,0),FALSE)),"")</f>
        <v/>
      </c>
      <c r="DA268" s="685" t="str">
        <f>IFERROR((CZ268+BJ268*Contr_Rate)*(1+Inv_Return)*IF($D268=$C$1,VLOOKUP($T268,Male_Annuity_Tables,MATCH($BS$3+3,'Mortality Tables'!$N$1:$DN$1,0),FALSE),VLOOKUP($T268,Fe_Annuity_Tables,MATCH(DA$3+3,'Mortality Tables'!$N$1:$DN$1,0),FALSE)),"")</f>
        <v/>
      </c>
      <c r="DB268" s="685" t="str">
        <f>IFERROR((DA268+BK268*Contr_Rate)*(1+Inv_Return)*IF($D268=$C$1,VLOOKUP($T268,Male_Annuity_Tables,MATCH($BS$3+3,'Mortality Tables'!$N$1:$DN$1,0),FALSE),VLOOKUP($T268,Fe_Annuity_Tables,MATCH(DB$3+3,'Mortality Tables'!$N$1:$DN$1,0),FALSE)),"")</f>
        <v/>
      </c>
      <c r="DC268" s="685" t="str">
        <f>IFERROR((DB268+BL268*Contr_Rate)*(1+Inv_Return)*IF($D268=$C$1,VLOOKUP($T268,Male_Annuity_Tables,MATCH($BS$3+3,'Mortality Tables'!$N$1:$DN$1,0),FALSE),VLOOKUP($T268,Fe_Annuity_Tables,MATCH(DC$3+3,'Mortality Tables'!$N$1:$DN$1,0),FALSE)),"")</f>
        <v/>
      </c>
      <c r="DD268" s="685" t="str">
        <f>IFERROR((DC268+BM268*Contr_Rate)*(1+Inv_Return)*IF($D268=$C$1,VLOOKUP($T268,Male_Annuity_Tables,MATCH($BS$3+3,'Mortality Tables'!$N$1:$DN$1,0),FALSE),VLOOKUP($T268,Fe_Annuity_Tables,MATCH(DD$3+3,'Mortality Tables'!$N$1:$DN$1,0),FALSE)),"")</f>
        <v/>
      </c>
      <c r="DE268" s="685" t="str">
        <f>IFERROR((DD268+BN268*Contr_Rate)*(1+Inv_Return)*IF($D268=$C$1,VLOOKUP($T268,Male_Annuity_Tables,MATCH($BS$3+3,'Mortality Tables'!$N$1:$DN$1,0),FALSE),VLOOKUP($T268,Fe_Annuity_Tables,MATCH(DE$3+3,'Mortality Tables'!$N$1:$DN$1,0),FALSE)),"")</f>
        <v/>
      </c>
      <c r="DF268" s="685" t="str">
        <f>IFERROR((DE268+BO268*Contr_Rate)*(1+Inv_Return)*IF($D268=$C$1,VLOOKUP($T268,Male_Annuity_Tables,MATCH($BS$3+3,'Mortality Tables'!$N$1:$DN$1,0),FALSE),VLOOKUP($T268,Fe_Annuity_Tables,MATCH(DF$3+3,'Mortality Tables'!$N$1:$DN$1,0),FALSE)),"")</f>
        <v/>
      </c>
      <c r="DG268" s="685" t="str">
        <f>IFERROR((DF268+BP268*Contr_Rate)*(1+Inv_Return)*IF($D268=$C$1,VLOOKUP($T268,Male_Annuity_Tables,MATCH($BS$3+3,'Mortality Tables'!$N$1:$DN$1,0),FALSE),VLOOKUP($T268,Fe_Annuity_Tables,MATCH(DG$3+3,'Mortality Tables'!$N$1:$DN$1,0),FALSE)),"")</f>
        <v/>
      </c>
      <c r="DH268" s="685" t="str">
        <f>IFERROR((DG268+BQ268*Contr_Rate)*(1+Inv_Return)*IF($D268=$C$1,VLOOKUP($T268,Male_Annuity_Tables,MATCH($BS$3+3,'Mortality Tables'!$N$1:$DN$1,0),FALSE),VLOOKUP($T268,Fe_Annuity_Tables,MATCH(DH$3+3,'Mortality Tables'!$N$1:$DN$1,0),FALSE)),"")</f>
        <v/>
      </c>
      <c r="DJ268" s="686">
        <f t="shared" si="171"/>
        <v>1315564.5882828075</v>
      </c>
      <c r="DK268" s="680">
        <f t="shared" si="60"/>
        <v>8.8017766057058875</v>
      </c>
      <c r="DL268" s="686">
        <f t="shared" si="172"/>
        <v>100142.08649400187</v>
      </c>
      <c r="DM268" s="686">
        <f t="shared" si="132"/>
        <v>2932424.79795</v>
      </c>
      <c r="DN268" s="687">
        <f t="shared" si="173"/>
        <v>3.4149924855365159E-2</v>
      </c>
      <c r="DP268" s="688">
        <f t="shared" si="174"/>
        <v>75514.065149727292</v>
      </c>
      <c r="DQ268" s="688" t="str">
        <f t="shared" si="175"/>
        <v/>
      </c>
      <c r="DR268" s="688" t="str">
        <f t="shared" si="176"/>
        <v/>
      </c>
    </row>
    <row r="269" spans="1:122" s="657" customFormat="1" ht="14.5">
      <c r="A269" s="675" t="s">
        <v>1606</v>
      </c>
      <c r="B269" s="675" t="s">
        <v>1607</v>
      </c>
      <c r="C269" s="675" t="s">
        <v>541</v>
      </c>
      <c r="D269" s="675" t="s">
        <v>60</v>
      </c>
      <c r="E269" s="676">
        <v>23853</v>
      </c>
      <c r="F269" s="677">
        <v>39633</v>
      </c>
      <c r="G269" s="677">
        <v>41028</v>
      </c>
      <c r="H269" s="678">
        <v>369780</v>
      </c>
      <c r="I269" s="678">
        <v>25299.57</v>
      </c>
      <c r="J269" s="678">
        <v>30947.01</v>
      </c>
      <c r="K269" s="678">
        <v>31266.6</v>
      </c>
      <c r="L269" s="678">
        <v>87513.18</v>
      </c>
      <c r="M269" s="679">
        <f>IF(COUNTIF($A$4:A269,A269)=1,0,1)</f>
        <v>0</v>
      </c>
      <c r="N269" s="680" t="str">
        <f t="shared" si="165"/>
        <v>Okay</v>
      </c>
      <c r="O269" s="680" t="str">
        <f t="shared" si="166"/>
        <v>TRUE</v>
      </c>
      <c r="P269" s="680" t="b">
        <f t="shared" si="167"/>
        <v>1</v>
      </c>
      <c r="Q269" s="680" t="b">
        <f t="shared" si="76"/>
        <v>1</v>
      </c>
      <c r="R269" s="680" t="b">
        <f t="shared" si="77"/>
        <v>1</v>
      </c>
      <c r="S269" s="681">
        <f t="shared" si="168"/>
        <v>43.232876712328768</v>
      </c>
      <c r="T269" s="682">
        <f t="shared" si="78"/>
        <v>59</v>
      </c>
      <c r="U269" s="682">
        <f t="shared" si="161"/>
        <v>47</v>
      </c>
      <c r="V269" s="682">
        <f t="shared" si="79"/>
        <v>12.67945205479452</v>
      </c>
      <c r="W269" s="682">
        <f t="shared" si="169"/>
        <v>1</v>
      </c>
      <c r="X269" s="683">
        <f t="shared" si="170"/>
        <v>87513.18</v>
      </c>
      <c r="Y269" s="684">
        <f t="shared" si="123"/>
        <v>7.79E-3</v>
      </c>
      <c r="Z269" s="684">
        <f>IF($D269=$C$1,VLOOKUP($T269,Male_Annuity_Tables,MATCH($W269+2,'Mortality Tables'!$DS$1:$HT$1,0),FALSE),VLOOKUP($T269,Fe_Annuity_Tables,MATCH($W269+2,'Mortality Tables'!$M$1:$DN$1,0),FALSE))</f>
        <v>0.94259950000000003</v>
      </c>
      <c r="AA269" s="664"/>
      <c r="AB269" s="685">
        <f t="shared" si="164"/>
        <v>388620.29100000003</v>
      </c>
      <c r="AC269" s="685" t="str">
        <f t="shared" si="164"/>
        <v/>
      </c>
      <c r="AD269" s="685" t="str">
        <f t="shared" si="164"/>
        <v/>
      </c>
      <c r="AE269" s="685" t="str">
        <f t="shared" si="164"/>
        <v/>
      </c>
      <c r="AF269" s="685" t="str">
        <f t="shared" si="164"/>
        <v/>
      </c>
      <c r="AG269" s="685" t="str">
        <f t="shared" si="164"/>
        <v/>
      </c>
      <c r="AH269" s="685" t="str">
        <f t="shared" si="164"/>
        <v/>
      </c>
      <c r="AI269" s="685" t="str">
        <f t="shared" si="164"/>
        <v/>
      </c>
      <c r="AJ269" s="685" t="str">
        <f t="shared" si="164"/>
        <v/>
      </c>
      <c r="AK269" s="685" t="str">
        <f t="shared" si="164"/>
        <v/>
      </c>
      <c r="AL269" s="685" t="str">
        <f t="shared" si="164"/>
        <v/>
      </c>
      <c r="AM269" s="685" t="str">
        <f t="shared" si="164"/>
        <v/>
      </c>
      <c r="AN269" s="685" t="str">
        <f t="shared" si="164"/>
        <v/>
      </c>
      <c r="AO269" s="685" t="str">
        <f t="shared" si="164"/>
        <v/>
      </c>
      <c r="AP269" s="685" t="str">
        <f t="shared" si="164"/>
        <v/>
      </c>
      <c r="AQ269" s="685" t="str">
        <f t="shared" si="164"/>
        <v/>
      </c>
      <c r="AR269" s="685" t="str">
        <f t="shared" si="163"/>
        <v/>
      </c>
      <c r="AS269" s="685" t="str">
        <f t="shared" si="163"/>
        <v/>
      </c>
      <c r="AT269" s="685" t="str">
        <f t="shared" si="163"/>
        <v/>
      </c>
      <c r="AU269" s="685" t="str">
        <f t="shared" si="163"/>
        <v/>
      </c>
      <c r="AV269" s="685" t="str">
        <f t="shared" si="158"/>
        <v/>
      </c>
      <c r="AW269" s="685" t="str">
        <f t="shared" si="158"/>
        <v/>
      </c>
      <c r="AX269" s="685" t="str">
        <f t="shared" si="158"/>
        <v/>
      </c>
      <c r="AY269" s="685" t="str">
        <f t="shared" ref="AY269:BN318" si="177">IFERROR(IF($W269&gt;=AY$3,($H269*(1+Ann_Salary_Growth_Rate)^AY$3),""),0)</f>
        <v/>
      </c>
      <c r="AZ269" s="685" t="str">
        <f t="shared" si="177"/>
        <v/>
      </c>
      <c r="BA269" s="685" t="str">
        <f t="shared" si="177"/>
        <v/>
      </c>
      <c r="BB269" s="685" t="str">
        <f t="shared" si="177"/>
        <v/>
      </c>
      <c r="BC269" s="685" t="str">
        <f t="shared" si="177"/>
        <v/>
      </c>
      <c r="BD269" s="685" t="str">
        <f t="shared" si="177"/>
        <v/>
      </c>
      <c r="BE269" s="685" t="str">
        <f t="shared" si="177"/>
        <v/>
      </c>
      <c r="BF269" s="685" t="str">
        <f t="shared" si="177"/>
        <v/>
      </c>
      <c r="BG269" s="685" t="str">
        <f t="shared" si="177"/>
        <v/>
      </c>
      <c r="BH269" s="685" t="str">
        <f t="shared" si="177"/>
        <v/>
      </c>
      <c r="BI269" s="685" t="str">
        <f t="shared" si="157"/>
        <v/>
      </c>
      <c r="BJ269" s="685" t="str">
        <f t="shared" si="157"/>
        <v/>
      </c>
      <c r="BK269" s="685" t="str">
        <f t="shared" si="157"/>
        <v/>
      </c>
      <c r="BL269" s="685" t="str">
        <f t="shared" si="157"/>
        <v/>
      </c>
      <c r="BM269" s="685" t="str">
        <f t="shared" si="157"/>
        <v/>
      </c>
      <c r="BN269" s="685" t="str">
        <f t="shared" si="157"/>
        <v/>
      </c>
      <c r="BO269" s="685" t="str">
        <f t="shared" si="160"/>
        <v/>
      </c>
      <c r="BP269" s="685" t="str">
        <f t="shared" si="160"/>
        <v/>
      </c>
      <c r="BQ269" s="685" t="str">
        <f t="shared" si="160"/>
        <v/>
      </c>
      <c r="BR269" s="529"/>
      <c r="BS269" s="685">
        <f>IFERROR(($L269+AB269*Contr_Rate)*(1+Inv_Return)*IF($D269=$C$1,VLOOKUP($T269,Male_Annuity_Tables,MATCH($BS$3+3,'Mortality Tables'!$N$1:$DN$1,0),FALSE),VLOOKUP($T269,Fe_Annuity_Tables,MATCH(BS$3+3,'Mortality Tables'!$N$1:$DN$1,0),FALSE)),"")</f>
        <v>197702.18934892878</v>
      </c>
      <c r="BT269" s="685" t="str">
        <f>IFERROR(($BS269+AC269*Contr_Rate)*(1+Inv_Return)*IF($D269=$C$1,VLOOKUP($T269,Male_Annuity_Tables,MATCH($BS$3+3,'Mortality Tables'!$N$1:$DN$1,0),FALSE),VLOOKUP($T269,Fe_Annuity_Tables,MATCH(BT$3+3,'Mortality Tables'!$N$1:$DN$1,0),FALSE)),"")</f>
        <v/>
      </c>
      <c r="BU269" s="685" t="str">
        <f>IFERROR((BT269+AD269*Contr_Rate)*(1+Inv_Return)*IF($D269=$C$1,VLOOKUP($T269,Male_Annuity_Tables,MATCH($BS$3+3,'Mortality Tables'!$N$1:$DN$1,0),FALSE),VLOOKUP($T269,Fe_Annuity_Tables,MATCH(BU$3+3,'Mortality Tables'!$N$1:$DN$1,0),FALSE)),"")</f>
        <v/>
      </c>
      <c r="BV269" s="685" t="str">
        <f>IFERROR((BU269+AE269*Contr_Rate)*(1+Inv_Return)*IF($D269=$C$1,VLOOKUP($T269,Male_Annuity_Tables,MATCH($BS$3+3,'Mortality Tables'!$N$1:$DN$1,0),FALSE),VLOOKUP($T269,Fe_Annuity_Tables,MATCH(BV$3+3,'Mortality Tables'!$N$1:$DN$1,0),FALSE)),"")</f>
        <v/>
      </c>
      <c r="BW269" s="685" t="str">
        <f>IFERROR((BV269+AF269*Contr_Rate)*(1+Inv_Return)*IF($D269=$C$1,VLOOKUP($T269,Male_Annuity_Tables,MATCH($BS$3+3,'Mortality Tables'!$N$1:$DN$1,0),FALSE),VLOOKUP($T269,Fe_Annuity_Tables,MATCH(BW$3+3,'Mortality Tables'!$N$1:$DN$1,0),FALSE)),"")</f>
        <v/>
      </c>
      <c r="BX269" s="685" t="str">
        <f>IFERROR((BW269+AG269*Contr_Rate)*(1+Inv_Return)*IF($D269=$C$1,VLOOKUP($T269,Male_Annuity_Tables,MATCH($BS$3+3,'Mortality Tables'!$N$1:$DN$1,0),FALSE),VLOOKUP($T269,Fe_Annuity_Tables,MATCH(BX$3+3,'Mortality Tables'!$N$1:$DN$1,0),FALSE)),"")</f>
        <v/>
      </c>
      <c r="BY269" s="685" t="str">
        <f>IFERROR((BX269+AH269*Contr_Rate)*(1+Inv_Return)*IF($D269=$C$1,VLOOKUP($T269,Male_Annuity_Tables,MATCH($BS$3+3,'Mortality Tables'!$N$1:$DN$1,0),FALSE),VLOOKUP($T269,Fe_Annuity_Tables,MATCH(BY$3+3,'Mortality Tables'!$N$1:$DN$1,0),FALSE)),"")</f>
        <v/>
      </c>
      <c r="BZ269" s="685" t="str">
        <f>IFERROR((BY269+AI269*Contr_Rate)*(1+Inv_Return)*IF($D269=$C$1,VLOOKUP($T269,Male_Annuity_Tables,MATCH($BS$3+3,'Mortality Tables'!$N$1:$DN$1,0),FALSE),VLOOKUP($T269,Fe_Annuity_Tables,MATCH(BZ$3+3,'Mortality Tables'!$N$1:$DN$1,0),FALSE)),"")</f>
        <v/>
      </c>
      <c r="CA269" s="685" t="str">
        <f>IFERROR((BZ269+AJ269*Contr_Rate)*(1+Inv_Return)*IF($D269=$C$1,VLOOKUP($T269,Male_Annuity_Tables,MATCH($BS$3+3,'Mortality Tables'!$N$1:$DN$1,0),FALSE),VLOOKUP($T269,Fe_Annuity_Tables,MATCH(CA$3+3,'Mortality Tables'!$N$1:$DN$1,0),FALSE)),"")</f>
        <v/>
      </c>
      <c r="CB269" s="685" t="str">
        <f>IFERROR((CA269+AK269*Contr_Rate)*(1+Inv_Return)*IF($D269=$C$1,VLOOKUP($T269,Male_Annuity_Tables,MATCH($BS$3+3,'Mortality Tables'!$N$1:$DN$1,0),FALSE),VLOOKUP($T269,Fe_Annuity_Tables,MATCH(CB$3+3,'Mortality Tables'!$N$1:$DN$1,0),FALSE)),"")</f>
        <v/>
      </c>
      <c r="CC269" s="685" t="str">
        <f>IFERROR((CB269+AL269*Contr_Rate)*(1+Inv_Return)*IF($D269=$C$1,VLOOKUP($T269,Male_Annuity_Tables,MATCH($BS$3+3,'Mortality Tables'!$N$1:$DN$1,0),FALSE),VLOOKUP($T269,Fe_Annuity_Tables,MATCH(CC$3+3,'Mortality Tables'!$N$1:$DN$1,0),FALSE)),"")</f>
        <v/>
      </c>
      <c r="CD269" s="685" t="str">
        <f>IFERROR((CC269+AM269*Contr_Rate)*(1+Inv_Return)*IF($D269=$C$1,VLOOKUP($T269,Male_Annuity_Tables,MATCH($BS$3+3,'Mortality Tables'!$N$1:$DN$1,0),FALSE),VLOOKUP($T269,Fe_Annuity_Tables,MATCH(CD$3+3,'Mortality Tables'!$N$1:$DN$1,0),FALSE)),"")</f>
        <v/>
      </c>
      <c r="CE269" s="685" t="str">
        <f>IFERROR((CD269+AN269*Contr_Rate)*(1+Inv_Return)*IF($D269=$C$1,VLOOKUP($T269,Male_Annuity_Tables,MATCH($BS$3+3,'Mortality Tables'!$N$1:$DN$1,0),FALSE),VLOOKUP($T269,Fe_Annuity_Tables,MATCH(CE$3+3,'Mortality Tables'!$N$1:$DN$1,0),FALSE)),"")</f>
        <v/>
      </c>
      <c r="CF269" s="685" t="str">
        <f>IFERROR((CE269+AO269*Contr_Rate)*(1+Inv_Return)*IF($D269=$C$1,VLOOKUP($T269,Male_Annuity_Tables,MATCH($BS$3+3,'Mortality Tables'!$N$1:$DN$1,0),FALSE),VLOOKUP($T269,Fe_Annuity_Tables,MATCH(CF$3+3,'Mortality Tables'!$N$1:$DN$1,0),FALSE)),"")</f>
        <v/>
      </c>
      <c r="CG269" s="685" t="str">
        <f>IFERROR((CF269+AP269*Contr_Rate)*(1+Inv_Return)*IF($D269=$C$1,VLOOKUP($T269,Male_Annuity_Tables,MATCH($BS$3+3,'Mortality Tables'!$N$1:$DN$1,0),FALSE),VLOOKUP($T269,Fe_Annuity_Tables,MATCH(CG$3+3,'Mortality Tables'!$N$1:$DN$1,0),FALSE)),"")</f>
        <v/>
      </c>
      <c r="CH269" s="685" t="str">
        <f>IFERROR((CG269+AQ269*Contr_Rate)*(1+Inv_Return)*IF($D269=$C$1,VLOOKUP($T269,Male_Annuity_Tables,MATCH($BS$3+3,'Mortality Tables'!$N$1:$DN$1,0),FALSE),VLOOKUP($T269,Fe_Annuity_Tables,MATCH(CH$3+3,'Mortality Tables'!$N$1:$DN$1,0),FALSE)),"")</f>
        <v/>
      </c>
      <c r="CI269" s="685" t="str">
        <f>IFERROR((CH269+AR269*Contr_Rate)*(1+Inv_Return)*IF($D269=$C$1,VLOOKUP($T269,Male_Annuity_Tables,MATCH($BS$3+3,'Mortality Tables'!$N$1:$DN$1,0),FALSE),VLOOKUP($T269,Fe_Annuity_Tables,MATCH(CI$3+3,'Mortality Tables'!$N$1:$DN$1,0),FALSE)),"")</f>
        <v/>
      </c>
      <c r="CJ269" s="685" t="str">
        <f>IFERROR((CI269+AS269*Contr_Rate)*(1+Inv_Return)*IF($D269=$C$1,VLOOKUP($T269,Male_Annuity_Tables,MATCH($BS$3+3,'Mortality Tables'!$N$1:$DN$1,0),FALSE),VLOOKUP($T269,Fe_Annuity_Tables,MATCH(CJ$3+3,'Mortality Tables'!$N$1:$DN$1,0),FALSE)),"")</f>
        <v/>
      </c>
      <c r="CK269" s="685" t="str">
        <f>IFERROR((CJ269+AT269*Contr_Rate)*(1+Inv_Return)*IF($D269=$C$1,VLOOKUP($T269,Male_Annuity_Tables,MATCH($BS$3+3,'Mortality Tables'!$N$1:$DN$1,0),FALSE),VLOOKUP($T269,Fe_Annuity_Tables,MATCH(CK$3+3,'Mortality Tables'!$N$1:$DN$1,0),FALSE)),"")</f>
        <v/>
      </c>
      <c r="CL269" s="685" t="str">
        <f>IFERROR((CK269+AU269*Contr_Rate)*(1+Inv_Return)*IF($D269=$C$1,VLOOKUP($T269,Male_Annuity_Tables,MATCH($BS$3+3,'Mortality Tables'!$N$1:$DN$1,0),FALSE),VLOOKUP($T269,Fe_Annuity_Tables,MATCH(CL$3+3,'Mortality Tables'!$N$1:$DN$1,0),FALSE)),"")</f>
        <v/>
      </c>
      <c r="CM269" s="685" t="str">
        <f>IFERROR((CL269+AV269*Contr_Rate)*(1+Inv_Return)*IF($D269=$C$1,VLOOKUP($T269,Male_Annuity_Tables,MATCH($BS$3+3,'Mortality Tables'!$N$1:$DN$1,0),FALSE),VLOOKUP($T269,Fe_Annuity_Tables,MATCH(CM$3+3,'Mortality Tables'!$N$1:$DN$1,0),FALSE)),"")</f>
        <v/>
      </c>
      <c r="CN269" s="685" t="str">
        <f>IFERROR((CM269+AW269*Contr_Rate)*(1+Inv_Return)*IF($D269=$C$1,VLOOKUP($T269,Male_Annuity_Tables,MATCH($BS$3+3,'Mortality Tables'!$N$1:$DN$1,0),FALSE),VLOOKUP($T269,Fe_Annuity_Tables,MATCH(CN$3+3,'Mortality Tables'!$N$1:$DN$1,0),FALSE)),"")</f>
        <v/>
      </c>
      <c r="CO269" s="685" t="str">
        <f>IFERROR((CN269+AX269*Contr_Rate)*(1+Inv_Return)*IF($D269=$C$1,VLOOKUP($T269,Male_Annuity_Tables,MATCH($BS$3+3,'Mortality Tables'!$N$1:$DN$1,0),FALSE),VLOOKUP($T269,Fe_Annuity_Tables,MATCH(CO$3+3,'Mortality Tables'!$N$1:$DN$1,0),FALSE)),"")</f>
        <v/>
      </c>
      <c r="CP269" s="685" t="str">
        <f>IFERROR((CO269+AY269*Contr_Rate)*(1+Inv_Return)*IF($D269=$C$1,VLOOKUP($T269,Male_Annuity_Tables,MATCH($BS$3+3,'Mortality Tables'!$N$1:$DN$1,0),FALSE),VLOOKUP($T269,Fe_Annuity_Tables,MATCH(CP$3+3,'Mortality Tables'!$N$1:$DN$1,0),FALSE)),"")</f>
        <v/>
      </c>
      <c r="CQ269" s="685" t="str">
        <f>IFERROR((CP269+AZ269*Contr_Rate)*(1+Inv_Return)*IF($D269=$C$1,VLOOKUP($T269,Male_Annuity_Tables,MATCH($BS$3+3,'Mortality Tables'!$N$1:$DN$1,0),FALSE),VLOOKUP($T269,Fe_Annuity_Tables,MATCH(CQ$3+3,'Mortality Tables'!$N$1:$DN$1,0),FALSE)),"")</f>
        <v/>
      </c>
      <c r="CR269" s="685" t="str">
        <f>IFERROR((CQ269+BA269*Contr_Rate)*(1+Inv_Return)*IF($D269=$C$1,VLOOKUP($T269,Male_Annuity_Tables,MATCH($BS$3+3,'Mortality Tables'!$N$1:$DN$1,0),FALSE),VLOOKUP($T269,Fe_Annuity_Tables,MATCH(CR$3+3,'Mortality Tables'!$N$1:$DN$1,0),FALSE)),"")</f>
        <v/>
      </c>
      <c r="CS269" s="685" t="str">
        <f>IFERROR((CR269+BB269*Contr_Rate)*(1+Inv_Return)*IF($D269=$C$1,VLOOKUP($T269,Male_Annuity_Tables,MATCH($BS$3+3,'Mortality Tables'!$N$1:$DN$1,0),FALSE),VLOOKUP($T269,Fe_Annuity_Tables,MATCH(CS$3+3,'Mortality Tables'!$N$1:$DN$1,0),FALSE)),"")</f>
        <v/>
      </c>
      <c r="CT269" s="685" t="str">
        <f>IFERROR((CS269+BC269*Contr_Rate)*(1+Inv_Return)*IF($D269=$C$1,VLOOKUP($T269,Male_Annuity_Tables,MATCH($BS$3+3,'Mortality Tables'!$N$1:$DN$1,0),FALSE),VLOOKUP($T269,Fe_Annuity_Tables,MATCH(CT$3+3,'Mortality Tables'!$N$1:$DN$1,0),FALSE)),"")</f>
        <v/>
      </c>
      <c r="CU269" s="685" t="str">
        <f>IFERROR((CT269+BD269*Contr_Rate)*(1+Inv_Return)*IF($D269=$C$1,VLOOKUP($T269,Male_Annuity_Tables,MATCH($BS$3+3,'Mortality Tables'!$N$1:$DN$1,0),FALSE),VLOOKUP($T269,Fe_Annuity_Tables,MATCH(CU$3+3,'Mortality Tables'!$N$1:$DN$1,0),FALSE)),"")</f>
        <v/>
      </c>
      <c r="CV269" s="685" t="str">
        <f>IFERROR((CU269+BE269*Contr_Rate)*(1+Inv_Return)*IF($D269=$C$1,VLOOKUP($T269,Male_Annuity_Tables,MATCH($BS$3+3,'Mortality Tables'!$N$1:$DN$1,0),FALSE),VLOOKUP($T269,Fe_Annuity_Tables,MATCH(CV$3+3,'Mortality Tables'!$N$1:$DN$1,0),FALSE)),"")</f>
        <v/>
      </c>
      <c r="CW269" s="685" t="str">
        <f>IFERROR((CV269+BF269*Contr_Rate)*(1+Inv_Return)*IF($D269=$C$1,VLOOKUP($T269,Male_Annuity_Tables,MATCH($BS$3+3,'Mortality Tables'!$N$1:$DN$1,0),FALSE),VLOOKUP($T269,Fe_Annuity_Tables,MATCH(CW$3+3,'Mortality Tables'!$N$1:$DN$1,0),FALSE)),"")</f>
        <v/>
      </c>
      <c r="CX269" s="685" t="str">
        <f>IFERROR((CW269+BG269*Contr_Rate)*(1+Inv_Return)*IF($D269=$C$1,VLOOKUP($T269,Male_Annuity_Tables,MATCH($BS$3+3,'Mortality Tables'!$N$1:$DN$1,0),FALSE),VLOOKUP($T269,Fe_Annuity_Tables,MATCH(CX$3+3,'Mortality Tables'!$N$1:$DN$1,0),FALSE)),"")</f>
        <v/>
      </c>
      <c r="CY269" s="685" t="str">
        <f>IFERROR((CX269+BH269*Contr_Rate)*(1+Inv_Return)*IF($D269=$C$1,VLOOKUP($T269,Male_Annuity_Tables,MATCH($BS$3+3,'Mortality Tables'!$N$1:$DN$1,0),FALSE),VLOOKUP($T269,Fe_Annuity_Tables,MATCH(CY$3+3,'Mortality Tables'!$N$1:$DN$1,0),FALSE)),"")</f>
        <v/>
      </c>
      <c r="CZ269" s="685" t="str">
        <f>IFERROR((CY269+BI269*Contr_Rate)*(1+Inv_Return)*IF($D269=$C$1,VLOOKUP($T269,Male_Annuity_Tables,MATCH($BS$3+3,'Mortality Tables'!$N$1:$DN$1,0),FALSE),VLOOKUP($T269,Fe_Annuity_Tables,MATCH(CZ$3+3,'Mortality Tables'!$N$1:$DN$1,0),FALSE)),"")</f>
        <v/>
      </c>
      <c r="DA269" s="685" t="str">
        <f>IFERROR((CZ269+BJ269*Contr_Rate)*(1+Inv_Return)*IF($D269=$C$1,VLOOKUP($T269,Male_Annuity_Tables,MATCH($BS$3+3,'Mortality Tables'!$N$1:$DN$1,0),FALSE),VLOOKUP($T269,Fe_Annuity_Tables,MATCH(DA$3+3,'Mortality Tables'!$N$1:$DN$1,0),FALSE)),"")</f>
        <v/>
      </c>
      <c r="DB269" s="685" t="str">
        <f>IFERROR((DA269+BK269*Contr_Rate)*(1+Inv_Return)*IF($D269=$C$1,VLOOKUP($T269,Male_Annuity_Tables,MATCH($BS$3+3,'Mortality Tables'!$N$1:$DN$1,0),FALSE),VLOOKUP($T269,Fe_Annuity_Tables,MATCH(DB$3+3,'Mortality Tables'!$N$1:$DN$1,0),FALSE)),"")</f>
        <v/>
      </c>
      <c r="DC269" s="685" t="str">
        <f>IFERROR((DB269+BL269*Contr_Rate)*(1+Inv_Return)*IF($D269=$C$1,VLOOKUP($T269,Male_Annuity_Tables,MATCH($BS$3+3,'Mortality Tables'!$N$1:$DN$1,0),FALSE),VLOOKUP($T269,Fe_Annuity_Tables,MATCH(DC$3+3,'Mortality Tables'!$N$1:$DN$1,0),FALSE)),"")</f>
        <v/>
      </c>
      <c r="DD269" s="685" t="str">
        <f>IFERROR((DC269+BM269*Contr_Rate)*(1+Inv_Return)*IF($D269=$C$1,VLOOKUP($T269,Male_Annuity_Tables,MATCH($BS$3+3,'Mortality Tables'!$N$1:$DN$1,0),FALSE),VLOOKUP($T269,Fe_Annuity_Tables,MATCH(DD$3+3,'Mortality Tables'!$N$1:$DN$1,0),FALSE)),"")</f>
        <v/>
      </c>
      <c r="DE269" s="685" t="str">
        <f>IFERROR((DD269+BN269*Contr_Rate)*(1+Inv_Return)*IF($D269=$C$1,VLOOKUP($T269,Male_Annuity_Tables,MATCH($BS$3+3,'Mortality Tables'!$N$1:$DN$1,0),FALSE),VLOOKUP($T269,Fe_Annuity_Tables,MATCH(DE$3+3,'Mortality Tables'!$N$1:$DN$1,0),FALSE)),"")</f>
        <v/>
      </c>
      <c r="DF269" s="685" t="str">
        <f>IFERROR((DE269+BO269*Contr_Rate)*(1+Inv_Return)*IF($D269=$C$1,VLOOKUP($T269,Male_Annuity_Tables,MATCH($BS$3+3,'Mortality Tables'!$N$1:$DN$1,0),FALSE),VLOOKUP($T269,Fe_Annuity_Tables,MATCH(DF$3+3,'Mortality Tables'!$N$1:$DN$1,0),FALSE)),"")</f>
        <v/>
      </c>
      <c r="DG269" s="685" t="str">
        <f>IFERROR((DF269+BP269*Contr_Rate)*(1+Inv_Return)*IF($D269=$C$1,VLOOKUP($T269,Male_Annuity_Tables,MATCH($BS$3+3,'Mortality Tables'!$N$1:$DN$1,0),FALSE),VLOOKUP($T269,Fe_Annuity_Tables,MATCH(DG$3+3,'Mortality Tables'!$N$1:$DN$1,0),FALSE)),"")</f>
        <v/>
      </c>
      <c r="DH269" s="685" t="str">
        <f>IFERROR((DG269+BQ269*Contr_Rate)*(1+Inv_Return)*IF($D269=$C$1,VLOOKUP($T269,Male_Annuity_Tables,MATCH($BS$3+3,'Mortality Tables'!$N$1:$DN$1,0),FALSE),VLOOKUP($T269,Fe_Annuity_Tables,MATCH(DH$3+3,'Mortality Tables'!$N$1:$DN$1,0),FALSE)),"")</f>
        <v/>
      </c>
      <c r="DJ269" s="686">
        <f t="shared" si="171"/>
        <v>197702.18934892878</v>
      </c>
      <c r="DK269" s="680">
        <f t="shared" si="60"/>
        <v>8.8017766057058875</v>
      </c>
      <c r="DL269" s="686">
        <f t="shared" si="172"/>
        <v>15049.287524283762</v>
      </c>
      <c r="DM269" s="686">
        <f t="shared" si="132"/>
        <v>388620.29100000003</v>
      </c>
      <c r="DN269" s="687">
        <f t="shared" si="173"/>
        <v>3.8724914454566557E-2</v>
      </c>
      <c r="DP269" s="688">
        <f t="shared" si="174"/>
        <v>11348.204519723186</v>
      </c>
      <c r="DQ269" s="688" t="str">
        <f t="shared" si="175"/>
        <v/>
      </c>
      <c r="DR269" s="688" t="str">
        <f t="shared" si="176"/>
        <v/>
      </c>
    </row>
    <row r="270" spans="1:122" s="657" customFormat="1" ht="14.5">
      <c r="A270" s="675" t="s">
        <v>1608</v>
      </c>
      <c r="B270" s="675" t="s">
        <v>1609</v>
      </c>
      <c r="C270" s="675" t="s">
        <v>115</v>
      </c>
      <c r="D270" s="675" t="s">
        <v>60</v>
      </c>
      <c r="E270" s="676">
        <v>30158</v>
      </c>
      <c r="F270" s="677">
        <v>44808</v>
      </c>
      <c r="G270" s="677">
        <v>45034</v>
      </c>
      <c r="H270" s="678">
        <v>1413715</v>
      </c>
      <c r="I270" s="678">
        <v>139043.87</v>
      </c>
      <c r="J270" s="678">
        <v>126025.91</v>
      </c>
      <c r="K270" s="678">
        <v>30993.55</v>
      </c>
      <c r="L270" s="678">
        <v>296063.33</v>
      </c>
      <c r="M270" s="679">
        <f>IF(COUNTIF($A$4:A270,A270)=1,0,1)</f>
        <v>0</v>
      </c>
      <c r="N270" s="680" t="str">
        <f t="shared" si="165"/>
        <v>Okay</v>
      </c>
      <c r="O270" s="680" t="str">
        <f t="shared" si="166"/>
        <v>TRUE</v>
      </c>
      <c r="P270" s="680" t="b">
        <f t="shared" si="167"/>
        <v>1</v>
      </c>
      <c r="Q270" s="680" t="b">
        <f t="shared" si="76"/>
        <v>1</v>
      </c>
      <c r="R270" s="680" t="b">
        <f t="shared" si="77"/>
        <v>1</v>
      </c>
      <c r="S270" s="681">
        <f t="shared" si="168"/>
        <v>40.136986301369866</v>
      </c>
      <c r="T270" s="682">
        <f t="shared" si="78"/>
        <v>42</v>
      </c>
      <c r="U270" s="682">
        <f t="shared" si="161"/>
        <v>40</v>
      </c>
      <c r="V270" s="682">
        <f t="shared" si="79"/>
        <v>1.704109589041096</v>
      </c>
      <c r="W270" s="682">
        <f t="shared" si="169"/>
        <v>18</v>
      </c>
      <c r="X270" s="683">
        <f t="shared" si="170"/>
        <v>5329139.9400000004</v>
      </c>
      <c r="Y270" s="684">
        <f t="shared" si="123"/>
        <v>2.16E-3</v>
      </c>
      <c r="Z270" s="684">
        <f>IF($D270=$C$1,VLOOKUP($T270,Male_Annuity_Tables,MATCH($W270+2,'Mortality Tables'!$DS$1:$HT$1,0),FALSE),VLOOKUP($T270,Fe_Annuity_Tables,MATCH($W270+2,'Mortality Tables'!$M$1:$DN$1,0),FALSE))</f>
        <v>0.11525114335569715</v>
      </c>
      <c r="AA270" s="664"/>
      <c r="AB270" s="685">
        <f t="shared" si="164"/>
        <v>1485743.7792500001</v>
      </c>
      <c r="AC270" s="685">
        <f t="shared" si="164"/>
        <v>1561442.4248027876</v>
      </c>
      <c r="AD270" s="685">
        <f t="shared" si="164"/>
        <v>1640997.9163464897</v>
      </c>
      <c r="AE270" s="685">
        <f t="shared" si="164"/>
        <v>1724606.7601843434</v>
      </c>
      <c r="AF270" s="685">
        <f t="shared" si="164"/>
        <v>1812475.4746157357</v>
      </c>
      <c r="AG270" s="685">
        <f t="shared" si="164"/>
        <v>1904821.1000474077</v>
      </c>
      <c r="AH270" s="685">
        <f t="shared" si="164"/>
        <v>2001871.7350948229</v>
      </c>
      <c r="AI270" s="685">
        <f t="shared" si="164"/>
        <v>2103867.0999979042</v>
      </c>
      <c r="AJ270" s="685">
        <f t="shared" si="164"/>
        <v>2211059.1287427978</v>
      </c>
      <c r="AK270" s="685">
        <f t="shared" si="164"/>
        <v>2323712.5913522434</v>
      </c>
      <c r="AL270" s="685">
        <f t="shared" si="164"/>
        <v>2442105.7478816402</v>
      </c>
      <c r="AM270" s="685">
        <f t="shared" si="164"/>
        <v>2566531.0357362097</v>
      </c>
      <c r="AN270" s="685">
        <f t="shared" si="164"/>
        <v>2697295.7920069695</v>
      </c>
      <c r="AO270" s="685">
        <f t="shared" si="164"/>
        <v>2834723.0126097249</v>
      </c>
      <c r="AP270" s="685">
        <f t="shared" si="164"/>
        <v>2979152.1501021907</v>
      </c>
      <c r="AQ270" s="685">
        <f t="shared" si="164"/>
        <v>3130939.9521498969</v>
      </c>
      <c r="AR270" s="685">
        <f t="shared" si="163"/>
        <v>3290461.3427119348</v>
      </c>
      <c r="AS270" s="685">
        <f t="shared" si="163"/>
        <v>3458110.3481231076</v>
      </c>
      <c r="AT270" s="685" t="str">
        <f t="shared" si="163"/>
        <v/>
      </c>
      <c r="AU270" s="685" t="str">
        <f t="shared" si="163"/>
        <v/>
      </c>
      <c r="AV270" s="685" t="str">
        <f t="shared" si="163"/>
        <v/>
      </c>
      <c r="AW270" s="685" t="str">
        <f t="shared" si="163"/>
        <v/>
      </c>
      <c r="AX270" s="685" t="str">
        <f t="shared" si="163"/>
        <v/>
      </c>
      <c r="AY270" s="685" t="str">
        <f t="shared" si="163"/>
        <v/>
      </c>
      <c r="AZ270" s="685" t="str">
        <f t="shared" si="163"/>
        <v/>
      </c>
      <c r="BA270" s="685" t="str">
        <f t="shared" si="163"/>
        <v/>
      </c>
      <c r="BB270" s="685" t="str">
        <f t="shared" si="163"/>
        <v/>
      </c>
      <c r="BC270" s="685" t="str">
        <f t="shared" si="163"/>
        <v/>
      </c>
      <c r="BD270" s="685" t="str">
        <f t="shared" si="163"/>
        <v/>
      </c>
      <c r="BE270" s="685" t="str">
        <f t="shared" si="163"/>
        <v/>
      </c>
      <c r="BF270" s="685" t="str">
        <f t="shared" si="163"/>
        <v/>
      </c>
      <c r="BG270" s="685" t="str">
        <f t="shared" si="177"/>
        <v/>
      </c>
      <c r="BH270" s="685" t="str">
        <f t="shared" si="177"/>
        <v/>
      </c>
      <c r="BI270" s="685" t="str">
        <f t="shared" si="157"/>
        <v/>
      </c>
      <c r="BJ270" s="685" t="str">
        <f t="shared" si="157"/>
        <v/>
      </c>
      <c r="BK270" s="685" t="str">
        <f t="shared" si="157"/>
        <v/>
      </c>
      <c r="BL270" s="685" t="str">
        <f t="shared" si="157"/>
        <v/>
      </c>
      <c r="BM270" s="685" t="str">
        <f t="shared" si="157"/>
        <v/>
      </c>
      <c r="BN270" s="685" t="str">
        <f t="shared" si="157"/>
        <v/>
      </c>
      <c r="BO270" s="685" t="str">
        <f t="shared" si="160"/>
        <v/>
      </c>
      <c r="BP270" s="685" t="str">
        <f t="shared" si="160"/>
        <v/>
      </c>
      <c r="BQ270" s="685" t="str">
        <f t="shared" si="160"/>
        <v/>
      </c>
      <c r="BR270" s="529"/>
      <c r="BS270" s="685">
        <f>IFERROR(($L270+AB270*Contr_Rate)*(1+Inv_Return)*IF($D270=$C$1,VLOOKUP($T270,Male_Annuity_Tables,MATCH($BS$3+3,'Mortality Tables'!$N$1:$DN$1,0),FALSE),VLOOKUP($T270,Fe_Annuity_Tables,MATCH(BS$3+3,'Mortality Tables'!$N$1:$DN$1,0),FALSE)),"")</f>
        <v>646549.18271295738</v>
      </c>
      <c r="BT270" s="685">
        <f>IFERROR(($BS270+AC270*Contr_Rate)*(1+Inv_Return)*IF($D270=$C$1,VLOOKUP($T270,Male_Annuity_Tables,MATCH($BS$3+3,'Mortality Tables'!$N$1:$DN$1,0),FALSE),VLOOKUP($T270,Fe_Annuity_Tables,MATCH(BT$3+3,'Mortality Tables'!$N$1:$DN$1,0),FALSE)),"")</f>
        <v>824164.18006589822</v>
      </c>
      <c r="BU270" s="685">
        <f>IFERROR((BT270+AD270*Contr_Rate)*(1+Inv_Return)*IF($D270=$C$1,VLOOKUP($T270,Male_Annuity_Tables,MATCH($BS$3+3,'Mortality Tables'!$N$1:$DN$1,0),FALSE),VLOOKUP($T270,Fe_Annuity_Tables,MATCH(BU$3+3,'Mortality Tables'!$N$1:$DN$1,0),FALSE)),"")</f>
        <v>825103.35530887509</v>
      </c>
      <c r="BV270" s="685">
        <f>IFERROR((BU270+AE270*Contr_Rate)*(1+Inv_Return)*IF($D270=$C$1,VLOOKUP($T270,Male_Annuity_Tables,MATCH($BS$3+3,'Mortality Tables'!$N$1:$DN$1,0),FALSE),VLOOKUP($T270,Fe_Annuity_Tables,MATCH(BV$3+3,'Mortality Tables'!$N$1:$DN$1,0),FALSE)),"")</f>
        <v>713334.14670252567</v>
      </c>
      <c r="BW270" s="685">
        <f>IFERROR((BV270+AF270*Contr_Rate)*(1+Inv_Return)*IF($D270=$C$1,VLOOKUP($T270,Male_Annuity_Tables,MATCH($BS$3+3,'Mortality Tables'!$N$1:$DN$1,0),FALSE),VLOOKUP($T270,Fe_Annuity_Tables,MATCH(BW$3+3,'Mortality Tables'!$N$1:$DN$1,0),FALSE)),"")</f>
        <v>566169.47543598257</v>
      </c>
      <c r="BX270" s="685">
        <f>IFERROR((BW270+AG270*Contr_Rate)*(1+Inv_Return)*IF($D270=$C$1,VLOOKUP($T270,Male_Annuity_Tables,MATCH($BS$3+3,'Mortality Tables'!$N$1:$DN$1,0),FALSE),VLOOKUP($T270,Fe_Annuity_Tables,MATCH(BX$3+3,'Mortality Tables'!$N$1:$DN$1,0),FALSE)),"")</f>
        <v>434195.8144810237</v>
      </c>
      <c r="BY270" s="685">
        <f>IFERROR((BX270+AH270*Contr_Rate)*(1+Inv_Return)*IF($D270=$C$1,VLOOKUP($T270,Male_Annuity_Tables,MATCH($BS$3+3,'Mortality Tables'!$N$1:$DN$1,0),FALSE),VLOOKUP($T270,Fe_Annuity_Tables,MATCH(BY$3+3,'Mortality Tables'!$N$1:$DN$1,0),FALSE)),"")</f>
        <v>334609.33755176421</v>
      </c>
      <c r="BZ270" s="685">
        <f>IFERROR((BY270+AI270*Contr_Rate)*(1+Inv_Return)*IF($D270=$C$1,VLOOKUP($T270,Male_Annuity_Tables,MATCH($BS$3+3,'Mortality Tables'!$N$1:$DN$1,0),FALSE),VLOOKUP($T270,Fe_Annuity_Tables,MATCH(BZ$3+3,'Mortality Tables'!$N$1:$DN$1,0),FALSE)),"")</f>
        <v>264531.84367394552</v>
      </c>
      <c r="CA270" s="685">
        <f>IFERROR((BZ270+AJ270*Contr_Rate)*(1+Inv_Return)*IF($D270=$C$1,VLOOKUP($T270,Male_Annuity_Tables,MATCH($BS$3+3,'Mortality Tables'!$N$1:$DN$1,0),FALSE),VLOOKUP($T270,Fe_Annuity_Tables,MATCH(CA$3+3,'Mortality Tables'!$N$1:$DN$1,0),FALSE)),"")</f>
        <v>227870.73264525839</v>
      </c>
      <c r="CB270" s="685">
        <f>IFERROR((CA270+AK270*Contr_Rate)*(1+Inv_Return)*IF($D270=$C$1,VLOOKUP($T270,Male_Annuity_Tables,MATCH($BS$3+3,'Mortality Tables'!$N$1:$DN$1,0),FALSE),VLOOKUP($T270,Fe_Annuity_Tables,MATCH(CB$3+3,'Mortality Tables'!$N$1:$DN$1,0),FALSE)),"")</f>
        <v>203622.36509379646</v>
      </c>
      <c r="CC270" s="685">
        <f>IFERROR((CB270+AL270*Contr_Rate)*(1+Inv_Return)*IF($D270=$C$1,VLOOKUP($T270,Male_Annuity_Tables,MATCH($BS$3+3,'Mortality Tables'!$N$1:$DN$1,0),FALSE),VLOOKUP($T270,Fe_Annuity_Tables,MATCH(CC$3+3,'Mortality Tables'!$N$1:$DN$1,0),FALSE)),"")</f>
        <v>184682.28052438903</v>
      </c>
      <c r="CD270" s="685">
        <f>IFERROR((CC270+AM270*Contr_Rate)*(1+Inv_Return)*IF($D270=$C$1,VLOOKUP($T270,Male_Annuity_Tables,MATCH($BS$3+3,'Mortality Tables'!$N$1:$DN$1,0),FALSE),VLOOKUP($T270,Fe_Annuity_Tables,MATCH(CD$3+3,'Mortality Tables'!$N$1:$DN$1,0),FALSE)),"")</f>
        <v>168678.46457165768</v>
      </c>
      <c r="CE270" s="685">
        <f>IFERROR((CD270+AN270*Contr_Rate)*(1+Inv_Return)*IF($D270=$C$1,VLOOKUP($T270,Male_Annuity_Tables,MATCH($BS$3+3,'Mortality Tables'!$N$1:$DN$1,0),FALSE),VLOOKUP($T270,Fe_Annuity_Tables,MATCH(CE$3+3,'Mortality Tables'!$N$1:$DN$1,0),FALSE)),"")</f>
        <v>154710.96960987468</v>
      </c>
      <c r="CF270" s="685">
        <f>IFERROR((CE270+AO270*Contr_Rate)*(1+Inv_Return)*IF($D270=$C$1,VLOOKUP($T270,Male_Annuity_Tables,MATCH($BS$3+3,'Mortality Tables'!$N$1:$DN$1,0),FALSE),VLOOKUP($T270,Fe_Annuity_Tables,MATCH(CF$3+3,'Mortality Tables'!$N$1:$DN$1,0),FALSE)),"")</f>
        <v>150237.32289291205</v>
      </c>
      <c r="CG270" s="685">
        <f>IFERROR((CF270+AP270*Contr_Rate)*(1+Inv_Return)*IF($D270=$C$1,VLOOKUP($T270,Male_Annuity_Tables,MATCH($BS$3+3,'Mortality Tables'!$N$1:$DN$1,0),FALSE),VLOOKUP($T270,Fe_Annuity_Tables,MATCH(CG$3+3,'Mortality Tables'!$N$1:$DN$1,0),FALSE)),"")</f>
        <v>147353.3190943728</v>
      </c>
      <c r="CH270" s="685">
        <f>IFERROR((CG270+AQ270*Contr_Rate)*(1+Inv_Return)*IF($D270=$C$1,VLOOKUP($T270,Male_Annuity_Tables,MATCH($BS$3+3,'Mortality Tables'!$N$1:$DN$1,0),FALSE),VLOOKUP($T270,Fe_Annuity_Tables,MATCH(CH$3+3,'Mortality Tables'!$N$1:$DN$1,0),FALSE)),"")</f>
        <v>144753.36984179728</v>
      </c>
      <c r="CI270" s="685">
        <f>IFERROR((CH270+AR270*Contr_Rate)*(1+Inv_Return)*IF($D270=$C$1,VLOOKUP($T270,Male_Annuity_Tables,MATCH($BS$3+3,'Mortality Tables'!$N$1:$DN$1,0),FALSE),VLOOKUP($T270,Fe_Annuity_Tables,MATCH(CI$3+3,'Mortality Tables'!$N$1:$DN$1,0),FALSE)),"")</f>
        <v>142221.66828376008</v>
      </c>
      <c r="CJ270" s="685">
        <f>IFERROR((CI270+AS270*Contr_Rate)*(1+Inv_Return)*IF($D270=$C$1,VLOOKUP($T270,Male_Annuity_Tables,MATCH($BS$3+3,'Mortality Tables'!$N$1:$DN$1,0),FALSE),VLOOKUP($T270,Fe_Annuity_Tables,MATCH(CJ$3+3,'Mortality Tables'!$N$1:$DN$1,0),FALSE)),"")</f>
        <v>139714.98860965049</v>
      </c>
      <c r="CK270" s="685" t="str">
        <f>IFERROR((CJ270+AT270*Contr_Rate)*(1+Inv_Return)*IF($D270=$C$1,VLOOKUP($T270,Male_Annuity_Tables,MATCH($BS$3+3,'Mortality Tables'!$N$1:$DN$1,0),FALSE),VLOOKUP($T270,Fe_Annuity_Tables,MATCH(CK$3+3,'Mortality Tables'!$N$1:$DN$1,0),FALSE)),"")</f>
        <v/>
      </c>
      <c r="CL270" s="685" t="str">
        <f>IFERROR((CK270+AU270*Contr_Rate)*(1+Inv_Return)*IF($D270=$C$1,VLOOKUP($T270,Male_Annuity_Tables,MATCH($BS$3+3,'Mortality Tables'!$N$1:$DN$1,0),FALSE),VLOOKUP($T270,Fe_Annuity_Tables,MATCH(CL$3+3,'Mortality Tables'!$N$1:$DN$1,0),FALSE)),"")</f>
        <v/>
      </c>
      <c r="CM270" s="685" t="str">
        <f>IFERROR((CL270+AV270*Contr_Rate)*(1+Inv_Return)*IF($D270=$C$1,VLOOKUP($T270,Male_Annuity_Tables,MATCH($BS$3+3,'Mortality Tables'!$N$1:$DN$1,0),FALSE),VLOOKUP($T270,Fe_Annuity_Tables,MATCH(CM$3+3,'Mortality Tables'!$N$1:$DN$1,0),FALSE)),"")</f>
        <v/>
      </c>
      <c r="CN270" s="685" t="str">
        <f>IFERROR((CM270+AW270*Contr_Rate)*(1+Inv_Return)*IF($D270=$C$1,VLOOKUP($T270,Male_Annuity_Tables,MATCH($BS$3+3,'Mortality Tables'!$N$1:$DN$1,0),FALSE),VLOOKUP($T270,Fe_Annuity_Tables,MATCH(CN$3+3,'Mortality Tables'!$N$1:$DN$1,0),FALSE)),"")</f>
        <v/>
      </c>
      <c r="CO270" s="685" t="str">
        <f>IFERROR((CN270+AX270*Contr_Rate)*(1+Inv_Return)*IF($D270=$C$1,VLOOKUP($T270,Male_Annuity_Tables,MATCH($BS$3+3,'Mortality Tables'!$N$1:$DN$1,0),FALSE),VLOOKUP($T270,Fe_Annuity_Tables,MATCH(CO$3+3,'Mortality Tables'!$N$1:$DN$1,0),FALSE)),"")</f>
        <v/>
      </c>
      <c r="CP270" s="685" t="str">
        <f>IFERROR((CO270+AY270*Contr_Rate)*(1+Inv_Return)*IF($D270=$C$1,VLOOKUP($T270,Male_Annuity_Tables,MATCH($BS$3+3,'Mortality Tables'!$N$1:$DN$1,0),FALSE),VLOOKUP($T270,Fe_Annuity_Tables,MATCH(CP$3+3,'Mortality Tables'!$N$1:$DN$1,0),FALSE)),"")</f>
        <v/>
      </c>
      <c r="CQ270" s="685" t="str">
        <f>IFERROR((CP270+AZ270*Contr_Rate)*(1+Inv_Return)*IF($D270=$C$1,VLOOKUP($T270,Male_Annuity_Tables,MATCH($BS$3+3,'Mortality Tables'!$N$1:$DN$1,0),FALSE),VLOOKUP($T270,Fe_Annuity_Tables,MATCH(CQ$3+3,'Mortality Tables'!$N$1:$DN$1,0),FALSE)),"")</f>
        <v/>
      </c>
      <c r="CR270" s="685" t="str">
        <f>IFERROR((CQ270+BA270*Contr_Rate)*(1+Inv_Return)*IF($D270=$C$1,VLOOKUP($T270,Male_Annuity_Tables,MATCH($BS$3+3,'Mortality Tables'!$N$1:$DN$1,0),FALSE),VLOOKUP($T270,Fe_Annuity_Tables,MATCH(CR$3+3,'Mortality Tables'!$N$1:$DN$1,0),FALSE)),"")</f>
        <v/>
      </c>
      <c r="CS270" s="685" t="str">
        <f>IFERROR((CR270+BB270*Contr_Rate)*(1+Inv_Return)*IF($D270=$C$1,VLOOKUP($T270,Male_Annuity_Tables,MATCH($BS$3+3,'Mortality Tables'!$N$1:$DN$1,0),FALSE),VLOOKUP($T270,Fe_Annuity_Tables,MATCH(CS$3+3,'Mortality Tables'!$N$1:$DN$1,0),FALSE)),"")</f>
        <v/>
      </c>
      <c r="CT270" s="685" t="str">
        <f>IFERROR((CS270+BC270*Contr_Rate)*(1+Inv_Return)*IF($D270=$C$1,VLOOKUP($T270,Male_Annuity_Tables,MATCH($BS$3+3,'Mortality Tables'!$N$1:$DN$1,0),FALSE),VLOOKUP($T270,Fe_Annuity_Tables,MATCH(CT$3+3,'Mortality Tables'!$N$1:$DN$1,0),FALSE)),"")</f>
        <v/>
      </c>
      <c r="CU270" s="685" t="str">
        <f>IFERROR((CT270+BD270*Contr_Rate)*(1+Inv_Return)*IF($D270=$C$1,VLOOKUP($T270,Male_Annuity_Tables,MATCH($BS$3+3,'Mortality Tables'!$N$1:$DN$1,0),FALSE),VLOOKUP($T270,Fe_Annuity_Tables,MATCH(CU$3+3,'Mortality Tables'!$N$1:$DN$1,0),FALSE)),"")</f>
        <v/>
      </c>
      <c r="CV270" s="685" t="str">
        <f>IFERROR((CU270+BE270*Contr_Rate)*(1+Inv_Return)*IF($D270=$C$1,VLOOKUP($T270,Male_Annuity_Tables,MATCH($BS$3+3,'Mortality Tables'!$N$1:$DN$1,0),FALSE),VLOOKUP($T270,Fe_Annuity_Tables,MATCH(CV$3+3,'Mortality Tables'!$N$1:$DN$1,0),FALSE)),"")</f>
        <v/>
      </c>
      <c r="CW270" s="685" t="str">
        <f>IFERROR((CV270+BF270*Contr_Rate)*(1+Inv_Return)*IF($D270=$C$1,VLOOKUP($T270,Male_Annuity_Tables,MATCH($BS$3+3,'Mortality Tables'!$N$1:$DN$1,0),FALSE),VLOOKUP($T270,Fe_Annuity_Tables,MATCH(CW$3+3,'Mortality Tables'!$N$1:$DN$1,0),FALSE)),"")</f>
        <v/>
      </c>
      <c r="CX270" s="685" t="str">
        <f>IFERROR((CW270+BG270*Contr_Rate)*(1+Inv_Return)*IF($D270=$C$1,VLOOKUP($T270,Male_Annuity_Tables,MATCH($BS$3+3,'Mortality Tables'!$N$1:$DN$1,0),FALSE),VLOOKUP($T270,Fe_Annuity_Tables,MATCH(CX$3+3,'Mortality Tables'!$N$1:$DN$1,0),FALSE)),"")</f>
        <v/>
      </c>
      <c r="CY270" s="685" t="str">
        <f>IFERROR((CX270+BH270*Contr_Rate)*(1+Inv_Return)*IF($D270=$C$1,VLOOKUP($T270,Male_Annuity_Tables,MATCH($BS$3+3,'Mortality Tables'!$N$1:$DN$1,0),FALSE),VLOOKUP($T270,Fe_Annuity_Tables,MATCH(CY$3+3,'Mortality Tables'!$N$1:$DN$1,0),FALSE)),"")</f>
        <v/>
      </c>
      <c r="CZ270" s="685" t="str">
        <f>IFERROR((CY270+BI270*Contr_Rate)*(1+Inv_Return)*IF($D270=$C$1,VLOOKUP($T270,Male_Annuity_Tables,MATCH($BS$3+3,'Mortality Tables'!$N$1:$DN$1,0),FALSE),VLOOKUP($T270,Fe_Annuity_Tables,MATCH(CZ$3+3,'Mortality Tables'!$N$1:$DN$1,0),FALSE)),"")</f>
        <v/>
      </c>
      <c r="DA270" s="685" t="str">
        <f>IFERROR((CZ270+BJ270*Contr_Rate)*(1+Inv_Return)*IF($D270=$C$1,VLOOKUP($T270,Male_Annuity_Tables,MATCH($BS$3+3,'Mortality Tables'!$N$1:$DN$1,0),FALSE),VLOOKUP($T270,Fe_Annuity_Tables,MATCH(DA$3+3,'Mortality Tables'!$N$1:$DN$1,0),FALSE)),"")</f>
        <v/>
      </c>
      <c r="DB270" s="685" t="str">
        <f>IFERROR((DA270+BK270*Contr_Rate)*(1+Inv_Return)*IF($D270=$C$1,VLOOKUP($T270,Male_Annuity_Tables,MATCH($BS$3+3,'Mortality Tables'!$N$1:$DN$1,0),FALSE),VLOOKUP($T270,Fe_Annuity_Tables,MATCH(DB$3+3,'Mortality Tables'!$N$1:$DN$1,0),FALSE)),"")</f>
        <v/>
      </c>
      <c r="DC270" s="685" t="str">
        <f>IFERROR((DB270+BL270*Contr_Rate)*(1+Inv_Return)*IF($D270=$C$1,VLOOKUP($T270,Male_Annuity_Tables,MATCH($BS$3+3,'Mortality Tables'!$N$1:$DN$1,0),FALSE),VLOOKUP($T270,Fe_Annuity_Tables,MATCH(DC$3+3,'Mortality Tables'!$N$1:$DN$1,0),FALSE)),"")</f>
        <v/>
      </c>
      <c r="DD270" s="685" t="str">
        <f>IFERROR((DC270+BM270*Contr_Rate)*(1+Inv_Return)*IF($D270=$C$1,VLOOKUP($T270,Male_Annuity_Tables,MATCH($BS$3+3,'Mortality Tables'!$N$1:$DN$1,0),FALSE),VLOOKUP($T270,Fe_Annuity_Tables,MATCH(DD$3+3,'Mortality Tables'!$N$1:$DN$1,0),FALSE)),"")</f>
        <v/>
      </c>
      <c r="DE270" s="685" t="str">
        <f>IFERROR((DD270+BN270*Contr_Rate)*(1+Inv_Return)*IF($D270=$C$1,VLOOKUP($T270,Male_Annuity_Tables,MATCH($BS$3+3,'Mortality Tables'!$N$1:$DN$1,0),FALSE),VLOOKUP($T270,Fe_Annuity_Tables,MATCH(DE$3+3,'Mortality Tables'!$N$1:$DN$1,0),FALSE)),"")</f>
        <v/>
      </c>
      <c r="DF270" s="685" t="str">
        <f>IFERROR((DE270+BO270*Contr_Rate)*(1+Inv_Return)*IF($D270=$C$1,VLOOKUP($T270,Male_Annuity_Tables,MATCH($BS$3+3,'Mortality Tables'!$N$1:$DN$1,0),FALSE),VLOOKUP($T270,Fe_Annuity_Tables,MATCH(DF$3+3,'Mortality Tables'!$N$1:$DN$1,0),FALSE)),"")</f>
        <v/>
      </c>
      <c r="DG270" s="685" t="str">
        <f>IFERROR((DF270+BP270*Contr_Rate)*(1+Inv_Return)*IF($D270=$C$1,VLOOKUP($T270,Male_Annuity_Tables,MATCH($BS$3+3,'Mortality Tables'!$N$1:$DN$1,0),FALSE),VLOOKUP($T270,Fe_Annuity_Tables,MATCH(DG$3+3,'Mortality Tables'!$N$1:$DN$1,0),FALSE)),"")</f>
        <v/>
      </c>
      <c r="DH270" s="685" t="str">
        <f>IFERROR((DG270+BQ270*Contr_Rate)*(1+Inv_Return)*IF($D270=$C$1,VLOOKUP($T270,Male_Annuity_Tables,MATCH($BS$3+3,'Mortality Tables'!$N$1:$DN$1,0),FALSE),VLOOKUP($T270,Fe_Annuity_Tables,MATCH(DH$3+3,'Mortality Tables'!$N$1:$DN$1,0),FALSE)),"")</f>
        <v/>
      </c>
      <c r="DJ270" s="686">
        <f t="shared" si="171"/>
        <v>825103.35530887509</v>
      </c>
      <c r="DK270" s="680">
        <f t="shared" si="60"/>
        <v>8.8017766057058875</v>
      </c>
      <c r="DL270" s="686">
        <f t="shared" si="172"/>
        <v>62807.689040707155</v>
      </c>
      <c r="DM270" s="686">
        <f t="shared" si="132"/>
        <v>3458110.3481231076</v>
      </c>
      <c r="DN270" s="687">
        <f t="shared" si="173"/>
        <v>1.8162430552511457E-2</v>
      </c>
      <c r="DP270" s="688">
        <f t="shared" si="174"/>
        <v>98169.441706404599</v>
      </c>
      <c r="DQ270" s="688">
        <f t="shared" si="175"/>
        <v>125137.79244448572</v>
      </c>
      <c r="DR270" s="688">
        <f t="shared" si="176"/>
        <v>125280.39305667835</v>
      </c>
    </row>
    <row r="271" spans="1:122" s="657" customFormat="1" ht="14.5">
      <c r="A271" s="675" t="s">
        <v>1610</v>
      </c>
      <c r="B271" s="675" t="s">
        <v>1611</v>
      </c>
      <c r="C271" s="675" t="s">
        <v>115</v>
      </c>
      <c r="D271" s="675" t="s">
        <v>60</v>
      </c>
      <c r="E271" s="676">
        <v>25274</v>
      </c>
      <c r="F271" s="677">
        <v>44404</v>
      </c>
      <c r="G271" s="677">
        <v>45500</v>
      </c>
      <c r="H271" s="678">
        <v>1015179</v>
      </c>
      <c r="I271" s="678">
        <v>77368.429999999993</v>
      </c>
      <c r="J271" s="678">
        <v>87365.43</v>
      </c>
      <c r="K271" s="678">
        <v>22108.57</v>
      </c>
      <c r="L271" s="678">
        <v>186842.43</v>
      </c>
      <c r="M271" s="679">
        <f>IF(COUNTIF($A$4:A271,A271)=1,0,1)</f>
        <v>0</v>
      </c>
      <c r="N271" s="680" t="str">
        <f t="shared" si="165"/>
        <v>Okay</v>
      </c>
      <c r="O271" s="680" t="str">
        <f t="shared" si="166"/>
        <v>TRUE</v>
      </c>
      <c r="P271" s="680" t="b">
        <f t="shared" si="167"/>
        <v>1</v>
      </c>
      <c r="Q271" s="680" t="b">
        <f t="shared" si="76"/>
        <v>1</v>
      </c>
      <c r="R271" s="680" t="b">
        <f t="shared" si="77"/>
        <v>1</v>
      </c>
      <c r="S271" s="681">
        <f t="shared" si="168"/>
        <v>52.410958904109592</v>
      </c>
      <c r="T271" s="682">
        <f t="shared" si="78"/>
        <v>55</v>
      </c>
      <c r="U271" s="682">
        <f t="shared" si="161"/>
        <v>55</v>
      </c>
      <c r="V271" s="682">
        <f t="shared" si="79"/>
        <v>0.42739726027397262</v>
      </c>
      <c r="W271" s="682">
        <f t="shared" si="169"/>
        <v>5</v>
      </c>
      <c r="X271" s="683">
        <f t="shared" si="170"/>
        <v>934212.14999999991</v>
      </c>
      <c r="Y271" s="684">
        <f t="shared" si="123"/>
        <v>5.5300000000000002E-3</v>
      </c>
      <c r="Z271" s="684">
        <f>IF($D271=$C$1,VLOOKUP($T271,Male_Annuity_Tables,MATCH($W271+2,'Mortality Tables'!$DS$1:$HT$1,0),FALSE),VLOOKUP($T271,Fe_Annuity_Tables,MATCH($W271+2,'Mortality Tables'!$M$1:$DN$1,0),FALSE))</f>
        <v>0.74859486312137291</v>
      </c>
      <c r="AA271" s="664"/>
      <c r="AB271" s="685">
        <f t="shared" si="164"/>
        <v>1066902.37005</v>
      </c>
      <c r="AC271" s="685">
        <f t="shared" si="164"/>
        <v>1121261.0458040475</v>
      </c>
      <c r="AD271" s="685">
        <f t="shared" si="164"/>
        <v>1178389.296087764</v>
      </c>
      <c r="AE271" s="685">
        <f t="shared" si="164"/>
        <v>1238428.2307234355</v>
      </c>
      <c r="AF271" s="685">
        <f t="shared" si="164"/>
        <v>1301526.1490787945</v>
      </c>
      <c r="AG271" s="685" t="str">
        <f t="shared" si="164"/>
        <v/>
      </c>
      <c r="AH271" s="685" t="str">
        <f t="shared" si="164"/>
        <v/>
      </c>
      <c r="AI271" s="685" t="str">
        <f t="shared" si="164"/>
        <v/>
      </c>
      <c r="AJ271" s="685" t="str">
        <f t="shared" si="164"/>
        <v/>
      </c>
      <c r="AK271" s="685" t="str">
        <f t="shared" si="164"/>
        <v/>
      </c>
      <c r="AL271" s="685" t="str">
        <f t="shared" si="164"/>
        <v/>
      </c>
      <c r="AM271" s="685" t="str">
        <f t="shared" si="164"/>
        <v/>
      </c>
      <c r="AN271" s="685" t="str">
        <f t="shared" si="164"/>
        <v/>
      </c>
      <c r="AO271" s="685" t="str">
        <f t="shared" si="164"/>
        <v/>
      </c>
      <c r="AP271" s="685" t="str">
        <f t="shared" si="164"/>
        <v/>
      </c>
      <c r="AQ271" s="685" t="str">
        <f t="shared" si="164"/>
        <v/>
      </c>
      <c r="AR271" s="685" t="str">
        <f t="shared" si="163"/>
        <v/>
      </c>
      <c r="AS271" s="685" t="str">
        <f t="shared" si="163"/>
        <v/>
      </c>
      <c r="AT271" s="685" t="str">
        <f t="shared" si="163"/>
        <v/>
      </c>
      <c r="AU271" s="685" t="str">
        <f t="shared" si="163"/>
        <v/>
      </c>
      <c r="AV271" s="685" t="str">
        <f t="shared" si="163"/>
        <v/>
      </c>
      <c r="AW271" s="685" t="str">
        <f t="shared" si="163"/>
        <v/>
      </c>
      <c r="AX271" s="685" t="str">
        <f t="shared" si="163"/>
        <v/>
      </c>
      <c r="AY271" s="685" t="str">
        <f t="shared" si="163"/>
        <v/>
      </c>
      <c r="AZ271" s="685" t="str">
        <f t="shared" si="163"/>
        <v/>
      </c>
      <c r="BA271" s="685" t="str">
        <f t="shared" si="163"/>
        <v/>
      </c>
      <c r="BB271" s="685" t="str">
        <f t="shared" si="163"/>
        <v/>
      </c>
      <c r="BC271" s="685" t="str">
        <f t="shared" si="163"/>
        <v/>
      </c>
      <c r="BD271" s="685" t="str">
        <f t="shared" si="163"/>
        <v/>
      </c>
      <c r="BE271" s="685" t="str">
        <f t="shared" si="163"/>
        <v/>
      </c>
      <c r="BF271" s="685" t="str">
        <f t="shared" si="163"/>
        <v/>
      </c>
      <c r="BG271" s="685" t="str">
        <f t="shared" si="177"/>
        <v/>
      </c>
      <c r="BH271" s="685" t="str">
        <f t="shared" si="177"/>
        <v/>
      </c>
      <c r="BI271" s="685" t="str">
        <f t="shared" si="157"/>
        <v/>
      </c>
      <c r="BJ271" s="685" t="str">
        <f t="shared" si="157"/>
        <v/>
      </c>
      <c r="BK271" s="685" t="str">
        <f t="shared" si="157"/>
        <v/>
      </c>
      <c r="BL271" s="685" t="str">
        <f t="shared" si="157"/>
        <v/>
      </c>
      <c r="BM271" s="685" t="str">
        <f t="shared" si="157"/>
        <v/>
      </c>
      <c r="BN271" s="685" t="str">
        <f t="shared" si="157"/>
        <v/>
      </c>
      <c r="BO271" s="685" t="str">
        <f t="shared" si="160"/>
        <v/>
      </c>
      <c r="BP271" s="685" t="str">
        <f t="shared" si="160"/>
        <v/>
      </c>
      <c r="BQ271" s="685" t="str">
        <f t="shared" si="160"/>
        <v/>
      </c>
      <c r="BR271" s="529"/>
      <c r="BS271" s="685">
        <f>IFERROR(($L271+AB271*Contr_Rate)*(1+Inv_Return)*IF($D271=$C$1,VLOOKUP($T271,Male_Annuity_Tables,MATCH($BS$3+3,'Mortality Tables'!$N$1:$DN$1,0),FALSE),VLOOKUP($T271,Fe_Annuity_Tables,MATCH(BS$3+3,'Mortality Tables'!$N$1:$DN$1,0),FALSE)),"")</f>
        <v>492143.40481526713</v>
      </c>
      <c r="BT271" s="685">
        <f>IFERROR(($BS271+AC271*Contr_Rate)*(1+Inv_Return)*IF($D271=$C$1,VLOOKUP($T271,Male_Annuity_Tables,MATCH($BS$3+3,'Mortality Tables'!$N$1:$DN$1,0),FALSE),VLOOKUP($T271,Fe_Annuity_Tables,MATCH(BT$3+3,'Mortality Tables'!$N$1:$DN$1,0),FALSE)),"")</f>
        <v>759577.35133632657</v>
      </c>
      <c r="BU271" s="685">
        <f>IFERROR((BT271+AD271*Contr_Rate)*(1+Inv_Return)*IF($D271=$C$1,VLOOKUP($T271,Male_Annuity_Tables,MATCH($BS$3+3,'Mortality Tables'!$N$1:$DN$1,0),FALSE),VLOOKUP($T271,Fe_Annuity_Tables,MATCH(BU$3+3,'Mortality Tables'!$N$1:$DN$1,0),FALSE)),"")</f>
        <v>963115.49107986863</v>
      </c>
      <c r="BV271" s="685">
        <f>IFERROR((BU271+AE271*Contr_Rate)*(1+Inv_Return)*IF($D271=$C$1,VLOOKUP($T271,Male_Annuity_Tables,MATCH($BS$3+3,'Mortality Tables'!$N$1:$DN$1,0),FALSE),VLOOKUP($T271,Fe_Annuity_Tables,MATCH(BV$3+3,'Mortality Tables'!$N$1:$DN$1,0),FALSE)),"")</f>
        <v>1089250.8088060468</v>
      </c>
      <c r="BW271" s="685">
        <f>IFERROR((BV271+AF271*Contr_Rate)*(1+Inv_Return)*IF($D271=$C$1,VLOOKUP($T271,Male_Annuity_Tables,MATCH($BS$3+3,'Mortality Tables'!$N$1:$DN$1,0),FALSE),VLOOKUP($T271,Fe_Annuity_Tables,MATCH(BW$3+3,'Mortality Tables'!$N$1:$DN$1,0),FALSE)),"")</f>
        <v>1138323.9786094381</v>
      </c>
      <c r="BX271" s="685" t="str">
        <f>IFERROR((BW271+AG271*Contr_Rate)*(1+Inv_Return)*IF($D271=$C$1,VLOOKUP($T271,Male_Annuity_Tables,MATCH($BS$3+3,'Mortality Tables'!$N$1:$DN$1,0),FALSE),VLOOKUP($T271,Fe_Annuity_Tables,MATCH(BX$3+3,'Mortality Tables'!$N$1:$DN$1,0),FALSE)),"")</f>
        <v/>
      </c>
      <c r="BY271" s="685" t="str">
        <f>IFERROR((BX271+AH271*Contr_Rate)*(1+Inv_Return)*IF($D271=$C$1,VLOOKUP($T271,Male_Annuity_Tables,MATCH($BS$3+3,'Mortality Tables'!$N$1:$DN$1,0),FALSE),VLOOKUP($T271,Fe_Annuity_Tables,MATCH(BY$3+3,'Mortality Tables'!$N$1:$DN$1,0),FALSE)),"")</f>
        <v/>
      </c>
      <c r="BZ271" s="685" t="str">
        <f>IFERROR((BY271+AI271*Contr_Rate)*(1+Inv_Return)*IF($D271=$C$1,VLOOKUP($T271,Male_Annuity_Tables,MATCH($BS$3+3,'Mortality Tables'!$N$1:$DN$1,0),FALSE),VLOOKUP($T271,Fe_Annuity_Tables,MATCH(BZ$3+3,'Mortality Tables'!$N$1:$DN$1,0),FALSE)),"")</f>
        <v/>
      </c>
      <c r="CA271" s="685" t="str">
        <f>IFERROR((BZ271+AJ271*Contr_Rate)*(1+Inv_Return)*IF($D271=$C$1,VLOOKUP($T271,Male_Annuity_Tables,MATCH($BS$3+3,'Mortality Tables'!$N$1:$DN$1,0),FALSE),VLOOKUP($T271,Fe_Annuity_Tables,MATCH(CA$3+3,'Mortality Tables'!$N$1:$DN$1,0),FALSE)),"")</f>
        <v/>
      </c>
      <c r="CB271" s="685" t="str">
        <f>IFERROR((CA271+AK271*Contr_Rate)*(1+Inv_Return)*IF($D271=$C$1,VLOOKUP($T271,Male_Annuity_Tables,MATCH($BS$3+3,'Mortality Tables'!$N$1:$DN$1,0),FALSE),VLOOKUP($T271,Fe_Annuity_Tables,MATCH(CB$3+3,'Mortality Tables'!$N$1:$DN$1,0),FALSE)),"")</f>
        <v/>
      </c>
      <c r="CC271" s="685" t="str">
        <f>IFERROR((CB271+AL271*Contr_Rate)*(1+Inv_Return)*IF($D271=$C$1,VLOOKUP($T271,Male_Annuity_Tables,MATCH($BS$3+3,'Mortality Tables'!$N$1:$DN$1,0),FALSE),VLOOKUP($T271,Fe_Annuity_Tables,MATCH(CC$3+3,'Mortality Tables'!$N$1:$DN$1,0),FALSE)),"")</f>
        <v/>
      </c>
      <c r="CD271" s="685" t="str">
        <f>IFERROR((CC271+AM271*Contr_Rate)*(1+Inv_Return)*IF($D271=$C$1,VLOOKUP($T271,Male_Annuity_Tables,MATCH($BS$3+3,'Mortality Tables'!$N$1:$DN$1,0),FALSE),VLOOKUP($T271,Fe_Annuity_Tables,MATCH(CD$3+3,'Mortality Tables'!$N$1:$DN$1,0),FALSE)),"")</f>
        <v/>
      </c>
      <c r="CE271" s="685" t="str">
        <f>IFERROR((CD271+AN271*Contr_Rate)*(1+Inv_Return)*IF($D271=$C$1,VLOOKUP($T271,Male_Annuity_Tables,MATCH($BS$3+3,'Mortality Tables'!$N$1:$DN$1,0),FALSE),VLOOKUP($T271,Fe_Annuity_Tables,MATCH(CE$3+3,'Mortality Tables'!$N$1:$DN$1,0),FALSE)),"")</f>
        <v/>
      </c>
      <c r="CF271" s="685" t="str">
        <f>IFERROR((CE271+AO271*Contr_Rate)*(1+Inv_Return)*IF($D271=$C$1,VLOOKUP($T271,Male_Annuity_Tables,MATCH($BS$3+3,'Mortality Tables'!$N$1:$DN$1,0),FALSE),VLOOKUP($T271,Fe_Annuity_Tables,MATCH(CF$3+3,'Mortality Tables'!$N$1:$DN$1,0),FALSE)),"")</f>
        <v/>
      </c>
      <c r="CG271" s="685" t="str">
        <f>IFERROR((CF271+AP271*Contr_Rate)*(1+Inv_Return)*IF($D271=$C$1,VLOOKUP($T271,Male_Annuity_Tables,MATCH($BS$3+3,'Mortality Tables'!$N$1:$DN$1,0),FALSE),VLOOKUP($T271,Fe_Annuity_Tables,MATCH(CG$3+3,'Mortality Tables'!$N$1:$DN$1,0),FALSE)),"")</f>
        <v/>
      </c>
      <c r="CH271" s="685" t="str">
        <f>IFERROR((CG271+AQ271*Contr_Rate)*(1+Inv_Return)*IF($D271=$C$1,VLOOKUP($T271,Male_Annuity_Tables,MATCH($BS$3+3,'Mortality Tables'!$N$1:$DN$1,0),FALSE),VLOOKUP($T271,Fe_Annuity_Tables,MATCH(CH$3+3,'Mortality Tables'!$N$1:$DN$1,0),FALSE)),"")</f>
        <v/>
      </c>
      <c r="CI271" s="685" t="str">
        <f>IFERROR((CH271+AR271*Contr_Rate)*(1+Inv_Return)*IF($D271=$C$1,VLOOKUP($T271,Male_Annuity_Tables,MATCH($BS$3+3,'Mortality Tables'!$N$1:$DN$1,0),FALSE),VLOOKUP($T271,Fe_Annuity_Tables,MATCH(CI$3+3,'Mortality Tables'!$N$1:$DN$1,0),FALSE)),"")</f>
        <v/>
      </c>
      <c r="CJ271" s="685" t="str">
        <f>IFERROR((CI271+AS271*Contr_Rate)*(1+Inv_Return)*IF($D271=$C$1,VLOOKUP($T271,Male_Annuity_Tables,MATCH($BS$3+3,'Mortality Tables'!$N$1:$DN$1,0),FALSE),VLOOKUP($T271,Fe_Annuity_Tables,MATCH(CJ$3+3,'Mortality Tables'!$N$1:$DN$1,0),FALSE)),"")</f>
        <v/>
      </c>
      <c r="CK271" s="685" t="str">
        <f>IFERROR((CJ271+AT271*Contr_Rate)*(1+Inv_Return)*IF($D271=$C$1,VLOOKUP($T271,Male_Annuity_Tables,MATCH($BS$3+3,'Mortality Tables'!$N$1:$DN$1,0),FALSE),VLOOKUP($T271,Fe_Annuity_Tables,MATCH(CK$3+3,'Mortality Tables'!$N$1:$DN$1,0),FALSE)),"")</f>
        <v/>
      </c>
      <c r="CL271" s="685" t="str">
        <f>IFERROR((CK271+AU271*Contr_Rate)*(1+Inv_Return)*IF($D271=$C$1,VLOOKUP($T271,Male_Annuity_Tables,MATCH($BS$3+3,'Mortality Tables'!$N$1:$DN$1,0),FALSE),VLOOKUP($T271,Fe_Annuity_Tables,MATCH(CL$3+3,'Mortality Tables'!$N$1:$DN$1,0),FALSE)),"")</f>
        <v/>
      </c>
      <c r="CM271" s="685" t="str">
        <f>IFERROR((CL271+AV271*Contr_Rate)*(1+Inv_Return)*IF($D271=$C$1,VLOOKUP($T271,Male_Annuity_Tables,MATCH($BS$3+3,'Mortality Tables'!$N$1:$DN$1,0),FALSE),VLOOKUP($T271,Fe_Annuity_Tables,MATCH(CM$3+3,'Mortality Tables'!$N$1:$DN$1,0),FALSE)),"")</f>
        <v/>
      </c>
      <c r="CN271" s="685" t="str">
        <f>IFERROR((CM271+AW271*Contr_Rate)*(1+Inv_Return)*IF($D271=$C$1,VLOOKUP($T271,Male_Annuity_Tables,MATCH($BS$3+3,'Mortality Tables'!$N$1:$DN$1,0),FALSE),VLOOKUP($T271,Fe_Annuity_Tables,MATCH(CN$3+3,'Mortality Tables'!$N$1:$DN$1,0),FALSE)),"")</f>
        <v/>
      </c>
      <c r="CO271" s="685" t="str">
        <f>IFERROR((CN271+AX271*Contr_Rate)*(1+Inv_Return)*IF($D271=$C$1,VLOOKUP($T271,Male_Annuity_Tables,MATCH($BS$3+3,'Mortality Tables'!$N$1:$DN$1,0),FALSE),VLOOKUP($T271,Fe_Annuity_Tables,MATCH(CO$3+3,'Mortality Tables'!$N$1:$DN$1,0),FALSE)),"")</f>
        <v/>
      </c>
      <c r="CP271" s="685" t="str">
        <f>IFERROR((CO271+AY271*Contr_Rate)*(1+Inv_Return)*IF($D271=$C$1,VLOOKUP($T271,Male_Annuity_Tables,MATCH($BS$3+3,'Mortality Tables'!$N$1:$DN$1,0),FALSE),VLOOKUP($T271,Fe_Annuity_Tables,MATCH(CP$3+3,'Mortality Tables'!$N$1:$DN$1,0),FALSE)),"")</f>
        <v/>
      </c>
      <c r="CQ271" s="685" t="str">
        <f>IFERROR((CP271+AZ271*Contr_Rate)*(1+Inv_Return)*IF($D271=$C$1,VLOOKUP($T271,Male_Annuity_Tables,MATCH($BS$3+3,'Mortality Tables'!$N$1:$DN$1,0),FALSE),VLOOKUP($T271,Fe_Annuity_Tables,MATCH(CQ$3+3,'Mortality Tables'!$N$1:$DN$1,0),FALSE)),"")</f>
        <v/>
      </c>
      <c r="CR271" s="685" t="str">
        <f>IFERROR((CQ271+BA271*Contr_Rate)*(1+Inv_Return)*IF($D271=$C$1,VLOOKUP($T271,Male_Annuity_Tables,MATCH($BS$3+3,'Mortality Tables'!$N$1:$DN$1,0),FALSE),VLOOKUP($T271,Fe_Annuity_Tables,MATCH(CR$3+3,'Mortality Tables'!$N$1:$DN$1,0),FALSE)),"")</f>
        <v/>
      </c>
      <c r="CS271" s="685" t="str">
        <f>IFERROR((CR271+BB271*Contr_Rate)*(1+Inv_Return)*IF($D271=$C$1,VLOOKUP($T271,Male_Annuity_Tables,MATCH($BS$3+3,'Mortality Tables'!$N$1:$DN$1,0),FALSE),VLOOKUP($T271,Fe_Annuity_Tables,MATCH(CS$3+3,'Mortality Tables'!$N$1:$DN$1,0),FALSE)),"")</f>
        <v/>
      </c>
      <c r="CT271" s="685" t="str">
        <f>IFERROR((CS271+BC271*Contr_Rate)*(1+Inv_Return)*IF($D271=$C$1,VLOOKUP($T271,Male_Annuity_Tables,MATCH($BS$3+3,'Mortality Tables'!$N$1:$DN$1,0),FALSE),VLOOKUP($T271,Fe_Annuity_Tables,MATCH(CT$3+3,'Mortality Tables'!$N$1:$DN$1,0),FALSE)),"")</f>
        <v/>
      </c>
      <c r="CU271" s="685" t="str">
        <f>IFERROR((CT271+BD271*Contr_Rate)*(1+Inv_Return)*IF($D271=$C$1,VLOOKUP($T271,Male_Annuity_Tables,MATCH($BS$3+3,'Mortality Tables'!$N$1:$DN$1,0),FALSE),VLOOKUP($T271,Fe_Annuity_Tables,MATCH(CU$3+3,'Mortality Tables'!$N$1:$DN$1,0),FALSE)),"")</f>
        <v/>
      </c>
      <c r="CV271" s="685" t="str">
        <f>IFERROR((CU271+BE271*Contr_Rate)*(1+Inv_Return)*IF($D271=$C$1,VLOOKUP($T271,Male_Annuity_Tables,MATCH($BS$3+3,'Mortality Tables'!$N$1:$DN$1,0),FALSE),VLOOKUP($T271,Fe_Annuity_Tables,MATCH(CV$3+3,'Mortality Tables'!$N$1:$DN$1,0),FALSE)),"")</f>
        <v/>
      </c>
      <c r="CW271" s="685" t="str">
        <f>IFERROR((CV271+BF271*Contr_Rate)*(1+Inv_Return)*IF($D271=$C$1,VLOOKUP($T271,Male_Annuity_Tables,MATCH($BS$3+3,'Mortality Tables'!$N$1:$DN$1,0),FALSE),VLOOKUP($T271,Fe_Annuity_Tables,MATCH(CW$3+3,'Mortality Tables'!$N$1:$DN$1,0),FALSE)),"")</f>
        <v/>
      </c>
      <c r="CX271" s="685" t="str">
        <f>IFERROR((CW271+BG271*Contr_Rate)*(1+Inv_Return)*IF($D271=$C$1,VLOOKUP($T271,Male_Annuity_Tables,MATCH($BS$3+3,'Mortality Tables'!$N$1:$DN$1,0),FALSE),VLOOKUP($T271,Fe_Annuity_Tables,MATCH(CX$3+3,'Mortality Tables'!$N$1:$DN$1,0),FALSE)),"")</f>
        <v/>
      </c>
      <c r="CY271" s="685" t="str">
        <f>IFERROR((CX271+BH271*Contr_Rate)*(1+Inv_Return)*IF($D271=$C$1,VLOOKUP($T271,Male_Annuity_Tables,MATCH($BS$3+3,'Mortality Tables'!$N$1:$DN$1,0),FALSE),VLOOKUP($T271,Fe_Annuity_Tables,MATCH(CY$3+3,'Mortality Tables'!$N$1:$DN$1,0),FALSE)),"")</f>
        <v/>
      </c>
      <c r="CZ271" s="685" t="str">
        <f>IFERROR((CY271+BI271*Contr_Rate)*(1+Inv_Return)*IF($D271=$C$1,VLOOKUP($T271,Male_Annuity_Tables,MATCH($BS$3+3,'Mortality Tables'!$N$1:$DN$1,0),FALSE),VLOOKUP($T271,Fe_Annuity_Tables,MATCH(CZ$3+3,'Mortality Tables'!$N$1:$DN$1,0),FALSE)),"")</f>
        <v/>
      </c>
      <c r="DA271" s="685" t="str">
        <f>IFERROR((CZ271+BJ271*Contr_Rate)*(1+Inv_Return)*IF($D271=$C$1,VLOOKUP($T271,Male_Annuity_Tables,MATCH($BS$3+3,'Mortality Tables'!$N$1:$DN$1,0),FALSE),VLOOKUP($T271,Fe_Annuity_Tables,MATCH(DA$3+3,'Mortality Tables'!$N$1:$DN$1,0),FALSE)),"")</f>
        <v/>
      </c>
      <c r="DB271" s="685" t="str">
        <f>IFERROR((DA271+BK271*Contr_Rate)*(1+Inv_Return)*IF($D271=$C$1,VLOOKUP($T271,Male_Annuity_Tables,MATCH($BS$3+3,'Mortality Tables'!$N$1:$DN$1,0),FALSE),VLOOKUP($T271,Fe_Annuity_Tables,MATCH(DB$3+3,'Mortality Tables'!$N$1:$DN$1,0),FALSE)),"")</f>
        <v/>
      </c>
      <c r="DC271" s="685" t="str">
        <f>IFERROR((DB271+BL271*Contr_Rate)*(1+Inv_Return)*IF($D271=$C$1,VLOOKUP($T271,Male_Annuity_Tables,MATCH($BS$3+3,'Mortality Tables'!$N$1:$DN$1,0),FALSE),VLOOKUP($T271,Fe_Annuity_Tables,MATCH(DC$3+3,'Mortality Tables'!$N$1:$DN$1,0),FALSE)),"")</f>
        <v/>
      </c>
      <c r="DD271" s="685" t="str">
        <f>IFERROR((DC271+BM271*Contr_Rate)*(1+Inv_Return)*IF($D271=$C$1,VLOOKUP($T271,Male_Annuity_Tables,MATCH($BS$3+3,'Mortality Tables'!$N$1:$DN$1,0),FALSE),VLOOKUP($T271,Fe_Annuity_Tables,MATCH(DD$3+3,'Mortality Tables'!$N$1:$DN$1,0),FALSE)),"")</f>
        <v/>
      </c>
      <c r="DE271" s="685" t="str">
        <f>IFERROR((DD271+BN271*Contr_Rate)*(1+Inv_Return)*IF($D271=$C$1,VLOOKUP($T271,Male_Annuity_Tables,MATCH($BS$3+3,'Mortality Tables'!$N$1:$DN$1,0),FALSE),VLOOKUP($T271,Fe_Annuity_Tables,MATCH(DE$3+3,'Mortality Tables'!$N$1:$DN$1,0),FALSE)),"")</f>
        <v/>
      </c>
      <c r="DF271" s="685" t="str">
        <f>IFERROR((DE271+BO271*Contr_Rate)*(1+Inv_Return)*IF($D271=$C$1,VLOOKUP($T271,Male_Annuity_Tables,MATCH($BS$3+3,'Mortality Tables'!$N$1:$DN$1,0),FALSE),VLOOKUP($T271,Fe_Annuity_Tables,MATCH(DF$3+3,'Mortality Tables'!$N$1:$DN$1,0),FALSE)),"")</f>
        <v/>
      </c>
      <c r="DG271" s="685" t="str">
        <f>IFERROR((DF271+BP271*Contr_Rate)*(1+Inv_Return)*IF($D271=$C$1,VLOOKUP($T271,Male_Annuity_Tables,MATCH($BS$3+3,'Mortality Tables'!$N$1:$DN$1,0),FALSE),VLOOKUP($T271,Fe_Annuity_Tables,MATCH(DG$3+3,'Mortality Tables'!$N$1:$DN$1,0),FALSE)),"")</f>
        <v/>
      </c>
      <c r="DH271" s="685" t="str">
        <f>IFERROR((DG271+BQ271*Contr_Rate)*(1+Inv_Return)*IF($D271=$C$1,VLOOKUP($T271,Male_Annuity_Tables,MATCH($BS$3+3,'Mortality Tables'!$N$1:$DN$1,0),FALSE),VLOOKUP($T271,Fe_Annuity_Tables,MATCH(DH$3+3,'Mortality Tables'!$N$1:$DN$1,0),FALSE)),"")</f>
        <v/>
      </c>
      <c r="DJ271" s="686">
        <f t="shared" si="171"/>
        <v>1138323.9786094381</v>
      </c>
      <c r="DK271" s="680">
        <f t="shared" si="60"/>
        <v>8.8017766057058875</v>
      </c>
      <c r="DL271" s="686">
        <f t="shared" si="172"/>
        <v>86650.354790180238</v>
      </c>
      <c r="DM271" s="686">
        <f t="shared" si="132"/>
        <v>1301526.1490787945</v>
      </c>
      <c r="DN271" s="687">
        <f t="shared" si="173"/>
        <v>6.6575961498361272E-2</v>
      </c>
      <c r="DP271" s="688">
        <f t="shared" si="174"/>
        <v>27192.645617960363</v>
      </c>
      <c r="DQ271" s="688">
        <f t="shared" si="175"/>
        <v>41969.307182061726</v>
      </c>
      <c r="DR271" s="688">
        <f t="shared" si="176"/>
        <v>53215.501786381523</v>
      </c>
    </row>
    <row r="272" spans="1:122" s="657" customFormat="1" ht="14.5">
      <c r="A272" s="675" t="s">
        <v>1612</v>
      </c>
      <c r="B272" s="675" t="s">
        <v>1613</v>
      </c>
      <c r="C272" s="675" t="s">
        <v>116</v>
      </c>
      <c r="D272" s="675" t="s">
        <v>61</v>
      </c>
      <c r="E272" s="676">
        <v>22297</v>
      </c>
      <c r="F272" s="677">
        <v>38154</v>
      </c>
      <c r="G272" s="677">
        <v>40834</v>
      </c>
      <c r="H272" s="678">
        <v>2701533</v>
      </c>
      <c r="I272" s="678">
        <v>263157.03000000003</v>
      </c>
      <c r="J272" s="678">
        <v>149920.97</v>
      </c>
      <c r="K272" s="678"/>
      <c r="L272" s="678">
        <v>413078</v>
      </c>
      <c r="M272" s="679">
        <f>IF(COUNTIF($A$4:A272,A272)=1,0,1)</f>
        <v>0</v>
      </c>
      <c r="N272" s="680" t="str">
        <f t="shared" si="165"/>
        <v>Okay</v>
      </c>
      <c r="O272" s="680" t="str">
        <f t="shared" si="166"/>
        <v>TRUE</v>
      </c>
      <c r="P272" s="680" t="b">
        <f t="shared" si="167"/>
        <v>1</v>
      </c>
      <c r="Q272" s="680" t="b">
        <f t="shared" si="76"/>
        <v>1</v>
      </c>
      <c r="R272" s="680" t="b">
        <f t="shared" si="77"/>
        <v>1</v>
      </c>
      <c r="S272" s="681">
        <f t="shared" si="168"/>
        <v>43.443835616438356</v>
      </c>
      <c r="T272" s="682">
        <f t="shared" si="78"/>
        <v>63</v>
      </c>
      <c r="U272" s="682">
        <f t="shared" si="161"/>
        <v>50</v>
      </c>
      <c r="V272" s="682">
        <f t="shared" si="79"/>
        <v>13.210958904109589</v>
      </c>
      <c r="W272" s="682">
        <f t="shared" si="169"/>
        <v>0</v>
      </c>
      <c r="X272" s="683">
        <f t="shared" si="170"/>
        <v>0</v>
      </c>
      <c r="Y272" s="684">
        <f t="shared" si="123"/>
        <v>1.883E-2</v>
      </c>
      <c r="Z272" s="684">
        <f>IF($D272=$C$1,VLOOKUP($T272,Male_Annuity_Tables,MATCH($W272+2,'Mortality Tables'!$DS$1:$HT$1,0),FALSE),VLOOKUP($T272,Fe_Annuity_Tables,MATCH($W272+2,'Mortality Tables'!$M$1:$DN$1,0),FALSE))</f>
        <v>1</v>
      </c>
      <c r="AA272" s="664"/>
      <c r="AB272" s="685" t="str">
        <f t="shared" si="164"/>
        <v/>
      </c>
      <c r="AC272" s="685" t="str">
        <f t="shared" si="164"/>
        <v/>
      </c>
      <c r="AD272" s="685" t="str">
        <f t="shared" si="164"/>
        <v/>
      </c>
      <c r="AE272" s="685" t="str">
        <f t="shared" si="164"/>
        <v/>
      </c>
      <c r="AF272" s="685" t="str">
        <f t="shared" si="164"/>
        <v/>
      </c>
      <c r="AG272" s="685" t="str">
        <f t="shared" si="164"/>
        <v/>
      </c>
      <c r="AH272" s="685" t="str">
        <f t="shared" si="164"/>
        <v/>
      </c>
      <c r="AI272" s="685" t="str">
        <f t="shared" si="164"/>
        <v/>
      </c>
      <c r="AJ272" s="685" t="str">
        <f t="shared" si="164"/>
        <v/>
      </c>
      <c r="AK272" s="685" t="str">
        <f t="shared" si="164"/>
        <v/>
      </c>
      <c r="AL272" s="685" t="str">
        <f t="shared" si="164"/>
        <v/>
      </c>
      <c r="AM272" s="685" t="str">
        <f t="shared" si="164"/>
        <v/>
      </c>
      <c r="AN272" s="685" t="str">
        <f t="shared" si="164"/>
        <v/>
      </c>
      <c r="AO272" s="685" t="str">
        <f t="shared" si="164"/>
        <v/>
      </c>
      <c r="AP272" s="685" t="str">
        <f t="shared" si="164"/>
        <v/>
      </c>
      <c r="AQ272" s="685" t="str">
        <f t="shared" si="164"/>
        <v/>
      </c>
      <c r="AR272" s="685" t="str">
        <f t="shared" si="163"/>
        <v/>
      </c>
      <c r="AS272" s="685" t="str">
        <f t="shared" si="163"/>
        <v/>
      </c>
      <c r="AT272" s="685" t="str">
        <f t="shared" si="163"/>
        <v/>
      </c>
      <c r="AU272" s="685" t="str">
        <f t="shared" si="163"/>
        <v/>
      </c>
      <c r="AV272" s="685" t="str">
        <f t="shared" si="163"/>
        <v/>
      </c>
      <c r="AW272" s="685" t="str">
        <f t="shared" si="163"/>
        <v/>
      </c>
      <c r="AX272" s="685" t="str">
        <f t="shared" si="163"/>
        <v/>
      </c>
      <c r="AY272" s="685" t="str">
        <f t="shared" si="163"/>
        <v/>
      </c>
      <c r="AZ272" s="685" t="str">
        <f t="shared" si="163"/>
        <v/>
      </c>
      <c r="BA272" s="685" t="str">
        <f t="shared" si="163"/>
        <v/>
      </c>
      <c r="BB272" s="685" t="str">
        <f t="shared" si="163"/>
        <v/>
      </c>
      <c r="BC272" s="685" t="str">
        <f t="shared" si="163"/>
        <v/>
      </c>
      <c r="BD272" s="685" t="str">
        <f t="shared" si="163"/>
        <v/>
      </c>
      <c r="BE272" s="685" t="str">
        <f t="shared" si="163"/>
        <v/>
      </c>
      <c r="BF272" s="685" t="str">
        <f t="shared" si="163"/>
        <v/>
      </c>
      <c r="BG272" s="685" t="str">
        <f t="shared" si="177"/>
        <v/>
      </c>
      <c r="BH272" s="685" t="str">
        <f t="shared" si="177"/>
        <v/>
      </c>
      <c r="BI272" s="685" t="str">
        <f t="shared" si="157"/>
        <v/>
      </c>
      <c r="BJ272" s="685" t="str">
        <f t="shared" si="157"/>
        <v/>
      </c>
      <c r="BK272" s="685" t="str">
        <f t="shared" si="157"/>
        <v/>
      </c>
      <c r="BL272" s="685" t="str">
        <f t="shared" si="157"/>
        <v/>
      </c>
      <c r="BM272" s="685" t="str">
        <f t="shared" si="157"/>
        <v/>
      </c>
      <c r="BN272" s="685" t="str">
        <f t="shared" si="157"/>
        <v/>
      </c>
      <c r="BO272" s="685" t="str">
        <f t="shared" si="160"/>
        <v/>
      </c>
      <c r="BP272" s="685" t="str">
        <f t="shared" si="160"/>
        <v/>
      </c>
      <c r="BQ272" s="685" t="str">
        <f t="shared" si="160"/>
        <v/>
      </c>
      <c r="BR272" s="529"/>
      <c r="BS272" s="685" t="str">
        <f>IFERROR(($L272+AB272*Contr_Rate)*(1+Inv_Return)*IF($D272=$C$1,VLOOKUP($T272,Male_Annuity_Tables,MATCH($BS$3+3,'Mortality Tables'!$N$1:$DN$1,0),FALSE),VLOOKUP($T272,Fe_Annuity_Tables,MATCH(BS$3+3,'Mortality Tables'!$N$1:$DN$1,0),FALSE)),"")</f>
        <v/>
      </c>
      <c r="BT272" s="685" t="str">
        <f>IFERROR(($BS272+AC272*Contr_Rate)*(1+Inv_Return)*IF($D272=$C$1,VLOOKUP($T272,Male_Annuity_Tables,MATCH($BS$3+3,'Mortality Tables'!$N$1:$DN$1,0),FALSE),VLOOKUP($T272,Fe_Annuity_Tables,MATCH(BT$3+3,'Mortality Tables'!$N$1:$DN$1,0),FALSE)),"")</f>
        <v/>
      </c>
      <c r="BU272" s="685" t="str">
        <f>IFERROR((BT272+AD272*Contr_Rate)*(1+Inv_Return)*IF($D272=$C$1,VLOOKUP($T272,Male_Annuity_Tables,MATCH($BS$3+3,'Mortality Tables'!$N$1:$DN$1,0),FALSE),VLOOKUP($T272,Fe_Annuity_Tables,MATCH(BU$3+3,'Mortality Tables'!$N$1:$DN$1,0),FALSE)),"")</f>
        <v/>
      </c>
      <c r="BV272" s="685" t="str">
        <f>IFERROR((BU272+AE272*Contr_Rate)*(1+Inv_Return)*IF($D272=$C$1,VLOOKUP($T272,Male_Annuity_Tables,MATCH($BS$3+3,'Mortality Tables'!$N$1:$DN$1,0),FALSE),VLOOKUP($T272,Fe_Annuity_Tables,MATCH(BV$3+3,'Mortality Tables'!$N$1:$DN$1,0),FALSE)),"")</f>
        <v/>
      </c>
      <c r="BW272" s="685" t="str">
        <f>IFERROR((BV272+AF272*Contr_Rate)*(1+Inv_Return)*IF($D272=$C$1,VLOOKUP($T272,Male_Annuity_Tables,MATCH($BS$3+3,'Mortality Tables'!$N$1:$DN$1,0),FALSE),VLOOKUP($T272,Fe_Annuity_Tables,MATCH(BW$3+3,'Mortality Tables'!$N$1:$DN$1,0),FALSE)),"")</f>
        <v/>
      </c>
      <c r="BX272" s="685" t="str">
        <f>IFERROR((BW272+AG272*Contr_Rate)*(1+Inv_Return)*IF($D272=$C$1,VLOOKUP($T272,Male_Annuity_Tables,MATCH($BS$3+3,'Mortality Tables'!$N$1:$DN$1,0),FALSE),VLOOKUP($T272,Fe_Annuity_Tables,MATCH(BX$3+3,'Mortality Tables'!$N$1:$DN$1,0),FALSE)),"")</f>
        <v/>
      </c>
      <c r="BY272" s="685" t="str">
        <f>IFERROR((BX272+AH272*Contr_Rate)*(1+Inv_Return)*IF($D272=$C$1,VLOOKUP($T272,Male_Annuity_Tables,MATCH($BS$3+3,'Mortality Tables'!$N$1:$DN$1,0),FALSE),VLOOKUP($T272,Fe_Annuity_Tables,MATCH(BY$3+3,'Mortality Tables'!$N$1:$DN$1,0),FALSE)),"")</f>
        <v/>
      </c>
      <c r="BZ272" s="685" t="str">
        <f>IFERROR((BY272+AI272*Contr_Rate)*(1+Inv_Return)*IF($D272=$C$1,VLOOKUP($T272,Male_Annuity_Tables,MATCH($BS$3+3,'Mortality Tables'!$N$1:$DN$1,0),FALSE),VLOOKUP($T272,Fe_Annuity_Tables,MATCH(BZ$3+3,'Mortality Tables'!$N$1:$DN$1,0),FALSE)),"")</f>
        <v/>
      </c>
      <c r="CA272" s="685" t="str">
        <f>IFERROR((BZ272+AJ272*Contr_Rate)*(1+Inv_Return)*IF($D272=$C$1,VLOOKUP($T272,Male_Annuity_Tables,MATCH($BS$3+3,'Mortality Tables'!$N$1:$DN$1,0),FALSE),VLOOKUP($T272,Fe_Annuity_Tables,MATCH(CA$3+3,'Mortality Tables'!$N$1:$DN$1,0),FALSE)),"")</f>
        <v/>
      </c>
      <c r="CB272" s="685" t="str">
        <f>IFERROR((CA272+AK272*Contr_Rate)*(1+Inv_Return)*IF($D272=$C$1,VLOOKUP($T272,Male_Annuity_Tables,MATCH($BS$3+3,'Mortality Tables'!$N$1:$DN$1,0),FALSE),VLOOKUP($T272,Fe_Annuity_Tables,MATCH(CB$3+3,'Mortality Tables'!$N$1:$DN$1,0),FALSE)),"")</f>
        <v/>
      </c>
      <c r="CC272" s="685" t="str">
        <f>IFERROR((CB272+AL272*Contr_Rate)*(1+Inv_Return)*IF($D272=$C$1,VLOOKUP($T272,Male_Annuity_Tables,MATCH($BS$3+3,'Mortality Tables'!$N$1:$DN$1,0),FALSE),VLOOKUP($T272,Fe_Annuity_Tables,MATCH(CC$3+3,'Mortality Tables'!$N$1:$DN$1,0),FALSE)),"")</f>
        <v/>
      </c>
      <c r="CD272" s="685" t="str">
        <f>IFERROR((CC272+AM272*Contr_Rate)*(1+Inv_Return)*IF($D272=$C$1,VLOOKUP($T272,Male_Annuity_Tables,MATCH($BS$3+3,'Mortality Tables'!$N$1:$DN$1,0),FALSE),VLOOKUP($T272,Fe_Annuity_Tables,MATCH(CD$3+3,'Mortality Tables'!$N$1:$DN$1,0),FALSE)),"")</f>
        <v/>
      </c>
      <c r="CE272" s="685" t="str">
        <f>IFERROR((CD272+AN272*Contr_Rate)*(1+Inv_Return)*IF($D272=$C$1,VLOOKUP($T272,Male_Annuity_Tables,MATCH($BS$3+3,'Mortality Tables'!$N$1:$DN$1,0),FALSE),VLOOKUP($T272,Fe_Annuity_Tables,MATCH(CE$3+3,'Mortality Tables'!$N$1:$DN$1,0),FALSE)),"")</f>
        <v/>
      </c>
      <c r="CF272" s="685" t="str">
        <f>IFERROR((CE272+AO272*Contr_Rate)*(1+Inv_Return)*IF($D272=$C$1,VLOOKUP($T272,Male_Annuity_Tables,MATCH($BS$3+3,'Mortality Tables'!$N$1:$DN$1,0),FALSE),VLOOKUP($T272,Fe_Annuity_Tables,MATCH(CF$3+3,'Mortality Tables'!$N$1:$DN$1,0),FALSE)),"")</f>
        <v/>
      </c>
      <c r="CG272" s="685" t="str">
        <f>IFERROR((CF272+AP272*Contr_Rate)*(1+Inv_Return)*IF($D272=$C$1,VLOOKUP($T272,Male_Annuity_Tables,MATCH($BS$3+3,'Mortality Tables'!$N$1:$DN$1,0),FALSE),VLOOKUP($T272,Fe_Annuity_Tables,MATCH(CG$3+3,'Mortality Tables'!$N$1:$DN$1,0),FALSE)),"")</f>
        <v/>
      </c>
      <c r="CH272" s="685" t="str">
        <f>IFERROR((CG272+AQ272*Contr_Rate)*(1+Inv_Return)*IF($D272=$C$1,VLOOKUP($T272,Male_Annuity_Tables,MATCH($BS$3+3,'Mortality Tables'!$N$1:$DN$1,0),FALSE),VLOOKUP($T272,Fe_Annuity_Tables,MATCH(CH$3+3,'Mortality Tables'!$N$1:$DN$1,0),FALSE)),"")</f>
        <v/>
      </c>
      <c r="CI272" s="685" t="str">
        <f>IFERROR((CH272+AR272*Contr_Rate)*(1+Inv_Return)*IF($D272=$C$1,VLOOKUP($T272,Male_Annuity_Tables,MATCH($BS$3+3,'Mortality Tables'!$N$1:$DN$1,0),FALSE),VLOOKUP($T272,Fe_Annuity_Tables,MATCH(CI$3+3,'Mortality Tables'!$N$1:$DN$1,0),FALSE)),"")</f>
        <v/>
      </c>
      <c r="CJ272" s="685" t="str">
        <f>IFERROR((CI272+AS272*Contr_Rate)*(1+Inv_Return)*IF($D272=$C$1,VLOOKUP($T272,Male_Annuity_Tables,MATCH($BS$3+3,'Mortality Tables'!$N$1:$DN$1,0),FALSE),VLOOKUP($T272,Fe_Annuity_Tables,MATCH(CJ$3+3,'Mortality Tables'!$N$1:$DN$1,0),FALSE)),"")</f>
        <v/>
      </c>
      <c r="CK272" s="685" t="str">
        <f>IFERROR((CJ272+AT272*Contr_Rate)*(1+Inv_Return)*IF($D272=$C$1,VLOOKUP($T272,Male_Annuity_Tables,MATCH($BS$3+3,'Mortality Tables'!$N$1:$DN$1,0),FALSE),VLOOKUP($T272,Fe_Annuity_Tables,MATCH(CK$3+3,'Mortality Tables'!$N$1:$DN$1,0),FALSE)),"")</f>
        <v/>
      </c>
      <c r="CL272" s="685" t="str">
        <f>IFERROR((CK272+AU272*Contr_Rate)*(1+Inv_Return)*IF($D272=$C$1,VLOOKUP($T272,Male_Annuity_Tables,MATCH($BS$3+3,'Mortality Tables'!$N$1:$DN$1,0),FALSE),VLOOKUP($T272,Fe_Annuity_Tables,MATCH(CL$3+3,'Mortality Tables'!$N$1:$DN$1,0),FALSE)),"")</f>
        <v/>
      </c>
      <c r="CM272" s="685" t="str">
        <f>IFERROR((CL272+AV272*Contr_Rate)*(1+Inv_Return)*IF($D272=$C$1,VLOOKUP($T272,Male_Annuity_Tables,MATCH($BS$3+3,'Mortality Tables'!$N$1:$DN$1,0),FALSE),VLOOKUP($T272,Fe_Annuity_Tables,MATCH(CM$3+3,'Mortality Tables'!$N$1:$DN$1,0),FALSE)),"")</f>
        <v/>
      </c>
      <c r="CN272" s="685" t="str">
        <f>IFERROR((CM272+AW272*Contr_Rate)*(1+Inv_Return)*IF($D272=$C$1,VLOOKUP($T272,Male_Annuity_Tables,MATCH($BS$3+3,'Mortality Tables'!$N$1:$DN$1,0),FALSE),VLOOKUP($T272,Fe_Annuity_Tables,MATCH(CN$3+3,'Mortality Tables'!$N$1:$DN$1,0),FALSE)),"")</f>
        <v/>
      </c>
      <c r="CO272" s="685" t="str">
        <f>IFERROR((CN272+AX272*Contr_Rate)*(1+Inv_Return)*IF($D272=$C$1,VLOOKUP($T272,Male_Annuity_Tables,MATCH($BS$3+3,'Mortality Tables'!$N$1:$DN$1,0),FALSE),VLOOKUP($T272,Fe_Annuity_Tables,MATCH(CO$3+3,'Mortality Tables'!$N$1:$DN$1,0),FALSE)),"")</f>
        <v/>
      </c>
      <c r="CP272" s="685" t="str">
        <f>IFERROR((CO272+AY272*Contr_Rate)*(1+Inv_Return)*IF($D272=$C$1,VLOOKUP($T272,Male_Annuity_Tables,MATCH($BS$3+3,'Mortality Tables'!$N$1:$DN$1,0),FALSE),VLOOKUP($T272,Fe_Annuity_Tables,MATCH(CP$3+3,'Mortality Tables'!$N$1:$DN$1,0),FALSE)),"")</f>
        <v/>
      </c>
      <c r="CQ272" s="685" t="str">
        <f>IFERROR((CP272+AZ272*Contr_Rate)*(1+Inv_Return)*IF($D272=$C$1,VLOOKUP($T272,Male_Annuity_Tables,MATCH($BS$3+3,'Mortality Tables'!$N$1:$DN$1,0),FALSE),VLOOKUP($T272,Fe_Annuity_Tables,MATCH(CQ$3+3,'Mortality Tables'!$N$1:$DN$1,0),FALSE)),"")</f>
        <v/>
      </c>
      <c r="CR272" s="685" t="str">
        <f>IFERROR((CQ272+BA272*Contr_Rate)*(1+Inv_Return)*IF($D272=$C$1,VLOOKUP($T272,Male_Annuity_Tables,MATCH($BS$3+3,'Mortality Tables'!$N$1:$DN$1,0),FALSE),VLOOKUP($T272,Fe_Annuity_Tables,MATCH(CR$3+3,'Mortality Tables'!$N$1:$DN$1,0),FALSE)),"")</f>
        <v/>
      </c>
      <c r="CS272" s="685" t="str">
        <f>IFERROR((CR272+BB272*Contr_Rate)*(1+Inv_Return)*IF($D272=$C$1,VLOOKUP($T272,Male_Annuity_Tables,MATCH($BS$3+3,'Mortality Tables'!$N$1:$DN$1,0),FALSE),VLOOKUP($T272,Fe_Annuity_Tables,MATCH(CS$3+3,'Mortality Tables'!$N$1:$DN$1,0),FALSE)),"")</f>
        <v/>
      </c>
      <c r="CT272" s="685" t="str">
        <f>IFERROR((CS272+BC272*Contr_Rate)*(1+Inv_Return)*IF($D272=$C$1,VLOOKUP($T272,Male_Annuity_Tables,MATCH($BS$3+3,'Mortality Tables'!$N$1:$DN$1,0),FALSE),VLOOKUP($T272,Fe_Annuity_Tables,MATCH(CT$3+3,'Mortality Tables'!$N$1:$DN$1,0),FALSE)),"")</f>
        <v/>
      </c>
      <c r="CU272" s="685" t="str">
        <f>IFERROR((CT272+BD272*Contr_Rate)*(1+Inv_Return)*IF($D272=$C$1,VLOOKUP($T272,Male_Annuity_Tables,MATCH($BS$3+3,'Mortality Tables'!$N$1:$DN$1,0),FALSE),VLOOKUP($T272,Fe_Annuity_Tables,MATCH(CU$3+3,'Mortality Tables'!$N$1:$DN$1,0),FALSE)),"")</f>
        <v/>
      </c>
      <c r="CV272" s="685" t="str">
        <f>IFERROR((CU272+BE272*Contr_Rate)*(1+Inv_Return)*IF($D272=$C$1,VLOOKUP($T272,Male_Annuity_Tables,MATCH($BS$3+3,'Mortality Tables'!$N$1:$DN$1,0),FALSE),VLOOKUP($T272,Fe_Annuity_Tables,MATCH(CV$3+3,'Mortality Tables'!$N$1:$DN$1,0),FALSE)),"")</f>
        <v/>
      </c>
      <c r="CW272" s="685" t="str">
        <f>IFERROR((CV272+BF272*Contr_Rate)*(1+Inv_Return)*IF($D272=$C$1,VLOOKUP($T272,Male_Annuity_Tables,MATCH($BS$3+3,'Mortality Tables'!$N$1:$DN$1,0),FALSE),VLOOKUP($T272,Fe_Annuity_Tables,MATCH(CW$3+3,'Mortality Tables'!$N$1:$DN$1,0),FALSE)),"")</f>
        <v/>
      </c>
      <c r="CX272" s="685" t="str">
        <f>IFERROR((CW272+BG272*Contr_Rate)*(1+Inv_Return)*IF($D272=$C$1,VLOOKUP($T272,Male_Annuity_Tables,MATCH($BS$3+3,'Mortality Tables'!$N$1:$DN$1,0),FALSE),VLOOKUP($T272,Fe_Annuity_Tables,MATCH(CX$3+3,'Mortality Tables'!$N$1:$DN$1,0),FALSE)),"")</f>
        <v/>
      </c>
      <c r="CY272" s="685" t="str">
        <f>IFERROR((CX272+BH272*Contr_Rate)*(1+Inv_Return)*IF($D272=$C$1,VLOOKUP($T272,Male_Annuity_Tables,MATCH($BS$3+3,'Mortality Tables'!$N$1:$DN$1,0),FALSE),VLOOKUP($T272,Fe_Annuity_Tables,MATCH(CY$3+3,'Mortality Tables'!$N$1:$DN$1,0),FALSE)),"")</f>
        <v/>
      </c>
      <c r="CZ272" s="685" t="str">
        <f>IFERROR((CY272+BI272*Contr_Rate)*(1+Inv_Return)*IF($D272=$C$1,VLOOKUP($T272,Male_Annuity_Tables,MATCH($BS$3+3,'Mortality Tables'!$N$1:$DN$1,0),FALSE),VLOOKUP($T272,Fe_Annuity_Tables,MATCH(CZ$3+3,'Mortality Tables'!$N$1:$DN$1,0),FALSE)),"")</f>
        <v/>
      </c>
      <c r="DA272" s="685" t="str">
        <f>IFERROR((CZ272+BJ272*Contr_Rate)*(1+Inv_Return)*IF($D272=$C$1,VLOOKUP($T272,Male_Annuity_Tables,MATCH($BS$3+3,'Mortality Tables'!$N$1:$DN$1,0),FALSE),VLOOKUP($T272,Fe_Annuity_Tables,MATCH(DA$3+3,'Mortality Tables'!$N$1:$DN$1,0),FALSE)),"")</f>
        <v/>
      </c>
      <c r="DB272" s="685" t="str">
        <f>IFERROR((DA272+BK272*Contr_Rate)*(1+Inv_Return)*IF($D272=$C$1,VLOOKUP($T272,Male_Annuity_Tables,MATCH($BS$3+3,'Mortality Tables'!$N$1:$DN$1,0),FALSE),VLOOKUP($T272,Fe_Annuity_Tables,MATCH(DB$3+3,'Mortality Tables'!$N$1:$DN$1,0),FALSE)),"")</f>
        <v/>
      </c>
      <c r="DC272" s="685" t="str">
        <f>IFERROR((DB272+BL272*Contr_Rate)*(1+Inv_Return)*IF($D272=$C$1,VLOOKUP($T272,Male_Annuity_Tables,MATCH($BS$3+3,'Mortality Tables'!$N$1:$DN$1,0),FALSE),VLOOKUP($T272,Fe_Annuity_Tables,MATCH(DC$3+3,'Mortality Tables'!$N$1:$DN$1,0),FALSE)),"")</f>
        <v/>
      </c>
      <c r="DD272" s="685" t="str">
        <f>IFERROR((DC272+BM272*Contr_Rate)*(1+Inv_Return)*IF($D272=$C$1,VLOOKUP($T272,Male_Annuity_Tables,MATCH($BS$3+3,'Mortality Tables'!$N$1:$DN$1,0),FALSE),VLOOKUP($T272,Fe_Annuity_Tables,MATCH(DD$3+3,'Mortality Tables'!$N$1:$DN$1,0),FALSE)),"")</f>
        <v/>
      </c>
      <c r="DE272" s="685" t="str">
        <f>IFERROR((DD272+BN272*Contr_Rate)*(1+Inv_Return)*IF($D272=$C$1,VLOOKUP($T272,Male_Annuity_Tables,MATCH($BS$3+3,'Mortality Tables'!$N$1:$DN$1,0),FALSE),VLOOKUP($T272,Fe_Annuity_Tables,MATCH(DE$3+3,'Mortality Tables'!$N$1:$DN$1,0),FALSE)),"")</f>
        <v/>
      </c>
      <c r="DF272" s="685" t="str">
        <f>IFERROR((DE272+BO272*Contr_Rate)*(1+Inv_Return)*IF($D272=$C$1,VLOOKUP($T272,Male_Annuity_Tables,MATCH($BS$3+3,'Mortality Tables'!$N$1:$DN$1,0),FALSE),VLOOKUP($T272,Fe_Annuity_Tables,MATCH(DF$3+3,'Mortality Tables'!$N$1:$DN$1,0),FALSE)),"")</f>
        <v/>
      </c>
      <c r="DG272" s="685" t="str">
        <f>IFERROR((DF272+BP272*Contr_Rate)*(1+Inv_Return)*IF($D272=$C$1,VLOOKUP($T272,Male_Annuity_Tables,MATCH($BS$3+3,'Mortality Tables'!$N$1:$DN$1,0),FALSE),VLOOKUP($T272,Fe_Annuity_Tables,MATCH(DG$3+3,'Mortality Tables'!$N$1:$DN$1,0),FALSE)),"")</f>
        <v/>
      </c>
      <c r="DH272" s="685" t="str">
        <f>IFERROR((DG272+BQ272*Contr_Rate)*(1+Inv_Return)*IF($D272=$C$1,VLOOKUP($T272,Male_Annuity_Tables,MATCH($BS$3+3,'Mortality Tables'!$N$1:$DN$1,0),FALSE),VLOOKUP($T272,Fe_Annuity_Tables,MATCH(DH$3+3,'Mortality Tables'!$N$1:$DN$1,0),FALSE)),"")</f>
        <v/>
      </c>
      <c r="DJ272" s="686">
        <f t="shared" si="171"/>
        <v>0</v>
      </c>
      <c r="DK272" s="680">
        <f t="shared" si="60"/>
        <v>8.0909277508679907</v>
      </c>
      <c r="DL272" s="686">
        <f t="shared" si="172"/>
        <v>0</v>
      </c>
      <c r="DM272" s="686">
        <f t="shared" si="132"/>
        <v>0</v>
      </c>
      <c r="DN272" s="687" t="str">
        <f t="shared" si="173"/>
        <v/>
      </c>
      <c r="DP272" s="688" t="str">
        <f t="shared" si="174"/>
        <v/>
      </c>
      <c r="DQ272" s="688" t="str">
        <f t="shared" si="175"/>
        <v/>
      </c>
      <c r="DR272" s="688" t="str">
        <f t="shared" si="176"/>
        <v/>
      </c>
    </row>
    <row r="273" spans="1:122" s="657" customFormat="1" ht="14.5">
      <c r="A273" s="675" t="s">
        <v>1614</v>
      </c>
      <c r="B273" s="675" t="s">
        <v>1615</v>
      </c>
      <c r="C273" s="675" t="s">
        <v>541</v>
      </c>
      <c r="D273" s="675" t="s">
        <v>60</v>
      </c>
      <c r="E273" s="676">
        <v>28368</v>
      </c>
      <c r="F273" s="677">
        <v>40234</v>
      </c>
      <c r="G273" s="677">
        <v>40924</v>
      </c>
      <c r="H273" s="678">
        <v>935148</v>
      </c>
      <c r="I273" s="678">
        <v>66066.34</v>
      </c>
      <c r="J273" s="678">
        <v>56290.84</v>
      </c>
      <c r="K273" s="678">
        <v>32516.51</v>
      </c>
      <c r="L273" s="678">
        <v>154873.69</v>
      </c>
      <c r="M273" s="679">
        <f>IF(COUNTIF($A$4:A273,A273)=1,0,1)</f>
        <v>0</v>
      </c>
      <c r="N273" s="680" t="str">
        <f t="shared" si="165"/>
        <v>Okay</v>
      </c>
      <c r="O273" s="680" t="str">
        <f t="shared" si="166"/>
        <v>TRUE</v>
      </c>
      <c r="P273" s="680" t="b">
        <f t="shared" si="167"/>
        <v>1</v>
      </c>
      <c r="Q273" s="680" t="b">
        <f t="shared" si="76"/>
        <v>1</v>
      </c>
      <c r="R273" s="680" t="b">
        <f t="shared" si="77"/>
        <v>1</v>
      </c>
      <c r="S273" s="681">
        <f t="shared" si="168"/>
        <v>32.509589041095893</v>
      </c>
      <c r="T273" s="682">
        <f t="shared" si="78"/>
        <v>47</v>
      </c>
      <c r="U273" s="682">
        <f t="shared" si="161"/>
        <v>34</v>
      </c>
      <c r="V273" s="682">
        <f t="shared" si="79"/>
        <v>12.964383561643835</v>
      </c>
      <c r="W273" s="682">
        <f t="shared" si="169"/>
        <v>13</v>
      </c>
      <c r="X273" s="683">
        <f t="shared" si="170"/>
        <v>2013357.97</v>
      </c>
      <c r="Y273" s="684">
        <f t="shared" si="123"/>
        <v>3.0200000000000001E-3</v>
      </c>
      <c r="Z273" s="684">
        <f>IF($D273=$C$1,VLOOKUP($T273,Male_Annuity_Tables,MATCH($W273+2,'Mortality Tables'!$DS$1:$HT$1,0),FALSE),VLOOKUP($T273,Fe_Annuity_Tables,MATCH($W273+2,'Mortality Tables'!$M$1:$DN$1,0),FALSE))</f>
        <v>0.26296831711555096</v>
      </c>
      <c r="AA273" s="664"/>
      <c r="AB273" s="685">
        <f t="shared" si="164"/>
        <v>982793.79060000007</v>
      </c>
      <c r="AC273" s="685">
        <f t="shared" si="164"/>
        <v>1032867.1342310701</v>
      </c>
      <c r="AD273" s="685">
        <f t="shared" si="164"/>
        <v>1085491.7147201432</v>
      </c>
      <c r="AE273" s="685">
        <f t="shared" si="164"/>
        <v>1140797.5175851344</v>
      </c>
      <c r="AF273" s="685">
        <f t="shared" si="164"/>
        <v>1198921.151106097</v>
      </c>
      <c r="AG273" s="685">
        <f t="shared" si="164"/>
        <v>1260006.1837549529</v>
      </c>
      <c r="AH273" s="685">
        <f t="shared" si="164"/>
        <v>1324203.4988172676</v>
      </c>
      <c r="AI273" s="685">
        <f t="shared" si="164"/>
        <v>1391671.6670820075</v>
      </c>
      <c r="AJ273" s="685">
        <f t="shared" si="164"/>
        <v>1462577.3385198358</v>
      </c>
      <c r="AK273" s="685">
        <f t="shared" si="164"/>
        <v>1537095.6539174216</v>
      </c>
      <c r="AL273" s="685">
        <f t="shared" si="164"/>
        <v>1615410.6774845142</v>
      </c>
      <c r="AM273" s="685">
        <f t="shared" si="164"/>
        <v>1697715.8515023503</v>
      </c>
      <c r="AN273" s="685">
        <f t="shared" si="164"/>
        <v>1784214.4741363949</v>
      </c>
      <c r="AO273" s="685" t="str">
        <f t="shared" si="164"/>
        <v/>
      </c>
      <c r="AP273" s="685" t="str">
        <f t="shared" si="164"/>
        <v/>
      </c>
      <c r="AQ273" s="685" t="str">
        <f t="shared" si="164"/>
        <v/>
      </c>
      <c r="AR273" s="685" t="str">
        <f t="shared" si="163"/>
        <v/>
      </c>
      <c r="AS273" s="685" t="str">
        <f t="shared" si="163"/>
        <v/>
      </c>
      <c r="AT273" s="685" t="str">
        <f t="shared" si="163"/>
        <v/>
      </c>
      <c r="AU273" s="685" t="str">
        <f t="shared" si="163"/>
        <v/>
      </c>
      <c r="AV273" s="685" t="str">
        <f t="shared" si="163"/>
        <v/>
      </c>
      <c r="AW273" s="685" t="str">
        <f t="shared" si="163"/>
        <v/>
      </c>
      <c r="AX273" s="685" t="str">
        <f t="shared" si="163"/>
        <v/>
      </c>
      <c r="AY273" s="685" t="str">
        <f t="shared" si="163"/>
        <v/>
      </c>
      <c r="AZ273" s="685" t="str">
        <f t="shared" si="163"/>
        <v/>
      </c>
      <c r="BA273" s="685" t="str">
        <f t="shared" si="163"/>
        <v/>
      </c>
      <c r="BB273" s="685" t="str">
        <f t="shared" si="163"/>
        <v/>
      </c>
      <c r="BC273" s="685" t="str">
        <f t="shared" si="163"/>
        <v/>
      </c>
      <c r="BD273" s="685" t="str">
        <f t="shared" si="163"/>
        <v/>
      </c>
      <c r="BE273" s="685" t="str">
        <f t="shared" si="163"/>
        <v/>
      </c>
      <c r="BF273" s="685" t="str">
        <f t="shared" si="163"/>
        <v/>
      </c>
      <c r="BG273" s="685" t="str">
        <f t="shared" si="177"/>
        <v/>
      </c>
      <c r="BH273" s="685" t="str">
        <f t="shared" si="177"/>
        <v/>
      </c>
      <c r="BI273" s="685" t="str">
        <f t="shared" si="157"/>
        <v/>
      </c>
      <c r="BJ273" s="685" t="str">
        <f t="shared" si="157"/>
        <v/>
      </c>
      <c r="BK273" s="685" t="str">
        <f t="shared" si="157"/>
        <v/>
      </c>
      <c r="BL273" s="685" t="str">
        <f t="shared" si="157"/>
        <v/>
      </c>
      <c r="BM273" s="685" t="str">
        <f t="shared" si="157"/>
        <v/>
      </c>
      <c r="BN273" s="685" t="str">
        <f t="shared" si="157"/>
        <v/>
      </c>
      <c r="BO273" s="685" t="str">
        <f t="shared" si="160"/>
        <v/>
      </c>
      <c r="BP273" s="685" t="str">
        <f t="shared" si="160"/>
        <v/>
      </c>
      <c r="BQ273" s="685" t="str">
        <f t="shared" si="160"/>
        <v/>
      </c>
      <c r="BR273" s="529"/>
      <c r="BS273" s="685">
        <f>IFERROR(($L273+AB273*Contr_Rate)*(1+Inv_Return)*IF($D273=$C$1,VLOOKUP($T273,Male_Annuity_Tables,MATCH($BS$3+3,'Mortality Tables'!$N$1:$DN$1,0),FALSE),VLOOKUP($T273,Fe_Annuity_Tables,MATCH(BS$3+3,'Mortality Tables'!$N$1:$DN$1,0),FALSE)),"")</f>
        <v>391635.91265115823</v>
      </c>
      <c r="BT273" s="685">
        <f>IFERROR(($BS273+AC273*Contr_Rate)*(1+Inv_Return)*IF($D273=$C$1,VLOOKUP($T273,Male_Annuity_Tables,MATCH($BS$3+3,'Mortality Tables'!$N$1:$DN$1,0),FALSE),VLOOKUP($T273,Fe_Annuity_Tables,MATCH(BT$3+3,'Mortality Tables'!$N$1:$DN$1,0),FALSE)),"")</f>
        <v>517586.52207816148</v>
      </c>
      <c r="BU273" s="685">
        <f>IFERROR((BT273+AD273*Contr_Rate)*(1+Inv_Return)*IF($D273=$C$1,VLOOKUP($T273,Male_Annuity_Tables,MATCH($BS$3+3,'Mortality Tables'!$N$1:$DN$1,0),FALSE),VLOOKUP($T273,Fe_Annuity_Tables,MATCH(BU$3+3,'Mortality Tables'!$N$1:$DN$1,0),FALSE)),"")</f>
        <v>527000.22460585542</v>
      </c>
      <c r="BV273" s="685">
        <f>IFERROR((BU273+AE273*Contr_Rate)*(1+Inv_Return)*IF($D273=$C$1,VLOOKUP($T273,Male_Annuity_Tables,MATCH($BS$3+3,'Mortality Tables'!$N$1:$DN$1,0),FALSE),VLOOKUP($T273,Fe_Annuity_Tables,MATCH(BV$3+3,'Mortality Tables'!$N$1:$DN$1,0),FALSE)),"")</f>
        <v>487089.31175809039</v>
      </c>
      <c r="BW273" s="685">
        <f>IFERROR((BV273+AF273*Contr_Rate)*(1+Inv_Return)*IF($D273=$C$1,VLOOKUP($T273,Male_Annuity_Tables,MATCH($BS$3+3,'Mortality Tables'!$N$1:$DN$1,0),FALSE),VLOOKUP($T273,Fe_Annuity_Tables,MATCH(BW$3+3,'Mortality Tables'!$N$1:$DN$1,0),FALSE)),"")</f>
        <v>425316.70212782046</v>
      </c>
      <c r="BX273" s="685">
        <f>IFERROR((BW273+AG273*Contr_Rate)*(1+Inv_Return)*IF($D273=$C$1,VLOOKUP($T273,Male_Annuity_Tables,MATCH($BS$3+3,'Mortality Tables'!$N$1:$DN$1,0),FALSE),VLOOKUP($T273,Fe_Annuity_Tables,MATCH(BX$3+3,'Mortality Tables'!$N$1:$DN$1,0),FALSE)),"")</f>
        <v>361557.59194597532</v>
      </c>
      <c r="BY273" s="685">
        <f>IFERROR((BX273+AH273*Contr_Rate)*(1+Inv_Return)*IF($D273=$C$1,VLOOKUP($T273,Male_Annuity_Tables,MATCH($BS$3+3,'Mortality Tables'!$N$1:$DN$1,0),FALSE),VLOOKUP($T273,Fe_Annuity_Tables,MATCH(BY$3+3,'Mortality Tables'!$N$1:$DN$1,0),FALSE)),"")</f>
        <v>305925.34863084421</v>
      </c>
      <c r="BZ273" s="685">
        <f>IFERROR((BY273+AI273*Contr_Rate)*(1+Inv_Return)*IF($D273=$C$1,VLOOKUP($T273,Male_Annuity_Tables,MATCH($BS$3+3,'Mortality Tables'!$N$1:$DN$1,0),FALSE),VLOOKUP($T273,Fe_Annuity_Tables,MATCH(BZ$3+3,'Mortality Tables'!$N$1:$DN$1,0),FALSE)),"")</f>
        <v>261152.40835853657</v>
      </c>
      <c r="CA273" s="685">
        <f>IFERROR((BZ273+AJ273*Contr_Rate)*(1+Inv_Return)*IF($D273=$C$1,VLOOKUP($T273,Male_Annuity_Tables,MATCH($BS$3+3,'Mortality Tables'!$N$1:$DN$1,0),FALSE),VLOOKUP($T273,Fe_Annuity_Tables,MATCH(CA$3+3,'Mortality Tables'!$N$1:$DN$1,0),FALSE)),"")</f>
        <v>238707.78807758613</v>
      </c>
      <c r="CB273" s="685">
        <f>IFERROR((CA273+AK273*Contr_Rate)*(1+Inv_Return)*IF($D273=$C$1,VLOOKUP($T273,Male_Annuity_Tables,MATCH($BS$3+3,'Mortality Tables'!$N$1:$DN$1,0),FALSE),VLOOKUP($T273,Fe_Annuity_Tables,MATCH(CB$3+3,'Mortality Tables'!$N$1:$DN$1,0),FALSE)),"")</f>
        <v>225383.06127043552</v>
      </c>
      <c r="CC273" s="685">
        <f>IFERROR((CB273+AL273*Contr_Rate)*(1+Inv_Return)*IF($D273=$C$1,VLOOKUP($T273,Male_Annuity_Tables,MATCH($BS$3+3,'Mortality Tables'!$N$1:$DN$1,0),FALSE),VLOOKUP($T273,Fe_Annuity_Tables,MATCH(CC$3+3,'Mortality Tables'!$N$1:$DN$1,0),FALSE)),"")</f>
        <v>215806.85556380593</v>
      </c>
      <c r="CD273" s="685">
        <f>IFERROR((CC273+AM273*Contr_Rate)*(1+Inv_Return)*IF($D273=$C$1,VLOOKUP($T273,Male_Annuity_Tables,MATCH($BS$3+3,'Mortality Tables'!$N$1:$DN$1,0),FALSE),VLOOKUP($T273,Fe_Annuity_Tables,MATCH(CD$3+3,'Mortality Tables'!$N$1:$DN$1,0),FALSE)),"")</f>
        <v>207888.22864903859</v>
      </c>
      <c r="CE273" s="685">
        <f>IFERROR((CD273+AN273*Contr_Rate)*(1+Inv_Return)*IF($D273=$C$1,VLOOKUP($T273,Male_Annuity_Tables,MATCH($BS$3+3,'Mortality Tables'!$N$1:$DN$1,0),FALSE),VLOOKUP($T273,Fe_Annuity_Tables,MATCH(CE$3+3,'Mortality Tables'!$N$1:$DN$1,0),FALSE)),"")</f>
        <v>200827.9890867137</v>
      </c>
      <c r="CF273" s="685" t="str">
        <f>IFERROR((CE273+AO273*Contr_Rate)*(1+Inv_Return)*IF($D273=$C$1,VLOOKUP($T273,Male_Annuity_Tables,MATCH($BS$3+3,'Mortality Tables'!$N$1:$DN$1,0),FALSE),VLOOKUP($T273,Fe_Annuity_Tables,MATCH(CF$3+3,'Mortality Tables'!$N$1:$DN$1,0),FALSE)),"")</f>
        <v/>
      </c>
      <c r="CG273" s="685" t="str">
        <f>IFERROR((CF273+AP273*Contr_Rate)*(1+Inv_Return)*IF($D273=$C$1,VLOOKUP($T273,Male_Annuity_Tables,MATCH($BS$3+3,'Mortality Tables'!$N$1:$DN$1,0),FALSE),VLOOKUP($T273,Fe_Annuity_Tables,MATCH(CG$3+3,'Mortality Tables'!$N$1:$DN$1,0),FALSE)),"")</f>
        <v/>
      </c>
      <c r="CH273" s="685" t="str">
        <f>IFERROR((CG273+AQ273*Contr_Rate)*(1+Inv_Return)*IF($D273=$C$1,VLOOKUP($T273,Male_Annuity_Tables,MATCH($BS$3+3,'Mortality Tables'!$N$1:$DN$1,0),FALSE),VLOOKUP($T273,Fe_Annuity_Tables,MATCH(CH$3+3,'Mortality Tables'!$N$1:$DN$1,0),FALSE)),"")</f>
        <v/>
      </c>
      <c r="CI273" s="685" t="str">
        <f>IFERROR((CH273+AR273*Contr_Rate)*(1+Inv_Return)*IF($D273=$C$1,VLOOKUP($T273,Male_Annuity_Tables,MATCH($BS$3+3,'Mortality Tables'!$N$1:$DN$1,0),FALSE),VLOOKUP($T273,Fe_Annuity_Tables,MATCH(CI$3+3,'Mortality Tables'!$N$1:$DN$1,0),FALSE)),"")</f>
        <v/>
      </c>
      <c r="CJ273" s="685" t="str">
        <f>IFERROR((CI273+AS273*Contr_Rate)*(1+Inv_Return)*IF($D273=$C$1,VLOOKUP($T273,Male_Annuity_Tables,MATCH($BS$3+3,'Mortality Tables'!$N$1:$DN$1,0),FALSE),VLOOKUP($T273,Fe_Annuity_Tables,MATCH(CJ$3+3,'Mortality Tables'!$N$1:$DN$1,0),FALSE)),"")</f>
        <v/>
      </c>
      <c r="CK273" s="685" t="str">
        <f>IFERROR((CJ273+AT273*Contr_Rate)*(1+Inv_Return)*IF($D273=$C$1,VLOOKUP($T273,Male_Annuity_Tables,MATCH($BS$3+3,'Mortality Tables'!$N$1:$DN$1,0),FALSE),VLOOKUP($T273,Fe_Annuity_Tables,MATCH(CK$3+3,'Mortality Tables'!$N$1:$DN$1,0),FALSE)),"")</f>
        <v/>
      </c>
      <c r="CL273" s="685" t="str">
        <f>IFERROR((CK273+AU273*Contr_Rate)*(1+Inv_Return)*IF($D273=$C$1,VLOOKUP($T273,Male_Annuity_Tables,MATCH($BS$3+3,'Mortality Tables'!$N$1:$DN$1,0),FALSE),VLOOKUP($T273,Fe_Annuity_Tables,MATCH(CL$3+3,'Mortality Tables'!$N$1:$DN$1,0),FALSE)),"")</f>
        <v/>
      </c>
      <c r="CM273" s="685" t="str">
        <f>IFERROR((CL273+AV273*Contr_Rate)*(1+Inv_Return)*IF($D273=$C$1,VLOOKUP($T273,Male_Annuity_Tables,MATCH($BS$3+3,'Mortality Tables'!$N$1:$DN$1,0),FALSE),VLOOKUP($T273,Fe_Annuity_Tables,MATCH(CM$3+3,'Mortality Tables'!$N$1:$DN$1,0),FALSE)),"")</f>
        <v/>
      </c>
      <c r="CN273" s="685" t="str">
        <f>IFERROR((CM273+AW273*Contr_Rate)*(1+Inv_Return)*IF($D273=$C$1,VLOOKUP($T273,Male_Annuity_Tables,MATCH($BS$3+3,'Mortality Tables'!$N$1:$DN$1,0),FALSE),VLOOKUP($T273,Fe_Annuity_Tables,MATCH(CN$3+3,'Mortality Tables'!$N$1:$DN$1,0),FALSE)),"")</f>
        <v/>
      </c>
      <c r="CO273" s="685" t="str">
        <f>IFERROR((CN273+AX273*Contr_Rate)*(1+Inv_Return)*IF($D273=$C$1,VLOOKUP($T273,Male_Annuity_Tables,MATCH($BS$3+3,'Mortality Tables'!$N$1:$DN$1,0),FALSE),VLOOKUP($T273,Fe_Annuity_Tables,MATCH(CO$3+3,'Mortality Tables'!$N$1:$DN$1,0),FALSE)),"")</f>
        <v/>
      </c>
      <c r="CP273" s="685" t="str">
        <f>IFERROR((CO273+AY273*Contr_Rate)*(1+Inv_Return)*IF($D273=$C$1,VLOOKUP($T273,Male_Annuity_Tables,MATCH($BS$3+3,'Mortality Tables'!$N$1:$DN$1,0),FALSE),VLOOKUP($T273,Fe_Annuity_Tables,MATCH(CP$3+3,'Mortality Tables'!$N$1:$DN$1,0),FALSE)),"")</f>
        <v/>
      </c>
      <c r="CQ273" s="685" t="str">
        <f>IFERROR((CP273+AZ273*Contr_Rate)*(1+Inv_Return)*IF($D273=$C$1,VLOOKUP($T273,Male_Annuity_Tables,MATCH($BS$3+3,'Mortality Tables'!$N$1:$DN$1,0),FALSE),VLOOKUP($T273,Fe_Annuity_Tables,MATCH(CQ$3+3,'Mortality Tables'!$N$1:$DN$1,0),FALSE)),"")</f>
        <v/>
      </c>
      <c r="CR273" s="685" t="str">
        <f>IFERROR((CQ273+BA273*Contr_Rate)*(1+Inv_Return)*IF($D273=$C$1,VLOOKUP($T273,Male_Annuity_Tables,MATCH($BS$3+3,'Mortality Tables'!$N$1:$DN$1,0),FALSE),VLOOKUP($T273,Fe_Annuity_Tables,MATCH(CR$3+3,'Mortality Tables'!$N$1:$DN$1,0),FALSE)),"")</f>
        <v/>
      </c>
      <c r="CS273" s="685" t="str">
        <f>IFERROR((CR273+BB273*Contr_Rate)*(1+Inv_Return)*IF($D273=$C$1,VLOOKUP($T273,Male_Annuity_Tables,MATCH($BS$3+3,'Mortality Tables'!$N$1:$DN$1,0),FALSE),VLOOKUP($T273,Fe_Annuity_Tables,MATCH(CS$3+3,'Mortality Tables'!$N$1:$DN$1,0),FALSE)),"")</f>
        <v/>
      </c>
      <c r="CT273" s="685" t="str">
        <f>IFERROR((CS273+BC273*Contr_Rate)*(1+Inv_Return)*IF($D273=$C$1,VLOOKUP($T273,Male_Annuity_Tables,MATCH($BS$3+3,'Mortality Tables'!$N$1:$DN$1,0),FALSE),VLOOKUP($T273,Fe_Annuity_Tables,MATCH(CT$3+3,'Mortality Tables'!$N$1:$DN$1,0),FALSE)),"")</f>
        <v/>
      </c>
      <c r="CU273" s="685" t="str">
        <f>IFERROR((CT273+BD273*Contr_Rate)*(1+Inv_Return)*IF($D273=$C$1,VLOOKUP($T273,Male_Annuity_Tables,MATCH($BS$3+3,'Mortality Tables'!$N$1:$DN$1,0),FALSE),VLOOKUP($T273,Fe_Annuity_Tables,MATCH(CU$3+3,'Mortality Tables'!$N$1:$DN$1,0),FALSE)),"")</f>
        <v/>
      </c>
      <c r="CV273" s="685" t="str">
        <f>IFERROR((CU273+BE273*Contr_Rate)*(1+Inv_Return)*IF($D273=$C$1,VLOOKUP($T273,Male_Annuity_Tables,MATCH($BS$3+3,'Mortality Tables'!$N$1:$DN$1,0),FALSE),VLOOKUP($T273,Fe_Annuity_Tables,MATCH(CV$3+3,'Mortality Tables'!$N$1:$DN$1,0),FALSE)),"")</f>
        <v/>
      </c>
      <c r="CW273" s="685" t="str">
        <f>IFERROR((CV273+BF273*Contr_Rate)*(1+Inv_Return)*IF($D273=$C$1,VLOOKUP($T273,Male_Annuity_Tables,MATCH($BS$3+3,'Mortality Tables'!$N$1:$DN$1,0),FALSE),VLOOKUP($T273,Fe_Annuity_Tables,MATCH(CW$3+3,'Mortality Tables'!$N$1:$DN$1,0),FALSE)),"")</f>
        <v/>
      </c>
      <c r="CX273" s="685" t="str">
        <f>IFERROR((CW273+BG273*Contr_Rate)*(1+Inv_Return)*IF($D273=$C$1,VLOOKUP($T273,Male_Annuity_Tables,MATCH($BS$3+3,'Mortality Tables'!$N$1:$DN$1,0),FALSE),VLOOKUP($T273,Fe_Annuity_Tables,MATCH(CX$3+3,'Mortality Tables'!$N$1:$DN$1,0),FALSE)),"")</f>
        <v/>
      </c>
      <c r="CY273" s="685" t="str">
        <f>IFERROR((CX273+BH273*Contr_Rate)*(1+Inv_Return)*IF($D273=$C$1,VLOOKUP($T273,Male_Annuity_Tables,MATCH($BS$3+3,'Mortality Tables'!$N$1:$DN$1,0),FALSE),VLOOKUP($T273,Fe_Annuity_Tables,MATCH(CY$3+3,'Mortality Tables'!$N$1:$DN$1,0),FALSE)),"")</f>
        <v/>
      </c>
      <c r="CZ273" s="685" t="str">
        <f>IFERROR((CY273+BI273*Contr_Rate)*(1+Inv_Return)*IF($D273=$C$1,VLOOKUP($T273,Male_Annuity_Tables,MATCH($BS$3+3,'Mortality Tables'!$N$1:$DN$1,0),FALSE),VLOOKUP($T273,Fe_Annuity_Tables,MATCH(CZ$3+3,'Mortality Tables'!$N$1:$DN$1,0),FALSE)),"")</f>
        <v/>
      </c>
      <c r="DA273" s="685" t="str">
        <f>IFERROR((CZ273+BJ273*Contr_Rate)*(1+Inv_Return)*IF($D273=$C$1,VLOOKUP($T273,Male_Annuity_Tables,MATCH($BS$3+3,'Mortality Tables'!$N$1:$DN$1,0),FALSE),VLOOKUP($T273,Fe_Annuity_Tables,MATCH(DA$3+3,'Mortality Tables'!$N$1:$DN$1,0),FALSE)),"")</f>
        <v/>
      </c>
      <c r="DB273" s="685" t="str">
        <f>IFERROR((DA273+BK273*Contr_Rate)*(1+Inv_Return)*IF($D273=$C$1,VLOOKUP($T273,Male_Annuity_Tables,MATCH($BS$3+3,'Mortality Tables'!$N$1:$DN$1,0),FALSE),VLOOKUP($T273,Fe_Annuity_Tables,MATCH(DB$3+3,'Mortality Tables'!$N$1:$DN$1,0),FALSE)),"")</f>
        <v/>
      </c>
      <c r="DC273" s="685" t="str">
        <f>IFERROR((DB273+BL273*Contr_Rate)*(1+Inv_Return)*IF($D273=$C$1,VLOOKUP($T273,Male_Annuity_Tables,MATCH($BS$3+3,'Mortality Tables'!$N$1:$DN$1,0),FALSE),VLOOKUP($T273,Fe_Annuity_Tables,MATCH(DC$3+3,'Mortality Tables'!$N$1:$DN$1,0),FALSE)),"")</f>
        <v/>
      </c>
      <c r="DD273" s="685" t="str">
        <f>IFERROR((DC273+BM273*Contr_Rate)*(1+Inv_Return)*IF($D273=$C$1,VLOOKUP($T273,Male_Annuity_Tables,MATCH($BS$3+3,'Mortality Tables'!$N$1:$DN$1,0),FALSE),VLOOKUP($T273,Fe_Annuity_Tables,MATCH(DD$3+3,'Mortality Tables'!$N$1:$DN$1,0),FALSE)),"")</f>
        <v/>
      </c>
      <c r="DE273" s="685" t="str">
        <f>IFERROR((DD273+BN273*Contr_Rate)*(1+Inv_Return)*IF($D273=$C$1,VLOOKUP($T273,Male_Annuity_Tables,MATCH($BS$3+3,'Mortality Tables'!$N$1:$DN$1,0),FALSE),VLOOKUP($T273,Fe_Annuity_Tables,MATCH(DE$3+3,'Mortality Tables'!$N$1:$DN$1,0),FALSE)),"")</f>
        <v/>
      </c>
      <c r="DF273" s="685" t="str">
        <f>IFERROR((DE273+BO273*Contr_Rate)*(1+Inv_Return)*IF($D273=$C$1,VLOOKUP($T273,Male_Annuity_Tables,MATCH($BS$3+3,'Mortality Tables'!$N$1:$DN$1,0),FALSE),VLOOKUP($T273,Fe_Annuity_Tables,MATCH(DF$3+3,'Mortality Tables'!$N$1:$DN$1,0),FALSE)),"")</f>
        <v/>
      </c>
      <c r="DG273" s="685" t="str">
        <f>IFERROR((DF273+BP273*Contr_Rate)*(1+Inv_Return)*IF($D273=$C$1,VLOOKUP($T273,Male_Annuity_Tables,MATCH($BS$3+3,'Mortality Tables'!$N$1:$DN$1,0),FALSE),VLOOKUP($T273,Fe_Annuity_Tables,MATCH(DG$3+3,'Mortality Tables'!$N$1:$DN$1,0),FALSE)),"")</f>
        <v/>
      </c>
      <c r="DH273" s="685" t="str">
        <f>IFERROR((DG273+BQ273*Contr_Rate)*(1+Inv_Return)*IF($D273=$C$1,VLOOKUP($T273,Male_Annuity_Tables,MATCH($BS$3+3,'Mortality Tables'!$N$1:$DN$1,0),FALSE),VLOOKUP($T273,Fe_Annuity_Tables,MATCH(DH$3+3,'Mortality Tables'!$N$1:$DN$1,0),FALSE)),"")</f>
        <v/>
      </c>
      <c r="DJ273" s="686">
        <f t="shared" si="171"/>
        <v>527000.22460585542</v>
      </c>
      <c r="DK273" s="680">
        <f t="shared" si="60"/>
        <v>8.8017766057058875</v>
      </c>
      <c r="DL273" s="686">
        <f t="shared" si="172"/>
        <v>40115.781881697272</v>
      </c>
      <c r="DM273" s="686">
        <f t="shared" si="132"/>
        <v>1784214.4741363949</v>
      </c>
      <c r="DN273" s="687">
        <f t="shared" si="173"/>
        <v>2.2483721807667955E-2</v>
      </c>
      <c r="DP273" s="688">
        <f t="shared" si="174"/>
        <v>59750.716285449264</v>
      </c>
      <c r="DQ273" s="688">
        <f t="shared" si="175"/>
        <v>78966.622913898871</v>
      </c>
      <c r="DR273" s="688">
        <f t="shared" si="176"/>
        <v>80402.843267441553</v>
      </c>
    </row>
    <row r="274" spans="1:122" s="657" customFormat="1" ht="14.5">
      <c r="A274" s="675" t="s">
        <v>1616</v>
      </c>
      <c r="B274" s="675" t="s">
        <v>1617</v>
      </c>
      <c r="C274" s="675" t="s">
        <v>236</v>
      </c>
      <c r="D274" s="675" t="s">
        <v>61</v>
      </c>
      <c r="E274" s="676">
        <v>27751</v>
      </c>
      <c r="F274" s="677">
        <v>40191</v>
      </c>
      <c r="G274" s="677">
        <v>44161</v>
      </c>
      <c r="H274" s="678">
        <v>879159</v>
      </c>
      <c r="I274" s="678">
        <v>66758.2</v>
      </c>
      <c r="J274" s="678">
        <v>68613.38</v>
      </c>
      <c r="K274" s="678">
        <v>26526.69</v>
      </c>
      <c r="L274" s="678">
        <v>161898.27000000002</v>
      </c>
      <c r="M274" s="679">
        <f>IF(COUNTIF($A$4:A274,A274)=1,0,1)</f>
        <v>0</v>
      </c>
      <c r="N274" s="680" t="str">
        <f t="shared" si="165"/>
        <v>Okay</v>
      </c>
      <c r="O274" s="680" t="str">
        <f t="shared" si="166"/>
        <v>TRUE</v>
      </c>
      <c r="P274" s="680" t="b">
        <f t="shared" si="167"/>
        <v>1</v>
      </c>
      <c r="Q274" s="680" t="b">
        <f t="shared" si="76"/>
        <v>1</v>
      </c>
      <c r="R274" s="680" t="b">
        <f t="shared" si="77"/>
        <v>1</v>
      </c>
      <c r="S274" s="681">
        <f t="shared" si="168"/>
        <v>34.082191780821915</v>
      </c>
      <c r="T274" s="682">
        <f t="shared" si="78"/>
        <v>49</v>
      </c>
      <c r="U274" s="682">
        <f t="shared" si="161"/>
        <v>44</v>
      </c>
      <c r="V274" s="682">
        <f t="shared" si="79"/>
        <v>4.095890410958904</v>
      </c>
      <c r="W274" s="682">
        <f t="shared" si="169"/>
        <v>11</v>
      </c>
      <c r="X274" s="683">
        <f t="shared" si="170"/>
        <v>1780880.9700000002</v>
      </c>
      <c r="Y274" s="684">
        <f t="shared" si="123"/>
        <v>5.0000000000000001E-3</v>
      </c>
      <c r="Z274" s="684">
        <f>IF($D274=$C$1,VLOOKUP($T274,Male_Annuity_Tables,MATCH($W274+2,'Mortality Tables'!$DS$1:$HT$1,0),FALSE),VLOOKUP($T274,Fe_Annuity_Tables,MATCH($W274+2,'Mortality Tables'!$M$1:$DN$1,0),FALSE))</f>
        <v>0.35435655706081948</v>
      </c>
      <c r="AA274" s="664"/>
      <c r="AB274" s="685">
        <f t="shared" si="164"/>
        <v>923952.1510500001</v>
      </c>
      <c r="AC274" s="685">
        <f t="shared" si="164"/>
        <v>971027.51314599754</v>
      </c>
      <c r="AD274" s="685">
        <f t="shared" si="164"/>
        <v>1020501.3649407862</v>
      </c>
      <c r="AE274" s="685">
        <f t="shared" si="164"/>
        <v>1072495.9094845192</v>
      </c>
      <c r="AF274" s="685">
        <f t="shared" si="164"/>
        <v>1127139.5760727555</v>
      </c>
      <c r="AG274" s="685">
        <f t="shared" si="164"/>
        <v>1184567.3374736626</v>
      </c>
      <c r="AH274" s="685">
        <f t="shared" si="164"/>
        <v>1244921.0433179457</v>
      </c>
      <c r="AI274" s="685">
        <f t="shared" si="164"/>
        <v>1308349.770474995</v>
      </c>
      <c r="AJ274" s="685">
        <f t="shared" si="164"/>
        <v>1375010.1912806961</v>
      </c>
      <c r="AK274" s="685">
        <f t="shared" si="164"/>
        <v>1445066.9605264475</v>
      </c>
      <c r="AL274" s="685">
        <f t="shared" si="164"/>
        <v>1518693.1221652701</v>
      </c>
      <c r="AM274" s="685" t="str">
        <f t="shared" si="164"/>
        <v/>
      </c>
      <c r="AN274" s="685" t="str">
        <f t="shared" si="164"/>
        <v/>
      </c>
      <c r="AO274" s="685" t="str">
        <f t="shared" si="164"/>
        <v/>
      </c>
      <c r="AP274" s="685" t="str">
        <f t="shared" si="164"/>
        <v/>
      </c>
      <c r="AQ274" s="685" t="str">
        <f t="shared" ref="AQ274:BF304" si="178">IFERROR(IF($W274&gt;=AQ$3,($H274*(1+Ann_Salary_Growth_Rate)^AQ$3),""),0)</f>
        <v/>
      </c>
      <c r="AR274" s="685" t="str">
        <f t="shared" si="178"/>
        <v/>
      </c>
      <c r="AS274" s="685" t="str">
        <f t="shared" si="178"/>
        <v/>
      </c>
      <c r="AT274" s="685" t="str">
        <f t="shared" si="178"/>
        <v/>
      </c>
      <c r="AU274" s="685" t="str">
        <f t="shared" si="178"/>
        <v/>
      </c>
      <c r="AV274" s="685" t="str">
        <f t="shared" si="163"/>
        <v/>
      </c>
      <c r="AW274" s="685" t="str">
        <f t="shared" si="163"/>
        <v/>
      </c>
      <c r="AX274" s="685" t="str">
        <f t="shared" si="163"/>
        <v/>
      </c>
      <c r="AY274" s="685" t="str">
        <f t="shared" si="163"/>
        <v/>
      </c>
      <c r="AZ274" s="685" t="str">
        <f t="shared" si="163"/>
        <v/>
      </c>
      <c r="BA274" s="685" t="str">
        <f t="shared" si="163"/>
        <v/>
      </c>
      <c r="BB274" s="685" t="str">
        <f t="shared" si="163"/>
        <v/>
      </c>
      <c r="BC274" s="685" t="str">
        <f t="shared" si="163"/>
        <v/>
      </c>
      <c r="BD274" s="685" t="str">
        <f t="shared" si="163"/>
        <v/>
      </c>
      <c r="BE274" s="685" t="str">
        <f t="shared" si="163"/>
        <v/>
      </c>
      <c r="BF274" s="685" t="str">
        <f t="shared" si="163"/>
        <v/>
      </c>
      <c r="BG274" s="685" t="str">
        <f t="shared" si="177"/>
        <v/>
      </c>
      <c r="BH274" s="685" t="str">
        <f t="shared" si="177"/>
        <v/>
      </c>
      <c r="BI274" s="685" t="str">
        <f t="shared" si="157"/>
        <v/>
      </c>
      <c r="BJ274" s="685" t="str">
        <f t="shared" si="157"/>
        <v/>
      </c>
      <c r="BK274" s="685" t="str">
        <f t="shared" si="157"/>
        <v/>
      </c>
      <c r="BL274" s="685" t="str">
        <f t="shared" si="157"/>
        <v/>
      </c>
      <c r="BM274" s="685" t="str">
        <f t="shared" si="157"/>
        <v/>
      </c>
      <c r="BN274" s="685" t="str">
        <f t="shared" si="157"/>
        <v/>
      </c>
      <c r="BO274" s="685" t="str">
        <f t="shared" si="160"/>
        <v/>
      </c>
      <c r="BP274" s="685" t="str">
        <f t="shared" si="160"/>
        <v/>
      </c>
      <c r="BQ274" s="685" t="str">
        <f t="shared" si="160"/>
        <v/>
      </c>
      <c r="BR274" s="529"/>
      <c r="BS274" s="685">
        <f>IFERROR(($L274+AB274*Contr_Rate)*(1+Inv_Return)*IF($D274=$C$1,VLOOKUP($T274,Male_Annuity_Tables,MATCH($BS$3+3,'Mortality Tables'!$N$1:$DN$1,0),FALSE),VLOOKUP($T274,Fe_Annuity_Tables,MATCH(BS$3+3,'Mortality Tables'!$N$1:$DN$1,0),FALSE)),"")</f>
        <v>381621.0855935748</v>
      </c>
      <c r="BT274" s="685">
        <f>IFERROR(($BS274+AC274*Contr_Rate)*(1+Inv_Return)*IF($D274=$C$1,VLOOKUP($T274,Male_Annuity_Tables,MATCH($BS$3+3,'Mortality Tables'!$N$1:$DN$1,0),FALSE),VLOOKUP($T274,Fe_Annuity_Tables,MATCH(BT$3+3,'Mortality Tables'!$N$1:$DN$1,0),FALSE)),"")</f>
        <v>584863.20296608447</v>
      </c>
      <c r="BU274" s="685">
        <f>IFERROR((BT274+AD274*Contr_Rate)*(1+Inv_Return)*IF($D274=$C$1,VLOOKUP($T274,Male_Annuity_Tables,MATCH($BS$3+3,'Mortality Tables'!$N$1:$DN$1,0),FALSE),VLOOKUP($T274,Fe_Annuity_Tables,MATCH(BU$3+3,'Mortality Tables'!$N$1:$DN$1,0),FALSE)),"")</f>
        <v>774406.82794595766</v>
      </c>
      <c r="BV274" s="685">
        <f>IFERROR((BU274+AE274*Contr_Rate)*(1+Inv_Return)*IF($D274=$C$1,VLOOKUP($T274,Male_Annuity_Tables,MATCH($BS$3+3,'Mortality Tables'!$N$1:$DN$1,0),FALSE),VLOOKUP($T274,Fe_Annuity_Tables,MATCH(BV$3+3,'Mortality Tables'!$N$1:$DN$1,0),FALSE)),"")</f>
        <v>952701.92271415144</v>
      </c>
      <c r="BW274" s="685">
        <f>IFERROR((BV274+AF274*Contr_Rate)*(1+Inv_Return)*IF($D274=$C$1,VLOOKUP($T274,Male_Annuity_Tables,MATCH($BS$3+3,'Mortality Tables'!$N$1:$DN$1,0),FALSE),VLOOKUP($T274,Fe_Annuity_Tables,MATCH(BW$3+3,'Mortality Tables'!$N$1:$DN$1,0),FALSE)),"")</f>
        <v>1121911.3098933911</v>
      </c>
      <c r="BX274" s="685">
        <f>IFERROR((BW274+AG274*Contr_Rate)*(1+Inv_Return)*IF($D274=$C$1,VLOOKUP($T274,Male_Annuity_Tables,MATCH($BS$3+3,'Mortality Tables'!$N$1:$DN$1,0),FALSE),VLOOKUP($T274,Fe_Annuity_Tables,MATCH(BX$3+3,'Mortality Tables'!$N$1:$DN$1,0),FALSE)),"")</f>
        <v>1283949.9565872231</v>
      </c>
      <c r="BY274" s="685">
        <f>IFERROR((BX274+AH274*Contr_Rate)*(1+Inv_Return)*IF($D274=$C$1,VLOOKUP($T274,Male_Annuity_Tables,MATCH($BS$3+3,'Mortality Tables'!$N$1:$DN$1,0),FALSE),VLOOKUP($T274,Fe_Annuity_Tables,MATCH(BY$3+3,'Mortality Tables'!$N$1:$DN$1,0),FALSE)),"")</f>
        <v>1440519.2042520158</v>
      </c>
      <c r="BZ274" s="685">
        <f>IFERROR((BY274+AI274*Contr_Rate)*(1+Inv_Return)*IF($D274=$C$1,VLOOKUP($T274,Male_Annuity_Tables,MATCH($BS$3+3,'Mortality Tables'!$N$1:$DN$1,0),FALSE),VLOOKUP($T274,Fe_Annuity_Tables,MATCH(BZ$3+3,'Mortality Tables'!$N$1:$DN$1,0),FALSE)),"")</f>
        <v>1593136.6102687689</v>
      </c>
      <c r="CA274" s="685">
        <f>IFERROR((BZ274+AJ274*Contr_Rate)*(1+Inv_Return)*IF($D274=$C$1,VLOOKUP($T274,Male_Annuity_Tables,MATCH($BS$3+3,'Mortality Tables'!$N$1:$DN$1,0),FALSE),VLOOKUP($T274,Fe_Annuity_Tables,MATCH(CA$3+3,'Mortality Tables'!$N$1:$DN$1,0),FALSE)),"")</f>
        <v>1743161.9801653854</v>
      </c>
      <c r="CB274" s="685">
        <f>IFERROR((CA274+AK274*Contr_Rate)*(1+Inv_Return)*IF($D274=$C$1,VLOOKUP($T274,Male_Annuity_Tables,MATCH($BS$3+3,'Mortality Tables'!$N$1:$DN$1,0),FALSE),VLOOKUP($T274,Fe_Annuity_Tables,MATCH(CB$3+3,'Mortality Tables'!$N$1:$DN$1,0),FALSE)),"")</f>
        <v>1891820.0939100436</v>
      </c>
      <c r="CC274" s="685">
        <f>IFERROR((CB274+AL274*Contr_Rate)*(1+Inv_Return)*IF($D274=$C$1,VLOOKUP($T274,Male_Annuity_Tables,MATCH($BS$3+3,'Mortality Tables'!$N$1:$DN$1,0),FALSE),VLOOKUP($T274,Fe_Annuity_Tables,MATCH(CC$3+3,'Mortality Tables'!$N$1:$DN$1,0),FALSE)),"")</f>
        <v>2040220.56406298</v>
      </c>
      <c r="CD274" s="685" t="str">
        <f>IFERROR((CC274+AM274*Contr_Rate)*(1+Inv_Return)*IF($D274=$C$1,VLOOKUP($T274,Male_Annuity_Tables,MATCH($BS$3+3,'Mortality Tables'!$N$1:$DN$1,0),FALSE),VLOOKUP($T274,Fe_Annuity_Tables,MATCH(CD$3+3,'Mortality Tables'!$N$1:$DN$1,0),FALSE)),"")</f>
        <v/>
      </c>
      <c r="CE274" s="685" t="str">
        <f>IFERROR((CD274+AN274*Contr_Rate)*(1+Inv_Return)*IF($D274=$C$1,VLOOKUP($T274,Male_Annuity_Tables,MATCH($BS$3+3,'Mortality Tables'!$N$1:$DN$1,0),FALSE),VLOOKUP($T274,Fe_Annuity_Tables,MATCH(CE$3+3,'Mortality Tables'!$N$1:$DN$1,0),FALSE)),"")</f>
        <v/>
      </c>
      <c r="CF274" s="685" t="str">
        <f>IFERROR((CE274+AO274*Contr_Rate)*(1+Inv_Return)*IF($D274=$C$1,VLOOKUP($T274,Male_Annuity_Tables,MATCH($BS$3+3,'Mortality Tables'!$N$1:$DN$1,0),FALSE),VLOOKUP($T274,Fe_Annuity_Tables,MATCH(CF$3+3,'Mortality Tables'!$N$1:$DN$1,0),FALSE)),"")</f>
        <v/>
      </c>
      <c r="CG274" s="685" t="str">
        <f>IFERROR((CF274+AP274*Contr_Rate)*(1+Inv_Return)*IF($D274=$C$1,VLOOKUP($T274,Male_Annuity_Tables,MATCH($BS$3+3,'Mortality Tables'!$N$1:$DN$1,0),FALSE),VLOOKUP($T274,Fe_Annuity_Tables,MATCH(CG$3+3,'Mortality Tables'!$N$1:$DN$1,0),FALSE)),"")</f>
        <v/>
      </c>
      <c r="CH274" s="685" t="str">
        <f>IFERROR((CG274+AQ274*Contr_Rate)*(1+Inv_Return)*IF($D274=$C$1,VLOOKUP($T274,Male_Annuity_Tables,MATCH($BS$3+3,'Mortality Tables'!$N$1:$DN$1,0),FALSE),VLOOKUP($T274,Fe_Annuity_Tables,MATCH(CH$3+3,'Mortality Tables'!$N$1:$DN$1,0),FALSE)),"")</f>
        <v/>
      </c>
      <c r="CI274" s="685" t="str">
        <f>IFERROR((CH274+AR274*Contr_Rate)*(1+Inv_Return)*IF($D274=$C$1,VLOOKUP($T274,Male_Annuity_Tables,MATCH($BS$3+3,'Mortality Tables'!$N$1:$DN$1,0),FALSE),VLOOKUP($T274,Fe_Annuity_Tables,MATCH(CI$3+3,'Mortality Tables'!$N$1:$DN$1,0),FALSE)),"")</f>
        <v/>
      </c>
      <c r="CJ274" s="685" t="str">
        <f>IFERROR((CI274+AS274*Contr_Rate)*(1+Inv_Return)*IF($D274=$C$1,VLOOKUP($T274,Male_Annuity_Tables,MATCH($BS$3+3,'Mortality Tables'!$N$1:$DN$1,0),FALSE),VLOOKUP($T274,Fe_Annuity_Tables,MATCH(CJ$3+3,'Mortality Tables'!$N$1:$DN$1,0),FALSE)),"")</f>
        <v/>
      </c>
      <c r="CK274" s="685" t="str">
        <f>IFERROR((CJ274+AT274*Contr_Rate)*(1+Inv_Return)*IF($D274=$C$1,VLOOKUP($T274,Male_Annuity_Tables,MATCH($BS$3+3,'Mortality Tables'!$N$1:$DN$1,0),FALSE),VLOOKUP($T274,Fe_Annuity_Tables,MATCH(CK$3+3,'Mortality Tables'!$N$1:$DN$1,0),FALSE)),"")</f>
        <v/>
      </c>
      <c r="CL274" s="685" t="str">
        <f>IFERROR((CK274+AU274*Contr_Rate)*(1+Inv_Return)*IF($D274=$C$1,VLOOKUP($T274,Male_Annuity_Tables,MATCH($BS$3+3,'Mortality Tables'!$N$1:$DN$1,0),FALSE),VLOOKUP($T274,Fe_Annuity_Tables,MATCH(CL$3+3,'Mortality Tables'!$N$1:$DN$1,0),FALSE)),"")</f>
        <v/>
      </c>
      <c r="CM274" s="685" t="str">
        <f>IFERROR((CL274+AV274*Contr_Rate)*(1+Inv_Return)*IF($D274=$C$1,VLOOKUP($T274,Male_Annuity_Tables,MATCH($BS$3+3,'Mortality Tables'!$N$1:$DN$1,0),FALSE),VLOOKUP($T274,Fe_Annuity_Tables,MATCH(CM$3+3,'Mortality Tables'!$N$1:$DN$1,0),FALSE)),"")</f>
        <v/>
      </c>
      <c r="CN274" s="685" t="str">
        <f>IFERROR((CM274+AW274*Contr_Rate)*(1+Inv_Return)*IF($D274=$C$1,VLOOKUP($T274,Male_Annuity_Tables,MATCH($BS$3+3,'Mortality Tables'!$N$1:$DN$1,0),FALSE),VLOOKUP($T274,Fe_Annuity_Tables,MATCH(CN$3+3,'Mortality Tables'!$N$1:$DN$1,0),FALSE)),"")</f>
        <v/>
      </c>
      <c r="CO274" s="685" t="str">
        <f>IFERROR((CN274+AX274*Contr_Rate)*(1+Inv_Return)*IF($D274=$C$1,VLOOKUP($T274,Male_Annuity_Tables,MATCH($BS$3+3,'Mortality Tables'!$N$1:$DN$1,0),FALSE),VLOOKUP($T274,Fe_Annuity_Tables,MATCH(CO$3+3,'Mortality Tables'!$N$1:$DN$1,0),FALSE)),"")</f>
        <v/>
      </c>
      <c r="CP274" s="685" t="str">
        <f>IFERROR((CO274+AY274*Contr_Rate)*(1+Inv_Return)*IF($D274=$C$1,VLOOKUP($T274,Male_Annuity_Tables,MATCH($BS$3+3,'Mortality Tables'!$N$1:$DN$1,0),FALSE),VLOOKUP($T274,Fe_Annuity_Tables,MATCH(CP$3+3,'Mortality Tables'!$N$1:$DN$1,0),FALSE)),"")</f>
        <v/>
      </c>
      <c r="CQ274" s="685" t="str">
        <f>IFERROR((CP274+AZ274*Contr_Rate)*(1+Inv_Return)*IF($D274=$C$1,VLOOKUP($T274,Male_Annuity_Tables,MATCH($BS$3+3,'Mortality Tables'!$N$1:$DN$1,0),FALSE),VLOOKUP($T274,Fe_Annuity_Tables,MATCH(CQ$3+3,'Mortality Tables'!$N$1:$DN$1,0),FALSE)),"")</f>
        <v/>
      </c>
      <c r="CR274" s="685" t="str">
        <f>IFERROR((CQ274+BA274*Contr_Rate)*(1+Inv_Return)*IF($D274=$C$1,VLOOKUP($T274,Male_Annuity_Tables,MATCH($BS$3+3,'Mortality Tables'!$N$1:$DN$1,0),FALSE),VLOOKUP($T274,Fe_Annuity_Tables,MATCH(CR$3+3,'Mortality Tables'!$N$1:$DN$1,0),FALSE)),"")</f>
        <v/>
      </c>
      <c r="CS274" s="685" t="str">
        <f>IFERROR((CR274+BB274*Contr_Rate)*(1+Inv_Return)*IF($D274=$C$1,VLOOKUP($T274,Male_Annuity_Tables,MATCH($BS$3+3,'Mortality Tables'!$N$1:$DN$1,0),FALSE),VLOOKUP($T274,Fe_Annuity_Tables,MATCH(CS$3+3,'Mortality Tables'!$N$1:$DN$1,0),FALSE)),"")</f>
        <v/>
      </c>
      <c r="CT274" s="685" t="str">
        <f>IFERROR((CS274+BC274*Contr_Rate)*(1+Inv_Return)*IF($D274=$C$1,VLOOKUP($T274,Male_Annuity_Tables,MATCH($BS$3+3,'Mortality Tables'!$N$1:$DN$1,0),FALSE),VLOOKUP($T274,Fe_Annuity_Tables,MATCH(CT$3+3,'Mortality Tables'!$N$1:$DN$1,0),FALSE)),"")</f>
        <v/>
      </c>
      <c r="CU274" s="685" t="str">
        <f>IFERROR((CT274+BD274*Contr_Rate)*(1+Inv_Return)*IF($D274=$C$1,VLOOKUP($T274,Male_Annuity_Tables,MATCH($BS$3+3,'Mortality Tables'!$N$1:$DN$1,0),FALSE),VLOOKUP($T274,Fe_Annuity_Tables,MATCH(CU$3+3,'Mortality Tables'!$N$1:$DN$1,0),FALSE)),"")</f>
        <v/>
      </c>
      <c r="CV274" s="685" t="str">
        <f>IFERROR((CU274+BE274*Contr_Rate)*(1+Inv_Return)*IF($D274=$C$1,VLOOKUP($T274,Male_Annuity_Tables,MATCH($BS$3+3,'Mortality Tables'!$N$1:$DN$1,0),FALSE),VLOOKUP($T274,Fe_Annuity_Tables,MATCH(CV$3+3,'Mortality Tables'!$N$1:$DN$1,0),FALSE)),"")</f>
        <v/>
      </c>
      <c r="CW274" s="685" t="str">
        <f>IFERROR((CV274+BF274*Contr_Rate)*(1+Inv_Return)*IF($D274=$C$1,VLOOKUP($T274,Male_Annuity_Tables,MATCH($BS$3+3,'Mortality Tables'!$N$1:$DN$1,0),FALSE),VLOOKUP($T274,Fe_Annuity_Tables,MATCH(CW$3+3,'Mortality Tables'!$N$1:$DN$1,0),FALSE)),"")</f>
        <v/>
      </c>
      <c r="CX274" s="685" t="str">
        <f>IFERROR((CW274+BG274*Contr_Rate)*(1+Inv_Return)*IF($D274=$C$1,VLOOKUP($T274,Male_Annuity_Tables,MATCH($BS$3+3,'Mortality Tables'!$N$1:$DN$1,0),FALSE),VLOOKUP($T274,Fe_Annuity_Tables,MATCH(CX$3+3,'Mortality Tables'!$N$1:$DN$1,0),FALSE)),"")</f>
        <v/>
      </c>
      <c r="CY274" s="685" t="str">
        <f>IFERROR((CX274+BH274*Contr_Rate)*(1+Inv_Return)*IF($D274=$C$1,VLOOKUP($T274,Male_Annuity_Tables,MATCH($BS$3+3,'Mortality Tables'!$N$1:$DN$1,0),FALSE),VLOOKUP($T274,Fe_Annuity_Tables,MATCH(CY$3+3,'Mortality Tables'!$N$1:$DN$1,0),FALSE)),"")</f>
        <v/>
      </c>
      <c r="CZ274" s="685" t="str">
        <f>IFERROR((CY274+BI274*Contr_Rate)*(1+Inv_Return)*IF($D274=$C$1,VLOOKUP($T274,Male_Annuity_Tables,MATCH($BS$3+3,'Mortality Tables'!$N$1:$DN$1,0),FALSE),VLOOKUP($T274,Fe_Annuity_Tables,MATCH(CZ$3+3,'Mortality Tables'!$N$1:$DN$1,0),FALSE)),"")</f>
        <v/>
      </c>
      <c r="DA274" s="685" t="str">
        <f>IFERROR((CZ274+BJ274*Contr_Rate)*(1+Inv_Return)*IF($D274=$C$1,VLOOKUP($T274,Male_Annuity_Tables,MATCH($BS$3+3,'Mortality Tables'!$N$1:$DN$1,0),FALSE),VLOOKUP($T274,Fe_Annuity_Tables,MATCH(DA$3+3,'Mortality Tables'!$N$1:$DN$1,0),FALSE)),"")</f>
        <v/>
      </c>
      <c r="DB274" s="685" t="str">
        <f>IFERROR((DA274+BK274*Contr_Rate)*(1+Inv_Return)*IF($D274=$C$1,VLOOKUP($T274,Male_Annuity_Tables,MATCH($BS$3+3,'Mortality Tables'!$N$1:$DN$1,0),FALSE),VLOOKUP($T274,Fe_Annuity_Tables,MATCH(DB$3+3,'Mortality Tables'!$N$1:$DN$1,0),FALSE)),"")</f>
        <v/>
      </c>
      <c r="DC274" s="685" t="str">
        <f>IFERROR((DB274+BL274*Contr_Rate)*(1+Inv_Return)*IF($D274=$C$1,VLOOKUP($T274,Male_Annuity_Tables,MATCH($BS$3+3,'Mortality Tables'!$N$1:$DN$1,0),FALSE),VLOOKUP($T274,Fe_Annuity_Tables,MATCH(DC$3+3,'Mortality Tables'!$N$1:$DN$1,0),FALSE)),"")</f>
        <v/>
      </c>
      <c r="DD274" s="685" t="str">
        <f>IFERROR((DC274+BM274*Contr_Rate)*(1+Inv_Return)*IF($D274=$C$1,VLOOKUP($T274,Male_Annuity_Tables,MATCH($BS$3+3,'Mortality Tables'!$N$1:$DN$1,0),FALSE),VLOOKUP($T274,Fe_Annuity_Tables,MATCH(DD$3+3,'Mortality Tables'!$N$1:$DN$1,0),FALSE)),"")</f>
        <v/>
      </c>
      <c r="DE274" s="685" t="str">
        <f>IFERROR((DD274+BN274*Contr_Rate)*(1+Inv_Return)*IF($D274=$C$1,VLOOKUP($T274,Male_Annuity_Tables,MATCH($BS$3+3,'Mortality Tables'!$N$1:$DN$1,0),FALSE),VLOOKUP($T274,Fe_Annuity_Tables,MATCH(DE$3+3,'Mortality Tables'!$N$1:$DN$1,0),FALSE)),"")</f>
        <v/>
      </c>
      <c r="DF274" s="685" t="str">
        <f>IFERROR((DE274+BO274*Contr_Rate)*(1+Inv_Return)*IF($D274=$C$1,VLOOKUP($T274,Male_Annuity_Tables,MATCH($BS$3+3,'Mortality Tables'!$N$1:$DN$1,0),FALSE),VLOOKUP($T274,Fe_Annuity_Tables,MATCH(DF$3+3,'Mortality Tables'!$N$1:$DN$1,0),FALSE)),"")</f>
        <v/>
      </c>
      <c r="DG274" s="685" t="str">
        <f>IFERROR((DF274+BP274*Contr_Rate)*(1+Inv_Return)*IF($D274=$C$1,VLOOKUP($T274,Male_Annuity_Tables,MATCH($BS$3+3,'Mortality Tables'!$N$1:$DN$1,0),FALSE),VLOOKUP($T274,Fe_Annuity_Tables,MATCH(DG$3+3,'Mortality Tables'!$N$1:$DN$1,0),FALSE)),"")</f>
        <v/>
      </c>
      <c r="DH274" s="685" t="str">
        <f>IFERROR((DG274+BQ274*Contr_Rate)*(1+Inv_Return)*IF($D274=$C$1,VLOOKUP($T274,Male_Annuity_Tables,MATCH($BS$3+3,'Mortality Tables'!$N$1:$DN$1,0),FALSE),VLOOKUP($T274,Fe_Annuity_Tables,MATCH(DH$3+3,'Mortality Tables'!$N$1:$DN$1,0),FALSE)),"")</f>
        <v/>
      </c>
      <c r="DJ274" s="686">
        <f t="shared" si="171"/>
        <v>2040220.56406298</v>
      </c>
      <c r="DK274" s="680">
        <f t="shared" si="60"/>
        <v>8.0909277508679907</v>
      </c>
      <c r="DL274" s="686">
        <f t="shared" si="172"/>
        <v>168948.21212259019</v>
      </c>
      <c r="DM274" s="686">
        <f t="shared" si="132"/>
        <v>1518693.1221652701</v>
      </c>
      <c r="DN274" s="687">
        <f t="shared" si="173"/>
        <v>0.11124578735282149</v>
      </c>
      <c r="DP274" s="688">
        <f t="shared" si="174"/>
        <v>58865.052452808908</v>
      </c>
      <c r="DQ274" s="688">
        <f t="shared" si="175"/>
        <v>61365.601844810473</v>
      </c>
      <c r="DR274" s="688">
        <f t="shared" si="176"/>
        <v>81622.479665503939</v>
      </c>
    </row>
    <row r="275" spans="1:122" s="657" customFormat="1" ht="14.5">
      <c r="A275" s="675" t="s">
        <v>1618</v>
      </c>
      <c r="B275" s="675" t="s">
        <v>1619</v>
      </c>
      <c r="C275" s="675" t="s">
        <v>236</v>
      </c>
      <c r="D275" s="675" t="s">
        <v>60</v>
      </c>
      <c r="E275" s="676">
        <v>34248</v>
      </c>
      <c r="F275" s="677">
        <v>42390</v>
      </c>
      <c r="G275" s="677">
        <v>42492</v>
      </c>
      <c r="H275" s="678">
        <v>1026379</v>
      </c>
      <c r="I275" s="678">
        <v>74908.399999999994</v>
      </c>
      <c r="J275" s="678">
        <v>78678.47</v>
      </c>
      <c r="K275" s="678">
        <v>35414.089999999997</v>
      </c>
      <c r="L275" s="678">
        <v>189000.95999999999</v>
      </c>
      <c r="M275" s="679">
        <f>IF(COUNTIF($A$4:A275,A275)=1,0,1)</f>
        <v>0</v>
      </c>
      <c r="N275" s="680" t="str">
        <f t="shared" si="165"/>
        <v>Okay</v>
      </c>
      <c r="O275" s="680" t="str">
        <f t="shared" si="166"/>
        <v>TRUE</v>
      </c>
      <c r="P275" s="680" t="b">
        <f t="shared" si="167"/>
        <v>1</v>
      </c>
      <c r="Q275" s="680" t="b">
        <f t="shared" si="76"/>
        <v>1</v>
      </c>
      <c r="R275" s="680" t="b">
        <f t="shared" si="77"/>
        <v>1</v>
      </c>
      <c r="S275" s="681">
        <f t="shared" si="168"/>
        <v>22.306849315068494</v>
      </c>
      <c r="T275" s="682">
        <f t="shared" si="78"/>
        <v>31</v>
      </c>
      <c r="U275" s="682">
        <f t="shared" si="161"/>
        <v>22</v>
      </c>
      <c r="V275" s="682">
        <f t="shared" si="79"/>
        <v>8.668493150684931</v>
      </c>
      <c r="W275" s="682">
        <f t="shared" si="169"/>
        <v>29</v>
      </c>
      <c r="X275" s="683">
        <f t="shared" si="170"/>
        <v>5481027.8399999999</v>
      </c>
      <c r="Y275" s="684">
        <f t="shared" si="123"/>
        <v>1.3500000000000001E-3</v>
      </c>
      <c r="Z275" s="684">
        <f>IF($D275=$C$1,VLOOKUP($T275,Male_Annuity_Tables,MATCH($W275+2,'Mortality Tables'!$DS$1:$HT$1,0),FALSE),VLOOKUP($T275,Fe_Annuity_Tables,MATCH($W275+2,'Mortality Tables'!$M$1:$DN$1,0),FALSE))</f>
        <v>1.0978062858012181E-2</v>
      </c>
      <c r="AA275" s="664"/>
      <c r="AB275" s="685">
        <f t="shared" ref="AB275:AQ289" si="179">IFERROR(IF($W275&gt;=AB$3,($H275*(1+Ann_Salary_Growth_Rate)^AB$3),""),0)</f>
        <v>1078673.0100500002</v>
      </c>
      <c r="AC275" s="685">
        <f t="shared" si="179"/>
        <v>1133631.3999120477</v>
      </c>
      <c r="AD275" s="685">
        <f t="shared" si="179"/>
        <v>1191389.9197375665</v>
      </c>
      <c r="AE275" s="685">
        <f t="shared" si="179"/>
        <v>1252091.2361481956</v>
      </c>
      <c r="AF275" s="685">
        <f t="shared" si="179"/>
        <v>1315885.2846299461</v>
      </c>
      <c r="AG275" s="685">
        <f t="shared" si="179"/>
        <v>1382929.6398818421</v>
      </c>
      <c r="AH275" s="685">
        <f t="shared" si="179"/>
        <v>1453389.9050338217</v>
      </c>
      <c r="AI275" s="685">
        <f t="shared" si="179"/>
        <v>1527440.120695295</v>
      </c>
      <c r="AJ275" s="685">
        <f t="shared" si="179"/>
        <v>1605263.1948447204</v>
      </c>
      <c r="AK275" s="685">
        <f t="shared" si="179"/>
        <v>1687051.354622059</v>
      </c>
      <c r="AL275" s="685">
        <f t="shared" si="179"/>
        <v>1773006.6211400528</v>
      </c>
      <c r="AM275" s="685">
        <f t="shared" si="179"/>
        <v>1863341.3084871387</v>
      </c>
      <c r="AN275" s="685">
        <f t="shared" si="179"/>
        <v>1958278.5481545583</v>
      </c>
      <c r="AO275" s="685">
        <f t="shared" si="179"/>
        <v>2058052.8401830334</v>
      </c>
      <c r="AP275" s="685">
        <f t="shared" si="179"/>
        <v>2162910.632390359</v>
      </c>
      <c r="AQ275" s="685">
        <f t="shared" si="179"/>
        <v>2273110.9291106476</v>
      </c>
      <c r="AR275" s="685">
        <f t="shared" si="178"/>
        <v>2388925.9309488353</v>
      </c>
      <c r="AS275" s="685">
        <f t="shared" si="178"/>
        <v>2510641.7071306785</v>
      </c>
      <c r="AT275" s="685">
        <f t="shared" si="178"/>
        <v>2638558.9021089864</v>
      </c>
      <c r="AU275" s="685">
        <f t="shared" si="178"/>
        <v>2772993.4781714398</v>
      </c>
      <c r="AV275" s="685">
        <f t="shared" si="163"/>
        <v>2914277.4958842741</v>
      </c>
      <c r="AW275" s="685">
        <f t="shared" si="163"/>
        <v>3062759.9342995789</v>
      </c>
      <c r="AX275" s="685">
        <f t="shared" si="163"/>
        <v>3218807.552952142</v>
      </c>
      <c r="AY275" s="685">
        <f t="shared" si="163"/>
        <v>3382805.7977750539</v>
      </c>
      <c r="AZ275" s="685">
        <f t="shared" si="163"/>
        <v>3555159.7531716931</v>
      </c>
      <c r="BA275" s="685">
        <f t="shared" si="163"/>
        <v>3736295.1425957908</v>
      </c>
      <c r="BB275" s="685">
        <f t="shared" si="163"/>
        <v>3926659.3801110461</v>
      </c>
      <c r="BC275" s="685">
        <f t="shared" si="163"/>
        <v>4126722.6755277044</v>
      </c>
      <c r="BD275" s="685">
        <f t="shared" si="163"/>
        <v>4336979.1958458405</v>
      </c>
      <c r="BE275" s="685" t="str">
        <f t="shared" si="163"/>
        <v/>
      </c>
      <c r="BF275" s="685" t="str">
        <f t="shared" si="163"/>
        <v/>
      </c>
      <c r="BG275" s="685" t="str">
        <f t="shared" si="177"/>
        <v/>
      </c>
      <c r="BH275" s="685" t="str">
        <f t="shared" si="177"/>
        <v/>
      </c>
      <c r="BI275" s="685" t="str">
        <f t="shared" si="157"/>
        <v/>
      </c>
      <c r="BJ275" s="685" t="str">
        <f t="shared" si="157"/>
        <v/>
      </c>
      <c r="BK275" s="685" t="str">
        <f t="shared" si="157"/>
        <v/>
      </c>
      <c r="BL275" s="685" t="str">
        <f t="shared" si="157"/>
        <v/>
      </c>
      <c r="BM275" s="685" t="str">
        <f t="shared" si="157"/>
        <v/>
      </c>
      <c r="BN275" s="685" t="str">
        <f t="shared" si="157"/>
        <v/>
      </c>
      <c r="BO275" s="685" t="str">
        <f t="shared" si="160"/>
        <v/>
      </c>
      <c r="BP275" s="685" t="str">
        <f t="shared" si="160"/>
        <v/>
      </c>
      <c r="BQ275" s="685" t="str">
        <f t="shared" si="160"/>
        <v/>
      </c>
      <c r="BR275" s="529"/>
      <c r="BS275" s="685">
        <f>IFERROR(($L275+AB275*Contr_Rate)*(1+Inv_Return)*IF($D275=$C$1,VLOOKUP($T275,Male_Annuity_Tables,MATCH($BS$3+3,'Mortality Tables'!$N$1:$DN$1,0),FALSE),VLOOKUP($T275,Fe_Annuity_Tables,MATCH(BS$3+3,'Mortality Tables'!$N$1:$DN$1,0),FALSE)),"")</f>
        <v>420849.82299155887</v>
      </c>
      <c r="BT275" s="685">
        <f>IFERROR(($BS275+AC275*Contr_Rate)*(1+Inv_Return)*IF($D275=$C$1,VLOOKUP($T275,Male_Annuity_Tables,MATCH($BS$3+3,'Mortality Tables'!$N$1:$DN$1,0),FALSE),VLOOKUP($T275,Fe_Annuity_Tables,MATCH(BT$3+3,'Mortality Tables'!$N$1:$DN$1,0),FALSE)),"")</f>
        <v>499098.59815790714</v>
      </c>
      <c r="BU275" s="685">
        <f>IFERROR((BT275+AD275*Contr_Rate)*(1+Inv_Return)*IF($D275=$C$1,VLOOKUP($T275,Male_Annuity_Tables,MATCH($BS$3+3,'Mortality Tables'!$N$1:$DN$1,0),FALSE),VLOOKUP($T275,Fe_Annuity_Tables,MATCH(BU$3+3,'Mortality Tables'!$N$1:$DN$1,0),FALSE)),"")</f>
        <v>448791.35520381684</v>
      </c>
      <c r="BV275" s="685">
        <f>IFERROR((BU275+AE275*Contr_Rate)*(1+Inv_Return)*IF($D275=$C$1,VLOOKUP($T275,Male_Annuity_Tables,MATCH($BS$3+3,'Mortality Tables'!$N$1:$DN$1,0),FALSE),VLOOKUP($T275,Fe_Annuity_Tables,MATCH(BV$3+3,'Mortality Tables'!$N$1:$DN$1,0),FALSE)),"")</f>
        <v>345070.76836727717</v>
      </c>
      <c r="BW275" s="685">
        <f>IFERROR((BV275+AF275*Contr_Rate)*(1+Inv_Return)*IF($D275=$C$1,VLOOKUP($T275,Male_Annuity_Tables,MATCH($BS$3+3,'Mortality Tables'!$N$1:$DN$1,0),FALSE),VLOOKUP($T275,Fe_Annuity_Tables,MATCH(BW$3+3,'Mortality Tables'!$N$1:$DN$1,0),FALSE)),"")</f>
        <v>247355.1735565351</v>
      </c>
      <c r="BX275" s="685">
        <f>IFERROR((BW275+AG275*Contr_Rate)*(1+Inv_Return)*IF($D275=$C$1,VLOOKUP($T275,Male_Annuity_Tables,MATCH($BS$3+3,'Mortality Tables'!$N$1:$DN$1,0),FALSE),VLOOKUP($T275,Fe_Annuity_Tables,MATCH(BX$3+3,'Mortality Tables'!$N$1:$DN$1,0),FALSE)),"")</f>
        <v>176847.98135324335</v>
      </c>
      <c r="BY275" s="685">
        <f>IFERROR((BX275+AH275*Contr_Rate)*(1+Inv_Return)*IF($D275=$C$1,VLOOKUP($T275,Male_Annuity_Tables,MATCH($BS$3+3,'Mortality Tables'!$N$1:$DN$1,0),FALSE),VLOOKUP($T275,Fe_Annuity_Tables,MATCH(BY$3+3,'Mortality Tables'!$N$1:$DN$1,0),FALSE)),"")</f>
        <v>130715.22823194067</v>
      </c>
      <c r="BZ275" s="685">
        <f>IFERROR((BY275+AI275*Contr_Rate)*(1+Inv_Return)*IF($D275=$C$1,VLOOKUP($T275,Male_Annuity_Tables,MATCH($BS$3+3,'Mortality Tables'!$N$1:$DN$1,0),FALSE),VLOOKUP($T275,Fe_Annuity_Tables,MATCH(BZ$3+3,'Mortality Tables'!$N$1:$DN$1,0),FALSE)),"")</f>
        <v>100317.29536267901</v>
      </c>
      <c r="CA275" s="685">
        <f>IFERROR((BZ275+AJ275*Contr_Rate)*(1+Inv_Return)*IF($D275=$C$1,VLOOKUP($T275,Male_Annuity_Tables,MATCH($BS$3+3,'Mortality Tables'!$N$1:$DN$1,0),FALSE),VLOOKUP($T275,Fe_Annuity_Tables,MATCH(CA$3+3,'Mortality Tables'!$N$1:$DN$1,0),FALSE)),"")</f>
        <v>79148.705811049469</v>
      </c>
      <c r="CB275" s="685">
        <f>IFERROR((CA275+AK275*Contr_Rate)*(1+Inv_Return)*IF($D275=$C$1,VLOOKUP($T275,Male_Annuity_Tables,MATCH($BS$3+3,'Mortality Tables'!$N$1:$DN$1,0),FALSE),VLOOKUP($T275,Fe_Annuity_Tables,MATCH(CB$3+3,'Mortality Tables'!$N$1:$DN$1,0),FALSE)),"")</f>
        <v>67536.535939725116</v>
      </c>
      <c r="CC275" s="685">
        <f>IFERROR((CB275+AL275*Contr_Rate)*(1+Inv_Return)*IF($D275=$C$1,VLOOKUP($T275,Male_Annuity_Tables,MATCH($BS$3+3,'Mortality Tables'!$N$1:$DN$1,0),FALSE),VLOOKUP($T275,Fe_Annuity_Tables,MATCH(CC$3+3,'Mortality Tables'!$N$1:$DN$1,0),FALSE)),"")</f>
        <v>58677.006240778894</v>
      </c>
      <c r="CD275" s="685">
        <f>IFERROR((CC275+AM275*Contr_Rate)*(1+Inv_Return)*IF($D275=$C$1,VLOOKUP($T275,Male_Annuity_Tables,MATCH($BS$3+3,'Mortality Tables'!$N$1:$DN$1,0),FALSE),VLOOKUP($T275,Fe_Annuity_Tables,MATCH(CD$3+3,'Mortality Tables'!$N$1:$DN$1,0),FALSE)),"")</f>
        <v>51282.153039984652</v>
      </c>
      <c r="CE275" s="685">
        <f>IFERROR((CD275+AN275*Contr_Rate)*(1+Inv_Return)*IF($D275=$C$1,VLOOKUP($T275,Male_Annuity_Tables,MATCH($BS$3+3,'Mortality Tables'!$N$1:$DN$1,0),FALSE),VLOOKUP($T275,Fe_Annuity_Tables,MATCH(CE$3+3,'Mortality Tables'!$N$1:$DN$1,0),FALSE)),"")</f>
        <v>44974.669861502283</v>
      </c>
      <c r="CF275" s="685">
        <f>IFERROR((CE275+AO275*Contr_Rate)*(1+Inv_Return)*IF($D275=$C$1,VLOOKUP($T275,Male_Annuity_Tables,MATCH($BS$3+3,'Mortality Tables'!$N$1:$DN$1,0),FALSE),VLOOKUP($T275,Fe_Annuity_Tables,MATCH(CF$3+3,'Mortality Tables'!$N$1:$DN$1,0),FALSE)),"")</f>
        <v>39545.228812401874</v>
      </c>
      <c r="CG275" s="685">
        <f>IFERROR((CF275+AP275*Contr_Rate)*(1+Inv_Return)*IF($D275=$C$1,VLOOKUP($T275,Male_Annuity_Tables,MATCH($BS$3+3,'Mortality Tables'!$N$1:$DN$1,0),FALSE),VLOOKUP($T275,Fe_Annuity_Tables,MATCH(CG$3+3,'Mortality Tables'!$N$1:$DN$1,0),FALSE)),"")</f>
        <v>34843.06890807845</v>
      </c>
      <c r="CH275" s="685">
        <f>IFERROR((CG275+AQ275*Contr_Rate)*(1+Inv_Return)*IF($D275=$C$1,VLOOKUP($T275,Male_Annuity_Tables,MATCH($BS$3+3,'Mortality Tables'!$N$1:$DN$1,0),FALSE),VLOOKUP($T275,Fe_Annuity_Tables,MATCH(CH$3+3,'Mortality Tables'!$N$1:$DN$1,0),FALSE)),"")</f>
        <v>30750.259137780056</v>
      </c>
      <c r="CI275" s="685">
        <f>IFERROR((CH275+AR275*Contr_Rate)*(1+Inv_Return)*IF($D275=$C$1,VLOOKUP($T275,Male_Annuity_Tables,MATCH($BS$3+3,'Mortality Tables'!$N$1:$DN$1,0),FALSE),VLOOKUP($T275,Fe_Annuity_Tables,MATCH(CI$3+3,'Mortality Tables'!$N$1:$DN$1,0),FALSE)),"")</f>
        <v>27173.142830274101</v>
      </c>
      <c r="CJ275" s="685">
        <f>IFERROR((CI275+AS275*Contr_Rate)*(1+Inv_Return)*IF($D275=$C$1,VLOOKUP($T275,Male_Annuity_Tables,MATCH($BS$3+3,'Mortality Tables'!$N$1:$DN$1,0),FALSE),VLOOKUP($T275,Fe_Annuity_Tables,MATCH(CJ$3+3,'Mortality Tables'!$N$1:$DN$1,0),FALSE)),"")</f>
        <v>24036.883596969354</v>
      </c>
      <c r="CK275" s="685">
        <f>IFERROR((CJ275+AT275*Contr_Rate)*(1+Inv_Return)*IF($D275=$C$1,VLOOKUP($T275,Male_Annuity_Tables,MATCH($BS$3+3,'Mortality Tables'!$N$1:$DN$1,0),FALSE),VLOOKUP($T275,Fe_Annuity_Tables,MATCH(CK$3+3,'Mortality Tables'!$N$1:$DN$1,0),FALSE)),"")</f>
        <v>21279.65586825928</v>
      </c>
      <c r="CL275" s="685">
        <f>IFERROR((CK275+AU275*Contr_Rate)*(1+Inv_Return)*IF($D275=$C$1,VLOOKUP($T275,Male_Annuity_Tables,MATCH($BS$3+3,'Mortality Tables'!$N$1:$DN$1,0),FALSE),VLOOKUP($T275,Fe_Annuity_Tables,MATCH(CL$3+3,'Mortality Tables'!$N$1:$DN$1,0),FALSE)),"")</f>
        <v>19958.639684613361</v>
      </c>
      <c r="CM275" s="685">
        <f>IFERROR((CL275+AV275*Contr_Rate)*(1+Inv_Return)*IF($D275=$C$1,VLOOKUP($T275,Male_Annuity_Tables,MATCH($BS$3+3,'Mortality Tables'!$N$1:$DN$1,0),FALSE),VLOOKUP($T275,Fe_Annuity_Tables,MATCH(CM$3+3,'Mortality Tables'!$N$1:$DN$1,0),FALSE)),"")</f>
        <v>18751.089101055357</v>
      </c>
      <c r="CN275" s="685">
        <f>IFERROR((CM275+AW275*Contr_Rate)*(1+Inv_Return)*IF($D275=$C$1,VLOOKUP($T275,Male_Annuity_Tables,MATCH($BS$3+3,'Mortality Tables'!$N$1:$DN$1,0),FALSE),VLOOKUP($T275,Fe_Annuity_Tables,MATCH(CN$3+3,'Mortality Tables'!$N$1:$DN$1,0),FALSE)),"")</f>
        <v>17616.510021959533</v>
      </c>
      <c r="CO275" s="685">
        <f>IFERROR((CN275+AX275*Contr_Rate)*(1+Inv_Return)*IF($D275=$C$1,VLOOKUP($T275,Male_Annuity_Tables,MATCH($BS$3+3,'Mortality Tables'!$N$1:$DN$1,0),FALSE),VLOOKUP($T275,Fe_Annuity_Tables,MATCH(CO$3+3,'Mortality Tables'!$N$1:$DN$1,0),FALSE)),"")</f>
        <v>16548.841236266191</v>
      </c>
      <c r="CP275" s="685">
        <f>IFERROR((CO275+AY275*Contr_Rate)*(1+Inv_Return)*IF($D275=$C$1,VLOOKUP($T275,Male_Annuity_Tables,MATCH($BS$3+3,'Mortality Tables'!$N$1:$DN$1,0),FALSE),VLOOKUP($T275,Fe_Annuity_Tables,MATCH(CP$3+3,'Mortality Tables'!$N$1:$DN$1,0),FALSE)),"")</f>
        <v>15543.358334320983</v>
      </c>
      <c r="CQ275" s="685">
        <f>IFERROR((CP275+AZ275*Contr_Rate)*(1+Inv_Return)*IF($D275=$C$1,VLOOKUP($T275,Male_Annuity_Tables,MATCH($BS$3+3,'Mortality Tables'!$N$1:$DN$1,0),FALSE),VLOOKUP($T275,Fe_Annuity_Tables,MATCH(CQ$3+3,'Mortality Tables'!$N$1:$DN$1,0),FALSE)),"")</f>
        <v>15406.390060797607</v>
      </c>
      <c r="CR275" s="685">
        <f>IFERROR((CQ275+BA275*Contr_Rate)*(1+Inv_Return)*IF($D275=$C$1,VLOOKUP($T275,Male_Annuity_Tables,MATCH($BS$3+3,'Mortality Tables'!$N$1:$DN$1,0),FALSE),VLOOKUP($T275,Fe_Annuity_Tables,MATCH(CR$3+3,'Mortality Tables'!$N$1:$DN$1,0),FALSE)),"")</f>
        <v>15276.998987662697</v>
      </c>
      <c r="CS275" s="685">
        <f>IFERROR((CR275+BB275*Contr_Rate)*(1+Inv_Return)*IF($D275=$C$1,VLOOKUP($T275,Male_Annuity_Tables,MATCH($BS$3+3,'Mortality Tables'!$N$1:$DN$1,0),FALSE),VLOOKUP($T275,Fe_Annuity_Tables,MATCH(CS$3+3,'Mortality Tables'!$N$1:$DN$1,0),FALSE)),"")</f>
        <v>15141.392453379565</v>
      </c>
      <c r="CT275" s="685">
        <f>IFERROR((CS275+BC275*Contr_Rate)*(1+Inv_Return)*IF($D275=$C$1,VLOOKUP($T275,Male_Annuity_Tables,MATCH($BS$3+3,'Mortality Tables'!$N$1:$DN$1,0),FALSE),VLOOKUP($T275,Fe_Annuity_Tables,MATCH(CT$3+3,'Mortality Tables'!$N$1:$DN$1,0),FALSE)),"")</f>
        <v>14998.479527701847</v>
      </c>
      <c r="CU275" s="685">
        <f>IFERROR((CT275+BD275*Contr_Rate)*(1+Inv_Return)*IF($D275=$C$1,VLOOKUP($T275,Male_Annuity_Tables,MATCH($BS$3+3,'Mortality Tables'!$N$1:$DN$1,0),FALSE),VLOOKUP($T275,Fe_Annuity_Tables,MATCH(CU$3+3,'Mortality Tables'!$N$1:$DN$1,0),FALSE)),"")</f>
        <v>14847.552480009543</v>
      </c>
      <c r="CV275" s="685" t="str">
        <f>IFERROR((CU275+BE275*Contr_Rate)*(1+Inv_Return)*IF($D275=$C$1,VLOOKUP($T275,Male_Annuity_Tables,MATCH($BS$3+3,'Mortality Tables'!$N$1:$DN$1,0),FALSE),VLOOKUP($T275,Fe_Annuity_Tables,MATCH(CV$3+3,'Mortality Tables'!$N$1:$DN$1,0),FALSE)),"")</f>
        <v/>
      </c>
      <c r="CW275" s="685" t="str">
        <f>IFERROR((CV275+BF275*Contr_Rate)*(1+Inv_Return)*IF($D275=$C$1,VLOOKUP($T275,Male_Annuity_Tables,MATCH($BS$3+3,'Mortality Tables'!$N$1:$DN$1,0),FALSE),VLOOKUP($T275,Fe_Annuity_Tables,MATCH(CW$3+3,'Mortality Tables'!$N$1:$DN$1,0),FALSE)),"")</f>
        <v/>
      </c>
      <c r="CX275" s="685" t="str">
        <f>IFERROR((CW275+BG275*Contr_Rate)*(1+Inv_Return)*IF($D275=$C$1,VLOOKUP($T275,Male_Annuity_Tables,MATCH($BS$3+3,'Mortality Tables'!$N$1:$DN$1,0),FALSE),VLOOKUP($T275,Fe_Annuity_Tables,MATCH(CX$3+3,'Mortality Tables'!$N$1:$DN$1,0),FALSE)),"")</f>
        <v/>
      </c>
      <c r="CY275" s="685" t="str">
        <f>IFERROR((CX275+BH275*Contr_Rate)*(1+Inv_Return)*IF($D275=$C$1,VLOOKUP($T275,Male_Annuity_Tables,MATCH($BS$3+3,'Mortality Tables'!$N$1:$DN$1,0),FALSE),VLOOKUP($T275,Fe_Annuity_Tables,MATCH(CY$3+3,'Mortality Tables'!$N$1:$DN$1,0),FALSE)),"")</f>
        <v/>
      </c>
      <c r="CZ275" s="685" t="str">
        <f>IFERROR((CY275+BI275*Contr_Rate)*(1+Inv_Return)*IF($D275=$C$1,VLOOKUP($T275,Male_Annuity_Tables,MATCH($BS$3+3,'Mortality Tables'!$N$1:$DN$1,0),FALSE),VLOOKUP($T275,Fe_Annuity_Tables,MATCH(CZ$3+3,'Mortality Tables'!$N$1:$DN$1,0),FALSE)),"")</f>
        <v/>
      </c>
      <c r="DA275" s="685" t="str">
        <f>IFERROR((CZ275+BJ275*Contr_Rate)*(1+Inv_Return)*IF($D275=$C$1,VLOOKUP($T275,Male_Annuity_Tables,MATCH($BS$3+3,'Mortality Tables'!$N$1:$DN$1,0),FALSE),VLOOKUP($T275,Fe_Annuity_Tables,MATCH(DA$3+3,'Mortality Tables'!$N$1:$DN$1,0),FALSE)),"")</f>
        <v/>
      </c>
      <c r="DB275" s="685" t="str">
        <f>IFERROR((DA275+BK275*Contr_Rate)*(1+Inv_Return)*IF($D275=$C$1,VLOOKUP($T275,Male_Annuity_Tables,MATCH($BS$3+3,'Mortality Tables'!$N$1:$DN$1,0),FALSE),VLOOKUP($T275,Fe_Annuity_Tables,MATCH(DB$3+3,'Mortality Tables'!$N$1:$DN$1,0),FALSE)),"")</f>
        <v/>
      </c>
      <c r="DC275" s="685" t="str">
        <f>IFERROR((DB275+BL275*Contr_Rate)*(1+Inv_Return)*IF($D275=$C$1,VLOOKUP($T275,Male_Annuity_Tables,MATCH($BS$3+3,'Mortality Tables'!$N$1:$DN$1,0),FALSE),VLOOKUP($T275,Fe_Annuity_Tables,MATCH(DC$3+3,'Mortality Tables'!$N$1:$DN$1,0),FALSE)),"")</f>
        <v/>
      </c>
      <c r="DD275" s="685" t="str">
        <f>IFERROR((DC275+BM275*Contr_Rate)*(1+Inv_Return)*IF($D275=$C$1,VLOOKUP($T275,Male_Annuity_Tables,MATCH($BS$3+3,'Mortality Tables'!$N$1:$DN$1,0),FALSE),VLOOKUP($T275,Fe_Annuity_Tables,MATCH(DD$3+3,'Mortality Tables'!$N$1:$DN$1,0),FALSE)),"")</f>
        <v/>
      </c>
      <c r="DE275" s="685" t="str">
        <f>IFERROR((DD275+BN275*Contr_Rate)*(1+Inv_Return)*IF($D275=$C$1,VLOOKUP($T275,Male_Annuity_Tables,MATCH($BS$3+3,'Mortality Tables'!$N$1:$DN$1,0),FALSE),VLOOKUP($T275,Fe_Annuity_Tables,MATCH(DE$3+3,'Mortality Tables'!$N$1:$DN$1,0),FALSE)),"")</f>
        <v/>
      </c>
      <c r="DF275" s="685" t="str">
        <f>IFERROR((DE275+BO275*Contr_Rate)*(1+Inv_Return)*IF($D275=$C$1,VLOOKUP($T275,Male_Annuity_Tables,MATCH($BS$3+3,'Mortality Tables'!$N$1:$DN$1,0),FALSE),VLOOKUP($T275,Fe_Annuity_Tables,MATCH(DF$3+3,'Mortality Tables'!$N$1:$DN$1,0),FALSE)),"")</f>
        <v/>
      </c>
      <c r="DG275" s="685" t="str">
        <f>IFERROR((DF275+BP275*Contr_Rate)*(1+Inv_Return)*IF($D275=$C$1,VLOOKUP($T275,Male_Annuity_Tables,MATCH($BS$3+3,'Mortality Tables'!$N$1:$DN$1,0),FALSE),VLOOKUP($T275,Fe_Annuity_Tables,MATCH(DG$3+3,'Mortality Tables'!$N$1:$DN$1,0),FALSE)),"")</f>
        <v/>
      </c>
      <c r="DH275" s="685" t="str">
        <f>IFERROR((DG275+BQ275*Contr_Rate)*(1+Inv_Return)*IF($D275=$C$1,VLOOKUP($T275,Male_Annuity_Tables,MATCH($BS$3+3,'Mortality Tables'!$N$1:$DN$1,0),FALSE),VLOOKUP($T275,Fe_Annuity_Tables,MATCH(DH$3+3,'Mortality Tables'!$N$1:$DN$1,0),FALSE)),"")</f>
        <v/>
      </c>
      <c r="DJ275" s="686">
        <f t="shared" si="171"/>
        <v>499098.59815790714</v>
      </c>
      <c r="DK275" s="680">
        <f t="shared" si="60"/>
        <v>8.8017766057058875</v>
      </c>
      <c r="DL275" s="686">
        <f t="shared" si="172"/>
        <v>37991.882292152288</v>
      </c>
      <c r="DM275" s="686">
        <f t="shared" si="132"/>
        <v>4336979.1958458405</v>
      </c>
      <c r="DN275" s="687">
        <f t="shared" si="173"/>
        <v>8.7599872115002708E-3</v>
      </c>
      <c r="DP275" s="688">
        <f t="shared" si="174"/>
        <v>84624.482407142656</v>
      </c>
      <c r="DQ275" s="688">
        <f t="shared" si="175"/>
        <v>100358.74611759197</v>
      </c>
      <c r="DR275" s="688">
        <f t="shared" si="176"/>
        <v>90242.965704383489</v>
      </c>
    </row>
    <row r="276" spans="1:122" s="657" customFormat="1" ht="14.5">
      <c r="A276" s="675" t="s">
        <v>1620</v>
      </c>
      <c r="B276" s="675" t="s">
        <v>1621</v>
      </c>
      <c r="C276" s="675" t="s">
        <v>541</v>
      </c>
      <c r="D276" s="675" t="s">
        <v>60</v>
      </c>
      <c r="E276" s="676">
        <v>29064</v>
      </c>
      <c r="F276" s="677">
        <v>40308</v>
      </c>
      <c r="G276" s="677">
        <v>40317</v>
      </c>
      <c r="H276" s="678">
        <v>1106414</v>
      </c>
      <c r="I276" s="678">
        <v>108281.27</v>
      </c>
      <c r="J276" s="678">
        <v>70755.53</v>
      </c>
      <c r="K276" s="678"/>
      <c r="L276" s="678">
        <v>179036.79999999999</v>
      </c>
      <c r="M276" s="679">
        <f>IF(COUNTIF($A$4:A276,A276)=1,0,1)</f>
        <v>0</v>
      </c>
      <c r="N276" s="680" t="str">
        <f t="shared" si="165"/>
        <v>Okay</v>
      </c>
      <c r="O276" s="680" t="str">
        <f t="shared" si="166"/>
        <v>TRUE</v>
      </c>
      <c r="P276" s="680" t="b">
        <f t="shared" si="167"/>
        <v>1</v>
      </c>
      <c r="Q276" s="680" t="b">
        <f t="shared" si="76"/>
        <v>1</v>
      </c>
      <c r="R276" s="680" t="b">
        <f t="shared" si="77"/>
        <v>1</v>
      </c>
      <c r="S276" s="681">
        <f t="shared" si="168"/>
        <v>30.805479452054794</v>
      </c>
      <c r="T276" s="682">
        <f t="shared" si="78"/>
        <v>45</v>
      </c>
      <c r="U276" s="682">
        <f t="shared" si="161"/>
        <v>30</v>
      </c>
      <c r="V276" s="682">
        <f t="shared" si="79"/>
        <v>14.627397260273973</v>
      </c>
      <c r="W276" s="682">
        <f t="shared" si="169"/>
        <v>15</v>
      </c>
      <c r="X276" s="683">
        <f t="shared" si="170"/>
        <v>2685552</v>
      </c>
      <c r="Y276" s="684">
        <f t="shared" si="123"/>
        <v>2.6099999999999999E-3</v>
      </c>
      <c r="Z276" s="684">
        <f>IF($D276=$C$1,VLOOKUP($T276,Male_Annuity_Tables,MATCH($W276+2,'Mortality Tables'!$DS$1:$HT$1,0),FALSE),VLOOKUP($T276,Fe_Annuity_Tables,MATCH($W276+2,'Mortality Tables'!$M$1:$DN$1,0),FALSE))</f>
        <v>0.18896812676127156</v>
      </c>
      <c r="AA276" s="664"/>
      <c r="AB276" s="685">
        <f t="shared" si="179"/>
        <v>1162785.7933</v>
      </c>
      <c r="AC276" s="685">
        <f t="shared" si="179"/>
        <v>1222029.7294686351</v>
      </c>
      <c r="AD276" s="685">
        <f t="shared" si="179"/>
        <v>1284292.144185062</v>
      </c>
      <c r="AE276" s="685">
        <f t="shared" si="179"/>
        <v>1349726.8289312911</v>
      </c>
      <c r="AF276" s="685">
        <f t="shared" si="179"/>
        <v>1418495.4108653401</v>
      </c>
      <c r="AG276" s="685">
        <f t="shared" si="179"/>
        <v>1490767.7520489297</v>
      </c>
      <c r="AH276" s="685">
        <f t="shared" si="179"/>
        <v>1566722.3690158224</v>
      </c>
      <c r="AI276" s="685">
        <f t="shared" si="179"/>
        <v>1646546.8737171788</v>
      </c>
      <c r="AJ276" s="685">
        <f t="shared" si="179"/>
        <v>1730438.436933069</v>
      </c>
      <c r="AK276" s="685">
        <f t="shared" si="179"/>
        <v>1818604.2752948089</v>
      </c>
      <c r="AL276" s="685">
        <f t="shared" si="179"/>
        <v>1911262.1631210796</v>
      </c>
      <c r="AM276" s="685">
        <f t="shared" si="179"/>
        <v>2008640.9703320987</v>
      </c>
      <c r="AN276" s="685">
        <f t="shared" si="179"/>
        <v>2110981.227770519</v>
      </c>
      <c r="AO276" s="685">
        <f t="shared" si="179"/>
        <v>2218535.7213254273</v>
      </c>
      <c r="AP276" s="685">
        <f t="shared" si="179"/>
        <v>2331570.1163269579</v>
      </c>
      <c r="AQ276" s="685" t="str">
        <f t="shared" si="179"/>
        <v/>
      </c>
      <c r="AR276" s="685" t="str">
        <f t="shared" si="178"/>
        <v/>
      </c>
      <c r="AS276" s="685" t="str">
        <f t="shared" si="178"/>
        <v/>
      </c>
      <c r="AT276" s="685" t="str">
        <f t="shared" si="178"/>
        <v/>
      </c>
      <c r="AU276" s="685" t="str">
        <f t="shared" si="178"/>
        <v/>
      </c>
      <c r="AV276" s="685" t="str">
        <f t="shared" si="163"/>
        <v/>
      </c>
      <c r="AW276" s="685" t="str">
        <f t="shared" si="163"/>
        <v/>
      </c>
      <c r="AX276" s="685" t="str">
        <f t="shared" si="163"/>
        <v/>
      </c>
      <c r="AY276" s="685" t="str">
        <f t="shared" si="163"/>
        <v/>
      </c>
      <c r="AZ276" s="685" t="str">
        <f t="shared" si="163"/>
        <v/>
      </c>
      <c r="BA276" s="685" t="str">
        <f t="shared" si="163"/>
        <v/>
      </c>
      <c r="BB276" s="685" t="str">
        <f t="shared" si="163"/>
        <v/>
      </c>
      <c r="BC276" s="685" t="str">
        <f t="shared" si="163"/>
        <v/>
      </c>
      <c r="BD276" s="685" t="str">
        <f t="shared" si="163"/>
        <v/>
      </c>
      <c r="BE276" s="685" t="str">
        <f t="shared" si="163"/>
        <v/>
      </c>
      <c r="BF276" s="685" t="str">
        <f t="shared" si="163"/>
        <v/>
      </c>
      <c r="BG276" s="685" t="str">
        <f t="shared" si="177"/>
        <v/>
      </c>
      <c r="BH276" s="685" t="str">
        <f t="shared" si="177"/>
        <v/>
      </c>
      <c r="BI276" s="685" t="str">
        <f t="shared" si="157"/>
        <v/>
      </c>
      <c r="BJ276" s="685" t="str">
        <f t="shared" si="157"/>
        <v/>
      </c>
      <c r="BK276" s="685" t="str">
        <f t="shared" si="157"/>
        <v/>
      </c>
      <c r="BL276" s="685" t="str">
        <f t="shared" si="157"/>
        <v/>
      </c>
      <c r="BM276" s="685" t="str">
        <f t="shared" si="157"/>
        <v/>
      </c>
      <c r="BN276" s="685" t="str">
        <f t="shared" si="157"/>
        <v/>
      </c>
      <c r="BO276" s="685" t="str">
        <f t="shared" si="160"/>
        <v/>
      </c>
      <c r="BP276" s="685" t="str">
        <f t="shared" si="160"/>
        <v/>
      </c>
      <c r="BQ276" s="685" t="str">
        <f t="shared" si="160"/>
        <v/>
      </c>
      <c r="BR276" s="529"/>
      <c r="BS276" s="685">
        <f>IFERROR(($L276+AB276*Contr_Rate)*(1+Inv_Return)*IF($D276=$C$1,VLOOKUP($T276,Male_Annuity_Tables,MATCH($BS$3+3,'Mortality Tables'!$N$1:$DN$1,0),FALSE),VLOOKUP($T276,Fe_Annuity_Tables,MATCH(BS$3+3,'Mortality Tables'!$N$1:$DN$1,0),FALSE)),"")</f>
        <v>459891.97594609653</v>
      </c>
      <c r="BT276" s="685">
        <f>IFERROR(($BS276+AC276*Contr_Rate)*(1+Inv_Return)*IF($D276=$C$1,VLOOKUP($T276,Male_Annuity_Tables,MATCH($BS$3+3,'Mortality Tables'!$N$1:$DN$1,0),FALSE),VLOOKUP($T276,Fe_Annuity_Tables,MATCH(BT$3+3,'Mortality Tables'!$N$1:$DN$1,0),FALSE)),"")</f>
        <v>610339.23211698339</v>
      </c>
      <c r="BU276" s="685">
        <f>IFERROR((BT276+AD276*Contr_Rate)*(1+Inv_Return)*IF($D276=$C$1,VLOOKUP($T276,Male_Annuity_Tables,MATCH($BS$3+3,'Mortality Tables'!$N$1:$DN$1,0),FALSE),VLOOKUP($T276,Fe_Annuity_Tables,MATCH(BU$3+3,'Mortality Tables'!$N$1:$DN$1,0),FALSE)),"")</f>
        <v>623060.10216514079</v>
      </c>
      <c r="BV276" s="685">
        <f>IFERROR((BU276+AE276*Contr_Rate)*(1+Inv_Return)*IF($D276=$C$1,VLOOKUP($T276,Male_Annuity_Tables,MATCH($BS$3+3,'Mortality Tables'!$N$1:$DN$1,0),FALSE),VLOOKUP($T276,Fe_Annuity_Tables,MATCH(BV$3+3,'Mortality Tables'!$N$1:$DN$1,0),FALSE)),"")</f>
        <v>545037.94937391288</v>
      </c>
      <c r="BW276" s="685">
        <f>IFERROR((BV276+AF276*Contr_Rate)*(1+Inv_Return)*IF($D276=$C$1,VLOOKUP($T276,Male_Annuity_Tables,MATCH($BS$3+3,'Mortality Tables'!$N$1:$DN$1,0),FALSE),VLOOKUP($T276,Fe_Annuity_Tables,MATCH(BW$3+3,'Mortality Tables'!$N$1:$DN$1,0),FALSE)),"")</f>
        <v>435895.19515771966</v>
      </c>
      <c r="BX276" s="685">
        <f>IFERROR((BW276+AG276*Contr_Rate)*(1+Inv_Return)*IF($D276=$C$1,VLOOKUP($T276,Male_Annuity_Tables,MATCH($BS$3+3,'Mortality Tables'!$N$1:$DN$1,0),FALSE),VLOOKUP($T276,Fe_Annuity_Tables,MATCH(BX$3+3,'Mortality Tables'!$N$1:$DN$1,0),FALSE)),"")</f>
        <v>355612.25804651744</v>
      </c>
      <c r="BY276" s="685">
        <f>IFERROR((BX276+AH276*Contr_Rate)*(1+Inv_Return)*IF($D276=$C$1,VLOOKUP($T276,Male_Annuity_Tables,MATCH($BS$3+3,'Mortality Tables'!$N$1:$DN$1,0),FALSE),VLOOKUP($T276,Fe_Annuity_Tables,MATCH(BY$3+3,'Mortality Tables'!$N$1:$DN$1,0),FALSE)),"")</f>
        <v>298002.05262155418</v>
      </c>
      <c r="BZ276" s="685">
        <f>IFERROR((BY276+AI276*Contr_Rate)*(1+Inv_Return)*IF($D276=$C$1,VLOOKUP($T276,Male_Annuity_Tables,MATCH($BS$3+3,'Mortality Tables'!$N$1:$DN$1,0),FALSE),VLOOKUP($T276,Fe_Annuity_Tables,MATCH(BZ$3+3,'Mortality Tables'!$N$1:$DN$1,0),FALSE)),"")</f>
        <v>256142.36590008976</v>
      </c>
      <c r="CA276" s="685">
        <f>IFERROR((BZ276+AJ276*Contr_Rate)*(1+Inv_Return)*IF($D276=$C$1,VLOOKUP($T276,Male_Annuity_Tables,MATCH($BS$3+3,'Mortality Tables'!$N$1:$DN$1,0),FALSE),VLOOKUP($T276,Fe_Annuity_Tables,MATCH(CA$3+3,'Mortality Tables'!$N$1:$DN$1,0),FALSE)),"")</f>
        <v>224604.14396711224</v>
      </c>
      <c r="CB276" s="685">
        <f>IFERROR((CA276+AK276*Contr_Rate)*(1+Inv_Return)*IF($D276=$C$1,VLOOKUP($T276,Male_Annuity_Tables,MATCH($BS$3+3,'Mortality Tables'!$N$1:$DN$1,0),FALSE),VLOOKUP($T276,Fe_Annuity_Tables,MATCH(CB$3+3,'Mortality Tables'!$N$1:$DN$1,0),FALSE)),"")</f>
        <v>199792.80303348301</v>
      </c>
      <c r="CC276" s="685">
        <f>IFERROR((CB276+AL276*Contr_Rate)*(1+Inv_Return)*IF($D276=$C$1,VLOOKUP($T276,Male_Annuity_Tables,MATCH($BS$3+3,'Mortality Tables'!$N$1:$DN$1,0),FALSE),VLOOKUP($T276,Fe_Annuity_Tables,MATCH(CC$3+3,'Mortality Tables'!$N$1:$DN$1,0),FALSE)),"")</f>
        <v>189485.35295735853</v>
      </c>
      <c r="CD276" s="685">
        <f>IFERROR((CC276+AM276*Contr_Rate)*(1+Inv_Return)*IF($D276=$C$1,VLOOKUP($T276,Male_Annuity_Tables,MATCH($BS$3+3,'Mortality Tables'!$N$1:$DN$1,0),FALSE),VLOOKUP($T276,Fe_Annuity_Tables,MATCH(CD$3+3,'Mortality Tables'!$N$1:$DN$1,0),FALSE)),"")</f>
        <v>183306.37979049562</v>
      </c>
      <c r="CE276" s="685">
        <f>IFERROR((CD276+AN276*Contr_Rate)*(1+Inv_Return)*IF($D276=$C$1,VLOOKUP($T276,Male_Annuity_Tables,MATCH($BS$3+3,'Mortality Tables'!$N$1:$DN$1,0),FALSE),VLOOKUP($T276,Fe_Annuity_Tables,MATCH(CE$3+3,'Mortality Tables'!$N$1:$DN$1,0),FALSE)),"")</f>
        <v>178360.20407054113</v>
      </c>
      <c r="CF276" s="685">
        <f>IFERROR((CE276+AO276*Contr_Rate)*(1+Inv_Return)*IF($D276=$C$1,VLOOKUP($T276,Male_Annuity_Tables,MATCH($BS$3+3,'Mortality Tables'!$N$1:$DN$1,0),FALSE),VLOOKUP($T276,Fe_Annuity_Tables,MATCH(CF$3+3,'Mortality Tables'!$N$1:$DN$1,0),FALSE)),"")</f>
        <v>173862.50551433157</v>
      </c>
      <c r="CG276" s="685">
        <f>IFERROR((CF276+AP276*Contr_Rate)*(1+Inv_Return)*IF($D276=$C$1,VLOOKUP($T276,Male_Annuity_Tables,MATCH($BS$3+3,'Mortality Tables'!$N$1:$DN$1,0),FALSE),VLOOKUP($T276,Fe_Annuity_Tables,MATCH(CG$3+3,'Mortality Tables'!$N$1:$DN$1,0),FALSE)),"")</f>
        <v>169594.40693417349</v>
      </c>
      <c r="CH276" s="685" t="str">
        <f>IFERROR((CG276+AQ276*Contr_Rate)*(1+Inv_Return)*IF($D276=$C$1,VLOOKUP($T276,Male_Annuity_Tables,MATCH($BS$3+3,'Mortality Tables'!$N$1:$DN$1,0),FALSE),VLOOKUP($T276,Fe_Annuity_Tables,MATCH(CH$3+3,'Mortality Tables'!$N$1:$DN$1,0),FALSE)),"")</f>
        <v/>
      </c>
      <c r="CI276" s="685" t="str">
        <f>IFERROR((CH276+AR276*Contr_Rate)*(1+Inv_Return)*IF($D276=$C$1,VLOOKUP($T276,Male_Annuity_Tables,MATCH($BS$3+3,'Mortality Tables'!$N$1:$DN$1,0),FALSE),VLOOKUP($T276,Fe_Annuity_Tables,MATCH(CI$3+3,'Mortality Tables'!$N$1:$DN$1,0),FALSE)),"")</f>
        <v/>
      </c>
      <c r="CJ276" s="685" t="str">
        <f>IFERROR((CI276+AS276*Contr_Rate)*(1+Inv_Return)*IF($D276=$C$1,VLOOKUP($T276,Male_Annuity_Tables,MATCH($BS$3+3,'Mortality Tables'!$N$1:$DN$1,0),FALSE),VLOOKUP($T276,Fe_Annuity_Tables,MATCH(CJ$3+3,'Mortality Tables'!$N$1:$DN$1,0),FALSE)),"")</f>
        <v/>
      </c>
      <c r="CK276" s="685" t="str">
        <f>IFERROR((CJ276+AT276*Contr_Rate)*(1+Inv_Return)*IF($D276=$C$1,VLOOKUP($T276,Male_Annuity_Tables,MATCH($BS$3+3,'Mortality Tables'!$N$1:$DN$1,0),FALSE),VLOOKUP($T276,Fe_Annuity_Tables,MATCH(CK$3+3,'Mortality Tables'!$N$1:$DN$1,0),FALSE)),"")</f>
        <v/>
      </c>
      <c r="CL276" s="685" t="str">
        <f>IFERROR((CK276+AU276*Contr_Rate)*(1+Inv_Return)*IF($D276=$C$1,VLOOKUP($T276,Male_Annuity_Tables,MATCH($BS$3+3,'Mortality Tables'!$N$1:$DN$1,0),FALSE),VLOOKUP($T276,Fe_Annuity_Tables,MATCH(CL$3+3,'Mortality Tables'!$N$1:$DN$1,0),FALSE)),"")</f>
        <v/>
      </c>
      <c r="CM276" s="685" t="str">
        <f>IFERROR((CL276+AV276*Contr_Rate)*(1+Inv_Return)*IF($D276=$C$1,VLOOKUP($T276,Male_Annuity_Tables,MATCH($BS$3+3,'Mortality Tables'!$N$1:$DN$1,0),FALSE),VLOOKUP($T276,Fe_Annuity_Tables,MATCH(CM$3+3,'Mortality Tables'!$N$1:$DN$1,0),FALSE)),"")</f>
        <v/>
      </c>
      <c r="CN276" s="685" t="str">
        <f>IFERROR((CM276+AW276*Contr_Rate)*(1+Inv_Return)*IF($D276=$C$1,VLOOKUP($T276,Male_Annuity_Tables,MATCH($BS$3+3,'Mortality Tables'!$N$1:$DN$1,0),FALSE),VLOOKUP($T276,Fe_Annuity_Tables,MATCH(CN$3+3,'Mortality Tables'!$N$1:$DN$1,0),FALSE)),"")</f>
        <v/>
      </c>
      <c r="CO276" s="685" t="str">
        <f>IFERROR((CN276+AX276*Contr_Rate)*(1+Inv_Return)*IF($D276=$C$1,VLOOKUP($T276,Male_Annuity_Tables,MATCH($BS$3+3,'Mortality Tables'!$N$1:$DN$1,0),FALSE),VLOOKUP($T276,Fe_Annuity_Tables,MATCH(CO$3+3,'Mortality Tables'!$N$1:$DN$1,0),FALSE)),"")</f>
        <v/>
      </c>
      <c r="CP276" s="685" t="str">
        <f>IFERROR((CO276+AY276*Contr_Rate)*(1+Inv_Return)*IF($D276=$C$1,VLOOKUP($T276,Male_Annuity_Tables,MATCH($BS$3+3,'Mortality Tables'!$N$1:$DN$1,0),FALSE),VLOOKUP($T276,Fe_Annuity_Tables,MATCH(CP$3+3,'Mortality Tables'!$N$1:$DN$1,0),FALSE)),"")</f>
        <v/>
      </c>
      <c r="CQ276" s="685" t="str">
        <f>IFERROR((CP276+AZ276*Contr_Rate)*(1+Inv_Return)*IF($D276=$C$1,VLOOKUP($T276,Male_Annuity_Tables,MATCH($BS$3+3,'Mortality Tables'!$N$1:$DN$1,0),FALSE),VLOOKUP($T276,Fe_Annuity_Tables,MATCH(CQ$3+3,'Mortality Tables'!$N$1:$DN$1,0),FALSE)),"")</f>
        <v/>
      </c>
      <c r="CR276" s="685" t="str">
        <f>IFERROR((CQ276+BA276*Contr_Rate)*(1+Inv_Return)*IF($D276=$C$1,VLOOKUP($T276,Male_Annuity_Tables,MATCH($BS$3+3,'Mortality Tables'!$N$1:$DN$1,0),FALSE),VLOOKUP($T276,Fe_Annuity_Tables,MATCH(CR$3+3,'Mortality Tables'!$N$1:$DN$1,0),FALSE)),"")</f>
        <v/>
      </c>
      <c r="CS276" s="685" t="str">
        <f>IFERROR((CR276+BB276*Contr_Rate)*(1+Inv_Return)*IF($D276=$C$1,VLOOKUP($T276,Male_Annuity_Tables,MATCH($BS$3+3,'Mortality Tables'!$N$1:$DN$1,0),FALSE),VLOOKUP($T276,Fe_Annuity_Tables,MATCH(CS$3+3,'Mortality Tables'!$N$1:$DN$1,0),FALSE)),"")</f>
        <v/>
      </c>
      <c r="CT276" s="685" t="str">
        <f>IFERROR((CS276+BC276*Contr_Rate)*(1+Inv_Return)*IF($D276=$C$1,VLOOKUP($T276,Male_Annuity_Tables,MATCH($BS$3+3,'Mortality Tables'!$N$1:$DN$1,0),FALSE),VLOOKUP($T276,Fe_Annuity_Tables,MATCH(CT$3+3,'Mortality Tables'!$N$1:$DN$1,0),FALSE)),"")</f>
        <v/>
      </c>
      <c r="CU276" s="685" t="str">
        <f>IFERROR((CT276+BD276*Contr_Rate)*(1+Inv_Return)*IF($D276=$C$1,VLOOKUP($T276,Male_Annuity_Tables,MATCH($BS$3+3,'Mortality Tables'!$N$1:$DN$1,0),FALSE),VLOOKUP($T276,Fe_Annuity_Tables,MATCH(CU$3+3,'Mortality Tables'!$N$1:$DN$1,0),FALSE)),"")</f>
        <v/>
      </c>
      <c r="CV276" s="685" t="str">
        <f>IFERROR((CU276+BE276*Contr_Rate)*(1+Inv_Return)*IF($D276=$C$1,VLOOKUP($T276,Male_Annuity_Tables,MATCH($BS$3+3,'Mortality Tables'!$N$1:$DN$1,0),FALSE),VLOOKUP($T276,Fe_Annuity_Tables,MATCH(CV$3+3,'Mortality Tables'!$N$1:$DN$1,0),FALSE)),"")</f>
        <v/>
      </c>
      <c r="CW276" s="685" t="str">
        <f>IFERROR((CV276+BF276*Contr_Rate)*(1+Inv_Return)*IF($D276=$C$1,VLOOKUP($T276,Male_Annuity_Tables,MATCH($BS$3+3,'Mortality Tables'!$N$1:$DN$1,0),FALSE),VLOOKUP($T276,Fe_Annuity_Tables,MATCH(CW$3+3,'Mortality Tables'!$N$1:$DN$1,0),FALSE)),"")</f>
        <v/>
      </c>
      <c r="CX276" s="685" t="str">
        <f>IFERROR((CW276+BG276*Contr_Rate)*(1+Inv_Return)*IF($D276=$C$1,VLOOKUP($T276,Male_Annuity_Tables,MATCH($BS$3+3,'Mortality Tables'!$N$1:$DN$1,0),FALSE),VLOOKUP($T276,Fe_Annuity_Tables,MATCH(CX$3+3,'Mortality Tables'!$N$1:$DN$1,0),FALSE)),"")</f>
        <v/>
      </c>
      <c r="CY276" s="685" t="str">
        <f>IFERROR((CX276+BH276*Contr_Rate)*(1+Inv_Return)*IF($D276=$C$1,VLOOKUP($T276,Male_Annuity_Tables,MATCH($BS$3+3,'Mortality Tables'!$N$1:$DN$1,0),FALSE),VLOOKUP($T276,Fe_Annuity_Tables,MATCH(CY$3+3,'Mortality Tables'!$N$1:$DN$1,0),FALSE)),"")</f>
        <v/>
      </c>
      <c r="CZ276" s="685" t="str">
        <f>IFERROR((CY276+BI276*Contr_Rate)*(1+Inv_Return)*IF($D276=$C$1,VLOOKUP($T276,Male_Annuity_Tables,MATCH($BS$3+3,'Mortality Tables'!$N$1:$DN$1,0),FALSE),VLOOKUP($T276,Fe_Annuity_Tables,MATCH(CZ$3+3,'Mortality Tables'!$N$1:$DN$1,0),FALSE)),"")</f>
        <v/>
      </c>
      <c r="DA276" s="685" t="str">
        <f>IFERROR((CZ276+BJ276*Contr_Rate)*(1+Inv_Return)*IF($D276=$C$1,VLOOKUP($T276,Male_Annuity_Tables,MATCH($BS$3+3,'Mortality Tables'!$N$1:$DN$1,0),FALSE),VLOOKUP($T276,Fe_Annuity_Tables,MATCH(DA$3+3,'Mortality Tables'!$N$1:$DN$1,0),FALSE)),"")</f>
        <v/>
      </c>
      <c r="DB276" s="685" t="str">
        <f>IFERROR((DA276+BK276*Contr_Rate)*(1+Inv_Return)*IF($D276=$C$1,VLOOKUP($T276,Male_Annuity_Tables,MATCH($BS$3+3,'Mortality Tables'!$N$1:$DN$1,0),FALSE),VLOOKUP($T276,Fe_Annuity_Tables,MATCH(DB$3+3,'Mortality Tables'!$N$1:$DN$1,0),FALSE)),"")</f>
        <v/>
      </c>
      <c r="DC276" s="685" t="str">
        <f>IFERROR((DB276+BL276*Contr_Rate)*(1+Inv_Return)*IF($D276=$C$1,VLOOKUP($T276,Male_Annuity_Tables,MATCH($BS$3+3,'Mortality Tables'!$N$1:$DN$1,0),FALSE),VLOOKUP($T276,Fe_Annuity_Tables,MATCH(DC$3+3,'Mortality Tables'!$N$1:$DN$1,0),FALSE)),"")</f>
        <v/>
      </c>
      <c r="DD276" s="685" t="str">
        <f>IFERROR((DC276+BM276*Contr_Rate)*(1+Inv_Return)*IF($D276=$C$1,VLOOKUP($T276,Male_Annuity_Tables,MATCH($BS$3+3,'Mortality Tables'!$N$1:$DN$1,0),FALSE),VLOOKUP($T276,Fe_Annuity_Tables,MATCH(DD$3+3,'Mortality Tables'!$N$1:$DN$1,0),FALSE)),"")</f>
        <v/>
      </c>
      <c r="DE276" s="685" t="str">
        <f>IFERROR((DD276+BN276*Contr_Rate)*(1+Inv_Return)*IF($D276=$C$1,VLOOKUP($T276,Male_Annuity_Tables,MATCH($BS$3+3,'Mortality Tables'!$N$1:$DN$1,0),FALSE),VLOOKUP($T276,Fe_Annuity_Tables,MATCH(DE$3+3,'Mortality Tables'!$N$1:$DN$1,0),FALSE)),"")</f>
        <v/>
      </c>
      <c r="DF276" s="685" t="str">
        <f>IFERROR((DE276+BO276*Contr_Rate)*(1+Inv_Return)*IF($D276=$C$1,VLOOKUP($T276,Male_Annuity_Tables,MATCH($BS$3+3,'Mortality Tables'!$N$1:$DN$1,0),FALSE),VLOOKUP($T276,Fe_Annuity_Tables,MATCH(DF$3+3,'Mortality Tables'!$N$1:$DN$1,0),FALSE)),"")</f>
        <v/>
      </c>
      <c r="DG276" s="685" t="str">
        <f>IFERROR((DF276+BP276*Contr_Rate)*(1+Inv_Return)*IF($D276=$C$1,VLOOKUP($T276,Male_Annuity_Tables,MATCH($BS$3+3,'Mortality Tables'!$N$1:$DN$1,0),FALSE),VLOOKUP($T276,Fe_Annuity_Tables,MATCH(DG$3+3,'Mortality Tables'!$N$1:$DN$1,0),FALSE)),"")</f>
        <v/>
      </c>
      <c r="DH276" s="685" t="str">
        <f>IFERROR((DG276+BQ276*Contr_Rate)*(1+Inv_Return)*IF($D276=$C$1,VLOOKUP($T276,Male_Annuity_Tables,MATCH($BS$3+3,'Mortality Tables'!$N$1:$DN$1,0),FALSE),VLOOKUP($T276,Fe_Annuity_Tables,MATCH(DH$3+3,'Mortality Tables'!$N$1:$DN$1,0),FALSE)),"")</f>
        <v/>
      </c>
      <c r="DJ276" s="686">
        <f t="shared" si="171"/>
        <v>623060.10216514079</v>
      </c>
      <c r="DK276" s="680">
        <f t="shared" si="60"/>
        <v>8.8017766057058875</v>
      </c>
      <c r="DL276" s="686">
        <f t="shared" si="172"/>
        <v>47427.955417548968</v>
      </c>
      <c r="DM276" s="686">
        <f t="shared" si="132"/>
        <v>2331570.1163269579</v>
      </c>
      <c r="DN276" s="687">
        <f t="shared" si="173"/>
        <v>2.0341638059877289E-2</v>
      </c>
      <c r="DP276" s="688">
        <f t="shared" si="174"/>
        <v>70004.066740550901</v>
      </c>
      <c r="DQ276" s="688">
        <f t="shared" si="175"/>
        <v>92904.922403999037</v>
      </c>
      <c r="DR276" s="688">
        <f t="shared" si="176"/>
        <v>94841.274161424488</v>
      </c>
    </row>
    <row r="277" spans="1:122" s="657" customFormat="1" ht="14.5">
      <c r="A277" s="675" t="s">
        <v>1622</v>
      </c>
      <c r="B277" s="675" t="s">
        <v>1623</v>
      </c>
      <c r="C277" s="675" t="s">
        <v>541</v>
      </c>
      <c r="D277" s="675" t="s">
        <v>60</v>
      </c>
      <c r="E277" s="676">
        <v>23952</v>
      </c>
      <c r="F277" s="677">
        <v>41479</v>
      </c>
      <c r="G277" s="677">
        <v>43719</v>
      </c>
      <c r="H277" s="678">
        <v>1169386</v>
      </c>
      <c r="I277" s="678">
        <v>98827.14</v>
      </c>
      <c r="J277" s="678">
        <v>87060.97</v>
      </c>
      <c r="K277" s="678">
        <v>30221.94</v>
      </c>
      <c r="L277" s="678">
        <v>216110.05</v>
      </c>
      <c r="M277" s="679">
        <f>IF(COUNTIF($A$4:A277,A277)=1,0,1)</f>
        <v>0</v>
      </c>
      <c r="N277" s="680" t="str">
        <f t="shared" si="165"/>
        <v>Okay</v>
      </c>
      <c r="O277" s="680" t="str">
        <f t="shared" si="166"/>
        <v>TRUE</v>
      </c>
      <c r="P277" s="680" t="b">
        <f t="shared" si="167"/>
        <v>1</v>
      </c>
      <c r="Q277" s="680" t="b">
        <f t="shared" si="76"/>
        <v>1</v>
      </c>
      <c r="R277" s="680" t="b">
        <f t="shared" si="77"/>
        <v>1</v>
      </c>
      <c r="S277" s="681">
        <f t="shared" si="168"/>
        <v>48.019178082191779</v>
      </c>
      <c r="T277" s="682">
        <f t="shared" si="78"/>
        <v>59</v>
      </c>
      <c r="U277" s="682">
        <f t="shared" si="161"/>
        <v>54</v>
      </c>
      <c r="V277" s="682">
        <f t="shared" si="79"/>
        <v>5.3068493150684928</v>
      </c>
      <c r="W277" s="682">
        <f t="shared" si="169"/>
        <v>1</v>
      </c>
      <c r="X277" s="683">
        <f t="shared" si="170"/>
        <v>216110.05</v>
      </c>
      <c r="Y277" s="684">
        <f t="shared" si="123"/>
        <v>7.79E-3</v>
      </c>
      <c r="Z277" s="684">
        <f>IF($D277=$C$1,VLOOKUP($T277,Male_Annuity_Tables,MATCH($W277+2,'Mortality Tables'!$DS$1:$HT$1,0),FALSE),VLOOKUP($T277,Fe_Annuity_Tables,MATCH($W277+2,'Mortality Tables'!$M$1:$DN$1,0),FALSE))</f>
        <v>0.94259950000000003</v>
      </c>
      <c r="AA277" s="664"/>
      <c r="AB277" s="685">
        <f t="shared" si="179"/>
        <v>1228966.2167</v>
      </c>
      <c r="AC277" s="685" t="str">
        <f t="shared" si="179"/>
        <v/>
      </c>
      <c r="AD277" s="685" t="str">
        <f t="shared" si="179"/>
        <v/>
      </c>
      <c r="AE277" s="685" t="str">
        <f t="shared" si="179"/>
        <v/>
      </c>
      <c r="AF277" s="685" t="str">
        <f t="shared" si="179"/>
        <v/>
      </c>
      <c r="AG277" s="685" t="str">
        <f t="shared" si="179"/>
        <v/>
      </c>
      <c r="AH277" s="685" t="str">
        <f t="shared" si="179"/>
        <v/>
      </c>
      <c r="AI277" s="685" t="str">
        <f t="shared" si="179"/>
        <v/>
      </c>
      <c r="AJ277" s="685" t="str">
        <f t="shared" si="179"/>
        <v/>
      </c>
      <c r="AK277" s="685" t="str">
        <f t="shared" si="179"/>
        <v/>
      </c>
      <c r="AL277" s="685" t="str">
        <f t="shared" si="179"/>
        <v/>
      </c>
      <c r="AM277" s="685" t="str">
        <f t="shared" si="179"/>
        <v/>
      </c>
      <c r="AN277" s="685" t="str">
        <f t="shared" si="179"/>
        <v/>
      </c>
      <c r="AO277" s="685" t="str">
        <f t="shared" si="179"/>
        <v/>
      </c>
      <c r="AP277" s="685" t="str">
        <f t="shared" si="179"/>
        <v/>
      </c>
      <c r="AQ277" s="685" t="str">
        <f t="shared" si="179"/>
        <v/>
      </c>
      <c r="AR277" s="685" t="str">
        <f t="shared" si="178"/>
        <v/>
      </c>
      <c r="AS277" s="685" t="str">
        <f t="shared" si="178"/>
        <v/>
      </c>
      <c r="AT277" s="685" t="str">
        <f t="shared" si="178"/>
        <v/>
      </c>
      <c r="AU277" s="685" t="str">
        <f t="shared" si="178"/>
        <v/>
      </c>
      <c r="AV277" s="685" t="str">
        <f t="shared" si="163"/>
        <v/>
      </c>
      <c r="AW277" s="685" t="str">
        <f t="shared" si="163"/>
        <v/>
      </c>
      <c r="AX277" s="685" t="str">
        <f t="shared" si="163"/>
        <v/>
      </c>
      <c r="AY277" s="685" t="str">
        <f t="shared" si="163"/>
        <v/>
      </c>
      <c r="AZ277" s="685" t="str">
        <f t="shared" si="163"/>
        <v/>
      </c>
      <c r="BA277" s="685" t="str">
        <f t="shared" si="163"/>
        <v/>
      </c>
      <c r="BB277" s="685" t="str">
        <f t="shared" si="163"/>
        <v/>
      </c>
      <c r="BC277" s="685" t="str">
        <f t="shared" si="163"/>
        <v/>
      </c>
      <c r="BD277" s="685" t="str">
        <f t="shared" si="163"/>
        <v/>
      </c>
      <c r="BE277" s="685" t="str">
        <f t="shared" si="163"/>
        <v/>
      </c>
      <c r="BF277" s="685" t="str">
        <f t="shared" si="163"/>
        <v/>
      </c>
      <c r="BG277" s="685" t="str">
        <f t="shared" si="177"/>
        <v/>
      </c>
      <c r="BH277" s="685" t="str">
        <f t="shared" si="177"/>
        <v/>
      </c>
      <c r="BI277" s="685" t="str">
        <f t="shared" si="157"/>
        <v/>
      </c>
      <c r="BJ277" s="685" t="str">
        <f t="shared" si="157"/>
        <v/>
      </c>
      <c r="BK277" s="685" t="str">
        <f t="shared" si="157"/>
        <v/>
      </c>
      <c r="BL277" s="685" t="str">
        <f t="shared" si="157"/>
        <v/>
      </c>
      <c r="BM277" s="685" t="str">
        <f t="shared" si="157"/>
        <v/>
      </c>
      <c r="BN277" s="685" t="str">
        <f t="shared" si="157"/>
        <v/>
      </c>
      <c r="BO277" s="685" t="str">
        <f t="shared" si="160"/>
        <v/>
      </c>
      <c r="BP277" s="685" t="str">
        <f t="shared" si="160"/>
        <v/>
      </c>
      <c r="BQ277" s="685" t="str">
        <f t="shared" si="160"/>
        <v/>
      </c>
      <c r="BR277" s="529"/>
      <c r="BS277" s="685">
        <f>IFERROR(($L277+AB277*Contr_Rate)*(1+Inv_Return)*IF($D277=$C$1,VLOOKUP($T277,Male_Annuity_Tables,MATCH($BS$3+3,'Mortality Tables'!$N$1:$DN$1,0),FALSE),VLOOKUP($T277,Fe_Annuity_Tables,MATCH(BS$3+3,'Mortality Tables'!$N$1:$DN$1,0),FALSE)),"")</f>
        <v>566470.54670021578</v>
      </c>
      <c r="BT277" s="685" t="str">
        <f>IFERROR(($BS277+AC277*Contr_Rate)*(1+Inv_Return)*IF($D277=$C$1,VLOOKUP($T277,Male_Annuity_Tables,MATCH($BS$3+3,'Mortality Tables'!$N$1:$DN$1,0),FALSE),VLOOKUP($T277,Fe_Annuity_Tables,MATCH(BT$3+3,'Mortality Tables'!$N$1:$DN$1,0),FALSE)),"")</f>
        <v/>
      </c>
      <c r="BU277" s="685" t="str">
        <f>IFERROR((BT277+AD277*Contr_Rate)*(1+Inv_Return)*IF($D277=$C$1,VLOOKUP($T277,Male_Annuity_Tables,MATCH($BS$3+3,'Mortality Tables'!$N$1:$DN$1,0),FALSE),VLOOKUP($T277,Fe_Annuity_Tables,MATCH(BU$3+3,'Mortality Tables'!$N$1:$DN$1,0),FALSE)),"")</f>
        <v/>
      </c>
      <c r="BV277" s="685" t="str">
        <f>IFERROR((BU277+AE277*Contr_Rate)*(1+Inv_Return)*IF($D277=$C$1,VLOOKUP($T277,Male_Annuity_Tables,MATCH($BS$3+3,'Mortality Tables'!$N$1:$DN$1,0),FALSE),VLOOKUP($T277,Fe_Annuity_Tables,MATCH(BV$3+3,'Mortality Tables'!$N$1:$DN$1,0),FALSE)),"")</f>
        <v/>
      </c>
      <c r="BW277" s="685" t="str">
        <f>IFERROR((BV277+AF277*Contr_Rate)*(1+Inv_Return)*IF($D277=$C$1,VLOOKUP($T277,Male_Annuity_Tables,MATCH($BS$3+3,'Mortality Tables'!$N$1:$DN$1,0),FALSE),VLOOKUP($T277,Fe_Annuity_Tables,MATCH(BW$3+3,'Mortality Tables'!$N$1:$DN$1,0),FALSE)),"")</f>
        <v/>
      </c>
      <c r="BX277" s="685" t="str">
        <f>IFERROR((BW277+AG277*Contr_Rate)*(1+Inv_Return)*IF($D277=$C$1,VLOOKUP($T277,Male_Annuity_Tables,MATCH($BS$3+3,'Mortality Tables'!$N$1:$DN$1,0),FALSE),VLOOKUP($T277,Fe_Annuity_Tables,MATCH(BX$3+3,'Mortality Tables'!$N$1:$DN$1,0),FALSE)),"")</f>
        <v/>
      </c>
      <c r="BY277" s="685" t="str">
        <f>IFERROR((BX277+AH277*Contr_Rate)*(1+Inv_Return)*IF($D277=$C$1,VLOOKUP($T277,Male_Annuity_Tables,MATCH($BS$3+3,'Mortality Tables'!$N$1:$DN$1,0),FALSE),VLOOKUP($T277,Fe_Annuity_Tables,MATCH(BY$3+3,'Mortality Tables'!$N$1:$DN$1,0),FALSE)),"")</f>
        <v/>
      </c>
      <c r="BZ277" s="685" t="str">
        <f>IFERROR((BY277+AI277*Contr_Rate)*(1+Inv_Return)*IF($D277=$C$1,VLOOKUP($T277,Male_Annuity_Tables,MATCH($BS$3+3,'Mortality Tables'!$N$1:$DN$1,0),FALSE),VLOOKUP($T277,Fe_Annuity_Tables,MATCH(BZ$3+3,'Mortality Tables'!$N$1:$DN$1,0),FALSE)),"")</f>
        <v/>
      </c>
      <c r="CA277" s="685" t="str">
        <f>IFERROR((BZ277+AJ277*Contr_Rate)*(1+Inv_Return)*IF($D277=$C$1,VLOOKUP($T277,Male_Annuity_Tables,MATCH($BS$3+3,'Mortality Tables'!$N$1:$DN$1,0),FALSE),VLOOKUP($T277,Fe_Annuity_Tables,MATCH(CA$3+3,'Mortality Tables'!$N$1:$DN$1,0),FALSE)),"")</f>
        <v/>
      </c>
      <c r="CB277" s="685" t="str">
        <f>IFERROR((CA277+AK277*Contr_Rate)*(1+Inv_Return)*IF($D277=$C$1,VLOOKUP($T277,Male_Annuity_Tables,MATCH($BS$3+3,'Mortality Tables'!$N$1:$DN$1,0),FALSE),VLOOKUP($T277,Fe_Annuity_Tables,MATCH(CB$3+3,'Mortality Tables'!$N$1:$DN$1,0),FALSE)),"")</f>
        <v/>
      </c>
      <c r="CC277" s="685" t="str">
        <f>IFERROR((CB277+AL277*Contr_Rate)*(1+Inv_Return)*IF($D277=$C$1,VLOOKUP($T277,Male_Annuity_Tables,MATCH($BS$3+3,'Mortality Tables'!$N$1:$DN$1,0),FALSE),VLOOKUP($T277,Fe_Annuity_Tables,MATCH(CC$3+3,'Mortality Tables'!$N$1:$DN$1,0),FALSE)),"")</f>
        <v/>
      </c>
      <c r="CD277" s="685" t="str">
        <f>IFERROR((CC277+AM277*Contr_Rate)*(1+Inv_Return)*IF($D277=$C$1,VLOOKUP($T277,Male_Annuity_Tables,MATCH($BS$3+3,'Mortality Tables'!$N$1:$DN$1,0),FALSE),VLOOKUP($T277,Fe_Annuity_Tables,MATCH(CD$3+3,'Mortality Tables'!$N$1:$DN$1,0),FALSE)),"")</f>
        <v/>
      </c>
      <c r="CE277" s="685" t="str">
        <f>IFERROR((CD277+AN277*Contr_Rate)*(1+Inv_Return)*IF($D277=$C$1,VLOOKUP($T277,Male_Annuity_Tables,MATCH($BS$3+3,'Mortality Tables'!$N$1:$DN$1,0),FALSE),VLOOKUP($T277,Fe_Annuity_Tables,MATCH(CE$3+3,'Mortality Tables'!$N$1:$DN$1,0),FALSE)),"")</f>
        <v/>
      </c>
      <c r="CF277" s="685" t="str">
        <f>IFERROR((CE277+AO277*Contr_Rate)*(1+Inv_Return)*IF($D277=$C$1,VLOOKUP($T277,Male_Annuity_Tables,MATCH($BS$3+3,'Mortality Tables'!$N$1:$DN$1,0),FALSE),VLOOKUP($T277,Fe_Annuity_Tables,MATCH(CF$3+3,'Mortality Tables'!$N$1:$DN$1,0),FALSE)),"")</f>
        <v/>
      </c>
      <c r="CG277" s="685" t="str">
        <f>IFERROR((CF277+AP277*Contr_Rate)*(1+Inv_Return)*IF($D277=$C$1,VLOOKUP($T277,Male_Annuity_Tables,MATCH($BS$3+3,'Mortality Tables'!$N$1:$DN$1,0),FALSE),VLOOKUP($T277,Fe_Annuity_Tables,MATCH(CG$3+3,'Mortality Tables'!$N$1:$DN$1,0),FALSE)),"")</f>
        <v/>
      </c>
      <c r="CH277" s="685" t="str">
        <f>IFERROR((CG277+AQ277*Contr_Rate)*(1+Inv_Return)*IF($D277=$C$1,VLOOKUP($T277,Male_Annuity_Tables,MATCH($BS$3+3,'Mortality Tables'!$N$1:$DN$1,0),FALSE),VLOOKUP($T277,Fe_Annuity_Tables,MATCH(CH$3+3,'Mortality Tables'!$N$1:$DN$1,0),FALSE)),"")</f>
        <v/>
      </c>
      <c r="CI277" s="685" t="str">
        <f>IFERROR((CH277+AR277*Contr_Rate)*(1+Inv_Return)*IF($D277=$C$1,VLOOKUP($T277,Male_Annuity_Tables,MATCH($BS$3+3,'Mortality Tables'!$N$1:$DN$1,0),FALSE),VLOOKUP($T277,Fe_Annuity_Tables,MATCH(CI$3+3,'Mortality Tables'!$N$1:$DN$1,0),FALSE)),"")</f>
        <v/>
      </c>
      <c r="CJ277" s="685" t="str">
        <f>IFERROR((CI277+AS277*Contr_Rate)*(1+Inv_Return)*IF($D277=$C$1,VLOOKUP($T277,Male_Annuity_Tables,MATCH($BS$3+3,'Mortality Tables'!$N$1:$DN$1,0),FALSE),VLOOKUP($T277,Fe_Annuity_Tables,MATCH(CJ$3+3,'Mortality Tables'!$N$1:$DN$1,0),FALSE)),"")</f>
        <v/>
      </c>
      <c r="CK277" s="685" t="str">
        <f>IFERROR((CJ277+AT277*Contr_Rate)*(1+Inv_Return)*IF($D277=$C$1,VLOOKUP($T277,Male_Annuity_Tables,MATCH($BS$3+3,'Mortality Tables'!$N$1:$DN$1,0),FALSE),VLOOKUP($T277,Fe_Annuity_Tables,MATCH(CK$3+3,'Mortality Tables'!$N$1:$DN$1,0),FALSE)),"")</f>
        <v/>
      </c>
      <c r="CL277" s="685" t="str">
        <f>IFERROR((CK277+AU277*Contr_Rate)*(1+Inv_Return)*IF($D277=$C$1,VLOOKUP($T277,Male_Annuity_Tables,MATCH($BS$3+3,'Mortality Tables'!$N$1:$DN$1,0),FALSE),VLOOKUP($T277,Fe_Annuity_Tables,MATCH(CL$3+3,'Mortality Tables'!$N$1:$DN$1,0),FALSE)),"")</f>
        <v/>
      </c>
      <c r="CM277" s="685" t="str">
        <f>IFERROR((CL277+AV277*Contr_Rate)*(1+Inv_Return)*IF($D277=$C$1,VLOOKUP($T277,Male_Annuity_Tables,MATCH($BS$3+3,'Mortality Tables'!$N$1:$DN$1,0),FALSE),VLOOKUP($T277,Fe_Annuity_Tables,MATCH(CM$3+3,'Mortality Tables'!$N$1:$DN$1,0),FALSE)),"")</f>
        <v/>
      </c>
      <c r="CN277" s="685" t="str">
        <f>IFERROR((CM277+AW277*Contr_Rate)*(1+Inv_Return)*IF($D277=$C$1,VLOOKUP($T277,Male_Annuity_Tables,MATCH($BS$3+3,'Mortality Tables'!$N$1:$DN$1,0),FALSE),VLOOKUP($T277,Fe_Annuity_Tables,MATCH(CN$3+3,'Mortality Tables'!$N$1:$DN$1,0),FALSE)),"")</f>
        <v/>
      </c>
      <c r="CO277" s="685" t="str">
        <f>IFERROR((CN277+AX277*Contr_Rate)*(1+Inv_Return)*IF($D277=$C$1,VLOOKUP($T277,Male_Annuity_Tables,MATCH($BS$3+3,'Mortality Tables'!$N$1:$DN$1,0),FALSE),VLOOKUP($T277,Fe_Annuity_Tables,MATCH(CO$3+3,'Mortality Tables'!$N$1:$DN$1,0),FALSE)),"")</f>
        <v/>
      </c>
      <c r="CP277" s="685" t="str">
        <f>IFERROR((CO277+AY277*Contr_Rate)*(1+Inv_Return)*IF($D277=$C$1,VLOOKUP($T277,Male_Annuity_Tables,MATCH($BS$3+3,'Mortality Tables'!$N$1:$DN$1,0),FALSE),VLOOKUP($T277,Fe_Annuity_Tables,MATCH(CP$3+3,'Mortality Tables'!$N$1:$DN$1,0),FALSE)),"")</f>
        <v/>
      </c>
      <c r="CQ277" s="685" t="str">
        <f>IFERROR((CP277+AZ277*Contr_Rate)*(1+Inv_Return)*IF($D277=$C$1,VLOOKUP($T277,Male_Annuity_Tables,MATCH($BS$3+3,'Mortality Tables'!$N$1:$DN$1,0),FALSE),VLOOKUP($T277,Fe_Annuity_Tables,MATCH(CQ$3+3,'Mortality Tables'!$N$1:$DN$1,0),FALSE)),"")</f>
        <v/>
      </c>
      <c r="CR277" s="685" t="str">
        <f>IFERROR((CQ277+BA277*Contr_Rate)*(1+Inv_Return)*IF($D277=$C$1,VLOOKUP($T277,Male_Annuity_Tables,MATCH($BS$3+3,'Mortality Tables'!$N$1:$DN$1,0),FALSE),VLOOKUP($T277,Fe_Annuity_Tables,MATCH(CR$3+3,'Mortality Tables'!$N$1:$DN$1,0),FALSE)),"")</f>
        <v/>
      </c>
      <c r="CS277" s="685" t="str">
        <f>IFERROR((CR277+BB277*Contr_Rate)*(1+Inv_Return)*IF($D277=$C$1,VLOOKUP($T277,Male_Annuity_Tables,MATCH($BS$3+3,'Mortality Tables'!$N$1:$DN$1,0),FALSE),VLOOKUP($T277,Fe_Annuity_Tables,MATCH(CS$3+3,'Mortality Tables'!$N$1:$DN$1,0),FALSE)),"")</f>
        <v/>
      </c>
      <c r="CT277" s="685" t="str">
        <f>IFERROR((CS277+BC277*Contr_Rate)*(1+Inv_Return)*IF($D277=$C$1,VLOOKUP($T277,Male_Annuity_Tables,MATCH($BS$3+3,'Mortality Tables'!$N$1:$DN$1,0),FALSE),VLOOKUP($T277,Fe_Annuity_Tables,MATCH(CT$3+3,'Mortality Tables'!$N$1:$DN$1,0),FALSE)),"")</f>
        <v/>
      </c>
      <c r="CU277" s="685" t="str">
        <f>IFERROR((CT277+BD277*Contr_Rate)*(1+Inv_Return)*IF($D277=$C$1,VLOOKUP($T277,Male_Annuity_Tables,MATCH($BS$3+3,'Mortality Tables'!$N$1:$DN$1,0),FALSE),VLOOKUP($T277,Fe_Annuity_Tables,MATCH(CU$3+3,'Mortality Tables'!$N$1:$DN$1,0),FALSE)),"")</f>
        <v/>
      </c>
      <c r="CV277" s="685" t="str">
        <f>IFERROR((CU277+BE277*Contr_Rate)*(1+Inv_Return)*IF($D277=$C$1,VLOOKUP($T277,Male_Annuity_Tables,MATCH($BS$3+3,'Mortality Tables'!$N$1:$DN$1,0),FALSE),VLOOKUP($T277,Fe_Annuity_Tables,MATCH(CV$3+3,'Mortality Tables'!$N$1:$DN$1,0),FALSE)),"")</f>
        <v/>
      </c>
      <c r="CW277" s="685" t="str">
        <f>IFERROR((CV277+BF277*Contr_Rate)*(1+Inv_Return)*IF($D277=$C$1,VLOOKUP($T277,Male_Annuity_Tables,MATCH($BS$3+3,'Mortality Tables'!$N$1:$DN$1,0),FALSE),VLOOKUP($T277,Fe_Annuity_Tables,MATCH(CW$3+3,'Mortality Tables'!$N$1:$DN$1,0),FALSE)),"")</f>
        <v/>
      </c>
      <c r="CX277" s="685" t="str">
        <f>IFERROR((CW277+BG277*Contr_Rate)*(1+Inv_Return)*IF($D277=$C$1,VLOOKUP($T277,Male_Annuity_Tables,MATCH($BS$3+3,'Mortality Tables'!$N$1:$DN$1,0),FALSE),VLOOKUP($T277,Fe_Annuity_Tables,MATCH(CX$3+3,'Mortality Tables'!$N$1:$DN$1,0),FALSE)),"")</f>
        <v/>
      </c>
      <c r="CY277" s="685" t="str">
        <f>IFERROR((CX277+BH277*Contr_Rate)*(1+Inv_Return)*IF($D277=$C$1,VLOOKUP($T277,Male_Annuity_Tables,MATCH($BS$3+3,'Mortality Tables'!$N$1:$DN$1,0),FALSE),VLOOKUP($T277,Fe_Annuity_Tables,MATCH(CY$3+3,'Mortality Tables'!$N$1:$DN$1,0),FALSE)),"")</f>
        <v/>
      </c>
      <c r="CZ277" s="685" t="str">
        <f>IFERROR((CY277+BI277*Contr_Rate)*(1+Inv_Return)*IF($D277=$C$1,VLOOKUP($T277,Male_Annuity_Tables,MATCH($BS$3+3,'Mortality Tables'!$N$1:$DN$1,0),FALSE),VLOOKUP($T277,Fe_Annuity_Tables,MATCH(CZ$3+3,'Mortality Tables'!$N$1:$DN$1,0),FALSE)),"")</f>
        <v/>
      </c>
      <c r="DA277" s="685" t="str">
        <f>IFERROR((CZ277+BJ277*Contr_Rate)*(1+Inv_Return)*IF($D277=$C$1,VLOOKUP($T277,Male_Annuity_Tables,MATCH($BS$3+3,'Mortality Tables'!$N$1:$DN$1,0),FALSE),VLOOKUP($T277,Fe_Annuity_Tables,MATCH(DA$3+3,'Mortality Tables'!$N$1:$DN$1,0),FALSE)),"")</f>
        <v/>
      </c>
      <c r="DB277" s="685" t="str">
        <f>IFERROR((DA277+BK277*Contr_Rate)*(1+Inv_Return)*IF($D277=$C$1,VLOOKUP($T277,Male_Annuity_Tables,MATCH($BS$3+3,'Mortality Tables'!$N$1:$DN$1,0),FALSE),VLOOKUP($T277,Fe_Annuity_Tables,MATCH(DB$3+3,'Mortality Tables'!$N$1:$DN$1,0),FALSE)),"")</f>
        <v/>
      </c>
      <c r="DC277" s="685" t="str">
        <f>IFERROR((DB277+BL277*Contr_Rate)*(1+Inv_Return)*IF($D277=$C$1,VLOOKUP($T277,Male_Annuity_Tables,MATCH($BS$3+3,'Mortality Tables'!$N$1:$DN$1,0),FALSE),VLOOKUP($T277,Fe_Annuity_Tables,MATCH(DC$3+3,'Mortality Tables'!$N$1:$DN$1,0),FALSE)),"")</f>
        <v/>
      </c>
      <c r="DD277" s="685" t="str">
        <f>IFERROR((DC277+BM277*Contr_Rate)*(1+Inv_Return)*IF($D277=$C$1,VLOOKUP($T277,Male_Annuity_Tables,MATCH($BS$3+3,'Mortality Tables'!$N$1:$DN$1,0),FALSE),VLOOKUP($T277,Fe_Annuity_Tables,MATCH(DD$3+3,'Mortality Tables'!$N$1:$DN$1,0),FALSE)),"")</f>
        <v/>
      </c>
      <c r="DE277" s="685" t="str">
        <f>IFERROR((DD277+BN277*Contr_Rate)*(1+Inv_Return)*IF($D277=$C$1,VLOOKUP($T277,Male_Annuity_Tables,MATCH($BS$3+3,'Mortality Tables'!$N$1:$DN$1,0),FALSE),VLOOKUP($T277,Fe_Annuity_Tables,MATCH(DE$3+3,'Mortality Tables'!$N$1:$DN$1,0),FALSE)),"")</f>
        <v/>
      </c>
      <c r="DF277" s="685" t="str">
        <f>IFERROR((DE277+BO277*Contr_Rate)*(1+Inv_Return)*IF($D277=$C$1,VLOOKUP($T277,Male_Annuity_Tables,MATCH($BS$3+3,'Mortality Tables'!$N$1:$DN$1,0),FALSE),VLOOKUP($T277,Fe_Annuity_Tables,MATCH(DF$3+3,'Mortality Tables'!$N$1:$DN$1,0),FALSE)),"")</f>
        <v/>
      </c>
      <c r="DG277" s="685" t="str">
        <f>IFERROR((DF277+BP277*Contr_Rate)*(1+Inv_Return)*IF($D277=$C$1,VLOOKUP($T277,Male_Annuity_Tables,MATCH($BS$3+3,'Mortality Tables'!$N$1:$DN$1,0),FALSE),VLOOKUP($T277,Fe_Annuity_Tables,MATCH(DG$3+3,'Mortality Tables'!$N$1:$DN$1,0),FALSE)),"")</f>
        <v/>
      </c>
      <c r="DH277" s="685" t="str">
        <f>IFERROR((DG277+BQ277*Contr_Rate)*(1+Inv_Return)*IF($D277=$C$1,VLOOKUP($T277,Male_Annuity_Tables,MATCH($BS$3+3,'Mortality Tables'!$N$1:$DN$1,0),FALSE),VLOOKUP($T277,Fe_Annuity_Tables,MATCH(DH$3+3,'Mortality Tables'!$N$1:$DN$1,0),FALSE)),"")</f>
        <v/>
      </c>
      <c r="DJ277" s="686">
        <f t="shared" si="171"/>
        <v>566470.54670021578</v>
      </c>
      <c r="DK277" s="680">
        <f t="shared" si="60"/>
        <v>8.8017766057058875</v>
      </c>
      <c r="DL277" s="686">
        <f t="shared" si="172"/>
        <v>43120.302103907634</v>
      </c>
      <c r="DM277" s="686">
        <f t="shared" si="132"/>
        <v>1228966.2167</v>
      </c>
      <c r="DN277" s="687">
        <f t="shared" si="173"/>
        <v>3.5086645603402807E-2</v>
      </c>
      <c r="DP277" s="688">
        <f t="shared" si="174"/>
        <v>32515.692615865737</v>
      </c>
      <c r="DQ277" s="688" t="str">
        <f t="shared" si="175"/>
        <v/>
      </c>
      <c r="DR277" s="688" t="str">
        <f t="shared" si="176"/>
        <v/>
      </c>
    </row>
    <row r="278" spans="1:122" s="657" customFormat="1" ht="14.5">
      <c r="A278" s="675" t="s">
        <v>1624</v>
      </c>
      <c r="B278" s="675" t="s">
        <v>1625</v>
      </c>
      <c r="C278" s="675" t="s">
        <v>541</v>
      </c>
      <c r="D278" s="675" t="s">
        <v>60</v>
      </c>
      <c r="E278" s="676">
        <v>34442</v>
      </c>
      <c r="F278" s="677">
        <v>41860</v>
      </c>
      <c r="G278" s="677">
        <v>41986</v>
      </c>
      <c r="H278" s="678">
        <v>811177</v>
      </c>
      <c r="I278" s="678">
        <v>63818.41</v>
      </c>
      <c r="J278" s="678">
        <v>62590.05</v>
      </c>
      <c r="K278" s="678">
        <v>22753.96</v>
      </c>
      <c r="L278" s="678">
        <v>149162.42000000001</v>
      </c>
      <c r="M278" s="679">
        <f>IF(COUNTIF($A$4:A278,A278)=1,0,1)</f>
        <v>0</v>
      </c>
      <c r="N278" s="680" t="str">
        <f t="shared" si="165"/>
        <v>Okay</v>
      </c>
      <c r="O278" s="680" t="str">
        <f t="shared" si="166"/>
        <v>TRUE</v>
      </c>
      <c r="P278" s="680" t="b">
        <f t="shared" si="167"/>
        <v>1</v>
      </c>
      <c r="Q278" s="680" t="b">
        <f t="shared" si="76"/>
        <v>1</v>
      </c>
      <c r="R278" s="680" t="b">
        <f t="shared" si="77"/>
        <v>1</v>
      </c>
      <c r="S278" s="681">
        <f t="shared" si="168"/>
        <v>20.323287671232876</v>
      </c>
      <c r="T278" s="682">
        <f t="shared" si="78"/>
        <v>30</v>
      </c>
      <c r="U278" s="682">
        <f t="shared" si="161"/>
        <v>20</v>
      </c>
      <c r="V278" s="682">
        <f t="shared" si="79"/>
        <v>10.054794520547945</v>
      </c>
      <c r="W278" s="682">
        <f t="shared" si="169"/>
        <v>30</v>
      </c>
      <c r="X278" s="683">
        <f t="shared" si="170"/>
        <v>4474872.6000000006</v>
      </c>
      <c r="Y278" s="684">
        <f t="shared" si="123"/>
        <v>1.32E-3</v>
      </c>
      <c r="Z278" s="684">
        <f>IF($D278=$C$1,VLOOKUP($T278,Male_Annuity_Tables,MATCH($W278+2,'Mortality Tables'!$DS$1:$HT$1,0),FALSE),VLOOKUP($T278,Fe_Annuity_Tables,MATCH($W278+2,'Mortality Tables'!$M$1:$DN$1,0),FALSE))</f>
        <v>8.7708574520316846E-3</v>
      </c>
      <c r="AA278" s="664"/>
      <c r="AB278" s="685">
        <f t="shared" si="179"/>
        <v>852506.46815000009</v>
      </c>
      <c r="AC278" s="685">
        <f t="shared" si="179"/>
        <v>895941.6727022425</v>
      </c>
      <c r="AD278" s="685">
        <f t="shared" si="179"/>
        <v>941589.90092642186</v>
      </c>
      <c r="AE278" s="685">
        <f t="shared" si="179"/>
        <v>989563.9063786231</v>
      </c>
      <c r="AF278" s="685">
        <f t="shared" si="179"/>
        <v>1039982.1874086139</v>
      </c>
      <c r="AG278" s="685">
        <f t="shared" si="179"/>
        <v>1092969.279857083</v>
      </c>
      <c r="AH278" s="685">
        <f t="shared" si="179"/>
        <v>1148656.0646658014</v>
      </c>
      <c r="AI278" s="685">
        <f t="shared" si="179"/>
        <v>1207180.0911605239</v>
      </c>
      <c r="AJ278" s="685">
        <f t="shared" si="179"/>
        <v>1268685.9168051528</v>
      </c>
      <c r="AK278" s="685">
        <f t="shared" si="179"/>
        <v>1333325.4642663752</v>
      </c>
      <c r="AL278" s="685">
        <f t="shared" si="179"/>
        <v>1401258.3966707471</v>
      </c>
      <c r="AM278" s="685">
        <f t="shared" si="179"/>
        <v>1472652.5119811217</v>
      </c>
      <c r="AN278" s="685">
        <f t="shared" si="179"/>
        <v>1547684.1574665597</v>
      </c>
      <c r="AO278" s="685">
        <f t="shared" si="179"/>
        <v>1626538.6652894812</v>
      </c>
      <c r="AP278" s="685">
        <f t="shared" si="179"/>
        <v>1709410.8102859803</v>
      </c>
      <c r="AQ278" s="685">
        <f t="shared" si="179"/>
        <v>1796505.291070051</v>
      </c>
      <c r="AR278" s="685">
        <f t="shared" si="178"/>
        <v>1888037.2356500702</v>
      </c>
      <c r="AS278" s="685">
        <f t="shared" si="178"/>
        <v>1984232.7328064414</v>
      </c>
      <c r="AT278" s="685">
        <f t="shared" si="178"/>
        <v>2085329.3905429295</v>
      </c>
      <c r="AU278" s="685">
        <f t="shared" si="178"/>
        <v>2191576.9229910919</v>
      </c>
      <c r="AV278" s="685">
        <f t="shared" si="163"/>
        <v>2303237.7672174876</v>
      </c>
      <c r="AW278" s="685">
        <f t="shared" si="163"/>
        <v>2420587.7314572195</v>
      </c>
      <c r="AX278" s="685">
        <f t="shared" si="163"/>
        <v>2543916.6763749644</v>
      </c>
      <c r="AY278" s="685">
        <f t="shared" si="163"/>
        <v>2673529.2310362691</v>
      </c>
      <c r="AZ278" s="685">
        <f t="shared" si="163"/>
        <v>2809745.5453575673</v>
      </c>
      <c r="BA278" s="685">
        <f t="shared" si="163"/>
        <v>2952902.0808935352</v>
      </c>
      <c r="BB278" s="685">
        <f t="shared" si="163"/>
        <v>3103352.4419150609</v>
      </c>
      <c r="BC278" s="685">
        <f t="shared" si="163"/>
        <v>3261468.2488306337</v>
      </c>
      <c r="BD278" s="685">
        <f t="shared" si="163"/>
        <v>3427640.0561085534</v>
      </c>
      <c r="BE278" s="685">
        <f t="shared" si="163"/>
        <v>3602278.3169672852</v>
      </c>
      <c r="BF278" s="685" t="str">
        <f t="shared" si="163"/>
        <v/>
      </c>
      <c r="BG278" s="685" t="str">
        <f t="shared" si="177"/>
        <v/>
      </c>
      <c r="BH278" s="685" t="str">
        <f t="shared" si="177"/>
        <v/>
      </c>
      <c r="BI278" s="685" t="str">
        <f t="shared" si="157"/>
        <v/>
      </c>
      <c r="BJ278" s="685" t="str">
        <f t="shared" si="157"/>
        <v/>
      </c>
      <c r="BK278" s="685" t="str">
        <f t="shared" si="157"/>
        <v/>
      </c>
      <c r="BL278" s="685" t="str">
        <f t="shared" si="157"/>
        <v/>
      </c>
      <c r="BM278" s="685" t="str">
        <f t="shared" si="157"/>
        <v/>
      </c>
      <c r="BN278" s="685" t="str">
        <f t="shared" si="157"/>
        <v/>
      </c>
      <c r="BO278" s="685" t="str">
        <f t="shared" si="160"/>
        <v/>
      </c>
      <c r="BP278" s="685" t="str">
        <f t="shared" si="160"/>
        <v/>
      </c>
      <c r="BQ278" s="685" t="str">
        <f t="shared" si="160"/>
        <v/>
      </c>
      <c r="BR278" s="529"/>
      <c r="BS278" s="685">
        <f>IFERROR(($L278+AB278*Contr_Rate)*(1+Inv_Return)*IF($D278=$C$1,VLOOKUP($T278,Male_Annuity_Tables,MATCH($BS$3+3,'Mortality Tables'!$N$1:$DN$1,0),FALSE),VLOOKUP($T278,Fe_Annuity_Tables,MATCH(BS$3+3,'Mortality Tables'!$N$1:$DN$1,0),FALSE)),"")</f>
        <v>332446.94552164181</v>
      </c>
      <c r="BT278" s="685">
        <f>IFERROR(($BS278+AC278*Contr_Rate)*(1+Inv_Return)*IF($D278=$C$1,VLOOKUP($T278,Male_Annuity_Tables,MATCH($BS$3+3,'Mortality Tables'!$N$1:$DN$1,0),FALSE),VLOOKUP($T278,Fe_Annuity_Tables,MATCH(BT$3+3,'Mortality Tables'!$N$1:$DN$1,0),FALSE)),"")</f>
        <v>394368.94122093095</v>
      </c>
      <c r="BU278" s="685">
        <f>IFERROR((BT278+AD278*Contr_Rate)*(1+Inv_Return)*IF($D278=$C$1,VLOOKUP($T278,Male_Annuity_Tables,MATCH($BS$3+3,'Mortality Tables'!$N$1:$DN$1,0),FALSE),VLOOKUP($T278,Fe_Annuity_Tables,MATCH(BU$3+3,'Mortality Tables'!$N$1:$DN$1,0),FALSE)),"")</f>
        <v>354684.75125785242</v>
      </c>
      <c r="BV278" s="685">
        <f>IFERROR((BU278+AE278*Contr_Rate)*(1+Inv_Return)*IF($D278=$C$1,VLOOKUP($T278,Male_Annuity_Tables,MATCH($BS$3+3,'Mortality Tables'!$N$1:$DN$1,0),FALSE),VLOOKUP($T278,Fe_Annuity_Tables,MATCH(BV$3+3,'Mortality Tables'!$N$1:$DN$1,0),FALSE)),"")</f>
        <v>272757.01082114474</v>
      </c>
      <c r="BW278" s="685">
        <f>IFERROR((BV278+AF278*Contr_Rate)*(1+Inv_Return)*IF($D278=$C$1,VLOOKUP($T278,Male_Annuity_Tables,MATCH($BS$3+3,'Mortality Tables'!$N$1:$DN$1,0),FALSE),VLOOKUP($T278,Fe_Annuity_Tables,MATCH(BW$3+3,'Mortality Tables'!$N$1:$DN$1,0),FALSE)),"")</f>
        <v>195545.63733256934</v>
      </c>
      <c r="BX278" s="685">
        <f>IFERROR((BW278+AG278*Contr_Rate)*(1+Inv_Return)*IF($D278=$C$1,VLOOKUP($T278,Male_Annuity_Tables,MATCH($BS$3+3,'Mortality Tables'!$N$1:$DN$1,0),FALSE),VLOOKUP($T278,Fe_Annuity_Tables,MATCH(BX$3+3,'Mortality Tables'!$N$1:$DN$1,0),FALSE)),"")</f>
        <v>139818.8121623472</v>
      </c>
      <c r="BY278" s="685">
        <f>IFERROR((BX278+AH278*Contr_Rate)*(1+Inv_Return)*IF($D278=$C$1,VLOOKUP($T278,Male_Annuity_Tables,MATCH($BS$3+3,'Mortality Tables'!$N$1:$DN$1,0),FALSE),VLOOKUP($T278,Fe_Annuity_Tables,MATCH(BY$3+3,'Mortality Tables'!$N$1:$DN$1,0),FALSE)),"")</f>
        <v>103352.99782237459</v>
      </c>
      <c r="BZ278" s="685">
        <f>IFERROR((BY278+AI278*Contr_Rate)*(1+Inv_Return)*IF($D278=$C$1,VLOOKUP($T278,Male_Annuity_Tables,MATCH($BS$3+3,'Mortality Tables'!$N$1:$DN$1,0),FALSE),VLOOKUP($T278,Fe_Annuity_Tables,MATCH(BZ$3+3,'Mortality Tables'!$N$1:$DN$1,0),FALSE)),"")</f>
        <v>79323.885320611211</v>
      </c>
      <c r="CA278" s="685">
        <f>IFERROR((BZ278+AJ278*Contr_Rate)*(1+Inv_Return)*IF($D278=$C$1,VLOOKUP($T278,Male_Annuity_Tables,MATCH($BS$3+3,'Mortality Tables'!$N$1:$DN$1,0),FALSE),VLOOKUP($T278,Fe_Annuity_Tables,MATCH(CA$3+3,'Mortality Tables'!$N$1:$DN$1,0),FALSE)),"")</f>
        <v>62590.318718504997</v>
      </c>
      <c r="CB278" s="685">
        <f>IFERROR((CA278+AK278*Contr_Rate)*(1+Inv_Return)*IF($D278=$C$1,VLOOKUP($T278,Male_Annuity_Tables,MATCH($BS$3+3,'Mortality Tables'!$N$1:$DN$1,0),FALSE),VLOOKUP($T278,Fe_Annuity_Tables,MATCH(CB$3+3,'Mortality Tables'!$N$1:$DN$1,0),FALSE)),"")</f>
        <v>50270.003953637861</v>
      </c>
      <c r="CC278" s="685">
        <f>IFERROR((CB278+AL278*Contr_Rate)*(1+Inv_Return)*IF($D278=$C$1,VLOOKUP($T278,Male_Annuity_Tables,MATCH($BS$3+3,'Mortality Tables'!$N$1:$DN$1,0),FALSE),VLOOKUP($T278,Fe_Annuity_Tables,MATCH(CC$3+3,'Mortality Tables'!$N$1:$DN$1,0),FALSE)),"")</f>
        <v>43390.934513123568</v>
      </c>
      <c r="CD278" s="685">
        <f>IFERROR((CC278+AM278*Contr_Rate)*(1+Inv_Return)*IF($D278=$C$1,VLOOKUP($T278,Male_Annuity_Tables,MATCH($BS$3+3,'Mortality Tables'!$N$1:$DN$1,0),FALSE),VLOOKUP($T278,Fe_Annuity_Tables,MATCH(CD$3+3,'Mortality Tables'!$N$1:$DN$1,0),FALSE)),"")</f>
        <v>37944.472088620008</v>
      </c>
      <c r="CE278" s="685">
        <f>IFERROR((CD278+AN278*Contr_Rate)*(1+Inv_Return)*IF($D278=$C$1,VLOOKUP($T278,Male_Annuity_Tables,MATCH($BS$3+3,'Mortality Tables'!$N$1:$DN$1,0),FALSE),VLOOKUP($T278,Fe_Annuity_Tables,MATCH(CE$3+3,'Mortality Tables'!$N$1:$DN$1,0),FALSE)),"")</f>
        <v>33314.950780503284</v>
      </c>
      <c r="CF278" s="685">
        <f>IFERROR((CE278+AO278*Contr_Rate)*(1+Inv_Return)*IF($D278=$C$1,VLOOKUP($T278,Male_Annuity_Tables,MATCH($BS$3+3,'Mortality Tables'!$N$1:$DN$1,0),FALSE),VLOOKUP($T278,Fe_Annuity_Tables,MATCH(CF$3+3,'Mortality Tables'!$N$1:$DN$1,0),FALSE)),"")</f>
        <v>29323.169632393034</v>
      </c>
      <c r="CG278" s="685">
        <f>IFERROR((CF278+AP278*Contr_Rate)*(1+Inv_Return)*IF($D278=$C$1,VLOOKUP($T278,Male_Annuity_Tables,MATCH($BS$3+3,'Mortality Tables'!$N$1:$DN$1,0),FALSE),VLOOKUP($T278,Fe_Annuity_Tables,MATCH(CG$3+3,'Mortality Tables'!$N$1:$DN$1,0),FALSE)),"")</f>
        <v>25859.070564736896</v>
      </c>
      <c r="CH278" s="685">
        <f>IFERROR((CG278+AQ278*Contr_Rate)*(1+Inv_Return)*IF($D278=$C$1,VLOOKUP($T278,Male_Annuity_Tables,MATCH($BS$3+3,'Mortality Tables'!$N$1:$DN$1,0),FALSE),VLOOKUP($T278,Fe_Annuity_Tables,MATCH(CH$3+3,'Mortality Tables'!$N$1:$DN$1,0),FALSE)),"")</f>
        <v>22839.318520621375</v>
      </c>
      <c r="CI278" s="685">
        <f>IFERROR((CH278+AR278*Contr_Rate)*(1+Inv_Return)*IF($D278=$C$1,VLOOKUP($T278,Male_Annuity_Tables,MATCH($BS$3+3,'Mortality Tables'!$N$1:$DN$1,0),FALSE),VLOOKUP($T278,Fe_Annuity_Tables,MATCH(CI$3+3,'Mortality Tables'!$N$1:$DN$1,0),FALSE)),"")</f>
        <v>20196.746079666897</v>
      </c>
      <c r="CJ278" s="685">
        <f>IFERROR((CI278+AS278*Contr_Rate)*(1+Inv_Return)*IF($D278=$C$1,VLOOKUP($T278,Male_Annuity_Tables,MATCH($BS$3+3,'Mortality Tables'!$N$1:$DN$1,0),FALSE),VLOOKUP($T278,Fe_Annuity_Tables,MATCH(CJ$3+3,'Mortality Tables'!$N$1:$DN$1,0),FALSE)),"")</f>
        <v>17876.862148127486</v>
      </c>
      <c r="CK278" s="685">
        <f>IFERROR((CJ278+AT278*Contr_Rate)*(1+Inv_Return)*IF($D278=$C$1,VLOOKUP($T278,Male_Annuity_Tables,MATCH($BS$3+3,'Mortality Tables'!$N$1:$DN$1,0),FALSE),VLOOKUP($T278,Fe_Annuity_Tables,MATCH(CK$3+3,'Mortality Tables'!$N$1:$DN$1,0),FALSE)),"")</f>
        <v>15835.380006499321</v>
      </c>
      <c r="CL278" s="685">
        <f>IFERROR((CK278+AU278*Contr_Rate)*(1+Inv_Return)*IF($D278=$C$1,VLOOKUP($T278,Male_Annuity_Tables,MATCH($BS$3+3,'Mortality Tables'!$N$1:$DN$1,0),FALSE),VLOOKUP($T278,Fe_Annuity_Tables,MATCH(CL$3+3,'Mortality Tables'!$N$1:$DN$1,0),FALSE)),"")</f>
        <v>14035.09533880788</v>
      </c>
      <c r="CM278" s="685">
        <f>IFERROR((CL278+AV278*Contr_Rate)*(1+Inv_Return)*IF($D278=$C$1,VLOOKUP($T278,Male_Annuity_Tables,MATCH($BS$3+3,'Mortality Tables'!$N$1:$DN$1,0),FALSE),VLOOKUP($T278,Fe_Annuity_Tables,MATCH(CM$3+3,'Mortality Tables'!$N$1:$DN$1,0),FALSE)),"")</f>
        <v>13176.524003198638</v>
      </c>
      <c r="CN278" s="685">
        <f>IFERROR((CM278+AW278*Contr_Rate)*(1+Inv_Return)*IF($D278=$C$1,VLOOKUP($T278,Male_Annuity_Tables,MATCH($BS$3+3,'Mortality Tables'!$N$1:$DN$1,0),FALSE),VLOOKUP($T278,Fe_Annuity_Tables,MATCH(CN$3+3,'Mortality Tables'!$N$1:$DN$1,0),FALSE)),"")</f>
        <v>12386.242404895767</v>
      </c>
      <c r="CO278" s="685">
        <f>IFERROR((CN278+AX278*Contr_Rate)*(1+Inv_Return)*IF($D278=$C$1,VLOOKUP($T278,Male_Annuity_Tables,MATCH($BS$3+3,'Mortality Tables'!$N$1:$DN$1,0),FALSE),VLOOKUP($T278,Fe_Annuity_Tables,MATCH(CO$3+3,'Mortality Tables'!$N$1:$DN$1,0),FALSE)),"")</f>
        <v>11642.450780225674</v>
      </c>
      <c r="CP278" s="685">
        <f>IFERROR((CO278+AY278*Contr_Rate)*(1+Inv_Return)*IF($D278=$C$1,VLOOKUP($T278,Male_Annuity_Tables,MATCH($BS$3+3,'Mortality Tables'!$N$1:$DN$1,0),FALSE),VLOOKUP($T278,Fe_Annuity_Tables,MATCH(CP$3+3,'Mortality Tables'!$N$1:$DN$1,0),FALSE)),"")</f>
        <v>10941.605821224732</v>
      </c>
      <c r="CQ278" s="685">
        <f>IFERROR((CP278+AZ278*Contr_Rate)*(1+Inv_Return)*IF($D278=$C$1,VLOOKUP($T278,Male_Annuity_Tables,MATCH($BS$3+3,'Mortality Tables'!$N$1:$DN$1,0),FALSE),VLOOKUP($T278,Fe_Annuity_Tables,MATCH(CQ$3+3,'Mortality Tables'!$N$1:$DN$1,0),FALSE)),"")</f>
        <v>10280.81128448128</v>
      </c>
      <c r="CR278" s="685">
        <f>IFERROR((CQ278+BA278*Contr_Rate)*(1+Inv_Return)*IF($D278=$C$1,VLOOKUP($T278,Male_Annuity_Tables,MATCH($BS$3+3,'Mortality Tables'!$N$1:$DN$1,0),FALSE),VLOOKUP($T278,Fe_Annuity_Tables,MATCH(CR$3+3,'Mortality Tables'!$N$1:$DN$1,0),FALSE)),"")</f>
        <v>10193.767749237051</v>
      </c>
      <c r="CS278" s="685">
        <f>IFERROR((CR278+BB278*Contr_Rate)*(1+Inv_Return)*IF($D278=$C$1,VLOOKUP($T278,Male_Annuity_Tables,MATCH($BS$3+3,'Mortality Tables'!$N$1:$DN$1,0),FALSE),VLOOKUP($T278,Fe_Annuity_Tables,MATCH(CS$3+3,'Mortality Tables'!$N$1:$DN$1,0),FALSE)),"")</f>
        <v>10109.856875778923</v>
      </c>
      <c r="CT278" s="685">
        <f>IFERROR((CS278+BC278*Contr_Rate)*(1+Inv_Return)*IF($D278=$C$1,VLOOKUP($T278,Male_Annuity_Tables,MATCH($BS$3+3,'Mortality Tables'!$N$1:$DN$1,0),FALSE),VLOOKUP($T278,Fe_Annuity_Tables,MATCH(CT$3+3,'Mortality Tables'!$N$1:$DN$1,0),FALSE)),"")</f>
        <v>10021.678539604787</v>
      </c>
      <c r="CU278" s="685">
        <f>IFERROR((CT278+BD278*Contr_Rate)*(1+Inv_Return)*IF($D278=$C$1,VLOOKUP($T278,Male_Annuity_Tables,MATCH($BS$3+3,'Mortality Tables'!$N$1:$DN$1,0),FALSE),VLOOKUP($T278,Fe_Annuity_Tables,MATCH(CU$3+3,'Mortality Tables'!$N$1:$DN$1,0),FALSE)),"")</f>
        <v>9928.5598493731086</v>
      </c>
      <c r="CV278" s="685">
        <f>IFERROR((CU278+BE278*Contr_Rate)*(1+Inv_Return)*IF($D278=$C$1,VLOOKUP($T278,Male_Annuity_Tables,MATCH($BS$3+3,'Mortality Tables'!$N$1:$DN$1,0),FALSE),VLOOKUP($T278,Fe_Annuity_Tables,MATCH(CV$3+3,'Mortality Tables'!$N$1:$DN$1,0),FALSE)),"")</f>
        <v>9830.0374983632337</v>
      </c>
      <c r="CW278" s="685" t="str">
        <f>IFERROR((CV278+BF278*Contr_Rate)*(1+Inv_Return)*IF($D278=$C$1,VLOOKUP($T278,Male_Annuity_Tables,MATCH($BS$3+3,'Mortality Tables'!$N$1:$DN$1,0),FALSE),VLOOKUP($T278,Fe_Annuity_Tables,MATCH(CW$3+3,'Mortality Tables'!$N$1:$DN$1,0),FALSE)),"")</f>
        <v/>
      </c>
      <c r="CX278" s="685" t="str">
        <f>IFERROR((CW278+BG278*Contr_Rate)*(1+Inv_Return)*IF($D278=$C$1,VLOOKUP($T278,Male_Annuity_Tables,MATCH($BS$3+3,'Mortality Tables'!$N$1:$DN$1,0),FALSE),VLOOKUP($T278,Fe_Annuity_Tables,MATCH(CX$3+3,'Mortality Tables'!$N$1:$DN$1,0),FALSE)),"")</f>
        <v/>
      </c>
      <c r="CY278" s="685" t="str">
        <f>IFERROR((CX278+BH278*Contr_Rate)*(1+Inv_Return)*IF($D278=$C$1,VLOOKUP($T278,Male_Annuity_Tables,MATCH($BS$3+3,'Mortality Tables'!$N$1:$DN$1,0),FALSE),VLOOKUP($T278,Fe_Annuity_Tables,MATCH(CY$3+3,'Mortality Tables'!$N$1:$DN$1,0),FALSE)),"")</f>
        <v/>
      </c>
      <c r="CZ278" s="685" t="str">
        <f>IFERROR((CY278+BI278*Contr_Rate)*(1+Inv_Return)*IF($D278=$C$1,VLOOKUP($T278,Male_Annuity_Tables,MATCH($BS$3+3,'Mortality Tables'!$N$1:$DN$1,0),FALSE),VLOOKUP($T278,Fe_Annuity_Tables,MATCH(CZ$3+3,'Mortality Tables'!$N$1:$DN$1,0),FALSE)),"")</f>
        <v/>
      </c>
      <c r="DA278" s="685" t="str">
        <f>IFERROR((CZ278+BJ278*Contr_Rate)*(1+Inv_Return)*IF($D278=$C$1,VLOOKUP($T278,Male_Annuity_Tables,MATCH($BS$3+3,'Mortality Tables'!$N$1:$DN$1,0),FALSE),VLOOKUP($T278,Fe_Annuity_Tables,MATCH(DA$3+3,'Mortality Tables'!$N$1:$DN$1,0),FALSE)),"")</f>
        <v/>
      </c>
      <c r="DB278" s="685" t="str">
        <f>IFERROR((DA278+BK278*Contr_Rate)*(1+Inv_Return)*IF($D278=$C$1,VLOOKUP($T278,Male_Annuity_Tables,MATCH($BS$3+3,'Mortality Tables'!$N$1:$DN$1,0),FALSE),VLOOKUP($T278,Fe_Annuity_Tables,MATCH(DB$3+3,'Mortality Tables'!$N$1:$DN$1,0),FALSE)),"")</f>
        <v/>
      </c>
      <c r="DC278" s="685" t="str">
        <f>IFERROR((DB278+BL278*Contr_Rate)*(1+Inv_Return)*IF($D278=$C$1,VLOOKUP($T278,Male_Annuity_Tables,MATCH($BS$3+3,'Mortality Tables'!$N$1:$DN$1,0),FALSE),VLOOKUP($T278,Fe_Annuity_Tables,MATCH(DC$3+3,'Mortality Tables'!$N$1:$DN$1,0),FALSE)),"")</f>
        <v/>
      </c>
      <c r="DD278" s="685" t="str">
        <f>IFERROR((DC278+BM278*Contr_Rate)*(1+Inv_Return)*IF($D278=$C$1,VLOOKUP($T278,Male_Annuity_Tables,MATCH($BS$3+3,'Mortality Tables'!$N$1:$DN$1,0),FALSE),VLOOKUP($T278,Fe_Annuity_Tables,MATCH(DD$3+3,'Mortality Tables'!$N$1:$DN$1,0),FALSE)),"")</f>
        <v/>
      </c>
      <c r="DE278" s="685" t="str">
        <f>IFERROR((DD278+BN278*Contr_Rate)*(1+Inv_Return)*IF($D278=$C$1,VLOOKUP($T278,Male_Annuity_Tables,MATCH($BS$3+3,'Mortality Tables'!$N$1:$DN$1,0),FALSE),VLOOKUP($T278,Fe_Annuity_Tables,MATCH(DE$3+3,'Mortality Tables'!$N$1:$DN$1,0),FALSE)),"")</f>
        <v/>
      </c>
      <c r="DF278" s="685" t="str">
        <f>IFERROR((DE278+BO278*Contr_Rate)*(1+Inv_Return)*IF($D278=$C$1,VLOOKUP($T278,Male_Annuity_Tables,MATCH($BS$3+3,'Mortality Tables'!$N$1:$DN$1,0),FALSE),VLOOKUP($T278,Fe_Annuity_Tables,MATCH(DF$3+3,'Mortality Tables'!$N$1:$DN$1,0),FALSE)),"")</f>
        <v/>
      </c>
      <c r="DG278" s="685" t="str">
        <f>IFERROR((DF278+BP278*Contr_Rate)*(1+Inv_Return)*IF($D278=$C$1,VLOOKUP($T278,Male_Annuity_Tables,MATCH($BS$3+3,'Mortality Tables'!$N$1:$DN$1,0),FALSE),VLOOKUP($T278,Fe_Annuity_Tables,MATCH(DG$3+3,'Mortality Tables'!$N$1:$DN$1,0),FALSE)),"")</f>
        <v/>
      </c>
      <c r="DH278" s="685" t="str">
        <f>IFERROR((DG278+BQ278*Contr_Rate)*(1+Inv_Return)*IF($D278=$C$1,VLOOKUP($T278,Male_Annuity_Tables,MATCH($BS$3+3,'Mortality Tables'!$N$1:$DN$1,0),FALSE),VLOOKUP($T278,Fe_Annuity_Tables,MATCH(DH$3+3,'Mortality Tables'!$N$1:$DN$1,0),FALSE)),"")</f>
        <v/>
      </c>
      <c r="DJ278" s="686">
        <f t="shared" si="171"/>
        <v>394368.94122093095</v>
      </c>
      <c r="DK278" s="680">
        <f t="shared" si="60"/>
        <v>8.8017766057058875</v>
      </c>
      <c r="DL278" s="686">
        <f t="shared" si="172"/>
        <v>30019.756516739402</v>
      </c>
      <c r="DM278" s="686">
        <f t="shared" si="132"/>
        <v>3602278.3169672852</v>
      </c>
      <c r="DN278" s="687">
        <f t="shared" si="173"/>
        <v>8.3335472374085392E-3</v>
      </c>
      <c r="DP278" s="688">
        <f t="shared" si="174"/>
        <v>66840.453078799226</v>
      </c>
      <c r="DQ278" s="688">
        <f t="shared" si="175"/>
        <v>79290.241846115503</v>
      </c>
      <c r="DR278" s="688">
        <f t="shared" si="176"/>
        <v>71311.497348898774</v>
      </c>
    </row>
    <row r="279" spans="1:122" s="657" customFormat="1" ht="14.5">
      <c r="A279" s="675" t="s">
        <v>1626</v>
      </c>
      <c r="B279" s="675" t="s">
        <v>1627</v>
      </c>
      <c r="C279" s="675" t="s">
        <v>541</v>
      </c>
      <c r="D279" s="675" t="s">
        <v>61</v>
      </c>
      <c r="E279" s="676">
        <v>31103</v>
      </c>
      <c r="F279" s="677">
        <v>38126</v>
      </c>
      <c r="G279" s="677">
        <v>38327</v>
      </c>
      <c r="H279" s="678">
        <v>1518246</v>
      </c>
      <c r="I279" s="678">
        <v>79105.66</v>
      </c>
      <c r="J279" s="678">
        <v>148432.35999999999</v>
      </c>
      <c r="K279" s="678"/>
      <c r="L279" s="678">
        <v>227538.02</v>
      </c>
      <c r="M279" s="679">
        <f>IF(COUNTIF($A$4:A279,A279)=1,0,1)</f>
        <v>0</v>
      </c>
      <c r="N279" s="680" t="str">
        <f t="shared" si="165"/>
        <v>Okay</v>
      </c>
      <c r="O279" s="680" t="str">
        <f t="shared" si="166"/>
        <v>TRUE</v>
      </c>
      <c r="P279" s="680" t="b">
        <f t="shared" si="167"/>
        <v>1</v>
      </c>
      <c r="Q279" s="680" t="b">
        <f t="shared" si="76"/>
        <v>1</v>
      </c>
      <c r="R279" s="680" t="b">
        <f t="shared" si="77"/>
        <v>1</v>
      </c>
      <c r="S279" s="681">
        <f t="shared" si="168"/>
        <v>19.241095890410961</v>
      </c>
      <c r="T279" s="682">
        <f t="shared" si="78"/>
        <v>39</v>
      </c>
      <c r="U279" s="682">
        <f t="shared" si="161"/>
        <v>19</v>
      </c>
      <c r="V279" s="682">
        <f t="shared" si="79"/>
        <v>20.079452054794519</v>
      </c>
      <c r="W279" s="682">
        <f t="shared" si="169"/>
        <v>21</v>
      </c>
      <c r="X279" s="683">
        <f t="shared" si="170"/>
        <v>4778298.42</v>
      </c>
      <c r="Y279" s="684">
        <f t="shared" si="123"/>
        <v>2.14E-3</v>
      </c>
      <c r="Z279" s="684">
        <f>IF($D279=$C$1,VLOOKUP($T279,Male_Annuity_Tables,MATCH($W279+2,'Mortality Tables'!$DS$1:$HT$1,0),FALSE),VLOOKUP($T279,Fe_Annuity_Tables,MATCH($W279+2,'Mortality Tables'!$M$1:$DN$1,0),FALSE))</f>
        <v>6.3604625024477696E-2</v>
      </c>
      <c r="AA279" s="664"/>
      <c r="AB279" s="685">
        <f t="shared" si="179"/>
        <v>1595600.6337000001</v>
      </c>
      <c r="AC279" s="685">
        <f t="shared" si="179"/>
        <v>1676896.4859870151</v>
      </c>
      <c r="AD279" s="685">
        <f t="shared" si="179"/>
        <v>1762334.3619480536</v>
      </c>
      <c r="AE279" s="685">
        <f t="shared" si="179"/>
        <v>1852125.297689307</v>
      </c>
      <c r="AF279" s="685">
        <f t="shared" si="179"/>
        <v>1946491.0816065772</v>
      </c>
      <c r="AG279" s="685">
        <f t="shared" si="179"/>
        <v>2045664.8022144325</v>
      </c>
      <c r="AH279" s="685">
        <f t="shared" si="179"/>
        <v>2149891.4238872579</v>
      </c>
      <c r="AI279" s="685">
        <f t="shared" si="179"/>
        <v>2259428.3919343138</v>
      </c>
      <c r="AJ279" s="685">
        <f t="shared" si="179"/>
        <v>2374546.268503367</v>
      </c>
      <c r="AK279" s="685">
        <f t="shared" si="179"/>
        <v>2495529.4008836136</v>
      </c>
      <c r="AL279" s="685">
        <f t="shared" si="179"/>
        <v>2622676.6238586339</v>
      </c>
      <c r="AM279" s="685">
        <f t="shared" si="179"/>
        <v>2756301.9978442313</v>
      </c>
      <c r="AN279" s="685">
        <f t="shared" si="179"/>
        <v>2896735.5846343949</v>
      </c>
      <c r="AO279" s="685">
        <f t="shared" si="179"/>
        <v>3044324.2626715177</v>
      </c>
      <c r="AP279" s="685">
        <f t="shared" si="179"/>
        <v>3199432.5838546315</v>
      </c>
      <c r="AQ279" s="685">
        <f t="shared" si="179"/>
        <v>3362443.6740020248</v>
      </c>
      <c r="AR279" s="685">
        <f t="shared" si="178"/>
        <v>3533760.1791924285</v>
      </c>
      <c r="AS279" s="685">
        <f t="shared" si="178"/>
        <v>3713805.2603222826</v>
      </c>
      <c r="AT279" s="685">
        <f t="shared" si="178"/>
        <v>3903023.6383357029</v>
      </c>
      <c r="AU279" s="685">
        <f t="shared" si="178"/>
        <v>4101882.6927089072</v>
      </c>
      <c r="AV279" s="685">
        <f t="shared" si="163"/>
        <v>4310873.6159024257</v>
      </c>
      <c r="AW279" s="685" t="str">
        <f t="shared" si="163"/>
        <v/>
      </c>
      <c r="AX279" s="685" t="str">
        <f t="shared" si="163"/>
        <v/>
      </c>
      <c r="AY279" s="685" t="str">
        <f t="shared" si="163"/>
        <v/>
      </c>
      <c r="AZ279" s="685" t="str">
        <f t="shared" si="163"/>
        <v/>
      </c>
      <c r="BA279" s="685" t="str">
        <f t="shared" si="163"/>
        <v/>
      </c>
      <c r="BB279" s="685" t="str">
        <f t="shared" si="163"/>
        <v/>
      </c>
      <c r="BC279" s="685" t="str">
        <f t="shared" si="163"/>
        <v/>
      </c>
      <c r="BD279" s="685" t="str">
        <f t="shared" si="163"/>
        <v/>
      </c>
      <c r="BE279" s="685" t="str">
        <f t="shared" si="163"/>
        <v/>
      </c>
      <c r="BF279" s="685" t="str">
        <f t="shared" si="163"/>
        <v/>
      </c>
      <c r="BG279" s="685" t="str">
        <f t="shared" si="177"/>
        <v/>
      </c>
      <c r="BH279" s="685" t="str">
        <f t="shared" si="177"/>
        <v/>
      </c>
      <c r="BI279" s="685" t="str">
        <f t="shared" si="157"/>
        <v/>
      </c>
      <c r="BJ279" s="685" t="str">
        <f t="shared" si="157"/>
        <v/>
      </c>
      <c r="BK279" s="685" t="str">
        <f t="shared" si="157"/>
        <v/>
      </c>
      <c r="BL279" s="685" t="str">
        <f t="shared" si="157"/>
        <v/>
      </c>
      <c r="BM279" s="685" t="str">
        <f t="shared" si="157"/>
        <v/>
      </c>
      <c r="BN279" s="685" t="str">
        <f t="shared" si="157"/>
        <v/>
      </c>
      <c r="BO279" s="685" t="str">
        <f t="shared" si="160"/>
        <v/>
      </c>
      <c r="BP279" s="685" t="str">
        <f t="shared" si="160"/>
        <v/>
      </c>
      <c r="BQ279" s="685" t="str">
        <f t="shared" si="160"/>
        <v/>
      </c>
      <c r="BR279" s="529"/>
      <c r="BS279" s="685">
        <f>IFERROR(($L279+AB279*Contr_Rate)*(1+Inv_Return)*IF($D279=$C$1,VLOOKUP($T279,Male_Annuity_Tables,MATCH($BS$3+3,'Mortality Tables'!$N$1:$DN$1,0),FALSE),VLOOKUP($T279,Fe_Annuity_Tables,MATCH(BS$3+3,'Mortality Tables'!$N$1:$DN$1,0),FALSE)),"")</f>
        <v>579350.43951508473</v>
      </c>
      <c r="BT279" s="685">
        <f>IFERROR(($BS279+AC279*Contr_Rate)*(1+Inv_Return)*IF($D279=$C$1,VLOOKUP($T279,Male_Annuity_Tables,MATCH($BS$3+3,'Mortality Tables'!$N$1:$DN$1,0),FALSE),VLOOKUP($T279,Fe_Annuity_Tables,MATCH(BT$3+3,'Mortality Tables'!$N$1:$DN$1,0),FALSE)),"")</f>
        <v>887969.38062813284</v>
      </c>
      <c r="BU279" s="685">
        <f>IFERROR((BT279+AD279*Contr_Rate)*(1+Inv_Return)*IF($D279=$C$1,VLOOKUP($T279,Male_Annuity_Tables,MATCH($BS$3+3,'Mortality Tables'!$N$1:$DN$1,0),FALSE),VLOOKUP($T279,Fe_Annuity_Tables,MATCH(BU$3+3,'Mortality Tables'!$N$1:$DN$1,0),FALSE)),"")</f>
        <v>1162173.6672085384</v>
      </c>
      <c r="BV279" s="685">
        <f>IFERROR((BU279+AE279*Contr_Rate)*(1+Inv_Return)*IF($D279=$C$1,VLOOKUP($T279,Male_Annuity_Tables,MATCH($BS$3+3,'Mortality Tables'!$N$1:$DN$1,0),FALSE),VLOOKUP($T279,Fe_Annuity_Tables,MATCH(BV$3+3,'Mortality Tables'!$N$1:$DN$1,0),FALSE)),"")</f>
        <v>1409216.9986824652</v>
      </c>
      <c r="BW279" s="685">
        <f>IFERROR((BV279+AF279*Contr_Rate)*(1+Inv_Return)*IF($D279=$C$1,VLOOKUP($T279,Male_Annuity_Tables,MATCH($BS$3+3,'Mortality Tables'!$N$1:$DN$1,0),FALSE),VLOOKUP($T279,Fe_Annuity_Tables,MATCH(BW$3+3,'Mortality Tables'!$N$1:$DN$1,0),FALSE)),"")</f>
        <v>1635104.5754983327</v>
      </c>
      <c r="BX279" s="685">
        <f>IFERROR((BW279+AG279*Contr_Rate)*(1+Inv_Return)*IF($D279=$C$1,VLOOKUP($T279,Male_Annuity_Tables,MATCH($BS$3+3,'Mortality Tables'!$N$1:$DN$1,0),FALSE),VLOOKUP($T279,Fe_Annuity_Tables,MATCH(BX$3+3,'Mortality Tables'!$N$1:$DN$1,0),FALSE)),"")</f>
        <v>1844820.1653483221</v>
      </c>
      <c r="BY279" s="685">
        <f>IFERROR((BX279+AH279*Contr_Rate)*(1+Inv_Return)*IF($D279=$C$1,VLOOKUP($T279,Male_Annuity_Tables,MATCH($BS$3+3,'Mortality Tables'!$N$1:$DN$1,0),FALSE),VLOOKUP($T279,Fe_Annuity_Tables,MATCH(BY$3+3,'Mortality Tables'!$N$1:$DN$1,0),FALSE)),"")</f>
        <v>2042512.5200294731</v>
      </c>
      <c r="BZ279" s="685">
        <f>IFERROR((BY279+AI279*Contr_Rate)*(1+Inv_Return)*IF($D279=$C$1,VLOOKUP($T279,Male_Annuity_Tables,MATCH($BS$3+3,'Mortality Tables'!$N$1:$DN$1,0),FALSE),VLOOKUP($T279,Fe_Annuity_Tables,MATCH(BZ$3+3,'Mortality Tables'!$N$1:$DN$1,0),FALSE)),"")</f>
        <v>2231648.4525719876</v>
      </c>
      <c r="CA279" s="685">
        <f>IFERROR((BZ279+AJ279*Contr_Rate)*(1+Inv_Return)*IF($D279=$C$1,VLOOKUP($T279,Male_Annuity_Tables,MATCH($BS$3+3,'Mortality Tables'!$N$1:$DN$1,0),FALSE),VLOOKUP($T279,Fe_Annuity_Tables,MATCH(CA$3+3,'Mortality Tables'!$N$1:$DN$1,0),FALSE)),"")</f>
        <v>2415138.5715004061</v>
      </c>
      <c r="CB279" s="685">
        <f>IFERROR((CA279+AK279*Contr_Rate)*(1+Inv_Return)*IF($D279=$C$1,VLOOKUP($T279,Male_Annuity_Tables,MATCH($BS$3+3,'Mortality Tables'!$N$1:$DN$1,0),FALSE),VLOOKUP($T279,Fe_Annuity_Tables,MATCH(CB$3+3,'Mortality Tables'!$N$1:$DN$1,0),FALSE)),"")</f>
        <v>2595440.5921797417</v>
      </c>
      <c r="CC279" s="685">
        <f>IFERROR((CB279+AL279*Contr_Rate)*(1+Inv_Return)*IF($D279=$C$1,VLOOKUP($T279,Male_Annuity_Tables,MATCH($BS$3+3,'Mortality Tables'!$N$1:$DN$1,0),FALSE),VLOOKUP($T279,Fe_Annuity_Tables,MATCH(CC$3+3,'Mortality Tables'!$N$1:$DN$1,0),FALSE)),"")</f>
        <v>2774644.2617657026</v>
      </c>
      <c r="CD279" s="685">
        <f>IFERROR((CC279+AM279*Contr_Rate)*(1+Inv_Return)*IF($D279=$C$1,VLOOKUP($T279,Male_Annuity_Tables,MATCH($BS$3+3,'Mortality Tables'!$N$1:$DN$1,0),FALSE),VLOOKUP($T279,Fe_Annuity_Tables,MATCH(CD$3+3,'Mortality Tables'!$N$1:$DN$1,0),FALSE)),"")</f>
        <v>2954541.2095691734</v>
      </c>
      <c r="CE279" s="685">
        <f>IFERROR((CD279+AN279*Contr_Rate)*(1+Inv_Return)*IF($D279=$C$1,VLOOKUP($T279,Male_Annuity_Tables,MATCH($BS$3+3,'Mortality Tables'!$N$1:$DN$1,0),FALSE),VLOOKUP($T279,Fe_Annuity_Tables,MATCH(CE$3+3,'Mortality Tables'!$N$1:$DN$1,0),FALSE)),"")</f>
        <v>3136682.4401474618</v>
      </c>
      <c r="CF279" s="685">
        <f>IFERROR((CE279+AO279*Contr_Rate)*(1+Inv_Return)*IF($D279=$C$1,VLOOKUP($T279,Male_Annuity_Tables,MATCH($BS$3+3,'Mortality Tables'!$N$1:$DN$1,0),FALSE),VLOOKUP($T279,Fe_Annuity_Tables,MATCH(CF$3+3,'Mortality Tables'!$N$1:$DN$1,0),FALSE)),"")</f>
        <v>3322425.6987578496</v>
      </c>
      <c r="CG279" s="685">
        <f>IFERROR((CF279+AP279*Contr_Rate)*(1+Inv_Return)*IF($D279=$C$1,VLOOKUP($T279,Male_Annuity_Tables,MATCH($BS$3+3,'Mortality Tables'!$N$1:$DN$1,0),FALSE),VLOOKUP($T279,Fe_Annuity_Tables,MATCH(CG$3+3,'Mortality Tables'!$N$1:$DN$1,0),FALSE)),"")</f>
        <v>3512974.5387642509</v>
      </c>
      <c r="CH279" s="685">
        <f>IFERROR((CG279+AQ279*Contr_Rate)*(1+Inv_Return)*IF($D279=$C$1,VLOOKUP($T279,Male_Annuity_Tables,MATCH($BS$3+3,'Mortality Tables'!$N$1:$DN$1,0),FALSE),VLOOKUP($T279,Fe_Annuity_Tables,MATCH(CH$3+3,'Mortality Tables'!$N$1:$DN$1,0),FALSE)),"")</f>
        <v>3709410.5924338498</v>
      </c>
      <c r="CI279" s="685">
        <f>IFERROR((CH279+AR279*Contr_Rate)*(1+Inv_Return)*IF($D279=$C$1,VLOOKUP($T279,Male_Annuity_Tables,MATCH($BS$3+3,'Mortality Tables'!$N$1:$DN$1,0),FALSE),VLOOKUP($T279,Fe_Annuity_Tables,MATCH(CI$3+3,'Mortality Tables'!$N$1:$DN$1,0),FALSE)),"")</f>
        <v>3912720.2773840595</v>
      </c>
      <c r="CJ279" s="685">
        <f>IFERROR((CI279+AS279*Contr_Rate)*(1+Inv_Return)*IF($D279=$C$1,VLOOKUP($T279,Male_Annuity_Tables,MATCH($BS$3+3,'Mortality Tables'!$N$1:$DN$1,0),FALSE),VLOOKUP($T279,Fe_Annuity_Tables,MATCH(CJ$3+3,'Mortality Tables'!$N$1:$DN$1,0),FALSE)),"")</f>
        <v>4123816.9501474109</v>
      </c>
      <c r="CK279" s="685">
        <f>IFERROR((CJ279+AT279*Contr_Rate)*(1+Inv_Return)*IF($D279=$C$1,VLOOKUP($T279,Male_Annuity_Tables,MATCH($BS$3+3,'Mortality Tables'!$N$1:$DN$1,0),FALSE),VLOOKUP($T279,Fe_Annuity_Tables,MATCH(CK$3+3,'Mortality Tables'!$N$1:$DN$1,0),FALSE)),"")</f>
        <v>4343559.3372226041</v>
      </c>
      <c r="CL279" s="685">
        <f>IFERROR((CK279+AU279*Contr_Rate)*(1+Inv_Return)*IF($D279=$C$1,VLOOKUP($T279,Male_Annuity_Tables,MATCH($BS$3+3,'Mortality Tables'!$N$1:$DN$1,0),FALSE),VLOOKUP($T279,Fe_Annuity_Tables,MATCH(CL$3+3,'Mortality Tables'!$N$1:$DN$1,0),FALSE)),"")</f>
        <v>4572766.9254447985</v>
      </c>
      <c r="CM279" s="685">
        <f>IFERROR((CL279+AV279*Contr_Rate)*(1+Inv_Return)*IF($D279=$C$1,VLOOKUP($T279,Male_Annuity_Tables,MATCH($BS$3+3,'Mortality Tables'!$N$1:$DN$1,0),FALSE),VLOOKUP($T279,Fe_Annuity_Tables,MATCH(CM$3+3,'Mortality Tables'!$N$1:$DN$1,0),FALSE)),"")</f>
        <v>4812232.8716888474</v>
      </c>
      <c r="CN279" s="685" t="str">
        <f>IFERROR((CM279+AW279*Contr_Rate)*(1+Inv_Return)*IF($D279=$C$1,VLOOKUP($T279,Male_Annuity_Tables,MATCH($BS$3+3,'Mortality Tables'!$N$1:$DN$1,0),FALSE),VLOOKUP($T279,Fe_Annuity_Tables,MATCH(CN$3+3,'Mortality Tables'!$N$1:$DN$1,0),FALSE)),"")</f>
        <v/>
      </c>
      <c r="CO279" s="685" t="str">
        <f>IFERROR((CN279+AX279*Contr_Rate)*(1+Inv_Return)*IF($D279=$C$1,VLOOKUP($T279,Male_Annuity_Tables,MATCH($BS$3+3,'Mortality Tables'!$N$1:$DN$1,0),FALSE),VLOOKUP($T279,Fe_Annuity_Tables,MATCH(CO$3+3,'Mortality Tables'!$N$1:$DN$1,0),FALSE)),"")</f>
        <v/>
      </c>
      <c r="CP279" s="685" t="str">
        <f>IFERROR((CO279+AY279*Contr_Rate)*(1+Inv_Return)*IF($D279=$C$1,VLOOKUP($T279,Male_Annuity_Tables,MATCH($BS$3+3,'Mortality Tables'!$N$1:$DN$1,0),FALSE),VLOOKUP($T279,Fe_Annuity_Tables,MATCH(CP$3+3,'Mortality Tables'!$N$1:$DN$1,0),FALSE)),"")</f>
        <v/>
      </c>
      <c r="CQ279" s="685" t="str">
        <f>IFERROR((CP279+AZ279*Contr_Rate)*(1+Inv_Return)*IF($D279=$C$1,VLOOKUP($T279,Male_Annuity_Tables,MATCH($BS$3+3,'Mortality Tables'!$N$1:$DN$1,0),FALSE),VLOOKUP($T279,Fe_Annuity_Tables,MATCH(CQ$3+3,'Mortality Tables'!$N$1:$DN$1,0),FALSE)),"")</f>
        <v/>
      </c>
      <c r="CR279" s="685" t="str">
        <f>IFERROR((CQ279+BA279*Contr_Rate)*(1+Inv_Return)*IF($D279=$C$1,VLOOKUP($T279,Male_Annuity_Tables,MATCH($BS$3+3,'Mortality Tables'!$N$1:$DN$1,0),FALSE),VLOOKUP($T279,Fe_Annuity_Tables,MATCH(CR$3+3,'Mortality Tables'!$N$1:$DN$1,0),FALSE)),"")</f>
        <v/>
      </c>
      <c r="CS279" s="685" t="str">
        <f>IFERROR((CR279+BB279*Contr_Rate)*(1+Inv_Return)*IF($D279=$C$1,VLOOKUP($T279,Male_Annuity_Tables,MATCH($BS$3+3,'Mortality Tables'!$N$1:$DN$1,0),FALSE),VLOOKUP($T279,Fe_Annuity_Tables,MATCH(CS$3+3,'Mortality Tables'!$N$1:$DN$1,0),FALSE)),"")</f>
        <v/>
      </c>
      <c r="CT279" s="685" t="str">
        <f>IFERROR((CS279+BC279*Contr_Rate)*(1+Inv_Return)*IF($D279=$C$1,VLOOKUP($T279,Male_Annuity_Tables,MATCH($BS$3+3,'Mortality Tables'!$N$1:$DN$1,0),FALSE),VLOOKUP($T279,Fe_Annuity_Tables,MATCH(CT$3+3,'Mortality Tables'!$N$1:$DN$1,0),FALSE)),"")</f>
        <v/>
      </c>
      <c r="CU279" s="685" t="str">
        <f>IFERROR((CT279+BD279*Contr_Rate)*(1+Inv_Return)*IF($D279=$C$1,VLOOKUP($T279,Male_Annuity_Tables,MATCH($BS$3+3,'Mortality Tables'!$N$1:$DN$1,0),FALSE),VLOOKUP($T279,Fe_Annuity_Tables,MATCH(CU$3+3,'Mortality Tables'!$N$1:$DN$1,0),FALSE)),"")</f>
        <v/>
      </c>
      <c r="CV279" s="685" t="str">
        <f>IFERROR((CU279+BE279*Contr_Rate)*(1+Inv_Return)*IF($D279=$C$1,VLOOKUP($T279,Male_Annuity_Tables,MATCH($BS$3+3,'Mortality Tables'!$N$1:$DN$1,0),FALSE),VLOOKUP($T279,Fe_Annuity_Tables,MATCH(CV$3+3,'Mortality Tables'!$N$1:$DN$1,0),FALSE)),"")</f>
        <v/>
      </c>
      <c r="CW279" s="685" t="str">
        <f>IFERROR((CV279+BF279*Contr_Rate)*(1+Inv_Return)*IF($D279=$C$1,VLOOKUP($T279,Male_Annuity_Tables,MATCH($BS$3+3,'Mortality Tables'!$N$1:$DN$1,0),FALSE),VLOOKUP($T279,Fe_Annuity_Tables,MATCH(CW$3+3,'Mortality Tables'!$N$1:$DN$1,0),FALSE)),"")</f>
        <v/>
      </c>
      <c r="CX279" s="685" t="str">
        <f>IFERROR((CW279+BG279*Contr_Rate)*(1+Inv_Return)*IF($D279=$C$1,VLOOKUP($T279,Male_Annuity_Tables,MATCH($BS$3+3,'Mortality Tables'!$N$1:$DN$1,0),FALSE),VLOOKUP($T279,Fe_Annuity_Tables,MATCH(CX$3+3,'Mortality Tables'!$N$1:$DN$1,0),FALSE)),"")</f>
        <v/>
      </c>
      <c r="CY279" s="685" t="str">
        <f>IFERROR((CX279+BH279*Contr_Rate)*(1+Inv_Return)*IF($D279=$C$1,VLOOKUP($T279,Male_Annuity_Tables,MATCH($BS$3+3,'Mortality Tables'!$N$1:$DN$1,0),FALSE),VLOOKUP($T279,Fe_Annuity_Tables,MATCH(CY$3+3,'Mortality Tables'!$N$1:$DN$1,0),FALSE)),"")</f>
        <v/>
      </c>
      <c r="CZ279" s="685" t="str">
        <f>IFERROR((CY279+BI279*Contr_Rate)*(1+Inv_Return)*IF($D279=$C$1,VLOOKUP($T279,Male_Annuity_Tables,MATCH($BS$3+3,'Mortality Tables'!$N$1:$DN$1,0),FALSE),VLOOKUP($T279,Fe_Annuity_Tables,MATCH(CZ$3+3,'Mortality Tables'!$N$1:$DN$1,0),FALSE)),"")</f>
        <v/>
      </c>
      <c r="DA279" s="685" t="str">
        <f>IFERROR((CZ279+BJ279*Contr_Rate)*(1+Inv_Return)*IF($D279=$C$1,VLOOKUP($T279,Male_Annuity_Tables,MATCH($BS$3+3,'Mortality Tables'!$N$1:$DN$1,0),FALSE),VLOOKUP($T279,Fe_Annuity_Tables,MATCH(DA$3+3,'Mortality Tables'!$N$1:$DN$1,0),FALSE)),"")</f>
        <v/>
      </c>
      <c r="DB279" s="685" t="str">
        <f>IFERROR((DA279+BK279*Contr_Rate)*(1+Inv_Return)*IF($D279=$C$1,VLOOKUP($T279,Male_Annuity_Tables,MATCH($BS$3+3,'Mortality Tables'!$N$1:$DN$1,0),FALSE),VLOOKUP($T279,Fe_Annuity_Tables,MATCH(DB$3+3,'Mortality Tables'!$N$1:$DN$1,0),FALSE)),"")</f>
        <v/>
      </c>
      <c r="DC279" s="685" t="str">
        <f>IFERROR((DB279+BL279*Contr_Rate)*(1+Inv_Return)*IF($D279=$C$1,VLOOKUP($T279,Male_Annuity_Tables,MATCH($BS$3+3,'Mortality Tables'!$N$1:$DN$1,0),FALSE),VLOOKUP($T279,Fe_Annuity_Tables,MATCH(DC$3+3,'Mortality Tables'!$N$1:$DN$1,0),FALSE)),"")</f>
        <v/>
      </c>
      <c r="DD279" s="685" t="str">
        <f>IFERROR((DC279+BM279*Contr_Rate)*(1+Inv_Return)*IF($D279=$C$1,VLOOKUP($T279,Male_Annuity_Tables,MATCH($BS$3+3,'Mortality Tables'!$N$1:$DN$1,0),FALSE),VLOOKUP($T279,Fe_Annuity_Tables,MATCH(DD$3+3,'Mortality Tables'!$N$1:$DN$1,0),FALSE)),"")</f>
        <v/>
      </c>
      <c r="DE279" s="685" t="str">
        <f>IFERROR((DD279+BN279*Contr_Rate)*(1+Inv_Return)*IF($D279=$C$1,VLOOKUP($T279,Male_Annuity_Tables,MATCH($BS$3+3,'Mortality Tables'!$N$1:$DN$1,0),FALSE),VLOOKUP($T279,Fe_Annuity_Tables,MATCH(DE$3+3,'Mortality Tables'!$N$1:$DN$1,0),FALSE)),"")</f>
        <v/>
      </c>
      <c r="DF279" s="685" t="str">
        <f>IFERROR((DE279+BO279*Contr_Rate)*(1+Inv_Return)*IF($D279=$C$1,VLOOKUP($T279,Male_Annuity_Tables,MATCH($BS$3+3,'Mortality Tables'!$N$1:$DN$1,0),FALSE),VLOOKUP($T279,Fe_Annuity_Tables,MATCH(DF$3+3,'Mortality Tables'!$N$1:$DN$1,0),FALSE)),"")</f>
        <v/>
      </c>
      <c r="DG279" s="685" t="str">
        <f>IFERROR((DF279+BP279*Contr_Rate)*(1+Inv_Return)*IF($D279=$C$1,VLOOKUP($T279,Male_Annuity_Tables,MATCH($BS$3+3,'Mortality Tables'!$N$1:$DN$1,0),FALSE),VLOOKUP($T279,Fe_Annuity_Tables,MATCH(DG$3+3,'Mortality Tables'!$N$1:$DN$1,0),FALSE)),"")</f>
        <v/>
      </c>
      <c r="DH279" s="685" t="str">
        <f>IFERROR((DG279+BQ279*Contr_Rate)*(1+Inv_Return)*IF($D279=$C$1,VLOOKUP($T279,Male_Annuity_Tables,MATCH($BS$3+3,'Mortality Tables'!$N$1:$DN$1,0),FALSE),VLOOKUP($T279,Fe_Annuity_Tables,MATCH(DH$3+3,'Mortality Tables'!$N$1:$DN$1,0),FALSE)),"")</f>
        <v/>
      </c>
      <c r="DJ279" s="686">
        <f t="shared" si="171"/>
        <v>4812232.8716888474</v>
      </c>
      <c r="DK279" s="680">
        <f t="shared" si="60"/>
        <v>8.0909277508679907</v>
      </c>
      <c r="DL279" s="686">
        <f t="shared" si="172"/>
        <v>398495.21875728498</v>
      </c>
      <c r="DM279" s="686">
        <f t="shared" si="132"/>
        <v>4310873.6159024257</v>
      </c>
      <c r="DN279" s="687">
        <f t="shared" si="173"/>
        <v>9.2439550370317494E-2</v>
      </c>
      <c r="DP279" s="688">
        <f t="shared" si="174"/>
        <v>116861.93585546679</v>
      </c>
      <c r="DQ279" s="688">
        <f t="shared" si="175"/>
        <v>134931.38723334792</v>
      </c>
      <c r="DR279" s="688">
        <f t="shared" si="176"/>
        <v>176785.79064792761</v>
      </c>
    </row>
    <row r="280" spans="1:122" s="657" customFormat="1" ht="14.5">
      <c r="A280" s="675" t="s">
        <v>1628</v>
      </c>
      <c r="B280" s="675" t="s">
        <v>1629</v>
      </c>
      <c r="C280" s="675" t="s">
        <v>236</v>
      </c>
      <c r="D280" s="675" t="s">
        <v>60</v>
      </c>
      <c r="E280" s="676">
        <v>24401</v>
      </c>
      <c r="F280" s="677">
        <v>44561</v>
      </c>
      <c r="G280" s="677">
        <v>45464</v>
      </c>
      <c r="H280" s="678">
        <v>2309404</v>
      </c>
      <c r="I280" s="678">
        <v>140179.29999999999</v>
      </c>
      <c r="J280" s="678">
        <v>211073.95</v>
      </c>
      <c r="K280" s="678"/>
      <c r="L280" s="678">
        <v>351253.25</v>
      </c>
      <c r="M280" s="679">
        <f>IF(COUNTIF($A$4:A280,A280)=1,0,1)</f>
        <v>0</v>
      </c>
      <c r="N280" s="680" t="str">
        <f t="shared" si="165"/>
        <v>Okay</v>
      </c>
      <c r="O280" s="680" t="str">
        <f t="shared" si="166"/>
        <v>TRUE</v>
      </c>
      <c r="P280" s="680" t="b">
        <f t="shared" si="167"/>
        <v>1</v>
      </c>
      <c r="Q280" s="680" t="b">
        <f t="shared" si="76"/>
        <v>1</v>
      </c>
      <c r="R280" s="680" t="b">
        <f t="shared" si="77"/>
        <v>1</v>
      </c>
      <c r="S280" s="681">
        <f t="shared" si="168"/>
        <v>55.232876712328768</v>
      </c>
      <c r="T280" s="682">
        <f t="shared" si="78"/>
        <v>58</v>
      </c>
      <c r="U280" s="682">
        <f t="shared" si="161"/>
        <v>57</v>
      </c>
      <c r="V280" s="682">
        <f t="shared" si="79"/>
        <v>0.52602739726027392</v>
      </c>
      <c r="W280" s="682">
        <f t="shared" si="169"/>
        <v>2</v>
      </c>
      <c r="X280" s="683">
        <f t="shared" si="170"/>
        <v>702506.5</v>
      </c>
      <c r="Y280" s="684">
        <f t="shared" si="123"/>
        <v>7.1300000000000001E-3</v>
      </c>
      <c r="Z280" s="684">
        <f>IF($D280=$C$1,VLOOKUP($T280,Male_Annuity_Tables,MATCH($W280+2,'Mortality Tables'!$DS$1:$HT$1,0),FALSE),VLOOKUP($T280,Fe_Annuity_Tables,MATCH($W280+2,'Mortality Tables'!$M$1:$DN$1,0),FALSE))</f>
        <v>0.88908482728674998</v>
      </c>
      <c r="AA280" s="664"/>
      <c r="AB280" s="685">
        <f t="shared" si="179"/>
        <v>2427068.1338</v>
      </c>
      <c r="AC280" s="685">
        <f t="shared" si="179"/>
        <v>2550727.2552171103</v>
      </c>
      <c r="AD280" s="685" t="str">
        <f t="shared" si="179"/>
        <v/>
      </c>
      <c r="AE280" s="685" t="str">
        <f t="shared" si="179"/>
        <v/>
      </c>
      <c r="AF280" s="685" t="str">
        <f t="shared" si="179"/>
        <v/>
      </c>
      <c r="AG280" s="685" t="str">
        <f t="shared" si="179"/>
        <v/>
      </c>
      <c r="AH280" s="685" t="str">
        <f t="shared" si="179"/>
        <v/>
      </c>
      <c r="AI280" s="685" t="str">
        <f t="shared" si="179"/>
        <v/>
      </c>
      <c r="AJ280" s="685" t="str">
        <f t="shared" si="179"/>
        <v/>
      </c>
      <c r="AK280" s="685" t="str">
        <f t="shared" si="179"/>
        <v/>
      </c>
      <c r="AL280" s="685" t="str">
        <f t="shared" si="179"/>
        <v/>
      </c>
      <c r="AM280" s="685" t="str">
        <f t="shared" si="179"/>
        <v/>
      </c>
      <c r="AN280" s="685" t="str">
        <f t="shared" si="179"/>
        <v/>
      </c>
      <c r="AO280" s="685" t="str">
        <f t="shared" si="179"/>
        <v/>
      </c>
      <c r="AP280" s="685" t="str">
        <f t="shared" si="179"/>
        <v/>
      </c>
      <c r="AQ280" s="685" t="str">
        <f t="shared" si="179"/>
        <v/>
      </c>
      <c r="AR280" s="685" t="str">
        <f t="shared" si="178"/>
        <v/>
      </c>
      <c r="AS280" s="685" t="str">
        <f t="shared" si="178"/>
        <v/>
      </c>
      <c r="AT280" s="685" t="str">
        <f t="shared" si="178"/>
        <v/>
      </c>
      <c r="AU280" s="685" t="str">
        <f t="shared" si="178"/>
        <v/>
      </c>
      <c r="AV280" s="685" t="str">
        <f t="shared" si="163"/>
        <v/>
      </c>
      <c r="AW280" s="685" t="str">
        <f t="shared" si="163"/>
        <v/>
      </c>
      <c r="AX280" s="685" t="str">
        <f t="shared" si="163"/>
        <v/>
      </c>
      <c r="AY280" s="685" t="str">
        <f t="shared" si="163"/>
        <v/>
      </c>
      <c r="AZ280" s="685" t="str">
        <f t="shared" si="163"/>
        <v/>
      </c>
      <c r="BA280" s="685" t="str">
        <f t="shared" si="163"/>
        <v/>
      </c>
      <c r="BB280" s="685" t="str">
        <f t="shared" si="163"/>
        <v/>
      </c>
      <c r="BC280" s="685" t="str">
        <f t="shared" si="163"/>
        <v/>
      </c>
      <c r="BD280" s="685" t="str">
        <f t="shared" si="163"/>
        <v/>
      </c>
      <c r="BE280" s="685" t="str">
        <f t="shared" si="163"/>
        <v/>
      </c>
      <c r="BF280" s="685" t="str">
        <f t="shared" si="163"/>
        <v/>
      </c>
      <c r="BG280" s="685" t="str">
        <f t="shared" si="177"/>
        <v/>
      </c>
      <c r="BH280" s="685" t="str">
        <f t="shared" si="177"/>
        <v/>
      </c>
      <c r="BI280" s="685" t="str">
        <f t="shared" si="157"/>
        <v/>
      </c>
      <c r="BJ280" s="685" t="str">
        <f t="shared" si="157"/>
        <v/>
      </c>
      <c r="BK280" s="685" t="str">
        <f t="shared" si="157"/>
        <v/>
      </c>
      <c r="BL280" s="685" t="str">
        <f t="shared" si="157"/>
        <v/>
      </c>
      <c r="BM280" s="685" t="str">
        <f t="shared" si="157"/>
        <v/>
      </c>
      <c r="BN280" s="685" t="str">
        <f t="shared" si="157"/>
        <v/>
      </c>
      <c r="BO280" s="685" t="str">
        <f t="shared" si="160"/>
        <v/>
      </c>
      <c r="BP280" s="685" t="str">
        <f t="shared" si="160"/>
        <v/>
      </c>
      <c r="BQ280" s="685" t="str">
        <f t="shared" si="160"/>
        <v/>
      </c>
      <c r="BR280" s="529"/>
      <c r="BS280" s="685">
        <f>IFERROR(($L280+AB280*Contr_Rate)*(1+Inv_Return)*IF($D280=$C$1,VLOOKUP($T280,Male_Annuity_Tables,MATCH($BS$3+3,'Mortality Tables'!$N$1:$DN$1,0),FALSE),VLOOKUP($T280,Fe_Annuity_Tables,MATCH(BS$3+3,'Mortality Tables'!$N$1:$DN$1,0),FALSE)),"")</f>
        <v>1046238.3851212455</v>
      </c>
      <c r="BT280" s="685">
        <f>IFERROR(($BS280+AC280*Contr_Rate)*(1+Inv_Return)*IF($D280=$C$1,VLOOKUP($T280,Male_Annuity_Tables,MATCH($BS$3+3,'Mortality Tables'!$N$1:$DN$1,0),FALSE),VLOOKUP($T280,Fe_Annuity_Tables,MATCH(BT$3+3,'Mortality Tables'!$N$1:$DN$1,0),FALSE)),"")</f>
        <v>1655060.7942982165</v>
      </c>
      <c r="BU280" s="685" t="str">
        <f>IFERROR((BT280+AD280*Contr_Rate)*(1+Inv_Return)*IF($D280=$C$1,VLOOKUP($T280,Male_Annuity_Tables,MATCH($BS$3+3,'Mortality Tables'!$N$1:$DN$1,0),FALSE),VLOOKUP($T280,Fe_Annuity_Tables,MATCH(BU$3+3,'Mortality Tables'!$N$1:$DN$1,0),FALSE)),"")</f>
        <v/>
      </c>
      <c r="BV280" s="685" t="str">
        <f>IFERROR((BU280+AE280*Contr_Rate)*(1+Inv_Return)*IF($D280=$C$1,VLOOKUP($T280,Male_Annuity_Tables,MATCH($BS$3+3,'Mortality Tables'!$N$1:$DN$1,0),FALSE),VLOOKUP($T280,Fe_Annuity_Tables,MATCH(BV$3+3,'Mortality Tables'!$N$1:$DN$1,0),FALSE)),"")</f>
        <v/>
      </c>
      <c r="BW280" s="685" t="str">
        <f>IFERROR((BV280+AF280*Contr_Rate)*(1+Inv_Return)*IF($D280=$C$1,VLOOKUP($T280,Male_Annuity_Tables,MATCH($BS$3+3,'Mortality Tables'!$N$1:$DN$1,0),FALSE),VLOOKUP($T280,Fe_Annuity_Tables,MATCH(BW$3+3,'Mortality Tables'!$N$1:$DN$1,0),FALSE)),"")</f>
        <v/>
      </c>
      <c r="BX280" s="685" t="str">
        <f>IFERROR((BW280+AG280*Contr_Rate)*(1+Inv_Return)*IF($D280=$C$1,VLOOKUP($T280,Male_Annuity_Tables,MATCH($BS$3+3,'Mortality Tables'!$N$1:$DN$1,0),FALSE),VLOOKUP($T280,Fe_Annuity_Tables,MATCH(BX$3+3,'Mortality Tables'!$N$1:$DN$1,0),FALSE)),"")</f>
        <v/>
      </c>
      <c r="BY280" s="685" t="str">
        <f>IFERROR((BX280+AH280*Contr_Rate)*(1+Inv_Return)*IF($D280=$C$1,VLOOKUP($T280,Male_Annuity_Tables,MATCH($BS$3+3,'Mortality Tables'!$N$1:$DN$1,0),FALSE),VLOOKUP($T280,Fe_Annuity_Tables,MATCH(BY$3+3,'Mortality Tables'!$N$1:$DN$1,0),FALSE)),"")</f>
        <v/>
      </c>
      <c r="BZ280" s="685" t="str">
        <f>IFERROR((BY280+AI280*Contr_Rate)*(1+Inv_Return)*IF($D280=$C$1,VLOOKUP($T280,Male_Annuity_Tables,MATCH($BS$3+3,'Mortality Tables'!$N$1:$DN$1,0),FALSE),VLOOKUP($T280,Fe_Annuity_Tables,MATCH(BZ$3+3,'Mortality Tables'!$N$1:$DN$1,0),FALSE)),"")</f>
        <v/>
      </c>
      <c r="CA280" s="685" t="str">
        <f>IFERROR((BZ280+AJ280*Contr_Rate)*(1+Inv_Return)*IF($D280=$C$1,VLOOKUP($T280,Male_Annuity_Tables,MATCH($BS$3+3,'Mortality Tables'!$N$1:$DN$1,0),FALSE),VLOOKUP($T280,Fe_Annuity_Tables,MATCH(CA$3+3,'Mortality Tables'!$N$1:$DN$1,0),FALSE)),"")</f>
        <v/>
      </c>
      <c r="CB280" s="685" t="str">
        <f>IFERROR((CA280+AK280*Contr_Rate)*(1+Inv_Return)*IF($D280=$C$1,VLOOKUP($T280,Male_Annuity_Tables,MATCH($BS$3+3,'Mortality Tables'!$N$1:$DN$1,0),FALSE),VLOOKUP($T280,Fe_Annuity_Tables,MATCH(CB$3+3,'Mortality Tables'!$N$1:$DN$1,0),FALSE)),"")</f>
        <v/>
      </c>
      <c r="CC280" s="685" t="str">
        <f>IFERROR((CB280+AL280*Contr_Rate)*(1+Inv_Return)*IF($D280=$C$1,VLOOKUP($T280,Male_Annuity_Tables,MATCH($BS$3+3,'Mortality Tables'!$N$1:$DN$1,0),FALSE),VLOOKUP($T280,Fe_Annuity_Tables,MATCH(CC$3+3,'Mortality Tables'!$N$1:$DN$1,0),FALSE)),"")</f>
        <v/>
      </c>
      <c r="CD280" s="685" t="str">
        <f>IFERROR((CC280+AM280*Contr_Rate)*(1+Inv_Return)*IF($D280=$C$1,VLOOKUP($T280,Male_Annuity_Tables,MATCH($BS$3+3,'Mortality Tables'!$N$1:$DN$1,0),FALSE),VLOOKUP($T280,Fe_Annuity_Tables,MATCH(CD$3+3,'Mortality Tables'!$N$1:$DN$1,0),FALSE)),"")</f>
        <v/>
      </c>
      <c r="CE280" s="685" t="str">
        <f>IFERROR((CD280+AN280*Contr_Rate)*(1+Inv_Return)*IF($D280=$C$1,VLOOKUP($T280,Male_Annuity_Tables,MATCH($BS$3+3,'Mortality Tables'!$N$1:$DN$1,0),FALSE),VLOOKUP($T280,Fe_Annuity_Tables,MATCH(CE$3+3,'Mortality Tables'!$N$1:$DN$1,0),FALSE)),"")</f>
        <v/>
      </c>
      <c r="CF280" s="685" t="str">
        <f>IFERROR((CE280+AO280*Contr_Rate)*(1+Inv_Return)*IF($D280=$C$1,VLOOKUP($T280,Male_Annuity_Tables,MATCH($BS$3+3,'Mortality Tables'!$N$1:$DN$1,0),FALSE),VLOOKUP($T280,Fe_Annuity_Tables,MATCH(CF$3+3,'Mortality Tables'!$N$1:$DN$1,0),FALSE)),"")</f>
        <v/>
      </c>
      <c r="CG280" s="685" t="str">
        <f>IFERROR((CF280+AP280*Contr_Rate)*(1+Inv_Return)*IF($D280=$C$1,VLOOKUP($T280,Male_Annuity_Tables,MATCH($BS$3+3,'Mortality Tables'!$N$1:$DN$1,0),FALSE),VLOOKUP($T280,Fe_Annuity_Tables,MATCH(CG$3+3,'Mortality Tables'!$N$1:$DN$1,0),FALSE)),"")</f>
        <v/>
      </c>
      <c r="CH280" s="685" t="str">
        <f>IFERROR((CG280+AQ280*Contr_Rate)*(1+Inv_Return)*IF($D280=$C$1,VLOOKUP($T280,Male_Annuity_Tables,MATCH($BS$3+3,'Mortality Tables'!$N$1:$DN$1,0),FALSE),VLOOKUP($T280,Fe_Annuity_Tables,MATCH(CH$3+3,'Mortality Tables'!$N$1:$DN$1,0),FALSE)),"")</f>
        <v/>
      </c>
      <c r="CI280" s="685" t="str">
        <f>IFERROR((CH280+AR280*Contr_Rate)*(1+Inv_Return)*IF($D280=$C$1,VLOOKUP($T280,Male_Annuity_Tables,MATCH($BS$3+3,'Mortality Tables'!$N$1:$DN$1,0),FALSE),VLOOKUP($T280,Fe_Annuity_Tables,MATCH(CI$3+3,'Mortality Tables'!$N$1:$DN$1,0),FALSE)),"")</f>
        <v/>
      </c>
      <c r="CJ280" s="685" t="str">
        <f>IFERROR((CI280+AS280*Contr_Rate)*(1+Inv_Return)*IF($D280=$C$1,VLOOKUP($T280,Male_Annuity_Tables,MATCH($BS$3+3,'Mortality Tables'!$N$1:$DN$1,0),FALSE),VLOOKUP($T280,Fe_Annuity_Tables,MATCH(CJ$3+3,'Mortality Tables'!$N$1:$DN$1,0),FALSE)),"")</f>
        <v/>
      </c>
      <c r="CK280" s="685" t="str">
        <f>IFERROR((CJ280+AT280*Contr_Rate)*(1+Inv_Return)*IF($D280=$C$1,VLOOKUP($T280,Male_Annuity_Tables,MATCH($BS$3+3,'Mortality Tables'!$N$1:$DN$1,0),FALSE),VLOOKUP($T280,Fe_Annuity_Tables,MATCH(CK$3+3,'Mortality Tables'!$N$1:$DN$1,0),FALSE)),"")</f>
        <v/>
      </c>
      <c r="CL280" s="685" t="str">
        <f>IFERROR((CK280+AU280*Contr_Rate)*(1+Inv_Return)*IF($D280=$C$1,VLOOKUP($T280,Male_Annuity_Tables,MATCH($BS$3+3,'Mortality Tables'!$N$1:$DN$1,0),FALSE),VLOOKUP($T280,Fe_Annuity_Tables,MATCH(CL$3+3,'Mortality Tables'!$N$1:$DN$1,0),FALSE)),"")</f>
        <v/>
      </c>
      <c r="CM280" s="685" t="str">
        <f>IFERROR((CL280+AV280*Contr_Rate)*(1+Inv_Return)*IF($D280=$C$1,VLOOKUP($T280,Male_Annuity_Tables,MATCH($BS$3+3,'Mortality Tables'!$N$1:$DN$1,0),FALSE),VLOOKUP($T280,Fe_Annuity_Tables,MATCH(CM$3+3,'Mortality Tables'!$N$1:$DN$1,0),FALSE)),"")</f>
        <v/>
      </c>
      <c r="CN280" s="685" t="str">
        <f>IFERROR((CM280+AW280*Contr_Rate)*(1+Inv_Return)*IF($D280=$C$1,VLOOKUP($T280,Male_Annuity_Tables,MATCH($BS$3+3,'Mortality Tables'!$N$1:$DN$1,0),FALSE),VLOOKUP($T280,Fe_Annuity_Tables,MATCH(CN$3+3,'Mortality Tables'!$N$1:$DN$1,0),FALSE)),"")</f>
        <v/>
      </c>
      <c r="CO280" s="685" t="str">
        <f>IFERROR((CN280+AX280*Contr_Rate)*(1+Inv_Return)*IF($D280=$C$1,VLOOKUP($T280,Male_Annuity_Tables,MATCH($BS$3+3,'Mortality Tables'!$N$1:$DN$1,0),FALSE),VLOOKUP($T280,Fe_Annuity_Tables,MATCH(CO$3+3,'Mortality Tables'!$N$1:$DN$1,0),FALSE)),"")</f>
        <v/>
      </c>
      <c r="CP280" s="685" t="str">
        <f>IFERROR((CO280+AY280*Contr_Rate)*(1+Inv_Return)*IF($D280=$C$1,VLOOKUP($T280,Male_Annuity_Tables,MATCH($BS$3+3,'Mortality Tables'!$N$1:$DN$1,0),FALSE),VLOOKUP($T280,Fe_Annuity_Tables,MATCH(CP$3+3,'Mortality Tables'!$N$1:$DN$1,0),FALSE)),"")</f>
        <v/>
      </c>
      <c r="CQ280" s="685" t="str">
        <f>IFERROR((CP280+AZ280*Contr_Rate)*(1+Inv_Return)*IF($D280=$C$1,VLOOKUP($T280,Male_Annuity_Tables,MATCH($BS$3+3,'Mortality Tables'!$N$1:$DN$1,0),FALSE),VLOOKUP($T280,Fe_Annuity_Tables,MATCH(CQ$3+3,'Mortality Tables'!$N$1:$DN$1,0),FALSE)),"")</f>
        <v/>
      </c>
      <c r="CR280" s="685" t="str">
        <f>IFERROR((CQ280+BA280*Contr_Rate)*(1+Inv_Return)*IF($D280=$C$1,VLOOKUP($T280,Male_Annuity_Tables,MATCH($BS$3+3,'Mortality Tables'!$N$1:$DN$1,0),FALSE),VLOOKUP($T280,Fe_Annuity_Tables,MATCH(CR$3+3,'Mortality Tables'!$N$1:$DN$1,0),FALSE)),"")</f>
        <v/>
      </c>
      <c r="CS280" s="685" t="str">
        <f>IFERROR((CR280+BB280*Contr_Rate)*(1+Inv_Return)*IF($D280=$C$1,VLOOKUP($T280,Male_Annuity_Tables,MATCH($BS$3+3,'Mortality Tables'!$N$1:$DN$1,0),FALSE),VLOOKUP($T280,Fe_Annuity_Tables,MATCH(CS$3+3,'Mortality Tables'!$N$1:$DN$1,0),FALSE)),"")</f>
        <v/>
      </c>
      <c r="CT280" s="685" t="str">
        <f>IFERROR((CS280+BC280*Contr_Rate)*(1+Inv_Return)*IF($D280=$C$1,VLOOKUP($T280,Male_Annuity_Tables,MATCH($BS$3+3,'Mortality Tables'!$N$1:$DN$1,0),FALSE),VLOOKUP($T280,Fe_Annuity_Tables,MATCH(CT$3+3,'Mortality Tables'!$N$1:$DN$1,0),FALSE)),"")</f>
        <v/>
      </c>
      <c r="CU280" s="685" t="str">
        <f>IFERROR((CT280+BD280*Contr_Rate)*(1+Inv_Return)*IF($D280=$C$1,VLOOKUP($T280,Male_Annuity_Tables,MATCH($BS$3+3,'Mortality Tables'!$N$1:$DN$1,0),FALSE),VLOOKUP($T280,Fe_Annuity_Tables,MATCH(CU$3+3,'Mortality Tables'!$N$1:$DN$1,0),FALSE)),"")</f>
        <v/>
      </c>
      <c r="CV280" s="685" t="str">
        <f>IFERROR((CU280+BE280*Contr_Rate)*(1+Inv_Return)*IF($D280=$C$1,VLOOKUP($T280,Male_Annuity_Tables,MATCH($BS$3+3,'Mortality Tables'!$N$1:$DN$1,0),FALSE),VLOOKUP($T280,Fe_Annuity_Tables,MATCH(CV$3+3,'Mortality Tables'!$N$1:$DN$1,0),FALSE)),"")</f>
        <v/>
      </c>
      <c r="CW280" s="685" t="str">
        <f>IFERROR((CV280+BF280*Contr_Rate)*(1+Inv_Return)*IF($D280=$C$1,VLOOKUP($T280,Male_Annuity_Tables,MATCH($BS$3+3,'Mortality Tables'!$N$1:$DN$1,0),FALSE),VLOOKUP($T280,Fe_Annuity_Tables,MATCH(CW$3+3,'Mortality Tables'!$N$1:$DN$1,0),FALSE)),"")</f>
        <v/>
      </c>
      <c r="CX280" s="685" t="str">
        <f>IFERROR((CW280+BG280*Contr_Rate)*(1+Inv_Return)*IF($D280=$C$1,VLOOKUP($T280,Male_Annuity_Tables,MATCH($BS$3+3,'Mortality Tables'!$N$1:$DN$1,0),FALSE),VLOOKUP($T280,Fe_Annuity_Tables,MATCH(CX$3+3,'Mortality Tables'!$N$1:$DN$1,0),FALSE)),"")</f>
        <v/>
      </c>
      <c r="CY280" s="685" t="str">
        <f>IFERROR((CX280+BH280*Contr_Rate)*(1+Inv_Return)*IF($D280=$C$1,VLOOKUP($T280,Male_Annuity_Tables,MATCH($BS$3+3,'Mortality Tables'!$N$1:$DN$1,0),FALSE),VLOOKUP($T280,Fe_Annuity_Tables,MATCH(CY$3+3,'Mortality Tables'!$N$1:$DN$1,0),FALSE)),"")</f>
        <v/>
      </c>
      <c r="CZ280" s="685" t="str">
        <f>IFERROR((CY280+BI280*Contr_Rate)*(1+Inv_Return)*IF($D280=$C$1,VLOOKUP($T280,Male_Annuity_Tables,MATCH($BS$3+3,'Mortality Tables'!$N$1:$DN$1,0),FALSE),VLOOKUP($T280,Fe_Annuity_Tables,MATCH(CZ$3+3,'Mortality Tables'!$N$1:$DN$1,0),FALSE)),"")</f>
        <v/>
      </c>
      <c r="DA280" s="685" t="str">
        <f>IFERROR((CZ280+BJ280*Contr_Rate)*(1+Inv_Return)*IF($D280=$C$1,VLOOKUP($T280,Male_Annuity_Tables,MATCH($BS$3+3,'Mortality Tables'!$N$1:$DN$1,0),FALSE),VLOOKUP($T280,Fe_Annuity_Tables,MATCH(DA$3+3,'Mortality Tables'!$N$1:$DN$1,0),FALSE)),"")</f>
        <v/>
      </c>
      <c r="DB280" s="685" t="str">
        <f>IFERROR((DA280+BK280*Contr_Rate)*(1+Inv_Return)*IF($D280=$C$1,VLOOKUP($T280,Male_Annuity_Tables,MATCH($BS$3+3,'Mortality Tables'!$N$1:$DN$1,0),FALSE),VLOOKUP($T280,Fe_Annuity_Tables,MATCH(DB$3+3,'Mortality Tables'!$N$1:$DN$1,0),FALSE)),"")</f>
        <v/>
      </c>
      <c r="DC280" s="685" t="str">
        <f>IFERROR((DB280+BL280*Contr_Rate)*(1+Inv_Return)*IF($D280=$C$1,VLOOKUP($T280,Male_Annuity_Tables,MATCH($BS$3+3,'Mortality Tables'!$N$1:$DN$1,0),FALSE),VLOOKUP($T280,Fe_Annuity_Tables,MATCH(DC$3+3,'Mortality Tables'!$N$1:$DN$1,0),FALSE)),"")</f>
        <v/>
      </c>
      <c r="DD280" s="685" t="str">
        <f>IFERROR((DC280+BM280*Contr_Rate)*(1+Inv_Return)*IF($D280=$C$1,VLOOKUP($T280,Male_Annuity_Tables,MATCH($BS$3+3,'Mortality Tables'!$N$1:$DN$1,0),FALSE),VLOOKUP($T280,Fe_Annuity_Tables,MATCH(DD$3+3,'Mortality Tables'!$N$1:$DN$1,0),FALSE)),"")</f>
        <v/>
      </c>
      <c r="DE280" s="685" t="str">
        <f>IFERROR((DD280+BN280*Contr_Rate)*(1+Inv_Return)*IF($D280=$C$1,VLOOKUP($T280,Male_Annuity_Tables,MATCH($BS$3+3,'Mortality Tables'!$N$1:$DN$1,0),FALSE),VLOOKUP($T280,Fe_Annuity_Tables,MATCH(DE$3+3,'Mortality Tables'!$N$1:$DN$1,0),FALSE)),"")</f>
        <v/>
      </c>
      <c r="DF280" s="685" t="str">
        <f>IFERROR((DE280+BO280*Contr_Rate)*(1+Inv_Return)*IF($D280=$C$1,VLOOKUP($T280,Male_Annuity_Tables,MATCH($BS$3+3,'Mortality Tables'!$N$1:$DN$1,0),FALSE),VLOOKUP($T280,Fe_Annuity_Tables,MATCH(DF$3+3,'Mortality Tables'!$N$1:$DN$1,0),FALSE)),"")</f>
        <v/>
      </c>
      <c r="DG280" s="685" t="str">
        <f>IFERROR((DF280+BP280*Contr_Rate)*(1+Inv_Return)*IF($D280=$C$1,VLOOKUP($T280,Male_Annuity_Tables,MATCH($BS$3+3,'Mortality Tables'!$N$1:$DN$1,0),FALSE),VLOOKUP($T280,Fe_Annuity_Tables,MATCH(DG$3+3,'Mortality Tables'!$N$1:$DN$1,0),FALSE)),"")</f>
        <v/>
      </c>
      <c r="DH280" s="685" t="str">
        <f>IFERROR((DG280+BQ280*Contr_Rate)*(1+Inv_Return)*IF($D280=$C$1,VLOOKUP($T280,Male_Annuity_Tables,MATCH($BS$3+3,'Mortality Tables'!$N$1:$DN$1,0),FALSE),VLOOKUP($T280,Fe_Annuity_Tables,MATCH(DH$3+3,'Mortality Tables'!$N$1:$DN$1,0),FALSE)),"")</f>
        <v/>
      </c>
      <c r="DJ280" s="686">
        <f t="shared" si="171"/>
        <v>1655060.7942982165</v>
      </c>
      <c r="DK280" s="680">
        <f t="shared" si="60"/>
        <v>8.8017766057058875</v>
      </c>
      <c r="DL280" s="686">
        <f t="shared" si="172"/>
        <v>125984.87576484839</v>
      </c>
      <c r="DM280" s="686">
        <f t="shared" si="132"/>
        <v>2550727.2552171103</v>
      </c>
      <c r="DN280" s="687">
        <f t="shared" si="173"/>
        <v>4.9391747199613832E-2</v>
      </c>
      <c r="DP280" s="688">
        <f t="shared" si="174"/>
        <v>59398.614957681028</v>
      </c>
      <c r="DQ280" s="688">
        <f t="shared" si="175"/>
        <v>93963.594005089792</v>
      </c>
      <c r="DR280" s="688" t="str">
        <f t="shared" si="176"/>
        <v/>
      </c>
    </row>
    <row r="281" spans="1:122" s="657" customFormat="1" ht="14.5">
      <c r="A281" s="675" t="s">
        <v>1630</v>
      </c>
      <c r="B281" s="675" t="s">
        <v>1631</v>
      </c>
      <c r="C281" s="675" t="s">
        <v>541</v>
      </c>
      <c r="D281" s="675" t="s">
        <v>61</v>
      </c>
      <c r="E281" s="676">
        <v>28821</v>
      </c>
      <c r="F281" s="677">
        <v>39181</v>
      </c>
      <c r="G281" s="677">
        <v>41356</v>
      </c>
      <c r="H281" s="678">
        <v>758129</v>
      </c>
      <c r="I281" s="678">
        <v>61244.58</v>
      </c>
      <c r="J281" s="678">
        <v>60151.11</v>
      </c>
      <c r="K281" s="678"/>
      <c r="L281" s="678">
        <v>121395.69</v>
      </c>
      <c r="M281" s="679">
        <f>IF(COUNTIF($A$4:A281,A281)=1,0,1)</f>
        <v>0</v>
      </c>
      <c r="N281" s="680" t="str">
        <f t="shared" si="165"/>
        <v>Okay</v>
      </c>
      <c r="O281" s="680" t="str">
        <f t="shared" si="166"/>
        <v>TRUE</v>
      </c>
      <c r="P281" s="680" t="b">
        <f t="shared" si="167"/>
        <v>1</v>
      </c>
      <c r="Q281" s="680" t="b">
        <f t="shared" si="76"/>
        <v>1</v>
      </c>
      <c r="R281" s="680" t="b">
        <f t="shared" si="77"/>
        <v>1</v>
      </c>
      <c r="S281" s="681">
        <f t="shared" si="168"/>
        <v>28.383561643835616</v>
      </c>
      <c r="T281" s="682">
        <f t="shared" si="78"/>
        <v>46</v>
      </c>
      <c r="U281" s="682">
        <f t="shared" si="161"/>
        <v>34</v>
      </c>
      <c r="V281" s="682">
        <f t="shared" si="79"/>
        <v>11.780821917808218</v>
      </c>
      <c r="W281" s="682">
        <f t="shared" si="169"/>
        <v>14</v>
      </c>
      <c r="X281" s="683">
        <f t="shared" si="170"/>
        <v>1699539.6600000001</v>
      </c>
      <c r="Y281" s="684">
        <f t="shared" si="123"/>
        <v>3.81E-3</v>
      </c>
      <c r="Z281" s="684">
        <f>IF($D281=$C$1,VLOOKUP($T281,Male_Annuity_Tables,MATCH($W281+2,'Mortality Tables'!$DS$1:$HT$1,0),FALSE),VLOOKUP($T281,Fe_Annuity_Tables,MATCH($W281+2,'Mortality Tables'!$M$1:$DN$1,0),FALSE))</f>
        <v>0.21490379504448404</v>
      </c>
      <c r="AA281" s="664"/>
      <c r="AB281" s="685">
        <f t="shared" si="179"/>
        <v>796755.67255000002</v>
      </c>
      <c r="AC281" s="685">
        <f t="shared" si="179"/>
        <v>837350.37406642258</v>
      </c>
      <c r="AD281" s="685">
        <f t="shared" si="179"/>
        <v>880013.37562510686</v>
      </c>
      <c r="AE281" s="685">
        <f t="shared" si="179"/>
        <v>924850.05711320601</v>
      </c>
      <c r="AF281" s="685">
        <f t="shared" si="179"/>
        <v>971971.16752312379</v>
      </c>
      <c r="AG281" s="685">
        <f t="shared" si="179"/>
        <v>1021493.0985084272</v>
      </c>
      <c r="AH281" s="685">
        <f t="shared" si="179"/>
        <v>1073538.1718774315</v>
      </c>
      <c r="AI281" s="685">
        <f t="shared" si="179"/>
        <v>1128234.9417345866</v>
      </c>
      <c r="AJ281" s="685">
        <f t="shared" si="179"/>
        <v>1185718.5120159639</v>
      </c>
      <c r="AK281" s="685">
        <f t="shared" si="179"/>
        <v>1246130.8702031772</v>
      </c>
      <c r="AL281" s="685">
        <f t="shared" si="179"/>
        <v>1309621.2380400293</v>
      </c>
      <c r="AM281" s="685">
        <f t="shared" si="179"/>
        <v>1376346.4401181687</v>
      </c>
      <c r="AN281" s="685">
        <f t="shared" si="179"/>
        <v>1446471.2912421895</v>
      </c>
      <c r="AO281" s="685">
        <f t="shared" si="179"/>
        <v>1520169.0035309792</v>
      </c>
      <c r="AP281" s="685" t="str">
        <f t="shared" si="179"/>
        <v/>
      </c>
      <c r="AQ281" s="685" t="str">
        <f t="shared" si="179"/>
        <v/>
      </c>
      <c r="AR281" s="685" t="str">
        <f t="shared" si="178"/>
        <v/>
      </c>
      <c r="AS281" s="685" t="str">
        <f t="shared" si="178"/>
        <v/>
      </c>
      <c r="AT281" s="685" t="str">
        <f t="shared" si="178"/>
        <v/>
      </c>
      <c r="AU281" s="685" t="str">
        <f t="shared" si="178"/>
        <v/>
      </c>
      <c r="AV281" s="685" t="str">
        <f t="shared" si="163"/>
        <v/>
      </c>
      <c r="AW281" s="685" t="str">
        <f t="shared" si="163"/>
        <v/>
      </c>
      <c r="AX281" s="685" t="str">
        <f t="shared" si="163"/>
        <v/>
      </c>
      <c r="AY281" s="685" t="str">
        <f t="shared" si="163"/>
        <v/>
      </c>
      <c r="AZ281" s="685" t="str">
        <f t="shared" si="163"/>
        <v/>
      </c>
      <c r="BA281" s="685" t="str">
        <f t="shared" si="163"/>
        <v/>
      </c>
      <c r="BB281" s="685" t="str">
        <f t="shared" si="163"/>
        <v/>
      </c>
      <c r="BC281" s="685" t="str">
        <f t="shared" si="163"/>
        <v/>
      </c>
      <c r="BD281" s="685" t="str">
        <f t="shared" si="163"/>
        <v/>
      </c>
      <c r="BE281" s="685" t="str">
        <f t="shared" si="163"/>
        <v/>
      </c>
      <c r="BF281" s="685" t="str">
        <f t="shared" si="163"/>
        <v/>
      </c>
      <c r="BG281" s="685" t="str">
        <f t="shared" si="177"/>
        <v/>
      </c>
      <c r="BH281" s="685" t="str">
        <f t="shared" si="177"/>
        <v/>
      </c>
      <c r="BI281" s="685" t="str">
        <f t="shared" si="157"/>
        <v/>
      </c>
      <c r="BJ281" s="685" t="str">
        <f t="shared" si="157"/>
        <v/>
      </c>
      <c r="BK281" s="685" t="str">
        <f t="shared" si="157"/>
        <v/>
      </c>
      <c r="BL281" s="685" t="str">
        <f t="shared" si="157"/>
        <v/>
      </c>
      <c r="BM281" s="685" t="str">
        <f t="shared" si="157"/>
        <v/>
      </c>
      <c r="BN281" s="685" t="str">
        <f t="shared" si="157"/>
        <v/>
      </c>
      <c r="BO281" s="685" t="str">
        <f t="shared" si="160"/>
        <v/>
      </c>
      <c r="BP281" s="685" t="str">
        <f t="shared" si="160"/>
        <v/>
      </c>
      <c r="BQ281" s="685" t="str">
        <f t="shared" si="160"/>
        <v/>
      </c>
      <c r="BR281" s="529"/>
      <c r="BS281" s="685">
        <f>IFERROR(($L281+AB281*Contr_Rate)*(1+Inv_Return)*IF($D281=$C$1,VLOOKUP($T281,Male_Annuity_Tables,MATCH($BS$3+3,'Mortality Tables'!$N$1:$DN$1,0),FALSE),VLOOKUP($T281,Fe_Annuity_Tables,MATCH(BS$3+3,'Mortality Tables'!$N$1:$DN$1,0),FALSE)),"")</f>
        <v>313628.62635549548</v>
      </c>
      <c r="BT281" s="685">
        <f>IFERROR(($BS281+AC281*Contr_Rate)*(1+Inv_Return)*IF($D281=$C$1,VLOOKUP($T281,Male_Annuity_Tables,MATCH($BS$3+3,'Mortality Tables'!$N$1:$DN$1,0),FALSE),VLOOKUP($T281,Fe_Annuity_Tables,MATCH(BT$3+3,'Mortality Tables'!$N$1:$DN$1,0),FALSE)),"")</f>
        <v>491501.17638681963</v>
      </c>
      <c r="BU281" s="685">
        <f>IFERROR((BT281+AD281*Contr_Rate)*(1+Inv_Return)*IF($D281=$C$1,VLOOKUP($T281,Male_Annuity_Tables,MATCH($BS$3+3,'Mortality Tables'!$N$1:$DN$1,0),FALSE),VLOOKUP($T281,Fe_Annuity_Tables,MATCH(BU$3+3,'Mortality Tables'!$N$1:$DN$1,0),FALSE)),"")</f>
        <v>657417.68565902789</v>
      </c>
      <c r="BV281" s="685">
        <f>IFERROR((BU281+AE281*Contr_Rate)*(1+Inv_Return)*IF($D281=$C$1,VLOOKUP($T281,Male_Annuity_Tables,MATCH($BS$3+3,'Mortality Tables'!$N$1:$DN$1,0),FALSE),VLOOKUP($T281,Fe_Annuity_Tables,MATCH(BV$3+3,'Mortality Tables'!$N$1:$DN$1,0),FALSE)),"")</f>
        <v>813497.8522238615</v>
      </c>
      <c r="BW281" s="685">
        <f>IFERROR((BV281+AF281*Contr_Rate)*(1+Inv_Return)*IF($D281=$C$1,VLOOKUP($T281,Male_Annuity_Tables,MATCH($BS$3+3,'Mortality Tables'!$N$1:$DN$1,0),FALSE),VLOOKUP($T281,Fe_Annuity_Tables,MATCH(BW$3+3,'Mortality Tables'!$N$1:$DN$1,0),FALSE)),"")</f>
        <v>961615.08411586809</v>
      </c>
      <c r="BX281" s="685">
        <f>IFERROR((BW281+AG281*Contr_Rate)*(1+Inv_Return)*IF($D281=$C$1,VLOOKUP($T281,Male_Annuity_Tables,MATCH($BS$3+3,'Mortality Tables'!$N$1:$DN$1,0),FALSE),VLOOKUP($T281,Fe_Annuity_Tables,MATCH(BX$3+3,'Mortality Tables'!$N$1:$DN$1,0),FALSE)),"")</f>
        <v>1103429.9482933762</v>
      </c>
      <c r="BY281" s="685">
        <f>IFERROR((BX281+AH281*Contr_Rate)*(1+Inv_Return)*IF($D281=$C$1,VLOOKUP($T281,Male_Annuity_Tables,MATCH($BS$3+3,'Mortality Tables'!$N$1:$DN$1,0),FALSE),VLOOKUP($T281,Fe_Annuity_Tables,MATCH(BY$3+3,'Mortality Tables'!$N$1:$DN$1,0),FALSE)),"")</f>
        <v>1240419.3519422014</v>
      </c>
      <c r="BZ281" s="685">
        <f>IFERROR((BY281+AI281*Contr_Rate)*(1+Inv_Return)*IF($D281=$C$1,VLOOKUP($T281,Male_Annuity_Tables,MATCH($BS$3+3,'Mortality Tables'!$N$1:$DN$1,0),FALSE),VLOOKUP($T281,Fe_Annuity_Tables,MATCH(BZ$3+3,'Mortality Tables'!$N$1:$DN$1,0),FALSE)),"")</f>
        <v>1373902.0140347462</v>
      </c>
      <c r="CA281" s="685">
        <f>IFERROR((BZ281+AJ281*Contr_Rate)*(1+Inv_Return)*IF($D281=$C$1,VLOOKUP($T281,Male_Annuity_Tables,MATCH($BS$3+3,'Mortality Tables'!$N$1:$DN$1,0),FALSE),VLOOKUP($T281,Fe_Annuity_Tables,MATCH(CA$3+3,'Mortality Tables'!$N$1:$DN$1,0),FALSE)),"")</f>
        <v>1505060.7128005798</v>
      </c>
      <c r="CB281" s="685">
        <f>IFERROR((CA281+AK281*Contr_Rate)*(1+Inv_Return)*IF($D281=$C$1,VLOOKUP($T281,Male_Annuity_Tables,MATCH($BS$3+3,'Mortality Tables'!$N$1:$DN$1,0),FALSE),VLOOKUP($T281,Fe_Annuity_Tables,MATCH(CB$3+3,'Mortality Tables'!$N$1:$DN$1,0),FALSE)),"")</f>
        <v>1634961.7319164369</v>
      </c>
      <c r="CC281" s="685">
        <f>IFERROR((CB281+AL281*Contr_Rate)*(1+Inv_Return)*IF($D281=$C$1,VLOOKUP($T281,Male_Annuity_Tables,MATCH($BS$3+3,'Mortality Tables'!$N$1:$DN$1,0),FALSE),VLOOKUP($T281,Fe_Annuity_Tables,MATCH(CC$3+3,'Mortality Tables'!$N$1:$DN$1,0),FALSE)),"")</f>
        <v>1764571.8735454471</v>
      </c>
      <c r="CD281" s="685">
        <f>IFERROR((CC281+AM281*Contr_Rate)*(1+Inv_Return)*IF($D281=$C$1,VLOOKUP($T281,Male_Annuity_Tables,MATCH($BS$3+3,'Mortality Tables'!$N$1:$DN$1,0),FALSE),VLOOKUP($T281,Fe_Annuity_Tables,MATCH(CD$3+3,'Mortality Tables'!$N$1:$DN$1,0),FALSE)),"")</f>
        <v>1894773.3587871385</v>
      </c>
      <c r="CE281" s="685">
        <f>IFERROR((CD281+AN281*Contr_Rate)*(1+Inv_Return)*IF($D281=$C$1,VLOOKUP($T281,Male_Annuity_Tables,MATCH($BS$3+3,'Mortality Tables'!$N$1:$DN$1,0),FALSE),VLOOKUP($T281,Fe_Annuity_Tables,MATCH(CE$3+3,'Mortality Tables'!$N$1:$DN$1,0),FALSE)),"")</f>
        <v>2026376.8947187983</v>
      </c>
      <c r="CF281" s="685">
        <f>IFERROR((CE281+AO281*Contr_Rate)*(1+Inv_Return)*IF($D281=$C$1,VLOOKUP($T281,Male_Annuity_Tables,MATCH($BS$3+3,'Mortality Tables'!$N$1:$DN$1,0),FALSE),VLOOKUP($T281,Fe_Annuity_Tables,MATCH(CF$3+3,'Mortality Tables'!$N$1:$DN$1,0),FALSE)),"")</f>
        <v>2160133.1512124515</v>
      </c>
      <c r="CG281" s="685" t="str">
        <f>IFERROR((CF281+AP281*Contr_Rate)*(1+Inv_Return)*IF($D281=$C$1,VLOOKUP($T281,Male_Annuity_Tables,MATCH($BS$3+3,'Mortality Tables'!$N$1:$DN$1,0),FALSE),VLOOKUP($T281,Fe_Annuity_Tables,MATCH(CG$3+3,'Mortality Tables'!$N$1:$DN$1,0),FALSE)),"")</f>
        <v/>
      </c>
      <c r="CH281" s="685" t="str">
        <f>IFERROR((CG281+AQ281*Contr_Rate)*(1+Inv_Return)*IF($D281=$C$1,VLOOKUP($T281,Male_Annuity_Tables,MATCH($BS$3+3,'Mortality Tables'!$N$1:$DN$1,0),FALSE),VLOOKUP($T281,Fe_Annuity_Tables,MATCH(CH$3+3,'Mortality Tables'!$N$1:$DN$1,0),FALSE)),"")</f>
        <v/>
      </c>
      <c r="CI281" s="685" t="str">
        <f>IFERROR((CH281+AR281*Contr_Rate)*(1+Inv_Return)*IF($D281=$C$1,VLOOKUP($T281,Male_Annuity_Tables,MATCH($BS$3+3,'Mortality Tables'!$N$1:$DN$1,0),FALSE),VLOOKUP($T281,Fe_Annuity_Tables,MATCH(CI$3+3,'Mortality Tables'!$N$1:$DN$1,0),FALSE)),"")</f>
        <v/>
      </c>
      <c r="CJ281" s="685" t="str">
        <f>IFERROR((CI281+AS281*Contr_Rate)*(1+Inv_Return)*IF($D281=$C$1,VLOOKUP($T281,Male_Annuity_Tables,MATCH($BS$3+3,'Mortality Tables'!$N$1:$DN$1,0),FALSE),VLOOKUP($T281,Fe_Annuity_Tables,MATCH(CJ$3+3,'Mortality Tables'!$N$1:$DN$1,0),FALSE)),"")</f>
        <v/>
      </c>
      <c r="CK281" s="685" t="str">
        <f>IFERROR((CJ281+AT281*Contr_Rate)*(1+Inv_Return)*IF($D281=$C$1,VLOOKUP($T281,Male_Annuity_Tables,MATCH($BS$3+3,'Mortality Tables'!$N$1:$DN$1,0),FALSE),VLOOKUP($T281,Fe_Annuity_Tables,MATCH(CK$3+3,'Mortality Tables'!$N$1:$DN$1,0),FALSE)),"")</f>
        <v/>
      </c>
      <c r="CL281" s="685" t="str">
        <f>IFERROR((CK281+AU281*Contr_Rate)*(1+Inv_Return)*IF($D281=$C$1,VLOOKUP($T281,Male_Annuity_Tables,MATCH($BS$3+3,'Mortality Tables'!$N$1:$DN$1,0),FALSE),VLOOKUP($T281,Fe_Annuity_Tables,MATCH(CL$3+3,'Mortality Tables'!$N$1:$DN$1,0),FALSE)),"")</f>
        <v/>
      </c>
      <c r="CM281" s="685" t="str">
        <f>IFERROR((CL281+AV281*Contr_Rate)*(1+Inv_Return)*IF($D281=$C$1,VLOOKUP($T281,Male_Annuity_Tables,MATCH($BS$3+3,'Mortality Tables'!$N$1:$DN$1,0),FALSE),VLOOKUP($T281,Fe_Annuity_Tables,MATCH(CM$3+3,'Mortality Tables'!$N$1:$DN$1,0),FALSE)),"")</f>
        <v/>
      </c>
      <c r="CN281" s="685" t="str">
        <f>IFERROR((CM281+AW281*Contr_Rate)*(1+Inv_Return)*IF($D281=$C$1,VLOOKUP($T281,Male_Annuity_Tables,MATCH($BS$3+3,'Mortality Tables'!$N$1:$DN$1,0),FALSE),VLOOKUP($T281,Fe_Annuity_Tables,MATCH(CN$3+3,'Mortality Tables'!$N$1:$DN$1,0),FALSE)),"")</f>
        <v/>
      </c>
      <c r="CO281" s="685" t="str">
        <f>IFERROR((CN281+AX281*Contr_Rate)*(1+Inv_Return)*IF($D281=$C$1,VLOOKUP($T281,Male_Annuity_Tables,MATCH($BS$3+3,'Mortality Tables'!$N$1:$DN$1,0),FALSE),VLOOKUP($T281,Fe_Annuity_Tables,MATCH(CO$3+3,'Mortality Tables'!$N$1:$DN$1,0),FALSE)),"")</f>
        <v/>
      </c>
      <c r="CP281" s="685" t="str">
        <f>IFERROR((CO281+AY281*Contr_Rate)*(1+Inv_Return)*IF($D281=$C$1,VLOOKUP($T281,Male_Annuity_Tables,MATCH($BS$3+3,'Mortality Tables'!$N$1:$DN$1,0),FALSE),VLOOKUP($T281,Fe_Annuity_Tables,MATCH(CP$3+3,'Mortality Tables'!$N$1:$DN$1,0),FALSE)),"")</f>
        <v/>
      </c>
      <c r="CQ281" s="685" t="str">
        <f>IFERROR((CP281+AZ281*Contr_Rate)*(1+Inv_Return)*IF($D281=$C$1,VLOOKUP($T281,Male_Annuity_Tables,MATCH($BS$3+3,'Mortality Tables'!$N$1:$DN$1,0),FALSE),VLOOKUP($T281,Fe_Annuity_Tables,MATCH(CQ$3+3,'Mortality Tables'!$N$1:$DN$1,0),FALSE)),"")</f>
        <v/>
      </c>
      <c r="CR281" s="685" t="str">
        <f>IFERROR((CQ281+BA281*Contr_Rate)*(1+Inv_Return)*IF($D281=$C$1,VLOOKUP($T281,Male_Annuity_Tables,MATCH($BS$3+3,'Mortality Tables'!$N$1:$DN$1,0),FALSE),VLOOKUP($T281,Fe_Annuity_Tables,MATCH(CR$3+3,'Mortality Tables'!$N$1:$DN$1,0),FALSE)),"")</f>
        <v/>
      </c>
      <c r="CS281" s="685" t="str">
        <f>IFERROR((CR281+BB281*Contr_Rate)*(1+Inv_Return)*IF($D281=$C$1,VLOOKUP($T281,Male_Annuity_Tables,MATCH($BS$3+3,'Mortality Tables'!$N$1:$DN$1,0),FALSE),VLOOKUP($T281,Fe_Annuity_Tables,MATCH(CS$3+3,'Mortality Tables'!$N$1:$DN$1,0),FALSE)),"")</f>
        <v/>
      </c>
      <c r="CT281" s="685" t="str">
        <f>IFERROR((CS281+BC281*Contr_Rate)*(1+Inv_Return)*IF($D281=$C$1,VLOOKUP($T281,Male_Annuity_Tables,MATCH($BS$3+3,'Mortality Tables'!$N$1:$DN$1,0),FALSE),VLOOKUP($T281,Fe_Annuity_Tables,MATCH(CT$3+3,'Mortality Tables'!$N$1:$DN$1,0),FALSE)),"")</f>
        <v/>
      </c>
      <c r="CU281" s="685" t="str">
        <f>IFERROR((CT281+BD281*Contr_Rate)*(1+Inv_Return)*IF($D281=$C$1,VLOOKUP($T281,Male_Annuity_Tables,MATCH($BS$3+3,'Mortality Tables'!$N$1:$DN$1,0),FALSE),VLOOKUP($T281,Fe_Annuity_Tables,MATCH(CU$3+3,'Mortality Tables'!$N$1:$DN$1,0),FALSE)),"")</f>
        <v/>
      </c>
      <c r="CV281" s="685" t="str">
        <f>IFERROR((CU281+BE281*Contr_Rate)*(1+Inv_Return)*IF($D281=$C$1,VLOOKUP($T281,Male_Annuity_Tables,MATCH($BS$3+3,'Mortality Tables'!$N$1:$DN$1,0),FALSE),VLOOKUP($T281,Fe_Annuity_Tables,MATCH(CV$3+3,'Mortality Tables'!$N$1:$DN$1,0),FALSE)),"")</f>
        <v/>
      </c>
      <c r="CW281" s="685" t="str">
        <f>IFERROR((CV281+BF281*Contr_Rate)*(1+Inv_Return)*IF($D281=$C$1,VLOOKUP($T281,Male_Annuity_Tables,MATCH($BS$3+3,'Mortality Tables'!$N$1:$DN$1,0),FALSE),VLOOKUP($T281,Fe_Annuity_Tables,MATCH(CW$3+3,'Mortality Tables'!$N$1:$DN$1,0),FALSE)),"")</f>
        <v/>
      </c>
      <c r="CX281" s="685" t="str">
        <f>IFERROR((CW281+BG281*Contr_Rate)*(1+Inv_Return)*IF($D281=$C$1,VLOOKUP($T281,Male_Annuity_Tables,MATCH($BS$3+3,'Mortality Tables'!$N$1:$DN$1,0),FALSE),VLOOKUP($T281,Fe_Annuity_Tables,MATCH(CX$3+3,'Mortality Tables'!$N$1:$DN$1,0),FALSE)),"")</f>
        <v/>
      </c>
      <c r="CY281" s="685" t="str">
        <f>IFERROR((CX281+BH281*Contr_Rate)*(1+Inv_Return)*IF($D281=$C$1,VLOOKUP($T281,Male_Annuity_Tables,MATCH($BS$3+3,'Mortality Tables'!$N$1:$DN$1,0),FALSE),VLOOKUP($T281,Fe_Annuity_Tables,MATCH(CY$3+3,'Mortality Tables'!$N$1:$DN$1,0),FALSE)),"")</f>
        <v/>
      </c>
      <c r="CZ281" s="685" t="str">
        <f>IFERROR((CY281+BI281*Contr_Rate)*(1+Inv_Return)*IF($D281=$C$1,VLOOKUP($T281,Male_Annuity_Tables,MATCH($BS$3+3,'Mortality Tables'!$N$1:$DN$1,0),FALSE),VLOOKUP($T281,Fe_Annuity_Tables,MATCH(CZ$3+3,'Mortality Tables'!$N$1:$DN$1,0),FALSE)),"")</f>
        <v/>
      </c>
      <c r="DA281" s="685" t="str">
        <f>IFERROR((CZ281+BJ281*Contr_Rate)*(1+Inv_Return)*IF($D281=$C$1,VLOOKUP($T281,Male_Annuity_Tables,MATCH($BS$3+3,'Mortality Tables'!$N$1:$DN$1,0),FALSE),VLOOKUP($T281,Fe_Annuity_Tables,MATCH(DA$3+3,'Mortality Tables'!$N$1:$DN$1,0),FALSE)),"")</f>
        <v/>
      </c>
      <c r="DB281" s="685" t="str">
        <f>IFERROR((DA281+BK281*Contr_Rate)*(1+Inv_Return)*IF($D281=$C$1,VLOOKUP($T281,Male_Annuity_Tables,MATCH($BS$3+3,'Mortality Tables'!$N$1:$DN$1,0),FALSE),VLOOKUP($T281,Fe_Annuity_Tables,MATCH(DB$3+3,'Mortality Tables'!$N$1:$DN$1,0),FALSE)),"")</f>
        <v/>
      </c>
      <c r="DC281" s="685" t="str">
        <f>IFERROR((DB281+BL281*Contr_Rate)*(1+Inv_Return)*IF($D281=$C$1,VLOOKUP($T281,Male_Annuity_Tables,MATCH($BS$3+3,'Mortality Tables'!$N$1:$DN$1,0),FALSE),VLOOKUP($T281,Fe_Annuity_Tables,MATCH(DC$3+3,'Mortality Tables'!$N$1:$DN$1,0),FALSE)),"")</f>
        <v/>
      </c>
      <c r="DD281" s="685" t="str">
        <f>IFERROR((DC281+BM281*Contr_Rate)*(1+Inv_Return)*IF($D281=$C$1,VLOOKUP($T281,Male_Annuity_Tables,MATCH($BS$3+3,'Mortality Tables'!$N$1:$DN$1,0),FALSE),VLOOKUP($T281,Fe_Annuity_Tables,MATCH(DD$3+3,'Mortality Tables'!$N$1:$DN$1,0),FALSE)),"")</f>
        <v/>
      </c>
      <c r="DE281" s="685" t="str">
        <f>IFERROR((DD281+BN281*Contr_Rate)*(1+Inv_Return)*IF($D281=$C$1,VLOOKUP($T281,Male_Annuity_Tables,MATCH($BS$3+3,'Mortality Tables'!$N$1:$DN$1,0),FALSE),VLOOKUP($T281,Fe_Annuity_Tables,MATCH(DE$3+3,'Mortality Tables'!$N$1:$DN$1,0),FALSE)),"")</f>
        <v/>
      </c>
      <c r="DF281" s="685" t="str">
        <f>IFERROR((DE281+BO281*Contr_Rate)*(1+Inv_Return)*IF($D281=$C$1,VLOOKUP($T281,Male_Annuity_Tables,MATCH($BS$3+3,'Mortality Tables'!$N$1:$DN$1,0),FALSE),VLOOKUP($T281,Fe_Annuity_Tables,MATCH(DF$3+3,'Mortality Tables'!$N$1:$DN$1,0),FALSE)),"")</f>
        <v/>
      </c>
      <c r="DG281" s="685" t="str">
        <f>IFERROR((DF281+BP281*Contr_Rate)*(1+Inv_Return)*IF($D281=$C$1,VLOOKUP($T281,Male_Annuity_Tables,MATCH($BS$3+3,'Mortality Tables'!$N$1:$DN$1,0),FALSE),VLOOKUP($T281,Fe_Annuity_Tables,MATCH(DG$3+3,'Mortality Tables'!$N$1:$DN$1,0),FALSE)),"")</f>
        <v/>
      </c>
      <c r="DH281" s="685" t="str">
        <f>IFERROR((DG281+BQ281*Contr_Rate)*(1+Inv_Return)*IF($D281=$C$1,VLOOKUP($T281,Male_Annuity_Tables,MATCH($BS$3+3,'Mortality Tables'!$N$1:$DN$1,0),FALSE),VLOOKUP($T281,Fe_Annuity_Tables,MATCH(DH$3+3,'Mortality Tables'!$N$1:$DN$1,0),FALSE)),"")</f>
        <v/>
      </c>
      <c r="DJ281" s="686">
        <f t="shared" si="171"/>
        <v>2160133.1512124515</v>
      </c>
      <c r="DK281" s="680">
        <f t="shared" si="60"/>
        <v>8.0909277508679907</v>
      </c>
      <c r="DL281" s="686">
        <f t="shared" si="172"/>
        <v>178878.02930350951</v>
      </c>
      <c r="DM281" s="686">
        <f t="shared" si="132"/>
        <v>1520169.0035309792</v>
      </c>
      <c r="DN281" s="687">
        <f t="shared" si="173"/>
        <v>0.11766983071488749</v>
      </c>
      <c r="DP281" s="688">
        <f t="shared" si="174"/>
        <v>48059.980259776596</v>
      </c>
      <c r="DQ281" s="688">
        <f t="shared" si="175"/>
        <v>75467.302377726024</v>
      </c>
      <c r="DR281" s="688">
        <f t="shared" si="176"/>
        <v>101155.21574814047</v>
      </c>
    </row>
    <row r="282" spans="1:122" s="657" customFormat="1" ht="14.5">
      <c r="A282" s="675" t="s">
        <v>1632</v>
      </c>
      <c r="B282" s="675" t="s">
        <v>1633</v>
      </c>
      <c r="C282" s="675" t="s">
        <v>116</v>
      </c>
      <c r="D282" s="675" t="s">
        <v>61</v>
      </c>
      <c r="E282" s="676">
        <v>33718</v>
      </c>
      <c r="F282" s="677">
        <v>42824</v>
      </c>
      <c r="G282" s="677">
        <v>43390</v>
      </c>
      <c r="H282" s="678">
        <v>520163</v>
      </c>
      <c r="I282" s="678">
        <v>28614.11</v>
      </c>
      <c r="J282" s="678">
        <v>34598.480000000003</v>
      </c>
      <c r="K282" s="678">
        <v>35653.64</v>
      </c>
      <c r="L282" s="678">
        <v>98866.23000000001</v>
      </c>
      <c r="M282" s="679">
        <f>IF(COUNTIF($A$4:A282,A282)=1,0,1)</f>
        <v>0</v>
      </c>
      <c r="N282" s="680" t="str">
        <f t="shared" si="165"/>
        <v>Okay</v>
      </c>
      <c r="O282" s="680" t="str">
        <f t="shared" si="166"/>
        <v>TRUE</v>
      </c>
      <c r="P282" s="680" t="b">
        <f t="shared" si="167"/>
        <v>1</v>
      </c>
      <c r="Q282" s="680" t="b">
        <f t="shared" si="76"/>
        <v>1</v>
      </c>
      <c r="R282" s="680" t="b">
        <f t="shared" si="77"/>
        <v>1</v>
      </c>
      <c r="S282" s="681">
        <f t="shared" si="168"/>
        <v>24.947945205479453</v>
      </c>
      <c r="T282" s="682">
        <f t="shared" si="78"/>
        <v>32</v>
      </c>
      <c r="U282" s="682">
        <f t="shared" si="161"/>
        <v>26</v>
      </c>
      <c r="V282" s="682">
        <f t="shared" si="79"/>
        <v>6.2082191780821914</v>
      </c>
      <c r="W282" s="682">
        <f t="shared" si="169"/>
        <v>28</v>
      </c>
      <c r="X282" s="683">
        <f t="shared" si="170"/>
        <v>2768254.4400000004</v>
      </c>
      <c r="Y282" s="684">
        <f t="shared" si="123"/>
        <v>1.48E-3</v>
      </c>
      <c r="Z282" s="684">
        <f>IF($D282=$C$1,VLOOKUP($T282,Male_Annuity_Tables,MATCH($W282+2,'Mortality Tables'!$DS$1:$HT$1,0),FALSE),VLOOKUP($T282,Fe_Annuity_Tables,MATCH($W282+2,'Mortality Tables'!$M$1:$DN$1,0),FALSE))</f>
        <v>1.3180534015098732E-2</v>
      </c>
      <c r="AA282" s="664"/>
      <c r="AB282" s="685">
        <f t="shared" si="179"/>
        <v>546665.30485000007</v>
      </c>
      <c r="AC282" s="685">
        <f t="shared" si="179"/>
        <v>574517.90213210753</v>
      </c>
      <c r="AD282" s="685">
        <f t="shared" si="179"/>
        <v>603789.58924573846</v>
      </c>
      <c r="AE282" s="685">
        <f t="shared" si="179"/>
        <v>634552.66881780885</v>
      </c>
      <c r="AF282" s="685">
        <f t="shared" si="179"/>
        <v>666883.12729407614</v>
      </c>
      <c r="AG282" s="685">
        <f t="shared" si="179"/>
        <v>700860.8226297095</v>
      </c>
      <c r="AH282" s="685">
        <f t="shared" si="179"/>
        <v>736569.68154269317</v>
      </c>
      <c r="AI282" s="685">
        <f t="shared" si="179"/>
        <v>774097.90681729338</v>
      </c>
      <c r="AJ282" s="685">
        <f t="shared" si="179"/>
        <v>813538.19516963453</v>
      </c>
      <c r="AK282" s="685">
        <f t="shared" si="179"/>
        <v>854987.96621352737</v>
      </c>
      <c r="AL282" s="685">
        <f t="shared" si="179"/>
        <v>898549.60309210664</v>
      </c>
      <c r="AM282" s="685">
        <f t="shared" si="179"/>
        <v>944330.70536964945</v>
      </c>
      <c r="AN282" s="685">
        <f t="shared" si="179"/>
        <v>992444.3548082331</v>
      </c>
      <c r="AO282" s="685">
        <f t="shared" si="179"/>
        <v>1043009.3946857128</v>
      </c>
      <c r="AP282" s="685">
        <f t="shared" si="179"/>
        <v>1096150.72334495</v>
      </c>
      <c r="AQ282" s="685">
        <f t="shared" si="179"/>
        <v>1151999.602699375</v>
      </c>
      <c r="AR282" s="685">
        <f t="shared" si="178"/>
        <v>1210693.9824569083</v>
      </c>
      <c r="AS282" s="685">
        <f t="shared" si="178"/>
        <v>1272378.8408630877</v>
      </c>
      <c r="AT282" s="685">
        <f t="shared" si="178"/>
        <v>1337206.5428050621</v>
      </c>
      <c r="AU282" s="685">
        <f t="shared" si="178"/>
        <v>1405337.2161609801</v>
      </c>
      <c r="AV282" s="685">
        <f t="shared" si="163"/>
        <v>1476939.1473243819</v>
      </c>
      <c r="AW282" s="685">
        <f t="shared" si="163"/>
        <v>1552189.1968805594</v>
      </c>
      <c r="AX282" s="685">
        <f t="shared" si="163"/>
        <v>1631273.2364616238</v>
      </c>
      <c r="AY282" s="685">
        <f t="shared" si="163"/>
        <v>1714386.6078593438</v>
      </c>
      <c r="AZ282" s="685">
        <f t="shared" si="163"/>
        <v>1801734.6055297772</v>
      </c>
      <c r="BA282" s="685">
        <f t="shared" si="163"/>
        <v>1893532.9836815195</v>
      </c>
      <c r="BB282" s="685">
        <f t="shared" si="163"/>
        <v>1990008.4892000929</v>
      </c>
      <c r="BC282" s="685">
        <f t="shared" si="163"/>
        <v>2091399.421724838</v>
      </c>
      <c r="BD282" s="685" t="str">
        <f t="shared" si="163"/>
        <v/>
      </c>
      <c r="BE282" s="685" t="str">
        <f t="shared" si="163"/>
        <v/>
      </c>
      <c r="BF282" s="685" t="str">
        <f t="shared" si="163"/>
        <v/>
      </c>
      <c r="BG282" s="685" t="str">
        <f t="shared" si="177"/>
        <v/>
      </c>
      <c r="BH282" s="685" t="str">
        <f t="shared" si="177"/>
        <v/>
      </c>
      <c r="BI282" s="685" t="str">
        <f t="shared" si="157"/>
        <v/>
      </c>
      <c r="BJ282" s="685" t="str">
        <f t="shared" ref="BJ282:BQ317" si="180">IFERROR(IF($W282&gt;=BJ$3,($H282*(1+Ann_Salary_Growth_Rate)^BJ$3),""),0)</f>
        <v/>
      </c>
      <c r="BK282" s="685" t="str">
        <f t="shared" si="180"/>
        <v/>
      </c>
      <c r="BL282" s="685" t="str">
        <f t="shared" si="180"/>
        <v/>
      </c>
      <c r="BM282" s="685" t="str">
        <f t="shared" si="180"/>
        <v/>
      </c>
      <c r="BN282" s="685" t="str">
        <f t="shared" si="180"/>
        <v/>
      </c>
      <c r="BO282" s="685" t="str">
        <f t="shared" si="180"/>
        <v/>
      </c>
      <c r="BP282" s="685" t="str">
        <f t="shared" si="180"/>
        <v/>
      </c>
      <c r="BQ282" s="685" t="str">
        <f t="shared" si="180"/>
        <v/>
      </c>
      <c r="BR282" s="529"/>
      <c r="BS282" s="685">
        <f>IFERROR(($L282+AB282*Contr_Rate)*(1+Inv_Return)*IF($D282=$C$1,VLOOKUP($T282,Male_Annuity_Tables,MATCH($BS$3+3,'Mortality Tables'!$N$1:$DN$1,0),FALSE),VLOOKUP($T282,Fe_Annuity_Tables,MATCH(BS$3+3,'Mortality Tables'!$N$1:$DN$1,0),FALSE)),"")</f>
        <v>215786.21864011031</v>
      </c>
      <c r="BT282" s="685">
        <f>IFERROR(($BS282+AC282*Contr_Rate)*(1+Inv_Return)*IF($D282=$C$1,VLOOKUP($T282,Male_Annuity_Tables,MATCH($BS$3+3,'Mortality Tables'!$N$1:$DN$1,0),FALSE),VLOOKUP($T282,Fe_Annuity_Tables,MATCH(BT$3+3,'Mortality Tables'!$N$1:$DN$1,0),FALSE)),"")</f>
        <v>318624.93717912486</v>
      </c>
      <c r="BU282" s="685">
        <f>IFERROR((BT282+AD282*Contr_Rate)*(1+Inv_Return)*IF($D282=$C$1,VLOOKUP($T282,Male_Annuity_Tables,MATCH($BS$3+3,'Mortality Tables'!$N$1:$DN$1,0),FALSE),VLOOKUP($T282,Fe_Annuity_Tables,MATCH(BU$3+3,'Mortality Tables'!$N$1:$DN$1,0),FALSE)),"")</f>
        <v>410253.83770582156</v>
      </c>
      <c r="BV282" s="685">
        <f>IFERROR((BU282+AE282*Contr_Rate)*(1+Inv_Return)*IF($D282=$C$1,VLOOKUP($T282,Male_Annuity_Tables,MATCH($BS$3+3,'Mortality Tables'!$N$1:$DN$1,0),FALSE),VLOOKUP($T282,Fe_Annuity_Tables,MATCH(BV$3+3,'Mortality Tables'!$N$1:$DN$1,0),FALSE)),"")</f>
        <v>493047.8975296354</v>
      </c>
      <c r="BW282" s="685">
        <f>IFERROR((BV282+AF282*Contr_Rate)*(1+Inv_Return)*IF($D282=$C$1,VLOOKUP($T282,Male_Annuity_Tables,MATCH($BS$3+3,'Mortality Tables'!$N$1:$DN$1,0),FALSE),VLOOKUP($T282,Fe_Annuity_Tables,MATCH(BW$3+3,'Mortality Tables'!$N$1:$DN$1,0),FALSE)),"")</f>
        <v>568975.44565748924</v>
      </c>
      <c r="BX282" s="685">
        <f>IFERROR((BW282+AG282*Contr_Rate)*(1+Inv_Return)*IF($D282=$C$1,VLOOKUP($T282,Male_Annuity_Tables,MATCH($BS$3+3,'Mortality Tables'!$N$1:$DN$1,0),FALSE),VLOOKUP($T282,Fe_Annuity_Tables,MATCH(BX$3+3,'Mortality Tables'!$N$1:$DN$1,0),FALSE)),"")</f>
        <v>639671.94745690818</v>
      </c>
      <c r="BY282" s="685">
        <f>IFERROR((BX282+AH282*Contr_Rate)*(1+Inv_Return)*IF($D282=$C$1,VLOOKUP($T282,Male_Annuity_Tables,MATCH($BS$3+3,'Mortality Tables'!$N$1:$DN$1,0),FALSE),VLOOKUP($T282,Fe_Annuity_Tables,MATCH(BY$3+3,'Mortality Tables'!$N$1:$DN$1,0),FALSE)),"")</f>
        <v>706500.62296968675</v>
      </c>
      <c r="BZ282" s="685">
        <f>IFERROR((BY282+AI282*Contr_Rate)*(1+Inv_Return)*IF($D282=$C$1,VLOOKUP($T282,Male_Annuity_Tables,MATCH($BS$3+3,'Mortality Tables'!$N$1:$DN$1,0),FALSE),VLOOKUP($T282,Fe_Annuity_Tables,MATCH(BZ$3+3,'Mortality Tables'!$N$1:$DN$1,0),FALSE)),"")</f>
        <v>770602.25946105551</v>
      </c>
      <c r="CA282" s="685">
        <f>IFERROR((BZ282+AJ282*Contr_Rate)*(1+Inv_Return)*IF($D282=$C$1,VLOOKUP($T282,Male_Annuity_Tables,MATCH($BS$3+3,'Mortality Tables'!$N$1:$DN$1,0),FALSE),VLOOKUP($T282,Fe_Annuity_Tables,MATCH(CA$3+3,'Mortality Tables'!$N$1:$DN$1,0),FALSE)),"")</f>
        <v>832936.15613163717</v>
      </c>
      <c r="CB282" s="685">
        <f>IFERROR((CA282+AK282*Contr_Rate)*(1+Inv_Return)*IF($D282=$C$1,VLOOKUP($T282,Male_Annuity_Tables,MATCH($BS$3+3,'Mortality Tables'!$N$1:$DN$1,0),FALSE),VLOOKUP($T282,Fe_Annuity_Tables,MATCH(CB$3+3,'Mortality Tables'!$N$1:$DN$1,0),FALSE)),"")</f>
        <v>894313.79196676286</v>
      </c>
      <c r="CC282" s="685">
        <f>IFERROR((CB282+AL282*Contr_Rate)*(1+Inv_Return)*IF($D282=$C$1,VLOOKUP($T282,Male_Annuity_Tables,MATCH($BS$3+3,'Mortality Tables'!$N$1:$DN$1,0),FALSE),VLOOKUP($T282,Fe_Annuity_Tables,MATCH(CC$3+3,'Mortality Tables'!$N$1:$DN$1,0),FALSE)),"")</f>
        <v>955426.52289143472</v>
      </c>
      <c r="CD282" s="685">
        <f>IFERROR((CC282+AM282*Contr_Rate)*(1+Inv_Return)*IF($D282=$C$1,VLOOKUP($T282,Male_Annuity_Tables,MATCH($BS$3+3,'Mortality Tables'!$N$1:$DN$1,0),FALSE),VLOOKUP($T282,Fe_Annuity_Tables,MATCH(CD$3+3,'Mortality Tables'!$N$1:$DN$1,0),FALSE)),"")</f>
        <v>1016868.3806091922</v>
      </c>
      <c r="CE282" s="685">
        <f>IFERROR((CD282+AN282*Contr_Rate)*(1+Inv_Return)*IF($D282=$C$1,VLOOKUP($T282,Male_Annuity_Tables,MATCH($BS$3+3,'Mortality Tables'!$N$1:$DN$1,0),FALSE),VLOOKUP($T282,Fe_Annuity_Tables,MATCH(CE$3+3,'Mortality Tables'!$N$1:$DN$1,0),FALSE)),"")</f>
        <v>1079154.8535926715</v>
      </c>
      <c r="CF282" s="685">
        <f>IFERROR((CE282+AO282*Contr_Rate)*(1+Inv_Return)*IF($D282=$C$1,VLOOKUP($T282,Male_Annuity_Tables,MATCH($BS$3+3,'Mortality Tables'!$N$1:$DN$1,0),FALSE),VLOOKUP($T282,Fe_Annuity_Tables,MATCH(CF$3+3,'Mortality Tables'!$N$1:$DN$1,0),FALSE)),"")</f>
        <v>1142738.3731624074</v>
      </c>
      <c r="CG282" s="685">
        <f>IFERROR((CF282+AP282*Contr_Rate)*(1+Inv_Return)*IF($D282=$C$1,VLOOKUP($T282,Male_Annuity_Tables,MATCH($BS$3+3,'Mortality Tables'!$N$1:$DN$1,0),FALSE),VLOOKUP($T282,Fe_Annuity_Tables,MATCH(CG$3+3,'Mortality Tables'!$N$1:$DN$1,0),FALSE)),"")</f>
        <v>1208021.0982814922</v>
      </c>
      <c r="CH282" s="685">
        <f>IFERROR((CG282+AQ282*Contr_Rate)*(1+Inv_Return)*IF($D282=$C$1,VLOOKUP($T282,Male_Annuity_Tables,MATCH($BS$3+3,'Mortality Tables'!$N$1:$DN$1,0),FALSE),VLOOKUP($T282,Fe_Annuity_Tables,MATCH(CH$3+3,'Mortality Tables'!$N$1:$DN$1,0),FALSE)),"")</f>
        <v>1275365.4865528038</v>
      </c>
      <c r="CI282" s="685">
        <f>IFERROR((CH282+AR282*Contr_Rate)*(1+Inv_Return)*IF($D282=$C$1,VLOOKUP($T282,Male_Annuity_Tables,MATCH($BS$3+3,'Mortality Tables'!$N$1:$DN$1,0),FALSE),VLOOKUP($T282,Fe_Annuity_Tables,MATCH(CI$3+3,'Mortality Tables'!$N$1:$DN$1,0),FALSE)),"")</f>
        <v>1345103.0517836923</v>
      </c>
      <c r="CJ282" s="685">
        <f>IFERROR((CI282+AS282*Contr_Rate)*(1+Inv_Return)*IF($D282=$C$1,VLOOKUP($T282,Male_Annuity_Tables,MATCH($BS$3+3,'Mortality Tables'!$N$1:$DN$1,0),FALSE),VLOOKUP($T282,Fe_Annuity_Tables,MATCH(CJ$3+3,'Mortality Tables'!$N$1:$DN$1,0),FALSE)),"")</f>
        <v>1417541.6369743776</v>
      </c>
      <c r="CK282" s="685">
        <f>IFERROR((CJ282+AT282*Contr_Rate)*(1+Inv_Return)*IF($D282=$C$1,VLOOKUP($T282,Male_Annuity_Tables,MATCH($BS$3+3,'Mortality Tables'!$N$1:$DN$1,0),FALSE),VLOOKUP($T282,Fe_Annuity_Tables,MATCH(CK$3+3,'Mortality Tables'!$N$1:$DN$1,0),FALSE)),"")</f>
        <v>1492971.4728950122</v>
      </c>
      <c r="CL282" s="685">
        <f>IFERROR((CK282+AU282*Contr_Rate)*(1+Inv_Return)*IF($D282=$C$1,VLOOKUP($T282,Male_Annuity_Tables,MATCH($BS$3+3,'Mortality Tables'!$N$1:$DN$1,0),FALSE),VLOOKUP($T282,Fe_Annuity_Tables,MATCH(CL$3+3,'Mortality Tables'!$N$1:$DN$1,0),FALSE)),"")</f>
        <v>1571670.2442473108</v>
      </c>
      <c r="CM282" s="685">
        <f>IFERROR((CL282+AV282*Contr_Rate)*(1+Inv_Return)*IF($D282=$C$1,VLOOKUP($T282,Male_Annuity_Tables,MATCH($BS$3+3,'Mortality Tables'!$N$1:$DN$1,0),FALSE),VLOOKUP($T282,Fe_Annuity_Tables,MATCH(CM$3+3,'Mortality Tables'!$N$1:$DN$1,0),FALSE)),"")</f>
        <v>1653907.3458758304</v>
      </c>
      <c r="CN282" s="685">
        <f>IFERROR((CM282+AW282*Contr_Rate)*(1+Inv_Return)*IF($D282=$C$1,VLOOKUP($T282,Male_Annuity_Tables,MATCH($BS$3+3,'Mortality Tables'!$N$1:$DN$1,0),FALSE),VLOOKUP($T282,Fe_Annuity_Tables,MATCH(CN$3+3,'Mortality Tables'!$N$1:$DN$1,0),FALSE)),"")</f>
        <v>1739947.4790548598</v>
      </c>
      <c r="CO282" s="685">
        <f>IFERROR((CN282+AX282*Contr_Rate)*(1+Inv_Return)*IF($D282=$C$1,VLOOKUP($T282,Male_Annuity_Tables,MATCH($BS$3+3,'Mortality Tables'!$N$1:$DN$1,0),FALSE),VLOOKUP($T282,Fe_Annuity_Tables,MATCH(CO$3+3,'Mortality Tables'!$N$1:$DN$1,0),FALSE)),"")</f>
        <v>1830053.7112598852</v>
      </c>
      <c r="CP282" s="685">
        <f>IFERROR((CO282+AY282*Contr_Rate)*(1+Inv_Return)*IF($D282=$C$1,VLOOKUP($T282,Male_Annuity_Tables,MATCH($BS$3+3,'Mortality Tables'!$N$1:$DN$1,0),FALSE),VLOOKUP($T282,Fe_Annuity_Tables,MATCH(CP$3+3,'Mortality Tables'!$N$1:$DN$1,0),FALSE)),"")</f>
        <v>1924490.1009956405</v>
      </c>
      <c r="CQ282" s="685">
        <f>IFERROR((CP282+AZ282*Contr_Rate)*(1+Inv_Return)*IF($D282=$C$1,VLOOKUP($T282,Male_Annuity_Tables,MATCH($BS$3+3,'Mortality Tables'!$N$1:$DN$1,0),FALSE),VLOOKUP($T282,Fe_Annuity_Tables,MATCH(CQ$3+3,'Mortality Tables'!$N$1:$DN$1,0),FALSE)),"")</f>
        <v>2023523.971340345</v>
      </c>
      <c r="CR282" s="685">
        <f>IFERROR((CQ282+BA282*Contr_Rate)*(1+Inv_Return)*IF($D282=$C$1,VLOOKUP($T282,Male_Annuity_Tables,MATCH($BS$3+3,'Mortality Tables'!$N$1:$DN$1,0),FALSE),VLOOKUP($T282,Fe_Annuity_Tables,MATCH(CR$3+3,'Mortality Tables'!$N$1:$DN$1,0),FALSE)),"")</f>
        <v>2127427.9011757122</v>
      </c>
      <c r="CS282" s="685">
        <f>IFERROR((CR282+BB282*Contr_Rate)*(1+Inv_Return)*IF($D282=$C$1,VLOOKUP($T282,Male_Annuity_Tables,MATCH($BS$3+3,'Mortality Tables'!$N$1:$DN$1,0),FALSE),VLOOKUP($T282,Fe_Annuity_Tables,MATCH(CS$3+3,'Mortality Tables'!$N$1:$DN$1,0),FALSE)),"")</f>
        <v>2236481.4910282162</v>
      </c>
      <c r="CT282" s="685">
        <f>IFERROR((CS282+BC282*Contr_Rate)*(1+Inv_Return)*IF($D282=$C$1,VLOOKUP($T282,Male_Annuity_Tables,MATCH($BS$3+3,'Mortality Tables'!$N$1:$DN$1,0),FALSE),VLOOKUP($T282,Fe_Annuity_Tables,MATCH(CT$3+3,'Mortality Tables'!$N$1:$DN$1,0),FALSE)),"")</f>
        <v>2350972.950575863</v>
      </c>
      <c r="CU282" s="685" t="str">
        <f>IFERROR((CT282+BD282*Contr_Rate)*(1+Inv_Return)*IF($D282=$C$1,VLOOKUP($T282,Male_Annuity_Tables,MATCH($BS$3+3,'Mortality Tables'!$N$1:$DN$1,0),FALSE),VLOOKUP($T282,Fe_Annuity_Tables,MATCH(CU$3+3,'Mortality Tables'!$N$1:$DN$1,0),FALSE)),"")</f>
        <v/>
      </c>
      <c r="CV282" s="685" t="str">
        <f>IFERROR((CU282+BE282*Contr_Rate)*(1+Inv_Return)*IF($D282=$C$1,VLOOKUP($T282,Male_Annuity_Tables,MATCH($BS$3+3,'Mortality Tables'!$N$1:$DN$1,0),FALSE),VLOOKUP($T282,Fe_Annuity_Tables,MATCH(CV$3+3,'Mortality Tables'!$N$1:$DN$1,0),FALSE)),"")</f>
        <v/>
      </c>
      <c r="CW282" s="685" t="str">
        <f>IFERROR((CV282+BF282*Contr_Rate)*(1+Inv_Return)*IF($D282=$C$1,VLOOKUP($T282,Male_Annuity_Tables,MATCH($BS$3+3,'Mortality Tables'!$N$1:$DN$1,0),FALSE),VLOOKUP($T282,Fe_Annuity_Tables,MATCH(CW$3+3,'Mortality Tables'!$N$1:$DN$1,0),FALSE)),"")</f>
        <v/>
      </c>
      <c r="CX282" s="685" t="str">
        <f>IFERROR((CW282+BG282*Contr_Rate)*(1+Inv_Return)*IF($D282=$C$1,VLOOKUP($T282,Male_Annuity_Tables,MATCH($BS$3+3,'Mortality Tables'!$N$1:$DN$1,0),FALSE),VLOOKUP($T282,Fe_Annuity_Tables,MATCH(CX$3+3,'Mortality Tables'!$N$1:$DN$1,0),FALSE)),"")</f>
        <v/>
      </c>
      <c r="CY282" s="685" t="str">
        <f>IFERROR((CX282+BH282*Contr_Rate)*(1+Inv_Return)*IF($D282=$C$1,VLOOKUP($T282,Male_Annuity_Tables,MATCH($BS$3+3,'Mortality Tables'!$N$1:$DN$1,0),FALSE),VLOOKUP($T282,Fe_Annuity_Tables,MATCH(CY$3+3,'Mortality Tables'!$N$1:$DN$1,0),FALSE)),"")</f>
        <v/>
      </c>
      <c r="CZ282" s="685" t="str">
        <f>IFERROR((CY282+BI282*Contr_Rate)*(1+Inv_Return)*IF($D282=$C$1,VLOOKUP($T282,Male_Annuity_Tables,MATCH($BS$3+3,'Mortality Tables'!$N$1:$DN$1,0),FALSE),VLOOKUP($T282,Fe_Annuity_Tables,MATCH(CZ$3+3,'Mortality Tables'!$N$1:$DN$1,0),FALSE)),"")</f>
        <v/>
      </c>
      <c r="DA282" s="685" t="str">
        <f>IFERROR((CZ282+BJ282*Contr_Rate)*(1+Inv_Return)*IF($D282=$C$1,VLOOKUP($T282,Male_Annuity_Tables,MATCH($BS$3+3,'Mortality Tables'!$N$1:$DN$1,0),FALSE),VLOOKUP($T282,Fe_Annuity_Tables,MATCH(DA$3+3,'Mortality Tables'!$N$1:$DN$1,0),FALSE)),"")</f>
        <v/>
      </c>
      <c r="DB282" s="685" t="str">
        <f>IFERROR((DA282+BK282*Contr_Rate)*(1+Inv_Return)*IF($D282=$C$1,VLOOKUP($T282,Male_Annuity_Tables,MATCH($BS$3+3,'Mortality Tables'!$N$1:$DN$1,0),FALSE),VLOOKUP($T282,Fe_Annuity_Tables,MATCH(DB$3+3,'Mortality Tables'!$N$1:$DN$1,0),FALSE)),"")</f>
        <v/>
      </c>
      <c r="DC282" s="685" t="str">
        <f>IFERROR((DB282+BL282*Contr_Rate)*(1+Inv_Return)*IF($D282=$C$1,VLOOKUP($T282,Male_Annuity_Tables,MATCH($BS$3+3,'Mortality Tables'!$N$1:$DN$1,0),FALSE),VLOOKUP($T282,Fe_Annuity_Tables,MATCH(DC$3+3,'Mortality Tables'!$N$1:$DN$1,0),FALSE)),"")</f>
        <v/>
      </c>
      <c r="DD282" s="685" t="str">
        <f>IFERROR((DC282+BM282*Contr_Rate)*(1+Inv_Return)*IF($D282=$C$1,VLOOKUP($T282,Male_Annuity_Tables,MATCH($BS$3+3,'Mortality Tables'!$N$1:$DN$1,0),FALSE),VLOOKUP($T282,Fe_Annuity_Tables,MATCH(DD$3+3,'Mortality Tables'!$N$1:$DN$1,0),FALSE)),"")</f>
        <v/>
      </c>
      <c r="DE282" s="685" t="str">
        <f>IFERROR((DD282+BN282*Contr_Rate)*(1+Inv_Return)*IF($D282=$C$1,VLOOKUP($T282,Male_Annuity_Tables,MATCH($BS$3+3,'Mortality Tables'!$N$1:$DN$1,0),FALSE),VLOOKUP($T282,Fe_Annuity_Tables,MATCH(DE$3+3,'Mortality Tables'!$N$1:$DN$1,0),FALSE)),"")</f>
        <v/>
      </c>
      <c r="DF282" s="685" t="str">
        <f>IFERROR((DE282+BO282*Contr_Rate)*(1+Inv_Return)*IF($D282=$C$1,VLOOKUP($T282,Male_Annuity_Tables,MATCH($BS$3+3,'Mortality Tables'!$N$1:$DN$1,0),FALSE),VLOOKUP($T282,Fe_Annuity_Tables,MATCH(DF$3+3,'Mortality Tables'!$N$1:$DN$1,0),FALSE)),"")</f>
        <v/>
      </c>
      <c r="DG282" s="685" t="str">
        <f>IFERROR((DF282+BP282*Contr_Rate)*(1+Inv_Return)*IF($D282=$C$1,VLOOKUP($T282,Male_Annuity_Tables,MATCH($BS$3+3,'Mortality Tables'!$N$1:$DN$1,0),FALSE),VLOOKUP($T282,Fe_Annuity_Tables,MATCH(DG$3+3,'Mortality Tables'!$N$1:$DN$1,0),FALSE)),"")</f>
        <v/>
      </c>
      <c r="DH282" s="685" t="str">
        <f>IFERROR((DG282+BQ282*Contr_Rate)*(1+Inv_Return)*IF($D282=$C$1,VLOOKUP($T282,Male_Annuity_Tables,MATCH($BS$3+3,'Mortality Tables'!$N$1:$DN$1,0),FALSE),VLOOKUP($T282,Fe_Annuity_Tables,MATCH(DH$3+3,'Mortality Tables'!$N$1:$DN$1,0),FALSE)),"")</f>
        <v/>
      </c>
      <c r="DJ282" s="686">
        <f t="shared" si="171"/>
        <v>2350972.950575863</v>
      </c>
      <c r="DK282" s="680">
        <f t="shared" si="60"/>
        <v>8.0909277508679907</v>
      </c>
      <c r="DL282" s="686">
        <f t="shared" si="172"/>
        <v>194681.24365797814</v>
      </c>
      <c r="DM282" s="686">
        <f t="shared" si="132"/>
        <v>2091399.421724838</v>
      </c>
      <c r="DN282" s="687">
        <f t="shared" si="173"/>
        <v>9.3086591511734693E-2</v>
      </c>
      <c r="DP282" s="688">
        <f t="shared" si="174"/>
        <v>43412.734610891959</v>
      </c>
      <c r="DQ282" s="688">
        <f t="shared" si="175"/>
        <v>64114.984358932219</v>
      </c>
      <c r="DR282" s="688">
        <f t="shared" si="176"/>
        <v>82575.892453427776</v>
      </c>
    </row>
    <row r="283" spans="1:122" s="657" customFormat="1" ht="14.5">
      <c r="A283" s="675" t="s">
        <v>1634</v>
      </c>
      <c r="B283" s="675" t="s">
        <v>1635</v>
      </c>
      <c r="C283" s="675" t="s">
        <v>116</v>
      </c>
      <c r="D283" s="675" t="s">
        <v>61</v>
      </c>
      <c r="E283" s="676">
        <v>26626</v>
      </c>
      <c r="F283" s="677">
        <v>35433</v>
      </c>
      <c r="G283" s="677">
        <v>39079</v>
      </c>
      <c r="H283" s="678">
        <v>2608345</v>
      </c>
      <c r="I283" s="678">
        <v>257953.68</v>
      </c>
      <c r="J283" s="678">
        <v>151015.49</v>
      </c>
      <c r="K283" s="678">
        <v>44629.14</v>
      </c>
      <c r="L283" s="678">
        <v>453598.31</v>
      </c>
      <c r="M283" s="679">
        <f>IF(COUNTIF($A$4:A283,A283)=1,0,1)</f>
        <v>0</v>
      </c>
      <c r="N283" s="680" t="str">
        <f t="shared" si="165"/>
        <v>Okay</v>
      </c>
      <c r="O283" s="680" t="str">
        <f t="shared" si="166"/>
        <v>TRUE</v>
      </c>
      <c r="P283" s="680" t="b">
        <f t="shared" si="167"/>
        <v>1</v>
      </c>
      <c r="Q283" s="680" t="b">
        <f t="shared" si="76"/>
        <v>1</v>
      </c>
      <c r="R283" s="680" t="b">
        <f t="shared" si="77"/>
        <v>1</v>
      </c>
      <c r="S283" s="681">
        <f t="shared" si="168"/>
        <v>24.12876712328767</v>
      </c>
      <c r="T283" s="682">
        <f t="shared" si="78"/>
        <v>52</v>
      </c>
      <c r="U283" s="682">
        <f t="shared" si="161"/>
        <v>34</v>
      </c>
      <c r="V283" s="682">
        <f t="shared" si="79"/>
        <v>18.019178082191782</v>
      </c>
      <c r="W283" s="682">
        <f t="shared" si="169"/>
        <v>8</v>
      </c>
      <c r="X283" s="683">
        <f t="shared" si="170"/>
        <v>3628786.48</v>
      </c>
      <c r="Y283" s="684">
        <f t="shared" si="123"/>
        <v>6.5900000000000004E-3</v>
      </c>
      <c r="Z283" s="684">
        <f>IF($D283=$C$1,VLOOKUP($T283,Male_Annuity_Tables,MATCH($W283+2,'Mortality Tables'!$DS$1:$HT$1,0),FALSE),VLOOKUP($T283,Fe_Annuity_Tables,MATCH($W283+2,'Mortality Tables'!$M$1:$DN$1,0),FALSE))</f>
        <v>0.52324992592211617</v>
      </c>
      <c r="AA283" s="664"/>
      <c r="AB283" s="685">
        <f t="shared" si="179"/>
        <v>2741240.1777500003</v>
      </c>
      <c r="AC283" s="685">
        <f t="shared" si="179"/>
        <v>2880906.3648063629</v>
      </c>
      <c r="AD283" s="685">
        <f t="shared" si="179"/>
        <v>3027688.544093247</v>
      </c>
      <c r="AE283" s="685">
        <f t="shared" si="179"/>
        <v>3181949.2754147979</v>
      </c>
      <c r="AF283" s="685">
        <f t="shared" si="179"/>
        <v>3344069.5909971818</v>
      </c>
      <c r="AG283" s="685">
        <f t="shared" si="179"/>
        <v>3514449.9366584891</v>
      </c>
      <c r="AH283" s="685">
        <f t="shared" si="179"/>
        <v>3693511.1609312389</v>
      </c>
      <c r="AI283" s="685">
        <f t="shared" si="179"/>
        <v>3881695.5545806857</v>
      </c>
      <c r="AJ283" s="685" t="str">
        <f t="shared" si="179"/>
        <v/>
      </c>
      <c r="AK283" s="685" t="str">
        <f t="shared" si="179"/>
        <v/>
      </c>
      <c r="AL283" s="685" t="str">
        <f t="shared" si="179"/>
        <v/>
      </c>
      <c r="AM283" s="685" t="str">
        <f t="shared" si="179"/>
        <v/>
      </c>
      <c r="AN283" s="685" t="str">
        <f t="shared" si="179"/>
        <v/>
      </c>
      <c r="AO283" s="685" t="str">
        <f t="shared" si="179"/>
        <v/>
      </c>
      <c r="AP283" s="685" t="str">
        <f t="shared" si="179"/>
        <v/>
      </c>
      <c r="AQ283" s="685" t="str">
        <f t="shared" si="179"/>
        <v/>
      </c>
      <c r="AR283" s="685" t="str">
        <f t="shared" si="178"/>
        <v/>
      </c>
      <c r="AS283" s="685" t="str">
        <f t="shared" si="178"/>
        <v/>
      </c>
      <c r="AT283" s="685" t="str">
        <f t="shared" si="178"/>
        <v/>
      </c>
      <c r="AU283" s="685" t="str">
        <f t="shared" si="178"/>
        <v/>
      </c>
      <c r="AV283" s="685" t="str">
        <f t="shared" si="163"/>
        <v/>
      </c>
      <c r="AW283" s="685" t="str">
        <f t="shared" si="163"/>
        <v/>
      </c>
      <c r="AX283" s="685" t="str">
        <f t="shared" si="163"/>
        <v/>
      </c>
      <c r="AY283" s="685" t="str">
        <f t="shared" si="163"/>
        <v/>
      </c>
      <c r="AZ283" s="685" t="str">
        <f t="shared" si="163"/>
        <v/>
      </c>
      <c r="BA283" s="685" t="str">
        <f t="shared" si="163"/>
        <v/>
      </c>
      <c r="BB283" s="685" t="str">
        <f t="shared" si="163"/>
        <v/>
      </c>
      <c r="BC283" s="685" t="str">
        <f t="shared" si="163"/>
        <v/>
      </c>
      <c r="BD283" s="685" t="str">
        <f t="shared" si="163"/>
        <v/>
      </c>
      <c r="BE283" s="685" t="str">
        <f t="shared" si="163"/>
        <v/>
      </c>
      <c r="BF283" s="685" t="str">
        <f t="shared" si="163"/>
        <v/>
      </c>
      <c r="BG283" s="685" t="str">
        <f t="shared" si="177"/>
        <v/>
      </c>
      <c r="BH283" s="685" t="str">
        <f t="shared" si="177"/>
        <v/>
      </c>
      <c r="BI283" s="685" t="str">
        <f t="shared" si="177"/>
        <v/>
      </c>
      <c r="BJ283" s="685" t="str">
        <f t="shared" si="177"/>
        <v/>
      </c>
      <c r="BK283" s="685" t="str">
        <f t="shared" si="177"/>
        <v/>
      </c>
      <c r="BL283" s="685" t="str">
        <f t="shared" si="177"/>
        <v/>
      </c>
      <c r="BM283" s="685" t="str">
        <f t="shared" si="177"/>
        <v/>
      </c>
      <c r="BN283" s="685" t="str">
        <f t="shared" si="177"/>
        <v/>
      </c>
      <c r="BO283" s="685" t="str">
        <f t="shared" si="180"/>
        <v/>
      </c>
      <c r="BP283" s="685" t="str">
        <f t="shared" si="180"/>
        <v/>
      </c>
      <c r="BQ283" s="685" t="str">
        <f t="shared" si="180"/>
        <v/>
      </c>
      <c r="BR283" s="529"/>
      <c r="BS283" s="685">
        <f>IFERROR(($L283+AB283*Contr_Rate)*(1+Inv_Return)*IF($D283=$C$1,VLOOKUP($T283,Male_Annuity_Tables,MATCH($BS$3+3,'Mortality Tables'!$N$1:$DN$1,0),FALSE),VLOOKUP($T283,Fe_Annuity_Tables,MATCH(BS$3+3,'Mortality Tables'!$N$1:$DN$1,0),FALSE)),"")</f>
        <v>1172342.345405943</v>
      </c>
      <c r="BT283" s="685">
        <f>IFERROR(($BS283+AC283*Contr_Rate)*(1+Inv_Return)*IF($D283=$C$1,VLOOKUP($T283,Male_Annuity_Tables,MATCH($BS$3+3,'Mortality Tables'!$N$1:$DN$1,0),FALSE),VLOOKUP($T283,Fe_Annuity_Tables,MATCH(BT$3+3,'Mortality Tables'!$N$1:$DN$1,0),FALSE)),"")</f>
        <v>1871210.4926902317</v>
      </c>
      <c r="BU283" s="685">
        <f>IFERROR((BT283+AD283*Contr_Rate)*(1+Inv_Return)*IF($D283=$C$1,VLOOKUP($T283,Male_Annuity_Tables,MATCH($BS$3+3,'Mortality Tables'!$N$1:$DN$1,0),FALSE),VLOOKUP($T283,Fe_Annuity_Tables,MATCH(BU$3+3,'Mortality Tables'!$N$1:$DN$1,0),FALSE)),"")</f>
        <v>2553778.3933630381</v>
      </c>
      <c r="BV283" s="685">
        <f>IFERROR((BU283+AE283*Contr_Rate)*(1+Inv_Return)*IF($D283=$C$1,VLOOKUP($T283,Male_Annuity_Tables,MATCH($BS$3+3,'Mortality Tables'!$N$1:$DN$1,0),FALSE),VLOOKUP($T283,Fe_Annuity_Tables,MATCH(BV$3+3,'Mortality Tables'!$N$1:$DN$1,0),FALSE)),"")</f>
        <v>3223431.2273171404</v>
      </c>
      <c r="BW283" s="685">
        <f>IFERROR((BV283+AF283*Contr_Rate)*(1+Inv_Return)*IF($D283=$C$1,VLOOKUP($T283,Male_Annuity_Tables,MATCH($BS$3+3,'Mortality Tables'!$N$1:$DN$1,0),FALSE),VLOOKUP($T283,Fe_Annuity_Tables,MATCH(BW$3+3,'Mortality Tables'!$N$1:$DN$1,0),FALSE)),"")</f>
        <v>3883384.2728357567</v>
      </c>
      <c r="BX283" s="685">
        <f>IFERROR((BW283+AG283*Contr_Rate)*(1+Inv_Return)*IF($D283=$C$1,VLOOKUP($T283,Male_Annuity_Tables,MATCH($BS$3+3,'Mortality Tables'!$N$1:$DN$1,0),FALSE),VLOOKUP($T283,Fe_Annuity_Tables,MATCH(BX$3+3,'Mortality Tables'!$N$1:$DN$1,0),FALSE)),"")</f>
        <v>4536702.0562377973</v>
      </c>
      <c r="BY283" s="685">
        <f>IFERROR((BX283+AH283*Contr_Rate)*(1+Inv_Return)*IF($D283=$C$1,VLOOKUP($T283,Male_Annuity_Tables,MATCH($BS$3+3,'Mortality Tables'!$N$1:$DN$1,0),FALSE),VLOOKUP($T283,Fe_Annuity_Tables,MATCH(BY$3+3,'Mortality Tables'!$N$1:$DN$1,0),FALSE)),"")</f>
        <v>5186316.2189206555</v>
      </c>
      <c r="BZ283" s="685">
        <f>IFERROR((BY283+AI283*Contr_Rate)*(1+Inv_Return)*IF($D283=$C$1,VLOOKUP($T283,Male_Annuity_Tables,MATCH($BS$3+3,'Mortality Tables'!$N$1:$DN$1,0),FALSE),VLOOKUP($T283,Fe_Annuity_Tables,MATCH(BZ$3+3,'Mortality Tables'!$N$1:$DN$1,0),FALSE)),"")</f>
        <v>5835042.2198580615</v>
      </c>
      <c r="CA283" s="685" t="str">
        <f>IFERROR((BZ283+AJ283*Contr_Rate)*(1+Inv_Return)*IF($D283=$C$1,VLOOKUP($T283,Male_Annuity_Tables,MATCH($BS$3+3,'Mortality Tables'!$N$1:$DN$1,0),FALSE),VLOOKUP($T283,Fe_Annuity_Tables,MATCH(CA$3+3,'Mortality Tables'!$N$1:$DN$1,0),FALSE)),"")</f>
        <v/>
      </c>
      <c r="CB283" s="685" t="str">
        <f>IFERROR((CA283+AK283*Contr_Rate)*(1+Inv_Return)*IF($D283=$C$1,VLOOKUP($T283,Male_Annuity_Tables,MATCH($BS$3+3,'Mortality Tables'!$N$1:$DN$1,0),FALSE),VLOOKUP($T283,Fe_Annuity_Tables,MATCH(CB$3+3,'Mortality Tables'!$N$1:$DN$1,0),FALSE)),"")</f>
        <v/>
      </c>
      <c r="CC283" s="685" t="str">
        <f>IFERROR((CB283+AL283*Contr_Rate)*(1+Inv_Return)*IF($D283=$C$1,VLOOKUP($T283,Male_Annuity_Tables,MATCH($BS$3+3,'Mortality Tables'!$N$1:$DN$1,0),FALSE),VLOOKUP($T283,Fe_Annuity_Tables,MATCH(CC$3+3,'Mortality Tables'!$N$1:$DN$1,0),FALSE)),"")</f>
        <v/>
      </c>
      <c r="CD283" s="685" t="str">
        <f>IFERROR((CC283+AM283*Contr_Rate)*(1+Inv_Return)*IF($D283=$C$1,VLOOKUP($T283,Male_Annuity_Tables,MATCH($BS$3+3,'Mortality Tables'!$N$1:$DN$1,0),FALSE),VLOOKUP($T283,Fe_Annuity_Tables,MATCH(CD$3+3,'Mortality Tables'!$N$1:$DN$1,0),FALSE)),"")</f>
        <v/>
      </c>
      <c r="CE283" s="685" t="str">
        <f>IFERROR((CD283+AN283*Contr_Rate)*(1+Inv_Return)*IF($D283=$C$1,VLOOKUP($T283,Male_Annuity_Tables,MATCH($BS$3+3,'Mortality Tables'!$N$1:$DN$1,0),FALSE),VLOOKUP($T283,Fe_Annuity_Tables,MATCH(CE$3+3,'Mortality Tables'!$N$1:$DN$1,0),FALSE)),"")</f>
        <v/>
      </c>
      <c r="CF283" s="685" t="str">
        <f>IFERROR((CE283+AO283*Contr_Rate)*(1+Inv_Return)*IF($D283=$C$1,VLOOKUP($T283,Male_Annuity_Tables,MATCH($BS$3+3,'Mortality Tables'!$N$1:$DN$1,0),FALSE),VLOOKUP($T283,Fe_Annuity_Tables,MATCH(CF$3+3,'Mortality Tables'!$N$1:$DN$1,0),FALSE)),"")</f>
        <v/>
      </c>
      <c r="CG283" s="685" t="str">
        <f>IFERROR((CF283+AP283*Contr_Rate)*(1+Inv_Return)*IF($D283=$C$1,VLOOKUP($T283,Male_Annuity_Tables,MATCH($BS$3+3,'Mortality Tables'!$N$1:$DN$1,0),FALSE),VLOOKUP($T283,Fe_Annuity_Tables,MATCH(CG$3+3,'Mortality Tables'!$N$1:$DN$1,0),FALSE)),"")</f>
        <v/>
      </c>
      <c r="CH283" s="685" t="str">
        <f>IFERROR((CG283+AQ283*Contr_Rate)*(1+Inv_Return)*IF($D283=$C$1,VLOOKUP($T283,Male_Annuity_Tables,MATCH($BS$3+3,'Mortality Tables'!$N$1:$DN$1,0),FALSE),VLOOKUP($T283,Fe_Annuity_Tables,MATCH(CH$3+3,'Mortality Tables'!$N$1:$DN$1,0),FALSE)),"")</f>
        <v/>
      </c>
      <c r="CI283" s="685" t="str">
        <f>IFERROR((CH283+AR283*Contr_Rate)*(1+Inv_Return)*IF($D283=$C$1,VLOOKUP($T283,Male_Annuity_Tables,MATCH($BS$3+3,'Mortality Tables'!$N$1:$DN$1,0),FALSE),VLOOKUP($T283,Fe_Annuity_Tables,MATCH(CI$3+3,'Mortality Tables'!$N$1:$DN$1,0),FALSE)),"")</f>
        <v/>
      </c>
      <c r="CJ283" s="685" t="str">
        <f>IFERROR((CI283+AS283*Contr_Rate)*(1+Inv_Return)*IF($D283=$C$1,VLOOKUP($T283,Male_Annuity_Tables,MATCH($BS$3+3,'Mortality Tables'!$N$1:$DN$1,0),FALSE),VLOOKUP($T283,Fe_Annuity_Tables,MATCH(CJ$3+3,'Mortality Tables'!$N$1:$DN$1,0),FALSE)),"")</f>
        <v/>
      </c>
      <c r="CK283" s="685" t="str">
        <f>IFERROR((CJ283+AT283*Contr_Rate)*(1+Inv_Return)*IF($D283=$C$1,VLOOKUP($T283,Male_Annuity_Tables,MATCH($BS$3+3,'Mortality Tables'!$N$1:$DN$1,0),FALSE),VLOOKUP($T283,Fe_Annuity_Tables,MATCH(CK$3+3,'Mortality Tables'!$N$1:$DN$1,0),FALSE)),"")</f>
        <v/>
      </c>
      <c r="CL283" s="685" t="str">
        <f>IFERROR((CK283+AU283*Contr_Rate)*(1+Inv_Return)*IF($D283=$C$1,VLOOKUP($T283,Male_Annuity_Tables,MATCH($BS$3+3,'Mortality Tables'!$N$1:$DN$1,0),FALSE),VLOOKUP($T283,Fe_Annuity_Tables,MATCH(CL$3+3,'Mortality Tables'!$N$1:$DN$1,0),FALSE)),"")</f>
        <v/>
      </c>
      <c r="CM283" s="685" t="str">
        <f>IFERROR((CL283+AV283*Contr_Rate)*(1+Inv_Return)*IF($D283=$C$1,VLOOKUP($T283,Male_Annuity_Tables,MATCH($BS$3+3,'Mortality Tables'!$N$1:$DN$1,0),FALSE),VLOOKUP($T283,Fe_Annuity_Tables,MATCH(CM$3+3,'Mortality Tables'!$N$1:$DN$1,0),FALSE)),"")</f>
        <v/>
      </c>
      <c r="CN283" s="685" t="str">
        <f>IFERROR((CM283+AW283*Contr_Rate)*(1+Inv_Return)*IF($D283=$C$1,VLOOKUP($T283,Male_Annuity_Tables,MATCH($BS$3+3,'Mortality Tables'!$N$1:$DN$1,0),FALSE),VLOOKUP($T283,Fe_Annuity_Tables,MATCH(CN$3+3,'Mortality Tables'!$N$1:$DN$1,0),FALSE)),"")</f>
        <v/>
      </c>
      <c r="CO283" s="685" t="str">
        <f>IFERROR((CN283+AX283*Contr_Rate)*(1+Inv_Return)*IF($D283=$C$1,VLOOKUP($T283,Male_Annuity_Tables,MATCH($BS$3+3,'Mortality Tables'!$N$1:$DN$1,0),FALSE),VLOOKUP($T283,Fe_Annuity_Tables,MATCH(CO$3+3,'Mortality Tables'!$N$1:$DN$1,0),FALSE)),"")</f>
        <v/>
      </c>
      <c r="CP283" s="685" t="str">
        <f>IFERROR((CO283+AY283*Contr_Rate)*(1+Inv_Return)*IF($D283=$C$1,VLOOKUP($T283,Male_Annuity_Tables,MATCH($BS$3+3,'Mortality Tables'!$N$1:$DN$1,0),FALSE),VLOOKUP($T283,Fe_Annuity_Tables,MATCH(CP$3+3,'Mortality Tables'!$N$1:$DN$1,0),FALSE)),"")</f>
        <v/>
      </c>
      <c r="CQ283" s="685" t="str">
        <f>IFERROR((CP283+AZ283*Contr_Rate)*(1+Inv_Return)*IF($D283=$C$1,VLOOKUP($T283,Male_Annuity_Tables,MATCH($BS$3+3,'Mortality Tables'!$N$1:$DN$1,0),FALSE),VLOOKUP($T283,Fe_Annuity_Tables,MATCH(CQ$3+3,'Mortality Tables'!$N$1:$DN$1,0),FALSE)),"")</f>
        <v/>
      </c>
      <c r="CR283" s="685" t="str">
        <f>IFERROR((CQ283+BA283*Contr_Rate)*(1+Inv_Return)*IF($D283=$C$1,VLOOKUP($T283,Male_Annuity_Tables,MATCH($BS$3+3,'Mortality Tables'!$N$1:$DN$1,0),FALSE),VLOOKUP($T283,Fe_Annuity_Tables,MATCH(CR$3+3,'Mortality Tables'!$N$1:$DN$1,0),FALSE)),"")</f>
        <v/>
      </c>
      <c r="CS283" s="685" t="str">
        <f>IFERROR((CR283+BB283*Contr_Rate)*(1+Inv_Return)*IF($D283=$C$1,VLOOKUP($T283,Male_Annuity_Tables,MATCH($BS$3+3,'Mortality Tables'!$N$1:$DN$1,0),FALSE),VLOOKUP($T283,Fe_Annuity_Tables,MATCH(CS$3+3,'Mortality Tables'!$N$1:$DN$1,0),FALSE)),"")</f>
        <v/>
      </c>
      <c r="CT283" s="685" t="str">
        <f>IFERROR((CS283+BC283*Contr_Rate)*(1+Inv_Return)*IF($D283=$C$1,VLOOKUP($T283,Male_Annuity_Tables,MATCH($BS$3+3,'Mortality Tables'!$N$1:$DN$1,0),FALSE),VLOOKUP($T283,Fe_Annuity_Tables,MATCH(CT$3+3,'Mortality Tables'!$N$1:$DN$1,0),FALSE)),"")</f>
        <v/>
      </c>
      <c r="CU283" s="685" t="str">
        <f>IFERROR((CT283+BD283*Contr_Rate)*(1+Inv_Return)*IF($D283=$C$1,VLOOKUP($T283,Male_Annuity_Tables,MATCH($BS$3+3,'Mortality Tables'!$N$1:$DN$1,0),FALSE),VLOOKUP($T283,Fe_Annuity_Tables,MATCH(CU$3+3,'Mortality Tables'!$N$1:$DN$1,0),FALSE)),"")</f>
        <v/>
      </c>
      <c r="CV283" s="685" t="str">
        <f>IFERROR((CU283+BE283*Contr_Rate)*(1+Inv_Return)*IF($D283=$C$1,VLOOKUP($T283,Male_Annuity_Tables,MATCH($BS$3+3,'Mortality Tables'!$N$1:$DN$1,0),FALSE),VLOOKUP($T283,Fe_Annuity_Tables,MATCH(CV$3+3,'Mortality Tables'!$N$1:$DN$1,0),FALSE)),"")</f>
        <v/>
      </c>
      <c r="CW283" s="685" t="str">
        <f>IFERROR((CV283+BF283*Contr_Rate)*(1+Inv_Return)*IF($D283=$C$1,VLOOKUP($T283,Male_Annuity_Tables,MATCH($BS$3+3,'Mortality Tables'!$N$1:$DN$1,0),FALSE),VLOOKUP($T283,Fe_Annuity_Tables,MATCH(CW$3+3,'Mortality Tables'!$N$1:$DN$1,0),FALSE)),"")</f>
        <v/>
      </c>
      <c r="CX283" s="685" t="str">
        <f>IFERROR((CW283+BG283*Contr_Rate)*(1+Inv_Return)*IF($D283=$C$1,VLOOKUP($T283,Male_Annuity_Tables,MATCH($BS$3+3,'Mortality Tables'!$N$1:$DN$1,0),FALSE),VLOOKUP($T283,Fe_Annuity_Tables,MATCH(CX$3+3,'Mortality Tables'!$N$1:$DN$1,0),FALSE)),"")</f>
        <v/>
      </c>
      <c r="CY283" s="685" t="str">
        <f>IFERROR((CX283+BH283*Contr_Rate)*(1+Inv_Return)*IF($D283=$C$1,VLOOKUP($T283,Male_Annuity_Tables,MATCH($BS$3+3,'Mortality Tables'!$N$1:$DN$1,0),FALSE),VLOOKUP($T283,Fe_Annuity_Tables,MATCH(CY$3+3,'Mortality Tables'!$N$1:$DN$1,0),FALSE)),"")</f>
        <v/>
      </c>
      <c r="CZ283" s="685" t="str">
        <f>IFERROR((CY283+BI283*Contr_Rate)*(1+Inv_Return)*IF($D283=$C$1,VLOOKUP($T283,Male_Annuity_Tables,MATCH($BS$3+3,'Mortality Tables'!$N$1:$DN$1,0),FALSE),VLOOKUP($T283,Fe_Annuity_Tables,MATCH(CZ$3+3,'Mortality Tables'!$N$1:$DN$1,0),FALSE)),"")</f>
        <v/>
      </c>
      <c r="DA283" s="685" t="str">
        <f>IFERROR((CZ283+BJ283*Contr_Rate)*(1+Inv_Return)*IF($D283=$C$1,VLOOKUP($T283,Male_Annuity_Tables,MATCH($BS$3+3,'Mortality Tables'!$N$1:$DN$1,0),FALSE),VLOOKUP($T283,Fe_Annuity_Tables,MATCH(DA$3+3,'Mortality Tables'!$N$1:$DN$1,0),FALSE)),"")</f>
        <v/>
      </c>
      <c r="DB283" s="685" t="str">
        <f>IFERROR((DA283+BK283*Contr_Rate)*(1+Inv_Return)*IF($D283=$C$1,VLOOKUP($T283,Male_Annuity_Tables,MATCH($BS$3+3,'Mortality Tables'!$N$1:$DN$1,0),FALSE),VLOOKUP($T283,Fe_Annuity_Tables,MATCH(DB$3+3,'Mortality Tables'!$N$1:$DN$1,0),FALSE)),"")</f>
        <v/>
      </c>
      <c r="DC283" s="685" t="str">
        <f>IFERROR((DB283+BL283*Contr_Rate)*(1+Inv_Return)*IF($D283=$C$1,VLOOKUP($T283,Male_Annuity_Tables,MATCH($BS$3+3,'Mortality Tables'!$N$1:$DN$1,0),FALSE),VLOOKUP($T283,Fe_Annuity_Tables,MATCH(DC$3+3,'Mortality Tables'!$N$1:$DN$1,0),FALSE)),"")</f>
        <v/>
      </c>
      <c r="DD283" s="685" t="str">
        <f>IFERROR((DC283+BM283*Contr_Rate)*(1+Inv_Return)*IF($D283=$C$1,VLOOKUP($T283,Male_Annuity_Tables,MATCH($BS$3+3,'Mortality Tables'!$N$1:$DN$1,0),FALSE),VLOOKUP($T283,Fe_Annuity_Tables,MATCH(DD$3+3,'Mortality Tables'!$N$1:$DN$1,0),FALSE)),"")</f>
        <v/>
      </c>
      <c r="DE283" s="685" t="str">
        <f>IFERROR((DD283+BN283*Contr_Rate)*(1+Inv_Return)*IF($D283=$C$1,VLOOKUP($T283,Male_Annuity_Tables,MATCH($BS$3+3,'Mortality Tables'!$N$1:$DN$1,0),FALSE),VLOOKUP($T283,Fe_Annuity_Tables,MATCH(DE$3+3,'Mortality Tables'!$N$1:$DN$1,0),FALSE)),"")</f>
        <v/>
      </c>
      <c r="DF283" s="685" t="str">
        <f>IFERROR((DE283+BO283*Contr_Rate)*(1+Inv_Return)*IF($D283=$C$1,VLOOKUP($T283,Male_Annuity_Tables,MATCH($BS$3+3,'Mortality Tables'!$N$1:$DN$1,0),FALSE),VLOOKUP($T283,Fe_Annuity_Tables,MATCH(DF$3+3,'Mortality Tables'!$N$1:$DN$1,0),FALSE)),"")</f>
        <v/>
      </c>
      <c r="DG283" s="685" t="str">
        <f>IFERROR((DF283+BP283*Contr_Rate)*(1+Inv_Return)*IF($D283=$C$1,VLOOKUP($T283,Male_Annuity_Tables,MATCH($BS$3+3,'Mortality Tables'!$N$1:$DN$1,0),FALSE),VLOOKUP($T283,Fe_Annuity_Tables,MATCH(DG$3+3,'Mortality Tables'!$N$1:$DN$1,0),FALSE)),"")</f>
        <v/>
      </c>
      <c r="DH283" s="685" t="str">
        <f>IFERROR((DG283+BQ283*Contr_Rate)*(1+Inv_Return)*IF($D283=$C$1,VLOOKUP($T283,Male_Annuity_Tables,MATCH($BS$3+3,'Mortality Tables'!$N$1:$DN$1,0),FALSE),VLOOKUP($T283,Fe_Annuity_Tables,MATCH(DH$3+3,'Mortality Tables'!$N$1:$DN$1,0),FALSE)),"")</f>
        <v/>
      </c>
      <c r="DJ283" s="686">
        <f t="shared" si="171"/>
        <v>5835042.2198580615</v>
      </c>
      <c r="DK283" s="680">
        <f t="shared" si="60"/>
        <v>8.0909277508679907</v>
      </c>
      <c r="DL283" s="686">
        <f t="shared" si="172"/>
        <v>483192.83124058234</v>
      </c>
      <c r="DM283" s="686">
        <f t="shared" si="132"/>
        <v>3881695.5545806857</v>
      </c>
      <c r="DN283" s="687">
        <f t="shared" si="173"/>
        <v>0.12447983734076706</v>
      </c>
      <c r="DP283" s="688">
        <f t="shared" si="174"/>
        <v>124187.39699119695</v>
      </c>
      <c r="DQ283" s="688">
        <f t="shared" si="175"/>
        <v>199313.85683939271</v>
      </c>
      <c r="DR283" s="688">
        <f t="shared" si="176"/>
        <v>273604.15572973585</v>
      </c>
    </row>
    <row r="284" spans="1:122" s="657" customFormat="1" ht="14.5">
      <c r="A284" s="675" t="s">
        <v>1636</v>
      </c>
      <c r="B284" s="675" t="s">
        <v>1637</v>
      </c>
      <c r="C284" s="675" t="s">
        <v>236</v>
      </c>
      <c r="D284" s="675" t="s">
        <v>60</v>
      </c>
      <c r="E284" s="676">
        <v>29669</v>
      </c>
      <c r="F284" s="677">
        <v>38827</v>
      </c>
      <c r="G284" s="677">
        <v>45231</v>
      </c>
      <c r="H284" s="678">
        <v>1136578</v>
      </c>
      <c r="I284" s="678">
        <v>99786.49</v>
      </c>
      <c r="J284" s="678">
        <v>73152.72</v>
      </c>
      <c r="K284" s="678"/>
      <c r="L284" s="678">
        <v>172939.21000000002</v>
      </c>
      <c r="M284" s="679">
        <f>IF(COUNTIF($A$4:A284,A284)=1,0,1)</f>
        <v>0</v>
      </c>
      <c r="N284" s="680" t="str">
        <f t="shared" si="165"/>
        <v>Okay</v>
      </c>
      <c r="O284" s="680" t="str">
        <f t="shared" si="166"/>
        <v>TRUE</v>
      </c>
      <c r="P284" s="680" t="b">
        <f t="shared" si="167"/>
        <v>1</v>
      </c>
      <c r="Q284" s="680" t="b">
        <f t="shared" si="76"/>
        <v>1</v>
      </c>
      <c r="R284" s="680" t="b">
        <f t="shared" si="77"/>
        <v>1</v>
      </c>
      <c r="S284" s="681">
        <f t="shared" si="168"/>
        <v>25.090410958904108</v>
      </c>
      <c r="T284" s="682">
        <f t="shared" si="78"/>
        <v>43</v>
      </c>
      <c r="U284" s="682">
        <f t="shared" si="161"/>
        <v>42</v>
      </c>
      <c r="V284" s="682">
        <f t="shared" si="79"/>
        <v>1.1643835616438356</v>
      </c>
      <c r="W284" s="682">
        <f t="shared" si="169"/>
        <v>17</v>
      </c>
      <c r="X284" s="683">
        <f t="shared" si="170"/>
        <v>2939966.5700000003</v>
      </c>
      <c r="Y284" s="684">
        <f t="shared" si="123"/>
        <v>2.2899999999999999E-3</v>
      </c>
      <c r="Z284" s="684">
        <f>IF($D284=$C$1,VLOOKUP($T284,Male_Annuity_Tables,MATCH($W284+2,'Mortality Tables'!$DS$1:$HT$1,0),FALSE),VLOOKUP($T284,Fe_Annuity_Tables,MATCH($W284+2,'Mortality Tables'!$M$1:$DN$1,0),FALSE))</f>
        <v>0.135883087888306</v>
      </c>
      <c r="AA284" s="664"/>
      <c r="AB284" s="685">
        <f t="shared" si="179"/>
        <v>1194486.6491</v>
      </c>
      <c r="AC284" s="685">
        <f t="shared" si="179"/>
        <v>1255345.7438716451</v>
      </c>
      <c r="AD284" s="685">
        <f t="shared" si="179"/>
        <v>1319305.6095219054</v>
      </c>
      <c r="AE284" s="685">
        <f t="shared" si="179"/>
        <v>1386524.2303270465</v>
      </c>
      <c r="AF284" s="685">
        <f t="shared" si="179"/>
        <v>1457167.6398622096</v>
      </c>
      <c r="AG284" s="685">
        <f t="shared" si="179"/>
        <v>1531410.3311131895</v>
      </c>
      <c r="AH284" s="685">
        <f t="shared" si="179"/>
        <v>1609435.6874834064</v>
      </c>
      <c r="AI284" s="685">
        <f t="shared" si="179"/>
        <v>1691436.4357606859</v>
      </c>
      <c r="AJ284" s="685">
        <f t="shared" si="179"/>
        <v>1777615.1221626929</v>
      </c>
      <c r="AK284" s="685">
        <f t="shared" si="179"/>
        <v>1868184.6126368821</v>
      </c>
      <c r="AL284" s="685">
        <f t="shared" si="179"/>
        <v>1963368.6186507314</v>
      </c>
      <c r="AM284" s="685">
        <f t="shared" si="179"/>
        <v>2063402.2497709861</v>
      </c>
      <c r="AN284" s="685">
        <f t="shared" si="179"/>
        <v>2168532.594396818</v>
      </c>
      <c r="AO284" s="685">
        <f t="shared" si="179"/>
        <v>2279019.3300813362</v>
      </c>
      <c r="AP284" s="685">
        <f t="shared" si="179"/>
        <v>2395135.3649489805</v>
      </c>
      <c r="AQ284" s="685">
        <f t="shared" si="179"/>
        <v>2517167.5117931305</v>
      </c>
      <c r="AR284" s="685">
        <f t="shared" si="178"/>
        <v>2645417.1965189907</v>
      </c>
      <c r="AS284" s="685" t="str">
        <f t="shared" si="178"/>
        <v/>
      </c>
      <c r="AT284" s="685" t="str">
        <f t="shared" si="178"/>
        <v/>
      </c>
      <c r="AU284" s="685" t="str">
        <f t="shared" si="178"/>
        <v/>
      </c>
      <c r="AV284" s="685" t="str">
        <f t="shared" si="163"/>
        <v/>
      </c>
      <c r="AW284" s="685" t="str">
        <f t="shared" si="163"/>
        <v/>
      </c>
      <c r="AX284" s="685" t="str">
        <f t="shared" si="163"/>
        <v/>
      </c>
      <c r="AY284" s="685" t="str">
        <f t="shared" si="163"/>
        <v/>
      </c>
      <c r="AZ284" s="685" t="str">
        <f t="shared" si="163"/>
        <v/>
      </c>
      <c r="BA284" s="685" t="str">
        <f t="shared" si="163"/>
        <v/>
      </c>
      <c r="BB284" s="685" t="str">
        <f t="shared" si="163"/>
        <v/>
      </c>
      <c r="BC284" s="685" t="str">
        <f t="shared" si="163"/>
        <v/>
      </c>
      <c r="BD284" s="685" t="str">
        <f t="shared" si="163"/>
        <v/>
      </c>
      <c r="BE284" s="685" t="str">
        <f t="shared" si="163"/>
        <v/>
      </c>
      <c r="BF284" s="685" t="str">
        <f t="shared" si="163"/>
        <v/>
      </c>
      <c r="BG284" s="685" t="str">
        <f t="shared" si="177"/>
        <v/>
      </c>
      <c r="BH284" s="685" t="str">
        <f t="shared" si="177"/>
        <v/>
      </c>
      <c r="BI284" s="685" t="str">
        <f t="shared" si="177"/>
        <v/>
      </c>
      <c r="BJ284" s="685" t="str">
        <f t="shared" si="177"/>
        <v/>
      </c>
      <c r="BK284" s="685" t="str">
        <f t="shared" si="177"/>
        <v/>
      </c>
      <c r="BL284" s="685" t="str">
        <f t="shared" si="177"/>
        <v/>
      </c>
      <c r="BM284" s="685" t="str">
        <f t="shared" si="177"/>
        <v/>
      </c>
      <c r="BN284" s="685" t="str">
        <f t="shared" si="177"/>
        <v/>
      </c>
      <c r="BO284" s="685" t="str">
        <f t="shared" si="180"/>
        <v/>
      </c>
      <c r="BP284" s="685" t="str">
        <f t="shared" si="180"/>
        <v/>
      </c>
      <c r="BQ284" s="685" t="str">
        <f t="shared" si="180"/>
        <v/>
      </c>
      <c r="BR284" s="529"/>
      <c r="BS284" s="685">
        <f>IFERROR(($L284+AB284*Contr_Rate)*(1+Inv_Return)*IF($D284=$C$1,VLOOKUP($T284,Male_Annuity_Tables,MATCH($BS$3+3,'Mortality Tables'!$N$1:$DN$1,0),FALSE),VLOOKUP($T284,Fe_Annuity_Tables,MATCH(BS$3+3,'Mortality Tables'!$N$1:$DN$1,0),FALSE)),"")</f>
        <v>463013.6565605324</v>
      </c>
      <c r="BT284" s="685">
        <f>IFERROR(($BS284+AC284*Contr_Rate)*(1+Inv_Return)*IF($D284=$C$1,VLOOKUP($T284,Male_Annuity_Tables,MATCH($BS$3+3,'Mortality Tables'!$N$1:$DN$1,0),FALSE),VLOOKUP($T284,Fe_Annuity_Tables,MATCH(BT$3+3,'Mortality Tables'!$N$1:$DN$1,0),FALSE)),"")</f>
        <v>620441.86877523351</v>
      </c>
      <c r="BU284" s="685">
        <f>IFERROR((BT284+AD284*Contr_Rate)*(1+Inv_Return)*IF($D284=$C$1,VLOOKUP($T284,Male_Annuity_Tables,MATCH($BS$3+3,'Mortality Tables'!$N$1:$DN$1,0),FALSE),VLOOKUP($T284,Fe_Annuity_Tables,MATCH(BU$3+3,'Mortality Tables'!$N$1:$DN$1,0),FALSE)),"")</f>
        <v>636644.7208582781</v>
      </c>
      <c r="BV284" s="685">
        <f>IFERROR((BU284+AE284*Contr_Rate)*(1+Inv_Return)*IF($D284=$C$1,VLOOKUP($T284,Male_Annuity_Tables,MATCH($BS$3+3,'Mortality Tables'!$N$1:$DN$1,0),FALSE),VLOOKUP($T284,Fe_Annuity_Tables,MATCH(BV$3+3,'Mortality Tables'!$N$1:$DN$1,0),FALSE)),"")</f>
        <v>558944.89649333048</v>
      </c>
      <c r="BW284" s="685">
        <f>IFERROR((BV284+AF284*Contr_Rate)*(1+Inv_Return)*IF($D284=$C$1,VLOOKUP($T284,Male_Annuity_Tables,MATCH($BS$3+3,'Mortality Tables'!$N$1:$DN$1,0),FALSE),VLOOKUP($T284,Fe_Annuity_Tables,MATCH(BW$3+3,'Mortality Tables'!$N$1:$DN$1,0),FALSE)),"")</f>
        <v>448240.42641676811</v>
      </c>
      <c r="BX284" s="685">
        <f>IFERROR((BW284+AG284*Contr_Rate)*(1+Inv_Return)*IF($D284=$C$1,VLOOKUP($T284,Male_Annuity_Tables,MATCH($BS$3+3,'Mortality Tables'!$N$1:$DN$1,0),FALSE),VLOOKUP($T284,Fe_Annuity_Tables,MATCH(BX$3+3,'Mortality Tables'!$N$1:$DN$1,0),FALSE)),"")</f>
        <v>346054.57184806379</v>
      </c>
      <c r="BY284" s="685">
        <f>IFERROR((BX284+AH284*Contr_Rate)*(1+Inv_Return)*IF($D284=$C$1,VLOOKUP($T284,Male_Annuity_Tables,MATCH($BS$3+3,'Mortality Tables'!$N$1:$DN$1,0),FALSE),VLOOKUP($T284,Fe_Annuity_Tables,MATCH(BY$3+3,'Mortality Tables'!$N$1:$DN$1,0),FALSE)),"")</f>
        <v>267681.94464801974</v>
      </c>
      <c r="BZ284" s="685">
        <f>IFERROR((BY284+AI284*Contr_Rate)*(1+Inv_Return)*IF($D284=$C$1,VLOOKUP($T284,Male_Annuity_Tables,MATCH($BS$3+3,'Mortality Tables'!$N$1:$DN$1,0),FALSE),VLOOKUP($T284,Fe_Annuity_Tables,MATCH(BZ$3+3,'Mortality Tables'!$N$1:$DN$1,0),FALSE)),"")</f>
        <v>224437.84396266265</v>
      </c>
      <c r="CA284" s="685">
        <f>IFERROR((BZ284+AJ284*Contr_Rate)*(1+Inv_Return)*IF($D284=$C$1,VLOOKUP($T284,Male_Annuity_Tables,MATCH($BS$3+3,'Mortality Tables'!$N$1:$DN$1,0),FALSE),VLOOKUP($T284,Fe_Annuity_Tables,MATCH(CA$3+3,'Mortality Tables'!$N$1:$DN$1,0),FALSE)),"")</f>
        <v>196662.38308880545</v>
      </c>
      <c r="CB284" s="685">
        <f>IFERROR((CA284+AK284*Contr_Rate)*(1+Inv_Return)*IF($D284=$C$1,VLOOKUP($T284,Male_Annuity_Tables,MATCH($BS$3+3,'Mortality Tables'!$N$1:$DN$1,0),FALSE),VLOOKUP($T284,Fe_Annuity_Tables,MATCH(CB$3+3,'Mortality Tables'!$N$1:$DN$1,0),FALSE)),"")</f>
        <v>176082.05726792582</v>
      </c>
      <c r="CC284" s="685">
        <f>IFERROR((CB284+AL284*Contr_Rate)*(1+Inv_Return)*IF($D284=$C$1,VLOOKUP($T284,Male_Annuity_Tables,MATCH($BS$3+3,'Mortality Tables'!$N$1:$DN$1,0),FALSE),VLOOKUP($T284,Fe_Annuity_Tables,MATCH(CC$3+3,'Mortality Tables'!$N$1:$DN$1,0),FALSE)),"")</f>
        <v>159387.21358755944</v>
      </c>
      <c r="CD284" s="685">
        <f>IFERROR((CC284+AM284*Contr_Rate)*(1+Inv_Return)*IF($D284=$C$1,VLOOKUP($T284,Male_Annuity_Tables,MATCH($BS$3+3,'Mortality Tables'!$N$1:$DN$1,0),FALSE),VLOOKUP($T284,Fe_Annuity_Tables,MATCH(CD$3+3,'Mortality Tables'!$N$1:$DN$1,0),FALSE)),"")</f>
        <v>145200.67033683119</v>
      </c>
      <c r="CE284" s="685">
        <f>IFERROR((CD284+AN284*Contr_Rate)*(1+Inv_Return)*IF($D284=$C$1,VLOOKUP($T284,Male_Annuity_Tables,MATCH($BS$3+3,'Mortality Tables'!$N$1:$DN$1,0),FALSE),VLOOKUP($T284,Fe_Annuity_Tables,MATCH(CE$3+3,'Mortality Tables'!$N$1:$DN$1,0),FALSE)),"")</f>
        <v>140235.84454370048</v>
      </c>
      <c r="CF284" s="685">
        <f>IFERROR((CE284+AO284*Contr_Rate)*(1+Inv_Return)*IF($D284=$C$1,VLOOKUP($T284,Male_Annuity_Tables,MATCH($BS$3+3,'Mortality Tables'!$N$1:$DN$1,0),FALSE),VLOOKUP($T284,Fe_Annuity_Tables,MATCH(CF$3+3,'Mortality Tables'!$N$1:$DN$1,0),FALSE)),"")</f>
        <v>137114.41897495702</v>
      </c>
      <c r="CG284" s="685">
        <f>IFERROR((CF284+AP284*Contr_Rate)*(1+Inv_Return)*IF($D284=$C$1,VLOOKUP($T284,Male_Annuity_Tables,MATCH($BS$3+3,'Mortality Tables'!$N$1:$DN$1,0),FALSE),VLOOKUP($T284,Fe_Annuity_Tables,MATCH(CG$3+3,'Mortality Tables'!$N$1:$DN$1,0),FALSE)),"")</f>
        <v>134389.00657713664</v>
      </c>
      <c r="CH284" s="685">
        <f>IFERROR((CG284+AQ284*Contr_Rate)*(1+Inv_Return)*IF($D284=$C$1,VLOOKUP($T284,Male_Annuity_Tables,MATCH($BS$3+3,'Mortality Tables'!$N$1:$DN$1,0),FALSE),VLOOKUP($T284,Fe_Annuity_Tables,MATCH(CH$3+3,'Mortality Tables'!$N$1:$DN$1,0),FALSE)),"")</f>
        <v>131778.98283182149</v>
      </c>
      <c r="CI284" s="685">
        <f>IFERROR((CH284+AR284*Contr_Rate)*(1+Inv_Return)*IF($D284=$C$1,VLOOKUP($T284,Male_Annuity_Tables,MATCH($BS$3+3,'Mortality Tables'!$N$1:$DN$1,0),FALSE),VLOOKUP($T284,Fe_Annuity_Tables,MATCH(CI$3+3,'Mortality Tables'!$N$1:$DN$1,0),FALSE)),"")</f>
        <v>129222.95690016256</v>
      </c>
      <c r="CJ284" s="685" t="str">
        <f>IFERROR((CI284+AS284*Contr_Rate)*(1+Inv_Return)*IF($D284=$C$1,VLOOKUP($T284,Male_Annuity_Tables,MATCH($BS$3+3,'Mortality Tables'!$N$1:$DN$1,0),FALSE),VLOOKUP($T284,Fe_Annuity_Tables,MATCH(CJ$3+3,'Mortality Tables'!$N$1:$DN$1,0),FALSE)),"")</f>
        <v/>
      </c>
      <c r="CK284" s="685" t="str">
        <f>IFERROR((CJ284+AT284*Contr_Rate)*(1+Inv_Return)*IF($D284=$C$1,VLOOKUP($T284,Male_Annuity_Tables,MATCH($BS$3+3,'Mortality Tables'!$N$1:$DN$1,0),FALSE),VLOOKUP($T284,Fe_Annuity_Tables,MATCH(CK$3+3,'Mortality Tables'!$N$1:$DN$1,0),FALSE)),"")</f>
        <v/>
      </c>
      <c r="CL284" s="685" t="str">
        <f>IFERROR((CK284+AU284*Contr_Rate)*(1+Inv_Return)*IF($D284=$C$1,VLOOKUP($T284,Male_Annuity_Tables,MATCH($BS$3+3,'Mortality Tables'!$N$1:$DN$1,0),FALSE),VLOOKUP($T284,Fe_Annuity_Tables,MATCH(CL$3+3,'Mortality Tables'!$N$1:$DN$1,0),FALSE)),"")</f>
        <v/>
      </c>
      <c r="CM284" s="685" t="str">
        <f>IFERROR((CL284+AV284*Contr_Rate)*(1+Inv_Return)*IF($D284=$C$1,VLOOKUP($T284,Male_Annuity_Tables,MATCH($BS$3+3,'Mortality Tables'!$N$1:$DN$1,0),FALSE),VLOOKUP($T284,Fe_Annuity_Tables,MATCH(CM$3+3,'Mortality Tables'!$N$1:$DN$1,0),FALSE)),"")</f>
        <v/>
      </c>
      <c r="CN284" s="685" t="str">
        <f>IFERROR((CM284+AW284*Contr_Rate)*(1+Inv_Return)*IF($D284=$C$1,VLOOKUP($T284,Male_Annuity_Tables,MATCH($BS$3+3,'Mortality Tables'!$N$1:$DN$1,0),FALSE),VLOOKUP($T284,Fe_Annuity_Tables,MATCH(CN$3+3,'Mortality Tables'!$N$1:$DN$1,0),FALSE)),"")</f>
        <v/>
      </c>
      <c r="CO284" s="685" t="str">
        <f>IFERROR((CN284+AX284*Contr_Rate)*(1+Inv_Return)*IF($D284=$C$1,VLOOKUP($T284,Male_Annuity_Tables,MATCH($BS$3+3,'Mortality Tables'!$N$1:$DN$1,0),FALSE),VLOOKUP($T284,Fe_Annuity_Tables,MATCH(CO$3+3,'Mortality Tables'!$N$1:$DN$1,0),FALSE)),"")</f>
        <v/>
      </c>
      <c r="CP284" s="685" t="str">
        <f>IFERROR((CO284+AY284*Contr_Rate)*(1+Inv_Return)*IF($D284=$C$1,VLOOKUP($T284,Male_Annuity_Tables,MATCH($BS$3+3,'Mortality Tables'!$N$1:$DN$1,0),FALSE),VLOOKUP($T284,Fe_Annuity_Tables,MATCH(CP$3+3,'Mortality Tables'!$N$1:$DN$1,0),FALSE)),"")</f>
        <v/>
      </c>
      <c r="CQ284" s="685" t="str">
        <f>IFERROR((CP284+AZ284*Contr_Rate)*(1+Inv_Return)*IF($D284=$C$1,VLOOKUP($T284,Male_Annuity_Tables,MATCH($BS$3+3,'Mortality Tables'!$N$1:$DN$1,0),FALSE),VLOOKUP($T284,Fe_Annuity_Tables,MATCH(CQ$3+3,'Mortality Tables'!$N$1:$DN$1,0),FALSE)),"")</f>
        <v/>
      </c>
      <c r="CR284" s="685" t="str">
        <f>IFERROR((CQ284+BA284*Contr_Rate)*(1+Inv_Return)*IF($D284=$C$1,VLOOKUP($T284,Male_Annuity_Tables,MATCH($BS$3+3,'Mortality Tables'!$N$1:$DN$1,0),FALSE),VLOOKUP($T284,Fe_Annuity_Tables,MATCH(CR$3+3,'Mortality Tables'!$N$1:$DN$1,0),FALSE)),"")</f>
        <v/>
      </c>
      <c r="CS284" s="685" t="str">
        <f>IFERROR((CR284+BB284*Contr_Rate)*(1+Inv_Return)*IF($D284=$C$1,VLOOKUP($T284,Male_Annuity_Tables,MATCH($BS$3+3,'Mortality Tables'!$N$1:$DN$1,0),FALSE),VLOOKUP($T284,Fe_Annuity_Tables,MATCH(CS$3+3,'Mortality Tables'!$N$1:$DN$1,0),FALSE)),"")</f>
        <v/>
      </c>
      <c r="CT284" s="685" t="str">
        <f>IFERROR((CS284+BC284*Contr_Rate)*(1+Inv_Return)*IF($D284=$C$1,VLOOKUP($T284,Male_Annuity_Tables,MATCH($BS$3+3,'Mortality Tables'!$N$1:$DN$1,0),FALSE),VLOOKUP($T284,Fe_Annuity_Tables,MATCH(CT$3+3,'Mortality Tables'!$N$1:$DN$1,0),FALSE)),"")</f>
        <v/>
      </c>
      <c r="CU284" s="685" t="str">
        <f>IFERROR((CT284+BD284*Contr_Rate)*(1+Inv_Return)*IF($D284=$C$1,VLOOKUP($T284,Male_Annuity_Tables,MATCH($BS$3+3,'Mortality Tables'!$N$1:$DN$1,0),FALSE),VLOOKUP($T284,Fe_Annuity_Tables,MATCH(CU$3+3,'Mortality Tables'!$N$1:$DN$1,0),FALSE)),"")</f>
        <v/>
      </c>
      <c r="CV284" s="685" t="str">
        <f>IFERROR((CU284+BE284*Contr_Rate)*(1+Inv_Return)*IF($D284=$C$1,VLOOKUP($T284,Male_Annuity_Tables,MATCH($BS$3+3,'Mortality Tables'!$N$1:$DN$1,0),FALSE),VLOOKUP($T284,Fe_Annuity_Tables,MATCH(CV$3+3,'Mortality Tables'!$N$1:$DN$1,0),FALSE)),"")</f>
        <v/>
      </c>
      <c r="CW284" s="685" t="str">
        <f>IFERROR((CV284+BF284*Contr_Rate)*(1+Inv_Return)*IF($D284=$C$1,VLOOKUP($T284,Male_Annuity_Tables,MATCH($BS$3+3,'Mortality Tables'!$N$1:$DN$1,0),FALSE),VLOOKUP($T284,Fe_Annuity_Tables,MATCH(CW$3+3,'Mortality Tables'!$N$1:$DN$1,0),FALSE)),"")</f>
        <v/>
      </c>
      <c r="CX284" s="685" t="str">
        <f>IFERROR((CW284+BG284*Contr_Rate)*(1+Inv_Return)*IF($D284=$C$1,VLOOKUP($T284,Male_Annuity_Tables,MATCH($BS$3+3,'Mortality Tables'!$N$1:$DN$1,0),FALSE),VLOOKUP($T284,Fe_Annuity_Tables,MATCH(CX$3+3,'Mortality Tables'!$N$1:$DN$1,0),FALSE)),"")</f>
        <v/>
      </c>
      <c r="CY284" s="685" t="str">
        <f>IFERROR((CX284+BH284*Contr_Rate)*(1+Inv_Return)*IF($D284=$C$1,VLOOKUP($T284,Male_Annuity_Tables,MATCH($BS$3+3,'Mortality Tables'!$N$1:$DN$1,0),FALSE),VLOOKUP($T284,Fe_Annuity_Tables,MATCH(CY$3+3,'Mortality Tables'!$N$1:$DN$1,0),FALSE)),"")</f>
        <v/>
      </c>
      <c r="CZ284" s="685" t="str">
        <f>IFERROR((CY284+BI284*Contr_Rate)*(1+Inv_Return)*IF($D284=$C$1,VLOOKUP($T284,Male_Annuity_Tables,MATCH($BS$3+3,'Mortality Tables'!$N$1:$DN$1,0),FALSE),VLOOKUP($T284,Fe_Annuity_Tables,MATCH(CZ$3+3,'Mortality Tables'!$N$1:$DN$1,0),FALSE)),"")</f>
        <v/>
      </c>
      <c r="DA284" s="685" t="str">
        <f>IFERROR((CZ284+BJ284*Contr_Rate)*(1+Inv_Return)*IF($D284=$C$1,VLOOKUP($T284,Male_Annuity_Tables,MATCH($BS$3+3,'Mortality Tables'!$N$1:$DN$1,0),FALSE),VLOOKUP($T284,Fe_Annuity_Tables,MATCH(DA$3+3,'Mortality Tables'!$N$1:$DN$1,0),FALSE)),"")</f>
        <v/>
      </c>
      <c r="DB284" s="685" t="str">
        <f>IFERROR((DA284+BK284*Contr_Rate)*(1+Inv_Return)*IF($D284=$C$1,VLOOKUP($T284,Male_Annuity_Tables,MATCH($BS$3+3,'Mortality Tables'!$N$1:$DN$1,0),FALSE),VLOOKUP($T284,Fe_Annuity_Tables,MATCH(DB$3+3,'Mortality Tables'!$N$1:$DN$1,0),FALSE)),"")</f>
        <v/>
      </c>
      <c r="DC284" s="685" t="str">
        <f>IFERROR((DB284+BL284*Contr_Rate)*(1+Inv_Return)*IF($D284=$C$1,VLOOKUP($T284,Male_Annuity_Tables,MATCH($BS$3+3,'Mortality Tables'!$N$1:$DN$1,0),FALSE),VLOOKUP($T284,Fe_Annuity_Tables,MATCH(DC$3+3,'Mortality Tables'!$N$1:$DN$1,0),FALSE)),"")</f>
        <v/>
      </c>
      <c r="DD284" s="685" t="str">
        <f>IFERROR((DC284+BM284*Contr_Rate)*(1+Inv_Return)*IF($D284=$C$1,VLOOKUP($T284,Male_Annuity_Tables,MATCH($BS$3+3,'Mortality Tables'!$N$1:$DN$1,0),FALSE),VLOOKUP($T284,Fe_Annuity_Tables,MATCH(DD$3+3,'Mortality Tables'!$N$1:$DN$1,0),FALSE)),"")</f>
        <v/>
      </c>
      <c r="DE284" s="685" t="str">
        <f>IFERROR((DD284+BN284*Contr_Rate)*(1+Inv_Return)*IF($D284=$C$1,VLOOKUP($T284,Male_Annuity_Tables,MATCH($BS$3+3,'Mortality Tables'!$N$1:$DN$1,0),FALSE),VLOOKUP($T284,Fe_Annuity_Tables,MATCH(DE$3+3,'Mortality Tables'!$N$1:$DN$1,0),FALSE)),"")</f>
        <v/>
      </c>
      <c r="DF284" s="685" t="str">
        <f>IFERROR((DE284+BO284*Contr_Rate)*(1+Inv_Return)*IF($D284=$C$1,VLOOKUP($T284,Male_Annuity_Tables,MATCH($BS$3+3,'Mortality Tables'!$N$1:$DN$1,0),FALSE),VLOOKUP($T284,Fe_Annuity_Tables,MATCH(DF$3+3,'Mortality Tables'!$N$1:$DN$1,0),FALSE)),"")</f>
        <v/>
      </c>
      <c r="DG284" s="685" t="str">
        <f>IFERROR((DF284+BP284*Contr_Rate)*(1+Inv_Return)*IF($D284=$C$1,VLOOKUP($T284,Male_Annuity_Tables,MATCH($BS$3+3,'Mortality Tables'!$N$1:$DN$1,0),FALSE),VLOOKUP($T284,Fe_Annuity_Tables,MATCH(DG$3+3,'Mortality Tables'!$N$1:$DN$1,0),FALSE)),"")</f>
        <v/>
      </c>
      <c r="DH284" s="685" t="str">
        <f>IFERROR((DG284+BQ284*Contr_Rate)*(1+Inv_Return)*IF($D284=$C$1,VLOOKUP($T284,Male_Annuity_Tables,MATCH($BS$3+3,'Mortality Tables'!$N$1:$DN$1,0),FALSE),VLOOKUP($T284,Fe_Annuity_Tables,MATCH(DH$3+3,'Mortality Tables'!$N$1:$DN$1,0),FALSE)),"")</f>
        <v/>
      </c>
      <c r="DJ284" s="686">
        <f t="shared" si="171"/>
        <v>636644.7208582781</v>
      </c>
      <c r="DK284" s="680">
        <f t="shared" si="60"/>
        <v>8.8017766057058875</v>
      </c>
      <c r="DL284" s="686">
        <f t="shared" si="172"/>
        <v>48462.030119979128</v>
      </c>
      <c r="DM284" s="686">
        <f t="shared" si="132"/>
        <v>2645417.1965189907</v>
      </c>
      <c r="DN284" s="687">
        <f t="shared" si="173"/>
        <v>1.8319239091568833E-2</v>
      </c>
      <c r="DP284" s="688">
        <f t="shared" si="174"/>
        <v>70353.304566574923</v>
      </c>
      <c r="DQ284" s="688">
        <f t="shared" si="175"/>
        <v>94273.970413856005</v>
      </c>
      <c r="DR284" s="688">
        <f t="shared" si="176"/>
        <v>96735.937077892348</v>
      </c>
    </row>
    <row r="285" spans="1:122" s="657" customFormat="1" ht="14.5">
      <c r="A285" s="675" t="s">
        <v>1638</v>
      </c>
      <c r="B285" s="675" t="s">
        <v>1639</v>
      </c>
      <c r="C285" s="675" t="s">
        <v>115</v>
      </c>
      <c r="D285" s="675" t="s">
        <v>61</v>
      </c>
      <c r="E285" s="676">
        <v>22735</v>
      </c>
      <c r="F285" s="677">
        <v>44335</v>
      </c>
      <c r="G285" s="677">
        <v>45339</v>
      </c>
      <c r="H285" s="678">
        <v>2708089</v>
      </c>
      <c r="I285" s="678">
        <v>166848.1</v>
      </c>
      <c r="J285" s="678">
        <v>235425.89</v>
      </c>
      <c r="K285" s="678">
        <v>6678.42</v>
      </c>
      <c r="L285" s="678">
        <v>408952.41</v>
      </c>
      <c r="M285" s="679">
        <f>IF(COUNTIF($A$4:A285,A285)=1,0,1)</f>
        <v>0</v>
      </c>
      <c r="N285" s="680" t="str">
        <f t="shared" si="165"/>
        <v>Okay</v>
      </c>
      <c r="O285" s="680" t="str">
        <f t="shared" si="166"/>
        <v>TRUE</v>
      </c>
      <c r="P285" s="680" t="b">
        <f t="shared" si="167"/>
        <v>1</v>
      </c>
      <c r="Q285" s="680" t="b">
        <f t="shared" si="76"/>
        <v>1</v>
      </c>
      <c r="R285" s="680" t="b">
        <f t="shared" si="77"/>
        <v>1</v>
      </c>
      <c r="S285" s="681">
        <f t="shared" si="168"/>
        <v>59.178082191780824</v>
      </c>
      <c r="T285" s="682">
        <f t="shared" si="78"/>
        <v>62</v>
      </c>
      <c r="U285" s="682">
        <f t="shared" si="161"/>
        <v>61</v>
      </c>
      <c r="V285" s="682">
        <f t="shared" si="79"/>
        <v>0.86849315068493149</v>
      </c>
      <c r="W285" s="682">
        <f t="shared" si="169"/>
        <v>0</v>
      </c>
      <c r="X285" s="683">
        <f t="shared" si="170"/>
        <v>0</v>
      </c>
      <c r="Y285" s="684">
        <f t="shared" si="123"/>
        <v>1.7059999999999999E-2</v>
      </c>
      <c r="Z285" s="684">
        <f>IF($D285=$C$1,VLOOKUP($T285,Male_Annuity_Tables,MATCH($W285+2,'Mortality Tables'!$DS$1:$HT$1,0),FALSE),VLOOKUP($T285,Fe_Annuity_Tables,MATCH($W285+2,'Mortality Tables'!$M$1:$DN$1,0),FALSE))</f>
        <v>1</v>
      </c>
      <c r="AA285" s="664"/>
      <c r="AB285" s="685" t="str">
        <f t="shared" si="179"/>
        <v/>
      </c>
      <c r="AC285" s="685" t="str">
        <f t="shared" si="179"/>
        <v/>
      </c>
      <c r="AD285" s="685" t="str">
        <f t="shared" si="179"/>
        <v/>
      </c>
      <c r="AE285" s="685" t="str">
        <f t="shared" si="179"/>
        <v/>
      </c>
      <c r="AF285" s="685" t="str">
        <f t="shared" si="179"/>
        <v/>
      </c>
      <c r="AG285" s="685" t="str">
        <f t="shared" si="179"/>
        <v/>
      </c>
      <c r="AH285" s="685" t="str">
        <f t="shared" si="179"/>
        <v/>
      </c>
      <c r="AI285" s="685" t="str">
        <f t="shared" si="179"/>
        <v/>
      </c>
      <c r="AJ285" s="685" t="str">
        <f t="shared" si="179"/>
        <v/>
      </c>
      <c r="AK285" s="685" t="str">
        <f t="shared" si="179"/>
        <v/>
      </c>
      <c r="AL285" s="685" t="str">
        <f t="shared" si="179"/>
        <v/>
      </c>
      <c r="AM285" s="685" t="str">
        <f t="shared" si="179"/>
        <v/>
      </c>
      <c r="AN285" s="685" t="str">
        <f t="shared" si="179"/>
        <v/>
      </c>
      <c r="AO285" s="685" t="str">
        <f t="shared" si="179"/>
        <v/>
      </c>
      <c r="AP285" s="685" t="str">
        <f t="shared" si="179"/>
        <v/>
      </c>
      <c r="AQ285" s="685" t="str">
        <f t="shared" si="179"/>
        <v/>
      </c>
      <c r="AR285" s="685" t="str">
        <f t="shared" si="178"/>
        <v/>
      </c>
      <c r="AS285" s="685" t="str">
        <f t="shared" si="178"/>
        <v/>
      </c>
      <c r="AT285" s="685" t="str">
        <f t="shared" si="178"/>
        <v/>
      </c>
      <c r="AU285" s="685" t="str">
        <f t="shared" si="178"/>
        <v/>
      </c>
      <c r="AV285" s="685" t="str">
        <f t="shared" si="163"/>
        <v/>
      </c>
      <c r="AW285" s="685" t="str">
        <f t="shared" si="163"/>
        <v/>
      </c>
      <c r="AX285" s="685" t="str">
        <f t="shared" si="163"/>
        <v/>
      </c>
      <c r="AY285" s="685" t="str">
        <f t="shared" si="163"/>
        <v/>
      </c>
      <c r="AZ285" s="685" t="str">
        <f t="shared" si="163"/>
        <v/>
      </c>
      <c r="BA285" s="685" t="str">
        <f t="shared" si="163"/>
        <v/>
      </c>
      <c r="BB285" s="685" t="str">
        <f t="shared" si="163"/>
        <v/>
      </c>
      <c r="BC285" s="685" t="str">
        <f t="shared" si="163"/>
        <v/>
      </c>
      <c r="BD285" s="685" t="str">
        <f t="shared" si="163"/>
        <v/>
      </c>
      <c r="BE285" s="685" t="str">
        <f t="shared" si="163"/>
        <v/>
      </c>
      <c r="BF285" s="685" t="str">
        <f t="shared" si="163"/>
        <v/>
      </c>
      <c r="BG285" s="685" t="str">
        <f t="shared" si="177"/>
        <v/>
      </c>
      <c r="BH285" s="685" t="str">
        <f t="shared" si="177"/>
        <v/>
      </c>
      <c r="BI285" s="685" t="str">
        <f t="shared" si="177"/>
        <v/>
      </c>
      <c r="BJ285" s="685" t="str">
        <f t="shared" si="177"/>
        <v/>
      </c>
      <c r="BK285" s="685" t="str">
        <f t="shared" si="177"/>
        <v/>
      </c>
      <c r="BL285" s="685" t="str">
        <f t="shared" si="177"/>
        <v/>
      </c>
      <c r="BM285" s="685" t="str">
        <f t="shared" si="177"/>
        <v/>
      </c>
      <c r="BN285" s="685" t="str">
        <f t="shared" si="177"/>
        <v/>
      </c>
      <c r="BO285" s="685" t="str">
        <f t="shared" si="180"/>
        <v/>
      </c>
      <c r="BP285" s="685" t="str">
        <f t="shared" si="180"/>
        <v/>
      </c>
      <c r="BQ285" s="685" t="str">
        <f t="shared" si="180"/>
        <v/>
      </c>
      <c r="BR285" s="529"/>
      <c r="BS285" s="685" t="str">
        <f>IFERROR(($L285+AB285*Contr_Rate)*(1+Inv_Return)*IF($D285=$C$1,VLOOKUP($T285,Male_Annuity_Tables,MATCH($BS$3+3,'Mortality Tables'!$N$1:$DN$1,0),FALSE),VLOOKUP($T285,Fe_Annuity_Tables,MATCH(BS$3+3,'Mortality Tables'!$N$1:$DN$1,0),FALSE)),"")</f>
        <v/>
      </c>
      <c r="BT285" s="685" t="str">
        <f>IFERROR(($BS285+AC285*Contr_Rate)*(1+Inv_Return)*IF($D285=$C$1,VLOOKUP($T285,Male_Annuity_Tables,MATCH($BS$3+3,'Mortality Tables'!$N$1:$DN$1,0),FALSE),VLOOKUP($T285,Fe_Annuity_Tables,MATCH(BT$3+3,'Mortality Tables'!$N$1:$DN$1,0),FALSE)),"")</f>
        <v/>
      </c>
      <c r="BU285" s="685" t="str">
        <f>IFERROR((BT285+AD285*Contr_Rate)*(1+Inv_Return)*IF($D285=$C$1,VLOOKUP($T285,Male_Annuity_Tables,MATCH($BS$3+3,'Mortality Tables'!$N$1:$DN$1,0),FALSE),VLOOKUP($T285,Fe_Annuity_Tables,MATCH(BU$3+3,'Mortality Tables'!$N$1:$DN$1,0),FALSE)),"")</f>
        <v/>
      </c>
      <c r="BV285" s="685" t="str">
        <f>IFERROR((BU285+AE285*Contr_Rate)*(1+Inv_Return)*IF($D285=$C$1,VLOOKUP($T285,Male_Annuity_Tables,MATCH($BS$3+3,'Mortality Tables'!$N$1:$DN$1,0),FALSE),VLOOKUP($T285,Fe_Annuity_Tables,MATCH(BV$3+3,'Mortality Tables'!$N$1:$DN$1,0),FALSE)),"")</f>
        <v/>
      </c>
      <c r="BW285" s="685" t="str">
        <f>IFERROR((BV285+AF285*Contr_Rate)*(1+Inv_Return)*IF($D285=$C$1,VLOOKUP($T285,Male_Annuity_Tables,MATCH($BS$3+3,'Mortality Tables'!$N$1:$DN$1,0),FALSE),VLOOKUP($T285,Fe_Annuity_Tables,MATCH(BW$3+3,'Mortality Tables'!$N$1:$DN$1,0),FALSE)),"")</f>
        <v/>
      </c>
      <c r="BX285" s="685" t="str">
        <f>IFERROR((BW285+AG285*Contr_Rate)*(1+Inv_Return)*IF($D285=$C$1,VLOOKUP($T285,Male_Annuity_Tables,MATCH($BS$3+3,'Mortality Tables'!$N$1:$DN$1,0),FALSE),VLOOKUP($T285,Fe_Annuity_Tables,MATCH(BX$3+3,'Mortality Tables'!$N$1:$DN$1,0),FALSE)),"")</f>
        <v/>
      </c>
      <c r="BY285" s="685" t="str">
        <f>IFERROR((BX285+AH285*Contr_Rate)*(1+Inv_Return)*IF($D285=$C$1,VLOOKUP($T285,Male_Annuity_Tables,MATCH($BS$3+3,'Mortality Tables'!$N$1:$DN$1,0),FALSE),VLOOKUP($T285,Fe_Annuity_Tables,MATCH(BY$3+3,'Mortality Tables'!$N$1:$DN$1,0),FALSE)),"")</f>
        <v/>
      </c>
      <c r="BZ285" s="685" t="str">
        <f>IFERROR((BY285+AI285*Contr_Rate)*(1+Inv_Return)*IF($D285=$C$1,VLOOKUP($T285,Male_Annuity_Tables,MATCH($BS$3+3,'Mortality Tables'!$N$1:$DN$1,0),FALSE),VLOOKUP($T285,Fe_Annuity_Tables,MATCH(BZ$3+3,'Mortality Tables'!$N$1:$DN$1,0),FALSE)),"")</f>
        <v/>
      </c>
      <c r="CA285" s="685" t="str">
        <f>IFERROR((BZ285+AJ285*Contr_Rate)*(1+Inv_Return)*IF($D285=$C$1,VLOOKUP($T285,Male_Annuity_Tables,MATCH($BS$3+3,'Mortality Tables'!$N$1:$DN$1,0),FALSE),VLOOKUP($T285,Fe_Annuity_Tables,MATCH(CA$3+3,'Mortality Tables'!$N$1:$DN$1,0),FALSE)),"")</f>
        <v/>
      </c>
      <c r="CB285" s="685" t="str">
        <f>IFERROR((CA285+AK285*Contr_Rate)*(1+Inv_Return)*IF($D285=$C$1,VLOOKUP($T285,Male_Annuity_Tables,MATCH($BS$3+3,'Mortality Tables'!$N$1:$DN$1,0),FALSE),VLOOKUP($T285,Fe_Annuity_Tables,MATCH(CB$3+3,'Mortality Tables'!$N$1:$DN$1,0),FALSE)),"")</f>
        <v/>
      </c>
      <c r="CC285" s="685" t="str">
        <f>IFERROR((CB285+AL285*Contr_Rate)*(1+Inv_Return)*IF($D285=$C$1,VLOOKUP($T285,Male_Annuity_Tables,MATCH($BS$3+3,'Mortality Tables'!$N$1:$DN$1,0),FALSE),VLOOKUP($T285,Fe_Annuity_Tables,MATCH(CC$3+3,'Mortality Tables'!$N$1:$DN$1,0),FALSE)),"")</f>
        <v/>
      </c>
      <c r="CD285" s="685" t="str">
        <f>IFERROR((CC285+AM285*Contr_Rate)*(1+Inv_Return)*IF($D285=$C$1,VLOOKUP($T285,Male_Annuity_Tables,MATCH($BS$3+3,'Mortality Tables'!$N$1:$DN$1,0),FALSE),VLOOKUP($T285,Fe_Annuity_Tables,MATCH(CD$3+3,'Mortality Tables'!$N$1:$DN$1,0),FALSE)),"")</f>
        <v/>
      </c>
      <c r="CE285" s="685" t="str">
        <f>IFERROR((CD285+AN285*Contr_Rate)*(1+Inv_Return)*IF($D285=$C$1,VLOOKUP($T285,Male_Annuity_Tables,MATCH($BS$3+3,'Mortality Tables'!$N$1:$DN$1,0),FALSE),VLOOKUP($T285,Fe_Annuity_Tables,MATCH(CE$3+3,'Mortality Tables'!$N$1:$DN$1,0),FALSE)),"")</f>
        <v/>
      </c>
      <c r="CF285" s="685" t="str">
        <f>IFERROR((CE285+AO285*Contr_Rate)*(1+Inv_Return)*IF($D285=$C$1,VLOOKUP($T285,Male_Annuity_Tables,MATCH($BS$3+3,'Mortality Tables'!$N$1:$DN$1,0),FALSE),VLOOKUP($T285,Fe_Annuity_Tables,MATCH(CF$3+3,'Mortality Tables'!$N$1:$DN$1,0),FALSE)),"")</f>
        <v/>
      </c>
      <c r="CG285" s="685" t="str">
        <f>IFERROR((CF285+AP285*Contr_Rate)*(1+Inv_Return)*IF($D285=$C$1,VLOOKUP($T285,Male_Annuity_Tables,MATCH($BS$3+3,'Mortality Tables'!$N$1:$DN$1,0),FALSE),VLOOKUP($T285,Fe_Annuity_Tables,MATCH(CG$3+3,'Mortality Tables'!$N$1:$DN$1,0),FALSE)),"")</f>
        <v/>
      </c>
      <c r="CH285" s="685" t="str">
        <f>IFERROR((CG285+AQ285*Contr_Rate)*(1+Inv_Return)*IF($D285=$C$1,VLOOKUP($T285,Male_Annuity_Tables,MATCH($BS$3+3,'Mortality Tables'!$N$1:$DN$1,0),FALSE),VLOOKUP($T285,Fe_Annuity_Tables,MATCH(CH$3+3,'Mortality Tables'!$N$1:$DN$1,0),FALSE)),"")</f>
        <v/>
      </c>
      <c r="CI285" s="685" t="str">
        <f>IFERROR((CH285+AR285*Contr_Rate)*(1+Inv_Return)*IF($D285=$C$1,VLOOKUP($T285,Male_Annuity_Tables,MATCH($BS$3+3,'Mortality Tables'!$N$1:$DN$1,0),FALSE),VLOOKUP($T285,Fe_Annuity_Tables,MATCH(CI$3+3,'Mortality Tables'!$N$1:$DN$1,0),FALSE)),"")</f>
        <v/>
      </c>
      <c r="CJ285" s="685" t="str">
        <f>IFERROR((CI285+AS285*Contr_Rate)*(1+Inv_Return)*IF($D285=$C$1,VLOOKUP($T285,Male_Annuity_Tables,MATCH($BS$3+3,'Mortality Tables'!$N$1:$DN$1,0),FALSE),VLOOKUP($T285,Fe_Annuity_Tables,MATCH(CJ$3+3,'Mortality Tables'!$N$1:$DN$1,0),FALSE)),"")</f>
        <v/>
      </c>
      <c r="CK285" s="685" t="str">
        <f>IFERROR((CJ285+AT285*Contr_Rate)*(1+Inv_Return)*IF($D285=$C$1,VLOOKUP($T285,Male_Annuity_Tables,MATCH($BS$3+3,'Mortality Tables'!$N$1:$DN$1,0),FALSE),VLOOKUP($T285,Fe_Annuity_Tables,MATCH(CK$3+3,'Mortality Tables'!$N$1:$DN$1,0),FALSE)),"")</f>
        <v/>
      </c>
      <c r="CL285" s="685" t="str">
        <f>IFERROR((CK285+AU285*Contr_Rate)*(1+Inv_Return)*IF($D285=$C$1,VLOOKUP($T285,Male_Annuity_Tables,MATCH($BS$3+3,'Mortality Tables'!$N$1:$DN$1,0),FALSE),VLOOKUP($T285,Fe_Annuity_Tables,MATCH(CL$3+3,'Mortality Tables'!$N$1:$DN$1,0),FALSE)),"")</f>
        <v/>
      </c>
      <c r="CM285" s="685" t="str">
        <f>IFERROR((CL285+AV285*Contr_Rate)*(1+Inv_Return)*IF($D285=$C$1,VLOOKUP($T285,Male_Annuity_Tables,MATCH($BS$3+3,'Mortality Tables'!$N$1:$DN$1,0),FALSE),VLOOKUP($T285,Fe_Annuity_Tables,MATCH(CM$3+3,'Mortality Tables'!$N$1:$DN$1,0),FALSE)),"")</f>
        <v/>
      </c>
      <c r="CN285" s="685" t="str">
        <f>IFERROR((CM285+AW285*Contr_Rate)*(1+Inv_Return)*IF($D285=$C$1,VLOOKUP($T285,Male_Annuity_Tables,MATCH($BS$3+3,'Mortality Tables'!$N$1:$DN$1,0),FALSE),VLOOKUP($T285,Fe_Annuity_Tables,MATCH(CN$3+3,'Mortality Tables'!$N$1:$DN$1,0),FALSE)),"")</f>
        <v/>
      </c>
      <c r="CO285" s="685" t="str">
        <f>IFERROR((CN285+AX285*Contr_Rate)*(1+Inv_Return)*IF($D285=$C$1,VLOOKUP($T285,Male_Annuity_Tables,MATCH($BS$3+3,'Mortality Tables'!$N$1:$DN$1,0),FALSE),VLOOKUP($T285,Fe_Annuity_Tables,MATCH(CO$3+3,'Mortality Tables'!$N$1:$DN$1,0),FALSE)),"")</f>
        <v/>
      </c>
      <c r="CP285" s="685" t="str">
        <f>IFERROR((CO285+AY285*Contr_Rate)*(1+Inv_Return)*IF($D285=$C$1,VLOOKUP($T285,Male_Annuity_Tables,MATCH($BS$3+3,'Mortality Tables'!$N$1:$DN$1,0),FALSE),VLOOKUP($T285,Fe_Annuity_Tables,MATCH(CP$3+3,'Mortality Tables'!$N$1:$DN$1,0),FALSE)),"")</f>
        <v/>
      </c>
      <c r="CQ285" s="685" t="str">
        <f>IFERROR((CP285+AZ285*Contr_Rate)*(1+Inv_Return)*IF($D285=$C$1,VLOOKUP($T285,Male_Annuity_Tables,MATCH($BS$3+3,'Mortality Tables'!$N$1:$DN$1,0),FALSE),VLOOKUP($T285,Fe_Annuity_Tables,MATCH(CQ$3+3,'Mortality Tables'!$N$1:$DN$1,0),FALSE)),"")</f>
        <v/>
      </c>
      <c r="CR285" s="685" t="str">
        <f>IFERROR((CQ285+BA285*Contr_Rate)*(1+Inv_Return)*IF($D285=$C$1,VLOOKUP($T285,Male_Annuity_Tables,MATCH($BS$3+3,'Mortality Tables'!$N$1:$DN$1,0),FALSE),VLOOKUP($T285,Fe_Annuity_Tables,MATCH(CR$3+3,'Mortality Tables'!$N$1:$DN$1,0),FALSE)),"")</f>
        <v/>
      </c>
      <c r="CS285" s="685" t="str">
        <f>IFERROR((CR285+BB285*Contr_Rate)*(1+Inv_Return)*IF($D285=$C$1,VLOOKUP($T285,Male_Annuity_Tables,MATCH($BS$3+3,'Mortality Tables'!$N$1:$DN$1,0),FALSE),VLOOKUP($T285,Fe_Annuity_Tables,MATCH(CS$3+3,'Mortality Tables'!$N$1:$DN$1,0),FALSE)),"")</f>
        <v/>
      </c>
      <c r="CT285" s="685" t="str">
        <f>IFERROR((CS285+BC285*Contr_Rate)*(1+Inv_Return)*IF($D285=$C$1,VLOOKUP($T285,Male_Annuity_Tables,MATCH($BS$3+3,'Mortality Tables'!$N$1:$DN$1,0),FALSE),VLOOKUP($T285,Fe_Annuity_Tables,MATCH(CT$3+3,'Mortality Tables'!$N$1:$DN$1,0),FALSE)),"")</f>
        <v/>
      </c>
      <c r="CU285" s="685" t="str">
        <f>IFERROR((CT285+BD285*Contr_Rate)*(1+Inv_Return)*IF($D285=$C$1,VLOOKUP($T285,Male_Annuity_Tables,MATCH($BS$3+3,'Mortality Tables'!$N$1:$DN$1,0),FALSE),VLOOKUP($T285,Fe_Annuity_Tables,MATCH(CU$3+3,'Mortality Tables'!$N$1:$DN$1,0),FALSE)),"")</f>
        <v/>
      </c>
      <c r="CV285" s="685" t="str">
        <f>IFERROR((CU285+BE285*Contr_Rate)*(1+Inv_Return)*IF($D285=$C$1,VLOOKUP($T285,Male_Annuity_Tables,MATCH($BS$3+3,'Mortality Tables'!$N$1:$DN$1,0),FALSE),VLOOKUP($T285,Fe_Annuity_Tables,MATCH(CV$3+3,'Mortality Tables'!$N$1:$DN$1,0),FALSE)),"")</f>
        <v/>
      </c>
      <c r="CW285" s="685" t="str">
        <f>IFERROR((CV285+BF285*Contr_Rate)*(1+Inv_Return)*IF($D285=$C$1,VLOOKUP($T285,Male_Annuity_Tables,MATCH($BS$3+3,'Mortality Tables'!$N$1:$DN$1,0),FALSE),VLOOKUP($T285,Fe_Annuity_Tables,MATCH(CW$3+3,'Mortality Tables'!$N$1:$DN$1,0),FALSE)),"")</f>
        <v/>
      </c>
      <c r="CX285" s="685" t="str">
        <f>IFERROR((CW285+BG285*Contr_Rate)*(1+Inv_Return)*IF($D285=$C$1,VLOOKUP($T285,Male_Annuity_Tables,MATCH($BS$3+3,'Mortality Tables'!$N$1:$DN$1,0),FALSE),VLOOKUP($T285,Fe_Annuity_Tables,MATCH(CX$3+3,'Mortality Tables'!$N$1:$DN$1,0),FALSE)),"")</f>
        <v/>
      </c>
      <c r="CY285" s="685" t="str">
        <f>IFERROR((CX285+BH285*Contr_Rate)*(1+Inv_Return)*IF($D285=$C$1,VLOOKUP($T285,Male_Annuity_Tables,MATCH($BS$3+3,'Mortality Tables'!$N$1:$DN$1,0),FALSE),VLOOKUP($T285,Fe_Annuity_Tables,MATCH(CY$3+3,'Mortality Tables'!$N$1:$DN$1,0),FALSE)),"")</f>
        <v/>
      </c>
      <c r="CZ285" s="685" t="str">
        <f>IFERROR((CY285+BI285*Contr_Rate)*(1+Inv_Return)*IF($D285=$C$1,VLOOKUP($T285,Male_Annuity_Tables,MATCH($BS$3+3,'Mortality Tables'!$N$1:$DN$1,0),FALSE),VLOOKUP($T285,Fe_Annuity_Tables,MATCH(CZ$3+3,'Mortality Tables'!$N$1:$DN$1,0),FALSE)),"")</f>
        <v/>
      </c>
      <c r="DA285" s="685" t="str">
        <f>IFERROR((CZ285+BJ285*Contr_Rate)*(1+Inv_Return)*IF($D285=$C$1,VLOOKUP($T285,Male_Annuity_Tables,MATCH($BS$3+3,'Mortality Tables'!$N$1:$DN$1,0),FALSE),VLOOKUP($T285,Fe_Annuity_Tables,MATCH(DA$3+3,'Mortality Tables'!$N$1:$DN$1,0),FALSE)),"")</f>
        <v/>
      </c>
      <c r="DB285" s="685" t="str">
        <f>IFERROR((DA285+BK285*Contr_Rate)*(1+Inv_Return)*IF($D285=$C$1,VLOOKUP($T285,Male_Annuity_Tables,MATCH($BS$3+3,'Mortality Tables'!$N$1:$DN$1,0),FALSE),VLOOKUP($T285,Fe_Annuity_Tables,MATCH(DB$3+3,'Mortality Tables'!$N$1:$DN$1,0),FALSE)),"")</f>
        <v/>
      </c>
      <c r="DC285" s="685" t="str">
        <f>IFERROR((DB285+BL285*Contr_Rate)*(1+Inv_Return)*IF($D285=$C$1,VLOOKUP($T285,Male_Annuity_Tables,MATCH($BS$3+3,'Mortality Tables'!$N$1:$DN$1,0),FALSE),VLOOKUP($T285,Fe_Annuity_Tables,MATCH(DC$3+3,'Mortality Tables'!$N$1:$DN$1,0),FALSE)),"")</f>
        <v/>
      </c>
      <c r="DD285" s="685" t="str">
        <f>IFERROR((DC285+BM285*Contr_Rate)*(1+Inv_Return)*IF($D285=$C$1,VLOOKUP($T285,Male_Annuity_Tables,MATCH($BS$3+3,'Mortality Tables'!$N$1:$DN$1,0),FALSE),VLOOKUP($T285,Fe_Annuity_Tables,MATCH(DD$3+3,'Mortality Tables'!$N$1:$DN$1,0),FALSE)),"")</f>
        <v/>
      </c>
      <c r="DE285" s="685" t="str">
        <f>IFERROR((DD285+BN285*Contr_Rate)*(1+Inv_Return)*IF($D285=$C$1,VLOOKUP($T285,Male_Annuity_Tables,MATCH($BS$3+3,'Mortality Tables'!$N$1:$DN$1,0),FALSE),VLOOKUP($T285,Fe_Annuity_Tables,MATCH(DE$3+3,'Mortality Tables'!$N$1:$DN$1,0),FALSE)),"")</f>
        <v/>
      </c>
      <c r="DF285" s="685" t="str">
        <f>IFERROR((DE285+BO285*Contr_Rate)*(1+Inv_Return)*IF($D285=$C$1,VLOOKUP($T285,Male_Annuity_Tables,MATCH($BS$3+3,'Mortality Tables'!$N$1:$DN$1,0),FALSE),VLOOKUP($T285,Fe_Annuity_Tables,MATCH(DF$3+3,'Mortality Tables'!$N$1:$DN$1,0),FALSE)),"")</f>
        <v/>
      </c>
      <c r="DG285" s="685" t="str">
        <f>IFERROR((DF285+BP285*Contr_Rate)*(1+Inv_Return)*IF($D285=$C$1,VLOOKUP($T285,Male_Annuity_Tables,MATCH($BS$3+3,'Mortality Tables'!$N$1:$DN$1,0),FALSE),VLOOKUP($T285,Fe_Annuity_Tables,MATCH(DG$3+3,'Mortality Tables'!$N$1:$DN$1,0),FALSE)),"")</f>
        <v/>
      </c>
      <c r="DH285" s="685" t="str">
        <f>IFERROR((DG285+BQ285*Contr_Rate)*(1+Inv_Return)*IF($D285=$C$1,VLOOKUP($T285,Male_Annuity_Tables,MATCH($BS$3+3,'Mortality Tables'!$N$1:$DN$1,0),FALSE),VLOOKUP($T285,Fe_Annuity_Tables,MATCH(DH$3+3,'Mortality Tables'!$N$1:$DN$1,0),FALSE)),"")</f>
        <v/>
      </c>
      <c r="DJ285" s="686">
        <f t="shared" si="171"/>
        <v>0</v>
      </c>
      <c r="DK285" s="680">
        <f t="shared" si="60"/>
        <v>8.0909277508679907</v>
      </c>
      <c r="DL285" s="686">
        <f t="shared" si="172"/>
        <v>0</v>
      </c>
      <c r="DM285" s="686">
        <f t="shared" si="132"/>
        <v>0</v>
      </c>
      <c r="DN285" s="687" t="str">
        <f t="shared" si="173"/>
        <v/>
      </c>
      <c r="DP285" s="688" t="str">
        <f t="shared" si="174"/>
        <v/>
      </c>
      <c r="DQ285" s="688" t="str">
        <f t="shared" si="175"/>
        <v/>
      </c>
      <c r="DR285" s="688" t="str">
        <f t="shared" si="176"/>
        <v/>
      </c>
    </row>
    <row r="286" spans="1:122" s="657" customFormat="1" ht="14.5">
      <c r="A286" s="675" t="s">
        <v>1640</v>
      </c>
      <c r="B286" s="675" t="s">
        <v>1641</v>
      </c>
      <c r="C286" s="675" t="s">
        <v>116</v>
      </c>
      <c r="D286" s="675" t="s">
        <v>60</v>
      </c>
      <c r="E286" s="676">
        <v>30075</v>
      </c>
      <c r="F286" s="677">
        <v>38369</v>
      </c>
      <c r="G286" s="677">
        <v>39915</v>
      </c>
      <c r="H286" s="678">
        <v>1037311</v>
      </c>
      <c r="I286" s="678">
        <v>100303.96</v>
      </c>
      <c r="J286" s="678">
        <v>53750.34</v>
      </c>
      <c r="K286" s="678">
        <v>40458.230000000003</v>
      </c>
      <c r="L286" s="678">
        <v>194512.53</v>
      </c>
      <c r="M286" s="679">
        <f>IF(COUNTIF($A$4:A286,A286)=1,0,1)</f>
        <v>0</v>
      </c>
      <c r="N286" s="680" t="str">
        <f t="shared" si="165"/>
        <v>Okay</v>
      </c>
      <c r="O286" s="680" t="str">
        <f t="shared" si="166"/>
        <v>TRUE</v>
      </c>
      <c r="P286" s="680" t="b">
        <f t="shared" si="167"/>
        <v>1</v>
      </c>
      <c r="Q286" s="680" t="b">
        <f t="shared" si="76"/>
        <v>1</v>
      </c>
      <c r="R286" s="680" t="b">
        <f t="shared" si="77"/>
        <v>1</v>
      </c>
      <c r="S286" s="681">
        <f t="shared" si="168"/>
        <v>22.723287671232878</v>
      </c>
      <c r="T286" s="682">
        <f t="shared" si="78"/>
        <v>42</v>
      </c>
      <c r="U286" s="682">
        <f t="shared" si="161"/>
        <v>26</v>
      </c>
      <c r="V286" s="682">
        <f t="shared" si="79"/>
        <v>15.728767123287671</v>
      </c>
      <c r="W286" s="682">
        <f t="shared" si="169"/>
        <v>18</v>
      </c>
      <c r="X286" s="683">
        <f t="shared" si="170"/>
        <v>3501225.54</v>
      </c>
      <c r="Y286" s="684">
        <f t="shared" si="123"/>
        <v>2.16E-3</v>
      </c>
      <c r="Z286" s="684">
        <f>IF($D286=$C$1,VLOOKUP($T286,Male_Annuity_Tables,MATCH($W286+2,'Mortality Tables'!$DS$1:$HT$1,0),FALSE),VLOOKUP($T286,Fe_Annuity_Tables,MATCH($W286+2,'Mortality Tables'!$M$1:$DN$1,0),FALSE))</f>
        <v>0.11525114335569715</v>
      </c>
      <c r="AA286" s="664"/>
      <c r="AB286" s="685">
        <f t="shared" si="179"/>
        <v>1090161.99545</v>
      </c>
      <c r="AC286" s="685">
        <f t="shared" si="179"/>
        <v>1145705.7491181777</v>
      </c>
      <c r="AD286" s="685">
        <f t="shared" si="179"/>
        <v>1204079.4570357488</v>
      </c>
      <c r="AE286" s="685">
        <f t="shared" si="179"/>
        <v>1265427.3053717201</v>
      </c>
      <c r="AF286" s="685">
        <f t="shared" si="179"/>
        <v>1329900.8265804092</v>
      </c>
      <c r="AG286" s="685">
        <f t="shared" si="179"/>
        <v>1397659.2736946815</v>
      </c>
      <c r="AH286" s="685">
        <f t="shared" si="179"/>
        <v>1468870.0136894253</v>
      </c>
      <c r="AI286" s="685">
        <f t="shared" si="179"/>
        <v>1543708.9408869017</v>
      </c>
      <c r="AJ286" s="685">
        <f t="shared" si="179"/>
        <v>1622360.9114250895</v>
      </c>
      <c r="AK286" s="685">
        <f t="shared" si="179"/>
        <v>1705020.1998621977</v>
      </c>
      <c r="AL286" s="685">
        <f t="shared" si="179"/>
        <v>1791890.9790451766</v>
      </c>
      <c r="AM286" s="685">
        <f t="shared" si="179"/>
        <v>1883187.8244275285</v>
      </c>
      <c r="AN286" s="685">
        <f t="shared" si="179"/>
        <v>1979136.2440821109</v>
      </c>
      <c r="AO286" s="685">
        <f t="shared" si="179"/>
        <v>2079973.235718095</v>
      </c>
      <c r="AP286" s="685">
        <f t="shared" si="179"/>
        <v>2185947.8720779321</v>
      </c>
      <c r="AQ286" s="685">
        <f t="shared" si="179"/>
        <v>2297321.9161603022</v>
      </c>
      <c r="AR286" s="685">
        <f t="shared" si="178"/>
        <v>2414370.4677886702</v>
      </c>
      <c r="AS286" s="685">
        <f t="shared" si="178"/>
        <v>2537382.6431225026</v>
      </c>
      <c r="AT286" s="685" t="str">
        <f t="shared" si="178"/>
        <v/>
      </c>
      <c r="AU286" s="685" t="str">
        <f t="shared" si="178"/>
        <v/>
      </c>
      <c r="AV286" s="685" t="str">
        <f t="shared" si="163"/>
        <v/>
      </c>
      <c r="AW286" s="685" t="str">
        <f t="shared" si="163"/>
        <v/>
      </c>
      <c r="AX286" s="685" t="str">
        <f t="shared" si="163"/>
        <v/>
      </c>
      <c r="AY286" s="685" t="str">
        <f t="shared" ref="AY286:BH303" si="181">IFERROR(IF($W286&gt;=AY$3,($H286*(1+Ann_Salary_Growth_Rate)^AY$3),""),0)</f>
        <v/>
      </c>
      <c r="AZ286" s="685" t="str">
        <f t="shared" si="181"/>
        <v/>
      </c>
      <c r="BA286" s="685" t="str">
        <f t="shared" si="181"/>
        <v/>
      </c>
      <c r="BB286" s="685" t="str">
        <f t="shared" si="181"/>
        <v/>
      </c>
      <c r="BC286" s="685" t="str">
        <f t="shared" si="181"/>
        <v/>
      </c>
      <c r="BD286" s="685" t="str">
        <f t="shared" si="181"/>
        <v/>
      </c>
      <c r="BE286" s="685" t="str">
        <f t="shared" si="181"/>
        <v/>
      </c>
      <c r="BF286" s="685" t="str">
        <f t="shared" si="181"/>
        <v/>
      </c>
      <c r="BG286" s="685" t="str">
        <f t="shared" si="181"/>
        <v/>
      </c>
      <c r="BH286" s="685" t="str">
        <f t="shared" si="181"/>
        <v/>
      </c>
      <c r="BI286" s="685" t="str">
        <f t="shared" si="177"/>
        <v/>
      </c>
      <c r="BJ286" s="685" t="str">
        <f t="shared" si="177"/>
        <v/>
      </c>
      <c r="BK286" s="685" t="str">
        <f t="shared" si="177"/>
        <v/>
      </c>
      <c r="BL286" s="685" t="str">
        <f t="shared" si="177"/>
        <v/>
      </c>
      <c r="BM286" s="685" t="str">
        <f t="shared" si="177"/>
        <v/>
      </c>
      <c r="BN286" s="685" t="str">
        <f t="shared" si="177"/>
        <v/>
      </c>
      <c r="BO286" s="685" t="str">
        <f t="shared" si="180"/>
        <v/>
      </c>
      <c r="BP286" s="685" t="str">
        <f t="shared" si="180"/>
        <v/>
      </c>
      <c r="BQ286" s="685" t="str">
        <f t="shared" si="180"/>
        <v/>
      </c>
      <c r="BR286" s="529"/>
      <c r="BS286" s="685">
        <f>IFERROR(($L286+AB286*Contr_Rate)*(1+Inv_Return)*IF($D286=$C$1,VLOOKUP($T286,Male_Annuity_Tables,MATCH($BS$3+3,'Mortality Tables'!$N$1:$DN$1,0),FALSE),VLOOKUP($T286,Fe_Annuity_Tables,MATCH(BS$3+3,'Mortality Tables'!$N$1:$DN$1,0),FALSE)),"")</f>
        <v>454598.37557253067</v>
      </c>
      <c r="BT286" s="685">
        <f>IFERROR(($BS286+AC286*Contr_Rate)*(1+Inv_Return)*IF($D286=$C$1,VLOOKUP($T286,Male_Annuity_Tables,MATCH($BS$3+3,'Mortality Tables'!$N$1:$DN$1,0),FALSE),VLOOKUP($T286,Fe_Annuity_Tables,MATCH(BT$3+3,'Mortality Tables'!$N$1:$DN$1,0),FALSE)),"")</f>
        <v>590089.02589989349</v>
      </c>
      <c r="BU286" s="685">
        <f>IFERROR((BT286+AD286*Contr_Rate)*(1+Inv_Return)*IF($D286=$C$1,VLOOKUP($T286,Male_Annuity_Tables,MATCH($BS$3+3,'Mortality Tables'!$N$1:$DN$1,0),FALSE),VLOOKUP($T286,Fe_Annuity_Tables,MATCH(BU$3+3,'Mortality Tables'!$N$1:$DN$1,0),FALSE)),"")</f>
        <v>596242.43470722809</v>
      </c>
      <c r="BV286" s="685">
        <f>IFERROR((BU286+AE286*Contr_Rate)*(1+Inv_Return)*IF($D286=$C$1,VLOOKUP($T286,Male_Annuity_Tables,MATCH($BS$3+3,'Mortality Tables'!$N$1:$DN$1,0),FALSE),VLOOKUP($T286,Fe_Annuity_Tables,MATCH(BV$3+3,'Mortality Tables'!$N$1:$DN$1,0),FALSE)),"")</f>
        <v>518532.15621067403</v>
      </c>
      <c r="BW286" s="685">
        <f>IFERROR((BV286+AF286*Contr_Rate)*(1+Inv_Return)*IF($D286=$C$1,VLOOKUP($T286,Male_Annuity_Tables,MATCH($BS$3+3,'Mortality Tables'!$N$1:$DN$1,0),FALSE),VLOOKUP($T286,Fe_Annuity_Tables,MATCH(BW$3+3,'Mortality Tables'!$N$1:$DN$1,0),FALSE)),"")</f>
        <v>413230.01060717739</v>
      </c>
      <c r="BX286" s="685">
        <f>IFERROR((BW286+AG286*Contr_Rate)*(1+Inv_Return)*IF($D286=$C$1,VLOOKUP($T286,Male_Annuity_Tables,MATCH($BS$3+3,'Mortality Tables'!$N$1:$DN$1,0),FALSE),VLOOKUP($T286,Fe_Annuity_Tables,MATCH(BX$3+3,'Mortality Tables'!$N$1:$DN$1,0),FALSE)),"")</f>
        <v>317752.33897456032</v>
      </c>
      <c r="BY286" s="685">
        <f>IFERROR((BX286+AH286*Contr_Rate)*(1+Inv_Return)*IF($D286=$C$1,VLOOKUP($T286,Male_Annuity_Tables,MATCH($BS$3+3,'Mortality Tables'!$N$1:$DN$1,0),FALSE),VLOOKUP($T286,Fe_Annuity_Tables,MATCH(BY$3+3,'Mortality Tables'!$N$1:$DN$1,0),FALSE)),"")</f>
        <v>245248.01877008143</v>
      </c>
      <c r="BZ286" s="685">
        <f>IFERROR((BY286+AI286*Contr_Rate)*(1+Inv_Return)*IF($D286=$C$1,VLOOKUP($T286,Male_Annuity_Tables,MATCH($BS$3+3,'Mortality Tables'!$N$1:$DN$1,0),FALSE),VLOOKUP($T286,Fe_Annuity_Tables,MATCH(BZ$3+3,'Mortality Tables'!$N$1:$DN$1,0),FALSE)),"")</f>
        <v>194025.5604750108</v>
      </c>
      <c r="CA286" s="685">
        <f>IFERROR((BZ286+AJ286*Contr_Rate)*(1+Inv_Return)*IF($D286=$C$1,VLOOKUP($T286,Male_Annuity_Tables,MATCH($BS$3+3,'Mortality Tables'!$N$1:$DN$1,0),FALSE),VLOOKUP($T286,Fe_Annuity_Tables,MATCH(CA$3+3,'Mortality Tables'!$N$1:$DN$1,0),FALSE)),"")</f>
        <v>167181.53505421305</v>
      </c>
      <c r="CB286" s="685">
        <f>IFERROR((CA286+AK286*Contr_Rate)*(1+Inv_Return)*IF($D286=$C$1,VLOOKUP($T286,Male_Annuity_Tables,MATCH($BS$3+3,'Mortality Tables'!$N$1:$DN$1,0),FALSE),VLOOKUP($T286,Fe_Annuity_Tables,MATCH(CB$3+3,'Mortality Tables'!$N$1:$DN$1,0),FALSE)),"")</f>
        <v>149403.55406463231</v>
      </c>
      <c r="CC286" s="685">
        <f>IFERROR((CB286+AL286*Contr_Rate)*(1+Inv_Return)*IF($D286=$C$1,VLOOKUP($T286,Male_Annuity_Tables,MATCH($BS$3+3,'Mortality Tables'!$N$1:$DN$1,0),FALSE),VLOOKUP($T286,Fe_Annuity_Tables,MATCH(CC$3+3,'Mortality Tables'!$N$1:$DN$1,0),FALSE)),"")</f>
        <v>135509.52059910921</v>
      </c>
      <c r="CD286" s="685">
        <f>IFERROR((CC286+AM286*Contr_Rate)*(1+Inv_Return)*IF($D286=$C$1,VLOOKUP($T286,Male_Annuity_Tables,MATCH($BS$3+3,'Mortality Tables'!$N$1:$DN$1,0),FALSE),VLOOKUP($T286,Fe_Annuity_Tables,MATCH(CD$3+3,'Mortality Tables'!$N$1:$DN$1,0),FALSE)),"")</f>
        <v>123767.39937835767</v>
      </c>
      <c r="CE286" s="685">
        <f>IFERROR((CD286+AN286*Contr_Rate)*(1+Inv_Return)*IF($D286=$C$1,VLOOKUP($T286,Male_Annuity_Tables,MATCH($BS$3+3,'Mortality Tables'!$N$1:$DN$1,0),FALSE),VLOOKUP($T286,Fe_Annuity_Tables,MATCH(CE$3+3,'Mortality Tables'!$N$1:$DN$1,0),FALSE)),"")</f>
        <v>113518.89122649118</v>
      </c>
      <c r="CF286" s="685">
        <f>IFERROR((CE286+AO286*Contr_Rate)*(1+Inv_Return)*IF($D286=$C$1,VLOOKUP($T286,Male_Annuity_Tables,MATCH($BS$3+3,'Mortality Tables'!$N$1:$DN$1,0),FALSE),VLOOKUP($T286,Fe_Annuity_Tables,MATCH(CF$3+3,'Mortality Tables'!$N$1:$DN$1,0),FALSE)),"")</f>
        <v>110236.3793062359</v>
      </c>
      <c r="CG286" s="685">
        <f>IFERROR((CF286+AP286*Contr_Rate)*(1+Inv_Return)*IF($D286=$C$1,VLOOKUP($T286,Male_Annuity_Tables,MATCH($BS$3+3,'Mortality Tables'!$N$1:$DN$1,0),FALSE),VLOOKUP($T286,Fe_Annuity_Tables,MATCH(CG$3+3,'Mortality Tables'!$N$1:$DN$1,0),FALSE)),"")</f>
        <v>108120.24921787156</v>
      </c>
      <c r="CH286" s="685">
        <f>IFERROR((CG286+AQ286*Contr_Rate)*(1+Inv_Return)*IF($D286=$C$1,VLOOKUP($T286,Male_Annuity_Tables,MATCH($BS$3+3,'Mortality Tables'!$N$1:$DN$1,0),FALSE),VLOOKUP($T286,Fe_Annuity_Tables,MATCH(CH$3+3,'Mortality Tables'!$N$1:$DN$1,0),FALSE)),"")</f>
        <v>106212.54123782828</v>
      </c>
      <c r="CI286" s="685">
        <f>IFERROR((CH286+AR286*Contr_Rate)*(1+Inv_Return)*IF($D286=$C$1,VLOOKUP($T286,Male_Annuity_Tables,MATCH($BS$3+3,'Mortality Tables'!$N$1:$DN$1,0),FALSE),VLOOKUP($T286,Fe_Annuity_Tables,MATCH(CI$3+3,'Mortality Tables'!$N$1:$DN$1,0),FALSE)),"")</f>
        <v>104354.9095383775</v>
      </c>
      <c r="CJ286" s="685">
        <f>IFERROR((CI286+AS286*Contr_Rate)*(1+Inv_Return)*IF($D286=$C$1,VLOOKUP($T286,Male_Annuity_Tables,MATCH($BS$3+3,'Mortality Tables'!$N$1:$DN$1,0),FALSE),VLOOKUP($T286,Fe_Annuity_Tables,MATCH(CJ$3+3,'Mortality Tables'!$N$1:$DN$1,0),FALSE)),"")</f>
        <v>102515.63755661975</v>
      </c>
      <c r="CK286" s="685" t="str">
        <f>IFERROR((CJ286+AT286*Contr_Rate)*(1+Inv_Return)*IF($D286=$C$1,VLOOKUP($T286,Male_Annuity_Tables,MATCH($BS$3+3,'Mortality Tables'!$N$1:$DN$1,0),FALSE),VLOOKUP($T286,Fe_Annuity_Tables,MATCH(CK$3+3,'Mortality Tables'!$N$1:$DN$1,0),FALSE)),"")</f>
        <v/>
      </c>
      <c r="CL286" s="685" t="str">
        <f>IFERROR((CK286+AU286*Contr_Rate)*(1+Inv_Return)*IF($D286=$C$1,VLOOKUP($T286,Male_Annuity_Tables,MATCH($BS$3+3,'Mortality Tables'!$N$1:$DN$1,0),FALSE),VLOOKUP($T286,Fe_Annuity_Tables,MATCH(CL$3+3,'Mortality Tables'!$N$1:$DN$1,0),FALSE)),"")</f>
        <v/>
      </c>
      <c r="CM286" s="685" t="str">
        <f>IFERROR((CL286+AV286*Contr_Rate)*(1+Inv_Return)*IF($D286=$C$1,VLOOKUP($T286,Male_Annuity_Tables,MATCH($BS$3+3,'Mortality Tables'!$N$1:$DN$1,0),FALSE),VLOOKUP($T286,Fe_Annuity_Tables,MATCH(CM$3+3,'Mortality Tables'!$N$1:$DN$1,0),FALSE)),"")</f>
        <v/>
      </c>
      <c r="CN286" s="685" t="str">
        <f>IFERROR((CM286+AW286*Contr_Rate)*(1+Inv_Return)*IF($D286=$C$1,VLOOKUP($T286,Male_Annuity_Tables,MATCH($BS$3+3,'Mortality Tables'!$N$1:$DN$1,0),FALSE),VLOOKUP($T286,Fe_Annuity_Tables,MATCH(CN$3+3,'Mortality Tables'!$N$1:$DN$1,0),FALSE)),"")</f>
        <v/>
      </c>
      <c r="CO286" s="685" t="str">
        <f>IFERROR((CN286+AX286*Contr_Rate)*(1+Inv_Return)*IF($D286=$C$1,VLOOKUP($T286,Male_Annuity_Tables,MATCH($BS$3+3,'Mortality Tables'!$N$1:$DN$1,0),FALSE),VLOOKUP($T286,Fe_Annuity_Tables,MATCH(CO$3+3,'Mortality Tables'!$N$1:$DN$1,0),FALSE)),"")</f>
        <v/>
      </c>
      <c r="CP286" s="685" t="str">
        <f>IFERROR((CO286+AY286*Contr_Rate)*(1+Inv_Return)*IF($D286=$C$1,VLOOKUP($T286,Male_Annuity_Tables,MATCH($BS$3+3,'Mortality Tables'!$N$1:$DN$1,0),FALSE),VLOOKUP($T286,Fe_Annuity_Tables,MATCH(CP$3+3,'Mortality Tables'!$N$1:$DN$1,0),FALSE)),"")</f>
        <v/>
      </c>
      <c r="CQ286" s="685" t="str">
        <f>IFERROR((CP286+AZ286*Contr_Rate)*(1+Inv_Return)*IF($D286=$C$1,VLOOKUP($T286,Male_Annuity_Tables,MATCH($BS$3+3,'Mortality Tables'!$N$1:$DN$1,0),FALSE),VLOOKUP($T286,Fe_Annuity_Tables,MATCH(CQ$3+3,'Mortality Tables'!$N$1:$DN$1,0),FALSE)),"")</f>
        <v/>
      </c>
      <c r="CR286" s="685" t="str">
        <f>IFERROR((CQ286+BA286*Contr_Rate)*(1+Inv_Return)*IF($D286=$C$1,VLOOKUP($T286,Male_Annuity_Tables,MATCH($BS$3+3,'Mortality Tables'!$N$1:$DN$1,0),FALSE),VLOOKUP($T286,Fe_Annuity_Tables,MATCH(CR$3+3,'Mortality Tables'!$N$1:$DN$1,0),FALSE)),"")</f>
        <v/>
      </c>
      <c r="CS286" s="685" t="str">
        <f>IFERROR((CR286+BB286*Contr_Rate)*(1+Inv_Return)*IF($D286=$C$1,VLOOKUP($T286,Male_Annuity_Tables,MATCH($BS$3+3,'Mortality Tables'!$N$1:$DN$1,0),FALSE),VLOOKUP($T286,Fe_Annuity_Tables,MATCH(CS$3+3,'Mortality Tables'!$N$1:$DN$1,0),FALSE)),"")</f>
        <v/>
      </c>
      <c r="CT286" s="685" t="str">
        <f>IFERROR((CS286+BC286*Contr_Rate)*(1+Inv_Return)*IF($D286=$C$1,VLOOKUP($T286,Male_Annuity_Tables,MATCH($BS$3+3,'Mortality Tables'!$N$1:$DN$1,0),FALSE),VLOOKUP($T286,Fe_Annuity_Tables,MATCH(CT$3+3,'Mortality Tables'!$N$1:$DN$1,0),FALSE)),"")</f>
        <v/>
      </c>
      <c r="CU286" s="685" t="str">
        <f>IFERROR((CT286+BD286*Contr_Rate)*(1+Inv_Return)*IF($D286=$C$1,VLOOKUP($T286,Male_Annuity_Tables,MATCH($BS$3+3,'Mortality Tables'!$N$1:$DN$1,0),FALSE),VLOOKUP($T286,Fe_Annuity_Tables,MATCH(CU$3+3,'Mortality Tables'!$N$1:$DN$1,0),FALSE)),"")</f>
        <v/>
      </c>
      <c r="CV286" s="685" t="str">
        <f>IFERROR((CU286+BE286*Contr_Rate)*(1+Inv_Return)*IF($D286=$C$1,VLOOKUP($T286,Male_Annuity_Tables,MATCH($BS$3+3,'Mortality Tables'!$N$1:$DN$1,0),FALSE),VLOOKUP($T286,Fe_Annuity_Tables,MATCH(CV$3+3,'Mortality Tables'!$N$1:$DN$1,0),FALSE)),"")</f>
        <v/>
      </c>
      <c r="CW286" s="685" t="str">
        <f>IFERROR((CV286+BF286*Contr_Rate)*(1+Inv_Return)*IF($D286=$C$1,VLOOKUP($T286,Male_Annuity_Tables,MATCH($BS$3+3,'Mortality Tables'!$N$1:$DN$1,0),FALSE),VLOOKUP($T286,Fe_Annuity_Tables,MATCH(CW$3+3,'Mortality Tables'!$N$1:$DN$1,0),FALSE)),"")</f>
        <v/>
      </c>
      <c r="CX286" s="685" t="str">
        <f>IFERROR((CW286+BG286*Contr_Rate)*(1+Inv_Return)*IF($D286=$C$1,VLOOKUP($T286,Male_Annuity_Tables,MATCH($BS$3+3,'Mortality Tables'!$N$1:$DN$1,0),FALSE),VLOOKUP($T286,Fe_Annuity_Tables,MATCH(CX$3+3,'Mortality Tables'!$N$1:$DN$1,0),FALSE)),"")</f>
        <v/>
      </c>
      <c r="CY286" s="685" t="str">
        <f>IFERROR((CX286+BH286*Contr_Rate)*(1+Inv_Return)*IF($D286=$C$1,VLOOKUP($T286,Male_Annuity_Tables,MATCH($BS$3+3,'Mortality Tables'!$N$1:$DN$1,0),FALSE),VLOOKUP($T286,Fe_Annuity_Tables,MATCH(CY$3+3,'Mortality Tables'!$N$1:$DN$1,0),FALSE)),"")</f>
        <v/>
      </c>
      <c r="CZ286" s="685" t="str">
        <f>IFERROR((CY286+BI286*Contr_Rate)*(1+Inv_Return)*IF($D286=$C$1,VLOOKUP($T286,Male_Annuity_Tables,MATCH($BS$3+3,'Mortality Tables'!$N$1:$DN$1,0),FALSE),VLOOKUP($T286,Fe_Annuity_Tables,MATCH(CZ$3+3,'Mortality Tables'!$N$1:$DN$1,0),FALSE)),"")</f>
        <v/>
      </c>
      <c r="DA286" s="685" t="str">
        <f>IFERROR((CZ286+BJ286*Contr_Rate)*(1+Inv_Return)*IF($D286=$C$1,VLOOKUP($T286,Male_Annuity_Tables,MATCH($BS$3+3,'Mortality Tables'!$N$1:$DN$1,0),FALSE),VLOOKUP($T286,Fe_Annuity_Tables,MATCH(DA$3+3,'Mortality Tables'!$N$1:$DN$1,0),FALSE)),"")</f>
        <v/>
      </c>
      <c r="DB286" s="685" t="str">
        <f>IFERROR((DA286+BK286*Contr_Rate)*(1+Inv_Return)*IF($D286=$C$1,VLOOKUP($T286,Male_Annuity_Tables,MATCH($BS$3+3,'Mortality Tables'!$N$1:$DN$1,0),FALSE),VLOOKUP($T286,Fe_Annuity_Tables,MATCH(DB$3+3,'Mortality Tables'!$N$1:$DN$1,0),FALSE)),"")</f>
        <v/>
      </c>
      <c r="DC286" s="685" t="str">
        <f>IFERROR((DB286+BL286*Contr_Rate)*(1+Inv_Return)*IF($D286=$C$1,VLOOKUP($T286,Male_Annuity_Tables,MATCH($BS$3+3,'Mortality Tables'!$N$1:$DN$1,0),FALSE),VLOOKUP($T286,Fe_Annuity_Tables,MATCH(DC$3+3,'Mortality Tables'!$N$1:$DN$1,0),FALSE)),"")</f>
        <v/>
      </c>
      <c r="DD286" s="685" t="str">
        <f>IFERROR((DC286+BM286*Contr_Rate)*(1+Inv_Return)*IF($D286=$C$1,VLOOKUP($T286,Male_Annuity_Tables,MATCH($BS$3+3,'Mortality Tables'!$N$1:$DN$1,0),FALSE),VLOOKUP($T286,Fe_Annuity_Tables,MATCH(DD$3+3,'Mortality Tables'!$N$1:$DN$1,0),FALSE)),"")</f>
        <v/>
      </c>
      <c r="DE286" s="685" t="str">
        <f>IFERROR((DD286+BN286*Contr_Rate)*(1+Inv_Return)*IF($D286=$C$1,VLOOKUP($T286,Male_Annuity_Tables,MATCH($BS$3+3,'Mortality Tables'!$N$1:$DN$1,0),FALSE),VLOOKUP($T286,Fe_Annuity_Tables,MATCH(DE$3+3,'Mortality Tables'!$N$1:$DN$1,0),FALSE)),"")</f>
        <v/>
      </c>
      <c r="DF286" s="685" t="str">
        <f>IFERROR((DE286+BO286*Contr_Rate)*(1+Inv_Return)*IF($D286=$C$1,VLOOKUP($T286,Male_Annuity_Tables,MATCH($BS$3+3,'Mortality Tables'!$N$1:$DN$1,0),FALSE),VLOOKUP($T286,Fe_Annuity_Tables,MATCH(DF$3+3,'Mortality Tables'!$N$1:$DN$1,0),FALSE)),"")</f>
        <v/>
      </c>
      <c r="DG286" s="685" t="str">
        <f>IFERROR((DF286+BP286*Contr_Rate)*(1+Inv_Return)*IF($D286=$C$1,VLOOKUP($T286,Male_Annuity_Tables,MATCH($BS$3+3,'Mortality Tables'!$N$1:$DN$1,0),FALSE),VLOOKUP($T286,Fe_Annuity_Tables,MATCH(DG$3+3,'Mortality Tables'!$N$1:$DN$1,0),FALSE)),"")</f>
        <v/>
      </c>
      <c r="DH286" s="685" t="str">
        <f>IFERROR((DG286+BQ286*Contr_Rate)*(1+Inv_Return)*IF($D286=$C$1,VLOOKUP($T286,Male_Annuity_Tables,MATCH($BS$3+3,'Mortality Tables'!$N$1:$DN$1,0),FALSE),VLOOKUP($T286,Fe_Annuity_Tables,MATCH(DH$3+3,'Mortality Tables'!$N$1:$DN$1,0),FALSE)),"")</f>
        <v/>
      </c>
      <c r="DJ286" s="686">
        <f t="shared" si="171"/>
        <v>596242.43470722809</v>
      </c>
      <c r="DK286" s="680">
        <f t="shared" si="60"/>
        <v>8.8017766057058875</v>
      </c>
      <c r="DL286" s="686">
        <f t="shared" si="172"/>
        <v>45386.567865727491</v>
      </c>
      <c r="DM286" s="686">
        <f t="shared" si="132"/>
        <v>2537382.6431225026</v>
      </c>
      <c r="DN286" s="687">
        <f t="shared" si="173"/>
        <v>1.7887159427351796E-2</v>
      </c>
      <c r="DP286" s="688">
        <f t="shared" si="174"/>
        <v>69024.398953430762</v>
      </c>
      <c r="DQ286" s="688">
        <f t="shared" si="175"/>
        <v>89596.757336536233</v>
      </c>
      <c r="DR286" s="688">
        <f t="shared" si="176"/>
        <v>90531.066316206678</v>
      </c>
    </row>
    <row r="287" spans="1:122" s="657" customFormat="1" ht="14.5">
      <c r="A287" s="675" t="s">
        <v>1642</v>
      </c>
      <c r="B287" s="675" t="s">
        <v>1643</v>
      </c>
      <c r="C287" s="675" t="s">
        <v>116</v>
      </c>
      <c r="D287" s="675" t="s">
        <v>60</v>
      </c>
      <c r="E287" s="676">
        <v>32754</v>
      </c>
      <c r="F287" s="677">
        <v>39779</v>
      </c>
      <c r="G287" s="677">
        <v>41885</v>
      </c>
      <c r="H287" s="678">
        <v>457144</v>
      </c>
      <c r="I287" s="678">
        <v>23069.02</v>
      </c>
      <c r="J287" s="678">
        <v>35839.22</v>
      </c>
      <c r="K287" s="678"/>
      <c r="L287" s="678">
        <v>58908.240000000005</v>
      </c>
      <c r="M287" s="679">
        <f>IF(COUNTIF($A$4:A287,A287)=1,0,1)</f>
        <v>0</v>
      </c>
      <c r="N287" s="680" t="str">
        <f t="shared" si="165"/>
        <v>Okay</v>
      </c>
      <c r="O287" s="680" t="str">
        <f t="shared" si="166"/>
        <v>TRUE</v>
      </c>
      <c r="P287" s="680" t="b">
        <f t="shared" si="167"/>
        <v>1</v>
      </c>
      <c r="Q287" s="680" t="b">
        <f t="shared" si="76"/>
        <v>1</v>
      </c>
      <c r="R287" s="680" t="b">
        <f t="shared" si="77"/>
        <v>1</v>
      </c>
      <c r="S287" s="681">
        <f t="shared" si="168"/>
        <v>19.246575342465754</v>
      </c>
      <c r="T287" s="682">
        <f t="shared" si="78"/>
        <v>35</v>
      </c>
      <c r="U287" s="682">
        <f t="shared" si="161"/>
        <v>25</v>
      </c>
      <c r="V287" s="682">
        <f t="shared" si="79"/>
        <v>10.331506849315069</v>
      </c>
      <c r="W287" s="682">
        <f t="shared" si="169"/>
        <v>25</v>
      </c>
      <c r="X287" s="683">
        <f t="shared" si="170"/>
        <v>1472706.0000000002</v>
      </c>
      <c r="Y287" s="684">
        <f t="shared" si="123"/>
        <v>1.5299999999999999E-3</v>
      </c>
      <c r="Z287" s="684">
        <f>IF($D287=$C$1,VLOOKUP($T287,Male_Annuity_Tables,MATCH($W287+2,'Mortality Tables'!$DS$1:$HT$1,0),FALSE),VLOOKUP($T287,Fe_Annuity_Tables,MATCH($W287+2,'Mortality Tables'!$M$1:$DN$1,0),FALSE))</f>
        <v>2.6953068692071831E-2</v>
      </c>
      <c r="AA287" s="664"/>
      <c r="AB287" s="685">
        <f t="shared" si="179"/>
        <v>480435.48680000001</v>
      </c>
      <c r="AC287" s="685">
        <f t="shared" si="179"/>
        <v>504913.67485246004</v>
      </c>
      <c r="AD287" s="685">
        <f t="shared" si="179"/>
        <v>530639.02658619289</v>
      </c>
      <c r="AE287" s="685">
        <f t="shared" si="179"/>
        <v>557675.08499075938</v>
      </c>
      <c r="AF287" s="685">
        <f t="shared" si="179"/>
        <v>586088.63057103858</v>
      </c>
      <c r="AG287" s="685">
        <f t="shared" si="179"/>
        <v>615949.84629863314</v>
      </c>
      <c r="AH287" s="685">
        <f t="shared" si="179"/>
        <v>647332.49096754845</v>
      </c>
      <c r="AI287" s="685">
        <f t="shared" si="179"/>
        <v>680314.08138234506</v>
      </c>
      <c r="AJ287" s="685">
        <f t="shared" si="179"/>
        <v>714976.08382877568</v>
      </c>
      <c r="AK287" s="685">
        <f t="shared" si="179"/>
        <v>751404.11529985175</v>
      </c>
      <c r="AL287" s="685">
        <f t="shared" si="179"/>
        <v>789688.15497437923</v>
      </c>
      <c r="AM287" s="685">
        <f t="shared" si="179"/>
        <v>829922.76647032378</v>
      </c>
      <c r="AN287" s="685">
        <f t="shared" si="179"/>
        <v>872207.3314219868</v>
      </c>
      <c r="AO287" s="685">
        <f t="shared" si="179"/>
        <v>916646.29495793721</v>
      </c>
      <c r="AP287" s="685">
        <f t="shared" si="179"/>
        <v>963349.42368604417</v>
      </c>
      <c r="AQ287" s="685">
        <f t="shared" si="179"/>
        <v>1012432.0768228479</v>
      </c>
      <c r="AR287" s="685">
        <f t="shared" si="178"/>
        <v>1064015.4911369721</v>
      </c>
      <c r="AS287" s="685">
        <f t="shared" si="178"/>
        <v>1118227.0804104009</v>
      </c>
      <c r="AT287" s="685">
        <f t="shared" si="178"/>
        <v>1175200.7501573109</v>
      </c>
      <c r="AU287" s="685">
        <f t="shared" si="178"/>
        <v>1235077.228377826</v>
      </c>
      <c r="AV287" s="685">
        <f t="shared" si="178"/>
        <v>1298004.4131636759</v>
      </c>
      <c r="AW287" s="685">
        <f t="shared" si="178"/>
        <v>1364137.7380143658</v>
      </c>
      <c r="AX287" s="685">
        <f t="shared" si="178"/>
        <v>1433640.5557661974</v>
      </c>
      <c r="AY287" s="685">
        <f t="shared" si="178"/>
        <v>1506684.5420824853</v>
      </c>
      <c r="AZ287" s="685">
        <f t="shared" si="178"/>
        <v>1583450.1195015879</v>
      </c>
      <c r="BA287" s="685" t="str">
        <f t="shared" si="178"/>
        <v/>
      </c>
      <c r="BB287" s="685" t="str">
        <f t="shared" si="178"/>
        <v/>
      </c>
      <c r="BC287" s="685" t="str">
        <f t="shared" si="178"/>
        <v/>
      </c>
      <c r="BD287" s="685" t="str">
        <f t="shared" si="178"/>
        <v/>
      </c>
      <c r="BE287" s="685" t="str">
        <f t="shared" si="178"/>
        <v/>
      </c>
      <c r="BF287" s="685" t="str">
        <f t="shared" si="178"/>
        <v/>
      </c>
      <c r="BG287" s="685" t="str">
        <f t="shared" si="181"/>
        <v/>
      </c>
      <c r="BH287" s="685" t="str">
        <f t="shared" si="181"/>
        <v/>
      </c>
      <c r="BI287" s="685" t="str">
        <f t="shared" si="177"/>
        <v/>
      </c>
      <c r="BJ287" s="685" t="str">
        <f t="shared" si="177"/>
        <v/>
      </c>
      <c r="BK287" s="685" t="str">
        <f t="shared" si="177"/>
        <v/>
      </c>
      <c r="BL287" s="685" t="str">
        <f t="shared" si="177"/>
        <v/>
      </c>
      <c r="BM287" s="685" t="str">
        <f t="shared" si="177"/>
        <v/>
      </c>
      <c r="BN287" s="685" t="str">
        <f t="shared" si="177"/>
        <v/>
      </c>
      <c r="BO287" s="685" t="str">
        <f t="shared" si="180"/>
        <v/>
      </c>
      <c r="BP287" s="685" t="str">
        <f t="shared" si="180"/>
        <v/>
      </c>
      <c r="BQ287" s="685" t="str">
        <f t="shared" si="180"/>
        <v/>
      </c>
      <c r="BR287" s="529"/>
      <c r="BS287" s="685">
        <f>IFERROR(($L287+AB287*Contr_Rate)*(1+Inv_Return)*IF($D287=$C$1,VLOOKUP($T287,Male_Annuity_Tables,MATCH($BS$3+3,'Mortality Tables'!$N$1:$DN$1,0),FALSE),VLOOKUP($T287,Fe_Annuity_Tables,MATCH(BS$3+3,'Mortality Tables'!$N$1:$DN$1,0),FALSE)),"")</f>
        <v>166666.01734806385</v>
      </c>
      <c r="BT287" s="685">
        <f>IFERROR(($BS287+AC287*Contr_Rate)*(1+Inv_Return)*IF($D287=$C$1,VLOOKUP($T287,Male_Annuity_Tables,MATCH($BS$3+3,'Mortality Tables'!$N$1:$DN$1,0),FALSE),VLOOKUP($T287,Fe_Annuity_Tables,MATCH(BT$3+3,'Mortality Tables'!$N$1:$DN$1,0),FALSE)),"")</f>
        <v>208588.10324275924</v>
      </c>
      <c r="BU287" s="685">
        <f>IFERROR((BT287+AD287*Contr_Rate)*(1+Inv_Return)*IF($D287=$C$1,VLOOKUP($T287,Male_Annuity_Tables,MATCH($BS$3+3,'Mortality Tables'!$N$1:$DN$1,0),FALSE),VLOOKUP($T287,Fe_Annuity_Tables,MATCH(BU$3+3,'Mortality Tables'!$N$1:$DN$1,0),FALSE)),"")</f>
        <v>192589.13806022052</v>
      </c>
      <c r="BV287" s="685">
        <f>IFERROR((BU287+AE287*Contr_Rate)*(1+Inv_Return)*IF($D287=$C$1,VLOOKUP($T287,Male_Annuity_Tables,MATCH($BS$3+3,'Mortality Tables'!$N$1:$DN$1,0),FALSE),VLOOKUP($T287,Fe_Annuity_Tables,MATCH(BV$3+3,'Mortality Tables'!$N$1:$DN$1,0),FALSE)),"")</f>
        <v>150505.95981458086</v>
      </c>
      <c r="BW287" s="685">
        <f>IFERROR((BV287+AF287*Contr_Rate)*(1+Inv_Return)*IF($D287=$C$1,VLOOKUP($T287,Male_Annuity_Tables,MATCH($BS$3+3,'Mortality Tables'!$N$1:$DN$1,0),FALSE),VLOOKUP($T287,Fe_Annuity_Tables,MATCH(BW$3+3,'Mortality Tables'!$N$1:$DN$1,0),FALSE)),"")</f>
        <v>108978.58256804582</v>
      </c>
      <c r="BX287" s="685">
        <f>IFERROR((BW287+AG287*Contr_Rate)*(1+Inv_Return)*IF($D287=$C$1,VLOOKUP($T287,Male_Annuity_Tables,MATCH($BS$3+3,'Mortality Tables'!$N$1:$DN$1,0),FALSE),VLOOKUP($T287,Fe_Annuity_Tables,MATCH(BX$3+3,'Mortality Tables'!$N$1:$DN$1,0),FALSE)),"")</f>
        <v>83227.582428372334</v>
      </c>
      <c r="BY287" s="685">
        <f>IFERROR((BX287+AH287*Contr_Rate)*(1+Inv_Return)*IF($D287=$C$1,VLOOKUP($T287,Male_Annuity_Tables,MATCH($BS$3+3,'Mortality Tables'!$N$1:$DN$1,0),FALSE),VLOOKUP($T287,Fe_Annuity_Tables,MATCH(BY$3+3,'Mortality Tables'!$N$1:$DN$1,0),FALSE)),"")</f>
        <v>66673.775038071341</v>
      </c>
      <c r="BZ287" s="685">
        <f>IFERROR((BY287+AI287*Contr_Rate)*(1+Inv_Return)*IF($D287=$C$1,VLOOKUP($T287,Male_Annuity_Tables,MATCH($BS$3+3,'Mortality Tables'!$N$1:$DN$1,0),FALSE),VLOOKUP($T287,Fe_Annuity_Tables,MATCH(BZ$3+3,'Mortality Tables'!$N$1:$DN$1,0),FALSE)),"")</f>
        <v>55192.869639702418</v>
      </c>
      <c r="CA287" s="685">
        <f>IFERROR((BZ287+AJ287*Contr_Rate)*(1+Inv_Return)*IF($D287=$C$1,VLOOKUP($T287,Male_Annuity_Tables,MATCH($BS$3+3,'Mortality Tables'!$N$1:$DN$1,0),FALSE),VLOOKUP($T287,Fe_Annuity_Tables,MATCH(CA$3+3,'Mortality Tables'!$N$1:$DN$1,0),FALSE)),"")</f>
        <v>46619.412893540226</v>
      </c>
      <c r="CB287" s="685">
        <f>IFERROR((CA287+AK287*Contr_Rate)*(1+Inv_Return)*IF($D287=$C$1,VLOOKUP($T287,Male_Annuity_Tables,MATCH($BS$3+3,'Mortality Tables'!$N$1:$DN$1,0),FALSE),VLOOKUP($T287,Fe_Annuity_Tables,MATCH(CB$3+3,'Mortality Tables'!$N$1:$DN$1,0),FALSE)),"")</f>
        <v>39874.595278303124</v>
      </c>
      <c r="CC287" s="685">
        <f>IFERROR((CB287+AL287*Contr_Rate)*(1+Inv_Return)*IF($D287=$C$1,VLOOKUP($T287,Male_Annuity_Tables,MATCH($BS$3+3,'Mortality Tables'!$N$1:$DN$1,0),FALSE),VLOOKUP($T287,Fe_Annuity_Tables,MATCH(CC$3+3,'Mortality Tables'!$N$1:$DN$1,0),FALSE)),"")</f>
        <v>34394.006036881903</v>
      </c>
      <c r="CD287" s="685">
        <f>IFERROR((CC287+AM287*Contr_Rate)*(1+Inv_Return)*IF($D287=$C$1,VLOOKUP($T287,Male_Annuity_Tables,MATCH($BS$3+3,'Mortality Tables'!$N$1:$DN$1,0),FALSE),VLOOKUP($T287,Fe_Annuity_Tables,MATCH(CD$3+3,'Mortality Tables'!$N$1:$DN$1,0),FALSE)),"")</f>
        <v>29847.143284599733</v>
      </c>
      <c r="CE287" s="685">
        <f>IFERROR((CD287+AN287*Contr_Rate)*(1+Inv_Return)*IF($D287=$C$1,VLOOKUP($T287,Male_Annuity_Tables,MATCH($BS$3+3,'Mortality Tables'!$N$1:$DN$1,0),FALSE),VLOOKUP($T287,Fe_Annuity_Tables,MATCH(CE$3+3,'Mortality Tables'!$N$1:$DN$1,0),FALSE)),"")</f>
        <v>26019.89077680391</v>
      </c>
      <c r="CF287" s="685">
        <f>IFERROR((CE287+AO287*Contr_Rate)*(1+Inv_Return)*IF($D287=$C$1,VLOOKUP($T287,Male_Annuity_Tables,MATCH($BS$3+3,'Mortality Tables'!$N$1:$DN$1,0),FALSE),VLOOKUP($T287,Fe_Annuity_Tables,MATCH(CF$3+3,'Mortality Tables'!$N$1:$DN$1,0),FALSE)),"")</f>
        <v>22764.016646224947</v>
      </c>
      <c r="CG287" s="685">
        <f>IFERROR((CF287+AP287*Contr_Rate)*(1+Inv_Return)*IF($D287=$C$1,VLOOKUP($T287,Male_Annuity_Tables,MATCH($BS$3+3,'Mortality Tables'!$N$1:$DN$1,0),FALSE),VLOOKUP($T287,Fe_Annuity_Tables,MATCH(CG$3+3,'Mortality Tables'!$N$1:$DN$1,0),FALSE)),"")</f>
        <v>19971.016730596981</v>
      </c>
      <c r="CH287" s="685">
        <f>IFERROR((CG287+AQ287*Contr_Rate)*(1+Inv_Return)*IF($D287=$C$1,VLOOKUP($T287,Male_Annuity_Tables,MATCH($BS$3+3,'Mortality Tables'!$N$1:$DN$1,0),FALSE),VLOOKUP($T287,Fe_Annuity_Tables,MATCH(CH$3+3,'Mortality Tables'!$N$1:$DN$1,0),FALSE)),"")</f>
        <v>18591.631616337843</v>
      </c>
      <c r="CI287" s="685">
        <f>IFERROR((CH287+AR287*Contr_Rate)*(1+Inv_Return)*IF($D287=$C$1,VLOOKUP($T287,Male_Annuity_Tables,MATCH($BS$3+3,'Mortality Tables'!$N$1:$DN$1,0),FALSE),VLOOKUP($T287,Fe_Annuity_Tables,MATCH(CI$3+3,'Mortality Tables'!$N$1:$DN$1,0),FALSE)),"")</f>
        <v>17390.371285752259</v>
      </c>
      <c r="CJ287" s="685">
        <f>IFERROR((CI287+AS287*Contr_Rate)*(1+Inv_Return)*IF($D287=$C$1,VLOOKUP($T287,Male_Annuity_Tables,MATCH($BS$3+3,'Mortality Tables'!$N$1:$DN$1,0),FALSE),VLOOKUP($T287,Fe_Annuity_Tables,MATCH(CJ$3+3,'Mortality Tables'!$N$1:$DN$1,0),FALSE)),"")</f>
        <v>16277.775506066135</v>
      </c>
      <c r="CK287" s="685">
        <f>IFERROR((CJ287+AT287*Contr_Rate)*(1+Inv_Return)*IF($D287=$C$1,VLOOKUP($T287,Male_Annuity_Tables,MATCH($BS$3+3,'Mortality Tables'!$N$1:$DN$1,0),FALSE),VLOOKUP($T287,Fe_Annuity_Tables,MATCH(CK$3+3,'Mortality Tables'!$N$1:$DN$1,0),FALSE)),"")</f>
        <v>15241.156490412543</v>
      </c>
      <c r="CL287" s="685">
        <f>IFERROR((CK287+AU287*Contr_Rate)*(1+Inv_Return)*IF($D287=$C$1,VLOOKUP($T287,Male_Annuity_Tables,MATCH($BS$3+3,'Mortality Tables'!$N$1:$DN$1,0),FALSE),VLOOKUP($T287,Fe_Annuity_Tables,MATCH(CL$3+3,'Mortality Tables'!$N$1:$DN$1,0),FALSE)),"")</f>
        <v>14273.36151323213</v>
      </c>
      <c r="CM287" s="685">
        <f>IFERROR((CL287+AV287*Contr_Rate)*(1+Inv_Return)*IF($D287=$C$1,VLOOKUP($T287,Male_Annuity_Tables,MATCH($BS$3+3,'Mortality Tables'!$N$1:$DN$1,0),FALSE),VLOOKUP($T287,Fe_Annuity_Tables,MATCH(CM$3+3,'Mortality Tables'!$N$1:$DN$1,0),FALSE)),"")</f>
        <v>14110.779670374734</v>
      </c>
      <c r="CN287" s="685">
        <f>IFERROR((CM287+AW287*Contr_Rate)*(1+Inv_Return)*IF($D287=$C$1,VLOOKUP($T287,Male_Annuity_Tables,MATCH($BS$3+3,'Mortality Tables'!$N$1:$DN$1,0),FALSE),VLOOKUP($T287,Fe_Annuity_Tables,MATCH(CN$3+3,'Mortality Tables'!$N$1:$DN$1,0),FALSE)),"")</f>
        <v>13974.336743138489</v>
      </c>
      <c r="CO287" s="685">
        <f>IFERROR((CN287+AX287*Contr_Rate)*(1+Inv_Return)*IF($D287=$C$1,VLOOKUP($T287,Male_Annuity_Tables,MATCH($BS$3+3,'Mortality Tables'!$N$1:$DN$1,0),FALSE),VLOOKUP($T287,Fe_Annuity_Tables,MATCH(CO$3+3,'Mortality Tables'!$N$1:$DN$1,0),FALSE)),"")</f>
        <v>13834.257731897038</v>
      </c>
      <c r="CP287" s="685">
        <f>IFERROR((CO287+AY287*Contr_Rate)*(1+Inv_Return)*IF($D287=$C$1,VLOOKUP($T287,Male_Annuity_Tables,MATCH($BS$3+3,'Mortality Tables'!$N$1:$DN$1,0),FALSE),VLOOKUP($T287,Fe_Annuity_Tables,MATCH(CP$3+3,'Mortality Tables'!$N$1:$DN$1,0),FALSE)),"")</f>
        <v>13688.63880894676</v>
      </c>
      <c r="CQ287" s="685">
        <f>IFERROR((CP287+AZ287*Contr_Rate)*(1+Inv_Return)*IF($D287=$C$1,VLOOKUP($T287,Male_Annuity_Tables,MATCH($BS$3+3,'Mortality Tables'!$N$1:$DN$1,0),FALSE),VLOOKUP($T287,Fe_Annuity_Tables,MATCH(CQ$3+3,'Mortality Tables'!$N$1:$DN$1,0),FALSE)),"")</f>
        <v>13536.750479130907</v>
      </c>
      <c r="CR287" s="685" t="str">
        <f>IFERROR((CQ287+BA287*Contr_Rate)*(1+Inv_Return)*IF($D287=$C$1,VLOOKUP($T287,Male_Annuity_Tables,MATCH($BS$3+3,'Mortality Tables'!$N$1:$DN$1,0),FALSE),VLOOKUP($T287,Fe_Annuity_Tables,MATCH(CR$3+3,'Mortality Tables'!$N$1:$DN$1,0),FALSE)),"")</f>
        <v/>
      </c>
      <c r="CS287" s="685" t="str">
        <f>IFERROR((CR287+BB287*Contr_Rate)*(1+Inv_Return)*IF($D287=$C$1,VLOOKUP($T287,Male_Annuity_Tables,MATCH($BS$3+3,'Mortality Tables'!$N$1:$DN$1,0),FALSE),VLOOKUP($T287,Fe_Annuity_Tables,MATCH(CS$3+3,'Mortality Tables'!$N$1:$DN$1,0),FALSE)),"")</f>
        <v/>
      </c>
      <c r="CT287" s="685" t="str">
        <f>IFERROR((CS287+BC287*Contr_Rate)*(1+Inv_Return)*IF($D287=$C$1,VLOOKUP($T287,Male_Annuity_Tables,MATCH($BS$3+3,'Mortality Tables'!$N$1:$DN$1,0),FALSE),VLOOKUP($T287,Fe_Annuity_Tables,MATCH(CT$3+3,'Mortality Tables'!$N$1:$DN$1,0),FALSE)),"")</f>
        <v/>
      </c>
      <c r="CU287" s="685" t="str">
        <f>IFERROR((CT287+BD287*Contr_Rate)*(1+Inv_Return)*IF($D287=$C$1,VLOOKUP($T287,Male_Annuity_Tables,MATCH($BS$3+3,'Mortality Tables'!$N$1:$DN$1,0),FALSE),VLOOKUP($T287,Fe_Annuity_Tables,MATCH(CU$3+3,'Mortality Tables'!$N$1:$DN$1,0),FALSE)),"")</f>
        <v/>
      </c>
      <c r="CV287" s="685" t="str">
        <f>IFERROR((CU287+BE287*Contr_Rate)*(1+Inv_Return)*IF($D287=$C$1,VLOOKUP($T287,Male_Annuity_Tables,MATCH($BS$3+3,'Mortality Tables'!$N$1:$DN$1,0),FALSE),VLOOKUP($T287,Fe_Annuity_Tables,MATCH(CV$3+3,'Mortality Tables'!$N$1:$DN$1,0),FALSE)),"")</f>
        <v/>
      </c>
      <c r="CW287" s="685" t="str">
        <f>IFERROR((CV287+BF287*Contr_Rate)*(1+Inv_Return)*IF($D287=$C$1,VLOOKUP($T287,Male_Annuity_Tables,MATCH($BS$3+3,'Mortality Tables'!$N$1:$DN$1,0),FALSE),VLOOKUP($T287,Fe_Annuity_Tables,MATCH(CW$3+3,'Mortality Tables'!$N$1:$DN$1,0),FALSE)),"")</f>
        <v/>
      </c>
      <c r="CX287" s="685" t="str">
        <f>IFERROR((CW287+BG287*Contr_Rate)*(1+Inv_Return)*IF($D287=$C$1,VLOOKUP($T287,Male_Annuity_Tables,MATCH($BS$3+3,'Mortality Tables'!$N$1:$DN$1,0),FALSE),VLOOKUP($T287,Fe_Annuity_Tables,MATCH(CX$3+3,'Mortality Tables'!$N$1:$DN$1,0),FALSE)),"")</f>
        <v/>
      </c>
      <c r="CY287" s="685" t="str">
        <f>IFERROR((CX287+BH287*Contr_Rate)*(1+Inv_Return)*IF($D287=$C$1,VLOOKUP($T287,Male_Annuity_Tables,MATCH($BS$3+3,'Mortality Tables'!$N$1:$DN$1,0),FALSE),VLOOKUP($T287,Fe_Annuity_Tables,MATCH(CY$3+3,'Mortality Tables'!$N$1:$DN$1,0),FALSE)),"")</f>
        <v/>
      </c>
      <c r="CZ287" s="685" t="str">
        <f>IFERROR((CY287+BI287*Contr_Rate)*(1+Inv_Return)*IF($D287=$C$1,VLOOKUP($T287,Male_Annuity_Tables,MATCH($BS$3+3,'Mortality Tables'!$N$1:$DN$1,0),FALSE),VLOOKUP($T287,Fe_Annuity_Tables,MATCH(CZ$3+3,'Mortality Tables'!$N$1:$DN$1,0),FALSE)),"")</f>
        <v/>
      </c>
      <c r="DA287" s="685" t="str">
        <f>IFERROR((CZ287+BJ287*Contr_Rate)*(1+Inv_Return)*IF($D287=$C$1,VLOOKUP($T287,Male_Annuity_Tables,MATCH($BS$3+3,'Mortality Tables'!$N$1:$DN$1,0),FALSE),VLOOKUP($T287,Fe_Annuity_Tables,MATCH(DA$3+3,'Mortality Tables'!$N$1:$DN$1,0),FALSE)),"")</f>
        <v/>
      </c>
      <c r="DB287" s="685" t="str">
        <f>IFERROR((DA287+BK287*Contr_Rate)*(1+Inv_Return)*IF($D287=$C$1,VLOOKUP($T287,Male_Annuity_Tables,MATCH($BS$3+3,'Mortality Tables'!$N$1:$DN$1,0),FALSE),VLOOKUP($T287,Fe_Annuity_Tables,MATCH(DB$3+3,'Mortality Tables'!$N$1:$DN$1,0),FALSE)),"")</f>
        <v/>
      </c>
      <c r="DC287" s="685" t="str">
        <f>IFERROR((DB287+BL287*Contr_Rate)*(1+Inv_Return)*IF($D287=$C$1,VLOOKUP($T287,Male_Annuity_Tables,MATCH($BS$3+3,'Mortality Tables'!$N$1:$DN$1,0),FALSE),VLOOKUP($T287,Fe_Annuity_Tables,MATCH(DC$3+3,'Mortality Tables'!$N$1:$DN$1,0),FALSE)),"")</f>
        <v/>
      </c>
      <c r="DD287" s="685" t="str">
        <f>IFERROR((DC287+BM287*Contr_Rate)*(1+Inv_Return)*IF($D287=$C$1,VLOOKUP($T287,Male_Annuity_Tables,MATCH($BS$3+3,'Mortality Tables'!$N$1:$DN$1,0),FALSE),VLOOKUP($T287,Fe_Annuity_Tables,MATCH(DD$3+3,'Mortality Tables'!$N$1:$DN$1,0),FALSE)),"")</f>
        <v/>
      </c>
      <c r="DE287" s="685" t="str">
        <f>IFERROR((DD287+BN287*Contr_Rate)*(1+Inv_Return)*IF($D287=$C$1,VLOOKUP($T287,Male_Annuity_Tables,MATCH($BS$3+3,'Mortality Tables'!$N$1:$DN$1,0),FALSE),VLOOKUP($T287,Fe_Annuity_Tables,MATCH(DE$3+3,'Mortality Tables'!$N$1:$DN$1,0),FALSE)),"")</f>
        <v/>
      </c>
      <c r="DF287" s="685" t="str">
        <f>IFERROR((DE287+BO287*Contr_Rate)*(1+Inv_Return)*IF($D287=$C$1,VLOOKUP($T287,Male_Annuity_Tables,MATCH($BS$3+3,'Mortality Tables'!$N$1:$DN$1,0),FALSE),VLOOKUP($T287,Fe_Annuity_Tables,MATCH(DF$3+3,'Mortality Tables'!$N$1:$DN$1,0),FALSE)),"")</f>
        <v/>
      </c>
      <c r="DG287" s="685" t="str">
        <f>IFERROR((DF287+BP287*Contr_Rate)*(1+Inv_Return)*IF($D287=$C$1,VLOOKUP($T287,Male_Annuity_Tables,MATCH($BS$3+3,'Mortality Tables'!$N$1:$DN$1,0),FALSE),VLOOKUP($T287,Fe_Annuity_Tables,MATCH(DG$3+3,'Mortality Tables'!$N$1:$DN$1,0),FALSE)),"")</f>
        <v/>
      </c>
      <c r="DH287" s="685" t="str">
        <f>IFERROR((DG287+BQ287*Contr_Rate)*(1+Inv_Return)*IF($D287=$C$1,VLOOKUP($T287,Male_Annuity_Tables,MATCH($BS$3+3,'Mortality Tables'!$N$1:$DN$1,0),FALSE),VLOOKUP($T287,Fe_Annuity_Tables,MATCH(DH$3+3,'Mortality Tables'!$N$1:$DN$1,0),FALSE)),"")</f>
        <v/>
      </c>
      <c r="DJ287" s="686">
        <f t="shared" si="171"/>
        <v>208588.10324275924</v>
      </c>
      <c r="DK287" s="680">
        <f t="shared" si="60"/>
        <v>8.8017766057058875</v>
      </c>
      <c r="DL287" s="686">
        <f t="shared" si="172"/>
        <v>15877.934130031317</v>
      </c>
      <c r="DM287" s="686">
        <f t="shared" si="132"/>
        <v>1583450.1195015879</v>
      </c>
      <c r="DN287" s="687">
        <f t="shared" si="173"/>
        <v>1.0027429304201328E-2</v>
      </c>
      <c r="DP287" s="688">
        <f t="shared" si="174"/>
        <v>33537.202674846798</v>
      </c>
      <c r="DQ287" s="688">
        <f t="shared" si="175"/>
        <v>41972.932486920981</v>
      </c>
      <c r="DR287" s="688">
        <f t="shared" si="176"/>
        <v>38753.556717029809</v>
      </c>
    </row>
    <row r="288" spans="1:122" s="657" customFormat="1" ht="14.5">
      <c r="A288" s="675" t="s">
        <v>1644</v>
      </c>
      <c r="B288" s="675" t="s">
        <v>1645</v>
      </c>
      <c r="C288" s="675" t="s">
        <v>541</v>
      </c>
      <c r="D288" s="675" t="s">
        <v>60</v>
      </c>
      <c r="E288" s="676">
        <v>28157</v>
      </c>
      <c r="F288" s="677">
        <v>38288</v>
      </c>
      <c r="G288" s="677">
        <v>39314</v>
      </c>
      <c r="H288" s="678">
        <v>2205678</v>
      </c>
      <c r="I288" s="678">
        <v>219365.65</v>
      </c>
      <c r="J288" s="678">
        <v>170201.2</v>
      </c>
      <c r="K288" s="678">
        <v>47235.22</v>
      </c>
      <c r="L288" s="678">
        <v>436802.06999999995</v>
      </c>
      <c r="M288" s="679">
        <f>IF(COUNTIF($A$4:A288,A288)=1,0,1)</f>
        <v>0</v>
      </c>
      <c r="N288" s="680" t="str">
        <f t="shared" si="165"/>
        <v>Okay</v>
      </c>
      <c r="O288" s="680" t="str">
        <f t="shared" si="166"/>
        <v>TRUE</v>
      </c>
      <c r="P288" s="680" t="b">
        <f t="shared" si="167"/>
        <v>1</v>
      </c>
      <c r="Q288" s="680" t="b">
        <f t="shared" si="76"/>
        <v>1</v>
      </c>
      <c r="R288" s="680" t="b">
        <f t="shared" si="77"/>
        <v>1</v>
      </c>
      <c r="S288" s="681">
        <f t="shared" si="168"/>
        <v>27.756164383561643</v>
      </c>
      <c r="T288" s="682">
        <f t="shared" si="78"/>
        <v>47</v>
      </c>
      <c r="U288" s="682">
        <f t="shared" si="161"/>
        <v>30</v>
      </c>
      <c r="V288" s="682">
        <f t="shared" si="79"/>
        <v>17.375342465753423</v>
      </c>
      <c r="W288" s="682">
        <f t="shared" si="169"/>
        <v>13</v>
      </c>
      <c r="X288" s="683">
        <f t="shared" si="170"/>
        <v>5678426.9099999992</v>
      </c>
      <c r="Y288" s="684">
        <f t="shared" si="123"/>
        <v>3.0200000000000001E-3</v>
      </c>
      <c r="Z288" s="684">
        <f>IF($D288=$C$1,VLOOKUP($T288,Male_Annuity_Tables,MATCH($W288+2,'Mortality Tables'!$DS$1:$HT$1,0),FALSE),VLOOKUP($T288,Fe_Annuity_Tables,MATCH($W288+2,'Mortality Tables'!$M$1:$DN$1,0),FALSE))</f>
        <v>0.26296831711555096</v>
      </c>
      <c r="AA288" s="664"/>
      <c r="AB288" s="685">
        <f t="shared" si="179"/>
        <v>2318057.2941000001</v>
      </c>
      <c r="AC288" s="685">
        <f t="shared" si="179"/>
        <v>2436162.3132343953</v>
      </c>
      <c r="AD288" s="685">
        <f t="shared" si="179"/>
        <v>2560284.7830936876</v>
      </c>
      <c r="AE288" s="685">
        <f t="shared" si="179"/>
        <v>2690731.2927923109</v>
      </c>
      <c r="AF288" s="685">
        <f t="shared" si="179"/>
        <v>2827824.0521600791</v>
      </c>
      <c r="AG288" s="685">
        <f t="shared" si="179"/>
        <v>2971901.6876176358</v>
      </c>
      <c r="AH288" s="685">
        <f t="shared" si="179"/>
        <v>3123320.0786017543</v>
      </c>
      <c r="AI288" s="685">
        <f t="shared" si="179"/>
        <v>3282453.2366065136</v>
      </c>
      <c r="AJ288" s="685">
        <f t="shared" si="179"/>
        <v>3449694.2290116157</v>
      </c>
      <c r="AK288" s="685">
        <f t="shared" si="179"/>
        <v>3625456.1499797576</v>
      </c>
      <c r="AL288" s="685">
        <f t="shared" si="179"/>
        <v>3810173.1408212264</v>
      </c>
      <c r="AM288" s="685">
        <f t="shared" si="179"/>
        <v>4004301.4623460681</v>
      </c>
      <c r="AN288" s="685">
        <f t="shared" si="179"/>
        <v>4208320.6218526</v>
      </c>
      <c r="AO288" s="685" t="str">
        <f t="shared" si="179"/>
        <v/>
      </c>
      <c r="AP288" s="685" t="str">
        <f t="shared" si="179"/>
        <v/>
      </c>
      <c r="AQ288" s="685" t="str">
        <f t="shared" si="179"/>
        <v/>
      </c>
      <c r="AR288" s="685" t="str">
        <f t="shared" si="178"/>
        <v/>
      </c>
      <c r="AS288" s="685" t="str">
        <f t="shared" si="178"/>
        <v/>
      </c>
      <c r="AT288" s="685" t="str">
        <f t="shared" si="178"/>
        <v/>
      </c>
      <c r="AU288" s="685" t="str">
        <f t="shared" si="178"/>
        <v/>
      </c>
      <c r="AV288" s="685" t="str">
        <f t="shared" si="178"/>
        <v/>
      </c>
      <c r="AW288" s="685" t="str">
        <f t="shared" si="178"/>
        <v/>
      </c>
      <c r="AX288" s="685" t="str">
        <f t="shared" si="178"/>
        <v/>
      </c>
      <c r="AY288" s="685" t="str">
        <f t="shared" si="178"/>
        <v/>
      </c>
      <c r="AZ288" s="685" t="str">
        <f t="shared" si="178"/>
        <v/>
      </c>
      <c r="BA288" s="685" t="str">
        <f t="shared" si="178"/>
        <v/>
      </c>
      <c r="BB288" s="685" t="str">
        <f t="shared" si="178"/>
        <v/>
      </c>
      <c r="BC288" s="685" t="str">
        <f t="shared" si="178"/>
        <v/>
      </c>
      <c r="BD288" s="685" t="str">
        <f t="shared" si="178"/>
        <v/>
      </c>
      <c r="BE288" s="685" t="str">
        <f t="shared" si="178"/>
        <v/>
      </c>
      <c r="BF288" s="685" t="str">
        <f t="shared" si="178"/>
        <v/>
      </c>
      <c r="BG288" s="685" t="str">
        <f t="shared" si="181"/>
        <v/>
      </c>
      <c r="BH288" s="685" t="str">
        <f t="shared" si="181"/>
        <v/>
      </c>
      <c r="BI288" s="685" t="str">
        <f t="shared" si="177"/>
        <v/>
      </c>
      <c r="BJ288" s="685" t="str">
        <f t="shared" si="177"/>
        <v/>
      </c>
      <c r="BK288" s="685" t="str">
        <f t="shared" si="177"/>
        <v/>
      </c>
      <c r="BL288" s="685" t="str">
        <f t="shared" si="177"/>
        <v/>
      </c>
      <c r="BM288" s="685" t="str">
        <f t="shared" si="177"/>
        <v/>
      </c>
      <c r="BN288" s="685" t="str">
        <f t="shared" si="177"/>
        <v/>
      </c>
      <c r="BO288" s="685" t="str">
        <f t="shared" si="180"/>
        <v/>
      </c>
      <c r="BP288" s="685" t="str">
        <f t="shared" si="180"/>
        <v/>
      </c>
      <c r="BQ288" s="685" t="str">
        <f t="shared" si="180"/>
        <v/>
      </c>
      <c r="BR288" s="529"/>
      <c r="BS288" s="685">
        <f>IFERROR(($L288+AB288*Contr_Rate)*(1+Inv_Return)*IF($D288=$C$1,VLOOKUP($T288,Male_Annuity_Tables,MATCH($BS$3+3,'Mortality Tables'!$N$1:$DN$1,0),FALSE),VLOOKUP($T288,Fe_Annuity_Tables,MATCH(BS$3+3,'Mortality Tables'!$N$1:$DN$1,0),FALSE)),"")</f>
        <v>986004.138024688</v>
      </c>
      <c r="BT288" s="685">
        <f>IFERROR(($BS288+AC288*Contr_Rate)*(1+Inv_Return)*IF($D288=$C$1,VLOOKUP($T288,Male_Annuity_Tables,MATCH($BS$3+3,'Mortality Tables'!$N$1:$DN$1,0),FALSE),VLOOKUP($T288,Fe_Annuity_Tables,MATCH(BT$3+3,'Mortality Tables'!$N$1:$DN$1,0),FALSE)),"")</f>
        <v>1266749.6595780142</v>
      </c>
      <c r="BU288" s="685">
        <f>IFERROR((BT288+AD288*Contr_Rate)*(1+Inv_Return)*IF($D288=$C$1,VLOOKUP($T288,Male_Annuity_Tables,MATCH($BS$3+3,'Mortality Tables'!$N$1:$DN$1,0),FALSE),VLOOKUP($T288,Fe_Annuity_Tables,MATCH(BU$3+3,'Mortality Tables'!$N$1:$DN$1,0),FALSE)),"")</f>
        <v>1271721.1419726328</v>
      </c>
      <c r="BV288" s="685">
        <f>IFERROR((BU288+AE288*Contr_Rate)*(1+Inv_Return)*IF($D288=$C$1,VLOOKUP($T288,Male_Annuity_Tables,MATCH($BS$3+3,'Mortality Tables'!$N$1:$DN$1,0),FALSE),VLOOKUP($T288,Fe_Annuity_Tables,MATCH(BV$3+3,'Mortality Tables'!$N$1:$DN$1,0),FALSE)),"")</f>
        <v>1164960.5606840141</v>
      </c>
      <c r="BW288" s="685">
        <f>IFERROR((BV288+AF288*Contr_Rate)*(1+Inv_Return)*IF($D288=$C$1,VLOOKUP($T288,Male_Annuity_Tables,MATCH($BS$3+3,'Mortality Tables'!$N$1:$DN$1,0),FALSE),VLOOKUP($T288,Fe_Annuity_Tables,MATCH(BW$3+3,'Mortality Tables'!$N$1:$DN$1,0),FALSE)),"")</f>
        <v>1011251.9522115039</v>
      </c>
      <c r="BX288" s="685">
        <f>IFERROR((BW288+AG288*Contr_Rate)*(1+Inv_Return)*IF($D288=$C$1,VLOOKUP($T288,Male_Annuity_Tables,MATCH($BS$3+3,'Mortality Tables'!$N$1:$DN$1,0),FALSE),VLOOKUP($T288,Fe_Annuity_Tables,MATCH(BX$3+3,'Mortality Tables'!$N$1:$DN$1,0),FALSE)),"")</f>
        <v>856422.27455356554</v>
      </c>
      <c r="BY288" s="685">
        <f>IFERROR((BX288+AH288*Contr_Rate)*(1+Inv_Return)*IF($D288=$C$1,VLOOKUP($T288,Male_Annuity_Tables,MATCH($BS$3+3,'Mortality Tables'!$N$1:$DN$1,0),FALSE),VLOOKUP($T288,Fe_Annuity_Tables,MATCH(BY$3+3,'Mortality Tables'!$N$1:$DN$1,0),FALSE)),"")</f>
        <v>723034.58036711754</v>
      </c>
      <c r="BZ288" s="685">
        <f>IFERROR((BY288+AI288*Contr_Rate)*(1+Inv_Return)*IF($D288=$C$1,VLOOKUP($T288,Male_Annuity_Tables,MATCH($BS$3+3,'Mortality Tables'!$N$1:$DN$1,0),FALSE),VLOOKUP($T288,Fe_Annuity_Tables,MATCH(BZ$3+3,'Mortality Tables'!$N$1:$DN$1,0),FALSE)),"")</f>
        <v>616494.11156892485</v>
      </c>
      <c r="CA288" s="685">
        <f>IFERROR((BZ288+AJ288*Contr_Rate)*(1+Inv_Return)*IF($D288=$C$1,VLOOKUP($T288,Male_Annuity_Tables,MATCH($BS$3+3,'Mortality Tables'!$N$1:$DN$1,0),FALSE),VLOOKUP($T288,Fe_Annuity_Tables,MATCH(CA$3+3,'Mortality Tables'!$N$1:$DN$1,0),FALSE)),"")</f>
        <v>563206.43770849996</v>
      </c>
      <c r="CB288" s="685">
        <f>IFERROR((CA288+AK288*Contr_Rate)*(1+Inv_Return)*IF($D288=$C$1,VLOOKUP($T288,Male_Annuity_Tables,MATCH($BS$3+3,'Mortality Tables'!$N$1:$DN$1,0),FALSE),VLOOKUP($T288,Fe_Annuity_Tables,MATCH(CB$3+3,'Mortality Tables'!$N$1:$DN$1,0),FALSE)),"")</f>
        <v>531655.78117930586</v>
      </c>
      <c r="CC288" s="685">
        <f>IFERROR((CB288+AL288*Contr_Rate)*(1+Inv_Return)*IF($D288=$C$1,VLOOKUP($T288,Male_Annuity_Tables,MATCH($BS$3+3,'Mortality Tables'!$N$1:$DN$1,0),FALSE),VLOOKUP($T288,Fe_Annuity_Tables,MATCH(CC$3+3,'Mortality Tables'!$N$1:$DN$1,0),FALSE)),"")</f>
        <v>509028.47741405695</v>
      </c>
      <c r="CD288" s="685">
        <f>IFERROR((CC288+AM288*Contr_Rate)*(1+Inv_Return)*IF($D288=$C$1,VLOOKUP($T288,Male_Annuity_Tables,MATCH($BS$3+3,'Mortality Tables'!$N$1:$DN$1,0),FALSE),VLOOKUP($T288,Fe_Annuity_Tables,MATCH(CD$3+3,'Mortality Tables'!$N$1:$DN$1,0),FALSE)),"")</f>
        <v>490338.67491445347</v>
      </c>
      <c r="CE288" s="685">
        <f>IFERROR((CD288+AN288*Contr_Rate)*(1+Inv_Return)*IF($D288=$C$1,VLOOKUP($T288,Male_Annuity_Tables,MATCH($BS$3+3,'Mortality Tables'!$N$1:$DN$1,0),FALSE),VLOOKUP($T288,Fe_Annuity_Tables,MATCH(CE$3+3,'Mortality Tables'!$N$1:$DN$1,0),FALSE)),"")</f>
        <v>473682.40953348036</v>
      </c>
      <c r="CF288" s="685" t="str">
        <f>IFERROR((CE288+AO288*Contr_Rate)*(1+Inv_Return)*IF($D288=$C$1,VLOOKUP($T288,Male_Annuity_Tables,MATCH($BS$3+3,'Mortality Tables'!$N$1:$DN$1,0),FALSE),VLOOKUP($T288,Fe_Annuity_Tables,MATCH(CF$3+3,'Mortality Tables'!$N$1:$DN$1,0),FALSE)),"")</f>
        <v/>
      </c>
      <c r="CG288" s="685" t="str">
        <f>IFERROR((CF288+AP288*Contr_Rate)*(1+Inv_Return)*IF($D288=$C$1,VLOOKUP($T288,Male_Annuity_Tables,MATCH($BS$3+3,'Mortality Tables'!$N$1:$DN$1,0),FALSE),VLOOKUP($T288,Fe_Annuity_Tables,MATCH(CG$3+3,'Mortality Tables'!$N$1:$DN$1,0),FALSE)),"")</f>
        <v/>
      </c>
      <c r="CH288" s="685" t="str">
        <f>IFERROR((CG288+AQ288*Contr_Rate)*(1+Inv_Return)*IF($D288=$C$1,VLOOKUP($T288,Male_Annuity_Tables,MATCH($BS$3+3,'Mortality Tables'!$N$1:$DN$1,0),FALSE),VLOOKUP($T288,Fe_Annuity_Tables,MATCH(CH$3+3,'Mortality Tables'!$N$1:$DN$1,0),FALSE)),"")</f>
        <v/>
      </c>
      <c r="CI288" s="685" t="str">
        <f>IFERROR((CH288+AR288*Contr_Rate)*(1+Inv_Return)*IF($D288=$C$1,VLOOKUP($T288,Male_Annuity_Tables,MATCH($BS$3+3,'Mortality Tables'!$N$1:$DN$1,0),FALSE),VLOOKUP($T288,Fe_Annuity_Tables,MATCH(CI$3+3,'Mortality Tables'!$N$1:$DN$1,0),FALSE)),"")</f>
        <v/>
      </c>
      <c r="CJ288" s="685" t="str">
        <f>IFERROR((CI288+AS288*Contr_Rate)*(1+Inv_Return)*IF($D288=$C$1,VLOOKUP($T288,Male_Annuity_Tables,MATCH($BS$3+3,'Mortality Tables'!$N$1:$DN$1,0),FALSE),VLOOKUP($T288,Fe_Annuity_Tables,MATCH(CJ$3+3,'Mortality Tables'!$N$1:$DN$1,0),FALSE)),"")</f>
        <v/>
      </c>
      <c r="CK288" s="685" t="str">
        <f>IFERROR((CJ288+AT288*Contr_Rate)*(1+Inv_Return)*IF($D288=$C$1,VLOOKUP($T288,Male_Annuity_Tables,MATCH($BS$3+3,'Mortality Tables'!$N$1:$DN$1,0),FALSE),VLOOKUP($T288,Fe_Annuity_Tables,MATCH(CK$3+3,'Mortality Tables'!$N$1:$DN$1,0),FALSE)),"")</f>
        <v/>
      </c>
      <c r="CL288" s="685" t="str">
        <f>IFERROR((CK288+AU288*Contr_Rate)*(1+Inv_Return)*IF($D288=$C$1,VLOOKUP($T288,Male_Annuity_Tables,MATCH($BS$3+3,'Mortality Tables'!$N$1:$DN$1,0),FALSE),VLOOKUP($T288,Fe_Annuity_Tables,MATCH(CL$3+3,'Mortality Tables'!$N$1:$DN$1,0),FALSE)),"")</f>
        <v/>
      </c>
      <c r="CM288" s="685" t="str">
        <f>IFERROR((CL288+AV288*Contr_Rate)*(1+Inv_Return)*IF($D288=$C$1,VLOOKUP($T288,Male_Annuity_Tables,MATCH($BS$3+3,'Mortality Tables'!$N$1:$DN$1,0),FALSE),VLOOKUP($T288,Fe_Annuity_Tables,MATCH(CM$3+3,'Mortality Tables'!$N$1:$DN$1,0),FALSE)),"")</f>
        <v/>
      </c>
      <c r="CN288" s="685" t="str">
        <f>IFERROR((CM288+AW288*Contr_Rate)*(1+Inv_Return)*IF($D288=$C$1,VLOOKUP($T288,Male_Annuity_Tables,MATCH($BS$3+3,'Mortality Tables'!$N$1:$DN$1,0),FALSE),VLOOKUP($T288,Fe_Annuity_Tables,MATCH(CN$3+3,'Mortality Tables'!$N$1:$DN$1,0),FALSE)),"")</f>
        <v/>
      </c>
      <c r="CO288" s="685" t="str">
        <f>IFERROR((CN288+AX288*Contr_Rate)*(1+Inv_Return)*IF($D288=$C$1,VLOOKUP($T288,Male_Annuity_Tables,MATCH($BS$3+3,'Mortality Tables'!$N$1:$DN$1,0),FALSE),VLOOKUP($T288,Fe_Annuity_Tables,MATCH(CO$3+3,'Mortality Tables'!$N$1:$DN$1,0),FALSE)),"")</f>
        <v/>
      </c>
      <c r="CP288" s="685" t="str">
        <f>IFERROR((CO288+AY288*Contr_Rate)*(1+Inv_Return)*IF($D288=$C$1,VLOOKUP($T288,Male_Annuity_Tables,MATCH($BS$3+3,'Mortality Tables'!$N$1:$DN$1,0),FALSE),VLOOKUP($T288,Fe_Annuity_Tables,MATCH(CP$3+3,'Mortality Tables'!$N$1:$DN$1,0),FALSE)),"")</f>
        <v/>
      </c>
      <c r="CQ288" s="685" t="str">
        <f>IFERROR((CP288+AZ288*Contr_Rate)*(1+Inv_Return)*IF($D288=$C$1,VLOOKUP($T288,Male_Annuity_Tables,MATCH($BS$3+3,'Mortality Tables'!$N$1:$DN$1,0),FALSE),VLOOKUP($T288,Fe_Annuity_Tables,MATCH(CQ$3+3,'Mortality Tables'!$N$1:$DN$1,0),FALSE)),"")</f>
        <v/>
      </c>
      <c r="CR288" s="685" t="str">
        <f>IFERROR((CQ288+BA288*Contr_Rate)*(1+Inv_Return)*IF($D288=$C$1,VLOOKUP($T288,Male_Annuity_Tables,MATCH($BS$3+3,'Mortality Tables'!$N$1:$DN$1,0),FALSE),VLOOKUP($T288,Fe_Annuity_Tables,MATCH(CR$3+3,'Mortality Tables'!$N$1:$DN$1,0),FALSE)),"")</f>
        <v/>
      </c>
      <c r="CS288" s="685" t="str">
        <f>IFERROR((CR288+BB288*Contr_Rate)*(1+Inv_Return)*IF($D288=$C$1,VLOOKUP($T288,Male_Annuity_Tables,MATCH($BS$3+3,'Mortality Tables'!$N$1:$DN$1,0),FALSE),VLOOKUP($T288,Fe_Annuity_Tables,MATCH(CS$3+3,'Mortality Tables'!$N$1:$DN$1,0),FALSE)),"")</f>
        <v/>
      </c>
      <c r="CT288" s="685" t="str">
        <f>IFERROR((CS288+BC288*Contr_Rate)*(1+Inv_Return)*IF($D288=$C$1,VLOOKUP($T288,Male_Annuity_Tables,MATCH($BS$3+3,'Mortality Tables'!$N$1:$DN$1,0),FALSE),VLOOKUP($T288,Fe_Annuity_Tables,MATCH(CT$3+3,'Mortality Tables'!$N$1:$DN$1,0),FALSE)),"")</f>
        <v/>
      </c>
      <c r="CU288" s="685" t="str">
        <f>IFERROR((CT288+BD288*Contr_Rate)*(1+Inv_Return)*IF($D288=$C$1,VLOOKUP($T288,Male_Annuity_Tables,MATCH($BS$3+3,'Mortality Tables'!$N$1:$DN$1,0),FALSE),VLOOKUP($T288,Fe_Annuity_Tables,MATCH(CU$3+3,'Mortality Tables'!$N$1:$DN$1,0),FALSE)),"")</f>
        <v/>
      </c>
      <c r="CV288" s="685" t="str">
        <f>IFERROR((CU288+BE288*Contr_Rate)*(1+Inv_Return)*IF($D288=$C$1,VLOOKUP($T288,Male_Annuity_Tables,MATCH($BS$3+3,'Mortality Tables'!$N$1:$DN$1,0),FALSE),VLOOKUP($T288,Fe_Annuity_Tables,MATCH(CV$3+3,'Mortality Tables'!$N$1:$DN$1,0),FALSE)),"")</f>
        <v/>
      </c>
      <c r="CW288" s="685" t="str">
        <f>IFERROR((CV288+BF288*Contr_Rate)*(1+Inv_Return)*IF($D288=$C$1,VLOOKUP($T288,Male_Annuity_Tables,MATCH($BS$3+3,'Mortality Tables'!$N$1:$DN$1,0),FALSE),VLOOKUP($T288,Fe_Annuity_Tables,MATCH(CW$3+3,'Mortality Tables'!$N$1:$DN$1,0),FALSE)),"")</f>
        <v/>
      </c>
      <c r="CX288" s="685" t="str">
        <f>IFERROR((CW288+BG288*Contr_Rate)*(1+Inv_Return)*IF($D288=$C$1,VLOOKUP($T288,Male_Annuity_Tables,MATCH($BS$3+3,'Mortality Tables'!$N$1:$DN$1,0),FALSE),VLOOKUP($T288,Fe_Annuity_Tables,MATCH(CX$3+3,'Mortality Tables'!$N$1:$DN$1,0),FALSE)),"")</f>
        <v/>
      </c>
      <c r="CY288" s="685" t="str">
        <f>IFERROR((CX288+BH288*Contr_Rate)*(1+Inv_Return)*IF($D288=$C$1,VLOOKUP($T288,Male_Annuity_Tables,MATCH($BS$3+3,'Mortality Tables'!$N$1:$DN$1,0),FALSE),VLOOKUP($T288,Fe_Annuity_Tables,MATCH(CY$3+3,'Mortality Tables'!$N$1:$DN$1,0),FALSE)),"")</f>
        <v/>
      </c>
      <c r="CZ288" s="685" t="str">
        <f>IFERROR((CY288+BI288*Contr_Rate)*(1+Inv_Return)*IF($D288=$C$1,VLOOKUP($T288,Male_Annuity_Tables,MATCH($BS$3+3,'Mortality Tables'!$N$1:$DN$1,0),FALSE),VLOOKUP($T288,Fe_Annuity_Tables,MATCH(CZ$3+3,'Mortality Tables'!$N$1:$DN$1,0),FALSE)),"")</f>
        <v/>
      </c>
      <c r="DA288" s="685" t="str">
        <f>IFERROR((CZ288+BJ288*Contr_Rate)*(1+Inv_Return)*IF($D288=$C$1,VLOOKUP($T288,Male_Annuity_Tables,MATCH($BS$3+3,'Mortality Tables'!$N$1:$DN$1,0),FALSE),VLOOKUP($T288,Fe_Annuity_Tables,MATCH(DA$3+3,'Mortality Tables'!$N$1:$DN$1,0),FALSE)),"")</f>
        <v/>
      </c>
      <c r="DB288" s="685" t="str">
        <f>IFERROR((DA288+BK288*Contr_Rate)*(1+Inv_Return)*IF($D288=$C$1,VLOOKUP($T288,Male_Annuity_Tables,MATCH($BS$3+3,'Mortality Tables'!$N$1:$DN$1,0),FALSE),VLOOKUP($T288,Fe_Annuity_Tables,MATCH(DB$3+3,'Mortality Tables'!$N$1:$DN$1,0),FALSE)),"")</f>
        <v/>
      </c>
      <c r="DC288" s="685" t="str">
        <f>IFERROR((DB288+BL288*Contr_Rate)*(1+Inv_Return)*IF($D288=$C$1,VLOOKUP($T288,Male_Annuity_Tables,MATCH($BS$3+3,'Mortality Tables'!$N$1:$DN$1,0),FALSE),VLOOKUP($T288,Fe_Annuity_Tables,MATCH(DC$3+3,'Mortality Tables'!$N$1:$DN$1,0),FALSE)),"")</f>
        <v/>
      </c>
      <c r="DD288" s="685" t="str">
        <f>IFERROR((DC288+BM288*Contr_Rate)*(1+Inv_Return)*IF($D288=$C$1,VLOOKUP($T288,Male_Annuity_Tables,MATCH($BS$3+3,'Mortality Tables'!$N$1:$DN$1,0),FALSE),VLOOKUP($T288,Fe_Annuity_Tables,MATCH(DD$3+3,'Mortality Tables'!$N$1:$DN$1,0),FALSE)),"")</f>
        <v/>
      </c>
      <c r="DE288" s="685" t="str">
        <f>IFERROR((DD288+BN288*Contr_Rate)*(1+Inv_Return)*IF($D288=$C$1,VLOOKUP($T288,Male_Annuity_Tables,MATCH($BS$3+3,'Mortality Tables'!$N$1:$DN$1,0),FALSE),VLOOKUP($T288,Fe_Annuity_Tables,MATCH(DE$3+3,'Mortality Tables'!$N$1:$DN$1,0),FALSE)),"")</f>
        <v/>
      </c>
      <c r="DF288" s="685" t="str">
        <f>IFERROR((DE288+BO288*Contr_Rate)*(1+Inv_Return)*IF($D288=$C$1,VLOOKUP($T288,Male_Annuity_Tables,MATCH($BS$3+3,'Mortality Tables'!$N$1:$DN$1,0),FALSE),VLOOKUP($T288,Fe_Annuity_Tables,MATCH(DF$3+3,'Mortality Tables'!$N$1:$DN$1,0),FALSE)),"")</f>
        <v/>
      </c>
      <c r="DG288" s="685" t="str">
        <f>IFERROR((DF288+BP288*Contr_Rate)*(1+Inv_Return)*IF($D288=$C$1,VLOOKUP($T288,Male_Annuity_Tables,MATCH($BS$3+3,'Mortality Tables'!$N$1:$DN$1,0),FALSE),VLOOKUP($T288,Fe_Annuity_Tables,MATCH(DG$3+3,'Mortality Tables'!$N$1:$DN$1,0),FALSE)),"")</f>
        <v/>
      </c>
      <c r="DH288" s="685" t="str">
        <f>IFERROR((DG288+BQ288*Contr_Rate)*(1+Inv_Return)*IF($D288=$C$1,VLOOKUP($T288,Male_Annuity_Tables,MATCH($BS$3+3,'Mortality Tables'!$N$1:$DN$1,0),FALSE),VLOOKUP($T288,Fe_Annuity_Tables,MATCH(DH$3+3,'Mortality Tables'!$N$1:$DN$1,0),FALSE)),"")</f>
        <v/>
      </c>
      <c r="DJ288" s="686">
        <f t="shared" si="171"/>
        <v>1271721.1419726328</v>
      </c>
      <c r="DK288" s="680">
        <f t="shared" si="60"/>
        <v>8.8017766057058875</v>
      </c>
      <c r="DL288" s="686">
        <f t="shared" si="172"/>
        <v>96804.679701744244</v>
      </c>
      <c r="DM288" s="686">
        <f t="shared" si="132"/>
        <v>4208320.6218526</v>
      </c>
      <c r="DN288" s="687">
        <f t="shared" si="173"/>
        <v>2.3003161688552282E-2</v>
      </c>
      <c r="DP288" s="688">
        <f t="shared" si="174"/>
        <v>150431.69332601258</v>
      </c>
      <c r="DQ288" s="688">
        <f t="shared" si="175"/>
        <v>193264.19531283889</v>
      </c>
      <c r="DR288" s="688">
        <f t="shared" si="176"/>
        <v>194022.67946733869</v>
      </c>
    </row>
    <row r="289" spans="1:122" s="657" customFormat="1" ht="14.5">
      <c r="A289" s="675" t="s">
        <v>1646</v>
      </c>
      <c r="B289" s="675" t="s">
        <v>1647</v>
      </c>
      <c r="C289" s="675" t="s">
        <v>236</v>
      </c>
      <c r="D289" s="675" t="s">
        <v>60</v>
      </c>
      <c r="E289" s="676">
        <v>26310</v>
      </c>
      <c r="F289" s="677">
        <v>41752</v>
      </c>
      <c r="G289" s="677">
        <v>43577</v>
      </c>
      <c r="H289" s="678">
        <v>1108709</v>
      </c>
      <c r="I289" s="678">
        <v>100272.41</v>
      </c>
      <c r="J289" s="678">
        <v>73767.070000000007</v>
      </c>
      <c r="K289" s="678">
        <v>34172.839999999997</v>
      </c>
      <c r="L289" s="678">
        <v>208212.32</v>
      </c>
      <c r="M289" s="679">
        <f>IF(COUNTIF($A$4:A289,A289)=1,0,1)</f>
        <v>0</v>
      </c>
      <c r="N289" s="680" t="str">
        <f t="shared" si="165"/>
        <v>Okay</v>
      </c>
      <c r="O289" s="680" t="str">
        <f t="shared" si="166"/>
        <v>TRUE</v>
      </c>
      <c r="P289" s="680" t="b">
        <f t="shared" si="167"/>
        <v>1</v>
      </c>
      <c r="Q289" s="680" t="b">
        <f t="shared" si="76"/>
        <v>1</v>
      </c>
      <c r="R289" s="680" t="b">
        <f t="shared" si="77"/>
        <v>1</v>
      </c>
      <c r="S289" s="681">
        <f t="shared" si="168"/>
        <v>42.30684931506849</v>
      </c>
      <c r="T289" s="682">
        <f t="shared" si="78"/>
        <v>53</v>
      </c>
      <c r="U289" s="682">
        <f t="shared" si="161"/>
        <v>47</v>
      </c>
      <c r="V289" s="682">
        <f t="shared" si="79"/>
        <v>5.6958904109589037</v>
      </c>
      <c r="W289" s="682">
        <f t="shared" si="169"/>
        <v>7</v>
      </c>
      <c r="X289" s="683">
        <f t="shared" si="170"/>
        <v>1457486.24</v>
      </c>
      <c r="Y289" s="684">
        <f t="shared" si="123"/>
        <v>4.7200000000000002E-3</v>
      </c>
      <c r="Z289" s="684">
        <f>IF($D289=$C$1,VLOOKUP($T289,Male_Annuity_Tables,MATCH($W289+2,'Mortality Tables'!$DS$1:$HT$1,0),FALSE),VLOOKUP($T289,Fe_Annuity_Tables,MATCH($W289+2,'Mortality Tables'!$M$1:$DN$1,0),FALSE))</f>
        <v>0.60042196221026356</v>
      </c>
      <c r="AA289" s="664"/>
      <c r="AB289" s="685">
        <f t="shared" si="179"/>
        <v>1165197.72355</v>
      </c>
      <c r="AC289" s="685">
        <f t="shared" si="179"/>
        <v>1224564.5475648725</v>
      </c>
      <c r="AD289" s="685">
        <f t="shared" si="179"/>
        <v>1286956.1112633029</v>
      </c>
      <c r="AE289" s="685">
        <f t="shared" si="179"/>
        <v>1352526.5251321681</v>
      </c>
      <c r="AF289" s="685">
        <f t="shared" si="179"/>
        <v>1421437.7515876521</v>
      </c>
      <c r="AG289" s="685">
        <f t="shared" si="179"/>
        <v>1493860.0050310432</v>
      </c>
      <c r="AH289" s="685">
        <f t="shared" si="179"/>
        <v>1569972.1722873747</v>
      </c>
      <c r="AI289" s="685" t="str">
        <f t="shared" si="179"/>
        <v/>
      </c>
      <c r="AJ289" s="685" t="str">
        <f t="shared" si="179"/>
        <v/>
      </c>
      <c r="AK289" s="685" t="str">
        <f t="shared" si="179"/>
        <v/>
      </c>
      <c r="AL289" s="685" t="str">
        <f t="shared" si="179"/>
        <v/>
      </c>
      <c r="AM289" s="685" t="str">
        <f t="shared" si="179"/>
        <v/>
      </c>
      <c r="AN289" s="685" t="str">
        <f t="shared" si="179"/>
        <v/>
      </c>
      <c r="AO289" s="685" t="str">
        <f t="shared" si="179"/>
        <v/>
      </c>
      <c r="AP289" s="685" t="str">
        <f t="shared" si="179"/>
        <v/>
      </c>
      <c r="AQ289" s="685" t="str">
        <f t="shared" ref="AQ289:AU304" si="182">IFERROR(IF($W289&gt;=AQ$3,($H289*(1+Ann_Salary_Growth_Rate)^AQ$3),""),0)</f>
        <v/>
      </c>
      <c r="AR289" s="685" t="str">
        <f t="shared" si="182"/>
        <v/>
      </c>
      <c r="AS289" s="685" t="str">
        <f t="shared" si="182"/>
        <v/>
      </c>
      <c r="AT289" s="685" t="str">
        <f t="shared" si="182"/>
        <v/>
      </c>
      <c r="AU289" s="685" t="str">
        <f t="shared" si="182"/>
        <v/>
      </c>
      <c r="AV289" s="685" t="str">
        <f t="shared" si="178"/>
        <v/>
      </c>
      <c r="AW289" s="685" t="str">
        <f t="shared" si="178"/>
        <v/>
      </c>
      <c r="AX289" s="685" t="str">
        <f t="shared" si="178"/>
        <v/>
      </c>
      <c r="AY289" s="685" t="str">
        <f t="shared" si="178"/>
        <v/>
      </c>
      <c r="AZ289" s="685" t="str">
        <f t="shared" si="178"/>
        <v/>
      </c>
      <c r="BA289" s="685" t="str">
        <f t="shared" si="178"/>
        <v/>
      </c>
      <c r="BB289" s="685" t="str">
        <f t="shared" si="178"/>
        <v/>
      </c>
      <c r="BC289" s="685" t="str">
        <f t="shared" si="178"/>
        <v/>
      </c>
      <c r="BD289" s="685" t="str">
        <f t="shared" si="178"/>
        <v/>
      </c>
      <c r="BE289" s="685" t="str">
        <f t="shared" si="178"/>
        <v/>
      </c>
      <c r="BF289" s="685" t="str">
        <f t="shared" si="178"/>
        <v/>
      </c>
      <c r="BG289" s="685" t="str">
        <f t="shared" si="181"/>
        <v/>
      </c>
      <c r="BH289" s="685" t="str">
        <f t="shared" si="181"/>
        <v/>
      </c>
      <c r="BI289" s="685" t="str">
        <f t="shared" si="177"/>
        <v/>
      </c>
      <c r="BJ289" s="685" t="str">
        <f t="shared" si="177"/>
        <v/>
      </c>
      <c r="BK289" s="685" t="str">
        <f t="shared" si="177"/>
        <v/>
      </c>
      <c r="BL289" s="685" t="str">
        <f t="shared" si="177"/>
        <v/>
      </c>
      <c r="BM289" s="685" t="str">
        <f t="shared" si="177"/>
        <v/>
      </c>
      <c r="BN289" s="685" t="str">
        <f t="shared" si="177"/>
        <v/>
      </c>
      <c r="BO289" s="685" t="str">
        <f t="shared" si="180"/>
        <v/>
      </c>
      <c r="BP289" s="685" t="str">
        <f t="shared" si="180"/>
        <v/>
      </c>
      <c r="BQ289" s="685" t="str">
        <f t="shared" si="180"/>
        <v/>
      </c>
      <c r="BR289" s="529"/>
      <c r="BS289" s="685">
        <f>IFERROR(($L289+AB289*Contr_Rate)*(1+Inv_Return)*IF($D289=$C$1,VLOOKUP($T289,Male_Annuity_Tables,MATCH($BS$3+3,'Mortality Tables'!$N$1:$DN$1,0),FALSE),VLOOKUP($T289,Fe_Annuity_Tables,MATCH(BS$3+3,'Mortality Tables'!$N$1:$DN$1,0),FALSE)),"")</f>
        <v>513436.85667735094</v>
      </c>
      <c r="BT289" s="685">
        <f>IFERROR(($BS289+AC289*Contr_Rate)*(1+Inv_Return)*IF($D289=$C$1,VLOOKUP($T289,Male_Annuity_Tables,MATCH($BS$3+3,'Mortality Tables'!$N$1:$DN$1,0),FALSE),VLOOKUP($T289,Fe_Annuity_Tables,MATCH(BT$3+3,'Mortality Tables'!$N$1:$DN$1,0),FALSE)),"")</f>
        <v>725993.8272600614</v>
      </c>
      <c r="BU289" s="685">
        <f>IFERROR((BT289+AD289*Contr_Rate)*(1+Inv_Return)*IF($D289=$C$1,VLOOKUP($T289,Male_Annuity_Tables,MATCH($BS$3+3,'Mortality Tables'!$N$1:$DN$1,0),FALSE),VLOOKUP($T289,Fe_Annuity_Tables,MATCH(BU$3+3,'Mortality Tables'!$N$1:$DN$1,0),FALSE)),"")</f>
        <v>865972.56805870251</v>
      </c>
      <c r="BV289" s="685">
        <f>IFERROR((BU289+AE289*Contr_Rate)*(1+Inv_Return)*IF($D289=$C$1,VLOOKUP($T289,Male_Annuity_Tables,MATCH($BS$3+3,'Mortality Tables'!$N$1:$DN$1,0),FALSE),VLOOKUP($T289,Fe_Annuity_Tables,MATCH(BV$3+3,'Mortality Tables'!$N$1:$DN$1,0),FALSE)),"")</f>
        <v>935132.02873868123</v>
      </c>
      <c r="BW289" s="685">
        <f>IFERROR((BV289+AF289*Contr_Rate)*(1+Inv_Return)*IF($D289=$C$1,VLOOKUP($T289,Male_Annuity_Tables,MATCH($BS$3+3,'Mortality Tables'!$N$1:$DN$1,0),FALSE),VLOOKUP($T289,Fe_Annuity_Tables,MATCH(BW$3+3,'Mortality Tables'!$N$1:$DN$1,0),FALSE)),"")</f>
        <v>944917.84914736031</v>
      </c>
      <c r="BX289" s="685">
        <f>IFERROR((BW289+AG289*Contr_Rate)*(1+Inv_Return)*IF($D289=$C$1,VLOOKUP($T289,Male_Annuity_Tables,MATCH($BS$3+3,'Mortality Tables'!$N$1:$DN$1,0),FALSE),VLOOKUP($T289,Fe_Annuity_Tables,MATCH(BX$3+3,'Mortality Tables'!$N$1:$DN$1,0),FALSE)),"")</f>
        <v>911899.45491259918</v>
      </c>
      <c r="BY289" s="685">
        <f>IFERROR((BX289+AH289*Contr_Rate)*(1+Inv_Return)*IF($D289=$C$1,VLOOKUP($T289,Male_Annuity_Tables,MATCH($BS$3+3,'Mortality Tables'!$N$1:$DN$1,0),FALSE),VLOOKUP($T289,Fe_Annuity_Tables,MATCH(BY$3+3,'Mortality Tables'!$N$1:$DN$1,0),FALSE)),"")</f>
        <v>853271.77721410186</v>
      </c>
      <c r="BZ289" s="685" t="str">
        <f>IFERROR((BY289+AI289*Contr_Rate)*(1+Inv_Return)*IF($D289=$C$1,VLOOKUP($T289,Male_Annuity_Tables,MATCH($BS$3+3,'Mortality Tables'!$N$1:$DN$1,0),FALSE),VLOOKUP($T289,Fe_Annuity_Tables,MATCH(BZ$3+3,'Mortality Tables'!$N$1:$DN$1,0),FALSE)),"")</f>
        <v/>
      </c>
      <c r="CA289" s="685" t="str">
        <f>IFERROR((BZ289+AJ289*Contr_Rate)*(1+Inv_Return)*IF($D289=$C$1,VLOOKUP($T289,Male_Annuity_Tables,MATCH($BS$3+3,'Mortality Tables'!$N$1:$DN$1,0),FALSE),VLOOKUP($T289,Fe_Annuity_Tables,MATCH(CA$3+3,'Mortality Tables'!$N$1:$DN$1,0),FALSE)),"")</f>
        <v/>
      </c>
      <c r="CB289" s="685" t="str">
        <f>IFERROR((CA289+AK289*Contr_Rate)*(1+Inv_Return)*IF($D289=$C$1,VLOOKUP($T289,Male_Annuity_Tables,MATCH($BS$3+3,'Mortality Tables'!$N$1:$DN$1,0),FALSE),VLOOKUP($T289,Fe_Annuity_Tables,MATCH(CB$3+3,'Mortality Tables'!$N$1:$DN$1,0),FALSE)),"")</f>
        <v/>
      </c>
      <c r="CC289" s="685" t="str">
        <f>IFERROR((CB289+AL289*Contr_Rate)*(1+Inv_Return)*IF($D289=$C$1,VLOOKUP($T289,Male_Annuity_Tables,MATCH($BS$3+3,'Mortality Tables'!$N$1:$DN$1,0),FALSE),VLOOKUP($T289,Fe_Annuity_Tables,MATCH(CC$3+3,'Mortality Tables'!$N$1:$DN$1,0),FALSE)),"")</f>
        <v/>
      </c>
      <c r="CD289" s="685" t="str">
        <f>IFERROR((CC289+AM289*Contr_Rate)*(1+Inv_Return)*IF($D289=$C$1,VLOOKUP($T289,Male_Annuity_Tables,MATCH($BS$3+3,'Mortality Tables'!$N$1:$DN$1,0),FALSE),VLOOKUP($T289,Fe_Annuity_Tables,MATCH(CD$3+3,'Mortality Tables'!$N$1:$DN$1,0),FALSE)),"")</f>
        <v/>
      </c>
      <c r="CE289" s="685" t="str">
        <f>IFERROR((CD289+AN289*Contr_Rate)*(1+Inv_Return)*IF($D289=$C$1,VLOOKUP($T289,Male_Annuity_Tables,MATCH($BS$3+3,'Mortality Tables'!$N$1:$DN$1,0),FALSE),VLOOKUP($T289,Fe_Annuity_Tables,MATCH(CE$3+3,'Mortality Tables'!$N$1:$DN$1,0),FALSE)),"")</f>
        <v/>
      </c>
      <c r="CF289" s="685" t="str">
        <f>IFERROR((CE289+AO289*Contr_Rate)*(1+Inv_Return)*IF($D289=$C$1,VLOOKUP($T289,Male_Annuity_Tables,MATCH($BS$3+3,'Mortality Tables'!$N$1:$DN$1,0),FALSE),VLOOKUP($T289,Fe_Annuity_Tables,MATCH(CF$3+3,'Mortality Tables'!$N$1:$DN$1,0),FALSE)),"")</f>
        <v/>
      </c>
      <c r="CG289" s="685" t="str">
        <f>IFERROR((CF289+AP289*Contr_Rate)*(1+Inv_Return)*IF($D289=$C$1,VLOOKUP($T289,Male_Annuity_Tables,MATCH($BS$3+3,'Mortality Tables'!$N$1:$DN$1,0),FALSE),VLOOKUP($T289,Fe_Annuity_Tables,MATCH(CG$3+3,'Mortality Tables'!$N$1:$DN$1,0),FALSE)),"")</f>
        <v/>
      </c>
      <c r="CH289" s="685" t="str">
        <f>IFERROR((CG289+AQ289*Contr_Rate)*(1+Inv_Return)*IF($D289=$C$1,VLOOKUP($T289,Male_Annuity_Tables,MATCH($BS$3+3,'Mortality Tables'!$N$1:$DN$1,0),FALSE),VLOOKUP($T289,Fe_Annuity_Tables,MATCH(CH$3+3,'Mortality Tables'!$N$1:$DN$1,0),FALSE)),"")</f>
        <v/>
      </c>
      <c r="CI289" s="685" t="str">
        <f>IFERROR((CH289+AR289*Contr_Rate)*(1+Inv_Return)*IF($D289=$C$1,VLOOKUP($T289,Male_Annuity_Tables,MATCH($BS$3+3,'Mortality Tables'!$N$1:$DN$1,0),FALSE),VLOOKUP($T289,Fe_Annuity_Tables,MATCH(CI$3+3,'Mortality Tables'!$N$1:$DN$1,0),FALSE)),"")</f>
        <v/>
      </c>
      <c r="CJ289" s="685" t="str">
        <f>IFERROR((CI289+AS289*Contr_Rate)*(1+Inv_Return)*IF($D289=$C$1,VLOOKUP($T289,Male_Annuity_Tables,MATCH($BS$3+3,'Mortality Tables'!$N$1:$DN$1,0),FALSE),VLOOKUP($T289,Fe_Annuity_Tables,MATCH(CJ$3+3,'Mortality Tables'!$N$1:$DN$1,0),FALSE)),"")</f>
        <v/>
      </c>
      <c r="CK289" s="685" t="str">
        <f>IFERROR((CJ289+AT289*Contr_Rate)*(1+Inv_Return)*IF($D289=$C$1,VLOOKUP($T289,Male_Annuity_Tables,MATCH($BS$3+3,'Mortality Tables'!$N$1:$DN$1,0),FALSE),VLOOKUP($T289,Fe_Annuity_Tables,MATCH(CK$3+3,'Mortality Tables'!$N$1:$DN$1,0),FALSE)),"")</f>
        <v/>
      </c>
      <c r="CL289" s="685" t="str">
        <f>IFERROR((CK289+AU289*Contr_Rate)*(1+Inv_Return)*IF($D289=$C$1,VLOOKUP($T289,Male_Annuity_Tables,MATCH($BS$3+3,'Mortality Tables'!$N$1:$DN$1,0),FALSE),VLOOKUP($T289,Fe_Annuity_Tables,MATCH(CL$3+3,'Mortality Tables'!$N$1:$DN$1,0),FALSE)),"")</f>
        <v/>
      </c>
      <c r="CM289" s="685" t="str">
        <f>IFERROR((CL289+AV289*Contr_Rate)*(1+Inv_Return)*IF($D289=$C$1,VLOOKUP($T289,Male_Annuity_Tables,MATCH($BS$3+3,'Mortality Tables'!$N$1:$DN$1,0),FALSE),VLOOKUP($T289,Fe_Annuity_Tables,MATCH(CM$3+3,'Mortality Tables'!$N$1:$DN$1,0),FALSE)),"")</f>
        <v/>
      </c>
      <c r="CN289" s="685" t="str">
        <f>IFERROR((CM289+AW289*Contr_Rate)*(1+Inv_Return)*IF($D289=$C$1,VLOOKUP($T289,Male_Annuity_Tables,MATCH($BS$3+3,'Mortality Tables'!$N$1:$DN$1,0),FALSE),VLOOKUP($T289,Fe_Annuity_Tables,MATCH(CN$3+3,'Mortality Tables'!$N$1:$DN$1,0),FALSE)),"")</f>
        <v/>
      </c>
      <c r="CO289" s="685" t="str">
        <f>IFERROR((CN289+AX289*Contr_Rate)*(1+Inv_Return)*IF($D289=$C$1,VLOOKUP($T289,Male_Annuity_Tables,MATCH($BS$3+3,'Mortality Tables'!$N$1:$DN$1,0),FALSE),VLOOKUP($T289,Fe_Annuity_Tables,MATCH(CO$3+3,'Mortality Tables'!$N$1:$DN$1,0),FALSE)),"")</f>
        <v/>
      </c>
      <c r="CP289" s="685" t="str">
        <f>IFERROR((CO289+AY289*Contr_Rate)*(1+Inv_Return)*IF($D289=$C$1,VLOOKUP($T289,Male_Annuity_Tables,MATCH($BS$3+3,'Mortality Tables'!$N$1:$DN$1,0),FALSE),VLOOKUP($T289,Fe_Annuity_Tables,MATCH(CP$3+3,'Mortality Tables'!$N$1:$DN$1,0),FALSE)),"")</f>
        <v/>
      </c>
      <c r="CQ289" s="685" t="str">
        <f>IFERROR((CP289+AZ289*Contr_Rate)*(1+Inv_Return)*IF($D289=$C$1,VLOOKUP($T289,Male_Annuity_Tables,MATCH($BS$3+3,'Mortality Tables'!$N$1:$DN$1,0),FALSE),VLOOKUP($T289,Fe_Annuity_Tables,MATCH(CQ$3+3,'Mortality Tables'!$N$1:$DN$1,0),FALSE)),"")</f>
        <v/>
      </c>
      <c r="CR289" s="685" t="str">
        <f>IFERROR((CQ289+BA289*Contr_Rate)*(1+Inv_Return)*IF($D289=$C$1,VLOOKUP($T289,Male_Annuity_Tables,MATCH($BS$3+3,'Mortality Tables'!$N$1:$DN$1,0),FALSE),VLOOKUP($T289,Fe_Annuity_Tables,MATCH(CR$3+3,'Mortality Tables'!$N$1:$DN$1,0),FALSE)),"")</f>
        <v/>
      </c>
      <c r="CS289" s="685" t="str">
        <f>IFERROR((CR289+BB289*Contr_Rate)*(1+Inv_Return)*IF($D289=$C$1,VLOOKUP($T289,Male_Annuity_Tables,MATCH($BS$3+3,'Mortality Tables'!$N$1:$DN$1,0),FALSE),VLOOKUP($T289,Fe_Annuity_Tables,MATCH(CS$3+3,'Mortality Tables'!$N$1:$DN$1,0),FALSE)),"")</f>
        <v/>
      </c>
      <c r="CT289" s="685" t="str">
        <f>IFERROR((CS289+BC289*Contr_Rate)*(1+Inv_Return)*IF($D289=$C$1,VLOOKUP($T289,Male_Annuity_Tables,MATCH($BS$3+3,'Mortality Tables'!$N$1:$DN$1,0),FALSE),VLOOKUP($T289,Fe_Annuity_Tables,MATCH(CT$3+3,'Mortality Tables'!$N$1:$DN$1,0),FALSE)),"")</f>
        <v/>
      </c>
      <c r="CU289" s="685" t="str">
        <f>IFERROR((CT289+BD289*Contr_Rate)*(1+Inv_Return)*IF($D289=$C$1,VLOOKUP($T289,Male_Annuity_Tables,MATCH($BS$3+3,'Mortality Tables'!$N$1:$DN$1,0),FALSE),VLOOKUP($T289,Fe_Annuity_Tables,MATCH(CU$3+3,'Mortality Tables'!$N$1:$DN$1,0),FALSE)),"")</f>
        <v/>
      </c>
      <c r="CV289" s="685" t="str">
        <f>IFERROR((CU289+BE289*Contr_Rate)*(1+Inv_Return)*IF($D289=$C$1,VLOOKUP($T289,Male_Annuity_Tables,MATCH($BS$3+3,'Mortality Tables'!$N$1:$DN$1,0),FALSE),VLOOKUP($T289,Fe_Annuity_Tables,MATCH(CV$3+3,'Mortality Tables'!$N$1:$DN$1,0),FALSE)),"")</f>
        <v/>
      </c>
      <c r="CW289" s="685" t="str">
        <f>IFERROR((CV289+BF289*Contr_Rate)*(1+Inv_Return)*IF($D289=$C$1,VLOOKUP($T289,Male_Annuity_Tables,MATCH($BS$3+3,'Mortality Tables'!$N$1:$DN$1,0),FALSE),VLOOKUP($T289,Fe_Annuity_Tables,MATCH(CW$3+3,'Mortality Tables'!$N$1:$DN$1,0),FALSE)),"")</f>
        <v/>
      </c>
      <c r="CX289" s="685" t="str">
        <f>IFERROR((CW289+BG289*Contr_Rate)*(1+Inv_Return)*IF($D289=$C$1,VLOOKUP($T289,Male_Annuity_Tables,MATCH($BS$3+3,'Mortality Tables'!$N$1:$DN$1,0),FALSE),VLOOKUP($T289,Fe_Annuity_Tables,MATCH(CX$3+3,'Mortality Tables'!$N$1:$DN$1,0),FALSE)),"")</f>
        <v/>
      </c>
      <c r="CY289" s="685" t="str">
        <f>IFERROR((CX289+BH289*Contr_Rate)*(1+Inv_Return)*IF($D289=$C$1,VLOOKUP($T289,Male_Annuity_Tables,MATCH($BS$3+3,'Mortality Tables'!$N$1:$DN$1,0),FALSE),VLOOKUP($T289,Fe_Annuity_Tables,MATCH(CY$3+3,'Mortality Tables'!$N$1:$DN$1,0),FALSE)),"")</f>
        <v/>
      </c>
      <c r="CZ289" s="685" t="str">
        <f>IFERROR((CY289+BI289*Contr_Rate)*(1+Inv_Return)*IF($D289=$C$1,VLOOKUP($T289,Male_Annuity_Tables,MATCH($BS$3+3,'Mortality Tables'!$N$1:$DN$1,0),FALSE),VLOOKUP($T289,Fe_Annuity_Tables,MATCH(CZ$3+3,'Mortality Tables'!$N$1:$DN$1,0),FALSE)),"")</f>
        <v/>
      </c>
      <c r="DA289" s="685" t="str">
        <f>IFERROR((CZ289+BJ289*Contr_Rate)*(1+Inv_Return)*IF($D289=$C$1,VLOOKUP($T289,Male_Annuity_Tables,MATCH($BS$3+3,'Mortality Tables'!$N$1:$DN$1,0),FALSE),VLOOKUP($T289,Fe_Annuity_Tables,MATCH(DA$3+3,'Mortality Tables'!$N$1:$DN$1,0),FALSE)),"")</f>
        <v/>
      </c>
      <c r="DB289" s="685" t="str">
        <f>IFERROR((DA289+BK289*Contr_Rate)*(1+Inv_Return)*IF($D289=$C$1,VLOOKUP($T289,Male_Annuity_Tables,MATCH($BS$3+3,'Mortality Tables'!$N$1:$DN$1,0),FALSE),VLOOKUP($T289,Fe_Annuity_Tables,MATCH(DB$3+3,'Mortality Tables'!$N$1:$DN$1,0),FALSE)),"")</f>
        <v/>
      </c>
      <c r="DC289" s="685" t="str">
        <f>IFERROR((DB289+BL289*Contr_Rate)*(1+Inv_Return)*IF($D289=$C$1,VLOOKUP($T289,Male_Annuity_Tables,MATCH($BS$3+3,'Mortality Tables'!$N$1:$DN$1,0),FALSE),VLOOKUP($T289,Fe_Annuity_Tables,MATCH(DC$3+3,'Mortality Tables'!$N$1:$DN$1,0),FALSE)),"")</f>
        <v/>
      </c>
      <c r="DD289" s="685" t="str">
        <f>IFERROR((DC289+BM289*Contr_Rate)*(1+Inv_Return)*IF($D289=$C$1,VLOOKUP($T289,Male_Annuity_Tables,MATCH($BS$3+3,'Mortality Tables'!$N$1:$DN$1,0),FALSE),VLOOKUP($T289,Fe_Annuity_Tables,MATCH(DD$3+3,'Mortality Tables'!$N$1:$DN$1,0),FALSE)),"")</f>
        <v/>
      </c>
      <c r="DE289" s="685" t="str">
        <f>IFERROR((DD289+BN289*Contr_Rate)*(1+Inv_Return)*IF($D289=$C$1,VLOOKUP($T289,Male_Annuity_Tables,MATCH($BS$3+3,'Mortality Tables'!$N$1:$DN$1,0),FALSE),VLOOKUP($T289,Fe_Annuity_Tables,MATCH(DE$3+3,'Mortality Tables'!$N$1:$DN$1,0),FALSE)),"")</f>
        <v/>
      </c>
      <c r="DF289" s="685" t="str">
        <f>IFERROR((DE289+BO289*Contr_Rate)*(1+Inv_Return)*IF($D289=$C$1,VLOOKUP($T289,Male_Annuity_Tables,MATCH($BS$3+3,'Mortality Tables'!$N$1:$DN$1,0),FALSE),VLOOKUP($T289,Fe_Annuity_Tables,MATCH(DF$3+3,'Mortality Tables'!$N$1:$DN$1,0),FALSE)),"")</f>
        <v/>
      </c>
      <c r="DG289" s="685" t="str">
        <f>IFERROR((DF289+BP289*Contr_Rate)*(1+Inv_Return)*IF($D289=$C$1,VLOOKUP($T289,Male_Annuity_Tables,MATCH($BS$3+3,'Mortality Tables'!$N$1:$DN$1,0),FALSE),VLOOKUP($T289,Fe_Annuity_Tables,MATCH(DG$3+3,'Mortality Tables'!$N$1:$DN$1,0),FALSE)),"")</f>
        <v/>
      </c>
      <c r="DH289" s="685" t="str">
        <f>IFERROR((DG289+BQ289*Contr_Rate)*(1+Inv_Return)*IF($D289=$C$1,VLOOKUP($T289,Male_Annuity_Tables,MATCH($BS$3+3,'Mortality Tables'!$N$1:$DN$1,0),FALSE),VLOOKUP($T289,Fe_Annuity_Tables,MATCH(DH$3+3,'Mortality Tables'!$N$1:$DN$1,0),FALSE)),"")</f>
        <v/>
      </c>
      <c r="DJ289" s="686">
        <f t="shared" si="171"/>
        <v>944917.84914736031</v>
      </c>
      <c r="DK289" s="680">
        <f t="shared" si="60"/>
        <v>8.8017766057058875</v>
      </c>
      <c r="DL289" s="686">
        <f t="shared" si="172"/>
        <v>71928.087622482693</v>
      </c>
      <c r="DM289" s="686">
        <f t="shared" si="132"/>
        <v>1569972.1722873747</v>
      </c>
      <c r="DN289" s="687">
        <f t="shared" si="173"/>
        <v>4.5814880602429338E-2</v>
      </c>
      <c r="DP289" s="688">
        <f t="shared" si="174"/>
        <v>53524.765434900488</v>
      </c>
      <c r="DQ289" s="688">
        <f t="shared" si="175"/>
        <v>75683.40450420689</v>
      </c>
      <c r="DR289" s="688">
        <f t="shared" si="176"/>
        <v>90275.908274983623</v>
      </c>
    </row>
    <row r="290" spans="1:122" s="657" customFormat="1" ht="14.5">
      <c r="A290" s="675" t="s">
        <v>1648</v>
      </c>
      <c r="B290" s="675" t="s">
        <v>1649</v>
      </c>
      <c r="C290" s="675" t="s">
        <v>116</v>
      </c>
      <c r="D290" s="675" t="s">
        <v>61</v>
      </c>
      <c r="E290" s="676">
        <v>29442</v>
      </c>
      <c r="F290" s="677">
        <v>40515</v>
      </c>
      <c r="G290" s="677">
        <v>44259</v>
      </c>
      <c r="H290" s="678">
        <v>1713950</v>
      </c>
      <c r="I290" s="678">
        <v>153464.31</v>
      </c>
      <c r="J290" s="678">
        <v>134354.93</v>
      </c>
      <c r="K290" s="678">
        <v>12897.27</v>
      </c>
      <c r="L290" s="678">
        <v>300716.51</v>
      </c>
      <c r="M290" s="679">
        <f>IF(COUNTIF($A$4:A290,A290)=1,0,1)</f>
        <v>0</v>
      </c>
      <c r="N290" s="680" t="str">
        <f t="shared" si="165"/>
        <v>Okay</v>
      </c>
      <c r="O290" s="680" t="str">
        <f t="shared" si="166"/>
        <v>TRUE</v>
      </c>
      <c r="P290" s="680" t="b">
        <f t="shared" si="167"/>
        <v>1</v>
      </c>
      <c r="Q290" s="680" t="b">
        <f t="shared" si="76"/>
        <v>1</v>
      </c>
      <c r="R290" s="680" t="b">
        <f t="shared" si="77"/>
        <v>1</v>
      </c>
      <c r="S290" s="681">
        <f t="shared" si="168"/>
        <v>30.336986301369862</v>
      </c>
      <c r="T290" s="682">
        <f t="shared" si="78"/>
        <v>44</v>
      </c>
      <c r="U290" s="682">
        <f t="shared" si="161"/>
        <v>40</v>
      </c>
      <c r="V290" s="682">
        <f t="shared" si="79"/>
        <v>3.8273972602739725</v>
      </c>
      <c r="W290" s="682">
        <f t="shared" si="169"/>
        <v>16</v>
      </c>
      <c r="X290" s="683">
        <f t="shared" si="170"/>
        <v>4811464.16</v>
      </c>
      <c r="Y290" s="684">
        <f t="shared" si="123"/>
        <v>3.1900000000000001E-3</v>
      </c>
      <c r="Z290" s="684">
        <f>IF($D290=$C$1,VLOOKUP($T290,Male_Annuity_Tables,MATCH($W290+2,'Mortality Tables'!$DS$1:$HT$1,0),FALSE),VLOOKUP($T290,Fe_Annuity_Tables,MATCH($W290+2,'Mortality Tables'!$M$1:$DN$1,0),FALSE))</f>
        <v>0.15423253034769741</v>
      </c>
      <c r="AA290" s="664"/>
      <c r="AB290" s="685">
        <f t="shared" ref="AB290:AQ305" si="183">IFERROR(IF($W290&gt;=AB$3,($H290*(1+Ann_Salary_Growth_Rate)^AB$3),""),0)</f>
        <v>1801275.7525000002</v>
      </c>
      <c r="AC290" s="685">
        <f t="shared" si="183"/>
        <v>1893050.7520898751</v>
      </c>
      <c r="AD290" s="685">
        <f t="shared" si="183"/>
        <v>1989501.6879088543</v>
      </c>
      <c r="AE290" s="685">
        <f t="shared" si="183"/>
        <v>2090866.7989078106</v>
      </c>
      <c r="AF290" s="685">
        <f t="shared" si="183"/>
        <v>2197396.4623121633</v>
      </c>
      <c r="AG290" s="685">
        <f t="shared" si="183"/>
        <v>2309353.8120669685</v>
      </c>
      <c r="AH290" s="685">
        <f t="shared" si="183"/>
        <v>2427015.3887917805</v>
      </c>
      <c r="AI290" s="685">
        <f t="shared" si="183"/>
        <v>2550671.8228507219</v>
      </c>
      <c r="AJ290" s="685">
        <f t="shared" si="183"/>
        <v>2680628.5522249662</v>
      </c>
      <c r="AK290" s="685">
        <f t="shared" si="183"/>
        <v>2817206.5769608282</v>
      </c>
      <c r="AL290" s="685">
        <f t="shared" si="183"/>
        <v>2960743.2520569824</v>
      </c>
      <c r="AM290" s="685">
        <f t="shared" si="183"/>
        <v>3111593.1207492859</v>
      </c>
      <c r="AN290" s="685">
        <f t="shared" si="183"/>
        <v>3270128.7902514618</v>
      </c>
      <c r="AO290" s="685">
        <f t="shared" si="183"/>
        <v>3436741.8521147743</v>
      </c>
      <c r="AP290" s="685">
        <f t="shared" si="183"/>
        <v>3611843.8494800222</v>
      </c>
      <c r="AQ290" s="685">
        <f t="shared" si="183"/>
        <v>3795867.2936110292</v>
      </c>
      <c r="AR290" s="685" t="str">
        <f t="shared" si="182"/>
        <v/>
      </c>
      <c r="AS290" s="685" t="str">
        <f t="shared" si="182"/>
        <v/>
      </c>
      <c r="AT290" s="685" t="str">
        <f t="shared" si="182"/>
        <v/>
      </c>
      <c r="AU290" s="685" t="str">
        <f t="shared" si="182"/>
        <v/>
      </c>
      <c r="AV290" s="685" t="str">
        <f t="shared" si="178"/>
        <v/>
      </c>
      <c r="AW290" s="685" t="str">
        <f t="shared" si="178"/>
        <v/>
      </c>
      <c r="AX290" s="685" t="str">
        <f t="shared" si="178"/>
        <v/>
      </c>
      <c r="AY290" s="685" t="str">
        <f t="shared" si="178"/>
        <v/>
      </c>
      <c r="AZ290" s="685" t="str">
        <f t="shared" si="178"/>
        <v/>
      </c>
      <c r="BA290" s="685" t="str">
        <f t="shared" si="178"/>
        <v/>
      </c>
      <c r="BB290" s="685" t="str">
        <f t="shared" si="178"/>
        <v/>
      </c>
      <c r="BC290" s="685" t="str">
        <f t="shared" si="178"/>
        <v/>
      </c>
      <c r="BD290" s="685" t="str">
        <f t="shared" si="178"/>
        <v/>
      </c>
      <c r="BE290" s="685" t="str">
        <f t="shared" si="178"/>
        <v/>
      </c>
      <c r="BF290" s="685" t="str">
        <f t="shared" si="178"/>
        <v/>
      </c>
      <c r="BG290" s="685" t="str">
        <f t="shared" si="181"/>
        <v/>
      </c>
      <c r="BH290" s="685" t="str">
        <f t="shared" si="181"/>
        <v/>
      </c>
      <c r="BI290" s="685" t="str">
        <f t="shared" si="177"/>
        <v/>
      </c>
      <c r="BJ290" s="685" t="str">
        <f t="shared" si="177"/>
        <v/>
      </c>
      <c r="BK290" s="685" t="str">
        <f t="shared" si="177"/>
        <v/>
      </c>
      <c r="BL290" s="685" t="str">
        <f t="shared" si="177"/>
        <v/>
      </c>
      <c r="BM290" s="685" t="str">
        <f t="shared" si="177"/>
        <v/>
      </c>
      <c r="BN290" s="685" t="str">
        <f t="shared" si="177"/>
        <v/>
      </c>
      <c r="BO290" s="685" t="str">
        <f t="shared" si="180"/>
        <v/>
      </c>
      <c r="BP290" s="685" t="str">
        <f t="shared" si="180"/>
        <v/>
      </c>
      <c r="BQ290" s="685" t="str">
        <f t="shared" si="180"/>
        <v/>
      </c>
      <c r="BR290" s="529"/>
      <c r="BS290" s="685">
        <f>IFERROR(($L290+AB290*Contr_Rate)*(1+Inv_Return)*IF($D290=$C$1,VLOOKUP($T290,Male_Annuity_Tables,MATCH($BS$3+3,'Mortality Tables'!$N$1:$DN$1,0),FALSE),VLOOKUP($T290,Fe_Annuity_Tables,MATCH(BS$3+3,'Mortality Tables'!$N$1:$DN$1,0),FALSE)),"")</f>
        <v>732354.54016495042</v>
      </c>
      <c r="BT290" s="685">
        <f>IFERROR(($BS290+AC290*Contr_Rate)*(1+Inv_Return)*IF($D290=$C$1,VLOOKUP($T290,Male_Annuity_Tables,MATCH($BS$3+3,'Mortality Tables'!$N$1:$DN$1,0),FALSE),VLOOKUP($T290,Fe_Annuity_Tables,MATCH(BT$3+3,'Mortality Tables'!$N$1:$DN$1,0),FALSE)),"")</f>
        <v>1132159.4717272627</v>
      </c>
      <c r="BU290" s="685">
        <f>IFERROR((BT290+AD290*Contr_Rate)*(1+Inv_Return)*IF($D290=$C$1,VLOOKUP($T290,Male_Annuity_Tables,MATCH($BS$3+3,'Mortality Tables'!$N$1:$DN$1,0),FALSE),VLOOKUP($T290,Fe_Annuity_Tables,MATCH(BU$3+3,'Mortality Tables'!$N$1:$DN$1,0),FALSE)),"")</f>
        <v>1505468.384266068</v>
      </c>
      <c r="BV290" s="685">
        <f>IFERROR((BU290+AE290*Contr_Rate)*(1+Inv_Return)*IF($D290=$C$1,VLOOKUP($T290,Male_Annuity_Tables,MATCH($BS$3+3,'Mortality Tables'!$N$1:$DN$1,0),FALSE),VLOOKUP($T290,Fe_Annuity_Tables,MATCH(BV$3+3,'Mortality Tables'!$N$1:$DN$1,0),FALSE)),"")</f>
        <v>1856990.5640413426</v>
      </c>
      <c r="BW290" s="685">
        <f>IFERROR((BV290+AF290*Contr_Rate)*(1+Inv_Return)*IF($D290=$C$1,VLOOKUP($T290,Male_Annuity_Tables,MATCH($BS$3+3,'Mortality Tables'!$N$1:$DN$1,0),FALSE),VLOOKUP($T290,Fe_Annuity_Tables,MATCH(BW$3+3,'Mortality Tables'!$N$1:$DN$1,0),FALSE)),"")</f>
        <v>2190891.8413069234</v>
      </c>
      <c r="BX290" s="685">
        <f>IFERROR((BW290+AG290*Contr_Rate)*(1+Inv_Return)*IF($D290=$C$1,VLOOKUP($T290,Male_Annuity_Tables,MATCH($BS$3+3,'Mortality Tables'!$N$1:$DN$1,0),FALSE),VLOOKUP($T290,Fe_Annuity_Tables,MATCH(BX$3+3,'Mortality Tables'!$N$1:$DN$1,0),FALSE)),"")</f>
        <v>2510868.1853011865</v>
      </c>
      <c r="BY290" s="685">
        <f>IFERROR((BX290+AH290*Contr_Rate)*(1+Inv_Return)*IF($D290=$C$1,VLOOKUP($T290,Male_Annuity_Tables,MATCH($BS$3+3,'Mortality Tables'!$N$1:$DN$1,0),FALSE),VLOOKUP($T290,Fe_Annuity_Tables,MATCH(BY$3+3,'Mortality Tables'!$N$1:$DN$1,0),FALSE)),"")</f>
        <v>2820209.9540079301</v>
      </c>
      <c r="BZ290" s="685">
        <f>IFERROR((BY290+AI290*Contr_Rate)*(1+Inv_Return)*IF($D290=$C$1,VLOOKUP($T290,Male_Annuity_Tables,MATCH($BS$3+3,'Mortality Tables'!$N$1:$DN$1,0),FALSE),VLOOKUP($T290,Fe_Annuity_Tables,MATCH(BZ$3+3,'Mortality Tables'!$N$1:$DN$1,0),FALSE)),"")</f>
        <v>3121858.0155709703</v>
      </c>
      <c r="CA290" s="685">
        <f>IFERROR((BZ290+AJ290*Contr_Rate)*(1+Inv_Return)*IF($D290=$C$1,VLOOKUP($T290,Male_Annuity_Tables,MATCH($BS$3+3,'Mortality Tables'!$N$1:$DN$1,0),FALSE),VLOOKUP($T290,Fe_Annuity_Tables,MATCH(CA$3+3,'Mortality Tables'!$N$1:$DN$1,0),FALSE)),"")</f>
        <v>3418452.8013572963</v>
      </c>
      <c r="CB290" s="685">
        <f>IFERROR((CA290+AK290*Contr_Rate)*(1+Inv_Return)*IF($D290=$C$1,VLOOKUP($T290,Male_Annuity_Tables,MATCH($BS$3+3,'Mortality Tables'!$N$1:$DN$1,0),FALSE),VLOOKUP($T290,Fe_Annuity_Tables,MATCH(CB$3+3,'Mortality Tables'!$N$1:$DN$1,0),FALSE)),"")</f>
        <v>3712377.2140813717</v>
      </c>
      <c r="CC290" s="685">
        <f>IFERROR((CB290+AL290*Contr_Rate)*(1+Inv_Return)*IF($D290=$C$1,VLOOKUP($T290,Male_Annuity_Tables,MATCH($BS$3+3,'Mortality Tables'!$N$1:$DN$1,0),FALSE),VLOOKUP($T290,Fe_Annuity_Tables,MATCH(CC$3+3,'Mortality Tables'!$N$1:$DN$1,0),FALSE)),"")</f>
        <v>4005794.1955030528</v>
      </c>
      <c r="CD290" s="685">
        <f>IFERROR((CC290+AM290*Contr_Rate)*(1+Inv_Return)*IF($D290=$C$1,VLOOKUP($T290,Male_Annuity_Tables,MATCH($BS$3+3,'Mortality Tables'!$N$1:$DN$1,0),FALSE),VLOOKUP($T290,Fe_Annuity_Tables,MATCH(CD$3+3,'Mortality Tables'!$N$1:$DN$1,0),FALSE)),"")</f>
        <v>4300679.6547087412</v>
      </c>
      <c r="CE290" s="685">
        <f>IFERROR((CD290+AN290*Contr_Rate)*(1+Inv_Return)*IF($D290=$C$1,VLOOKUP($T290,Male_Annuity_Tables,MATCH($BS$3+3,'Mortality Tables'!$N$1:$DN$1,0),FALSE),VLOOKUP($T290,Fe_Annuity_Tables,MATCH(CE$3+3,'Mortality Tables'!$N$1:$DN$1,0),FALSE)),"")</f>
        <v>4598851.367890344</v>
      </c>
      <c r="CF290" s="685">
        <f>IFERROR((CE290+AO290*Contr_Rate)*(1+Inv_Return)*IF($D290=$C$1,VLOOKUP($T290,Male_Annuity_Tables,MATCH($BS$3+3,'Mortality Tables'!$N$1:$DN$1,0),FALSE),VLOOKUP($T290,Fe_Annuity_Tables,MATCH(CF$3+3,'Mortality Tables'!$N$1:$DN$1,0),FALSE)),"")</f>
        <v>4901994.3821172742</v>
      </c>
      <c r="CG290" s="685">
        <f>IFERROR((CF290+AP290*Contr_Rate)*(1+Inv_Return)*IF($D290=$C$1,VLOOKUP($T290,Male_Annuity_Tables,MATCH($BS$3+3,'Mortality Tables'!$N$1:$DN$1,0),FALSE),VLOOKUP($T290,Fe_Annuity_Tables,MATCH(CG$3+3,'Mortality Tables'!$N$1:$DN$1,0),FALSE)),"")</f>
        <v>5211683.3873448567</v>
      </c>
      <c r="CH290" s="685">
        <f>IFERROR((CG290+AQ290*Contr_Rate)*(1+Inv_Return)*IF($D290=$C$1,VLOOKUP($T290,Male_Annuity_Tables,MATCH($BS$3+3,'Mortality Tables'!$N$1:$DN$1,0),FALSE),VLOOKUP($T290,Fe_Annuity_Tables,MATCH(CH$3+3,'Mortality Tables'!$N$1:$DN$1,0),FALSE)),"")</f>
        <v>5529402.4615051588</v>
      </c>
      <c r="CI290" s="685" t="str">
        <f>IFERROR((CH290+AR290*Contr_Rate)*(1+Inv_Return)*IF($D290=$C$1,VLOOKUP($T290,Male_Annuity_Tables,MATCH($BS$3+3,'Mortality Tables'!$N$1:$DN$1,0),FALSE),VLOOKUP($T290,Fe_Annuity_Tables,MATCH(CI$3+3,'Mortality Tables'!$N$1:$DN$1,0),FALSE)),"")</f>
        <v/>
      </c>
      <c r="CJ290" s="685" t="str">
        <f>IFERROR((CI290+AS290*Contr_Rate)*(1+Inv_Return)*IF($D290=$C$1,VLOOKUP($T290,Male_Annuity_Tables,MATCH($BS$3+3,'Mortality Tables'!$N$1:$DN$1,0),FALSE),VLOOKUP($T290,Fe_Annuity_Tables,MATCH(CJ$3+3,'Mortality Tables'!$N$1:$DN$1,0),FALSE)),"")</f>
        <v/>
      </c>
      <c r="CK290" s="685" t="str">
        <f>IFERROR((CJ290+AT290*Contr_Rate)*(1+Inv_Return)*IF($D290=$C$1,VLOOKUP($T290,Male_Annuity_Tables,MATCH($BS$3+3,'Mortality Tables'!$N$1:$DN$1,0),FALSE),VLOOKUP($T290,Fe_Annuity_Tables,MATCH(CK$3+3,'Mortality Tables'!$N$1:$DN$1,0),FALSE)),"")</f>
        <v/>
      </c>
      <c r="CL290" s="685" t="str">
        <f>IFERROR((CK290+AU290*Contr_Rate)*(1+Inv_Return)*IF($D290=$C$1,VLOOKUP($T290,Male_Annuity_Tables,MATCH($BS$3+3,'Mortality Tables'!$N$1:$DN$1,0),FALSE),VLOOKUP($T290,Fe_Annuity_Tables,MATCH(CL$3+3,'Mortality Tables'!$N$1:$DN$1,0),FALSE)),"")</f>
        <v/>
      </c>
      <c r="CM290" s="685" t="str">
        <f>IFERROR((CL290+AV290*Contr_Rate)*(1+Inv_Return)*IF($D290=$C$1,VLOOKUP($T290,Male_Annuity_Tables,MATCH($BS$3+3,'Mortality Tables'!$N$1:$DN$1,0),FALSE),VLOOKUP($T290,Fe_Annuity_Tables,MATCH(CM$3+3,'Mortality Tables'!$N$1:$DN$1,0),FALSE)),"")</f>
        <v/>
      </c>
      <c r="CN290" s="685" t="str">
        <f>IFERROR((CM290+AW290*Contr_Rate)*(1+Inv_Return)*IF($D290=$C$1,VLOOKUP($T290,Male_Annuity_Tables,MATCH($BS$3+3,'Mortality Tables'!$N$1:$DN$1,0),FALSE),VLOOKUP($T290,Fe_Annuity_Tables,MATCH(CN$3+3,'Mortality Tables'!$N$1:$DN$1,0),FALSE)),"")</f>
        <v/>
      </c>
      <c r="CO290" s="685" t="str">
        <f>IFERROR((CN290+AX290*Contr_Rate)*(1+Inv_Return)*IF($D290=$C$1,VLOOKUP($T290,Male_Annuity_Tables,MATCH($BS$3+3,'Mortality Tables'!$N$1:$DN$1,0),FALSE),VLOOKUP($T290,Fe_Annuity_Tables,MATCH(CO$3+3,'Mortality Tables'!$N$1:$DN$1,0),FALSE)),"")</f>
        <v/>
      </c>
      <c r="CP290" s="685" t="str">
        <f>IFERROR((CO290+AY290*Contr_Rate)*(1+Inv_Return)*IF($D290=$C$1,VLOOKUP($T290,Male_Annuity_Tables,MATCH($BS$3+3,'Mortality Tables'!$N$1:$DN$1,0),FALSE),VLOOKUP($T290,Fe_Annuity_Tables,MATCH(CP$3+3,'Mortality Tables'!$N$1:$DN$1,0),FALSE)),"")</f>
        <v/>
      </c>
      <c r="CQ290" s="685" t="str">
        <f>IFERROR((CP290+AZ290*Contr_Rate)*(1+Inv_Return)*IF($D290=$C$1,VLOOKUP($T290,Male_Annuity_Tables,MATCH($BS$3+3,'Mortality Tables'!$N$1:$DN$1,0),FALSE),VLOOKUP($T290,Fe_Annuity_Tables,MATCH(CQ$3+3,'Mortality Tables'!$N$1:$DN$1,0),FALSE)),"")</f>
        <v/>
      </c>
      <c r="CR290" s="685" t="str">
        <f>IFERROR((CQ290+BA290*Contr_Rate)*(1+Inv_Return)*IF($D290=$C$1,VLOOKUP($T290,Male_Annuity_Tables,MATCH($BS$3+3,'Mortality Tables'!$N$1:$DN$1,0),FALSE),VLOOKUP($T290,Fe_Annuity_Tables,MATCH(CR$3+3,'Mortality Tables'!$N$1:$DN$1,0),FALSE)),"")</f>
        <v/>
      </c>
      <c r="CS290" s="685" t="str">
        <f>IFERROR((CR290+BB290*Contr_Rate)*(1+Inv_Return)*IF($D290=$C$1,VLOOKUP($T290,Male_Annuity_Tables,MATCH($BS$3+3,'Mortality Tables'!$N$1:$DN$1,0),FALSE),VLOOKUP($T290,Fe_Annuity_Tables,MATCH(CS$3+3,'Mortality Tables'!$N$1:$DN$1,0),FALSE)),"")</f>
        <v/>
      </c>
      <c r="CT290" s="685" t="str">
        <f>IFERROR((CS290+BC290*Contr_Rate)*(1+Inv_Return)*IF($D290=$C$1,VLOOKUP($T290,Male_Annuity_Tables,MATCH($BS$3+3,'Mortality Tables'!$N$1:$DN$1,0),FALSE),VLOOKUP($T290,Fe_Annuity_Tables,MATCH(CT$3+3,'Mortality Tables'!$N$1:$DN$1,0),FALSE)),"")</f>
        <v/>
      </c>
      <c r="CU290" s="685" t="str">
        <f>IFERROR((CT290+BD290*Contr_Rate)*(1+Inv_Return)*IF($D290=$C$1,VLOOKUP($T290,Male_Annuity_Tables,MATCH($BS$3+3,'Mortality Tables'!$N$1:$DN$1,0),FALSE),VLOOKUP($T290,Fe_Annuity_Tables,MATCH(CU$3+3,'Mortality Tables'!$N$1:$DN$1,0),FALSE)),"")</f>
        <v/>
      </c>
      <c r="CV290" s="685" t="str">
        <f>IFERROR((CU290+BE290*Contr_Rate)*(1+Inv_Return)*IF($D290=$C$1,VLOOKUP($T290,Male_Annuity_Tables,MATCH($BS$3+3,'Mortality Tables'!$N$1:$DN$1,0),FALSE),VLOOKUP($T290,Fe_Annuity_Tables,MATCH(CV$3+3,'Mortality Tables'!$N$1:$DN$1,0),FALSE)),"")</f>
        <v/>
      </c>
      <c r="CW290" s="685" t="str">
        <f>IFERROR((CV290+BF290*Contr_Rate)*(1+Inv_Return)*IF($D290=$C$1,VLOOKUP($T290,Male_Annuity_Tables,MATCH($BS$3+3,'Mortality Tables'!$N$1:$DN$1,0),FALSE),VLOOKUP($T290,Fe_Annuity_Tables,MATCH(CW$3+3,'Mortality Tables'!$N$1:$DN$1,0),FALSE)),"")</f>
        <v/>
      </c>
      <c r="CX290" s="685" t="str">
        <f>IFERROR((CW290+BG290*Contr_Rate)*(1+Inv_Return)*IF($D290=$C$1,VLOOKUP($T290,Male_Annuity_Tables,MATCH($BS$3+3,'Mortality Tables'!$N$1:$DN$1,0),FALSE),VLOOKUP($T290,Fe_Annuity_Tables,MATCH(CX$3+3,'Mortality Tables'!$N$1:$DN$1,0),FALSE)),"")</f>
        <v/>
      </c>
      <c r="CY290" s="685" t="str">
        <f>IFERROR((CX290+BH290*Contr_Rate)*(1+Inv_Return)*IF($D290=$C$1,VLOOKUP($T290,Male_Annuity_Tables,MATCH($BS$3+3,'Mortality Tables'!$N$1:$DN$1,0),FALSE),VLOOKUP($T290,Fe_Annuity_Tables,MATCH(CY$3+3,'Mortality Tables'!$N$1:$DN$1,0),FALSE)),"")</f>
        <v/>
      </c>
      <c r="CZ290" s="685" t="str">
        <f>IFERROR((CY290+BI290*Contr_Rate)*(1+Inv_Return)*IF($D290=$C$1,VLOOKUP($T290,Male_Annuity_Tables,MATCH($BS$3+3,'Mortality Tables'!$N$1:$DN$1,0),FALSE),VLOOKUP($T290,Fe_Annuity_Tables,MATCH(CZ$3+3,'Mortality Tables'!$N$1:$DN$1,0),FALSE)),"")</f>
        <v/>
      </c>
      <c r="DA290" s="685" t="str">
        <f>IFERROR((CZ290+BJ290*Contr_Rate)*(1+Inv_Return)*IF($D290=$C$1,VLOOKUP($T290,Male_Annuity_Tables,MATCH($BS$3+3,'Mortality Tables'!$N$1:$DN$1,0),FALSE),VLOOKUP($T290,Fe_Annuity_Tables,MATCH(DA$3+3,'Mortality Tables'!$N$1:$DN$1,0),FALSE)),"")</f>
        <v/>
      </c>
      <c r="DB290" s="685" t="str">
        <f>IFERROR((DA290+BK290*Contr_Rate)*(1+Inv_Return)*IF($D290=$C$1,VLOOKUP($T290,Male_Annuity_Tables,MATCH($BS$3+3,'Mortality Tables'!$N$1:$DN$1,0),FALSE),VLOOKUP($T290,Fe_Annuity_Tables,MATCH(DB$3+3,'Mortality Tables'!$N$1:$DN$1,0),FALSE)),"")</f>
        <v/>
      </c>
      <c r="DC290" s="685" t="str">
        <f>IFERROR((DB290+BL290*Contr_Rate)*(1+Inv_Return)*IF($D290=$C$1,VLOOKUP($T290,Male_Annuity_Tables,MATCH($BS$3+3,'Mortality Tables'!$N$1:$DN$1,0),FALSE),VLOOKUP($T290,Fe_Annuity_Tables,MATCH(DC$3+3,'Mortality Tables'!$N$1:$DN$1,0),FALSE)),"")</f>
        <v/>
      </c>
      <c r="DD290" s="685" t="str">
        <f>IFERROR((DC290+BM290*Contr_Rate)*(1+Inv_Return)*IF($D290=$C$1,VLOOKUP($T290,Male_Annuity_Tables,MATCH($BS$3+3,'Mortality Tables'!$N$1:$DN$1,0),FALSE),VLOOKUP($T290,Fe_Annuity_Tables,MATCH(DD$3+3,'Mortality Tables'!$N$1:$DN$1,0),FALSE)),"")</f>
        <v/>
      </c>
      <c r="DE290" s="685" t="str">
        <f>IFERROR((DD290+BN290*Contr_Rate)*(1+Inv_Return)*IF($D290=$C$1,VLOOKUP($T290,Male_Annuity_Tables,MATCH($BS$3+3,'Mortality Tables'!$N$1:$DN$1,0),FALSE),VLOOKUP($T290,Fe_Annuity_Tables,MATCH(DE$3+3,'Mortality Tables'!$N$1:$DN$1,0),FALSE)),"")</f>
        <v/>
      </c>
      <c r="DF290" s="685" t="str">
        <f>IFERROR((DE290+BO290*Contr_Rate)*(1+Inv_Return)*IF($D290=$C$1,VLOOKUP($T290,Male_Annuity_Tables,MATCH($BS$3+3,'Mortality Tables'!$N$1:$DN$1,0),FALSE),VLOOKUP($T290,Fe_Annuity_Tables,MATCH(DF$3+3,'Mortality Tables'!$N$1:$DN$1,0),FALSE)),"")</f>
        <v/>
      </c>
      <c r="DG290" s="685" t="str">
        <f>IFERROR((DF290+BP290*Contr_Rate)*(1+Inv_Return)*IF($D290=$C$1,VLOOKUP($T290,Male_Annuity_Tables,MATCH($BS$3+3,'Mortality Tables'!$N$1:$DN$1,0),FALSE),VLOOKUP($T290,Fe_Annuity_Tables,MATCH(DG$3+3,'Mortality Tables'!$N$1:$DN$1,0),FALSE)),"")</f>
        <v/>
      </c>
      <c r="DH290" s="685" t="str">
        <f>IFERROR((DG290+BQ290*Contr_Rate)*(1+Inv_Return)*IF($D290=$C$1,VLOOKUP($T290,Male_Annuity_Tables,MATCH($BS$3+3,'Mortality Tables'!$N$1:$DN$1,0),FALSE),VLOOKUP($T290,Fe_Annuity_Tables,MATCH(DH$3+3,'Mortality Tables'!$N$1:$DN$1,0),FALSE)),"")</f>
        <v/>
      </c>
      <c r="DJ290" s="686">
        <f t="shared" si="171"/>
        <v>5529402.4615051588</v>
      </c>
      <c r="DK290" s="680">
        <f t="shared" si="60"/>
        <v>8.0909277508679907</v>
      </c>
      <c r="DL290" s="686">
        <f t="shared" si="172"/>
        <v>457883.17029663484</v>
      </c>
      <c r="DM290" s="686">
        <f t="shared" si="132"/>
        <v>3795867.2936110292</v>
      </c>
      <c r="DN290" s="687">
        <f t="shared" si="173"/>
        <v>0.12062675928300119</v>
      </c>
      <c r="DP290" s="688">
        <f t="shared" si="174"/>
        <v>111838.96036039983</v>
      </c>
      <c r="DQ290" s="688">
        <f t="shared" si="175"/>
        <v>173182.47183196832</v>
      </c>
      <c r="DR290" s="688">
        <f t="shared" si="176"/>
        <v>230695.71700235587</v>
      </c>
    </row>
    <row r="291" spans="1:122" s="657" customFormat="1" ht="14.5">
      <c r="A291" s="675" t="s">
        <v>1650</v>
      </c>
      <c r="B291" s="675" t="s">
        <v>1651</v>
      </c>
      <c r="C291" s="675" t="s">
        <v>236</v>
      </c>
      <c r="D291" s="675" t="s">
        <v>60</v>
      </c>
      <c r="E291" s="676">
        <v>26364</v>
      </c>
      <c r="F291" s="677">
        <v>35500</v>
      </c>
      <c r="G291" s="677">
        <v>44532</v>
      </c>
      <c r="H291" s="678">
        <v>2461243</v>
      </c>
      <c r="I291" s="678">
        <v>163417.51</v>
      </c>
      <c r="J291" s="678">
        <v>172389.55</v>
      </c>
      <c r="K291" s="678"/>
      <c r="L291" s="678">
        <v>335807.06</v>
      </c>
      <c r="M291" s="679">
        <f>IF(COUNTIF($A$4:A291,A291)=1,0,1)</f>
        <v>0</v>
      </c>
      <c r="N291" s="680" t="str">
        <f t="shared" si="165"/>
        <v>Okay</v>
      </c>
      <c r="O291" s="680" t="str">
        <f t="shared" si="166"/>
        <v>TRUE</v>
      </c>
      <c r="P291" s="680" t="b">
        <f t="shared" si="167"/>
        <v>1</v>
      </c>
      <c r="Q291" s="680" t="b">
        <f t="shared" si="76"/>
        <v>1</v>
      </c>
      <c r="R291" s="680" t="b">
        <f t="shared" si="77"/>
        <v>1</v>
      </c>
      <c r="S291" s="681">
        <f t="shared" si="168"/>
        <v>25.030136986301368</v>
      </c>
      <c r="T291" s="682">
        <f t="shared" si="78"/>
        <v>52</v>
      </c>
      <c r="U291" s="682">
        <f t="shared" si="161"/>
        <v>49</v>
      </c>
      <c r="V291" s="682">
        <f t="shared" si="79"/>
        <v>3.0794520547945203</v>
      </c>
      <c r="W291" s="682">
        <f t="shared" si="169"/>
        <v>8</v>
      </c>
      <c r="X291" s="683">
        <f t="shared" si="170"/>
        <v>2686456.48</v>
      </c>
      <c r="Y291" s="684">
        <f t="shared" si="123"/>
        <v>4.3699999999999998E-3</v>
      </c>
      <c r="Z291" s="684">
        <f>IF($D291=$C$1,VLOOKUP($T291,Male_Annuity_Tables,MATCH($W291+2,'Mortality Tables'!$DS$1:$HT$1,0),FALSE),VLOOKUP($T291,Fe_Annuity_Tables,MATCH($W291+2,'Mortality Tables'!$M$1:$DN$1,0),FALSE))</f>
        <v>0.53801830641186421</v>
      </c>
      <c r="AA291" s="664"/>
      <c r="AB291" s="685">
        <f t="shared" si="183"/>
        <v>2586643.33085</v>
      </c>
      <c r="AC291" s="685">
        <f t="shared" si="183"/>
        <v>2718432.8085568077</v>
      </c>
      <c r="AD291" s="685">
        <f t="shared" si="183"/>
        <v>2856936.9601527774</v>
      </c>
      <c r="AE291" s="685">
        <f t="shared" si="183"/>
        <v>3002497.8982725614</v>
      </c>
      <c r="AF291" s="685">
        <f t="shared" si="183"/>
        <v>3155475.1661895481</v>
      </c>
      <c r="AG291" s="685">
        <f t="shared" si="183"/>
        <v>3316246.6259069061</v>
      </c>
      <c r="AH291" s="685">
        <f t="shared" si="183"/>
        <v>3485209.3914968628</v>
      </c>
      <c r="AI291" s="685">
        <f t="shared" si="183"/>
        <v>3662780.8099936284</v>
      </c>
      <c r="AJ291" s="685" t="str">
        <f t="shared" si="183"/>
        <v/>
      </c>
      <c r="AK291" s="685" t="str">
        <f t="shared" si="183"/>
        <v/>
      </c>
      <c r="AL291" s="685" t="str">
        <f t="shared" si="183"/>
        <v/>
      </c>
      <c r="AM291" s="685" t="str">
        <f t="shared" si="183"/>
        <v/>
      </c>
      <c r="AN291" s="685" t="str">
        <f t="shared" si="183"/>
        <v/>
      </c>
      <c r="AO291" s="685" t="str">
        <f t="shared" si="183"/>
        <v/>
      </c>
      <c r="AP291" s="685" t="str">
        <f t="shared" si="183"/>
        <v/>
      </c>
      <c r="AQ291" s="685" t="str">
        <f t="shared" si="183"/>
        <v/>
      </c>
      <c r="AR291" s="685" t="str">
        <f t="shared" si="182"/>
        <v/>
      </c>
      <c r="AS291" s="685" t="str">
        <f t="shared" si="182"/>
        <v/>
      </c>
      <c r="AT291" s="685" t="str">
        <f t="shared" si="182"/>
        <v/>
      </c>
      <c r="AU291" s="685" t="str">
        <f t="shared" si="182"/>
        <v/>
      </c>
      <c r="AV291" s="685" t="str">
        <f t="shared" si="178"/>
        <v/>
      </c>
      <c r="AW291" s="685" t="str">
        <f t="shared" si="178"/>
        <v/>
      </c>
      <c r="AX291" s="685" t="str">
        <f t="shared" si="178"/>
        <v/>
      </c>
      <c r="AY291" s="685" t="str">
        <f t="shared" si="178"/>
        <v/>
      </c>
      <c r="AZ291" s="685" t="str">
        <f t="shared" si="178"/>
        <v/>
      </c>
      <c r="BA291" s="685" t="str">
        <f t="shared" si="178"/>
        <v/>
      </c>
      <c r="BB291" s="685" t="str">
        <f t="shared" si="178"/>
        <v/>
      </c>
      <c r="BC291" s="685" t="str">
        <f t="shared" si="178"/>
        <v/>
      </c>
      <c r="BD291" s="685" t="str">
        <f t="shared" si="178"/>
        <v/>
      </c>
      <c r="BE291" s="685" t="str">
        <f t="shared" si="178"/>
        <v/>
      </c>
      <c r="BF291" s="685" t="str">
        <f t="shared" si="178"/>
        <v/>
      </c>
      <c r="BG291" s="685" t="str">
        <f t="shared" si="181"/>
        <v/>
      </c>
      <c r="BH291" s="685" t="str">
        <f t="shared" si="181"/>
        <v/>
      </c>
      <c r="BI291" s="685" t="str">
        <f t="shared" si="177"/>
        <v/>
      </c>
      <c r="BJ291" s="685" t="str">
        <f t="shared" si="177"/>
        <v/>
      </c>
      <c r="BK291" s="685" t="str">
        <f t="shared" si="177"/>
        <v/>
      </c>
      <c r="BL291" s="685" t="str">
        <f t="shared" si="177"/>
        <v/>
      </c>
      <c r="BM291" s="685" t="str">
        <f t="shared" si="177"/>
        <v/>
      </c>
      <c r="BN291" s="685" t="str">
        <f t="shared" si="177"/>
        <v/>
      </c>
      <c r="BO291" s="685" t="str">
        <f t="shared" si="180"/>
        <v/>
      </c>
      <c r="BP291" s="685" t="str">
        <f t="shared" si="180"/>
        <v/>
      </c>
      <c r="BQ291" s="685" t="str">
        <f t="shared" si="180"/>
        <v/>
      </c>
      <c r="BR291" s="529"/>
      <c r="BS291" s="685">
        <f>IFERROR(($L291+AB291*Contr_Rate)*(1+Inv_Return)*IF($D291=$C$1,VLOOKUP($T291,Male_Annuity_Tables,MATCH($BS$3+3,'Mortality Tables'!$N$1:$DN$1,0),FALSE),VLOOKUP($T291,Fe_Annuity_Tables,MATCH(BS$3+3,'Mortality Tables'!$N$1:$DN$1,0),FALSE)),"")</f>
        <v>1023787.9284710782</v>
      </c>
      <c r="BT291" s="685">
        <f>IFERROR(($BS291+AC291*Contr_Rate)*(1+Inv_Return)*IF($D291=$C$1,VLOOKUP($T291,Male_Annuity_Tables,MATCH($BS$3+3,'Mortality Tables'!$N$1:$DN$1,0),FALSE),VLOOKUP($T291,Fe_Annuity_Tables,MATCH(BT$3+3,'Mortality Tables'!$N$1:$DN$1,0),FALSE)),"")</f>
        <v>1517147.706996779</v>
      </c>
      <c r="BU291" s="685">
        <f>IFERROR((BT291+AD291*Contr_Rate)*(1+Inv_Return)*IF($D291=$C$1,VLOOKUP($T291,Male_Annuity_Tables,MATCH($BS$3+3,'Mortality Tables'!$N$1:$DN$1,0),FALSE),VLOOKUP($T291,Fe_Annuity_Tables,MATCH(BU$3+3,'Mortality Tables'!$N$1:$DN$1,0),FALSE)),"")</f>
        <v>1753539.7144784776</v>
      </c>
      <c r="BV291" s="685">
        <f>IFERROR((BU291+AE291*Contr_Rate)*(1+Inv_Return)*IF($D291=$C$1,VLOOKUP($T291,Male_Annuity_Tables,MATCH($BS$3+3,'Mortality Tables'!$N$1:$DN$1,0),FALSE),VLOOKUP($T291,Fe_Annuity_Tables,MATCH(BV$3+3,'Mortality Tables'!$N$1:$DN$1,0),FALSE)),"")</f>
        <v>1852066.3923137735</v>
      </c>
      <c r="BW291" s="685">
        <f>IFERROR((BV291+AF291*Contr_Rate)*(1+Inv_Return)*IF($D291=$C$1,VLOOKUP($T291,Male_Annuity_Tables,MATCH($BS$3+3,'Mortality Tables'!$N$1:$DN$1,0),FALSE),VLOOKUP($T291,Fe_Annuity_Tables,MATCH(BW$3+3,'Mortality Tables'!$N$1:$DN$1,0),FALSE)),"")</f>
        <v>1844064.2785850344</v>
      </c>
      <c r="BX291" s="685">
        <f>IFERROR((BW291+AG291*Contr_Rate)*(1+Inv_Return)*IF($D291=$C$1,VLOOKUP($T291,Male_Annuity_Tables,MATCH($BS$3+3,'Mortality Tables'!$N$1:$DN$1,0),FALSE),VLOOKUP($T291,Fe_Annuity_Tables,MATCH(BX$3+3,'Mortality Tables'!$N$1:$DN$1,0),FALSE)),"")</f>
        <v>1765438.6532985491</v>
      </c>
      <c r="BY291" s="685">
        <f>IFERROR((BX291+AH291*Contr_Rate)*(1+Inv_Return)*IF($D291=$C$1,VLOOKUP($T291,Male_Annuity_Tables,MATCH($BS$3+3,'Mortality Tables'!$N$1:$DN$1,0),FALSE),VLOOKUP($T291,Fe_Annuity_Tables,MATCH(BY$3+3,'Mortality Tables'!$N$1:$DN$1,0),FALSE)),"")</f>
        <v>1648821.9063010535</v>
      </c>
      <c r="BZ291" s="685">
        <f>IFERROR((BY291+AI291*Contr_Rate)*(1+Inv_Return)*IF($D291=$C$1,VLOOKUP($T291,Male_Annuity_Tables,MATCH($BS$3+3,'Mortality Tables'!$N$1:$DN$1,0),FALSE),VLOOKUP($T291,Fe_Annuity_Tables,MATCH(BZ$3+3,'Mortality Tables'!$N$1:$DN$1,0),FALSE)),"")</f>
        <v>1519155.6172706999</v>
      </c>
      <c r="CA291" s="685" t="str">
        <f>IFERROR((BZ291+AJ291*Contr_Rate)*(1+Inv_Return)*IF($D291=$C$1,VLOOKUP($T291,Male_Annuity_Tables,MATCH($BS$3+3,'Mortality Tables'!$N$1:$DN$1,0),FALSE),VLOOKUP($T291,Fe_Annuity_Tables,MATCH(CA$3+3,'Mortality Tables'!$N$1:$DN$1,0),FALSE)),"")</f>
        <v/>
      </c>
      <c r="CB291" s="685" t="str">
        <f>IFERROR((CA291+AK291*Contr_Rate)*(1+Inv_Return)*IF($D291=$C$1,VLOOKUP($T291,Male_Annuity_Tables,MATCH($BS$3+3,'Mortality Tables'!$N$1:$DN$1,0),FALSE),VLOOKUP($T291,Fe_Annuity_Tables,MATCH(CB$3+3,'Mortality Tables'!$N$1:$DN$1,0),FALSE)),"")</f>
        <v/>
      </c>
      <c r="CC291" s="685" t="str">
        <f>IFERROR((CB291+AL291*Contr_Rate)*(1+Inv_Return)*IF($D291=$C$1,VLOOKUP($T291,Male_Annuity_Tables,MATCH($BS$3+3,'Mortality Tables'!$N$1:$DN$1,0),FALSE),VLOOKUP($T291,Fe_Annuity_Tables,MATCH(CC$3+3,'Mortality Tables'!$N$1:$DN$1,0),FALSE)),"")</f>
        <v/>
      </c>
      <c r="CD291" s="685" t="str">
        <f>IFERROR((CC291+AM291*Contr_Rate)*(1+Inv_Return)*IF($D291=$C$1,VLOOKUP($T291,Male_Annuity_Tables,MATCH($BS$3+3,'Mortality Tables'!$N$1:$DN$1,0),FALSE),VLOOKUP($T291,Fe_Annuity_Tables,MATCH(CD$3+3,'Mortality Tables'!$N$1:$DN$1,0),FALSE)),"")</f>
        <v/>
      </c>
      <c r="CE291" s="685" t="str">
        <f>IFERROR((CD291+AN291*Contr_Rate)*(1+Inv_Return)*IF($D291=$C$1,VLOOKUP($T291,Male_Annuity_Tables,MATCH($BS$3+3,'Mortality Tables'!$N$1:$DN$1,0),FALSE),VLOOKUP($T291,Fe_Annuity_Tables,MATCH(CE$3+3,'Mortality Tables'!$N$1:$DN$1,0),FALSE)),"")</f>
        <v/>
      </c>
      <c r="CF291" s="685" t="str">
        <f>IFERROR((CE291+AO291*Contr_Rate)*(1+Inv_Return)*IF($D291=$C$1,VLOOKUP($T291,Male_Annuity_Tables,MATCH($BS$3+3,'Mortality Tables'!$N$1:$DN$1,0),FALSE),VLOOKUP($T291,Fe_Annuity_Tables,MATCH(CF$3+3,'Mortality Tables'!$N$1:$DN$1,0),FALSE)),"")</f>
        <v/>
      </c>
      <c r="CG291" s="685" t="str">
        <f>IFERROR((CF291+AP291*Contr_Rate)*(1+Inv_Return)*IF($D291=$C$1,VLOOKUP($T291,Male_Annuity_Tables,MATCH($BS$3+3,'Mortality Tables'!$N$1:$DN$1,0),FALSE),VLOOKUP($T291,Fe_Annuity_Tables,MATCH(CG$3+3,'Mortality Tables'!$N$1:$DN$1,0),FALSE)),"")</f>
        <v/>
      </c>
      <c r="CH291" s="685" t="str">
        <f>IFERROR((CG291+AQ291*Contr_Rate)*(1+Inv_Return)*IF($D291=$C$1,VLOOKUP($T291,Male_Annuity_Tables,MATCH($BS$3+3,'Mortality Tables'!$N$1:$DN$1,0),FALSE),VLOOKUP($T291,Fe_Annuity_Tables,MATCH(CH$3+3,'Mortality Tables'!$N$1:$DN$1,0),FALSE)),"")</f>
        <v/>
      </c>
      <c r="CI291" s="685" t="str">
        <f>IFERROR((CH291+AR291*Contr_Rate)*(1+Inv_Return)*IF($D291=$C$1,VLOOKUP($T291,Male_Annuity_Tables,MATCH($BS$3+3,'Mortality Tables'!$N$1:$DN$1,0),FALSE),VLOOKUP($T291,Fe_Annuity_Tables,MATCH(CI$3+3,'Mortality Tables'!$N$1:$DN$1,0),FALSE)),"")</f>
        <v/>
      </c>
      <c r="CJ291" s="685" t="str">
        <f>IFERROR((CI291+AS291*Contr_Rate)*(1+Inv_Return)*IF($D291=$C$1,VLOOKUP($T291,Male_Annuity_Tables,MATCH($BS$3+3,'Mortality Tables'!$N$1:$DN$1,0),FALSE),VLOOKUP($T291,Fe_Annuity_Tables,MATCH(CJ$3+3,'Mortality Tables'!$N$1:$DN$1,0),FALSE)),"")</f>
        <v/>
      </c>
      <c r="CK291" s="685" t="str">
        <f>IFERROR((CJ291+AT291*Contr_Rate)*(1+Inv_Return)*IF($D291=$C$1,VLOOKUP($T291,Male_Annuity_Tables,MATCH($BS$3+3,'Mortality Tables'!$N$1:$DN$1,0),FALSE),VLOOKUP($T291,Fe_Annuity_Tables,MATCH(CK$3+3,'Mortality Tables'!$N$1:$DN$1,0),FALSE)),"")</f>
        <v/>
      </c>
      <c r="CL291" s="685" t="str">
        <f>IFERROR((CK291+AU291*Contr_Rate)*(1+Inv_Return)*IF($D291=$C$1,VLOOKUP($T291,Male_Annuity_Tables,MATCH($BS$3+3,'Mortality Tables'!$N$1:$DN$1,0),FALSE),VLOOKUP($T291,Fe_Annuity_Tables,MATCH(CL$3+3,'Mortality Tables'!$N$1:$DN$1,0),FALSE)),"")</f>
        <v/>
      </c>
      <c r="CM291" s="685" t="str">
        <f>IFERROR((CL291+AV291*Contr_Rate)*(1+Inv_Return)*IF($D291=$C$1,VLOOKUP($T291,Male_Annuity_Tables,MATCH($BS$3+3,'Mortality Tables'!$N$1:$DN$1,0),FALSE),VLOOKUP($T291,Fe_Annuity_Tables,MATCH(CM$3+3,'Mortality Tables'!$N$1:$DN$1,0),FALSE)),"")</f>
        <v/>
      </c>
      <c r="CN291" s="685" t="str">
        <f>IFERROR((CM291+AW291*Contr_Rate)*(1+Inv_Return)*IF($D291=$C$1,VLOOKUP($T291,Male_Annuity_Tables,MATCH($BS$3+3,'Mortality Tables'!$N$1:$DN$1,0),FALSE),VLOOKUP($T291,Fe_Annuity_Tables,MATCH(CN$3+3,'Mortality Tables'!$N$1:$DN$1,0),FALSE)),"")</f>
        <v/>
      </c>
      <c r="CO291" s="685" t="str">
        <f>IFERROR((CN291+AX291*Contr_Rate)*(1+Inv_Return)*IF($D291=$C$1,VLOOKUP($T291,Male_Annuity_Tables,MATCH($BS$3+3,'Mortality Tables'!$N$1:$DN$1,0),FALSE),VLOOKUP($T291,Fe_Annuity_Tables,MATCH(CO$3+3,'Mortality Tables'!$N$1:$DN$1,0),FALSE)),"")</f>
        <v/>
      </c>
      <c r="CP291" s="685" t="str">
        <f>IFERROR((CO291+AY291*Contr_Rate)*(1+Inv_Return)*IF($D291=$C$1,VLOOKUP($T291,Male_Annuity_Tables,MATCH($BS$3+3,'Mortality Tables'!$N$1:$DN$1,0),FALSE),VLOOKUP($T291,Fe_Annuity_Tables,MATCH(CP$3+3,'Mortality Tables'!$N$1:$DN$1,0),FALSE)),"")</f>
        <v/>
      </c>
      <c r="CQ291" s="685" t="str">
        <f>IFERROR((CP291+AZ291*Contr_Rate)*(1+Inv_Return)*IF($D291=$C$1,VLOOKUP($T291,Male_Annuity_Tables,MATCH($BS$3+3,'Mortality Tables'!$N$1:$DN$1,0),FALSE),VLOOKUP($T291,Fe_Annuity_Tables,MATCH(CQ$3+3,'Mortality Tables'!$N$1:$DN$1,0),FALSE)),"")</f>
        <v/>
      </c>
      <c r="CR291" s="685" t="str">
        <f>IFERROR((CQ291+BA291*Contr_Rate)*(1+Inv_Return)*IF($D291=$C$1,VLOOKUP($T291,Male_Annuity_Tables,MATCH($BS$3+3,'Mortality Tables'!$N$1:$DN$1,0),FALSE),VLOOKUP($T291,Fe_Annuity_Tables,MATCH(CR$3+3,'Mortality Tables'!$N$1:$DN$1,0),FALSE)),"")</f>
        <v/>
      </c>
      <c r="CS291" s="685" t="str">
        <f>IFERROR((CR291+BB291*Contr_Rate)*(1+Inv_Return)*IF($D291=$C$1,VLOOKUP($T291,Male_Annuity_Tables,MATCH($BS$3+3,'Mortality Tables'!$N$1:$DN$1,0),FALSE),VLOOKUP($T291,Fe_Annuity_Tables,MATCH(CS$3+3,'Mortality Tables'!$N$1:$DN$1,0),FALSE)),"")</f>
        <v/>
      </c>
      <c r="CT291" s="685" t="str">
        <f>IFERROR((CS291+BC291*Contr_Rate)*(1+Inv_Return)*IF($D291=$C$1,VLOOKUP($T291,Male_Annuity_Tables,MATCH($BS$3+3,'Mortality Tables'!$N$1:$DN$1,0),FALSE),VLOOKUP($T291,Fe_Annuity_Tables,MATCH(CT$3+3,'Mortality Tables'!$N$1:$DN$1,0),FALSE)),"")</f>
        <v/>
      </c>
      <c r="CU291" s="685" t="str">
        <f>IFERROR((CT291+BD291*Contr_Rate)*(1+Inv_Return)*IF($D291=$C$1,VLOOKUP($T291,Male_Annuity_Tables,MATCH($BS$3+3,'Mortality Tables'!$N$1:$DN$1,0),FALSE),VLOOKUP($T291,Fe_Annuity_Tables,MATCH(CU$3+3,'Mortality Tables'!$N$1:$DN$1,0),FALSE)),"")</f>
        <v/>
      </c>
      <c r="CV291" s="685" t="str">
        <f>IFERROR((CU291+BE291*Contr_Rate)*(1+Inv_Return)*IF($D291=$C$1,VLOOKUP($T291,Male_Annuity_Tables,MATCH($BS$3+3,'Mortality Tables'!$N$1:$DN$1,0),FALSE),VLOOKUP($T291,Fe_Annuity_Tables,MATCH(CV$3+3,'Mortality Tables'!$N$1:$DN$1,0),FALSE)),"")</f>
        <v/>
      </c>
      <c r="CW291" s="685" t="str">
        <f>IFERROR((CV291+BF291*Contr_Rate)*(1+Inv_Return)*IF($D291=$C$1,VLOOKUP($T291,Male_Annuity_Tables,MATCH($BS$3+3,'Mortality Tables'!$N$1:$DN$1,0),FALSE),VLOOKUP($T291,Fe_Annuity_Tables,MATCH(CW$3+3,'Mortality Tables'!$N$1:$DN$1,0),FALSE)),"")</f>
        <v/>
      </c>
      <c r="CX291" s="685" t="str">
        <f>IFERROR((CW291+BG291*Contr_Rate)*(1+Inv_Return)*IF($D291=$C$1,VLOOKUP($T291,Male_Annuity_Tables,MATCH($BS$3+3,'Mortality Tables'!$N$1:$DN$1,0),FALSE),VLOOKUP($T291,Fe_Annuity_Tables,MATCH(CX$3+3,'Mortality Tables'!$N$1:$DN$1,0),FALSE)),"")</f>
        <v/>
      </c>
      <c r="CY291" s="685" t="str">
        <f>IFERROR((CX291+BH291*Contr_Rate)*(1+Inv_Return)*IF($D291=$C$1,VLOOKUP($T291,Male_Annuity_Tables,MATCH($BS$3+3,'Mortality Tables'!$N$1:$DN$1,0),FALSE),VLOOKUP($T291,Fe_Annuity_Tables,MATCH(CY$3+3,'Mortality Tables'!$N$1:$DN$1,0),FALSE)),"")</f>
        <v/>
      </c>
      <c r="CZ291" s="685" t="str">
        <f>IFERROR((CY291+BI291*Contr_Rate)*(1+Inv_Return)*IF($D291=$C$1,VLOOKUP($T291,Male_Annuity_Tables,MATCH($BS$3+3,'Mortality Tables'!$N$1:$DN$1,0),FALSE),VLOOKUP($T291,Fe_Annuity_Tables,MATCH(CZ$3+3,'Mortality Tables'!$N$1:$DN$1,0),FALSE)),"")</f>
        <v/>
      </c>
      <c r="DA291" s="685" t="str">
        <f>IFERROR((CZ291+BJ291*Contr_Rate)*(1+Inv_Return)*IF($D291=$C$1,VLOOKUP($T291,Male_Annuity_Tables,MATCH($BS$3+3,'Mortality Tables'!$N$1:$DN$1,0),FALSE),VLOOKUP($T291,Fe_Annuity_Tables,MATCH(DA$3+3,'Mortality Tables'!$N$1:$DN$1,0),FALSE)),"")</f>
        <v/>
      </c>
      <c r="DB291" s="685" t="str">
        <f>IFERROR((DA291+BK291*Contr_Rate)*(1+Inv_Return)*IF($D291=$C$1,VLOOKUP($T291,Male_Annuity_Tables,MATCH($BS$3+3,'Mortality Tables'!$N$1:$DN$1,0),FALSE),VLOOKUP($T291,Fe_Annuity_Tables,MATCH(DB$3+3,'Mortality Tables'!$N$1:$DN$1,0),FALSE)),"")</f>
        <v/>
      </c>
      <c r="DC291" s="685" t="str">
        <f>IFERROR((DB291+BL291*Contr_Rate)*(1+Inv_Return)*IF($D291=$C$1,VLOOKUP($T291,Male_Annuity_Tables,MATCH($BS$3+3,'Mortality Tables'!$N$1:$DN$1,0),FALSE),VLOOKUP($T291,Fe_Annuity_Tables,MATCH(DC$3+3,'Mortality Tables'!$N$1:$DN$1,0),FALSE)),"")</f>
        <v/>
      </c>
      <c r="DD291" s="685" t="str">
        <f>IFERROR((DC291+BM291*Contr_Rate)*(1+Inv_Return)*IF($D291=$C$1,VLOOKUP($T291,Male_Annuity_Tables,MATCH($BS$3+3,'Mortality Tables'!$N$1:$DN$1,0),FALSE),VLOOKUP($T291,Fe_Annuity_Tables,MATCH(DD$3+3,'Mortality Tables'!$N$1:$DN$1,0),FALSE)),"")</f>
        <v/>
      </c>
      <c r="DE291" s="685" t="str">
        <f>IFERROR((DD291+BN291*Contr_Rate)*(1+Inv_Return)*IF($D291=$C$1,VLOOKUP($T291,Male_Annuity_Tables,MATCH($BS$3+3,'Mortality Tables'!$N$1:$DN$1,0),FALSE),VLOOKUP($T291,Fe_Annuity_Tables,MATCH(DE$3+3,'Mortality Tables'!$N$1:$DN$1,0),FALSE)),"")</f>
        <v/>
      </c>
      <c r="DF291" s="685" t="str">
        <f>IFERROR((DE291+BO291*Contr_Rate)*(1+Inv_Return)*IF($D291=$C$1,VLOOKUP($T291,Male_Annuity_Tables,MATCH($BS$3+3,'Mortality Tables'!$N$1:$DN$1,0),FALSE),VLOOKUP($T291,Fe_Annuity_Tables,MATCH(DF$3+3,'Mortality Tables'!$N$1:$DN$1,0),FALSE)),"")</f>
        <v/>
      </c>
      <c r="DG291" s="685" t="str">
        <f>IFERROR((DF291+BP291*Contr_Rate)*(1+Inv_Return)*IF($D291=$C$1,VLOOKUP($T291,Male_Annuity_Tables,MATCH($BS$3+3,'Mortality Tables'!$N$1:$DN$1,0),FALSE),VLOOKUP($T291,Fe_Annuity_Tables,MATCH(DG$3+3,'Mortality Tables'!$N$1:$DN$1,0),FALSE)),"")</f>
        <v/>
      </c>
      <c r="DH291" s="685" t="str">
        <f>IFERROR((DG291+BQ291*Contr_Rate)*(1+Inv_Return)*IF($D291=$C$1,VLOOKUP($T291,Male_Annuity_Tables,MATCH($BS$3+3,'Mortality Tables'!$N$1:$DN$1,0),FALSE),VLOOKUP($T291,Fe_Annuity_Tables,MATCH(DH$3+3,'Mortality Tables'!$N$1:$DN$1,0),FALSE)),"")</f>
        <v/>
      </c>
      <c r="DJ291" s="686">
        <f t="shared" si="171"/>
        <v>1852066.3923137735</v>
      </c>
      <c r="DK291" s="680">
        <f t="shared" si="60"/>
        <v>8.8017766057058875</v>
      </c>
      <c r="DL291" s="686">
        <f t="shared" si="172"/>
        <v>140981.13806317304</v>
      </c>
      <c r="DM291" s="686">
        <f t="shared" si="132"/>
        <v>3662780.8099936284</v>
      </c>
      <c r="DN291" s="687">
        <f t="shared" si="173"/>
        <v>3.8490192391124348E-2</v>
      </c>
      <c r="DP291" s="688">
        <f t="shared" si="174"/>
        <v>106405.35076978458</v>
      </c>
      <c r="DQ291" s="688">
        <f t="shared" si="175"/>
        <v>157681.71263129625</v>
      </c>
      <c r="DR291" s="688">
        <f t="shared" si="176"/>
        <v>182250.64314489163</v>
      </c>
    </row>
    <row r="292" spans="1:122" s="657" customFormat="1" ht="14.5">
      <c r="A292" s="675" t="s">
        <v>1652</v>
      </c>
      <c r="B292" s="675" t="s">
        <v>1653</v>
      </c>
      <c r="C292" s="675" t="s">
        <v>116</v>
      </c>
      <c r="D292" s="675" t="s">
        <v>60</v>
      </c>
      <c r="E292" s="676">
        <v>28649</v>
      </c>
      <c r="F292" s="677">
        <v>42921</v>
      </c>
      <c r="G292" s="677">
        <v>45380</v>
      </c>
      <c r="H292" s="678">
        <v>1657283</v>
      </c>
      <c r="I292" s="678">
        <v>160410.53</v>
      </c>
      <c r="J292" s="678">
        <v>83430.12</v>
      </c>
      <c r="K292" s="678">
        <v>25103.1</v>
      </c>
      <c r="L292" s="678">
        <v>268943.75</v>
      </c>
      <c r="M292" s="679">
        <f>IF(COUNTIF($A$4:A292,A292)=1,0,1)</f>
        <v>0</v>
      </c>
      <c r="N292" s="680" t="str">
        <f t="shared" si="165"/>
        <v>Okay</v>
      </c>
      <c r="O292" s="680" t="str">
        <f t="shared" si="166"/>
        <v>TRUE</v>
      </c>
      <c r="P292" s="680" t="b">
        <f t="shared" si="167"/>
        <v>1</v>
      </c>
      <c r="Q292" s="680" t="b">
        <f t="shared" si="76"/>
        <v>1</v>
      </c>
      <c r="R292" s="680" t="b">
        <f t="shared" si="77"/>
        <v>1</v>
      </c>
      <c r="S292" s="681">
        <f t="shared" si="168"/>
        <v>39.101369863013701</v>
      </c>
      <c r="T292" s="682">
        <f t="shared" si="78"/>
        <v>46</v>
      </c>
      <c r="U292" s="682">
        <f t="shared" si="161"/>
        <v>45</v>
      </c>
      <c r="V292" s="682">
        <f t="shared" si="79"/>
        <v>0.75616438356164384</v>
      </c>
      <c r="W292" s="682">
        <f t="shared" si="169"/>
        <v>14</v>
      </c>
      <c r="X292" s="683">
        <f t="shared" si="170"/>
        <v>3765212.5</v>
      </c>
      <c r="Y292" s="684">
        <f t="shared" si="123"/>
        <v>2.8E-3</v>
      </c>
      <c r="Z292" s="684">
        <f>IF($D292=$C$1,VLOOKUP($T292,Male_Annuity_Tables,MATCH($W292+2,'Mortality Tables'!$DS$1:$HT$1,0),FALSE),VLOOKUP($T292,Fe_Annuity_Tables,MATCH($W292+2,'Mortality Tables'!$M$1:$DN$1,0),FALSE))</f>
        <v>0.22289720495348328</v>
      </c>
      <c r="AA292" s="664"/>
      <c r="AB292" s="685">
        <f t="shared" si="183"/>
        <v>1741721.5688500002</v>
      </c>
      <c r="AC292" s="685">
        <f t="shared" si="183"/>
        <v>1830462.2827829076</v>
      </c>
      <c r="AD292" s="685">
        <f t="shared" si="183"/>
        <v>1923724.336090697</v>
      </c>
      <c r="AE292" s="685">
        <f t="shared" si="183"/>
        <v>2021738.0910145179</v>
      </c>
      <c r="AF292" s="685">
        <f t="shared" si="183"/>
        <v>2124745.6467517074</v>
      </c>
      <c r="AG292" s="685">
        <f t="shared" si="183"/>
        <v>2233001.4374537072</v>
      </c>
      <c r="AH292" s="685">
        <f t="shared" si="183"/>
        <v>2346772.8606919735</v>
      </c>
      <c r="AI292" s="685">
        <f t="shared" si="183"/>
        <v>2466340.9379442297</v>
      </c>
      <c r="AJ292" s="685">
        <f t="shared" si="183"/>
        <v>2592001.0087324884</v>
      </c>
      <c r="AK292" s="685">
        <f t="shared" si="183"/>
        <v>2724063.4601274086</v>
      </c>
      <c r="AL292" s="685">
        <f t="shared" si="183"/>
        <v>2862854.4934209003</v>
      </c>
      <c r="AM292" s="685">
        <f t="shared" si="183"/>
        <v>3008716.9298606953</v>
      </c>
      <c r="AN292" s="685">
        <f t="shared" si="183"/>
        <v>3162011.0574370977</v>
      </c>
      <c r="AO292" s="685">
        <f t="shared" si="183"/>
        <v>3323115.5208135182</v>
      </c>
      <c r="AP292" s="685" t="str">
        <f t="shared" si="183"/>
        <v/>
      </c>
      <c r="AQ292" s="685" t="str">
        <f t="shared" si="183"/>
        <v/>
      </c>
      <c r="AR292" s="685" t="str">
        <f t="shared" si="182"/>
        <v/>
      </c>
      <c r="AS292" s="685" t="str">
        <f t="shared" si="182"/>
        <v/>
      </c>
      <c r="AT292" s="685" t="str">
        <f t="shared" si="182"/>
        <v/>
      </c>
      <c r="AU292" s="685" t="str">
        <f t="shared" si="182"/>
        <v/>
      </c>
      <c r="AV292" s="685" t="str">
        <f t="shared" si="178"/>
        <v/>
      </c>
      <c r="AW292" s="685" t="str">
        <f t="shared" si="178"/>
        <v/>
      </c>
      <c r="AX292" s="685" t="str">
        <f t="shared" si="178"/>
        <v/>
      </c>
      <c r="AY292" s="685" t="str">
        <f t="shared" si="178"/>
        <v/>
      </c>
      <c r="AZ292" s="685" t="str">
        <f t="shared" si="178"/>
        <v/>
      </c>
      <c r="BA292" s="685" t="str">
        <f t="shared" si="178"/>
        <v/>
      </c>
      <c r="BB292" s="685" t="str">
        <f t="shared" si="178"/>
        <v/>
      </c>
      <c r="BC292" s="685" t="str">
        <f t="shared" si="178"/>
        <v/>
      </c>
      <c r="BD292" s="685" t="str">
        <f t="shared" si="178"/>
        <v/>
      </c>
      <c r="BE292" s="685" t="str">
        <f t="shared" si="178"/>
        <v/>
      </c>
      <c r="BF292" s="685" t="str">
        <f t="shared" si="178"/>
        <v/>
      </c>
      <c r="BG292" s="685" t="str">
        <f t="shared" si="181"/>
        <v/>
      </c>
      <c r="BH292" s="685" t="str">
        <f t="shared" si="181"/>
        <v/>
      </c>
      <c r="BI292" s="685" t="str">
        <f t="shared" si="177"/>
        <v/>
      </c>
      <c r="BJ292" s="685" t="str">
        <f t="shared" si="177"/>
        <v/>
      </c>
      <c r="BK292" s="685" t="str">
        <f t="shared" si="177"/>
        <v/>
      </c>
      <c r="BL292" s="685" t="str">
        <f t="shared" si="177"/>
        <v/>
      </c>
      <c r="BM292" s="685" t="str">
        <f t="shared" si="177"/>
        <v/>
      </c>
      <c r="BN292" s="685" t="str">
        <f t="shared" si="177"/>
        <v/>
      </c>
      <c r="BO292" s="685" t="str">
        <f t="shared" si="180"/>
        <v/>
      </c>
      <c r="BP292" s="685" t="str">
        <f t="shared" si="180"/>
        <v/>
      </c>
      <c r="BQ292" s="685" t="str">
        <f t="shared" si="180"/>
        <v/>
      </c>
      <c r="BR292" s="529"/>
      <c r="BS292" s="685">
        <f>IFERROR(($L292+AB292*Contr_Rate)*(1+Inv_Return)*IF($D292=$C$1,VLOOKUP($T292,Male_Annuity_Tables,MATCH($BS$3+3,'Mortality Tables'!$N$1:$DN$1,0),FALSE),VLOOKUP($T292,Fe_Annuity_Tables,MATCH(BS$3+3,'Mortality Tables'!$N$1:$DN$1,0),FALSE)),"")</f>
        <v>689402.91494128178</v>
      </c>
      <c r="BT292" s="685">
        <f>IFERROR(($BS292+AC292*Contr_Rate)*(1+Inv_Return)*IF($D292=$C$1,VLOOKUP($T292,Male_Annuity_Tables,MATCH($BS$3+3,'Mortality Tables'!$N$1:$DN$1,0),FALSE),VLOOKUP($T292,Fe_Annuity_Tables,MATCH(BT$3+3,'Mortality Tables'!$N$1:$DN$1,0),FALSE)),"")</f>
        <v>914239.52613190853</v>
      </c>
      <c r="BU292" s="685">
        <f>IFERROR((BT292+AD292*Contr_Rate)*(1+Inv_Return)*IF($D292=$C$1,VLOOKUP($T292,Male_Annuity_Tables,MATCH($BS$3+3,'Mortality Tables'!$N$1:$DN$1,0),FALSE),VLOOKUP($T292,Fe_Annuity_Tables,MATCH(BU$3+3,'Mortality Tables'!$N$1:$DN$1,0),FALSE)),"")</f>
        <v>932696.80533904326</v>
      </c>
      <c r="BV292" s="685">
        <f>IFERROR((BU292+AE292*Contr_Rate)*(1+Inv_Return)*IF($D292=$C$1,VLOOKUP($T292,Male_Annuity_Tables,MATCH($BS$3+3,'Mortality Tables'!$N$1:$DN$1,0),FALSE),VLOOKUP($T292,Fe_Annuity_Tables,MATCH(BV$3+3,'Mortality Tables'!$N$1:$DN$1,0),FALSE)),"")</f>
        <v>815387.53268039681</v>
      </c>
      <c r="BW292" s="685">
        <f>IFERROR((BV292+AF292*Contr_Rate)*(1+Inv_Return)*IF($D292=$C$1,VLOOKUP($T292,Male_Annuity_Tables,MATCH($BS$3+3,'Mortality Tables'!$N$1:$DN$1,0),FALSE),VLOOKUP($T292,Fe_Annuity_Tables,MATCH(BW$3+3,'Mortality Tables'!$N$1:$DN$1,0),FALSE)),"")</f>
        <v>690048.37808332953</v>
      </c>
      <c r="BX292" s="685">
        <f>IFERROR((BW292+AG292*Contr_Rate)*(1+Inv_Return)*IF($D292=$C$1,VLOOKUP($T292,Male_Annuity_Tables,MATCH($BS$3+3,'Mortality Tables'!$N$1:$DN$1,0),FALSE),VLOOKUP($T292,Fe_Annuity_Tables,MATCH(BX$3+3,'Mortality Tables'!$N$1:$DN$1,0),FALSE)),"")</f>
        <v>578992.5274573213</v>
      </c>
      <c r="BY292" s="685">
        <f>IFERROR((BX292+AH292*Contr_Rate)*(1+Inv_Return)*IF($D292=$C$1,VLOOKUP($T292,Male_Annuity_Tables,MATCH($BS$3+3,'Mortality Tables'!$N$1:$DN$1,0),FALSE),VLOOKUP($T292,Fe_Annuity_Tables,MATCH(BY$3+3,'Mortality Tables'!$N$1:$DN$1,0),FALSE)),"")</f>
        <v>489469.67686917481</v>
      </c>
      <c r="BZ292" s="685">
        <f>IFERROR((BY292+AI292*Contr_Rate)*(1+Inv_Return)*IF($D292=$C$1,VLOOKUP($T292,Male_Annuity_Tables,MATCH($BS$3+3,'Mortality Tables'!$N$1:$DN$1,0),FALSE),VLOOKUP($T292,Fe_Annuity_Tables,MATCH(BZ$3+3,'Mortality Tables'!$N$1:$DN$1,0),FALSE)),"")</f>
        <v>420108.9853712304</v>
      </c>
      <c r="CA292" s="685">
        <f>IFERROR((BZ292+AJ292*Contr_Rate)*(1+Inv_Return)*IF($D292=$C$1,VLOOKUP($T292,Male_Annuity_Tables,MATCH($BS$3+3,'Mortality Tables'!$N$1:$DN$1,0),FALSE),VLOOKUP($T292,Fe_Annuity_Tables,MATCH(CA$3+3,'Mortality Tables'!$N$1:$DN$1,0),FALSE)),"")</f>
        <v>366481.4739246004</v>
      </c>
      <c r="CB292" s="685">
        <f>IFERROR((CA292+AK292*Contr_Rate)*(1+Inv_Return)*IF($D292=$C$1,VLOOKUP($T292,Male_Annuity_Tables,MATCH($BS$3+3,'Mortality Tables'!$N$1:$DN$1,0),FALSE),VLOOKUP($T292,Fe_Annuity_Tables,MATCH(CB$3+3,'Mortality Tables'!$N$1:$DN$1,0),FALSE)),"")</f>
        <v>342182.45284522785</v>
      </c>
      <c r="CC292" s="685">
        <f>IFERROR((CB292+AL292*Contr_Rate)*(1+Inv_Return)*IF($D292=$C$1,VLOOKUP($T292,Male_Annuity_Tables,MATCH($BS$3+3,'Mortality Tables'!$N$1:$DN$1,0),FALSE),VLOOKUP($T292,Fe_Annuity_Tables,MATCH(CC$3+3,'Mortality Tables'!$N$1:$DN$1,0),FALSE)),"")</f>
        <v>327855.84249054571</v>
      </c>
      <c r="CD292" s="685">
        <f>IFERROR((CC292+AM292*Contr_Rate)*(1+Inv_Return)*IF($D292=$C$1,VLOOKUP($T292,Male_Annuity_Tables,MATCH($BS$3+3,'Mortality Tables'!$N$1:$DN$1,0),FALSE),VLOOKUP($T292,Fe_Annuity_Tables,MATCH(CD$3+3,'Mortality Tables'!$N$1:$DN$1,0),FALSE)),"")</f>
        <v>317011.93037665775</v>
      </c>
      <c r="CE292" s="685">
        <f>IFERROR((CD292+AN292*Contr_Rate)*(1+Inv_Return)*IF($D292=$C$1,VLOOKUP($T292,Male_Annuity_Tables,MATCH($BS$3+3,'Mortality Tables'!$N$1:$DN$1,0),FALSE),VLOOKUP($T292,Fe_Annuity_Tables,MATCH(CE$3+3,'Mortality Tables'!$N$1:$DN$1,0),FALSE)),"")</f>
        <v>307554.3995570846</v>
      </c>
      <c r="CF292" s="685">
        <f>IFERROR((CE292+AO292*Contr_Rate)*(1+Inv_Return)*IF($D292=$C$1,VLOOKUP($T292,Male_Annuity_Tables,MATCH($BS$3+3,'Mortality Tables'!$N$1:$DN$1,0),FALSE),VLOOKUP($T292,Fe_Annuity_Tables,MATCH(CF$3+3,'Mortality Tables'!$N$1:$DN$1,0),FALSE)),"")</f>
        <v>298805.02072666975</v>
      </c>
      <c r="CG292" s="685" t="str">
        <f>IFERROR((CF292+AP292*Contr_Rate)*(1+Inv_Return)*IF($D292=$C$1,VLOOKUP($T292,Male_Annuity_Tables,MATCH($BS$3+3,'Mortality Tables'!$N$1:$DN$1,0),FALSE),VLOOKUP($T292,Fe_Annuity_Tables,MATCH(CG$3+3,'Mortality Tables'!$N$1:$DN$1,0),FALSE)),"")</f>
        <v/>
      </c>
      <c r="CH292" s="685" t="str">
        <f>IFERROR((CG292+AQ292*Contr_Rate)*(1+Inv_Return)*IF($D292=$C$1,VLOOKUP($T292,Male_Annuity_Tables,MATCH($BS$3+3,'Mortality Tables'!$N$1:$DN$1,0),FALSE),VLOOKUP($T292,Fe_Annuity_Tables,MATCH(CH$3+3,'Mortality Tables'!$N$1:$DN$1,0),FALSE)),"")</f>
        <v/>
      </c>
      <c r="CI292" s="685" t="str">
        <f>IFERROR((CH292+AR292*Contr_Rate)*(1+Inv_Return)*IF($D292=$C$1,VLOOKUP($T292,Male_Annuity_Tables,MATCH($BS$3+3,'Mortality Tables'!$N$1:$DN$1,0),FALSE),VLOOKUP($T292,Fe_Annuity_Tables,MATCH(CI$3+3,'Mortality Tables'!$N$1:$DN$1,0),FALSE)),"")</f>
        <v/>
      </c>
      <c r="CJ292" s="685" t="str">
        <f>IFERROR((CI292+AS292*Contr_Rate)*(1+Inv_Return)*IF($D292=$C$1,VLOOKUP($T292,Male_Annuity_Tables,MATCH($BS$3+3,'Mortality Tables'!$N$1:$DN$1,0),FALSE),VLOOKUP($T292,Fe_Annuity_Tables,MATCH(CJ$3+3,'Mortality Tables'!$N$1:$DN$1,0),FALSE)),"")</f>
        <v/>
      </c>
      <c r="CK292" s="685" t="str">
        <f>IFERROR((CJ292+AT292*Contr_Rate)*(1+Inv_Return)*IF($D292=$C$1,VLOOKUP($T292,Male_Annuity_Tables,MATCH($BS$3+3,'Mortality Tables'!$N$1:$DN$1,0),FALSE),VLOOKUP($T292,Fe_Annuity_Tables,MATCH(CK$3+3,'Mortality Tables'!$N$1:$DN$1,0),FALSE)),"")</f>
        <v/>
      </c>
      <c r="CL292" s="685" t="str">
        <f>IFERROR((CK292+AU292*Contr_Rate)*(1+Inv_Return)*IF($D292=$C$1,VLOOKUP($T292,Male_Annuity_Tables,MATCH($BS$3+3,'Mortality Tables'!$N$1:$DN$1,0),FALSE),VLOOKUP($T292,Fe_Annuity_Tables,MATCH(CL$3+3,'Mortality Tables'!$N$1:$DN$1,0),FALSE)),"")</f>
        <v/>
      </c>
      <c r="CM292" s="685" t="str">
        <f>IFERROR((CL292+AV292*Contr_Rate)*(1+Inv_Return)*IF($D292=$C$1,VLOOKUP($T292,Male_Annuity_Tables,MATCH($BS$3+3,'Mortality Tables'!$N$1:$DN$1,0),FALSE),VLOOKUP($T292,Fe_Annuity_Tables,MATCH(CM$3+3,'Mortality Tables'!$N$1:$DN$1,0),FALSE)),"")</f>
        <v/>
      </c>
      <c r="CN292" s="685" t="str">
        <f>IFERROR((CM292+AW292*Contr_Rate)*(1+Inv_Return)*IF($D292=$C$1,VLOOKUP($T292,Male_Annuity_Tables,MATCH($BS$3+3,'Mortality Tables'!$N$1:$DN$1,0),FALSE),VLOOKUP($T292,Fe_Annuity_Tables,MATCH(CN$3+3,'Mortality Tables'!$N$1:$DN$1,0),FALSE)),"")</f>
        <v/>
      </c>
      <c r="CO292" s="685" t="str">
        <f>IFERROR((CN292+AX292*Contr_Rate)*(1+Inv_Return)*IF($D292=$C$1,VLOOKUP($T292,Male_Annuity_Tables,MATCH($BS$3+3,'Mortality Tables'!$N$1:$DN$1,0),FALSE),VLOOKUP($T292,Fe_Annuity_Tables,MATCH(CO$3+3,'Mortality Tables'!$N$1:$DN$1,0),FALSE)),"")</f>
        <v/>
      </c>
      <c r="CP292" s="685" t="str">
        <f>IFERROR((CO292+AY292*Contr_Rate)*(1+Inv_Return)*IF($D292=$C$1,VLOOKUP($T292,Male_Annuity_Tables,MATCH($BS$3+3,'Mortality Tables'!$N$1:$DN$1,0),FALSE),VLOOKUP($T292,Fe_Annuity_Tables,MATCH(CP$3+3,'Mortality Tables'!$N$1:$DN$1,0),FALSE)),"")</f>
        <v/>
      </c>
      <c r="CQ292" s="685" t="str">
        <f>IFERROR((CP292+AZ292*Contr_Rate)*(1+Inv_Return)*IF($D292=$C$1,VLOOKUP($T292,Male_Annuity_Tables,MATCH($BS$3+3,'Mortality Tables'!$N$1:$DN$1,0),FALSE),VLOOKUP($T292,Fe_Annuity_Tables,MATCH(CQ$3+3,'Mortality Tables'!$N$1:$DN$1,0),FALSE)),"")</f>
        <v/>
      </c>
      <c r="CR292" s="685" t="str">
        <f>IFERROR((CQ292+BA292*Contr_Rate)*(1+Inv_Return)*IF($D292=$C$1,VLOOKUP($T292,Male_Annuity_Tables,MATCH($BS$3+3,'Mortality Tables'!$N$1:$DN$1,0),FALSE),VLOOKUP($T292,Fe_Annuity_Tables,MATCH(CR$3+3,'Mortality Tables'!$N$1:$DN$1,0),FALSE)),"")</f>
        <v/>
      </c>
      <c r="CS292" s="685" t="str">
        <f>IFERROR((CR292+BB292*Contr_Rate)*(1+Inv_Return)*IF($D292=$C$1,VLOOKUP($T292,Male_Annuity_Tables,MATCH($BS$3+3,'Mortality Tables'!$N$1:$DN$1,0),FALSE),VLOOKUP($T292,Fe_Annuity_Tables,MATCH(CS$3+3,'Mortality Tables'!$N$1:$DN$1,0),FALSE)),"")</f>
        <v/>
      </c>
      <c r="CT292" s="685" t="str">
        <f>IFERROR((CS292+BC292*Contr_Rate)*(1+Inv_Return)*IF($D292=$C$1,VLOOKUP($T292,Male_Annuity_Tables,MATCH($BS$3+3,'Mortality Tables'!$N$1:$DN$1,0),FALSE),VLOOKUP($T292,Fe_Annuity_Tables,MATCH(CT$3+3,'Mortality Tables'!$N$1:$DN$1,0),FALSE)),"")</f>
        <v/>
      </c>
      <c r="CU292" s="685" t="str">
        <f>IFERROR((CT292+BD292*Contr_Rate)*(1+Inv_Return)*IF($D292=$C$1,VLOOKUP($T292,Male_Annuity_Tables,MATCH($BS$3+3,'Mortality Tables'!$N$1:$DN$1,0),FALSE),VLOOKUP($T292,Fe_Annuity_Tables,MATCH(CU$3+3,'Mortality Tables'!$N$1:$DN$1,0),FALSE)),"")</f>
        <v/>
      </c>
      <c r="CV292" s="685" t="str">
        <f>IFERROR((CU292+BE292*Contr_Rate)*(1+Inv_Return)*IF($D292=$C$1,VLOOKUP($T292,Male_Annuity_Tables,MATCH($BS$3+3,'Mortality Tables'!$N$1:$DN$1,0),FALSE),VLOOKUP($T292,Fe_Annuity_Tables,MATCH(CV$3+3,'Mortality Tables'!$N$1:$DN$1,0),FALSE)),"")</f>
        <v/>
      </c>
      <c r="CW292" s="685" t="str">
        <f>IFERROR((CV292+BF292*Contr_Rate)*(1+Inv_Return)*IF($D292=$C$1,VLOOKUP($T292,Male_Annuity_Tables,MATCH($BS$3+3,'Mortality Tables'!$N$1:$DN$1,0),FALSE),VLOOKUP($T292,Fe_Annuity_Tables,MATCH(CW$3+3,'Mortality Tables'!$N$1:$DN$1,0),FALSE)),"")</f>
        <v/>
      </c>
      <c r="CX292" s="685" t="str">
        <f>IFERROR((CW292+BG292*Contr_Rate)*(1+Inv_Return)*IF($D292=$C$1,VLOOKUP($T292,Male_Annuity_Tables,MATCH($BS$3+3,'Mortality Tables'!$N$1:$DN$1,0),FALSE),VLOOKUP($T292,Fe_Annuity_Tables,MATCH(CX$3+3,'Mortality Tables'!$N$1:$DN$1,0),FALSE)),"")</f>
        <v/>
      </c>
      <c r="CY292" s="685" t="str">
        <f>IFERROR((CX292+BH292*Contr_Rate)*(1+Inv_Return)*IF($D292=$C$1,VLOOKUP($T292,Male_Annuity_Tables,MATCH($BS$3+3,'Mortality Tables'!$N$1:$DN$1,0),FALSE),VLOOKUP($T292,Fe_Annuity_Tables,MATCH(CY$3+3,'Mortality Tables'!$N$1:$DN$1,0),FALSE)),"")</f>
        <v/>
      </c>
      <c r="CZ292" s="685" t="str">
        <f>IFERROR((CY292+BI292*Contr_Rate)*(1+Inv_Return)*IF($D292=$C$1,VLOOKUP($T292,Male_Annuity_Tables,MATCH($BS$3+3,'Mortality Tables'!$N$1:$DN$1,0),FALSE),VLOOKUP($T292,Fe_Annuity_Tables,MATCH(CZ$3+3,'Mortality Tables'!$N$1:$DN$1,0),FALSE)),"")</f>
        <v/>
      </c>
      <c r="DA292" s="685" t="str">
        <f>IFERROR((CZ292+BJ292*Contr_Rate)*(1+Inv_Return)*IF($D292=$C$1,VLOOKUP($T292,Male_Annuity_Tables,MATCH($BS$3+3,'Mortality Tables'!$N$1:$DN$1,0),FALSE),VLOOKUP($T292,Fe_Annuity_Tables,MATCH(DA$3+3,'Mortality Tables'!$N$1:$DN$1,0),FALSE)),"")</f>
        <v/>
      </c>
      <c r="DB292" s="685" t="str">
        <f>IFERROR((DA292+BK292*Contr_Rate)*(1+Inv_Return)*IF($D292=$C$1,VLOOKUP($T292,Male_Annuity_Tables,MATCH($BS$3+3,'Mortality Tables'!$N$1:$DN$1,0),FALSE),VLOOKUP($T292,Fe_Annuity_Tables,MATCH(DB$3+3,'Mortality Tables'!$N$1:$DN$1,0),FALSE)),"")</f>
        <v/>
      </c>
      <c r="DC292" s="685" t="str">
        <f>IFERROR((DB292+BL292*Contr_Rate)*(1+Inv_Return)*IF($D292=$C$1,VLOOKUP($T292,Male_Annuity_Tables,MATCH($BS$3+3,'Mortality Tables'!$N$1:$DN$1,0),FALSE),VLOOKUP($T292,Fe_Annuity_Tables,MATCH(DC$3+3,'Mortality Tables'!$N$1:$DN$1,0),FALSE)),"")</f>
        <v/>
      </c>
      <c r="DD292" s="685" t="str">
        <f>IFERROR((DC292+BM292*Contr_Rate)*(1+Inv_Return)*IF($D292=$C$1,VLOOKUP($T292,Male_Annuity_Tables,MATCH($BS$3+3,'Mortality Tables'!$N$1:$DN$1,0),FALSE),VLOOKUP($T292,Fe_Annuity_Tables,MATCH(DD$3+3,'Mortality Tables'!$N$1:$DN$1,0),FALSE)),"")</f>
        <v/>
      </c>
      <c r="DE292" s="685" t="str">
        <f>IFERROR((DD292+BN292*Contr_Rate)*(1+Inv_Return)*IF($D292=$C$1,VLOOKUP($T292,Male_Annuity_Tables,MATCH($BS$3+3,'Mortality Tables'!$N$1:$DN$1,0),FALSE),VLOOKUP($T292,Fe_Annuity_Tables,MATCH(DE$3+3,'Mortality Tables'!$N$1:$DN$1,0),FALSE)),"")</f>
        <v/>
      </c>
      <c r="DF292" s="685" t="str">
        <f>IFERROR((DE292+BO292*Contr_Rate)*(1+Inv_Return)*IF($D292=$C$1,VLOOKUP($T292,Male_Annuity_Tables,MATCH($BS$3+3,'Mortality Tables'!$N$1:$DN$1,0),FALSE),VLOOKUP($T292,Fe_Annuity_Tables,MATCH(DF$3+3,'Mortality Tables'!$N$1:$DN$1,0),FALSE)),"")</f>
        <v/>
      </c>
      <c r="DG292" s="685" t="str">
        <f>IFERROR((DF292+BP292*Contr_Rate)*(1+Inv_Return)*IF($D292=$C$1,VLOOKUP($T292,Male_Annuity_Tables,MATCH($BS$3+3,'Mortality Tables'!$N$1:$DN$1,0),FALSE),VLOOKUP($T292,Fe_Annuity_Tables,MATCH(DG$3+3,'Mortality Tables'!$N$1:$DN$1,0),FALSE)),"")</f>
        <v/>
      </c>
      <c r="DH292" s="685" t="str">
        <f>IFERROR((DG292+BQ292*Contr_Rate)*(1+Inv_Return)*IF($D292=$C$1,VLOOKUP($T292,Male_Annuity_Tables,MATCH($BS$3+3,'Mortality Tables'!$N$1:$DN$1,0),FALSE),VLOOKUP($T292,Fe_Annuity_Tables,MATCH(DH$3+3,'Mortality Tables'!$N$1:$DN$1,0),FALSE)),"")</f>
        <v/>
      </c>
      <c r="DJ292" s="686">
        <f t="shared" si="171"/>
        <v>932696.80533904326</v>
      </c>
      <c r="DK292" s="680">
        <f t="shared" si="60"/>
        <v>8.8017766057058875</v>
      </c>
      <c r="DL292" s="686">
        <f t="shared" si="172"/>
        <v>70997.809598127438</v>
      </c>
      <c r="DM292" s="686">
        <f t="shared" si="132"/>
        <v>3323115.5208135182</v>
      </c>
      <c r="DN292" s="687">
        <f t="shared" si="173"/>
        <v>2.136483343821486E-2</v>
      </c>
      <c r="DP292" s="688">
        <f t="shared" si="174"/>
        <v>105051.21617875253</v>
      </c>
      <c r="DQ292" s="688">
        <f t="shared" si="175"/>
        <v>139311.81899198022</v>
      </c>
      <c r="DR292" s="688">
        <f t="shared" si="176"/>
        <v>142124.33919756341</v>
      </c>
    </row>
    <row r="293" spans="1:122" s="657" customFormat="1" ht="14.5">
      <c r="A293" s="675" t="s">
        <v>1654</v>
      </c>
      <c r="B293" s="675" t="s">
        <v>1655</v>
      </c>
      <c r="C293" s="675" t="s">
        <v>541</v>
      </c>
      <c r="D293" s="675" t="s">
        <v>60</v>
      </c>
      <c r="E293" s="676">
        <v>30855</v>
      </c>
      <c r="F293" s="677">
        <v>41350</v>
      </c>
      <c r="G293" s="677">
        <v>45571</v>
      </c>
      <c r="H293" s="678">
        <v>1566452</v>
      </c>
      <c r="I293" s="678">
        <v>123942.44</v>
      </c>
      <c r="J293" s="678">
        <v>123191.84</v>
      </c>
      <c r="K293" s="678"/>
      <c r="L293" s="678">
        <v>247134.28</v>
      </c>
      <c r="M293" s="679">
        <f>IF(COUNTIF($A$4:A293,A293)=1,0,1)</f>
        <v>0</v>
      </c>
      <c r="N293" s="680" t="str">
        <f t="shared" si="165"/>
        <v>Okay</v>
      </c>
      <c r="O293" s="680" t="str">
        <f t="shared" si="166"/>
        <v>TRUE</v>
      </c>
      <c r="P293" s="680" t="b">
        <f t="shared" si="167"/>
        <v>1</v>
      </c>
      <c r="Q293" s="680" t="b">
        <f t="shared" si="76"/>
        <v>1</v>
      </c>
      <c r="R293" s="680" t="b">
        <f t="shared" si="77"/>
        <v>1</v>
      </c>
      <c r="S293" s="681">
        <f t="shared" si="168"/>
        <v>28.753424657534246</v>
      </c>
      <c r="T293" s="682">
        <f t="shared" si="78"/>
        <v>40</v>
      </c>
      <c r="U293" s="682">
        <f t="shared" si="161"/>
        <v>40</v>
      </c>
      <c r="V293" s="682">
        <f t="shared" si="79"/>
        <v>0.23287671232876711</v>
      </c>
      <c r="W293" s="682">
        <f t="shared" si="169"/>
        <v>20</v>
      </c>
      <c r="X293" s="683">
        <f t="shared" si="170"/>
        <v>4942685.5999999996</v>
      </c>
      <c r="Y293" s="684">
        <f t="shared" si="123"/>
        <v>1.91E-3</v>
      </c>
      <c r="Z293" s="684">
        <f>IF($D293=$C$1,VLOOKUP($T293,Male_Annuity_Tables,MATCH($W293+2,'Mortality Tables'!$DS$1:$HT$1,0),FALSE),VLOOKUP($T293,Fe_Annuity_Tables,MATCH($W293+2,'Mortality Tables'!$M$1:$DN$1,0),FALSE))</f>
        <v>8.2941194265961735E-2</v>
      </c>
      <c r="AA293" s="664"/>
      <c r="AB293" s="685">
        <f t="shared" si="183"/>
        <v>1646262.7294000001</v>
      </c>
      <c r="AC293" s="685">
        <f t="shared" si="183"/>
        <v>1730139.8154629301</v>
      </c>
      <c r="AD293" s="685">
        <f t="shared" si="183"/>
        <v>1818290.4390607665</v>
      </c>
      <c r="AE293" s="685">
        <f t="shared" si="183"/>
        <v>1910932.3369309125</v>
      </c>
      <c r="AF293" s="685">
        <f t="shared" si="183"/>
        <v>2008294.3394975425</v>
      </c>
      <c r="AG293" s="685">
        <f t="shared" si="183"/>
        <v>2110616.9360949425</v>
      </c>
      <c r="AH293" s="685">
        <f t="shared" si="183"/>
        <v>2218152.8689889801</v>
      </c>
      <c r="AI293" s="685">
        <f t="shared" si="183"/>
        <v>2331167.7576639685</v>
      </c>
      <c r="AJ293" s="685">
        <f t="shared" si="183"/>
        <v>2449940.7549169478</v>
      </c>
      <c r="AK293" s="685">
        <f t="shared" si="183"/>
        <v>2574765.2363799661</v>
      </c>
      <c r="AL293" s="685">
        <f t="shared" si="183"/>
        <v>2705949.5251735258</v>
      </c>
      <c r="AM293" s="685">
        <f t="shared" si="183"/>
        <v>2843817.653481117</v>
      </c>
      <c r="AN293" s="685">
        <f t="shared" si="183"/>
        <v>2988710.1629259796</v>
      </c>
      <c r="AO293" s="685">
        <f t="shared" si="183"/>
        <v>3140984.9457270587</v>
      </c>
      <c r="AP293" s="685">
        <f t="shared" si="183"/>
        <v>3301018.1287118527</v>
      </c>
      <c r="AQ293" s="685">
        <f t="shared" si="183"/>
        <v>3469205.0023697214</v>
      </c>
      <c r="AR293" s="685">
        <f t="shared" si="182"/>
        <v>3645960.9972404591</v>
      </c>
      <c r="AS293" s="685">
        <f t="shared" si="182"/>
        <v>3831722.7100498602</v>
      </c>
      <c r="AT293" s="685">
        <f t="shared" si="182"/>
        <v>4026948.9821269009</v>
      </c>
      <c r="AU293" s="685">
        <f t="shared" si="182"/>
        <v>4232122.0327662667</v>
      </c>
      <c r="AV293" s="685" t="str">
        <f t="shared" si="178"/>
        <v/>
      </c>
      <c r="AW293" s="685" t="str">
        <f t="shared" si="178"/>
        <v/>
      </c>
      <c r="AX293" s="685" t="str">
        <f t="shared" si="178"/>
        <v/>
      </c>
      <c r="AY293" s="685" t="str">
        <f t="shared" si="178"/>
        <v/>
      </c>
      <c r="AZ293" s="685" t="str">
        <f t="shared" si="178"/>
        <v/>
      </c>
      <c r="BA293" s="685" t="str">
        <f t="shared" si="178"/>
        <v/>
      </c>
      <c r="BB293" s="685" t="str">
        <f t="shared" si="178"/>
        <v/>
      </c>
      <c r="BC293" s="685" t="str">
        <f t="shared" si="178"/>
        <v/>
      </c>
      <c r="BD293" s="685" t="str">
        <f t="shared" si="178"/>
        <v/>
      </c>
      <c r="BE293" s="685" t="str">
        <f t="shared" si="178"/>
        <v/>
      </c>
      <c r="BF293" s="685" t="str">
        <f t="shared" si="178"/>
        <v/>
      </c>
      <c r="BG293" s="685" t="str">
        <f t="shared" si="181"/>
        <v/>
      </c>
      <c r="BH293" s="685" t="str">
        <f t="shared" si="181"/>
        <v/>
      </c>
      <c r="BI293" s="685" t="str">
        <f t="shared" si="177"/>
        <v/>
      </c>
      <c r="BJ293" s="685" t="str">
        <f t="shared" si="177"/>
        <v/>
      </c>
      <c r="BK293" s="685" t="str">
        <f t="shared" si="177"/>
        <v/>
      </c>
      <c r="BL293" s="685" t="str">
        <f t="shared" si="177"/>
        <v/>
      </c>
      <c r="BM293" s="685" t="str">
        <f t="shared" si="177"/>
        <v/>
      </c>
      <c r="BN293" s="685" t="str">
        <f t="shared" si="177"/>
        <v/>
      </c>
      <c r="BO293" s="685" t="str">
        <f t="shared" si="180"/>
        <v/>
      </c>
      <c r="BP293" s="685" t="str">
        <f t="shared" si="180"/>
        <v/>
      </c>
      <c r="BQ293" s="685" t="str">
        <f t="shared" si="180"/>
        <v/>
      </c>
      <c r="BR293" s="529"/>
      <c r="BS293" s="685">
        <f>IFERROR(($L293+AB293*Contr_Rate)*(1+Inv_Return)*IF($D293=$C$1,VLOOKUP($T293,Male_Annuity_Tables,MATCH($BS$3+3,'Mortality Tables'!$N$1:$DN$1,0),FALSE),VLOOKUP($T293,Fe_Annuity_Tables,MATCH(BS$3+3,'Mortality Tables'!$N$1:$DN$1,0),FALSE)),"")</f>
        <v>646036.92767731252</v>
      </c>
      <c r="BT293" s="685">
        <f>IFERROR(($BS293+AC293*Contr_Rate)*(1+Inv_Return)*IF($D293=$C$1,VLOOKUP($T293,Male_Annuity_Tables,MATCH($BS$3+3,'Mortality Tables'!$N$1:$DN$1,0),FALSE),VLOOKUP($T293,Fe_Annuity_Tables,MATCH(BT$3+3,'Mortality Tables'!$N$1:$DN$1,0),FALSE)),"")</f>
        <v>861634.73184824036</v>
      </c>
      <c r="BU293" s="685">
        <f>IFERROR((BT293+AD293*Contr_Rate)*(1+Inv_Return)*IF($D293=$C$1,VLOOKUP($T293,Male_Annuity_Tables,MATCH($BS$3+3,'Mortality Tables'!$N$1:$DN$1,0),FALSE),VLOOKUP($T293,Fe_Annuity_Tables,MATCH(BU$3+3,'Mortality Tables'!$N$1:$DN$1,0),FALSE)),"")</f>
        <v>882631.4862967123</v>
      </c>
      <c r="BV293" s="685">
        <f>IFERROR((BU293+AE293*Contr_Rate)*(1+Inv_Return)*IF($D293=$C$1,VLOOKUP($T293,Male_Annuity_Tables,MATCH($BS$3+3,'Mortality Tables'!$N$1:$DN$1,0),FALSE),VLOOKUP($T293,Fe_Annuity_Tables,MATCH(BV$3+3,'Mortality Tables'!$N$1:$DN$1,0),FALSE)),"")</f>
        <v>774472.21048864187</v>
      </c>
      <c r="BW293" s="685">
        <f>IFERROR((BV293+AF293*Contr_Rate)*(1+Inv_Return)*IF($D293=$C$1,VLOOKUP($T293,Male_Annuity_Tables,MATCH($BS$3+3,'Mortality Tables'!$N$1:$DN$1,0),FALSE),VLOOKUP($T293,Fe_Annuity_Tables,MATCH(BW$3+3,'Mortality Tables'!$N$1:$DN$1,0),FALSE)),"")</f>
        <v>621077.84943529381</v>
      </c>
      <c r="BX293" s="685">
        <f>IFERROR((BW293+AG293*Contr_Rate)*(1+Inv_Return)*IF($D293=$C$1,VLOOKUP($T293,Male_Annuity_Tables,MATCH($BS$3+3,'Mortality Tables'!$N$1:$DN$1,0),FALSE),VLOOKUP($T293,Fe_Annuity_Tables,MATCH(BX$3+3,'Mortality Tables'!$N$1:$DN$1,0),FALSE)),"")</f>
        <v>479619.77028133749</v>
      </c>
      <c r="BY293" s="685">
        <f>IFERROR((BX293+AH293*Contr_Rate)*(1+Inv_Return)*IF($D293=$C$1,VLOOKUP($T293,Male_Annuity_Tables,MATCH($BS$3+3,'Mortality Tables'!$N$1:$DN$1,0),FALSE),VLOOKUP($T293,Fe_Annuity_Tables,MATCH(BY$3+3,'Mortality Tables'!$N$1:$DN$1,0),FALSE)),"")</f>
        <v>371141.96686208254</v>
      </c>
      <c r="BZ293" s="685">
        <f>IFERROR((BY293+AI293*Contr_Rate)*(1+Inv_Return)*IF($D293=$C$1,VLOOKUP($T293,Male_Annuity_Tables,MATCH($BS$3+3,'Mortality Tables'!$N$1:$DN$1,0),FALSE),VLOOKUP($T293,Fe_Annuity_Tables,MATCH(BZ$3+3,'Mortality Tables'!$N$1:$DN$1,0),FALSE)),"")</f>
        <v>294034.71135111083</v>
      </c>
      <c r="CA293" s="685">
        <f>IFERROR((BZ293+AJ293*Contr_Rate)*(1+Inv_Return)*IF($D293=$C$1,VLOOKUP($T293,Male_Annuity_Tables,MATCH($BS$3+3,'Mortality Tables'!$N$1:$DN$1,0),FALSE),VLOOKUP($T293,Fe_Annuity_Tables,MATCH(CA$3+3,'Mortality Tables'!$N$1:$DN$1,0),FALSE)),"")</f>
        <v>239467.79090037229</v>
      </c>
      <c r="CB293" s="685">
        <f>IFERROR((CA293+AK293*Contr_Rate)*(1+Inv_Return)*IF($D293=$C$1,VLOOKUP($T293,Male_Annuity_Tables,MATCH($BS$3+3,'Mortality Tables'!$N$1:$DN$1,0),FALSE),VLOOKUP($T293,Fe_Annuity_Tables,MATCH(CB$3+3,'Mortality Tables'!$N$1:$DN$1,0),FALSE)),"")</f>
        <v>199464.67473760757</v>
      </c>
      <c r="CC293" s="685">
        <f>IFERROR((CB293+AL293*Contr_Rate)*(1+Inv_Return)*IF($D293=$C$1,VLOOKUP($T293,Male_Annuity_Tables,MATCH($BS$3+3,'Mortality Tables'!$N$1:$DN$1,0),FALSE),VLOOKUP($T293,Fe_Annuity_Tables,MATCH(CC$3+3,'Mortality Tables'!$N$1:$DN$1,0),FALSE)),"")</f>
        <v>178728.72110762837</v>
      </c>
      <c r="CD293" s="685">
        <f>IFERROR((CC293+AM293*Contr_Rate)*(1+Inv_Return)*IF($D293=$C$1,VLOOKUP($T293,Male_Annuity_Tables,MATCH($BS$3+3,'Mortality Tables'!$N$1:$DN$1,0),FALSE),VLOOKUP($T293,Fe_Annuity_Tables,MATCH(CD$3+3,'Mortality Tables'!$N$1:$DN$1,0),FALSE)),"")</f>
        <v>163471.75922008901</v>
      </c>
      <c r="CE293" s="685">
        <f>IFERROR((CD293+AN293*Contr_Rate)*(1+Inv_Return)*IF($D293=$C$1,VLOOKUP($T293,Male_Annuity_Tables,MATCH($BS$3+3,'Mortality Tables'!$N$1:$DN$1,0),FALSE),VLOOKUP($T293,Fe_Annuity_Tables,MATCH(CE$3+3,'Mortality Tables'!$N$1:$DN$1,0),FALSE)),"")</f>
        <v>150486.36563193784</v>
      </c>
      <c r="CF293" s="685">
        <f>IFERROR((CE293+AO293*Contr_Rate)*(1+Inv_Return)*IF($D293=$C$1,VLOOKUP($T293,Male_Annuity_Tables,MATCH($BS$3+3,'Mortality Tables'!$N$1:$DN$1,0),FALSE),VLOOKUP($T293,Fe_Annuity_Tables,MATCH(CF$3+3,'Mortality Tables'!$N$1:$DN$1,0),FALSE)),"")</f>
        <v>138956.15949574771</v>
      </c>
      <c r="CG293" s="685">
        <f>IFERROR((CF293+AP293*Contr_Rate)*(1+Inv_Return)*IF($D293=$C$1,VLOOKUP($T293,Male_Annuity_Tables,MATCH($BS$3+3,'Mortality Tables'!$N$1:$DN$1,0),FALSE),VLOOKUP($T293,Fe_Annuity_Tables,MATCH(CG$3+3,'Mortality Tables'!$N$1:$DN$1,0),FALSE)),"")</f>
        <v>128576.27201228084</v>
      </c>
      <c r="CH293" s="685">
        <f>IFERROR((CG293+AQ293*Contr_Rate)*(1+Inv_Return)*IF($D293=$C$1,VLOOKUP($T293,Male_Annuity_Tables,MATCH($BS$3+3,'Mortality Tables'!$N$1:$DN$1,0),FALSE),VLOOKUP($T293,Fe_Annuity_Tables,MATCH(CH$3+3,'Mortality Tables'!$N$1:$DN$1,0),FALSE)),"")</f>
        <v>125782.88170633823</v>
      </c>
      <c r="CI293" s="685">
        <f>IFERROR((CH293+AR293*Contr_Rate)*(1+Inv_Return)*IF($D293=$C$1,VLOOKUP($T293,Male_Annuity_Tables,MATCH($BS$3+3,'Mortality Tables'!$N$1:$DN$1,0),FALSE),VLOOKUP($T293,Fe_Annuity_Tables,MATCH(CI$3+3,'Mortality Tables'!$N$1:$DN$1,0),FALSE)),"")</f>
        <v>123879.28908557846</v>
      </c>
      <c r="CJ293" s="685">
        <f>IFERROR((CI293+AS293*Contr_Rate)*(1+Inv_Return)*IF($D293=$C$1,VLOOKUP($T293,Male_Annuity_Tables,MATCH($BS$3+3,'Mortality Tables'!$N$1:$DN$1,0),FALSE),VLOOKUP($T293,Fe_Annuity_Tables,MATCH(CJ$3+3,'Mortality Tables'!$N$1:$DN$1,0),FALSE)),"")</f>
        <v>122076.88241115384</v>
      </c>
      <c r="CK293" s="685">
        <f>IFERROR((CJ293+AT293*Contr_Rate)*(1+Inv_Return)*IF($D293=$C$1,VLOOKUP($T293,Male_Annuity_Tables,MATCH($BS$3+3,'Mortality Tables'!$N$1:$DN$1,0),FALSE),VLOOKUP($T293,Fe_Annuity_Tables,MATCH(CK$3+3,'Mortality Tables'!$N$1:$DN$1,0),FALSE)),"")</f>
        <v>120279.13775161398</v>
      </c>
      <c r="CL293" s="685">
        <f>IFERROR((CK293+AU293*Contr_Rate)*(1+Inv_Return)*IF($D293=$C$1,VLOOKUP($T293,Male_Annuity_Tables,MATCH($BS$3+3,'Mortality Tables'!$N$1:$DN$1,0),FALSE),VLOOKUP($T293,Fe_Annuity_Tables,MATCH(CL$3+3,'Mortality Tables'!$N$1:$DN$1,0),FALSE)),"")</f>
        <v>118468.14491745773</v>
      </c>
      <c r="CM293" s="685" t="str">
        <f>IFERROR((CL293+AV293*Contr_Rate)*(1+Inv_Return)*IF($D293=$C$1,VLOOKUP($T293,Male_Annuity_Tables,MATCH($BS$3+3,'Mortality Tables'!$N$1:$DN$1,0),FALSE),VLOOKUP($T293,Fe_Annuity_Tables,MATCH(CM$3+3,'Mortality Tables'!$N$1:$DN$1,0),FALSE)),"")</f>
        <v/>
      </c>
      <c r="CN293" s="685" t="str">
        <f>IFERROR((CM293+AW293*Contr_Rate)*(1+Inv_Return)*IF($D293=$C$1,VLOOKUP($T293,Male_Annuity_Tables,MATCH($BS$3+3,'Mortality Tables'!$N$1:$DN$1,0),FALSE),VLOOKUP($T293,Fe_Annuity_Tables,MATCH(CN$3+3,'Mortality Tables'!$N$1:$DN$1,0),FALSE)),"")</f>
        <v/>
      </c>
      <c r="CO293" s="685" t="str">
        <f>IFERROR((CN293+AX293*Contr_Rate)*(1+Inv_Return)*IF($D293=$C$1,VLOOKUP($T293,Male_Annuity_Tables,MATCH($BS$3+3,'Mortality Tables'!$N$1:$DN$1,0),FALSE),VLOOKUP($T293,Fe_Annuity_Tables,MATCH(CO$3+3,'Mortality Tables'!$N$1:$DN$1,0),FALSE)),"")</f>
        <v/>
      </c>
      <c r="CP293" s="685" t="str">
        <f>IFERROR((CO293+AY293*Contr_Rate)*(1+Inv_Return)*IF($D293=$C$1,VLOOKUP($T293,Male_Annuity_Tables,MATCH($BS$3+3,'Mortality Tables'!$N$1:$DN$1,0),FALSE),VLOOKUP($T293,Fe_Annuity_Tables,MATCH(CP$3+3,'Mortality Tables'!$N$1:$DN$1,0),FALSE)),"")</f>
        <v/>
      </c>
      <c r="CQ293" s="685" t="str">
        <f>IFERROR((CP293+AZ293*Contr_Rate)*(1+Inv_Return)*IF($D293=$C$1,VLOOKUP($T293,Male_Annuity_Tables,MATCH($BS$3+3,'Mortality Tables'!$N$1:$DN$1,0),FALSE),VLOOKUP($T293,Fe_Annuity_Tables,MATCH(CQ$3+3,'Mortality Tables'!$N$1:$DN$1,0),FALSE)),"")</f>
        <v/>
      </c>
      <c r="CR293" s="685" t="str">
        <f>IFERROR((CQ293+BA293*Contr_Rate)*(1+Inv_Return)*IF($D293=$C$1,VLOOKUP($T293,Male_Annuity_Tables,MATCH($BS$3+3,'Mortality Tables'!$N$1:$DN$1,0),FALSE),VLOOKUP($T293,Fe_Annuity_Tables,MATCH(CR$3+3,'Mortality Tables'!$N$1:$DN$1,0),FALSE)),"")</f>
        <v/>
      </c>
      <c r="CS293" s="685" t="str">
        <f>IFERROR((CR293+BB293*Contr_Rate)*(1+Inv_Return)*IF($D293=$C$1,VLOOKUP($T293,Male_Annuity_Tables,MATCH($BS$3+3,'Mortality Tables'!$N$1:$DN$1,0),FALSE),VLOOKUP($T293,Fe_Annuity_Tables,MATCH(CS$3+3,'Mortality Tables'!$N$1:$DN$1,0),FALSE)),"")</f>
        <v/>
      </c>
      <c r="CT293" s="685" t="str">
        <f>IFERROR((CS293+BC293*Contr_Rate)*(1+Inv_Return)*IF($D293=$C$1,VLOOKUP($T293,Male_Annuity_Tables,MATCH($BS$3+3,'Mortality Tables'!$N$1:$DN$1,0),FALSE),VLOOKUP($T293,Fe_Annuity_Tables,MATCH(CT$3+3,'Mortality Tables'!$N$1:$DN$1,0),FALSE)),"")</f>
        <v/>
      </c>
      <c r="CU293" s="685" t="str">
        <f>IFERROR((CT293+BD293*Contr_Rate)*(1+Inv_Return)*IF($D293=$C$1,VLOOKUP($T293,Male_Annuity_Tables,MATCH($BS$3+3,'Mortality Tables'!$N$1:$DN$1,0),FALSE),VLOOKUP($T293,Fe_Annuity_Tables,MATCH(CU$3+3,'Mortality Tables'!$N$1:$DN$1,0),FALSE)),"")</f>
        <v/>
      </c>
      <c r="CV293" s="685" t="str">
        <f>IFERROR((CU293+BE293*Contr_Rate)*(1+Inv_Return)*IF($D293=$C$1,VLOOKUP($T293,Male_Annuity_Tables,MATCH($BS$3+3,'Mortality Tables'!$N$1:$DN$1,0),FALSE),VLOOKUP($T293,Fe_Annuity_Tables,MATCH(CV$3+3,'Mortality Tables'!$N$1:$DN$1,0),FALSE)),"")</f>
        <v/>
      </c>
      <c r="CW293" s="685" t="str">
        <f>IFERROR((CV293+BF293*Contr_Rate)*(1+Inv_Return)*IF($D293=$C$1,VLOOKUP($T293,Male_Annuity_Tables,MATCH($BS$3+3,'Mortality Tables'!$N$1:$DN$1,0),FALSE),VLOOKUP($T293,Fe_Annuity_Tables,MATCH(CW$3+3,'Mortality Tables'!$N$1:$DN$1,0),FALSE)),"")</f>
        <v/>
      </c>
      <c r="CX293" s="685" t="str">
        <f>IFERROR((CW293+BG293*Contr_Rate)*(1+Inv_Return)*IF($D293=$C$1,VLOOKUP($T293,Male_Annuity_Tables,MATCH($BS$3+3,'Mortality Tables'!$N$1:$DN$1,0),FALSE),VLOOKUP($T293,Fe_Annuity_Tables,MATCH(CX$3+3,'Mortality Tables'!$N$1:$DN$1,0),FALSE)),"")</f>
        <v/>
      </c>
      <c r="CY293" s="685" t="str">
        <f>IFERROR((CX293+BH293*Contr_Rate)*(1+Inv_Return)*IF($D293=$C$1,VLOOKUP($T293,Male_Annuity_Tables,MATCH($BS$3+3,'Mortality Tables'!$N$1:$DN$1,0),FALSE),VLOOKUP($T293,Fe_Annuity_Tables,MATCH(CY$3+3,'Mortality Tables'!$N$1:$DN$1,0),FALSE)),"")</f>
        <v/>
      </c>
      <c r="CZ293" s="685" t="str">
        <f>IFERROR((CY293+BI293*Contr_Rate)*(1+Inv_Return)*IF($D293=$C$1,VLOOKUP($T293,Male_Annuity_Tables,MATCH($BS$3+3,'Mortality Tables'!$N$1:$DN$1,0),FALSE),VLOOKUP($T293,Fe_Annuity_Tables,MATCH(CZ$3+3,'Mortality Tables'!$N$1:$DN$1,0),FALSE)),"")</f>
        <v/>
      </c>
      <c r="DA293" s="685" t="str">
        <f>IFERROR((CZ293+BJ293*Contr_Rate)*(1+Inv_Return)*IF($D293=$C$1,VLOOKUP($T293,Male_Annuity_Tables,MATCH($BS$3+3,'Mortality Tables'!$N$1:$DN$1,0),FALSE),VLOOKUP($T293,Fe_Annuity_Tables,MATCH(DA$3+3,'Mortality Tables'!$N$1:$DN$1,0),FALSE)),"")</f>
        <v/>
      </c>
      <c r="DB293" s="685" t="str">
        <f>IFERROR((DA293+BK293*Contr_Rate)*(1+Inv_Return)*IF($D293=$C$1,VLOOKUP($T293,Male_Annuity_Tables,MATCH($BS$3+3,'Mortality Tables'!$N$1:$DN$1,0),FALSE),VLOOKUP($T293,Fe_Annuity_Tables,MATCH(DB$3+3,'Mortality Tables'!$N$1:$DN$1,0),FALSE)),"")</f>
        <v/>
      </c>
      <c r="DC293" s="685" t="str">
        <f>IFERROR((DB293+BL293*Contr_Rate)*(1+Inv_Return)*IF($D293=$C$1,VLOOKUP($T293,Male_Annuity_Tables,MATCH($BS$3+3,'Mortality Tables'!$N$1:$DN$1,0),FALSE),VLOOKUP($T293,Fe_Annuity_Tables,MATCH(DC$3+3,'Mortality Tables'!$N$1:$DN$1,0),FALSE)),"")</f>
        <v/>
      </c>
      <c r="DD293" s="685" t="str">
        <f>IFERROR((DC293+BM293*Contr_Rate)*(1+Inv_Return)*IF($D293=$C$1,VLOOKUP($T293,Male_Annuity_Tables,MATCH($BS$3+3,'Mortality Tables'!$N$1:$DN$1,0),FALSE),VLOOKUP($T293,Fe_Annuity_Tables,MATCH(DD$3+3,'Mortality Tables'!$N$1:$DN$1,0),FALSE)),"")</f>
        <v/>
      </c>
      <c r="DE293" s="685" t="str">
        <f>IFERROR((DD293+BN293*Contr_Rate)*(1+Inv_Return)*IF($D293=$C$1,VLOOKUP($T293,Male_Annuity_Tables,MATCH($BS$3+3,'Mortality Tables'!$N$1:$DN$1,0),FALSE),VLOOKUP($T293,Fe_Annuity_Tables,MATCH(DE$3+3,'Mortality Tables'!$N$1:$DN$1,0),FALSE)),"")</f>
        <v/>
      </c>
      <c r="DF293" s="685" t="str">
        <f>IFERROR((DE293+BO293*Contr_Rate)*(1+Inv_Return)*IF($D293=$C$1,VLOOKUP($T293,Male_Annuity_Tables,MATCH($BS$3+3,'Mortality Tables'!$N$1:$DN$1,0),FALSE),VLOOKUP($T293,Fe_Annuity_Tables,MATCH(DF$3+3,'Mortality Tables'!$N$1:$DN$1,0),FALSE)),"")</f>
        <v/>
      </c>
      <c r="DG293" s="685" t="str">
        <f>IFERROR((DF293+BP293*Contr_Rate)*(1+Inv_Return)*IF($D293=$C$1,VLOOKUP($T293,Male_Annuity_Tables,MATCH($BS$3+3,'Mortality Tables'!$N$1:$DN$1,0),FALSE),VLOOKUP($T293,Fe_Annuity_Tables,MATCH(DG$3+3,'Mortality Tables'!$N$1:$DN$1,0),FALSE)),"")</f>
        <v/>
      </c>
      <c r="DH293" s="685" t="str">
        <f>IFERROR((DG293+BQ293*Contr_Rate)*(1+Inv_Return)*IF($D293=$C$1,VLOOKUP($T293,Male_Annuity_Tables,MATCH($BS$3+3,'Mortality Tables'!$N$1:$DN$1,0),FALSE),VLOOKUP($T293,Fe_Annuity_Tables,MATCH(DH$3+3,'Mortality Tables'!$N$1:$DN$1,0),FALSE)),"")</f>
        <v/>
      </c>
      <c r="DJ293" s="686">
        <f t="shared" si="171"/>
        <v>882631.4862967123</v>
      </c>
      <c r="DK293" s="680">
        <f t="shared" si="60"/>
        <v>8.8017766057058875</v>
      </c>
      <c r="DL293" s="686">
        <f t="shared" si="172"/>
        <v>67186.78765778229</v>
      </c>
      <c r="DM293" s="686">
        <f t="shared" si="132"/>
        <v>4232122.0327662667</v>
      </c>
      <c r="DN293" s="687">
        <f t="shared" si="173"/>
        <v>1.5875437224542082E-2</v>
      </c>
      <c r="DP293" s="688">
        <f t="shared" si="174"/>
        <v>97954.380103680989</v>
      </c>
      <c r="DQ293" s="688">
        <f t="shared" si="175"/>
        <v>130644.07376439167</v>
      </c>
      <c r="DR293" s="688">
        <f t="shared" si="176"/>
        <v>133827.67516250955</v>
      </c>
    </row>
    <row r="294" spans="1:122" s="657" customFormat="1" ht="14.5">
      <c r="A294" s="675" t="s">
        <v>1656</v>
      </c>
      <c r="B294" s="675" t="s">
        <v>1657</v>
      </c>
      <c r="C294" s="675" t="s">
        <v>541</v>
      </c>
      <c r="D294" s="675" t="s">
        <v>61</v>
      </c>
      <c r="E294" s="676">
        <v>26140</v>
      </c>
      <c r="F294" s="677">
        <v>35406</v>
      </c>
      <c r="G294" s="677">
        <v>36974</v>
      </c>
      <c r="H294" s="678">
        <v>560568</v>
      </c>
      <c r="I294" s="678">
        <v>46745.38</v>
      </c>
      <c r="J294" s="678">
        <v>41072.68</v>
      </c>
      <c r="K294" s="678"/>
      <c r="L294" s="678">
        <v>87818.06</v>
      </c>
      <c r="M294" s="679">
        <f>IF(COUNTIF($A$4:A294,A294)=1,0,1)</f>
        <v>0</v>
      </c>
      <c r="N294" s="680" t="str">
        <f t="shared" si="165"/>
        <v>Okay</v>
      </c>
      <c r="O294" s="680" t="str">
        <f t="shared" si="166"/>
        <v>TRUE</v>
      </c>
      <c r="P294" s="680" t="b">
        <f t="shared" si="167"/>
        <v>1</v>
      </c>
      <c r="Q294" s="680" t="b">
        <f t="shared" si="76"/>
        <v>1</v>
      </c>
      <c r="R294" s="680" t="b">
        <f t="shared" si="77"/>
        <v>1</v>
      </c>
      <c r="S294" s="681">
        <f t="shared" si="168"/>
        <v>25.386301369863013</v>
      </c>
      <c r="T294" s="682">
        <f t="shared" si="78"/>
        <v>53</v>
      </c>
      <c r="U294" s="682">
        <f t="shared" si="161"/>
        <v>29</v>
      </c>
      <c r="V294" s="682">
        <f t="shared" si="79"/>
        <v>23.786301369863015</v>
      </c>
      <c r="W294" s="682">
        <f t="shared" si="169"/>
        <v>7</v>
      </c>
      <c r="X294" s="683">
        <f t="shared" si="170"/>
        <v>614726.41999999993</v>
      </c>
      <c r="Y294" s="684">
        <f t="shared" si="123"/>
        <v>7.2399999999999999E-3</v>
      </c>
      <c r="Z294" s="684">
        <f>IF($D294=$C$1,VLOOKUP($T294,Male_Annuity_Tables,MATCH($W294+2,'Mortality Tables'!$DS$1:$HT$1,0),FALSE),VLOOKUP($T294,Fe_Annuity_Tables,MATCH($W294+2,'Mortality Tables'!$M$1:$DN$1,0),FALSE))</f>
        <v>0.5852455749188441</v>
      </c>
      <c r="AA294" s="664"/>
      <c r="AB294" s="685">
        <f t="shared" si="183"/>
        <v>589128.93960000004</v>
      </c>
      <c r="AC294" s="685">
        <f t="shared" si="183"/>
        <v>619145.05907262</v>
      </c>
      <c r="AD294" s="685">
        <f t="shared" si="183"/>
        <v>650690.49983237009</v>
      </c>
      <c r="AE294" s="685">
        <f t="shared" si="183"/>
        <v>683843.1807988293</v>
      </c>
      <c r="AF294" s="685">
        <f t="shared" si="183"/>
        <v>718684.99086052971</v>
      </c>
      <c r="AG294" s="685">
        <f t="shared" si="183"/>
        <v>755301.99114487378</v>
      </c>
      <c r="AH294" s="685">
        <f t="shared" si="183"/>
        <v>793784.62759370508</v>
      </c>
      <c r="AI294" s="685" t="str">
        <f t="shared" si="183"/>
        <v/>
      </c>
      <c r="AJ294" s="685" t="str">
        <f t="shared" si="183"/>
        <v/>
      </c>
      <c r="AK294" s="685" t="str">
        <f t="shared" si="183"/>
        <v/>
      </c>
      <c r="AL294" s="685" t="str">
        <f t="shared" si="183"/>
        <v/>
      </c>
      <c r="AM294" s="685" t="str">
        <f t="shared" si="183"/>
        <v/>
      </c>
      <c r="AN294" s="685" t="str">
        <f t="shared" si="183"/>
        <v/>
      </c>
      <c r="AO294" s="685" t="str">
        <f t="shared" si="183"/>
        <v/>
      </c>
      <c r="AP294" s="685" t="str">
        <f t="shared" si="183"/>
        <v/>
      </c>
      <c r="AQ294" s="685" t="str">
        <f t="shared" si="183"/>
        <v/>
      </c>
      <c r="AR294" s="685" t="str">
        <f t="shared" si="182"/>
        <v/>
      </c>
      <c r="AS294" s="685" t="str">
        <f t="shared" si="182"/>
        <v/>
      </c>
      <c r="AT294" s="685" t="str">
        <f t="shared" si="182"/>
        <v/>
      </c>
      <c r="AU294" s="685" t="str">
        <f t="shared" si="182"/>
        <v/>
      </c>
      <c r="AV294" s="685" t="str">
        <f t="shared" si="178"/>
        <v/>
      </c>
      <c r="AW294" s="685" t="str">
        <f t="shared" si="178"/>
        <v/>
      </c>
      <c r="AX294" s="685" t="str">
        <f t="shared" si="178"/>
        <v/>
      </c>
      <c r="AY294" s="685" t="str">
        <f t="shared" si="178"/>
        <v/>
      </c>
      <c r="AZ294" s="685" t="str">
        <f t="shared" si="178"/>
        <v/>
      </c>
      <c r="BA294" s="685" t="str">
        <f t="shared" si="178"/>
        <v/>
      </c>
      <c r="BB294" s="685" t="str">
        <f t="shared" si="178"/>
        <v/>
      </c>
      <c r="BC294" s="685" t="str">
        <f t="shared" si="178"/>
        <v/>
      </c>
      <c r="BD294" s="685" t="str">
        <f t="shared" si="178"/>
        <v/>
      </c>
      <c r="BE294" s="685" t="str">
        <f t="shared" si="178"/>
        <v/>
      </c>
      <c r="BF294" s="685" t="str">
        <f t="shared" si="178"/>
        <v/>
      </c>
      <c r="BG294" s="685" t="str">
        <f t="shared" si="181"/>
        <v/>
      </c>
      <c r="BH294" s="685" t="str">
        <f t="shared" si="181"/>
        <v/>
      </c>
      <c r="BI294" s="685" t="str">
        <f t="shared" si="177"/>
        <v/>
      </c>
      <c r="BJ294" s="685" t="str">
        <f t="shared" si="177"/>
        <v/>
      </c>
      <c r="BK294" s="685" t="str">
        <f t="shared" si="177"/>
        <v/>
      </c>
      <c r="BL294" s="685" t="str">
        <f t="shared" si="177"/>
        <v/>
      </c>
      <c r="BM294" s="685" t="str">
        <f t="shared" si="177"/>
        <v/>
      </c>
      <c r="BN294" s="685" t="str">
        <f t="shared" si="177"/>
        <v/>
      </c>
      <c r="BO294" s="685" t="str">
        <f t="shared" si="180"/>
        <v/>
      </c>
      <c r="BP294" s="685" t="str">
        <f t="shared" si="180"/>
        <v/>
      </c>
      <c r="BQ294" s="685" t="str">
        <f t="shared" si="180"/>
        <v/>
      </c>
      <c r="BR294" s="529"/>
      <c r="BS294" s="685">
        <f>IFERROR(($L294+AB294*Contr_Rate)*(1+Inv_Return)*IF($D294=$C$1,VLOOKUP($T294,Male_Annuity_Tables,MATCH($BS$3+3,'Mortality Tables'!$N$1:$DN$1,0),FALSE),VLOOKUP($T294,Fe_Annuity_Tables,MATCH(BS$3+3,'Mortality Tables'!$N$1:$DN$1,0),FALSE)),"")</f>
        <v>242911.70440615018</v>
      </c>
      <c r="BT294" s="685">
        <f>IFERROR(($BS294+AC294*Contr_Rate)*(1+Inv_Return)*IF($D294=$C$1,VLOOKUP($T294,Male_Annuity_Tables,MATCH($BS$3+3,'Mortality Tables'!$N$1:$DN$1,0),FALSE),VLOOKUP($T294,Fe_Annuity_Tables,MATCH(BT$3+3,'Mortality Tables'!$N$1:$DN$1,0),FALSE)),"")</f>
        <v>393584.26426692237</v>
      </c>
      <c r="BU294" s="685">
        <f>IFERROR((BT294+AD294*Contr_Rate)*(1+Inv_Return)*IF($D294=$C$1,VLOOKUP($T294,Male_Annuity_Tables,MATCH($BS$3+3,'Mortality Tables'!$N$1:$DN$1,0),FALSE),VLOOKUP($T294,Fe_Annuity_Tables,MATCH(BU$3+3,'Mortality Tables'!$N$1:$DN$1,0),FALSE)),"")</f>
        <v>540618.71548124927</v>
      </c>
      <c r="BV294" s="685">
        <f>IFERROR((BU294+AE294*Contr_Rate)*(1+Inv_Return)*IF($D294=$C$1,VLOOKUP($T294,Male_Annuity_Tables,MATCH($BS$3+3,'Mortality Tables'!$N$1:$DN$1,0),FALSE),VLOOKUP($T294,Fe_Annuity_Tables,MATCH(BV$3+3,'Mortality Tables'!$N$1:$DN$1,0),FALSE)),"")</f>
        <v>684755.43697122834</v>
      </c>
      <c r="BW294" s="685">
        <f>IFERROR((BV294+AF294*Contr_Rate)*(1+Inv_Return)*IF($D294=$C$1,VLOOKUP($T294,Male_Annuity_Tables,MATCH($BS$3+3,'Mortality Tables'!$N$1:$DN$1,0),FALSE),VLOOKUP($T294,Fe_Annuity_Tables,MATCH(BW$3+3,'Mortality Tables'!$N$1:$DN$1,0),FALSE)),"")</f>
        <v>826696.7893548439</v>
      </c>
      <c r="BX294" s="685">
        <f>IFERROR((BW294+AG294*Contr_Rate)*(1+Inv_Return)*IF($D294=$C$1,VLOOKUP($T294,Male_Annuity_Tables,MATCH($BS$3+3,'Mortality Tables'!$N$1:$DN$1,0),FALSE),VLOOKUP($T294,Fe_Annuity_Tables,MATCH(BX$3+3,'Mortality Tables'!$N$1:$DN$1,0),FALSE)),"")</f>
        <v>967111.37472519488</v>
      </c>
      <c r="BY294" s="685">
        <f>IFERROR((BX294+AH294*Contr_Rate)*(1+Inv_Return)*IF($D294=$C$1,VLOOKUP($T294,Male_Annuity_Tables,MATCH($BS$3+3,'Mortality Tables'!$N$1:$DN$1,0),FALSE),VLOOKUP($T294,Fe_Annuity_Tables,MATCH(BY$3+3,'Mortality Tables'!$N$1:$DN$1,0),FALSE)),"")</f>
        <v>1106638.0064656418</v>
      </c>
      <c r="BZ294" s="685" t="str">
        <f>IFERROR((BY294+AI294*Contr_Rate)*(1+Inv_Return)*IF($D294=$C$1,VLOOKUP($T294,Male_Annuity_Tables,MATCH($BS$3+3,'Mortality Tables'!$N$1:$DN$1,0),FALSE),VLOOKUP($T294,Fe_Annuity_Tables,MATCH(BZ$3+3,'Mortality Tables'!$N$1:$DN$1,0),FALSE)),"")</f>
        <v/>
      </c>
      <c r="CA294" s="685" t="str">
        <f>IFERROR((BZ294+AJ294*Contr_Rate)*(1+Inv_Return)*IF($D294=$C$1,VLOOKUP($T294,Male_Annuity_Tables,MATCH($BS$3+3,'Mortality Tables'!$N$1:$DN$1,0),FALSE),VLOOKUP($T294,Fe_Annuity_Tables,MATCH(CA$3+3,'Mortality Tables'!$N$1:$DN$1,0),FALSE)),"")</f>
        <v/>
      </c>
      <c r="CB294" s="685" t="str">
        <f>IFERROR((CA294+AK294*Contr_Rate)*(1+Inv_Return)*IF($D294=$C$1,VLOOKUP($T294,Male_Annuity_Tables,MATCH($BS$3+3,'Mortality Tables'!$N$1:$DN$1,0),FALSE),VLOOKUP($T294,Fe_Annuity_Tables,MATCH(CB$3+3,'Mortality Tables'!$N$1:$DN$1,0),FALSE)),"")</f>
        <v/>
      </c>
      <c r="CC294" s="685" t="str">
        <f>IFERROR((CB294+AL294*Contr_Rate)*(1+Inv_Return)*IF($D294=$C$1,VLOOKUP($T294,Male_Annuity_Tables,MATCH($BS$3+3,'Mortality Tables'!$N$1:$DN$1,0),FALSE),VLOOKUP($T294,Fe_Annuity_Tables,MATCH(CC$3+3,'Mortality Tables'!$N$1:$DN$1,0),FALSE)),"")</f>
        <v/>
      </c>
      <c r="CD294" s="685" t="str">
        <f>IFERROR((CC294+AM294*Contr_Rate)*(1+Inv_Return)*IF($D294=$C$1,VLOOKUP($T294,Male_Annuity_Tables,MATCH($BS$3+3,'Mortality Tables'!$N$1:$DN$1,0),FALSE),VLOOKUP($T294,Fe_Annuity_Tables,MATCH(CD$3+3,'Mortality Tables'!$N$1:$DN$1,0),FALSE)),"")</f>
        <v/>
      </c>
      <c r="CE294" s="685" t="str">
        <f>IFERROR((CD294+AN294*Contr_Rate)*(1+Inv_Return)*IF($D294=$C$1,VLOOKUP($T294,Male_Annuity_Tables,MATCH($BS$3+3,'Mortality Tables'!$N$1:$DN$1,0),FALSE),VLOOKUP($T294,Fe_Annuity_Tables,MATCH(CE$3+3,'Mortality Tables'!$N$1:$DN$1,0),FALSE)),"")</f>
        <v/>
      </c>
      <c r="CF294" s="685" t="str">
        <f>IFERROR((CE294+AO294*Contr_Rate)*(1+Inv_Return)*IF($D294=$C$1,VLOOKUP($T294,Male_Annuity_Tables,MATCH($BS$3+3,'Mortality Tables'!$N$1:$DN$1,0),FALSE),VLOOKUP($T294,Fe_Annuity_Tables,MATCH(CF$3+3,'Mortality Tables'!$N$1:$DN$1,0),FALSE)),"")</f>
        <v/>
      </c>
      <c r="CG294" s="685" t="str">
        <f>IFERROR((CF294+AP294*Contr_Rate)*(1+Inv_Return)*IF($D294=$C$1,VLOOKUP($T294,Male_Annuity_Tables,MATCH($BS$3+3,'Mortality Tables'!$N$1:$DN$1,0),FALSE),VLOOKUP($T294,Fe_Annuity_Tables,MATCH(CG$3+3,'Mortality Tables'!$N$1:$DN$1,0),FALSE)),"")</f>
        <v/>
      </c>
      <c r="CH294" s="685" t="str">
        <f>IFERROR((CG294+AQ294*Contr_Rate)*(1+Inv_Return)*IF($D294=$C$1,VLOOKUP($T294,Male_Annuity_Tables,MATCH($BS$3+3,'Mortality Tables'!$N$1:$DN$1,0),FALSE),VLOOKUP($T294,Fe_Annuity_Tables,MATCH(CH$3+3,'Mortality Tables'!$N$1:$DN$1,0),FALSE)),"")</f>
        <v/>
      </c>
      <c r="CI294" s="685" t="str">
        <f>IFERROR((CH294+AR294*Contr_Rate)*(1+Inv_Return)*IF($D294=$C$1,VLOOKUP($T294,Male_Annuity_Tables,MATCH($BS$3+3,'Mortality Tables'!$N$1:$DN$1,0),FALSE),VLOOKUP($T294,Fe_Annuity_Tables,MATCH(CI$3+3,'Mortality Tables'!$N$1:$DN$1,0),FALSE)),"")</f>
        <v/>
      </c>
      <c r="CJ294" s="685" t="str">
        <f>IFERROR((CI294+AS294*Contr_Rate)*(1+Inv_Return)*IF($D294=$C$1,VLOOKUP($T294,Male_Annuity_Tables,MATCH($BS$3+3,'Mortality Tables'!$N$1:$DN$1,0),FALSE),VLOOKUP($T294,Fe_Annuity_Tables,MATCH(CJ$3+3,'Mortality Tables'!$N$1:$DN$1,0),FALSE)),"")</f>
        <v/>
      </c>
      <c r="CK294" s="685" t="str">
        <f>IFERROR((CJ294+AT294*Contr_Rate)*(1+Inv_Return)*IF($D294=$C$1,VLOOKUP($T294,Male_Annuity_Tables,MATCH($BS$3+3,'Mortality Tables'!$N$1:$DN$1,0),FALSE),VLOOKUP($T294,Fe_Annuity_Tables,MATCH(CK$3+3,'Mortality Tables'!$N$1:$DN$1,0),FALSE)),"")</f>
        <v/>
      </c>
      <c r="CL294" s="685" t="str">
        <f>IFERROR((CK294+AU294*Contr_Rate)*(1+Inv_Return)*IF($D294=$C$1,VLOOKUP($T294,Male_Annuity_Tables,MATCH($BS$3+3,'Mortality Tables'!$N$1:$DN$1,0),FALSE),VLOOKUP($T294,Fe_Annuity_Tables,MATCH(CL$3+3,'Mortality Tables'!$N$1:$DN$1,0),FALSE)),"")</f>
        <v/>
      </c>
      <c r="CM294" s="685" t="str">
        <f>IFERROR((CL294+AV294*Contr_Rate)*(1+Inv_Return)*IF($D294=$C$1,VLOOKUP($T294,Male_Annuity_Tables,MATCH($BS$3+3,'Mortality Tables'!$N$1:$DN$1,0),FALSE),VLOOKUP($T294,Fe_Annuity_Tables,MATCH(CM$3+3,'Mortality Tables'!$N$1:$DN$1,0),FALSE)),"")</f>
        <v/>
      </c>
      <c r="CN294" s="685" t="str">
        <f>IFERROR((CM294+AW294*Contr_Rate)*(1+Inv_Return)*IF($D294=$C$1,VLOOKUP($T294,Male_Annuity_Tables,MATCH($BS$3+3,'Mortality Tables'!$N$1:$DN$1,0),FALSE),VLOOKUP($T294,Fe_Annuity_Tables,MATCH(CN$3+3,'Mortality Tables'!$N$1:$DN$1,0),FALSE)),"")</f>
        <v/>
      </c>
      <c r="CO294" s="685" t="str">
        <f>IFERROR((CN294+AX294*Contr_Rate)*(1+Inv_Return)*IF($D294=$C$1,VLOOKUP($T294,Male_Annuity_Tables,MATCH($BS$3+3,'Mortality Tables'!$N$1:$DN$1,0),FALSE),VLOOKUP($T294,Fe_Annuity_Tables,MATCH(CO$3+3,'Mortality Tables'!$N$1:$DN$1,0),FALSE)),"")</f>
        <v/>
      </c>
      <c r="CP294" s="685" t="str">
        <f>IFERROR((CO294+AY294*Contr_Rate)*(1+Inv_Return)*IF($D294=$C$1,VLOOKUP($T294,Male_Annuity_Tables,MATCH($BS$3+3,'Mortality Tables'!$N$1:$DN$1,0),FALSE),VLOOKUP($T294,Fe_Annuity_Tables,MATCH(CP$3+3,'Mortality Tables'!$N$1:$DN$1,0),FALSE)),"")</f>
        <v/>
      </c>
      <c r="CQ294" s="685" t="str">
        <f>IFERROR((CP294+AZ294*Contr_Rate)*(1+Inv_Return)*IF($D294=$C$1,VLOOKUP($T294,Male_Annuity_Tables,MATCH($BS$3+3,'Mortality Tables'!$N$1:$DN$1,0),FALSE),VLOOKUP($T294,Fe_Annuity_Tables,MATCH(CQ$3+3,'Mortality Tables'!$N$1:$DN$1,0),FALSE)),"")</f>
        <v/>
      </c>
      <c r="CR294" s="685" t="str">
        <f>IFERROR((CQ294+BA294*Contr_Rate)*(1+Inv_Return)*IF($D294=$C$1,VLOOKUP($T294,Male_Annuity_Tables,MATCH($BS$3+3,'Mortality Tables'!$N$1:$DN$1,0),FALSE),VLOOKUP($T294,Fe_Annuity_Tables,MATCH(CR$3+3,'Mortality Tables'!$N$1:$DN$1,0),FALSE)),"")</f>
        <v/>
      </c>
      <c r="CS294" s="685" t="str">
        <f>IFERROR((CR294+BB294*Contr_Rate)*(1+Inv_Return)*IF($D294=$C$1,VLOOKUP($T294,Male_Annuity_Tables,MATCH($BS$3+3,'Mortality Tables'!$N$1:$DN$1,0),FALSE),VLOOKUP($T294,Fe_Annuity_Tables,MATCH(CS$3+3,'Mortality Tables'!$N$1:$DN$1,0),FALSE)),"")</f>
        <v/>
      </c>
      <c r="CT294" s="685" t="str">
        <f>IFERROR((CS294+BC294*Contr_Rate)*(1+Inv_Return)*IF($D294=$C$1,VLOOKUP($T294,Male_Annuity_Tables,MATCH($BS$3+3,'Mortality Tables'!$N$1:$DN$1,0),FALSE),VLOOKUP($T294,Fe_Annuity_Tables,MATCH(CT$3+3,'Mortality Tables'!$N$1:$DN$1,0),FALSE)),"")</f>
        <v/>
      </c>
      <c r="CU294" s="685" t="str">
        <f>IFERROR((CT294+BD294*Contr_Rate)*(1+Inv_Return)*IF($D294=$C$1,VLOOKUP($T294,Male_Annuity_Tables,MATCH($BS$3+3,'Mortality Tables'!$N$1:$DN$1,0),FALSE),VLOOKUP($T294,Fe_Annuity_Tables,MATCH(CU$3+3,'Mortality Tables'!$N$1:$DN$1,0),FALSE)),"")</f>
        <v/>
      </c>
      <c r="CV294" s="685" t="str">
        <f>IFERROR((CU294+BE294*Contr_Rate)*(1+Inv_Return)*IF($D294=$C$1,VLOOKUP($T294,Male_Annuity_Tables,MATCH($BS$3+3,'Mortality Tables'!$N$1:$DN$1,0),FALSE),VLOOKUP($T294,Fe_Annuity_Tables,MATCH(CV$3+3,'Mortality Tables'!$N$1:$DN$1,0),FALSE)),"")</f>
        <v/>
      </c>
      <c r="CW294" s="685" t="str">
        <f>IFERROR((CV294+BF294*Contr_Rate)*(1+Inv_Return)*IF($D294=$C$1,VLOOKUP($T294,Male_Annuity_Tables,MATCH($BS$3+3,'Mortality Tables'!$N$1:$DN$1,0),FALSE),VLOOKUP($T294,Fe_Annuity_Tables,MATCH(CW$3+3,'Mortality Tables'!$N$1:$DN$1,0),FALSE)),"")</f>
        <v/>
      </c>
      <c r="CX294" s="685" t="str">
        <f>IFERROR((CW294+BG294*Contr_Rate)*(1+Inv_Return)*IF($D294=$C$1,VLOOKUP($T294,Male_Annuity_Tables,MATCH($BS$3+3,'Mortality Tables'!$N$1:$DN$1,0),FALSE),VLOOKUP($T294,Fe_Annuity_Tables,MATCH(CX$3+3,'Mortality Tables'!$N$1:$DN$1,0),FALSE)),"")</f>
        <v/>
      </c>
      <c r="CY294" s="685" t="str">
        <f>IFERROR((CX294+BH294*Contr_Rate)*(1+Inv_Return)*IF($D294=$C$1,VLOOKUP($T294,Male_Annuity_Tables,MATCH($BS$3+3,'Mortality Tables'!$N$1:$DN$1,0),FALSE),VLOOKUP($T294,Fe_Annuity_Tables,MATCH(CY$3+3,'Mortality Tables'!$N$1:$DN$1,0),FALSE)),"")</f>
        <v/>
      </c>
      <c r="CZ294" s="685" t="str">
        <f>IFERROR((CY294+BI294*Contr_Rate)*(1+Inv_Return)*IF($D294=$C$1,VLOOKUP($T294,Male_Annuity_Tables,MATCH($BS$3+3,'Mortality Tables'!$N$1:$DN$1,0),FALSE),VLOOKUP($T294,Fe_Annuity_Tables,MATCH(CZ$3+3,'Mortality Tables'!$N$1:$DN$1,0),FALSE)),"")</f>
        <v/>
      </c>
      <c r="DA294" s="685" t="str">
        <f>IFERROR((CZ294+BJ294*Contr_Rate)*(1+Inv_Return)*IF($D294=$C$1,VLOOKUP($T294,Male_Annuity_Tables,MATCH($BS$3+3,'Mortality Tables'!$N$1:$DN$1,0),FALSE),VLOOKUP($T294,Fe_Annuity_Tables,MATCH(DA$3+3,'Mortality Tables'!$N$1:$DN$1,0),FALSE)),"")</f>
        <v/>
      </c>
      <c r="DB294" s="685" t="str">
        <f>IFERROR((DA294+BK294*Contr_Rate)*(1+Inv_Return)*IF($D294=$C$1,VLOOKUP($T294,Male_Annuity_Tables,MATCH($BS$3+3,'Mortality Tables'!$N$1:$DN$1,0),FALSE),VLOOKUP($T294,Fe_Annuity_Tables,MATCH(DB$3+3,'Mortality Tables'!$N$1:$DN$1,0),FALSE)),"")</f>
        <v/>
      </c>
      <c r="DC294" s="685" t="str">
        <f>IFERROR((DB294+BL294*Contr_Rate)*(1+Inv_Return)*IF($D294=$C$1,VLOOKUP($T294,Male_Annuity_Tables,MATCH($BS$3+3,'Mortality Tables'!$N$1:$DN$1,0),FALSE),VLOOKUP($T294,Fe_Annuity_Tables,MATCH(DC$3+3,'Mortality Tables'!$N$1:$DN$1,0),FALSE)),"")</f>
        <v/>
      </c>
      <c r="DD294" s="685" t="str">
        <f>IFERROR((DC294+BM294*Contr_Rate)*(1+Inv_Return)*IF($D294=$C$1,VLOOKUP($T294,Male_Annuity_Tables,MATCH($BS$3+3,'Mortality Tables'!$N$1:$DN$1,0),FALSE),VLOOKUP($T294,Fe_Annuity_Tables,MATCH(DD$3+3,'Mortality Tables'!$N$1:$DN$1,0),FALSE)),"")</f>
        <v/>
      </c>
      <c r="DE294" s="685" t="str">
        <f>IFERROR((DD294+BN294*Contr_Rate)*(1+Inv_Return)*IF($D294=$C$1,VLOOKUP($T294,Male_Annuity_Tables,MATCH($BS$3+3,'Mortality Tables'!$N$1:$DN$1,0),FALSE),VLOOKUP($T294,Fe_Annuity_Tables,MATCH(DE$3+3,'Mortality Tables'!$N$1:$DN$1,0),FALSE)),"")</f>
        <v/>
      </c>
      <c r="DF294" s="685" t="str">
        <f>IFERROR((DE294+BO294*Contr_Rate)*(1+Inv_Return)*IF($D294=$C$1,VLOOKUP($T294,Male_Annuity_Tables,MATCH($BS$3+3,'Mortality Tables'!$N$1:$DN$1,0),FALSE),VLOOKUP($T294,Fe_Annuity_Tables,MATCH(DF$3+3,'Mortality Tables'!$N$1:$DN$1,0),FALSE)),"")</f>
        <v/>
      </c>
      <c r="DG294" s="685" t="str">
        <f>IFERROR((DF294+BP294*Contr_Rate)*(1+Inv_Return)*IF($D294=$C$1,VLOOKUP($T294,Male_Annuity_Tables,MATCH($BS$3+3,'Mortality Tables'!$N$1:$DN$1,0),FALSE),VLOOKUP($T294,Fe_Annuity_Tables,MATCH(DG$3+3,'Mortality Tables'!$N$1:$DN$1,0),FALSE)),"")</f>
        <v/>
      </c>
      <c r="DH294" s="685" t="str">
        <f>IFERROR((DG294+BQ294*Contr_Rate)*(1+Inv_Return)*IF($D294=$C$1,VLOOKUP($T294,Male_Annuity_Tables,MATCH($BS$3+3,'Mortality Tables'!$N$1:$DN$1,0),FALSE),VLOOKUP($T294,Fe_Annuity_Tables,MATCH(DH$3+3,'Mortality Tables'!$N$1:$DN$1,0),FALSE)),"")</f>
        <v/>
      </c>
      <c r="DJ294" s="686">
        <f t="shared" si="171"/>
        <v>1106638.0064656418</v>
      </c>
      <c r="DK294" s="680">
        <f t="shared" si="60"/>
        <v>8.0909277508679907</v>
      </c>
      <c r="DL294" s="686">
        <f t="shared" si="172"/>
        <v>91639.362896602062</v>
      </c>
      <c r="DM294" s="686">
        <f t="shared" si="132"/>
        <v>793784.62759370508</v>
      </c>
      <c r="DN294" s="687">
        <f t="shared" si="173"/>
        <v>0.11544612948023382</v>
      </c>
      <c r="DP294" s="688">
        <f t="shared" si="174"/>
        <v>25873.983106525491</v>
      </c>
      <c r="DQ294" s="688">
        <f t="shared" si="175"/>
        <v>42167.437320765268</v>
      </c>
      <c r="DR294" s="688">
        <f t="shared" si="176"/>
        <v>31499.149457514992</v>
      </c>
    </row>
    <row r="295" spans="1:122" s="657" customFormat="1" ht="14.5">
      <c r="A295" s="675" t="s">
        <v>1658</v>
      </c>
      <c r="B295" s="675" t="s">
        <v>1659</v>
      </c>
      <c r="C295" s="675" t="s">
        <v>541</v>
      </c>
      <c r="D295" s="675" t="s">
        <v>61</v>
      </c>
      <c r="E295" s="676">
        <v>31340</v>
      </c>
      <c r="F295" s="677">
        <v>42023</v>
      </c>
      <c r="G295" s="677">
        <v>42224</v>
      </c>
      <c r="H295" s="678">
        <v>2978949</v>
      </c>
      <c r="I295" s="678">
        <v>285402.73</v>
      </c>
      <c r="J295" s="678">
        <v>192892.55</v>
      </c>
      <c r="K295" s="678">
        <v>14860.79</v>
      </c>
      <c r="L295" s="678">
        <v>493156.06999999995</v>
      </c>
      <c r="M295" s="679">
        <f>IF(COUNTIF($A$4:A295,A295)=1,0,1)</f>
        <v>0</v>
      </c>
      <c r="N295" s="680" t="str">
        <f t="shared" si="165"/>
        <v>Okay</v>
      </c>
      <c r="O295" s="680" t="str">
        <f t="shared" si="166"/>
        <v>TRUE</v>
      </c>
      <c r="P295" s="680" t="b">
        <f t="shared" si="167"/>
        <v>1</v>
      </c>
      <c r="Q295" s="680" t="b">
        <f t="shared" si="76"/>
        <v>1</v>
      </c>
      <c r="R295" s="680" t="b">
        <f t="shared" si="77"/>
        <v>1</v>
      </c>
      <c r="S295" s="681">
        <f t="shared" si="168"/>
        <v>29.268493150684932</v>
      </c>
      <c r="T295" s="682">
        <f t="shared" si="78"/>
        <v>39</v>
      </c>
      <c r="U295" s="682">
        <f t="shared" si="161"/>
        <v>29</v>
      </c>
      <c r="V295" s="682">
        <f t="shared" si="79"/>
        <v>9.4027397260273968</v>
      </c>
      <c r="W295" s="682">
        <f t="shared" si="169"/>
        <v>21</v>
      </c>
      <c r="X295" s="683">
        <f t="shared" si="170"/>
        <v>10356277.469999999</v>
      </c>
      <c r="Y295" s="684">
        <f t="shared" si="123"/>
        <v>2.14E-3</v>
      </c>
      <c r="Z295" s="684">
        <f>IF($D295=$C$1,VLOOKUP($T295,Male_Annuity_Tables,MATCH($W295+2,'Mortality Tables'!$DS$1:$HT$1,0),FALSE),VLOOKUP($T295,Fe_Annuity_Tables,MATCH($W295+2,'Mortality Tables'!$M$1:$DN$1,0),FALSE))</f>
        <v>6.3604625024477696E-2</v>
      </c>
      <c r="AA295" s="664"/>
      <c r="AB295" s="685">
        <f t="shared" si="183"/>
        <v>3130726.4515500003</v>
      </c>
      <c r="AC295" s="685">
        <f t="shared" si="183"/>
        <v>3290236.9642564729</v>
      </c>
      <c r="AD295" s="685">
        <f t="shared" si="183"/>
        <v>3457874.5375853404</v>
      </c>
      <c r="AE295" s="685">
        <f t="shared" si="183"/>
        <v>3634053.245275313</v>
      </c>
      <c r="AF295" s="685">
        <f t="shared" si="183"/>
        <v>3819208.2581220903</v>
      </c>
      <c r="AG295" s="685">
        <f t="shared" si="183"/>
        <v>4013796.9188734116</v>
      </c>
      <c r="AH295" s="685">
        <f t="shared" si="183"/>
        <v>4218299.8718900112</v>
      </c>
      <c r="AI295" s="685">
        <f t="shared" si="183"/>
        <v>4433222.2503628079</v>
      </c>
      <c r="AJ295" s="685">
        <f t="shared" si="183"/>
        <v>4659094.9240187937</v>
      </c>
      <c r="AK295" s="685">
        <f t="shared" si="183"/>
        <v>4896475.8103975505</v>
      </c>
      <c r="AL295" s="685">
        <f t="shared" si="183"/>
        <v>5145951.2529373066</v>
      </c>
      <c r="AM295" s="685">
        <f t="shared" si="183"/>
        <v>5408137.4692744622</v>
      </c>
      <c r="AN295" s="685">
        <f t="shared" si="183"/>
        <v>5683682.0733339954</v>
      </c>
      <c r="AO295" s="685">
        <f t="shared" si="183"/>
        <v>5973265.6749703642</v>
      </c>
      <c r="AP295" s="685">
        <f t="shared" si="183"/>
        <v>6277603.5611101044</v>
      </c>
      <c r="AQ295" s="685">
        <f t="shared" si="183"/>
        <v>6597447.4625486638</v>
      </c>
      <c r="AR295" s="685">
        <f t="shared" si="182"/>
        <v>6933587.4107655184</v>
      </c>
      <c r="AS295" s="685">
        <f t="shared" si="182"/>
        <v>7286853.6893440215</v>
      </c>
      <c r="AT295" s="685">
        <f t="shared" si="182"/>
        <v>7658118.8848160999</v>
      </c>
      <c r="AU295" s="685">
        <f t="shared" si="182"/>
        <v>8048300.0419974802</v>
      </c>
      <c r="AV295" s="685">
        <f t="shared" si="178"/>
        <v>8458360.9291372504</v>
      </c>
      <c r="AW295" s="685" t="str">
        <f t="shared" si="178"/>
        <v/>
      </c>
      <c r="AX295" s="685" t="str">
        <f t="shared" si="178"/>
        <v/>
      </c>
      <c r="AY295" s="685" t="str">
        <f t="shared" si="178"/>
        <v/>
      </c>
      <c r="AZ295" s="685" t="str">
        <f t="shared" si="178"/>
        <v/>
      </c>
      <c r="BA295" s="685" t="str">
        <f t="shared" si="178"/>
        <v/>
      </c>
      <c r="BB295" s="685" t="str">
        <f t="shared" si="178"/>
        <v/>
      </c>
      <c r="BC295" s="685" t="str">
        <f t="shared" si="178"/>
        <v/>
      </c>
      <c r="BD295" s="685" t="str">
        <f t="shared" si="178"/>
        <v/>
      </c>
      <c r="BE295" s="685" t="str">
        <f t="shared" si="178"/>
        <v/>
      </c>
      <c r="BF295" s="685" t="str">
        <f t="shared" si="178"/>
        <v/>
      </c>
      <c r="BG295" s="685" t="str">
        <f t="shared" si="181"/>
        <v/>
      </c>
      <c r="BH295" s="685" t="str">
        <f t="shared" si="181"/>
        <v/>
      </c>
      <c r="BI295" s="685" t="str">
        <f t="shared" si="177"/>
        <v/>
      </c>
      <c r="BJ295" s="685" t="str">
        <f t="shared" si="177"/>
        <v/>
      </c>
      <c r="BK295" s="685" t="str">
        <f t="shared" si="177"/>
        <v/>
      </c>
      <c r="BL295" s="685" t="str">
        <f t="shared" si="177"/>
        <v/>
      </c>
      <c r="BM295" s="685" t="str">
        <f t="shared" si="177"/>
        <v/>
      </c>
      <c r="BN295" s="685" t="str">
        <f t="shared" si="177"/>
        <v/>
      </c>
      <c r="BO295" s="685" t="str">
        <f t="shared" si="180"/>
        <v/>
      </c>
      <c r="BP295" s="685" t="str">
        <f t="shared" si="180"/>
        <v/>
      </c>
      <c r="BQ295" s="685" t="str">
        <f t="shared" si="180"/>
        <v/>
      </c>
      <c r="BR295" s="529"/>
      <c r="BS295" s="685">
        <f>IFERROR(($L295+AB295*Contr_Rate)*(1+Inv_Return)*IF($D295=$C$1,VLOOKUP($T295,Male_Annuity_Tables,MATCH($BS$3+3,'Mortality Tables'!$N$1:$DN$1,0),FALSE),VLOOKUP($T295,Fe_Annuity_Tables,MATCH(BS$3+3,'Mortality Tables'!$N$1:$DN$1,0),FALSE)),"")</f>
        <v>1175056.7993522482</v>
      </c>
      <c r="BT295" s="685">
        <f>IFERROR(($BS295+AC295*Contr_Rate)*(1+Inv_Return)*IF($D295=$C$1,VLOOKUP($T295,Male_Annuity_Tables,MATCH($BS$3+3,'Mortality Tables'!$N$1:$DN$1,0),FALSE),VLOOKUP($T295,Fe_Annuity_Tables,MATCH(BT$3+3,'Mortality Tables'!$N$1:$DN$1,0),FALSE)),"")</f>
        <v>1773714.8725887924</v>
      </c>
      <c r="BU295" s="685">
        <f>IFERROR((BT295+AD295*Contr_Rate)*(1+Inv_Return)*IF($D295=$C$1,VLOOKUP($T295,Male_Annuity_Tables,MATCH($BS$3+3,'Mortality Tables'!$N$1:$DN$1,0),FALSE),VLOOKUP($T295,Fe_Annuity_Tables,MATCH(BU$3+3,'Mortality Tables'!$N$1:$DN$1,0),FALSE)),"")</f>
        <v>2306084.4476051056</v>
      </c>
      <c r="BV295" s="685">
        <f>IFERROR((BU295+AE295*Contr_Rate)*(1+Inv_Return)*IF($D295=$C$1,VLOOKUP($T295,Male_Annuity_Tables,MATCH($BS$3+3,'Mortality Tables'!$N$1:$DN$1,0),FALSE),VLOOKUP($T295,Fe_Annuity_Tables,MATCH(BV$3+3,'Mortality Tables'!$N$1:$DN$1,0),FALSE)),"")</f>
        <v>2786175.8781806012</v>
      </c>
      <c r="BW295" s="685">
        <f>IFERROR((BV295+AF295*Contr_Rate)*(1+Inv_Return)*IF($D295=$C$1,VLOOKUP($T295,Male_Annuity_Tables,MATCH($BS$3+3,'Mortality Tables'!$N$1:$DN$1,0),FALSE),VLOOKUP($T295,Fe_Annuity_Tables,MATCH(BW$3+3,'Mortality Tables'!$N$1:$DN$1,0),FALSE)),"")</f>
        <v>3225589.7424653578</v>
      </c>
      <c r="BX295" s="685">
        <f>IFERROR((BW295+AG295*Contr_Rate)*(1+Inv_Return)*IF($D295=$C$1,VLOOKUP($T295,Male_Annuity_Tables,MATCH($BS$3+3,'Mortality Tables'!$N$1:$DN$1,0),FALSE),VLOOKUP($T295,Fe_Annuity_Tables,MATCH(BX$3+3,'Mortality Tables'!$N$1:$DN$1,0),FALSE)),"")</f>
        <v>3633955.2010631389</v>
      </c>
      <c r="BY295" s="685">
        <f>IFERROR((BX295+AH295*Contr_Rate)*(1+Inv_Return)*IF($D295=$C$1,VLOOKUP($T295,Male_Annuity_Tables,MATCH($BS$3+3,'Mortality Tables'!$N$1:$DN$1,0),FALSE),VLOOKUP($T295,Fe_Annuity_Tables,MATCH(BY$3+3,'Mortality Tables'!$N$1:$DN$1,0),FALSE)),"")</f>
        <v>4019289.8847902934</v>
      </c>
      <c r="BZ295" s="685">
        <f>IFERROR((BY295+AI295*Contr_Rate)*(1+Inv_Return)*IF($D295=$C$1,VLOOKUP($T295,Male_Annuity_Tables,MATCH($BS$3+3,'Mortality Tables'!$N$1:$DN$1,0),FALSE),VLOOKUP($T295,Fe_Annuity_Tables,MATCH(BZ$3+3,'Mortality Tables'!$N$1:$DN$1,0),FALSE)),"")</f>
        <v>4388295.4229880339</v>
      </c>
      <c r="CA295" s="685">
        <f>IFERROR((BZ295+AJ295*Contr_Rate)*(1+Inv_Return)*IF($D295=$C$1,VLOOKUP($T295,Male_Annuity_Tables,MATCH($BS$3+3,'Mortality Tables'!$N$1:$DN$1,0),FALSE),VLOOKUP($T295,Fe_Annuity_Tables,MATCH(CA$3+3,'Mortality Tables'!$N$1:$DN$1,0),FALSE)),"")</f>
        <v>4746600.1890546866</v>
      </c>
      <c r="CB295" s="685">
        <f>IFERROR((CA295+AK295*Contr_Rate)*(1+Inv_Return)*IF($D295=$C$1,VLOOKUP($T295,Male_Annuity_Tables,MATCH($BS$3+3,'Mortality Tables'!$N$1:$DN$1,0),FALSE),VLOOKUP($T295,Fe_Annuity_Tables,MATCH(CB$3+3,'Mortality Tables'!$N$1:$DN$1,0),FALSE)),"")</f>
        <v>5098958.7609458156</v>
      </c>
      <c r="CC295" s="685">
        <f>IFERROR((CB295+AL295*Contr_Rate)*(1+Inv_Return)*IF($D295=$C$1,VLOOKUP($T295,Male_Annuity_Tables,MATCH($BS$3+3,'Mortality Tables'!$N$1:$DN$1,0),FALSE),VLOOKUP($T295,Fe_Annuity_Tables,MATCH(CC$3+3,'Mortality Tables'!$N$1:$DN$1,0),FALSE)),"")</f>
        <v>5449415.8889750857</v>
      </c>
      <c r="CD295" s="685">
        <f>IFERROR((CC295+AM295*Contr_Rate)*(1+Inv_Return)*IF($D295=$C$1,VLOOKUP($T295,Male_Annuity_Tables,MATCH($BS$3+3,'Mortality Tables'!$N$1:$DN$1,0),FALSE),VLOOKUP($T295,Fe_Annuity_Tables,MATCH(CD$3+3,'Mortality Tables'!$N$1:$DN$1,0),FALSE)),"")</f>
        <v>5801441.3642416438</v>
      </c>
      <c r="CE295" s="685">
        <f>IFERROR((CD295+AN295*Contr_Rate)*(1+Inv_Return)*IF($D295=$C$1,VLOOKUP($T295,Male_Annuity_Tables,MATCH($BS$3+3,'Mortality Tables'!$N$1:$DN$1,0),FALSE),VLOOKUP($T295,Fe_Annuity_Tables,MATCH(CE$3+3,'Mortality Tables'!$N$1:$DN$1,0),FALSE)),"")</f>
        <v>6158041.033368458</v>
      </c>
      <c r="CF295" s="685">
        <f>IFERROR((CE295+AO295*Contr_Rate)*(1+Inv_Return)*IF($D295=$C$1,VLOOKUP($T295,Male_Annuity_Tables,MATCH($BS$3+3,'Mortality Tables'!$N$1:$DN$1,0),FALSE),VLOOKUP($T295,Fe_Annuity_Tables,MATCH(CF$3+3,'Mortality Tables'!$N$1:$DN$1,0),FALSE)),"")</f>
        <v>6521848.2638062742</v>
      </c>
      <c r="CG295" s="685">
        <f>IFERROR((CF295+AP295*Contr_Rate)*(1+Inv_Return)*IF($D295=$C$1,VLOOKUP($T295,Male_Annuity_Tables,MATCH($BS$3+3,'Mortality Tables'!$N$1:$DN$1,0),FALSE),VLOOKUP($T295,Fe_Annuity_Tables,MATCH(CG$3+3,'Mortality Tables'!$N$1:$DN$1,0),FALSE)),"")</f>
        <v>6895199.3916973146</v>
      </c>
      <c r="CH295" s="685">
        <f>IFERROR((CG295+AQ295*Contr_Rate)*(1+Inv_Return)*IF($D295=$C$1,VLOOKUP($T295,Male_Annuity_Tables,MATCH($BS$3+3,'Mortality Tables'!$N$1:$DN$1,0),FALSE),VLOOKUP($T295,Fe_Annuity_Tables,MATCH(CH$3+3,'Mortality Tables'!$N$1:$DN$1,0),FALSE)),"")</f>
        <v>7280196.0508137234</v>
      </c>
      <c r="CI295" s="685">
        <f>IFERROR((CH295+AR295*Contr_Rate)*(1+Inv_Return)*IF($D295=$C$1,VLOOKUP($T295,Male_Annuity_Tables,MATCH($BS$3+3,'Mortality Tables'!$N$1:$DN$1,0),FALSE),VLOOKUP($T295,Fe_Annuity_Tables,MATCH(CI$3+3,'Mortality Tables'!$N$1:$DN$1,0),FALSE)),"")</f>
        <v>7678756.7614593673</v>
      </c>
      <c r="CJ295" s="685">
        <f>IFERROR((CI295+AS295*Contr_Rate)*(1+Inv_Return)*IF($D295=$C$1,VLOOKUP($T295,Male_Annuity_Tables,MATCH($BS$3+3,'Mortality Tables'!$N$1:$DN$1,0),FALSE),VLOOKUP($T295,Fe_Annuity_Tables,MATCH(CJ$3+3,'Mortality Tables'!$N$1:$DN$1,0),FALSE)),"")</f>
        <v>8092659.7319995388</v>
      </c>
      <c r="CK295" s="685">
        <f>IFERROR((CJ295+AT295*Contr_Rate)*(1+Inv_Return)*IF($D295=$C$1,VLOOKUP($T295,Male_Annuity_Tables,MATCH($BS$3+3,'Mortality Tables'!$N$1:$DN$1,0),FALSE),VLOOKUP($T295,Fe_Annuity_Tables,MATCH(CK$3+3,'Mortality Tables'!$N$1:$DN$1,0),FALSE)),"")</f>
        <v>8523578.4760852605</v>
      </c>
      <c r="CL295" s="685">
        <f>IFERROR((CK295+AU295*Contr_Rate)*(1+Inv_Return)*IF($D295=$C$1,VLOOKUP($T295,Male_Annuity_Tables,MATCH($BS$3+3,'Mortality Tables'!$N$1:$DN$1,0),FALSE),VLOOKUP($T295,Fe_Annuity_Tables,MATCH(CL$3+3,'Mortality Tables'!$N$1:$DN$1,0),FALSE)),"")</f>
        <v>8973111.5619043931</v>
      </c>
      <c r="CM295" s="685">
        <f>IFERROR((CL295+AV295*Contr_Rate)*(1+Inv_Return)*IF($D295=$C$1,VLOOKUP($T295,Male_Annuity_Tables,MATCH($BS$3+3,'Mortality Tables'!$N$1:$DN$1,0),FALSE),VLOOKUP($T295,Fe_Annuity_Tables,MATCH(CM$3+3,'Mortality Tables'!$N$1:$DN$1,0),FALSE)),"")</f>
        <v>9442807.5746310148</v>
      </c>
      <c r="CN295" s="685" t="str">
        <f>IFERROR((CM295+AW295*Contr_Rate)*(1+Inv_Return)*IF($D295=$C$1,VLOOKUP($T295,Male_Annuity_Tables,MATCH($BS$3+3,'Mortality Tables'!$N$1:$DN$1,0),FALSE),VLOOKUP($T295,Fe_Annuity_Tables,MATCH(CN$3+3,'Mortality Tables'!$N$1:$DN$1,0),FALSE)),"")</f>
        <v/>
      </c>
      <c r="CO295" s="685" t="str">
        <f>IFERROR((CN295+AX295*Contr_Rate)*(1+Inv_Return)*IF($D295=$C$1,VLOOKUP($T295,Male_Annuity_Tables,MATCH($BS$3+3,'Mortality Tables'!$N$1:$DN$1,0),FALSE),VLOOKUP($T295,Fe_Annuity_Tables,MATCH(CO$3+3,'Mortality Tables'!$N$1:$DN$1,0),FALSE)),"")</f>
        <v/>
      </c>
      <c r="CP295" s="685" t="str">
        <f>IFERROR((CO295+AY295*Contr_Rate)*(1+Inv_Return)*IF($D295=$C$1,VLOOKUP($T295,Male_Annuity_Tables,MATCH($BS$3+3,'Mortality Tables'!$N$1:$DN$1,0),FALSE),VLOOKUP($T295,Fe_Annuity_Tables,MATCH(CP$3+3,'Mortality Tables'!$N$1:$DN$1,0),FALSE)),"")</f>
        <v/>
      </c>
      <c r="CQ295" s="685" t="str">
        <f>IFERROR((CP295+AZ295*Contr_Rate)*(1+Inv_Return)*IF($D295=$C$1,VLOOKUP($T295,Male_Annuity_Tables,MATCH($BS$3+3,'Mortality Tables'!$N$1:$DN$1,0),FALSE),VLOOKUP($T295,Fe_Annuity_Tables,MATCH(CQ$3+3,'Mortality Tables'!$N$1:$DN$1,0),FALSE)),"")</f>
        <v/>
      </c>
      <c r="CR295" s="685" t="str">
        <f>IFERROR((CQ295+BA295*Contr_Rate)*(1+Inv_Return)*IF($D295=$C$1,VLOOKUP($T295,Male_Annuity_Tables,MATCH($BS$3+3,'Mortality Tables'!$N$1:$DN$1,0),FALSE),VLOOKUP($T295,Fe_Annuity_Tables,MATCH(CR$3+3,'Mortality Tables'!$N$1:$DN$1,0),FALSE)),"")</f>
        <v/>
      </c>
      <c r="CS295" s="685" t="str">
        <f>IFERROR((CR295+BB295*Contr_Rate)*(1+Inv_Return)*IF($D295=$C$1,VLOOKUP($T295,Male_Annuity_Tables,MATCH($BS$3+3,'Mortality Tables'!$N$1:$DN$1,0),FALSE),VLOOKUP($T295,Fe_Annuity_Tables,MATCH(CS$3+3,'Mortality Tables'!$N$1:$DN$1,0),FALSE)),"")</f>
        <v/>
      </c>
      <c r="CT295" s="685" t="str">
        <f>IFERROR((CS295+BC295*Contr_Rate)*(1+Inv_Return)*IF($D295=$C$1,VLOOKUP($T295,Male_Annuity_Tables,MATCH($BS$3+3,'Mortality Tables'!$N$1:$DN$1,0),FALSE),VLOOKUP($T295,Fe_Annuity_Tables,MATCH(CT$3+3,'Mortality Tables'!$N$1:$DN$1,0),FALSE)),"")</f>
        <v/>
      </c>
      <c r="CU295" s="685" t="str">
        <f>IFERROR((CT295+BD295*Contr_Rate)*(1+Inv_Return)*IF($D295=$C$1,VLOOKUP($T295,Male_Annuity_Tables,MATCH($BS$3+3,'Mortality Tables'!$N$1:$DN$1,0),FALSE),VLOOKUP($T295,Fe_Annuity_Tables,MATCH(CU$3+3,'Mortality Tables'!$N$1:$DN$1,0),FALSE)),"")</f>
        <v/>
      </c>
      <c r="CV295" s="685" t="str">
        <f>IFERROR((CU295+BE295*Contr_Rate)*(1+Inv_Return)*IF($D295=$C$1,VLOOKUP($T295,Male_Annuity_Tables,MATCH($BS$3+3,'Mortality Tables'!$N$1:$DN$1,0),FALSE),VLOOKUP($T295,Fe_Annuity_Tables,MATCH(CV$3+3,'Mortality Tables'!$N$1:$DN$1,0),FALSE)),"")</f>
        <v/>
      </c>
      <c r="CW295" s="685" t="str">
        <f>IFERROR((CV295+BF295*Contr_Rate)*(1+Inv_Return)*IF($D295=$C$1,VLOOKUP($T295,Male_Annuity_Tables,MATCH($BS$3+3,'Mortality Tables'!$N$1:$DN$1,0),FALSE),VLOOKUP($T295,Fe_Annuity_Tables,MATCH(CW$3+3,'Mortality Tables'!$N$1:$DN$1,0),FALSE)),"")</f>
        <v/>
      </c>
      <c r="CX295" s="685" t="str">
        <f>IFERROR((CW295+BG295*Contr_Rate)*(1+Inv_Return)*IF($D295=$C$1,VLOOKUP($T295,Male_Annuity_Tables,MATCH($BS$3+3,'Mortality Tables'!$N$1:$DN$1,0),FALSE),VLOOKUP($T295,Fe_Annuity_Tables,MATCH(CX$3+3,'Mortality Tables'!$N$1:$DN$1,0),FALSE)),"")</f>
        <v/>
      </c>
      <c r="CY295" s="685" t="str">
        <f>IFERROR((CX295+BH295*Contr_Rate)*(1+Inv_Return)*IF($D295=$C$1,VLOOKUP($T295,Male_Annuity_Tables,MATCH($BS$3+3,'Mortality Tables'!$N$1:$DN$1,0),FALSE),VLOOKUP($T295,Fe_Annuity_Tables,MATCH(CY$3+3,'Mortality Tables'!$N$1:$DN$1,0),FALSE)),"")</f>
        <v/>
      </c>
      <c r="CZ295" s="685" t="str">
        <f>IFERROR((CY295+BI295*Contr_Rate)*(1+Inv_Return)*IF($D295=$C$1,VLOOKUP($T295,Male_Annuity_Tables,MATCH($BS$3+3,'Mortality Tables'!$N$1:$DN$1,0),FALSE),VLOOKUP($T295,Fe_Annuity_Tables,MATCH(CZ$3+3,'Mortality Tables'!$N$1:$DN$1,0),FALSE)),"")</f>
        <v/>
      </c>
      <c r="DA295" s="685" t="str">
        <f>IFERROR((CZ295+BJ295*Contr_Rate)*(1+Inv_Return)*IF($D295=$C$1,VLOOKUP($T295,Male_Annuity_Tables,MATCH($BS$3+3,'Mortality Tables'!$N$1:$DN$1,0),FALSE),VLOOKUP($T295,Fe_Annuity_Tables,MATCH(DA$3+3,'Mortality Tables'!$N$1:$DN$1,0),FALSE)),"")</f>
        <v/>
      </c>
      <c r="DB295" s="685" t="str">
        <f>IFERROR((DA295+BK295*Contr_Rate)*(1+Inv_Return)*IF($D295=$C$1,VLOOKUP($T295,Male_Annuity_Tables,MATCH($BS$3+3,'Mortality Tables'!$N$1:$DN$1,0),FALSE),VLOOKUP($T295,Fe_Annuity_Tables,MATCH(DB$3+3,'Mortality Tables'!$N$1:$DN$1,0),FALSE)),"")</f>
        <v/>
      </c>
      <c r="DC295" s="685" t="str">
        <f>IFERROR((DB295+BL295*Contr_Rate)*(1+Inv_Return)*IF($D295=$C$1,VLOOKUP($T295,Male_Annuity_Tables,MATCH($BS$3+3,'Mortality Tables'!$N$1:$DN$1,0),FALSE),VLOOKUP($T295,Fe_Annuity_Tables,MATCH(DC$3+3,'Mortality Tables'!$N$1:$DN$1,0),FALSE)),"")</f>
        <v/>
      </c>
      <c r="DD295" s="685" t="str">
        <f>IFERROR((DC295+BM295*Contr_Rate)*(1+Inv_Return)*IF($D295=$C$1,VLOOKUP($T295,Male_Annuity_Tables,MATCH($BS$3+3,'Mortality Tables'!$N$1:$DN$1,0),FALSE),VLOOKUP($T295,Fe_Annuity_Tables,MATCH(DD$3+3,'Mortality Tables'!$N$1:$DN$1,0),FALSE)),"")</f>
        <v/>
      </c>
      <c r="DE295" s="685" t="str">
        <f>IFERROR((DD295+BN295*Contr_Rate)*(1+Inv_Return)*IF($D295=$C$1,VLOOKUP($T295,Male_Annuity_Tables,MATCH($BS$3+3,'Mortality Tables'!$N$1:$DN$1,0),FALSE),VLOOKUP($T295,Fe_Annuity_Tables,MATCH(DE$3+3,'Mortality Tables'!$N$1:$DN$1,0),FALSE)),"")</f>
        <v/>
      </c>
      <c r="DF295" s="685" t="str">
        <f>IFERROR((DE295+BO295*Contr_Rate)*(1+Inv_Return)*IF($D295=$C$1,VLOOKUP($T295,Male_Annuity_Tables,MATCH($BS$3+3,'Mortality Tables'!$N$1:$DN$1,0),FALSE),VLOOKUP($T295,Fe_Annuity_Tables,MATCH(DF$3+3,'Mortality Tables'!$N$1:$DN$1,0),FALSE)),"")</f>
        <v/>
      </c>
      <c r="DG295" s="685" t="str">
        <f>IFERROR((DF295+BP295*Contr_Rate)*(1+Inv_Return)*IF($D295=$C$1,VLOOKUP($T295,Male_Annuity_Tables,MATCH($BS$3+3,'Mortality Tables'!$N$1:$DN$1,0),FALSE),VLOOKUP($T295,Fe_Annuity_Tables,MATCH(DG$3+3,'Mortality Tables'!$N$1:$DN$1,0),FALSE)),"")</f>
        <v/>
      </c>
      <c r="DH295" s="685" t="str">
        <f>IFERROR((DG295+BQ295*Contr_Rate)*(1+Inv_Return)*IF($D295=$C$1,VLOOKUP($T295,Male_Annuity_Tables,MATCH($BS$3+3,'Mortality Tables'!$N$1:$DN$1,0),FALSE),VLOOKUP($T295,Fe_Annuity_Tables,MATCH(DH$3+3,'Mortality Tables'!$N$1:$DN$1,0),FALSE)),"")</f>
        <v/>
      </c>
      <c r="DJ295" s="686">
        <f t="shared" si="171"/>
        <v>9442807.5746310148</v>
      </c>
      <c r="DK295" s="680">
        <f t="shared" si="60"/>
        <v>8.0909277508679907</v>
      </c>
      <c r="DL295" s="686">
        <f t="shared" si="172"/>
        <v>781947.54295316222</v>
      </c>
      <c r="DM295" s="686">
        <f t="shared" si="132"/>
        <v>8458360.9291372504</v>
      </c>
      <c r="DN295" s="687">
        <f t="shared" si="173"/>
        <v>9.2446698539372985E-2</v>
      </c>
      <c r="DP295" s="688">
        <f t="shared" si="174"/>
        <v>237023.05711094072</v>
      </c>
      <c r="DQ295" s="688">
        <f t="shared" si="175"/>
        <v>269524.84346422995</v>
      </c>
      <c r="DR295" s="688">
        <f t="shared" si="176"/>
        <v>350793.49487412203</v>
      </c>
    </row>
    <row r="296" spans="1:122" s="657" customFormat="1" ht="14.5">
      <c r="A296" s="675" t="s">
        <v>1660</v>
      </c>
      <c r="B296" s="675" t="s">
        <v>1661</v>
      </c>
      <c r="C296" s="675" t="s">
        <v>116</v>
      </c>
      <c r="D296" s="675" t="s">
        <v>60</v>
      </c>
      <c r="E296" s="676">
        <v>31071</v>
      </c>
      <c r="F296" s="677">
        <v>40491</v>
      </c>
      <c r="G296" s="677">
        <v>45232</v>
      </c>
      <c r="H296" s="678">
        <v>942506</v>
      </c>
      <c r="I296" s="678">
        <v>68566.31</v>
      </c>
      <c r="J296" s="678">
        <v>93724.59</v>
      </c>
      <c r="K296" s="678">
        <v>36587.33</v>
      </c>
      <c r="L296" s="678">
        <v>198878.22999999998</v>
      </c>
      <c r="M296" s="679">
        <f>IF(COUNTIF($A$4:A296,A296)=1,0,1)</f>
        <v>0</v>
      </c>
      <c r="N296" s="680" t="str">
        <f t="shared" si="165"/>
        <v>Okay</v>
      </c>
      <c r="O296" s="680" t="str">
        <f t="shared" si="166"/>
        <v>TRUE</v>
      </c>
      <c r="P296" s="680" t="b">
        <f t="shared" si="167"/>
        <v>1</v>
      </c>
      <c r="Q296" s="680" t="b">
        <f t="shared" si="76"/>
        <v>1</v>
      </c>
      <c r="R296" s="680" t="b">
        <f t="shared" si="77"/>
        <v>1</v>
      </c>
      <c r="S296" s="681">
        <f t="shared" si="168"/>
        <v>25.80821917808219</v>
      </c>
      <c r="T296" s="682">
        <f t="shared" si="78"/>
        <v>39</v>
      </c>
      <c r="U296" s="682">
        <f t="shared" si="161"/>
        <v>38</v>
      </c>
      <c r="V296" s="682">
        <f t="shared" si="79"/>
        <v>1.1616438356164382</v>
      </c>
      <c r="W296" s="682">
        <f t="shared" si="169"/>
        <v>21</v>
      </c>
      <c r="X296" s="683">
        <f t="shared" si="170"/>
        <v>4176442.8299999996</v>
      </c>
      <c r="Y296" s="684">
        <f t="shared" si="123"/>
        <v>1.82E-3</v>
      </c>
      <c r="Z296" s="684">
        <f>IF($D296=$C$1,VLOOKUP($T296,Male_Annuity_Tables,MATCH($W296+2,'Mortality Tables'!$DS$1:$HT$1,0),FALSE),VLOOKUP($T296,Fe_Annuity_Tables,MATCH($W296+2,'Mortality Tables'!$M$1:$DN$1,0),FALSE))</f>
        <v>6.6232193033918141E-2</v>
      </c>
      <c r="AA296" s="664"/>
      <c r="AB296" s="685">
        <f t="shared" si="183"/>
        <v>990526.68070000003</v>
      </c>
      <c r="AC296" s="685">
        <f t="shared" si="183"/>
        <v>1040994.015081665</v>
      </c>
      <c r="AD296" s="685">
        <f t="shared" si="183"/>
        <v>1094032.660150076</v>
      </c>
      <c r="AE296" s="685">
        <f t="shared" si="183"/>
        <v>1149773.6241847223</v>
      </c>
      <c r="AF296" s="685">
        <f t="shared" si="183"/>
        <v>1208354.590336934</v>
      </c>
      <c r="AG296" s="685">
        <f t="shared" si="183"/>
        <v>1269920.2567146008</v>
      </c>
      <c r="AH296" s="685">
        <f t="shared" si="183"/>
        <v>1334622.6937942097</v>
      </c>
      <c r="AI296" s="685">
        <f t="shared" si="183"/>
        <v>1402621.7200430247</v>
      </c>
      <c r="AJ296" s="685">
        <f t="shared" si="183"/>
        <v>1474085.2966792171</v>
      </c>
      <c r="AK296" s="685">
        <f t="shared" si="183"/>
        <v>1549189.942545023</v>
      </c>
      <c r="AL296" s="685">
        <f t="shared" si="183"/>
        <v>1628121.1701176921</v>
      </c>
      <c r="AM296" s="685">
        <f t="shared" si="183"/>
        <v>1711073.9437351886</v>
      </c>
      <c r="AN296" s="685">
        <f t="shared" si="183"/>
        <v>1798253.1611684964</v>
      </c>
      <c r="AO296" s="685">
        <f t="shared" si="183"/>
        <v>1889874.1597300316</v>
      </c>
      <c r="AP296" s="685">
        <f t="shared" si="183"/>
        <v>1986163.2481682769</v>
      </c>
      <c r="AQ296" s="685">
        <f t="shared" si="183"/>
        <v>2087358.2656624503</v>
      </c>
      <c r="AR296" s="685">
        <f t="shared" si="182"/>
        <v>2193709.1692979522</v>
      </c>
      <c r="AS296" s="685">
        <f t="shared" si="182"/>
        <v>2305478.6514736828</v>
      </c>
      <c r="AT296" s="685">
        <f t="shared" si="182"/>
        <v>2422942.7887662672</v>
      </c>
      <c r="AU296" s="685">
        <f t="shared" si="182"/>
        <v>2546391.7238539085</v>
      </c>
      <c r="AV296" s="685">
        <f t="shared" si="178"/>
        <v>2676130.3821842652</v>
      </c>
      <c r="AW296" s="685" t="str">
        <f t="shared" si="178"/>
        <v/>
      </c>
      <c r="AX296" s="685" t="str">
        <f t="shared" si="178"/>
        <v/>
      </c>
      <c r="AY296" s="685" t="str">
        <f t="shared" si="178"/>
        <v/>
      </c>
      <c r="AZ296" s="685" t="str">
        <f t="shared" si="178"/>
        <v/>
      </c>
      <c r="BA296" s="685" t="str">
        <f t="shared" si="178"/>
        <v/>
      </c>
      <c r="BB296" s="685" t="str">
        <f t="shared" si="178"/>
        <v/>
      </c>
      <c r="BC296" s="685" t="str">
        <f t="shared" si="178"/>
        <v/>
      </c>
      <c r="BD296" s="685" t="str">
        <f t="shared" si="178"/>
        <v/>
      </c>
      <c r="BE296" s="685" t="str">
        <f t="shared" si="178"/>
        <v/>
      </c>
      <c r="BF296" s="685" t="str">
        <f t="shared" si="178"/>
        <v/>
      </c>
      <c r="BG296" s="685" t="str">
        <f t="shared" si="181"/>
        <v/>
      </c>
      <c r="BH296" s="685" t="str">
        <f t="shared" si="181"/>
        <v/>
      </c>
      <c r="BI296" s="685" t="str">
        <f t="shared" si="177"/>
        <v/>
      </c>
      <c r="BJ296" s="685" t="str">
        <f t="shared" si="177"/>
        <v/>
      </c>
      <c r="BK296" s="685" t="str">
        <f t="shared" si="177"/>
        <v/>
      </c>
      <c r="BL296" s="685" t="str">
        <f t="shared" si="177"/>
        <v/>
      </c>
      <c r="BM296" s="685" t="str">
        <f t="shared" si="177"/>
        <v/>
      </c>
      <c r="BN296" s="685" t="str">
        <f t="shared" si="177"/>
        <v/>
      </c>
      <c r="BO296" s="685" t="str">
        <f t="shared" si="180"/>
        <v/>
      </c>
      <c r="BP296" s="685" t="str">
        <f t="shared" si="180"/>
        <v/>
      </c>
      <c r="BQ296" s="685" t="str">
        <f t="shared" si="180"/>
        <v/>
      </c>
      <c r="BR296" s="529"/>
      <c r="BS296" s="685">
        <f>IFERROR(($L296+AB296*Contr_Rate)*(1+Inv_Return)*IF($D296=$C$1,VLOOKUP($T296,Male_Annuity_Tables,MATCH($BS$3+3,'Mortality Tables'!$N$1:$DN$1,0),FALSE),VLOOKUP($T296,Fe_Annuity_Tables,MATCH(BS$3+3,'Mortality Tables'!$N$1:$DN$1,0),FALSE)),"")</f>
        <v>407056.86235214805</v>
      </c>
      <c r="BT296" s="685">
        <f>IFERROR(($BS296+AC296*Contr_Rate)*(1+Inv_Return)*IF($D296=$C$1,VLOOKUP($T296,Male_Annuity_Tables,MATCH($BS$3+3,'Mortality Tables'!$N$1:$DN$1,0),FALSE),VLOOKUP($T296,Fe_Annuity_Tables,MATCH(BT$3+3,'Mortality Tables'!$N$1:$DN$1,0),FALSE)),"")</f>
        <v>500810.71934289008</v>
      </c>
      <c r="BU296" s="685">
        <f>IFERROR((BT296+AD296*Contr_Rate)*(1+Inv_Return)*IF($D296=$C$1,VLOOKUP($T296,Male_Annuity_Tables,MATCH($BS$3+3,'Mortality Tables'!$N$1:$DN$1,0),FALSE),VLOOKUP($T296,Fe_Annuity_Tables,MATCH(BU$3+3,'Mortality Tables'!$N$1:$DN$1,0),FALSE)),"")</f>
        <v>489589.39258982061</v>
      </c>
      <c r="BV296" s="685">
        <f>IFERROR((BU296+AE296*Contr_Rate)*(1+Inv_Return)*IF($D296=$C$1,VLOOKUP($T296,Male_Annuity_Tables,MATCH($BS$3+3,'Mortality Tables'!$N$1:$DN$1,0),FALSE),VLOOKUP($T296,Fe_Annuity_Tables,MATCH(BV$3+3,'Mortality Tables'!$N$1:$DN$1,0),FALSE)),"")</f>
        <v>418007.50127426948</v>
      </c>
      <c r="BW296" s="685">
        <f>IFERROR((BV296+AF296*Contr_Rate)*(1+Inv_Return)*IF($D296=$C$1,VLOOKUP($T296,Male_Annuity_Tables,MATCH($BS$3+3,'Mortality Tables'!$N$1:$DN$1,0),FALSE),VLOOKUP($T296,Fe_Annuity_Tables,MATCH(BW$3+3,'Mortality Tables'!$N$1:$DN$1,0),FALSE)),"")</f>
        <v>331551.07198981004</v>
      </c>
      <c r="BX296" s="685">
        <f>IFERROR((BW296+AG296*Contr_Rate)*(1+Inv_Return)*IF($D296=$C$1,VLOOKUP($T296,Male_Annuity_Tables,MATCH($BS$3+3,'Mortality Tables'!$N$1:$DN$1,0),FALSE),VLOOKUP($T296,Fe_Annuity_Tables,MATCH(BX$3+3,'Mortality Tables'!$N$1:$DN$1,0),FALSE)),"")</f>
        <v>256640.28097847689</v>
      </c>
      <c r="BY296" s="685">
        <f>IFERROR((BX296+AH296*Contr_Rate)*(1+Inv_Return)*IF($D296=$C$1,VLOOKUP($T296,Male_Annuity_Tables,MATCH($BS$3+3,'Mortality Tables'!$N$1:$DN$1,0),FALSE),VLOOKUP($T296,Fe_Annuity_Tables,MATCH(BY$3+3,'Mortality Tables'!$N$1:$DN$1,0),FALSE)),"")</f>
        <v>200627.57163314271</v>
      </c>
      <c r="BZ296" s="685">
        <f>IFERROR((BY296+AI296*Contr_Rate)*(1+Inv_Return)*IF($D296=$C$1,VLOOKUP($T296,Male_Annuity_Tables,MATCH($BS$3+3,'Mortality Tables'!$N$1:$DN$1,0),FALSE),VLOOKUP($T296,Fe_Annuity_Tables,MATCH(BZ$3+3,'Mortality Tables'!$N$1:$DN$1,0),FALSE)),"")</f>
        <v>160838.35805784602</v>
      </c>
      <c r="CA296" s="685">
        <f>IFERROR((BZ296+AJ296*Contr_Rate)*(1+Inv_Return)*IF($D296=$C$1,VLOOKUP($T296,Male_Annuity_Tables,MATCH($BS$3+3,'Mortality Tables'!$N$1:$DN$1,0),FALSE),VLOOKUP($T296,Fe_Annuity_Tables,MATCH(CA$3+3,'Mortality Tables'!$N$1:$DN$1,0),FALSE)),"")</f>
        <v>132274.84887898047</v>
      </c>
      <c r="CB296" s="685">
        <f>IFERROR((CA296+AK296*Contr_Rate)*(1+Inv_Return)*IF($D296=$C$1,VLOOKUP($T296,Male_Annuity_Tables,MATCH($BS$3+3,'Mortality Tables'!$N$1:$DN$1,0),FALSE),VLOOKUP($T296,Fe_Annuity_Tables,MATCH(CB$3+3,'Mortality Tables'!$N$1:$DN$1,0),FALSE)),"")</f>
        <v>110948.36896687122</v>
      </c>
      <c r="CC296" s="685">
        <f>IFERROR((CB296+AL296*Contr_Rate)*(1+Inv_Return)*IF($D296=$C$1,VLOOKUP($T296,Male_Annuity_Tables,MATCH($BS$3+3,'Mortality Tables'!$N$1:$DN$1,0),FALSE),VLOOKUP($T296,Fe_Annuity_Tables,MATCH(CC$3+3,'Mortality Tables'!$N$1:$DN$1,0),FALSE)),"")</f>
        <v>94348.293144350115</v>
      </c>
      <c r="CD296" s="685">
        <f>IFERROR((CC296+AM296*Contr_Rate)*(1+Inv_Return)*IF($D296=$C$1,VLOOKUP($T296,Male_Annuity_Tables,MATCH($BS$3+3,'Mortality Tables'!$N$1:$DN$1,0),FALSE),VLOOKUP($T296,Fe_Annuity_Tables,MATCH(CD$3+3,'Mortality Tables'!$N$1:$DN$1,0),FALSE)),"")</f>
        <v>85763.599785818544</v>
      </c>
      <c r="CE296" s="685">
        <f>IFERROR((CD296+AN296*Contr_Rate)*(1+Inv_Return)*IF($D296=$C$1,VLOOKUP($T296,Male_Annuity_Tables,MATCH($BS$3+3,'Mortality Tables'!$N$1:$DN$1,0),FALSE),VLOOKUP($T296,Fe_Annuity_Tables,MATCH(CE$3+3,'Mortality Tables'!$N$1:$DN$1,0),FALSE)),"")</f>
        <v>79097.243869576923</v>
      </c>
      <c r="CF296" s="685">
        <f>IFERROR((CE296+AO296*Contr_Rate)*(1+Inv_Return)*IF($D296=$C$1,VLOOKUP($T296,Male_Annuity_Tables,MATCH($BS$3+3,'Mortality Tables'!$N$1:$DN$1,0),FALSE),VLOOKUP($T296,Fe_Annuity_Tables,MATCH(CF$3+3,'Mortality Tables'!$N$1:$DN$1,0),FALSE)),"")</f>
        <v>73236.554687877433</v>
      </c>
      <c r="CG296" s="685">
        <f>IFERROR((CF296+AP296*Contr_Rate)*(1+Inv_Return)*IF($D296=$C$1,VLOOKUP($T296,Male_Annuity_Tables,MATCH($BS$3+3,'Mortality Tables'!$N$1:$DN$1,0),FALSE),VLOOKUP($T296,Fe_Annuity_Tables,MATCH(CG$3+3,'Mortality Tables'!$N$1:$DN$1,0),FALSE)),"")</f>
        <v>67939.886583897634</v>
      </c>
      <c r="CH296" s="685">
        <f>IFERROR((CG296+AQ296*Contr_Rate)*(1+Inv_Return)*IF($D296=$C$1,VLOOKUP($T296,Male_Annuity_Tables,MATCH($BS$3+3,'Mortality Tables'!$N$1:$DN$1,0),FALSE),VLOOKUP($T296,Fe_Annuity_Tables,MATCH(CH$3+3,'Mortality Tables'!$N$1:$DN$1,0),FALSE)),"")</f>
        <v>63112.705952463359</v>
      </c>
      <c r="CI296" s="685">
        <f>IFERROR((CH296+AR296*Contr_Rate)*(1+Inv_Return)*IF($D296=$C$1,VLOOKUP($T296,Male_Annuity_Tables,MATCH($BS$3+3,'Mortality Tables'!$N$1:$DN$1,0),FALSE),VLOOKUP($T296,Fe_Annuity_Tables,MATCH(CI$3+3,'Mortality Tables'!$N$1:$DN$1,0),FALSE)),"")</f>
        <v>61951.447730894666</v>
      </c>
      <c r="CJ296" s="685">
        <f>IFERROR((CI296+AS296*Contr_Rate)*(1+Inv_Return)*IF($D296=$C$1,VLOOKUP($T296,Male_Annuity_Tables,MATCH($BS$3+3,'Mortality Tables'!$N$1:$DN$1,0),FALSE),VLOOKUP($T296,Fe_Annuity_Tables,MATCH(CJ$3+3,'Mortality Tables'!$N$1:$DN$1,0),FALSE)),"")</f>
        <v>61126.345980349121</v>
      </c>
      <c r="CK296" s="685">
        <f>IFERROR((CJ296+AT296*Contr_Rate)*(1+Inv_Return)*IF($D296=$C$1,VLOOKUP($T296,Male_Annuity_Tables,MATCH($BS$3+3,'Mortality Tables'!$N$1:$DN$1,0),FALSE),VLOOKUP($T296,Fe_Annuity_Tables,MATCH(CK$3+3,'Mortality Tables'!$N$1:$DN$1,0),FALSE)),"")</f>
        <v>60325.376742808243</v>
      </c>
      <c r="CL296" s="685">
        <f>IFERROR((CK296+AU296*Contr_Rate)*(1+Inv_Return)*IF($D296=$C$1,VLOOKUP($T296,Male_Annuity_Tables,MATCH($BS$3+3,'Mortality Tables'!$N$1:$DN$1,0),FALSE),VLOOKUP($T296,Fe_Annuity_Tables,MATCH(CL$3+3,'Mortality Tables'!$N$1:$DN$1,0),FALSE)),"")</f>
        <v>59516.854430188643</v>
      </c>
      <c r="CM296" s="685">
        <f>IFERROR((CL296+AV296*Contr_Rate)*(1+Inv_Return)*IF($D296=$C$1,VLOOKUP($T296,Male_Annuity_Tables,MATCH($BS$3+3,'Mortality Tables'!$N$1:$DN$1,0),FALSE),VLOOKUP($T296,Fe_Annuity_Tables,MATCH(CM$3+3,'Mortality Tables'!$N$1:$DN$1,0),FALSE)),"")</f>
        <v>58694.652695492623</v>
      </c>
      <c r="CN296" s="685" t="str">
        <f>IFERROR((CM296+AW296*Contr_Rate)*(1+Inv_Return)*IF($D296=$C$1,VLOOKUP($T296,Male_Annuity_Tables,MATCH($BS$3+3,'Mortality Tables'!$N$1:$DN$1,0),FALSE),VLOOKUP($T296,Fe_Annuity_Tables,MATCH(CN$3+3,'Mortality Tables'!$N$1:$DN$1,0),FALSE)),"")</f>
        <v/>
      </c>
      <c r="CO296" s="685" t="str">
        <f>IFERROR((CN296+AX296*Contr_Rate)*(1+Inv_Return)*IF($D296=$C$1,VLOOKUP($T296,Male_Annuity_Tables,MATCH($BS$3+3,'Mortality Tables'!$N$1:$DN$1,0),FALSE),VLOOKUP($T296,Fe_Annuity_Tables,MATCH(CO$3+3,'Mortality Tables'!$N$1:$DN$1,0),FALSE)),"")</f>
        <v/>
      </c>
      <c r="CP296" s="685" t="str">
        <f>IFERROR((CO296+AY296*Contr_Rate)*(1+Inv_Return)*IF($D296=$C$1,VLOOKUP($T296,Male_Annuity_Tables,MATCH($BS$3+3,'Mortality Tables'!$N$1:$DN$1,0),FALSE),VLOOKUP($T296,Fe_Annuity_Tables,MATCH(CP$3+3,'Mortality Tables'!$N$1:$DN$1,0),FALSE)),"")</f>
        <v/>
      </c>
      <c r="CQ296" s="685" t="str">
        <f>IFERROR((CP296+AZ296*Contr_Rate)*(1+Inv_Return)*IF($D296=$C$1,VLOOKUP($T296,Male_Annuity_Tables,MATCH($BS$3+3,'Mortality Tables'!$N$1:$DN$1,0),FALSE),VLOOKUP($T296,Fe_Annuity_Tables,MATCH(CQ$3+3,'Mortality Tables'!$N$1:$DN$1,0),FALSE)),"")</f>
        <v/>
      </c>
      <c r="CR296" s="685" t="str">
        <f>IFERROR((CQ296+BA296*Contr_Rate)*(1+Inv_Return)*IF($D296=$C$1,VLOOKUP($T296,Male_Annuity_Tables,MATCH($BS$3+3,'Mortality Tables'!$N$1:$DN$1,0),FALSE),VLOOKUP($T296,Fe_Annuity_Tables,MATCH(CR$3+3,'Mortality Tables'!$N$1:$DN$1,0),FALSE)),"")</f>
        <v/>
      </c>
      <c r="CS296" s="685" t="str">
        <f>IFERROR((CR296+BB296*Contr_Rate)*(1+Inv_Return)*IF($D296=$C$1,VLOOKUP($T296,Male_Annuity_Tables,MATCH($BS$3+3,'Mortality Tables'!$N$1:$DN$1,0),FALSE),VLOOKUP($T296,Fe_Annuity_Tables,MATCH(CS$3+3,'Mortality Tables'!$N$1:$DN$1,0),FALSE)),"")</f>
        <v/>
      </c>
      <c r="CT296" s="685" t="str">
        <f>IFERROR((CS296+BC296*Contr_Rate)*(1+Inv_Return)*IF($D296=$C$1,VLOOKUP($T296,Male_Annuity_Tables,MATCH($BS$3+3,'Mortality Tables'!$N$1:$DN$1,0),FALSE),VLOOKUP($T296,Fe_Annuity_Tables,MATCH(CT$3+3,'Mortality Tables'!$N$1:$DN$1,0),FALSE)),"")</f>
        <v/>
      </c>
      <c r="CU296" s="685" t="str">
        <f>IFERROR((CT296+BD296*Contr_Rate)*(1+Inv_Return)*IF($D296=$C$1,VLOOKUP($T296,Male_Annuity_Tables,MATCH($BS$3+3,'Mortality Tables'!$N$1:$DN$1,0),FALSE),VLOOKUP($T296,Fe_Annuity_Tables,MATCH(CU$3+3,'Mortality Tables'!$N$1:$DN$1,0),FALSE)),"")</f>
        <v/>
      </c>
      <c r="CV296" s="685" t="str">
        <f>IFERROR((CU296+BE296*Contr_Rate)*(1+Inv_Return)*IF($D296=$C$1,VLOOKUP($T296,Male_Annuity_Tables,MATCH($BS$3+3,'Mortality Tables'!$N$1:$DN$1,0),FALSE),VLOOKUP($T296,Fe_Annuity_Tables,MATCH(CV$3+3,'Mortality Tables'!$N$1:$DN$1,0),FALSE)),"")</f>
        <v/>
      </c>
      <c r="CW296" s="685" t="str">
        <f>IFERROR((CV296+BF296*Contr_Rate)*(1+Inv_Return)*IF($D296=$C$1,VLOOKUP($T296,Male_Annuity_Tables,MATCH($BS$3+3,'Mortality Tables'!$N$1:$DN$1,0),FALSE),VLOOKUP($T296,Fe_Annuity_Tables,MATCH(CW$3+3,'Mortality Tables'!$N$1:$DN$1,0),FALSE)),"")</f>
        <v/>
      </c>
      <c r="CX296" s="685" t="str">
        <f>IFERROR((CW296+BG296*Contr_Rate)*(1+Inv_Return)*IF($D296=$C$1,VLOOKUP($T296,Male_Annuity_Tables,MATCH($BS$3+3,'Mortality Tables'!$N$1:$DN$1,0),FALSE),VLOOKUP($T296,Fe_Annuity_Tables,MATCH(CX$3+3,'Mortality Tables'!$N$1:$DN$1,0),FALSE)),"")</f>
        <v/>
      </c>
      <c r="CY296" s="685" t="str">
        <f>IFERROR((CX296+BH296*Contr_Rate)*(1+Inv_Return)*IF($D296=$C$1,VLOOKUP($T296,Male_Annuity_Tables,MATCH($BS$3+3,'Mortality Tables'!$N$1:$DN$1,0),FALSE),VLOOKUP($T296,Fe_Annuity_Tables,MATCH(CY$3+3,'Mortality Tables'!$N$1:$DN$1,0),FALSE)),"")</f>
        <v/>
      </c>
      <c r="CZ296" s="685" t="str">
        <f>IFERROR((CY296+BI296*Contr_Rate)*(1+Inv_Return)*IF($D296=$C$1,VLOOKUP($T296,Male_Annuity_Tables,MATCH($BS$3+3,'Mortality Tables'!$N$1:$DN$1,0),FALSE),VLOOKUP($T296,Fe_Annuity_Tables,MATCH(CZ$3+3,'Mortality Tables'!$N$1:$DN$1,0),FALSE)),"")</f>
        <v/>
      </c>
      <c r="DA296" s="685" t="str">
        <f>IFERROR((CZ296+BJ296*Contr_Rate)*(1+Inv_Return)*IF($D296=$C$1,VLOOKUP($T296,Male_Annuity_Tables,MATCH($BS$3+3,'Mortality Tables'!$N$1:$DN$1,0),FALSE),VLOOKUP($T296,Fe_Annuity_Tables,MATCH(DA$3+3,'Mortality Tables'!$N$1:$DN$1,0),FALSE)),"")</f>
        <v/>
      </c>
      <c r="DB296" s="685" t="str">
        <f>IFERROR((DA296+BK296*Contr_Rate)*(1+Inv_Return)*IF($D296=$C$1,VLOOKUP($T296,Male_Annuity_Tables,MATCH($BS$3+3,'Mortality Tables'!$N$1:$DN$1,0),FALSE),VLOOKUP($T296,Fe_Annuity_Tables,MATCH(DB$3+3,'Mortality Tables'!$N$1:$DN$1,0),FALSE)),"")</f>
        <v/>
      </c>
      <c r="DC296" s="685" t="str">
        <f>IFERROR((DB296+BL296*Contr_Rate)*(1+Inv_Return)*IF($D296=$C$1,VLOOKUP($T296,Male_Annuity_Tables,MATCH($BS$3+3,'Mortality Tables'!$N$1:$DN$1,0),FALSE),VLOOKUP($T296,Fe_Annuity_Tables,MATCH(DC$3+3,'Mortality Tables'!$N$1:$DN$1,0),FALSE)),"")</f>
        <v/>
      </c>
      <c r="DD296" s="685" t="str">
        <f>IFERROR((DC296+BM296*Contr_Rate)*(1+Inv_Return)*IF($D296=$C$1,VLOOKUP($T296,Male_Annuity_Tables,MATCH($BS$3+3,'Mortality Tables'!$N$1:$DN$1,0),FALSE),VLOOKUP($T296,Fe_Annuity_Tables,MATCH(DD$3+3,'Mortality Tables'!$N$1:$DN$1,0),FALSE)),"")</f>
        <v/>
      </c>
      <c r="DE296" s="685" t="str">
        <f>IFERROR((DD296+BN296*Contr_Rate)*(1+Inv_Return)*IF($D296=$C$1,VLOOKUP($T296,Male_Annuity_Tables,MATCH($BS$3+3,'Mortality Tables'!$N$1:$DN$1,0),FALSE),VLOOKUP($T296,Fe_Annuity_Tables,MATCH(DE$3+3,'Mortality Tables'!$N$1:$DN$1,0),FALSE)),"")</f>
        <v/>
      </c>
      <c r="DF296" s="685" t="str">
        <f>IFERROR((DE296+BO296*Contr_Rate)*(1+Inv_Return)*IF($D296=$C$1,VLOOKUP($T296,Male_Annuity_Tables,MATCH($BS$3+3,'Mortality Tables'!$N$1:$DN$1,0),FALSE),VLOOKUP($T296,Fe_Annuity_Tables,MATCH(DF$3+3,'Mortality Tables'!$N$1:$DN$1,0),FALSE)),"")</f>
        <v/>
      </c>
      <c r="DG296" s="685" t="str">
        <f>IFERROR((DF296+BP296*Contr_Rate)*(1+Inv_Return)*IF($D296=$C$1,VLOOKUP($T296,Male_Annuity_Tables,MATCH($BS$3+3,'Mortality Tables'!$N$1:$DN$1,0),FALSE),VLOOKUP($T296,Fe_Annuity_Tables,MATCH(DG$3+3,'Mortality Tables'!$N$1:$DN$1,0),FALSE)),"")</f>
        <v/>
      </c>
      <c r="DH296" s="685" t="str">
        <f>IFERROR((DG296+BQ296*Contr_Rate)*(1+Inv_Return)*IF($D296=$C$1,VLOOKUP($T296,Male_Annuity_Tables,MATCH($BS$3+3,'Mortality Tables'!$N$1:$DN$1,0),FALSE),VLOOKUP($T296,Fe_Annuity_Tables,MATCH(DH$3+3,'Mortality Tables'!$N$1:$DN$1,0),FALSE)),"")</f>
        <v/>
      </c>
      <c r="DJ296" s="686">
        <f t="shared" si="171"/>
        <v>500810.71934289008</v>
      </c>
      <c r="DK296" s="680">
        <f t="shared" si="60"/>
        <v>8.8017766057058875</v>
      </c>
      <c r="DL296" s="686">
        <f t="shared" si="172"/>
        <v>38122.210661676567</v>
      </c>
      <c r="DM296" s="686">
        <f t="shared" si="132"/>
        <v>2676130.3821842652</v>
      </c>
      <c r="DN296" s="687">
        <f t="shared" si="173"/>
        <v>1.4245274040258498E-2</v>
      </c>
      <c r="DP296" s="688">
        <f t="shared" si="174"/>
        <v>82004.047262014341</v>
      </c>
      <c r="DQ296" s="688">
        <f t="shared" si="175"/>
        <v>100891.32427594128</v>
      </c>
      <c r="DR296" s="688">
        <f t="shared" si="176"/>
        <v>98630.720673574906</v>
      </c>
    </row>
    <row r="297" spans="1:122" s="657" customFormat="1" ht="14.5">
      <c r="A297" s="675" t="s">
        <v>1662</v>
      </c>
      <c r="B297" s="675" t="s">
        <v>1663</v>
      </c>
      <c r="C297" s="675" t="s">
        <v>236</v>
      </c>
      <c r="D297" s="675" t="s">
        <v>61</v>
      </c>
      <c r="E297" s="676">
        <v>29639</v>
      </c>
      <c r="F297" s="677">
        <v>43046</v>
      </c>
      <c r="G297" s="677">
        <v>43911</v>
      </c>
      <c r="H297" s="678">
        <v>1337945</v>
      </c>
      <c r="I297" s="678">
        <v>112410.25</v>
      </c>
      <c r="J297" s="678">
        <v>106755.6</v>
      </c>
      <c r="K297" s="678">
        <v>28647.8</v>
      </c>
      <c r="L297" s="678">
        <v>247813.65</v>
      </c>
      <c r="M297" s="679">
        <f>IF(COUNTIF($A$4:A297,A297)=1,0,1)</f>
        <v>0</v>
      </c>
      <c r="N297" s="680" t="str">
        <f t="shared" si="165"/>
        <v>Okay</v>
      </c>
      <c r="O297" s="680" t="str">
        <f t="shared" si="166"/>
        <v>TRUE</v>
      </c>
      <c r="P297" s="680" t="b">
        <f t="shared" si="167"/>
        <v>1</v>
      </c>
      <c r="Q297" s="680" t="b">
        <f t="shared" si="76"/>
        <v>1</v>
      </c>
      <c r="R297" s="680" t="b">
        <f t="shared" si="77"/>
        <v>1</v>
      </c>
      <c r="S297" s="681">
        <f t="shared" si="168"/>
        <v>36.731506849315068</v>
      </c>
      <c r="T297" s="682">
        <f t="shared" si="78"/>
        <v>43</v>
      </c>
      <c r="U297" s="682">
        <f t="shared" si="161"/>
        <v>39</v>
      </c>
      <c r="V297" s="682">
        <f t="shared" si="79"/>
        <v>4.7808219178082192</v>
      </c>
      <c r="W297" s="682">
        <f t="shared" si="169"/>
        <v>17</v>
      </c>
      <c r="X297" s="683">
        <f t="shared" si="170"/>
        <v>4212832.05</v>
      </c>
      <c r="Y297" s="684">
        <f t="shared" si="123"/>
        <v>2.9199999999999999E-3</v>
      </c>
      <c r="Z297" s="684">
        <f>IF($D297=$C$1,VLOOKUP($T297,Male_Annuity_Tables,MATCH($W297+2,'Mortality Tables'!$DS$1:$HT$1,0),FALSE),VLOOKUP($T297,Fe_Annuity_Tables,MATCH($W297+2,'Mortality Tables'!$M$1:$DN$1,0),FALSE))</f>
        <v>0.13071484565521979</v>
      </c>
      <c r="AA297" s="664"/>
      <c r="AB297" s="685">
        <f t="shared" si="183"/>
        <v>1406113.2977500001</v>
      </c>
      <c r="AC297" s="685">
        <f t="shared" si="183"/>
        <v>1477754.7702703625</v>
      </c>
      <c r="AD297" s="685">
        <f t="shared" si="183"/>
        <v>1553046.3758156376</v>
      </c>
      <c r="AE297" s="685">
        <f t="shared" si="183"/>
        <v>1632174.0886634444</v>
      </c>
      <c r="AF297" s="685">
        <f t="shared" si="183"/>
        <v>1715333.3584808467</v>
      </c>
      <c r="AG297" s="685">
        <f t="shared" si="183"/>
        <v>1802729.5930954462</v>
      </c>
      <c r="AH297" s="685">
        <f t="shared" si="183"/>
        <v>1894578.6658636592</v>
      </c>
      <c r="AI297" s="685">
        <f t="shared" si="183"/>
        <v>1991107.4488894127</v>
      </c>
      <c r="AJ297" s="685">
        <f t="shared" si="183"/>
        <v>2092554.3734103285</v>
      </c>
      <c r="AK297" s="685">
        <f t="shared" si="183"/>
        <v>2199170.0187355848</v>
      </c>
      <c r="AL297" s="685">
        <f t="shared" si="183"/>
        <v>2311217.7311901627</v>
      </c>
      <c r="AM297" s="685">
        <f t="shared" si="183"/>
        <v>2428974.2745943018</v>
      </c>
      <c r="AN297" s="685">
        <f t="shared" si="183"/>
        <v>2552730.513884881</v>
      </c>
      <c r="AO297" s="685">
        <f t="shared" si="183"/>
        <v>2682792.1335673165</v>
      </c>
      <c r="AP297" s="685">
        <f t="shared" si="183"/>
        <v>2819480.3927725712</v>
      </c>
      <c r="AQ297" s="685">
        <f t="shared" si="183"/>
        <v>2963132.9187843334</v>
      </c>
      <c r="AR297" s="685">
        <f t="shared" si="182"/>
        <v>3114104.5409963955</v>
      </c>
      <c r="AS297" s="685" t="str">
        <f t="shared" si="182"/>
        <v/>
      </c>
      <c r="AT297" s="685" t="str">
        <f t="shared" si="182"/>
        <v/>
      </c>
      <c r="AU297" s="685" t="str">
        <f t="shared" si="182"/>
        <v/>
      </c>
      <c r="AV297" s="685" t="str">
        <f t="shared" si="178"/>
        <v/>
      </c>
      <c r="AW297" s="685" t="str">
        <f t="shared" si="178"/>
        <v/>
      </c>
      <c r="AX297" s="685" t="str">
        <f t="shared" si="178"/>
        <v/>
      </c>
      <c r="AY297" s="685" t="str">
        <f t="shared" si="178"/>
        <v/>
      </c>
      <c r="AZ297" s="685" t="str">
        <f t="shared" si="178"/>
        <v/>
      </c>
      <c r="BA297" s="685" t="str">
        <f t="shared" si="178"/>
        <v/>
      </c>
      <c r="BB297" s="685" t="str">
        <f t="shared" si="178"/>
        <v/>
      </c>
      <c r="BC297" s="685" t="str">
        <f t="shared" si="178"/>
        <v/>
      </c>
      <c r="BD297" s="685" t="str">
        <f t="shared" si="178"/>
        <v/>
      </c>
      <c r="BE297" s="685" t="str">
        <f t="shared" si="178"/>
        <v/>
      </c>
      <c r="BF297" s="685" t="str">
        <f t="shared" si="178"/>
        <v/>
      </c>
      <c r="BG297" s="685" t="str">
        <f t="shared" si="181"/>
        <v/>
      </c>
      <c r="BH297" s="685" t="str">
        <f t="shared" si="181"/>
        <v/>
      </c>
      <c r="BI297" s="685" t="str">
        <f t="shared" si="177"/>
        <v/>
      </c>
      <c r="BJ297" s="685" t="str">
        <f t="shared" si="177"/>
        <v/>
      </c>
      <c r="BK297" s="685" t="str">
        <f t="shared" si="177"/>
        <v/>
      </c>
      <c r="BL297" s="685" t="str">
        <f t="shared" si="177"/>
        <v/>
      </c>
      <c r="BM297" s="685" t="str">
        <f t="shared" si="177"/>
        <v/>
      </c>
      <c r="BN297" s="685" t="str">
        <f t="shared" si="177"/>
        <v/>
      </c>
      <c r="BO297" s="685" t="str">
        <f t="shared" si="180"/>
        <v/>
      </c>
      <c r="BP297" s="685" t="str">
        <f t="shared" si="180"/>
        <v/>
      </c>
      <c r="BQ297" s="685" t="str">
        <f t="shared" si="180"/>
        <v/>
      </c>
      <c r="BR297" s="529"/>
      <c r="BS297" s="685">
        <f>IFERROR(($L297+AB297*Contr_Rate)*(1+Inv_Return)*IF($D297=$C$1,VLOOKUP($T297,Male_Annuity_Tables,MATCH($BS$3+3,'Mortality Tables'!$N$1:$DN$1,0),FALSE),VLOOKUP($T297,Fe_Annuity_Tables,MATCH(BS$3+3,'Mortality Tables'!$N$1:$DN$1,0),FALSE)),"")</f>
        <v>583227.64441115537</v>
      </c>
      <c r="BT297" s="685">
        <f>IFERROR(($BS297+AC297*Contr_Rate)*(1+Inv_Return)*IF($D297=$C$1,VLOOKUP($T297,Male_Annuity_Tables,MATCH($BS$3+3,'Mortality Tables'!$N$1:$DN$1,0),FALSE),VLOOKUP($T297,Fe_Annuity_Tables,MATCH(BT$3+3,'Mortality Tables'!$N$1:$DN$1,0),FALSE)),"")</f>
        <v>894074.25659489329</v>
      </c>
      <c r="BU297" s="685">
        <f>IFERROR((BT297+AD297*Contr_Rate)*(1+Inv_Return)*IF($D297=$C$1,VLOOKUP($T297,Male_Annuity_Tables,MATCH($BS$3+3,'Mortality Tables'!$N$1:$DN$1,0),FALSE),VLOOKUP($T297,Fe_Annuity_Tables,MATCH(BU$3+3,'Mortality Tables'!$N$1:$DN$1,0),FALSE)),"")</f>
        <v>1184477.7011839957</v>
      </c>
      <c r="BV297" s="685">
        <f>IFERROR((BU297+AE297*Contr_Rate)*(1+Inv_Return)*IF($D297=$C$1,VLOOKUP($T297,Male_Annuity_Tables,MATCH($BS$3+3,'Mortality Tables'!$N$1:$DN$1,0),FALSE),VLOOKUP($T297,Fe_Annuity_Tables,MATCH(BV$3+3,'Mortality Tables'!$N$1:$DN$1,0),FALSE)),"")</f>
        <v>1458078.5429234344</v>
      </c>
      <c r="BW297" s="685">
        <f>IFERROR((BV297+AF297*Contr_Rate)*(1+Inv_Return)*IF($D297=$C$1,VLOOKUP($T297,Male_Annuity_Tables,MATCH($BS$3+3,'Mortality Tables'!$N$1:$DN$1,0),FALSE),VLOOKUP($T297,Fe_Annuity_Tables,MATCH(BW$3+3,'Mortality Tables'!$N$1:$DN$1,0),FALSE)),"")</f>
        <v>1718098.5888778744</v>
      </c>
      <c r="BX297" s="685">
        <f>IFERROR((BW297+AG297*Contr_Rate)*(1+Inv_Return)*IF($D297=$C$1,VLOOKUP($T297,Male_Annuity_Tables,MATCH($BS$3+3,'Mortality Tables'!$N$1:$DN$1,0),FALSE),VLOOKUP($T297,Fe_Annuity_Tables,MATCH(BX$3+3,'Mortality Tables'!$N$1:$DN$1,0),FALSE)),"")</f>
        <v>1967397.5322495981</v>
      </c>
      <c r="BY297" s="685">
        <f>IFERROR((BX297+AH297*Contr_Rate)*(1+Inv_Return)*IF($D297=$C$1,VLOOKUP($T297,Male_Annuity_Tables,MATCH($BS$3+3,'Mortality Tables'!$N$1:$DN$1,0),FALSE),VLOOKUP($T297,Fe_Annuity_Tables,MATCH(BY$3+3,'Mortality Tables'!$N$1:$DN$1,0),FALSE)),"")</f>
        <v>2208522.4187126132</v>
      </c>
      <c r="BZ297" s="685">
        <f>IFERROR((BY297+AI297*Contr_Rate)*(1+Inv_Return)*IF($D297=$C$1,VLOOKUP($T297,Male_Annuity_Tables,MATCH($BS$3+3,'Mortality Tables'!$N$1:$DN$1,0),FALSE),VLOOKUP($T297,Fe_Annuity_Tables,MATCH(BZ$3+3,'Mortality Tables'!$N$1:$DN$1,0),FALSE)),"")</f>
        <v>2443750.8682926139</v>
      </c>
      <c r="CA297" s="685">
        <f>IFERROR((BZ297+AJ297*Contr_Rate)*(1+Inv_Return)*IF($D297=$C$1,VLOOKUP($T297,Male_Annuity_Tables,MATCH($BS$3+3,'Mortality Tables'!$N$1:$DN$1,0),FALSE),VLOOKUP($T297,Fe_Annuity_Tables,MATCH(CA$3+3,'Mortality Tables'!$N$1:$DN$1,0),FALSE)),"")</f>
        <v>2675128.8657563832</v>
      </c>
      <c r="CB297" s="685">
        <f>IFERROR((CA297+AK297*Contr_Rate)*(1+Inv_Return)*IF($D297=$C$1,VLOOKUP($T297,Male_Annuity_Tables,MATCH($BS$3+3,'Mortality Tables'!$N$1:$DN$1,0),FALSE),VLOOKUP($T297,Fe_Annuity_Tables,MATCH(CB$3+3,'Mortality Tables'!$N$1:$DN$1,0),FALSE)),"")</f>
        <v>2904503.8279205444</v>
      </c>
      <c r="CC297" s="685">
        <f>IFERROR((CB297+AL297*Contr_Rate)*(1+Inv_Return)*IF($D297=$C$1,VLOOKUP($T297,Male_Annuity_Tables,MATCH($BS$3+3,'Mortality Tables'!$N$1:$DN$1,0),FALSE),VLOOKUP($T297,Fe_Annuity_Tables,MATCH(CC$3+3,'Mortality Tables'!$N$1:$DN$1,0),FALSE)),"")</f>
        <v>3133553.5652472866</v>
      </c>
      <c r="CD297" s="685">
        <f>IFERROR((CC297+AM297*Contr_Rate)*(1+Inv_Return)*IF($D297=$C$1,VLOOKUP($T297,Male_Annuity_Tables,MATCH($BS$3+3,'Mortality Tables'!$N$1:$DN$1,0),FALSE),VLOOKUP($T297,Fe_Annuity_Tables,MATCH(CD$3+3,'Mortality Tables'!$N$1:$DN$1,0),FALSE)),"")</f>
        <v>3363811.6758210398</v>
      </c>
      <c r="CE297" s="685">
        <f>IFERROR((CD297+AN297*Contr_Rate)*(1+Inv_Return)*IF($D297=$C$1,VLOOKUP($T297,Male_Annuity_Tables,MATCH($BS$3+3,'Mortality Tables'!$N$1:$DN$1,0),FALSE),VLOOKUP($T297,Fe_Annuity_Tables,MATCH(CE$3+3,'Mortality Tables'!$N$1:$DN$1,0),FALSE)),"")</f>
        <v>3596689.8407772761</v>
      </c>
      <c r="CF297" s="685">
        <f>IFERROR((CE297+AO297*Contr_Rate)*(1+Inv_Return)*IF($D297=$C$1,VLOOKUP($T297,Male_Annuity_Tables,MATCH($BS$3+3,'Mortality Tables'!$N$1:$DN$1,0),FALSE),VLOOKUP($T297,Fe_Annuity_Tables,MATCH(CF$3+3,'Mortality Tables'!$N$1:$DN$1,0),FALSE)),"")</f>
        <v>3833497.4301608056</v>
      </c>
      <c r="CG297" s="685">
        <f>IFERROR((CF297+AP297*Contr_Rate)*(1+Inv_Return)*IF($D297=$C$1,VLOOKUP($T297,Male_Annuity_Tables,MATCH($BS$3+3,'Mortality Tables'!$N$1:$DN$1,0),FALSE),VLOOKUP($T297,Fe_Annuity_Tables,MATCH(CG$3+3,'Mortality Tables'!$N$1:$DN$1,0),FALSE)),"")</f>
        <v>4075458.7758748685</v>
      </c>
      <c r="CH297" s="685">
        <f>IFERROR((CG297+AQ297*Contr_Rate)*(1+Inv_Return)*IF($D297=$C$1,VLOOKUP($T297,Male_Annuity_Tables,MATCH($BS$3+3,'Mortality Tables'!$N$1:$DN$1,0),FALSE),VLOOKUP($T297,Fe_Annuity_Tables,MATCH(CH$3+3,'Mortality Tables'!$N$1:$DN$1,0),FALSE)),"")</f>
        <v>4323728.4228414642</v>
      </c>
      <c r="CI297" s="685">
        <f>IFERROR((CH297+AR297*Contr_Rate)*(1+Inv_Return)*IF($D297=$C$1,VLOOKUP($T297,Male_Annuity_Tables,MATCH($BS$3+3,'Mortality Tables'!$N$1:$DN$1,0),FALSE),VLOOKUP($T297,Fe_Annuity_Tables,MATCH(CI$3+3,'Mortality Tables'!$N$1:$DN$1,0),FALSE)),"")</f>
        <v>4579404.6298544537</v>
      </c>
      <c r="CJ297" s="685" t="str">
        <f>IFERROR((CI297+AS297*Contr_Rate)*(1+Inv_Return)*IF($D297=$C$1,VLOOKUP($T297,Male_Annuity_Tables,MATCH($BS$3+3,'Mortality Tables'!$N$1:$DN$1,0),FALSE),VLOOKUP($T297,Fe_Annuity_Tables,MATCH(CJ$3+3,'Mortality Tables'!$N$1:$DN$1,0),FALSE)),"")</f>
        <v/>
      </c>
      <c r="CK297" s="685" t="str">
        <f>IFERROR((CJ297+AT297*Contr_Rate)*(1+Inv_Return)*IF($D297=$C$1,VLOOKUP($T297,Male_Annuity_Tables,MATCH($BS$3+3,'Mortality Tables'!$N$1:$DN$1,0),FALSE),VLOOKUP($T297,Fe_Annuity_Tables,MATCH(CK$3+3,'Mortality Tables'!$N$1:$DN$1,0),FALSE)),"")</f>
        <v/>
      </c>
      <c r="CL297" s="685" t="str">
        <f>IFERROR((CK297+AU297*Contr_Rate)*(1+Inv_Return)*IF($D297=$C$1,VLOOKUP($T297,Male_Annuity_Tables,MATCH($BS$3+3,'Mortality Tables'!$N$1:$DN$1,0),FALSE),VLOOKUP($T297,Fe_Annuity_Tables,MATCH(CL$3+3,'Mortality Tables'!$N$1:$DN$1,0),FALSE)),"")</f>
        <v/>
      </c>
      <c r="CM297" s="685" t="str">
        <f>IFERROR((CL297+AV297*Contr_Rate)*(1+Inv_Return)*IF($D297=$C$1,VLOOKUP($T297,Male_Annuity_Tables,MATCH($BS$3+3,'Mortality Tables'!$N$1:$DN$1,0),FALSE),VLOOKUP($T297,Fe_Annuity_Tables,MATCH(CM$3+3,'Mortality Tables'!$N$1:$DN$1,0),FALSE)),"")</f>
        <v/>
      </c>
      <c r="CN297" s="685" t="str">
        <f>IFERROR((CM297+AW297*Contr_Rate)*(1+Inv_Return)*IF($D297=$C$1,VLOOKUP($T297,Male_Annuity_Tables,MATCH($BS$3+3,'Mortality Tables'!$N$1:$DN$1,0),FALSE),VLOOKUP($T297,Fe_Annuity_Tables,MATCH(CN$3+3,'Mortality Tables'!$N$1:$DN$1,0),FALSE)),"")</f>
        <v/>
      </c>
      <c r="CO297" s="685" t="str">
        <f>IFERROR((CN297+AX297*Contr_Rate)*(1+Inv_Return)*IF($D297=$C$1,VLOOKUP($T297,Male_Annuity_Tables,MATCH($BS$3+3,'Mortality Tables'!$N$1:$DN$1,0),FALSE),VLOOKUP($T297,Fe_Annuity_Tables,MATCH(CO$3+3,'Mortality Tables'!$N$1:$DN$1,0),FALSE)),"")</f>
        <v/>
      </c>
      <c r="CP297" s="685" t="str">
        <f>IFERROR((CO297+AY297*Contr_Rate)*(1+Inv_Return)*IF($D297=$C$1,VLOOKUP($T297,Male_Annuity_Tables,MATCH($BS$3+3,'Mortality Tables'!$N$1:$DN$1,0),FALSE),VLOOKUP($T297,Fe_Annuity_Tables,MATCH(CP$3+3,'Mortality Tables'!$N$1:$DN$1,0),FALSE)),"")</f>
        <v/>
      </c>
      <c r="CQ297" s="685" t="str">
        <f>IFERROR((CP297+AZ297*Contr_Rate)*(1+Inv_Return)*IF($D297=$C$1,VLOOKUP($T297,Male_Annuity_Tables,MATCH($BS$3+3,'Mortality Tables'!$N$1:$DN$1,0),FALSE),VLOOKUP($T297,Fe_Annuity_Tables,MATCH(CQ$3+3,'Mortality Tables'!$N$1:$DN$1,0),FALSE)),"")</f>
        <v/>
      </c>
      <c r="CR297" s="685" t="str">
        <f>IFERROR((CQ297+BA297*Contr_Rate)*(1+Inv_Return)*IF($D297=$C$1,VLOOKUP($T297,Male_Annuity_Tables,MATCH($BS$3+3,'Mortality Tables'!$N$1:$DN$1,0),FALSE),VLOOKUP($T297,Fe_Annuity_Tables,MATCH(CR$3+3,'Mortality Tables'!$N$1:$DN$1,0),FALSE)),"")</f>
        <v/>
      </c>
      <c r="CS297" s="685" t="str">
        <f>IFERROR((CR297+BB297*Contr_Rate)*(1+Inv_Return)*IF($D297=$C$1,VLOOKUP($T297,Male_Annuity_Tables,MATCH($BS$3+3,'Mortality Tables'!$N$1:$DN$1,0),FALSE),VLOOKUP($T297,Fe_Annuity_Tables,MATCH(CS$3+3,'Mortality Tables'!$N$1:$DN$1,0),FALSE)),"")</f>
        <v/>
      </c>
      <c r="CT297" s="685" t="str">
        <f>IFERROR((CS297+BC297*Contr_Rate)*(1+Inv_Return)*IF($D297=$C$1,VLOOKUP($T297,Male_Annuity_Tables,MATCH($BS$3+3,'Mortality Tables'!$N$1:$DN$1,0),FALSE),VLOOKUP($T297,Fe_Annuity_Tables,MATCH(CT$3+3,'Mortality Tables'!$N$1:$DN$1,0),FALSE)),"")</f>
        <v/>
      </c>
      <c r="CU297" s="685" t="str">
        <f>IFERROR((CT297+BD297*Contr_Rate)*(1+Inv_Return)*IF($D297=$C$1,VLOOKUP($T297,Male_Annuity_Tables,MATCH($BS$3+3,'Mortality Tables'!$N$1:$DN$1,0),FALSE),VLOOKUP($T297,Fe_Annuity_Tables,MATCH(CU$3+3,'Mortality Tables'!$N$1:$DN$1,0),FALSE)),"")</f>
        <v/>
      </c>
      <c r="CV297" s="685" t="str">
        <f>IFERROR((CU297+BE297*Contr_Rate)*(1+Inv_Return)*IF($D297=$C$1,VLOOKUP($T297,Male_Annuity_Tables,MATCH($BS$3+3,'Mortality Tables'!$N$1:$DN$1,0),FALSE),VLOOKUP($T297,Fe_Annuity_Tables,MATCH(CV$3+3,'Mortality Tables'!$N$1:$DN$1,0),FALSE)),"")</f>
        <v/>
      </c>
      <c r="CW297" s="685" t="str">
        <f>IFERROR((CV297+BF297*Contr_Rate)*(1+Inv_Return)*IF($D297=$C$1,VLOOKUP($T297,Male_Annuity_Tables,MATCH($BS$3+3,'Mortality Tables'!$N$1:$DN$1,0),FALSE),VLOOKUP($T297,Fe_Annuity_Tables,MATCH(CW$3+3,'Mortality Tables'!$N$1:$DN$1,0),FALSE)),"")</f>
        <v/>
      </c>
      <c r="CX297" s="685" t="str">
        <f>IFERROR((CW297+BG297*Contr_Rate)*(1+Inv_Return)*IF($D297=$C$1,VLOOKUP($T297,Male_Annuity_Tables,MATCH($BS$3+3,'Mortality Tables'!$N$1:$DN$1,0),FALSE),VLOOKUP($T297,Fe_Annuity_Tables,MATCH(CX$3+3,'Mortality Tables'!$N$1:$DN$1,0),FALSE)),"")</f>
        <v/>
      </c>
      <c r="CY297" s="685" t="str">
        <f>IFERROR((CX297+BH297*Contr_Rate)*(1+Inv_Return)*IF($D297=$C$1,VLOOKUP($T297,Male_Annuity_Tables,MATCH($BS$3+3,'Mortality Tables'!$N$1:$DN$1,0),FALSE),VLOOKUP($T297,Fe_Annuity_Tables,MATCH(CY$3+3,'Mortality Tables'!$N$1:$DN$1,0),FALSE)),"")</f>
        <v/>
      </c>
      <c r="CZ297" s="685" t="str">
        <f>IFERROR((CY297+BI297*Contr_Rate)*(1+Inv_Return)*IF($D297=$C$1,VLOOKUP($T297,Male_Annuity_Tables,MATCH($BS$3+3,'Mortality Tables'!$N$1:$DN$1,0),FALSE),VLOOKUP($T297,Fe_Annuity_Tables,MATCH(CZ$3+3,'Mortality Tables'!$N$1:$DN$1,0),FALSE)),"")</f>
        <v/>
      </c>
      <c r="DA297" s="685" t="str">
        <f>IFERROR((CZ297+BJ297*Contr_Rate)*(1+Inv_Return)*IF($D297=$C$1,VLOOKUP($T297,Male_Annuity_Tables,MATCH($BS$3+3,'Mortality Tables'!$N$1:$DN$1,0),FALSE),VLOOKUP($T297,Fe_Annuity_Tables,MATCH(DA$3+3,'Mortality Tables'!$N$1:$DN$1,0),FALSE)),"")</f>
        <v/>
      </c>
      <c r="DB297" s="685" t="str">
        <f>IFERROR((DA297+BK297*Contr_Rate)*(1+Inv_Return)*IF($D297=$C$1,VLOOKUP($T297,Male_Annuity_Tables,MATCH($BS$3+3,'Mortality Tables'!$N$1:$DN$1,0),FALSE),VLOOKUP($T297,Fe_Annuity_Tables,MATCH(DB$3+3,'Mortality Tables'!$N$1:$DN$1,0),FALSE)),"")</f>
        <v/>
      </c>
      <c r="DC297" s="685" t="str">
        <f>IFERROR((DB297+BL297*Contr_Rate)*(1+Inv_Return)*IF($D297=$C$1,VLOOKUP($T297,Male_Annuity_Tables,MATCH($BS$3+3,'Mortality Tables'!$N$1:$DN$1,0),FALSE),VLOOKUP($T297,Fe_Annuity_Tables,MATCH(DC$3+3,'Mortality Tables'!$N$1:$DN$1,0),FALSE)),"")</f>
        <v/>
      </c>
      <c r="DD297" s="685" t="str">
        <f>IFERROR((DC297+BM297*Contr_Rate)*(1+Inv_Return)*IF($D297=$C$1,VLOOKUP($T297,Male_Annuity_Tables,MATCH($BS$3+3,'Mortality Tables'!$N$1:$DN$1,0),FALSE),VLOOKUP($T297,Fe_Annuity_Tables,MATCH(DD$3+3,'Mortality Tables'!$N$1:$DN$1,0),FALSE)),"")</f>
        <v/>
      </c>
      <c r="DE297" s="685" t="str">
        <f>IFERROR((DD297+BN297*Contr_Rate)*(1+Inv_Return)*IF($D297=$C$1,VLOOKUP($T297,Male_Annuity_Tables,MATCH($BS$3+3,'Mortality Tables'!$N$1:$DN$1,0),FALSE),VLOOKUP($T297,Fe_Annuity_Tables,MATCH(DE$3+3,'Mortality Tables'!$N$1:$DN$1,0),FALSE)),"")</f>
        <v/>
      </c>
      <c r="DF297" s="685" t="str">
        <f>IFERROR((DE297+BO297*Contr_Rate)*(1+Inv_Return)*IF($D297=$C$1,VLOOKUP($T297,Male_Annuity_Tables,MATCH($BS$3+3,'Mortality Tables'!$N$1:$DN$1,0),FALSE),VLOOKUP($T297,Fe_Annuity_Tables,MATCH(DF$3+3,'Mortality Tables'!$N$1:$DN$1,0),FALSE)),"")</f>
        <v/>
      </c>
      <c r="DG297" s="685" t="str">
        <f>IFERROR((DF297+BP297*Contr_Rate)*(1+Inv_Return)*IF($D297=$C$1,VLOOKUP($T297,Male_Annuity_Tables,MATCH($BS$3+3,'Mortality Tables'!$N$1:$DN$1,0),FALSE),VLOOKUP($T297,Fe_Annuity_Tables,MATCH(DG$3+3,'Mortality Tables'!$N$1:$DN$1,0),FALSE)),"")</f>
        <v/>
      </c>
      <c r="DH297" s="685" t="str">
        <f>IFERROR((DG297+BQ297*Contr_Rate)*(1+Inv_Return)*IF($D297=$C$1,VLOOKUP($T297,Male_Annuity_Tables,MATCH($BS$3+3,'Mortality Tables'!$N$1:$DN$1,0),FALSE),VLOOKUP($T297,Fe_Annuity_Tables,MATCH(DH$3+3,'Mortality Tables'!$N$1:$DN$1,0),FALSE)),"")</f>
        <v/>
      </c>
      <c r="DJ297" s="686">
        <f t="shared" si="171"/>
        <v>4579404.6298544537</v>
      </c>
      <c r="DK297" s="680">
        <f t="shared" si="60"/>
        <v>8.0909277508679907</v>
      </c>
      <c r="DL297" s="686">
        <f t="shared" si="172"/>
        <v>379214.99196100584</v>
      </c>
      <c r="DM297" s="686">
        <f t="shared" si="132"/>
        <v>3114104.5409963955</v>
      </c>
      <c r="DN297" s="687">
        <f t="shared" si="173"/>
        <v>0.1217733659768761</v>
      </c>
      <c r="DP297" s="688">
        <f t="shared" si="174"/>
        <v>88931.717675101798</v>
      </c>
      <c r="DQ297" s="688">
        <f t="shared" si="175"/>
        <v>136535.42083599104</v>
      </c>
      <c r="DR297" s="688">
        <f t="shared" si="176"/>
        <v>181185.40827816166</v>
      </c>
    </row>
    <row r="298" spans="1:122" s="657" customFormat="1" ht="14.5">
      <c r="A298" s="675" t="s">
        <v>1664</v>
      </c>
      <c r="B298" s="675" t="s">
        <v>1665</v>
      </c>
      <c r="C298" s="675" t="s">
        <v>541</v>
      </c>
      <c r="D298" s="675" t="s">
        <v>61</v>
      </c>
      <c r="E298" s="676">
        <v>34228</v>
      </c>
      <c r="F298" s="677">
        <v>41408</v>
      </c>
      <c r="G298" s="677">
        <v>43812</v>
      </c>
      <c r="H298" s="678">
        <v>2666295</v>
      </c>
      <c r="I298" s="678">
        <v>148273.84</v>
      </c>
      <c r="J298" s="678">
        <v>243802.56</v>
      </c>
      <c r="K298" s="678">
        <v>14097.06</v>
      </c>
      <c r="L298" s="678">
        <v>406173.46</v>
      </c>
      <c r="M298" s="679">
        <f>IF(COUNTIF($A$4:A298,A298)=1,0,1)</f>
        <v>0</v>
      </c>
      <c r="N298" s="680" t="str">
        <f t="shared" si="165"/>
        <v>Okay</v>
      </c>
      <c r="O298" s="680" t="str">
        <f t="shared" si="166"/>
        <v>TRUE</v>
      </c>
      <c r="P298" s="680" t="b">
        <f t="shared" si="167"/>
        <v>1</v>
      </c>
      <c r="Q298" s="680" t="b">
        <f t="shared" si="76"/>
        <v>1</v>
      </c>
      <c r="R298" s="680" t="b">
        <f t="shared" si="77"/>
        <v>1</v>
      </c>
      <c r="S298" s="681">
        <f t="shared" si="168"/>
        <v>19.671232876712327</v>
      </c>
      <c r="T298" s="682">
        <f t="shared" si="78"/>
        <v>31</v>
      </c>
      <c r="U298" s="682">
        <f t="shared" si="161"/>
        <v>26</v>
      </c>
      <c r="V298" s="682">
        <f t="shared" si="79"/>
        <v>5.0520547945205481</v>
      </c>
      <c r="W298" s="682">
        <f t="shared" si="169"/>
        <v>29</v>
      </c>
      <c r="X298" s="683">
        <f t="shared" si="170"/>
        <v>11779030.34</v>
      </c>
      <c r="Y298" s="684">
        <f t="shared" si="123"/>
        <v>1.4300000000000001E-3</v>
      </c>
      <c r="Z298" s="684">
        <f>IF($D298=$C$1,VLOOKUP($T298,Male_Annuity_Tables,MATCH($W298+2,'Mortality Tables'!$DS$1:$HT$1,0),FALSE),VLOOKUP($T298,Fe_Annuity_Tables,MATCH($W298+2,'Mortality Tables'!$M$1:$DN$1,0),FALSE))</f>
        <v>1.0529348681165712E-2</v>
      </c>
      <c r="AA298" s="664"/>
      <c r="AB298" s="685">
        <f t="shared" si="183"/>
        <v>2802142.73025</v>
      </c>
      <c r="AC298" s="685">
        <f t="shared" si="183"/>
        <v>2944911.9023562376</v>
      </c>
      <c r="AD298" s="685">
        <f t="shared" si="183"/>
        <v>3094955.1637812881</v>
      </c>
      <c r="AE298" s="685">
        <f t="shared" si="183"/>
        <v>3252643.1293759448</v>
      </c>
      <c r="AF298" s="685">
        <f t="shared" si="183"/>
        <v>3418365.2968176492</v>
      </c>
      <c r="AG298" s="685">
        <f t="shared" si="183"/>
        <v>3592531.008690509</v>
      </c>
      <c r="AH298" s="685">
        <f t="shared" si="183"/>
        <v>3775570.4635832901</v>
      </c>
      <c r="AI298" s="685">
        <f t="shared" si="183"/>
        <v>3967935.7787028588</v>
      </c>
      <c r="AJ298" s="685">
        <f t="shared" si="183"/>
        <v>4170102.1066277702</v>
      </c>
      <c r="AK298" s="685">
        <f t="shared" si="183"/>
        <v>4382568.8089604545</v>
      </c>
      <c r="AL298" s="685">
        <f t="shared" si="183"/>
        <v>4605860.6897769896</v>
      </c>
      <c r="AM298" s="685">
        <f t="shared" si="183"/>
        <v>4840529.2919211276</v>
      </c>
      <c r="AN298" s="685">
        <f t="shared" si="183"/>
        <v>5087154.2593445089</v>
      </c>
      <c r="AO298" s="685">
        <f t="shared" si="183"/>
        <v>5346344.7688581124</v>
      </c>
      <c r="AP298" s="685">
        <f t="shared" si="183"/>
        <v>5618741.0348314336</v>
      </c>
      <c r="AQ298" s="685">
        <f t="shared" si="183"/>
        <v>5905015.8905560952</v>
      </c>
      <c r="AR298" s="685">
        <f t="shared" si="182"/>
        <v>6205876.4501799289</v>
      </c>
      <c r="AS298" s="685">
        <f t="shared" si="182"/>
        <v>6522065.8553165961</v>
      </c>
      <c r="AT298" s="685">
        <f t="shared" si="182"/>
        <v>6854365.1106449766</v>
      </c>
      <c r="AU298" s="685">
        <f t="shared" si="182"/>
        <v>7203595.0130323386</v>
      </c>
      <c r="AV298" s="685">
        <f t="shared" si="178"/>
        <v>7570618.1789463358</v>
      </c>
      <c r="AW298" s="685">
        <f t="shared" si="178"/>
        <v>7956341.1751636537</v>
      </c>
      <c r="AX298" s="685">
        <f t="shared" si="178"/>
        <v>8361716.7580382405</v>
      </c>
      <c r="AY298" s="685">
        <f t="shared" si="178"/>
        <v>8787746.2268602904</v>
      </c>
      <c r="AZ298" s="685">
        <f t="shared" si="178"/>
        <v>9235481.8971188217</v>
      </c>
      <c r="BA298" s="685">
        <f t="shared" si="178"/>
        <v>9706029.6997770257</v>
      </c>
      <c r="BB298" s="685">
        <f t="shared" si="178"/>
        <v>10200551.912980665</v>
      </c>
      <c r="BC298" s="685">
        <f t="shared" si="178"/>
        <v>10720270.032947032</v>
      </c>
      <c r="BD298" s="685">
        <f t="shared" si="178"/>
        <v>11266467.791125679</v>
      </c>
      <c r="BE298" s="685" t="str">
        <f t="shared" si="178"/>
        <v/>
      </c>
      <c r="BF298" s="685" t="str">
        <f t="shared" si="178"/>
        <v/>
      </c>
      <c r="BG298" s="685" t="str">
        <f t="shared" si="181"/>
        <v/>
      </c>
      <c r="BH298" s="685" t="str">
        <f t="shared" si="181"/>
        <v/>
      </c>
      <c r="BI298" s="685" t="str">
        <f t="shared" si="177"/>
        <v/>
      </c>
      <c r="BJ298" s="685" t="str">
        <f t="shared" si="177"/>
        <v/>
      </c>
      <c r="BK298" s="685" t="str">
        <f t="shared" si="177"/>
        <v/>
      </c>
      <c r="BL298" s="685" t="str">
        <f t="shared" si="177"/>
        <v/>
      </c>
      <c r="BM298" s="685" t="str">
        <f t="shared" si="177"/>
        <v/>
      </c>
      <c r="BN298" s="685" t="str">
        <f t="shared" si="177"/>
        <v/>
      </c>
      <c r="BO298" s="685" t="str">
        <f t="shared" si="180"/>
        <v/>
      </c>
      <c r="BP298" s="685" t="str">
        <f t="shared" si="180"/>
        <v/>
      </c>
      <c r="BQ298" s="685" t="str">
        <f t="shared" si="180"/>
        <v/>
      </c>
      <c r="BR298" s="529"/>
      <c r="BS298" s="685">
        <f>IFERROR(($L298+AB298*Contr_Rate)*(1+Inv_Return)*IF($D298=$C$1,VLOOKUP($T298,Male_Annuity_Tables,MATCH($BS$3+3,'Mortality Tables'!$N$1:$DN$1,0),FALSE),VLOOKUP($T298,Fe_Annuity_Tables,MATCH(BS$3+3,'Mortality Tables'!$N$1:$DN$1,0),FALSE)),"")</f>
        <v>1023561.1497099616</v>
      </c>
      <c r="BT298" s="685">
        <f>IFERROR(($BS298+AC298*Contr_Rate)*(1+Inv_Return)*IF($D298=$C$1,VLOOKUP($T298,Male_Annuity_Tables,MATCH($BS$3+3,'Mortality Tables'!$N$1:$DN$1,0),FALSE),VLOOKUP($T298,Fe_Annuity_Tables,MATCH(BT$3+3,'Mortality Tables'!$N$1:$DN$1,0),FALSE)),"")</f>
        <v>1565560.7676335543</v>
      </c>
      <c r="BU298" s="685">
        <f>IFERROR((BT298+AD298*Contr_Rate)*(1+Inv_Return)*IF($D298=$C$1,VLOOKUP($T298,Male_Annuity_Tables,MATCH($BS$3+3,'Mortality Tables'!$N$1:$DN$1,0),FALSE),VLOOKUP($T298,Fe_Annuity_Tables,MATCH(BU$3+3,'Mortality Tables'!$N$1:$DN$1,0),FALSE)),"")</f>
        <v>2047462.7912910646</v>
      </c>
      <c r="BV298" s="685">
        <f>IFERROR((BU298+AE298*Contr_Rate)*(1+Inv_Return)*IF($D298=$C$1,VLOOKUP($T298,Male_Annuity_Tables,MATCH($BS$3+3,'Mortality Tables'!$N$1:$DN$1,0),FALSE),VLOOKUP($T298,Fe_Annuity_Tables,MATCH(BV$3+3,'Mortality Tables'!$N$1:$DN$1,0),FALSE)),"")</f>
        <v>2481911.0585146453</v>
      </c>
      <c r="BW298" s="685">
        <f>IFERROR((BV298+AF298*Contr_Rate)*(1+Inv_Return)*IF($D298=$C$1,VLOOKUP($T298,Male_Annuity_Tables,MATCH($BS$3+3,'Mortality Tables'!$N$1:$DN$1,0),FALSE),VLOOKUP($T298,Fe_Annuity_Tables,MATCH(BW$3+3,'Mortality Tables'!$N$1:$DN$1,0),FALSE)),"")</f>
        <v>2879381.3256884473</v>
      </c>
      <c r="BX298" s="685">
        <f>IFERROR((BW298+AG298*Contr_Rate)*(1+Inv_Return)*IF($D298=$C$1,VLOOKUP($T298,Male_Annuity_Tables,MATCH($BS$3+3,'Mortality Tables'!$N$1:$DN$1,0),FALSE),VLOOKUP($T298,Fe_Annuity_Tables,MATCH(BX$3+3,'Mortality Tables'!$N$1:$DN$1,0),FALSE)),"")</f>
        <v>3248574.3722139848</v>
      </c>
      <c r="BY298" s="685">
        <f>IFERROR((BX298+AH298*Contr_Rate)*(1+Inv_Return)*IF($D298=$C$1,VLOOKUP($T298,Male_Annuity_Tables,MATCH($BS$3+3,'Mortality Tables'!$N$1:$DN$1,0),FALSE),VLOOKUP($T298,Fe_Annuity_Tables,MATCH(BY$3+3,'Mortality Tables'!$N$1:$DN$1,0),FALSE)),"")</f>
        <v>3596738.9646400292</v>
      </c>
      <c r="BZ298" s="685">
        <f>IFERROR((BY298+AI298*Contr_Rate)*(1+Inv_Return)*IF($D298=$C$1,VLOOKUP($T298,Male_Annuity_Tables,MATCH($BS$3+3,'Mortality Tables'!$N$1:$DN$1,0),FALSE),VLOOKUP($T298,Fe_Annuity_Tables,MATCH(BZ$3+3,'Mortality Tables'!$N$1:$DN$1,0),FALSE)),"")</f>
        <v>3929937.2524844436</v>
      </c>
      <c r="CA298" s="685">
        <f>IFERROR((BZ298+AJ298*Contr_Rate)*(1+Inv_Return)*IF($D298=$C$1,VLOOKUP($T298,Male_Annuity_Tables,MATCH($BS$3+3,'Mortality Tables'!$N$1:$DN$1,0),FALSE),VLOOKUP($T298,Fe_Annuity_Tables,MATCH(CA$3+3,'Mortality Tables'!$N$1:$DN$1,0),FALSE)),"")</f>
        <v>4253262.91727247</v>
      </c>
      <c r="CB298" s="685">
        <f>IFERROR((CA298+AK298*Contr_Rate)*(1+Inv_Return)*IF($D298=$C$1,VLOOKUP($T298,Male_Annuity_Tables,MATCH($BS$3+3,'Mortality Tables'!$N$1:$DN$1,0),FALSE),VLOOKUP($T298,Fe_Annuity_Tables,MATCH(CB$3+3,'Mortality Tables'!$N$1:$DN$1,0),FALSE)),"")</f>
        <v>4571020.5488214539</v>
      </c>
      <c r="CC298" s="685">
        <f>IFERROR((CB298+AL298*Contr_Rate)*(1+Inv_Return)*IF($D298=$C$1,VLOOKUP($T298,Male_Annuity_Tables,MATCH($BS$3+3,'Mortality Tables'!$N$1:$DN$1,0),FALSE),VLOOKUP($T298,Fe_Annuity_Tables,MATCH(CC$3+3,'Mortality Tables'!$N$1:$DN$1,0),FALSE)),"")</f>
        <v>4886873.2061547358</v>
      </c>
      <c r="CD298" s="685">
        <f>IFERROR((CC298+AM298*Contr_Rate)*(1+Inv_Return)*IF($D298=$C$1,VLOOKUP($T298,Male_Annuity_Tables,MATCH($BS$3+3,'Mortality Tables'!$N$1:$DN$1,0),FALSE),VLOOKUP($T298,Fe_Annuity_Tables,MATCH(CD$3+3,'Mortality Tables'!$N$1:$DN$1,0),FALSE)),"")</f>
        <v>5203963.8753877003</v>
      </c>
      <c r="CE298" s="685">
        <f>IFERROR((CD298+AN298*Contr_Rate)*(1+Inv_Return)*IF($D298=$C$1,VLOOKUP($T298,Male_Annuity_Tables,MATCH($BS$3+3,'Mortality Tables'!$N$1:$DN$1,0),FALSE),VLOOKUP($T298,Fe_Annuity_Tables,MATCH(CE$3+3,'Mortality Tables'!$N$1:$DN$1,0),FALSE)),"")</f>
        <v>5525015.5148644354</v>
      </c>
      <c r="CF298" s="685">
        <f>IFERROR((CE298+AO298*Contr_Rate)*(1+Inv_Return)*IF($D298=$C$1,VLOOKUP($T298,Male_Annuity_Tables,MATCH($BS$3+3,'Mortality Tables'!$N$1:$DN$1,0),FALSE),VLOOKUP($T298,Fe_Annuity_Tables,MATCH(CF$3+3,'Mortality Tables'!$N$1:$DN$1,0),FALSE)),"")</f>
        <v>5852413.5388102047</v>
      </c>
      <c r="CG298" s="685">
        <f>IFERROR((CF298+AP298*Contr_Rate)*(1+Inv_Return)*IF($D298=$C$1,VLOOKUP($T298,Male_Annuity_Tables,MATCH($BS$3+3,'Mortality Tables'!$N$1:$DN$1,0),FALSE),VLOOKUP($T298,Fe_Annuity_Tables,MATCH(CG$3+3,'Mortality Tables'!$N$1:$DN$1,0),FALSE)),"")</f>
        <v>6188273.9020276926</v>
      </c>
      <c r="CH298" s="685">
        <f>IFERROR((CG298+AQ298*Contr_Rate)*(1+Inv_Return)*IF($D298=$C$1,VLOOKUP($T298,Male_Annuity_Tables,MATCH($BS$3+3,'Mortality Tables'!$N$1:$DN$1,0),FALSE),VLOOKUP($T298,Fe_Annuity_Tables,MATCH(CH$3+3,'Mortality Tables'!$N$1:$DN$1,0),FALSE)),"")</f>
        <v>6534499.3827975886</v>
      </c>
      <c r="CI298" s="685">
        <f>IFERROR((CH298+AR298*Contr_Rate)*(1+Inv_Return)*IF($D298=$C$1,VLOOKUP($T298,Male_Annuity_Tables,MATCH($BS$3+3,'Mortality Tables'!$N$1:$DN$1,0),FALSE),VLOOKUP($T298,Fe_Annuity_Tables,MATCH(CI$3+3,'Mortality Tables'!$N$1:$DN$1,0),FALSE)),"")</f>
        <v>6892826.1970580332</v>
      </c>
      <c r="CJ298" s="685">
        <f>IFERROR((CI298+AS298*Contr_Rate)*(1+Inv_Return)*IF($D298=$C$1,VLOOKUP($T298,Male_Annuity_Tables,MATCH($BS$3+3,'Mortality Tables'!$N$1:$DN$1,0),FALSE),VLOOKUP($T298,Fe_Annuity_Tables,MATCH(CJ$3+3,'Mortality Tables'!$N$1:$DN$1,0),FALSE)),"")</f>
        <v>7264862.6959998012</v>
      </c>
      <c r="CK298" s="685">
        <f>IFERROR((CJ298+AT298*Contr_Rate)*(1+Inv_Return)*IF($D298=$C$1,VLOOKUP($T298,Male_Annuity_Tables,MATCH($BS$3+3,'Mortality Tables'!$N$1:$DN$1,0),FALSE),VLOOKUP($T298,Fe_Annuity_Tables,MATCH(CK$3+3,'Mortality Tables'!$N$1:$DN$1,0),FALSE)),"")</f>
        <v>7652121.5865386911</v>
      </c>
      <c r="CL298" s="685">
        <f>IFERROR((CK298+AU298*Contr_Rate)*(1+Inv_Return)*IF($D298=$C$1,VLOOKUP($T298,Male_Annuity_Tables,MATCH($BS$3+3,'Mortality Tables'!$N$1:$DN$1,0),FALSE),VLOOKUP($T298,Fe_Annuity_Tables,MATCH(CL$3+3,'Mortality Tables'!$N$1:$DN$1,0),FALSE)),"")</f>
        <v>8056046.8574929908</v>
      </c>
      <c r="CM298" s="685">
        <f>IFERROR((CL298+AV298*Contr_Rate)*(1+Inv_Return)*IF($D298=$C$1,VLOOKUP($T298,Male_Annuity_Tables,MATCH($BS$3+3,'Mortality Tables'!$N$1:$DN$1,0),FALSE),VLOOKUP($T298,Fe_Annuity_Tables,MATCH(CM$3+3,'Mortality Tables'!$N$1:$DN$1,0),FALSE)),"")</f>
        <v>8478036.3836701494</v>
      </c>
      <c r="CN298" s="685">
        <f>IFERROR((CM298+AW298*Contr_Rate)*(1+Inv_Return)*IF($D298=$C$1,VLOOKUP($T298,Male_Annuity_Tables,MATCH($BS$3+3,'Mortality Tables'!$N$1:$DN$1,0),FALSE),VLOOKUP($T298,Fe_Annuity_Tables,MATCH(CN$3+3,'Mortality Tables'!$N$1:$DN$1,0),FALSE)),"")</f>
        <v>8919461.0072170142</v>
      </c>
      <c r="CO298" s="685">
        <f>IFERROR((CN298+AX298*Contr_Rate)*(1+Inv_Return)*IF($D298=$C$1,VLOOKUP($T298,Male_Annuity_Tables,MATCH($BS$3+3,'Mortality Tables'!$N$1:$DN$1,0),FALSE),VLOOKUP($T298,Fe_Annuity_Tables,MATCH(CO$3+3,'Mortality Tables'!$N$1:$DN$1,0),FALSE)),"")</f>
        <v>9381680.7537516896</v>
      </c>
      <c r="CP298" s="685">
        <f>IFERROR((CO298+AY298*Contr_Rate)*(1+Inv_Return)*IF($D298=$C$1,VLOOKUP($T298,Male_Annuity_Tables,MATCH($BS$3+3,'Mortality Tables'!$N$1:$DN$1,0),FALSE),VLOOKUP($T298,Fe_Annuity_Tables,MATCH(CP$3+3,'Mortality Tables'!$N$1:$DN$1,0),FALSE)),"")</f>
        <v>9866058.7244219761</v>
      </c>
      <c r="CQ298" s="685">
        <f>IFERROR((CP298+AZ298*Contr_Rate)*(1+Inv_Return)*IF($D298=$C$1,VLOOKUP($T298,Male_Annuity_Tables,MATCH($BS$3+3,'Mortality Tables'!$N$1:$DN$1,0),FALSE),VLOOKUP($T298,Fe_Annuity_Tables,MATCH(CQ$3+3,'Mortality Tables'!$N$1:$DN$1,0),FALSE)),"")</f>
        <v>10373973.109569458</v>
      </c>
      <c r="CR298" s="685">
        <f>IFERROR((CQ298+BA298*Contr_Rate)*(1+Inv_Return)*IF($D298=$C$1,VLOOKUP($T298,Male_Annuity_Tables,MATCH($BS$3+3,'Mortality Tables'!$N$1:$DN$1,0),FALSE),VLOOKUP($T298,Fe_Annuity_Tables,MATCH(CR$3+3,'Mortality Tables'!$N$1:$DN$1,0),FALSE)),"")</f>
        <v>10906827.691379517</v>
      </c>
      <c r="CS298" s="685">
        <f>IFERROR((CR298+BB298*Contr_Rate)*(1+Inv_Return)*IF($D298=$C$1,VLOOKUP($T298,Male_Annuity_Tables,MATCH($BS$3+3,'Mortality Tables'!$N$1:$DN$1,0),FALSE),VLOOKUP($T298,Fe_Annuity_Tables,MATCH(CS$3+3,'Mortality Tables'!$N$1:$DN$1,0),FALSE)),"")</f>
        <v>11466061.138695562</v>
      </c>
      <c r="CT298" s="685">
        <f>IFERROR((CS298+BC298*Contr_Rate)*(1+Inv_Return)*IF($D298=$C$1,VLOOKUP($T298,Male_Annuity_Tables,MATCH($BS$3+3,'Mortality Tables'!$N$1:$DN$1,0),FALSE),VLOOKUP($T298,Fe_Annuity_Tables,MATCH(CT$3+3,'Mortality Tables'!$N$1:$DN$1,0),FALSE)),"")</f>
        <v>12053155.344550414</v>
      </c>
      <c r="CU298" s="685">
        <f>IFERROR((CT298+BD298*Contr_Rate)*(1+Inv_Return)*IF($D298=$C$1,VLOOKUP($T298,Male_Annuity_Tables,MATCH($BS$3+3,'Mortality Tables'!$N$1:$DN$1,0),FALSE),VLOOKUP($T298,Fe_Annuity_Tables,MATCH(CU$3+3,'Mortality Tables'!$N$1:$DN$1,0),FALSE)),"")</f>
        <v>12669643.013850179</v>
      </c>
      <c r="CV298" s="685" t="str">
        <f>IFERROR((CU298+BE298*Contr_Rate)*(1+Inv_Return)*IF($D298=$C$1,VLOOKUP($T298,Male_Annuity_Tables,MATCH($BS$3+3,'Mortality Tables'!$N$1:$DN$1,0),FALSE),VLOOKUP($T298,Fe_Annuity_Tables,MATCH(CV$3+3,'Mortality Tables'!$N$1:$DN$1,0),FALSE)),"")</f>
        <v/>
      </c>
      <c r="CW298" s="685" t="str">
        <f>IFERROR((CV298+BF298*Contr_Rate)*(1+Inv_Return)*IF($D298=$C$1,VLOOKUP($T298,Male_Annuity_Tables,MATCH($BS$3+3,'Mortality Tables'!$N$1:$DN$1,0),FALSE),VLOOKUP($T298,Fe_Annuity_Tables,MATCH(CW$3+3,'Mortality Tables'!$N$1:$DN$1,0),FALSE)),"")</f>
        <v/>
      </c>
      <c r="CX298" s="685" t="str">
        <f>IFERROR((CW298+BG298*Contr_Rate)*(1+Inv_Return)*IF($D298=$C$1,VLOOKUP($T298,Male_Annuity_Tables,MATCH($BS$3+3,'Mortality Tables'!$N$1:$DN$1,0),FALSE),VLOOKUP($T298,Fe_Annuity_Tables,MATCH(CX$3+3,'Mortality Tables'!$N$1:$DN$1,0),FALSE)),"")</f>
        <v/>
      </c>
      <c r="CY298" s="685" t="str">
        <f>IFERROR((CX298+BH298*Contr_Rate)*(1+Inv_Return)*IF($D298=$C$1,VLOOKUP($T298,Male_Annuity_Tables,MATCH($BS$3+3,'Mortality Tables'!$N$1:$DN$1,0),FALSE),VLOOKUP($T298,Fe_Annuity_Tables,MATCH(CY$3+3,'Mortality Tables'!$N$1:$DN$1,0),FALSE)),"")</f>
        <v/>
      </c>
      <c r="CZ298" s="685" t="str">
        <f>IFERROR((CY298+BI298*Contr_Rate)*(1+Inv_Return)*IF($D298=$C$1,VLOOKUP($T298,Male_Annuity_Tables,MATCH($BS$3+3,'Mortality Tables'!$N$1:$DN$1,0),FALSE),VLOOKUP($T298,Fe_Annuity_Tables,MATCH(CZ$3+3,'Mortality Tables'!$N$1:$DN$1,0),FALSE)),"")</f>
        <v/>
      </c>
      <c r="DA298" s="685" t="str">
        <f>IFERROR((CZ298+BJ298*Contr_Rate)*(1+Inv_Return)*IF($D298=$C$1,VLOOKUP($T298,Male_Annuity_Tables,MATCH($BS$3+3,'Mortality Tables'!$N$1:$DN$1,0),FALSE),VLOOKUP($T298,Fe_Annuity_Tables,MATCH(DA$3+3,'Mortality Tables'!$N$1:$DN$1,0),FALSE)),"")</f>
        <v/>
      </c>
      <c r="DB298" s="685" t="str">
        <f>IFERROR((DA298+BK298*Contr_Rate)*(1+Inv_Return)*IF($D298=$C$1,VLOOKUP($T298,Male_Annuity_Tables,MATCH($BS$3+3,'Mortality Tables'!$N$1:$DN$1,0),FALSE),VLOOKUP($T298,Fe_Annuity_Tables,MATCH(DB$3+3,'Mortality Tables'!$N$1:$DN$1,0),FALSE)),"")</f>
        <v/>
      </c>
      <c r="DC298" s="685" t="str">
        <f>IFERROR((DB298+BL298*Contr_Rate)*(1+Inv_Return)*IF($D298=$C$1,VLOOKUP($T298,Male_Annuity_Tables,MATCH($BS$3+3,'Mortality Tables'!$N$1:$DN$1,0),FALSE),VLOOKUP($T298,Fe_Annuity_Tables,MATCH(DC$3+3,'Mortality Tables'!$N$1:$DN$1,0),FALSE)),"")</f>
        <v/>
      </c>
      <c r="DD298" s="685" t="str">
        <f>IFERROR((DC298+BM298*Contr_Rate)*(1+Inv_Return)*IF($D298=$C$1,VLOOKUP($T298,Male_Annuity_Tables,MATCH($BS$3+3,'Mortality Tables'!$N$1:$DN$1,0),FALSE),VLOOKUP($T298,Fe_Annuity_Tables,MATCH(DD$3+3,'Mortality Tables'!$N$1:$DN$1,0),FALSE)),"")</f>
        <v/>
      </c>
      <c r="DE298" s="685" t="str">
        <f>IFERROR((DD298+BN298*Contr_Rate)*(1+Inv_Return)*IF($D298=$C$1,VLOOKUP($T298,Male_Annuity_Tables,MATCH($BS$3+3,'Mortality Tables'!$N$1:$DN$1,0),FALSE),VLOOKUP($T298,Fe_Annuity_Tables,MATCH(DE$3+3,'Mortality Tables'!$N$1:$DN$1,0),FALSE)),"")</f>
        <v/>
      </c>
      <c r="DF298" s="685" t="str">
        <f>IFERROR((DE298+BO298*Contr_Rate)*(1+Inv_Return)*IF($D298=$C$1,VLOOKUP($T298,Male_Annuity_Tables,MATCH($BS$3+3,'Mortality Tables'!$N$1:$DN$1,0),FALSE),VLOOKUP($T298,Fe_Annuity_Tables,MATCH(DF$3+3,'Mortality Tables'!$N$1:$DN$1,0),FALSE)),"")</f>
        <v/>
      </c>
      <c r="DG298" s="685" t="str">
        <f>IFERROR((DF298+BP298*Contr_Rate)*(1+Inv_Return)*IF($D298=$C$1,VLOOKUP($T298,Male_Annuity_Tables,MATCH($BS$3+3,'Mortality Tables'!$N$1:$DN$1,0),FALSE),VLOOKUP($T298,Fe_Annuity_Tables,MATCH(DG$3+3,'Mortality Tables'!$N$1:$DN$1,0),FALSE)),"")</f>
        <v/>
      </c>
      <c r="DH298" s="685" t="str">
        <f>IFERROR((DG298+BQ298*Contr_Rate)*(1+Inv_Return)*IF($D298=$C$1,VLOOKUP($T298,Male_Annuity_Tables,MATCH($BS$3+3,'Mortality Tables'!$N$1:$DN$1,0),FALSE),VLOOKUP($T298,Fe_Annuity_Tables,MATCH(DH$3+3,'Mortality Tables'!$N$1:$DN$1,0),FALSE)),"")</f>
        <v/>
      </c>
      <c r="DJ298" s="686">
        <f t="shared" si="171"/>
        <v>12669643.013850179</v>
      </c>
      <c r="DK298" s="680">
        <f t="shared" si="60"/>
        <v>8.0909277508679907</v>
      </c>
      <c r="DL298" s="686">
        <f t="shared" si="172"/>
        <v>1049157.906319082</v>
      </c>
      <c r="DM298" s="686">
        <f t="shared" si="132"/>
        <v>11266467.791125679</v>
      </c>
      <c r="DN298" s="687">
        <f t="shared" si="173"/>
        <v>9.3122167991770949E-2</v>
      </c>
      <c r="DP298" s="688">
        <f t="shared" si="174"/>
        <v>205883.18389726055</v>
      </c>
      <c r="DQ298" s="688">
        <f t="shared" si="175"/>
        <v>314965.77747558901</v>
      </c>
      <c r="DR298" s="688">
        <f t="shared" si="176"/>
        <v>411998.65271475317</v>
      </c>
    </row>
    <row r="299" spans="1:122" s="657" customFormat="1" ht="14.5">
      <c r="A299" s="675" t="s">
        <v>1666</v>
      </c>
      <c r="B299" s="675" t="s">
        <v>1667</v>
      </c>
      <c r="C299" s="675" t="s">
        <v>116</v>
      </c>
      <c r="D299" s="675" t="s">
        <v>61</v>
      </c>
      <c r="E299" s="676">
        <v>26342</v>
      </c>
      <c r="F299" s="677">
        <v>37640</v>
      </c>
      <c r="G299" s="677">
        <v>45244</v>
      </c>
      <c r="H299" s="678">
        <v>1676225</v>
      </c>
      <c r="I299" s="678">
        <v>155426.79</v>
      </c>
      <c r="J299" s="678">
        <v>120842.46</v>
      </c>
      <c r="K299" s="678">
        <v>37261.31</v>
      </c>
      <c r="L299" s="678">
        <v>313530.56</v>
      </c>
      <c r="M299" s="679">
        <f>IF(COUNTIF($A$4:A299,A299)=1,0,1)</f>
        <v>0</v>
      </c>
      <c r="N299" s="680" t="str">
        <f t="shared" si="165"/>
        <v>Okay</v>
      </c>
      <c r="O299" s="680" t="str">
        <f t="shared" si="166"/>
        <v>TRUE</v>
      </c>
      <c r="P299" s="680" t="b">
        <f t="shared" si="167"/>
        <v>1</v>
      </c>
      <c r="Q299" s="680" t="b">
        <f t="shared" si="76"/>
        <v>1</v>
      </c>
      <c r="R299" s="680" t="b">
        <f t="shared" si="77"/>
        <v>1</v>
      </c>
      <c r="S299" s="681">
        <f t="shared" si="168"/>
        <v>30.953424657534246</v>
      </c>
      <c r="T299" s="682">
        <f t="shared" si="78"/>
        <v>52</v>
      </c>
      <c r="U299" s="682">
        <f t="shared" si="161"/>
        <v>51</v>
      </c>
      <c r="V299" s="682">
        <f t="shared" si="79"/>
        <v>1.1287671232876713</v>
      </c>
      <c r="W299" s="682">
        <f t="shared" si="169"/>
        <v>8</v>
      </c>
      <c r="X299" s="683">
        <f t="shared" si="170"/>
        <v>2508244.48</v>
      </c>
      <c r="Y299" s="684">
        <f t="shared" si="123"/>
        <v>6.5900000000000004E-3</v>
      </c>
      <c r="Z299" s="684">
        <f>IF($D299=$C$1,VLOOKUP($T299,Male_Annuity_Tables,MATCH($W299+2,'Mortality Tables'!$DS$1:$HT$1,0),FALSE),VLOOKUP($T299,Fe_Annuity_Tables,MATCH($W299+2,'Mortality Tables'!$M$1:$DN$1,0),FALSE))</f>
        <v>0.52324992592211617</v>
      </c>
      <c r="AA299" s="664"/>
      <c r="AB299" s="685">
        <f t="shared" si="183"/>
        <v>1761628.6637500001</v>
      </c>
      <c r="AC299" s="685">
        <f t="shared" si="183"/>
        <v>1851383.6441680626</v>
      </c>
      <c r="AD299" s="685">
        <f t="shared" si="183"/>
        <v>1945711.6408384256</v>
      </c>
      <c r="AE299" s="685">
        <f t="shared" si="183"/>
        <v>2044845.6489391434</v>
      </c>
      <c r="AF299" s="685">
        <f t="shared" si="183"/>
        <v>2149030.5347525924</v>
      </c>
      <c r="AG299" s="685">
        <f t="shared" si="183"/>
        <v>2258523.6404982377</v>
      </c>
      <c r="AH299" s="685">
        <f t="shared" si="183"/>
        <v>2373595.4199816226</v>
      </c>
      <c r="AI299" s="685">
        <f t="shared" si="183"/>
        <v>2494530.1066296864</v>
      </c>
      <c r="AJ299" s="685" t="str">
        <f t="shared" si="183"/>
        <v/>
      </c>
      <c r="AK299" s="685" t="str">
        <f t="shared" si="183"/>
        <v/>
      </c>
      <c r="AL299" s="685" t="str">
        <f t="shared" si="183"/>
        <v/>
      </c>
      <c r="AM299" s="685" t="str">
        <f t="shared" si="183"/>
        <v/>
      </c>
      <c r="AN299" s="685" t="str">
        <f t="shared" si="183"/>
        <v/>
      </c>
      <c r="AO299" s="685" t="str">
        <f t="shared" si="183"/>
        <v/>
      </c>
      <c r="AP299" s="685" t="str">
        <f t="shared" si="183"/>
        <v/>
      </c>
      <c r="AQ299" s="685" t="str">
        <f t="shared" si="183"/>
        <v/>
      </c>
      <c r="AR299" s="685" t="str">
        <f t="shared" si="182"/>
        <v/>
      </c>
      <c r="AS299" s="685" t="str">
        <f t="shared" si="182"/>
        <v/>
      </c>
      <c r="AT299" s="685" t="str">
        <f t="shared" si="182"/>
        <v/>
      </c>
      <c r="AU299" s="685" t="str">
        <f t="shared" si="182"/>
        <v/>
      </c>
      <c r="AV299" s="685" t="str">
        <f t="shared" si="178"/>
        <v/>
      </c>
      <c r="AW299" s="685" t="str">
        <f t="shared" si="178"/>
        <v/>
      </c>
      <c r="AX299" s="685" t="str">
        <f t="shared" si="178"/>
        <v/>
      </c>
      <c r="AY299" s="685" t="str">
        <f t="shared" si="178"/>
        <v/>
      </c>
      <c r="AZ299" s="685" t="str">
        <f t="shared" si="178"/>
        <v/>
      </c>
      <c r="BA299" s="685" t="str">
        <f t="shared" si="178"/>
        <v/>
      </c>
      <c r="BB299" s="685" t="str">
        <f t="shared" si="178"/>
        <v/>
      </c>
      <c r="BC299" s="685" t="str">
        <f t="shared" si="178"/>
        <v/>
      </c>
      <c r="BD299" s="685" t="str">
        <f t="shared" si="178"/>
        <v/>
      </c>
      <c r="BE299" s="685" t="str">
        <f t="shared" si="178"/>
        <v/>
      </c>
      <c r="BF299" s="685" t="str">
        <f t="shared" si="178"/>
        <v/>
      </c>
      <c r="BG299" s="685" t="str">
        <f t="shared" si="181"/>
        <v/>
      </c>
      <c r="BH299" s="685" t="str">
        <f t="shared" si="181"/>
        <v/>
      </c>
      <c r="BI299" s="685" t="str">
        <f t="shared" si="177"/>
        <v/>
      </c>
      <c r="BJ299" s="685" t="str">
        <f t="shared" si="177"/>
        <v/>
      </c>
      <c r="BK299" s="685" t="str">
        <f t="shared" si="177"/>
        <v/>
      </c>
      <c r="BL299" s="685" t="str">
        <f t="shared" si="177"/>
        <v/>
      </c>
      <c r="BM299" s="685" t="str">
        <f t="shared" si="177"/>
        <v/>
      </c>
      <c r="BN299" s="685" t="str">
        <f t="shared" si="177"/>
        <v/>
      </c>
      <c r="BO299" s="685" t="str">
        <f t="shared" si="180"/>
        <v/>
      </c>
      <c r="BP299" s="685" t="str">
        <f t="shared" si="180"/>
        <v/>
      </c>
      <c r="BQ299" s="685" t="str">
        <f t="shared" si="180"/>
        <v/>
      </c>
      <c r="BR299" s="529"/>
      <c r="BS299" s="685">
        <f>IFERROR(($L299+AB299*Contr_Rate)*(1+Inv_Return)*IF($D299=$C$1,VLOOKUP($T299,Male_Annuity_Tables,MATCH($BS$3+3,'Mortality Tables'!$N$1:$DN$1,0),FALSE),VLOOKUP($T299,Fe_Annuity_Tables,MATCH(BS$3+3,'Mortality Tables'!$N$1:$DN$1,0),FALSE)),"")</f>
        <v>773634.51711606188</v>
      </c>
      <c r="BT299" s="685">
        <f>IFERROR(($BS299+AC299*Contr_Rate)*(1+Inv_Return)*IF($D299=$C$1,VLOOKUP($T299,Male_Annuity_Tables,MATCH($BS$3+3,'Mortality Tables'!$N$1:$DN$1,0),FALSE),VLOOKUP($T299,Fe_Annuity_Tables,MATCH(BT$3+3,'Mortality Tables'!$N$1:$DN$1,0),FALSE)),"")</f>
        <v>1221110.757868781</v>
      </c>
      <c r="BU299" s="685">
        <f>IFERROR((BT299+AD299*Contr_Rate)*(1+Inv_Return)*IF($D299=$C$1,VLOOKUP($T299,Male_Annuity_Tables,MATCH($BS$3+3,'Mortality Tables'!$N$1:$DN$1,0),FALSE),VLOOKUP($T299,Fe_Annuity_Tables,MATCH(BU$3+3,'Mortality Tables'!$N$1:$DN$1,0),FALSE)),"")</f>
        <v>1658245.3286124133</v>
      </c>
      <c r="BV299" s="685">
        <f>IFERROR((BU299+AE299*Contr_Rate)*(1+Inv_Return)*IF($D299=$C$1,VLOOKUP($T299,Male_Annuity_Tables,MATCH($BS$3+3,'Mortality Tables'!$N$1:$DN$1,0),FALSE),VLOOKUP($T299,Fe_Annuity_Tables,MATCH(BV$3+3,'Mortality Tables'!$N$1:$DN$1,0),FALSE)),"")</f>
        <v>2087202.8360322663</v>
      </c>
      <c r="BW299" s="685">
        <f>IFERROR((BV299+AF299*Contr_Rate)*(1+Inv_Return)*IF($D299=$C$1,VLOOKUP($T299,Male_Annuity_Tables,MATCH($BS$3+3,'Mortality Tables'!$N$1:$DN$1,0),FALSE),VLOOKUP($T299,Fe_Annuity_Tables,MATCH(BW$3+3,'Mortality Tables'!$N$1:$DN$1,0),FALSE)),"")</f>
        <v>2510039.5819730274</v>
      </c>
      <c r="BX299" s="685">
        <f>IFERROR((BW299+AG299*Contr_Rate)*(1+Inv_Return)*IF($D299=$C$1,VLOOKUP($T299,Male_Annuity_Tables,MATCH($BS$3+3,'Mortality Tables'!$N$1:$DN$1,0),FALSE),VLOOKUP($T299,Fe_Annuity_Tables,MATCH(BX$3+3,'Mortality Tables'!$N$1:$DN$1,0),FALSE)),"")</f>
        <v>2928715.7982345084</v>
      </c>
      <c r="BY299" s="685">
        <f>IFERROR((BX299+AH299*Contr_Rate)*(1+Inv_Return)*IF($D299=$C$1,VLOOKUP($T299,Male_Annuity_Tables,MATCH($BS$3+3,'Mortality Tables'!$N$1:$DN$1,0),FALSE),VLOOKUP($T299,Fe_Annuity_Tables,MATCH(BY$3+3,'Mortality Tables'!$N$1:$DN$1,0),FALSE)),"")</f>
        <v>3345107.06292505</v>
      </c>
      <c r="BZ299" s="685">
        <f>IFERROR((BY299+AI299*Contr_Rate)*(1+Inv_Return)*IF($D299=$C$1,VLOOKUP($T299,Male_Annuity_Tables,MATCH($BS$3+3,'Mortality Tables'!$N$1:$DN$1,0),FALSE),VLOOKUP($T299,Fe_Annuity_Tables,MATCH(BZ$3+3,'Mortality Tables'!$N$1:$DN$1,0),FALSE)),"")</f>
        <v>3761014.9737692638</v>
      </c>
      <c r="CA299" s="685" t="str">
        <f>IFERROR((BZ299+AJ299*Contr_Rate)*(1+Inv_Return)*IF($D299=$C$1,VLOOKUP($T299,Male_Annuity_Tables,MATCH($BS$3+3,'Mortality Tables'!$N$1:$DN$1,0),FALSE),VLOOKUP($T299,Fe_Annuity_Tables,MATCH(CA$3+3,'Mortality Tables'!$N$1:$DN$1,0),FALSE)),"")</f>
        <v/>
      </c>
      <c r="CB299" s="685" t="str">
        <f>IFERROR((CA299+AK299*Contr_Rate)*(1+Inv_Return)*IF($D299=$C$1,VLOOKUP($T299,Male_Annuity_Tables,MATCH($BS$3+3,'Mortality Tables'!$N$1:$DN$1,0),FALSE),VLOOKUP($T299,Fe_Annuity_Tables,MATCH(CB$3+3,'Mortality Tables'!$N$1:$DN$1,0),FALSE)),"")</f>
        <v/>
      </c>
      <c r="CC299" s="685" t="str">
        <f>IFERROR((CB299+AL299*Contr_Rate)*(1+Inv_Return)*IF($D299=$C$1,VLOOKUP($T299,Male_Annuity_Tables,MATCH($BS$3+3,'Mortality Tables'!$N$1:$DN$1,0),FALSE),VLOOKUP($T299,Fe_Annuity_Tables,MATCH(CC$3+3,'Mortality Tables'!$N$1:$DN$1,0),FALSE)),"")</f>
        <v/>
      </c>
      <c r="CD299" s="685" t="str">
        <f>IFERROR((CC299+AM299*Contr_Rate)*(1+Inv_Return)*IF($D299=$C$1,VLOOKUP($T299,Male_Annuity_Tables,MATCH($BS$3+3,'Mortality Tables'!$N$1:$DN$1,0),FALSE),VLOOKUP($T299,Fe_Annuity_Tables,MATCH(CD$3+3,'Mortality Tables'!$N$1:$DN$1,0),FALSE)),"")</f>
        <v/>
      </c>
      <c r="CE299" s="685" t="str">
        <f>IFERROR((CD299+AN299*Contr_Rate)*(1+Inv_Return)*IF($D299=$C$1,VLOOKUP($T299,Male_Annuity_Tables,MATCH($BS$3+3,'Mortality Tables'!$N$1:$DN$1,0),FALSE),VLOOKUP($T299,Fe_Annuity_Tables,MATCH(CE$3+3,'Mortality Tables'!$N$1:$DN$1,0),FALSE)),"")</f>
        <v/>
      </c>
      <c r="CF299" s="685" t="str">
        <f>IFERROR((CE299+AO299*Contr_Rate)*(1+Inv_Return)*IF($D299=$C$1,VLOOKUP($T299,Male_Annuity_Tables,MATCH($BS$3+3,'Mortality Tables'!$N$1:$DN$1,0),FALSE),VLOOKUP($T299,Fe_Annuity_Tables,MATCH(CF$3+3,'Mortality Tables'!$N$1:$DN$1,0),FALSE)),"")</f>
        <v/>
      </c>
      <c r="CG299" s="685" t="str">
        <f>IFERROR((CF299+AP299*Contr_Rate)*(1+Inv_Return)*IF($D299=$C$1,VLOOKUP($T299,Male_Annuity_Tables,MATCH($BS$3+3,'Mortality Tables'!$N$1:$DN$1,0),FALSE),VLOOKUP($T299,Fe_Annuity_Tables,MATCH(CG$3+3,'Mortality Tables'!$N$1:$DN$1,0),FALSE)),"")</f>
        <v/>
      </c>
      <c r="CH299" s="685" t="str">
        <f>IFERROR((CG299+AQ299*Contr_Rate)*(1+Inv_Return)*IF($D299=$C$1,VLOOKUP($T299,Male_Annuity_Tables,MATCH($BS$3+3,'Mortality Tables'!$N$1:$DN$1,0),FALSE),VLOOKUP($T299,Fe_Annuity_Tables,MATCH(CH$3+3,'Mortality Tables'!$N$1:$DN$1,0),FALSE)),"")</f>
        <v/>
      </c>
      <c r="CI299" s="685" t="str">
        <f>IFERROR((CH299+AR299*Contr_Rate)*(1+Inv_Return)*IF($D299=$C$1,VLOOKUP($T299,Male_Annuity_Tables,MATCH($BS$3+3,'Mortality Tables'!$N$1:$DN$1,0),FALSE),VLOOKUP($T299,Fe_Annuity_Tables,MATCH(CI$3+3,'Mortality Tables'!$N$1:$DN$1,0),FALSE)),"")</f>
        <v/>
      </c>
      <c r="CJ299" s="685" t="str">
        <f>IFERROR((CI299+AS299*Contr_Rate)*(1+Inv_Return)*IF($D299=$C$1,VLOOKUP($T299,Male_Annuity_Tables,MATCH($BS$3+3,'Mortality Tables'!$N$1:$DN$1,0),FALSE),VLOOKUP($T299,Fe_Annuity_Tables,MATCH(CJ$3+3,'Mortality Tables'!$N$1:$DN$1,0),FALSE)),"")</f>
        <v/>
      </c>
      <c r="CK299" s="685" t="str">
        <f>IFERROR((CJ299+AT299*Contr_Rate)*(1+Inv_Return)*IF($D299=$C$1,VLOOKUP($T299,Male_Annuity_Tables,MATCH($BS$3+3,'Mortality Tables'!$N$1:$DN$1,0),FALSE),VLOOKUP($T299,Fe_Annuity_Tables,MATCH(CK$3+3,'Mortality Tables'!$N$1:$DN$1,0),FALSE)),"")</f>
        <v/>
      </c>
      <c r="CL299" s="685" t="str">
        <f>IFERROR((CK299+AU299*Contr_Rate)*(1+Inv_Return)*IF($D299=$C$1,VLOOKUP($T299,Male_Annuity_Tables,MATCH($BS$3+3,'Mortality Tables'!$N$1:$DN$1,0),FALSE),VLOOKUP($T299,Fe_Annuity_Tables,MATCH(CL$3+3,'Mortality Tables'!$N$1:$DN$1,0),FALSE)),"")</f>
        <v/>
      </c>
      <c r="CM299" s="685" t="str">
        <f>IFERROR((CL299+AV299*Contr_Rate)*(1+Inv_Return)*IF($D299=$C$1,VLOOKUP($T299,Male_Annuity_Tables,MATCH($BS$3+3,'Mortality Tables'!$N$1:$DN$1,0),FALSE),VLOOKUP($T299,Fe_Annuity_Tables,MATCH(CM$3+3,'Mortality Tables'!$N$1:$DN$1,0),FALSE)),"")</f>
        <v/>
      </c>
      <c r="CN299" s="685" t="str">
        <f>IFERROR((CM299+AW299*Contr_Rate)*(1+Inv_Return)*IF($D299=$C$1,VLOOKUP($T299,Male_Annuity_Tables,MATCH($BS$3+3,'Mortality Tables'!$N$1:$DN$1,0),FALSE),VLOOKUP($T299,Fe_Annuity_Tables,MATCH(CN$3+3,'Mortality Tables'!$N$1:$DN$1,0),FALSE)),"")</f>
        <v/>
      </c>
      <c r="CO299" s="685" t="str">
        <f>IFERROR((CN299+AX299*Contr_Rate)*(1+Inv_Return)*IF($D299=$C$1,VLOOKUP($T299,Male_Annuity_Tables,MATCH($BS$3+3,'Mortality Tables'!$N$1:$DN$1,0),FALSE),VLOOKUP($T299,Fe_Annuity_Tables,MATCH(CO$3+3,'Mortality Tables'!$N$1:$DN$1,0),FALSE)),"")</f>
        <v/>
      </c>
      <c r="CP299" s="685" t="str">
        <f>IFERROR((CO299+AY299*Contr_Rate)*(1+Inv_Return)*IF($D299=$C$1,VLOOKUP($T299,Male_Annuity_Tables,MATCH($BS$3+3,'Mortality Tables'!$N$1:$DN$1,0),FALSE),VLOOKUP($T299,Fe_Annuity_Tables,MATCH(CP$3+3,'Mortality Tables'!$N$1:$DN$1,0),FALSE)),"")</f>
        <v/>
      </c>
      <c r="CQ299" s="685" t="str">
        <f>IFERROR((CP299+AZ299*Contr_Rate)*(1+Inv_Return)*IF($D299=$C$1,VLOOKUP($T299,Male_Annuity_Tables,MATCH($BS$3+3,'Mortality Tables'!$N$1:$DN$1,0),FALSE),VLOOKUP($T299,Fe_Annuity_Tables,MATCH(CQ$3+3,'Mortality Tables'!$N$1:$DN$1,0),FALSE)),"")</f>
        <v/>
      </c>
      <c r="CR299" s="685" t="str">
        <f>IFERROR((CQ299+BA299*Contr_Rate)*(1+Inv_Return)*IF($D299=$C$1,VLOOKUP($T299,Male_Annuity_Tables,MATCH($BS$3+3,'Mortality Tables'!$N$1:$DN$1,0),FALSE),VLOOKUP($T299,Fe_Annuity_Tables,MATCH(CR$3+3,'Mortality Tables'!$N$1:$DN$1,0),FALSE)),"")</f>
        <v/>
      </c>
      <c r="CS299" s="685" t="str">
        <f>IFERROR((CR299+BB299*Contr_Rate)*(1+Inv_Return)*IF($D299=$C$1,VLOOKUP($T299,Male_Annuity_Tables,MATCH($BS$3+3,'Mortality Tables'!$N$1:$DN$1,0),FALSE),VLOOKUP($T299,Fe_Annuity_Tables,MATCH(CS$3+3,'Mortality Tables'!$N$1:$DN$1,0),FALSE)),"")</f>
        <v/>
      </c>
      <c r="CT299" s="685" t="str">
        <f>IFERROR((CS299+BC299*Contr_Rate)*(1+Inv_Return)*IF($D299=$C$1,VLOOKUP($T299,Male_Annuity_Tables,MATCH($BS$3+3,'Mortality Tables'!$N$1:$DN$1,0),FALSE),VLOOKUP($T299,Fe_Annuity_Tables,MATCH(CT$3+3,'Mortality Tables'!$N$1:$DN$1,0),FALSE)),"")</f>
        <v/>
      </c>
      <c r="CU299" s="685" t="str">
        <f>IFERROR((CT299+BD299*Contr_Rate)*(1+Inv_Return)*IF($D299=$C$1,VLOOKUP($T299,Male_Annuity_Tables,MATCH($BS$3+3,'Mortality Tables'!$N$1:$DN$1,0),FALSE),VLOOKUP($T299,Fe_Annuity_Tables,MATCH(CU$3+3,'Mortality Tables'!$N$1:$DN$1,0),FALSE)),"")</f>
        <v/>
      </c>
      <c r="CV299" s="685" t="str">
        <f>IFERROR((CU299+BE299*Contr_Rate)*(1+Inv_Return)*IF($D299=$C$1,VLOOKUP($T299,Male_Annuity_Tables,MATCH($BS$3+3,'Mortality Tables'!$N$1:$DN$1,0),FALSE),VLOOKUP($T299,Fe_Annuity_Tables,MATCH(CV$3+3,'Mortality Tables'!$N$1:$DN$1,0),FALSE)),"")</f>
        <v/>
      </c>
      <c r="CW299" s="685" t="str">
        <f>IFERROR((CV299+BF299*Contr_Rate)*(1+Inv_Return)*IF($D299=$C$1,VLOOKUP($T299,Male_Annuity_Tables,MATCH($BS$3+3,'Mortality Tables'!$N$1:$DN$1,0),FALSE),VLOOKUP($T299,Fe_Annuity_Tables,MATCH(CW$3+3,'Mortality Tables'!$N$1:$DN$1,0),FALSE)),"")</f>
        <v/>
      </c>
      <c r="CX299" s="685" t="str">
        <f>IFERROR((CW299+BG299*Contr_Rate)*(1+Inv_Return)*IF($D299=$C$1,VLOOKUP($T299,Male_Annuity_Tables,MATCH($BS$3+3,'Mortality Tables'!$N$1:$DN$1,0),FALSE),VLOOKUP($T299,Fe_Annuity_Tables,MATCH(CX$3+3,'Mortality Tables'!$N$1:$DN$1,0),FALSE)),"")</f>
        <v/>
      </c>
      <c r="CY299" s="685" t="str">
        <f>IFERROR((CX299+BH299*Contr_Rate)*(1+Inv_Return)*IF($D299=$C$1,VLOOKUP($T299,Male_Annuity_Tables,MATCH($BS$3+3,'Mortality Tables'!$N$1:$DN$1,0),FALSE),VLOOKUP($T299,Fe_Annuity_Tables,MATCH(CY$3+3,'Mortality Tables'!$N$1:$DN$1,0),FALSE)),"")</f>
        <v/>
      </c>
      <c r="CZ299" s="685" t="str">
        <f>IFERROR((CY299+BI299*Contr_Rate)*(1+Inv_Return)*IF($D299=$C$1,VLOOKUP($T299,Male_Annuity_Tables,MATCH($BS$3+3,'Mortality Tables'!$N$1:$DN$1,0),FALSE),VLOOKUP($T299,Fe_Annuity_Tables,MATCH(CZ$3+3,'Mortality Tables'!$N$1:$DN$1,0),FALSE)),"")</f>
        <v/>
      </c>
      <c r="DA299" s="685" t="str">
        <f>IFERROR((CZ299+BJ299*Contr_Rate)*(1+Inv_Return)*IF($D299=$C$1,VLOOKUP($T299,Male_Annuity_Tables,MATCH($BS$3+3,'Mortality Tables'!$N$1:$DN$1,0),FALSE),VLOOKUP($T299,Fe_Annuity_Tables,MATCH(DA$3+3,'Mortality Tables'!$N$1:$DN$1,0),FALSE)),"")</f>
        <v/>
      </c>
      <c r="DB299" s="685" t="str">
        <f>IFERROR((DA299+BK299*Contr_Rate)*(1+Inv_Return)*IF($D299=$C$1,VLOOKUP($T299,Male_Annuity_Tables,MATCH($BS$3+3,'Mortality Tables'!$N$1:$DN$1,0),FALSE),VLOOKUP($T299,Fe_Annuity_Tables,MATCH(DB$3+3,'Mortality Tables'!$N$1:$DN$1,0),FALSE)),"")</f>
        <v/>
      </c>
      <c r="DC299" s="685" t="str">
        <f>IFERROR((DB299+BL299*Contr_Rate)*(1+Inv_Return)*IF($D299=$C$1,VLOOKUP($T299,Male_Annuity_Tables,MATCH($BS$3+3,'Mortality Tables'!$N$1:$DN$1,0),FALSE),VLOOKUP($T299,Fe_Annuity_Tables,MATCH(DC$3+3,'Mortality Tables'!$N$1:$DN$1,0),FALSE)),"")</f>
        <v/>
      </c>
      <c r="DD299" s="685" t="str">
        <f>IFERROR((DC299+BM299*Contr_Rate)*(1+Inv_Return)*IF($D299=$C$1,VLOOKUP($T299,Male_Annuity_Tables,MATCH($BS$3+3,'Mortality Tables'!$N$1:$DN$1,0),FALSE),VLOOKUP($T299,Fe_Annuity_Tables,MATCH(DD$3+3,'Mortality Tables'!$N$1:$DN$1,0),FALSE)),"")</f>
        <v/>
      </c>
      <c r="DE299" s="685" t="str">
        <f>IFERROR((DD299+BN299*Contr_Rate)*(1+Inv_Return)*IF($D299=$C$1,VLOOKUP($T299,Male_Annuity_Tables,MATCH($BS$3+3,'Mortality Tables'!$N$1:$DN$1,0),FALSE),VLOOKUP($T299,Fe_Annuity_Tables,MATCH(DE$3+3,'Mortality Tables'!$N$1:$DN$1,0),FALSE)),"")</f>
        <v/>
      </c>
      <c r="DF299" s="685" t="str">
        <f>IFERROR((DE299+BO299*Contr_Rate)*(1+Inv_Return)*IF($D299=$C$1,VLOOKUP($T299,Male_Annuity_Tables,MATCH($BS$3+3,'Mortality Tables'!$N$1:$DN$1,0),FALSE),VLOOKUP($T299,Fe_Annuity_Tables,MATCH(DF$3+3,'Mortality Tables'!$N$1:$DN$1,0),FALSE)),"")</f>
        <v/>
      </c>
      <c r="DG299" s="685" t="str">
        <f>IFERROR((DF299+BP299*Contr_Rate)*(1+Inv_Return)*IF($D299=$C$1,VLOOKUP($T299,Male_Annuity_Tables,MATCH($BS$3+3,'Mortality Tables'!$N$1:$DN$1,0),FALSE),VLOOKUP($T299,Fe_Annuity_Tables,MATCH(DG$3+3,'Mortality Tables'!$N$1:$DN$1,0),FALSE)),"")</f>
        <v/>
      </c>
      <c r="DH299" s="685" t="str">
        <f>IFERROR((DG299+BQ299*Contr_Rate)*(1+Inv_Return)*IF($D299=$C$1,VLOOKUP($T299,Male_Annuity_Tables,MATCH($BS$3+3,'Mortality Tables'!$N$1:$DN$1,0),FALSE),VLOOKUP($T299,Fe_Annuity_Tables,MATCH(DH$3+3,'Mortality Tables'!$N$1:$DN$1,0),FALSE)),"")</f>
        <v/>
      </c>
      <c r="DJ299" s="686">
        <f t="shared" si="171"/>
        <v>3761014.9737692638</v>
      </c>
      <c r="DK299" s="680">
        <f t="shared" si="60"/>
        <v>8.0909277508679907</v>
      </c>
      <c r="DL299" s="686">
        <f t="shared" si="172"/>
        <v>311445.12842239573</v>
      </c>
      <c r="DM299" s="686">
        <f t="shared" si="132"/>
        <v>2494530.1066296864</v>
      </c>
      <c r="DN299" s="687">
        <f t="shared" si="173"/>
        <v>0.124851220514305</v>
      </c>
      <c r="DP299" s="688">
        <f t="shared" si="174"/>
        <v>81951.878032621549</v>
      </c>
      <c r="DQ299" s="688">
        <f t="shared" si="175"/>
        <v>130067.83348515107</v>
      </c>
      <c r="DR299" s="688">
        <f t="shared" si="176"/>
        <v>177659.42977154814</v>
      </c>
    </row>
    <row r="300" spans="1:122" s="657" customFormat="1" ht="14.5">
      <c r="A300" s="675" t="s">
        <v>1668</v>
      </c>
      <c r="B300" s="675" t="s">
        <v>1669</v>
      </c>
      <c r="C300" s="675" t="s">
        <v>236</v>
      </c>
      <c r="D300" s="675" t="s">
        <v>61</v>
      </c>
      <c r="E300" s="676">
        <v>24873</v>
      </c>
      <c r="F300" s="677">
        <v>36660</v>
      </c>
      <c r="G300" s="677">
        <v>37580</v>
      </c>
      <c r="H300" s="678">
        <v>2440669</v>
      </c>
      <c r="I300" s="678">
        <v>176397.24</v>
      </c>
      <c r="J300" s="678">
        <v>128822.88</v>
      </c>
      <c r="K300" s="678"/>
      <c r="L300" s="678">
        <v>305220.12</v>
      </c>
      <c r="M300" s="679">
        <f>IF(COUNTIF($A$4:A300,A300)=1,0,1)</f>
        <v>0</v>
      </c>
      <c r="N300" s="680" t="str">
        <f t="shared" si="165"/>
        <v>Okay</v>
      </c>
      <c r="O300" s="680" t="str">
        <f t="shared" si="166"/>
        <v>TRUE</v>
      </c>
      <c r="P300" s="680" t="b">
        <f t="shared" si="167"/>
        <v>1</v>
      </c>
      <c r="Q300" s="680" t="b">
        <f t="shared" si="76"/>
        <v>1</v>
      </c>
      <c r="R300" s="680" t="b">
        <f t="shared" si="77"/>
        <v>1</v>
      </c>
      <c r="S300" s="681">
        <f t="shared" si="168"/>
        <v>32.293150684931504</v>
      </c>
      <c r="T300" s="682">
        <f t="shared" si="78"/>
        <v>56</v>
      </c>
      <c r="U300" s="682">
        <f t="shared" si="161"/>
        <v>34</v>
      </c>
      <c r="V300" s="682">
        <f t="shared" si="79"/>
        <v>22.126027397260273</v>
      </c>
      <c r="W300" s="682">
        <f t="shared" si="169"/>
        <v>4</v>
      </c>
      <c r="X300" s="683">
        <f t="shared" si="170"/>
        <v>1220880.48</v>
      </c>
      <c r="Y300" s="684">
        <f t="shared" si="123"/>
        <v>9.5499999999999995E-3</v>
      </c>
      <c r="Z300" s="684">
        <f>IF($D300=$C$1,VLOOKUP($T300,Male_Annuity_Tables,MATCH($W300+2,'Mortality Tables'!$DS$1:$HT$1,0),FALSE),VLOOKUP($T300,Fe_Annuity_Tables,MATCH($W300+2,'Mortality Tables'!$M$1:$DN$1,0),FALSE))</f>
        <v>0.77900065184474421</v>
      </c>
      <c r="AA300" s="664"/>
      <c r="AB300" s="685">
        <f t="shared" si="183"/>
        <v>2565021.08555</v>
      </c>
      <c r="AC300" s="685">
        <f t="shared" si="183"/>
        <v>2695708.9098587725</v>
      </c>
      <c r="AD300" s="685">
        <f t="shared" si="183"/>
        <v>2833055.2788160774</v>
      </c>
      <c r="AE300" s="685">
        <f t="shared" si="183"/>
        <v>2977399.4452717565</v>
      </c>
      <c r="AF300" s="685" t="str">
        <f t="shared" si="183"/>
        <v/>
      </c>
      <c r="AG300" s="685" t="str">
        <f t="shared" si="183"/>
        <v/>
      </c>
      <c r="AH300" s="685" t="str">
        <f t="shared" si="183"/>
        <v/>
      </c>
      <c r="AI300" s="685" t="str">
        <f t="shared" si="183"/>
        <v/>
      </c>
      <c r="AJ300" s="685" t="str">
        <f t="shared" si="183"/>
        <v/>
      </c>
      <c r="AK300" s="685" t="str">
        <f t="shared" si="183"/>
        <v/>
      </c>
      <c r="AL300" s="685" t="str">
        <f t="shared" si="183"/>
        <v/>
      </c>
      <c r="AM300" s="685" t="str">
        <f t="shared" si="183"/>
        <v/>
      </c>
      <c r="AN300" s="685" t="str">
        <f t="shared" si="183"/>
        <v/>
      </c>
      <c r="AO300" s="685" t="str">
        <f t="shared" si="183"/>
        <v/>
      </c>
      <c r="AP300" s="685" t="str">
        <f t="shared" si="183"/>
        <v/>
      </c>
      <c r="AQ300" s="685" t="str">
        <f t="shared" si="183"/>
        <v/>
      </c>
      <c r="AR300" s="685" t="str">
        <f t="shared" si="182"/>
        <v/>
      </c>
      <c r="AS300" s="685" t="str">
        <f t="shared" si="182"/>
        <v/>
      </c>
      <c r="AT300" s="685" t="str">
        <f t="shared" si="182"/>
        <v/>
      </c>
      <c r="AU300" s="685" t="str">
        <f t="shared" si="182"/>
        <v/>
      </c>
      <c r="AV300" s="685" t="str">
        <f t="shared" si="178"/>
        <v/>
      </c>
      <c r="AW300" s="685" t="str">
        <f t="shared" si="178"/>
        <v/>
      </c>
      <c r="AX300" s="685" t="str">
        <f t="shared" si="178"/>
        <v/>
      </c>
      <c r="AY300" s="685" t="str">
        <f t="shared" si="178"/>
        <v/>
      </c>
      <c r="AZ300" s="685" t="str">
        <f t="shared" si="178"/>
        <v/>
      </c>
      <c r="BA300" s="685" t="str">
        <f t="shared" si="178"/>
        <v/>
      </c>
      <c r="BB300" s="685" t="str">
        <f t="shared" si="178"/>
        <v/>
      </c>
      <c r="BC300" s="685" t="str">
        <f t="shared" si="178"/>
        <v/>
      </c>
      <c r="BD300" s="685" t="str">
        <f t="shared" si="178"/>
        <v/>
      </c>
      <c r="BE300" s="685" t="str">
        <f t="shared" si="178"/>
        <v/>
      </c>
      <c r="BF300" s="685" t="str">
        <f t="shared" si="178"/>
        <v/>
      </c>
      <c r="BG300" s="685" t="str">
        <f t="shared" si="181"/>
        <v/>
      </c>
      <c r="BH300" s="685" t="str">
        <f t="shared" si="181"/>
        <v/>
      </c>
      <c r="BI300" s="685" t="str">
        <f t="shared" si="177"/>
        <v/>
      </c>
      <c r="BJ300" s="685" t="str">
        <f t="shared" si="177"/>
        <v/>
      </c>
      <c r="BK300" s="685" t="str">
        <f t="shared" si="177"/>
        <v/>
      </c>
      <c r="BL300" s="685" t="str">
        <f t="shared" si="177"/>
        <v/>
      </c>
      <c r="BM300" s="685" t="str">
        <f t="shared" si="177"/>
        <v/>
      </c>
      <c r="BN300" s="685" t="str">
        <f t="shared" si="177"/>
        <v/>
      </c>
      <c r="BO300" s="685" t="str">
        <f t="shared" si="180"/>
        <v/>
      </c>
      <c r="BP300" s="685" t="str">
        <f t="shared" si="180"/>
        <v/>
      </c>
      <c r="BQ300" s="685" t="str">
        <f t="shared" si="180"/>
        <v/>
      </c>
      <c r="BR300" s="529"/>
      <c r="BS300" s="685">
        <f>IFERROR(($L300+AB300*Contr_Rate)*(1+Inv_Return)*IF($D300=$C$1,VLOOKUP($T300,Male_Annuity_Tables,MATCH($BS$3+3,'Mortality Tables'!$N$1:$DN$1,0),FALSE),VLOOKUP($T300,Fe_Annuity_Tables,MATCH(BS$3+3,'Mortality Tables'!$N$1:$DN$1,0),FALSE)),"")</f>
        <v>1039194.7051467858</v>
      </c>
      <c r="BT300" s="685">
        <f>IFERROR(($BS300+AC300*Contr_Rate)*(1+Inv_Return)*IF($D300=$C$1,VLOOKUP($T300,Male_Annuity_Tables,MATCH($BS$3+3,'Mortality Tables'!$N$1:$DN$1,0),FALSE),VLOOKUP($T300,Fe_Annuity_Tables,MATCH(BT$3+3,'Mortality Tables'!$N$1:$DN$1,0),FALSE)),"")</f>
        <v>1786813.3520614719</v>
      </c>
      <c r="BU300" s="685">
        <f>IFERROR((BT300+AD300*Contr_Rate)*(1+Inv_Return)*IF($D300=$C$1,VLOOKUP($T300,Male_Annuity_Tables,MATCH($BS$3+3,'Mortality Tables'!$N$1:$DN$1,0),FALSE),VLOOKUP($T300,Fe_Annuity_Tables,MATCH(BU$3+3,'Mortality Tables'!$N$1:$DN$1,0),FALSE)),"")</f>
        <v>2549556.4933200758</v>
      </c>
      <c r="BV300" s="685">
        <f>IFERROR((BU300+AE300*Contr_Rate)*(1+Inv_Return)*IF($D300=$C$1,VLOOKUP($T300,Male_Annuity_Tables,MATCH($BS$3+3,'Mortality Tables'!$N$1:$DN$1,0),FALSE),VLOOKUP($T300,Fe_Annuity_Tables,MATCH(BV$3+3,'Mortality Tables'!$N$1:$DN$1,0),FALSE)),"")</f>
        <v>3328954.0276522092</v>
      </c>
      <c r="BW300" s="685" t="str">
        <f>IFERROR((BV300+AF300*Contr_Rate)*(1+Inv_Return)*IF($D300=$C$1,VLOOKUP($T300,Male_Annuity_Tables,MATCH($BS$3+3,'Mortality Tables'!$N$1:$DN$1,0),FALSE),VLOOKUP($T300,Fe_Annuity_Tables,MATCH(BW$3+3,'Mortality Tables'!$N$1:$DN$1,0),FALSE)),"")</f>
        <v/>
      </c>
      <c r="BX300" s="685" t="str">
        <f>IFERROR((BW300+AG300*Contr_Rate)*(1+Inv_Return)*IF($D300=$C$1,VLOOKUP($T300,Male_Annuity_Tables,MATCH($BS$3+3,'Mortality Tables'!$N$1:$DN$1,0),FALSE),VLOOKUP($T300,Fe_Annuity_Tables,MATCH(BX$3+3,'Mortality Tables'!$N$1:$DN$1,0),FALSE)),"")</f>
        <v/>
      </c>
      <c r="BY300" s="685" t="str">
        <f>IFERROR((BX300+AH300*Contr_Rate)*(1+Inv_Return)*IF($D300=$C$1,VLOOKUP($T300,Male_Annuity_Tables,MATCH($BS$3+3,'Mortality Tables'!$N$1:$DN$1,0),FALSE),VLOOKUP($T300,Fe_Annuity_Tables,MATCH(BY$3+3,'Mortality Tables'!$N$1:$DN$1,0),FALSE)),"")</f>
        <v/>
      </c>
      <c r="BZ300" s="685" t="str">
        <f>IFERROR((BY300+AI300*Contr_Rate)*(1+Inv_Return)*IF($D300=$C$1,VLOOKUP($T300,Male_Annuity_Tables,MATCH($BS$3+3,'Mortality Tables'!$N$1:$DN$1,0),FALSE),VLOOKUP($T300,Fe_Annuity_Tables,MATCH(BZ$3+3,'Mortality Tables'!$N$1:$DN$1,0),FALSE)),"")</f>
        <v/>
      </c>
      <c r="CA300" s="685" t="str">
        <f>IFERROR((BZ300+AJ300*Contr_Rate)*(1+Inv_Return)*IF($D300=$C$1,VLOOKUP($T300,Male_Annuity_Tables,MATCH($BS$3+3,'Mortality Tables'!$N$1:$DN$1,0),FALSE),VLOOKUP($T300,Fe_Annuity_Tables,MATCH(CA$3+3,'Mortality Tables'!$N$1:$DN$1,0),FALSE)),"")</f>
        <v/>
      </c>
      <c r="CB300" s="685" t="str">
        <f>IFERROR((CA300+AK300*Contr_Rate)*(1+Inv_Return)*IF($D300=$C$1,VLOOKUP($T300,Male_Annuity_Tables,MATCH($BS$3+3,'Mortality Tables'!$N$1:$DN$1,0),FALSE),VLOOKUP($T300,Fe_Annuity_Tables,MATCH(CB$3+3,'Mortality Tables'!$N$1:$DN$1,0),FALSE)),"")</f>
        <v/>
      </c>
      <c r="CC300" s="685" t="str">
        <f>IFERROR((CB300+AL300*Contr_Rate)*(1+Inv_Return)*IF($D300=$C$1,VLOOKUP($T300,Male_Annuity_Tables,MATCH($BS$3+3,'Mortality Tables'!$N$1:$DN$1,0),FALSE),VLOOKUP($T300,Fe_Annuity_Tables,MATCH(CC$3+3,'Mortality Tables'!$N$1:$DN$1,0),FALSE)),"")</f>
        <v/>
      </c>
      <c r="CD300" s="685" t="str">
        <f>IFERROR((CC300+AM300*Contr_Rate)*(1+Inv_Return)*IF($D300=$C$1,VLOOKUP($T300,Male_Annuity_Tables,MATCH($BS$3+3,'Mortality Tables'!$N$1:$DN$1,0),FALSE),VLOOKUP($T300,Fe_Annuity_Tables,MATCH(CD$3+3,'Mortality Tables'!$N$1:$DN$1,0),FALSE)),"")</f>
        <v/>
      </c>
      <c r="CE300" s="685" t="str">
        <f>IFERROR((CD300+AN300*Contr_Rate)*(1+Inv_Return)*IF($D300=$C$1,VLOOKUP($T300,Male_Annuity_Tables,MATCH($BS$3+3,'Mortality Tables'!$N$1:$DN$1,0),FALSE),VLOOKUP($T300,Fe_Annuity_Tables,MATCH(CE$3+3,'Mortality Tables'!$N$1:$DN$1,0),FALSE)),"")</f>
        <v/>
      </c>
      <c r="CF300" s="685" t="str">
        <f>IFERROR((CE300+AO300*Contr_Rate)*(1+Inv_Return)*IF($D300=$C$1,VLOOKUP($T300,Male_Annuity_Tables,MATCH($BS$3+3,'Mortality Tables'!$N$1:$DN$1,0),FALSE),VLOOKUP($T300,Fe_Annuity_Tables,MATCH(CF$3+3,'Mortality Tables'!$N$1:$DN$1,0),FALSE)),"")</f>
        <v/>
      </c>
      <c r="CG300" s="685" t="str">
        <f>IFERROR((CF300+AP300*Contr_Rate)*(1+Inv_Return)*IF($D300=$C$1,VLOOKUP($T300,Male_Annuity_Tables,MATCH($BS$3+3,'Mortality Tables'!$N$1:$DN$1,0),FALSE),VLOOKUP($T300,Fe_Annuity_Tables,MATCH(CG$3+3,'Mortality Tables'!$N$1:$DN$1,0),FALSE)),"")</f>
        <v/>
      </c>
      <c r="CH300" s="685" t="str">
        <f>IFERROR((CG300+AQ300*Contr_Rate)*(1+Inv_Return)*IF($D300=$C$1,VLOOKUP($T300,Male_Annuity_Tables,MATCH($BS$3+3,'Mortality Tables'!$N$1:$DN$1,0),FALSE),VLOOKUP($T300,Fe_Annuity_Tables,MATCH(CH$3+3,'Mortality Tables'!$N$1:$DN$1,0),FALSE)),"")</f>
        <v/>
      </c>
      <c r="CI300" s="685" t="str">
        <f>IFERROR((CH300+AR300*Contr_Rate)*(1+Inv_Return)*IF($D300=$C$1,VLOOKUP($T300,Male_Annuity_Tables,MATCH($BS$3+3,'Mortality Tables'!$N$1:$DN$1,0),FALSE),VLOOKUP($T300,Fe_Annuity_Tables,MATCH(CI$3+3,'Mortality Tables'!$N$1:$DN$1,0),FALSE)),"")</f>
        <v/>
      </c>
      <c r="CJ300" s="685" t="str">
        <f>IFERROR((CI300+AS300*Contr_Rate)*(1+Inv_Return)*IF($D300=$C$1,VLOOKUP($T300,Male_Annuity_Tables,MATCH($BS$3+3,'Mortality Tables'!$N$1:$DN$1,0),FALSE),VLOOKUP($T300,Fe_Annuity_Tables,MATCH(CJ$3+3,'Mortality Tables'!$N$1:$DN$1,0),FALSE)),"")</f>
        <v/>
      </c>
      <c r="CK300" s="685" t="str">
        <f>IFERROR((CJ300+AT300*Contr_Rate)*(1+Inv_Return)*IF($D300=$C$1,VLOOKUP($T300,Male_Annuity_Tables,MATCH($BS$3+3,'Mortality Tables'!$N$1:$DN$1,0),FALSE),VLOOKUP($T300,Fe_Annuity_Tables,MATCH(CK$3+3,'Mortality Tables'!$N$1:$DN$1,0),FALSE)),"")</f>
        <v/>
      </c>
      <c r="CL300" s="685" t="str">
        <f>IFERROR((CK300+AU300*Contr_Rate)*(1+Inv_Return)*IF($D300=$C$1,VLOOKUP($T300,Male_Annuity_Tables,MATCH($BS$3+3,'Mortality Tables'!$N$1:$DN$1,0),FALSE),VLOOKUP($T300,Fe_Annuity_Tables,MATCH(CL$3+3,'Mortality Tables'!$N$1:$DN$1,0),FALSE)),"")</f>
        <v/>
      </c>
      <c r="CM300" s="685" t="str">
        <f>IFERROR((CL300+AV300*Contr_Rate)*(1+Inv_Return)*IF($D300=$C$1,VLOOKUP($T300,Male_Annuity_Tables,MATCH($BS$3+3,'Mortality Tables'!$N$1:$DN$1,0),FALSE),VLOOKUP($T300,Fe_Annuity_Tables,MATCH(CM$3+3,'Mortality Tables'!$N$1:$DN$1,0),FALSE)),"")</f>
        <v/>
      </c>
      <c r="CN300" s="685" t="str">
        <f>IFERROR((CM300+AW300*Contr_Rate)*(1+Inv_Return)*IF($D300=$C$1,VLOOKUP($T300,Male_Annuity_Tables,MATCH($BS$3+3,'Mortality Tables'!$N$1:$DN$1,0),FALSE),VLOOKUP($T300,Fe_Annuity_Tables,MATCH(CN$3+3,'Mortality Tables'!$N$1:$DN$1,0),FALSE)),"")</f>
        <v/>
      </c>
      <c r="CO300" s="685" t="str">
        <f>IFERROR((CN300+AX300*Contr_Rate)*(1+Inv_Return)*IF($D300=$C$1,VLOOKUP($T300,Male_Annuity_Tables,MATCH($BS$3+3,'Mortality Tables'!$N$1:$DN$1,0),FALSE),VLOOKUP($T300,Fe_Annuity_Tables,MATCH(CO$3+3,'Mortality Tables'!$N$1:$DN$1,0),FALSE)),"")</f>
        <v/>
      </c>
      <c r="CP300" s="685" t="str">
        <f>IFERROR((CO300+AY300*Contr_Rate)*(1+Inv_Return)*IF($D300=$C$1,VLOOKUP($T300,Male_Annuity_Tables,MATCH($BS$3+3,'Mortality Tables'!$N$1:$DN$1,0),FALSE),VLOOKUP($T300,Fe_Annuity_Tables,MATCH(CP$3+3,'Mortality Tables'!$N$1:$DN$1,0),FALSE)),"")</f>
        <v/>
      </c>
      <c r="CQ300" s="685" t="str">
        <f>IFERROR((CP300+AZ300*Contr_Rate)*(1+Inv_Return)*IF($D300=$C$1,VLOOKUP($T300,Male_Annuity_Tables,MATCH($BS$3+3,'Mortality Tables'!$N$1:$DN$1,0),FALSE),VLOOKUP($T300,Fe_Annuity_Tables,MATCH(CQ$3+3,'Mortality Tables'!$N$1:$DN$1,0),FALSE)),"")</f>
        <v/>
      </c>
      <c r="CR300" s="685" t="str">
        <f>IFERROR((CQ300+BA300*Contr_Rate)*(1+Inv_Return)*IF($D300=$C$1,VLOOKUP($T300,Male_Annuity_Tables,MATCH($BS$3+3,'Mortality Tables'!$N$1:$DN$1,0),FALSE),VLOOKUP($T300,Fe_Annuity_Tables,MATCH(CR$3+3,'Mortality Tables'!$N$1:$DN$1,0),FALSE)),"")</f>
        <v/>
      </c>
      <c r="CS300" s="685" t="str">
        <f>IFERROR((CR300+BB300*Contr_Rate)*(1+Inv_Return)*IF($D300=$C$1,VLOOKUP($T300,Male_Annuity_Tables,MATCH($BS$3+3,'Mortality Tables'!$N$1:$DN$1,0),FALSE),VLOOKUP($T300,Fe_Annuity_Tables,MATCH(CS$3+3,'Mortality Tables'!$N$1:$DN$1,0),FALSE)),"")</f>
        <v/>
      </c>
      <c r="CT300" s="685" t="str">
        <f>IFERROR((CS300+BC300*Contr_Rate)*(1+Inv_Return)*IF($D300=$C$1,VLOOKUP($T300,Male_Annuity_Tables,MATCH($BS$3+3,'Mortality Tables'!$N$1:$DN$1,0),FALSE),VLOOKUP($T300,Fe_Annuity_Tables,MATCH(CT$3+3,'Mortality Tables'!$N$1:$DN$1,0),FALSE)),"")</f>
        <v/>
      </c>
      <c r="CU300" s="685" t="str">
        <f>IFERROR((CT300+BD300*Contr_Rate)*(1+Inv_Return)*IF($D300=$C$1,VLOOKUP($T300,Male_Annuity_Tables,MATCH($BS$3+3,'Mortality Tables'!$N$1:$DN$1,0),FALSE),VLOOKUP($T300,Fe_Annuity_Tables,MATCH(CU$3+3,'Mortality Tables'!$N$1:$DN$1,0),FALSE)),"")</f>
        <v/>
      </c>
      <c r="CV300" s="685" t="str">
        <f>IFERROR((CU300+BE300*Contr_Rate)*(1+Inv_Return)*IF($D300=$C$1,VLOOKUP($T300,Male_Annuity_Tables,MATCH($BS$3+3,'Mortality Tables'!$N$1:$DN$1,0),FALSE),VLOOKUP($T300,Fe_Annuity_Tables,MATCH(CV$3+3,'Mortality Tables'!$N$1:$DN$1,0),FALSE)),"")</f>
        <v/>
      </c>
      <c r="CW300" s="685" t="str">
        <f>IFERROR((CV300+BF300*Contr_Rate)*(1+Inv_Return)*IF($D300=$C$1,VLOOKUP($T300,Male_Annuity_Tables,MATCH($BS$3+3,'Mortality Tables'!$N$1:$DN$1,0),FALSE),VLOOKUP($T300,Fe_Annuity_Tables,MATCH(CW$3+3,'Mortality Tables'!$N$1:$DN$1,0),FALSE)),"")</f>
        <v/>
      </c>
      <c r="CX300" s="685" t="str">
        <f>IFERROR((CW300+BG300*Contr_Rate)*(1+Inv_Return)*IF($D300=$C$1,VLOOKUP($T300,Male_Annuity_Tables,MATCH($BS$3+3,'Mortality Tables'!$N$1:$DN$1,0),FALSE),VLOOKUP($T300,Fe_Annuity_Tables,MATCH(CX$3+3,'Mortality Tables'!$N$1:$DN$1,0),FALSE)),"")</f>
        <v/>
      </c>
      <c r="CY300" s="685" t="str">
        <f>IFERROR((CX300+BH300*Contr_Rate)*(1+Inv_Return)*IF($D300=$C$1,VLOOKUP($T300,Male_Annuity_Tables,MATCH($BS$3+3,'Mortality Tables'!$N$1:$DN$1,0),FALSE),VLOOKUP($T300,Fe_Annuity_Tables,MATCH(CY$3+3,'Mortality Tables'!$N$1:$DN$1,0),FALSE)),"")</f>
        <v/>
      </c>
      <c r="CZ300" s="685" t="str">
        <f>IFERROR((CY300+BI300*Contr_Rate)*(1+Inv_Return)*IF($D300=$C$1,VLOOKUP($T300,Male_Annuity_Tables,MATCH($BS$3+3,'Mortality Tables'!$N$1:$DN$1,0),FALSE),VLOOKUP($T300,Fe_Annuity_Tables,MATCH(CZ$3+3,'Mortality Tables'!$N$1:$DN$1,0),FALSE)),"")</f>
        <v/>
      </c>
      <c r="DA300" s="685" t="str">
        <f>IFERROR((CZ300+BJ300*Contr_Rate)*(1+Inv_Return)*IF($D300=$C$1,VLOOKUP($T300,Male_Annuity_Tables,MATCH($BS$3+3,'Mortality Tables'!$N$1:$DN$1,0),FALSE),VLOOKUP($T300,Fe_Annuity_Tables,MATCH(DA$3+3,'Mortality Tables'!$N$1:$DN$1,0),FALSE)),"")</f>
        <v/>
      </c>
      <c r="DB300" s="685" t="str">
        <f>IFERROR((DA300+BK300*Contr_Rate)*(1+Inv_Return)*IF($D300=$C$1,VLOOKUP($T300,Male_Annuity_Tables,MATCH($BS$3+3,'Mortality Tables'!$N$1:$DN$1,0),FALSE),VLOOKUP($T300,Fe_Annuity_Tables,MATCH(DB$3+3,'Mortality Tables'!$N$1:$DN$1,0),FALSE)),"")</f>
        <v/>
      </c>
      <c r="DC300" s="685" t="str">
        <f>IFERROR((DB300+BL300*Contr_Rate)*(1+Inv_Return)*IF($D300=$C$1,VLOOKUP($T300,Male_Annuity_Tables,MATCH($BS$3+3,'Mortality Tables'!$N$1:$DN$1,0),FALSE),VLOOKUP($T300,Fe_Annuity_Tables,MATCH(DC$3+3,'Mortality Tables'!$N$1:$DN$1,0),FALSE)),"")</f>
        <v/>
      </c>
      <c r="DD300" s="685" t="str">
        <f>IFERROR((DC300+BM300*Contr_Rate)*(1+Inv_Return)*IF($D300=$C$1,VLOOKUP($T300,Male_Annuity_Tables,MATCH($BS$3+3,'Mortality Tables'!$N$1:$DN$1,0),FALSE),VLOOKUP($T300,Fe_Annuity_Tables,MATCH(DD$3+3,'Mortality Tables'!$N$1:$DN$1,0),FALSE)),"")</f>
        <v/>
      </c>
      <c r="DE300" s="685" t="str">
        <f>IFERROR((DD300+BN300*Contr_Rate)*(1+Inv_Return)*IF($D300=$C$1,VLOOKUP($T300,Male_Annuity_Tables,MATCH($BS$3+3,'Mortality Tables'!$N$1:$DN$1,0),FALSE),VLOOKUP($T300,Fe_Annuity_Tables,MATCH(DE$3+3,'Mortality Tables'!$N$1:$DN$1,0),FALSE)),"")</f>
        <v/>
      </c>
      <c r="DF300" s="685" t="str">
        <f>IFERROR((DE300+BO300*Contr_Rate)*(1+Inv_Return)*IF($D300=$C$1,VLOOKUP($T300,Male_Annuity_Tables,MATCH($BS$3+3,'Mortality Tables'!$N$1:$DN$1,0),FALSE),VLOOKUP($T300,Fe_Annuity_Tables,MATCH(DF$3+3,'Mortality Tables'!$N$1:$DN$1,0),FALSE)),"")</f>
        <v/>
      </c>
      <c r="DG300" s="685" t="str">
        <f>IFERROR((DF300+BP300*Contr_Rate)*(1+Inv_Return)*IF($D300=$C$1,VLOOKUP($T300,Male_Annuity_Tables,MATCH($BS$3+3,'Mortality Tables'!$N$1:$DN$1,0),FALSE),VLOOKUP($T300,Fe_Annuity_Tables,MATCH(DG$3+3,'Mortality Tables'!$N$1:$DN$1,0),FALSE)),"")</f>
        <v/>
      </c>
      <c r="DH300" s="685" t="str">
        <f>IFERROR((DG300+BQ300*Contr_Rate)*(1+Inv_Return)*IF($D300=$C$1,VLOOKUP($T300,Male_Annuity_Tables,MATCH($BS$3+3,'Mortality Tables'!$N$1:$DN$1,0),FALSE),VLOOKUP($T300,Fe_Annuity_Tables,MATCH(DH$3+3,'Mortality Tables'!$N$1:$DN$1,0),FALSE)),"")</f>
        <v/>
      </c>
      <c r="DJ300" s="686">
        <f t="shared" si="171"/>
        <v>3328954.0276522092</v>
      </c>
      <c r="DK300" s="680">
        <f t="shared" si="60"/>
        <v>8.0909277508679907</v>
      </c>
      <c r="DL300" s="686">
        <f t="shared" si="172"/>
        <v>275666.68090537633</v>
      </c>
      <c r="DM300" s="686">
        <f t="shared" si="132"/>
        <v>2977399.4452717565</v>
      </c>
      <c r="DN300" s="687">
        <f t="shared" si="173"/>
        <v>9.2586394930363594E-2</v>
      </c>
      <c r="DP300" s="688">
        <f t="shared" si="174"/>
        <v>61387.829219783511</v>
      </c>
      <c r="DQ300" s="688">
        <f t="shared" si="175"/>
        <v>107164.13078988678</v>
      </c>
      <c r="DR300" s="688">
        <f t="shared" si="176"/>
        <v>155452.83328895833</v>
      </c>
    </row>
    <row r="301" spans="1:122" s="657" customFormat="1" ht="14.5">
      <c r="A301" s="675" t="s">
        <v>1670</v>
      </c>
      <c r="B301" s="675" t="s">
        <v>1671</v>
      </c>
      <c r="C301" s="675" t="s">
        <v>236</v>
      </c>
      <c r="D301" s="675" t="s">
        <v>60</v>
      </c>
      <c r="E301" s="676">
        <v>24007</v>
      </c>
      <c r="F301" s="677">
        <v>45046</v>
      </c>
      <c r="G301" s="677">
        <v>45575</v>
      </c>
      <c r="H301" s="678">
        <v>2665214</v>
      </c>
      <c r="I301" s="678">
        <v>140954.74</v>
      </c>
      <c r="J301" s="678">
        <v>194877.56</v>
      </c>
      <c r="K301" s="678">
        <v>37547.599999999999</v>
      </c>
      <c r="L301" s="678">
        <v>373379.89999999997</v>
      </c>
      <c r="M301" s="679">
        <f>IF(COUNTIF($A$4:A301,A301)=1,0,1)</f>
        <v>0</v>
      </c>
      <c r="N301" s="680" t="str">
        <f t="shared" si="165"/>
        <v>Okay</v>
      </c>
      <c r="O301" s="680" t="str">
        <f t="shared" si="166"/>
        <v>TRUE</v>
      </c>
      <c r="P301" s="680" t="b">
        <f t="shared" si="167"/>
        <v>1</v>
      </c>
      <c r="Q301" s="680" t="b">
        <f t="shared" si="76"/>
        <v>1</v>
      </c>
      <c r="R301" s="680" t="b">
        <f t="shared" si="77"/>
        <v>1</v>
      </c>
      <c r="S301" s="681">
        <f t="shared" si="168"/>
        <v>57.641095890410959</v>
      </c>
      <c r="T301" s="682">
        <f t="shared" si="78"/>
        <v>59</v>
      </c>
      <c r="U301" s="682">
        <f t="shared" si="161"/>
        <v>59</v>
      </c>
      <c r="V301" s="682">
        <f t="shared" si="79"/>
        <v>0.22191780821917809</v>
      </c>
      <c r="W301" s="682">
        <f t="shared" si="169"/>
        <v>1</v>
      </c>
      <c r="X301" s="683">
        <f t="shared" si="170"/>
        <v>373379.89999999997</v>
      </c>
      <c r="Y301" s="684">
        <f t="shared" si="123"/>
        <v>7.79E-3</v>
      </c>
      <c r="Z301" s="684">
        <f>IF($D301=$C$1,VLOOKUP($T301,Male_Annuity_Tables,MATCH($W301+2,'Mortality Tables'!$DS$1:$HT$1,0),FALSE),VLOOKUP($T301,Fe_Annuity_Tables,MATCH($W301+2,'Mortality Tables'!$M$1:$DN$1,0),FALSE))</f>
        <v>0.94259950000000003</v>
      </c>
      <c r="AA301" s="664"/>
      <c r="AB301" s="685">
        <f t="shared" si="183"/>
        <v>2801006.6533000004</v>
      </c>
      <c r="AC301" s="685" t="str">
        <f t="shared" si="183"/>
        <v/>
      </c>
      <c r="AD301" s="685" t="str">
        <f t="shared" si="183"/>
        <v/>
      </c>
      <c r="AE301" s="685" t="str">
        <f t="shared" si="183"/>
        <v/>
      </c>
      <c r="AF301" s="685" t="str">
        <f t="shared" si="183"/>
        <v/>
      </c>
      <c r="AG301" s="685" t="str">
        <f t="shared" si="183"/>
        <v/>
      </c>
      <c r="AH301" s="685" t="str">
        <f t="shared" si="183"/>
        <v/>
      </c>
      <c r="AI301" s="685" t="str">
        <f t="shared" si="183"/>
        <v/>
      </c>
      <c r="AJ301" s="685" t="str">
        <f t="shared" si="183"/>
        <v/>
      </c>
      <c r="AK301" s="685" t="str">
        <f t="shared" si="183"/>
        <v/>
      </c>
      <c r="AL301" s="685" t="str">
        <f t="shared" si="183"/>
        <v/>
      </c>
      <c r="AM301" s="685" t="str">
        <f t="shared" si="183"/>
        <v/>
      </c>
      <c r="AN301" s="685" t="str">
        <f t="shared" si="183"/>
        <v/>
      </c>
      <c r="AO301" s="685" t="str">
        <f t="shared" si="183"/>
        <v/>
      </c>
      <c r="AP301" s="685" t="str">
        <f t="shared" si="183"/>
        <v/>
      </c>
      <c r="AQ301" s="685" t="str">
        <f t="shared" si="183"/>
        <v/>
      </c>
      <c r="AR301" s="685" t="str">
        <f t="shared" si="182"/>
        <v/>
      </c>
      <c r="AS301" s="685" t="str">
        <f t="shared" si="182"/>
        <v/>
      </c>
      <c r="AT301" s="685" t="str">
        <f t="shared" si="182"/>
        <v/>
      </c>
      <c r="AU301" s="685" t="str">
        <f t="shared" si="182"/>
        <v/>
      </c>
      <c r="AV301" s="685" t="str">
        <f t="shared" si="178"/>
        <v/>
      </c>
      <c r="AW301" s="685" t="str">
        <f t="shared" si="178"/>
        <v/>
      </c>
      <c r="AX301" s="685" t="str">
        <f t="shared" si="178"/>
        <v/>
      </c>
      <c r="AY301" s="685" t="str">
        <f t="shared" si="178"/>
        <v/>
      </c>
      <c r="AZ301" s="685" t="str">
        <f t="shared" si="178"/>
        <v/>
      </c>
      <c r="BA301" s="685" t="str">
        <f t="shared" si="178"/>
        <v/>
      </c>
      <c r="BB301" s="685" t="str">
        <f t="shared" si="178"/>
        <v/>
      </c>
      <c r="BC301" s="685" t="str">
        <f t="shared" si="178"/>
        <v/>
      </c>
      <c r="BD301" s="685" t="str">
        <f t="shared" si="178"/>
        <v/>
      </c>
      <c r="BE301" s="685" t="str">
        <f t="shared" si="178"/>
        <v/>
      </c>
      <c r="BF301" s="685" t="str">
        <f t="shared" si="178"/>
        <v/>
      </c>
      <c r="BG301" s="685" t="str">
        <f t="shared" si="181"/>
        <v/>
      </c>
      <c r="BH301" s="685" t="str">
        <f t="shared" si="181"/>
        <v/>
      </c>
      <c r="BI301" s="685" t="str">
        <f t="shared" si="177"/>
        <v/>
      </c>
      <c r="BJ301" s="685" t="str">
        <f t="shared" si="177"/>
        <v/>
      </c>
      <c r="BK301" s="685" t="str">
        <f t="shared" si="177"/>
        <v/>
      </c>
      <c r="BL301" s="685" t="str">
        <f t="shared" si="177"/>
        <v/>
      </c>
      <c r="BM301" s="685" t="str">
        <f t="shared" si="177"/>
        <v/>
      </c>
      <c r="BN301" s="685" t="str">
        <f t="shared" si="177"/>
        <v/>
      </c>
      <c r="BO301" s="685" t="str">
        <f t="shared" si="180"/>
        <v/>
      </c>
      <c r="BP301" s="685" t="str">
        <f t="shared" si="180"/>
        <v/>
      </c>
      <c r="BQ301" s="685" t="str">
        <f t="shared" si="180"/>
        <v/>
      </c>
      <c r="BR301" s="529"/>
      <c r="BS301" s="685">
        <f>IFERROR(($L301+AB301*Contr_Rate)*(1+Inv_Return)*IF($D301=$C$1,VLOOKUP($T301,Male_Annuity_Tables,MATCH($BS$3+3,'Mortality Tables'!$N$1:$DN$1,0),FALSE),VLOOKUP($T301,Fe_Annuity_Tables,MATCH(BS$3+3,'Mortality Tables'!$N$1:$DN$1,0),FALSE)),"")</f>
        <v>1175641.4963395703</v>
      </c>
      <c r="BT301" s="685" t="str">
        <f>IFERROR(($BS301+AC301*Contr_Rate)*(1+Inv_Return)*IF($D301=$C$1,VLOOKUP($T301,Male_Annuity_Tables,MATCH($BS$3+3,'Mortality Tables'!$N$1:$DN$1,0),FALSE),VLOOKUP($T301,Fe_Annuity_Tables,MATCH(BT$3+3,'Mortality Tables'!$N$1:$DN$1,0),FALSE)),"")</f>
        <v/>
      </c>
      <c r="BU301" s="685" t="str">
        <f>IFERROR((BT301+AD301*Contr_Rate)*(1+Inv_Return)*IF($D301=$C$1,VLOOKUP($T301,Male_Annuity_Tables,MATCH($BS$3+3,'Mortality Tables'!$N$1:$DN$1,0),FALSE),VLOOKUP($T301,Fe_Annuity_Tables,MATCH(BU$3+3,'Mortality Tables'!$N$1:$DN$1,0),FALSE)),"")</f>
        <v/>
      </c>
      <c r="BV301" s="685" t="str">
        <f>IFERROR((BU301+AE301*Contr_Rate)*(1+Inv_Return)*IF($D301=$C$1,VLOOKUP($T301,Male_Annuity_Tables,MATCH($BS$3+3,'Mortality Tables'!$N$1:$DN$1,0),FALSE),VLOOKUP($T301,Fe_Annuity_Tables,MATCH(BV$3+3,'Mortality Tables'!$N$1:$DN$1,0),FALSE)),"")</f>
        <v/>
      </c>
      <c r="BW301" s="685" t="str">
        <f>IFERROR((BV301+AF301*Contr_Rate)*(1+Inv_Return)*IF($D301=$C$1,VLOOKUP($T301,Male_Annuity_Tables,MATCH($BS$3+3,'Mortality Tables'!$N$1:$DN$1,0),FALSE),VLOOKUP($T301,Fe_Annuity_Tables,MATCH(BW$3+3,'Mortality Tables'!$N$1:$DN$1,0),FALSE)),"")</f>
        <v/>
      </c>
      <c r="BX301" s="685" t="str">
        <f>IFERROR((BW301+AG301*Contr_Rate)*(1+Inv_Return)*IF($D301=$C$1,VLOOKUP($T301,Male_Annuity_Tables,MATCH($BS$3+3,'Mortality Tables'!$N$1:$DN$1,0),FALSE),VLOOKUP($T301,Fe_Annuity_Tables,MATCH(BX$3+3,'Mortality Tables'!$N$1:$DN$1,0),FALSE)),"")</f>
        <v/>
      </c>
      <c r="BY301" s="685" t="str">
        <f>IFERROR((BX301+AH301*Contr_Rate)*(1+Inv_Return)*IF($D301=$C$1,VLOOKUP($T301,Male_Annuity_Tables,MATCH($BS$3+3,'Mortality Tables'!$N$1:$DN$1,0),FALSE),VLOOKUP($T301,Fe_Annuity_Tables,MATCH(BY$3+3,'Mortality Tables'!$N$1:$DN$1,0),FALSE)),"")</f>
        <v/>
      </c>
      <c r="BZ301" s="685" t="str">
        <f>IFERROR((BY301+AI301*Contr_Rate)*(1+Inv_Return)*IF($D301=$C$1,VLOOKUP($T301,Male_Annuity_Tables,MATCH($BS$3+3,'Mortality Tables'!$N$1:$DN$1,0),FALSE),VLOOKUP($T301,Fe_Annuity_Tables,MATCH(BZ$3+3,'Mortality Tables'!$N$1:$DN$1,0),FALSE)),"")</f>
        <v/>
      </c>
      <c r="CA301" s="685" t="str">
        <f>IFERROR((BZ301+AJ301*Contr_Rate)*(1+Inv_Return)*IF($D301=$C$1,VLOOKUP($T301,Male_Annuity_Tables,MATCH($BS$3+3,'Mortality Tables'!$N$1:$DN$1,0),FALSE),VLOOKUP($T301,Fe_Annuity_Tables,MATCH(CA$3+3,'Mortality Tables'!$N$1:$DN$1,0),FALSE)),"")</f>
        <v/>
      </c>
      <c r="CB301" s="685" t="str">
        <f>IFERROR((CA301+AK301*Contr_Rate)*(1+Inv_Return)*IF($D301=$C$1,VLOOKUP($T301,Male_Annuity_Tables,MATCH($BS$3+3,'Mortality Tables'!$N$1:$DN$1,0),FALSE),VLOOKUP($T301,Fe_Annuity_Tables,MATCH(CB$3+3,'Mortality Tables'!$N$1:$DN$1,0),FALSE)),"")</f>
        <v/>
      </c>
      <c r="CC301" s="685" t="str">
        <f>IFERROR((CB301+AL301*Contr_Rate)*(1+Inv_Return)*IF($D301=$C$1,VLOOKUP($T301,Male_Annuity_Tables,MATCH($BS$3+3,'Mortality Tables'!$N$1:$DN$1,0),FALSE),VLOOKUP($T301,Fe_Annuity_Tables,MATCH(CC$3+3,'Mortality Tables'!$N$1:$DN$1,0),FALSE)),"")</f>
        <v/>
      </c>
      <c r="CD301" s="685" t="str">
        <f>IFERROR((CC301+AM301*Contr_Rate)*(1+Inv_Return)*IF($D301=$C$1,VLOOKUP($T301,Male_Annuity_Tables,MATCH($BS$3+3,'Mortality Tables'!$N$1:$DN$1,0),FALSE),VLOOKUP($T301,Fe_Annuity_Tables,MATCH(CD$3+3,'Mortality Tables'!$N$1:$DN$1,0),FALSE)),"")</f>
        <v/>
      </c>
      <c r="CE301" s="685" t="str">
        <f>IFERROR((CD301+AN301*Contr_Rate)*(1+Inv_Return)*IF($D301=$C$1,VLOOKUP($T301,Male_Annuity_Tables,MATCH($BS$3+3,'Mortality Tables'!$N$1:$DN$1,0),FALSE),VLOOKUP($T301,Fe_Annuity_Tables,MATCH(CE$3+3,'Mortality Tables'!$N$1:$DN$1,0),FALSE)),"")</f>
        <v/>
      </c>
      <c r="CF301" s="685" t="str">
        <f>IFERROR((CE301+AO301*Contr_Rate)*(1+Inv_Return)*IF($D301=$C$1,VLOOKUP($T301,Male_Annuity_Tables,MATCH($BS$3+3,'Mortality Tables'!$N$1:$DN$1,0),FALSE),VLOOKUP($T301,Fe_Annuity_Tables,MATCH(CF$3+3,'Mortality Tables'!$N$1:$DN$1,0),FALSE)),"")</f>
        <v/>
      </c>
      <c r="CG301" s="685" t="str">
        <f>IFERROR((CF301+AP301*Contr_Rate)*(1+Inv_Return)*IF($D301=$C$1,VLOOKUP($T301,Male_Annuity_Tables,MATCH($BS$3+3,'Mortality Tables'!$N$1:$DN$1,0),FALSE),VLOOKUP($T301,Fe_Annuity_Tables,MATCH(CG$3+3,'Mortality Tables'!$N$1:$DN$1,0),FALSE)),"")</f>
        <v/>
      </c>
      <c r="CH301" s="685" t="str">
        <f>IFERROR((CG301+AQ301*Contr_Rate)*(1+Inv_Return)*IF($D301=$C$1,VLOOKUP($T301,Male_Annuity_Tables,MATCH($BS$3+3,'Mortality Tables'!$N$1:$DN$1,0),FALSE),VLOOKUP($T301,Fe_Annuity_Tables,MATCH(CH$3+3,'Mortality Tables'!$N$1:$DN$1,0),FALSE)),"")</f>
        <v/>
      </c>
      <c r="CI301" s="685" t="str">
        <f>IFERROR((CH301+AR301*Contr_Rate)*(1+Inv_Return)*IF($D301=$C$1,VLOOKUP($T301,Male_Annuity_Tables,MATCH($BS$3+3,'Mortality Tables'!$N$1:$DN$1,0),FALSE),VLOOKUP($T301,Fe_Annuity_Tables,MATCH(CI$3+3,'Mortality Tables'!$N$1:$DN$1,0),FALSE)),"")</f>
        <v/>
      </c>
      <c r="CJ301" s="685" t="str">
        <f>IFERROR((CI301+AS301*Contr_Rate)*(1+Inv_Return)*IF($D301=$C$1,VLOOKUP($T301,Male_Annuity_Tables,MATCH($BS$3+3,'Mortality Tables'!$N$1:$DN$1,0),FALSE),VLOOKUP($T301,Fe_Annuity_Tables,MATCH(CJ$3+3,'Mortality Tables'!$N$1:$DN$1,0),FALSE)),"")</f>
        <v/>
      </c>
      <c r="CK301" s="685" t="str">
        <f>IFERROR((CJ301+AT301*Contr_Rate)*(1+Inv_Return)*IF($D301=$C$1,VLOOKUP($T301,Male_Annuity_Tables,MATCH($BS$3+3,'Mortality Tables'!$N$1:$DN$1,0),FALSE),VLOOKUP($T301,Fe_Annuity_Tables,MATCH(CK$3+3,'Mortality Tables'!$N$1:$DN$1,0),FALSE)),"")</f>
        <v/>
      </c>
      <c r="CL301" s="685" t="str">
        <f>IFERROR((CK301+AU301*Contr_Rate)*(1+Inv_Return)*IF($D301=$C$1,VLOOKUP($T301,Male_Annuity_Tables,MATCH($BS$3+3,'Mortality Tables'!$N$1:$DN$1,0),FALSE),VLOOKUP($T301,Fe_Annuity_Tables,MATCH(CL$3+3,'Mortality Tables'!$N$1:$DN$1,0),FALSE)),"")</f>
        <v/>
      </c>
      <c r="CM301" s="685" t="str">
        <f>IFERROR((CL301+AV301*Contr_Rate)*(1+Inv_Return)*IF($D301=$C$1,VLOOKUP($T301,Male_Annuity_Tables,MATCH($BS$3+3,'Mortality Tables'!$N$1:$DN$1,0),FALSE),VLOOKUP($T301,Fe_Annuity_Tables,MATCH(CM$3+3,'Mortality Tables'!$N$1:$DN$1,0),FALSE)),"")</f>
        <v/>
      </c>
      <c r="CN301" s="685" t="str">
        <f>IFERROR((CM301+AW301*Contr_Rate)*(1+Inv_Return)*IF($D301=$C$1,VLOOKUP($T301,Male_Annuity_Tables,MATCH($BS$3+3,'Mortality Tables'!$N$1:$DN$1,0),FALSE),VLOOKUP($T301,Fe_Annuity_Tables,MATCH(CN$3+3,'Mortality Tables'!$N$1:$DN$1,0),FALSE)),"")</f>
        <v/>
      </c>
      <c r="CO301" s="685" t="str">
        <f>IFERROR((CN301+AX301*Contr_Rate)*(1+Inv_Return)*IF($D301=$C$1,VLOOKUP($T301,Male_Annuity_Tables,MATCH($BS$3+3,'Mortality Tables'!$N$1:$DN$1,0),FALSE),VLOOKUP($T301,Fe_Annuity_Tables,MATCH(CO$3+3,'Mortality Tables'!$N$1:$DN$1,0),FALSE)),"")</f>
        <v/>
      </c>
      <c r="CP301" s="685" t="str">
        <f>IFERROR((CO301+AY301*Contr_Rate)*(1+Inv_Return)*IF($D301=$C$1,VLOOKUP($T301,Male_Annuity_Tables,MATCH($BS$3+3,'Mortality Tables'!$N$1:$DN$1,0),FALSE),VLOOKUP($T301,Fe_Annuity_Tables,MATCH(CP$3+3,'Mortality Tables'!$N$1:$DN$1,0),FALSE)),"")</f>
        <v/>
      </c>
      <c r="CQ301" s="685" t="str">
        <f>IFERROR((CP301+AZ301*Contr_Rate)*(1+Inv_Return)*IF($D301=$C$1,VLOOKUP($T301,Male_Annuity_Tables,MATCH($BS$3+3,'Mortality Tables'!$N$1:$DN$1,0),FALSE),VLOOKUP($T301,Fe_Annuity_Tables,MATCH(CQ$3+3,'Mortality Tables'!$N$1:$DN$1,0),FALSE)),"")</f>
        <v/>
      </c>
      <c r="CR301" s="685" t="str">
        <f>IFERROR((CQ301+BA301*Contr_Rate)*(1+Inv_Return)*IF($D301=$C$1,VLOOKUP($T301,Male_Annuity_Tables,MATCH($BS$3+3,'Mortality Tables'!$N$1:$DN$1,0),FALSE),VLOOKUP($T301,Fe_Annuity_Tables,MATCH(CR$3+3,'Mortality Tables'!$N$1:$DN$1,0),FALSE)),"")</f>
        <v/>
      </c>
      <c r="CS301" s="685" t="str">
        <f>IFERROR((CR301+BB301*Contr_Rate)*(1+Inv_Return)*IF($D301=$C$1,VLOOKUP($T301,Male_Annuity_Tables,MATCH($BS$3+3,'Mortality Tables'!$N$1:$DN$1,0),FALSE),VLOOKUP($T301,Fe_Annuity_Tables,MATCH(CS$3+3,'Mortality Tables'!$N$1:$DN$1,0),FALSE)),"")</f>
        <v/>
      </c>
      <c r="CT301" s="685" t="str">
        <f>IFERROR((CS301+BC301*Contr_Rate)*(1+Inv_Return)*IF($D301=$C$1,VLOOKUP($T301,Male_Annuity_Tables,MATCH($BS$3+3,'Mortality Tables'!$N$1:$DN$1,0),FALSE),VLOOKUP($T301,Fe_Annuity_Tables,MATCH(CT$3+3,'Mortality Tables'!$N$1:$DN$1,0),FALSE)),"")</f>
        <v/>
      </c>
      <c r="CU301" s="685" t="str">
        <f>IFERROR((CT301+BD301*Contr_Rate)*(1+Inv_Return)*IF($D301=$C$1,VLOOKUP($T301,Male_Annuity_Tables,MATCH($BS$3+3,'Mortality Tables'!$N$1:$DN$1,0),FALSE),VLOOKUP($T301,Fe_Annuity_Tables,MATCH(CU$3+3,'Mortality Tables'!$N$1:$DN$1,0),FALSE)),"")</f>
        <v/>
      </c>
      <c r="CV301" s="685" t="str">
        <f>IFERROR((CU301+BE301*Contr_Rate)*(1+Inv_Return)*IF($D301=$C$1,VLOOKUP($T301,Male_Annuity_Tables,MATCH($BS$3+3,'Mortality Tables'!$N$1:$DN$1,0),FALSE),VLOOKUP($T301,Fe_Annuity_Tables,MATCH(CV$3+3,'Mortality Tables'!$N$1:$DN$1,0),FALSE)),"")</f>
        <v/>
      </c>
      <c r="CW301" s="685" t="str">
        <f>IFERROR((CV301+BF301*Contr_Rate)*(1+Inv_Return)*IF($D301=$C$1,VLOOKUP($T301,Male_Annuity_Tables,MATCH($BS$3+3,'Mortality Tables'!$N$1:$DN$1,0),FALSE),VLOOKUP($T301,Fe_Annuity_Tables,MATCH(CW$3+3,'Mortality Tables'!$N$1:$DN$1,0),FALSE)),"")</f>
        <v/>
      </c>
      <c r="CX301" s="685" t="str">
        <f>IFERROR((CW301+BG301*Contr_Rate)*(1+Inv_Return)*IF($D301=$C$1,VLOOKUP($T301,Male_Annuity_Tables,MATCH($BS$3+3,'Mortality Tables'!$N$1:$DN$1,0),FALSE),VLOOKUP($T301,Fe_Annuity_Tables,MATCH(CX$3+3,'Mortality Tables'!$N$1:$DN$1,0),FALSE)),"")</f>
        <v/>
      </c>
      <c r="CY301" s="685" t="str">
        <f>IFERROR((CX301+BH301*Contr_Rate)*(1+Inv_Return)*IF($D301=$C$1,VLOOKUP($T301,Male_Annuity_Tables,MATCH($BS$3+3,'Mortality Tables'!$N$1:$DN$1,0),FALSE),VLOOKUP($T301,Fe_Annuity_Tables,MATCH(CY$3+3,'Mortality Tables'!$N$1:$DN$1,0),FALSE)),"")</f>
        <v/>
      </c>
      <c r="CZ301" s="685" t="str">
        <f>IFERROR((CY301+BI301*Contr_Rate)*(1+Inv_Return)*IF($D301=$C$1,VLOOKUP($T301,Male_Annuity_Tables,MATCH($BS$3+3,'Mortality Tables'!$N$1:$DN$1,0),FALSE),VLOOKUP($T301,Fe_Annuity_Tables,MATCH(CZ$3+3,'Mortality Tables'!$N$1:$DN$1,0),FALSE)),"")</f>
        <v/>
      </c>
      <c r="DA301" s="685" t="str">
        <f>IFERROR((CZ301+BJ301*Contr_Rate)*(1+Inv_Return)*IF($D301=$C$1,VLOOKUP($T301,Male_Annuity_Tables,MATCH($BS$3+3,'Mortality Tables'!$N$1:$DN$1,0),FALSE),VLOOKUP($T301,Fe_Annuity_Tables,MATCH(DA$3+3,'Mortality Tables'!$N$1:$DN$1,0),FALSE)),"")</f>
        <v/>
      </c>
      <c r="DB301" s="685" t="str">
        <f>IFERROR((DA301+BK301*Contr_Rate)*(1+Inv_Return)*IF($D301=$C$1,VLOOKUP($T301,Male_Annuity_Tables,MATCH($BS$3+3,'Mortality Tables'!$N$1:$DN$1,0),FALSE),VLOOKUP($T301,Fe_Annuity_Tables,MATCH(DB$3+3,'Mortality Tables'!$N$1:$DN$1,0),FALSE)),"")</f>
        <v/>
      </c>
      <c r="DC301" s="685" t="str">
        <f>IFERROR((DB301+BL301*Contr_Rate)*(1+Inv_Return)*IF($D301=$C$1,VLOOKUP($T301,Male_Annuity_Tables,MATCH($BS$3+3,'Mortality Tables'!$N$1:$DN$1,0),FALSE),VLOOKUP($T301,Fe_Annuity_Tables,MATCH(DC$3+3,'Mortality Tables'!$N$1:$DN$1,0),FALSE)),"")</f>
        <v/>
      </c>
      <c r="DD301" s="685" t="str">
        <f>IFERROR((DC301+BM301*Contr_Rate)*(1+Inv_Return)*IF($D301=$C$1,VLOOKUP($T301,Male_Annuity_Tables,MATCH($BS$3+3,'Mortality Tables'!$N$1:$DN$1,0),FALSE),VLOOKUP($T301,Fe_Annuity_Tables,MATCH(DD$3+3,'Mortality Tables'!$N$1:$DN$1,0),FALSE)),"")</f>
        <v/>
      </c>
      <c r="DE301" s="685" t="str">
        <f>IFERROR((DD301+BN301*Contr_Rate)*(1+Inv_Return)*IF($D301=$C$1,VLOOKUP($T301,Male_Annuity_Tables,MATCH($BS$3+3,'Mortality Tables'!$N$1:$DN$1,0),FALSE),VLOOKUP($T301,Fe_Annuity_Tables,MATCH(DE$3+3,'Mortality Tables'!$N$1:$DN$1,0),FALSE)),"")</f>
        <v/>
      </c>
      <c r="DF301" s="685" t="str">
        <f>IFERROR((DE301+BO301*Contr_Rate)*(1+Inv_Return)*IF($D301=$C$1,VLOOKUP($T301,Male_Annuity_Tables,MATCH($BS$3+3,'Mortality Tables'!$N$1:$DN$1,0),FALSE),VLOOKUP($T301,Fe_Annuity_Tables,MATCH(DF$3+3,'Mortality Tables'!$N$1:$DN$1,0),FALSE)),"")</f>
        <v/>
      </c>
      <c r="DG301" s="685" t="str">
        <f>IFERROR((DF301+BP301*Contr_Rate)*(1+Inv_Return)*IF($D301=$C$1,VLOOKUP($T301,Male_Annuity_Tables,MATCH($BS$3+3,'Mortality Tables'!$N$1:$DN$1,0),FALSE),VLOOKUP($T301,Fe_Annuity_Tables,MATCH(DG$3+3,'Mortality Tables'!$N$1:$DN$1,0),FALSE)),"")</f>
        <v/>
      </c>
      <c r="DH301" s="685" t="str">
        <f>IFERROR((DG301+BQ301*Contr_Rate)*(1+Inv_Return)*IF($D301=$C$1,VLOOKUP($T301,Male_Annuity_Tables,MATCH($BS$3+3,'Mortality Tables'!$N$1:$DN$1,0),FALSE),VLOOKUP($T301,Fe_Annuity_Tables,MATCH(DH$3+3,'Mortality Tables'!$N$1:$DN$1,0),FALSE)),"")</f>
        <v/>
      </c>
      <c r="DJ301" s="686">
        <f t="shared" si="171"/>
        <v>1175641.4963395703</v>
      </c>
      <c r="DK301" s="680">
        <f t="shared" si="60"/>
        <v>8.8017766057058875</v>
      </c>
      <c r="DL301" s="686">
        <f t="shared" si="172"/>
        <v>89491.001400431647</v>
      </c>
      <c r="DM301" s="686">
        <f t="shared" si="132"/>
        <v>2801006.6533000004</v>
      </c>
      <c r="DN301" s="687">
        <f t="shared" si="173"/>
        <v>3.1949585444575081E-2</v>
      </c>
      <c r="DP301" s="688">
        <f t="shared" si="174"/>
        <v>67482.409710639506</v>
      </c>
      <c r="DQ301" s="688" t="str">
        <f t="shared" si="175"/>
        <v/>
      </c>
      <c r="DR301" s="688" t="str">
        <f t="shared" si="176"/>
        <v/>
      </c>
    </row>
    <row r="302" spans="1:122" s="657" customFormat="1" ht="14.5">
      <c r="A302" s="675" t="s">
        <v>1672</v>
      </c>
      <c r="B302" s="675" t="s">
        <v>1673</v>
      </c>
      <c r="C302" s="675" t="s">
        <v>236</v>
      </c>
      <c r="D302" s="675" t="s">
        <v>60</v>
      </c>
      <c r="E302" s="676">
        <v>23439</v>
      </c>
      <c r="F302" s="677">
        <v>41809</v>
      </c>
      <c r="G302" s="677">
        <v>45177</v>
      </c>
      <c r="H302" s="678">
        <v>312647</v>
      </c>
      <c r="I302" s="678">
        <v>27291.03</v>
      </c>
      <c r="J302" s="678">
        <v>24672.71</v>
      </c>
      <c r="K302" s="678"/>
      <c r="L302" s="678">
        <v>51963.74</v>
      </c>
      <c r="M302" s="679">
        <f>IF(COUNTIF($A$4:A302,A302)=1,0,1)</f>
        <v>0</v>
      </c>
      <c r="N302" s="680" t="str">
        <f t="shared" si="165"/>
        <v>Okay</v>
      </c>
      <c r="O302" s="680" t="str">
        <f t="shared" si="166"/>
        <v>TRUE</v>
      </c>
      <c r="P302" s="680" t="b">
        <f t="shared" si="167"/>
        <v>1</v>
      </c>
      <c r="Q302" s="680" t="b">
        <f t="shared" si="76"/>
        <v>1</v>
      </c>
      <c r="R302" s="680" t="b">
        <f t="shared" si="77"/>
        <v>1</v>
      </c>
      <c r="S302" s="681">
        <f t="shared" si="168"/>
        <v>50.328767123287669</v>
      </c>
      <c r="T302" s="682">
        <f t="shared" si="78"/>
        <v>60</v>
      </c>
      <c r="U302" s="682">
        <f t="shared" si="161"/>
        <v>59</v>
      </c>
      <c r="V302" s="682">
        <f t="shared" si="79"/>
        <v>1.3123287671232877</v>
      </c>
      <c r="W302" s="682">
        <f t="shared" si="169"/>
        <v>0</v>
      </c>
      <c r="X302" s="683">
        <f t="shared" si="170"/>
        <v>0</v>
      </c>
      <c r="Y302" s="684">
        <f t="shared" si="123"/>
        <v>8.5500000000000003E-3</v>
      </c>
      <c r="Z302" s="684">
        <f>IF($D302=$C$1,VLOOKUP($T302,Male_Annuity_Tables,MATCH($W302+2,'Mortality Tables'!$DS$1:$HT$1,0),FALSE),VLOOKUP($T302,Fe_Annuity_Tables,MATCH($W302+2,'Mortality Tables'!$M$1:$DN$1,0),FALSE))</f>
        <v>1</v>
      </c>
      <c r="AA302" s="664"/>
      <c r="AB302" s="685" t="str">
        <f t="shared" si="183"/>
        <v/>
      </c>
      <c r="AC302" s="685" t="str">
        <f t="shared" si="183"/>
        <v/>
      </c>
      <c r="AD302" s="685" t="str">
        <f t="shared" si="183"/>
        <v/>
      </c>
      <c r="AE302" s="685" t="str">
        <f t="shared" si="183"/>
        <v/>
      </c>
      <c r="AF302" s="685" t="str">
        <f t="shared" si="183"/>
        <v/>
      </c>
      <c r="AG302" s="685" t="str">
        <f t="shared" si="183"/>
        <v/>
      </c>
      <c r="AH302" s="685" t="str">
        <f t="shared" si="183"/>
        <v/>
      </c>
      <c r="AI302" s="685" t="str">
        <f t="shared" si="183"/>
        <v/>
      </c>
      <c r="AJ302" s="685" t="str">
        <f t="shared" si="183"/>
        <v/>
      </c>
      <c r="AK302" s="685" t="str">
        <f t="shared" si="183"/>
        <v/>
      </c>
      <c r="AL302" s="685" t="str">
        <f t="shared" si="183"/>
        <v/>
      </c>
      <c r="AM302" s="685" t="str">
        <f t="shared" si="183"/>
        <v/>
      </c>
      <c r="AN302" s="685" t="str">
        <f t="shared" si="183"/>
        <v/>
      </c>
      <c r="AO302" s="685" t="str">
        <f t="shared" si="183"/>
        <v/>
      </c>
      <c r="AP302" s="685" t="str">
        <f t="shared" si="183"/>
        <v/>
      </c>
      <c r="AQ302" s="685" t="str">
        <f t="shared" si="183"/>
        <v/>
      </c>
      <c r="AR302" s="685" t="str">
        <f t="shared" si="182"/>
        <v/>
      </c>
      <c r="AS302" s="685" t="str">
        <f t="shared" si="182"/>
        <v/>
      </c>
      <c r="AT302" s="685" t="str">
        <f t="shared" si="182"/>
        <v/>
      </c>
      <c r="AU302" s="685" t="str">
        <f t="shared" si="182"/>
        <v/>
      </c>
      <c r="AV302" s="685" t="str">
        <f t="shared" si="178"/>
        <v/>
      </c>
      <c r="AW302" s="685" t="str">
        <f t="shared" si="178"/>
        <v/>
      </c>
      <c r="AX302" s="685" t="str">
        <f t="shared" si="178"/>
        <v/>
      </c>
      <c r="AY302" s="685" t="str">
        <f t="shared" si="178"/>
        <v/>
      </c>
      <c r="AZ302" s="685" t="str">
        <f t="shared" si="178"/>
        <v/>
      </c>
      <c r="BA302" s="685" t="str">
        <f t="shared" si="178"/>
        <v/>
      </c>
      <c r="BB302" s="685" t="str">
        <f t="shared" si="178"/>
        <v/>
      </c>
      <c r="BC302" s="685" t="str">
        <f t="shared" si="178"/>
        <v/>
      </c>
      <c r="BD302" s="685" t="str">
        <f t="shared" si="178"/>
        <v/>
      </c>
      <c r="BE302" s="685" t="str">
        <f t="shared" si="178"/>
        <v/>
      </c>
      <c r="BF302" s="685" t="str">
        <f t="shared" si="178"/>
        <v/>
      </c>
      <c r="BG302" s="685" t="str">
        <f t="shared" si="181"/>
        <v/>
      </c>
      <c r="BH302" s="685" t="str">
        <f t="shared" si="181"/>
        <v/>
      </c>
      <c r="BI302" s="685" t="str">
        <f t="shared" si="177"/>
        <v/>
      </c>
      <c r="BJ302" s="685" t="str">
        <f t="shared" si="177"/>
        <v/>
      </c>
      <c r="BK302" s="685" t="str">
        <f t="shared" si="177"/>
        <v/>
      </c>
      <c r="BL302" s="685" t="str">
        <f t="shared" si="177"/>
        <v/>
      </c>
      <c r="BM302" s="685" t="str">
        <f t="shared" si="177"/>
        <v/>
      </c>
      <c r="BN302" s="685" t="str">
        <f t="shared" si="177"/>
        <v/>
      </c>
      <c r="BO302" s="685" t="str">
        <f t="shared" si="180"/>
        <v/>
      </c>
      <c r="BP302" s="685" t="str">
        <f t="shared" si="180"/>
        <v/>
      </c>
      <c r="BQ302" s="685" t="str">
        <f t="shared" si="180"/>
        <v/>
      </c>
      <c r="BR302" s="529"/>
      <c r="BS302" s="685" t="str">
        <f>IFERROR(($L302+AB302*Contr_Rate)*(1+Inv_Return)*IF($D302=$C$1,VLOOKUP($T302,Male_Annuity_Tables,MATCH($BS$3+3,'Mortality Tables'!$N$1:$DN$1,0),FALSE),VLOOKUP($T302,Fe_Annuity_Tables,MATCH(BS$3+3,'Mortality Tables'!$N$1:$DN$1,0),FALSE)),"")</f>
        <v/>
      </c>
      <c r="BT302" s="685" t="str">
        <f>IFERROR(($BS302+AC302*Contr_Rate)*(1+Inv_Return)*IF($D302=$C$1,VLOOKUP($T302,Male_Annuity_Tables,MATCH($BS$3+3,'Mortality Tables'!$N$1:$DN$1,0),FALSE),VLOOKUP($T302,Fe_Annuity_Tables,MATCH(BT$3+3,'Mortality Tables'!$N$1:$DN$1,0),FALSE)),"")</f>
        <v/>
      </c>
      <c r="BU302" s="685" t="str">
        <f>IFERROR((BT302+AD302*Contr_Rate)*(1+Inv_Return)*IF($D302=$C$1,VLOOKUP($T302,Male_Annuity_Tables,MATCH($BS$3+3,'Mortality Tables'!$N$1:$DN$1,0),FALSE),VLOOKUP($T302,Fe_Annuity_Tables,MATCH(BU$3+3,'Mortality Tables'!$N$1:$DN$1,0),FALSE)),"")</f>
        <v/>
      </c>
      <c r="BV302" s="685" t="str">
        <f>IFERROR((BU302+AE302*Contr_Rate)*(1+Inv_Return)*IF($D302=$C$1,VLOOKUP($T302,Male_Annuity_Tables,MATCH($BS$3+3,'Mortality Tables'!$N$1:$DN$1,0),FALSE),VLOOKUP($T302,Fe_Annuity_Tables,MATCH(BV$3+3,'Mortality Tables'!$N$1:$DN$1,0),FALSE)),"")</f>
        <v/>
      </c>
      <c r="BW302" s="685" t="str">
        <f>IFERROR((BV302+AF302*Contr_Rate)*(1+Inv_Return)*IF($D302=$C$1,VLOOKUP($T302,Male_Annuity_Tables,MATCH($BS$3+3,'Mortality Tables'!$N$1:$DN$1,0),FALSE),VLOOKUP($T302,Fe_Annuity_Tables,MATCH(BW$3+3,'Mortality Tables'!$N$1:$DN$1,0),FALSE)),"")</f>
        <v/>
      </c>
      <c r="BX302" s="685" t="str">
        <f>IFERROR((BW302+AG302*Contr_Rate)*(1+Inv_Return)*IF($D302=$C$1,VLOOKUP($T302,Male_Annuity_Tables,MATCH($BS$3+3,'Mortality Tables'!$N$1:$DN$1,0),FALSE),VLOOKUP($T302,Fe_Annuity_Tables,MATCH(BX$3+3,'Mortality Tables'!$N$1:$DN$1,0),FALSE)),"")</f>
        <v/>
      </c>
      <c r="BY302" s="685" t="str">
        <f>IFERROR((BX302+AH302*Contr_Rate)*(1+Inv_Return)*IF($D302=$C$1,VLOOKUP($T302,Male_Annuity_Tables,MATCH($BS$3+3,'Mortality Tables'!$N$1:$DN$1,0),FALSE),VLOOKUP($T302,Fe_Annuity_Tables,MATCH(BY$3+3,'Mortality Tables'!$N$1:$DN$1,0),FALSE)),"")</f>
        <v/>
      </c>
      <c r="BZ302" s="685" t="str">
        <f>IFERROR((BY302+AI302*Contr_Rate)*(1+Inv_Return)*IF($D302=$C$1,VLOOKUP($T302,Male_Annuity_Tables,MATCH($BS$3+3,'Mortality Tables'!$N$1:$DN$1,0),FALSE),VLOOKUP($T302,Fe_Annuity_Tables,MATCH(BZ$3+3,'Mortality Tables'!$N$1:$DN$1,0),FALSE)),"")</f>
        <v/>
      </c>
      <c r="CA302" s="685" t="str">
        <f>IFERROR((BZ302+AJ302*Contr_Rate)*(1+Inv_Return)*IF($D302=$C$1,VLOOKUP($T302,Male_Annuity_Tables,MATCH($BS$3+3,'Mortality Tables'!$N$1:$DN$1,0),FALSE),VLOOKUP($T302,Fe_Annuity_Tables,MATCH(CA$3+3,'Mortality Tables'!$N$1:$DN$1,0),FALSE)),"")</f>
        <v/>
      </c>
      <c r="CB302" s="685" t="str">
        <f>IFERROR((CA302+AK302*Contr_Rate)*(1+Inv_Return)*IF($D302=$C$1,VLOOKUP($T302,Male_Annuity_Tables,MATCH($BS$3+3,'Mortality Tables'!$N$1:$DN$1,0),FALSE),VLOOKUP($T302,Fe_Annuity_Tables,MATCH(CB$3+3,'Mortality Tables'!$N$1:$DN$1,0),FALSE)),"")</f>
        <v/>
      </c>
      <c r="CC302" s="685" t="str">
        <f>IFERROR((CB302+AL302*Contr_Rate)*(1+Inv_Return)*IF($D302=$C$1,VLOOKUP($T302,Male_Annuity_Tables,MATCH($BS$3+3,'Mortality Tables'!$N$1:$DN$1,0),FALSE),VLOOKUP($T302,Fe_Annuity_Tables,MATCH(CC$3+3,'Mortality Tables'!$N$1:$DN$1,0),FALSE)),"")</f>
        <v/>
      </c>
      <c r="CD302" s="685" t="str">
        <f>IFERROR((CC302+AM302*Contr_Rate)*(1+Inv_Return)*IF($D302=$C$1,VLOOKUP($T302,Male_Annuity_Tables,MATCH($BS$3+3,'Mortality Tables'!$N$1:$DN$1,0),FALSE),VLOOKUP($T302,Fe_Annuity_Tables,MATCH(CD$3+3,'Mortality Tables'!$N$1:$DN$1,0),FALSE)),"")</f>
        <v/>
      </c>
      <c r="CE302" s="685" t="str">
        <f>IFERROR((CD302+AN302*Contr_Rate)*(1+Inv_Return)*IF($D302=$C$1,VLOOKUP($T302,Male_Annuity_Tables,MATCH($BS$3+3,'Mortality Tables'!$N$1:$DN$1,0),FALSE),VLOOKUP($T302,Fe_Annuity_Tables,MATCH(CE$3+3,'Mortality Tables'!$N$1:$DN$1,0),FALSE)),"")</f>
        <v/>
      </c>
      <c r="CF302" s="685" t="str">
        <f>IFERROR((CE302+AO302*Contr_Rate)*(1+Inv_Return)*IF($D302=$C$1,VLOOKUP($T302,Male_Annuity_Tables,MATCH($BS$3+3,'Mortality Tables'!$N$1:$DN$1,0),FALSE),VLOOKUP($T302,Fe_Annuity_Tables,MATCH(CF$3+3,'Mortality Tables'!$N$1:$DN$1,0),FALSE)),"")</f>
        <v/>
      </c>
      <c r="CG302" s="685" t="str">
        <f>IFERROR((CF302+AP302*Contr_Rate)*(1+Inv_Return)*IF($D302=$C$1,VLOOKUP($T302,Male_Annuity_Tables,MATCH($BS$3+3,'Mortality Tables'!$N$1:$DN$1,0),FALSE),VLOOKUP($T302,Fe_Annuity_Tables,MATCH(CG$3+3,'Mortality Tables'!$N$1:$DN$1,0),FALSE)),"")</f>
        <v/>
      </c>
      <c r="CH302" s="685" t="str">
        <f>IFERROR((CG302+AQ302*Contr_Rate)*(1+Inv_Return)*IF($D302=$C$1,VLOOKUP($T302,Male_Annuity_Tables,MATCH($BS$3+3,'Mortality Tables'!$N$1:$DN$1,0),FALSE),VLOOKUP($T302,Fe_Annuity_Tables,MATCH(CH$3+3,'Mortality Tables'!$N$1:$DN$1,0),FALSE)),"")</f>
        <v/>
      </c>
      <c r="CI302" s="685" t="str">
        <f>IFERROR((CH302+AR302*Contr_Rate)*(1+Inv_Return)*IF($D302=$C$1,VLOOKUP($T302,Male_Annuity_Tables,MATCH($BS$3+3,'Mortality Tables'!$N$1:$DN$1,0),FALSE),VLOOKUP($T302,Fe_Annuity_Tables,MATCH(CI$3+3,'Mortality Tables'!$N$1:$DN$1,0),FALSE)),"")</f>
        <v/>
      </c>
      <c r="CJ302" s="685" t="str">
        <f>IFERROR((CI302+AS302*Contr_Rate)*(1+Inv_Return)*IF($D302=$C$1,VLOOKUP($T302,Male_Annuity_Tables,MATCH($BS$3+3,'Mortality Tables'!$N$1:$DN$1,0),FALSE),VLOOKUP($T302,Fe_Annuity_Tables,MATCH(CJ$3+3,'Mortality Tables'!$N$1:$DN$1,0),FALSE)),"")</f>
        <v/>
      </c>
      <c r="CK302" s="685" t="str">
        <f>IFERROR((CJ302+AT302*Contr_Rate)*(1+Inv_Return)*IF($D302=$C$1,VLOOKUP($T302,Male_Annuity_Tables,MATCH($BS$3+3,'Mortality Tables'!$N$1:$DN$1,0),FALSE),VLOOKUP($T302,Fe_Annuity_Tables,MATCH(CK$3+3,'Mortality Tables'!$N$1:$DN$1,0),FALSE)),"")</f>
        <v/>
      </c>
      <c r="CL302" s="685" t="str">
        <f>IFERROR((CK302+AU302*Contr_Rate)*(1+Inv_Return)*IF($D302=$C$1,VLOOKUP($T302,Male_Annuity_Tables,MATCH($BS$3+3,'Mortality Tables'!$N$1:$DN$1,0),FALSE),VLOOKUP($T302,Fe_Annuity_Tables,MATCH(CL$3+3,'Mortality Tables'!$N$1:$DN$1,0),FALSE)),"")</f>
        <v/>
      </c>
      <c r="CM302" s="685" t="str">
        <f>IFERROR((CL302+AV302*Contr_Rate)*(1+Inv_Return)*IF($D302=$C$1,VLOOKUP($T302,Male_Annuity_Tables,MATCH($BS$3+3,'Mortality Tables'!$N$1:$DN$1,0),FALSE),VLOOKUP($T302,Fe_Annuity_Tables,MATCH(CM$3+3,'Mortality Tables'!$N$1:$DN$1,0),FALSE)),"")</f>
        <v/>
      </c>
      <c r="CN302" s="685" t="str">
        <f>IFERROR((CM302+AW302*Contr_Rate)*(1+Inv_Return)*IF($D302=$C$1,VLOOKUP($T302,Male_Annuity_Tables,MATCH($BS$3+3,'Mortality Tables'!$N$1:$DN$1,0),FALSE),VLOOKUP($T302,Fe_Annuity_Tables,MATCH(CN$3+3,'Mortality Tables'!$N$1:$DN$1,0),FALSE)),"")</f>
        <v/>
      </c>
      <c r="CO302" s="685" t="str">
        <f>IFERROR((CN302+AX302*Contr_Rate)*(1+Inv_Return)*IF($D302=$C$1,VLOOKUP($T302,Male_Annuity_Tables,MATCH($BS$3+3,'Mortality Tables'!$N$1:$DN$1,0),FALSE),VLOOKUP($T302,Fe_Annuity_Tables,MATCH(CO$3+3,'Mortality Tables'!$N$1:$DN$1,0),FALSE)),"")</f>
        <v/>
      </c>
      <c r="CP302" s="685" t="str">
        <f>IFERROR((CO302+AY302*Contr_Rate)*(1+Inv_Return)*IF($D302=$C$1,VLOOKUP($T302,Male_Annuity_Tables,MATCH($BS$3+3,'Mortality Tables'!$N$1:$DN$1,0),FALSE),VLOOKUP($T302,Fe_Annuity_Tables,MATCH(CP$3+3,'Mortality Tables'!$N$1:$DN$1,0),FALSE)),"")</f>
        <v/>
      </c>
      <c r="CQ302" s="685" t="str">
        <f>IFERROR((CP302+AZ302*Contr_Rate)*(1+Inv_Return)*IF($D302=$C$1,VLOOKUP($T302,Male_Annuity_Tables,MATCH($BS$3+3,'Mortality Tables'!$N$1:$DN$1,0),FALSE),VLOOKUP($T302,Fe_Annuity_Tables,MATCH(CQ$3+3,'Mortality Tables'!$N$1:$DN$1,0),FALSE)),"")</f>
        <v/>
      </c>
      <c r="CR302" s="685" t="str">
        <f>IFERROR((CQ302+BA302*Contr_Rate)*(1+Inv_Return)*IF($D302=$C$1,VLOOKUP($T302,Male_Annuity_Tables,MATCH($BS$3+3,'Mortality Tables'!$N$1:$DN$1,0),FALSE),VLOOKUP($T302,Fe_Annuity_Tables,MATCH(CR$3+3,'Mortality Tables'!$N$1:$DN$1,0),FALSE)),"")</f>
        <v/>
      </c>
      <c r="CS302" s="685" t="str">
        <f>IFERROR((CR302+BB302*Contr_Rate)*(1+Inv_Return)*IF($D302=$C$1,VLOOKUP($T302,Male_Annuity_Tables,MATCH($BS$3+3,'Mortality Tables'!$N$1:$DN$1,0),FALSE),VLOOKUP($T302,Fe_Annuity_Tables,MATCH(CS$3+3,'Mortality Tables'!$N$1:$DN$1,0),FALSE)),"")</f>
        <v/>
      </c>
      <c r="CT302" s="685" t="str">
        <f>IFERROR((CS302+BC302*Contr_Rate)*(1+Inv_Return)*IF($D302=$C$1,VLOOKUP($T302,Male_Annuity_Tables,MATCH($BS$3+3,'Mortality Tables'!$N$1:$DN$1,0),FALSE),VLOOKUP($T302,Fe_Annuity_Tables,MATCH(CT$3+3,'Mortality Tables'!$N$1:$DN$1,0),FALSE)),"")</f>
        <v/>
      </c>
      <c r="CU302" s="685" t="str">
        <f>IFERROR((CT302+BD302*Contr_Rate)*(1+Inv_Return)*IF($D302=$C$1,VLOOKUP($T302,Male_Annuity_Tables,MATCH($BS$3+3,'Mortality Tables'!$N$1:$DN$1,0),FALSE),VLOOKUP($T302,Fe_Annuity_Tables,MATCH(CU$3+3,'Mortality Tables'!$N$1:$DN$1,0),FALSE)),"")</f>
        <v/>
      </c>
      <c r="CV302" s="685" t="str">
        <f>IFERROR((CU302+BE302*Contr_Rate)*(1+Inv_Return)*IF($D302=$C$1,VLOOKUP($T302,Male_Annuity_Tables,MATCH($BS$3+3,'Mortality Tables'!$N$1:$DN$1,0),FALSE),VLOOKUP($T302,Fe_Annuity_Tables,MATCH(CV$3+3,'Mortality Tables'!$N$1:$DN$1,0),FALSE)),"")</f>
        <v/>
      </c>
      <c r="CW302" s="685" t="str">
        <f>IFERROR((CV302+BF302*Contr_Rate)*(1+Inv_Return)*IF($D302=$C$1,VLOOKUP($T302,Male_Annuity_Tables,MATCH($BS$3+3,'Mortality Tables'!$N$1:$DN$1,0),FALSE),VLOOKUP($T302,Fe_Annuity_Tables,MATCH(CW$3+3,'Mortality Tables'!$N$1:$DN$1,0),FALSE)),"")</f>
        <v/>
      </c>
      <c r="CX302" s="685" t="str">
        <f>IFERROR((CW302+BG302*Contr_Rate)*(1+Inv_Return)*IF($D302=$C$1,VLOOKUP($T302,Male_Annuity_Tables,MATCH($BS$3+3,'Mortality Tables'!$N$1:$DN$1,0),FALSE),VLOOKUP($T302,Fe_Annuity_Tables,MATCH(CX$3+3,'Mortality Tables'!$N$1:$DN$1,0),FALSE)),"")</f>
        <v/>
      </c>
      <c r="CY302" s="685" t="str">
        <f>IFERROR((CX302+BH302*Contr_Rate)*(1+Inv_Return)*IF($D302=$C$1,VLOOKUP($T302,Male_Annuity_Tables,MATCH($BS$3+3,'Mortality Tables'!$N$1:$DN$1,0),FALSE),VLOOKUP($T302,Fe_Annuity_Tables,MATCH(CY$3+3,'Mortality Tables'!$N$1:$DN$1,0),FALSE)),"")</f>
        <v/>
      </c>
      <c r="CZ302" s="685" t="str">
        <f>IFERROR((CY302+BI302*Contr_Rate)*(1+Inv_Return)*IF($D302=$C$1,VLOOKUP($T302,Male_Annuity_Tables,MATCH($BS$3+3,'Mortality Tables'!$N$1:$DN$1,0),FALSE),VLOOKUP($T302,Fe_Annuity_Tables,MATCH(CZ$3+3,'Mortality Tables'!$N$1:$DN$1,0),FALSE)),"")</f>
        <v/>
      </c>
      <c r="DA302" s="685" t="str">
        <f>IFERROR((CZ302+BJ302*Contr_Rate)*(1+Inv_Return)*IF($D302=$C$1,VLOOKUP($T302,Male_Annuity_Tables,MATCH($BS$3+3,'Mortality Tables'!$N$1:$DN$1,0),FALSE),VLOOKUP($T302,Fe_Annuity_Tables,MATCH(DA$3+3,'Mortality Tables'!$N$1:$DN$1,0),FALSE)),"")</f>
        <v/>
      </c>
      <c r="DB302" s="685" t="str">
        <f>IFERROR((DA302+BK302*Contr_Rate)*(1+Inv_Return)*IF($D302=$C$1,VLOOKUP($T302,Male_Annuity_Tables,MATCH($BS$3+3,'Mortality Tables'!$N$1:$DN$1,0),FALSE),VLOOKUP($T302,Fe_Annuity_Tables,MATCH(DB$3+3,'Mortality Tables'!$N$1:$DN$1,0),FALSE)),"")</f>
        <v/>
      </c>
      <c r="DC302" s="685" t="str">
        <f>IFERROR((DB302+BL302*Contr_Rate)*(1+Inv_Return)*IF($D302=$C$1,VLOOKUP($T302,Male_Annuity_Tables,MATCH($BS$3+3,'Mortality Tables'!$N$1:$DN$1,0),FALSE),VLOOKUP($T302,Fe_Annuity_Tables,MATCH(DC$3+3,'Mortality Tables'!$N$1:$DN$1,0),FALSE)),"")</f>
        <v/>
      </c>
      <c r="DD302" s="685" t="str">
        <f>IFERROR((DC302+BM302*Contr_Rate)*(1+Inv_Return)*IF($D302=$C$1,VLOOKUP($T302,Male_Annuity_Tables,MATCH($BS$3+3,'Mortality Tables'!$N$1:$DN$1,0),FALSE),VLOOKUP($T302,Fe_Annuity_Tables,MATCH(DD$3+3,'Mortality Tables'!$N$1:$DN$1,0),FALSE)),"")</f>
        <v/>
      </c>
      <c r="DE302" s="685" t="str">
        <f>IFERROR((DD302+BN302*Contr_Rate)*(1+Inv_Return)*IF($D302=$C$1,VLOOKUP($T302,Male_Annuity_Tables,MATCH($BS$3+3,'Mortality Tables'!$N$1:$DN$1,0),FALSE),VLOOKUP($T302,Fe_Annuity_Tables,MATCH(DE$3+3,'Mortality Tables'!$N$1:$DN$1,0),FALSE)),"")</f>
        <v/>
      </c>
      <c r="DF302" s="685" t="str">
        <f>IFERROR((DE302+BO302*Contr_Rate)*(1+Inv_Return)*IF($D302=$C$1,VLOOKUP($T302,Male_Annuity_Tables,MATCH($BS$3+3,'Mortality Tables'!$N$1:$DN$1,0),FALSE),VLOOKUP($T302,Fe_Annuity_Tables,MATCH(DF$3+3,'Mortality Tables'!$N$1:$DN$1,0),FALSE)),"")</f>
        <v/>
      </c>
      <c r="DG302" s="685" t="str">
        <f>IFERROR((DF302+BP302*Contr_Rate)*(1+Inv_Return)*IF($D302=$C$1,VLOOKUP($T302,Male_Annuity_Tables,MATCH($BS$3+3,'Mortality Tables'!$N$1:$DN$1,0),FALSE),VLOOKUP($T302,Fe_Annuity_Tables,MATCH(DG$3+3,'Mortality Tables'!$N$1:$DN$1,0),FALSE)),"")</f>
        <v/>
      </c>
      <c r="DH302" s="685" t="str">
        <f>IFERROR((DG302+BQ302*Contr_Rate)*(1+Inv_Return)*IF($D302=$C$1,VLOOKUP($T302,Male_Annuity_Tables,MATCH($BS$3+3,'Mortality Tables'!$N$1:$DN$1,0),FALSE),VLOOKUP($T302,Fe_Annuity_Tables,MATCH(DH$3+3,'Mortality Tables'!$N$1:$DN$1,0),FALSE)),"")</f>
        <v/>
      </c>
      <c r="DJ302" s="686">
        <f t="shared" si="171"/>
        <v>0</v>
      </c>
      <c r="DK302" s="680">
        <f t="shared" si="60"/>
        <v>8.8017766057058875</v>
      </c>
      <c r="DL302" s="686">
        <f t="shared" si="172"/>
        <v>0</v>
      </c>
      <c r="DM302" s="686">
        <f t="shared" si="132"/>
        <v>0</v>
      </c>
      <c r="DN302" s="687" t="str">
        <f t="shared" si="173"/>
        <v/>
      </c>
      <c r="DP302" s="688" t="str">
        <f t="shared" si="174"/>
        <v/>
      </c>
      <c r="DQ302" s="688" t="str">
        <f t="shared" si="175"/>
        <v/>
      </c>
      <c r="DR302" s="688" t="str">
        <f t="shared" si="176"/>
        <v/>
      </c>
    </row>
    <row r="303" spans="1:122" s="657" customFormat="1" ht="14.5">
      <c r="A303" s="675" t="s">
        <v>1674</v>
      </c>
      <c r="B303" s="675" t="s">
        <v>1675</v>
      </c>
      <c r="C303" s="675" t="s">
        <v>541</v>
      </c>
      <c r="D303" s="675" t="s">
        <v>61</v>
      </c>
      <c r="E303" s="676">
        <v>26152</v>
      </c>
      <c r="F303" s="677">
        <v>44837</v>
      </c>
      <c r="G303" s="677">
        <v>45398</v>
      </c>
      <c r="H303" s="678">
        <v>2569804</v>
      </c>
      <c r="I303" s="678">
        <v>256225.35</v>
      </c>
      <c r="J303" s="678">
        <v>248574.93</v>
      </c>
      <c r="K303" s="678"/>
      <c r="L303" s="678">
        <v>504800.28</v>
      </c>
      <c r="M303" s="679">
        <f>IF(COUNTIF($A$4:A303,A303)=1,0,1)</f>
        <v>0</v>
      </c>
      <c r="N303" s="680" t="str">
        <f t="shared" si="165"/>
        <v>Okay</v>
      </c>
      <c r="O303" s="680" t="str">
        <f t="shared" si="166"/>
        <v>TRUE</v>
      </c>
      <c r="P303" s="680" t="b">
        <f t="shared" si="167"/>
        <v>1</v>
      </c>
      <c r="Q303" s="680" t="b">
        <f t="shared" si="76"/>
        <v>1</v>
      </c>
      <c r="R303" s="680" t="b">
        <f t="shared" si="77"/>
        <v>1</v>
      </c>
      <c r="S303" s="681">
        <f t="shared" si="168"/>
        <v>51.19178082191781</v>
      </c>
      <c r="T303" s="682">
        <f t="shared" si="78"/>
        <v>53</v>
      </c>
      <c r="U303" s="682">
        <f t="shared" si="161"/>
        <v>52</v>
      </c>
      <c r="V303" s="682">
        <f t="shared" si="79"/>
        <v>0.70684931506849313</v>
      </c>
      <c r="W303" s="682">
        <f t="shared" si="169"/>
        <v>7</v>
      </c>
      <c r="X303" s="683">
        <f t="shared" si="170"/>
        <v>3533601.96</v>
      </c>
      <c r="Y303" s="684">
        <f t="shared" si="123"/>
        <v>7.2399999999999999E-3</v>
      </c>
      <c r="Z303" s="684">
        <f>IF($D303=$C$1,VLOOKUP($T303,Male_Annuity_Tables,MATCH($W303+2,'Mortality Tables'!$DS$1:$HT$1,0),FALSE),VLOOKUP($T303,Fe_Annuity_Tables,MATCH($W303+2,'Mortality Tables'!$M$1:$DN$1,0),FALSE))</f>
        <v>0.5852455749188441</v>
      </c>
      <c r="AA303" s="664"/>
      <c r="AB303" s="685">
        <f t="shared" si="183"/>
        <v>2700735.5138000003</v>
      </c>
      <c r="AC303" s="685">
        <f t="shared" si="183"/>
        <v>2838337.9882281101</v>
      </c>
      <c r="AD303" s="685">
        <f t="shared" si="183"/>
        <v>2982951.3087283326</v>
      </c>
      <c r="AE303" s="685">
        <f t="shared" si="183"/>
        <v>3134932.677908041</v>
      </c>
      <c r="AF303" s="685">
        <f t="shared" si="183"/>
        <v>3294657.4978474556</v>
      </c>
      <c r="AG303" s="685">
        <f t="shared" si="183"/>
        <v>3462520.2973627844</v>
      </c>
      <c r="AH303" s="685">
        <f t="shared" si="183"/>
        <v>3638935.7065134179</v>
      </c>
      <c r="AI303" s="685" t="str">
        <f t="shared" si="183"/>
        <v/>
      </c>
      <c r="AJ303" s="685" t="str">
        <f t="shared" si="183"/>
        <v/>
      </c>
      <c r="AK303" s="685" t="str">
        <f t="shared" si="183"/>
        <v/>
      </c>
      <c r="AL303" s="685" t="str">
        <f t="shared" si="183"/>
        <v/>
      </c>
      <c r="AM303" s="685" t="str">
        <f t="shared" si="183"/>
        <v/>
      </c>
      <c r="AN303" s="685" t="str">
        <f t="shared" si="183"/>
        <v/>
      </c>
      <c r="AO303" s="685" t="str">
        <f t="shared" si="183"/>
        <v/>
      </c>
      <c r="AP303" s="685" t="str">
        <f t="shared" si="183"/>
        <v/>
      </c>
      <c r="AQ303" s="685" t="str">
        <f t="shared" si="183"/>
        <v/>
      </c>
      <c r="AR303" s="685" t="str">
        <f t="shared" si="182"/>
        <v/>
      </c>
      <c r="AS303" s="685" t="str">
        <f t="shared" si="182"/>
        <v/>
      </c>
      <c r="AT303" s="685" t="str">
        <f t="shared" si="182"/>
        <v/>
      </c>
      <c r="AU303" s="685" t="str">
        <f t="shared" si="182"/>
        <v/>
      </c>
      <c r="AV303" s="685" t="str">
        <f t="shared" si="178"/>
        <v/>
      </c>
      <c r="AW303" s="685" t="str">
        <f t="shared" si="178"/>
        <v/>
      </c>
      <c r="AX303" s="685" t="str">
        <f t="shared" si="178"/>
        <v/>
      </c>
      <c r="AY303" s="685" t="str">
        <f t="shared" si="178"/>
        <v/>
      </c>
      <c r="AZ303" s="685" t="str">
        <f t="shared" si="178"/>
        <v/>
      </c>
      <c r="BA303" s="685" t="str">
        <f t="shared" si="178"/>
        <v/>
      </c>
      <c r="BB303" s="685" t="str">
        <f t="shared" si="178"/>
        <v/>
      </c>
      <c r="BC303" s="685" t="str">
        <f t="shared" si="178"/>
        <v/>
      </c>
      <c r="BD303" s="685" t="str">
        <f t="shared" si="178"/>
        <v/>
      </c>
      <c r="BE303" s="685" t="str">
        <f t="shared" si="178"/>
        <v/>
      </c>
      <c r="BF303" s="685" t="str">
        <f t="shared" si="178"/>
        <v/>
      </c>
      <c r="BG303" s="685" t="str">
        <f t="shared" si="181"/>
        <v/>
      </c>
      <c r="BH303" s="685" t="str">
        <f t="shared" si="181"/>
        <v/>
      </c>
      <c r="BI303" s="685" t="str">
        <f t="shared" si="177"/>
        <v/>
      </c>
      <c r="BJ303" s="685" t="str">
        <f t="shared" si="177"/>
        <v/>
      </c>
      <c r="BK303" s="685" t="str">
        <f t="shared" si="177"/>
        <v/>
      </c>
      <c r="BL303" s="685" t="str">
        <f t="shared" si="177"/>
        <v/>
      </c>
      <c r="BM303" s="685" t="str">
        <f t="shared" si="177"/>
        <v/>
      </c>
      <c r="BN303" s="685" t="str">
        <f t="shared" si="177"/>
        <v/>
      </c>
      <c r="BO303" s="685" t="str">
        <f t="shared" si="180"/>
        <v/>
      </c>
      <c r="BP303" s="685" t="str">
        <f t="shared" si="180"/>
        <v/>
      </c>
      <c r="BQ303" s="685" t="str">
        <f t="shared" si="180"/>
        <v/>
      </c>
      <c r="BR303" s="529"/>
      <c r="BS303" s="685">
        <f>IFERROR(($L303+AB303*Contr_Rate)*(1+Inv_Return)*IF($D303=$C$1,VLOOKUP($T303,Male_Annuity_Tables,MATCH($BS$3+3,'Mortality Tables'!$N$1:$DN$1,0),FALSE),VLOOKUP($T303,Fe_Annuity_Tables,MATCH(BS$3+3,'Mortality Tables'!$N$1:$DN$1,0),FALSE)),"")</f>
        <v>1207430.8678423583</v>
      </c>
      <c r="BT303" s="685">
        <f>IFERROR(($BS303+AC303*Contr_Rate)*(1+Inv_Return)*IF($D303=$C$1,VLOOKUP($T303,Male_Annuity_Tables,MATCH($BS$3+3,'Mortality Tables'!$N$1:$DN$1,0),FALSE),VLOOKUP($T303,Fe_Annuity_Tables,MATCH(BT$3+3,'Mortality Tables'!$N$1:$DN$1,0),FALSE)),"")</f>
        <v>1890478.1712476858</v>
      </c>
      <c r="BU303" s="685">
        <f>IFERROR((BT303+AD303*Contr_Rate)*(1+Inv_Return)*IF($D303=$C$1,VLOOKUP($T303,Male_Annuity_Tables,MATCH($BS$3+3,'Mortality Tables'!$N$1:$DN$1,0),FALSE),VLOOKUP($T303,Fe_Annuity_Tables,MATCH(BU$3+3,'Mortality Tables'!$N$1:$DN$1,0),FALSE)),"")</f>
        <v>2557475.5943903369</v>
      </c>
      <c r="BV303" s="685">
        <f>IFERROR((BU303+AE303*Contr_Rate)*(1+Inv_Return)*IF($D303=$C$1,VLOOKUP($T303,Male_Annuity_Tables,MATCH($BS$3+3,'Mortality Tables'!$N$1:$DN$1,0),FALSE),VLOOKUP($T303,Fe_Annuity_Tables,MATCH(BV$3+3,'Mortality Tables'!$N$1:$DN$1,0),FALSE)),"")</f>
        <v>3211765.8448963454</v>
      </c>
      <c r="BW303" s="685">
        <f>IFERROR((BV303+AF303*Contr_Rate)*(1+Inv_Return)*IF($D303=$C$1,VLOOKUP($T303,Male_Annuity_Tables,MATCH($BS$3+3,'Mortality Tables'!$N$1:$DN$1,0),FALSE),VLOOKUP($T303,Fe_Annuity_Tables,MATCH(BW$3+3,'Mortality Tables'!$N$1:$DN$1,0),FALSE)),"")</f>
        <v>3856521.5490558213</v>
      </c>
      <c r="BX303" s="685">
        <f>IFERROR((BW303+AG303*Contr_Rate)*(1+Inv_Return)*IF($D303=$C$1,VLOOKUP($T303,Male_Annuity_Tables,MATCH($BS$3+3,'Mortality Tables'!$N$1:$DN$1,0),FALSE),VLOOKUP($T303,Fe_Annuity_Tables,MATCH(BX$3+3,'Mortality Tables'!$N$1:$DN$1,0),FALSE)),"")</f>
        <v>4494764.4357956033</v>
      </c>
      <c r="BY303" s="685">
        <f>IFERROR((BX303+AH303*Contr_Rate)*(1+Inv_Return)*IF($D303=$C$1,VLOOKUP($T303,Male_Annuity_Tables,MATCH($BS$3+3,'Mortality Tables'!$N$1:$DN$1,0),FALSE),VLOOKUP($T303,Fe_Annuity_Tables,MATCH(BY$3+3,'Mortality Tables'!$N$1:$DN$1,0),FALSE)),"")</f>
        <v>5129383.2195244376</v>
      </c>
      <c r="BZ303" s="685" t="str">
        <f>IFERROR((BY303+AI303*Contr_Rate)*(1+Inv_Return)*IF($D303=$C$1,VLOOKUP($T303,Male_Annuity_Tables,MATCH($BS$3+3,'Mortality Tables'!$N$1:$DN$1,0),FALSE),VLOOKUP($T303,Fe_Annuity_Tables,MATCH(BZ$3+3,'Mortality Tables'!$N$1:$DN$1,0),FALSE)),"")</f>
        <v/>
      </c>
      <c r="CA303" s="685" t="str">
        <f>IFERROR((BZ303+AJ303*Contr_Rate)*(1+Inv_Return)*IF($D303=$C$1,VLOOKUP($T303,Male_Annuity_Tables,MATCH($BS$3+3,'Mortality Tables'!$N$1:$DN$1,0),FALSE),VLOOKUP($T303,Fe_Annuity_Tables,MATCH(CA$3+3,'Mortality Tables'!$N$1:$DN$1,0),FALSE)),"")</f>
        <v/>
      </c>
      <c r="CB303" s="685" t="str">
        <f>IFERROR((CA303+AK303*Contr_Rate)*(1+Inv_Return)*IF($D303=$C$1,VLOOKUP($T303,Male_Annuity_Tables,MATCH($BS$3+3,'Mortality Tables'!$N$1:$DN$1,0),FALSE),VLOOKUP($T303,Fe_Annuity_Tables,MATCH(CB$3+3,'Mortality Tables'!$N$1:$DN$1,0),FALSE)),"")</f>
        <v/>
      </c>
      <c r="CC303" s="685" t="str">
        <f>IFERROR((CB303+AL303*Contr_Rate)*(1+Inv_Return)*IF($D303=$C$1,VLOOKUP($T303,Male_Annuity_Tables,MATCH($BS$3+3,'Mortality Tables'!$N$1:$DN$1,0),FALSE),VLOOKUP($T303,Fe_Annuity_Tables,MATCH(CC$3+3,'Mortality Tables'!$N$1:$DN$1,0),FALSE)),"")</f>
        <v/>
      </c>
      <c r="CD303" s="685" t="str">
        <f>IFERROR((CC303+AM303*Contr_Rate)*(1+Inv_Return)*IF($D303=$C$1,VLOOKUP($T303,Male_Annuity_Tables,MATCH($BS$3+3,'Mortality Tables'!$N$1:$DN$1,0),FALSE),VLOOKUP($T303,Fe_Annuity_Tables,MATCH(CD$3+3,'Mortality Tables'!$N$1:$DN$1,0),FALSE)),"")</f>
        <v/>
      </c>
      <c r="CE303" s="685" t="str">
        <f>IFERROR((CD303+AN303*Contr_Rate)*(1+Inv_Return)*IF($D303=$C$1,VLOOKUP($T303,Male_Annuity_Tables,MATCH($BS$3+3,'Mortality Tables'!$N$1:$DN$1,0),FALSE),VLOOKUP($T303,Fe_Annuity_Tables,MATCH(CE$3+3,'Mortality Tables'!$N$1:$DN$1,0),FALSE)),"")</f>
        <v/>
      </c>
      <c r="CF303" s="685" t="str">
        <f>IFERROR((CE303+AO303*Contr_Rate)*(1+Inv_Return)*IF($D303=$C$1,VLOOKUP($T303,Male_Annuity_Tables,MATCH($BS$3+3,'Mortality Tables'!$N$1:$DN$1,0),FALSE),VLOOKUP($T303,Fe_Annuity_Tables,MATCH(CF$3+3,'Mortality Tables'!$N$1:$DN$1,0),FALSE)),"")</f>
        <v/>
      </c>
      <c r="CG303" s="685" t="str">
        <f>IFERROR((CF303+AP303*Contr_Rate)*(1+Inv_Return)*IF($D303=$C$1,VLOOKUP($T303,Male_Annuity_Tables,MATCH($BS$3+3,'Mortality Tables'!$N$1:$DN$1,0),FALSE),VLOOKUP($T303,Fe_Annuity_Tables,MATCH(CG$3+3,'Mortality Tables'!$N$1:$DN$1,0),FALSE)),"")</f>
        <v/>
      </c>
      <c r="CH303" s="685" t="str">
        <f>IFERROR((CG303+AQ303*Contr_Rate)*(1+Inv_Return)*IF($D303=$C$1,VLOOKUP($T303,Male_Annuity_Tables,MATCH($BS$3+3,'Mortality Tables'!$N$1:$DN$1,0),FALSE),VLOOKUP($T303,Fe_Annuity_Tables,MATCH(CH$3+3,'Mortality Tables'!$N$1:$DN$1,0),FALSE)),"")</f>
        <v/>
      </c>
      <c r="CI303" s="685" t="str">
        <f>IFERROR((CH303+AR303*Contr_Rate)*(1+Inv_Return)*IF($D303=$C$1,VLOOKUP($T303,Male_Annuity_Tables,MATCH($BS$3+3,'Mortality Tables'!$N$1:$DN$1,0),FALSE),VLOOKUP($T303,Fe_Annuity_Tables,MATCH(CI$3+3,'Mortality Tables'!$N$1:$DN$1,0),FALSE)),"")</f>
        <v/>
      </c>
      <c r="CJ303" s="685" t="str">
        <f>IFERROR((CI303+AS303*Contr_Rate)*(1+Inv_Return)*IF($D303=$C$1,VLOOKUP($T303,Male_Annuity_Tables,MATCH($BS$3+3,'Mortality Tables'!$N$1:$DN$1,0),FALSE),VLOOKUP($T303,Fe_Annuity_Tables,MATCH(CJ$3+3,'Mortality Tables'!$N$1:$DN$1,0),FALSE)),"")</f>
        <v/>
      </c>
      <c r="CK303" s="685" t="str">
        <f>IFERROR((CJ303+AT303*Contr_Rate)*(1+Inv_Return)*IF($D303=$C$1,VLOOKUP($T303,Male_Annuity_Tables,MATCH($BS$3+3,'Mortality Tables'!$N$1:$DN$1,0),FALSE),VLOOKUP($T303,Fe_Annuity_Tables,MATCH(CK$3+3,'Mortality Tables'!$N$1:$DN$1,0),FALSE)),"")</f>
        <v/>
      </c>
      <c r="CL303" s="685" t="str">
        <f>IFERROR((CK303+AU303*Contr_Rate)*(1+Inv_Return)*IF($D303=$C$1,VLOOKUP($T303,Male_Annuity_Tables,MATCH($BS$3+3,'Mortality Tables'!$N$1:$DN$1,0),FALSE),VLOOKUP($T303,Fe_Annuity_Tables,MATCH(CL$3+3,'Mortality Tables'!$N$1:$DN$1,0),FALSE)),"")</f>
        <v/>
      </c>
      <c r="CM303" s="685" t="str">
        <f>IFERROR((CL303+AV303*Contr_Rate)*(1+Inv_Return)*IF($D303=$C$1,VLOOKUP($T303,Male_Annuity_Tables,MATCH($BS$3+3,'Mortality Tables'!$N$1:$DN$1,0),FALSE),VLOOKUP($T303,Fe_Annuity_Tables,MATCH(CM$3+3,'Mortality Tables'!$N$1:$DN$1,0),FALSE)),"")</f>
        <v/>
      </c>
      <c r="CN303" s="685" t="str">
        <f>IFERROR((CM303+AW303*Contr_Rate)*(1+Inv_Return)*IF($D303=$C$1,VLOOKUP($T303,Male_Annuity_Tables,MATCH($BS$3+3,'Mortality Tables'!$N$1:$DN$1,0),FALSE),VLOOKUP($T303,Fe_Annuity_Tables,MATCH(CN$3+3,'Mortality Tables'!$N$1:$DN$1,0),FALSE)),"")</f>
        <v/>
      </c>
      <c r="CO303" s="685" t="str">
        <f>IFERROR((CN303+AX303*Contr_Rate)*(1+Inv_Return)*IF($D303=$C$1,VLOOKUP($T303,Male_Annuity_Tables,MATCH($BS$3+3,'Mortality Tables'!$N$1:$DN$1,0),FALSE),VLOOKUP($T303,Fe_Annuity_Tables,MATCH(CO$3+3,'Mortality Tables'!$N$1:$DN$1,0),FALSE)),"")</f>
        <v/>
      </c>
      <c r="CP303" s="685" t="str">
        <f>IFERROR((CO303+AY303*Contr_Rate)*(1+Inv_Return)*IF($D303=$C$1,VLOOKUP($T303,Male_Annuity_Tables,MATCH($BS$3+3,'Mortality Tables'!$N$1:$DN$1,0),FALSE),VLOOKUP($T303,Fe_Annuity_Tables,MATCH(CP$3+3,'Mortality Tables'!$N$1:$DN$1,0),FALSE)),"")</f>
        <v/>
      </c>
      <c r="CQ303" s="685" t="str">
        <f>IFERROR((CP303+AZ303*Contr_Rate)*(1+Inv_Return)*IF($D303=$C$1,VLOOKUP($T303,Male_Annuity_Tables,MATCH($BS$3+3,'Mortality Tables'!$N$1:$DN$1,0),FALSE),VLOOKUP($T303,Fe_Annuity_Tables,MATCH(CQ$3+3,'Mortality Tables'!$N$1:$DN$1,0),FALSE)),"")</f>
        <v/>
      </c>
      <c r="CR303" s="685" t="str">
        <f>IFERROR((CQ303+BA303*Contr_Rate)*(1+Inv_Return)*IF($D303=$C$1,VLOOKUP($T303,Male_Annuity_Tables,MATCH($BS$3+3,'Mortality Tables'!$N$1:$DN$1,0),FALSE),VLOOKUP($T303,Fe_Annuity_Tables,MATCH(CR$3+3,'Mortality Tables'!$N$1:$DN$1,0),FALSE)),"")</f>
        <v/>
      </c>
      <c r="CS303" s="685" t="str">
        <f>IFERROR((CR303+BB303*Contr_Rate)*(1+Inv_Return)*IF($D303=$C$1,VLOOKUP($T303,Male_Annuity_Tables,MATCH($BS$3+3,'Mortality Tables'!$N$1:$DN$1,0),FALSE),VLOOKUP($T303,Fe_Annuity_Tables,MATCH(CS$3+3,'Mortality Tables'!$N$1:$DN$1,0),FALSE)),"")</f>
        <v/>
      </c>
      <c r="CT303" s="685" t="str">
        <f>IFERROR((CS303+BC303*Contr_Rate)*(1+Inv_Return)*IF($D303=$C$1,VLOOKUP($T303,Male_Annuity_Tables,MATCH($BS$3+3,'Mortality Tables'!$N$1:$DN$1,0),FALSE),VLOOKUP($T303,Fe_Annuity_Tables,MATCH(CT$3+3,'Mortality Tables'!$N$1:$DN$1,0),FALSE)),"")</f>
        <v/>
      </c>
      <c r="CU303" s="685" t="str">
        <f>IFERROR((CT303+BD303*Contr_Rate)*(1+Inv_Return)*IF($D303=$C$1,VLOOKUP($T303,Male_Annuity_Tables,MATCH($BS$3+3,'Mortality Tables'!$N$1:$DN$1,0),FALSE),VLOOKUP($T303,Fe_Annuity_Tables,MATCH(CU$3+3,'Mortality Tables'!$N$1:$DN$1,0),FALSE)),"")</f>
        <v/>
      </c>
      <c r="CV303" s="685" t="str">
        <f>IFERROR((CU303+BE303*Contr_Rate)*(1+Inv_Return)*IF($D303=$C$1,VLOOKUP($T303,Male_Annuity_Tables,MATCH($BS$3+3,'Mortality Tables'!$N$1:$DN$1,0),FALSE),VLOOKUP($T303,Fe_Annuity_Tables,MATCH(CV$3+3,'Mortality Tables'!$N$1:$DN$1,0),FALSE)),"")</f>
        <v/>
      </c>
      <c r="CW303" s="685" t="str">
        <f>IFERROR((CV303+BF303*Contr_Rate)*(1+Inv_Return)*IF($D303=$C$1,VLOOKUP($T303,Male_Annuity_Tables,MATCH($BS$3+3,'Mortality Tables'!$N$1:$DN$1,0),FALSE),VLOOKUP($T303,Fe_Annuity_Tables,MATCH(CW$3+3,'Mortality Tables'!$N$1:$DN$1,0),FALSE)),"")</f>
        <v/>
      </c>
      <c r="CX303" s="685" t="str">
        <f>IFERROR((CW303+BG303*Contr_Rate)*(1+Inv_Return)*IF($D303=$C$1,VLOOKUP($T303,Male_Annuity_Tables,MATCH($BS$3+3,'Mortality Tables'!$N$1:$DN$1,0),FALSE),VLOOKUP($T303,Fe_Annuity_Tables,MATCH(CX$3+3,'Mortality Tables'!$N$1:$DN$1,0),FALSE)),"")</f>
        <v/>
      </c>
      <c r="CY303" s="685" t="str">
        <f>IFERROR((CX303+BH303*Contr_Rate)*(1+Inv_Return)*IF($D303=$C$1,VLOOKUP($T303,Male_Annuity_Tables,MATCH($BS$3+3,'Mortality Tables'!$N$1:$DN$1,0),FALSE),VLOOKUP($T303,Fe_Annuity_Tables,MATCH(CY$3+3,'Mortality Tables'!$N$1:$DN$1,0),FALSE)),"")</f>
        <v/>
      </c>
      <c r="CZ303" s="685" t="str">
        <f>IFERROR((CY303+BI303*Contr_Rate)*(1+Inv_Return)*IF($D303=$C$1,VLOOKUP($T303,Male_Annuity_Tables,MATCH($BS$3+3,'Mortality Tables'!$N$1:$DN$1,0),FALSE),VLOOKUP($T303,Fe_Annuity_Tables,MATCH(CZ$3+3,'Mortality Tables'!$N$1:$DN$1,0),FALSE)),"")</f>
        <v/>
      </c>
      <c r="DA303" s="685" t="str">
        <f>IFERROR((CZ303+BJ303*Contr_Rate)*(1+Inv_Return)*IF($D303=$C$1,VLOOKUP($T303,Male_Annuity_Tables,MATCH($BS$3+3,'Mortality Tables'!$N$1:$DN$1,0),FALSE),VLOOKUP($T303,Fe_Annuity_Tables,MATCH(DA$3+3,'Mortality Tables'!$N$1:$DN$1,0),FALSE)),"")</f>
        <v/>
      </c>
      <c r="DB303" s="685" t="str">
        <f>IFERROR((DA303+BK303*Contr_Rate)*(1+Inv_Return)*IF($D303=$C$1,VLOOKUP($T303,Male_Annuity_Tables,MATCH($BS$3+3,'Mortality Tables'!$N$1:$DN$1,0),FALSE),VLOOKUP($T303,Fe_Annuity_Tables,MATCH(DB$3+3,'Mortality Tables'!$N$1:$DN$1,0),FALSE)),"")</f>
        <v/>
      </c>
      <c r="DC303" s="685" t="str">
        <f>IFERROR((DB303+BL303*Contr_Rate)*(1+Inv_Return)*IF($D303=$C$1,VLOOKUP($T303,Male_Annuity_Tables,MATCH($BS$3+3,'Mortality Tables'!$N$1:$DN$1,0),FALSE),VLOOKUP($T303,Fe_Annuity_Tables,MATCH(DC$3+3,'Mortality Tables'!$N$1:$DN$1,0),FALSE)),"")</f>
        <v/>
      </c>
      <c r="DD303" s="685" t="str">
        <f>IFERROR((DC303+BM303*Contr_Rate)*(1+Inv_Return)*IF($D303=$C$1,VLOOKUP($T303,Male_Annuity_Tables,MATCH($BS$3+3,'Mortality Tables'!$N$1:$DN$1,0),FALSE),VLOOKUP($T303,Fe_Annuity_Tables,MATCH(DD$3+3,'Mortality Tables'!$N$1:$DN$1,0),FALSE)),"")</f>
        <v/>
      </c>
      <c r="DE303" s="685" t="str">
        <f>IFERROR((DD303+BN303*Contr_Rate)*(1+Inv_Return)*IF($D303=$C$1,VLOOKUP($T303,Male_Annuity_Tables,MATCH($BS$3+3,'Mortality Tables'!$N$1:$DN$1,0),FALSE),VLOOKUP($T303,Fe_Annuity_Tables,MATCH(DE$3+3,'Mortality Tables'!$N$1:$DN$1,0),FALSE)),"")</f>
        <v/>
      </c>
      <c r="DF303" s="685" t="str">
        <f>IFERROR((DE303+BO303*Contr_Rate)*(1+Inv_Return)*IF($D303=$C$1,VLOOKUP($T303,Male_Annuity_Tables,MATCH($BS$3+3,'Mortality Tables'!$N$1:$DN$1,0),FALSE),VLOOKUP($T303,Fe_Annuity_Tables,MATCH(DF$3+3,'Mortality Tables'!$N$1:$DN$1,0),FALSE)),"")</f>
        <v/>
      </c>
      <c r="DG303" s="685" t="str">
        <f>IFERROR((DF303+BP303*Contr_Rate)*(1+Inv_Return)*IF($D303=$C$1,VLOOKUP($T303,Male_Annuity_Tables,MATCH($BS$3+3,'Mortality Tables'!$N$1:$DN$1,0),FALSE),VLOOKUP($T303,Fe_Annuity_Tables,MATCH(DG$3+3,'Mortality Tables'!$N$1:$DN$1,0),FALSE)),"")</f>
        <v/>
      </c>
      <c r="DH303" s="685" t="str">
        <f>IFERROR((DG303+BQ303*Contr_Rate)*(1+Inv_Return)*IF($D303=$C$1,VLOOKUP($T303,Male_Annuity_Tables,MATCH($BS$3+3,'Mortality Tables'!$N$1:$DN$1,0),FALSE),VLOOKUP($T303,Fe_Annuity_Tables,MATCH(DH$3+3,'Mortality Tables'!$N$1:$DN$1,0),FALSE)),"")</f>
        <v/>
      </c>
      <c r="DJ303" s="686">
        <f t="shared" si="171"/>
        <v>5129383.2195244376</v>
      </c>
      <c r="DK303" s="680">
        <f t="shared" si="60"/>
        <v>8.0909277508679907</v>
      </c>
      <c r="DL303" s="686">
        <f t="shared" si="172"/>
        <v>424758.05777806969</v>
      </c>
      <c r="DM303" s="686">
        <f t="shared" si="132"/>
        <v>3638935.7065134179</v>
      </c>
      <c r="DN303" s="687">
        <f t="shared" si="173"/>
        <v>0.11672590340570874</v>
      </c>
      <c r="DP303" s="688">
        <f t="shared" si="174"/>
        <v>128610.70631909664</v>
      </c>
      <c r="DQ303" s="688">
        <f t="shared" si="175"/>
        <v>202540.15983296334</v>
      </c>
      <c r="DR303" s="688">
        <f t="shared" si="176"/>
        <v>149011.31550715299</v>
      </c>
    </row>
    <row r="304" spans="1:122" s="657" customFormat="1" ht="14.5">
      <c r="A304" s="675" t="s">
        <v>1676</v>
      </c>
      <c r="B304" s="675" t="s">
        <v>1677</v>
      </c>
      <c r="C304" s="675" t="s">
        <v>236</v>
      </c>
      <c r="D304" s="675" t="s">
        <v>61</v>
      </c>
      <c r="E304" s="676">
        <v>25276</v>
      </c>
      <c r="F304" s="677">
        <v>37916</v>
      </c>
      <c r="G304" s="677">
        <v>44055</v>
      </c>
      <c r="H304" s="678">
        <v>1504145</v>
      </c>
      <c r="I304" s="678">
        <v>105957.01</v>
      </c>
      <c r="J304" s="678">
        <v>133039.51999999999</v>
      </c>
      <c r="K304" s="678">
        <v>49025</v>
      </c>
      <c r="L304" s="678">
        <v>288021.52999999997</v>
      </c>
      <c r="M304" s="679">
        <f>IF(COUNTIF($A$4:A304,A304)=1,0,1)</f>
        <v>0</v>
      </c>
      <c r="N304" s="680" t="str">
        <f t="shared" si="165"/>
        <v>Okay</v>
      </c>
      <c r="O304" s="680" t="str">
        <f t="shared" si="166"/>
        <v>TRUE</v>
      </c>
      <c r="P304" s="680" t="b">
        <f t="shared" si="167"/>
        <v>1</v>
      </c>
      <c r="Q304" s="680" t="b">
        <f t="shared" si="76"/>
        <v>1</v>
      </c>
      <c r="R304" s="680" t="b">
        <f t="shared" si="77"/>
        <v>1</v>
      </c>
      <c r="S304" s="681">
        <f t="shared" si="168"/>
        <v>34.630136986301373</v>
      </c>
      <c r="T304" s="682">
        <f t="shared" si="78"/>
        <v>55</v>
      </c>
      <c r="U304" s="682">
        <f t="shared" si="161"/>
        <v>51</v>
      </c>
      <c r="V304" s="682">
        <f t="shared" si="79"/>
        <v>4.3863013698630136</v>
      </c>
      <c r="W304" s="682">
        <f t="shared" si="169"/>
        <v>5</v>
      </c>
      <c r="X304" s="683">
        <f t="shared" si="170"/>
        <v>1440107.65</v>
      </c>
      <c r="Y304" s="684">
        <f t="shared" si="123"/>
        <v>8.6999999999999994E-3</v>
      </c>
      <c r="Z304" s="684">
        <f>IF($D304=$C$1,VLOOKUP($T304,Male_Annuity_Tables,MATCH($W304+2,'Mortality Tables'!$DS$1:$HT$1,0),FALSE),VLOOKUP($T304,Fe_Annuity_Tables,MATCH($W304+2,'Mortality Tables'!$M$1:$DN$1,0),FALSE))</f>
        <v>0.73361217886501018</v>
      </c>
      <c r="AA304" s="664"/>
      <c r="AB304" s="685">
        <f t="shared" si="183"/>
        <v>1580781.18775</v>
      </c>
      <c r="AC304" s="685">
        <f t="shared" si="183"/>
        <v>1661321.9892658626</v>
      </c>
      <c r="AD304" s="685">
        <f t="shared" si="183"/>
        <v>1745966.3446189584</v>
      </c>
      <c r="AE304" s="685">
        <f t="shared" si="183"/>
        <v>1834923.3298772944</v>
      </c>
      <c r="AF304" s="685">
        <f t="shared" si="183"/>
        <v>1928412.6735345423</v>
      </c>
      <c r="AG304" s="685" t="str">
        <f t="shared" si="183"/>
        <v/>
      </c>
      <c r="AH304" s="685" t="str">
        <f t="shared" si="183"/>
        <v/>
      </c>
      <c r="AI304" s="685" t="str">
        <f t="shared" si="183"/>
        <v/>
      </c>
      <c r="AJ304" s="685" t="str">
        <f t="shared" si="183"/>
        <v/>
      </c>
      <c r="AK304" s="685" t="str">
        <f t="shared" si="183"/>
        <v/>
      </c>
      <c r="AL304" s="685" t="str">
        <f t="shared" si="183"/>
        <v/>
      </c>
      <c r="AM304" s="685" t="str">
        <f t="shared" si="183"/>
        <v/>
      </c>
      <c r="AN304" s="685" t="str">
        <f t="shared" si="183"/>
        <v/>
      </c>
      <c r="AO304" s="685" t="str">
        <f t="shared" si="183"/>
        <v/>
      </c>
      <c r="AP304" s="685" t="str">
        <f t="shared" si="183"/>
        <v/>
      </c>
      <c r="AQ304" s="685" t="str">
        <f t="shared" si="183"/>
        <v/>
      </c>
      <c r="AR304" s="685" t="str">
        <f t="shared" si="182"/>
        <v/>
      </c>
      <c r="AS304" s="685" t="str">
        <f t="shared" si="182"/>
        <v/>
      </c>
      <c r="AT304" s="685" t="str">
        <f t="shared" si="182"/>
        <v/>
      </c>
      <c r="AU304" s="685" t="str">
        <f t="shared" si="182"/>
        <v/>
      </c>
      <c r="AV304" s="685" t="str">
        <f t="shared" si="178"/>
        <v/>
      </c>
      <c r="AW304" s="685" t="str">
        <f t="shared" si="178"/>
        <v/>
      </c>
      <c r="AX304" s="685" t="str">
        <f t="shared" si="178"/>
        <v/>
      </c>
      <c r="AY304" s="685" t="str">
        <f t="shared" ref="AY304:BN353" si="184">IFERROR(IF($W304&gt;=AY$3,($H304*(1+Ann_Salary_Growth_Rate)^AY$3),""),0)</f>
        <v/>
      </c>
      <c r="AZ304" s="685" t="str">
        <f t="shared" si="184"/>
        <v/>
      </c>
      <c r="BA304" s="685" t="str">
        <f t="shared" si="184"/>
        <v/>
      </c>
      <c r="BB304" s="685" t="str">
        <f t="shared" si="184"/>
        <v/>
      </c>
      <c r="BC304" s="685" t="str">
        <f t="shared" si="184"/>
        <v/>
      </c>
      <c r="BD304" s="685" t="str">
        <f t="shared" si="184"/>
        <v/>
      </c>
      <c r="BE304" s="685" t="str">
        <f t="shared" si="184"/>
        <v/>
      </c>
      <c r="BF304" s="685" t="str">
        <f t="shared" si="184"/>
        <v/>
      </c>
      <c r="BG304" s="685" t="str">
        <f t="shared" si="184"/>
        <v/>
      </c>
      <c r="BH304" s="685" t="str">
        <f t="shared" si="184"/>
        <v/>
      </c>
      <c r="BI304" s="685" t="str">
        <f t="shared" si="177"/>
        <v/>
      </c>
      <c r="BJ304" s="685" t="str">
        <f t="shared" si="177"/>
        <v/>
      </c>
      <c r="BK304" s="685" t="str">
        <f t="shared" si="177"/>
        <v/>
      </c>
      <c r="BL304" s="685" t="str">
        <f t="shared" si="177"/>
        <v/>
      </c>
      <c r="BM304" s="685" t="str">
        <f t="shared" si="177"/>
        <v/>
      </c>
      <c r="BN304" s="685" t="str">
        <f t="shared" si="177"/>
        <v/>
      </c>
      <c r="BO304" s="685" t="str">
        <f t="shared" si="180"/>
        <v/>
      </c>
      <c r="BP304" s="685" t="str">
        <f t="shared" si="180"/>
        <v/>
      </c>
      <c r="BQ304" s="685" t="str">
        <f t="shared" si="180"/>
        <v/>
      </c>
      <c r="BR304" s="529"/>
      <c r="BS304" s="685">
        <f>IFERROR(($L304+AB304*Contr_Rate)*(1+Inv_Return)*IF($D304=$C$1,VLOOKUP($T304,Male_Annuity_Tables,MATCH($BS$3+3,'Mortality Tables'!$N$1:$DN$1,0),FALSE),VLOOKUP($T304,Fe_Annuity_Tables,MATCH(BS$3+3,'Mortality Tables'!$N$1:$DN$1,0),FALSE)),"")</f>
        <v>737687.33318728046</v>
      </c>
      <c r="BT304" s="685">
        <f>IFERROR(($BS304+AC304*Contr_Rate)*(1+Inv_Return)*IF($D304=$C$1,VLOOKUP($T304,Male_Annuity_Tables,MATCH($BS$3+3,'Mortality Tables'!$N$1:$DN$1,0),FALSE),VLOOKUP($T304,Fe_Annuity_Tables,MATCH(BT$3+3,'Mortality Tables'!$N$1:$DN$1,0),FALSE)),"")</f>
        <v>1196243.2488245284</v>
      </c>
      <c r="BU304" s="685">
        <f>IFERROR((BT304+AD304*Contr_Rate)*(1+Inv_Return)*IF($D304=$C$1,VLOOKUP($T304,Male_Annuity_Tables,MATCH($BS$3+3,'Mortality Tables'!$N$1:$DN$1,0),FALSE),VLOOKUP($T304,Fe_Annuity_Tables,MATCH(BU$3+3,'Mortality Tables'!$N$1:$DN$1,0),FALSE)),"")</f>
        <v>1664594.1235889294</v>
      </c>
      <c r="BV304" s="685">
        <f>IFERROR((BU304+AE304*Contr_Rate)*(1+Inv_Return)*IF($D304=$C$1,VLOOKUP($T304,Male_Annuity_Tables,MATCH($BS$3+3,'Mortality Tables'!$N$1:$DN$1,0),FALSE),VLOOKUP($T304,Fe_Annuity_Tables,MATCH(BV$3+3,'Mortality Tables'!$N$1:$DN$1,0),FALSE)),"")</f>
        <v>2143676.3408855232</v>
      </c>
      <c r="BW304" s="685">
        <f>IFERROR((BV304+AF304*Contr_Rate)*(1+Inv_Return)*IF($D304=$C$1,VLOOKUP($T304,Male_Annuity_Tables,MATCH($BS$3+3,'Mortality Tables'!$N$1:$DN$1,0),FALSE),VLOOKUP($T304,Fe_Annuity_Tables,MATCH(BW$3+3,'Mortality Tables'!$N$1:$DN$1,0),FALSE)),"")</f>
        <v>2634459.8971002037</v>
      </c>
      <c r="BX304" s="685" t="str">
        <f>IFERROR((BW304+AG304*Contr_Rate)*(1+Inv_Return)*IF($D304=$C$1,VLOOKUP($T304,Male_Annuity_Tables,MATCH($BS$3+3,'Mortality Tables'!$N$1:$DN$1,0),FALSE),VLOOKUP($T304,Fe_Annuity_Tables,MATCH(BX$3+3,'Mortality Tables'!$N$1:$DN$1,0),FALSE)),"")</f>
        <v/>
      </c>
      <c r="BY304" s="685" t="str">
        <f>IFERROR((BX304+AH304*Contr_Rate)*(1+Inv_Return)*IF($D304=$C$1,VLOOKUP($T304,Male_Annuity_Tables,MATCH($BS$3+3,'Mortality Tables'!$N$1:$DN$1,0),FALSE),VLOOKUP($T304,Fe_Annuity_Tables,MATCH(BY$3+3,'Mortality Tables'!$N$1:$DN$1,0),FALSE)),"")</f>
        <v/>
      </c>
      <c r="BZ304" s="685" t="str">
        <f>IFERROR((BY304+AI304*Contr_Rate)*(1+Inv_Return)*IF($D304=$C$1,VLOOKUP($T304,Male_Annuity_Tables,MATCH($BS$3+3,'Mortality Tables'!$N$1:$DN$1,0),FALSE),VLOOKUP($T304,Fe_Annuity_Tables,MATCH(BZ$3+3,'Mortality Tables'!$N$1:$DN$1,0),FALSE)),"")</f>
        <v/>
      </c>
      <c r="CA304" s="685" t="str">
        <f>IFERROR((BZ304+AJ304*Contr_Rate)*(1+Inv_Return)*IF($D304=$C$1,VLOOKUP($T304,Male_Annuity_Tables,MATCH($BS$3+3,'Mortality Tables'!$N$1:$DN$1,0),FALSE),VLOOKUP($T304,Fe_Annuity_Tables,MATCH(CA$3+3,'Mortality Tables'!$N$1:$DN$1,0),FALSE)),"")</f>
        <v/>
      </c>
      <c r="CB304" s="685" t="str">
        <f>IFERROR((CA304+AK304*Contr_Rate)*(1+Inv_Return)*IF($D304=$C$1,VLOOKUP($T304,Male_Annuity_Tables,MATCH($BS$3+3,'Mortality Tables'!$N$1:$DN$1,0),FALSE),VLOOKUP($T304,Fe_Annuity_Tables,MATCH(CB$3+3,'Mortality Tables'!$N$1:$DN$1,0),FALSE)),"")</f>
        <v/>
      </c>
      <c r="CC304" s="685" t="str">
        <f>IFERROR((CB304+AL304*Contr_Rate)*(1+Inv_Return)*IF($D304=$C$1,VLOOKUP($T304,Male_Annuity_Tables,MATCH($BS$3+3,'Mortality Tables'!$N$1:$DN$1,0),FALSE),VLOOKUP($T304,Fe_Annuity_Tables,MATCH(CC$3+3,'Mortality Tables'!$N$1:$DN$1,0),FALSE)),"")</f>
        <v/>
      </c>
      <c r="CD304" s="685" t="str">
        <f>IFERROR((CC304+AM304*Contr_Rate)*(1+Inv_Return)*IF($D304=$C$1,VLOOKUP($T304,Male_Annuity_Tables,MATCH($BS$3+3,'Mortality Tables'!$N$1:$DN$1,0),FALSE),VLOOKUP($T304,Fe_Annuity_Tables,MATCH(CD$3+3,'Mortality Tables'!$N$1:$DN$1,0),FALSE)),"")</f>
        <v/>
      </c>
      <c r="CE304" s="685" t="str">
        <f>IFERROR((CD304+AN304*Contr_Rate)*(1+Inv_Return)*IF($D304=$C$1,VLOOKUP($T304,Male_Annuity_Tables,MATCH($BS$3+3,'Mortality Tables'!$N$1:$DN$1,0),FALSE),VLOOKUP($T304,Fe_Annuity_Tables,MATCH(CE$3+3,'Mortality Tables'!$N$1:$DN$1,0),FALSE)),"")</f>
        <v/>
      </c>
      <c r="CF304" s="685" t="str">
        <f>IFERROR((CE304+AO304*Contr_Rate)*(1+Inv_Return)*IF($D304=$C$1,VLOOKUP($T304,Male_Annuity_Tables,MATCH($BS$3+3,'Mortality Tables'!$N$1:$DN$1,0),FALSE),VLOOKUP($T304,Fe_Annuity_Tables,MATCH(CF$3+3,'Mortality Tables'!$N$1:$DN$1,0),FALSE)),"")</f>
        <v/>
      </c>
      <c r="CG304" s="685" t="str">
        <f>IFERROR((CF304+AP304*Contr_Rate)*(1+Inv_Return)*IF($D304=$C$1,VLOOKUP($T304,Male_Annuity_Tables,MATCH($BS$3+3,'Mortality Tables'!$N$1:$DN$1,0),FALSE),VLOOKUP($T304,Fe_Annuity_Tables,MATCH(CG$3+3,'Mortality Tables'!$N$1:$DN$1,0),FALSE)),"")</f>
        <v/>
      </c>
      <c r="CH304" s="685" t="str">
        <f>IFERROR((CG304+AQ304*Contr_Rate)*(1+Inv_Return)*IF($D304=$C$1,VLOOKUP($T304,Male_Annuity_Tables,MATCH($BS$3+3,'Mortality Tables'!$N$1:$DN$1,0),FALSE),VLOOKUP($T304,Fe_Annuity_Tables,MATCH(CH$3+3,'Mortality Tables'!$N$1:$DN$1,0),FALSE)),"")</f>
        <v/>
      </c>
      <c r="CI304" s="685" t="str">
        <f>IFERROR((CH304+AR304*Contr_Rate)*(1+Inv_Return)*IF($D304=$C$1,VLOOKUP($T304,Male_Annuity_Tables,MATCH($BS$3+3,'Mortality Tables'!$N$1:$DN$1,0),FALSE),VLOOKUP($T304,Fe_Annuity_Tables,MATCH(CI$3+3,'Mortality Tables'!$N$1:$DN$1,0),FALSE)),"")</f>
        <v/>
      </c>
      <c r="CJ304" s="685" t="str">
        <f>IFERROR((CI304+AS304*Contr_Rate)*(1+Inv_Return)*IF($D304=$C$1,VLOOKUP($T304,Male_Annuity_Tables,MATCH($BS$3+3,'Mortality Tables'!$N$1:$DN$1,0),FALSE),VLOOKUP($T304,Fe_Annuity_Tables,MATCH(CJ$3+3,'Mortality Tables'!$N$1:$DN$1,0),FALSE)),"")</f>
        <v/>
      </c>
      <c r="CK304" s="685" t="str">
        <f>IFERROR((CJ304+AT304*Contr_Rate)*(1+Inv_Return)*IF($D304=$C$1,VLOOKUP($T304,Male_Annuity_Tables,MATCH($BS$3+3,'Mortality Tables'!$N$1:$DN$1,0),FALSE),VLOOKUP($T304,Fe_Annuity_Tables,MATCH(CK$3+3,'Mortality Tables'!$N$1:$DN$1,0),FALSE)),"")</f>
        <v/>
      </c>
      <c r="CL304" s="685" t="str">
        <f>IFERROR((CK304+AU304*Contr_Rate)*(1+Inv_Return)*IF($D304=$C$1,VLOOKUP($T304,Male_Annuity_Tables,MATCH($BS$3+3,'Mortality Tables'!$N$1:$DN$1,0),FALSE),VLOOKUP($T304,Fe_Annuity_Tables,MATCH(CL$3+3,'Mortality Tables'!$N$1:$DN$1,0),FALSE)),"")</f>
        <v/>
      </c>
      <c r="CM304" s="685" t="str">
        <f>IFERROR((CL304+AV304*Contr_Rate)*(1+Inv_Return)*IF($D304=$C$1,VLOOKUP($T304,Male_Annuity_Tables,MATCH($BS$3+3,'Mortality Tables'!$N$1:$DN$1,0),FALSE),VLOOKUP($T304,Fe_Annuity_Tables,MATCH(CM$3+3,'Mortality Tables'!$N$1:$DN$1,0),FALSE)),"")</f>
        <v/>
      </c>
      <c r="CN304" s="685" t="str">
        <f>IFERROR((CM304+AW304*Contr_Rate)*(1+Inv_Return)*IF($D304=$C$1,VLOOKUP($T304,Male_Annuity_Tables,MATCH($BS$3+3,'Mortality Tables'!$N$1:$DN$1,0),FALSE),VLOOKUP($T304,Fe_Annuity_Tables,MATCH(CN$3+3,'Mortality Tables'!$N$1:$DN$1,0),FALSE)),"")</f>
        <v/>
      </c>
      <c r="CO304" s="685" t="str">
        <f>IFERROR((CN304+AX304*Contr_Rate)*(1+Inv_Return)*IF($D304=$C$1,VLOOKUP($T304,Male_Annuity_Tables,MATCH($BS$3+3,'Mortality Tables'!$N$1:$DN$1,0),FALSE),VLOOKUP($T304,Fe_Annuity_Tables,MATCH(CO$3+3,'Mortality Tables'!$N$1:$DN$1,0),FALSE)),"")</f>
        <v/>
      </c>
      <c r="CP304" s="685" t="str">
        <f>IFERROR((CO304+AY304*Contr_Rate)*(1+Inv_Return)*IF($D304=$C$1,VLOOKUP($T304,Male_Annuity_Tables,MATCH($BS$3+3,'Mortality Tables'!$N$1:$DN$1,0),FALSE),VLOOKUP($T304,Fe_Annuity_Tables,MATCH(CP$3+3,'Mortality Tables'!$N$1:$DN$1,0),FALSE)),"")</f>
        <v/>
      </c>
      <c r="CQ304" s="685" t="str">
        <f>IFERROR((CP304+AZ304*Contr_Rate)*(1+Inv_Return)*IF($D304=$C$1,VLOOKUP($T304,Male_Annuity_Tables,MATCH($BS$3+3,'Mortality Tables'!$N$1:$DN$1,0),FALSE),VLOOKUP($T304,Fe_Annuity_Tables,MATCH(CQ$3+3,'Mortality Tables'!$N$1:$DN$1,0),FALSE)),"")</f>
        <v/>
      </c>
      <c r="CR304" s="685" t="str">
        <f>IFERROR((CQ304+BA304*Contr_Rate)*(1+Inv_Return)*IF($D304=$C$1,VLOOKUP($T304,Male_Annuity_Tables,MATCH($BS$3+3,'Mortality Tables'!$N$1:$DN$1,0),FALSE),VLOOKUP($T304,Fe_Annuity_Tables,MATCH(CR$3+3,'Mortality Tables'!$N$1:$DN$1,0),FALSE)),"")</f>
        <v/>
      </c>
      <c r="CS304" s="685" t="str">
        <f>IFERROR((CR304+BB304*Contr_Rate)*(1+Inv_Return)*IF($D304=$C$1,VLOOKUP($T304,Male_Annuity_Tables,MATCH($BS$3+3,'Mortality Tables'!$N$1:$DN$1,0),FALSE),VLOOKUP($T304,Fe_Annuity_Tables,MATCH(CS$3+3,'Mortality Tables'!$N$1:$DN$1,0),FALSE)),"")</f>
        <v/>
      </c>
      <c r="CT304" s="685" t="str">
        <f>IFERROR((CS304+BC304*Contr_Rate)*(1+Inv_Return)*IF($D304=$C$1,VLOOKUP($T304,Male_Annuity_Tables,MATCH($BS$3+3,'Mortality Tables'!$N$1:$DN$1,0),FALSE),VLOOKUP($T304,Fe_Annuity_Tables,MATCH(CT$3+3,'Mortality Tables'!$N$1:$DN$1,0),FALSE)),"")</f>
        <v/>
      </c>
      <c r="CU304" s="685" t="str">
        <f>IFERROR((CT304+BD304*Contr_Rate)*(1+Inv_Return)*IF($D304=$C$1,VLOOKUP($T304,Male_Annuity_Tables,MATCH($BS$3+3,'Mortality Tables'!$N$1:$DN$1,0),FALSE),VLOOKUP($T304,Fe_Annuity_Tables,MATCH(CU$3+3,'Mortality Tables'!$N$1:$DN$1,0),FALSE)),"")</f>
        <v/>
      </c>
      <c r="CV304" s="685" t="str">
        <f>IFERROR((CU304+BE304*Contr_Rate)*(1+Inv_Return)*IF($D304=$C$1,VLOOKUP($T304,Male_Annuity_Tables,MATCH($BS$3+3,'Mortality Tables'!$N$1:$DN$1,0),FALSE),VLOOKUP($T304,Fe_Annuity_Tables,MATCH(CV$3+3,'Mortality Tables'!$N$1:$DN$1,0),FALSE)),"")</f>
        <v/>
      </c>
      <c r="CW304" s="685" t="str">
        <f>IFERROR((CV304+BF304*Contr_Rate)*(1+Inv_Return)*IF($D304=$C$1,VLOOKUP($T304,Male_Annuity_Tables,MATCH($BS$3+3,'Mortality Tables'!$N$1:$DN$1,0),FALSE),VLOOKUP($T304,Fe_Annuity_Tables,MATCH(CW$3+3,'Mortality Tables'!$N$1:$DN$1,0),FALSE)),"")</f>
        <v/>
      </c>
      <c r="CX304" s="685" t="str">
        <f>IFERROR((CW304+BG304*Contr_Rate)*(1+Inv_Return)*IF($D304=$C$1,VLOOKUP($T304,Male_Annuity_Tables,MATCH($BS$3+3,'Mortality Tables'!$N$1:$DN$1,0),FALSE),VLOOKUP($T304,Fe_Annuity_Tables,MATCH(CX$3+3,'Mortality Tables'!$N$1:$DN$1,0),FALSE)),"")</f>
        <v/>
      </c>
      <c r="CY304" s="685" t="str">
        <f>IFERROR((CX304+BH304*Contr_Rate)*(1+Inv_Return)*IF($D304=$C$1,VLOOKUP($T304,Male_Annuity_Tables,MATCH($BS$3+3,'Mortality Tables'!$N$1:$DN$1,0),FALSE),VLOOKUP($T304,Fe_Annuity_Tables,MATCH(CY$3+3,'Mortality Tables'!$N$1:$DN$1,0),FALSE)),"")</f>
        <v/>
      </c>
      <c r="CZ304" s="685" t="str">
        <f>IFERROR((CY304+BI304*Contr_Rate)*(1+Inv_Return)*IF($D304=$C$1,VLOOKUP($T304,Male_Annuity_Tables,MATCH($BS$3+3,'Mortality Tables'!$N$1:$DN$1,0),FALSE),VLOOKUP($T304,Fe_Annuity_Tables,MATCH(CZ$3+3,'Mortality Tables'!$N$1:$DN$1,0),FALSE)),"")</f>
        <v/>
      </c>
      <c r="DA304" s="685" t="str">
        <f>IFERROR((CZ304+BJ304*Contr_Rate)*(1+Inv_Return)*IF($D304=$C$1,VLOOKUP($T304,Male_Annuity_Tables,MATCH($BS$3+3,'Mortality Tables'!$N$1:$DN$1,0),FALSE),VLOOKUP($T304,Fe_Annuity_Tables,MATCH(DA$3+3,'Mortality Tables'!$N$1:$DN$1,0),FALSE)),"")</f>
        <v/>
      </c>
      <c r="DB304" s="685" t="str">
        <f>IFERROR((DA304+BK304*Contr_Rate)*(1+Inv_Return)*IF($D304=$C$1,VLOOKUP($T304,Male_Annuity_Tables,MATCH($BS$3+3,'Mortality Tables'!$N$1:$DN$1,0),FALSE),VLOOKUP($T304,Fe_Annuity_Tables,MATCH(DB$3+3,'Mortality Tables'!$N$1:$DN$1,0),FALSE)),"")</f>
        <v/>
      </c>
      <c r="DC304" s="685" t="str">
        <f>IFERROR((DB304+BL304*Contr_Rate)*(1+Inv_Return)*IF($D304=$C$1,VLOOKUP($T304,Male_Annuity_Tables,MATCH($BS$3+3,'Mortality Tables'!$N$1:$DN$1,0),FALSE),VLOOKUP($T304,Fe_Annuity_Tables,MATCH(DC$3+3,'Mortality Tables'!$N$1:$DN$1,0),FALSE)),"")</f>
        <v/>
      </c>
      <c r="DD304" s="685" t="str">
        <f>IFERROR((DC304+BM304*Contr_Rate)*(1+Inv_Return)*IF($D304=$C$1,VLOOKUP($T304,Male_Annuity_Tables,MATCH($BS$3+3,'Mortality Tables'!$N$1:$DN$1,0),FALSE),VLOOKUP($T304,Fe_Annuity_Tables,MATCH(DD$3+3,'Mortality Tables'!$N$1:$DN$1,0),FALSE)),"")</f>
        <v/>
      </c>
      <c r="DE304" s="685" t="str">
        <f>IFERROR((DD304+BN304*Contr_Rate)*(1+Inv_Return)*IF($D304=$C$1,VLOOKUP($T304,Male_Annuity_Tables,MATCH($BS$3+3,'Mortality Tables'!$N$1:$DN$1,0),FALSE),VLOOKUP($T304,Fe_Annuity_Tables,MATCH(DE$3+3,'Mortality Tables'!$N$1:$DN$1,0),FALSE)),"")</f>
        <v/>
      </c>
      <c r="DF304" s="685" t="str">
        <f>IFERROR((DE304+BO304*Contr_Rate)*(1+Inv_Return)*IF($D304=$C$1,VLOOKUP($T304,Male_Annuity_Tables,MATCH($BS$3+3,'Mortality Tables'!$N$1:$DN$1,0),FALSE),VLOOKUP($T304,Fe_Annuity_Tables,MATCH(DF$3+3,'Mortality Tables'!$N$1:$DN$1,0),FALSE)),"")</f>
        <v/>
      </c>
      <c r="DG304" s="685" t="str">
        <f>IFERROR((DF304+BP304*Contr_Rate)*(1+Inv_Return)*IF($D304=$C$1,VLOOKUP($T304,Male_Annuity_Tables,MATCH($BS$3+3,'Mortality Tables'!$N$1:$DN$1,0),FALSE),VLOOKUP($T304,Fe_Annuity_Tables,MATCH(DG$3+3,'Mortality Tables'!$N$1:$DN$1,0),FALSE)),"")</f>
        <v/>
      </c>
      <c r="DH304" s="685" t="str">
        <f>IFERROR((DG304+BQ304*Contr_Rate)*(1+Inv_Return)*IF($D304=$C$1,VLOOKUP($T304,Male_Annuity_Tables,MATCH($BS$3+3,'Mortality Tables'!$N$1:$DN$1,0),FALSE),VLOOKUP($T304,Fe_Annuity_Tables,MATCH(DH$3+3,'Mortality Tables'!$N$1:$DN$1,0),FALSE)),"")</f>
        <v/>
      </c>
      <c r="DJ304" s="686">
        <f t="shared" si="171"/>
        <v>2634459.8971002037</v>
      </c>
      <c r="DK304" s="680">
        <f t="shared" si="60"/>
        <v>8.0909277508679907</v>
      </c>
      <c r="DL304" s="686">
        <f t="shared" si="172"/>
        <v>218156.45688688528</v>
      </c>
      <c r="DM304" s="686">
        <f t="shared" si="132"/>
        <v>1928412.6735345423</v>
      </c>
      <c r="DN304" s="687">
        <f t="shared" si="173"/>
        <v>0.11312747519286494</v>
      </c>
      <c r="DP304" s="688">
        <f t="shared" si="174"/>
        <v>42981.352468156896</v>
      </c>
      <c r="DQ304" s="688">
        <f t="shared" si="175"/>
        <v>70665.079316186966</v>
      </c>
      <c r="DR304" s="688">
        <f t="shared" si="176"/>
        <v>99834.032562246037</v>
      </c>
    </row>
    <row r="305" spans="1:122" s="657" customFormat="1" ht="14.5">
      <c r="A305" s="675" t="s">
        <v>1678</v>
      </c>
      <c r="B305" s="675" t="s">
        <v>1679</v>
      </c>
      <c r="C305" s="675" t="s">
        <v>236</v>
      </c>
      <c r="D305" s="675" t="s">
        <v>60</v>
      </c>
      <c r="E305" s="676">
        <v>28961</v>
      </c>
      <c r="F305" s="677">
        <v>36586</v>
      </c>
      <c r="G305" s="677">
        <v>44191</v>
      </c>
      <c r="H305" s="678">
        <v>1904235</v>
      </c>
      <c r="I305" s="678">
        <v>137917.76000000001</v>
      </c>
      <c r="J305" s="678">
        <v>182531.88</v>
      </c>
      <c r="K305" s="678">
        <v>8611.25</v>
      </c>
      <c r="L305" s="678">
        <v>329060.89</v>
      </c>
      <c r="M305" s="679">
        <f>IF(COUNTIF($A$4:A305,A305)=1,0,1)</f>
        <v>0</v>
      </c>
      <c r="N305" s="680" t="str">
        <f t="shared" si="165"/>
        <v>Okay</v>
      </c>
      <c r="O305" s="680" t="str">
        <f t="shared" si="166"/>
        <v>TRUE</v>
      </c>
      <c r="P305" s="680" t="b">
        <f t="shared" si="167"/>
        <v>1</v>
      </c>
      <c r="Q305" s="680" t="b">
        <f t="shared" si="76"/>
        <v>1</v>
      </c>
      <c r="R305" s="680" t="b">
        <f t="shared" si="77"/>
        <v>1</v>
      </c>
      <c r="S305" s="681">
        <f t="shared" si="168"/>
        <v>20.890410958904109</v>
      </c>
      <c r="T305" s="682">
        <f t="shared" si="78"/>
        <v>45</v>
      </c>
      <c r="U305" s="682">
        <f t="shared" si="161"/>
        <v>41</v>
      </c>
      <c r="V305" s="682">
        <f t="shared" si="79"/>
        <v>4.0136986301369859</v>
      </c>
      <c r="W305" s="682">
        <f t="shared" si="169"/>
        <v>15</v>
      </c>
      <c r="X305" s="683">
        <f t="shared" si="170"/>
        <v>4935913.3500000006</v>
      </c>
      <c r="Y305" s="684">
        <f t="shared" si="123"/>
        <v>2.6099999999999999E-3</v>
      </c>
      <c r="Z305" s="684">
        <f>IF($D305=$C$1,VLOOKUP($T305,Male_Annuity_Tables,MATCH($W305+2,'Mortality Tables'!$DS$1:$HT$1,0),FALSE),VLOOKUP($T305,Fe_Annuity_Tables,MATCH($W305+2,'Mortality Tables'!$M$1:$DN$1,0),FALSE))</f>
        <v>0.18896812676127156</v>
      </c>
      <c r="AA305" s="664"/>
      <c r="AB305" s="685">
        <f t="shared" si="183"/>
        <v>2001255.7732500001</v>
      </c>
      <c r="AC305" s="685">
        <f t="shared" si="183"/>
        <v>2103219.7548970878</v>
      </c>
      <c r="AD305" s="685">
        <f t="shared" si="183"/>
        <v>2210378.8014090946</v>
      </c>
      <c r="AE305" s="685">
        <f t="shared" si="183"/>
        <v>2322997.6013408876</v>
      </c>
      <c r="AF305" s="685">
        <f t="shared" si="183"/>
        <v>2441354.329129206</v>
      </c>
      <c r="AG305" s="685">
        <f t="shared" si="183"/>
        <v>2565741.3321983395</v>
      </c>
      <c r="AH305" s="685">
        <f t="shared" si="183"/>
        <v>2696465.8530738447</v>
      </c>
      <c r="AI305" s="685">
        <f t="shared" si="183"/>
        <v>2833850.7882879572</v>
      </c>
      <c r="AJ305" s="685">
        <f t="shared" si="183"/>
        <v>2978235.485951229</v>
      </c>
      <c r="AK305" s="685">
        <f t="shared" si="183"/>
        <v>3129976.5839604437</v>
      </c>
      <c r="AL305" s="685">
        <f t="shared" si="183"/>
        <v>3289448.8909132285</v>
      </c>
      <c r="AM305" s="685">
        <f t="shared" si="183"/>
        <v>3457046.3119052574</v>
      </c>
      <c r="AN305" s="685">
        <f t="shared" si="183"/>
        <v>3633182.8214968303</v>
      </c>
      <c r="AO305" s="685">
        <f t="shared" si="183"/>
        <v>3818293.4862520946</v>
      </c>
      <c r="AP305" s="685">
        <f t="shared" si="183"/>
        <v>4012835.5393766388</v>
      </c>
      <c r="AQ305" s="685" t="str">
        <f t="shared" ref="AQ305:BF322" si="185">IFERROR(IF($W305&gt;=AQ$3,($H305*(1+Ann_Salary_Growth_Rate)^AQ$3),""),0)</f>
        <v/>
      </c>
      <c r="AR305" s="685" t="str">
        <f t="shared" si="185"/>
        <v/>
      </c>
      <c r="AS305" s="685" t="str">
        <f t="shared" si="185"/>
        <v/>
      </c>
      <c r="AT305" s="685" t="str">
        <f t="shared" si="185"/>
        <v/>
      </c>
      <c r="AU305" s="685" t="str">
        <f t="shared" si="185"/>
        <v/>
      </c>
      <c r="AV305" s="685" t="str">
        <f t="shared" si="185"/>
        <v/>
      </c>
      <c r="AW305" s="685" t="str">
        <f t="shared" si="185"/>
        <v/>
      </c>
      <c r="AX305" s="685" t="str">
        <f t="shared" si="185"/>
        <v/>
      </c>
      <c r="AY305" s="685" t="str">
        <f t="shared" si="185"/>
        <v/>
      </c>
      <c r="AZ305" s="685" t="str">
        <f t="shared" si="185"/>
        <v/>
      </c>
      <c r="BA305" s="685" t="str">
        <f t="shared" si="185"/>
        <v/>
      </c>
      <c r="BB305" s="685" t="str">
        <f t="shared" si="185"/>
        <v/>
      </c>
      <c r="BC305" s="685" t="str">
        <f t="shared" si="185"/>
        <v/>
      </c>
      <c r="BD305" s="685" t="str">
        <f t="shared" si="185"/>
        <v/>
      </c>
      <c r="BE305" s="685" t="str">
        <f t="shared" si="185"/>
        <v/>
      </c>
      <c r="BF305" s="685" t="str">
        <f t="shared" si="185"/>
        <v/>
      </c>
      <c r="BG305" s="685" t="str">
        <f t="shared" si="184"/>
        <v/>
      </c>
      <c r="BH305" s="685" t="str">
        <f t="shared" si="184"/>
        <v/>
      </c>
      <c r="BI305" s="685" t="str">
        <f t="shared" si="177"/>
        <v/>
      </c>
      <c r="BJ305" s="685" t="str">
        <f t="shared" si="177"/>
        <v/>
      </c>
      <c r="BK305" s="685" t="str">
        <f t="shared" si="177"/>
        <v/>
      </c>
      <c r="BL305" s="685" t="str">
        <f t="shared" si="177"/>
        <v/>
      </c>
      <c r="BM305" s="685" t="str">
        <f t="shared" si="177"/>
        <v/>
      </c>
      <c r="BN305" s="685" t="str">
        <f t="shared" si="177"/>
        <v/>
      </c>
      <c r="BO305" s="685" t="str">
        <f t="shared" si="180"/>
        <v/>
      </c>
      <c r="BP305" s="685" t="str">
        <f t="shared" si="180"/>
        <v/>
      </c>
      <c r="BQ305" s="685" t="str">
        <f t="shared" si="180"/>
        <v/>
      </c>
      <c r="BR305" s="529"/>
      <c r="BS305" s="685">
        <f>IFERROR(($L305+AB305*Contr_Rate)*(1+Inv_Return)*IF($D305=$C$1,VLOOKUP($T305,Male_Annuity_Tables,MATCH($BS$3+3,'Mortality Tables'!$N$1:$DN$1,0),FALSE),VLOOKUP($T305,Fe_Annuity_Tables,MATCH(BS$3+3,'Mortality Tables'!$N$1:$DN$1,0),FALSE)),"")</f>
        <v>809742.6437759134</v>
      </c>
      <c r="BT305" s="685">
        <f>IFERROR(($BS305+AC305*Contr_Rate)*(1+Inv_Return)*IF($D305=$C$1,VLOOKUP($T305,Male_Annuity_Tables,MATCH($BS$3+3,'Mortality Tables'!$N$1:$DN$1,0),FALSE),VLOOKUP($T305,Fe_Annuity_Tables,MATCH(BT$3+3,'Mortality Tables'!$N$1:$DN$1,0),FALSE)),"")</f>
        <v>1063908.0586774922</v>
      </c>
      <c r="BU305" s="685">
        <f>IFERROR((BT305+AD305*Contr_Rate)*(1+Inv_Return)*IF($D305=$C$1,VLOOKUP($T305,Male_Annuity_Tables,MATCH($BS$3+3,'Mortality Tables'!$N$1:$DN$1,0),FALSE),VLOOKUP($T305,Fe_Annuity_Tables,MATCH(BU$3+3,'Mortality Tables'!$N$1:$DN$1,0),FALSE)),"")</f>
        <v>1080764.6347234363</v>
      </c>
      <c r="BV305" s="685">
        <f>IFERROR((BU305+AE305*Contr_Rate)*(1+Inv_Return)*IF($D305=$C$1,VLOOKUP($T305,Male_Annuity_Tables,MATCH($BS$3+3,'Mortality Tables'!$N$1:$DN$1,0),FALSE),VLOOKUP($T305,Fe_Annuity_Tables,MATCH(BV$3+3,'Mortality Tables'!$N$1:$DN$1,0),FALSE)),"")</f>
        <v>942524.21044175525</v>
      </c>
      <c r="BW305" s="685">
        <f>IFERROR((BV305+AF305*Contr_Rate)*(1+Inv_Return)*IF($D305=$C$1,VLOOKUP($T305,Male_Annuity_Tables,MATCH($BS$3+3,'Mortality Tables'!$N$1:$DN$1,0),FALSE),VLOOKUP($T305,Fe_Annuity_Tables,MATCH(BW$3+3,'Mortality Tables'!$N$1:$DN$1,0),FALSE)),"")</f>
        <v>752219.51525032835</v>
      </c>
      <c r="BX305" s="685">
        <f>IFERROR((BW305+AG305*Contr_Rate)*(1+Inv_Return)*IF($D305=$C$1,VLOOKUP($T305,Male_Annuity_Tables,MATCH($BS$3+3,'Mortality Tables'!$N$1:$DN$1,0),FALSE),VLOOKUP($T305,Fe_Annuity_Tables,MATCH(BX$3+3,'Mortality Tables'!$N$1:$DN$1,0),FALSE)),"")</f>
        <v>612847.42456923111</v>
      </c>
      <c r="BY305" s="685">
        <f>IFERROR((BX305+AH305*Contr_Rate)*(1+Inv_Return)*IF($D305=$C$1,VLOOKUP($T305,Male_Annuity_Tables,MATCH($BS$3+3,'Mortality Tables'!$N$1:$DN$1,0),FALSE),VLOOKUP($T305,Fe_Annuity_Tables,MATCH(BY$3+3,'Mortality Tables'!$N$1:$DN$1,0),FALSE)),"")</f>
        <v>513179.06010283274</v>
      </c>
      <c r="BZ305" s="685">
        <f>IFERROR((BY305+AI305*Contr_Rate)*(1+Inv_Return)*IF($D305=$C$1,VLOOKUP($T305,Male_Annuity_Tables,MATCH($BS$3+3,'Mortality Tables'!$N$1:$DN$1,0),FALSE),VLOOKUP($T305,Fe_Annuity_Tables,MATCH(BZ$3+3,'Mortality Tables'!$N$1:$DN$1,0),FALSE)),"")</f>
        <v>440937.64334499702</v>
      </c>
      <c r="CA305" s="685">
        <f>IFERROR((BZ305+AJ305*Contr_Rate)*(1+Inv_Return)*IF($D305=$C$1,VLOOKUP($T305,Male_Annuity_Tables,MATCH($BS$3+3,'Mortality Tables'!$N$1:$DN$1,0),FALSE),VLOOKUP($T305,Fe_Annuity_Tables,MATCH(CA$3+3,'Mortality Tables'!$N$1:$DN$1,0),FALSE)),"")</f>
        <v>386590.63932146342</v>
      </c>
      <c r="CB305" s="685">
        <f>IFERROR((CA305+AK305*Contr_Rate)*(1+Inv_Return)*IF($D305=$C$1,VLOOKUP($T305,Male_Annuity_Tables,MATCH($BS$3+3,'Mortality Tables'!$N$1:$DN$1,0),FALSE),VLOOKUP($T305,Fe_Annuity_Tables,MATCH(CB$3+3,'Mortality Tables'!$N$1:$DN$1,0),FALSE)),"")</f>
        <v>343867.92695177638</v>
      </c>
      <c r="CC305" s="685">
        <f>IFERROR((CB305+AL305*Contr_Rate)*(1+Inv_Return)*IF($D305=$C$1,VLOOKUP($T305,Male_Annuity_Tables,MATCH($BS$3+3,'Mortality Tables'!$N$1:$DN$1,0),FALSE),VLOOKUP($T305,Fe_Annuity_Tables,MATCH(CC$3+3,'Mortality Tables'!$N$1:$DN$1,0),FALSE)),"")</f>
        <v>326122.55678315525</v>
      </c>
      <c r="CD305" s="685">
        <f>IFERROR((CC305+AM305*Contr_Rate)*(1+Inv_Return)*IF($D305=$C$1,VLOOKUP($T305,Male_Annuity_Tables,MATCH($BS$3+3,'Mortality Tables'!$N$1:$DN$1,0),FALSE),VLOOKUP($T305,Fe_Annuity_Tables,MATCH(CD$3+3,'Mortality Tables'!$N$1:$DN$1,0),FALSE)),"")</f>
        <v>315486.67026258435</v>
      </c>
      <c r="CE305" s="685">
        <f>IFERROR((CD305+AN305*Contr_Rate)*(1+Inv_Return)*IF($D305=$C$1,VLOOKUP($T305,Male_Annuity_Tables,MATCH($BS$3+3,'Mortality Tables'!$N$1:$DN$1,0),FALSE),VLOOKUP($T305,Fe_Annuity_Tables,MATCH(CE$3+3,'Mortality Tables'!$N$1:$DN$1,0),FALSE)),"")</f>
        <v>306973.55630214786</v>
      </c>
      <c r="CF305" s="685">
        <f>IFERROR((CE305+AO305*Contr_Rate)*(1+Inv_Return)*IF($D305=$C$1,VLOOKUP($T305,Male_Annuity_Tables,MATCH($BS$3+3,'Mortality Tables'!$N$1:$DN$1,0),FALSE),VLOOKUP($T305,Fe_Annuity_Tables,MATCH(CF$3+3,'Mortality Tables'!$N$1:$DN$1,0),FALSE)),"")</f>
        <v>299232.5550809867</v>
      </c>
      <c r="CG305" s="685">
        <f>IFERROR((CF305+AP305*Contr_Rate)*(1+Inv_Return)*IF($D305=$C$1,VLOOKUP($T305,Male_Annuity_Tables,MATCH($BS$3+3,'Mortality Tables'!$N$1:$DN$1,0),FALSE),VLOOKUP($T305,Fe_Annuity_Tables,MATCH(CG$3+3,'Mortality Tables'!$N$1:$DN$1,0),FALSE)),"")</f>
        <v>291886.77057045617</v>
      </c>
      <c r="CH305" s="685" t="str">
        <f>IFERROR((CG305+AQ305*Contr_Rate)*(1+Inv_Return)*IF($D305=$C$1,VLOOKUP($T305,Male_Annuity_Tables,MATCH($BS$3+3,'Mortality Tables'!$N$1:$DN$1,0),FALSE),VLOOKUP($T305,Fe_Annuity_Tables,MATCH(CH$3+3,'Mortality Tables'!$N$1:$DN$1,0),FALSE)),"")</f>
        <v/>
      </c>
      <c r="CI305" s="685" t="str">
        <f>IFERROR((CH305+AR305*Contr_Rate)*(1+Inv_Return)*IF($D305=$C$1,VLOOKUP($T305,Male_Annuity_Tables,MATCH($BS$3+3,'Mortality Tables'!$N$1:$DN$1,0),FALSE),VLOOKUP($T305,Fe_Annuity_Tables,MATCH(CI$3+3,'Mortality Tables'!$N$1:$DN$1,0),FALSE)),"")</f>
        <v/>
      </c>
      <c r="CJ305" s="685" t="str">
        <f>IFERROR((CI305+AS305*Contr_Rate)*(1+Inv_Return)*IF($D305=$C$1,VLOOKUP($T305,Male_Annuity_Tables,MATCH($BS$3+3,'Mortality Tables'!$N$1:$DN$1,0),FALSE),VLOOKUP($T305,Fe_Annuity_Tables,MATCH(CJ$3+3,'Mortality Tables'!$N$1:$DN$1,0),FALSE)),"")</f>
        <v/>
      </c>
      <c r="CK305" s="685" t="str">
        <f>IFERROR((CJ305+AT305*Contr_Rate)*(1+Inv_Return)*IF($D305=$C$1,VLOOKUP($T305,Male_Annuity_Tables,MATCH($BS$3+3,'Mortality Tables'!$N$1:$DN$1,0),FALSE),VLOOKUP($T305,Fe_Annuity_Tables,MATCH(CK$3+3,'Mortality Tables'!$N$1:$DN$1,0),FALSE)),"")</f>
        <v/>
      </c>
      <c r="CL305" s="685" t="str">
        <f>IFERROR((CK305+AU305*Contr_Rate)*(1+Inv_Return)*IF($D305=$C$1,VLOOKUP($T305,Male_Annuity_Tables,MATCH($BS$3+3,'Mortality Tables'!$N$1:$DN$1,0),FALSE),VLOOKUP($T305,Fe_Annuity_Tables,MATCH(CL$3+3,'Mortality Tables'!$N$1:$DN$1,0),FALSE)),"")</f>
        <v/>
      </c>
      <c r="CM305" s="685" t="str">
        <f>IFERROR((CL305+AV305*Contr_Rate)*(1+Inv_Return)*IF($D305=$C$1,VLOOKUP($T305,Male_Annuity_Tables,MATCH($BS$3+3,'Mortality Tables'!$N$1:$DN$1,0),FALSE),VLOOKUP($T305,Fe_Annuity_Tables,MATCH(CM$3+3,'Mortality Tables'!$N$1:$DN$1,0),FALSE)),"")</f>
        <v/>
      </c>
      <c r="CN305" s="685" t="str">
        <f>IFERROR((CM305+AW305*Contr_Rate)*(1+Inv_Return)*IF($D305=$C$1,VLOOKUP($T305,Male_Annuity_Tables,MATCH($BS$3+3,'Mortality Tables'!$N$1:$DN$1,0),FALSE),VLOOKUP($T305,Fe_Annuity_Tables,MATCH(CN$3+3,'Mortality Tables'!$N$1:$DN$1,0),FALSE)),"")</f>
        <v/>
      </c>
      <c r="CO305" s="685" t="str">
        <f>IFERROR((CN305+AX305*Contr_Rate)*(1+Inv_Return)*IF($D305=$C$1,VLOOKUP($T305,Male_Annuity_Tables,MATCH($BS$3+3,'Mortality Tables'!$N$1:$DN$1,0),FALSE),VLOOKUP($T305,Fe_Annuity_Tables,MATCH(CO$3+3,'Mortality Tables'!$N$1:$DN$1,0),FALSE)),"")</f>
        <v/>
      </c>
      <c r="CP305" s="685" t="str">
        <f>IFERROR((CO305+AY305*Contr_Rate)*(1+Inv_Return)*IF($D305=$C$1,VLOOKUP($T305,Male_Annuity_Tables,MATCH($BS$3+3,'Mortality Tables'!$N$1:$DN$1,0),FALSE),VLOOKUP($T305,Fe_Annuity_Tables,MATCH(CP$3+3,'Mortality Tables'!$N$1:$DN$1,0),FALSE)),"")</f>
        <v/>
      </c>
      <c r="CQ305" s="685" t="str">
        <f>IFERROR((CP305+AZ305*Contr_Rate)*(1+Inv_Return)*IF($D305=$C$1,VLOOKUP($T305,Male_Annuity_Tables,MATCH($BS$3+3,'Mortality Tables'!$N$1:$DN$1,0),FALSE),VLOOKUP($T305,Fe_Annuity_Tables,MATCH(CQ$3+3,'Mortality Tables'!$N$1:$DN$1,0),FALSE)),"")</f>
        <v/>
      </c>
      <c r="CR305" s="685" t="str">
        <f>IFERROR((CQ305+BA305*Contr_Rate)*(1+Inv_Return)*IF($D305=$C$1,VLOOKUP($T305,Male_Annuity_Tables,MATCH($BS$3+3,'Mortality Tables'!$N$1:$DN$1,0),FALSE),VLOOKUP($T305,Fe_Annuity_Tables,MATCH(CR$3+3,'Mortality Tables'!$N$1:$DN$1,0),FALSE)),"")</f>
        <v/>
      </c>
      <c r="CS305" s="685" t="str">
        <f>IFERROR((CR305+BB305*Contr_Rate)*(1+Inv_Return)*IF($D305=$C$1,VLOOKUP($T305,Male_Annuity_Tables,MATCH($BS$3+3,'Mortality Tables'!$N$1:$DN$1,0),FALSE),VLOOKUP($T305,Fe_Annuity_Tables,MATCH(CS$3+3,'Mortality Tables'!$N$1:$DN$1,0),FALSE)),"")</f>
        <v/>
      </c>
      <c r="CT305" s="685" t="str">
        <f>IFERROR((CS305+BC305*Contr_Rate)*(1+Inv_Return)*IF($D305=$C$1,VLOOKUP($T305,Male_Annuity_Tables,MATCH($BS$3+3,'Mortality Tables'!$N$1:$DN$1,0),FALSE),VLOOKUP($T305,Fe_Annuity_Tables,MATCH(CT$3+3,'Mortality Tables'!$N$1:$DN$1,0),FALSE)),"")</f>
        <v/>
      </c>
      <c r="CU305" s="685" t="str">
        <f>IFERROR((CT305+BD305*Contr_Rate)*(1+Inv_Return)*IF($D305=$C$1,VLOOKUP($T305,Male_Annuity_Tables,MATCH($BS$3+3,'Mortality Tables'!$N$1:$DN$1,0),FALSE),VLOOKUP($T305,Fe_Annuity_Tables,MATCH(CU$3+3,'Mortality Tables'!$N$1:$DN$1,0),FALSE)),"")</f>
        <v/>
      </c>
      <c r="CV305" s="685" t="str">
        <f>IFERROR((CU305+BE305*Contr_Rate)*(1+Inv_Return)*IF($D305=$C$1,VLOOKUP($T305,Male_Annuity_Tables,MATCH($BS$3+3,'Mortality Tables'!$N$1:$DN$1,0),FALSE),VLOOKUP($T305,Fe_Annuity_Tables,MATCH(CV$3+3,'Mortality Tables'!$N$1:$DN$1,0),FALSE)),"")</f>
        <v/>
      </c>
      <c r="CW305" s="685" t="str">
        <f>IFERROR((CV305+BF305*Contr_Rate)*(1+Inv_Return)*IF($D305=$C$1,VLOOKUP($T305,Male_Annuity_Tables,MATCH($BS$3+3,'Mortality Tables'!$N$1:$DN$1,0),FALSE),VLOOKUP($T305,Fe_Annuity_Tables,MATCH(CW$3+3,'Mortality Tables'!$N$1:$DN$1,0),FALSE)),"")</f>
        <v/>
      </c>
      <c r="CX305" s="685" t="str">
        <f>IFERROR((CW305+BG305*Contr_Rate)*(1+Inv_Return)*IF($D305=$C$1,VLOOKUP($T305,Male_Annuity_Tables,MATCH($BS$3+3,'Mortality Tables'!$N$1:$DN$1,0),FALSE),VLOOKUP($T305,Fe_Annuity_Tables,MATCH(CX$3+3,'Mortality Tables'!$N$1:$DN$1,0),FALSE)),"")</f>
        <v/>
      </c>
      <c r="CY305" s="685" t="str">
        <f>IFERROR((CX305+BH305*Contr_Rate)*(1+Inv_Return)*IF($D305=$C$1,VLOOKUP($T305,Male_Annuity_Tables,MATCH($BS$3+3,'Mortality Tables'!$N$1:$DN$1,0),FALSE),VLOOKUP($T305,Fe_Annuity_Tables,MATCH(CY$3+3,'Mortality Tables'!$N$1:$DN$1,0),FALSE)),"")</f>
        <v/>
      </c>
      <c r="CZ305" s="685" t="str">
        <f>IFERROR((CY305+BI305*Contr_Rate)*(1+Inv_Return)*IF($D305=$C$1,VLOOKUP($T305,Male_Annuity_Tables,MATCH($BS$3+3,'Mortality Tables'!$N$1:$DN$1,0),FALSE),VLOOKUP($T305,Fe_Annuity_Tables,MATCH(CZ$3+3,'Mortality Tables'!$N$1:$DN$1,0),FALSE)),"")</f>
        <v/>
      </c>
      <c r="DA305" s="685" t="str">
        <f>IFERROR((CZ305+BJ305*Contr_Rate)*(1+Inv_Return)*IF($D305=$C$1,VLOOKUP($T305,Male_Annuity_Tables,MATCH($BS$3+3,'Mortality Tables'!$N$1:$DN$1,0),FALSE),VLOOKUP($T305,Fe_Annuity_Tables,MATCH(DA$3+3,'Mortality Tables'!$N$1:$DN$1,0),FALSE)),"")</f>
        <v/>
      </c>
      <c r="DB305" s="685" t="str">
        <f>IFERROR((DA305+BK305*Contr_Rate)*(1+Inv_Return)*IF($D305=$C$1,VLOOKUP($T305,Male_Annuity_Tables,MATCH($BS$3+3,'Mortality Tables'!$N$1:$DN$1,0),FALSE),VLOOKUP($T305,Fe_Annuity_Tables,MATCH(DB$3+3,'Mortality Tables'!$N$1:$DN$1,0),FALSE)),"")</f>
        <v/>
      </c>
      <c r="DC305" s="685" t="str">
        <f>IFERROR((DB305+BL305*Contr_Rate)*(1+Inv_Return)*IF($D305=$C$1,VLOOKUP($T305,Male_Annuity_Tables,MATCH($BS$3+3,'Mortality Tables'!$N$1:$DN$1,0),FALSE),VLOOKUP($T305,Fe_Annuity_Tables,MATCH(DC$3+3,'Mortality Tables'!$N$1:$DN$1,0),FALSE)),"")</f>
        <v/>
      </c>
      <c r="DD305" s="685" t="str">
        <f>IFERROR((DC305+BM305*Contr_Rate)*(1+Inv_Return)*IF($D305=$C$1,VLOOKUP($T305,Male_Annuity_Tables,MATCH($BS$3+3,'Mortality Tables'!$N$1:$DN$1,0),FALSE),VLOOKUP($T305,Fe_Annuity_Tables,MATCH(DD$3+3,'Mortality Tables'!$N$1:$DN$1,0),FALSE)),"")</f>
        <v/>
      </c>
      <c r="DE305" s="685" t="str">
        <f>IFERROR((DD305+BN305*Contr_Rate)*(1+Inv_Return)*IF($D305=$C$1,VLOOKUP($T305,Male_Annuity_Tables,MATCH($BS$3+3,'Mortality Tables'!$N$1:$DN$1,0),FALSE),VLOOKUP($T305,Fe_Annuity_Tables,MATCH(DE$3+3,'Mortality Tables'!$N$1:$DN$1,0),FALSE)),"")</f>
        <v/>
      </c>
      <c r="DF305" s="685" t="str">
        <f>IFERROR((DE305+BO305*Contr_Rate)*(1+Inv_Return)*IF($D305=$C$1,VLOOKUP($T305,Male_Annuity_Tables,MATCH($BS$3+3,'Mortality Tables'!$N$1:$DN$1,0),FALSE),VLOOKUP($T305,Fe_Annuity_Tables,MATCH(DF$3+3,'Mortality Tables'!$N$1:$DN$1,0),FALSE)),"")</f>
        <v/>
      </c>
      <c r="DG305" s="685" t="str">
        <f>IFERROR((DF305+BP305*Contr_Rate)*(1+Inv_Return)*IF($D305=$C$1,VLOOKUP($T305,Male_Annuity_Tables,MATCH($BS$3+3,'Mortality Tables'!$N$1:$DN$1,0),FALSE),VLOOKUP($T305,Fe_Annuity_Tables,MATCH(DG$3+3,'Mortality Tables'!$N$1:$DN$1,0),FALSE)),"")</f>
        <v/>
      </c>
      <c r="DH305" s="685" t="str">
        <f>IFERROR((DG305+BQ305*Contr_Rate)*(1+Inv_Return)*IF($D305=$C$1,VLOOKUP($T305,Male_Annuity_Tables,MATCH($BS$3+3,'Mortality Tables'!$N$1:$DN$1,0),FALSE),VLOOKUP($T305,Fe_Annuity_Tables,MATCH(DH$3+3,'Mortality Tables'!$N$1:$DN$1,0),FALSE)),"")</f>
        <v/>
      </c>
      <c r="DJ305" s="686">
        <f t="shared" si="171"/>
        <v>1080764.6347234363</v>
      </c>
      <c r="DK305" s="680">
        <f t="shared" si="60"/>
        <v>8.8017766057058875</v>
      </c>
      <c r="DL305" s="686">
        <f t="shared" si="172"/>
        <v>82268.880216215155</v>
      </c>
      <c r="DM305" s="686">
        <f t="shared" si="132"/>
        <v>4012835.5393766388</v>
      </c>
      <c r="DN305" s="687">
        <f t="shared" si="173"/>
        <v>2.0501433315404438E-2</v>
      </c>
      <c r="DP305" s="688">
        <f t="shared" si="174"/>
        <v>123257.81062160387</v>
      </c>
      <c r="DQ305" s="688">
        <f t="shared" si="175"/>
        <v>161946.48882979984</v>
      </c>
      <c r="DR305" s="688">
        <f t="shared" si="176"/>
        <v>164512.3715506494</v>
      </c>
    </row>
    <row r="306" spans="1:122" s="657" customFormat="1" ht="14.5">
      <c r="A306" s="675" t="s">
        <v>1680</v>
      </c>
      <c r="B306" s="675" t="s">
        <v>1681</v>
      </c>
      <c r="C306" s="675" t="s">
        <v>116</v>
      </c>
      <c r="D306" s="675" t="s">
        <v>60</v>
      </c>
      <c r="E306" s="676">
        <v>33722</v>
      </c>
      <c r="F306" s="677">
        <v>41507</v>
      </c>
      <c r="G306" s="677">
        <v>44059</v>
      </c>
      <c r="H306" s="678">
        <v>797583</v>
      </c>
      <c r="I306" s="678">
        <v>46996.53</v>
      </c>
      <c r="J306" s="678">
        <v>61304.56</v>
      </c>
      <c r="K306" s="678">
        <v>37753.620000000003</v>
      </c>
      <c r="L306" s="678">
        <v>146054.71</v>
      </c>
      <c r="M306" s="679">
        <f>IF(COUNTIF($A$4:A306,A306)=1,0,1)</f>
        <v>0</v>
      </c>
      <c r="N306" s="680" t="str">
        <f t="shared" si="165"/>
        <v>Okay</v>
      </c>
      <c r="O306" s="680" t="str">
        <f t="shared" si="166"/>
        <v>TRUE</v>
      </c>
      <c r="P306" s="680" t="b">
        <f t="shared" si="167"/>
        <v>1</v>
      </c>
      <c r="Q306" s="680" t="b">
        <f t="shared" si="76"/>
        <v>1</v>
      </c>
      <c r="R306" s="680" t="b">
        <f t="shared" si="77"/>
        <v>1</v>
      </c>
      <c r="S306" s="681">
        <f t="shared" si="168"/>
        <v>21.328767123287673</v>
      </c>
      <c r="T306" s="682">
        <f t="shared" si="78"/>
        <v>32</v>
      </c>
      <c r="U306" s="682">
        <f t="shared" si="161"/>
        <v>28</v>
      </c>
      <c r="V306" s="682">
        <f t="shared" si="79"/>
        <v>4.375342465753425</v>
      </c>
      <c r="W306" s="682">
        <f t="shared" si="169"/>
        <v>28</v>
      </c>
      <c r="X306" s="683">
        <f t="shared" si="170"/>
        <v>4089531.88</v>
      </c>
      <c r="Y306" s="684">
        <f t="shared" si="123"/>
        <v>1.3799999999999999E-3</v>
      </c>
      <c r="Z306" s="684">
        <f>IF($D306=$C$1,VLOOKUP($T306,Male_Annuity_Tables,MATCH($W306+2,'Mortality Tables'!$DS$1:$HT$1,0),FALSE),VLOOKUP($T306,Fe_Annuity_Tables,MATCH($W306+2,'Mortality Tables'!$M$1:$DN$1,0),FALSE))</f>
        <v>1.3741129096795899E-2</v>
      </c>
      <c r="AA306" s="664"/>
      <c r="AB306" s="685">
        <f t="shared" ref="AB306:AQ321" si="186">IFERROR(IF($W306&gt;=AB$3,($H306*(1+Ann_Salary_Growth_Rate)^AB$3),""),0)</f>
        <v>838219.85385000007</v>
      </c>
      <c r="AC306" s="685">
        <f t="shared" si="186"/>
        <v>880927.15540365758</v>
      </c>
      <c r="AD306" s="685">
        <f t="shared" si="186"/>
        <v>925810.39397147391</v>
      </c>
      <c r="AE306" s="685">
        <f t="shared" si="186"/>
        <v>972980.43354432052</v>
      </c>
      <c r="AF306" s="685">
        <f t="shared" si="186"/>
        <v>1022553.7866334036</v>
      </c>
      <c r="AG306" s="685">
        <f t="shared" si="186"/>
        <v>1074652.9020623758</v>
      </c>
      <c r="AH306" s="685">
        <f t="shared" si="186"/>
        <v>1129406.4674224537</v>
      </c>
      <c r="AI306" s="685">
        <f t="shared" si="186"/>
        <v>1186949.7269376279</v>
      </c>
      <c r="AJ306" s="685">
        <f t="shared" si="186"/>
        <v>1247424.8155251001</v>
      </c>
      <c r="AK306" s="685">
        <f t="shared" si="186"/>
        <v>1310981.1098761039</v>
      </c>
      <c r="AL306" s="685">
        <f t="shared" si="186"/>
        <v>1377775.5974242913</v>
      </c>
      <c r="AM306" s="685">
        <f t="shared" si="186"/>
        <v>1447973.264113059</v>
      </c>
      <c r="AN306" s="685">
        <f t="shared" si="186"/>
        <v>1521747.5019196193</v>
      </c>
      <c r="AO306" s="685">
        <f t="shared" si="186"/>
        <v>1599280.5371424244</v>
      </c>
      <c r="AP306" s="685">
        <f t="shared" si="186"/>
        <v>1680763.880509831</v>
      </c>
      <c r="AQ306" s="685">
        <f t="shared" si="186"/>
        <v>1766398.8002218066</v>
      </c>
      <c r="AR306" s="685">
        <f t="shared" si="185"/>
        <v>1856396.8190931079</v>
      </c>
      <c r="AS306" s="685">
        <f t="shared" si="185"/>
        <v>1950980.2370259017</v>
      </c>
      <c r="AT306" s="685">
        <f t="shared" si="185"/>
        <v>2050382.6801023714</v>
      </c>
      <c r="AU306" s="685">
        <f t="shared" si="185"/>
        <v>2154849.6776535874</v>
      </c>
      <c r="AV306" s="685">
        <f t="shared" si="185"/>
        <v>2264639.2687300374</v>
      </c>
      <c r="AW306" s="685">
        <f t="shared" si="185"/>
        <v>2380022.6394718336</v>
      </c>
      <c r="AX306" s="685">
        <f t="shared" si="185"/>
        <v>2501284.7929529231</v>
      </c>
      <c r="AY306" s="685">
        <f t="shared" si="185"/>
        <v>2628725.253153875</v>
      </c>
      <c r="AZ306" s="685">
        <f t="shared" si="185"/>
        <v>2762658.8048020648</v>
      </c>
      <c r="BA306" s="685">
        <f t="shared" si="185"/>
        <v>2903416.2709067296</v>
      </c>
      <c r="BB306" s="685">
        <f t="shared" si="185"/>
        <v>3051345.3299094276</v>
      </c>
      <c r="BC306" s="685">
        <f t="shared" si="185"/>
        <v>3206811.3744683135</v>
      </c>
      <c r="BD306" s="685" t="str">
        <f t="shared" si="185"/>
        <v/>
      </c>
      <c r="BE306" s="685" t="str">
        <f t="shared" si="185"/>
        <v/>
      </c>
      <c r="BF306" s="685" t="str">
        <f t="shared" si="185"/>
        <v/>
      </c>
      <c r="BG306" s="685" t="str">
        <f t="shared" si="184"/>
        <v/>
      </c>
      <c r="BH306" s="685" t="str">
        <f t="shared" si="184"/>
        <v/>
      </c>
      <c r="BI306" s="685" t="str">
        <f t="shared" si="177"/>
        <v/>
      </c>
      <c r="BJ306" s="685" t="str">
        <f t="shared" si="177"/>
        <v/>
      </c>
      <c r="BK306" s="685" t="str">
        <f t="shared" si="177"/>
        <v/>
      </c>
      <c r="BL306" s="685" t="str">
        <f t="shared" si="177"/>
        <v/>
      </c>
      <c r="BM306" s="685" t="str">
        <f t="shared" si="177"/>
        <v/>
      </c>
      <c r="BN306" s="685" t="str">
        <f t="shared" si="177"/>
        <v/>
      </c>
      <c r="BO306" s="685" t="str">
        <f t="shared" si="180"/>
        <v/>
      </c>
      <c r="BP306" s="685" t="str">
        <f t="shared" si="180"/>
        <v/>
      </c>
      <c r="BQ306" s="685" t="str">
        <f t="shared" si="180"/>
        <v/>
      </c>
      <c r="BR306" s="529"/>
      <c r="BS306" s="685">
        <f>IFERROR(($L306+AB306*Contr_Rate)*(1+Inv_Return)*IF($D306=$C$1,VLOOKUP($T306,Male_Annuity_Tables,MATCH($BS$3+3,'Mortality Tables'!$N$1:$DN$1,0),FALSE),VLOOKUP($T306,Fe_Annuity_Tables,MATCH(BS$3+3,'Mortality Tables'!$N$1:$DN$1,0),FALSE)),"")</f>
        <v>326356.89025052468</v>
      </c>
      <c r="BT306" s="685">
        <f>IFERROR(($BS306+AC306*Contr_Rate)*(1+Inv_Return)*IF($D306=$C$1,VLOOKUP($T306,Male_Annuity_Tables,MATCH($BS$3+3,'Mortality Tables'!$N$1:$DN$1,0),FALSE),VLOOKUP($T306,Fe_Annuity_Tables,MATCH(BT$3+3,'Mortality Tables'!$N$1:$DN$1,0),FALSE)),"")</f>
        <v>387369.2397881556</v>
      </c>
      <c r="BU306" s="685">
        <f>IFERROR((BT306+AD306*Contr_Rate)*(1+Inv_Return)*IF($D306=$C$1,VLOOKUP($T306,Male_Annuity_Tables,MATCH($BS$3+3,'Mortality Tables'!$N$1:$DN$1,0),FALSE),VLOOKUP($T306,Fe_Annuity_Tables,MATCH(BU$3+3,'Mortality Tables'!$N$1:$DN$1,0),FALSE)),"")</f>
        <v>348459.28960291011</v>
      </c>
      <c r="BV306" s="685">
        <f>IFERROR((BU306+AE306*Contr_Rate)*(1+Inv_Return)*IF($D306=$C$1,VLOOKUP($T306,Male_Annuity_Tables,MATCH($BS$3+3,'Mortality Tables'!$N$1:$DN$1,0),FALSE),VLOOKUP($T306,Fe_Annuity_Tables,MATCH(BV$3+3,'Mortality Tables'!$N$1:$DN$1,0),FALSE)),"")</f>
        <v>267979.62212455634</v>
      </c>
      <c r="BW306" s="685">
        <f>IFERROR((BV306+AF306*Contr_Rate)*(1+Inv_Return)*IF($D306=$C$1,VLOOKUP($T306,Male_Annuity_Tables,MATCH($BS$3+3,'Mortality Tables'!$N$1:$DN$1,0),FALSE),VLOOKUP($T306,Fe_Annuity_Tables,MATCH(BW$3+3,'Mortality Tables'!$N$1:$DN$1,0),FALSE)),"")</f>
        <v>192114.90969307855</v>
      </c>
      <c r="BX306" s="685">
        <f>IFERROR((BW306+AG306*Contr_Rate)*(1+Inv_Return)*IF($D306=$C$1,VLOOKUP($T306,Male_Annuity_Tables,MATCH($BS$3+3,'Mortality Tables'!$N$1:$DN$1,0),FALSE),VLOOKUP($T306,Fe_Annuity_Tables,MATCH(BX$3+3,'Mortality Tables'!$N$1:$DN$1,0),FALSE)),"")</f>
        <v>137357.56533807723</v>
      </c>
      <c r="BY306" s="685">
        <f>IFERROR((BX306+AH306*Contr_Rate)*(1+Inv_Return)*IF($D306=$C$1,VLOOKUP($T306,Male_Annuity_Tables,MATCH($BS$3+3,'Mortality Tables'!$N$1:$DN$1,0),FALSE),VLOOKUP($T306,Fe_Annuity_Tables,MATCH(BY$3+3,'Mortality Tables'!$N$1:$DN$1,0),FALSE)),"")</f>
        <v>101523.55392071037</v>
      </c>
      <c r="BZ306" s="685">
        <f>IFERROR((BY306+AI306*Contr_Rate)*(1+Inv_Return)*IF($D306=$C$1,VLOOKUP($T306,Male_Annuity_Tables,MATCH($BS$3+3,'Mortality Tables'!$N$1:$DN$1,0),FALSE),VLOOKUP($T306,Fe_Annuity_Tables,MATCH(BZ$3+3,'Mortality Tables'!$N$1:$DN$1,0),FALSE)),"")</f>
        <v>77909.249281123193</v>
      </c>
      <c r="CA306" s="685">
        <f>IFERROR((BZ306+AJ306*Contr_Rate)*(1+Inv_Return)*IF($D306=$C$1,VLOOKUP($T306,Male_Annuity_Tables,MATCH($BS$3+3,'Mortality Tables'!$N$1:$DN$1,0),FALSE),VLOOKUP($T306,Fe_Annuity_Tables,MATCH(CA$3+3,'Mortality Tables'!$N$1:$DN$1,0),FALSE)),"")</f>
        <v>65306.039671720995</v>
      </c>
      <c r="CB306" s="685">
        <f>IFERROR((CA306+AK306*Contr_Rate)*(1+Inv_Return)*IF($D306=$C$1,VLOOKUP($T306,Male_Annuity_Tables,MATCH($BS$3+3,'Mortality Tables'!$N$1:$DN$1,0),FALSE),VLOOKUP($T306,Fe_Annuity_Tables,MATCH(CB$3+3,'Mortality Tables'!$N$1:$DN$1,0),FALSE)),"")</f>
        <v>56189.401800277876</v>
      </c>
      <c r="CC306" s="685">
        <f>IFERROR((CB306+AL306*Contr_Rate)*(1+Inv_Return)*IF($D306=$C$1,VLOOKUP($T306,Male_Annuity_Tables,MATCH($BS$3+3,'Mortality Tables'!$N$1:$DN$1,0),FALSE),VLOOKUP($T306,Fe_Annuity_Tables,MATCH(CC$3+3,'Mortality Tables'!$N$1:$DN$1,0),FALSE)),"")</f>
        <v>48792.813560043862</v>
      </c>
      <c r="CD306" s="685">
        <f>IFERROR((CC306+AM306*Contr_Rate)*(1+Inv_Return)*IF($D306=$C$1,VLOOKUP($T306,Male_Annuity_Tables,MATCH($BS$3+3,'Mortality Tables'!$N$1:$DN$1,0),FALSE),VLOOKUP($T306,Fe_Annuity_Tables,MATCH(CD$3+3,'Mortality Tables'!$N$1:$DN$1,0),FALSE)),"")</f>
        <v>42583.009220089996</v>
      </c>
      <c r="CE306" s="685">
        <f>IFERROR((CD306+AN306*Contr_Rate)*(1+Inv_Return)*IF($D306=$C$1,VLOOKUP($T306,Male_Annuity_Tables,MATCH($BS$3+3,'Mortality Tables'!$N$1:$DN$1,0),FALSE),VLOOKUP($T306,Fe_Annuity_Tables,MATCH(CE$3+3,'Mortality Tables'!$N$1:$DN$1,0),FALSE)),"")</f>
        <v>37296.714562779875</v>
      </c>
      <c r="CF306" s="685">
        <f>IFERROR((CE306+AO306*Contr_Rate)*(1+Inv_Return)*IF($D306=$C$1,VLOOKUP($T306,Male_Annuity_Tables,MATCH($BS$3+3,'Mortality Tables'!$N$1:$DN$1,0),FALSE),VLOOKUP($T306,Fe_Annuity_Tables,MATCH(CF$3+3,'Mortality Tables'!$N$1:$DN$1,0),FALSE)),"")</f>
        <v>32758.129906256214</v>
      </c>
      <c r="CG306" s="685">
        <f>IFERROR((CF306+AP306*Contr_Rate)*(1+Inv_Return)*IF($D306=$C$1,VLOOKUP($T306,Male_Annuity_Tables,MATCH($BS$3+3,'Mortality Tables'!$N$1:$DN$1,0),FALSE),VLOOKUP($T306,Fe_Annuity_Tables,MATCH(CG$3+3,'Mortality Tables'!$N$1:$DN$1,0),FALSE)),"")</f>
        <v>28835.390055838419</v>
      </c>
      <c r="CH306" s="685">
        <f>IFERROR((CG306+AQ306*Contr_Rate)*(1+Inv_Return)*IF($D306=$C$1,VLOOKUP($T306,Male_Annuity_Tables,MATCH($BS$3+3,'Mortality Tables'!$N$1:$DN$1,0),FALSE),VLOOKUP($T306,Fe_Annuity_Tables,MATCH(CH$3+3,'Mortality Tables'!$N$1:$DN$1,0),FALSE)),"")</f>
        <v>25426.620345996434</v>
      </c>
      <c r="CI306" s="685">
        <f>IFERROR((CH306+AR306*Contr_Rate)*(1+Inv_Return)*IF($D306=$C$1,VLOOKUP($T306,Male_Annuity_Tables,MATCH($BS$3+3,'Mortality Tables'!$N$1:$DN$1,0),FALSE),VLOOKUP($T306,Fe_Annuity_Tables,MATCH(CI$3+3,'Mortality Tables'!$N$1:$DN$1,0),FALSE)),"")</f>
        <v>22452.130999461933</v>
      </c>
      <c r="CJ306" s="685">
        <f>IFERROR((CI306+AS306*Contr_Rate)*(1+Inv_Return)*IF($D306=$C$1,VLOOKUP($T306,Male_Annuity_Tables,MATCH($BS$3+3,'Mortality Tables'!$N$1:$DN$1,0),FALSE),VLOOKUP($T306,Fe_Annuity_Tables,MATCH(CJ$3+3,'Mortality Tables'!$N$1:$DN$1,0),FALSE)),"")</f>
        <v>19847.41352450494</v>
      </c>
      <c r="CK306" s="685">
        <f>IFERROR((CJ306+AT306*Contr_Rate)*(1+Inv_Return)*IF($D306=$C$1,VLOOKUP($T306,Male_Annuity_Tables,MATCH($BS$3+3,'Mortality Tables'!$N$1:$DN$1,0),FALSE),VLOOKUP($T306,Fe_Annuity_Tables,MATCH(CK$3+3,'Mortality Tables'!$N$1:$DN$1,0),FALSE)),"")</f>
        <v>18592.424792092137</v>
      </c>
      <c r="CL306" s="685">
        <f>IFERROR((CK306+AU306*Contr_Rate)*(1+Inv_Return)*IF($D306=$C$1,VLOOKUP($T306,Male_Annuity_Tables,MATCH($BS$3+3,'Mortality Tables'!$N$1:$DN$1,0),FALSE),VLOOKUP($T306,Fe_Annuity_Tables,MATCH(CL$3+3,'Mortality Tables'!$N$1:$DN$1,0),FALSE)),"")</f>
        <v>17455.035954121824</v>
      </c>
      <c r="CM306" s="685">
        <f>IFERROR((CL306+AV306*Contr_Rate)*(1+Inv_Return)*IF($D306=$C$1,VLOOKUP($T306,Male_Annuity_Tables,MATCH($BS$3+3,'Mortality Tables'!$N$1:$DN$1,0),FALSE),VLOOKUP($T306,Fe_Annuity_Tables,MATCH(CM$3+3,'Mortality Tables'!$N$1:$DN$1,0),FALSE)),"")</f>
        <v>16388.756352091077</v>
      </c>
      <c r="CN306" s="685">
        <f>IFERROR((CM306+AW306*Contr_Rate)*(1+Inv_Return)*IF($D306=$C$1,VLOOKUP($T306,Male_Annuity_Tables,MATCH($BS$3+3,'Mortality Tables'!$N$1:$DN$1,0),FALSE),VLOOKUP($T306,Fe_Annuity_Tables,MATCH(CN$3+3,'Mortality Tables'!$N$1:$DN$1,0),FALSE)),"")</f>
        <v>15387.022269666772</v>
      </c>
      <c r="CO306" s="685">
        <f>IFERROR((CN306+AX306*Contr_Rate)*(1+Inv_Return)*IF($D306=$C$1,VLOOKUP($T306,Male_Annuity_Tables,MATCH($BS$3+3,'Mortality Tables'!$N$1:$DN$1,0),FALSE),VLOOKUP($T306,Fe_Annuity_Tables,MATCH(CO$3+3,'Mortality Tables'!$N$1:$DN$1,0),FALSE)),"")</f>
        <v>14445.02004080016</v>
      </c>
      <c r="CP306" s="685">
        <f>IFERROR((CO306+AY306*Contr_Rate)*(1+Inv_Return)*IF($D306=$C$1,VLOOKUP($T306,Male_Annuity_Tables,MATCH($BS$3+3,'Mortality Tables'!$N$1:$DN$1,0),FALSE),VLOOKUP($T306,Fe_Annuity_Tables,MATCH(CP$3+3,'Mortality Tables'!$N$1:$DN$1,0),FALSE)),"")</f>
        <v>14311.432125658006</v>
      </c>
      <c r="CQ306" s="685">
        <f>IFERROR((CP306+AZ306*Contr_Rate)*(1+Inv_Return)*IF($D306=$C$1,VLOOKUP($T306,Male_Annuity_Tables,MATCH($BS$3+3,'Mortality Tables'!$N$1:$DN$1,0),FALSE),VLOOKUP($T306,Fe_Annuity_Tables,MATCH(CQ$3+3,'Mortality Tables'!$N$1:$DN$1,0),FALSE)),"")</f>
        <v>14188.204834297485</v>
      </c>
      <c r="CR306" s="685">
        <f>IFERROR((CQ306+BA306*Contr_Rate)*(1+Inv_Return)*IF($D306=$C$1,VLOOKUP($T306,Male_Annuity_Tables,MATCH($BS$3+3,'Mortality Tables'!$N$1:$DN$1,0),FALSE),VLOOKUP($T306,Fe_Annuity_Tables,MATCH(CR$3+3,'Mortality Tables'!$N$1:$DN$1,0),FALSE)),"")</f>
        <v>14059.499947217331</v>
      </c>
      <c r="CS306" s="685">
        <f>IFERROR((CR306+BB306*Contr_Rate)*(1+Inv_Return)*IF($D306=$C$1,VLOOKUP($T306,Male_Annuity_Tables,MATCH($BS$3+3,'Mortality Tables'!$N$1:$DN$1,0),FALSE),VLOOKUP($T306,Fe_Annuity_Tables,MATCH(CS$3+3,'Mortality Tables'!$N$1:$DN$1,0),FALSE)),"")</f>
        <v>13924.19815414032</v>
      </c>
      <c r="CT306" s="685">
        <f>IFERROR((CS306+BC306*Contr_Rate)*(1+Inv_Return)*IF($D306=$C$1,VLOOKUP($T306,Male_Annuity_Tables,MATCH($BS$3+3,'Mortality Tables'!$N$1:$DN$1,0),FALSE),VLOOKUP($T306,Fe_Annuity_Tables,MATCH(CT$3+3,'Mortality Tables'!$N$1:$DN$1,0),FALSE)),"")</f>
        <v>13781.632115636312</v>
      </c>
      <c r="CU306" s="685" t="str">
        <f>IFERROR((CT306+BD306*Contr_Rate)*(1+Inv_Return)*IF($D306=$C$1,VLOOKUP($T306,Male_Annuity_Tables,MATCH($BS$3+3,'Mortality Tables'!$N$1:$DN$1,0),FALSE),VLOOKUP($T306,Fe_Annuity_Tables,MATCH(CU$3+3,'Mortality Tables'!$N$1:$DN$1,0),FALSE)),"")</f>
        <v/>
      </c>
      <c r="CV306" s="685" t="str">
        <f>IFERROR((CU306+BE306*Contr_Rate)*(1+Inv_Return)*IF($D306=$C$1,VLOOKUP($T306,Male_Annuity_Tables,MATCH($BS$3+3,'Mortality Tables'!$N$1:$DN$1,0),FALSE),VLOOKUP($T306,Fe_Annuity_Tables,MATCH(CV$3+3,'Mortality Tables'!$N$1:$DN$1,0),FALSE)),"")</f>
        <v/>
      </c>
      <c r="CW306" s="685" t="str">
        <f>IFERROR((CV306+BF306*Contr_Rate)*(1+Inv_Return)*IF($D306=$C$1,VLOOKUP($T306,Male_Annuity_Tables,MATCH($BS$3+3,'Mortality Tables'!$N$1:$DN$1,0),FALSE),VLOOKUP($T306,Fe_Annuity_Tables,MATCH(CW$3+3,'Mortality Tables'!$N$1:$DN$1,0),FALSE)),"")</f>
        <v/>
      </c>
      <c r="CX306" s="685" t="str">
        <f>IFERROR((CW306+BG306*Contr_Rate)*(1+Inv_Return)*IF($D306=$C$1,VLOOKUP($T306,Male_Annuity_Tables,MATCH($BS$3+3,'Mortality Tables'!$N$1:$DN$1,0),FALSE),VLOOKUP($T306,Fe_Annuity_Tables,MATCH(CX$3+3,'Mortality Tables'!$N$1:$DN$1,0),FALSE)),"")</f>
        <v/>
      </c>
      <c r="CY306" s="685" t="str">
        <f>IFERROR((CX306+BH306*Contr_Rate)*(1+Inv_Return)*IF($D306=$C$1,VLOOKUP($T306,Male_Annuity_Tables,MATCH($BS$3+3,'Mortality Tables'!$N$1:$DN$1,0),FALSE),VLOOKUP($T306,Fe_Annuity_Tables,MATCH(CY$3+3,'Mortality Tables'!$N$1:$DN$1,0),FALSE)),"")</f>
        <v/>
      </c>
      <c r="CZ306" s="685" t="str">
        <f>IFERROR((CY306+BI306*Contr_Rate)*(1+Inv_Return)*IF($D306=$C$1,VLOOKUP($T306,Male_Annuity_Tables,MATCH($BS$3+3,'Mortality Tables'!$N$1:$DN$1,0),FALSE),VLOOKUP($T306,Fe_Annuity_Tables,MATCH(CZ$3+3,'Mortality Tables'!$N$1:$DN$1,0),FALSE)),"")</f>
        <v/>
      </c>
      <c r="DA306" s="685" t="str">
        <f>IFERROR((CZ306+BJ306*Contr_Rate)*(1+Inv_Return)*IF($D306=$C$1,VLOOKUP($T306,Male_Annuity_Tables,MATCH($BS$3+3,'Mortality Tables'!$N$1:$DN$1,0),FALSE),VLOOKUP($T306,Fe_Annuity_Tables,MATCH(DA$3+3,'Mortality Tables'!$N$1:$DN$1,0),FALSE)),"")</f>
        <v/>
      </c>
      <c r="DB306" s="685" t="str">
        <f>IFERROR((DA306+BK306*Contr_Rate)*(1+Inv_Return)*IF($D306=$C$1,VLOOKUP($T306,Male_Annuity_Tables,MATCH($BS$3+3,'Mortality Tables'!$N$1:$DN$1,0),FALSE),VLOOKUP($T306,Fe_Annuity_Tables,MATCH(DB$3+3,'Mortality Tables'!$N$1:$DN$1,0),FALSE)),"")</f>
        <v/>
      </c>
      <c r="DC306" s="685" t="str">
        <f>IFERROR((DB306+BL306*Contr_Rate)*(1+Inv_Return)*IF($D306=$C$1,VLOOKUP($T306,Male_Annuity_Tables,MATCH($BS$3+3,'Mortality Tables'!$N$1:$DN$1,0),FALSE),VLOOKUP($T306,Fe_Annuity_Tables,MATCH(DC$3+3,'Mortality Tables'!$N$1:$DN$1,0),FALSE)),"")</f>
        <v/>
      </c>
      <c r="DD306" s="685" t="str">
        <f>IFERROR((DC306+BM306*Contr_Rate)*(1+Inv_Return)*IF($D306=$C$1,VLOOKUP($T306,Male_Annuity_Tables,MATCH($BS$3+3,'Mortality Tables'!$N$1:$DN$1,0),FALSE),VLOOKUP($T306,Fe_Annuity_Tables,MATCH(DD$3+3,'Mortality Tables'!$N$1:$DN$1,0),FALSE)),"")</f>
        <v/>
      </c>
      <c r="DE306" s="685" t="str">
        <f>IFERROR((DD306+BN306*Contr_Rate)*(1+Inv_Return)*IF($D306=$C$1,VLOOKUP($T306,Male_Annuity_Tables,MATCH($BS$3+3,'Mortality Tables'!$N$1:$DN$1,0),FALSE),VLOOKUP($T306,Fe_Annuity_Tables,MATCH(DE$3+3,'Mortality Tables'!$N$1:$DN$1,0),FALSE)),"")</f>
        <v/>
      </c>
      <c r="DF306" s="685" t="str">
        <f>IFERROR((DE306+BO306*Contr_Rate)*(1+Inv_Return)*IF($D306=$C$1,VLOOKUP($T306,Male_Annuity_Tables,MATCH($BS$3+3,'Mortality Tables'!$N$1:$DN$1,0),FALSE),VLOOKUP($T306,Fe_Annuity_Tables,MATCH(DF$3+3,'Mortality Tables'!$N$1:$DN$1,0),FALSE)),"")</f>
        <v/>
      </c>
      <c r="DG306" s="685" t="str">
        <f>IFERROR((DF306+BP306*Contr_Rate)*(1+Inv_Return)*IF($D306=$C$1,VLOOKUP($T306,Male_Annuity_Tables,MATCH($BS$3+3,'Mortality Tables'!$N$1:$DN$1,0),FALSE),VLOOKUP($T306,Fe_Annuity_Tables,MATCH(DG$3+3,'Mortality Tables'!$N$1:$DN$1,0),FALSE)),"")</f>
        <v/>
      </c>
      <c r="DH306" s="685" t="str">
        <f>IFERROR((DG306+BQ306*Contr_Rate)*(1+Inv_Return)*IF($D306=$C$1,VLOOKUP($T306,Male_Annuity_Tables,MATCH($BS$3+3,'Mortality Tables'!$N$1:$DN$1,0),FALSE),VLOOKUP($T306,Fe_Annuity_Tables,MATCH(DH$3+3,'Mortality Tables'!$N$1:$DN$1,0),FALSE)),"")</f>
        <v/>
      </c>
      <c r="DJ306" s="686">
        <f t="shared" si="171"/>
        <v>387369.2397881556</v>
      </c>
      <c r="DK306" s="680">
        <f t="shared" si="60"/>
        <v>8.8017766057058875</v>
      </c>
      <c r="DL306" s="686">
        <f t="shared" si="172"/>
        <v>29486.932273402068</v>
      </c>
      <c r="DM306" s="686">
        <f t="shared" si="132"/>
        <v>3206811.3744683135</v>
      </c>
      <c r="DN306" s="687">
        <f t="shared" si="173"/>
        <v>9.1950940763676735E-3</v>
      </c>
      <c r="DP306" s="688">
        <f t="shared" si="174"/>
        <v>65631.67605694152</v>
      </c>
      <c r="DQ306" s="688">
        <f t="shared" si="175"/>
        <v>77901.503598357245</v>
      </c>
      <c r="DR306" s="688">
        <f t="shared" si="176"/>
        <v>70076.556976303633</v>
      </c>
    </row>
    <row r="307" spans="1:122" s="657" customFormat="1" ht="14.5">
      <c r="A307" s="675" t="s">
        <v>1682</v>
      </c>
      <c r="B307" s="675" t="s">
        <v>1683</v>
      </c>
      <c r="C307" s="675" t="s">
        <v>116</v>
      </c>
      <c r="D307" s="675" t="s">
        <v>61</v>
      </c>
      <c r="E307" s="676">
        <v>29704</v>
      </c>
      <c r="F307" s="677">
        <v>42956</v>
      </c>
      <c r="G307" s="677">
        <v>43186</v>
      </c>
      <c r="H307" s="678">
        <v>395358</v>
      </c>
      <c r="I307" s="678">
        <v>39110.61</v>
      </c>
      <c r="J307" s="678">
        <v>28920.51</v>
      </c>
      <c r="K307" s="678">
        <v>24085.759999999998</v>
      </c>
      <c r="L307" s="678">
        <v>92116.87999999999</v>
      </c>
      <c r="M307" s="679">
        <f>IF(COUNTIF($A$4:A307,A307)=1,0,1)</f>
        <v>0</v>
      </c>
      <c r="N307" s="680" t="str">
        <f t="shared" si="165"/>
        <v>Okay</v>
      </c>
      <c r="O307" s="680" t="str">
        <f t="shared" si="166"/>
        <v>TRUE</v>
      </c>
      <c r="P307" s="680" t="b">
        <f t="shared" si="167"/>
        <v>1</v>
      </c>
      <c r="Q307" s="680" t="b">
        <f t="shared" si="76"/>
        <v>1</v>
      </c>
      <c r="R307" s="680" t="b">
        <f t="shared" si="77"/>
        <v>1</v>
      </c>
      <c r="S307" s="681">
        <f t="shared" si="168"/>
        <v>36.30684931506849</v>
      </c>
      <c r="T307" s="682">
        <f t="shared" si="78"/>
        <v>43</v>
      </c>
      <c r="U307" s="682">
        <f t="shared" si="161"/>
        <v>36</v>
      </c>
      <c r="V307" s="682">
        <f t="shared" si="79"/>
        <v>6.7671232876712333</v>
      </c>
      <c r="W307" s="682">
        <f t="shared" si="169"/>
        <v>17</v>
      </c>
      <c r="X307" s="683">
        <f t="shared" si="170"/>
        <v>1565986.9599999997</v>
      </c>
      <c r="Y307" s="684">
        <f t="shared" si="123"/>
        <v>2.9199999999999999E-3</v>
      </c>
      <c r="Z307" s="684">
        <f>IF($D307=$C$1,VLOOKUP($T307,Male_Annuity_Tables,MATCH($W307+2,'Mortality Tables'!$DS$1:$HT$1,0),FALSE),VLOOKUP($T307,Fe_Annuity_Tables,MATCH($W307+2,'Mortality Tables'!$M$1:$DN$1,0),FALSE))</f>
        <v>0.13071484565521979</v>
      </c>
      <c r="AA307" s="664"/>
      <c r="AB307" s="685">
        <f t="shared" si="186"/>
        <v>415501.4901</v>
      </c>
      <c r="AC307" s="685">
        <f t="shared" si="186"/>
        <v>436671.291020595</v>
      </c>
      <c r="AD307" s="685">
        <f t="shared" si="186"/>
        <v>458919.69329809438</v>
      </c>
      <c r="AE307" s="685">
        <f t="shared" si="186"/>
        <v>482301.65167163225</v>
      </c>
      <c r="AF307" s="685">
        <f t="shared" si="186"/>
        <v>506874.92082430195</v>
      </c>
      <c r="AG307" s="685">
        <f t="shared" si="186"/>
        <v>532700.19804030017</v>
      </c>
      <c r="AH307" s="685">
        <f t="shared" si="186"/>
        <v>559841.27313045342</v>
      </c>
      <c r="AI307" s="685">
        <f t="shared" si="186"/>
        <v>588365.18599645013</v>
      </c>
      <c r="AJ307" s="685">
        <f t="shared" si="186"/>
        <v>618342.39222296933</v>
      </c>
      <c r="AK307" s="685">
        <f t="shared" si="186"/>
        <v>649846.9371067296</v>
      </c>
      <c r="AL307" s="685">
        <f t="shared" si="186"/>
        <v>682956.6385523174</v>
      </c>
      <c r="AM307" s="685">
        <f t="shared" si="186"/>
        <v>717753.27928655804</v>
      </c>
      <c r="AN307" s="685">
        <f t="shared" si="186"/>
        <v>754322.80886620819</v>
      </c>
      <c r="AO307" s="685">
        <f t="shared" si="186"/>
        <v>792755.55597794161</v>
      </c>
      <c r="AP307" s="685">
        <f t="shared" si="186"/>
        <v>833146.45155501773</v>
      </c>
      <c r="AQ307" s="685">
        <f t="shared" si="186"/>
        <v>875595.2632617458</v>
      </c>
      <c r="AR307" s="685">
        <f t="shared" si="185"/>
        <v>920206.84192493185</v>
      </c>
      <c r="AS307" s="685" t="str">
        <f t="shared" si="185"/>
        <v/>
      </c>
      <c r="AT307" s="685" t="str">
        <f t="shared" si="185"/>
        <v/>
      </c>
      <c r="AU307" s="685" t="str">
        <f t="shared" si="185"/>
        <v/>
      </c>
      <c r="AV307" s="685" t="str">
        <f t="shared" si="185"/>
        <v/>
      </c>
      <c r="AW307" s="685" t="str">
        <f t="shared" si="185"/>
        <v/>
      </c>
      <c r="AX307" s="685" t="str">
        <f t="shared" si="185"/>
        <v/>
      </c>
      <c r="AY307" s="685" t="str">
        <f t="shared" si="185"/>
        <v/>
      </c>
      <c r="AZ307" s="685" t="str">
        <f t="shared" si="185"/>
        <v/>
      </c>
      <c r="BA307" s="685" t="str">
        <f t="shared" si="185"/>
        <v/>
      </c>
      <c r="BB307" s="685" t="str">
        <f t="shared" si="185"/>
        <v/>
      </c>
      <c r="BC307" s="685" t="str">
        <f t="shared" si="185"/>
        <v/>
      </c>
      <c r="BD307" s="685" t="str">
        <f t="shared" si="185"/>
        <v/>
      </c>
      <c r="BE307" s="685" t="str">
        <f t="shared" si="185"/>
        <v/>
      </c>
      <c r="BF307" s="685" t="str">
        <f t="shared" si="185"/>
        <v/>
      </c>
      <c r="BG307" s="685" t="str">
        <f t="shared" si="184"/>
        <v/>
      </c>
      <c r="BH307" s="685" t="str">
        <f t="shared" si="184"/>
        <v/>
      </c>
      <c r="BI307" s="685" t="str">
        <f t="shared" si="177"/>
        <v/>
      </c>
      <c r="BJ307" s="685" t="str">
        <f t="shared" si="177"/>
        <v/>
      </c>
      <c r="BK307" s="685" t="str">
        <f t="shared" si="177"/>
        <v/>
      </c>
      <c r="BL307" s="685" t="str">
        <f t="shared" si="177"/>
        <v/>
      </c>
      <c r="BM307" s="685" t="str">
        <f t="shared" si="177"/>
        <v/>
      </c>
      <c r="BN307" s="685" t="str">
        <f t="shared" si="177"/>
        <v/>
      </c>
      <c r="BO307" s="685" t="str">
        <f t="shared" si="180"/>
        <v/>
      </c>
      <c r="BP307" s="685" t="str">
        <f t="shared" si="180"/>
        <v/>
      </c>
      <c r="BQ307" s="685" t="str">
        <f t="shared" si="180"/>
        <v/>
      </c>
      <c r="BR307" s="529"/>
      <c r="BS307" s="685">
        <f>IFERROR(($L307+AB307*Contr_Rate)*(1+Inv_Return)*IF($D307=$C$1,VLOOKUP($T307,Male_Annuity_Tables,MATCH($BS$3+3,'Mortality Tables'!$N$1:$DN$1,0),FALSE),VLOOKUP($T307,Fe_Annuity_Tables,MATCH(BS$3+3,'Mortality Tables'!$N$1:$DN$1,0),FALSE)),"")</f>
        <v>188792.86673278597</v>
      </c>
      <c r="BT307" s="685">
        <f>IFERROR(($BS307+AC307*Contr_Rate)*(1+Inv_Return)*IF($D307=$C$1,VLOOKUP($T307,Male_Annuity_Tables,MATCH($BS$3+3,'Mortality Tables'!$N$1:$DN$1,0),FALSE),VLOOKUP($T307,Fe_Annuity_Tables,MATCH(BT$3+3,'Mortality Tables'!$N$1:$DN$1,0),FALSE)),"")</f>
        <v>278523.86617441295</v>
      </c>
      <c r="BU307" s="685">
        <f>IFERROR((BT307+AD307*Contr_Rate)*(1+Inv_Return)*IF($D307=$C$1,VLOOKUP($T307,Male_Annuity_Tables,MATCH($BS$3+3,'Mortality Tables'!$N$1:$DN$1,0),FALSE),VLOOKUP($T307,Fe_Annuity_Tables,MATCH(BU$3+3,'Mortality Tables'!$N$1:$DN$1,0),FALSE)),"")</f>
        <v>362487.9707404201</v>
      </c>
      <c r="BV307" s="685">
        <f>IFERROR((BU307+AE307*Contr_Rate)*(1+Inv_Return)*IF($D307=$C$1,VLOOKUP($T307,Male_Annuity_Tables,MATCH($BS$3+3,'Mortality Tables'!$N$1:$DN$1,0),FALSE),VLOOKUP($T307,Fe_Annuity_Tables,MATCH(BV$3+3,'Mortality Tables'!$N$1:$DN$1,0),FALSE)),"")</f>
        <v>441725.59536011581</v>
      </c>
      <c r="BW307" s="685">
        <f>IFERROR((BV307+AF307*Contr_Rate)*(1+Inv_Return)*IF($D307=$C$1,VLOOKUP($T307,Male_Annuity_Tables,MATCH($BS$3+3,'Mortality Tables'!$N$1:$DN$1,0),FALSE),VLOOKUP($T307,Fe_Annuity_Tables,MATCH(BW$3+3,'Mortality Tables'!$N$1:$DN$1,0),FALSE)),"")</f>
        <v>517157.97674148704</v>
      </c>
      <c r="BX307" s="685">
        <f>IFERROR((BW307+AG307*Contr_Rate)*(1+Inv_Return)*IF($D307=$C$1,VLOOKUP($T307,Male_Annuity_Tables,MATCH($BS$3+3,'Mortality Tables'!$N$1:$DN$1,0),FALSE),VLOOKUP($T307,Fe_Annuity_Tables,MATCH(BX$3+3,'Mortality Tables'!$N$1:$DN$1,0),FALSE)),"")</f>
        <v>589603.32252567762</v>
      </c>
      <c r="BY307" s="685">
        <f>IFERROR((BX307+AH307*Contr_Rate)*(1+Inv_Return)*IF($D307=$C$1,VLOOKUP($T307,Male_Annuity_Tables,MATCH($BS$3+3,'Mortality Tables'!$N$1:$DN$1,0),FALSE),VLOOKUP($T307,Fe_Annuity_Tables,MATCH(BY$3+3,'Mortality Tables'!$N$1:$DN$1,0),FALSE)),"")</f>
        <v>659790.91551880259</v>
      </c>
      <c r="BZ307" s="685">
        <f>IFERROR((BY307+AI307*Contr_Rate)*(1+Inv_Return)*IF($D307=$C$1,VLOOKUP($T307,Male_Annuity_Tables,MATCH($BS$3+3,'Mortality Tables'!$N$1:$DN$1,0),FALSE),VLOOKUP($T307,Fe_Annuity_Tables,MATCH(BZ$3+3,'Mortality Tables'!$N$1:$DN$1,0),FALSE)),"")</f>
        <v>728373.43890024791</v>
      </c>
      <c r="CA307" s="685">
        <f>IFERROR((BZ307+AJ307*Contr_Rate)*(1+Inv_Return)*IF($D307=$C$1,VLOOKUP($T307,Male_Annuity_Tables,MATCH($BS$3+3,'Mortality Tables'!$N$1:$DN$1,0),FALSE),VLOOKUP($T307,Fe_Annuity_Tables,MATCH(CA$3+3,'Mortality Tables'!$N$1:$DN$1,0),FALSE)),"")</f>
        <v>795937.75409322814</v>
      </c>
      <c r="CB307" s="685">
        <f>IFERROR((CA307+AK307*Contr_Rate)*(1+Inv_Return)*IF($D307=$C$1,VLOOKUP($T307,Male_Annuity_Tables,MATCH($BS$3+3,'Mortality Tables'!$N$1:$DN$1,0),FALSE),VLOOKUP($T307,Fe_Annuity_Tables,MATCH(CB$3+3,'Mortality Tables'!$N$1:$DN$1,0),FALSE)),"")</f>
        <v>863014.33319051529</v>
      </c>
      <c r="CC307" s="685">
        <f>IFERROR((CB307+AL307*Contr_Rate)*(1+Inv_Return)*IF($D307=$C$1,VLOOKUP($T307,Male_Annuity_Tables,MATCH($BS$3+3,'Mortality Tables'!$N$1:$DN$1,0),FALSE),VLOOKUP($T307,Fe_Annuity_Tables,MATCH(CC$3+3,'Mortality Tables'!$N$1:$DN$1,0),FALSE)),"")</f>
        <v>930085.52188569575</v>
      </c>
      <c r="CD307" s="685">
        <f>IFERROR((CC307+AM307*Contr_Rate)*(1+Inv_Return)*IF($D307=$C$1,VLOOKUP($T307,Male_Annuity_Tables,MATCH($BS$3+3,'Mortality Tables'!$N$1:$DN$1,0),FALSE),VLOOKUP($T307,Fe_Annuity_Tables,MATCH(CD$3+3,'Mortality Tables'!$N$1:$DN$1,0),FALSE)),"")</f>
        <v>997592.78627143963</v>
      </c>
      <c r="CE307" s="685">
        <f>IFERROR((CD307+AN307*Contr_Rate)*(1+Inv_Return)*IF($D307=$C$1,VLOOKUP($T307,Male_Annuity_Tables,MATCH($BS$3+3,'Mortality Tables'!$N$1:$DN$1,0),FALSE),VLOOKUP($T307,Fe_Annuity_Tables,MATCH(CE$3+3,'Mortality Tables'!$N$1:$DN$1,0),FALSE)),"")</f>
        <v>1065943.0771985666</v>
      </c>
      <c r="CF307" s="685">
        <f>IFERROR((CE307+AO307*Contr_Rate)*(1+Inv_Return)*IF($D307=$C$1,VLOOKUP($T307,Male_Annuity_Tables,MATCH($BS$3+3,'Mortality Tables'!$N$1:$DN$1,0),FALSE),VLOOKUP($T307,Fe_Annuity_Tables,MATCH(CF$3+3,'Mortality Tables'!$N$1:$DN$1,0),FALSE)),"")</f>
        <v>1135514.4287664955</v>
      </c>
      <c r="CG307" s="685">
        <f>IFERROR((CF307+AP307*Contr_Rate)*(1+Inv_Return)*IF($D307=$C$1,VLOOKUP($T307,Male_Annuity_Tables,MATCH($BS$3+3,'Mortality Tables'!$N$1:$DN$1,0),FALSE),VLOOKUP($T307,Fe_Annuity_Tables,MATCH(CG$3+3,'Mortality Tables'!$N$1:$DN$1,0),FALSE)),"")</f>
        <v>1206660.8926088978</v>
      </c>
      <c r="CH307" s="685">
        <f>IFERROR((CG307+AQ307*Contr_Rate)*(1+Inv_Return)*IF($D307=$C$1,VLOOKUP($T307,Male_Annuity_Tables,MATCH($BS$3+3,'Mortality Tables'!$N$1:$DN$1,0),FALSE),VLOOKUP($T307,Fe_Annuity_Tables,MATCH(CH$3+3,'Mortality Tables'!$N$1:$DN$1,0),FALSE)),"")</f>
        <v>1279716.8966623587</v>
      </c>
      <c r="CI307" s="685">
        <f>IFERROR((CH307+AR307*Contr_Rate)*(1+Inv_Return)*IF($D307=$C$1,VLOOKUP($T307,Male_Annuity_Tables,MATCH($BS$3+3,'Mortality Tables'!$N$1:$DN$1,0),FALSE),VLOOKUP($T307,Fe_Annuity_Tables,MATCH(CI$3+3,'Mortality Tables'!$N$1:$DN$1,0),FALSE)),"")</f>
        <v>1355001.1058117654</v>
      </c>
      <c r="CJ307" s="685" t="str">
        <f>IFERROR((CI307+AS307*Contr_Rate)*(1+Inv_Return)*IF($D307=$C$1,VLOOKUP($T307,Male_Annuity_Tables,MATCH($BS$3+3,'Mortality Tables'!$N$1:$DN$1,0),FALSE),VLOOKUP($T307,Fe_Annuity_Tables,MATCH(CJ$3+3,'Mortality Tables'!$N$1:$DN$1,0),FALSE)),"")</f>
        <v/>
      </c>
      <c r="CK307" s="685" t="str">
        <f>IFERROR((CJ307+AT307*Contr_Rate)*(1+Inv_Return)*IF($D307=$C$1,VLOOKUP($T307,Male_Annuity_Tables,MATCH($BS$3+3,'Mortality Tables'!$N$1:$DN$1,0),FALSE),VLOOKUP($T307,Fe_Annuity_Tables,MATCH(CK$3+3,'Mortality Tables'!$N$1:$DN$1,0),FALSE)),"")</f>
        <v/>
      </c>
      <c r="CL307" s="685" t="str">
        <f>IFERROR((CK307+AU307*Contr_Rate)*(1+Inv_Return)*IF($D307=$C$1,VLOOKUP($T307,Male_Annuity_Tables,MATCH($BS$3+3,'Mortality Tables'!$N$1:$DN$1,0),FALSE),VLOOKUP($T307,Fe_Annuity_Tables,MATCH(CL$3+3,'Mortality Tables'!$N$1:$DN$1,0),FALSE)),"")</f>
        <v/>
      </c>
      <c r="CM307" s="685" t="str">
        <f>IFERROR((CL307+AV307*Contr_Rate)*(1+Inv_Return)*IF($D307=$C$1,VLOOKUP($T307,Male_Annuity_Tables,MATCH($BS$3+3,'Mortality Tables'!$N$1:$DN$1,0),FALSE),VLOOKUP($T307,Fe_Annuity_Tables,MATCH(CM$3+3,'Mortality Tables'!$N$1:$DN$1,0),FALSE)),"")</f>
        <v/>
      </c>
      <c r="CN307" s="685" t="str">
        <f>IFERROR((CM307+AW307*Contr_Rate)*(1+Inv_Return)*IF($D307=$C$1,VLOOKUP($T307,Male_Annuity_Tables,MATCH($BS$3+3,'Mortality Tables'!$N$1:$DN$1,0),FALSE),VLOOKUP($T307,Fe_Annuity_Tables,MATCH(CN$3+3,'Mortality Tables'!$N$1:$DN$1,0),FALSE)),"")</f>
        <v/>
      </c>
      <c r="CO307" s="685" t="str">
        <f>IFERROR((CN307+AX307*Contr_Rate)*(1+Inv_Return)*IF($D307=$C$1,VLOOKUP($T307,Male_Annuity_Tables,MATCH($BS$3+3,'Mortality Tables'!$N$1:$DN$1,0),FALSE),VLOOKUP($T307,Fe_Annuity_Tables,MATCH(CO$3+3,'Mortality Tables'!$N$1:$DN$1,0),FALSE)),"")</f>
        <v/>
      </c>
      <c r="CP307" s="685" t="str">
        <f>IFERROR((CO307+AY307*Contr_Rate)*(1+Inv_Return)*IF($D307=$C$1,VLOOKUP($T307,Male_Annuity_Tables,MATCH($BS$3+3,'Mortality Tables'!$N$1:$DN$1,0),FALSE),VLOOKUP($T307,Fe_Annuity_Tables,MATCH(CP$3+3,'Mortality Tables'!$N$1:$DN$1,0),FALSE)),"")</f>
        <v/>
      </c>
      <c r="CQ307" s="685" t="str">
        <f>IFERROR((CP307+AZ307*Contr_Rate)*(1+Inv_Return)*IF($D307=$C$1,VLOOKUP($T307,Male_Annuity_Tables,MATCH($BS$3+3,'Mortality Tables'!$N$1:$DN$1,0),FALSE),VLOOKUP($T307,Fe_Annuity_Tables,MATCH(CQ$3+3,'Mortality Tables'!$N$1:$DN$1,0),FALSE)),"")</f>
        <v/>
      </c>
      <c r="CR307" s="685" t="str">
        <f>IFERROR((CQ307+BA307*Contr_Rate)*(1+Inv_Return)*IF($D307=$C$1,VLOOKUP($T307,Male_Annuity_Tables,MATCH($BS$3+3,'Mortality Tables'!$N$1:$DN$1,0),FALSE),VLOOKUP($T307,Fe_Annuity_Tables,MATCH(CR$3+3,'Mortality Tables'!$N$1:$DN$1,0),FALSE)),"")</f>
        <v/>
      </c>
      <c r="CS307" s="685" t="str">
        <f>IFERROR((CR307+BB307*Contr_Rate)*(1+Inv_Return)*IF($D307=$C$1,VLOOKUP($T307,Male_Annuity_Tables,MATCH($BS$3+3,'Mortality Tables'!$N$1:$DN$1,0),FALSE),VLOOKUP($T307,Fe_Annuity_Tables,MATCH(CS$3+3,'Mortality Tables'!$N$1:$DN$1,0),FALSE)),"")</f>
        <v/>
      </c>
      <c r="CT307" s="685" t="str">
        <f>IFERROR((CS307+BC307*Contr_Rate)*(1+Inv_Return)*IF($D307=$C$1,VLOOKUP($T307,Male_Annuity_Tables,MATCH($BS$3+3,'Mortality Tables'!$N$1:$DN$1,0),FALSE),VLOOKUP($T307,Fe_Annuity_Tables,MATCH(CT$3+3,'Mortality Tables'!$N$1:$DN$1,0),FALSE)),"")</f>
        <v/>
      </c>
      <c r="CU307" s="685" t="str">
        <f>IFERROR((CT307+BD307*Contr_Rate)*(1+Inv_Return)*IF($D307=$C$1,VLOOKUP($T307,Male_Annuity_Tables,MATCH($BS$3+3,'Mortality Tables'!$N$1:$DN$1,0),FALSE),VLOOKUP($T307,Fe_Annuity_Tables,MATCH(CU$3+3,'Mortality Tables'!$N$1:$DN$1,0),FALSE)),"")</f>
        <v/>
      </c>
      <c r="CV307" s="685" t="str">
        <f>IFERROR((CU307+BE307*Contr_Rate)*(1+Inv_Return)*IF($D307=$C$1,VLOOKUP($T307,Male_Annuity_Tables,MATCH($BS$3+3,'Mortality Tables'!$N$1:$DN$1,0),FALSE),VLOOKUP($T307,Fe_Annuity_Tables,MATCH(CV$3+3,'Mortality Tables'!$N$1:$DN$1,0),FALSE)),"")</f>
        <v/>
      </c>
      <c r="CW307" s="685" t="str">
        <f>IFERROR((CV307+BF307*Contr_Rate)*(1+Inv_Return)*IF($D307=$C$1,VLOOKUP($T307,Male_Annuity_Tables,MATCH($BS$3+3,'Mortality Tables'!$N$1:$DN$1,0),FALSE),VLOOKUP($T307,Fe_Annuity_Tables,MATCH(CW$3+3,'Mortality Tables'!$N$1:$DN$1,0),FALSE)),"")</f>
        <v/>
      </c>
      <c r="CX307" s="685" t="str">
        <f>IFERROR((CW307+BG307*Contr_Rate)*(1+Inv_Return)*IF($D307=$C$1,VLOOKUP($T307,Male_Annuity_Tables,MATCH($BS$3+3,'Mortality Tables'!$N$1:$DN$1,0),FALSE),VLOOKUP($T307,Fe_Annuity_Tables,MATCH(CX$3+3,'Mortality Tables'!$N$1:$DN$1,0),FALSE)),"")</f>
        <v/>
      </c>
      <c r="CY307" s="685" t="str">
        <f>IFERROR((CX307+BH307*Contr_Rate)*(1+Inv_Return)*IF($D307=$C$1,VLOOKUP($T307,Male_Annuity_Tables,MATCH($BS$3+3,'Mortality Tables'!$N$1:$DN$1,0),FALSE),VLOOKUP($T307,Fe_Annuity_Tables,MATCH(CY$3+3,'Mortality Tables'!$N$1:$DN$1,0),FALSE)),"")</f>
        <v/>
      </c>
      <c r="CZ307" s="685" t="str">
        <f>IFERROR((CY307+BI307*Contr_Rate)*(1+Inv_Return)*IF($D307=$C$1,VLOOKUP($T307,Male_Annuity_Tables,MATCH($BS$3+3,'Mortality Tables'!$N$1:$DN$1,0),FALSE),VLOOKUP($T307,Fe_Annuity_Tables,MATCH(CZ$3+3,'Mortality Tables'!$N$1:$DN$1,0),FALSE)),"")</f>
        <v/>
      </c>
      <c r="DA307" s="685" t="str">
        <f>IFERROR((CZ307+BJ307*Contr_Rate)*(1+Inv_Return)*IF($D307=$C$1,VLOOKUP($T307,Male_Annuity_Tables,MATCH($BS$3+3,'Mortality Tables'!$N$1:$DN$1,0),FALSE),VLOOKUP($T307,Fe_Annuity_Tables,MATCH(DA$3+3,'Mortality Tables'!$N$1:$DN$1,0),FALSE)),"")</f>
        <v/>
      </c>
      <c r="DB307" s="685" t="str">
        <f>IFERROR((DA307+BK307*Contr_Rate)*(1+Inv_Return)*IF($D307=$C$1,VLOOKUP($T307,Male_Annuity_Tables,MATCH($BS$3+3,'Mortality Tables'!$N$1:$DN$1,0),FALSE),VLOOKUP($T307,Fe_Annuity_Tables,MATCH(DB$3+3,'Mortality Tables'!$N$1:$DN$1,0),FALSE)),"")</f>
        <v/>
      </c>
      <c r="DC307" s="685" t="str">
        <f>IFERROR((DB307+BL307*Contr_Rate)*(1+Inv_Return)*IF($D307=$C$1,VLOOKUP($T307,Male_Annuity_Tables,MATCH($BS$3+3,'Mortality Tables'!$N$1:$DN$1,0),FALSE),VLOOKUP($T307,Fe_Annuity_Tables,MATCH(DC$3+3,'Mortality Tables'!$N$1:$DN$1,0),FALSE)),"")</f>
        <v/>
      </c>
      <c r="DD307" s="685" t="str">
        <f>IFERROR((DC307+BM307*Contr_Rate)*(1+Inv_Return)*IF($D307=$C$1,VLOOKUP($T307,Male_Annuity_Tables,MATCH($BS$3+3,'Mortality Tables'!$N$1:$DN$1,0),FALSE),VLOOKUP($T307,Fe_Annuity_Tables,MATCH(DD$3+3,'Mortality Tables'!$N$1:$DN$1,0),FALSE)),"")</f>
        <v/>
      </c>
      <c r="DE307" s="685" t="str">
        <f>IFERROR((DD307+BN307*Contr_Rate)*(1+Inv_Return)*IF($D307=$C$1,VLOOKUP($T307,Male_Annuity_Tables,MATCH($BS$3+3,'Mortality Tables'!$N$1:$DN$1,0),FALSE),VLOOKUP($T307,Fe_Annuity_Tables,MATCH(DE$3+3,'Mortality Tables'!$N$1:$DN$1,0),FALSE)),"")</f>
        <v/>
      </c>
      <c r="DF307" s="685" t="str">
        <f>IFERROR((DE307+BO307*Contr_Rate)*(1+Inv_Return)*IF($D307=$C$1,VLOOKUP($T307,Male_Annuity_Tables,MATCH($BS$3+3,'Mortality Tables'!$N$1:$DN$1,0),FALSE),VLOOKUP($T307,Fe_Annuity_Tables,MATCH(DF$3+3,'Mortality Tables'!$N$1:$DN$1,0),FALSE)),"")</f>
        <v/>
      </c>
      <c r="DG307" s="685" t="str">
        <f>IFERROR((DF307+BP307*Contr_Rate)*(1+Inv_Return)*IF($D307=$C$1,VLOOKUP($T307,Male_Annuity_Tables,MATCH($BS$3+3,'Mortality Tables'!$N$1:$DN$1,0),FALSE),VLOOKUP($T307,Fe_Annuity_Tables,MATCH(DG$3+3,'Mortality Tables'!$N$1:$DN$1,0),FALSE)),"")</f>
        <v/>
      </c>
      <c r="DH307" s="685" t="str">
        <f>IFERROR((DG307+BQ307*Contr_Rate)*(1+Inv_Return)*IF($D307=$C$1,VLOOKUP($T307,Male_Annuity_Tables,MATCH($BS$3+3,'Mortality Tables'!$N$1:$DN$1,0),FALSE),VLOOKUP($T307,Fe_Annuity_Tables,MATCH(DH$3+3,'Mortality Tables'!$N$1:$DN$1,0),FALSE)),"")</f>
        <v/>
      </c>
      <c r="DJ307" s="686">
        <f t="shared" si="171"/>
        <v>1355001.1058117654</v>
      </c>
      <c r="DK307" s="680">
        <f t="shared" si="60"/>
        <v>8.0909277508679907</v>
      </c>
      <c r="DL307" s="686">
        <f t="shared" si="172"/>
        <v>112206.01256716069</v>
      </c>
      <c r="DM307" s="686">
        <f t="shared" si="132"/>
        <v>920206.84192493185</v>
      </c>
      <c r="DN307" s="687">
        <f t="shared" si="173"/>
        <v>0.12193564256971062</v>
      </c>
      <c r="DP307" s="688">
        <f t="shared" si="174"/>
        <v>28787.513905148673</v>
      </c>
      <c r="DQ307" s="688">
        <f t="shared" si="175"/>
        <v>42533.797389293861</v>
      </c>
      <c r="DR307" s="688">
        <f t="shared" si="176"/>
        <v>55448.516176264464</v>
      </c>
    </row>
    <row r="308" spans="1:122" s="657" customFormat="1" ht="14.5">
      <c r="A308" s="675" t="s">
        <v>1684</v>
      </c>
      <c r="B308" s="675" t="s">
        <v>1685</v>
      </c>
      <c r="C308" s="675" t="s">
        <v>236</v>
      </c>
      <c r="D308" s="675" t="s">
        <v>61</v>
      </c>
      <c r="E308" s="676">
        <v>35527</v>
      </c>
      <c r="F308" s="677">
        <v>42925</v>
      </c>
      <c r="G308" s="677">
        <v>44751</v>
      </c>
      <c r="H308" s="678">
        <v>1338140</v>
      </c>
      <c r="I308" s="678">
        <v>97726.06</v>
      </c>
      <c r="J308" s="678">
        <v>77285.710000000006</v>
      </c>
      <c r="K308" s="678"/>
      <c r="L308" s="678">
        <v>175011.77000000002</v>
      </c>
      <c r="M308" s="679">
        <f>IF(COUNTIF($A$4:A308,A308)=1,0,1)</f>
        <v>0</v>
      </c>
      <c r="N308" s="680" t="str">
        <f t="shared" si="165"/>
        <v>Okay</v>
      </c>
      <c r="O308" s="680" t="str">
        <f t="shared" si="166"/>
        <v>TRUE</v>
      </c>
      <c r="P308" s="680" t="b">
        <f t="shared" si="167"/>
        <v>1</v>
      </c>
      <c r="Q308" s="680" t="b">
        <f t="shared" si="76"/>
        <v>1</v>
      </c>
      <c r="R308" s="680" t="b">
        <f t="shared" si="77"/>
        <v>1</v>
      </c>
      <c r="S308" s="681">
        <f t="shared" si="168"/>
        <v>20.268493150684932</v>
      </c>
      <c r="T308" s="682">
        <f t="shared" si="78"/>
        <v>27</v>
      </c>
      <c r="U308" s="682">
        <f t="shared" si="161"/>
        <v>25</v>
      </c>
      <c r="V308" s="682">
        <f t="shared" si="79"/>
        <v>2.4794520547945207</v>
      </c>
      <c r="W308" s="682">
        <f t="shared" si="169"/>
        <v>33</v>
      </c>
      <c r="X308" s="683">
        <f t="shared" si="170"/>
        <v>5775388.4100000001</v>
      </c>
      <c r="Y308" s="684">
        <f t="shared" si="123"/>
        <v>1.31E-3</v>
      </c>
      <c r="Z308" s="684">
        <f>IF($D308=$C$1,VLOOKUP($T308,Male_Annuity_Tables,MATCH($W308+2,'Mortality Tables'!$DS$1:$HT$1,0),FALSE),VLOOKUP($T308,Fe_Annuity_Tables,MATCH($W308+2,'Mortality Tables'!$M$1:$DN$1,0),FALSE))</f>
        <v>4.289622049524695E-3</v>
      </c>
      <c r="AA308" s="664"/>
      <c r="AB308" s="685">
        <f t="shared" si="186"/>
        <v>1406318.233</v>
      </c>
      <c r="AC308" s="685">
        <f t="shared" si="186"/>
        <v>1477970.1469713501</v>
      </c>
      <c r="AD308" s="685">
        <f t="shared" si="186"/>
        <v>1553272.7259595406</v>
      </c>
      <c r="AE308" s="685">
        <f t="shared" si="186"/>
        <v>1632411.971347179</v>
      </c>
      <c r="AF308" s="685">
        <f t="shared" si="186"/>
        <v>1715583.3612873177</v>
      </c>
      <c r="AG308" s="685">
        <f t="shared" si="186"/>
        <v>1802992.3335449069</v>
      </c>
      <c r="AH308" s="685">
        <f t="shared" si="186"/>
        <v>1894854.7929390199</v>
      </c>
      <c r="AI308" s="685">
        <f t="shared" si="186"/>
        <v>1991397.6446392629</v>
      </c>
      <c r="AJ308" s="685">
        <f t="shared" si="186"/>
        <v>2092859.3546336337</v>
      </c>
      <c r="AK308" s="685">
        <f t="shared" si="186"/>
        <v>2199490.5387522173</v>
      </c>
      <c r="AL308" s="685">
        <f t="shared" si="186"/>
        <v>2311554.5817016428</v>
      </c>
      <c r="AM308" s="685">
        <f t="shared" si="186"/>
        <v>2429328.2876393413</v>
      </c>
      <c r="AN308" s="685">
        <f t="shared" si="186"/>
        <v>2553102.5638945657</v>
      </c>
      <c r="AO308" s="685">
        <f t="shared" si="186"/>
        <v>2683183.1395249944</v>
      </c>
      <c r="AP308" s="685">
        <f t="shared" si="186"/>
        <v>2819891.320483793</v>
      </c>
      <c r="AQ308" s="685">
        <f t="shared" si="186"/>
        <v>2963564.7832624419</v>
      </c>
      <c r="AR308" s="685">
        <f t="shared" si="185"/>
        <v>3114558.4089696635</v>
      </c>
      <c r="AS308" s="685">
        <f t="shared" si="185"/>
        <v>3273245.1599066681</v>
      </c>
      <c r="AT308" s="685">
        <f t="shared" si="185"/>
        <v>3440017.000803913</v>
      </c>
      <c r="AU308" s="685">
        <f t="shared" si="185"/>
        <v>3615285.8669948727</v>
      </c>
      <c r="AV308" s="685">
        <f t="shared" si="185"/>
        <v>3799484.6819182606</v>
      </c>
      <c r="AW308" s="685">
        <f t="shared" si="185"/>
        <v>3993068.4264619974</v>
      </c>
      <c r="AX308" s="685">
        <f t="shared" si="185"/>
        <v>4196515.2627902357</v>
      </c>
      <c r="AY308" s="685">
        <f t="shared" si="185"/>
        <v>4410327.7154293982</v>
      </c>
      <c r="AZ308" s="685">
        <f t="shared" si="185"/>
        <v>4635033.9125305265</v>
      </c>
      <c r="BA308" s="685">
        <f t="shared" si="185"/>
        <v>4871188.8903739564</v>
      </c>
      <c r="BB308" s="685">
        <f t="shared" si="185"/>
        <v>5119375.9643385094</v>
      </c>
      <c r="BC308" s="685">
        <f t="shared" si="185"/>
        <v>5380208.1697215578</v>
      </c>
      <c r="BD308" s="685">
        <f t="shared" si="185"/>
        <v>5654329.7759688701</v>
      </c>
      <c r="BE308" s="685">
        <f t="shared" si="185"/>
        <v>5942417.8780544847</v>
      </c>
      <c r="BF308" s="685">
        <f t="shared" si="185"/>
        <v>6245184.0689413613</v>
      </c>
      <c r="BG308" s="685">
        <f t="shared" si="184"/>
        <v>6563376.1972539239</v>
      </c>
      <c r="BH308" s="685">
        <f t="shared" si="184"/>
        <v>6897780.214504011</v>
      </c>
      <c r="BI308" s="685" t="str">
        <f t="shared" si="177"/>
        <v/>
      </c>
      <c r="BJ308" s="685" t="str">
        <f t="shared" si="177"/>
        <v/>
      </c>
      <c r="BK308" s="685" t="str">
        <f t="shared" si="177"/>
        <v/>
      </c>
      <c r="BL308" s="685" t="str">
        <f t="shared" si="177"/>
        <v/>
      </c>
      <c r="BM308" s="685" t="str">
        <f t="shared" si="177"/>
        <v/>
      </c>
      <c r="BN308" s="685" t="str">
        <f t="shared" si="177"/>
        <v/>
      </c>
      <c r="BO308" s="685" t="str">
        <f t="shared" si="180"/>
        <v/>
      </c>
      <c r="BP308" s="685" t="str">
        <f t="shared" si="180"/>
        <v/>
      </c>
      <c r="BQ308" s="685" t="str">
        <f t="shared" si="180"/>
        <v/>
      </c>
      <c r="BR308" s="529"/>
      <c r="BS308" s="685">
        <f>IFERROR(($L308+AB308*Contr_Rate)*(1+Inv_Return)*IF($D308=$C$1,VLOOKUP($T308,Male_Annuity_Tables,MATCH($BS$3+3,'Mortality Tables'!$N$1:$DN$1,0),FALSE),VLOOKUP($T308,Fe_Annuity_Tables,MATCH(BS$3+3,'Mortality Tables'!$N$1:$DN$1,0),FALSE)),"")</f>
        <v>490083.81789467338</v>
      </c>
      <c r="BT308" s="685">
        <f>IFERROR(($BS308+AC308*Contr_Rate)*(1+Inv_Return)*IF($D308=$C$1,VLOOKUP($T308,Male_Annuity_Tables,MATCH($BS$3+3,'Mortality Tables'!$N$1:$DN$1,0),FALSE),VLOOKUP($T308,Fe_Annuity_Tables,MATCH(BT$3+3,'Mortality Tables'!$N$1:$DN$1,0),FALSE)),"")</f>
        <v>766418.78953835869</v>
      </c>
      <c r="BU308" s="685">
        <f>IFERROR((BT308+AD308*Contr_Rate)*(1+Inv_Return)*IF($D308=$C$1,VLOOKUP($T308,Male_Annuity_Tables,MATCH($BS$3+3,'Mortality Tables'!$N$1:$DN$1,0),FALSE),VLOOKUP($T308,Fe_Annuity_Tables,MATCH(BU$3+3,'Mortality Tables'!$N$1:$DN$1,0),FALSE)),"")</f>
        <v>1011848.3316022995</v>
      </c>
      <c r="BV308" s="685">
        <f>IFERROR((BU308+AE308*Contr_Rate)*(1+Inv_Return)*IF($D308=$C$1,VLOOKUP($T308,Male_Annuity_Tables,MATCH($BS$3+3,'Mortality Tables'!$N$1:$DN$1,0),FALSE),VLOOKUP($T308,Fe_Annuity_Tables,MATCH(BV$3+3,'Mortality Tables'!$N$1:$DN$1,0),FALSE)),"")</f>
        <v>1232848.3417184453</v>
      </c>
      <c r="BW308" s="685">
        <f>IFERROR((BV308+AF308*Contr_Rate)*(1+Inv_Return)*IF($D308=$C$1,VLOOKUP($T308,Male_Annuity_Tables,MATCH($BS$3+3,'Mortality Tables'!$N$1:$DN$1,0),FALSE),VLOOKUP($T308,Fe_Annuity_Tables,MATCH(BW$3+3,'Mortality Tables'!$N$1:$DN$1,0),FALSE)),"")</f>
        <v>1434783.9296150117</v>
      </c>
      <c r="BX308" s="685">
        <f>IFERROR((BW308+AG308*Contr_Rate)*(1+Inv_Return)*IF($D308=$C$1,VLOOKUP($T308,Male_Annuity_Tables,MATCH($BS$3+3,'Mortality Tables'!$N$1:$DN$1,0),FALSE),VLOOKUP($T308,Fe_Annuity_Tables,MATCH(BX$3+3,'Mortality Tables'!$N$1:$DN$1,0),FALSE)),"")</f>
        <v>1622110.6585663341</v>
      </c>
      <c r="BY308" s="685">
        <f>IFERROR((BX308+AH308*Contr_Rate)*(1+Inv_Return)*IF($D308=$C$1,VLOOKUP($T308,Male_Annuity_Tables,MATCH($BS$3+3,'Mortality Tables'!$N$1:$DN$1,0),FALSE),VLOOKUP($T308,Fe_Annuity_Tables,MATCH(BY$3+3,'Mortality Tables'!$N$1:$DN$1,0),FALSE)),"")</f>
        <v>1798539.8973575172</v>
      </c>
      <c r="BZ308" s="685">
        <f>IFERROR((BY308+AI308*Contr_Rate)*(1+Inv_Return)*IF($D308=$C$1,VLOOKUP($T308,Male_Annuity_Tables,MATCH($BS$3+3,'Mortality Tables'!$N$1:$DN$1,0),FALSE),VLOOKUP($T308,Fe_Annuity_Tables,MATCH(BZ$3+3,'Mortality Tables'!$N$1:$DN$1,0),FALSE)),"")</f>
        <v>1967174.7119685877</v>
      </c>
      <c r="CA308" s="685">
        <f>IFERROR((BZ308+AJ308*Contr_Rate)*(1+Inv_Return)*IF($D308=$C$1,VLOOKUP($T308,Male_Annuity_Tables,MATCH($BS$3+3,'Mortality Tables'!$N$1:$DN$1,0),FALSE),VLOOKUP($T308,Fe_Annuity_Tables,MATCH(CA$3+3,'Mortality Tables'!$N$1:$DN$1,0),FALSE)),"")</f>
        <v>2130621.5759271276</v>
      </c>
      <c r="CB308" s="685">
        <f>IFERROR((CA308+AK308*Contr_Rate)*(1+Inv_Return)*IF($D308=$C$1,VLOOKUP($T308,Male_Annuity_Tables,MATCH($BS$3+3,'Mortality Tables'!$N$1:$DN$1,0),FALSE),VLOOKUP($T308,Fe_Annuity_Tables,MATCH(CB$3+3,'Mortality Tables'!$N$1:$DN$1,0),FALSE)),"")</f>
        <v>2291082.2338906638</v>
      </c>
      <c r="CC308" s="685">
        <f>IFERROR((CB308+AL308*Contr_Rate)*(1+Inv_Return)*IF($D308=$C$1,VLOOKUP($T308,Male_Annuity_Tables,MATCH($BS$3+3,'Mortality Tables'!$N$1:$DN$1,0),FALSE),VLOOKUP($T308,Fe_Annuity_Tables,MATCH(CC$3+3,'Mortality Tables'!$N$1:$DN$1,0),FALSE)),"")</f>
        <v>2450429.2776588146</v>
      </c>
      <c r="CD308" s="685">
        <f>IFERROR((CC308+AM308*Contr_Rate)*(1+Inv_Return)*IF($D308=$C$1,VLOOKUP($T308,Male_Annuity_Tables,MATCH($BS$3+3,'Mortality Tables'!$N$1:$DN$1,0),FALSE),VLOOKUP($T308,Fe_Annuity_Tables,MATCH(CD$3+3,'Mortality Tables'!$N$1:$DN$1,0),FALSE)),"")</f>
        <v>2610268.3572320063</v>
      </c>
      <c r="CE308" s="685">
        <f>IFERROR((CD308+AN308*Contr_Rate)*(1+Inv_Return)*IF($D308=$C$1,VLOOKUP($T308,Male_Annuity_Tables,MATCH($BS$3+3,'Mortality Tables'!$N$1:$DN$1,0),FALSE),VLOOKUP($T308,Fe_Annuity_Tables,MATCH(CE$3+3,'Mortality Tables'!$N$1:$DN$1,0),FALSE)),"")</f>
        <v>2771989.4268934592</v>
      </c>
      <c r="CF308" s="685">
        <f>IFERROR((CE308+AO308*Contr_Rate)*(1+Inv_Return)*IF($D308=$C$1,VLOOKUP($T308,Male_Annuity_Tables,MATCH($BS$3+3,'Mortality Tables'!$N$1:$DN$1,0),FALSE),VLOOKUP($T308,Fe_Annuity_Tables,MATCH(CF$3+3,'Mortality Tables'!$N$1:$DN$1,0),FALSE)),"")</f>
        <v>2936808.9972036574</v>
      </c>
      <c r="CG308" s="685">
        <f>IFERROR((CF308+AP308*Contr_Rate)*(1+Inv_Return)*IF($D308=$C$1,VLOOKUP($T308,Male_Annuity_Tables,MATCH($BS$3+3,'Mortality Tables'!$N$1:$DN$1,0),FALSE),VLOOKUP($T308,Fe_Annuity_Tables,MATCH(CG$3+3,'Mortality Tables'!$N$1:$DN$1,0),FALSE)),"")</f>
        <v>3105805.0115203853</v>
      </c>
      <c r="CH308" s="685">
        <f>IFERROR((CG308+AQ308*Contr_Rate)*(1+Inv_Return)*IF($D308=$C$1,VLOOKUP($T308,Male_Annuity_Tables,MATCH($BS$3+3,'Mortality Tables'!$N$1:$DN$1,0),FALSE),VLOOKUP($T308,Fe_Annuity_Tables,MATCH(CH$3+3,'Mortality Tables'!$N$1:$DN$1,0),FALSE)),"")</f>
        <v>3279945.6764474036</v>
      </c>
      <c r="CI308" s="685">
        <f>IFERROR((CH308+AR308*Contr_Rate)*(1+Inv_Return)*IF($D308=$C$1,VLOOKUP($T308,Male_Annuity_Tables,MATCH($BS$3+3,'Mortality Tables'!$N$1:$DN$1,0),FALSE),VLOOKUP($T308,Fe_Annuity_Tables,MATCH(CI$3+3,'Mortality Tables'!$N$1:$DN$1,0),FALSE)),"")</f>
        <v>3460113.338185722</v>
      </c>
      <c r="CJ308" s="685">
        <f>IFERROR((CI308+AS308*Contr_Rate)*(1+Inv_Return)*IF($D308=$C$1,VLOOKUP($T308,Male_Annuity_Tables,MATCH($BS$3+3,'Mortality Tables'!$N$1:$DN$1,0),FALSE),VLOOKUP($T308,Fe_Annuity_Tables,MATCH(CJ$3+3,'Mortality Tables'!$N$1:$DN$1,0),FALSE)),"")</f>
        <v>3647124.3018475552</v>
      </c>
      <c r="CK308" s="685">
        <f>IFERROR((CJ308+AT308*Contr_Rate)*(1+Inv_Return)*IF($D308=$C$1,VLOOKUP($T308,Male_Annuity_Tables,MATCH($BS$3+3,'Mortality Tables'!$N$1:$DN$1,0),FALSE),VLOOKUP($T308,Fe_Annuity_Tables,MATCH(CK$3+3,'Mortality Tables'!$N$1:$DN$1,0),FALSE)),"")</f>
        <v>3841745.3307871413</v>
      </c>
      <c r="CL308" s="685">
        <f>IFERROR((CK308+AU308*Contr_Rate)*(1+Inv_Return)*IF($D308=$C$1,VLOOKUP($T308,Male_Annuity_Tables,MATCH($BS$3+3,'Mortality Tables'!$N$1:$DN$1,0),FALSE),VLOOKUP($T308,Fe_Annuity_Tables,MATCH(CL$3+3,'Mortality Tables'!$N$1:$DN$1,0),FALSE)),"")</f>
        <v>4044707.4316587592</v>
      </c>
      <c r="CM308" s="685">
        <f>IFERROR((CL308+AV308*Contr_Rate)*(1+Inv_Return)*IF($D308=$C$1,VLOOKUP($T308,Male_Annuity_Tables,MATCH($BS$3+3,'Mortality Tables'!$N$1:$DN$1,0),FALSE),VLOOKUP($T308,Fe_Annuity_Tables,MATCH(CM$3+3,'Mortality Tables'!$N$1:$DN$1,0),FALSE)),"")</f>
        <v>4256717.4231024645</v>
      </c>
      <c r="CN308" s="685">
        <f>IFERROR((CM308+AW308*Contr_Rate)*(1+Inv_Return)*IF($D308=$C$1,VLOOKUP($T308,Male_Annuity_Tables,MATCH($BS$3+3,'Mortality Tables'!$N$1:$DN$1,0),FALSE),VLOOKUP($T308,Fe_Annuity_Tables,MATCH(CN$3+3,'Mortality Tables'!$N$1:$DN$1,0),FALSE)),"")</f>
        <v>4478467.6974721067</v>
      </c>
      <c r="CO308" s="685">
        <f>IFERROR((CN308+AX308*Contr_Rate)*(1+Inv_Return)*IF($D308=$C$1,VLOOKUP($T308,Male_Annuity_Tables,MATCH($BS$3+3,'Mortality Tables'!$N$1:$DN$1,0),FALSE),VLOOKUP($T308,Fe_Annuity_Tables,MATCH(CO$3+3,'Mortality Tables'!$N$1:$DN$1,0),FALSE)),"")</f>
        <v>4710644.5124013145</v>
      </c>
      <c r="CP308" s="685">
        <f>IFERROR((CO308+AY308*Contr_Rate)*(1+Inv_Return)*IF($D308=$C$1,VLOOKUP($T308,Male_Annuity_Tables,MATCH($BS$3+3,'Mortality Tables'!$N$1:$DN$1,0),FALSE),VLOOKUP($T308,Fe_Annuity_Tables,MATCH(CP$3+3,'Mortality Tables'!$N$1:$DN$1,0),FALSE)),"")</f>
        <v>4953935.0894134268</v>
      </c>
      <c r="CQ308" s="685">
        <f>IFERROR((CP308+AZ308*Contr_Rate)*(1+Inv_Return)*IF($D308=$C$1,VLOOKUP($T308,Male_Annuity_Tables,MATCH($BS$3+3,'Mortality Tables'!$N$1:$DN$1,0),FALSE),VLOOKUP($T308,Fe_Annuity_Tables,MATCH(CQ$3+3,'Mortality Tables'!$N$1:$DN$1,0),FALSE)),"")</f>
        <v>5209033.7478907108</v>
      </c>
      <c r="CR308" s="685">
        <f>IFERROR((CQ308+BA308*Contr_Rate)*(1+Inv_Return)*IF($D308=$C$1,VLOOKUP($T308,Male_Annuity_Tables,MATCH($BS$3+3,'Mortality Tables'!$N$1:$DN$1,0),FALSE),VLOOKUP($T308,Fe_Annuity_Tables,MATCH(CR$3+3,'Mortality Tables'!$N$1:$DN$1,0),FALSE)),"")</f>
        <v>5476647.2626137361</v>
      </c>
      <c r="CS308" s="685">
        <f>IFERROR((CR308+BB308*Contr_Rate)*(1+Inv_Return)*IF($D308=$C$1,VLOOKUP($T308,Male_Annuity_Tables,MATCH($BS$3+3,'Mortality Tables'!$N$1:$DN$1,0),FALSE),VLOOKUP($T308,Fe_Annuity_Tables,MATCH(CS$3+3,'Mortality Tables'!$N$1:$DN$1,0),FALSE)),"")</f>
        <v>5757499.6001929464</v>
      </c>
      <c r="CT308" s="685">
        <f>IFERROR((CS308+BC308*Contr_Rate)*(1+Inv_Return)*IF($D308=$C$1,VLOOKUP($T308,Male_Annuity_Tables,MATCH($BS$3+3,'Mortality Tables'!$N$1:$DN$1,0),FALSE),VLOOKUP($T308,Fe_Annuity_Tables,MATCH(CT$3+3,'Mortality Tables'!$N$1:$DN$1,0),FALSE)),"")</f>
        <v>6052336.1627518963</v>
      </c>
      <c r="CU308" s="685">
        <f>IFERROR((CT308+BD308*Contr_Rate)*(1+Inv_Return)*IF($D308=$C$1,VLOOKUP($T308,Male_Annuity_Tables,MATCH($BS$3+3,'Mortality Tables'!$N$1:$DN$1,0),FALSE),VLOOKUP($T308,Fe_Annuity_Tables,MATCH(CU$3+3,'Mortality Tables'!$N$1:$DN$1,0),FALSE)),"")</f>
        <v>6361927.6451268159</v>
      </c>
      <c r="CV308" s="685">
        <f>IFERROR((CU308+BE308*Contr_Rate)*(1+Inv_Return)*IF($D308=$C$1,VLOOKUP($T308,Male_Annuity_Tables,MATCH($BS$3+3,'Mortality Tables'!$N$1:$DN$1,0),FALSE),VLOOKUP($T308,Fe_Annuity_Tables,MATCH(CV$3+3,'Mortality Tables'!$N$1:$DN$1,0),FALSE)),"")</f>
        <v>6687073.5937511483</v>
      </c>
      <c r="CW308" s="685">
        <f>IFERROR((CV308+BF308*Contr_Rate)*(1+Inv_Return)*IF($D308=$C$1,VLOOKUP($T308,Male_Annuity_Tables,MATCH($BS$3+3,'Mortality Tables'!$N$1:$DN$1,0),FALSE),VLOOKUP($T308,Fe_Annuity_Tables,MATCH(CW$3+3,'Mortality Tables'!$N$1:$DN$1,0),FALSE)),"")</f>
        <v>7028605.7405830938</v>
      </c>
      <c r="CX308" s="685">
        <f>IFERROR((CW308+BG308*Contr_Rate)*(1+Inv_Return)*IF($D308=$C$1,VLOOKUP($T308,Male_Annuity_Tables,MATCH($BS$3+3,'Mortality Tables'!$N$1:$DN$1,0),FALSE),VLOOKUP($T308,Fe_Annuity_Tables,MATCH(CX$3+3,'Mortality Tables'!$N$1:$DN$1,0),FALSE)),"")</f>
        <v>7387391.1733234953</v>
      </c>
      <c r="CY308" s="685">
        <f>IFERROR((CX308+BH308*Contr_Rate)*(1+Inv_Return)*IF($D308=$C$1,VLOOKUP($T308,Male_Annuity_Tables,MATCH($BS$3+3,'Mortality Tables'!$N$1:$DN$1,0),FALSE),VLOOKUP($T308,Fe_Annuity_Tables,MATCH(CY$3+3,'Mortality Tables'!$N$1:$DN$1,0),FALSE)),"")</f>
        <v>7764335.3932798048</v>
      </c>
      <c r="CZ308" s="685" t="str">
        <f>IFERROR((CY308+BI308*Contr_Rate)*(1+Inv_Return)*IF($D308=$C$1,VLOOKUP($T308,Male_Annuity_Tables,MATCH($BS$3+3,'Mortality Tables'!$N$1:$DN$1,0),FALSE),VLOOKUP($T308,Fe_Annuity_Tables,MATCH(CZ$3+3,'Mortality Tables'!$N$1:$DN$1,0),FALSE)),"")</f>
        <v/>
      </c>
      <c r="DA308" s="685" t="str">
        <f>IFERROR((CZ308+BJ308*Contr_Rate)*(1+Inv_Return)*IF($D308=$C$1,VLOOKUP($T308,Male_Annuity_Tables,MATCH($BS$3+3,'Mortality Tables'!$N$1:$DN$1,0),FALSE),VLOOKUP($T308,Fe_Annuity_Tables,MATCH(DA$3+3,'Mortality Tables'!$N$1:$DN$1,0),FALSE)),"")</f>
        <v/>
      </c>
      <c r="DB308" s="685" t="str">
        <f>IFERROR((DA308+BK308*Contr_Rate)*(1+Inv_Return)*IF($D308=$C$1,VLOOKUP($T308,Male_Annuity_Tables,MATCH($BS$3+3,'Mortality Tables'!$N$1:$DN$1,0),FALSE),VLOOKUP($T308,Fe_Annuity_Tables,MATCH(DB$3+3,'Mortality Tables'!$N$1:$DN$1,0),FALSE)),"")</f>
        <v/>
      </c>
      <c r="DC308" s="685" t="str">
        <f>IFERROR((DB308+BL308*Contr_Rate)*(1+Inv_Return)*IF($D308=$C$1,VLOOKUP($T308,Male_Annuity_Tables,MATCH($BS$3+3,'Mortality Tables'!$N$1:$DN$1,0),FALSE),VLOOKUP($T308,Fe_Annuity_Tables,MATCH(DC$3+3,'Mortality Tables'!$N$1:$DN$1,0),FALSE)),"")</f>
        <v/>
      </c>
      <c r="DD308" s="685" t="str">
        <f>IFERROR((DC308+BM308*Contr_Rate)*(1+Inv_Return)*IF($D308=$C$1,VLOOKUP($T308,Male_Annuity_Tables,MATCH($BS$3+3,'Mortality Tables'!$N$1:$DN$1,0),FALSE),VLOOKUP($T308,Fe_Annuity_Tables,MATCH(DD$3+3,'Mortality Tables'!$N$1:$DN$1,0),FALSE)),"")</f>
        <v/>
      </c>
      <c r="DE308" s="685" t="str">
        <f>IFERROR((DD308+BN308*Contr_Rate)*(1+Inv_Return)*IF($D308=$C$1,VLOOKUP($T308,Male_Annuity_Tables,MATCH($BS$3+3,'Mortality Tables'!$N$1:$DN$1,0),FALSE),VLOOKUP($T308,Fe_Annuity_Tables,MATCH(DE$3+3,'Mortality Tables'!$N$1:$DN$1,0),FALSE)),"")</f>
        <v/>
      </c>
      <c r="DF308" s="685" t="str">
        <f>IFERROR((DE308+BO308*Contr_Rate)*(1+Inv_Return)*IF($D308=$C$1,VLOOKUP($T308,Male_Annuity_Tables,MATCH($BS$3+3,'Mortality Tables'!$N$1:$DN$1,0),FALSE),VLOOKUP($T308,Fe_Annuity_Tables,MATCH(DF$3+3,'Mortality Tables'!$N$1:$DN$1,0),FALSE)),"")</f>
        <v/>
      </c>
      <c r="DG308" s="685" t="str">
        <f>IFERROR((DF308+BP308*Contr_Rate)*(1+Inv_Return)*IF($D308=$C$1,VLOOKUP($T308,Male_Annuity_Tables,MATCH($BS$3+3,'Mortality Tables'!$N$1:$DN$1,0),FALSE),VLOOKUP($T308,Fe_Annuity_Tables,MATCH(DG$3+3,'Mortality Tables'!$N$1:$DN$1,0),FALSE)),"")</f>
        <v/>
      </c>
      <c r="DH308" s="685" t="str">
        <f>IFERROR((DG308+BQ308*Contr_Rate)*(1+Inv_Return)*IF($D308=$C$1,VLOOKUP($T308,Male_Annuity_Tables,MATCH($BS$3+3,'Mortality Tables'!$N$1:$DN$1,0),FALSE),VLOOKUP($T308,Fe_Annuity_Tables,MATCH(DH$3+3,'Mortality Tables'!$N$1:$DN$1,0),FALSE)),"")</f>
        <v/>
      </c>
      <c r="DJ308" s="686">
        <f t="shared" si="171"/>
        <v>7764335.3932798048</v>
      </c>
      <c r="DK308" s="680">
        <f t="shared" si="60"/>
        <v>8.0909277508679907</v>
      </c>
      <c r="DL308" s="686">
        <f t="shared" si="172"/>
        <v>642955.27950294572</v>
      </c>
      <c r="DM308" s="686">
        <f t="shared" si="132"/>
        <v>6897780.214504011</v>
      </c>
      <c r="DN308" s="687">
        <f t="shared" si="173"/>
        <v>9.3211911587295734E-2</v>
      </c>
      <c r="DP308" s="688">
        <f t="shared" si="174"/>
        <v>98530.371420088311</v>
      </c>
      <c r="DQ308" s="688">
        <f t="shared" si="175"/>
        <v>154099.22749974058</v>
      </c>
      <c r="DR308" s="688">
        <f t="shared" si="176"/>
        <v>203470.55730524322</v>
      </c>
    </row>
    <row r="309" spans="1:122" s="657" customFormat="1" ht="14.5">
      <c r="A309" s="675" t="s">
        <v>1686</v>
      </c>
      <c r="B309" s="675" t="s">
        <v>1687</v>
      </c>
      <c r="C309" s="675" t="s">
        <v>115</v>
      </c>
      <c r="D309" s="675" t="s">
        <v>61</v>
      </c>
      <c r="E309" s="676">
        <v>23202</v>
      </c>
      <c r="F309" s="677">
        <v>45306</v>
      </c>
      <c r="G309" s="677">
        <v>45354</v>
      </c>
      <c r="H309" s="678">
        <v>2058422</v>
      </c>
      <c r="I309" s="678">
        <v>166209.67000000001</v>
      </c>
      <c r="J309" s="678">
        <v>199279.74</v>
      </c>
      <c r="K309" s="678">
        <v>15829.98</v>
      </c>
      <c r="L309" s="678">
        <v>381319.39</v>
      </c>
      <c r="M309" s="679">
        <f>IF(COUNTIF($A$4:A309,A309)=1,0,1)</f>
        <v>0</v>
      </c>
      <c r="N309" s="680" t="str">
        <f t="shared" si="165"/>
        <v>Okay</v>
      </c>
      <c r="O309" s="680" t="str">
        <f t="shared" si="166"/>
        <v>TRUE</v>
      </c>
      <c r="P309" s="680" t="b">
        <f t="shared" si="167"/>
        <v>1</v>
      </c>
      <c r="Q309" s="680" t="b">
        <f t="shared" si="76"/>
        <v>1</v>
      </c>
      <c r="R309" s="680" t="b">
        <f t="shared" si="77"/>
        <v>1</v>
      </c>
      <c r="S309" s="681">
        <f t="shared" si="168"/>
        <v>60.558904109589044</v>
      </c>
      <c r="T309" s="682">
        <f t="shared" si="78"/>
        <v>61</v>
      </c>
      <c r="U309" s="682">
        <f t="shared" si="161"/>
        <v>60</v>
      </c>
      <c r="V309" s="682">
        <f t="shared" si="79"/>
        <v>0.82739726027397265</v>
      </c>
      <c r="W309" s="682">
        <f t="shared" si="169"/>
        <v>0</v>
      </c>
      <c r="X309" s="683">
        <f t="shared" si="170"/>
        <v>0</v>
      </c>
      <c r="Y309" s="684">
        <f t="shared" si="123"/>
        <v>1.546E-2</v>
      </c>
      <c r="Z309" s="684">
        <f>IF($D309=$C$1,VLOOKUP($T309,Male_Annuity_Tables,MATCH($W309+2,'Mortality Tables'!$DS$1:$HT$1,0),FALSE),VLOOKUP($T309,Fe_Annuity_Tables,MATCH($W309+2,'Mortality Tables'!$M$1:$DN$1,0),FALSE))</f>
        <v>1</v>
      </c>
      <c r="AA309" s="664"/>
      <c r="AB309" s="685" t="str">
        <f t="shared" si="186"/>
        <v/>
      </c>
      <c r="AC309" s="685" t="str">
        <f t="shared" si="186"/>
        <v/>
      </c>
      <c r="AD309" s="685" t="str">
        <f t="shared" si="186"/>
        <v/>
      </c>
      <c r="AE309" s="685" t="str">
        <f t="shared" si="186"/>
        <v/>
      </c>
      <c r="AF309" s="685" t="str">
        <f t="shared" si="186"/>
        <v/>
      </c>
      <c r="AG309" s="685" t="str">
        <f t="shared" si="186"/>
        <v/>
      </c>
      <c r="AH309" s="685" t="str">
        <f t="shared" si="186"/>
        <v/>
      </c>
      <c r="AI309" s="685" t="str">
        <f t="shared" si="186"/>
        <v/>
      </c>
      <c r="AJ309" s="685" t="str">
        <f t="shared" si="186"/>
        <v/>
      </c>
      <c r="AK309" s="685" t="str">
        <f t="shared" si="186"/>
        <v/>
      </c>
      <c r="AL309" s="685" t="str">
        <f t="shared" si="186"/>
        <v/>
      </c>
      <c r="AM309" s="685" t="str">
        <f t="shared" si="186"/>
        <v/>
      </c>
      <c r="AN309" s="685" t="str">
        <f t="shared" si="186"/>
        <v/>
      </c>
      <c r="AO309" s="685" t="str">
        <f t="shared" si="186"/>
        <v/>
      </c>
      <c r="AP309" s="685" t="str">
        <f t="shared" si="186"/>
        <v/>
      </c>
      <c r="AQ309" s="685" t="str">
        <f t="shared" si="186"/>
        <v/>
      </c>
      <c r="AR309" s="685" t="str">
        <f t="shared" si="185"/>
        <v/>
      </c>
      <c r="AS309" s="685" t="str">
        <f t="shared" si="185"/>
        <v/>
      </c>
      <c r="AT309" s="685" t="str">
        <f t="shared" si="185"/>
        <v/>
      </c>
      <c r="AU309" s="685" t="str">
        <f t="shared" si="185"/>
        <v/>
      </c>
      <c r="AV309" s="685" t="str">
        <f t="shared" si="185"/>
        <v/>
      </c>
      <c r="AW309" s="685" t="str">
        <f t="shared" si="185"/>
        <v/>
      </c>
      <c r="AX309" s="685" t="str">
        <f t="shared" si="185"/>
        <v/>
      </c>
      <c r="AY309" s="685" t="str">
        <f t="shared" si="185"/>
        <v/>
      </c>
      <c r="AZ309" s="685" t="str">
        <f t="shared" si="185"/>
        <v/>
      </c>
      <c r="BA309" s="685" t="str">
        <f t="shared" si="185"/>
        <v/>
      </c>
      <c r="BB309" s="685" t="str">
        <f t="shared" si="185"/>
        <v/>
      </c>
      <c r="BC309" s="685" t="str">
        <f t="shared" si="185"/>
        <v/>
      </c>
      <c r="BD309" s="685" t="str">
        <f t="shared" si="185"/>
        <v/>
      </c>
      <c r="BE309" s="685" t="str">
        <f t="shared" si="185"/>
        <v/>
      </c>
      <c r="BF309" s="685" t="str">
        <f t="shared" si="185"/>
        <v/>
      </c>
      <c r="BG309" s="685" t="str">
        <f t="shared" si="184"/>
        <v/>
      </c>
      <c r="BH309" s="685" t="str">
        <f t="shared" si="184"/>
        <v/>
      </c>
      <c r="BI309" s="685" t="str">
        <f t="shared" si="177"/>
        <v/>
      </c>
      <c r="BJ309" s="685" t="str">
        <f t="shared" si="177"/>
        <v/>
      </c>
      <c r="BK309" s="685" t="str">
        <f t="shared" si="177"/>
        <v/>
      </c>
      <c r="BL309" s="685" t="str">
        <f t="shared" si="177"/>
        <v/>
      </c>
      <c r="BM309" s="685" t="str">
        <f t="shared" si="177"/>
        <v/>
      </c>
      <c r="BN309" s="685" t="str">
        <f t="shared" si="177"/>
        <v/>
      </c>
      <c r="BO309" s="685" t="str">
        <f t="shared" si="180"/>
        <v/>
      </c>
      <c r="BP309" s="685" t="str">
        <f t="shared" si="180"/>
        <v/>
      </c>
      <c r="BQ309" s="685" t="str">
        <f t="shared" si="180"/>
        <v/>
      </c>
      <c r="BR309" s="529"/>
      <c r="BS309" s="685" t="str">
        <f>IFERROR(($L309+AB309*Contr_Rate)*(1+Inv_Return)*IF($D309=$C$1,VLOOKUP($T309,Male_Annuity_Tables,MATCH($BS$3+3,'Mortality Tables'!$N$1:$DN$1,0),FALSE),VLOOKUP($T309,Fe_Annuity_Tables,MATCH(BS$3+3,'Mortality Tables'!$N$1:$DN$1,0),FALSE)),"")</f>
        <v/>
      </c>
      <c r="BT309" s="685" t="str">
        <f>IFERROR(($BS309+AC309*Contr_Rate)*(1+Inv_Return)*IF($D309=$C$1,VLOOKUP($T309,Male_Annuity_Tables,MATCH($BS$3+3,'Mortality Tables'!$N$1:$DN$1,0),FALSE),VLOOKUP($T309,Fe_Annuity_Tables,MATCH(BT$3+3,'Mortality Tables'!$N$1:$DN$1,0),FALSE)),"")</f>
        <v/>
      </c>
      <c r="BU309" s="685" t="str">
        <f>IFERROR((BT309+AD309*Contr_Rate)*(1+Inv_Return)*IF($D309=$C$1,VLOOKUP($T309,Male_Annuity_Tables,MATCH($BS$3+3,'Mortality Tables'!$N$1:$DN$1,0),FALSE),VLOOKUP($T309,Fe_Annuity_Tables,MATCH(BU$3+3,'Mortality Tables'!$N$1:$DN$1,0),FALSE)),"")</f>
        <v/>
      </c>
      <c r="BV309" s="685" t="str">
        <f>IFERROR((BU309+AE309*Contr_Rate)*(1+Inv_Return)*IF($D309=$C$1,VLOOKUP($T309,Male_Annuity_Tables,MATCH($BS$3+3,'Mortality Tables'!$N$1:$DN$1,0),FALSE),VLOOKUP($T309,Fe_Annuity_Tables,MATCH(BV$3+3,'Mortality Tables'!$N$1:$DN$1,0),FALSE)),"")</f>
        <v/>
      </c>
      <c r="BW309" s="685" t="str">
        <f>IFERROR((BV309+AF309*Contr_Rate)*(1+Inv_Return)*IF($D309=$C$1,VLOOKUP($T309,Male_Annuity_Tables,MATCH($BS$3+3,'Mortality Tables'!$N$1:$DN$1,0),FALSE),VLOOKUP($T309,Fe_Annuity_Tables,MATCH(BW$3+3,'Mortality Tables'!$N$1:$DN$1,0),FALSE)),"")</f>
        <v/>
      </c>
      <c r="BX309" s="685" t="str">
        <f>IFERROR((BW309+AG309*Contr_Rate)*(1+Inv_Return)*IF($D309=$C$1,VLOOKUP($T309,Male_Annuity_Tables,MATCH($BS$3+3,'Mortality Tables'!$N$1:$DN$1,0),FALSE),VLOOKUP($T309,Fe_Annuity_Tables,MATCH(BX$3+3,'Mortality Tables'!$N$1:$DN$1,0),FALSE)),"")</f>
        <v/>
      </c>
      <c r="BY309" s="685" t="str">
        <f>IFERROR((BX309+AH309*Contr_Rate)*(1+Inv_Return)*IF($D309=$C$1,VLOOKUP($T309,Male_Annuity_Tables,MATCH($BS$3+3,'Mortality Tables'!$N$1:$DN$1,0),FALSE),VLOOKUP($T309,Fe_Annuity_Tables,MATCH(BY$3+3,'Mortality Tables'!$N$1:$DN$1,0),FALSE)),"")</f>
        <v/>
      </c>
      <c r="BZ309" s="685" t="str">
        <f>IFERROR((BY309+AI309*Contr_Rate)*(1+Inv_Return)*IF($D309=$C$1,VLOOKUP($T309,Male_Annuity_Tables,MATCH($BS$3+3,'Mortality Tables'!$N$1:$DN$1,0),FALSE),VLOOKUP($T309,Fe_Annuity_Tables,MATCH(BZ$3+3,'Mortality Tables'!$N$1:$DN$1,0),FALSE)),"")</f>
        <v/>
      </c>
      <c r="CA309" s="685" t="str">
        <f>IFERROR((BZ309+AJ309*Contr_Rate)*(1+Inv_Return)*IF($D309=$C$1,VLOOKUP($T309,Male_Annuity_Tables,MATCH($BS$3+3,'Mortality Tables'!$N$1:$DN$1,0),FALSE),VLOOKUP($T309,Fe_Annuity_Tables,MATCH(CA$3+3,'Mortality Tables'!$N$1:$DN$1,0),FALSE)),"")</f>
        <v/>
      </c>
      <c r="CB309" s="685" t="str">
        <f>IFERROR((CA309+AK309*Contr_Rate)*(1+Inv_Return)*IF($D309=$C$1,VLOOKUP($T309,Male_Annuity_Tables,MATCH($BS$3+3,'Mortality Tables'!$N$1:$DN$1,0),FALSE),VLOOKUP($T309,Fe_Annuity_Tables,MATCH(CB$3+3,'Mortality Tables'!$N$1:$DN$1,0),FALSE)),"")</f>
        <v/>
      </c>
      <c r="CC309" s="685" t="str">
        <f>IFERROR((CB309+AL309*Contr_Rate)*(1+Inv_Return)*IF($D309=$C$1,VLOOKUP($T309,Male_Annuity_Tables,MATCH($BS$3+3,'Mortality Tables'!$N$1:$DN$1,0),FALSE),VLOOKUP($T309,Fe_Annuity_Tables,MATCH(CC$3+3,'Mortality Tables'!$N$1:$DN$1,0),FALSE)),"")</f>
        <v/>
      </c>
      <c r="CD309" s="685" t="str">
        <f>IFERROR((CC309+AM309*Contr_Rate)*(1+Inv_Return)*IF($D309=$C$1,VLOOKUP($T309,Male_Annuity_Tables,MATCH($BS$3+3,'Mortality Tables'!$N$1:$DN$1,0),FALSE),VLOOKUP($T309,Fe_Annuity_Tables,MATCH(CD$3+3,'Mortality Tables'!$N$1:$DN$1,0),FALSE)),"")</f>
        <v/>
      </c>
      <c r="CE309" s="685" t="str">
        <f>IFERROR((CD309+AN309*Contr_Rate)*(1+Inv_Return)*IF($D309=$C$1,VLOOKUP($T309,Male_Annuity_Tables,MATCH($BS$3+3,'Mortality Tables'!$N$1:$DN$1,0),FALSE),VLOOKUP($T309,Fe_Annuity_Tables,MATCH(CE$3+3,'Mortality Tables'!$N$1:$DN$1,0),FALSE)),"")</f>
        <v/>
      </c>
      <c r="CF309" s="685" t="str">
        <f>IFERROR((CE309+AO309*Contr_Rate)*(1+Inv_Return)*IF($D309=$C$1,VLOOKUP($T309,Male_Annuity_Tables,MATCH($BS$3+3,'Mortality Tables'!$N$1:$DN$1,0),FALSE),VLOOKUP($T309,Fe_Annuity_Tables,MATCH(CF$3+3,'Mortality Tables'!$N$1:$DN$1,0),FALSE)),"")</f>
        <v/>
      </c>
      <c r="CG309" s="685" t="str">
        <f>IFERROR((CF309+AP309*Contr_Rate)*(1+Inv_Return)*IF($D309=$C$1,VLOOKUP($T309,Male_Annuity_Tables,MATCH($BS$3+3,'Mortality Tables'!$N$1:$DN$1,0),FALSE),VLOOKUP($T309,Fe_Annuity_Tables,MATCH(CG$3+3,'Mortality Tables'!$N$1:$DN$1,0),FALSE)),"")</f>
        <v/>
      </c>
      <c r="CH309" s="685" t="str">
        <f>IFERROR((CG309+AQ309*Contr_Rate)*(1+Inv_Return)*IF($D309=$C$1,VLOOKUP($T309,Male_Annuity_Tables,MATCH($BS$3+3,'Mortality Tables'!$N$1:$DN$1,0),FALSE),VLOOKUP($T309,Fe_Annuity_Tables,MATCH(CH$3+3,'Mortality Tables'!$N$1:$DN$1,0),FALSE)),"")</f>
        <v/>
      </c>
      <c r="CI309" s="685" t="str">
        <f>IFERROR((CH309+AR309*Contr_Rate)*(1+Inv_Return)*IF($D309=$C$1,VLOOKUP($T309,Male_Annuity_Tables,MATCH($BS$3+3,'Mortality Tables'!$N$1:$DN$1,0),FALSE),VLOOKUP($T309,Fe_Annuity_Tables,MATCH(CI$3+3,'Mortality Tables'!$N$1:$DN$1,0),FALSE)),"")</f>
        <v/>
      </c>
      <c r="CJ309" s="685" t="str">
        <f>IFERROR((CI309+AS309*Contr_Rate)*(1+Inv_Return)*IF($D309=$C$1,VLOOKUP($T309,Male_Annuity_Tables,MATCH($BS$3+3,'Mortality Tables'!$N$1:$DN$1,0),FALSE),VLOOKUP($T309,Fe_Annuity_Tables,MATCH(CJ$3+3,'Mortality Tables'!$N$1:$DN$1,0),FALSE)),"")</f>
        <v/>
      </c>
      <c r="CK309" s="685" t="str">
        <f>IFERROR((CJ309+AT309*Contr_Rate)*(1+Inv_Return)*IF($D309=$C$1,VLOOKUP($T309,Male_Annuity_Tables,MATCH($BS$3+3,'Mortality Tables'!$N$1:$DN$1,0),FALSE),VLOOKUP($T309,Fe_Annuity_Tables,MATCH(CK$3+3,'Mortality Tables'!$N$1:$DN$1,0),FALSE)),"")</f>
        <v/>
      </c>
      <c r="CL309" s="685" t="str">
        <f>IFERROR((CK309+AU309*Contr_Rate)*(1+Inv_Return)*IF($D309=$C$1,VLOOKUP($T309,Male_Annuity_Tables,MATCH($BS$3+3,'Mortality Tables'!$N$1:$DN$1,0),FALSE),VLOOKUP($T309,Fe_Annuity_Tables,MATCH(CL$3+3,'Mortality Tables'!$N$1:$DN$1,0),FALSE)),"")</f>
        <v/>
      </c>
      <c r="CM309" s="685" t="str">
        <f>IFERROR((CL309+AV309*Contr_Rate)*(1+Inv_Return)*IF($D309=$C$1,VLOOKUP($T309,Male_Annuity_Tables,MATCH($BS$3+3,'Mortality Tables'!$N$1:$DN$1,0),FALSE),VLOOKUP($T309,Fe_Annuity_Tables,MATCH(CM$3+3,'Mortality Tables'!$N$1:$DN$1,0),FALSE)),"")</f>
        <v/>
      </c>
      <c r="CN309" s="685" t="str">
        <f>IFERROR((CM309+AW309*Contr_Rate)*(1+Inv_Return)*IF($D309=$C$1,VLOOKUP($T309,Male_Annuity_Tables,MATCH($BS$3+3,'Mortality Tables'!$N$1:$DN$1,0),FALSE),VLOOKUP($T309,Fe_Annuity_Tables,MATCH(CN$3+3,'Mortality Tables'!$N$1:$DN$1,0),FALSE)),"")</f>
        <v/>
      </c>
      <c r="CO309" s="685" t="str">
        <f>IFERROR((CN309+AX309*Contr_Rate)*(1+Inv_Return)*IF($D309=$C$1,VLOOKUP($T309,Male_Annuity_Tables,MATCH($BS$3+3,'Mortality Tables'!$N$1:$DN$1,0),FALSE),VLOOKUP($T309,Fe_Annuity_Tables,MATCH(CO$3+3,'Mortality Tables'!$N$1:$DN$1,0),FALSE)),"")</f>
        <v/>
      </c>
      <c r="CP309" s="685" t="str">
        <f>IFERROR((CO309+AY309*Contr_Rate)*(1+Inv_Return)*IF($D309=$C$1,VLOOKUP($T309,Male_Annuity_Tables,MATCH($BS$3+3,'Mortality Tables'!$N$1:$DN$1,0),FALSE),VLOOKUP($T309,Fe_Annuity_Tables,MATCH(CP$3+3,'Mortality Tables'!$N$1:$DN$1,0),FALSE)),"")</f>
        <v/>
      </c>
      <c r="CQ309" s="685" t="str">
        <f>IFERROR((CP309+AZ309*Contr_Rate)*(1+Inv_Return)*IF($D309=$C$1,VLOOKUP($T309,Male_Annuity_Tables,MATCH($BS$3+3,'Mortality Tables'!$N$1:$DN$1,0),FALSE),VLOOKUP($T309,Fe_Annuity_Tables,MATCH(CQ$3+3,'Mortality Tables'!$N$1:$DN$1,0),FALSE)),"")</f>
        <v/>
      </c>
      <c r="CR309" s="685" t="str">
        <f>IFERROR((CQ309+BA309*Contr_Rate)*(1+Inv_Return)*IF($D309=$C$1,VLOOKUP($T309,Male_Annuity_Tables,MATCH($BS$3+3,'Mortality Tables'!$N$1:$DN$1,0),FALSE),VLOOKUP($T309,Fe_Annuity_Tables,MATCH(CR$3+3,'Mortality Tables'!$N$1:$DN$1,0),FALSE)),"")</f>
        <v/>
      </c>
      <c r="CS309" s="685" t="str">
        <f>IFERROR((CR309+BB309*Contr_Rate)*(1+Inv_Return)*IF($D309=$C$1,VLOOKUP($T309,Male_Annuity_Tables,MATCH($BS$3+3,'Mortality Tables'!$N$1:$DN$1,0),FALSE),VLOOKUP($T309,Fe_Annuity_Tables,MATCH(CS$3+3,'Mortality Tables'!$N$1:$DN$1,0),FALSE)),"")</f>
        <v/>
      </c>
      <c r="CT309" s="685" t="str">
        <f>IFERROR((CS309+BC309*Contr_Rate)*(1+Inv_Return)*IF($D309=$C$1,VLOOKUP($T309,Male_Annuity_Tables,MATCH($BS$3+3,'Mortality Tables'!$N$1:$DN$1,0),FALSE),VLOOKUP($T309,Fe_Annuity_Tables,MATCH(CT$3+3,'Mortality Tables'!$N$1:$DN$1,0),FALSE)),"")</f>
        <v/>
      </c>
      <c r="CU309" s="685" t="str">
        <f>IFERROR((CT309+BD309*Contr_Rate)*(1+Inv_Return)*IF($D309=$C$1,VLOOKUP($T309,Male_Annuity_Tables,MATCH($BS$3+3,'Mortality Tables'!$N$1:$DN$1,0),FALSE),VLOOKUP($T309,Fe_Annuity_Tables,MATCH(CU$3+3,'Mortality Tables'!$N$1:$DN$1,0),FALSE)),"")</f>
        <v/>
      </c>
      <c r="CV309" s="685" t="str">
        <f>IFERROR((CU309+BE309*Contr_Rate)*(1+Inv_Return)*IF($D309=$C$1,VLOOKUP($T309,Male_Annuity_Tables,MATCH($BS$3+3,'Mortality Tables'!$N$1:$DN$1,0),FALSE),VLOOKUP($T309,Fe_Annuity_Tables,MATCH(CV$3+3,'Mortality Tables'!$N$1:$DN$1,0),FALSE)),"")</f>
        <v/>
      </c>
      <c r="CW309" s="685" t="str">
        <f>IFERROR((CV309+BF309*Contr_Rate)*(1+Inv_Return)*IF($D309=$C$1,VLOOKUP($T309,Male_Annuity_Tables,MATCH($BS$3+3,'Mortality Tables'!$N$1:$DN$1,0),FALSE),VLOOKUP($T309,Fe_Annuity_Tables,MATCH(CW$3+3,'Mortality Tables'!$N$1:$DN$1,0),FALSE)),"")</f>
        <v/>
      </c>
      <c r="CX309" s="685" t="str">
        <f>IFERROR((CW309+BG309*Contr_Rate)*(1+Inv_Return)*IF($D309=$C$1,VLOOKUP($T309,Male_Annuity_Tables,MATCH($BS$3+3,'Mortality Tables'!$N$1:$DN$1,0),FALSE),VLOOKUP($T309,Fe_Annuity_Tables,MATCH(CX$3+3,'Mortality Tables'!$N$1:$DN$1,0),FALSE)),"")</f>
        <v/>
      </c>
      <c r="CY309" s="685" t="str">
        <f>IFERROR((CX309+BH309*Contr_Rate)*(1+Inv_Return)*IF($D309=$C$1,VLOOKUP($T309,Male_Annuity_Tables,MATCH($BS$3+3,'Mortality Tables'!$N$1:$DN$1,0),FALSE),VLOOKUP($T309,Fe_Annuity_Tables,MATCH(CY$3+3,'Mortality Tables'!$N$1:$DN$1,0),FALSE)),"")</f>
        <v/>
      </c>
      <c r="CZ309" s="685" t="str">
        <f>IFERROR((CY309+BI309*Contr_Rate)*(1+Inv_Return)*IF($D309=$C$1,VLOOKUP($T309,Male_Annuity_Tables,MATCH($BS$3+3,'Mortality Tables'!$N$1:$DN$1,0),FALSE),VLOOKUP($T309,Fe_Annuity_Tables,MATCH(CZ$3+3,'Mortality Tables'!$N$1:$DN$1,0),FALSE)),"")</f>
        <v/>
      </c>
      <c r="DA309" s="685" t="str">
        <f>IFERROR((CZ309+BJ309*Contr_Rate)*(1+Inv_Return)*IF($D309=$C$1,VLOOKUP($T309,Male_Annuity_Tables,MATCH($BS$3+3,'Mortality Tables'!$N$1:$DN$1,0),FALSE),VLOOKUP($T309,Fe_Annuity_Tables,MATCH(DA$3+3,'Mortality Tables'!$N$1:$DN$1,0),FALSE)),"")</f>
        <v/>
      </c>
      <c r="DB309" s="685" t="str">
        <f>IFERROR((DA309+BK309*Contr_Rate)*(1+Inv_Return)*IF($D309=$C$1,VLOOKUP($T309,Male_Annuity_Tables,MATCH($BS$3+3,'Mortality Tables'!$N$1:$DN$1,0),FALSE),VLOOKUP($T309,Fe_Annuity_Tables,MATCH(DB$3+3,'Mortality Tables'!$N$1:$DN$1,0),FALSE)),"")</f>
        <v/>
      </c>
      <c r="DC309" s="685" t="str">
        <f>IFERROR((DB309+BL309*Contr_Rate)*(1+Inv_Return)*IF($D309=$C$1,VLOOKUP($T309,Male_Annuity_Tables,MATCH($BS$3+3,'Mortality Tables'!$N$1:$DN$1,0),FALSE),VLOOKUP($T309,Fe_Annuity_Tables,MATCH(DC$3+3,'Mortality Tables'!$N$1:$DN$1,0),FALSE)),"")</f>
        <v/>
      </c>
      <c r="DD309" s="685" t="str">
        <f>IFERROR((DC309+BM309*Contr_Rate)*(1+Inv_Return)*IF($D309=$C$1,VLOOKUP($T309,Male_Annuity_Tables,MATCH($BS$3+3,'Mortality Tables'!$N$1:$DN$1,0),FALSE),VLOOKUP($T309,Fe_Annuity_Tables,MATCH(DD$3+3,'Mortality Tables'!$N$1:$DN$1,0),FALSE)),"")</f>
        <v/>
      </c>
      <c r="DE309" s="685" t="str">
        <f>IFERROR((DD309+BN309*Contr_Rate)*(1+Inv_Return)*IF($D309=$C$1,VLOOKUP($T309,Male_Annuity_Tables,MATCH($BS$3+3,'Mortality Tables'!$N$1:$DN$1,0),FALSE),VLOOKUP($T309,Fe_Annuity_Tables,MATCH(DE$3+3,'Mortality Tables'!$N$1:$DN$1,0),FALSE)),"")</f>
        <v/>
      </c>
      <c r="DF309" s="685" t="str">
        <f>IFERROR((DE309+BO309*Contr_Rate)*(1+Inv_Return)*IF($D309=$C$1,VLOOKUP($T309,Male_Annuity_Tables,MATCH($BS$3+3,'Mortality Tables'!$N$1:$DN$1,0),FALSE),VLOOKUP($T309,Fe_Annuity_Tables,MATCH(DF$3+3,'Mortality Tables'!$N$1:$DN$1,0),FALSE)),"")</f>
        <v/>
      </c>
      <c r="DG309" s="685" t="str">
        <f>IFERROR((DF309+BP309*Contr_Rate)*(1+Inv_Return)*IF($D309=$C$1,VLOOKUP($T309,Male_Annuity_Tables,MATCH($BS$3+3,'Mortality Tables'!$N$1:$DN$1,0),FALSE),VLOOKUP($T309,Fe_Annuity_Tables,MATCH(DG$3+3,'Mortality Tables'!$N$1:$DN$1,0),FALSE)),"")</f>
        <v/>
      </c>
      <c r="DH309" s="685" t="str">
        <f>IFERROR((DG309+BQ309*Contr_Rate)*(1+Inv_Return)*IF($D309=$C$1,VLOOKUP($T309,Male_Annuity_Tables,MATCH($BS$3+3,'Mortality Tables'!$N$1:$DN$1,0),FALSE),VLOOKUP($T309,Fe_Annuity_Tables,MATCH(DH$3+3,'Mortality Tables'!$N$1:$DN$1,0),FALSE)),"")</f>
        <v/>
      </c>
      <c r="DJ309" s="686">
        <f t="shared" si="171"/>
        <v>0</v>
      </c>
      <c r="DK309" s="680">
        <f t="shared" si="60"/>
        <v>8.0909277508679907</v>
      </c>
      <c r="DL309" s="686">
        <f t="shared" si="172"/>
        <v>0</v>
      </c>
      <c r="DM309" s="686">
        <f t="shared" si="132"/>
        <v>0</v>
      </c>
      <c r="DN309" s="687" t="str">
        <f t="shared" si="173"/>
        <v/>
      </c>
      <c r="DP309" s="688" t="str">
        <f t="shared" si="174"/>
        <v/>
      </c>
      <c r="DQ309" s="688" t="str">
        <f t="shared" si="175"/>
        <v/>
      </c>
      <c r="DR309" s="688" t="str">
        <f t="shared" si="176"/>
        <v/>
      </c>
    </row>
    <row r="310" spans="1:122" s="657" customFormat="1" ht="14.5">
      <c r="A310" s="675" t="s">
        <v>1688</v>
      </c>
      <c r="B310" s="675" t="s">
        <v>1689</v>
      </c>
      <c r="C310" s="675" t="s">
        <v>115</v>
      </c>
      <c r="D310" s="675" t="s">
        <v>61</v>
      </c>
      <c r="E310" s="676">
        <v>27429</v>
      </c>
      <c r="F310" s="677">
        <v>39274</v>
      </c>
      <c r="G310" s="677">
        <v>42804</v>
      </c>
      <c r="H310" s="678">
        <v>2791182</v>
      </c>
      <c r="I310" s="678">
        <v>144244.97</v>
      </c>
      <c r="J310" s="678">
        <v>222985.42</v>
      </c>
      <c r="K310" s="678">
        <v>7190.43</v>
      </c>
      <c r="L310" s="678">
        <v>374420.82</v>
      </c>
      <c r="M310" s="679">
        <f>IF(COUNTIF($A$4:A310,A310)=1,0,1)</f>
        <v>0</v>
      </c>
      <c r="N310" s="680" t="str">
        <f t="shared" si="165"/>
        <v>Okay</v>
      </c>
      <c r="O310" s="680" t="str">
        <f t="shared" si="166"/>
        <v>TRUE</v>
      </c>
      <c r="P310" s="680" t="b">
        <f t="shared" si="167"/>
        <v>1</v>
      </c>
      <c r="Q310" s="680" t="b">
        <f t="shared" si="76"/>
        <v>1</v>
      </c>
      <c r="R310" s="680" t="b">
        <f t="shared" si="77"/>
        <v>1</v>
      </c>
      <c r="S310" s="681">
        <f t="shared" si="168"/>
        <v>32.452054794520549</v>
      </c>
      <c r="T310" s="682">
        <f t="shared" si="78"/>
        <v>49</v>
      </c>
      <c r="U310" s="682">
        <f t="shared" si="161"/>
        <v>42</v>
      </c>
      <c r="V310" s="682">
        <f t="shared" si="79"/>
        <v>7.8136986301369866</v>
      </c>
      <c r="W310" s="682">
        <f t="shared" si="169"/>
        <v>11</v>
      </c>
      <c r="X310" s="683">
        <f t="shared" si="170"/>
        <v>4118629.02</v>
      </c>
      <c r="Y310" s="684">
        <f t="shared" si="123"/>
        <v>5.0000000000000001E-3</v>
      </c>
      <c r="Z310" s="684">
        <f>IF($D310=$C$1,VLOOKUP($T310,Male_Annuity_Tables,MATCH($W310+2,'Mortality Tables'!$DS$1:$HT$1,0),FALSE),VLOOKUP($T310,Fe_Annuity_Tables,MATCH($W310+2,'Mortality Tables'!$M$1:$DN$1,0),FALSE))</f>
        <v>0.35435655706081948</v>
      </c>
      <c r="AA310" s="664"/>
      <c r="AB310" s="685">
        <f t="shared" si="186"/>
        <v>2933392.7228999999</v>
      </c>
      <c r="AC310" s="685">
        <f t="shared" si="186"/>
        <v>3082849.0821317551</v>
      </c>
      <c r="AD310" s="685">
        <f t="shared" si="186"/>
        <v>3239920.2428663685</v>
      </c>
      <c r="AE310" s="685">
        <f t="shared" si="186"/>
        <v>3404994.1792404098</v>
      </c>
      <c r="AF310" s="685">
        <f t="shared" si="186"/>
        <v>3578478.6326727085</v>
      </c>
      <c r="AG310" s="685">
        <f t="shared" si="186"/>
        <v>3760802.1190073835</v>
      </c>
      <c r="AH310" s="685">
        <f t="shared" si="186"/>
        <v>3952414.9869708098</v>
      </c>
      <c r="AI310" s="685">
        <f t="shared" si="186"/>
        <v>4153790.5305569726</v>
      </c>
      <c r="AJ310" s="685">
        <f t="shared" si="186"/>
        <v>4365426.1580888508</v>
      </c>
      <c r="AK310" s="685">
        <f t="shared" si="186"/>
        <v>4587844.6208434775</v>
      </c>
      <c r="AL310" s="685">
        <f t="shared" si="186"/>
        <v>4821595.3042754531</v>
      </c>
      <c r="AM310" s="685" t="str">
        <f t="shared" si="186"/>
        <v/>
      </c>
      <c r="AN310" s="685" t="str">
        <f t="shared" si="186"/>
        <v/>
      </c>
      <c r="AO310" s="685" t="str">
        <f t="shared" si="186"/>
        <v/>
      </c>
      <c r="AP310" s="685" t="str">
        <f t="shared" si="186"/>
        <v/>
      </c>
      <c r="AQ310" s="685" t="str">
        <f t="shared" si="186"/>
        <v/>
      </c>
      <c r="AR310" s="685" t="str">
        <f t="shared" si="185"/>
        <v/>
      </c>
      <c r="AS310" s="685" t="str">
        <f t="shared" si="185"/>
        <v/>
      </c>
      <c r="AT310" s="685" t="str">
        <f t="shared" si="185"/>
        <v/>
      </c>
      <c r="AU310" s="685" t="str">
        <f t="shared" si="185"/>
        <v/>
      </c>
      <c r="AV310" s="685" t="str">
        <f t="shared" si="185"/>
        <v/>
      </c>
      <c r="AW310" s="685" t="str">
        <f t="shared" si="185"/>
        <v/>
      </c>
      <c r="AX310" s="685" t="str">
        <f t="shared" si="185"/>
        <v/>
      </c>
      <c r="AY310" s="685" t="str">
        <f t="shared" si="185"/>
        <v/>
      </c>
      <c r="AZ310" s="685" t="str">
        <f t="shared" si="185"/>
        <v/>
      </c>
      <c r="BA310" s="685" t="str">
        <f t="shared" si="185"/>
        <v/>
      </c>
      <c r="BB310" s="685" t="str">
        <f t="shared" si="185"/>
        <v/>
      </c>
      <c r="BC310" s="685" t="str">
        <f t="shared" si="185"/>
        <v/>
      </c>
      <c r="BD310" s="685" t="str">
        <f t="shared" si="185"/>
        <v/>
      </c>
      <c r="BE310" s="685" t="str">
        <f t="shared" si="185"/>
        <v/>
      </c>
      <c r="BF310" s="685" t="str">
        <f t="shared" si="185"/>
        <v/>
      </c>
      <c r="BG310" s="685" t="str">
        <f t="shared" si="184"/>
        <v/>
      </c>
      <c r="BH310" s="685" t="str">
        <f t="shared" si="184"/>
        <v/>
      </c>
      <c r="BI310" s="685" t="str">
        <f t="shared" si="177"/>
        <v/>
      </c>
      <c r="BJ310" s="685" t="str">
        <f t="shared" si="177"/>
        <v/>
      </c>
      <c r="BK310" s="685" t="str">
        <f t="shared" si="177"/>
        <v/>
      </c>
      <c r="BL310" s="685" t="str">
        <f t="shared" si="177"/>
        <v/>
      </c>
      <c r="BM310" s="685" t="str">
        <f t="shared" si="177"/>
        <v/>
      </c>
      <c r="BN310" s="685" t="str">
        <f t="shared" si="177"/>
        <v/>
      </c>
      <c r="BO310" s="685" t="str">
        <f t="shared" si="180"/>
        <v/>
      </c>
      <c r="BP310" s="685" t="str">
        <f t="shared" si="180"/>
        <v/>
      </c>
      <c r="BQ310" s="685" t="str">
        <f t="shared" si="180"/>
        <v/>
      </c>
      <c r="BR310" s="529"/>
      <c r="BS310" s="685">
        <f>IFERROR(($L310+AB310*Contr_Rate)*(1+Inv_Return)*IF($D310=$C$1,VLOOKUP($T310,Male_Annuity_Tables,MATCH($BS$3+3,'Mortality Tables'!$N$1:$DN$1,0),FALSE),VLOOKUP($T310,Fe_Annuity_Tables,MATCH(BS$3+3,'Mortality Tables'!$N$1:$DN$1,0),FALSE)),"")</f>
        <v>1090270.4875204056</v>
      </c>
      <c r="BT310" s="685">
        <f>IFERROR(($BS310+AC310*Contr_Rate)*(1+Inv_Return)*IF($D310=$C$1,VLOOKUP($T310,Male_Annuity_Tables,MATCH($BS$3+3,'Mortality Tables'!$N$1:$DN$1,0),FALSE),VLOOKUP($T310,Fe_Annuity_Tables,MATCH(BT$3+3,'Mortality Tables'!$N$1:$DN$1,0),FALSE)),"")</f>
        <v>1751406.1532401228</v>
      </c>
      <c r="BU310" s="685">
        <f>IFERROR((BT310+AD310*Contr_Rate)*(1+Inv_Return)*IF($D310=$C$1,VLOOKUP($T310,Male_Annuity_Tables,MATCH($BS$3+3,'Mortality Tables'!$N$1:$DN$1,0),FALSE),VLOOKUP($T310,Fe_Annuity_Tables,MATCH(BU$3+3,'Mortality Tables'!$N$1:$DN$1,0),FALSE)),"")</f>
        <v>2366973.7044795738</v>
      </c>
      <c r="BV310" s="685">
        <f>IFERROR((BU310+AE310*Contr_Rate)*(1+Inv_Return)*IF($D310=$C$1,VLOOKUP($T310,Male_Annuity_Tables,MATCH($BS$3+3,'Mortality Tables'!$N$1:$DN$1,0),FALSE),VLOOKUP($T310,Fe_Annuity_Tables,MATCH(BV$3+3,'Mortality Tables'!$N$1:$DN$1,0),FALSE)),"")</f>
        <v>2945023.2680095243</v>
      </c>
      <c r="BW310" s="685">
        <f>IFERROR((BV310+AF310*Contr_Rate)*(1+Inv_Return)*IF($D310=$C$1,VLOOKUP($T310,Male_Annuity_Tables,MATCH($BS$3+3,'Mortality Tables'!$N$1:$DN$1,0),FALSE),VLOOKUP($T310,Fe_Annuity_Tables,MATCH(BW$3+3,'Mortality Tables'!$N$1:$DN$1,0),FALSE)),"")</f>
        <v>3492657.7661314141</v>
      </c>
      <c r="BX310" s="685">
        <f>IFERROR((BW310+AG310*Contr_Rate)*(1+Inv_Return)*IF($D310=$C$1,VLOOKUP($T310,Male_Annuity_Tables,MATCH($BS$3+3,'Mortality Tables'!$N$1:$DN$1,0),FALSE),VLOOKUP($T310,Fe_Annuity_Tables,MATCH(BX$3+3,'Mortality Tables'!$N$1:$DN$1,0),FALSE)),"")</f>
        <v>4016162.2938528117</v>
      </c>
      <c r="BY310" s="685">
        <f>IFERROR((BX310+AH310*Contr_Rate)*(1+Inv_Return)*IF($D310=$C$1,VLOOKUP($T310,Male_Annuity_Tables,MATCH($BS$3+3,'Mortality Tables'!$N$1:$DN$1,0),FALSE),VLOOKUP($T310,Fe_Annuity_Tables,MATCH(BY$3+3,'Mortality Tables'!$N$1:$DN$1,0),FALSE)),"")</f>
        <v>4521116.8404772338</v>
      </c>
      <c r="BZ310" s="685">
        <f>IFERROR((BY310+AI310*Contr_Rate)*(1+Inv_Return)*IF($D310=$C$1,VLOOKUP($T310,Male_Annuity_Tables,MATCH($BS$3+3,'Mortality Tables'!$N$1:$DN$1,0),FALSE),VLOOKUP($T310,Fe_Annuity_Tables,MATCH(BZ$3+3,'Mortality Tables'!$N$1:$DN$1,0),FALSE)),"")</f>
        <v>5012494.5493829306</v>
      </c>
      <c r="CA310" s="685">
        <f>IFERROR((BZ310+AJ310*Contr_Rate)*(1+Inv_Return)*IF($D310=$C$1,VLOOKUP($T310,Male_Annuity_Tables,MATCH($BS$3+3,'Mortality Tables'!$N$1:$DN$1,0),FALSE),VLOOKUP($T310,Fe_Annuity_Tables,MATCH(CA$3+3,'Mortality Tables'!$N$1:$DN$1,0),FALSE)),"")</f>
        <v>5494747.4233827973</v>
      </c>
      <c r="CB310" s="685">
        <f>IFERROR((CA310+AK310*Contr_Rate)*(1+Inv_Return)*IF($D310=$C$1,VLOOKUP($T310,Male_Annuity_Tables,MATCH($BS$3+3,'Mortality Tables'!$N$1:$DN$1,0),FALSE),VLOOKUP($T310,Fe_Annuity_Tables,MATCH(CB$3+3,'Mortality Tables'!$N$1:$DN$1,0),FALSE)),"")</f>
        <v>5971881.1341904365</v>
      </c>
      <c r="CC310" s="685">
        <f>IFERROR((CB310+AL310*Contr_Rate)*(1+Inv_Return)*IF($D310=$C$1,VLOOKUP($T310,Male_Annuity_Tables,MATCH($BS$3+3,'Mortality Tables'!$N$1:$DN$1,0),FALSE),VLOOKUP($T310,Fe_Annuity_Tables,MATCH(CC$3+3,'Mortality Tables'!$N$1:$DN$1,0),FALSE)),"")</f>
        <v>6447520.3782578055</v>
      </c>
      <c r="CD310" s="685" t="str">
        <f>IFERROR((CC310+AM310*Contr_Rate)*(1+Inv_Return)*IF($D310=$C$1,VLOOKUP($T310,Male_Annuity_Tables,MATCH($BS$3+3,'Mortality Tables'!$N$1:$DN$1,0),FALSE),VLOOKUP($T310,Fe_Annuity_Tables,MATCH(CD$3+3,'Mortality Tables'!$N$1:$DN$1,0),FALSE)),"")</f>
        <v/>
      </c>
      <c r="CE310" s="685" t="str">
        <f>IFERROR((CD310+AN310*Contr_Rate)*(1+Inv_Return)*IF($D310=$C$1,VLOOKUP($T310,Male_Annuity_Tables,MATCH($BS$3+3,'Mortality Tables'!$N$1:$DN$1,0),FALSE),VLOOKUP($T310,Fe_Annuity_Tables,MATCH(CE$3+3,'Mortality Tables'!$N$1:$DN$1,0),FALSE)),"")</f>
        <v/>
      </c>
      <c r="CF310" s="685" t="str">
        <f>IFERROR((CE310+AO310*Contr_Rate)*(1+Inv_Return)*IF($D310=$C$1,VLOOKUP($T310,Male_Annuity_Tables,MATCH($BS$3+3,'Mortality Tables'!$N$1:$DN$1,0),FALSE),VLOOKUP($T310,Fe_Annuity_Tables,MATCH(CF$3+3,'Mortality Tables'!$N$1:$DN$1,0),FALSE)),"")</f>
        <v/>
      </c>
      <c r="CG310" s="685" t="str">
        <f>IFERROR((CF310+AP310*Contr_Rate)*(1+Inv_Return)*IF($D310=$C$1,VLOOKUP($T310,Male_Annuity_Tables,MATCH($BS$3+3,'Mortality Tables'!$N$1:$DN$1,0),FALSE),VLOOKUP($T310,Fe_Annuity_Tables,MATCH(CG$3+3,'Mortality Tables'!$N$1:$DN$1,0),FALSE)),"")</f>
        <v/>
      </c>
      <c r="CH310" s="685" t="str">
        <f>IFERROR((CG310+AQ310*Contr_Rate)*(1+Inv_Return)*IF($D310=$C$1,VLOOKUP($T310,Male_Annuity_Tables,MATCH($BS$3+3,'Mortality Tables'!$N$1:$DN$1,0),FALSE),VLOOKUP($T310,Fe_Annuity_Tables,MATCH(CH$3+3,'Mortality Tables'!$N$1:$DN$1,0),FALSE)),"")</f>
        <v/>
      </c>
      <c r="CI310" s="685" t="str">
        <f>IFERROR((CH310+AR310*Contr_Rate)*(1+Inv_Return)*IF($D310=$C$1,VLOOKUP($T310,Male_Annuity_Tables,MATCH($BS$3+3,'Mortality Tables'!$N$1:$DN$1,0),FALSE),VLOOKUP($T310,Fe_Annuity_Tables,MATCH(CI$3+3,'Mortality Tables'!$N$1:$DN$1,0),FALSE)),"")</f>
        <v/>
      </c>
      <c r="CJ310" s="685" t="str">
        <f>IFERROR((CI310+AS310*Contr_Rate)*(1+Inv_Return)*IF($D310=$C$1,VLOOKUP($T310,Male_Annuity_Tables,MATCH($BS$3+3,'Mortality Tables'!$N$1:$DN$1,0),FALSE),VLOOKUP($T310,Fe_Annuity_Tables,MATCH(CJ$3+3,'Mortality Tables'!$N$1:$DN$1,0),FALSE)),"")</f>
        <v/>
      </c>
      <c r="CK310" s="685" t="str">
        <f>IFERROR((CJ310+AT310*Contr_Rate)*(1+Inv_Return)*IF($D310=$C$1,VLOOKUP($T310,Male_Annuity_Tables,MATCH($BS$3+3,'Mortality Tables'!$N$1:$DN$1,0),FALSE),VLOOKUP($T310,Fe_Annuity_Tables,MATCH(CK$3+3,'Mortality Tables'!$N$1:$DN$1,0),FALSE)),"")</f>
        <v/>
      </c>
      <c r="CL310" s="685" t="str">
        <f>IFERROR((CK310+AU310*Contr_Rate)*(1+Inv_Return)*IF($D310=$C$1,VLOOKUP($T310,Male_Annuity_Tables,MATCH($BS$3+3,'Mortality Tables'!$N$1:$DN$1,0),FALSE),VLOOKUP($T310,Fe_Annuity_Tables,MATCH(CL$3+3,'Mortality Tables'!$N$1:$DN$1,0),FALSE)),"")</f>
        <v/>
      </c>
      <c r="CM310" s="685" t="str">
        <f>IFERROR((CL310+AV310*Contr_Rate)*(1+Inv_Return)*IF($D310=$C$1,VLOOKUP($T310,Male_Annuity_Tables,MATCH($BS$3+3,'Mortality Tables'!$N$1:$DN$1,0),FALSE),VLOOKUP($T310,Fe_Annuity_Tables,MATCH(CM$3+3,'Mortality Tables'!$N$1:$DN$1,0),FALSE)),"")</f>
        <v/>
      </c>
      <c r="CN310" s="685" t="str">
        <f>IFERROR((CM310+AW310*Contr_Rate)*(1+Inv_Return)*IF($D310=$C$1,VLOOKUP($T310,Male_Annuity_Tables,MATCH($BS$3+3,'Mortality Tables'!$N$1:$DN$1,0),FALSE),VLOOKUP($T310,Fe_Annuity_Tables,MATCH(CN$3+3,'Mortality Tables'!$N$1:$DN$1,0),FALSE)),"")</f>
        <v/>
      </c>
      <c r="CO310" s="685" t="str">
        <f>IFERROR((CN310+AX310*Contr_Rate)*(1+Inv_Return)*IF($D310=$C$1,VLOOKUP($T310,Male_Annuity_Tables,MATCH($BS$3+3,'Mortality Tables'!$N$1:$DN$1,0),FALSE),VLOOKUP($T310,Fe_Annuity_Tables,MATCH(CO$3+3,'Mortality Tables'!$N$1:$DN$1,0),FALSE)),"")</f>
        <v/>
      </c>
      <c r="CP310" s="685" t="str">
        <f>IFERROR((CO310+AY310*Contr_Rate)*(1+Inv_Return)*IF($D310=$C$1,VLOOKUP($T310,Male_Annuity_Tables,MATCH($BS$3+3,'Mortality Tables'!$N$1:$DN$1,0),FALSE),VLOOKUP($T310,Fe_Annuity_Tables,MATCH(CP$3+3,'Mortality Tables'!$N$1:$DN$1,0),FALSE)),"")</f>
        <v/>
      </c>
      <c r="CQ310" s="685" t="str">
        <f>IFERROR((CP310+AZ310*Contr_Rate)*(1+Inv_Return)*IF($D310=$C$1,VLOOKUP($T310,Male_Annuity_Tables,MATCH($BS$3+3,'Mortality Tables'!$N$1:$DN$1,0),FALSE),VLOOKUP($T310,Fe_Annuity_Tables,MATCH(CQ$3+3,'Mortality Tables'!$N$1:$DN$1,0),FALSE)),"")</f>
        <v/>
      </c>
      <c r="CR310" s="685" t="str">
        <f>IFERROR((CQ310+BA310*Contr_Rate)*(1+Inv_Return)*IF($D310=$C$1,VLOOKUP($T310,Male_Annuity_Tables,MATCH($BS$3+3,'Mortality Tables'!$N$1:$DN$1,0),FALSE),VLOOKUP($T310,Fe_Annuity_Tables,MATCH(CR$3+3,'Mortality Tables'!$N$1:$DN$1,0),FALSE)),"")</f>
        <v/>
      </c>
      <c r="CS310" s="685" t="str">
        <f>IFERROR((CR310+BB310*Contr_Rate)*(1+Inv_Return)*IF($D310=$C$1,VLOOKUP($T310,Male_Annuity_Tables,MATCH($BS$3+3,'Mortality Tables'!$N$1:$DN$1,0),FALSE),VLOOKUP($T310,Fe_Annuity_Tables,MATCH(CS$3+3,'Mortality Tables'!$N$1:$DN$1,0),FALSE)),"")</f>
        <v/>
      </c>
      <c r="CT310" s="685" t="str">
        <f>IFERROR((CS310+BC310*Contr_Rate)*(1+Inv_Return)*IF($D310=$C$1,VLOOKUP($T310,Male_Annuity_Tables,MATCH($BS$3+3,'Mortality Tables'!$N$1:$DN$1,0),FALSE),VLOOKUP($T310,Fe_Annuity_Tables,MATCH(CT$3+3,'Mortality Tables'!$N$1:$DN$1,0),FALSE)),"")</f>
        <v/>
      </c>
      <c r="CU310" s="685" t="str">
        <f>IFERROR((CT310+BD310*Contr_Rate)*(1+Inv_Return)*IF($D310=$C$1,VLOOKUP($T310,Male_Annuity_Tables,MATCH($BS$3+3,'Mortality Tables'!$N$1:$DN$1,0),FALSE),VLOOKUP($T310,Fe_Annuity_Tables,MATCH(CU$3+3,'Mortality Tables'!$N$1:$DN$1,0),FALSE)),"")</f>
        <v/>
      </c>
      <c r="CV310" s="685" t="str">
        <f>IFERROR((CU310+BE310*Contr_Rate)*(1+Inv_Return)*IF($D310=$C$1,VLOOKUP($T310,Male_Annuity_Tables,MATCH($BS$3+3,'Mortality Tables'!$N$1:$DN$1,0),FALSE),VLOOKUP($T310,Fe_Annuity_Tables,MATCH(CV$3+3,'Mortality Tables'!$N$1:$DN$1,0),FALSE)),"")</f>
        <v/>
      </c>
      <c r="CW310" s="685" t="str">
        <f>IFERROR((CV310+BF310*Contr_Rate)*(1+Inv_Return)*IF($D310=$C$1,VLOOKUP($T310,Male_Annuity_Tables,MATCH($BS$3+3,'Mortality Tables'!$N$1:$DN$1,0),FALSE),VLOOKUP($T310,Fe_Annuity_Tables,MATCH(CW$3+3,'Mortality Tables'!$N$1:$DN$1,0),FALSE)),"")</f>
        <v/>
      </c>
      <c r="CX310" s="685" t="str">
        <f>IFERROR((CW310+BG310*Contr_Rate)*(1+Inv_Return)*IF($D310=$C$1,VLOOKUP($T310,Male_Annuity_Tables,MATCH($BS$3+3,'Mortality Tables'!$N$1:$DN$1,0),FALSE),VLOOKUP($T310,Fe_Annuity_Tables,MATCH(CX$3+3,'Mortality Tables'!$N$1:$DN$1,0),FALSE)),"")</f>
        <v/>
      </c>
      <c r="CY310" s="685" t="str">
        <f>IFERROR((CX310+BH310*Contr_Rate)*(1+Inv_Return)*IF($D310=$C$1,VLOOKUP($T310,Male_Annuity_Tables,MATCH($BS$3+3,'Mortality Tables'!$N$1:$DN$1,0),FALSE),VLOOKUP($T310,Fe_Annuity_Tables,MATCH(CY$3+3,'Mortality Tables'!$N$1:$DN$1,0),FALSE)),"")</f>
        <v/>
      </c>
      <c r="CZ310" s="685" t="str">
        <f>IFERROR((CY310+BI310*Contr_Rate)*(1+Inv_Return)*IF($D310=$C$1,VLOOKUP($T310,Male_Annuity_Tables,MATCH($BS$3+3,'Mortality Tables'!$N$1:$DN$1,0),FALSE),VLOOKUP($T310,Fe_Annuity_Tables,MATCH(CZ$3+3,'Mortality Tables'!$N$1:$DN$1,0),FALSE)),"")</f>
        <v/>
      </c>
      <c r="DA310" s="685" t="str">
        <f>IFERROR((CZ310+BJ310*Contr_Rate)*(1+Inv_Return)*IF($D310=$C$1,VLOOKUP($T310,Male_Annuity_Tables,MATCH($BS$3+3,'Mortality Tables'!$N$1:$DN$1,0),FALSE),VLOOKUP($T310,Fe_Annuity_Tables,MATCH(DA$3+3,'Mortality Tables'!$N$1:$DN$1,0),FALSE)),"")</f>
        <v/>
      </c>
      <c r="DB310" s="685" t="str">
        <f>IFERROR((DA310+BK310*Contr_Rate)*(1+Inv_Return)*IF($D310=$C$1,VLOOKUP($T310,Male_Annuity_Tables,MATCH($BS$3+3,'Mortality Tables'!$N$1:$DN$1,0),FALSE),VLOOKUP($T310,Fe_Annuity_Tables,MATCH(DB$3+3,'Mortality Tables'!$N$1:$DN$1,0),FALSE)),"")</f>
        <v/>
      </c>
      <c r="DC310" s="685" t="str">
        <f>IFERROR((DB310+BL310*Contr_Rate)*(1+Inv_Return)*IF($D310=$C$1,VLOOKUP($T310,Male_Annuity_Tables,MATCH($BS$3+3,'Mortality Tables'!$N$1:$DN$1,0),FALSE),VLOOKUP($T310,Fe_Annuity_Tables,MATCH(DC$3+3,'Mortality Tables'!$N$1:$DN$1,0),FALSE)),"")</f>
        <v/>
      </c>
      <c r="DD310" s="685" t="str">
        <f>IFERROR((DC310+BM310*Contr_Rate)*(1+Inv_Return)*IF($D310=$C$1,VLOOKUP($T310,Male_Annuity_Tables,MATCH($BS$3+3,'Mortality Tables'!$N$1:$DN$1,0),FALSE),VLOOKUP($T310,Fe_Annuity_Tables,MATCH(DD$3+3,'Mortality Tables'!$N$1:$DN$1,0),FALSE)),"")</f>
        <v/>
      </c>
      <c r="DE310" s="685" t="str">
        <f>IFERROR((DD310+BN310*Contr_Rate)*(1+Inv_Return)*IF($D310=$C$1,VLOOKUP($T310,Male_Annuity_Tables,MATCH($BS$3+3,'Mortality Tables'!$N$1:$DN$1,0),FALSE),VLOOKUP($T310,Fe_Annuity_Tables,MATCH(DE$3+3,'Mortality Tables'!$N$1:$DN$1,0),FALSE)),"")</f>
        <v/>
      </c>
      <c r="DF310" s="685" t="str">
        <f>IFERROR((DE310+BO310*Contr_Rate)*(1+Inv_Return)*IF($D310=$C$1,VLOOKUP($T310,Male_Annuity_Tables,MATCH($BS$3+3,'Mortality Tables'!$N$1:$DN$1,0),FALSE),VLOOKUP($T310,Fe_Annuity_Tables,MATCH(DF$3+3,'Mortality Tables'!$N$1:$DN$1,0),FALSE)),"")</f>
        <v/>
      </c>
      <c r="DG310" s="685" t="str">
        <f>IFERROR((DF310+BP310*Contr_Rate)*(1+Inv_Return)*IF($D310=$C$1,VLOOKUP($T310,Male_Annuity_Tables,MATCH($BS$3+3,'Mortality Tables'!$N$1:$DN$1,0),FALSE),VLOOKUP($T310,Fe_Annuity_Tables,MATCH(DG$3+3,'Mortality Tables'!$N$1:$DN$1,0),FALSE)),"")</f>
        <v/>
      </c>
      <c r="DH310" s="685" t="str">
        <f>IFERROR((DG310+BQ310*Contr_Rate)*(1+Inv_Return)*IF($D310=$C$1,VLOOKUP($T310,Male_Annuity_Tables,MATCH($BS$3+3,'Mortality Tables'!$N$1:$DN$1,0),FALSE),VLOOKUP($T310,Fe_Annuity_Tables,MATCH(DH$3+3,'Mortality Tables'!$N$1:$DN$1,0),FALSE)),"")</f>
        <v/>
      </c>
      <c r="DJ310" s="686">
        <f t="shared" si="171"/>
        <v>6447520.3782578055</v>
      </c>
      <c r="DK310" s="680">
        <f t="shared" si="60"/>
        <v>8.0909277508679907</v>
      </c>
      <c r="DL310" s="686">
        <f t="shared" si="172"/>
        <v>533911.41120612517</v>
      </c>
      <c r="DM310" s="686">
        <f t="shared" si="132"/>
        <v>4821595.3042754531</v>
      </c>
      <c r="DN310" s="687">
        <f t="shared" si="173"/>
        <v>0.11073335224395335</v>
      </c>
      <c r="DP310" s="688">
        <f t="shared" si="174"/>
        <v>168174.22270002257</v>
      </c>
      <c r="DQ310" s="688">
        <f t="shared" si="175"/>
        <v>183762.78781641339</v>
      </c>
      <c r="DR310" s="688">
        <f t="shared" si="176"/>
        <v>249479.02845214709</v>
      </c>
    </row>
    <row r="311" spans="1:122" s="657" customFormat="1" ht="14.5">
      <c r="A311" s="675" t="s">
        <v>1690</v>
      </c>
      <c r="B311" s="675" t="s">
        <v>1691</v>
      </c>
      <c r="C311" s="675" t="s">
        <v>115</v>
      </c>
      <c r="D311" s="675" t="s">
        <v>60</v>
      </c>
      <c r="E311" s="676">
        <v>28941</v>
      </c>
      <c r="F311" s="677">
        <v>38384</v>
      </c>
      <c r="G311" s="677">
        <v>39939</v>
      </c>
      <c r="H311" s="678">
        <v>2141143</v>
      </c>
      <c r="I311" s="678">
        <v>132144.85</v>
      </c>
      <c r="J311" s="678">
        <v>130317.37</v>
      </c>
      <c r="K311" s="678">
        <v>7539.98</v>
      </c>
      <c r="L311" s="678">
        <v>270002.19999999995</v>
      </c>
      <c r="M311" s="679">
        <f>IF(COUNTIF($A$4:A311,A311)=1,0,1)</f>
        <v>0</v>
      </c>
      <c r="N311" s="680" t="str">
        <f t="shared" si="165"/>
        <v>Okay</v>
      </c>
      <c r="O311" s="680" t="str">
        <f t="shared" si="166"/>
        <v>TRUE</v>
      </c>
      <c r="P311" s="680" t="b">
        <f t="shared" si="167"/>
        <v>1</v>
      </c>
      <c r="Q311" s="680" t="b">
        <f t="shared" si="76"/>
        <v>1</v>
      </c>
      <c r="R311" s="680" t="b">
        <f t="shared" si="77"/>
        <v>1</v>
      </c>
      <c r="S311" s="681">
        <f t="shared" si="168"/>
        <v>25.87123287671233</v>
      </c>
      <c r="T311" s="682">
        <f t="shared" si="78"/>
        <v>45</v>
      </c>
      <c r="U311" s="682">
        <f t="shared" si="161"/>
        <v>30</v>
      </c>
      <c r="V311" s="682">
        <f t="shared" si="79"/>
        <v>15.663013698630136</v>
      </c>
      <c r="W311" s="682">
        <f t="shared" si="169"/>
        <v>15</v>
      </c>
      <c r="X311" s="683">
        <f t="shared" si="170"/>
        <v>4050032.9999999991</v>
      </c>
      <c r="Y311" s="684">
        <f t="shared" si="123"/>
        <v>2.6099999999999999E-3</v>
      </c>
      <c r="Z311" s="684">
        <f>IF($D311=$C$1,VLOOKUP($T311,Male_Annuity_Tables,MATCH($W311+2,'Mortality Tables'!$DS$1:$HT$1,0),FALSE),VLOOKUP($T311,Fe_Annuity_Tables,MATCH($W311+2,'Mortality Tables'!$M$1:$DN$1,0),FALSE))</f>
        <v>0.18896812676127156</v>
      </c>
      <c r="AA311" s="664"/>
      <c r="AB311" s="685">
        <f t="shared" si="186"/>
        <v>2250234.2358500003</v>
      </c>
      <c r="AC311" s="685">
        <f t="shared" si="186"/>
        <v>2364883.6701665577</v>
      </c>
      <c r="AD311" s="685">
        <f t="shared" si="186"/>
        <v>2485374.4931615437</v>
      </c>
      <c r="AE311" s="685">
        <f t="shared" si="186"/>
        <v>2612004.3235881245</v>
      </c>
      <c r="AF311" s="685">
        <f t="shared" si="186"/>
        <v>2745085.9438749393</v>
      </c>
      <c r="AG311" s="685">
        <f t="shared" si="186"/>
        <v>2884948.0727153681</v>
      </c>
      <c r="AH311" s="685">
        <f t="shared" si="186"/>
        <v>3031936.1770202159</v>
      </c>
      <c r="AI311" s="685">
        <f t="shared" si="186"/>
        <v>3186413.3252393962</v>
      </c>
      <c r="AJ311" s="685">
        <f t="shared" si="186"/>
        <v>3348761.0841603437</v>
      </c>
      <c r="AK311" s="685">
        <f t="shared" si="186"/>
        <v>3519380.4613983133</v>
      </c>
      <c r="AL311" s="685">
        <f t="shared" si="186"/>
        <v>3698692.8959065573</v>
      </c>
      <c r="AM311" s="685">
        <f t="shared" si="186"/>
        <v>3887141.2989529963</v>
      </c>
      <c r="AN311" s="685">
        <f t="shared" si="186"/>
        <v>4085191.1481346511</v>
      </c>
      <c r="AO311" s="685">
        <f t="shared" si="186"/>
        <v>4293331.6371321129</v>
      </c>
      <c r="AP311" s="685">
        <f t="shared" si="186"/>
        <v>4512076.8840439944</v>
      </c>
      <c r="AQ311" s="685" t="str">
        <f t="shared" si="186"/>
        <v/>
      </c>
      <c r="AR311" s="685" t="str">
        <f t="shared" si="185"/>
        <v/>
      </c>
      <c r="AS311" s="685" t="str">
        <f t="shared" si="185"/>
        <v/>
      </c>
      <c r="AT311" s="685" t="str">
        <f t="shared" si="185"/>
        <v/>
      </c>
      <c r="AU311" s="685" t="str">
        <f t="shared" si="185"/>
        <v/>
      </c>
      <c r="AV311" s="685" t="str">
        <f t="shared" si="185"/>
        <v/>
      </c>
      <c r="AW311" s="685" t="str">
        <f t="shared" si="185"/>
        <v/>
      </c>
      <c r="AX311" s="685" t="str">
        <f t="shared" si="185"/>
        <v/>
      </c>
      <c r="AY311" s="685" t="str">
        <f t="shared" si="185"/>
        <v/>
      </c>
      <c r="AZ311" s="685" t="str">
        <f t="shared" si="185"/>
        <v/>
      </c>
      <c r="BA311" s="685" t="str">
        <f t="shared" si="185"/>
        <v/>
      </c>
      <c r="BB311" s="685" t="str">
        <f t="shared" si="185"/>
        <v/>
      </c>
      <c r="BC311" s="685" t="str">
        <f t="shared" si="185"/>
        <v/>
      </c>
      <c r="BD311" s="685" t="str">
        <f t="shared" si="185"/>
        <v/>
      </c>
      <c r="BE311" s="685" t="str">
        <f t="shared" si="185"/>
        <v/>
      </c>
      <c r="BF311" s="685" t="str">
        <f t="shared" si="185"/>
        <v/>
      </c>
      <c r="BG311" s="685" t="str">
        <f t="shared" si="184"/>
        <v/>
      </c>
      <c r="BH311" s="685" t="str">
        <f t="shared" si="184"/>
        <v/>
      </c>
      <c r="BI311" s="685" t="str">
        <f t="shared" si="177"/>
        <v/>
      </c>
      <c r="BJ311" s="685" t="str">
        <f t="shared" si="177"/>
        <v/>
      </c>
      <c r="BK311" s="685" t="str">
        <f t="shared" si="177"/>
        <v/>
      </c>
      <c r="BL311" s="685" t="str">
        <f t="shared" si="177"/>
        <v/>
      </c>
      <c r="BM311" s="685" t="str">
        <f t="shared" si="177"/>
        <v/>
      </c>
      <c r="BN311" s="685" t="str">
        <f t="shared" si="177"/>
        <v/>
      </c>
      <c r="BO311" s="685" t="str">
        <f t="shared" si="180"/>
        <v/>
      </c>
      <c r="BP311" s="685" t="str">
        <f t="shared" si="180"/>
        <v/>
      </c>
      <c r="BQ311" s="685" t="str">
        <f t="shared" si="180"/>
        <v/>
      </c>
      <c r="BR311" s="529"/>
      <c r="BS311" s="685">
        <f>IFERROR(($L311+AB311*Contr_Rate)*(1+Inv_Return)*IF($D311=$C$1,VLOOKUP($T311,Male_Annuity_Tables,MATCH($BS$3+3,'Mortality Tables'!$N$1:$DN$1,0),FALSE),VLOOKUP($T311,Fe_Annuity_Tables,MATCH(BS$3+3,'Mortality Tables'!$N$1:$DN$1,0),FALSE)),"")</f>
        <v>823364.00306547142</v>
      </c>
      <c r="BT311" s="685">
        <f>IFERROR(($BS311+AC311*Contr_Rate)*(1+Inv_Return)*IF($D311=$C$1,VLOOKUP($T311,Male_Annuity_Tables,MATCH($BS$3+3,'Mortality Tables'!$N$1:$DN$1,0),FALSE),VLOOKUP($T311,Fe_Annuity_Tables,MATCH(BT$3+3,'Mortality Tables'!$N$1:$DN$1,0),FALSE)),"")</f>
        <v>1131935.5420829118</v>
      </c>
      <c r="BU311" s="685">
        <f>IFERROR((BT311+AD311*Contr_Rate)*(1+Inv_Return)*IF($D311=$C$1,VLOOKUP($T311,Male_Annuity_Tables,MATCH($BS$3+3,'Mortality Tables'!$N$1:$DN$1,0),FALSE),VLOOKUP($T311,Fe_Annuity_Tables,MATCH(BU$3+3,'Mortality Tables'!$N$1:$DN$1,0),FALSE)),"")</f>
        <v>1174963.4417464039</v>
      </c>
      <c r="BV311" s="685">
        <f>IFERROR((BU311+AE311*Contr_Rate)*(1+Inv_Return)*IF($D311=$C$1,VLOOKUP($T311,Male_Annuity_Tables,MATCH($BS$3+3,'Mortality Tables'!$N$1:$DN$1,0),FALSE),VLOOKUP($T311,Fe_Annuity_Tables,MATCH(BV$3+3,'Mortality Tables'!$N$1:$DN$1,0),FALSE)),"")</f>
        <v>1038438.5194248186</v>
      </c>
      <c r="BW311" s="685">
        <f>IFERROR((BV311+AF311*Contr_Rate)*(1+Inv_Return)*IF($D311=$C$1,VLOOKUP($T311,Male_Annuity_Tables,MATCH($BS$3+3,'Mortality Tables'!$N$1:$DN$1,0),FALSE),VLOOKUP($T311,Fe_Annuity_Tables,MATCH(BW$3+3,'Mortality Tables'!$N$1:$DN$1,0),FALSE)),"")</f>
        <v>836217.31016822951</v>
      </c>
      <c r="BX311" s="685">
        <f>IFERROR((BW311+AG311*Contr_Rate)*(1+Inv_Return)*IF($D311=$C$1,VLOOKUP($T311,Male_Annuity_Tables,MATCH($BS$3+3,'Mortality Tables'!$N$1:$DN$1,0),FALSE),VLOOKUP($T311,Fe_Annuity_Tables,MATCH(BX$3+3,'Mortality Tables'!$N$1:$DN$1,0),FALSE)),"")</f>
        <v>685232.14559898002</v>
      </c>
      <c r="BY311" s="685">
        <f>IFERROR((BX311+AH311*Contr_Rate)*(1+Inv_Return)*IF($D311=$C$1,VLOOKUP($T311,Male_Annuity_Tables,MATCH($BS$3+3,'Mortality Tables'!$N$1:$DN$1,0),FALSE),VLOOKUP($T311,Fe_Annuity_Tables,MATCH(BY$3+3,'Mortality Tables'!$N$1:$DN$1,0),FALSE)),"")</f>
        <v>575630.90098503977</v>
      </c>
      <c r="BZ311" s="685">
        <f>IFERROR((BY311+AI311*Contr_Rate)*(1+Inv_Return)*IF($D311=$C$1,VLOOKUP($T311,Male_Annuity_Tables,MATCH($BS$3+3,'Mortality Tables'!$N$1:$DN$1,0),FALSE),VLOOKUP($T311,Fe_Annuity_Tables,MATCH(BZ$3+3,'Mortality Tables'!$N$1:$DN$1,0),FALSE)),"")</f>
        <v>495344.54558405699</v>
      </c>
      <c r="CA311" s="685">
        <f>IFERROR((BZ311+AJ311*Contr_Rate)*(1+Inv_Return)*IF($D311=$C$1,VLOOKUP($T311,Male_Annuity_Tables,MATCH($BS$3+3,'Mortality Tables'!$N$1:$DN$1,0),FALSE),VLOOKUP($T311,Fe_Annuity_Tables,MATCH(CA$3+3,'Mortality Tables'!$N$1:$DN$1,0),FALSE)),"")</f>
        <v>434556.25674939464</v>
      </c>
      <c r="CB311" s="685">
        <f>IFERROR((CA311+AK311*Contr_Rate)*(1+Inv_Return)*IF($D311=$C$1,VLOOKUP($T311,Male_Annuity_Tables,MATCH($BS$3+3,'Mortality Tables'!$N$1:$DN$1,0),FALSE),VLOOKUP($T311,Fe_Annuity_Tables,MATCH(CB$3+3,'Mortality Tables'!$N$1:$DN$1,0),FALSE)),"")</f>
        <v>386615.05209282693</v>
      </c>
      <c r="CC311" s="685">
        <f>IFERROR((CB311+AL311*Contr_Rate)*(1+Inv_Return)*IF($D311=$C$1,VLOOKUP($T311,Male_Annuity_Tables,MATCH($BS$3+3,'Mortality Tables'!$N$1:$DN$1,0),FALSE),VLOOKUP($T311,Fe_Annuity_Tables,MATCH(CC$3+3,'Mortality Tables'!$N$1:$DN$1,0),FALSE)),"")</f>
        <v>366687.52776716196</v>
      </c>
      <c r="CD311" s="685">
        <f>IFERROR((CC311+AM311*Contr_Rate)*(1+Inv_Return)*IF($D311=$C$1,VLOOKUP($T311,Male_Annuity_Tables,MATCH($BS$3+3,'Mortality Tables'!$N$1:$DN$1,0),FALSE),VLOOKUP($T311,Fe_Annuity_Tables,MATCH(CD$3+3,'Mortality Tables'!$N$1:$DN$1,0),FALSE)),"")</f>
        <v>354734.79792174156</v>
      </c>
      <c r="CE311" s="685">
        <f>IFERROR((CD311+AN311*Contr_Rate)*(1+Inv_Return)*IF($D311=$C$1,VLOOKUP($T311,Male_Annuity_Tables,MATCH($BS$3+3,'Mortality Tables'!$N$1:$DN$1,0),FALSE),VLOOKUP($T311,Fe_Annuity_Tables,MATCH(CE$3+3,'Mortality Tables'!$N$1:$DN$1,0),FALSE)),"")</f>
        <v>345164.05924329837</v>
      </c>
      <c r="CF311" s="685">
        <f>IFERROR((CE311+AO311*Contr_Rate)*(1+Inv_Return)*IF($D311=$C$1,VLOOKUP($T311,Male_Annuity_Tables,MATCH($BS$3+3,'Mortality Tables'!$N$1:$DN$1,0),FALSE),VLOOKUP($T311,Fe_Annuity_Tables,MATCH(CF$3+3,'Mortality Tables'!$N$1:$DN$1,0),FALSE)),"")</f>
        <v>336460.32453696901</v>
      </c>
      <c r="CG311" s="685">
        <f>IFERROR((CF311+AP311*Contr_Rate)*(1+Inv_Return)*IF($D311=$C$1,VLOOKUP($T311,Male_Annuity_Tables,MATCH($BS$3+3,'Mortality Tables'!$N$1:$DN$1,0),FALSE),VLOOKUP($T311,Fe_Annuity_Tables,MATCH(CG$3+3,'Mortality Tables'!$N$1:$DN$1,0),FALSE)),"")</f>
        <v>328200.71243184019</v>
      </c>
      <c r="CH311" s="685" t="str">
        <f>IFERROR((CG311+AQ311*Contr_Rate)*(1+Inv_Return)*IF($D311=$C$1,VLOOKUP($T311,Male_Annuity_Tables,MATCH($BS$3+3,'Mortality Tables'!$N$1:$DN$1,0),FALSE),VLOOKUP($T311,Fe_Annuity_Tables,MATCH(CH$3+3,'Mortality Tables'!$N$1:$DN$1,0),FALSE)),"")</f>
        <v/>
      </c>
      <c r="CI311" s="685" t="str">
        <f>IFERROR((CH311+AR311*Contr_Rate)*(1+Inv_Return)*IF($D311=$C$1,VLOOKUP($T311,Male_Annuity_Tables,MATCH($BS$3+3,'Mortality Tables'!$N$1:$DN$1,0),FALSE),VLOOKUP($T311,Fe_Annuity_Tables,MATCH(CI$3+3,'Mortality Tables'!$N$1:$DN$1,0),FALSE)),"")</f>
        <v/>
      </c>
      <c r="CJ311" s="685" t="str">
        <f>IFERROR((CI311+AS311*Contr_Rate)*(1+Inv_Return)*IF($D311=$C$1,VLOOKUP($T311,Male_Annuity_Tables,MATCH($BS$3+3,'Mortality Tables'!$N$1:$DN$1,0),FALSE),VLOOKUP($T311,Fe_Annuity_Tables,MATCH(CJ$3+3,'Mortality Tables'!$N$1:$DN$1,0),FALSE)),"")</f>
        <v/>
      </c>
      <c r="CK311" s="685" t="str">
        <f>IFERROR((CJ311+AT311*Contr_Rate)*(1+Inv_Return)*IF($D311=$C$1,VLOOKUP($T311,Male_Annuity_Tables,MATCH($BS$3+3,'Mortality Tables'!$N$1:$DN$1,0),FALSE),VLOOKUP($T311,Fe_Annuity_Tables,MATCH(CK$3+3,'Mortality Tables'!$N$1:$DN$1,0),FALSE)),"")</f>
        <v/>
      </c>
      <c r="CL311" s="685" t="str">
        <f>IFERROR((CK311+AU311*Contr_Rate)*(1+Inv_Return)*IF($D311=$C$1,VLOOKUP($T311,Male_Annuity_Tables,MATCH($BS$3+3,'Mortality Tables'!$N$1:$DN$1,0),FALSE),VLOOKUP($T311,Fe_Annuity_Tables,MATCH(CL$3+3,'Mortality Tables'!$N$1:$DN$1,0),FALSE)),"")</f>
        <v/>
      </c>
      <c r="CM311" s="685" t="str">
        <f>IFERROR((CL311+AV311*Contr_Rate)*(1+Inv_Return)*IF($D311=$C$1,VLOOKUP($T311,Male_Annuity_Tables,MATCH($BS$3+3,'Mortality Tables'!$N$1:$DN$1,0),FALSE),VLOOKUP($T311,Fe_Annuity_Tables,MATCH(CM$3+3,'Mortality Tables'!$N$1:$DN$1,0),FALSE)),"")</f>
        <v/>
      </c>
      <c r="CN311" s="685" t="str">
        <f>IFERROR((CM311+AW311*Contr_Rate)*(1+Inv_Return)*IF($D311=$C$1,VLOOKUP($T311,Male_Annuity_Tables,MATCH($BS$3+3,'Mortality Tables'!$N$1:$DN$1,0),FALSE),VLOOKUP($T311,Fe_Annuity_Tables,MATCH(CN$3+3,'Mortality Tables'!$N$1:$DN$1,0),FALSE)),"")</f>
        <v/>
      </c>
      <c r="CO311" s="685" t="str">
        <f>IFERROR((CN311+AX311*Contr_Rate)*(1+Inv_Return)*IF($D311=$C$1,VLOOKUP($T311,Male_Annuity_Tables,MATCH($BS$3+3,'Mortality Tables'!$N$1:$DN$1,0),FALSE),VLOOKUP($T311,Fe_Annuity_Tables,MATCH(CO$3+3,'Mortality Tables'!$N$1:$DN$1,0),FALSE)),"")</f>
        <v/>
      </c>
      <c r="CP311" s="685" t="str">
        <f>IFERROR((CO311+AY311*Contr_Rate)*(1+Inv_Return)*IF($D311=$C$1,VLOOKUP($T311,Male_Annuity_Tables,MATCH($BS$3+3,'Mortality Tables'!$N$1:$DN$1,0),FALSE),VLOOKUP($T311,Fe_Annuity_Tables,MATCH(CP$3+3,'Mortality Tables'!$N$1:$DN$1,0),FALSE)),"")</f>
        <v/>
      </c>
      <c r="CQ311" s="685" t="str">
        <f>IFERROR((CP311+AZ311*Contr_Rate)*(1+Inv_Return)*IF($D311=$C$1,VLOOKUP($T311,Male_Annuity_Tables,MATCH($BS$3+3,'Mortality Tables'!$N$1:$DN$1,0),FALSE),VLOOKUP($T311,Fe_Annuity_Tables,MATCH(CQ$3+3,'Mortality Tables'!$N$1:$DN$1,0),FALSE)),"")</f>
        <v/>
      </c>
      <c r="CR311" s="685" t="str">
        <f>IFERROR((CQ311+BA311*Contr_Rate)*(1+Inv_Return)*IF($D311=$C$1,VLOOKUP($T311,Male_Annuity_Tables,MATCH($BS$3+3,'Mortality Tables'!$N$1:$DN$1,0),FALSE),VLOOKUP($T311,Fe_Annuity_Tables,MATCH(CR$3+3,'Mortality Tables'!$N$1:$DN$1,0),FALSE)),"")</f>
        <v/>
      </c>
      <c r="CS311" s="685" t="str">
        <f>IFERROR((CR311+BB311*Contr_Rate)*(1+Inv_Return)*IF($D311=$C$1,VLOOKUP($T311,Male_Annuity_Tables,MATCH($BS$3+3,'Mortality Tables'!$N$1:$DN$1,0),FALSE),VLOOKUP($T311,Fe_Annuity_Tables,MATCH(CS$3+3,'Mortality Tables'!$N$1:$DN$1,0),FALSE)),"")</f>
        <v/>
      </c>
      <c r="CT311" s="685" t="str">
        <f>IFERROR((CS311+BC311*Contr_Rate)*(1+Inv_Return)*IF($D311=$C$1,VLOOKUP($T311,Male_Annuity_Tables,MATCH($BS$3+3,'Mortality Tables'!$N$1:$DN$1,0),FALSE),VLOOKUP($T311,Fe_Annuity_Tables,MATCH(CT$3+3,'Mortality Tables'!$N$1:$DN$1,0),FALSE)),"")</f>
        <v/>
      </c>
      <c r="CU311" s="685" t="str">
        <f>IFERROR((CT311+BD311*Contr_Rate)*(1+Inv_Return)*IF($D311=$C$1,VLOOKUP($T311,Male_Annuity_Tables,MATCH($BS$3+3,'Mortality Tables'!$N$1:$DN$1,0),FALSE),VLOOKUP($T311,Fe_Annuity_Tables,MATCH(CU$3+3,'Mortality Tables'!$N$1:$DN$1,0),FALSE)),"")</f>
        <v/>
      </c>
      <c r="CV311" s="685" t="str">
        <f>IFERROR((CU311+BE311*Contr_Rate)*(1+Inv_Return)*IF($D311=$C$1,VLOOKUP($T311,Male_Annuity_Tables,MATCH($BS$3+3,'Mortality Tables'!$N$1:$DN$1,0),FALSE),VLOOKUP($T311,Fe_Annuity_Tables,MATCH(CV$3+3,'Mortality Tables'!$N$1:$DN$1,0),FALSE)),"")</f>
        <v/>
      </c>
      <c r="CW311" s="685" t="str">
        <f>IFERROR((CV311+BF311*Contr_Rate)*(1+Inv_Return)*IF($D311=$C$1,VLOOKUP($T311,Male_Annuity_Tables,MATCH($BS$3+3,'Mortality Tables'!$N$1:$DN$1,0),FALSE),VLOOKUP($T311,Fe_Annuity_Tables,MATCH(CW$3+3,'Mortality Tables'!$N$1:$DN$1,0),FALSE)),"")</f>
        <v/>
      </c>
      <c r="CX311" s="685" t="str">
        <f>IFERROR((CW311+BG311*Contr_Rate)*(1+Inv_Return)*IF($D311=$C$1,VLOOKUP($T311,Male_Annuity_Tables,MATCH($BS$3+3,'Mortality Tables'!$N$1:$DN$1,0),FALSE),VLOOKUP($T311,Fe_Annuity_Tables,MATCH(CX$3+3,'Mortality Tables'!$N$1:$DN$1,0),FALSE)),"")</f>
        <v/>
      </c>
      <c r="CY311" s="685" t="str">
        <f>IFERROR((CX311+BH311*Contr_Rate)*(1+Inv_Return)*IF($D311=$C$1,VLOOKUP($T311,Male_Annuity_Tables,MATCH($BS$3+3,'Mortality Tables'!$N$1:$DN$1,0),FALSE),VLOOKUP($T311,Fe_Annuity_Tables,MATCH(CY$3+3,'Mortality Tables'!$N$1:$DN$1,0),FALSE)),"")</f>
        <v/>
      </c>
      <c r="CZ311" s="685" t="str">
        <f>IFERROR((CY311+BI311*Contr_Rate)*(1+Inv_Return)*IF($D311=$C$1,VLOOKUP($T311,Male_Annuity_Tables,MATCH($BS$3+3,'Mortality Tables'!$N$1:$DN$1,0),FALSE),VLOOKUP($T311,Fe_Annuity_Tables,MATCH(CZ$3+3,'Mortality Tables'!$N$1:$DN$1,0),FALSE)),"")</f>
        <v/>
      </c>
      <c r="DA311" s="685" t="str">
        <f>IFERROR((CZ311+BJ311*Contr_Rate)*(1+Inv_Return)*IF($D311=$C$1,VLOOKUP($T311,Male_Annuity_Tables,MATCH($BS$3+3,'Mortality Tables'!$N$1:$DN$1,0),FALSE),VLOOKUP($T311,Fe_Annuity_Tables,MATCH(DA$3+3,'Mortality Tables'!$N$1:$DN$1,0),FALSE)),"")</f>
        <v/>
      </c>
      <c r="DB311" s="685" t="str">
        <f>IFERROR((DA311+BK311*Contr_Rate)*(1+Inv_Return)*IF($D311=$C$1,VLOOKUP($T311,Male_Annuity_Tables,MATCH($BS$3+3,'Mortality Tables'!$N$1:$DN$1,0),FALSE),VLOOKUP($T311,Fe_Annuity_Tables,MATCH(DB$3+3,'Mortality Tables'!$N$1:$DN$1,0),FALSE)),"")</f>
        <v/>
      </c>
      <c r="DC311" s="685" t="str">
        <f>IFERROR((DB311+BL311*Contr_Rate)*(1+Inv_Return)*IF($D311=$C$1,VLOOKUP($T311,Male_Annuity_Tables,MATCH($BS$3+3,'Mortality Tables'!$N$1:$DN$1,0),FALSE),VLOOKUP($T311,Fe_Annuity_Tables,MATCH(DC$3+3,'Mortality Tables'!$N$1:$DN$1,0),FALSE)),"")</f>
        <v/>
      </c>
      <c r="DD311" s="685" t="str">
        <f>IFERROR((DC311+BM311*Contr_Rate)*(1+Inv_Return)*IF($D311=$C$1,VLOOKUP($T311,Male_Annuity_Tables,MATCH($BS$3+3,'Mortality Tables'!$N$1:$DN$1,0),FALSE),VLOOKUP($T311,Fe_Annuity_Tables,MATCH(DD$3+3,'Mortality Tables'!$N$1:$DN$1,0),FALSE)),"")</f>
        <v/>
      </c>
      <c r="DE311" s="685" t="str">
        <f>IFERROR((DD311+BN311*Contr_Rate)*(1+Inv_Return)*IF($D311=$C$1,VLOOKUP($T311,Male_Annuity_Tables,MATCH($BS$3+3,'Mortality Tables'!$N$1:$DN$1,0),FALSE),VLOOKUP($T311,Fe_Annuity_Tables,MATCH(DE$3+3,'Mortality Tables'!$N$1:$DN$1,0),FALSE)),"")</f>
        <v/>
      </c>
      <c r="DF311" s="685" t="str">
        <f>IFERROR((DE311+BO311*Contr_Rate)*(1+Inv_Return)*IF($D311=$C$1,VLOOKUP($T311,Male_Annuity_Tables,MATCH($BS$3+3,'Mortality Tables'!$N$1:$DN$1,0),FALSE),VLOOKUP($T311,Fe_Annuity_Tables,MATCH(DF$3+3,'Mortality Tables'!$N$1:$DN$1,0),FALSE)),"")</f>
        <v/>
      </c>
      <c r="DG311" s="685" t="str">
        <f>IFERROR((DF311+BP311*Contr_Rate)*(1+Inv_Return)*IF($D311=$C$1,VLOOKUP($T311,Male_Annuity_Tables,MATCH($BS$3+3,'Mortality Tables'!$N$1:$DN$1,0),FALSE),VLOOKUP($T311,Fe_Annuity_Tables,MATCH(DG$3+3,'Mortality Tables'!$N$1:$DN$1,0),FALSE)),"")</f>
        <v/>
      </c>
      <c r="DH311" s="685" t="str">
        <f>IFERROR((DG311+BQ311*Contr_Rate)*(1+Inv_Return)*IF($D311=$C$1,VLOOKUP($T311,Male_Annuity_Tables,MATCH($BS$3+3,'Mortality Tables'!$N$1:$DN$1,0),FALSE),VLOOKUP($T311,Fe_Annuity_Tables,MATCH(DH$3+3,'Mortality Tables'!$N$1:$DN$1,0),FALSE)),"")</f>
        <v/>
      </c>
      <c r="DJ311" s="686">
        <f t="shared" si="171"/>
        <v>1174963.4417464039</v>
      </c>
      <c r="DK311" s="680">
        <f t="shared" si="60"/>
        <v>8.8017766057058875</v>
      </c>
      <c r="DL311" s="686">
        <f t="shared" si="172"/>
        <v>89439.387209595792</v>
      </c>
      <c r="DM311" s="686">
        <f t="shared" si="132"/>
        <v>4512076.8840439944</v>
      </c>
      <c r="DN311" s="687">
        <f t="shared" si="173"/>
        <v>1.9822221453246788E-2</v>
      </c>
      <c r="DP311" s="688">
        <f t="shared" si="174"/>
        <v>125331.23350062147</v>
      </c>
      <c r="DQ311" s="688">
        <f t="shared" si="175"/>
        <v>172301.53031254772</v>
      </c>
      <c r="DR311" s="688">
        <f t="shared" si="176"/>
        <v>178851.17265747499</v>
      </c>
    </row>
    <row r="312" spans="1:122" s="657" customFormat="1" ht="14.5">
      <c r="A312" s="675" t="s">
        <v>1692</v>
      </c>
      <c r="B312" s="675" t="s">
        <v>1693</v>
      </c>
      <c r="C312" s="675" t="s">
        <v>541</v>
      </c>
      <c r="D312" s="675" t="s">
        <v>61</v>
      </c>
      <c r="E312" s="676">
        <v>26016</v>
      </c>
      <c r="F312" s="677">
        <v>42328</v>
      </c>
      <c r="G312" s="677">
        <v>43286</v>
      </c>
      <c r="H312" s="678">
        <v>2716381</v>
      </c>
      <c r="I312" s="678">
        <v>179132.25</v>
      </c>
      <c r="J312" s="678">
        <v>217027.66</v>
      </c>
      <c r="K312" s="678">
        <v>19429.93</v>
      </c>
      <c r="L312" s="678">
        <v>415589.84</v>
      </c>
      <c r="M312" s="679">
        <f>IF(COUNTIF($A$4:A312,A312)=1,0,1)</f>
        <v>0</v>
      </c>
      <c r="N312" s="680" t="str">
        <f t="shared" si="165"/>
        <v>Okay</v>
      </c>
      <c r="O312" s="680" t="str">
        <f t="shared" si="166"/>
        <v>TRUE</v>
      </c>
      <c r="P312" s="680" t="b">
        <f t="shared" si="167"/>
        <v>1</v>
      </c>
      <c r="Q312" s="680" t="b">
        <f t="shared" si="76"/>
        <v>1</v>
      </c>
      <c r="R312" s="680" t="b">
        <f t="shared" si="77"/>
        <v>1</v>
      </c>
      <c r="S312" s="681">
        <f t="shared" si="168"/>
        <v>44.69041095890411</v>
      </c>
      <c r="T312" s="682">
        <f t="shared" si="78"/>
        <v>53</v>
      </c>
      <c r="U312" s="682">
        <f t="shared" si="161"/>
        <v>47</v>
      </c>
      <c r="V312" s="682">
        <f t="shared" si="79"/>
        <v>6.493150684931507</v>
      </c>
      <c r="W312" s="682">
        <f t="shared" si="169"/>
        <v>7</v>
      </c>
      <c r="X312" s="683">
        <f t="shared" si="170"/>
        <v>2909128.8800000004</v>
      </c>
      <c r="Y312" s="684">
        <f t="shared" si="123"/>
        <v>7.2399999999999999E-3</v>
      </c>
      <c r="Z312" s="684">
        <f>IF($D312=$C$1,VLOOKUP($T312,Male_Annuity_Tables,MATCH($W312+2,'Mortality Tables'!$DS$1:$HT$1,0),FALSE),VLOOKUP($T312,Fe_Annuity_Tables,MATCH($W312+2,'Mortality Tables'!$M$1:$DN$1,0),FALSE))</f>
        <v>0.5852455749188441</v>
      </c>
      <c r="AA312" s="664"/>
      <c r="AB312" s="685">
        <f t="shared" si="186"/>
        <v>2854780.6119500003</v>
      </c>
      <c r="AC312" s="685">
        <f t="shared" si="186"/>
        <v>3000231.6841288526</v>
      </c>
      <c r="AD312" s="685">
        <f t="shared" si="186"/>
        <v>3153093.4884352181</v>
      </c>
      <c r="AE312" s="685">
        <f t="shared" si="186"/>
        <v>3313743.6016709921</v>
      </c>
      <c r="AF312" s="685">
        <f t="shared" si="186"/>
        <v>3482578.8381761294</v>
      </c>
      <c r="AG312" s="685">
        <f t="shared" si="186"/>
        <v>3660016.2299812036</v>
      </c>
      <c r="AH312" s="685">
        <f t="shared" si="186"/>
        <v>3846494.0568987457</v>
      </c>
      <c r="AI312" s="685" t="str">
        <f t="shared" si="186"/>
        <v/>
      </c>
      <c r="AJ312" s="685" t="str">
        <f t="shared" si="186"/>
        <v/>
      </c>
      <c r="AK312" s="685" t="str">
        <f t="shared" si="186"/>
        <v/>
      </c>
      <c r="AL312" s="685" t="str">
        <f t="shared" si="186"/>
        <v/>
      </c>
      <c r="AM312" s="685" t="str">
        <f t="shared" si="186"/>
        <v/>
      </c>
      <c r="AN312" s="685" t="str">
        <f t="shared" si="186"/>
        <v/>
      </c>
      <c r="AO312" s="685" t="str">
        <f t="shared" si="186"/>
        <v/>
      </c>
      <c r="AP312" s="685" t="str">
        <f t="shared" si="186"/>
        <v/>
      </c>
      <c r="AQ312" s="685" t="str">
        <f t="shared" si="186"/>
        <v/>
      </c>
      <c r="AR312" s="685" t="str">
        <f t="shared" si="185"/>
        <v/>
      </c>
      <c r="AS312" s="685" t="str">
        <f t="shared" si="185"/>
        <v/>
      </c>
      <c r="AT312" s="685" t="str">
        <f t="shared" si="185"/>
        <v/>
      </c>
      <c r="AU312" s="685" t="str">
        <f t="shared" si="185"/>
        <v/>
      </c>
      <c r="AV312" s="685" t="str">
        <f t="shared" si="185"/>
        <v/>
      </c>
      <c r="AW312" s="685" t="str">
        <f t="shared" si="185"/>
        <v/>
      </c>
      <c r="AX312" s="685" t="str">
        <f t="shared" si="185"/>
        <v/>
      </c>
      <c r="AY312" s="685" t="str">
        <f t="shared" si="185"/>
        <v/>
      </c>
      <c r="AZ312" s="685" t="str">
        <f t="shared" si="185"/>
        <v/>
      </c>
      <c r="BA312" s="685" t="str">
        <f t="shared" si="185"/>
        <v/>
      </c>
      <c r="BB312" s="685" t="str">
        <f t="shared" si="185"/>
        <v/>
      </c>
      <c r="BC312" s="685" t="str">
        <f t="shared" si="185"/>
        <v/>
      </c>
      <c r="BD312" s="685" t="str">
        <f t="shared" si="185"/>
        <v/>
      </c>
      <c r="BE312" s="685" t="str">
        <f t="shared" si="185"/>
        <v/>
      </c>
      <c r="BF312" s="685" t="str">
        <f t="shared" si="185"/>
        <v/>
      </c>
      <c r="BG312" s="685" t="str">
        <f t="shared" si="184"/>
        <v/>
      </c>
      <c r="BH312" s="685" t="str">
        <f t="shared" si="184"/>
        <v/>
      </c>
      <c r="BI312" s="685" t="str">
        <f t="shared" si="177"/>
        <v/>
      </c>
      <c r="BJ312" s="685" t="str">
        <f t="shared" si="177"/>
        <v/>
      </c>
      <c r="BK312" s="685" t="str">
        <f t="shared" si="177"/>
        <v/>
      </c>
      <c r="BL312" s="685" t="str">
        <f t="shared" si="177"/>
        <v/>
      </c>
      <c r="BM312" s="685" t="str">
        <f t="shared" si="177"/>
        <v/>
      </c>
      <c r="BN312" s="685" t="str">
        <f t="shared" si="177"/>
        <v/>
      </c>
      <c r="BO312" s="685" t="str">
        <f t="shared" si="180"/>
        <v/>
      </c>
      <c r="BP312" s="685" t="str">
        <f t="shared" si="180"/>
        <v/>
      </c>
      <c r="BQ312" s="685" t="str">
        <f t="shared" si="180"/>
        <v/>
      </c>
      <c r="BR312" s="529"/>
      <c r="BS312" s="685">
        <f>IFERROR(($L312+AB312*Contr_Rate)*(1+Inv_Return)*IF($D312=$C$1,VLOOKUP($T312,Male_Annuity_Tables,MATCH($BS$3+3,'Mortality Tables'!$N$1:$DN$1,0),FALSE),VLOOKUP($T312,Fe_Annuity_Tables,MATCH(BS$3+3,'Mortality Tables'!$N$1:$DN$1,0),FALSE)),"")</f>
        <v>1167951.8027733937</v>
      </c>
      <c r="BT312" s="685">
        <f>IFERROR(($BS312+AC312*Contr_Rate)*(1+Inv_Return)*IF($D312=$C$1,VLOOKUP($T312,Male_Annuity_Tables,MATCH($BS$3+3,'Mortality Tables'!$N$1:$DN$1,0),FALSE),VLOOKUP($T312,Fe_Annuity_Tables,MATCH(BT$3+3,'Mortality Tables'!$N$1:$DN$1,0),FALSE)),"")</f>
        <v>1898823.5835823149</v>
      </c>
      <c r="BU312" s="685">
        <f>IFERROR((BT312+AD312*Contr_Rate)*(1+Inv_Return)*IF($D312=$C$1,VLOOKUP($T312,Male_Annuity_Tables,MATCH($BS$3+3,'Mortality Tables'!$N$1:$DN$1,0),FALSE),VLOOKUP($T312,Fe_Annuity_Tables,MATCH(BU$3+3,'Mortality Tables'!$N$1:$DN$1,0),FALSE)),"")</f>
        <v>2612004.7524486617</v>
      </c>
      <c r="BV312" s="685">
        <f>IFERROR((BU312+AE312*Contr_Rate)*(1+Inv_Return)*IF($D312=$C$1,VLOOKUP($T312,Male_Annuity_Tables,MATCH($BS$3+3,'Mortality Tables'!$N$1:$DN$1,0),FALSE),VLOOKUP($T312,Fe_Annuity_Tables,MATCH(BV$3+3,'Mortality Tables'!$N$1:$DN$1,0),FALSE)),"")</f>
        <v>3311088.0183339352</v>
      </c>
      <c r="BW312" s="685">
        <f>IFERROR((BV312+AF312*Contr_Rate)*(1+Inv_Return)*IF($D312=$C$1,VLOOKUP($T312,Male_Annuity_Tables,MATCH($BS$3+3,'Mortality Tables'!$N$1:$DN$1,0),FALSE),VLOOKUP($T312,Fe_Annuity_Tables,MATCH(BW$3+3,'Mortality Tables'!$N$1:$DN$1,0),FALSE)),"")</f>
        <v>3999481.452811596</v>
      </c>
      <c r="BX312" s="685">
        <f>IFERROR((BW312+AG312*Contr_Rate)*(1+Inv_Return)*IF($D312=$C$1,VLOOKUP($T312,Male_Annuity_Tables,MATCH($BS$3+3,'Mortality Tables'!$N$1:$DN$1,0),FALSE),VLOOKUP($T312,Fe_Annuity_Tables,MATCH(BX$3+3,'Mortality Tables'!$N$1:$DN$1,0),FALSE)),"")</f>
        <v>4680429.1654701959</v>
      </c>
      <c r="BY312" s="685">
        <f>IFERROR((BX312+AH312*Contr_Rate)*(1+Inv_Return)*IF($D312=$C$1,VLOOKUP($T312,Male_Annuity_Tables,MATCH($BS$3+3,'Mortality Tables'!$N$1:$DN$1,0),FALSE),VLOOKUP($T312,Fe_Annuity_Tables,MATCH(BY$3+3,'Mortality Tables'!$N$1:$DN$1,0),FALSE)),"")</f>
        <v>5357030.5714767408</v>
      </c>
      <c r="BZ312" s="685" t="str">
        <f>IFERROR((BY312+AI312*Contr_Rate)*(1+Inv_Return)*IF($D312=$C$1,VLOOKUP($T312,Male_Annuity_Tables,MATCH($BS$3+3,'Mortality Tables'!$N$1:$DN$1,0),FALSE),VLOOKUP($T312,Fe_Annuity_Tables,MATCH(BZ$3+3,'Mortality Tables'!$N$1:$DN$1,0),FALSE)),"")</f>
        <v/>
      </c>
      <c r="CA312" s="685" t="str">
        <f>IFERROR((BZ312+AJ312*Contr_Rate)*(1+Inv_Return)*IF($D312=$C$1,VLOOKUP($T312,Male_Annuity_Tables,MATCH($BS$3+3,'Mortality Tables'!$N$1:$DN$1,0),FALSE),VLOOKUP($T312,Fe_Annuity_Tables,MATCH(CA$3+3,'Mortality Tables'!$N$1:$DN$1,0),FALSE)),"")</f>
        <v/>
      </c>
      <c r="CB312" s="685" t="str">
        <f>IFERROR((CA312+AK312*Contr_Rate)*(1+Inv_Return)*IF($D312=$C$1,VLOOKUP($T312,Male_Annuity_Tables,MATCH($BS$3+3,'Mortality Tables'!$N$1:$DN$1,0),FALSE),VLOOKUP($T312,Fe_Annuity_Tables,MATCH(CB$3+3,'Mortality Tables'!$N$1:$DN$1,0),FALSE)),"")</f>
        <v/>
      </c>
      <c r="CC312" s="685" t="str">
        <f>IFERROR((CB312+AL312*Contr_Rate)*(1+Inv_Return)*IF($D312=$C$1,VLOOKUP($T312,Male_Annuity_Tables,MATCH($BS$3+3,'Mortality Tables'!$N$1:$DN$1,0),FALSE),VLOOKUP($T312,Fe_Annuity_Tables,MATCH(CC$3+3,'Mortality Tables'!$N$1:$DN$1,0),FALSE)),"")</f>
        <v/>
      </c>
      <c r="CD312" s="685" t="str">
        <f>IFERROR((CC312+AM312*Contr_Rate)*(1+Inv_Return)*IF($D312=$C$1,VLOOKUP($T312,Male_Annuity_Tables,MATCH($BS$3+3,'Mortality Tables'!$N$1:$DN$1,0),FALSE),VLOOKUP($T312,Fe_Annuity_Tables,MATCH(CD$3+3,'Mortality Tables'!$N$1:$DN$1,0),FALSE)),"")</f>
        <v/>
      </c>
      <c r="CE312" s="685" t="str">
        <f>IFERROR((CD312+AN312*Contr_Rate)*(1+Inv_Return)*IF($D312=$C$1,VLOOKUP($T312,Male_Annuity_Tables,MATCH($BS$3+3,'Mortality Tables'!$N$1:$DN$1,0),FALSE),VLOOKUP($T312,Fe_Annuity_Tables,MATCH(CE$3+3,'Mortality Tables'!$N$1:$DN$1,0),FALSE)),"")</f>
        <v/>
      </c>
      <c r="CF312" s="685" t="str">
        <f>IFERROR((CE312+AO312*Contr_Rate)*(1+Inv_Return)*IF($D312=$C$1,VLOOKUP($T312,Male_Annuity_Tables,MATCH($BS$3+3,'Mortality Tables'!$N$1:$DN$1,0),FALSE),VLOOKUP($T312,Fe_Annuity_Tables,MATCH(CF$3+3,'Mortality Tables'!$N$1:$DN$1,0),FALSE)),"")</f>
        <v/>
      </c>
      <c r="CG312" s="685" t="str">
        <f>IFERROR((CF312+AP312*Contr_Rate)*(1+Inv_Return)*IF($D312=$C$1,VLOOKUP($T312,Male_Annuity_Tables,MATCH($BS$3+3,'Mortality Tables'!$N$1:$DN$1,0),FALSE),VLOOKUP($T312,Fe_Annuity_Tables,MATCH(CG$3+3,'Mortality Tables'!$N$1:$DN$1,0),FALSE)),"")</f>
        <v/>
      </c>
      <c r="CH312" s="685" t="str">
        <f>IFERROR((CG312+AQ312*Contr_Rate)*(1+Inv_Return)*IF($D312=$C$1,VLOOKUP($T312,Male_Annuity_Tables,MATCH($BS$3+3,'Mortality Tables'!$N$1:$DN$1,0),FALSE),VLOOKUP($T312,Fe_Annuity_Tables,MATCH(CH$3+3,'Mortality Tables'!$N$1:$DN$1,0),FALSE)),"")</f>
        <v/>
      </c>
      <c r="CI312" s="685" t="str">
        <f>IFERROR((CH312+AR312*Contr_Rate)*(1+Inv_Return)*IF($D312=$C$1,VLOOKUP($T312,Male_Annuity_Tables,MATCH($BS$3+3,'Mortality Tables'!$N$1:$DN$1,0),FALSE),VLOOKUP($T312,Fe_Annuity_Tables,MATCH(CI$3+3,'Mortality Tables'!$N$1:$DN$1,0),FALSE)),"")</f>
        <v/>
      </c>
      <c r="CJ312" s="685" t="str">
        <f>IFERROR((CI312+AS312*Contr_Rate)*(1+Inv_Return)*IF($D312=$C$1,VLOOKUP($T312,Male_Annuity_Tables,MATCH($BS$3+3,'Mortality Tables'!$N$1:$DN$1,0),FALSE),VLOOKUP($T312,Fe_Annuity_Tables,MATCH(CJ$3+3,'Mortality Tables'!$N$1:$DN$1,0),FALSE)),"")</f>
        <v/>
      </c>
      <c r="CK312" s="685" t="str">
        <f>IFERROR((CJ312+AT312*Contr_Rate)*(1+Inv_Return)*IF($D312=$C$1,VLOOKUP($T312,Male_Annuity_Tables,MATCH($BS$3+3,'Mortality Tables'!$N$1:$DN$1,0),FALSE),VLOOKUP($T312,Fe_Annuity_Tables,MATCH(CK$3+3,'Mortality Tables'!$N$1:$DN$1,0),FALSE)),"")</f>
        <v/>
      </c>
      <c r="CL312" s="685" t="str">
        <f>IFERROR((CK312+AU312*Contr_Rate)*(1+Inv_Return)*IF($D312=$C$1,VLOOKUP($T312,Male_Annuity_Tables,MATCH($BS$3+3,'Mortality Tables'!$N$1:$DN$1,0),FALSE),VLOOKUP($T312,Fe_Annuity_Tables,MATCH(CL$3+3,'Mortality Tables'!$N$1:$DN$1,0),FALSE)),"")</f>
        <v/>
      </c>
      <c r="CM312" s="685" t="str">
        <f>IFERROR((CL312+AV312*Contr_Rate)*(1+Inv_Return)*IF($D312=$C$1,VLOOKUP($T312,Male_Annuity_Tables,MATCH($BS$3+3,'Mortality Tables'!$N$1:$DN$1,0),FALSE),VLOOKUP($T312,Fe_Annuity_Tables,MATCH(CM$3+3,'Mortality Tables'!$N$1:$DN$1,0),FALSE)),"")</f>
        <v/>
      </c>
      <c r="CN312" s="685" t="str">
        <f>IFERROR((CM312+AW312*Contr_Rate)*(1+Inv_Return)*IF($D312=$C$1,VLOOKUP($T312,Male_Annuity_Tables,MATCH($BS$3+3,'Mortality Tables'!$N$1:$DN$1,0),FALSE),VLOOKUP($T312,Fe_Annuity_Tables,MATCH(CN$3+3,'Mortality Tables'!$N$1:$DN$1,0),FALSE)),"")</f>
        <v/>
      </c>
      <c r="CO312" s="685" t="str">
        <f>IFERROR((CN312+AX312*Contr_Rate)*(1+Inv_Return)*IF($D312=$C$1,VLOOKUP($T312,Male_Annuity_Tables,MATCH($BS$3+3,'Mortality Tables'!$N$1:$DN$1,0),FALSE),VLOOKUP($T312,Fe_Annuity_Tables,MATCH(CO$3+3,'Mortality Tables'!$N$1:$DN$1,0),FALSE)),"")</f>
        <v/>
      </c>
      <c r="CP312" s="685" t="str">
        <f>IFERROR((CO312+AY312*Contr_Rate)*(1+Inv_Return)*IF($D312=$C$1,VLOOKUP($T312,Male_Annuity_Tables,MATCH($BS$3+3,'Mortality Tables'!$N$1:$DN$1,0),FALSE),VLOOKUP($T312,Fe_Annuity_Tables,MATCH(CP$3+3,'Mortality Tables'!$N$1:$DN$1,0),FALSE)),"")</f>
        <v/>
      </c>
      <c r="CQ312" s="685" t="str">
        <f>IFERROR((CP312+AZ312*Contr_Rate)*(1+Inv_Return)*IF($D312=$C$1,VLOOKUP($T312,Male_Annuity_Tables,MATCH($BS$3+3,'Mortality Tables'!$N$1:$DN$1,0),FALSE),VLOOKUP($T312,Fe_Annuity_Tables,MATCH(CQ$3+3,'Mortality Tables'!$N$1:$DN$1,0),FALSE)),"")</f>
        <v/>
      </c>
      <c r="CR312" s="685" t="str">
        <f>IFERROR((CQ312+BA312*Contr_Rate)*(1+Inv_Return)*IF($D312=$C$1,VLOOKUP($T312,Male_Annuity_Tables,MATCH($BS$3+3,'Mortality Tables'!$N$1:$DN$1,0),FALSE),VLOOKUP($T312,Fe_Annuity_Tables,MATCH(CR$3+3,'Mortality Tables'!$N$1:$DN$1,0),FALSE)),"")</f>
        <v/>
      </c>
      <c r="CS312" s="685" t="str">
        <f>IFERROR((CR312+BB312*Contr_Rate)*(1+Inv_Return)*IF($D312=$C$1,VLOOKUP($T312,Male_Annuity_Tables,MATCH($BS$3+3,'Mortality Tables'!$N$1:$DN$1,0),FALSE),VLOOKUP($T312,Fe_Annuity_Tables,MATCH(CS$3+3,'Mortality Tables'!$N$1:$DN$1,0),FALSE)),"")</f>
        <v/>
      </c>
      <c r="CT312" s="685" t="str">
        <f>IFERROR((CS312+BC312*Contr_Rate)*(1+Inv_Return)*IF($D312=$C$1,VLOOKUP($T312,Male_Annuity_Tables,MATCH($BS$3+3,'Mortality Tables'!$N$1:$DN$1,0),FALSE),VLOOKUP($T312,Fe_Annuity_Tables,MATCH(CT$3+3,'Mortality Tables'!$N$1:$DN$1,0),FALSE)),"")</f>
        <v/>
      </c>
      <c r="CU312" s="685" t="str">
        <f>IFERROR((CT312+BD312*Contr_Rate)*(1+Inv_Return)*IF($D312=$C$1,VLOOKUP($T312,Male_Annuity_Tables,MATCH($BS$3+3,'Mortality Tables'!$N$1:$DN$1,0),FALSE),VLOOKUP($T312,Fe_Annuity_Tables,MATCH(CU$3+3,'Mortality Tables'!$N$1:$DN$1,0),FALSE)),"")</f>
        <v/>
      </c>
      <c r="CV312" s="685" t="str">
        <f>IFERROR((CU312+BE312*Contr_Rate)*(1+Inv_Return)*IF($D312=$C$1,VLOOKUP($T312,Male_Annuity_Tables,MATCH($BS$3+3,'Mortality Tables'!$N$1:$DN$1,0),FALSE),VLOOKUP($T312,Fe_Annuity_Tables,MATCH(CV$3+3,'Mortality Tables'!$N$1:$DN$1,0),FALSE)),"")</f>
        <v/>
      </c>
      <c r="CW312" s="685" t="str">
        <f>IFERROR((CV312+BF312*Contr_Rate)*(1+Inv_Return)*IF($D312=$C$1,VLOOKUP($T312,Male_Annuity_Tables,MATCH($BS$3+3,'Mortality Tables'!$N$1:$DN$1,0),FALSE),VLOOKUP($T312,Fe_Annuity_Tables,MATCH(CW$3+3,'Mortality Tables'!$N$1:$DN$1,0),FALSE)),"")</f>
        <v/>
      </c>
      <c r="CX312" s="685" t="str">
        <f>IFERROR((CW312+BG312*Contr_Rate)*(1+Inv_Return)*IF($D312=$C$1,VLOOKUP($T312,Male_Annuity_Tables,MATCH($BS$3+3,'Mortality Tables'!$N$1:$DN$1,0),FALSE),VLOOKUP($T312,Fe_Annuity_Tables,MATCH(CX$3+3,'Mortality Tables'!$N$1:$DN$1,0),FALSE)),"")</f>
        <v/>
      </c>
      <c r="CY312" s="685" t="str">
        <f>IFERROR((CX312+BH312*Contr_Rate)*(1+Inv_Return)*IF($D312=$C$1,VLOOKUP($T312,Male_Annuity_Tables,MATCH($BS$3+3,'Mortality Tables'!$N$1:$DN$1,0),FALSE),VLOOKUP($T312,Fe_Annuity_Tables,MATCH(CY$3+3,'Mortality Tables'!$N$1:$DN$1,0),FALSE)),"")</f>
        <v/>
      </c>
      <c r="CZ312" s="685" t="str">
        <f>IFERROR((CY312+BI312*Contr_Rate)*(1+Inv_Return)*IF($D312=$C$1,VLOOKUP($T312,Male_Annuity_Tables,MATCH($BS$3+3,'Mortality Tables'!$N$1:$DN$1,0),FALSE),VLOOKUP($T312,Fe_Annuity_Tables,MATCH(CZ$3+3,'Mortality Tables'!$N$1:$DN$1,0),FALSE)),"")</f>
        <v/>
      </c>
      <c r="DA312" s="685" t="str">
        <f>IFERROR((CZ312+BJ312*Contr_Rate)*(1+Inv_Return)*IF($D312=$C$1,VLOOKUP($T312,Male_Annuity_Tables,MATCH($BS$3+3,'Mortality Tables'!$N$1:$DN$1,0),FALSE),VLOOKUP($T312,Fe_Annuity_Tables,MATCH(DA$3+3,'Mortality Tables'!$N$1:$DN$1,0),FALSE)),"")</f>
        <v/>
      </c>
      <c r="DB312" s="685" t="str">
        <f>IFERROR((DA312+BK312*Contr_Rate)*(1+Inv_Return)*IF($D312=$C$1,VLOOKUP($T312,Male_Annuity_Tables,MATCH($BS$3+3,'Mortality Tables'!$N$1:$DN$1,0),FALSE),VLOOKUP($T312,Fe_Annuity_Tables,MATCH(DB$3+3,'Mortality Tables'!$N$1:$DN$1,0),FALSE)),"")</f>
        <v/>
      </c>
      <c r="DC312" s="685" t="str">
        <f>IFERROR((DB312+BL312*Contr_Rate)*(1+Inv_Return)*IF($D312=$C$1,VLOOKUP($T312,Male_Annuity_Tables,MATCH($BS$3+3,'Mortality Tables'!$N$1:$DN$1,0),FALSE),VLOOKUP($T312,Fe_Annuity_Tables,MATCH(DC$3+3,'Mortality Tables'!$N$1:$DN$1,0),FALSE)),"")</f>
        <v/>
      </c>
      <c r="DD312" s="685" t="str">
        <f>IFERROR((DC312+BM312*Contr_Rate)*(1+Inv_Return)*IF($D312=$C$1,VLOOKUP($T312,Male_Annuity_Tables,MATCH($BS$3+3,'Mortality Tables'!$N$1:$DN$1,0),FALSE),VLOOKUP($T312,Fe_Annuity_Tables,MATCH(DD$3+3,'Mortality Tables'!$N$1:$DN$1,0),FALSE)),"")</f>
        <v/>
      </c>
      <c r="DE312" s="685" t="str">
        <f>IFERROR((DD312+BN312*Contr_Rate)*(1+Inv_Return)*IF($D312=$C$1,VLOOKUP($T312,Male_Annuity_Tables,MATCH($BS$3+3,'Mortality Tables'!$N$1:$DN$1,0),FALSE),VLOOKUP($T312,Fe_Annuity_Tables,MATCH(DE$3+3,'Mortality Tables'!$N$1:$DN$1,0),FALSE)),"")</f>
        <v/>
      </c>
      <c r="DF312" s="685" t="str">
        <f>IFERROR((DE312+BO312*Contr_Rate)*(1+Inv_Return)*IF($D312=$C$1,VLOOKUP($T312,Male_Annuity_Tables,MATCH($BS$3+3,'Mortality Tables'!$N$1:$DN$1,0),FALSE),VLOOKUP($T312,Fe_Annuity_Tables,MATCH(DF$3+3,'Mortality Tables'!$N$1:$DN$1,0),FALSE)),"")</f>
        <v/>
      </c>
      <c r="DG312" s="685" t="str">
        <f>IFERROR((DF312+BP312*Contr_Rate)*(1+Inv_Return)*IF($D312=$C$1,VLOOKUP($T312,Male_Annuity_Tables,MATCH($BS$3+3,'Mortality Tables'!$N$1:$DN$1,0),FALSE),VLOOKUP($T312,Fe_Annuity_Tables,MATCH(DG$3+3,'Mortality Tables'!$N$1:$DN$1,0),FALSE)),"")</f>
        <v/>
      </c>
      <c r="DH312" s="685" t="str">
        <f>IFERROR((DG312+BQ312*Contr_Rate)*(1+Inv_Return)*IF($D312=$C$1,VLOOKUP($T312,Male_Annuity_Tables,MATCH($BS$3+3,'Mortality Tables'!$N$1:$DN$1,0),FALSE),VLOOKUP($T312,Fe_Annuity_Tables,MATCH(DH$3+3,'Mortality Tables'!$N$1:$DN$1,0),FALSE)),"")</f>
        <v/>
      </c>
      <c r="DJ312" s="686">
        <f t="shared" si="171"/>
        <v>5357030.5714767408</v>
      </c>
      <c r="DK312" s="680">
        <f t="shared" ref="DK312:DK374" si="187">IF($D312="FEMALE",Fe_Annuity_Factor,Male_Annuity_Factor)</f>
        <v>8.0909277508679907</v>
      </c>
      <c r="DL312" s="686">
        <f t="shared" si="172"/>
        <v>443609.26131176588</v>
      </c>
      <c r="DM312" s="686">
        <f t="shared" si="132"/>
        <v>3846494.0568987457</v>
      </c>
      <c r="DN312" s="687">
        <f t="shared" si="173"/>
        <v>0.11532820660833881</v>
      </c>
      <c r="DP312" s="688">
        <f t="shared" si="174"/>
        <v>124405.55422421081</v>
      </c>
      <c r="DQ312" s="688">
        <f t="shared" si="175"/>
        <v>203434.26227425848</v>
      </c>
      <c r="DR312" s="688">
        <f t="shared" si="176"/>
        <v>152188.45690142128</v>
      </c>
    </row>
    <row r="313" spans="1:122" s="657" customFormat="1" ht="14.5">
      <c r="A313" s="675" t="s">
        <v>1694</v>
      </c>
      <c r="B313" s="675" t="s">
        <v>1695</v>
      </c>
      <c r="C313" s="675" t="s">
        <v>541</v>
      </c>
      <c r="D313" s="675" t="s">
        <v>61</v>
      </c>
      <c r="E313" s="676">
        <v>30216</v>
      </c>
      <c r="F313" s="677">
        <v>45444</v>
      </c>
      <c r="G313" s="677">
        <v>45459</v>
      </c>
      <c r="H313" s="678">
        <v>2486285</v>
      </c>
      <c r="I313" s="678">
        <v>151793.01</v>
      </c>
      <c r="J313" s="678">
        <v>161670.79999999999</v>
      </c>
      <c r="K313" s="678"/>
      <c r="L313" s="678">
        <v>313463.81</v>
      </c>
      <c r="M313" s="679">
        <f>IF(COUNTIF($A$4:A313,A313)=1,0,1)</f>
        <v>0</v>
      </c>
      <c r="N313" s="680" t="str">
        <f t="shared" si="165"/>
        <v>Okay</v>
      </c>
      <c r="O313" s="680" t="str">
        <f t="shared" si="166"/>
        <v>TRUE</v>
      </c>
      <c r="P313" s="680" t="b">
        <f t="shared" si="167"/>
        <v>1</v>
      </c>
      <c r="Q313" s="680" t="b">
        <f t="shared" si="76"/>
        <v>1</v>
      </c>
      <c r="R313" s="680" t="b">
        <f t="shared" si="77"/>
        <v>1</v>
      </c>
      <c r="S313" s="681">
        <f t="shared" si="168"/>
        <v>41.720547945205482</v>
      </c>
      <c r="T313" s="682">
        <f t="shared" si="78"/>
        <v>42</v>
      </c>
      <c r="U313" s="682">
        <f t="shared" si="161"/>
        <v>41</v>
      </c>
      <c r="V313" s="682">
        <f t="shared" si="79"/>
        <v>0.53972602739726028</v>
      </c>
      <c r="W313" s="682">
        <f t="shared" si="169"/>
        <v>18</v>
      </c>
      <c r="X313" s="683">
        <f t="shared" si="170"/>
        <v>5642348.5800000001</v>
      </c>
      <c r="Y313" s="684">
        <f t="shared" si="123"/>
        <v>2.6900000000000001E-3</v>
      </c>
      <c r="Z313" s="684">
        <f>IF($D313=$C$1,VLOOKUP($T313,Male_Annuity_Tables,MATCH($W313+2,'Mortality Tables'!$DS$1:$HT$1,0),FALSE),VLOOKUP($T313,Fe_Annuity_Tables,MATCH($W313+2,'Mortality Tables'!$M$1:$DN$1,0),FALSE))</f>
        <v>0.11080873931234618</v>
      </c>
      <c r="AA313" s="664"/>
      <c r="AB313" s="685">
        <f t="shared" si="186"/>
        <v>2612961.2207500003</v>
      </c>
      <c r="AC313" s="685">
        <f t="shared" si="186"/>
        <v>2746091.5949472128</v>
      </c>
      <c r="AD313" s="685">
        <f t="shared" si="186"/>
        <v>2886004.9617097732</v>
      </c>
      <c r="AE313" s="685">
        <f t="shared" si="186"/>
        <v>3033046.9145088862</v>
      </c>
      <c r="AF313" s="685">
        <f t="shared" si="186"/>
        <v>3187580.654803114</v>
      </c>
      <c r="AG313" s="685">
        <f t="shared" si="186"/>
        <v>3349987.889165333</v>
      </c>
      <c r="AH313" s="685">
        <f t="shared" si="186"/>
        <v>3520669.7721183067</v>
      </c>
      <c r="AI313" s="685">
        <f t="shared" si="186"/>
        <v>3700047.8970077345</v>
      </c>
      <c r="AJ313" s="685">
        <f t="shared" si="186"/>
        <v>3888565.3373602792</v>
      </c>
      <c r="AK313" s="685">
        <f t="shared" si="186"/>
        <v>4086687.741298785</v>
      </c>
      <c r="AL313" s="685">
        <f t="shared" si="186"/>
        <v>4294904.4817179581</v>
      </c>
      <c r="AM313" s="685">
        <f t="shared" si="186"/>
        <v>4513729.865061488</v>
      </c>
      <c r="AN313" s="685">
        <f t="shared" si="186"/>
        <v>4743704.4016863713</v>
      </c>
      <c r="AO313" s="685">
        <f t="shared" si="186"/>
        <v>4985396.1409522928</v>
      </c>
      <c r="AP313" s="685">
        <f t="shared" si="186"/>
        <v>5239402.0743338121</v>
      </c>
      <c r="AQ313" s="685">
        <f t="shared" si="186"/>
        <v>5506349.6100211199</v>
      </c>
      <c r="AR313" s="685">
        <f t="shared" si="185"/>
        <v>5786898.1226516962</v>
      </c>
      <c r="AS313" s="685">
        <f t="shared" si="185"/>
        <v>6081740.5820007995</v>
      </c>
      <c r="AT313" s="685" t="str">
        <f t="shared" si="185"/>
        <v/>
      </c>
      <c r="AU313" s="685" t="str">
        <f t="shared" si="185"/>
        <v/>
      </c>
      <c r="AV313" s="685" t="str">
        <f t="shared" si="185"/>
        <v/>
      </c>
      <c r="AW313" s="685" t="str">
        <f t="shared" si="185"/>
        <v/>
      </c>
      <c r="AX313" s="685" t="str">
        <f t="shared" si="185"/>
        <v/>
      </c>
      <c r="AY313" s="685" t="str">
        <f t="shared" si="185"/>
        <v/>
      </c>
      <c r="AZ313" s="685" t="str">
        <f t="shared" si="185"/>
        <v/>
      </c>
      <c r="BA313" s="685" t="str">
        <f t="shared" si="185"/>
        <v/>
      </c>
      <c r="BB313" s="685" t="str">
        <f t="shared" si="185"/>
        <v/>
      </c>
      <c r="BC313" s="685" t="str">
        <f t="shared" si="185"/>
        <v/>
      </c>
      <c r="BD313" s="685" t="str">
        <f t="shared" si="185"/>
        <v/>
      </c>
      <c r="BE313" s="685" t="str">
        <f t="shared" si="185"/>
        <v/>
      </c>
      <c r="BF313" s="685" t="str">
        <f t="shared" si="185"/>
        <v/>
      </c>
      <c r="BG313" s="685" t="str">
        <f t="shared" si="184"/>
        <v/>
      </c>
      <c r="BH313" s="685" t="str">
        <f t="shared" si="184"/>
        <v/>
      </c>
      <c r="BI313" s="685" t="str">
        <f t="shared" si="177"/>
        <v/>
      </c>
      <c r="BJ313" s="685" t="str">
        <f t="shared" si="177"/>
        <v/>
      </c>
      <c r="BK313" s="685" t="str">
        <f t="shared" si="177"/>
        <v/>
      </c>
      <c r="BL313" s="685" t="str">
        <f t="shared" si="177"/>
        <v/>
      </c>
      <c r="BM313" s="685" t="str">
        <f t="shared" si="177"/>
        <v/>
      </c>
      <c r="BN313" s="685" t="str">
        <f t="shared" si="177"/>
        <v/>
      </c>
      <c r="BO313" s="685" t="str">
        <f t="shared" si="180"/>
        <v/>
      </c>
      <c r="BP313" s="685" t="str">
        <f t="shared" si="180"/>
        <v/>
      </c>
      <c r="BQ313" s="685" t="str">
        <f t="shared" si="180"/>
        <v/>
      </c>
      <c r="BR313" s="529"/>
      <c r="BS313" s="685">
        <f>IFERROR(($L313+AB313*Contr_Rate)*(1+Inv_Return)*IF($D313=$C$1,VLOOKUP($T313,Male_Annuity_Tables,MATCH($BS$3+3,'Mortality Tables'!$N$1:$DN$1,0),FALSE),VLOOKUP($T313,Fe_Annuity_Tables,MATCH(BS$3+3,'Mortality Tables'!$N$1:$DN$1,0),FALSE)),"")</f>
        <v>955956.11741427192</v>
      </c>
      <c r="BT313" s="685">
        <f>IFERROR(($BS313+AC313*Contr_Rate)*(1+Inv_Return)*IF($D313=$C$1,VLOOKUP($T313,Male_Annuity_Tables,MATCH($BS$3+3,'Mortality Tables'!$N$1:$DN$1,0),FALSE),VLOOKUP($T313,Fe_Annuity_Tables,MATCH(BT$3+3,'Mortality Tables'!$N$1:$DN$1,0),FALSE)),"")</f>
        <v>1550454.8612876926</v>
      </c>
      <c r="BU313" s="685">
        <f>IFERROR((BT313+AD313*Contr_Rate)*(1+Inv_Return)*IF($D313=$C$1,VLOOKUP($T313,Male_Annuity_Tables,MATCH($BS$3+3,'Mortality Tables'!$N$1:$DN$1,0),FALSE),VLOOKUP($T313,Fe_Annuity_Tables,MATCH(BU$3+3,'Mortality Tables'!$N$1:$DN$1,0),FALSE)),"")</f>
        <v>2104916.8069079216</v>
      </c>
      <c r="BV313" s="685">
        <f>IFERROR((BU313+AE313*Contr_Rate)*(1+Inv_Return)*IF($D313=$C$1,VLOOKUP($T313,Male_Annuity_Tables,MATCH($BS$3+3,'Mortality Tables'!$N$1:$DN$1,0),FALSE),VLOOKUP($T313,Fe_Annuity_Tables,MATCH(BV$3+3,'Mortality Tables'!$N$1:$DN$1,0),FALSE)),"")</f>
        <v>2626363.793094248</v>
      </c>
      <c r="BW313" s="685">
        <f>IFERROR((BV313+AF313*Contr_Rate)*(1+Inv_Return)*IF($D313=$C$1,VLOOKUP($T313,Male_Annuity_Tables,MATCH($BS$3+3,'Mortality Tables'!$N$1:$DN$1,0),FALSE),VLOOKUP($T313,Fe_Annuity_Tables,MATCH(BW$3+3,'Mortality Tables'!$N$1:$DN$1,0),FALSE)),"")</f>
        <v>3121007.8011224526</v>
      </c>
      <c r="BX313" s="685">
        <f>IFERROR((BW313+AG313*Contr_Rate)*(1+Inv_Return)*IF($D313=$C$1,VLOOKUP($T313,Male_Annuity_Tables,MATCH($BS$3+3,'Mortality Tables'!$N$1:$DN$1,0),FALSE),VLOOKUP($T313,Fe_Annuity_Tables,MATCH(BX$3+3,'Mortality Tables'!$N$1:$DN$1,0),FALSE)),"")</f>
        <v>3594360.1427235338</v>
      </c>
      <c r="BY313" s="685">
        <f>IFERROR((BX313+AH313*Contr_Rate)*(1+Inv_Return)*IF($D313=$C$1,VLOOKUP($T313,Male_Annuity_Tables,MATCH($BS$3+3,'Mortality Tables'!$N$1:$DN$1,0),FALSE),VLOOKUP($T313,Fe_Annuity_Tables,MATCH(BY$3+3,'Mortality Tables'!$N$1:$DN$1,0),FALSE)),"")</f>
        <v>4051326.8253916055</v>
      </c>
      <c r="BZ313" s="685">
        <f>IFERROR((BY313+AI313*Contr_Rate)*(1+Inv_Return)*IF($D313=$C$1,VLOOKUP($T313,Male_Annuity_Tables,MATCH($BS$3+3,'Mortality Tables'!$N$1:$DN$1,0),FALSE),VLOOKUP($T313,Fe_Annuity_Tables,MATCH(BZ$3+3,'Mortality Tables'!$N$1:$DN$1,0),FALSE)),"")</f>
        <v>4496291.8886371152</v>
      </c>
      <c r="CA313" s="685">
        <f>IFERROR((BZ313+AJ313*Contr_Rate)*(1+Inv_Return)*IF($D313=$C$1,VLOOKUP($T313,Male_Annuity_Tables,MATCH($BS$3+3,'Mortality Tables'!$N$1:$DN$1,0),FALSE),VLOOKUP($T313,Fe_Annuity_Tables,MATCH(CA$3+3,'Mortality Tables'!$N$1:$DN$1,0),FALSE)),"")</f>
        <v>4933190.2743474832</v>
      </c>
      <c r="CB313" s="685">
        <f>IFERROR((CA313+AK313*Contr_Rate)*(1+Inv_Return)*IF($D313=$C$1,VLOOKUP($T313,Male_Annuity_Tables,MATCH($BS$3+3,'Mortality Tables'!$N$1:$DN$1,0),FALSE),VLOOKUP($T313,Fe_Annuity_Tables,MATCH(CB$3+3,'Mortality Tables'!$N$1:$DN$1,0),FALSE)),"")</f>
        <v>5365571.5936729135</v>
      </c>
      <c r="CC313" s="685">
        <f>IFERROR((CB313+AL313*Contr_Rate)*(1+Inv_Return)*IF($D313=$C$1,VLOOKUP($T313,Male_Annuity_Tables,MATCH($BS$3+3,'Mortality Tables'!$N$1:$DN$1,0),FALSE),VLOOKUP($T313,Fe_Annuity_Tables,MATCH(CC$3+3,'Mortality Tables'!$N$1:$DN$1,0),FALSE)),"")</f>
        <v>5796655.9780112877</v>
      </c>
      <c r="CD313" s="685">
        <f>IFERROR((CC313+AM313*Contr_Rate)*(1+Inv_Return)*IF($D313=$C$1,VLOOKUP($T313,Male_Annuity_Tables,MATCH($BS$3+3,'Mortality Tables'!$N$1:$DN$1,0),FALSE),VLOOKUP($T313,Fe_Annuity_Tables,MATCH(CD$3+3,'Mortality Tables'!$N$1:$DN$1,0),FALSE)),"")</f>
        <v>6229383.0493872333</v>
      </c>
      <c r="CE313" s="685">
        <f>IFERROR((CD313+AN313*Contr_Rate)*(1+Inv_Return)*IF($D313=$C$1,VLOOKUP($T313,Male_Annuity_Tables,MATCH($BS$3+3,'Mortality Tables'!$N$1:$DN$1,0),FALSE),VLOOKUP($T313,Fe_Annuity_Tables,MATCH(CE$3+3,'Mortality Tables'!$N$1:$DN$1,0),FALSE)),"")</f>
        <v>6666454.9129008818</v>
      </c>
      <c r="CF313" s="685">
        <f>IFERROR((CE313+AO313*Contr_Rate)*(1+Inv_Return)*IF($D313=$C$1,VLOOKUP($T313,Male_Annuity_Tables,MATCH($BS$3+3,'Mortality Tables'!$N$1:$DN$1,0),FALSE),VLOOKUP($T313,Fe_Annuity_Tables,MATCH(CF$3+3,'Mortality Tables'!$N$1:$DN$1,0),FALSE)),"")</f>
        <v>7110373.95843032</v>
      </c>
      <c r="CG313" s="685">
        <f>IFERROR((CF313+AP313*Contr_Rate)*(1+Inv_Return)*IF($D313=$C$1,VLOOKUP($T313,Male_Annuity_Tables,MATCH($BS$3+3,'Mortality Tables'!$N$1:$DN$1,0),FALSE),VLOOKUP($T313,Fe_Annuity_Tables,MATCH(CG$3+3,'Mortality Tables'!$N$1:$DN$1,0),FALSE)),"")</f>
        <v>7563476.1582033299</v>
      </c>
      <c r="CH313" s="685">
        <f>IFERROR((CG313+AQ313*Contr_Rate)*(1+Inv_Return)*IF($D313=$C$1,VLOOKUP($T313,Male_Annuity_Tables,MATCH($BS$3+3,'Mortality Tables'!$N$1:$DN$1,0),FALSE),VLOOKUP($T313,Fe_Annuity_Tables,MATCH(CH$3+3,'Mortality Tables'!$N$1:$DN$1,0),FALSE)),"")</f>
        <v>8027960.4592879498</v>
      </c>
      <c r="CI313" s="685">
        <f>IFERROR((CH313+AR313*Contr_Rate)*(1+Inv_Return)*IF($D313=$C$1,VLOOKUP($T313,Male_Annuity_Tables,MATCH($BS$3+3,'Mortality Tables'!$N$1:$DN$1,0),FALSE),VLOOKUP($T313,Fe_Annuity_Tables,MATCH(CI$3+3,'Mortality Tables'!$N$1:$DN$1,0),FALSE)),"")</f>
        <v>8505914.7938145511</v>
      </c>
      <c r="CJ313" s="685">
        <f>IFERROR((CI313+AS313*Contr_Rate)*(1+Inv_Return)*IF($D313=$C$1,VLOOKUP($T313,Male_Annuity_Tables,MATCH($BS$3+3,'Mortality Tables'!$N$1:$DN$1,0),FALSE),VLOOKUP($T313,Fe_Annuity_Tables,MATCH(CJ$3+3,'Mortality Tables'!$N$1:$DN$1,0),FALSE)),"")</f>
        <v>8999339.1633770391</v>
      </c>
      <c r="CK313" s="685" t="str">
        <f>IFERROR((CJ313+AT313*Contr_Rate)*(1+Inv_Return)*IF($D313=$C$1,VLOOKUP($T313,Male_Annuity_Tables,MATCH($BS$3+3,'Mortality Tables'!$N$1:$DN$1,0),FALSE),VLOOKUP($T313,Fe_Annuity_Tables,MATCH(CK$3+3,'Mortality Tables'!$N$1:$DN$1,0),FALSE)),"")</f>
        <v/>
      </c>
      <c r="CL313" s="685" t="str">
        <f>IFERROR((CK313+AU313*Contr_Rate)*(1+Inv_Return)*IF($D313=$C$1,VLOOKUP($T313,Male_Annuity_Tables,MATCH($BS$3+3,'Mortality Tables'!$N$1:$DN$1,0),FALSE),VLOOKUP($T313,Fe_Annuity_Tables,MATCH(CL$3+3,'Mortality Tables'!$N$1:$DN$1,0),FALSE)),"")</f>
        <v/>
      </c>
      <c r="CM313" s="685" t="str">
        <f>IFERROR((CL313+AV313*Contr_Rate)*(1+Inv_Return)*IF($D313=$C$1,VLOOKUP($T313,Male_Annuity_Tables,MATCH($BS$3+3,'Mortality Tables'!$N$1:$DN$1,0),FALSE),VLOOKUP($T313,Fe_Annuity_Tables,MATCH(CM$3+3,'Mortality Tables'!$N$1:$DN$1,0),FALSE)),"")</f>
        <v/>
      </c>
      <c r="CN313" s="685" t="str">
        <f>IFERROR((CM313+AW313*Contr_Rate)*(1+Inv_Return)*IF($D313=$C$1,VLOOKUP($T313,Male_Annuity_Tables,MATCH($BS$3+3,'Mortality Tables'!$N$1:$DN$1,0),FALSE),VLOOKUP($T313,Fe_Annuity_Tables,MATCH(CN$3+3,'Mortality Tables'!$N$1:$DN$1,0),FALSE)),"")</f>
        <v/>
      </c>
      <c r="CO313" s="685" t="str">
        <f>IFERROR((CN313+AX313*Contr_Rate)*(1+Inv_Return)*IF($D313=$C$1,VLOOKUP($T313,Male_Annuity_Tables,MATCH($BS$3+3,'Mortality Tables'!$N$1:$DN$1,0),FALSE),VLOOKUP($T313,Fe_Annuity_Tables,MATCH(CO$3+3,'Mortality Tables'!$N$1:$DN$1,0),FALSE)),"")</f>
        <v/>
      </c>
      <c r="CP313" s="685" t="str">
        <f>IFERROR((CO313+AY313*Contr_Rate)*(1+Inv_Return)*IF($D313=$C$1,VLOOKUP($T313,Male_Annuity_Tables,MATCH($BS$3+3,'Mortality Tables'!$N$1:$DN$1,0),FALSE),VLOOKUP($T313,Fe_Annuity_Tables,MATCH(CP$3+3,'Mortality Tables'!$N$1:$DN$1,0),FALSE)),"")</f>
        <v/>
      </c>
      <c r="CQ313" s="685" t="str">
        <f>IFERROR((CP313+AZ313*Contr_Rate)*(1+Inv_Return)*IF($D313=$C$1,VLOOKUP($T313,Male_Annuity_Tables,MATCH($BS$3+3,'Mortality Tables'!$N$1:$DN$1,0),FALSE),VLOOKUP($T313,Fe_Annuity_Tables,MATCH(CQ$3+3,'Mortality Tables'!$N$1:$DN$1,0),FALSE)),"")</f>
        <v/>
      </c>
      <c r="CR313" s="685" t="str">
        <f>IFERROR((CQ313+BA313*Contr_Rate)*(1+Inv_Return)*IF($D313=$C$1,VLOOKUP($T313,Male_Annuity_Tables,MATCH($BS$3+3,'Mortality Tables'!$N$1:$DN$1,0),FALSE),VLOOKUP($T313,Fe_Annuity_Tables,MATCH(CR$3+3,'Mortality Tables'!$N$1:$DN$1,0),FALSE)),"")</f>
        <v/>
      </c>
      <c r="CS313" s="685" t="str">
        <f>IFERROR((CR313+BB313*Contr_Rate)*(1+Inv_Return)*IF($D313=$C$1,VLOOKUP($T313,Male_Annuity_Tables,MATCH($BS$3+3,'Mortality Tables'!$N$1:$DN$1,0),FALSE),VLOOKUP($T313,Fe_Annuity_Tables,MATCH(CS$3+3,'Mortality Tables'!$N$1:$DN$1,0),FALSE)),"")</f>
        <v/>
      </c>
      <c r="CT313" s="685" t="str">
        <f>IFERROR((CS313+BC313*Contr_Rate)*(1+Inv_Return)*IF($D313=$C$1,VLOOKUP($T313,Male_Annuity_Tables,MATCH($BS$3+3,'Mortality Tables'!$N$1:$DN$1,0),FALSE),VLOOKUP($T313,Fe_Annuity_Tables,MATCH(CT$3+3,'Mortality Tables'!$N$1:$DN$1,0),FALSE)),"")</f>
        <v/>
      </c>
      <c r="CU313" s="685" t="str">
        <f>IFERROR((CT313+BD313*Contr_Rate)*(1+Inv_Return)*IF($D313=$C$1,VLOOKUP($T313,Male_Annuity_Tables,MATCH($BS$3+3,'Mortality Tables'!$N$1:$DN$1,0),FALSE),VLOOKUP($T313,Fe_Annuity_Tables,MATCH(CU$3+3,'Mortality Tables'!$N$1:$DN$1,0),FALSE)),"")</f>
        <v/>
      </c>
      <c r="CV313" s="685" t="str">
        <f>IFERROR((CU313+BE313*Contr_Rate)*(1+Inv_Return)*IF($D313=$C$1,VLOOKUP($T313,Male_Annuity_Tables,MATCH($BS$3+3,'Mortality Tables'!$N$1:$DN$1,0),FALSE),VLOOKUP($T313,Fe_Annuity_Tables,MATCH(CV$3+3,'Mortality Tables'!$N$1:$DN$1,0),FALSE)),"")</f>
        <v/>
      </c>
      <c r="CW313" s="685" t="str">
        <f>IFERROR((CV313+BF313*Contr_Rate)*(1+Inv_Return)*IF($D313=$C$1,VLOOKUP($T313,Male_Annuity_Tables,MATCH($BS$3+3,'Mortality Tables'!$N$1:$DN$1,0),FALSE),VLOOKUP($T313,Fe_Annuity_Tables,MATCH(CW$3+3,'Mortality Tables'!$N$1:$DN$1,0),FALSE)),"")</f>
        <v/>
      </c>
      <c r="CX313" s="685" t="str">
        <f>IFERROR((CW313+BG313*Contr_Rate)*(1+Inv_Return)*IF($D313=$C$1,VLOOKUP($T313,Male_Annuity_Tables,MATCH($BS$3+3,'Mortality Tables'!$N$1:$DN$1,0),FALSE),VLOOKUP($T313,Fe_Annuity_Tables,MATCH(CX$3+3,'Mortality Tables'!$N$1:$DN$1,0),FALSE)),"")</f>
        <v/>
      </c>
      <c r="CY313" s="685" t="str">
        <f>IFERROR((CX313+BH313*Contr_Rate)*(1+Inv_Return)*IF($D313=$C$1,VLOOKUP($T313,Male_Annuity_Tables,MATCH($BS$3+3,'Mortality Tables'!$N$1:$DN$1,0),FALSE),VLOOKUP($T313,Fe_Annuity_Tables,MATCH(CY$3+3,'Mortality Tables'!$N$1:$DN$1,0),FALSE)),"")</f>
        <v/>
      </c>
      <c r="CZ313" s="685" t="str">
        <f>IFERROR((CY313+BI313*Contr_Rate)*(1+Inv_Return)*IF($D313=$C$1,VLOOKUP($T313,Male_Annuity_Tables,MATCH($BS$3+3,'Mortality Tables'!$N$1:$DN$1,0),FALSE),VLOOKUP($T313,Fe_Annuity_Tables,MATCH(CZ$3+3,'Mortality Tables'!$N$1:$DN$1,0),FALSE)),"")</f>
        <v/>
      </c>
      <c r="DA313" s="685" t="str">
        <f>IFERROR((CZ313+BJ313*Contr_Rate)*(1+Inv_Return)*IF($D313=$C$1,VLOOKUP($T313,Male_Annuity_Tables,MATCH($BS$3+3,'Mortality Tables'!$N$1:$DN$1,0),FALSE),VLOOKUP($T313,Fe_Annuity_Tables,MATCH(DA$3+3,'Mortality Tables'!$N$1:$DN$1,0),FALSE)),"")</f>
        <v/>
      </c>
      <c r="DB313" s="685" t="str">
        <f>IFERROR((DA313+BK313*Contr_Rate)*(1+Inv_Return)*IF($D313=$C$1,VLOOKUP($T313,Male_Annuity_Tables,MATCH($BS$3+3,'Mortality Tables'!$N$1:$DN$1,0),FALSE),VLOOKUP($T313,Fe_Annuity_Tables,MATCH(DB$3+3,'Mortality Tables'!$N$1:$DN$1,0),FALSE)),"")</f>
        <v/>
      </c>
      <c r="DC313" s="685" t="str">
        <f>IFERROR((DB313+BL313*Contr_Rate)*(1+Inv_Return)*IF($D313=$C$1,VLOOKUP($T313,Male_Annuity_Tables,MATCH($BS$3+3,'Mortality Tables'!$N$1:$DN$1,0),FALSE),VLOOKUP($T313,Fe_Annuity_Tables,MATCH(DC$3+3,'Mortality Tables'!$N$1:$DN$1,0),FALSE)),"")</f>
        <v/>
      </c>
      <c r="DD313" s="685" t="str">
        <f>IFERROR((DC313+BM313*Contr_Rate)*(1+Inv_Return)*IF($D313=$C$1,VLOOKUP($T313,Male_Annuity_Tables,MATCH($BS$3+3,'Mortality Tables'!$N$1:$DN$1,0),FALSE),VLOOKUP($T313,Fe_Annuity_Tables,MATCH(DD$3+3,'Mortality Tables'!$N$1:$DN$1,0),FALSE)),"")</f>
        <v/>
      </c>
      <c r="DE313" s="685" t="str">
        <f>IFERROR((DD313+BN313*Contr_Rate)*(1+Inv_Return)*IF($D313=$C$1,VLOOKUP($T313,Male_Annuity_Tables,MATCH($BS$3+3,'Mortality Tables'!$N$1:$DN$1,0),FALSE),VLOOKUP($T313,Fe_Annuity_Tables,MATCH(DE$3+3,'Mortality Tables'!$N$1:$DN$1,0),FALSE)),"")</f>
        <v/>
      </c>
      <c r="DF313" s="685" t="str">
        <f>IFERROR((DE313+BO313*Contr_Rate)*(1+Inv_Return)*IF($D313=$C$1,VLOOKUP($T313,Male_Annuity_Tables,MATCH($BS$3+3,'Mortality Tables'!$N$1:$DN$1,0),FALSE),VLOOKUP($T313,Fe_Annuity_Tables,MATCH(DF$3+3,'Mortality Tables'!$N$1:$DN$1,0),FALSE)),"")</f>
        <v/>
      </c>
      <c r="DG313" s="685" t="str">
        <f>IFERROR((DF313+BP313*Contr_Rate)*(1+Inv_Return)*IF($D313=$C$1,VLOOKUP($T313,Male_Annuity_Tables,MATCH($BS$3+3,'Mortality Tables'!$N$1:$DN$1,0),FALSE),VLOOKUP($T313,Fe_Annuity_Tables,MATCH(DG$3+3,'Mortality Tables'!$N$1:$DN$1,0),FALSE)),"")</f>
        <v/>
      </c>
      <c r="DH313" s="685" t="str">
        <f>IFERROR((DG313+BQ313*Contr_Rate)*(1+Inv_Return)*IF($D313=$C$1,VLOOKUP($T313,Male_Annuity_Tables,MATCH($BS$3+3,'Mortality Tables'!$N$1:$DN$1,0),FALSE),VLOOKUP($T313,Fe_Annuity_Tables,MATCH(DH$3+3,'Mortality Tables'!$N$1:$DN$1,0),FALSE)),"")</f>
        <v/>
      </c>
      <c r="DJ313" s="686">
        <f t="shared" si="171"/>
        <v>8999339.1633770391</v>
      </c>
      <c r="DK313" s="680">
        <f t="shared" si="187"/>
        <v>8.0909277508679907</v>
      </c>
      <c r="DL313" s="686">
        <f t="shared" si="172"/>
        <v>745224.45696240081</v>
      </c>
      <c r="DM313" s="686">
        <f t="shared" si="132"/>
        <v>6081740.5820007995</v>
      </c>
      <c r="DN313" s="687">
        <f t="shared" si="173"/>
        <v>0.12253473276514425</v>
      </c>
      <c r="DP313" s="688">
        <f t="shared" si="174"/>
        <v>145579.2112746085</v>
      </c>
      <c r="DQ313" s="688">
        <f t="shared" si="175"/>
        <v>236416.45815886994</v>
      </c>
      <c r="DR313" s="688">
        <f t="shared" si="176"/>
        <v>321445.00295811909</v>
      </c>
    </row>
    <row r="314" spans="1:122" s="657" customFormat="1" ht="14.5">
      <c r="A314" s="675" t="s">
        <v>1696</v>
      </c>
      <c r="B314" s="675" t="s">
        <v>1697</v>
      </c>
      <c r="C314" s="675" t="s">
        <v>116</v>
      </c>
      <c r="D314" s="675" t="s">
        <v>60</v>
      </c>
      <c r="E314" s="676">
        <v>29586</v>
      </c>
      <c r="F314" s="677">
        <v>38263</v>
      </c>
      <c r="G314" s="677">
        <v>40882</v>
      </c>
      <c r="H314" s="678">
        <v>2631406</v>
      </c>
      <c r="I314" s="678">
        <v>196779.28</v>
      </c>
      <c r="J314" s="678">
        <v>259494.82</v>
      </c>
      <c r="K314" s="678">
        <v>35210.410000000003</v>
      </c>
      <c r="L314" s="678">
        <v>491484.51</v>
      </c>
      <c r="M314" s="679">
        <f>IF(COUNTIF($A$4:A314,A314)=1,0,1)</f>
        <v>0</v>
      </c>
      <c r="N314" s="680" t="str">
        <f t="shared" si="165"/>
        <v>Okay</v>
      </c>
      <c r="O314" s="680" t="str">
        <f t="shared" si="166"/>
        <v>TRUE</v>
      </c>
      <c r="P314" s="680" t="b">
        <f t="shared" si="167"/>
        <v>1</v>
      </c>
      <c r="Q314" s="680" t="b">
        <f t="shared" si="76"/>
        <v>1</v>
      </c>
      <c r="R314" s="680" t="b">
        <f t="shared" si="77"/>
        <v>1</v>
      </c>
      <c r="S314" s="681">
        <f t="shared" si="168"/>
        <v>23.772602739726029</v>
      </c>
      <c r="T314" s="682">
        <f t="shared" si="78"/>
        <v>44</v>
      </c>
      <c r="U314" s="682">
        <f t="shared" ref="U314:U376" si="188">ROUNDDOWN(YEARFRAC($E314,$G314,3),0)</f>
        <v>30</v>
      </c>
      <c r="V314" s="682">
        <f t="shared" si="79"/>
        <v>13.079452054794521</v>
      </c>
      <c r="W314" s="682">
        <f t="shared" si="169"/>
        <v>16</v>
      </c>
      <c r="X314" s="683">
        <f t="shared" si="170"/>
        <v>7863752.1600000001</v>
      </c>
      <c r="Y314" s="684">
        <f t="shared" si="123"/>
        <v>2.4499999999999999E-3</v>
      </c>
      <c r="Z314" s="684">
        <f>IF($D314=$C$1,VLOOKUP($T314,Male_Annuity_Tables,MATCH($W314+2,'Mortality Tables'!$DS$1:$HT$1,0),FALSE),VLOOKUP($T314,Fe_Annuity_Tables,MATCH($W314+2,'Mortality Tables'!$M$1:$DN$1,0),FALSE))</f>
        <v>0.16022938162310044</v>
      </c>
      <c r="AA314" s="664"/>
      <c r="AB314" s="685">
        <f t="shared" si="186"/>
        <v>2765476.1357</v>
      </c>
      <c r="AC314" s="685">
        <f t="shared" si="186"/>
        <v>2906377.1448139152</v>
      </c>
      <c r="AD314" s="685">
        <f t="shared" si="186"/>
        <v>3054457.0603421843</v>
      </c>
      <c r="AE314" s="685">
        <f t="shared" si="186"/>
        <v>3210081.6475666184</v>
      </c>
      <c r="AF314" s="685">
        <f t="shared" si="186"/>
        <v>3373635.3075101376</v>
      </c>
      <c r="AG314" s="685">
        <f t="shared" si="186"/>
        <v>3545522.0264277798</v>
      </c>
      <c r="AH314" s="685">
        <f t="shared" si="186"/>
        <v>3726166.3736742749</v>
      </c>
      <c r="AI314" s="685">
        <f t="shared" si="186"/>
        <v>3916014.5504129794</v>
      </c>
      <c r="AJ314" s="685">
        <f t="shared" si="186"/>
        <v>4115535.4917565212</v>
      </c>
      <c r="AK314" s="685">
        <f t="shared" si="186"/>
        <v>4325222.0250615161</v>
      </c>
      <c r="AL314" s="685">
        <f t="shared" si="186"/>
        <v>4545592.0872384002</v>
      </c>
      <c r="AM314" s="685">
        <f t="shared" si="186"/>
        <v>4777190.0040831966</v>
      </c>
      <c r="AN314" s="685">
        <f t="shared" si="186"/>
        <v>5020587.8347912356</v>
      </c>
      <c r="AO314" s="685">
        <f t="shared" si="186"/>
        <v>5276386.7849738495</v>
      </c>
      <c r="AP314" s="685">
        <f t="shared" si="186"/>
        <v>5545218.6916682683</v>
      </c>
      <c r="AQ314" s="685">
        <f t="shared" si="186"/>
        <v>5827747.5840087654</v>
      </c>
      <c r="AR314" s="685" t="str">
        <f t="shared" si="185"/>
        <v/>
      </c>
      <c r="AS314" s="685" t="str">
        <f t="shared" si="185"/>
        <v/>
      </c>
      <c r="AT314" s="685" t="str">
        <f t="shared" si="185"/>
        <v/>
      </c>
      <c r="AU314" s="685" t="str">
        <f t="shared" si="185"/>
        <v/>
      </c>
      <c r="AV314" s="685" t="str">
        <f t="shared" si="185"/>
        <v/>
      </c>
      <c r="AW314" s="685" t="str">
        <f t="shared" si="185"/>
        <v/>
      </c>
      <c r="AX314" s="685" t="str">
        <f t="shared" si="185"/>
        <v/>
      </c>
      <c r="AY314" s="685" t="str">
        <f t="shared" si="185"/>
        <v/>
      </c>
      <c r="AZ314" s="685" t="str">
        <f t="shared" si="185"/>
        <v/>
      </c>
      <c r="BA314" s="685" t="str">
        <f t="shared" si="185"/>
        <v/>
      </c>
      <c r="BB314" s="685" t="str">
        <f t="shared" si="185"/>
        <v/>
      </c>
      <c r="BC314" s="685" t="str">
        <f t="shared" si="185"/>
        <v/>
      </c>
      <c r="BD314" s="685" t="str">
        <f t="shared" si="185"/>
        <v/>
      </c>
      <c r="BE314" s="685" t="str">
        <f t="shared" si="185"/>
        <v/>
      </c>
      <c r="BF314" s="685" t="str">
        <f t="shared" si="185"/>
        <v/>
      </c>
      <c r="BG314" s="685" t="str">
        <f t="shared" si="184"/>
        <v/>
      </c>
      <c r="BH314" s="685" t="str">
        <f t="shared" si="184"/>
        <v/>
      </c>
      <c r="BI314" s="685" t="str">
        <f t="shared" si="177"/>
        <v/>
      </c>
      <c r="BJ314" s="685" t="str">
        <f t="shared" si="177"/>
        <v/>
      </c>
      <c r="BK314" s="685" t="str">
        <f t="shared" si="177"/>
        <v/>
      </c>
      <c r="BL314" s="685" t="str">
        <f t="shared" si="177"/>
        <v/>
      </c>
      <c r="BM314" s="685" t="str">
        <f t="shared" si="177"/>
        <v/>
      </c>
      <c r="BN314" s="685" t="str">
        <f t="shared" si="177"/>
        <v/>
      </c>
      <c r="BO314" s="685" t="str">
        <f t="shared" si="180"/>
        <v/>
      </c>
      <c r="BP314" s="685" t="str">
        <f t="shared" si="180"/>
        <v/>
      </c>
      <c r="BQ314" s="685" t="str">
        <f t="shared" si="180"/>
        <v/>
      </c>
      <c r="BR314" s="529"/>
      <c r="BS314" s="685">
        <f>IFERROR(($L314+AB314*Contr_Rate)*(1+Inv_Return)*IF($D314=$C$1,VLOOKUP($T314,Male_Annuity_Tables,MATCH($BS$3+3,'Mortality Tables'!$N$1:$DN$1,0),FALSE),VLOOKUP($T314,Fe_Annuity_Tables,MATCH(BS$3+3,'Mortality Tables'!$N$1:$DN$1,0),FALSE)),"")</f>
        <v>1151174.3661354221</v>
      </c>
      <c r="BT314" s="685">
        <f>IFERROR(($BS314+AC314*Contr_Rate)*(1+Inv_Return)*IF($D314=$C$1,VLOOKUP($T314,Male_Annuity_Tables,MATCH($BS$3+3,'Mortality Tables'!$N$1:$DN$1,0),FALSE),VLOOKUP($T314,Fe_Annuity_Tables,MATCH(BT$3+3,'Mortality Tables'!$N$1:$DN$1,0),FALSE)),"")</f>
        <v>1494496.9421721648</v>
      </c>
      <c r="BU314" s="685">
        <f>IFERROR((BT314+AD314*Contr_Rate)*(1+Inv_Return)*IF($D314=$C$1,VLOOKUP($T314,Male_Annuity_Tables,MATCH($BS$3+3,'Mortality Tables'!$N$1:$DN$1,0),FALSE),VLOOKUP($T314,Fe_Annuity_Tables,MATCH(BU$3+3,'Mortality Tables'!$N$1:$DN$1,0),FALSE)),"")</f>
        <v>1509554.7744708722</v>
      </c>
      <c r="BV314" s="685">
        <f>IFERROR((BU314+AE314*Contr_Rate)*(1+Inv_Return)*IF($D314=$C$1,VLOOKUP($T314,Male_Annuity_Tables,MATCH($BS$3+3,'Mortality Tables'!$N$1:$DN$1,0),FALSE),VLOOKUP($T314,Fe_Annuity_Tables,MATCH(BV$3+3,'Mortality Tables'!$N$1:$DN$1,0),FALSE)),"")</f>
        <v>1312010.02373378</v>
      </c>
      <c r="BW314" s="685">
        <f>IFERROR((BV314+AF314*Contr_Rate)*(1+Inv_Return)*IF($D314=$C$1,VLOOKUP($T314,Male_Annuity_Tables,MATCH($BS$3+3,'Mortality Tables'!$N$1:$DN$1,0),FALSE),VLOOKUP($T314,Fe_Annuity_Tables,MATCH(BW$3+3,'Mortality Tables'!$N$1:$DN$1,0),FALSE)),"")</f>
        <v>1044843.8297975904</v>
      </c>
      <c r="BX314" s="685">
        <f>IFERROR((BW314+AG314*Contr_Rate)*(1+Inv_Return)*IF($D314=$C$1,VLOOKUP($T314,Male_Annuity_Tables,MATCH($BS$3+3,'Mortality Tables'!$N$1:$DN$1,0),FALSE),VLOOKUP($T314,Fe_Annuity_Tables,MATCH(BX$3+3,'Mortality Tables'!$N$1:$DN$1,0),FALSE)),"")</f>
        <v>802925.21589276497</v>
      </c>
      <c r="BY314" s="685">
        <f>IFERROR((BX314+AH314*Contr_Rate)*(1+Inv_Return)*IF($D314=$C$1,VLOOKUP($T314,Male_Annuity_Tables,MATCH($BS$3+3,'Mortality Tables'!$N$1:$DN$1,0),FALSE),VLOOKUP($T314,Fe_Annuity_Tables,MATCH(BY$3+3,'Mortality Tables'!$N$1:$DN$1,0),FALSE)),"")</f>
        <v>655819.62664395291</v>
      </c>
      <c r="BZ314" s="685">
        <f>IFERROR((BY314+AI314*Contr_Rate)*(1+Inv_Return)*IF($D314=$C$1,VLOOKUP($T314,Male_Annuity_Tables,MATCH($BS$3+3,'Mortality Tables'!$N$1:$DN$1,0),FALSE),VLOOKUP($T314,Fe_Annuity_Tables,MATCH(BZ$3+3,'Mortality Tables'!$N$1:$DN$1,0),FALSE)),"")</f>
        <v>560256.72904966481</v>
      </c>
      <c r="CA314" s="685">
        <f>IFERROR((BZ314+AJ314*Contr_Rate)*(1+Inv_Return)*IF($D314=$C$1,VLOOKUP($T314,Male_Annuity_Tables,MATCH($BS$3+3,'Mortality Tables'!$N$1:$DN$1,0),FALSE),VLOOKUP($T314,Fe_Annuity_Tables,MATCH(CA$3+3,'Mortality Tables'!$N$1:$DN$1,0),FALSE)),"")</f>
        <v>492235.43805645755</v>
      </c>
      <c r="CB314" s="685">
        <f>IFERROR((CA314+AK314*Contr_Rate)*(1+Inv_Return)*IF($D314=$C$1,VLOOKUP($T314,Male_Annuity_Tables,MATCH($BS$3+3,'Mortality Tables'!$N$1:$DN$1,0),FALSE),VLOOKUP($T314,Fe_Annuity_Tables,MATCH(CB$3+3,'Mortality Tables'!$N$1:$DN$1,0),FALSE)),"")</f>
        <v>439664.29868934077</v>
      </c>
      <c r="CC314" s="685">
        <f>IFERROR((CB314+AL314*Contr_Rate)*(1+Inv_Return)*IF($D314=$C$1,VLOOKUP($T314,Male_Annuity_Tables,MATCH($BS$3+3,'Mortality Tables'!$N$1:$DN$1,0),FALSE),VLOOKUP($T314,Fe_Annuity_Tables,MATCH(CC$3+3,'Mortality Tables'!$N$1:$DN$1,0),FALSE)),"")</f>
        <v>396658.0033470334</v>
      </c>
      <c r="CD314" s="685">
        <f>IFERROR((CC314+AM314*Contr_Rate)*(1+Inv_Return)*IF($D314=$C$1,VLOOKUP($T314,Male_Annuity_Tables,MATCH($BS$3+3,'Mortality Tables'!$N$1:$DN$1,0),FALSE),VLOOKUP($T314,Fe_Annuity_Tables,MATCH(CD$3+3,'Mortality Tables'!$N$1:$DN$1,0),FALSE)),"")</f>
        <v>380242.46627006354</v>
      </c>
      <c r="CE314" s="685">
        <f>IFERROR((CD314+AN314*Contr_Rate)*(1+Inv_Return)*IF($D314=$C$1,VLOOKUP($T314,Male_Annuity_Tables,MATCH($BS$3+3,'Mortality Tables'!$N$1:$DN$1,0),FALSE),VLOOKUP($T314,Fe_Annuity_Tables,MATCH(CE$3+3,'Mortality Tables'!$N$1:$DN$1,0),FALSE)),"")</f>
        <v>370170.27630105003</v>
      </c>
      <c r="CF314" s="685">
        <f>IFERROR((CE314+AO314*Contr_Rate)*(1+Inv_Return)*IF($D314=$C$1,VLOOKUP($T314,Male_Annuity_Tables,MATCH($BS$3+3,'Mortality Tables'!$N$1:$DN$1,0),FALSE),VLOOKUP($T314,Fe_Annuity_Tables,MATCH(CF$3+3,'Mortality Tables'!$N$1:$DN$1,0),FALSE)),"")</f>
        <v>361712.25410839281</v>
      </c>
      <c r="CG314" s="685">
        <f>IFERROR((CF314+AP314*Contr_Rate)*(1+Inv_Return)*IF($D314=$C$1,VLOOKUP($T314,Male_Annuity_Tables,MATCH($BS$3+3,'Mortality Tables'!$N$1:$DN$1,0),FALSE),VLOOKUP($T314,Fe_Annuity_Tables,MATCH(CG$3+3,'Mortality Tables'!$N$1:$DN$1,0),FALSE)),"")</f>
        <v>353787.4272057942</v>
      </c>
      <c r="CH314" s="685">
        <f>IFERROR((CG314+AQ314*Contr_Rate)*(1+Inv_Return)*IF($D314=$C$1,VLOOKUP($T314,Male_Annuity_Tables,MATCH($BS$3+3,'Mortality Tables'!$N$1:$DN$1,0),FALSE),VLOOKUP($T314,Fe_Annuity_Tables,MATCH(CH$3+3,'Mortality Tables'!$N$1:$DN$1,0),FALSE)),"")</f>
        <v>346131.22114005161</v>
      </c>
      <c r="CI314" s="685" t="str">
        <f>IFERROR((CH314+AR314*Contr_Rate)*(1+Inv_Return)*IF($D314=$C$1,VLOOKUP($T314,Male_Annuity_Tables,MATCH($BS$3+3,'Mortality Tables'!$N$1:$DN$1,0),FALSE),VLOOKUP($T314,Fe_Annuity_Tables,MATCH(CI$3+3,'Mortality Tables'!$N$1:$DN$1,0),FALSE)),"")</f>
        <v/>
      </c>
      <c r="CJ314" s="685" t="str">
        <f>IFERROR((CI314+AS314*Contr_Rate)*(1+Inv_Return)*IF($D314=$C$1,VLOOKUP($T314,Male_Annuity_Tables,MATCH($BS$3+3,'Mortality Tables'!$N$1:$DN$1,0),FALSE),VLOOKUP($T314,Fe_Annuity_Tables,MATCH(CJ$3+3,'Mortality Tables'!$N$1:$DN$1,0),FALSE)),"")</f>
        <v/>
      </c>
      <c r="CK314" s="685" t="str">
        <f>IFERROR((CJ314+AT314*Contr_Rate)*(1+Inv_Return)*IF($D314=$C$1,VLOOKUP($T314,Male_Annuity_Tables,MATCH($BS$3+3,'Mortality Tables'!$N$1:$DN$1,0),FALSE),VLOOKUP($T314,Fe_Annuity_Tables,MATCH(CK$3+3,'Mortality Tables'!$N$1:$DN$1,0),FALSE)),"")</f>
        <v/>
      </c>
      <c r="CL314" s="685" t="str">
        <f>IFERROR((CK314+AU314*Contr_Rate)*(1+Inv_Return)*IF($D314=$C$1,VLOOKUP($T314,Male_Annuity_Tables,MATCH($BS$3+3,'Mortality Tables'!$N$1:$DN$1,0),FALSE),VLOOKUP($T314,Fe_Annuity_Tables,MATCH(CL$3+3,'Mortality Tables'!$N$1:$DN$1,0),FALSE)),"")</f>
        <v/>
      </c>
      <c r="CM314" s="685" t="str">
        <f>IFERROR((CL314+AV314*Contr_Rate)*(1+Inv_Return)*IF($D314=$C$1,VLOOKUP($T314,Male_Annuity_Tables,MATCH($BS$3+3,'Mortality Tables'!$N$1:$DN$1,0),FALSE),VLOOKUP($T314,Fe_Annuity_Tables,MATCH(CM$3+3,'Mortality Tables'!$N$1:$DN$1,0),FALSE)),"")</f>
        <v/>
      </c>
      <c r="CN314" s="685" t="str">
        <f>IFERROR((CM314+AW314*Contr_Rate)*(1+Inv_Return)*IF($D314=$C$1,VLOOKUP($T314,Male_Annuity_Tables,MATCH($BS$3+3,'Mortality Tables'!$N$1:$DN$1,0),FALSE),VLOOKUP($T314,Fe_Annuity_Tables,MATCH(CN$3+3,'Mortality Tables'!$N$1:$DN$1,0),FALSE)),"")</f>
        <v/>
      </c>
      <c r="CO314" s="685" t="str">
        <f>IFERROR((CN314+AX314*Contr_Rate)*(1+Inv_Return)*IF($D314=$C$1,VLOOKUP($T314,Male_Annuity_Tables,MATCH($BS$3+3,'Mortality Tables'!$N$1:$DN$1,0),FALSE),VLOOKUP($T314,Fe_Annuity_Tables,MATCH(CO$3+3,'Mortality Tables'!$N$1:$DN$1,0),FALSE)),"")</f>
        <v/>
      </c>
      <c r="CP314" s="685" t="str">
        <f>IFERROR((CO314+AY314*Contr_Rate)*(1+Inv_Return)*IF($D314=$C$1,VLOOKUP($T314,Male_Annuity_Tables,MATCH($BS$3+3,'Mortality Tables'!$N$1:$DN$1,0),FALSE),VLOOKUP($T314,Fe_Annuity_Tables,MATCH(CP$3+3,'Mortality Tables'!$N$1:$DN$1,0),FALSE)),"")</f>
        <v/>
      </c>
      <c r="CQ314" s="685" t="str">
        <f>IFERROR((CP314+AZ314*Contr_Rate)*(1+Inv_Return)*IF($D314=$C$1,VLOOKUP($T314,Male_Annuity_Tables,MATCH($BS$3+3,'Mortality Tables'!$N$1:$DN$1,0),FALSE),VLOOKUP($T314,Fe_Annuity_Tables,MATCH(CQ$3+3,'Mortality Tables'!$N$1:$DN$1,0),FALSE)),"")</f>
        <v/>
      </c>
      <c r="CR314" s="685" t="str">
        <f>IFERROR((CQ314+BA314*Contr_Rate)*(1+Inv_Return)*IF($D314=$C$1,VLOOKUP($T314,Male_Annuity_Tables,MATCH($BS$3+3,'Mortality Tables'!$N$1:$DN$1,0),FALSE),VLOOKUP($T314,Fe_Annuity_Tables,MATCH(CR$3+3,'Mortality Tables'!$N$1:$DN$1,0),FALSE)),"")</f>
        <v/>
      </c>
      <c r="CS314" s="685" t="str">
        <f>IFERROR((CR314+BB314*Contr_Rate)*(1+Inv_Return)*IF($D314=$C$1,VLOOKUP($T314,Male_Annuity_Tables,MATCH($BS$3+3,'Mortality Tables'!$N$1:$DN$1,0),FALSE),VLOOKUP($T314,Fe_Annuity_Tables,MATCH(CS$3+3,'Mortality Tables'!$N$1:$DN$1,0),FALSE)),"")</f>
        <v/>
      </c>
      <c r="CT314" s="685" t="str">
        <f>IFERROR((CS314+BC314*Contr_Rate)*(1+Inv_Return)*IF($D314=$C$1,VLOOKUP($T314,Male_Annuity_Tables,MATCH($BS$3+3,'Mortality Tables'!$N$1:$DN$1,0),FALSE),VLOOKUP($T314,Fe_Annuity_Tables,MATCH(CT$3+3,'Mortality Tables'!$N$1:$DN$1,0),FALSE)),"")</f>
        <v/>
      </c>
      <c r="CU314" s="685" t="str">
        <f>IFERROR((CT314+BD314*Contr_Rate)*(1+Inv_Return)*IF($D314=$C$1,VLOOKUP($T314,Male_Annuity_Tables,MATCH($BS$3+3,'Mortality Tables'!$N$1:$DN$1,0),FALSE),VLOOKUP($T314,Fe_Annuity_Tables,MATCH(CU$3+3,'Mortality Tables'!$N$1:$DN$1,0),FALSE)),"")</f>
        <v/>
      </c>
      <c r="CV314" s="685" t="str">
        <f>IFERROR((CU314+BE314*Contr_Rate)*(1+Inv_Return)*IF($D314=$C$1,VLOOKUP($T314,Male_Annuity_Tables,MATCH($BS$3+3,'Mortality Tables'!$N$1:$DN$1,0),FALSE),VLOOKUP($T314,Fe_Annuity_Tables,MATCH(CV$3+3,'Mortality Tables'!$N$1:$DN$1,0),FALSE)),"")</f>
        <v/>
      </c>
      <c r="CW314" s="685" t="str">
        <f>IFERROR((CV314+BF314*Contr_Rate)*(1+Inv_Return)*IF($D314=$C$1,VLOOKUP($T314,Male_Annuity_Tables,MATCH($BS$3+3,'Mortality Tables'!$N$1:$DN$1,0),FALSE),VLOOKUP($T314,Fe_Annuity_Tables,MATCH(CW$3+3,'Mortality Tables'!$N$1:$DN$1,0),FALSE)),"")</f>
        <v/>
      </c>
      <c r="CX314" s="685" t="str">
        <f>IFERROR((CW314+BG314*Contr_Rate)*(1+Inv_Return)*IF($D314=$C$1,VLOOKUP($T314,Male_Annuity_Tables,MATCH($BS$3+3,'Mortality Tables'!$N$1:$DN$1,0),FALSE),VLOOKUP($T314,Fe_Annuity_Tables,MATCH(CX$3+3,'Mortality Tables'!$N$1:$DN$1,0),FALSE)),"")</f>
        <v/>
      </c>
      <c r="CY314" s="685" t="str">
        <f>IFERROR((CX314+BH314*Contr_Rate)*(1+Inv_Return)*IF($D314=$C$1,VLOOKUP($T314,Male_Annuity_Tables,MATCH($BS$3+3,'Mortality Tables'!$N$1:$DN$1,0),FALSE),VLOOKUP($T314,Fe_Annuity_Tables,MATCH(CY$3+3,'Mortality Tables'!$N$1:$DN$1,0),FALSE)),"")</f>
        <v/>
      </c>
      <c r="CZ314" s="685" t="str">
        <f>IFERROR((CY314+BI314*Contr_Rate)*(1+Inv_Return)*IF($D314=$C$1,VLOOKUP($T314,Male_Annuity_Tables,MATCH($BS$3+3,'Mortality Tables'!$N$1:$DN$1,0),FALSE),VLOOKUP($T314,Fe_Annuity_Tables,MATCH(CZ$3+3,'Mortality Tables'!$N$1:$DN$1,0),FALSE)),"")</f>
        <v/>
      </c>
      <c r="DA314" s="685" t="str">
        <f>IFERROR((CZ314+BJ314*Contr_Rate)*(1+Inv_Return)*IF($D314=$C$1,VLOOKUP($T314,Male_Annuity_Tables,MATCH($BS$3+3,'Mortality Tables'!$N$1:$DN$1,0),FALSE),VLOOKUP($T314,Fe_Annuity_Tables,MATCH(DA$3+3,'Mortality Tables'!$N$1:$DN$1,0),FALSE)),"")</f>
        <v/>
      </c>
      <c r="DB314" s="685" t="str">
        <f>IFERROR((DA314+BK314*Contr_Rate)*(1+Inv_Return)*IF($D314=$C$1,VLOOKUP($T314,Male_Annuity_Tables,MATCH($BS$3+3,'Mortality Tables'!$N$1:$DN$1,0),FALSE),VLOOKUP($T314,Fe_Annuity_Tables,MATCH(DB$3+3,'Mortality Tables'!$N$1:$DN$1,0),FALSE)),"")</f>
        <v/>
      </c>
      <c r="DC314" s="685" t="str">
        <f>IFERROR((DB314+BL314*Contr_Rate)*(1+Inv_Return)*IF($D314=$C$1,VLOOKUP($T314,Male_Annuity_Tables,MATCH($BS$3+3,'Mortality Tables'!$N$1:$DN$1,0),FALSE),VLOOKUP($T314,Fe_Annuity_Tables,MATCH(DC$3+3,'Mortality Tables'!$N$1:$DN$1,0),FALSE)),"")</f>
        <v/>
      </c>
      <c r="DD314" s="685" t="str">
        <f>IFERROR((DC314+BM314*Contr_Rate)*(1+Inv_Return)*IF($D314=$C$1,VLOOKUP($T314,Male_Annuity_Tables,MATCH($BS$3+3,'Mortality Tables'!$N$1:$DN$1,0),FALSE),VLOOKUP($T314,Fe_Annuity_Tables,MATCH(DD$3+3,'Mortality Tables'!$N$1:$DN$1,0),FALSE)),"")</f>
        <v/>
      </c>
      <c r="DE314" s="685" t="str">
        <f>IFERROR((DD314+BN314*Contr_Rate)*(1+Inv_Return)*IF($D314=$C$1,VLOOKUP($T314,Male_Annuity_Tables,MATCH($BS$3+3,'Mortality Tables'!$N$1:$DN$1,0),FALSE),VLOOKUP($T314,Fe_Annuity_Tables,MATCH(DE$3+3,'Mortality Tables'!$N$1:$DN$1,0),FALSE)),"")</f>
        <v/>
      </c>
      <c r="DF314" s="685" t="str">
        <f>IFERROR((DE314+BO314*Contr_Rate)*(1+Inv_Return)*IF($D314=$C$1,VLOOKUP($T314,Male_Annuity_Tables,MATCH($BS$3+3,'Mortality Tables'!$N$1:$DN$1,0),FALSE),VLOOKUP($T314,Fe_Annuity_Tables,MATCH(DF$3+3,'Mortality Tables'!$N$1:$DN$1,0),FALSE)),"")</f>
        <v/>
      </c>
      <c r="DG314" s="685" t="str">
        <f>IFERROR((DF314+BP314*Contr_Rate)*(1+Inv_Return)*IF($D314=$C$1,VLOOKUP($T314,Male_Annuity_Tables,MATCH($BS$3+3,'Mortality Tables'!$N$1:$DN$1,0),FALSE),VLOOKUP($T314,Fe_Annuity_Tables,MATCH(DG$3+3,'Mortality Tables'!$N$1:$DN$1,0),FALSE)),"")</f>
        <v/>
      </c>
      <c r="DH314" s="685" t="str">
        <f>IFERROR((DG314+BQ314*Contr_Rate)*(1+Inv_Return)*IF($D314=$C$1,VLOOKUP($T314,Male_Annuity_Tables,MATCH($BS$3+3,'Mortality Tables'!$N$1:$DN$1,0),FALSE),VLOOKUP($T314,Fe_Annuity_Tables,MATCH(DH$3+3,'Mortality Tables'!$N$1:$DN$1,0),FALSE)),"")</f>
        <v/>
      </c>
      <c r="DJ314" s="686">
        <f t="shared" si="171"/>
        <v>1509554.7744708722</v>
      </c>
      <c r="DK314" s="680">
        <f t="shared" si="187"/>
        <v>8.8017766057058875</v>
      </c>
      <c r="DL314" s="686">
        <f t="shared" si="172"/>
        <v>114908.81264128286</v>
      </c>
      <c r="DM314" s="686">
        <f t="shared" si="132"/>
        <v>5827747.5840087654</v>
      </c>
      <c r="DN314" s="687">
        <f t="shared" si="173"/>
        <v>1.9717534259134795E-2</v>
      </c>
      <c r="DP314" s="688">
        <f t="shared" si="174"/>
        <v>175073.47553779031</v>
      </c>
      <c r="DQ314" s="688">
        <f t="shared" si="175"/>
        <v>227286.83120789821</v>
      </c>
      <c r="DR314" s="688">
        <f t="shared" si="176"/>
        <v>229576.86398846639</v>
      </c>
    </row>
    <row r="315" spans="1:122" s="657" customFormat="1" ht="14.5">
      <c r="A315" s="675" t="s">
        <v>1698</v>
      </c>
      <c r="B315" s="675" t="s">
        <v>1699</v>
      </c>
      <c r="C315" s="675" t="s">
        <v>541</v>
      </c>
      <c r="D315" s="675" t="s">
        <v>60</v>
      </c>
      <c r="E315" s="676">
        <v>34203</v>
      </c>
      <c r="F315" s="677">
        <v>42768</v>
      </c>
      <c r="G315" s="677">
        <v>44463</v>
      </c>
      <c r="H315" s="678">
        <v>2012363</v>
      </c>
      <c r="I315" s="678">
        <v>115632.15</v>
      </c>
      <c r="J315" s="678">
        <v>138496.88</v>
      </c>
      <c r="K315" s="678">
        <v>26308.35</v>
      </c>
      <c r="L315" s="678">
        <v>280437.38</v>
      </c>
      <c r="M315" s="679">
        <f>IF(COUNTIF($A$4:A315,A315)=1,0,1)</f>
        <v>0</v>
      </c>
      <c r="N315" s="680" t="str">
        <f t="shared" si="165"/>
        <v>Okay</v>
      </c>
      <c r="O315" s="680" t="str">
        <f t="shared" si="166"/>
        <v>TRUE</v>
      </c>
      <c r="P315" s="680" t="b">
        <f t="shared" si="167"/>
        <v>1</v>
      </c>
      <c r="Q315" s="680" t="b">
        <f t="shared" si="76"/>
        <v>1</v>
      </c>
      <c r="R315" s="680" t="b">
        <f t="shared" si="77"/>
        <v>1</v>
      </c>
      <c r="S315" s="681">
        <f t="shared" si="168"/>
        <v>23.465753424657535</v>
      </c>
      <c r="T315" s="682">
        <f t="shared" si="78"/>
        <v>31</v>
      </c>
      <c r="U315" s="682">
        <f t="shared" si="188"/>
        <v>28</v>
      </c>
      <c r="V315" s="682">
        <f t="shared" si="79"/>
        <v>3.2684931506849315</v>
      </c>
      <c r="W315" s="682">
        <f t="shared" si="169"/>
        <v>29</v>
      </c>
      <c r="X315" s="683">
        <f t="shared" si="170"/>
        <v>8132684.0200000005</v>
      </c>
      <c r="Y315" s="684">
        <f t="shared" si="123"/>
        <v>1.3500000000000001E-3</v>
      </c>
      <c r="Z315" s="684">
        <f>IF($D315=$C$1,VLOOKUP($T315,Male_Annuity_Tables,MATCH($W315+2,'Mortality Tables'!$DS$1:$HT$1,0),FALSE),VLOOKUP($T315,Fe_Annuity_Tables,MATCH($W315+2,'Mortality Tables'!$M$1:$DN$1,0),FALSE))</f>
        <v>1.0978062858012181E-2</v>
      </c>
      <c r="AA315" s="664"/>
      <c r="AB315" s="685">
        <f t="shared" si="186"/>
        <v>2114892.8948500003</v>
      </c>
      <c r="AC315" s="685">
        <f t="shared" si="186"/>
        <v>2222646.6878426075</v>
      </c>
      <c r="AD315" s="685">
        <f t="shared" si="186"/>
        <v>2335890.5365881887</v>
      </c>
      <c r="AE315" s="685">
        <f t="shared" si="186"/>
        <v>2454904.1594273569</v>
      </c>
      <c r="AF315" s="685">
        <f t="shared" si="186"/>
        <v>2579981.5263501806</v>
      </c>
      <c r="AG315" s="685">
        <f t="shared" si="186"/>
        <v>2711431.5851177229</v>
      </c>
      <c r="AH315" s="685">
        <f t="shared" si="186"/>
        <v>2849579.0243794704</v>
      </c>
      <c r="AI315" s="685">
        <f t="shared" si="186"/>
        <v>2994765.0756716048</v>
      </c>
      <c r="AJ315" s="685">
        <f t="shared" si="186"/>
        <v>3147348.3562770733</v>
      </c>
      <c r="AK315" s="685">
        <f t="shared" si="186"/>
        <v>3307705.7550293901</v>
      </c>
      <c r="AL315" s="685">
        <f t="shared" si="186"/>
        <v>3476233.3632481378</v>
      </c>
      <c r="AM315" s="685">
        <f t="shared" si="186"/>
        <v>3653347.4531056304</v>
      </c>
      <c r="AN315" s="685">
        <f t="shared" si="186"/>
        <v>3839485.5058413618</v>
      </c>
      <c r="AO315" s="685">
        <f t="shared" si="186"/>
        <v>4035107.2923639803</v>
      </c>
      <c r="AP315" s="685">
        <f t="shared" si="186"/>
        <v>4240696.0089099249</v>
      </c>
      <c r="AQ315" s="685">
        <f t="shared" si="186"/>
        <v>4456759.4705638858</v>
      </c>
      <c r="AR315" s="685">
        <f t="shared" si="185"/>
        <v>4683831.3655891158</v>
      </c>
      <c r="AS315" s="685">
        <f t="shared" si="185"/>
        <v>4922472.5736658815</v>
      </c>
      <c r="AT315" s="685">
        <f t="shared" si="185"/>
        <v>5173272.5512941582</v>
      </c>
      <c r="AU315" s="685">
        <f t="shared" si="185"/>
        <v>5436850.7877825955</v>
      </c>
      <c r="AV315" s="685">
        <f t="shared" si="185"/>
        <v>5713858.3354201186</v>
      </c>
      <c r="AW315" s="685">
        <f t="shared" si="185"/>
        <v>6004979.4176097754</v>
      </c>
      <c r="AX315" s="685">
        <f t="shared" si="185"/>
        <v>6310933.1189369923</v>
      </c>
      <c r="AY315" s="685">
        <f t="shared" si="185"/>
        <v>6632475.1613468332</v>
      </c>
      <c r="AZ315" s="685">
        <f t="shared" si="185"/>
        <v>6970399.770817454</v>
      </c>
      <c r="BA315" s="685">
        <f t="shared" si="185"/>
        <v>7325541.6391406031</v>
      </c>
      <c r="BB315" s="685">
        <f t="shared" si="185"/>
        <v>7698777.985654817</v>
      </c>
      <c r="BC315" s="685">
        <f t="shared" si="185"/>
        <v>8091030.7240239307</v>
      </c>
      <c r="BD315" s="685">
        <f t="shared" si="185"/>
        <v>8503268.7394129485</v>
      </c>
      <c r="BE315" s="685" t="str">
        <f t="shared" si="185"/>
        <v/>
      </c>
      <c r="BF315" s="685" t="str">
        <f t="shared" si="185"/>
        <v/>
      </c>
      <c r="BG315" s="685" t="str">
        <f t="shared" si="184"/>
        <v/>
      </c>
      <c r="BH315" s="685" t="str">
        <f t="shared" si="184"/>
        <v/>
      </c>
      <c r="BI315" s="685" t="str">
        <f t="shared" si="177"/>
        <v/>
      </c>
      <c r="BJ315" s="685" t="str">
        <f t="shared" si="177"/>
        <v/>
      </c>
      <c r="BK315" s="685" t="str">
        <f t="shared" si="177"/>
        <v/>
      </c>
      <c r="BL315" s="685" t="str">
        <f t="shared" si="177"/>
        <v/>
      </c>
      <c r="BM315" s="685" t="str">
        <f t="shared" si="177"/>
        <v/>
      </c>
      <c r="BN315" s="685" t="str">
        <f t="shared" si="177"/>
        <v/>
      </c>
      <c r="BO315" s="685" t="str">
        <f t="shared" si="180"/>
        <v/>
      </c>
      <c r="BP315" s="685" t="str">
        <f t="shared" si="180"/>
        <v/>
      </c>
      <c r="BQ315" s="685" t="str">
        <f t="shared" si="180"/>
        <v/>
      </c>
      <c r="BR315" s="529"/>
      <c r="BS315" s="685">
        <f>IFERROR(($L315+AB315*Contr_Rate)*(1+Inv_Return)*IF($D315=$C$1,VLOOKUP($T315,Male_Annuity_Tables,MATCH($BS$3+3,'Mortality Tables'!$N$1:$DN$1,0),FALSE),VLOOKUP($T315,Fe_Annuity_Tables,MATCH(BS$3+3,'Mortality Tables'!$N$1:$DN$1,0),FALSE)),"")</f>
        <v>751142.33580678981</v>
      </c>
      <c r="BT315" s="685">
        <f>IFERROR(($BS315+AC315*Contr_Rate)*(1+Inv_Return)*IF($D315=$C$1,VLOOKUP($T315,Male_Annuity_Tables,MATCH($BS$3+3,'Mortality Tables'!$N$1:$DN$1,0),FALSE),VLOOKUP($T315,Fe_Annuity_Tables,MATCH(BT$3+3,'Mortality Tables'!$N$1:$DN$1,0),FALSE)),"")</f>
        <v>930021.74246043258</v>
      </c>
      <c r="BU315" s="685">
        <f>IFERROR((BT315+AD315*Contr_Rate)*(1+Inv_Return)*IF($D315=$C$1,VLOOKUP($T315,Male_Annuity_Tables,MATCH($BS$3+3,'Mortality Tables'!$N$1:$DN$1,0),FALSE),VLOOKUP($T315,Fe_Annuity_Tables,MATCH(BU$3+3,'Mortality Tables'!$N$1:$DN$1,0),FALSE)),"")</f>
        <v>854489.96395847423</v>
      </c>
      <c r="BV315" s="685">
        <f>IFERROR((BU315+AE315*Contr_Rate)*(1+Inv_Return)*IF($D315=$C$1,VLOOKUP($T315,Male_Annuity_Tables,MATCH($BS$3+3,'Mortality Tables'!$N$1:$DN$1,0),FALSE),VLOOKUP($T315,Fe_Annuity_Tables,MATCH(BV$3+3,'Mortality Tables'!$N$1:$DN$1,0),FALSE)),"")</f>
        <v>665916.71252457355</v>
      </c>
      <c r="BW315" s="685">
        <f>IFERROR((BV315+AF315*Contr_Rate)*(1+Inv_Return)*IF($D315=$C$1,VLOOKUP($T315,Male_Annuity_Tables,MATCH($BS$3+3,'Mortality Tables'!$N$1:$DN$1,0),FALSE),VLOOKUP($T315,Fe_Annuity_Tables,MATCH(BW$3+3,'Mortality Tables'!$N$1:$DN$1,0),FALSE)),"")</f>
        <v>481416.56686548027</v>
      </c>
      <c r="BX315" s="685">
        <f>IFERROR((BW315+AG315*Contr_Rate)*(1+Inv_Return)*IF($D315=$C$1,VLOOKUP($T315,Male_Annuity_Tables,MATCH($BS$3+3,'Mortality Tables'!$N$1:$DN$1,0),FALSE),VLOOKUP($T315,Fe_Annuity_Tables,MATCH(BX$3+3,'Mortality Tables'!$N$1:$DN$1,0),FALSE)),"")</f>
        <v>345785.45665969711</v>
      </c>
      <c r="BY315" s="685">
        <f>IFERROR((BX315+AH315*Contr_Rate)*(1+Inv_Return)*IF($D315=$C$1,VLOOKUP($T315,Male_Annuity_Tables,MATCH($BS$3+3,'Mortality Tables'!$N$1:$DN$1,0),FALSE),VLOOKUP($T315,Fe_Annuity_Tables,MATCH(BY$3+3,'Mortality Tables'!$N$1:$DN$1,0),FALSE)),"")</f>
        <v>256083.22994210388</v>
      </c>
      <c r="BZ315" s="685">
        <f>IFERROR((BY315+AI315*Contr_Rate)*(1+Inv_Return)*IF($D315=$C$1,VLOOKUP($T315,Male_Annuity_Tables,MATCH($BS$3+3,'Mortality Tables'!$N$1:$DN$1,0),FALSE),VLOOKUP($T315,Fe_Annuity_Tables,MATCH(BZ$3+3,'Mortality Tables'!$N$1:$DN$1,0),FALSE)),"")</f>
        <v>196651.89703690555</v>
      </c>
      <c r="CA315" s="685">
        <f>IFERROR((BZ315+AJ315*Contr_Rate)*(1+Inv_Return)*IF($D315=$C$1,VLOOKUP($T315,Male_Annuity_Tables,MATCH($BS$3+3,'Mortality Tables'!$N$1:$DN$1,0),FALSE),VLOOKUP($T315,Fe_Annuity_Tables,MATCH(CA$3+3,'Mortality Tables'!$N$1:$DN$1,0),FALSE)),"")</f>
        <v>155177.67522018793</v>
      </c>
      <c r="CB315" s="685">
        <f>IFERROR((CA315+AK315*Contr_Rate)*(1+Inv_Return)*IF($D315=$C$1,VLOOKUP($T315,Male_Annuity_Tables,MATCH($BS$3+3,'Mortality Tables'!$N$1:$DN$1,0),FALSE),VLOOKUP($T315,Fe_Annuity_Tables,MATCH(CB$3+3,'Mortality Tables'!$N$1:$DN$1,0),FALSE)),"")</f>
        <v>132414.50757901694</v>
      </c>
      <c r="CC315" s="685">
        <f>IFERROR((CB315+AL315*Contr_Rate)*(1+Inv_Return)*IF($D315=$C$1,VLOOKUP($T315,Male_Annuity_Tables,MATCH($BS$3+3,'Mortality Tables'!$N$1:$DN$1,0),FALSE),VLOOKUP($T315,Fe_Annuity_Tables,MATCH(CC$3+3,'Mortality Tables'!$N$1:$DN$1,0),FALSE)),"")</f>
        <v>115044.61983857171</v>
      </c>
      <c r="CD315" s="685">
        <f>IFERROR((CC315+AM315*Contr_Rate)*(1+Inv_Return)*IF($D315=$C$1,VLOOKUP($T315,Male_Annuity_Tables,MATCH($BS$3+3,'Mortality Tables'!$N$1:$DN$1,0),FALSE),VLOOKUP($T315,Fe_Annuity_Tables,MATCH(CD$3+3,'Mortality Tables'!$N$1:$DN$1,0),FALSE)),"")</f>
        <v>100545.99988680065</v>
      </c>
      <c r="CE315" s="685">
        <f>IFERROR((CD315+AN315*Contr_Rate)*(1+Inv_Return)*IF($D315=$C$1,VLOOKUP($T315,Male_Annuity_Tables,MATCH($BS$3+3,'Mortality Tables'!$N$1:$DN$1,0),FALSE),VLOOKUP($T315,Fe_Annuity_Tables,MATCH(CE$3+3,'Mortality Tables'!$N$1:$DN$1,0),FALSE)),"")</f>
        <v>88179.280020578866</v>
      </c>
      <c r="CF315" s="685">
        <f>IFERROR((CE315+AO315*Contr_Rate)*(1+Inv_Return)*IF($D315=$C$1,VLOOKUP($T315,Male_Annuity_Tables,MATCH($BS$3+3,'Mortality Tables'!$N$1:$DN$1,0),FALSE),VLOOKUP($T315,Fe_Annuity_Tables,MATCH(CF$3+3,'Mortality Tables'!$N$1:$DN$1,0),FALSE)),"")</f>
        <v>77534.083676313589</v>
      </c>
      <c r="CG315" s="685">
        <f>IFERROR((CF315+AP315*Contr_Rate)*(1+Inv_Return)*IF($D315=$C$1,VLOOKUP($T315,Male_Annuity_Tables,MATCH($BS$3+3,'Mortality Tables'!$N$1:$DN$1,0),FALSE),VLOOKUP($T315,Fe_Annuity_Tables,MATCH(CG$3+3,'Mortality Tables'!$N$1:$DN$1,0),FALSE)),"")</f>
        <v>68314.825884108868</v>
      </c>
      <c r="CH315" s="685">
        <f>IFERROR((CG315+AQ315*Contr_Rate)*(1+Inv_Return)*IF($D315=$C$1,VLOOKUP($T315,Male_Annuity_Tables,MATCH($BS$3+3,'Mortality Tables'!$N$1:$DN$1,0),FALSE),VLOOKUP($T315,Fe_Annuity_Tables,MATCH(CH$3+3,'Mortality Tables'!$N$1:$DN$1,0),FALSE)),"")</f>
        <v>60290.286267781434</v>
      </c>
      <c r="CI315" s="685">
        <f>IFERROR((CH315+AR315*Contr_Rate)*(1+Inv_Return)*IF($D315=$C$1,VLOOKUP($T315,Male_Annuity_Tables,MATCH($BS$3+3,'Mortality Tables'!$N$1:$DN$1,0),FALSE),VLOOKUP($T315,Fe_Annuity_Tables,MATCH(CI$3+3,'Mortality Tables'!$N$1:$DN$1,0),FALSE)),"")</f>
        <v>53276.837528200973</v>
      </c>
      <c r="CJ315" s="685">
        <f>IFERROR((CI315+AS315*Contr_Rate)*(1+Inv_Return)*IF($D315=$C$1,VLOOKUP($T315,Male_Annuity_Tables,MATCH($BS$3+3,'Mortality Tables'!$N$1:$DN$1,0),FALSE),VLOOKUP($T315,Fe_Annuity_Tables,MATCH(CJ$3+3,'Mortality Tables'!$N$1:$DN$1,0),FALSE)),"")</f>
        <v>47127.752210292689</v>
      </c>
      <c r="CK315" s="685">
        <f>IFERROR((CJ315+AT315*Contr_Rate)*(1+Inv_Return)*IF($D315=$C$1,VLOOKUP($T315,Male_Annuity_Tables,MATCH($BS$3+3,'Mortality Tables'!$N$1:$DN$1,0),FALSE),VLOOKUP($T315,Fe_Annuity_Tables,MATCH(CK$3+3,'Mortality Tables'!$N$1:$DN$1,0),FALSE)),"")</f>
        <v>41721.812431877363</v>
      </c>
      <c r="CL315" s="685">
        <f>IFERROR((CK315+AU315*Contr_Rate)*(1+Inv_Return)*IF($D315=$C$1,VLOOKUP($T315,Male_Annuity_Tables,MATCH($BS$3+3,'Mortality Tables'!$N$1:$DN$1,0),FALSE),VLOOKUP($T315,Fe_Annuity_Tables,MATCH(CL$3+3,'Mortality Tables'!$N$1:$DN$1,0),FALSE)),"")</f>
        <v>39131.771043296474</v>
      </c>
      <c r="CM315" s="685">
        <f>IFERROR((CL315+AV315*Contr_Rate)*(1+Inv_Return)*IF($D315=$C$1,VLOOKUP($T315,Male_Annuity_Tables,MATCH($BS$3+3,'Mortality Tables'!$N$1:$DN$1,0),FALSE),VLOOKUP($T315,Fe_Annuity_Tables,MATCH(CM$3+3,'Mortality Tables'!$N$1:$DN$1,0),FALSE)),"")</f>
        <v>36764.19521119105</v>
      </c>
      <c r="CN315" s="685">
        <f>IFERROR((CM315+AW315*Contr_Rate)*(1+Inv_Return)*IF($D315=$C$1,VLOOKUP($T315,Male_Annuity_Tables,MATCH($BS$3+3,'Mortality Tables'!$N$1:$DN$1,0),FALSE),VLOOKUP($T315,Fe_Annuity_Tables,MATCH(CN$3+3,'Mortality Tables'!$N$1:$DN$1,0),FALSE)),"")</f>
        <v>34539.690462607425</v>
      </c>
      <c r="CO315" s="685">
        <f>IFERROR((CN315+AX315*Contr_Rate)*(1+Inv_Return)*IF($D315=$C$1,VLOOKUP($T315,Male_Annuity_Tables,MATCH($BS$3+3,'Mortality Tables'!$N$1:$DN$1,0),FALSE),VLOOKUP($T315,Fe_Annuity_Tables,MATCH(CO$3+3,'Mortality Tables'!$N$1:$DN$1,0),FALSE)),"")</f>
        <v>32446.37292533883</v>
      </c>
      <c r="CP315" s="685">
        <f>IFERROR((CO315+AY315*Contr_Rate)*(1+Inv_Return)*IF($D315=$C$1,VLOOKUP($T315,Male_Annuity_Tables,MATCH($BS$3+3,'Mortality Tables'!$N$1:$DN$1,0),FALSE),VLOOKUP($T315,Fe_Annuity_Tables,MATCH(CP$3+3,'Mortality Tables'!$N$1:$DN$1,0),FALSE)),"")</f>
        <v>30474.979717754533</v>
      </c>
      <c r="CQ315" s="685">
        <f>IFERROR((CP315+AZ315*Contr_Rate)*(1+Inv_Return)*IF($D315=$C$1,VLOOKUP($T315,Male_Annuity_Tables,MATCH($BS$3+3,'Mortality Tables'!$N$1:$DN$1,0),FALSE),VLOOKUP($T315,Fe_Annuity_Tables,MATCH(CQ$3+3,'Mortality Tables'!$N$1:$DN$1,0),FALSE)),"")</f>
        <v>30206.433804585689</v>
      </c>
      <c r="CR315" s="685">
        <f>IFERROR((CQ315+BA315*Contr_Rate)*(1+Inv_Return)*IF($D315=$C$1,VLOOKUP($T315,Male_Annuity_Tables,MATCH($BS$3+3,'Mortality Tables'!$N$1:$DN$1,0),FALSE),VLOOKUP($T315,Fe_Annuity_Tables,MATCH(CR$3+3,'Mortality Tables'!$N$1:$DN$1,0),FALSE)),"")</f>
        <v>29952.744077782052</v>
      </c>
      <c r="CS315" s="685">
        <f>IFERROR((CR315+BB315*Contr_Rate)*(1+Inv_Return)*IF($D315=$C$1,VLOOKUP($T315,Male_Annuity_Tables,MATCH($BS$3+3,'Mortality Tables'!$N$1:$DN$1,0),FALSE),VLOOKUP($T315,Fe_Annuity_Tables,MATCH(CS$3+3,'Mortality Tables'!$N$1:$DN$1,0),FALSE)),"")</f>
        <v>29686.868049385517</v>
      </c>
      <c r="CT315" s="685">
        <f>IFERROR((CS315+BC315*Contr_Rate)*(1+Inv_Return)*IF($D315=$C$1,VLOOKUP($T315,Male_Annuity_Tables,MATCH($BS$3+3,'Mortality Tables'!$N$1:$DN$1,0),FALSE),VLOOKUP($T315,Fe_Annuity_Tables,MATCH(CT$3+3,'Mortality Tables'!$N$1:$DN$1,0),FALSE)),"")</f>
        <v>29406.666794434292</v>
      </c>
      <c r="CU315" s="685">
        <f>IFERROR((CT315+BD315*Contr_Rate)*(1+Inv_Return)*IF($D315=$C$1,VLOOKUP($T315,Male_Annuity_Tables,MATCH($BS$3+3,'Mortality Tables'!$N$1:$DN$1,0),FALSE),VLOOKUP($T315,Fe_Annuity_Tables,MATCH(CU$3+3,'Mortality Tables'!$N$1:$DN$1,0),FALSE)),"")</f>
        <v>29110.752705705632</v>
      </c>
      <c r="CV315" s="685" t="str">
        <f>IFERROR((CU315+BE315*Contr_Rate)*(1+Inv_Return)*IF($D315=$C$1,VLOOKUP($T315,Male_Annuity_Tables,MATCH($BS$3+3,'Mortality Tables'!$N$1:$DN$1,0),FALSE),VLOOKUP($T315,Fe_Annuity_Tables,MATCH(CV$3+3,'Mortality Tables'!$N$1:$DN$1,0),FALSE)),"")</f>
        <v/>
      </c>
      <c r="CW315" s="685" t="str">
        <f>IFERROR((CV315+BF315*Contr_Rate)*(1+Inv_Return)*IF($D315=$C$1,VLOOKUP($T315,Male_Annuity_Tables,MATCH($BS$3+3,'Mortality Tables'!$N$1:$DN$1,0),FALSE),VLOOKUP($T315,Fe_Annuity_Tables,MATCH(CW$3+3,'Mortality Tables'!$N$1:$DN$1,0),FALSE)),"")</f>
        <v/>
      </c>
      <c r="CX315" s="685" t="str">
        <f>IFERROR((CW315+BG315*Contr_Rate)*(1+Inv_Return)*IF($D315=$C$1,VLOOKUP($T315,Male_Annuity_Tables,MATCH($BS$3+3,'Mortality Tables'!$N$1:$DN$1,0),FALSE),VLOOKUP($T315,Fe_Annuity_Tables,MATCH(CX$3+3,'Mortality Tables'!$N$1:$DN$1,0),FALSE)),"")</f>
        <v/>
      </c>
      <c r="CY315" s="685" t="str">
        <f>IFERROR((CX315+BH315*Contr_Rate)*(1+Inv_Return)*IF($D315=$C$1,VLOOKUP($T315,Male_Annuity_Tables,MATCH($BS$3+3,'Mortality Tables'!$N$1:$DN$1,0),FALSE),VLOOKUP($T315,Fe_Annuity_Tables,MATCH(CY$3+3,'Mortality Tables'!$N$1:$DN$1,0),FALSE)),"")</f>
        <v/>
      </c>
      <c r="CZ315" s="685" t="str">
        <f>IFERROR((CY315+BI315*Contr_Rate)*(1+Inv_Return)*IF($D315=$C$1,VLOOKUP($T315,Male_Annuity_Tables,MATCH($BS$3+3,'Mortality Tables'!$N$1:$DN$1,0),FALSE),VLOOKUP($T315,Fe_Annuity_Tables,MATCH(CZ$3+3,'Mortality Tables'!$N$1:$DN$1,0),FALSE)),"")</f>
        <v/>
      </c>
      <c r="DA315" s="685" t="str">
        <f>IFERROR((CZ315+BJ315*Contr_Rate)*(1+Inv_Return)*IF($D315=$C$1,VLOOKUP($T315,Male_Annuity_Tables,MATCH($BS$3+3,'Mortality Tables'!$N$1:$DN$1,0),FALSE),VLOOKUP($T315,Fe_Annuity_Tables,MATCH(DA$3+3,'Mortality Tables'!$N$1:$DN$1,0),FALSE)),"")</f>
        <v/>
      </c>
      <c r="DB315" s="685" t="str">
        <f>IFERROR((DA315+BK315*Contr_Rate)*(1+Inv_Return)*IF($D315=$C$1,VLOOKUP($T315,Male_Annuity_Tables,MATCH($BS$3+3,'Mortality Tables'!$N$1:$DN$1,0),FALSE),VLOOKUP($T315,Fe_Annuity_Tables,MATCH(DB$3+3,'Mortality Tables'!$N$1:$DN$1,0),FALSE)),"")</f>
        <v/>
      </c>
      <c r="DC315" s="685" t="str">
        <f>IFERROR((DB315+BL315*Contr_Rate)*(1+Inv_Return)*IF($D315=$C$1,VLOOKUP($T315,Male_Annuity_Tables,MATCH($BS$3+3,'Mortality Tables'!$N$1:$DN$1,0),FALSE),VLOOKUP($T315,Fe_Annuity_Tables,MATCH(DC$3+3,'Mortality Tables'!$N$1:$DN$1,0),FALSE)),"")</f>
        <v/>
      </c>
      <c r="DD315" s="685" t="str">
        <f>IFERROR((DC315+BM315*Contr_Rate)*(1+Inv_Return)*IF($D315=$C$1,VLOOKUP($T315,Male_Annuity_Tables,MATCH($BS$3+3,'Mortality Tables'!$N$1:$DN$1,0),FALSE),VLOOKUP($T315,Fe_Annuity_Tables,MATCH(DD$3+3,'Mortality Tables'!$N$1:$DN$1,0),FALSE)),"")</f>
        <v/>
      </c>
      <c r="DE315" s="685" t="str">
        <f>IFERROR((DD315+BN315*Contr_Rate)*(1+Inv_Return)*IF($D315=$C$1,VLOOKUP($T315,Male_Annuity_Tables,MATCH($BS$3+3,'Mortality Tables'!$N$1:$DN$1,0),FALSE),VLOOKUP($T315,Fe_Annuity_Tables,MATCH(DE$3+3,'Mortality Tables'!$N$1:$DN$1,0),FALSE)),"")</f>
        <v/>
      </c>
      <c r="DF315" s="685" t="str">
        <f>IFERROR((DE315+BO315*Contr_Rate)*(1+Inv_Return)*IF($D315=$C$1,VLOOKUP($T315,Male_Annuity_Tables,MATCH($BS$3+3,'Mortality Tables'!$N$1:$DN$1,0),FALSE),VLOOKUP($T315,Fe_Annuity_Tables,MATCH(DF$3+3,'Mortality Tables'!$N$1:$DN$1,0),FALSE)),"")</f>
        <v/>
      </c>
      <c r="DG315" s="685" t="str">
        <f>IFERROR((DF315+BP315*Contr_Rate)*(1+Inv_Return)*IF($D315=$C$1,VLOOKUP($T315,Male_Annuity_Tables,MATCH($BS$3+3,'Mortality Tables'!$N$1:$DN$1,0),FALSE),VLOOKUP($T315,Fe_Annuity_Tables,MATCH(DG$3+3,'Mortality Tables'!$N$1:$DN$1,0),FALSE)),"")</f>
        <v/>
      </c>
      <c r="DH315" s="685" t="str">
        <f>IFERROR((DG315+BQ315*Contr_Rate)*(1+Inv_Return)*IF($D315=$C$1,VLOOKUP($T315,Male_Annuity_Tables,MATCH($BS$3+3,'Mortality Tables'!$N$1:$DN$1,0),FALSE),VLOOKUP($T315,Fe_Annuity_Tables,MATCH(DH$3+3,'Mortality Tables'!$N$1:$DN$1,0),FALSE)),"")</f>
        <v/>
      </c>
      <c r="DJ315" s="686">
        <f t="shared" si="171"/>
        <v>930021.74246043258</v>
      </c>
      <c r="DK315" s="680">
        <f t="shared" si="187"/>
        <v>8.8017766057058875</v>
      </c>
      <c r="DL315" s="686">
        <f t="shared" si="172"/>
        <v>70794.181147990763</v>
      </c>
      <c r="DM315" s="686">
        <f t="shared" si="132"/>
        <v>8503268.7394129485</v>
      </c>
      <c r="DN315" s="687">
        <f t="shared" si="173"/>
        <v>8.3255255499402551E-3</v>
      </c>
      <c r="DP315" s="688">
        <f t="shared" si="174"/>
        <v>151039.7008840293</v>
      </c>
      <c r="DQ315" s="688">
        <f t="shared" si="175"/>
        <v>187008.7719739438</v>
      </c>
      <c r="DR315" s="688">
        <f t="shared" si="176"/>
        <v>171820.84195277002</v>
      </c>
    </row>
    <row r="316" spans="1:122" s="657" customFormat="1" ht="14.5">
      <c r="A316" s="675" t="s">
        <v>1700</v>
      </c>
      <c r="B316" s="675" t="s">
        <v>1701</v>
      </c>
      <c r="C316" s="675" t="s">
        <v>116</v>
      </c>
      <c r="D316" s="675" t="s">
        <v>60</v>
      </c>
      <c r="E316" s="676">
        <v>31918</v>
      </c>
      <c r="F316" s="677">
        <v>38670</v>
      </c>
      <c r="G316" s="677">
        <v>44306</v>
      </c>
      <c r="H316" s="678">
        <v>905455</v>
      </c>
      <c r="I316" s="678">
        <v>81752.45</v>
      </c>
      <c r="J316" s="678">
        <v>86685.6</v>
      </c>
      <c r="K316" s="678">
        <v>48550.38</v>
      </c>
      <c r="L316" s="678">
        <v>216988.43</v>
      </c>
      <c r="M316" s="679">
        <f>IF(COUNTIF($A$4:A316,A316)=1,0,1)</f>
        <v>0</v>
      </c>
      <c r="N316" s="680" t="str">
        <f t="shared" si="165"/>
        <v>Okay</v>
      </c>
      <c r="O316" s="680" t="str">
        <f t="shared" si="166"/>
        <v>TRUE</v>
      </c>
      <c r="P316" s="680" t="b">
        <f t="shared" si="167"/>
        <v>1</v>
      </c>
      <c r="Q316" s="680" t="b">
        <f t="shared" si="76"/>
        <v>1</v>
      </c>
      <c r="R316" s="680" t="b">
        <f t="shared" si="77"/>
        <v>1</v>
      </c>
      <c r="S316" s="681">
        <f t="shared" si="168"/>
        <v>18.4986301369863</v>
      </c>
      <c r="T316" s="682">
        <f t="shared" si="78"/>
        <v>37</v>
      </c>
      <c r="U316" s="682">
        <f t="shared" si="188"/>
        <v>33</v>
      </c>
      <c r="V316" s="682">
        <f t="shared" si="79"/>
        <v>3.6986301369863015</v>
      </c>
      <c r="W316" s="682">
        <f t="shared" si="169"/>
        <v>23</v>
      </c>
      <c r="X316" s="683">
        <f t="shared" si="170"/>
        <v>4990733.8899999997</v>
      </c>
      <c r="Y316" s="684">
        <f t="shared" si="123"/>
        <v>1.65E-3</v>
      </c>
      <c r="Z316" s="684">
        <f>IF($D316=$C$1,VLOOKUP($T316,Male_Annuity_Tables,MATCH($W316+2,'Mortality Tables'!$DS$1:$HT$1,0),FALSE),VLOOKUP($T316,Fe_Annuity_Tables,MATCH($W316+2,'Mortality Tables'!$M$1:$DN$1,0),FALSE))</f>
        <v>4.2245451060005455E-2</v>
      </c>
      <c r="AA316" s="664"/>
      <c r="AB316" s="685">
        <f t="shared" si="186"/>
        <v>951587.93225000007</v>
      </c>
      <c r="AC316" s="685">
        <f t="shared" si="186"/>
        <v>1000071.3373981375</v>
      </c>
      <c r="AD316" s="685">
        <f t="shared" si="186"/>
        <v>1051024.9720385727</v>
      </c>
      <c r="AE316" s="685">
        <f t="shared" si="186"/>
        <v>1104574.6943639379</v>
      </c>
      <c r="AF316" s="685">
        <f t="shared" si="186"/>
        <v>1160852.7750417807</v>
      </c>
      <c r="AG316" s="685">
        <f t="shared" si="186"/>
        <v>1219998.2239301596</v>
      </c>
      <c r="AH316" s="685">
        <f t="shared" si="186"/>
        <v>1282157.1334394012</v>
      </c>
      <c r="AI316" s="685">
        <f t="shared" si="186"/>
        <v>1347483.0393881388</v>
      </c>
      <c r="AJ316" s="685">
        <f t="shared" si="186"/>
        <v>1416137.3002449644</v>
      </c>
      <c r="AK316" s="685">
        <f t="shared" si="186"/>
        <v>1488289.4956924454</v>
      </c>
      <c r="AL316" s="685">
        <f t="shared" si="186"/>
        <v>1564117.8454979756</v>
      </c>
      <c r="AM316" s="685">
        <f t="shared" si="186"/>
        <v>1643809.6497260975</v>
      </c>
      <c r="AN316" s="685">
        <f t="shared" si="186"/>
        <v>1727561.7513796419</v>
      </c>
      <c r="AO316" s="685">
        <f t="shared" si="186"/>
        <v>1815581.022612435</v>
      </c>
      <c r="AP316" s="685">
        <f t="shared" si="186"/>
        <v>1908084.8757145386</v>
      </c>
      <c r="AQ316" s="685">
        <f t="shared" si="186"/>
        <v>2005301.8001321943</v>
      </c>
      <c r="AR316" s="685">
        <f t="shared" si="185"/>
        <v>2107471.9268489298</v>
      </c>
      <c r="AS316" s="685">
        <f t="shared" si="185"/>
        <v>2214847.6215218827</v>
      </c>
      <c r="AT316" s="685">
        <f t="shared" si="185"/>
        <v>2327694.1078384225</v>
      </c>
      <c r="AU316" s="685">
        <f t="shared" si="185"/>
        <v>2446290.1226327904</v>
      </c>
      <c r="AV316" s="685">
        <f t="shared" si="185"/>
        <v>2570928.6043809308</v>
      </c>
      <c r="AW316" s="685">
        <f t="shared" si="185"/>
        <v>2701917.4167741402</v>
      </c>
      <c r="AX316" s="685">
        <f t="shared" si="185"/>
        <v>2839580.1091587823</v>
      </c>
      <c r="AY316" s="685" t="str">
        <f t="shared" si="185"/>
        <v/>
      </c>
      <c r="AZ316" s="685" t="str">
        <f t="shared" si="185"/>
        <v/>
      </c>
      <c r="BA316" s="685" t="str">
        <f t="shared" si="185"/>
        <v/>
      </c>
      <c r="BB316" s="685" t="str">
        <f t="shared" si="185"/>
        <v/>
      </c>
      <c r="BC316" s="685" t="str">
        <f t="shared" si="185"/>
        <v/>
      </c>
      <c r="BD316" s="685" t="str">
        <f t="shared" si="185"/>
        <v/>
      </c>
      <c r="BE316" s="685" t="str">
        <f t="shared" si="185"/>
        <v/>
      </c>
      <c r="BF316" s="685" t="str">
        <f t="shared" si="185"/>
        <v/>
      </c>
      <c r="BG316" s="685" t="str">
        <f t="shared" si="184"/>
        <v/>
      </c>
      <c r="BH316" s="685" t="str">
        <f t="shared" si="184"/>
        <v/>
      </c>
      <c r="BI316" s="685" t="str">
        <f t="shared" si="177"/>
        <v/>
      </c>
      <c r="BJ316" s="685" t="str">
        <f t="shared" si="177"/>
        <v/>
      </c>
      <c r="BK316" s="685" t="str">
        <f t="shared" si="177"/>
        <v/>
      </c>
      <c r="BL316" s="685" t="str">
        <f t="shared" si="177"/>
        <v/>
      </c>
      <c r="BM316" s="685" t="str">
        <f t="shared" si="177"/>
        <v/>
      </c>
      <c r="BN316" s="685" t="str">
        <f t="shared" si="177"/>
        <v/>
      </c>
      <c r="BO316" s="685" t="str">
        <f t="shared" si="180"/>
        <v/>
      </c>
      <c r="BP316" s="685" t="str">
        <f t="shared" si="180"/>
        <v/>
      </c>
      <c r="BQ316" s="685" t="str">
        <f t="shared" si="180"/>
        <v/>
      </c>
      <c r="BR316" s="529"/>
      <c r="BS316" s="685">
        <f>IFERROR(($L316+AB316*Contr_Rate)*(1+Inv_Return)*IF($D316=$C$1,VLOOKUP($T316,Male_Annuity_Tables,MATCH($BS$3+3,'Mortality Tables'!$N$1:$DN$1,0),FALSE),VLOOKUP($T316,Fe_Annuity_Tables,MATCH(BS$3+3,'Mortality Tables'!$N$1:$DN$1,0),FALSE)),"")</f>
        <v>412402.49916276179</v>
      </c>
      <c r="BT316" s="685">
        <f>IFERROR(($BS316+AC316*Contr_Rate)*(1+Inv_Return)*IF($D316=$C$1,VLOOKUP($T316,Male_Annuity_Tables,MATCH($BS$3+3,'Mortality Tables'!$N$1:$DN$1,0),FALSE),VLOOKUP($T316,Fe_Annuity_Tables,MATCH(BT$3+3,'Mortality Tables'!$N$1:$DN$1,0),FALSE)),"")</f>
        <v>466973.3808165933</v>
      </c>
      <c r="BU316" s="685">
        <f>IFERROR((BT316+AD316*Contr_Rate)*(1+Inv_Return)*IF($D316=$C$1,VLOOKUP($T316,Male_Annuity_Tables,MATCH($BS$3+3,'Mortality Tables'!$N$1:$DN$1,0),FALSE),VLOOKUP($T316,Fe_Annuity_Tables,MATCH(BU$3+3,'Mortality Tables'!$N$1:$DN$1,0),FALSE)),"")</f>
        <v>409463.51142312208</v>
      </c>
      <c r="BV316" s="685">
        <f>IFERROR((BU316+AE316*Contr_Rate)*(1+Inv_Return)*IF($D316=$C$1,VLOOKUP($T316,Male_Annuity_Tables,MATCH($BS$3+3,'Mortality Tables'!$N$1:$DN$1,0),FALSE),VLOOKUP($T316,Fe_Annuity_Tables,MATCH(BV$3+3,'Mortality Tables'!$N$1:$DN$1,0),FALSE)),"")</f>
        <v>328975.19744222227</v>
      </c>
      <c r="BW316" s="685">
        <f>IFERROR((BV316+AF316*Contr_Rate)*(1+Inv_Return)*IF($D316=$C$1,VLOOKUP($T316,Male_Annuity_Tables,MATCH($BS$3+3,'Mortality Tables'!$N$1:$DN$1,0),FALSE),VLOOKUP($T316,Fe_Annuity_Tables,MATCH(BW$3+3,'Mortality Tables'!$N$1:$DN$1,0),FALSE)),"")</f>
        <v>255102.30677152</v>
      </c>
      <c r="BX316" s="685">
        <f>IFERROR((BW316+AG316*Contr_Rate)*(1+Inv_Return)*IF($D316=$C$1,VLOOKUP($T316,Male_Annuity_Tables,MATCH($BS$3+3,'Mortality Tables'!$N$1:$DN$1,0),FALSE),VLOOKUP($T316,Fe_Annuity_Tables,MATCH(BX$3+3,'Mortality Tables'!$N$1:$DN$1,0),FALSE)),"")</f>
        <v>198435.85267958819</v>
      </c>
      <c r="BY316" s="685">
        <f>IFERROR((BX316+AH316*Contr_Rate)*(1+Inv_Return)*IF($D316=$C$1,VLOOKUP($T316,Male_Annuity_Tables,MATCH($BS$3+3,'Mortality Tables'!$N$1:$DN$1,0),FALSE),VLOOKUP($T316,Fe_Annuity_Tables,MATCH(BY$3+3,'Mortality Tables'!$N$1:$DN$1,0),FALSE)),"")</f>
        <v>157983.23299600242</v>
      </c>
      <c r="BZ316" s="685">
        <f>IFERROR((BY316+AI316*Contr_Rate)*(1+Inv_Return)*IF($D316=$C$1,VLOOKUP($T316,Male_Annuity_Tables,MATCH($BS$3+3,'Mortality Tables'!$N$1:$DN$1,0),FALSE),VLOOKUP($T316,Fe_Annuity_Tables,MATCH(BZ$3+3,'Mortality Tables'!$N$1:$DN$1,0),FALSE)),"")</f>
        <v>129165.58163122571</v>
      </c>
      <c r="CA316" s="685">
        <f>IFERROR((BZ316+AJ316*Contr_Rate)*(1+Inv_Return)*IF($D316=$C$1,VLOOKUP($T316,Male_Annuity_Tables,MATCH($BS$3+3,'Mortality Tables'!$N$1:$DN$1,0),FALSE),VLOOKUP($T316,Fe_Annuity_Tables,MATCH(CA$3+3,'Mortality Tables'!$N$1:$DN$1,0),FALSE)),"")</f>
        <v>107902.92811023747</v>
      </c>
      <c r="CB316" s="685">
        <f>IFERROR((CA316+AK316*Contr_Rate)*(1+Inv_Return)*IF($D316=$C$1,VLOOKUP($T316,Male_Annuity_Tables,MATCH($BS$3+3,'Mortality Tables'!$N$1:$DN$1,0),FALSE),VLOOKUP($T316,Fe_Annuity_Tables,MATCH(CB$3+3,'Mortality Tables'!$N$1:$DN$1,0),FALSE)),"")</f>
        <v>91523.910032917644</v>
      </c>
      <c r="CC316" s="685">
        <f>IFERROR((CB316+AL316*Contr_Rate)*(1+Inv_Return)*IF($D316=$C$1,VLOOKUP($T316,Male_Annuity_Tables,MATCH($BS$3+3,'Mortality Tables'!$N$1:$DN$1,0),FALSE),VLOOKUP($T316,Fe_Annuity_Tables,MATCH(CC$3+3,'Mortality Tables'!$N$1:$DN$1,0),FALSE)),"")</f>
        <v>78451.487246259945</v>
      </c>
      <c r="CD316" s="685">
        <f>IFERROR((CC316+AM316*Contr_Rate)*(1+Inv_Return)*IF($D316=$C$1,VLOOKUP($T316,Male_Annuity_Tables,MATCH($BS$3+3,'Mortality Tables'!$N$1:$DN$1,0),FALSE),VLOOKUP($T316,Fe_Annuity_Tables,MATCH(CD$3+3,'Mortality Tables'!$N$1:$DN$1,0),FALSE)),"")</f>
        <v>67752.013002905864</v>
      </c>
      <c r="CE316" s="685">
        <f>IFERROR((CD316+AN316*Contr_Rate)*(1+Inv_Return)*IF($D316=$C$1,VLOOKUP($T316,Male_Annuity_Tables,MATCH($BS$3+3,'Mortality Tables'!$N$1:$DN$1,0),FALSE),VLOOKUP($T316,Fe_Annuity_Tables,MATCH(CE$3+3,'Mortality Tables'!$N$1:$DN$1,0),FALSE)),"")</f>
        <v>58837.204974285465</v>
      </c>
      <c r="CF316" s="685">
        <f>IFERROR((CE316+AO316*Contr_Rate)*(1+Inv_Return)*IF($D316=$C$1,VLOOKUP($T316,Male_Annuity_Tables,MATCH($BS$3+3,'Mortality Tables'!$N$1:$DN$1,0),FALSE),VLOOKUP($T316,Fe_Annuity_Tables,MATCH(CF$3+3,'Mortality Tables'!$N$1:$DN$1,0),FALSE)),"")</f>
        <v>54328.94098662644</v>
      </c>
      <c r="CG316" s="685">
        <f>IFERROR((CF316+AP316*Contr_Rate)*(1+Inv_Return)*IF($D316=$C$1,VLOOKUP($T316,Male_Annuity_Tables,MATCH($BS$3+3,'Mortality Tables'!$N$1:$DN$1,0),FALSE),VLOOKUP($T316,Fe_Annuity_Tables,MATCH(CG$3+3,'Mortality Tables'!$N$1:$DN$1,0),FALSE)),"")</f>
        <v>50573.51280709514</v>
      </c>
      <c r="CH316" s="685">
        <f>IFERROR((CG316+AQ316*Contr_Rate)*(1+Inv_Return)*IF($D316=$C$1,VLOOKUP($T316,Male_Annuity_Tables,MATCH($BS$3+3,'Mortality Tables'!$N$1:$DN$1,0),FALSE),VLOOKUP($T316,Fe_Annuity_Tables,MATCH(CH$3+3,'Mortality Tables'!$N$1:$DN$1,0),FALSE)),"")</f>
        <v>47154.491611794532</v>
      </c>
      <c r="CI316" s="685">
        <f>IFERROR((CH316+AR316*Contr_Rate)*(1+Inv_Return)*IF($D316=$C$1,VLOOKUP($T316,Male_Annuity_Tables,MATCH($BS$3+3,'Mortality Tables'!$N$1:$DN$1,0),FALSE),VLOOKUP($T316,Fe_Annuity_Tables,MATCH(CI$3+3,'Mortality Tables'!$N$1:$DN$1,0),FALSE)),"")</f>
        <v>44002.467078804984</v>
      </c>
      <c r="CJ316" s="685">
        <f>IFERROR((CI316+AS316*Contr_Rate)*(1+Inv_Return)*IF($D316=$C$1,VLOOKUP($T316,Male_Annuity_Tables,MATCH($BS$3+3,'Mortality Tables'!$N$1:$DN$1,0),FALSE),VLOOKUP($T316,Fe_Annuity_Tables,MATCH(CJ$3+3,'Mortality Tables'!$N$1:$DN$1,0),FALSE)),"")</f>
        <v>41085.566688734318</v>
      </c>
      <c r="CK316" s="685">
        <f>IFERROR((CJ316+AT316*Contr_Rate)*(1+Inv_Return)*IF($D316=$C$1,VLOOKUP($T316,Male_Annuity_Tables,MATCH($BS$3+3,'Mortality Tables'!$N$1:$DN$1,0),FALSE),VLOOKUP($T316,Fe_Annuity_Tables,MATCH(CK$3+3,'Mortality Tables'!$N$1:$DN$1,0),FALSE)),"")</f>
        <v>40510.446742932159</v>
      </c>
      <c r="CL316" s="685">
        <f>IFERROR((CK316+AU316*Contr_Rate)*(1+Inv_Return)*IF($D316=$C$1,VLOOKUP($T316,Male_Annuity_Tables,MATCH($BS$3+3,'Mortality Tables'!$N$1:$DN$1,0),FALSE),VLOOKUP($T316,Fe_Annuity_Tables,MATCH(CL$3+3,'Mortality Tables'!$N$1:$DN$1,0),FALSE)),"")</f>
        <v>40065.000383501181</v>
      </c>
      <c r="CM316" s="685">
        <f>IFERROR((CL316+AV316*Contr_Rate)*(1+Inv_Return)*IF($D316=$C$1,VLOOKUP($T316,Male_Annuity_Tables,MATCH($BS$3+3,'Mortality Tables'!$N$1:$DN$1,0),FALSE),VLOOKUP($T316,Fe_Annuity_Tables,MATCH(CM$3+3,'Mortality Tables'!$N$1:$DN$1,0),FALSE)),"")</f>
        <v>39617.255433196573</v>
      </c>
      <c r="CN316" s="685">
        <f>IFERROR((CM316+AW316*Contr_Rate)*(1+Inv_Return)*IF($D316=$C$1,VLOOKUP($T316,Male_Annuity_Tables,MATCH($BS$3+3,'Mortality Tables'!$N$1:$DN$1,0),FALSE),VLOOKUP($T316,Fe_Annuity_Tables,MATCH(CN$3+3,'Mortality Tables'!$N$1:$DN$1,0),FALSE)),"")</f>
        <v>39157.308617428891</v>
      </c>
      <c r="CO316" s="685">
        <f>IFERROR((CN316+AX316*Contr_Rate)*(1+Inv_Return)*IF($D316=$C$1,VLOOKUP($T316,Male_Annuity_Tables,MATCH($BS$3+3,'Mortality Tables'!$N$1:$DN$1,0),FALSE),VLOOKUP($T316,Fe_Annuity_Tables,MATCH(CO$3+3,'Mortality Tables'!$N$1:$DN$1,0),FALSE)),"")</f>
        <v>38682.609162942354</v>
      </c>
      <c r="CP316" s="685" t="str">
        <f>IFERROR((CO316+AY316*Contr_Rate)*(1+Inv_Return)*IF($D316=$C$1,VLOOKUP($T316,Male_Annuity_Tables,MATCH($BS$3+3,'Mortality Tables'!$N$1:$DN$1,0),FALSE),VLOOKUP($T316,Fe_Annuity_Tables,MATCH(CP$3+3,'Mortality Tables'!$N$1:$DN$1,0),FALSE)),"")</f>
        <v/>
      </c>
      <c r="CQ316" s="685" t="str">
        <f>IFERROR((CP316+AZ316*Contr_Rate)*(1+Inv_Return)*IF($D316=$C$1,VLOOKUP($T316,Male_Annuity_Tables,MATCH($BS$3+3,'Mortality Tables'!$N$1:$DN$1,0),FALSE),VLOOKUP($T316,Fe_Annuity_Tables,MATCH(CQ$3+3,'Mortality Tables'!$N$1:$DN$1,0),FALSE)),"")</f>
        <v/>
      </c>
      <c r="CR316" s="685" t="str">
        <f>IFERROR((CQ316+BA316*Contr_Rate)*(1+Inv_Return)*IF($D316=$C$1,VLOOKUP($T316,Male_Annuity_Tables,MATCH($BS$3+3,'Mortality Tables'!$N$1:$DN$1,0),FALSE),VLOOKUP($T316,Fe_Annuity_Tables,MATCH(CR$3+3,'Mortality Tables'!$N$1:$DN$1,0),FALSE)),"")</f>
        <v/>
      </c>
      <c r="CS316" s="685" t="str">
        <f>IFERROR((CR316+BB316*Contr_Rate)*(1+Inv_Return)*IF($D316=$C$1,VLOOKUP($T316,Male_Annuity_Tables,MATCH($BS$3+3,'Mortality Tables'!$N$1:$DN$1,0),FALSE),VLOOKUP($T316,Fe_Annuity_Tables,MATCH(CS$3+3,'Mortality Tables'!$N$1:$DN$1,0),FALSE)),"")</f>
        <v/>
      </c>
      <c r="CT316" s="685" t="str">
        <f>IFERROR((CS316+BC316*Contr_Rate)*(1+Inv_Return)*IF($D316=$C$1,VLOOKUP($T316,Male_Annuity_Tables,MATCH($BS$3+3,'Mortality Tables'!$N$1:$DN$1,0),FALSE),VLOOKUP($T316,Fe_Annuity_Tables,MATCH(CT$3+3,'Mortality Tables'!$N$1:$DN$1,0),FALSE)),"")</f>
        <v/>
      </c>
      <c r="CU316" s="685" t="str">
        <f>IFERROR((CT316+BD316*Contr_Rate)*(1+Inv_Return)*IF($D316=$C$1,VLOOKUP($T316,Male_Annuity_Tables,MATCH($BS$3+3,'Mortality Tables'!$N$1:$DN$1,0),FALSE),VLOOKUP($T316,Fe_Annuity_Tables,MATCH(CU$3+3,'Mortality Tables'!$N$1:$DN$1,0),FALSE)),"")</f>
        <v/>
      </c>
      <c r="CV316" s="685" t="str">
        <f>IFERROR((CU316+BE316*Contr_Rate)*(1+Inv_Return)*IF($D316=$C$1,VLOOKUP($T316,Male_Annuity_Tables,MATCH($BS$3+3,'Mortality Tables'!$N$1:$DN$1,0),FALSE),VLOOKUP($T316,Fe_Annuity_Tables,MATCH(CV$3+3,'Mortality Tables'!$N$1:$DN$1,0),FALSE)),"")</f>
        <v/>
      </c>
      <c r="CW316" s="685" t="str">
        <f>IFERROR((CV316+BF316*Contr_Rate)*(1+Inv_Return)*IF($D316=$C$1,VLOOKUP($T316,Male_Annuity_Tables,MATCH($BS$3+3,'Mortality Tables'!$N$1:$DN$1,0),FALSE),VLOOKUP($T316,Fe_Annuity_Tables,MATCH(CW$3+3,'Mortality Tables'!$N$1:$DN$1,0),FALSE)),"")</f>
        <v/>
      </c>
      <c r="CX316" s="685" t="str">
        <f>IFERROR((CW316+BG316*Contr_Rate)*(1+Inv_Return)*IF($D316=$C$1,VLOOKUP($T316,Male_Annuity_Tables,MATCH($BS$3+3,'Mortality Tables'!$N$1:$DN$1,0),FALSE),VLOOKUP($T316,Fe_Annuity_Tables,MATCH(CX$3+3,'Mortality Tables'!$N$1:$DN$1,0),FALSE)),"")</f>
        <v/>
      </c>
      <c r="CY316" s="685" t="str">
        <f>IFERROR((CX316+BH316*Contr_Rate)*(1+Inv_Return)*IF($D316=$C$1,VLOOKUP($T316,Male_Annuity_Tables,MATCH($BS$3+3,'Mortality Tables'!$N$1:$DN$1,0),FALSE),VLOOKUP($T316,Fe_Annuity_Tables,MATCH(CY$3+3,'Mortality Tables'!$N$1:$DN$1,0),FALSE)),"")</f>
        <v/>
      </c>
      <c r="CZ316" s="685" t="str">
        <f>IFERROR((CY316+BI316*Contr_Rate)*(1+Inv_Return)*IF($D316=$C$1,VLOOKUP($T316,Male_Annuity_Tables,MATCH($BS$3+3,'Mortality Tables'!$N$1:$DN$1,0),FALSE),VLOOKUP($T316,Fe_Annuity_Tables,MATCH(CZ$3+3,'Mortality Tables'!$N$1:$DN$1,0),FALSE)),"")</f>
        <v/>
      </c>
      <c r="DA316" s="685" t="str">
        <f>IFERROR((CZ316+BJ316*Contr_Rate)*(1+Inv_Return)*IF($D316=$C$1,VLOOKUP($T316,Male_Annuity_Tables,MATCH($BS$3+3,'Mortality Tables'!$N$1:$DN$1,0),FALSE),VLOOKUP($T316,Fe_Annuity_Tables,MATCH(DA$3+3,'Mortality Tables'!$N$1:$DN$1,0),FALSE)),"")</f>
        <v/>
      </c>
      <c r="DB316" s="685" t="str">
        <f>IFERROR((DA316+BK316*Contr_Rate)*(1+Inv_Return)*IF($D316=$C$1,VLOOKUP($T316,Male_Annuity_Tables,MATCH($BS$3+3,'Mortality Tables'!$N$1:$DN$1,0),FALSE),VLOOKUP($T316,Fe_Annuity_Tables,MATCH(DB$3+3,'Mortality Tables'!$N$1:$DN$1,0),FALSE)),"")</f>
        <v/>
      </c>
      <c r="DC316" s="685" t="str">
        <f>IFERROR((DB316+BL316*Contr_Rate)*(1+Inv_Return)*IF($D316=$C$1,VLOOKUP($T316,Male_Annuity_Tables,MATCH($BS$3+3,'Mortality Tables'!$N$1:$DN$1,0),FALSE),VLOOKUP($T316,Fe_Annuity_Tables,MATCH(DC$3+3,'Mortality Tables'!$N$1:$DN$1,0),FALSE)),"")</f>
        <v/>
      </c>
      <c r="DD316" s="685" t="str">
        <f>IFERROR((DC316+BM316*Contr_Rate)*(1+Inv_Return)*IF($D316=$C$1,VLOOKUP($T316,Male_Annuity_Tables,MATCH($BS$3+3,'Mortality Tables'!$N$1:$DN$1,0),FALSE),VLOOKUP($T316,Fe_Annuity_Tables,MATCH(DD$3+3,'Mortality Tables'!$N$1:$DN$1,0),FALSE)),"")</f>
        <v/>
      </c>
      <c r="DE316" s="685" t="str">
        <f>IFERROR((DD316+BN316*Contr_Rate)*(1+Inv_Return)*IF($D316=$C$1,VLOOKUP($T316,Male_Annuity_Tables,MATCH($BS$3+3,'Mortality Tables'!$N$1:$DN$1,0),FALSE),VLOOKUP($T316,Fe_Annuity_Tables,MATCH(DE$3+3,'Mortality Tables'!$N$1:$DN$1,0),FALSE)),"")</f>
        <v/>
      </c>
      <c r="DF316" s="685" t="str">
        <f>IFERROR((DE316+BO316*Contr_Rate)*(1+Inv_Return)*IF($D316=$C$1,VLOOKUP($T316,Male_Annuity_Tables,MATCH($BS$3+3,'Mortality Tables'!$N$1:$DN$1,0),FALSE),VLOOKUP($T316,Fe_Annuity_Tables,MATCH(DF$3+3,'Mortality Tables'!$N$1:$DN$1,0),FALSE)),"")</f>
        <v/>
      </c>
      <c r="DG316" s="685" t="str">
        <f>IFERROR((DF316+BP316*Contr_Rate)*(1+Inv_Return)*IF($D316=$C$1,VLOOKUP($T316,Male_Annuity_Tables,MATCH($BS$3+3,'Mortality Tables'!$N$1:$DN$1,0),FALSE),VLOOKUP($T316,Fe_Annuity_Tables,MATCH(DG$3+3,'Mortality Tables'!$N$1:$DN$1,0),FALSE)),"")</f>
        <v/>
      </c>
      <c r="DH316" s="685" t="str">
        <f>IFERROR((DG316+BQ316*Contr_Rate)*(1+Inv_Return)*IF($D316=$C$1,VLOOKUP($T316,Male_Annuity_Tables,MATCH($BS$3+3,'Mortality Tables'!$N$1:$DN$1,0),FALSE),VLOOKUP($T316,Fe_Annuity_Tables,MATCH(DH$3+3,'Mortality Tables'!$N$1:$DN$1,0),FALSE)),"")</f>
        <v/>
      </c>
      <c r="DJ316" s="686">
        <f t="shared" si="171"/>
        <v>466973.3808165933</v>
      </c>
      <c r="DK316" s="680">
        <f t="shared" si="187"/>
        <v>8.8017766057058875</v>
      </c>
      <c r="DL316" s="686">
        <f t="shared" si="172"/>
        <v>35546.478757969533</v>
      </c>
      <c r="DM316" s="686">
        <f t="shared" si="132"/>
        <v>2839580.1091587823</v>
      </c>
      <c r="DN316" s="687">
        <f t="shared" si="173"/>
        <v>1.2518216564244098E-2</v>
      </c>
      <c r="DP316" s="688">
        <f t="shared" si="174"/>
        <v>83024.871131447202</v>
      </c>
      <c r="DQ316" s="688">
        <f t="shared" si="175"/>
        <v>94011.081025996566</v>
      </c>
      <c r="DR316" s="688">
        <f t="shared" si="176"/>
        <v>82433.194119702937</v>
      </c>
    </row>
    <row r="317" spans="1:122" s="657" customFormat="1" ht="14.5">
      <c r="A317" s="675" t="s">
        <v>1702</v>
      </c>
      <c r="B317" s="675" t="s">
        <v>1703</v>
      </c>
      <c r="C317" s="675" t="s">
        <v>116</v>
      </c>
      <c r="D317" s="675" t="s">
        <v>60</v>
      </c>
      <c r="E317" s="676">
        <v>33861</v>
      </c>
      <c r="F317" s="677">
        <v>40745</v>
      </c>
      <c r="G317" s="677">
        <v>42012</v>
      </c>
      <c r="H317" s="678">
        <v>1318622</v>
      </c>
      <c r="I317" s="678">
        <v>82743.240000000005</v>
      </c>
      <c r="J317" s="678">
        <v>87705.7</v>
      </c>
      <c r="K317" s="678"/>
      <c r="L317" s="678">
        <v>170448.94</v>
      </c>
      <c r="M317" s="679">
        <f>IF(COUNTIF($A$4:A317,A317)=1,0,1)</f>
        <v>0</v>
      </c>
      <c r="N317" s="680" t="str">
        <f t="shared" si="165"/>
        <v>Okay</v>
      </c>
      <c r="O317" s="680" t="str">
        <f t="shared" si="166"/>
        <v>TRUE</v>
      </c>
      <c r="P317" s="680" t="b">
        <f t="shared" si="167"/>
        <v>1</v>
      </c>
      <c r="Q317" s="680" t="b">
        <f t="shared" si="76"/>
        <v>1</v>
      </c>
      <c r="R317" s="680" t="b">
        <f t="shared" si="77"/>
        <v>1</v>
      </c>
      <c r="S317" s="681">
        <f t="shared" si="168"/>
        <v>18.860273972602741</v>
      </c>
      <c r="T317" s="682">
        <f t="shared" si="78"/>
        <v>32</v>
      </c>
      <c r="U317" s="682">
        <f t="shared" si="188"/>
        <v>22</v>
      </c>
      <c r="V317" s="682">
        <f t="shared" si="79"/>
        <v>9.9835616438356158</v>
      </c>
      <c r="W317" s="682">
        <f t="shared" si="169"/>
        <v>28</v>
      </c>
      <c r="X317" s="683">
        <f t="shared" si="170"/>
        <v>4772570.32</v>
      </c>
      <c r="Y317" s="684">
        <f t="shared" si="123"/>
        <v>1.3799999999999999E-3</v>
      </c>
      <c r="Z317" s="684">
        <f>IF($D317=$C$1,VLOOKUP($T317,Male_Annuity_Tables,MATCH($W317+2,'Mortality Tables'!$DS$1:$HT$1,0),FALSE),VLOOKUP($T317,Fe_Annuity_Tables,MATCH($W317+2,'Mortality Tables'!$M$1:$DN$1,0),FALSE))</f>
        <v>1.3741129096795899E-2</v>
      </c>
      <c r="AA317" s="664"/>
      <c r="AB317" s="685">
        <f t="shared" si="186"/>
        <v>1385805.7909000001</v>
      </c>
      <c r="AC317" s="685">
        <f t="shared" si="186"/>
        <v>1456412.595946355</v>
      </c>
      <c r="AD317" s="685">
        <f t="shared" si="186"/>
        <v>1530616.817709822</v>
      </c>
      <c r="AE317" s="685">
        <f t="shared" si="186"/>
        <v>1608601.7445721375</v>
      </c>
      <c r="AF317" s="685">
        <f t="shared" si="186"/>
        <v>1690560.0034580878</v>
      </c>
      <c r="AG317" s="685">
        <f t="shared" si="186"/>
        <v>1776694.0356342776</v>
      </c>
      <c r="AH317" s="685">
        <f t="shared" si="186"/>
        <v>1867216.596749844</v>
      </c>
      <c r="AI317" s="685">
        <f t="shared" si="186"/>
        <v>1962351.2823542487</v>
      </c>
      <c r="AJ317" s="685">
        <f t="shared" si="186"/>
        <v>2062333.0801901978</v>
      </c>
      <c r="AK317" s="685">
        <f t="shared" si="186"/>
        <v>2167408.9506258885</v>
      </c>
      <c r="AL317" s="685">
        <f t="shared" si="186"/>
        <v>2277838.4366602772</v>
      </c>
      <c r="AM317" s="685">
        <f t="shared" si="186"/>
        <v>2393894.3050081185</v>
      </c>
      <c r="AN317" s="685">
        <f t="shared" si="186"/>
        <v>2515863.2198482822</v>
      </c>
      <c r="AO317" s="685">
        <f t="shared" si="186"/>
        <v>2644046.4508995526</v>
      </c>
      <c r="AP317" s="685">
        <f t="shared" si="186"/>
        <v>2778760.617572885</v>
      </c>
      <c r="AQ317" s="685">
        <f t="shared" si="186"/>
        <v>2920338.4710382232</v>
      </c>
      <c r="AR317" s="685">
        <f t="shared" si="185"/>
        <v>3069129.7161376206</v>
      </c>
      <c r="AS317" s="685">
        <f t="shared" si="185"/>
        <v>3225501.8751748325</v>
      </c>
      <c r="AT317" s="685">
        <f t="shared" si="185"/>
        <v>3389841.1957149906</v>
      </c>
      <c r="AU317" s="685">
        <f t="shared" si="185"/>
        <v>3562553.6046366696</v>
      </c>
      <c r="AV317" s="685">
        <f t="shared" si="185"/>
        <v>3744065.7107929075</v>
      </c>
      <c r="AW317" s="685">
        <f t="shared" si="185"/>
        <v>3934825.8587578069</v>
      </c>
      <c r="AX317" s="685">
        <f t="shared" si="185"/>
        <v>4135305.2362615168</v>
      </c>
      <c r="AY317" s="685">
        <f t="shared" si="185"/>
        <v>4345999.0380490413</v>
      </c>
      <c r="AZ317" s="685">
        <f t="shared" si="185"/>
        <v>4567427.6890376406</v>
      </c>
      <c r="BA317" s="685">
        <f t="shared" si="185"/>
        <v>4800138.1297941078</v>
      </c>
      <c r="BB317" s="685">
        <f t="shared" si="185"/>
        <v>5044705.1675071176</v>
      </c>
      <c r="BC317" s="685">
        <f t="shared" si="185"/>
        <v>5301732.895791606</v>
      </c>
      <c r="BD317" s="685" t="str">
        <f t="shared" si="185"/>
        <v/>
      </c>
      <c r="BE317" s="685" t="str">
        <f t="shared" si="185"/>
        <v/>
      </c>
      <c r="BF317" s="685" t="str">
        <f t="shared" si="185"/>
        <v/>
      </c>
      <c r="BG317" s="685" t="str">
        <f t="shared" si="184"/>
        <v/>
      </c>
      <c r="BH317" s="685" t="str">
        <f t="shared" si="184"/>
        <v/>
      </c>
      <c r="BI317" s="685" t="str">
        <f t="shared" si="177"/>
        <v/>
      </c>
      <c r="BJ317" s="685" t="str">
        <f t="shared" si="177"/>
        <v/>
      </c>
      <c r="BK317" s="685" t="str">
        <f t="shared" si="177"/>
        <v/>
      </c>
      <c r="BL317" s="685" t="str">
        <f t="shared" si="177"/>
        <v/>
      </c>
      <c r="BM317" s="685" t="str">
        <f t="shared" si="177"/>
        <v/>
      </c>
      <c r="BN317" s="685" t="str">
        <f t="shared" si="177"/>
        <v/>
      </c>
      <c r="BO317" s="685" t="str">
        <f t="shared" si="180"/>
        <v/>
      </c>
      <c r="BP317" s="685" t="str">
        <f t="shared" si="180"/>
        <v/>
      </c>
      <c r="BQ317" s="685" t="str">
        <f t="shared" si="180"/>
        <v/>
      </c>
      <c r="BR317" s="529"/>
      <c r="BS317" s="685">
        <f>IFERROR(($L317+AB317*Contr_Rate)*(1+Inv_Return)*IF($D317=$C$1,VLOOKUP($T317,Male_Annuity_Tables,MATCH($BS$3+3,'Mortality Tables'!$N$1:$DN$1,0),FALSE),VLOOKUP($T317,Fe_Annuity_Tables,MATCH(BS$3+3,'Mortality Tables'!$N$1:$DN$1,0),FALSE)),"")</f>
        <v>481251.37336405099</v>
      </c>
      <c r="BT317" s="685">
        <f>IFERROR(($BS317+AC317*Contr_Rate)*(1+Inv_Return)*IF($D317=$C$1,VLOOKUP($T317,Male_Annuity_Tables,MATCH($BS$3+3,'Mortality Tables'!$N$1:$DN$1,0),FALSE),VLOOKUP($T317,Fe_Annuity_Tables,MATCH(BT$3+3,'Mortality Tables'!$N$1:$DN$1,0),FALSE)),"")</f>
        <v>602187.11806159909</v>
      </c>
      <c r="BU317" s="685">
        <f>IFERROR((BT317+AD317*Contr_Rate)*(1+Inv_Return)*IF($D317=$C$1,VLOOKUP($T317,Male_Annuity_Tables,MATCH($BS$3+3,'Mortality Tables'!$N$1:$DN$1,0),FALSE),VLOOKUP($T317,Fe_Annuity_Tables,MATCH(BU$3+3,'Mortality Tables'!$N$1:$DN$1,0),FALSE)),"")</f>
        <v>556063.92757047981</v>
      </c>
      <c r="BV317" s="685">
        <f>IFERROR((BU317+AE317*Contr_Rate)*(1+Inv_Return)*IF($D317=$C$1,VLOOKUP($T317,Male_Annuity_Tables,MATCH($BS$3+3,'Mortality Tables'!$N$1:$DN$1,0),FALSE),VLOOKUP($T317,Fe_Annuity_Tables,MATCH(BV$3+3,'Mortality Tables'!$N$1:$DN$1,0),FALSE)),"")</f>
        <v>434659.26617573679</v>
      </c>
      <c r="BW317" s="685">
        <f>IFERROR((BV317+AF317*Contr_Rate)*(1+Inv_Return)*IF($D317=$C$1,VLOOKUP($T317,Male_Annuity_Tables,MATCH($BS$3+3,'Mortality Tables'!$N$1:$DN$1,0),FALSE),VLOOKUP($T317,Fe_Annuity_Tables,MATCH(BW$3+3,'Mortality Tables'!$N$1:$DN$1,0),FALSE)),"")</f>
        <v>314815.82566297951</v>
      </c>
      <c r="BX317" s="685">
        <f>IFERROR((BW317+AG317*Contr_Rate)*(1+Inv_Return)*IF($D317=$C$1,VLOOKUP($T317,Male_Annuity_Tables,MATCH($BS$3+3,'Mortality Tables'!$N$1:$DN$1,0),FALSE),VLOOKUP($T317,Fe_Annuity_Tables,MATCH(BX$3+3,'Mortality Tables'!$N$1:$DN$1,0),FALSE)),"")</f>
        <v>226341.3128059521</v>
      </c>
      <c r="BY317" s="685">
        <f>IFERROR((BX317+AH317*Contr_Rate)*(1+Inv_Return)*IF($D317=$C$1,VLOOKUP($T317,Male_Annuity_Tables,MATCH($BS$3+3,'Mortality Tables'!$N$1:$DN$1,0),FALSE),VLOOKUP($T317,Fe_Annuity_Tables,MATCH(BY$3+3,'Mortality Tables'!$N$1:$DN$1,0),FALSE)),"")</f>
        <v>167686.58246423534</v>
      </c>
      <c r="BZ317" s="685">
        <f>IFERROR((BY317+AI317*Contr_Rate)*(1+Inv_Return)*IF($D317=$C$1,VLOOKUP($T317,Male_Annuity_Tables,MATCH($BS$3+3,'Mortality Tables'!$N$1:$DN$1,0),FALSE),VLOOKUP($T317,Fe_Annuity_Tables,MATCH(BZ$3+3,'Mortality Tables'!$N$1:$DN$1,0),FALSE)),"")</f>
        <v>128778.05794703258</v>
      </c>
      <c r="CA317" s="685">
        <f>IFERROR((BZ317+AJ317*Contr_Rate)*(1+Inv_Return)*IF($D317=$C$1,VLOOKUP($T317,Male_Annuity_Tables,MATCH($BS$3+3,'Mortality Tables'!$N$1:$DN$1,0),FALSE),VLOOKUP($T317,Fe_Annuity_Tables,MATCH(CA$3+3,'Mortality Tables'!$N$1:$DN$1,0),FALSE)),"")</f>
        <v>107964.7535820671</v>
      </c>
      <c r="CB317" s="685">
        <f>IFERROR((CA317+AK317*Contr_Rate)*(1+Inv_Return)*IF($D317=$C$1,VLOOKUP($T317,Male_Annuity_Tables,MATCH($BS$3+3,'Mortality Tables'!$N$1:$DN$1,0),FALSE),VLOOKUP($T317,Fe_Annuity_Tables,MATCH(CB$3+3,'Mortality Tables'!$N$1:$DN$1,0),FALSE)),"")</f>
        <v>92895.909334357144</v>
      </c>
      <c r="CC317" s="685">
        <f>IFERROR((CB317+AL317*Contr_Rate)*(1+Inv_Return)*IF($D317=$C$1,VLOOKUP($T317,Male_Annuity_Tables,MATCH($BS$3+3,'Mortality Tables'!$N$1:$DN$1,0),FALSE),VLOOKUP($T317,Fe_Annuity_Tables,MATCH(CC$3+3,'Mortality Tables'!$N$1:$DN$1,0),FALSE)),"")</f>
        <v>80667.764441899388</v>
      </c>
      <c r="CD317" s="685">
        <f>IFERROR((CC317+AM317*Contr_Rate)*(1+Inv_Return)*IF($D317=$C$1,VLOOKUP($T317,Male_Annuity_Tables,MATCH($BS$3+3,'Mortality Tables'!$N$1:$DN$1,0),FALSE),VLOOKUP($T317,Fe_Annuity_Tables,MATCH(CD$3+3,'Mortality Tables'!$N$1:$DN$1,0),FALSE)),"")</f>
        <v>70401.311553948923</v>
      </c>
      <c r="CE317" s="685">
        <f>IFERROR((CD317+AN317*Contr_Rate)*(1+Inv_Return)*IF($D317=$C$1,VLOOKUP($T317,Male_Annuity_Tables,MATCH($BS$3+3,'Mortality Tables'!$N$1:$DN$1,0),FALSE),VLOOKUP($T317,Fe_Annuity_Tables,MATCH(CE$3+3,'Mortality Tables'!$N$1:$DN$1,0),FALSE)),"")</f>
        <v>61661.630310400098</v>
      </c>
      <c r="CF317" s="685">
        <f>IFERROR((CE317+AO317*Contr_Rate)*(1+Inv_Return)*IF($D317=$C$1,VLOOKUP($T317,Male_Annuity_Tables,MATCH($BS$3+3,'Mortality Tables'!$N$1:$DN$1,0),FALSE),VLOOKUP($T317,Fe_Annuity_Tables,MATCH(CF$3+3,'Mortality Tables'!$N$1:$DN$1,0),FALSE)),"")</f>
        <v>54158.113646639249</v>
      </c>
      <c r="CG317" s="685">
        <f>IFERROR((CF317+AP317*Contr_Rate)*(1+Inv_Return)*IF($D317=$C$1,VLOOKUP($T317,Male_Annuity_Tables,MATCH($BS$3+3,'Mortality Tables'!$N$1:$DN$1,0),FALSE),VLOOKUP($T317,Fe_Annuity_Tables,MATCH(CG$3+3,'Mortality Tables'!$N$1:$DN$1,0),FALSE)),"")</f>
        <v>47672.755945547113</v>
      </c>
      <c r="CH317" s="685">
        <f>IFERROR((CG317+AQ317*Contr_Rate)*(1+Inv_Return)*IF($D317=$C$1,VLOOKUP($T317,Male_Annuity_Tables,MATCH($BS$3+3,'Mortality Tables'!$N$1:$DN$1,0),FALSE),VLOOKUP($T317,Fe_Annuity_Tables,MATCH(CH$3+3,'Mortality Tables'!$N$1:$DN$1,0),FALSE)),"")</f>
        <v>42037.130899026066</v>
      </c>
      <c r="CI317" s="685">
        <f>IFERROR((CH317+AR317*Contr_Rate)*(1+Inv_Return)*IF($D317=$C$1,VLOOKUP($T317,Male_Annuity_Tables,MATCH($BS$3+3,'Mortality Tables'!$N$1:$DN$1,0),FALSE),VLOOKUP($T317,Fe_Annuity_Tables,MATCH(CI$3+3,'Mortality Tables'!$N$1:$DN$1,0),FALSE)),"")</f>
        <v>37119.489611452249</v>
      </c>
      <c r="CJ317" s="685">
        <f>IFERROR((CI317+AS317*Contr_Rate)*(1+Inv_Return)*IF($D317=$C$1,VLOOKUP($T317,Male_Annuity_Tables,MATCH($BS$3+3,'Mortality Tables'!$N$1:$DN$1,0),FALSE),VLOOKUP($T317,Fe_Annuity_Tables,MATCH(CJ$3+3,'Mortality Tables'!$N$1:$DN$1,0),FALSE)),"")</f>
        <v>32813.181971669037</v>
      </c>
      <c r="CK317" s="685">
        <f>IFERROR((CJ317+AT317*Contr_Rate)*(1+Inv_Return)*IF($D317=$C$1,VLOOKUP($T317,Male_Annuity_Tables,MATCH($BS$3+3,'Mortality Tables'!$N$1:$DN$1,0),FALSE),VLOOKUP($T317,Fe_Annuity_Tables,MATCH(CK$3+3,'Mortality Tables'!$N$1:$DN$1,0),FALSE)),"")</f>
        <v>30738.343676078995</v>
      </c>
      <c r="CL317" s="685">
        <f>IFERROR((CK317+AU317*Contr_Rate)*(1+Inv_Return)*IF($D317=$C$1,VLOOKUP($T317,Male_Annuity_Tables,MATCH($BS$3+3,'Mortality Tables'!$N$1:$DN$1,0),FALSE),VLOOKUP($T317,Fe_Annuity_Tables,MATCH(CL$3+3,'Mortality Tables'!$N$1:$DN$1,0),FALSE)),"")</f>
        <v>28857.930046021582</v>
      </c>
      <c r="CM317" s="685">
        <f>IFERROR((CL317+AV317*Contr_Rate)*(1+Inv_Return)*IF($D317=$C$1,VLOOKUP($T317,Male_Annuity_Tables,MATCH($BS$3+3,'Mortality Tables'!$N$1:$DN$1,0),FALSE),VLOOKUP($T317,Fe_Annuity_Tables,MATCH(CM$3+3,'Mortality Tables'!$N$1:$DN$1,0),FALSE)),"")</f>
        <v>27095.07935664005</v>
      </c>
      <c r="CN317" s="685">
        <f>IFERROR((CM317+AW317*Contr_Rate)*(1+Inv_Return)*IF($D317=$C$1,VLOOKUP($T317,Male_Annuity_Tables,MATCH($BS$3+3,'Mortality Tables'!$N$1:$DN$1,0),FALSE),VLOOKUP($T317,Fe_Annuity_Tables,MATCH(CN$3+3,'Mortality Tables'!$N$1:$DN$1,0),FALSE)),"")</f>
        <v>25438.939996555266</v>
      </c>
      <c r="CO317" s="685">
        <f>IFERROR((CN317+AX317*Contr_Rate)*(1+Inv_Return)*IF($D317=$C$1,VLOOKUP($T317,Male_Annuity_Tables,MATCH($BS$3+3,'Mortality Tables'!$N$1:$DN$1,0),FALSE),VLOOKUP($T317,Fe_Annuity_Tables,MATCH(CO$3+3,'Mortality Tables'!$N$1:$DN$1,0),FALSE)),"")</f>
        <v>23881.553664308278</v>
      </c>
      <c r="CP317" s="685">
        <f>IFERROR((CO317+AY317*Contr_Rate)*(1+Inv_Return)*IF($D317=$C$1,VLOOKUP($T317,Male_Annuity_Tables,MATCH($BS$3+3,'Mortality Tables'!$N$1:$DN$1,0),FALSE),VLOOKUP($T317,Fe_Annuity_Tables,MATCH(CP$3+3,'Mortality Tables'!$N$1:$DN$1,0),FALSE)),"")</f>
        <v>23660.696444632606</v>
      </c>
      <c r="CQ317" s="685">
        <f>IFERROR((CP317+AZ317*Contr_Rate)*(1+Inv_Return)*IF($D317=$C$1,VLOOKUP($T317,Male_Annuity_Tables,MATCH($BS$3+3,'Mortality Tables'!$N$1:$DN$1,0),FALSE),VLOOKUP($T317,Fe_Annuity_Tables,MATCH(CQ$3+3,'Mortality Tables'!$N$1:$DN$1,0),FALSE)),"")</f>
        <v>23456.968158813594</v>
      </c>
      <c r="CR317" s="685">
        <f>IFERROR((CQ317+BA317*Contr_Rate)*(1+Inv_Return)*IF($D317=$C$1,VLOOKUP($T317,Male_Annuity_Tables,MATCH($BS$3+3,'Mortality Tables'!$N$1:$DN$1,0),FALSE),VLOOKUP($T317,Fe_Annuity_Tables,MATCH(CR$3+3,'Mortality Tables'!$N$1:$DN$1,0),FALSE)),"")</f>
        <v>23244.183914902416</v>
      </c>
      <c r="CS317" s="685">
        <f>IFERROR((CR317+BB317*Contr_Rate)*(1+Inv_Return)*IF($D317=$C$1,VLOOKUP($T317,Male_Annuity_Tables,MATCH($BS$3+3,'Mortality Tables'!$N$1:$DN$1,0),FALSE),VLOOKUP($T317,Fe_Annuity_Tables,MATCH(CS$3+3,'Mortality Tables'!$N$1:$DN$1,0),FALSE)),"")</f>
        <v>23020.493188055436</v>
      </c>
      <c r="CT317" s="685">
        <f>IFERROR((CS317+BC317*Contr_Rate)*(1+Inv_Return)*IF($D317=$C$1,VLOOKUP($T317,Male_Annuity_Tables,MATCH($BS$3+3,'Mortality Tables'!$N$1:$DN$1,0),FALSE),VLOOKUP($T317,Fe_Annuity_Tables,MATCH(CT$3+3,'Mortality Tables'!$N$1:$DN$1,0),FALSE)),"")</f>
        <v>22784.792684378412</v>
      </c>
      <c r="CU317" s="685" t="str">
        <f>IFERROR((CT317+BD317*Contr_Rate)*(1+Inv_Return)*IF($D317=$C$1,VLOOKUP($T317,Male_Annuity_Tables,MATCH($BS$3+3,'Mortality Tables'!$N$1:$DN$1,0),FALSE),VLOOKUP($T317,Fe_Annuity_Tables,MATCH(CU$3+3,'Mortality Tables'!$N$1:$DN$1,0),FALSE)),"")</f>
        <v/>
      </c>
      <c r="CV317" s="685" t="str">
        <f>IFERROR((CU317+BE317*Contr_Rate)*(1+Inv_Return)*IF($D317=$C$1,VLOOKUP($T317,Male_Annuity_Tables,MATCH($BS$3+3,'Mortality Tables'!$N$1:$DN$1,0),FALSE),VLOOKUP($T317,Fe_Annuity_Tables,MATCH(CV$3+3,'Mortality Tables'!$N$1:$DN$1,0),FALSE)),"")</f>
        <v/>
      </c>
      <c r="CW317" s="685" t="str">
        <f>IFERROR((CV317+BF317*Contr_Rate)*(1+Inv_Return)*IF($D317=$C$1,VLOOKUP($T317,Male_Annuity_Tables,MATCH($BS$3+3,'Mortality Tables'!$N$1:$DN$1,0),FALSE),VLOOKUP($T317,Fe_Annuity_Tables,MATCH(CW$3+3,'Mortality Tables'!$N$1:$DN$1,0),FALSE)),"")</f>
        <v/>
      </c>
      <c r="CX317" s="685" t="str">
        <f>IFERROR((CW317+BG317*Contr_Rate)*(1+Inv_Return)*IF($D317=$C$1,VLOOKUP($T317,Male_Annuity_Tables,MATCH($BS$3+3,'Mortality Tables'!$N$1:$DN$1,0),FALSE),VLOOKUP($T317,Fe_Annuity_Tables,MATCH(CX$3+3,'Mortality Tables'!$N$1:$DN$1,0),FALSE)),"")</f>
        <v/>
      </c>
      <c r="CY317" s="685" t="str">
        <f>IFERROR((CX317+BH317*Contr_Rate)*(1+Inv_Return)*IF($D317=$C$1,VLOOKUP($T317,Male_Annuity_Tables,MATCH($BS$3+3,'Mortality Tables'!$N$1:$DN$1,0),FALSE),VLOOKUP($T317,Fe_Annuity_Tables,MATCH(CY$3+3,'Mortality Tables'!$N$1:$DN$1,0),FALSE)),"")</f>
        <v/>
      </c>
      <c r="CZ317" s="685" t="str">
        <f>IFERROR((CY317+BI317*Contr_Rate)*(1+Inv_Return)*IF($D317=$C$1,VLOOKUP($T317,Male_Annuity_Tables,MATCH($BS$3+3,'Mortality Tables'!$N$1:$DN$1,0),FALSE),VLOOKUP($T317,Fe_Annuity_Tables,MATCH(CZ$3+3,'Mortality Tables'!$N$1:$DN$1,0),FALSE)),"")</f>
        <v/>
      </c>
      <c r="DA317" s="685" t="str">
        <f>IFERROR((CZ317+BJ317*Contr_Rate)*(1+Inv_Return)*IF($D317=$C$1,VLOOKUP($T317,Male_Annuity_Tables,MATCH($BS$3+3,'Mortality Tables'!$N$1:$DN$1,0),FALSE),VLOOKUP($T317,Fe_Annuity_Tables,MATCH(DA$3+3,'Mortality Tables'!$N$1:$DN$1,0),FALSE)),"")</f>
        <v/>
      </c>
      <c r="DB317" s="685" t="str">
        <f>IFERROR((DA317+BK317*Contr_Rate)*(1+Inv_Return)*IF($D317=$C$1,VLOOKUP($T317,Male_Annuity_Tables,MATCH($BS$3+3,'Mortality Tables'!$N$1:$DN$1,0),FALSE),VLOOKUP($T317,Fe_Annuity_Tables,MATCH(DB$3+3,'Mortality Tables'!$N$1:$DN$1,0),FALSE)),"")</f>
        <v/>
      </c>
      <c r="DC317" s="685" t="str">
        <f>IFERROR((DB317+BL317*Contr_Rate)*(1+Inv_Return)*IF($D317=$C$1,VLOOKUP($T317,Male_Annuity_Tables,MATCH($BS$3+3,'Mortality Tables'!$N$1:$DN$1,0),FALSE),VLOOKUP($T317,Fe_Annuity_Tables,MATCH(DC$3+3,'Mortality Tables'!$N$1:$DN$1,0),FALSE)),"")</f>
        <v/>
      </c>
      <c r="DD317" s="685" t="str">
        <f>IFERROR((DC317+BM317*Contr_Rate)*(1+Inv_Return)*IF($D317=$C$1,VLOOKUP($T317,Male_Annuity_Tables,MATCH($BS$3+3,'Mortality Tables'!$N$1:$DN$1,0),FALSE),VLOOKUP($T317,Fe_Annuity_Tables,MATCH(DD$3+3,'Mortality Tables'!$N$1:$DN$1,0),FALSE)),"")</f>
        <v/>
      </c>
      <c r="DE317" s="685" t="str">
        <f>IFERROR((DD317+BN317*Contr_Rate)*(1+Inv_Return)*IF($D317=$C$1,VLOOKUP($T317,Male_Annuity_Tables,MATCH($BS$3+3,'Mortality Tables'!$N$1:$DN$1,0),FALSE),VLOOKUP($T317,Fe_Annuity_Tables,MATCH(DE$3+3,'Mortality Tables'!$N$1:$DN$1,0),FALSE)),"")</f>
        <v/>
      </c>
      <c r="DF317" s="685" t="str">
        <f>IFERROR((DE317+BO317*Contr_Rate)*(1+Inv_Return)*IF($D317=$C$1,VLOOKUP($T317,Male_Annuity_Tables,MATCH($BS$3+3,'Mortality Tables'!$N$1:$DN$1,0),FALSE),VLOOKUP($T317,Fe_Annuity_Tables,MATCH(DF$3+3,'Mortality Tables'!$N$1:$DN$1,0),FALSE)),"")</f>
        <v/>
      </c>
      <c r="DG317" s="685" t="str">
        <f>IFERROR((DF317+BP317*Contr_Rate)*(1+Inv_Return)*IF($D317=$C$1,VLOOKUP($T317,Male_Annuity_Tables,MATCH($BS$3+3,'Mortality Tables'!$N$1:$DN$1,0),FALSE),VLOOKUP($T317,Fe_Annuity_Tables,MATCH(DG$3+3,'Mortality Tables'!$N$1:$DN$1,0),FALSE)),"")</f>
        <v/>
      </c>
      <c r="DH317" s="685" t="str">
        <f>IFERROR((DG317+BQ317*Contr_Rate)*(1+Inv_Return)*IF($D317=$C$1,VLOOKUP($T317,Male_Annuity_Tables,MATCH($BS$3+3,'Mortality Tables'!$N$1:$DN$1,0),FALSE),VLOOKUP($T317,Fe_Annuity_Tables,MATCH(DH$3+3,'Mortality Tables'!$N$1:$DN$1,0),FALSE)),"")</f>
        <v/>
      </c>
      <c r="DJ317" s="686">
        <f t="shared" si="171"/>
        <v>602187.11806159909</v>
      </c>
      <c r="DK317" s="680">
        <f t="shared" si="187"/>
        <v>8.8017766057058875</v>
      </c>
      <c r="DL317" s="686">
        <f t="shared" si="172"/>
        <v>45839.083082353944</v>
      </c>
      <c r="DM317" s="686">
        <f t="shared" si="132"/>
        <v>5301732.895791606</v>
      </c>
      <c r="DN317" s="687">
        <f t="shared" si="173"/>
        <v>8.6460566730436304E-3</v>
      </c>
      <c r="DP317" s="688">
        <f t="shared" si="174"/>
        <v>96781.576189004118</v>
      </c>
      <c r="DQ317" s="688">
        <f t="shared" si="175"/>
        <v>121102.23819065983</v>
      </c>
      <c r="DR317" s="688">
        <f t="shared" si="176"/>
        <v>111826.68009013377</v>
      </c>
    </row>
    <row r="318" spans="1:122" s="657" customFormat="1" ht="14.5">
      <c r="A318" s="675" t="s">
        <v>1704</v>
      </c>
      <c r="B318" s="675" t="s">
        <v>1705</v>
      </c>
      <c r="C318" s="675" t="s">
        <v>236</v>
      </c>
      <c r="D318" s="675" t="s">
        <v>60</v>
      </c>
      <c r="E318" s="676">
        <v>29761</v>
      </c>
      <c r="F318" s="677">
        <v>44098</v>
      </c>
      <c r="G318" s="677">
        <v>45171</v>
      </c>
      <c r="H318" s="678">
        <v>687822</v>
      </c>
      <c r="I318" s="678">
        <v>52812.2</v>
      </c>
      <c r="J318" s="678">
        <v>62915.29</v>
      </c>
      <c r="K318" s="678"/>
      <c r="L318" s="678">
        <v>115727.48999999999</v>
      </c>
      <c r="M318" s="679">
        <f>IF(COUNTIF($A$4:A318,A318)=1,0,1)</f>
        <v>0</v>
      </c>
      <c r="N318" s="680" t="str">
        <f t="shared" si="165"/>
        <v>Okay</v>
      </c>
      <c r="O318" s="680" t="str">
        <f t="shared" si="166"/>
        <v>TRUE</v>
      </c>
      <c r="P318" s="680" t="b">
        <f t="shared" si="167"/>
        <v>1</v>
      </c>
      <c r="Q318" s="680" t="b">
        <f t="shared" si="76"/>
        <v>1</v>
      </c>
      <c r="R318" s="680" t="b">
        <f t="shared" si="77"/>
        <v>1</v>
      </c>
      <c r="S318" s="681">
        <f t="shared" si="168"/>
        <v>39.279452054794518</v>
      </c>
      <c r="T318" s="682">
        <f t="shared" si="78"/>
        <v>43</v>
      </c>
      <c r="U318" s="682">
        <f t="shared" si="188"/>
        <v>42</v>
      </c>
      <c r="V318" s="682">
        <f t="shared" si="79"/>
        <v>1.3287671232876712</v>
      </c>
      <c r="W318" s="682">
        <f t="shared" si="169"/>
        <v>17</v>
      </c>
      <c r="X318" s="683">
        <f t="shared" si="170"/>
        <v>1967367.3299999998</v>
      </c>
      <c r="Y318" s="684">
        <f t="shared" si="123"/>
        <v>2.2899999999999999E-3</v>
      </c>
      <c r="Z318" s="684">
        <f>IF($D318=$C$1,VLOOKUP($T318,Male_Annuity_Tables,MATCH($W318+2,'Mortality Tables'!$DS$1:$HT$1,0),FALSE),VLOOKUP($T318,Fe_Annuity_Tables,MATCH($W318+2,'Mortality Tables'!$M$1:$DN$1,0),FALSE))</f>
        <v>0.135883087888306</v>
      </c>
      <c r="AA318" s="664"/>
      <c r="AB318" s="685">
        <f t="shared" si="186"/>
        <v>722866.53090000001</v>
      </c>
      <c r="AC318" s="685">
        <f t="shared" si="186"/>
        <v>759696.58064935508</v>
      </c>
      <c r="AD318" s="685">
        <f t="shared" si="186"/>
        <v>798403.12143343978</v>
      </c>
      <c r="AE318" s="685">
        <f t="shared" si="186"/>
        <v>839081.76047047344</v>
      </c>
      <c r="AF318" s="685">
        <f t="shared" si="186"/>
        <v>881832.97616644413</v>
      </c>
      <c r="AG318" s="685">
        <f t="shared" si="186"/>
        <v>926762.36630212457</v>
      </c>
      <c r="AH318" s="685">
        <f t="shared" si="186"/>
        <v>973980.90886521782</v>
      </c>
      <c r="AI318" s="685">
        <f t="shared" si="186"/>
        <v>1023605.2361719006</v>
      </c>
      <c r="AJ318" s="685">
        <f t="shared" si="186"/>
        <v>1075757.9229548592</v>
      </c>
      <c r="AK318" s="685">
        <f t="shared" si="186"/>
        <v>1130567.7891294092</v>
      </c>
      <c r="AL318" s="685">
        <f t="shared" si="186"/>
        <v>1188170.2179855525</v>
      </c>
      <c r="AM318" s="685">
        <f t="shared" si="186"/>
        <v>1248707.4905919165</v>
      </c>
      <c r="AN318" s="685">
        <f t="shared" si="186"/>
        <v>1312329.1372375747</v>
      </c>
      <c r="AO318" s="685">
        <f t="shared" si="186"/>
        <v>1379192.3067798293</v>
      </c>
      <c r="AP318" s="685">
        <f t="shared" si="186"/>
        <v>1449462.1548102617</v>
      </c>
      <c r="AQ318" s="685">
        <f t="shared" si="186"/>
        <v>1523312.2515978443</v>
      </c>
      <c r="AR318" s="685">
        <f t="shared" si="185"/>
        <v>1600925.0108167545</v>
      </c>
      <c r="AS318" s="685" t="str">
        <f t="shared" si="185"/>
        <v/>
      </c>
      <c r="AT318" s="685" t="str">
        <f t="shared" si="185"/>
        <v/>
      </c>
      <c r="AU318" s="685" t="str">
        <f t="shared" si="185"/>
        <v/>
      </c>
      <c r="AV318" s="685" t="str">
        <f t="shared" si="185"/>
        <v/>
      </c>
      <c r="AW318" s="685" t="str">
        <f t="shared" si="185"/>
        <v/>
      </c>
      <c r="AX318" s="685" t="str">
        <f t="shared" si="185"/>
        <v/>
      </c>
      <c r="AY318" s="685" t="str">
        <f t="shared" si="185"/>
        <v/>
      </c>
      <c r="AZ318" s="685" t="str">
        <f t="shared" si="185"/>
        <v/>
      </c>
      <c r="BA318" s="685" t="str">
        <f t="shared" si="185"/>
        <v/>
      </c>
      <c r="BB318" s="685" t="str">
        <f t="shared" si="185"/>
        <v/>
      </c>
      <c r="BC318" s="685" t="str">
        <f t="shared" si="185"/>
        <v/>
      </c>
      <c r="BD318" s="685" t="str">
        <f t="shared" si="185"/>
        <v/>
      </c>
      <c r="BE318" s="685" t="str">
        <f t="shared" si="185"/>
        <v/>
      </c>
      <c r="BF318" s="685" t="str">
        <f t="shared" si="185"/>
        <v/>
      </c>
      <c r="BG318" s="685" t="str">
        <f t="shared" si="184"/>
        <v/>
      </c>
      <c r="BH318" s="685" t="str">
        <f t="shared" si="184"/>
        <v/>
      </c>
      <c r="BI318" s="685" t="str">
        <f t="shared" si="177"/>
        <v/>
      </c>
      <c r="BJ318" s="685" t="str">
        <f t="shared" ref="BJ318:BQ352" si="189">IFERROR(IF($W318&gt;=BJ$3,($H318*(1+Ann_Salary_Growth_Rate)^BJ$3),""),0)</f>
        <v/>
      </c>
      <c r="BK318" s="685" t="str">
        <f t="shared" si="189"/>
        <v/>
      </c>
      <c r="BL318" s="685" t="str">
        <f t="shared" si="189"/>
        <v/>
      </c>
      <c r="BM318" s="685" t="str">
        <f t="shared" si="189"/>
        <v/>
      </c>
      <c r="BN318" s="685" t="str">
        <f t="shared" si="189"/>
        <v/>
      </c>
      <c r="BO318" s="685" t="str">
        <f t="shared" si="189"/>
        <v/>
      </c>
      <c r="BP318" s="685" t="str">
        <f t="shared" si="189"/>
        <v/>
      </c>
      <c r="BQ318" s="685" t="str">
        <f t="shared" si="189"/>
        <v/>
      </c>
      <c r="BR318" s="529"/>
      <c r="BS318" s="685">
        <f>IFERROR(($L318+AB318*Contr_Rate)*(1+Inv_Return)*IF($D318=$C$1,VLOOKUP($T318,Male_Annuity_Tables,MATCH($BS$3+3,'Mortality Tables'!$N$1:$DN$1,0),FALSE),VLOOKUP($T318,Fe_Annuity_Tables,MATCH(BS$3+3,'Mortality Tables'!$N$1:$DN$1,0),FALSE)),"")</f>
        <v>289849.08603073657</v>
      </c>
      <c r="BT318" s="685">
        <f>IFERROR(($BS318+AC318*Contr_Rate)*(1+Inv_Return)*IF($D318=$C$1,VLOOKUP($T318,Male_Annuity_Tables,MATCH($BS$3+3,'Mortality Tables'!$N$1:$DN$1,0),FALSE),VLOOKUP($T318,Fe_Annuity_Tables,MATCH(BT$3+3,'Mortality Tables'!$N$1:$DN$1,0),FALSE)),"")</f>
        <v>382601.39227481111</v>
      </c>
      <c r="BU318" s="685">
        <f>IFERROR((BT318+AD318*Contr_Rate)*(1+Inv_Return)*IF($D318=$C$1,VLOOKUP($T318,Male_Annuity_Tables,MATCH($BS$3+3,'Mortality Tables'!$N$1:$DN$1,0),FALSE),VLOOKUP($T318,Fe_Annuity_Tables,MATCH(BU$3+3,'Mortality Tables'!$N$1:$DN$1,0),FALSE)),"")</f>
        <v>389743.96747874597</v>
      </c>
      <c r="BV318" s="685">
        <f>IFERROR((BU318+AE318*Contr_Rate)*(1+Inv_Return)*IF($D318=$C$1,VLOOKUP($T318,Male_Annuity_Tables,MATCH($BS$3+3,'Mortality Tables'!$N$1:$DN$1,0),FALSE),VLOOKUP($T318,Fe_Annuity_Tables,MATCH(BV$3+3,'Mortality Tables'!$N$1:$DN$1,0),FALSE)),"")</f>
        <v>340627.83968596219</v>
      </c>
      <c r="BW318" s="685">
        <f>IFERROR((BV318+AF318*Contr_Rate)*(1+Inv_Return)*IF($D318=$C$1,VLOOKUP($T318,Male_Annuity_Tables,MATCH($BS$3+3,'Mortality Tables'!$N$1:$DN$1,0),FALSE),VLOOKUP($T318,Fe_Annuity_Tables,MATCH(BW$3+3,'Mortality Tables'!$N$1:$DN$1,0),FALSE)),"")</f>
        <v>272328.51642561291</v>
      </c>
      <c r="BX318" s="685">
        <f>IFERROR((BW318+AG318*Contr_Rate)*(1+Inv_Return)*IF($D318=$C$1,VLOOKUP($T318,Male_Annuity_Tables,MATCH($BS$3+3,'Mortality Tables'!$N$1:$DN$1,0),FALSE),VLOOKUP($T318,Fe_Annuity_Tables,MATCH(BX$3+3,'Mortality Tables'!$N$1:$DN$1,0),FALSE)),"")</f>
        <v>209828.45395140728</v>
      </c>
      <c r="BY318" s="685">
        <f>IFERROR((BX318+AH318*Contr_Rate)*(1+Inv_Return)*IF($D318=$C$1,VLOOKUP($T318,Male_Annuity_Tables,MATCH($BS$3+3,'Mortality Tables'!$N$1:$DN$1,0),FALSE),VLOOKUP($T318,Fe_Annuity_Tables,MATCH(BY$3+3,'Mortality Tables'!$N$1:$DN$1,0),FALSE)),"")</f>
        <v>162124.26890471918</v>
      </c>
      <c r="BZ318" s="685">
        <f>IFERROR((BY318+AI318*Contr_Rate)*(1+Inv_Return)*IF($D318=$C$1,VLOOKUP($T318,Male_Annuity_Tables,MATCH($BS$3+3,'Mortality Tables'!$N$1:$DN$1,0),FALSE),VLOOKUP($T318,Fe_Annuity_Tables,MATCH(BZ$3+3,'Mortality Tables'!$N$1:$DN$1,0),FALSE)),"")</f>
        <v>135860.91831912589</v>
      </c>
      <c r="CA318" s="685">
        <f>IFERROR((BZ318+AJ318*Contr_Rate)*(1+Inv_Return)*IF($D318=$C$1,VLOOKUP($T318,Male_Annuity_Tables,MATCH($BS$3+3,'Mortality Tables'!$N$1:$DN$1,0),FALSE),VLOOKUP($T318,Fe_Annuity_Tables,MATCH(CA$3+3,'Mortality Tables'!$N$1:$DN$1,0),FALSE)),"")</f>
        <v>119023.89225851174</v>
      </c>
      <c r="CB318" s="685">
        <f>IFERROR((CA318+AK318*Contr_Rate)*(1+Inv_Return)*IF($D318=$C$1,VLOOKUP($T318,Male_Annuity_Tables,MATCH($BS$3+3,'Mortality Tables'!$N$1:$DN$1,0),FALSE),VLOOKUP($T318,Fe_Annuity_Tables,MATCH(CB$3+3,'Mortality Tables'!$N$1:$DN$1,0),FALSE)),"")</f>
        <v>106561.73451407465</v>
      </c>
      <c r="CC318" s="685">
        <f>IFERROR((CB318+AL318*Contr_Rate)*(1+Inv_Return)*IF($D318=$C$1,VLOOKUP($T318,Male_Annuity_Tables,MATCH($BS$3+3,'Mortality Tables'!$N$1:$DN$1,0),FALSE),VLOOKUP($T318,Fe_Annuity_Tables,MATCH(CC$3+3,'Mortality Tables'!$N$1:$DN$1,0),FALSE)),"")</f>
        <v>96456.711120392094</v>
      </c>
      <c r="CD318" s="685">
        <f>IFERROR((CC318+AM318*Contr_Rate)*(1+Inv_Return)*IF($D318=$C$1,VLOOKUP($T318,Male_Annuity_Tables,MATCH($BS$3+3,'Mortality Tables'!$N$1:$DN$1,0),FALSE),VLOOKUP($T318,Fe_Annuity_Tables,MATCH(CD$3+3,'Mortality Tables'!$N$1:$DN$1,0),FALSE)),"")</f>
        <v>87871.062881810401</v>
      </c>
      <c r="CE318" s="685">
        <f>IFERROR((CD318+AN318*Contr_Rate)*(1+Inv_Return)*IF($D318=$C$1,VLOOKUP($T318,Male_Annuity_Tables,MATCH($BS$3+3,'Mortality Tables'!$N$1:$DN$1,0),FALSE),VLOOKUP($T318,Fe_Annuity_Tables,MATCH(CE$3+3,'Mortality Tables'!$N$1:$DN$1,0),FALSE)),"")</f>
        <v>84866.429705320726</v>
      </c>
      <c r="CF318" s="685">
        <f>IFERROR((CE318+AO318*Contr_Rate)*(1+Inv_Return)*IF($D318=$C$1,VLOOKUP($T318,Male_Annuity_Tables,MATCH($BS$3+3,'Mortality Tables'!$N$1:$DN$1,0),FALSE),VLOOKUP($T318,Fe_Annuity_Tables,MATCH(CF$3+3,'Mortality Tables'!$N$1:$DN$1,0),FALSE)),"")</f>
        <v>82977.425977774721</v>
      </c>
      <c r="CG318" s="685">
        <f>IFERROR((CF318+AP318*Contr_Rate)*(1+Inv_Return)*IF($D318=$C$1,VLOOKUP($T318,Male_Annuity_Tables,MATCH($BS$3+3,'Mortality Tables'!$N$1:$DN$1,0),FALSE),VLOOKUP($T318,Fe_Annuity_Tables,MATCH(CG$3+3,'Mortality Tables'!$N$1:$DN$1,0),FALSE)),"")</f>
        <v>81328.088128678137</v>
      </c>
      <c r="CH318" s="685">
        <f>IFERROR((CG318+AQ318*Contr_Rate)*(1+Inv_Return)*IF($D318=$C$1,VLOOKUP($T318,Male_Annuity_Tables,MATCH($BS$3+3,'Mortality Tables'!$N$1:$DN$1,0),FALSE),VLOOKUP($T318,Fe_Annuity_Tables,MATCH(CH$3+3,'Mortality Tables'!$N$1:$DN$1,0),FALSE)),"")</f>
        <v>79748.581794266735</v>
      </c>
      <c r="CI318" s="685">
        <f>IFERROR((CH318+AR318*Contr_Rate)*(1+Inv_Return)*IF($D318=$C$1,VLOOKUP($T318,Male_Annuity_Tables,MATCH($BS$3+3,'Mortality Tables'!$N$1:$DN$1,0),FALSE),VLOOKUP($T318,Fe_Annuity_Tables,MATCH(CI$3+3,'Mortality Tables'!$N$1:$DN$1,0),FALSE)),"")</f>
        <v>78201.753571377194</v>
      </c>
      <c r="CJ318" s="685" t="str">
        <f>IFERROR((CI318+AS318*Contr_Rate)*(1+Inv_Return)*IF($D318=$C$1,VLOOKUP($T318,Male_Annuity_Tables,MATCH($BS$3+3,'Mortality Tables'!$N$1:$DN$1,0),FALSE),VLOOKUP($T318,Fe_Annuity_Tables,MATCH(CJ$3+3,'Mortality Tables'!$N$1:$DN$1,0),FALSE)),"")</f>
        <v/>
      </c>
      <c r="CK318" s="685" t="str">
        <f>IFERROR((CJ318+AT318*Contr_Rate)*(1+Inv_Return)*IF($D318=$C$1,VLOOKUP($T318,Male_Annuity_Tables,MATCH($BS$3+3,'Mortality Tables'!$N$1:$DN$1,0),FALSE),VLOOKUP($T318,Fe_Annuity_Tables,MATCH(CK$3+3,'Mortality Tables'!$N$1:$DN$1,0),FALSE)),"")</f>
        <v/>
      </c>
      <c r="CL318" s="685" t="str">
        <f>IFERROR((CK318+AU318*Contr_Rate)*(1+Inv_Return)*IF($D318=$C$1,VLOOKUP($T318,Male_Annuity_Tables,MATCH($BS$3+3,'Mortality Tables'!$N$1:$DN$1,0),FALSE),VLOOKUP($T318,Fe_Annuity_Tables,MATCH(CL$3+3,'Mortality Tables'!$N$1:$DN$1,0),FALSE)),"")</f>
        <v/>
      </c>
      <c r="CM318" s="685" t="str">
        <f>IFERROR((CL318+AV318*Contr_Rate)*(1+Inv_Return)*IF($D318=$C$1,VLOOKUP($T318,Male_Annuity_Tables,MATCH($BS$3+3,'Mortality Tables'!$N$1:$DN$1,0),FALSE),VLOOKUP($T318,Fe_Annuity_Tables,MATCH(CM$3+3,'Mortality Tables'!$N$1:$DN$1,0),FALSE)),"")</f>
        <v/>
      </c>
      <c r="CN318" s="685" t="str">
        <f>IFERROR((CM318+AW318*Contr_Rate)*(1+Inv_Return)*IF($D318=$C$1,VLOOKUP($T318,Male_Annuity_Tables,MATCH($BS$3+3,'Mortality Tables'!$N$1:$DN$1,0),FALSE),VLOOKUP($T318,Fe_Annuity_Tables,MATCH(CN$3+3,'Mortality Tables'!$N$1:$DN$1,0),FALSE)),"")</f>
        <v/>
      </c>
      <c r="CO318" s="685" t="str">
        <f>IFERROR((CN318+AX318*Contr_Rate)*(1+Inv_Return)*IF($D318=$C$1,VLOOKUP($T318,Male_Annuity_Tables,MATCH($BS$3+3,'Mortality Tables'!$N$1:$DN$1,0),FALSE),VLOOKUP($T318,Fe_Annuity_Tables,MATCH(CO$3+3,'Mortality Tables'!$N$1:$DN$1,0),FALSE)),"")</f>
        <v/>
      </c>
      <c r="CP318" s="685" t="str">
        <f>IFERROR((CO318+AY318*Contr_Rate)*(1+Inv_Return)*IF($D318=$C$1,VLOOKUP($T318,Male_Annuity_Tables,MATCH($BS$3+3,'Mortality Tables'!$N$1:$DN$1,0),FALSE),VLOOKUP($T318,Fe_Annuity_Tables,MATCH(CP$3+3,'Mortality Tables'!$N$1:$DN$1,0),FALSE)),"")</f>
        <v/>
      </c>
      <c r="CQ318" s="685" t="str">
        <f>IFERROR((CP318+AZ318*Contr_Rate)*(1+Inv_Return)*IF($D318=$C$1,VLOOKUP($T318,Male_Annuity_Tables,MATCH($BS$3+3,'Mortality Tables'!$N$1:$DN$1,0),FALSE),VLOOKUP($T318,Fe_Annuity_Tables,MATCH(CQ$3+3,'Mortality Tables'!$N$1:$DN$1,0),FALSE)),"")</f>
        <v/>
      </c>
      <c r="CR318" s="685" t="str">
        <f>IFERROR((CQ318+BA318*Contr_Rate)*(1+Inv_Return)*IF($D318=$C$1,VLOOKUP($T318,Male_Annuity_Tables,MATCH($BS$3+3,'Mortality Tables'!$N$1:$DN$1,0),FALSE),VLOOKUP($T318,Fe_Annuity_Tables,MATCH(CR$3+3,'Mortality Tables'!$N$1:$DN$1,0),FALSE)),"")</f>
        <v/>
      </c>
      <c r="CS318" s="685" t="str">
        <f>IFERROR((CR318+BB318*Contr_Rate)*(1+Inv_Return)*IF($D318=$C$1,VLOOKUP($T318,Male_Annuity_Tables,MATCH($BS$3+3,'Mortality Tables'!$N$1:$DN$1,0),FALSE),VLOOKUP($T318,Fe_Annuity_Tables,MATCH(CS$3+3,'Mortality Tables'!$N$1:$DN$1,0),FALSE)),"")</f>
        <v/>
      </c>
      <c r="CT318" s="685" t="str">
        <f>IFERROR((CS318+BC318*Contr_Rate)*(1+Inv_Return)*IF($D318=$C$1,VLOOKUP($T318,Male_Annuity_Tables,MATCH($BS$3+3,'Mortality Tables'!$N$1:$DN$1,0),FALSE),VLOOKUP($T318,Fe_Annuity_Tables,MATCH(CT$3+3,'Mortality Tables'!$N$1:$DN$1,0),FALSE)),"")</f>
        <v/>
      </c>
      <c r="CU318" s="685" t="str">
        <f>IFERROR((CT318+BD318*Contr_Rate)*(1+Inv_Return)*IF($D318=$C$1,VLOOKUP($T318,Male_Annuity_Tables,MATCH($BS$3+3,'Mortality Tables'!$N$1:$DN$1,0),FALSE),VLOOKUP($T318,Fe_Annuity_Tables,MATCH(CU$3+3,'Mortality Tables'!$N$1:$DN$1,0),FALSE)),"")</f>
        <v/>
      </c>
      <c r="CV318" s="685" t="str">
        <f>IFERROR((CU318+BE318*Contr_Rate)*(1+Inv_Return)*IF($D318=$C$1,VLOOKUP($T318,Male_Annuity_Tables,MATCH($BS$3+3,'Mortality Tables'!$N$1:$DN$1,0),FALSE),VLOOKUP($T318,Fe_Annuity_Tables,MATCH(CV$3+3,'Mortality Tables'!$N$1:$DN$1,0),FALSE)),"")</f>
        <v/>
      </c>
      <c r="CW318" s="685" t="str">
        <f>IFERROR((CV318+BF318*Contr_Rate)*(1+Inv_Return)*IF($D318=$C$1,VLOOKUP($T318,Male_Annuity_Tables,MATCH($BS$3+3,'Mortality Tables'!$N$1:$DN$1,0),FALSE),VLOOKUP($T318,Fe_Annuity_Tables,MATCH(CW$3+3,'Mortality Tables'!$N$1:$DN$1,0),FALSE)),"")</f>
        <v/>
      </c>
      <c r="CX318" s="685" t="str">
        <f>IFERROR((CW318+BG318*Contr_Rate)*(1+Inv_Return)*IF($D318=$C$1,VLOOKUP($T318,Male_Annuity_Tables,MATCH($BS$3+3,'Mortality Tables'!$N$1:$DN$1,0),FALSE),VLOOKUP($T318,Fe_Annuity_Tables,MATCH(CX$3+3,'Mortality Tables'!$N$1:$DN$1,0),FALSE)),"")</f>
        <v/>
      </c>
      <c r="CY318" s="685" t="str">
        <f>IFERROR((CX318+BH318*Contr_Rate)*(1+Inv_Return)*IF($D318=$C$1,VLOOKUP($T318,Male_Annuity_Tables,MATCH($BS$3+3,'Mortality Tables'!$N$1:$DN$1,0),FALSE),VLOOKUP($T318,Fe_Annuity_Tables,MATCH(CY$3+3,'Mortality Tables'!$N$1:$DN$1,0),FALSE)),"")</f>
        <v/>
      </c>
      <c r="CZ318" s="685" t="str">
        <f>IFERROR((CY318+BI318*Contr_Rate)*(1+Inv_Return)*IF($D318=$C$1,VLOOKUP($T318,Male_Annuity_Tables,MATCH($BS$3+3,'Mortality Tables'!$N$1:$DN$1,0),FALSE),VLOOKUP($T318,Fe_Annuity_Tables,MATCH(CZ$3+3,'Mortality Tables'!$N$1:$DN$1,0),FALSE)),"")</f>
        <v/>
      </c>
      <c r="DA318" s="685" t="str">
        <f>IFERROR((CZ318+BJ318*Contr_Rate)*(1+Inv_Return)*IF($D318=$C$1,VLOOKUP($T318,Male_Annuity_Tables,MATCH($BS$3+3,'Mortality Tables'!$N$1:$DN$1,0),FALSE),VLOOKUP($T318,Fe_Annuity_Tables,MATCH(DA$3+3,'Mortality Tables'!$N$1:$DN$1,0),FALSE)),"")</f>
        <v/>
      </c>
      <c r="DB318" s="685" t="str">
        <f>IFERROR((DA318+BK318*Contr_Rate)*(1+Inv_Return)*IF($D318=$C$1,VLOOKUP($T318,Male_Annuity_Tables,MATCH($BS$3+3,'Mortality Tables'!$N$1:$DN$1,0),FALSE),VLOOKUP($T318,Fe_Annuity_Tables,MATCH(DB$3+3,'Mortality Tables'!$N$1:$DN$1,0),FALSE)),"")</f>
        <v/>
      </c>
      <c r="DC318" s="685" t="str">
        <f>IFERROR((DB318+BL318*Contr_Rate)*(1+Inv_Return)*IF($D318=$C$1,VLOOKUP($T318,Male_Annuity_Tables,MATCH($BS$3+3,'Mortality Tables'!$N$1:$DN$1,0),FALSE),VLOOKUP($T318,Fe_Annuity_Tables,MATCH(DC$3+3,'Mortality Tables'!$N$1:$DN$1,0),FALSE)),"")</f>
        <v/>
      </c>
      <c r="DD318" s="685" t="str">
        <f>IFERROR((DC318+BM318*Contr_Rate)*(1+Inv_Return)*IF($D318=$C$1,VLOOKUP($T318,Male_Annuity_Tables,MATCH($BS$3+3,'Mortality Tables'!$N$1:$DN$1,0),FALSE),VLOOKUP($T318,Fe_Annuity_Tables,MATCH(DD$3+3,'Mortality Tables'!$N$1:$DN$1,0),FALSE)),"")</f>
        <v/>
      </c>
      <c r="DE318" s="685" t="str">
        <f>IFERROR((DD318+BN318*Contr_Rate)*(1+Inv_Return)*IF($D318=$C$1,VLOOKUP($T318,Male_Annuity_Tables,MATCH($BS$3+3,'Mortality Tables'!$N$1:$DN$1,0),FALSE),VLOOKUP($T318,Fe_Annuity_Tables,MATCH(DE$3+3,'Mortality Tables'!$N$1:$DN$1,0),FALSE)),"")</f>
        <v/>
      </c>
      <c r="DF318" s="685" t="str">
        <f>IFERROR((DE318+BO318*Contr_Rate)*(1+Inv_Return)*IF($D318=$C$1,VLOOKUP($T318,Male_Annuity_Tables,MATCH($BS$3+3,'Mortality Tables'!$N$1:$DN$1,0),FALSE),VLOOKUP($T318,Fe_Annuity_Tables,MATCH(DF$3+3,'Mortality Tables'!$N$1:$DN$1,0),FALSE)),"")</f>
        <v/>
      </c>
      <c r="DG318" s="685" t="str">
        <f>IFERROR((DF318+BP318*Contr_Rate)*(1+Inv_Return)*IF($D318=$C$1,VLOOKUP($T318,Male_Annuity_Tables,MATCH($BS$3+3,'Mortality Tables'!$N$1:$DN$1,0),FALSE),VLOOKUP($T318,Fe_Annuity_Tables,MATCH(DG$3+3,'Mortality Tables'!$N$1:$DN$1,0),FALSE)),"")</f>
        <v/>
      </c>
      <c r="DH318" s="685" t="str">
        <f>IFERROR((DG318+BQ318*Contr_Rate)*(1+Inv_Return)*IF($D318=$C$1,VLOOKUP($T318,Male_Annuity_Tables,MATCH($BS$3+3,'Mortality Tables'!$N$1:$DN$1,0),FALSE),VLOOKUP($T318,Fe_Annuity_Tables,MATCH(DH$3+3,'Mortality Tables'!$N$1:$DN$1,0),FALSE)),"")</f>
        <v/>
      </c>
      <c r="DJ318" s="686">
        <f t="shared" si="171"/>
        <v>389743.96747874597</v>
      </c>
      <c r="DK318" s="680">
        <f t="shared" si="187"/>
        <v>8.8017766057058875</v>
      </c>
      <c r="DL318" s="686">
        <f t="shared" si="172"/>
        <v>29667.698909954073</v>
      </c>
      <c r="DM318" s="686">
        <f t="shared" si="132"/>
        <v>1600925.0108167545</v>
      </c>
      <c r="DN318" s="687">
        <f t="shared" si="173"/>
        <v>1.8531598113279712E-2</v>
      </c>
      <c r="DP318" s="688">
        <f t="shared" si="174"/>
        <v>44041.554150569311</v>
      </c>
      <c r="DQ318" s="688">
        <f t="shared" si="175"/>
        <v>58134.94245128458</v>
      </c>
      <c r="DR318" s="688">
        <f t="shared" si="176"/>
        <v>59220.231754509266</v>
      </c>
    </row>
    <row r="319" spans="1:122" s="657" customFormat="1" ht="14.5">
      <c r="A319" s="675" t="s">
        <v>1706</v>
      </c>
      <c r="B319" s="675" t="s">
        <v>1707</v>
      </c>
      <c r="C319" s="675" t="s">
        <v>236</v>
      </c>
      <c r="D319" s="675" t="s">
        <v>61</v>
      </c>
      <c r="E319" s="676">
        <v>29209</v>
      </c>
      <c r="F319" s="677">
        <v>36293</v>
      </c>
      <c r="G319" s="677">
        <v>40258</v>
      </c>
      <c r="H319" s="678">
        <v>605279</v>
      </c>
      <c r="I319" s="678">
        <v>35958.51</v>
      </c>
      <c r="J319" s="678">
        <v>53315.89</v>
      </c>
      <c r="K319" s="678">
        <v>30148.27</v>
      </c>
      <c r="L319" s="678">
        <v>119422.67</v>
      </c>
      <c r="M319" s="679">
        <f>IF(COUNTIF($A$4:A319,A319)=1,0,1)</f>
        <v>0</v>
      </c>
      <c r="N319" s="680" t="str">
        <f t="shared" si="165"/>
        <v>Okay</v>
      </c>
      <c r="O319" s="680" t="str">
        <f t="shared" si="166"/>
        <v>TRUE</v>
      </c>
      <c r="P319" s="680" t="b">
        <f t="shared" si="167"/>
        <v>1</v>
      </c>
      <c r="Q319" s="680" t="b">
        <f t="shared" si="76"/>
        <v>1</v>
      </c>
      <c r="R319" s="680" t="b">
        <f t="shared" si="77"/>
        <v>1</v>
      </c>
      <c r="S319" s="681">
        <f t="shared" si="168"/>
        <v>19.408219178082192</v>
      </c>
      <c r="T319" s="682">
        <f t="shared" si="78"/>
        <v>45</v>
      </c>
      <c r="U319" s="682">
        <f t="shared" si="188"/>
        <v>30</v>
      </c>
      <c r="V319" s="682">
        <f t="shared" si="79"/>
        <v>14.789041095890411</v>
      </c>
      <c r="W319" s="682">
        <f t="shared" si="169"/>
        <v>15</v>
      </c>
      <c r="X319" s="683">
        <f t="shared" si="170"/>
        <v>1791340.05</v>
      </c>
      <c r="Y319" s="684">
        <f t="shared" si="123"/>
        <v>3.49E-3</v>
      </c>
      <c r="Z319" s="684">
        <f>IF($D319=$C$1,VLOOKUP($T319,Male_Annuity_Tables,MATCH($W319+2,'Mortality Tables'!$DS$1:$HT$1,0),FALSE),VLOOKUP($T319,Fe_Annuity_Tables,MATCH($W319+2,'Mortality Tables'!$M$1:$DN$1,0),FALSE))</f>
        <v>0.18203071367981211</v>
      </c>
      <c r="AA319" s="664"/>
      <c r="AB319" s="685">
        <f t="shared" si="186"/>
        <v>636117.96505</v>
      </c>
      <c r="AC319" s="685">
        <f t="shared" si="186"/>
        <v>668528.1753692975</v>
      </c>
      <c r="AD319" s="685">
        <f t="shared" si="186"/>
        <v>702589.68590436329</v>
      </c>
      <c r="AE319" s="685">
        <f t="shared" si="186"/>
        <v>738386.6304011906</v>
      </c>
      <c r="AF319" s="685">
        <f t="shared" si="186"/>
        <v>776007.42922013125</v>
      </c>
      <c r="AG319" s="685">
        <f t="shared" si="186"/>
        <v>815545.00773889711</v>
      </c>
      <c r="AH319" s="685">
        <f t="shared" si="186"/>
        <v>857097.02588319383</v>
      </c>
      <c r="AI319" s="685">
        <f t="shared" si="186"/>
        <v>900766.11935194256</v>
      </c>
      <c r="AJ319" s="685">
        <f t="shared" si="186"/>
        <v>946660.15313292411</v>
      </c>
      <c r="AK319" s="685">
        <f t="shared" si="186"/>
        <v>994892.48793504667</v>
      </c>
      <c r="AL319" s="685">
        <f t="shared" si="186"/>
        <v>1045582.2601953372</v>
      </c>
      <c r="AM319" s="685">
        <f t="shared" si="186"/>
        <v>1098854.6763522897</v>
      </c>
      <c r="AN319" s="685">
        <f t="shared" si="186"/>
        <v>1154841.3221124387</v>
      </c>
      <c r="AO319" s="685">
        <f t="shared" si="186"/>
        <v>1213680.4874740678</v>
      </c>
      <c r="AP319" s="685">
        <f t="shared" si="186"/>
        <v>1275517.5083108717</v>
      </c>
      <c r="AQ319" s="685" t="str">
        <f t="shared" si="186"/>
        <v/>
      </c>
      <c r="AR319" s="685" t="str">
        <f t="shared" si="185"/>
        <v/>
      </c>
      <c r="AS319" s="685" t="str">
        <f t="shared" si="185"/>
        <v/>
      </c>
      <c r="AT319" s="685" t="str">
        <f t="shared" si="185"/>
        <v/>
      </c>
      <c r="AU319" s="685" t="str">
        <f t="shared" si="185"/>
        <v/>
      </c>
      <c r="AV319" s="685" t="str">
        <f t="shared" si="185"/>
        <v/>
      </c>
      <c r="AW319" s="685" t="str">
        <f t="shared" si="185"/>
        <v/>
      </c>
      <c r="AX319" s="685" t="str">
        <f t="shared" si="185"/>
        <v/>
      </c>
      <c r="AY319" s="685" t="str">
        <f t="shared" si="185"/>
        <v/>
      </c>
      <c r="AZ319" s="685" t="str">
        <f t="shared" si="185"/>
        <v/>
      </c>
      <c r="BA319" s="685" t="str">
        <f t="shared" si="185"/>
        <v/>
      </c>
      <c r="BB319" s="685" t="str">
        <f t="shared" si="185"/>
        <v/>
      </c>
      <c r="BC319" s="685" t="str">
        <f t="shared" si="185"/>
        <v/>
      </c>
      <c r="BD319" s="685" t="str">
        <f t="shared" si="185"/>
        <v/>
      </c>
      <c r="BE319" s="685" t="str">
        <f t="shared" si="185"/>
        <v/>
      </c>
      <c r="BF319" s="685" t="str">
        <f t="shared" si="185"/>
        <v/>
      </c>
      <c r="BG319" s="685" t="str">
        <f t="shared" si="184"/>
        <v/>
      </c>
      <c r="BH319" s="685" t="str">
        <f t="shared" si="184"/>
        <v/>
      </c>
      <c r="BI319" s="685" t="str">
        <f t="shared" si="184"/>
        <v/>
      </c>
      <c r="BJ319" s="685" t="str">
        <f t="shared" si="184"/>
        <v/>
      </c>
      <c r="BK319" s="685" t="str">
        <f t="shared" si="184"/>
        <v/>
      </c>
      <c r="BL319" s="685" t="str">
        <f t="shared" si="184"/>
        <v/>
      </c>
      <c r="BM319" s="685" t="str">
        <f t="shared" si="184"/>
        <v/>
      </c>
      <c r="BN319" s="685" t="str">
        <f t="shared" si="184"/>
        <v/>
      </c>
      <c r="BO319" s="685" t="str">
        <f t="shared" si="189"/>
        <v/>
      </c>
      <c r="BP319" s="685" t="str">
        <f t="shared" si="189"/>
        <v/>
      </c>
      <c r="BQ319" s="685" t="str">
        <f t="shared" si="189"/>
        <v/>
      </c>
      <c r="BR319" s="529"/>
      <c r="BS319" s="685">
        <f>IFERROR(($L319+AB319*Contr_Rate)*(1+Inv_Return)*IF($D319=$C$1,VLOOKUP($T319,Male_Annuity_Tables,MATCH($BS$3+3,'Mortality Tables'!$N$1:$DN$1,0),FALSE),VLOOKUP($T319,Fe_Annuity_Tables,MATCH(BS$3+3,'Mortality Tables'!$N$1:$DN$1,0),FALSE)),"")</f>
        <v>270063.87004038919</v>
      </c>
      <c r="BT319" s="685">
        <f>IFERROR(($BS319+AC319*Contr_Rate)*(1+Inv_Return)*IF($D319=$C$1,VLOOKUP($T319,Male_Annuity_Tables,MATCH($BS$3+3,'Mortality Tables'!$N$1:$DN$1,0),FALSE),VLOOKUP($T319,Fe_Annuity_Tables,MATCH(BT$3+3,'Mortality Tables'!$N$1:$DN$1,0),FALSE)),"")</f>
        <v>409652.80960390065</v>
      </c>
      <c r="BU319" s="685">
        <f>IFERROR((BT319+AD319*Contr_Rate)*(1+Inv_Return)*IF($D319=$C$1,VLOOKUP($T319,Male_Annuity_Tables,MATCH($BS$3+3,'Mortality Tables'!$N$1:$DN$1,0),FALSE),VLOOKUP($T319,Fe_Annuity_Tables,MATCH(BU$3+3,'Mortality Tables'!$N$1:$DN$1,0),FALSE)),"")</f>
        <v>540052.53009127872</v>
      </c>
      <c r="BV319" s="685">
        <f>IFERROR((BU319+AE319*Contr_Rate)*(1+Inv_Return)*IF($D319=$C$1,VLOOKUP($T319,Male_Annuity_Tables,MATCH($BS$3+3,'Mortality Tables'!$N$1:$DN$1,0),FALSE),VLOOKUP($T319,Fe_Annuity_Tables,MATCH(BV$3+3,'Mortality Tables'!$N$1:$DN$1,0),FALSE)),"")</f>
        <v>662906.68458615593</v>
      </c>
      <c r="BW319" s="685">
        <f>IFERROR((BV319+AF319*Contr_Rate)*(1+Inv_Return)*IF($D319=$C$1,VLOOKUP($T319,Male_Annuity_Tables,MATCH($BS$3+3,'Mortality Tables'!$N$1:$DN$1,0),FALSE),VLOOKUP($T319,Fe_Annuity_Tables,MATCH(BW$3+3,'Mortality Tables'!$N$1:$DN$1,0),FALSE)),"")</f>
        <v>779669.07917784632</v>
      </c>
      <c r="BX319" s="685">
        <f>IFERROR((BW319+AG319*Contr_Rate)*(1+Inv_Return)*IF($D319=$C$1,VLOOKUP($T319,Male_Annuity_Tables,MATCH($BS$3+3,'Mortality Tables'!$N$1:$DN$1,0),FALSE),VLOOKUP($T319,Fe_Annuity_Tables,MATCH(BX$3+3,'Mortality Tables'!$N$1:$DN$1,0),FALSE)),"")</f>
        <v>891629.44421383215</v>
      </c>
      <c r="BY319" s="685">
        <f>IFERROR((BX319+AH319*Contr_Rate)*(1+Inv_Return)*IF($D319=$C$1,VLOOKUP($T319,Male_Annuity_Tables,MATCH($BS$3+3,'Mortality Tables'!$N$1:$DN$1,0),FALSE),VLOOKUP($T319,Fe_Annuity_Tables,MATCH(BY$3+3,'Mortality Tables'!$N$1:$DN$1,0),FALSE)),"")</f>
        <v>999935.92680349585</v>
      </c>
      <c r="BZ319" s="685">
        <f>IFERROR((BY319+AI319*Contr_Rate)*(1+Inv_Return)*IF($D319=$C$1,VLOOKUP($T319,Male_Annuity_Tables,MATCH($BS$3+3,'Mortality Tables'!$N$1:$DN$1,0),FALSE),VLOOKUP($T319,Fe_Annuity_Tables,MATCH(BZ$3+3,'Mortality Tables'!$N$1:$DN$1,0),FALSE)),"")</f>
        <v>1105614.7323915877</v>
      </c>
      <c r="CA319" s="685">
        <f>IFERROR((BZ319+AJ319*Contr_Rate)*(1+Inv_Return)*IF($D319=$C$1,VLOOKUP($T319,Male_Annuity_Tables,MATCH($BS$3+3,'Mortality Tables'!$N$1:$DN$1,0),FALSE),VLOOKUP($T319,Fe_Annuity_Tables,MATCH(CA$3+3,'Mortality Tables'!$N$1:$DN$1,0),FALSE)),"")</f>
        <v>1209587.287951271</v>
      </c>
      <c r="CB319" s="685">
        <f>IFERROR((CA319+AK319*Contr_Rate)*(1+Inv_Return)*IF($D319=$C$1,VLOOKUP($T319,Male_Annuity_Tables,MATCH($BS$3+3,'Mortality Tables'!$N$1:$DN$1,0),FALSE),VLOOKUP($T319,Fe_Annuity_Tables,MATCH(CB$3+3,'Mortality Tables'!$N$1:$DN$1,0),FALSE)),"")</f>
        <v>1312685.2512459666</v>
      </c>
      <c r="CC319" s="685">
        <f>IFERROR((CB319+AL319*Contr_Rate)*(1+Inv_Return)*IF($D319=$C$1,VLOOKUP($T319,Male_Annuity_Tables,MATCH($BS$3+3,'Mortality Tables'!$N$1:$DN$1,0),FALSE),VLOOKUP($T319,Fe_Annuity_Tables,MATCH(CC$3+3,'Mortality Tables'!$N$1:$DN$1,0),FALSE)),"")</f>
        <v>1415663.6487484071</v>
      </c>
      <c r="CD319" s="685">
        <f>IFERROR((CC319+AM319*Contr_Rate)*(1+Inv_Return)*IF($D319=$C$1,VLOOKUP($T319,Male_Annuity_Tables,MATCH($BS$3+3,'Mortality Tables'!$N$1:$DN$1,0),FALSE),VLOOKUP($T319,Fe_Annuity_Tables,MATCH(CD$3+3,'Mortality Tables'!$N$1:$DN$1,0),FALSE)),"")</f>
        <v>1519212.3883763556</v>
      </c>
      <c r="CE319" s="685">
        <f>IFERROR((CD319+AN319*Contr_Rate)*(1+Inv_Return)*IF($D319=$C$1,VLOOKUP($T319,Male_Annuity_Tables,MATCH($BS$3+3,'Mortality Tables'!$N$1:$DN$1,0),FALSE),VLOOKUP($T319,Fe_Annuity_Tables,MATCH(CE$3+3,'Mortality Tables'!$N$1:$DN$1,0),FALSE)),"")</f>
        <v>1623966.3615040928</v>
      </c>
      <c r="CF319" s="685">
        <f>IFERROR((CE319+AO319*Contr_Rate)*(1+Inv_Return)*IF($D319=$C$1,VLOOKUP($T319,Male_Annuity_Tables,MATCH($BS$3+3,'Mortality Tables'!$N$1:$DN$1,0),FALSE),VLOOKUP($T319,Fe_Annuity_Tables,MATCH(CF$3+3,'Mortality Tables'!$N$1:$DN$1,0),FALSE)),"")</f>
        <v>1730514.321124906</v>
      </c>
      <c r="CG319" s="685">
        <f>IFERROR((CF319+AP319*Contr_Rate)*(1+Inv_Return)*IF($D319=$C$1,VLOOKUP($T319,Male_Annuity_Tables,MATCH($BS$3+3,'Mortality Tables'!$N$1:$DN$1,0),FALSE),VLOOKUP($T319,Fe_Annuity_Tables,MATCH(CG$3+3,'Mortality Tables'!$N$1:$DN$1,0),FALSE)),"")</f>
        <v>1839406.6990396113</v>
      </c>
      <c r="CH319" s="685" t="str">
        <f>IFERROR((CG319+AQ319*Contr_Rate)*(1+Inv_Return)*IF($D319=$C$1,VLOOKUP($T319,Male_Annuity_Tables,MATCH($BS$3+3,'Mortality Tables'!$N$1:$DN$1,0),FALSE),VLOOKUP($T319,Fe_Annuity_Tables,MATCH(CH$3+3,'Mortality Tables'!$N$1:$DN$1,0),FALSE)),"")</f>
        <v/>
      </c>
      <c r="CI319" s="685" t="str">
        <f>IFERROR((CH319+AR319*Contr_Rate)*(1+Inv_Return)*IF($D319=$C$1,VLOOKUP($T319,Male_Annuity_Tables,MATCH($BS$3+3,'Mortality Tables'!$N$1:$DN$1,0),FALSE),VLOOKUP($T319,Fe_Annuity_Tables,MATCH(CI$3+3,'Mortality Tables'!$N$1:$DN$1,0),FALSE)),"")</f>
        <v/>
      </c>
      <c r="CJ319" s="685" t="str">
        <f>IFERROR((CI319+AS319*Contr_Rate)*(1+Inv_Return)*IF($D319=$C$1,VLOOKUP($T319,Male_Annuity_Tables,MATCH($BS$3+3,'Mortality Tables'!$N$1:$DN$1,0),FALSE),VLOOKUP($T319,Fe_Annuity_Tables,MATCH(CJ$3+3,'Mortality Tables'!$N$1:$DN$1,0),FALSE)),"")</f>
        <v/>
      </c>
      <c r="CK319" s="685" t="str">
        <f>IFERROR((CJ319+AT319*Contr_Rate)*(1+Inv_Return)*IF($D319=$C$1,VLOOKUP($T319,Male_Annuity_Tables,MATCH($BS$3+3,'Mortality Tables'!$N$1:$DN$1,0),FALSE),VLOOKUP($T319,Fe_Annuity_Tables,MATCH(CK$3+3,'Mortality Tables'!$N$1:$DN$1,0),FALSE)),"")</f>
        <v/>
      </c>
      <c r="CL319" s="685" t="str">
        <f>IFERROR((CK319+AU319*Contr_Rate)*(1+Inv_Return)*IF($D319=$C$1,VLOOKUP($T319,Male_Annuity_Tables,MATCH($BS$3+3,'Mortality Tables'!$N$1:$DN$1,0),FALSE),VLOOKUP($T319,Fe_Annuity_Tables,MATCH(CL$3+3,'Mortality Tables'!$N$1:$DN$1,0),FALSE)),"")</f>
        <v/>
      </c>
      <c r="CM319" s="685" t="str">
        <f>IFERROR((CL319+AV319*Contr_Rate)*(1+Inv_Return)*IF($D319=$C$1,VLOOKUP($T319,Male_Annuity_Tables,MATCH($BS$3+3,'Mortality Tables'!$N$1:$DN$1,0),FALSE),VLOOKUP($T319,Fe_Annuity_Tables,MATCH(CM$3+3,'Mortality Tables'!$N$1:$DN$1,0),FALSE)),"")</f>
        <v/>
      </c>
      <c r="CN319" s="685" t="str">
        <f>IFERROR((CM319+AW319*Contr_Rate)*(1+Inv_Return)*IF($D319=$C$1,VLOOKUP($T319,Male_Annuity_Tables,MATCH($BS$3+3,'Mortality Tables'!$N$1:$DN$1,0),FALSE),VLOOKUP($T319,Fe_Annuity_Tables,MATCH(CN$3+3,'Mortality Tables'!$N$1:$DN$1,0),FALSE)),"")</f>
        <v/>
      </c>
      <c r="CO319" s="685" t="str">
        <f>IFERROR((CN319+AX319*Contr_Rate)*(1+Inv_Return)*IF($D319=$C$1,VLOOKUP($T319,Male_Annuity_Tables,MATCH($BS$3+3,'Mortality Tables'!$N$1:$DN$1,0),FALSE),VLOOKUP($T319,Fe_Annuity_Tables,MATCH(CO$3+3,'Mortality Tables'!$N$1:$DN$1,0),FALSE)),"")</f>
        <v/>
      </c>
      <c r="CP319" s="685" t="str">
        <f>IFERROR((CO319+AY319*Contr_Rate)*(1+Inv_Return)*IF($D319=$C$1,VLOOKUP($T319,Male_Annuity_Tables,MATCH($BS$3+3,'Mortality Tables'!$N$1:$DN$1,0),FALSE),VLOOKUP($T319,Fe_Annuity_Tables,MATCH(CP$3+3,'Mortality Tables'!$N$1:$DN$1,0),FALSE)),"")</f>
        <v/>
      </c>
      <c r="CQ319" s="685" t="str">
        <f>IFERROR((CP319+AZ319*Contr_Rate)*(1+Inv_Return)*IF($D319=$C$1,VLOOKUP($T319,Male_Annuity_Tables,MATCH($BS$3+3,'Mortality Tables'!$N$1:$DN$1,0),FALSE),VLOOKUP($T319,Fe_Annuity_Tables,MATCH(CQ$3+3,'Mortality Tables'!$N$1:$DN$1,0),FALSE)),"")</f>
        <v/>
      </c>
      <c r="CR319" s="685" t="str">
        <f>IFERROR((CQ319+BA319*Contr_Rate)*(1+Inv_Return)*IF($D319=$C$1,VLOOKUP($T319,Male_Annuity_Tables,MATCH($BS$3+3,'Mortality Tables'!$N$1:$DN$1,0),FALSE),VLOOKUP($T319,Fe_Annuity_Tables,MATCH(CR$3+3,'Mortality Tables'!$N$1:$DN$1,0),FALSE)),"")</f>
        <v/>
      </c>
      <c r="CS319" s="685" t="str">
        <f>IFERROR((CR319+BB319*Contr_Rate)*(1+Inv_Return)*IF($D319=$C$1,VLOOKUP($T319,Male_Annuity_Tables,MATCH($BS$3+3,'Mortality Tables'!$N$1:$DN$1,0),FALSE),VLOOKUP($T319,Fe_Annuity_Tables,MATCH(CS$3+3,'Mortality Tables'!$N$1:$DN$1,0),FALSE)),"")</f>
        <v/>
      </c>
      <c r="CT319" s="685" t="str">
        <f>IFERROR((CS319+BC319*Contr_Rate)*(1+Inv_Return)*IF($D319=$C$1,VLOOKUP($T319,Male_Annuity_Tables,MATCH($BS$3+3,'Mortality Tables'!$N$1:$DN$1,0),FALSE),VLOOKUP($T319,Fe_Annuity_Tables,MATCH(CT$3+3,'Mortality Tables'!$N$1:$DN$1,0),FALSE)),"")</f>
        <v/>
      </c>
      <c r="CU319" s="685" t="str">
        <f>IFERROR((CT319+BD319*Contr_Rate)*(1+Inv_Return)*IF($D319=$C$1,VLOOKUP($T319,Male_Annuity_Tables,MATCH($BS$3+3,'Mortality Tables'!$N$1:$DN$1,0),FALSE),VLOOKUP($T319,Fe_Annuity_Tables,MATCH(CU$3+3,'Mortality Tables'!$N$1:$DN$1,0),FALSE)),"")</f>
        <v/>
      </c>
      <c r="CV319" s="685" t="str">
        <f>IFERROR((CU319+BE319*Contr_Rate)*(1+Inv_Return)*IF($D319=$C$1,VLOOKUP($T319,Male_Annuity_Tables,MATCH($BS$3+3,'Mortality Tables'!$N$1:$DN$1,0),FALSE),VLOOKUP($T319,Fe_Annuity_Tables,MATCH(CV$3+3,'Mortality Tables'!$N$1:$DN$1,0),FALSE)),"")</f>
        <v/>
      </c>
      <c r="CW319" s="685" t="str">
        <f>IFERROR((CV319+BF319*Contr_Rate)*(1+Inv_Return)*IF($D319=$C$1,VLOOKUP($T319,Male_Annuity_Tables,MATCH($BS$3+3,'Mortality Tables'!$N$1:$DN$1,0),FALSE),VLOOKUP($T319,Fe_Annuity_Tables,MATCH(CW$3+3,'Mortality Tables'!$N$1:$DN$1,0),FALSE)),"")</f>
        <v/>
      </c>
      <c r="CX319" s="685" t="str">
        <f>IFERROR((CW319+BG319*Contr_Rate)*(1+Inv_Return)*IF($D319=$C$1,VLOOKUP($T319,Male_Annuity_Tables,MATCH($BS$3+3,'Mortality Tables'!$N$1:$DN$1,0),FALSE),VLOOKUP($T319,Fe_Annuity_Tables,MATCH(CX$3+3,'Mortality Tables'!$N$1:$DN$1,0),FALSE)),"")</f>
        <v/>
      </c>
      <c r="CY319" s="685" t="str">
        <f>IFERROR((CX319+BH319*Contr_Rate)*(1+Inv_Return)*IF($D319=$C$1,VLOOKUP($T319,Male_Annuity_Tables,MATCH($BS$3+3,'Mortality Tables'!$N$1:$DN$1,0),FALSE),VLOOKUP($T319,Fe_Annuity_Tables,MATCH(CY$3+3,'Mortality Tables'!$N$1:$DN$1,0),FALSE)),"")</f>
        <v/>
      </c>
      <c r="CZ319" s="685" t="str">
        <f>IFERROR((CY319+BI319*Contr_Rate)*(1+Inv_Return)*IF($D319=$C$1,VLOOKUP($T319,Male_Annuity_Tables,MATCH($BS$3+3,'Mortality Tables'!$N$1:$DN$1,0),FALSE),VLOOKUP($T319,Fe_Annuity_Tables,MATCH(CZ$3+3,'Mortality Tables'!$N$1:$DN$1,0),FALSE)),"")</f>
        <v/>
      </c>
      <c r="DA319" s="685" t="str">
        <f>IFERROR((CZ319+BJ319*Contr_Rate)*(1+Inv_Return)*IF($D319=$C$1,VLOOKUP($T319,Male_Annuity_Tables,MATCH($BS$3+3,'Mortality Tables'!$N$1:$DN$1,0),FALSE),VLOOKUP($T319,Fe_Annuity_Tables,MATCH(DA$3+3,'Mortality Tables'!$N$1:$DN$1,0),FALSE)),"")</f>
        <v/>
      </c>
      <c r="DB319" s="685" t="str">
        <f>IFERROR((DA319+BK319*Contr_Rate)*(1+Inv_Return)*IF($D319=$C$1,VLOOKUP($T319,Male_Annuity_Tables,MATCH($BS$3+3,'Mortality Tables'!$N$1:$DN$1,0),FALSE),VLOOKUP($T319,Fe_Annuity_Tables,MATCH(DB$3+3,'Mortality Tables'!$N$1:$DN$1,0),FALSE)),"")</f>
        <v/>
      </c>
      <c r="DC319" s="685" t="str">
        <f>IFERROR((DB319+BL319*Contr_Rate)*(1+Inv_Return)*IF($D319=$C$1,VLOOKUP($T319,Male_Annuity_Tables,MATCH($BS$3+3,'Mortality Tables'!$N$1:$DN$1,0),FALSE),VLOOKUP($T319,Fe_Annuity_Tables,MATCH(DC$3+3,'Mortality Tables'!$N$1:$DN$1,0),FALSE)),"")</f>
        <v/>
      </c>
      <c r="DD319" s="685" t="str">
        <f>IFERROR((DC319+BM319*Contr_Rate)*(1+Inv_Return)*IF($D319=$C$1,VLOOKUP($T319,Male_Annuity_Tables,MATCH($BS$3+3,'Mortality Tables'!$N$1:$DN$1,0),FALSE),VLOOKUP($T319,Fe_Annuity_Tables,MATCH(DD$3+3,'Mortality Tables'!$N$1:$DN$1,0),FALSE)),"")</f>
        <v/>
      </c>
      <c r="DE319" s="685" t="str">
        <f>IFERROR((DD319+BN319*Contr_Rate)*(1+Inv_Return)*IF($D319=$C$1,VLOOKUP($T319,Male_Annuity_Tables,MATCH($BS$3+3,'Mortality Tables'!$N$1:$DN$1,0),FALSE),VLOOKUP($T319,Fe_Annuity_Tables,MATCH(DE$3+3,'Mortality Tables'!$N$1:$DN$1,0),FALSE)),"")</f>
        <v/>
      </c>
      <c r="DF319" s="685" t="str">
        <f>IFERROR((DE319+BO319*Contr_Rate)*(1+Inv_Return)*IF($D319=$C$1,VLOOKUP($T319,Male_Annuity_Tables,MATCH($BS$3+3,'Mortality Tables'!$N$1:$DN$1,0),FALSE),VLOOKUP($T319,Fe_Annuity_Tables,MATCH(DF$3+3,'Mortality Tables'!$N$1:$DN$1,0),FALSE)),"")</f>
        <v/>
      </c>
      <c r="DG319" s="685" t="str">
        <f>IFERROR((DF319+BP319*Contr_Rate)*(1+Inv_Return)*IF($D319=$C$1,VLOOKUP($T319,Male_Annuity_Tables,MATCH($BS$3+3,'Mortality Tables'!$N$1:$DN$1,0),FALSE),VLOOKUP($T319,Fe_Annuity_Tables,MATCH(DG$3+3,'Mortality Tables'!$N$1:$DN$1,0),FALSE)),"")</f>
        <v/>
      </c>
      <c r="DH319" s="685" t="str">
        <f>IFERROR((DG319+BQ319*Contr_Rate)*(1+Inv_Return)*IF($D319=$C$1,VLOOKUP($T319,Male_Annuity_Tables,MATCH($BS$3+3,'Mortality Tables'!$N$1:$DN$1,0),FALSE),VLOOKUP($T319,Fe_Annuity_Tables,MATCH(DH$3+3,'Mortality Tables'!$N$1:$DN$1,0),FALSE)),"")</f>
        <v/>
      </c>
      <c r="DJ319" s="686">
        <f t="shared" si="171"/>
        <v>1839406.6990396113</v>
      </c>
      <c r="DK319" s="680">
        <f t="shared" si="187"/>
        <v>8.0909277508679907</v>
      </c>
      <c r="DL319" s="686">
        <f t="shared" si="172"/>
        <v>152319.05738180989</v>
      </c>
      <c r="DM319" s="686">
        <f t="shared" si="132"/>
        <v>1275517.5083108717</v>
      </c>
      <c r="DN319" s="687">
        <f t="shared" si="173"/>
        <v>0.11941745714139299</v>
      </c>
      <c r="DP319" s="688">
        <f t="shared" si="174"/>
        <v>41310.724976533187</v>
      </c>
      <c r="DQ319" s="688">
        <f t="shared" si="175"/>
        <v>62774.582064487331</v>
      </c>
      <c r="DR319" s="688">
        <f t="shared" si="176"/>
        <v>82922.095706600347</v>
      </c>
    </row>
    <row r="320" spans="1:122" s="657" customFormat="1" ht="14.5">
      <c r="A320" s="675" t="s">
        <v>1708</v>
      </c>
      <c r="B320" s="675" t="s">
        <v>1709</v>
      </c>
      <c r="C320" s="675" t="s">
        <v>236</v>
      </c>
      <c r="D320" s="675" t="s">
        <v>61</v>
      </c>
      <c r="E320" s="676">
        <v>25326</v>
      </c>
      <c r="F320" s="677">
        <v>36177</v>
      </c>
      <c r="G320" s="677">
        <v>36805</v>
      </c>
      <c r="H320" s="678">
        <v>1696553</v>
      </c>
      <c r="I320" s="678">
        <v>110546.38</v>
      </c>
      <c r="J320" s="678">
        <v>161935.49</v>
      </c>
      <c r="K320" s="678"/>
      <c r="L320" s="678">
        <v>272481.87</v>
      </c>
      <c r="M320" s="679">
        <f>IF(COUNTIF($A$4:A320,A320)=1,0,1)</f>
        <v>0</v>
      </c>
      <c r="N320" s="680" t="str">
        <f t="shared" si="165"/>
        <v>Okay</v>
      </c>
      <c r="O320" s="680" t="str">
        <f t="shared" si="166"/>
        <v>TRUE</v>
      </c>
      <c r="P320" s="680" t="b">
        <f t="shared" si="167"/>
        <v>1</v>
      </c>
      <c r="Q320" s="680" t="b">
        <f t="shared" si="76"/>
        <v>1</v>
      </c>
      <c r="R320" s="680" t="b">
        <f t="shared" si="77"/>
        <v>1</v>
      </c>
      <c r="S320" s="681">
        <f t="shared" si="168"/>
        <v>29.728767123287671</v>
      </c>
      <c r="T320" s="682">
        <f t="shared" si="78"/>
        <v>55</v>
      </c>
      <c r="U320" s="682">
        <f t="shared" si="188"/>
        <v>31</v>
      </c>
      <c r="V320" s="682">
        <f t="shared" si="79"/>
        <v>24.24931506849315</v>
      </c>
      <c r="W320" s="682">
        <f t="shared" si="169"/>
        <v>5</v>
      </c>
      <c r="X320" s="683">
        <f t="shared" si="170"/>
        <v>1362409.35</v>
      </c>
      <c r="Y320" s="684">
        <f t="shared" si="123"/>
        <v>8.6999999999999994E-3</v>
      </c>
      <c r="Z320" s="684">
        <f>IF($D320=$C$1,VLOOKUP($T320,Male_Annuity_Tables,MATCH($W320+2,'Mortality Tables'!$DS$1:$HT$1,0),FALSE),VLOOKUP($T320,Fe_Annuity_Tables,MATCH($W320+2,'Mortality Tables'!$M$1:$DN$1,0),FALSE))</f>
        <v>0.73361217886501018</v>
      </c>
      <c r="AA320" s="664"/>
      <c r="AB320" s="685">
        <f t="shared" si="186"/>
        <v>1782992.3753500001</v>
      </c>
      <c r="AC320" s="685">
        <f t="shared" si="186"/>
        <v>1873835.8368740827</v>
      </c>
      <c r="AD320" s="685">
        <f t="shared" si="186"/>
        <v>1969307.7727628173</v>
      </c>
      <c r="AE320" s="685">
        <f t="shared" si="186"/>
        <v>2069644.0037850828</v>
      </c>
      <c r="AF320" s="685">
        <f t="shared" si="186"/>
        <v>2175092.3657779326</v>
      </c>
      <c r="AG320" s="685" t="str">
        <f t="shared" si="186"/>
        <v/>
      </c>
      <c r="AH320" s="685" t="str">
        <f t="shared" si="186"/>
        <v/>
      </c>
      <c r="AI320" s="685" t="str">
        <f t="shared" si="186"/>
        <v/>
      </c>
      <c r="AJ320" s="685" t="str">
        <f t="shared" si="186"/>
        <v/>
      </c>
      <c r="AK320" s="685" t="str">
        <f t="shared" si="186"/>
        <v/>
      </c>
      <c r="AL320" s="685" t="str">
        <f t="shared" si="186"/>
        <v/>
      </c>
      <c r="AM320" s="685" t="str">
        <f t="shared" si="186"/>
        <v/>
      </c>
      <c r="AN320" s="685" t="str">
        <f t="shared" si="186"/>
        <v/>
      </c>
      <c r="AO320" s="685" t="str">
        <f t="shared" si="186"/>
        <v/>
      </c>
      <c r="AP320" s="685" t="str">
        <f t="shared" si="186"/>
        <v/>
      </c>
      <c r="AQ320" s="685" t="str">
        <f t="shared" si="186"/>
        <v/>
      </c>
      <c r="AR320" s="685" t="str">
        <f t="shared" si="185"/>
        <v/>
      </c>
      <c r="AS320" s="685" t="str">
        <f t="shared" si="185"/>
        <v/>
      </c>
      <c r="AT320" s="685" t="str">
        <f t="shared" si="185"/>
        <v/>
      </c>
      <c r="AU320" s="685" t="str">
        <f t="shared" si="185"/>
        <v/>
      </c>
      <c r="AV320" s="685" t="str">
        <f t="shared" si="185"/>
        <v/>
      </c>
      <c r="AW320" s="685" t="str">
        <f t="shared" si="185"/>
        <v/>
      </c>
      <c r="AX320" s="685" t="str">
        <f t="shared" si="185"/>
        <v/>
      </c>
      <c r="AY320" s="685" t="str">
        <f t="shared" si="185"/>
        <v/>
      </c>
      <c r="AZ320" s="685" t="str">
        <f t="shared" si="185"/>
        <v/>
      </c>
      <c r="BA320" s="685" t="str">
        <f t="shared" si="185"/>
        <v/>
      </c>
      <c r="BB320" s="685" t="str">
        <f t="shared" si="185"/>
        <v/>
      </c>
      <c r="BC320" s="685" t="str">
        <f t="shared" si="185"/>
        <v/>
      </c>
      <c r="BD320" s="685" t="str">
        <f t="shared" si="185"/>
        <v/>
      </c>
      <c r="BE320" s="685" t="str">
        <f t="shared" si="185"/>
        <v/>
      </c>
      <c r="BF320" s="685" t="str">
        <f t="shared" si="185"/>
        <v/>
      </c>
      <c r="BG320" s="685" t="str">
        <f t="shared" si="184"/>
        <v/>
      </c>
      <c r="BH320" s="685" t="str">
        <f t="shared" si="184"/>
        <v/>
      </c>
      <c r="BI320" s="685" t="str">
        <f t="shared" si="184"/>
        <v/>
      </c>
      <c r="BJ320" s="685" t="str">
        <f t="shared" si="184"/>
        <v/>
      </c>
      <c r="BK320" s="685" t="str">
        <f t="shared" si="184"/>
        <v/>
      </c>
      <c r="BL320" s="685" t="str">
        <f t="shared" si="184"/>
        <v/>
      </c>
      <c r="BM320" s="685" t="str">
        <f t="shared" si="184"/>
        <v/>
      </c>
      <c r="BN320" s="685" t="str">
        <f t="shared" si="184"/>
        <v/>
      </c>
      <c r="BO320" s="685" t="str">
        <f t="shared" si="189"/>
        <v/>
      </c>
      <c r="BP320" s="685" t="str">
        <f t="shared" si="189"/>
        <v/>
      </c>
      <c r="BQ320" s="685" t="str">
        <f t="shared" si="189"/>
        <v/>
      </c>
      <c r="BR320" s="529"/>
      <c r="BS320" s="685">
        <f>IFERROR(($L320+AB320*Contr_Rate)*(1+Inv_Return)*IF($D320=$C$1,VLOOKUP($T320,Male_Annuity_Tables,MATCH($BS$3+3,'Mortality Tables'!$N$1:$DN$1,0),FALSE),VLOOKUP($T320,Fe_Annuity_Tables,MATCH(BS$3+3,'Mortality Tables'!$N$1:$DN$1,0),FALSE)),"")</f>
        <v>781356.63082016679</v>
      </c>
      <c r="BT320" s="685">
        <f>IFERROR(($BS320+AC320*Contr_Rate)*(1+Inv_Return)*IF($D320=$C$1,VLOOKUP($T320,Male_Annuity_Tables,MATCH($BS$3+3,'Mortality Tables'!$N$1:$DN$1,0),FALSE),VLOOKUP($T320,Fe_Annuity_Tables,MATCH(BT$3+3,'Mortality Tables'!$N$1:$DN$1,0),FALSE)),"")</f>
        <v>1300204.2954846795</v>
      </c>
      <c r="BU320" s="685">
        <f>IFERROR((BT320+AD320*Contr_Rate)*(1+Inv_Return)*IF($D320=$C$1,VLOOKUP($T320,Male_Annuity_Tables,MATCH($BS$3+3,'Mortality Tables'!$N$1:$DN$1,0),FALSE),VLOOKUP($T320,Fe_Annuity_Tables,MATCH(BU$3+3,'Mortality Tables'!$N$1:$DN$1,0),FALSE)),"")</f>
        <v>1830047.2113039088</v>
      </c>
      <c r="BV320" s="685">
        <f>IFERROR((BU320+AE320*Contr_Rate)*(1+Inv_Return)*IF($D320=$C$1,VLOOKUP($T320,Male_Annuity_Tables,MATCH($BS$3+3,'Mortality Tables'!$N$1:$DN$1,0),FALSE),VLOOKUP($T320,Fe_Annuity_Tables,MATCH(BV$3+3,'Mortality Tables'!$N$1:$DN$1,0),FALSE)),"")</f>
        <v>2371943.2399141854</v>
      </c>
      <c r="BW320" s="685">
        <f>IFERROR((BV320+AF320*Contr_Rate)*(1+Inv_Return)*IF($D320=$C$1,VLOOKUP($T320,Male_Annuity_Tables,MATCH($BS$3+3,'Mortality Tables'!$N$1:$DN$1,0),FALSE),VLOOKUP($T320,Fe_Annuity_Tables,MATCH(BW$3+3,'Mortality Tables'!$N$1:$DN$1,0),FALSE)),"")</f>
        <v>2926988.100944153</v>
      </c>
      <c r="BX320" s="685" t="str">
        <f>IFERROR((BW320+AG320*Contr_Rate)*(1+Inv_Return)*IF($D320=$C$1,VLOOKUP($T320,Male_Annuity_Tables,MATCH($BS$3+3,'Mortality Tables'!$N$1:$DN$1,0),FALSE),VLOOKUP($T320,Fe_Annuity_Tables,MATCH(BX$3+3,'Mortality Tables'!$N$1:$DN$1,0),FALSE)),"")</f>
        <v/>
      </c>
      <c r="BY320" s="685" t="str">
        <f>IFERROR((BX320+AH320*Contr_Rate)*(1+Inv_Return)*IF($D320=$C$1,VLOOKUP($T320,Male_Annuity_Tables,MATCH($BS$3+3,'Mortality Tables'!$N$1:$DN$1,0),FALSE),VLOOKUP($T320,Fe_Annuity_Tables,MATCH(BY$3+3,'Mortality Tables'!$N$1:$DN$1,0),FALSE)),"")</f>
        <v/>
      </c>
      <c r="BZ320" s="685" t="str">
        <f>IFERROR((BY320+AI320*Contr_Rate)*(1+Inv_Return)*IF($D320=$C$1,VLOOKUP($T320,Male_Annuity_Tables,MATCH($BS$3+3,'Mortality Tables'!$N$1:$DN$1,0),FALSE),VLOOKUP($T320,Fe_Annuity_Tables,MATCH(BZ$3+3,'Mortality Tables'!$N$1:$DN$1,0),FALSE)),"")</f>
        <v/>
      </c>
      <c r="CA320" s="685" t="str">
        <f>IFERROR((BZ320+AJ320*Contr_Rate)*(1+Inv_Return)*IF($D320=$C$1,VLOOKUP($T320,Male_Annuity_Tables,MATCH($BS$3+3,'Mortality Tables'!$N$1:$DN$1,0),FALSE),VLOOKUP($T320,Fe_Annuity_Tables,MATCH(CA$3+3,'Mortality Tables'!$N$1:$DN$1,0),FALSE)),"")</f>
        <v/>
      </c>
      <c r="CB320" s="685" t="str">
        <f>IFERROR((CA320+AK320*Contr_Rate)*(1+Inv_Return)*IF($D320=$C$1,VLOOKUP($T320,Male_Annuity_Tables,MATCH($BS$3+3,'Mortality Tables'!$N$1:$DN$1,0),FALSE),VLOOKUP($T320,Fe_Annuity_Tables,MATCH(CB$3+3,'Mortality Tables'!$N$1:$DN$1,0),FALSE)),"")</f>
        <v/>
      </c>
      <c r="CC320" s="685" t="str">
        <f>IFERROR((CB320+AL320*Contr_Rate)*(1+Inv_Return)*IF($D320=$C$1,VLOOKUP($T320,Male_Annuity_Tables,MATCH($BS$3+3,'Mortality Tables'!$N$1:$DN$1,0),FALSE),VLOOKUP($T320,Fe_Annuity_Tables,MATCH(CC$3+3,'Mortality Tables'!$N$1:$DN$1,0),FALSE)),"")</f>
        <v/>
      </c>
      <c r="CD320" s="685" t="str">
        <f>IFERROR((CC320+AM320*Contr_Rate)*(1+Inv_Return)*IF($D320=$C$1,VLOOKUP($T320,Male_Annuity_Tables,MATCH($BS$3+3,'Mortality Tables'!$N$1:$DN$1,0),FALSE),VLOOKUP($T320,Fe_Annuity_Tables,MATCH(CD$3+3,'Mortality Tables'!$N$1:$DN$1,0),FALSE)),"")</f>
        <v/>
      </c>
      <c r="CE320" s="685" t="str">
        <f>IFERROR((CD320+AN320*Contr_Rate)*(1+Inv_Return)*IF($D320=$C$1,VLOOKUP($T320,Male_Annuity_Tables,MATCH($BS$3+3,'Mortality Tables'!$N$1:$DN$1,0),FALSE),VLOOKUP($T320,Fe_Annuity_Tables,MATCH(CE$3+3,'Mortality Tables'!$N$1:$DN$1,0),FALSE)),"")</f>
        <v/>
      </c>
      <c r="CF320" s="685" t="str">
        <f>IFERROR((CE320+AO320*Contr_Rate)*(1+Inv_Return)*IF($D320=$C$1,VLOOKUP($T320,Male_Annuity_Tables,MATCH($BS$3+3,'Mortality Tables'!$N$1:$DN$1,0),FALSE),VLOOKUP($T320,Fe_Annuity_Tables,MATCH(CF$3+3,'Mortality Tables'!$N$1:$DN$1,0),FALSE)),"")</f>
        <v/>
      </c>
      <c r="CG320" s="685" t="str">
        <f>IFERROR((CF320+AP320*Contr_Rate)*(1+Inv_Return)*IF($D320=$C$1,VLOOKUP($T320,Male_Annuity_Tables,MATCH($BS$3+3,'Mortality Tables'!$N$1:$DN$1,0),FALSE),VLOOKUP($T320,Fe_Annuity_Tables,MATCH(CG$3+3,'Mortality Tables'!$N$1:$DN$1,0),FALSE)),"")</f>
        <v/>
      </c>
      <c r="CH320" s="685" t="str">
        <f>IFERROR((CG320+AQ320*Contr_Rate)*(1+Inv_Return)*IF($D320=$C$1,VLOOKUP($T320,Male_Annuity_Tables,MATCH($BS$3+3,'Mortality Tables'!$N$1:$DN$1,0),FALSE),VLOOKUP($T320,Fe_Annuity_Tables,MATCH(CH$3+3,'Mortality Tables'!$N$1:$DN$1,0),FALSE)),"")</f>
        <v/>
      </c>
      <c r="CI320" s="685" t="str">
        <f>IFERROR((CH320+AR320*Contr_Rate)*(1+Inv_Return)*IF($D320=$C$1,VLOOKUP($T320,Male_Annuity_Tables,MATCH($BS$3+3,'Mortality Tables'!$N$1:$DN$1,0),FALSE),VLOOKUP($T320,Fe_Annuity_Tables,MATCH(CI$3+3,'Mortality Tables'!$N$1:$DN$1,0),FALSE)),"")</f>
        <v/>
      </c>
      <c r="CJ320" s="685" t="str">
        <f>IFERROR((CI320+AS320*Contr_Rate)*(1+Inv_Return)*IF($D320=$C$1,VLOOKUP($T320,Male_Annuity_Tables,MATCH($BS$3+3,'Mortality Tables'!$N$1:$DN$1,0),FALSE),VLOOKUP($T320,Fe_Annuity_Tables,MATCH(CJ$3+3,'Mortality Tables'!$N$1:$DN$1,0),FALSE)),"")</f>
        <v/>
      </c>
      <c r="CK320" s="685" t="str">
        <f>IFERROR((CJ320+AT320*Contr_Rate)*(1+Inv_Return)*IF($D320=$C$1,VLOOKUP($T320,Male_Annuity_Tables,MATCH($BS$3+3,'Mortality Tables'!$N$1:$DN$1,0),FALSE),VLOOKUP($T320,Fe_Annuity_Tables,MATCH(CK$3+3,'Mortality Tables'!$N$1:$DN$1,0),FALSE)),"")</f>
        <v/>
      </c>
      <c r="CL320" s="685" t="str">
        <f>IFERROR((CK320+AU320*Contr_Rate)*(1+Inv_Return)*IF($D320=$C$1,VLOOKUP($T320,Male_Annuity_Tables,MATCH($BS$3+3,'Mortality Tables'!$N$1:$DN$1,0),FALSE),VLOOKUP($T320,Fe_Annuity_Tables,MATCH(CL$3+3,'Mortality Tables'!$N$1:$DN$1,0),FALSE)),"")</f>
        <v/>
      </c>
      <c r="CM320" s="685" t="str">
        <f>IFERROR((CL320+AV320*Contr_Rate)*(1+Inv_Return)*IF($D320=$C$1,VLOOKUP($T320,Male_Annuity_Tables,MATCH($BS$3+3,'Mortality Tables'!$N$1:$DN$1,0),FALSE),VLOOKUP($T320,Fe_Annuity_Tables,MATCH(CM$3+3,'Mortality Tables'!$N$1:$DN$1,0),FALSE)),"")</f>
        <v/>
      </c>
      <c r="CN320" s="685" t="str">
        <f>IFERROR((CM320+AW320*Contr_Rate)*(1+Inv_Return)*IF($D320=$C$1,VLOOKUP($T320,Male_Annuity_Tables,MATCH($BS$3+3,'Mortality Tables'!$N$1:$DN$1,0),FALSE),VLOOKUP($T320,Fe_Annuity_Tables,MATCH(CN$3+3,'Mortality Tables'!$N$1:$DN$1,0),FALSE)),"")</f>
        <v/>
      </c>
      <c r="CO320" s="685" t="str">
        <f>IFERROR((CN320+AX320*Contr_Rate)*(1+Inv_Return)*IF($D320=$C$1,VLOOKUP($T320,Male_Annuity_Tables,MATCH($BS$3+3,'Mortality Tables'!$N$1:$DN$1,0),FALSE),VLOOKUP($T320,Fe_Annuity_Tables,MATCH(CO$3+3,'Mortality Tables'!$N$1:$DN$1,0),FALSE)),"")</f>
        <v/>
      </c>
      <c r="CP320" s="685" t="str">
        <f>IFERROR((CO320+AY320*Contr_Rate)*(1+Inv_Return)*IF($D320=$C$1,VLOOKUP($T320,Male_Annuity_Tables,MATCH($BS$3+3,'Mortality Tables'!$N$1:$DN$1,0),FALSE),VLOOKUP($T320,Fe_Annuity_Tables,MATCH(CP$3+3,'Mortality Tables'!$N$1:$DN$1,0),FALSE)),"")</f>
        <v/>
      </c>
      <c r="CQ320" s="685" t="str">
        <f>IFERROR((CP320+AZ320*Contr_Rate)*(1+Inv_Return)*IF($D320=$C$1,VLOOKUP($T320,Male_Annuity_Tables,MATCH($BS$3+3,'Mortality Tables'!$N$1:$DN$1,0),FALSE),VLOOKUP($T320,Fe_Annuity_Tables,MATCH(CQ$3+3,'Mortality Tables'!$N$1:$DN$1,0),FALSE)),"")</f>
        <v/>
      </c>
      <c r="CR320" s="685" t="str">
        <f>IFERROR((CQ320+BA320*Contr_Rate)*(1+Inv_Return)*IF($D320=$C$1,VLOOKUP($T320,Male_Annuity_Tables,MATCH($BS$3+3,'Mortality Tables'!$N$1:$DN$1,0),FALSE),VLOOKUP($T320,Fe_Annuity_Tables,MATCH(CR$3+3,'Mortality Tables'!$N$1:$DN$1,0),FALSE)),"")</f>
        <v/>
      </c>
      <c r="CS320" s="685" t="str">
        <f>IFERROR((CR320+BB320*Contr_Rate)*(1+Inv_Return)*IF($D320=$C$1,VLOOKUP($T320,Male_Annuity_Tables,MATCH($BS$3+3,'Mortality Tables'!$N$1:$DN$1,0),FALSE),VLOOKUP($T320,Fe_Annuity_Tables,MATCH(CS$3+3,'Mortality Tables'!$N$1:$DN$1,0),FALSE)),"")</f>
        <v/>
      </c>
      <c r="CT320" s="685" t="str">
        <f>IFERROR((CS320+BC320*Contr_Rate)*(1+Inv_Return)*IF($D320=$C$1,VLOOKUP($T320,Male_Annuity_Tables,MATCH($BS$3+3,'Mortality Tables'!$N$1:$DN$1,0),FALSE),VLOOKUP($T320,Fe_Annuity_Tables,MATCH(CT$3+3,'Mortality Tables'!$N$1:$DN$1,0),FALSE)),"")</f>
        <v/>
      </c>
      <c r="CU320" s="685" t="str">
        <f>IFERROR((CT320+BD320*Contr_Rate)*(1+Inv_Return)*IF($D320=$C$1,VLOOKUP($T320,Male_Annuity_Tables,MATCH($BS$3+3,'Mortality Tables'!$N$1:$DN$1,0),FALSE),VLOOKUP($T320,Fe_Annuity_Tables,MATCH(CU$3+3,'Mortality Tables'!$N$1:$DN$1,0),FALSE)),"")</f>
        <v/>
      </c>
      <c r="CV320" s="685" t="str">
        <f>IFERROR((CU320+BE320*Contr_Rate)*(1+Inv_Return)*IF($D320=$C$1,VLOOKUP($T320,Male_Annuity_Tables,MATCH($BS$3+3,'Mortality Tables'!$N$1:$DN$1,0),FALSE),VLOOKUP($T320,Fe_Annuity_Tables,MATCH(CV$3+3,'Mortality Tables'!$N$1:$DN$1,0),FALSE)),"")</f>
        <v/>
      </c>
      <c r="CW320" s="685" t="str">
        <f>IFERROR((CV320+BF320*Contr_Rate)*(1+Inv_Return)*IF($D320=$C$1,VLOOKUP($T320,Male_Annuity_Tables,MATCH($BS$3+3,'Mortality Tables'!$N$1:$DN$1,0),FALSE),VLOOKUP($T320,Fe_Annuity_Tables,MATCH(CW$3+3,'Mortality Tables'!$N$1:$DN$1,0),FALSE)),"")</f>
        <v/>
      </c>
      <c r="CX320" s="685" t="str">
        <f>IFERROR((CW320+BG320*Contr_Rate)*(1+Inv_Return)*IF($D320=$C$1,VLOOKUP($T320,Male_Annuity_Tables,MATCH($BS$3+3,'Mortality Tables'!$N$1:$DN$1,0),FALSE),VLOOKUP($T320,Fe_Annuity_Tables,MATCH(CX$3+3,'Mortality Tables'!$N$1:$DN$1,0),FALSE)),"")</f>
        <v/>
      </c>
      <c r="CY320" s="685" t="str">
        <f>IFERROR((CX320+BH320*Contr_Rate)*(1+Inv_Return)*IF($D320=$C$1,VLOOKUP($T320,Male_Annuity_Tables,MATCH($BS$3+3,'Mortality Tables'!$N$1:$DN$1,0),FALSE),VLOOKUP($T320,Fe_Annuity_Tables,MATCH(CY$3+3,'Mortality Tables'!$N$1:$DN$1,0),FALSE)),"")</f>
        <v/>
      </c>
      <c r="CZ320" s="685" t="str">
        <f>IFERROR((CY320+BI320*Contr_Rate)*(1+Inv_Return)*IF($D320=$C$1,VLOOKUP($T320,Male_Annuity_Tables,MATCH($BS$3+3,'Mortality Tables'!$N$1:$DN$1,0),FALSE),VLOOKUP($T320,Fe_Annuity_Tables,MATCH(CZ$3+3,'Mortality Tables'!$N$1:$DN$1,0),FALSE)),"")</f>
        <v/>
      </c>
      <c r="DA320" s="685" t="str">
        <f>IFERROR((CZ320+BJ320*Contr_Rate)*(1+Inv_Return)*IF($D320=$C$1,VLOOKUP($T320,Male_Annuity_Tables,MATCH($BS$3+3,'Mortality Tables'!$N$1:$DN$1,0),FALSE),VLOOKUP($T320,Fe_Annuity_Tables,MATCH(DA$3+3,'Mortality Tables'!$N$1:$DN$1,0),FALSE)),"")</f>
        <v/>
      </c>
      <c r="DB320" s="685" t="str">
        <f>IFERROR((DA320+BK320*Contr_Rate)*(1+Inv_Return)*IF($D320=$C$1,VLOOKUP($T320,Male_Annuity_Tables,MATCH($BS$3+3,'Mortality Tables'!$N$1:$DN$1,0),FALSE),VLOOKUP($T320,Fe_Annuity_Tables,MATCH(DB$3+3,'Mortality Tables'!$N$1:$DN$1,0),FALSE)),"")</f>
        <v/>
      </c>
      <c r="DC320" s="685" t="str">
        <f>IFERROR((DB320+BL320*Contr_Rate)*(1+Inv_Return)*IF($D320=$C$1,VLOOKUP($T320,Male_Annuity_Tables,MATCH($BS$3+3,'Mortality Tables'!$N$1:$DN$1,0),FALSE),VLOOKUP($T320,Fe_Annuity_Tables,MATCH(DC$3+3,'Mortality Tables'!$N$1:$DN$1,0),FALSE)),"")</f>
        <v/>
      </c>
      <c r="DD320" s="685" t="str">
        <f>IFERROR((DC320+BM320*Contr_Rate)*(1+Inv_Return)*IF($D320=$C$1,VLOOKUP($T320,Male_Annuity_Tables,MATCH($BS$3+3,'Mortality Tables'!$N$1:$DN$1,0),FALSE),VLOOKUP($T320,Fe_Annuity_Tables,MATCH(DD$3+3,'Mortality Tables'!$N$1:$DN$1,0),FALSE)),"")</f>
        <v/>
      </c>
      <c r="DE320" s="685" t="str">
        <f>IFERROR((DD320+BN320*Contr_Rate)*(1+Inv_Return)*IF($D320=$C$1,VLOOKUP($T320,Male_Annuity_Tables,MATCH($BS$3+3,'Mortality Tables'!$N$1:$DN$1,0),FALSE),VLOOKUP($T320,Fe_Annuity_Tables,MATCH(DE$3+3,'Mortality Tables'!$N$1:$DN$1,0),FALSE)),"")</f>
        <v/>
      </c>
      <c r="DF320" s="685" t="str">
        <f>IFERROR((DE320+BO320*Contr_Rate)*(1+Inv_Return)*IF($D320=$C$1,VLOOKUP($T320,Male_Annuity_Tables,MATCH($BS$3+3,'Mortality Tables'!$N$1:$DN$1,0),FALSE),VLOOKUP($T320,Fe_Annuity_Tables,MATCH(DF$3+3,'Mortality Tables'!$N$1:$DN$1,0),FALSE)),"")</f>
        <v/>
      </c>
      <c r="DG320" s="685" t="str">
        <f>IFERROR((DF320+BP320*Contr_Rate)*(1+Inv_Return)*IF($D320=$C$1,VLOOKUP($T320,Male_Annuity_Tables,MATCH($BS$3+3,'Mortality Tables'!$N$1:$DN$1,0),FALSE),VLOOKUP($T320,Fe_Annuity_Tables,MATCH(DG$3+3,'Mortality Tables'!$N$1:$DN$1,0),FALSE)),"")</f>
        <v/>
      </c>
      <c r="DH320" s="685" t="str">
        <f>IFERROR((DG320+BQ320*Contr_Rate)*(1+Inv_Return)*IF($D320=$C$1,VLOOKUP($T320,Male_Annuity_Tables,MATCH($BS$3+3,'Mortality Tables'!$N$1:$DN$1,0),FALSE),VLOOKUP($T320,Fe_Annuity_Tables,MATCH(DH$3+3,'Mortality Tables'!$N$1:$DN$1,0),FALSE)),"")</f>
        <v/>
      </c>
      <c r="DJ320" s="686">
        <f t="shared" si="171"/>
        <v>2926988.100944153</v>
      </c>
      <c r="DK320" s="680">
        <f t="shared" si="187"/>
        <v>8.0909277508679907</v>
      </c>
      <c r="DL320" s="686">
        <f t="shared" si="172"/>
        <v>242380.36576487767</v>
      </c>
      <c r="DM320" s="686">
        <f t="shared" si="132"/>
        <v>2175092.3657779326</v>
      </c>
      <c r="DN320" s="687">
        <f t="shared" si="173"/>
        <v>0.1114345163352128</v>
      </c>
      <c r="DP320" s="688">
        <f t="shared" si="174"/>
        <v>45525.74409473702</v>
      </c>
      <c r="DQ320" s="688">
        <f t="shared" si="175"/>
        <v>76806.318245018745</v>
      </c>
      <c r="DR320" s="688">
        <f t="shared" si="176"/>
        <v>109757.08149795193</v>
      </c>
    </row>
    <row r="321" spans="1:122" s="657" customFormat="1" ht="14.5">
      <c r="A321" s="675" t="s">
        <v>1710</v>
      </c>
      <c r="B321" s="675" t="s">
        <v>1711</v>
      </c>
      <c r="C321" s="675" t="s">
        <v>116</v>
      </c>
      <c r="D321" s="675" t="s">
        <v>61</v>
      </c>
      <c r="E321" s="676">
        <v>27995</v>
      </c>
      <c r="F321" s="677">
        <v>36958</v>
      </c>
      <c r="G321" s="677">
        <v>41027</v>
      </c>
      <c r="H321" s="678">
        <v>2308739</v>
      </c>
      <c r="I321" s="678">
        <v>220997.26</v>
      </c>
      <c r="J321" s="678">
        <v>195737.93</v>
      </c>
      <c r="K321" s="678">
        <v>22848.44</v>
      </c>
      <c r="L321" s="678">
        <v>439583.63</v>
      </c>
      <c r="M321" s="679">
        <f>IF(COUNTIF($A$4:A321,A321)=1,0,1)</f>
        <v>0</v>
      </c>
      <c r="N321" s="680" t="str">
        <f t="shared" si="165"/>
        <v>Okay</v>
      </c>
      <c r="O321" s="680" t="str">
        <f t="shared" si="166"/>
        <v>TRUE</v>
      </c>
      <c r="P321" s="680" t="b">
        <f t="shared" si="167"/>
        <v>1</v>
      </c>
      <c r="Q321" s="680" t="b">
        <f t="shared" si="76"/>
        <v>1</v>
      </c>
      <c r="R321" s="680" t="b">
        <f t="shared" si="77"/>
        <v>1</v>
      </c>
      <c r="S321" s="681">
        <f t="shared" si="168"/>
        <v>24.556164383561644</v>
      </c>
      <c r="T321" s="682">
        <f t="shared" si="78"/>
        <v>48</v>
      </c>
      <c r="U321" s="682">
        <f t="shared" si="188"/>
        <v>35</v>
      </c>
      <c r="V321" s="682">
        <f t="shared" si="79"/>
        <v>12.682191780821919</v>
      </c>
      <c r="W321" s="682">
        <f t="shared" si="169"/>
        <v>12</v>
      </c>
      <c r="X321" s="683">
        <f t="shared" si="170"/>
        <v>5275003.5600000005</v>
      </c>
      <c r="Y321" s="684">
        <f t="shared" si="123"/>
        <v>4.5500000000000002E-3</v>
      </c>
      <c r="Z321" s="684">
        <f>IF($D321=$C$1,VLOOKUP($T321,Male_Annuity_Tables,MATCH($W321+2,'Mortality Tables'!$DS$1:$HT$1,0),FALSE),VLOOKUP($T321,Fe_Annuity_Tables,MATCH($W321+2,'Mortality Tables'!$M$1:$DN$1,0),FALSE))</f>
        <v>0.29983259951726382</v>
      </c>
      <c r="AA321" s="664"/>
      <c r="AB321" s="685">
        <f t="shared" si="186"/>
        <v>2426369.2520500002</v>
      </c>
      <c r="AC321" s="685">
        <f t="shared" si="186"/>
        <v>2549992.7654419476</v>
      </c>
      <c r="AD321" s="685">
        <f t="shared" si="186"/>
        <v>2679914.896841215</v>
      </c>
      <c r="AE321" s="685">
        <f t="shared" si="186"/>
        <v>2816456.5608352749</v>
      </c>
      <c r="AF321" s="685">
        <f t="shared" si="186"/>
        <v>2959955.0226098322</v>
      </c>
      <c r="AG321" s="685">
        <f t="shared" si="186"/>
        <v>3110764.7310118037</v>
      </c>
      <c r="AH321" s="685">
        <f t="shared" si="186"/>
        <v>3269258.194056855</v>
      </c>
      <c r="AI321" s="685">
        <f t="shared" si="186"/>
        <v>3435826.8990440518</v>
      </c>
      <c r="AJ321" s="685">
        <f t="shared" si="186"/>
        <v>3610882.2795503465</v>
      </c>
      <c r="AK321" s="685">
        <f t="shared" si="186"/>
        <v>3794856.7316934364</v>
      </c>
      <c r="AL321" s="685">
        <f t="shared" si="186"/>
        <v>3988204.6821732172</v>
      </c>
      <c r="AM321" s="685">
        <f t="shared" si="186"/>
        <v>4191403.7107299427</v>
      </c>
      <c r="AN321" s="685" t="str">
        <f t="shared" si="186"/>
        <v/>
      </c>
      <c r="AO321" s="685" t="str">
        <f t="shared" si="186"/>
        <v/>
      </c>
      <c r="AP321" s="685" t="str">
        <f t="shared" si="186"/>
        <v/>
      </c>
      <c r="AQ321" s="685" t="str">
        <f t="shared" ref="AQ321:BF339" si="190">IFERROR(IF($W321&gt;=AQ$3,($H321*(1+Ann_Salary_Growth_Rate)^AQ$3),""),0)</f>
        <v/>
      </c>
      <c r="AR321" s="685" t="str">
        <f t="shared" si="190"/>
        <v/>
      </c>
      <c r="AS321" s="685" t="str">
        <f t="shared" si="190"/>
        <v/>
      </c>
      <c r="AT321" s="685" t="str">
        <f t="shared" si="190"/>
        <v/>
      </c>
      <c r="AU321" s="685" t="str">
        <f t="shared" si="190"/>
        <v/>
      </c>
      <c r="AV321" s="685" t="str">
        <f t="shared" si="185"/>
        <v/>
      </c>
      <c r="AW321" s="685" t="str">
        <f t="shared" si="185"/>
        <v/>
      </c>
      <c r="AX321" s="685" t="str">
        <f t="shared" si="185"/>
        <v/>
      </c>
      <c r="AY321" s="685" t="str">
        <f t="shared" si="185"/>
        <v/>
      </c>
      <c r="AZ321" s="685" t="str">
        <f t="shared" si="185"/>
        <v/>
      </c>
      <c r="BA321" s="685" t="str">
        <f t="shared" si="185"/>
        <v/>
      </c>
      <c r="BB321" s="685" t="str">
        <f t="shared" si="185"/>
        <v/>
      </c>
      <c r="BC321" s="685" t="str">
        <f t="shared" si="185"/>
        <v/>
      </c>
      <c r="BD321" s="685" t="str">
        <f t="shared" si="185"/>
        <v/>
      </c>
      <c r="BE321" s="685" t="str">
        <f t="shared" si="185"/>
        <v/>
      </c>
      <c r="BF321" s="685" t="str">
        <f t="shared" si="185"/>
        <v/>
      </c>
      <c r="BG321" s="685" t="str">
        <f t="shared" si="184"/>
        <v/>
      </c>
      <c r="BH321" s="685" t="str">
        <f t="shared" si="184"/>
        <v/>
      </c>
      <c r="BI321" s="685" t="str">
        <f t="shared" si="184"/>
        <v/>
      </c>
      <c r="BJ321" s="685" t="str">
        <f t="shared" si="184"/>
        <v/>
      </c>
      <c r="BK321" s="685" t="str">
        <f t="shared" si="184"/>
        <v/>
      </c>
      <c r="BL321" s="685" t="str">
        <f t="shared" si="184"/>
        <v/>
      </c>
      <c r="BM321" s="685" t="str">
        <f t="shared" si="184"/>
        <v/>
      </c>
      <c r="BN321" s="685" t="str">
        <f t="shared" si="184"/>
        <v/>
      </c>
      <c r="BO321" s="685" t="str">
        <f t="shared" si="189"/>
        <v/>
      </c>
      <c r="BP321" s="685" t="str">
        <f t="shared" si="189"/>
        <v/>
      </c>
      <c r="BQ321" s="685" t="str">
        <f t="shared" si="189"/>
        <v/>
      </c>
      <c r="BR321" s="529"/>
      <c r="BS321" s="685">
        <f>IFERROR(($L321+AB321*Contr_Rate)*(1+Inv_Return)*IF($D321=$C$1,VLOOKUP($T321,Male_Annuity_Tables,MATCH($BS$3+3,'Mortality Tables'!$N$1:$DN$1,0),FALSE),VLOOKUP($T321,Fe_Annuity_Tables,MATCH(BS$3+3,'Mortality Tables'!$N$1:$DN$1,0),FALSE)),"")</f>
        <v>1015163.5431604721</v>
      </c>
      <c r="BT321" s="685">
        <f>IFERROR(($BS321+AC321*Contr_Rate)*(1+Inv_Return)*IF($D321=$C$1,VLOOKUP($T321,Male_Annuity_Tables,MATCH($BS$3+3,'Mortality Tables'!$N$1:$DN$1,0),FALSE),VLOOKUP($T321,Fe_Annuity_Tables,MATCH(BT$3+3,'Mortality Tables'!$N$1:$DN$1,0),FALSE)),"")</f>
        <v>1547891.7225732277</v>
      </c>
      <c r="BU321" s="685">
        <f>IFERROR((BT321+AD321*Contr_Rate)*(1+Inv_Return)*IF($D321=$C$1,VLOOKUP($T321,Male_Annuity_Tables,MATCH($BS$3+3,'Mortality Tables'!$N$1:$DN$1,0),FALSE),VLOOKUP($T321,Fe_Annuity_Tables,MATCH(BU$3+3,'Mortality Tables'!$N$1:$DN$1,0),FALSE)),"")</f>
        <v>2045002.3611653072</v>
      </c>
      <c r="BV321" s="685">
        <f>IFERROR((BU321+AE321*Contr_Rate)*(1+Inv_Return)*IF($D321=$C$1,VLOOKUP($T321,Male_Annuity_Tables,MATCH($BS$3+3,'Mortality Tables'!$N$1:$DN$1,0),FALSE),VLOOKUP($T321,Fe_Annuity_Tables,MATCH(BV$3+3,'Mortality Tables'!$N$1:$DN$1,0),FALSE)),"")</f>
        <v>2512869.4707733681</v>
      </c>
      <c r="BW321" s="685">
        <f>IFERROR((BV321+AF321*Contr_Rate)*(1+Inv_Return)*IF($D321=$C$1,VLOOKUP($T321,Male_Annuity_Tables,MATCH($BS$3+3,'Mortality Tables'!$N$1:$DN$1,0),FALSE),VLOOKUP($T321,Fe_Annuity_Tables,MATCH(BW$3+3,'Mortality Tables'!$N$1:$DN$1,0),FALSE)),"")</f>
        <v>2957123.3809346706</v>
      </c>
      <c r="BX321" s="685">
        <f>IFERROR((BW321+AG321*Contr_Rate)*(1+Inv_Return)*IF($D321=$C$1,VLOOKUP($T321,Male_Annuity_Tables,MATCH($BS$3+3,'Mortality Tables'!$N$1:$DN$1,0),FALSE),VLOOKUP($T321,Fe_Annuity_Tables,MATCH(BX$3+3,'Mortality Tables'!$N$1:$DN$1,0),FALSE)),"")</f>
        <v>3382752.2546060458</v>
      </c>
      <c r="BY321" s="685">
        <f>IFERROR((BX321+AH321*Contr_Rate)*(1+Inv_Return)*IF($D321=$C$1,VLOOKUP($T321,Male_Annuity_Tables,MATCH($BS$3+3,'Mortality Tables'!$N$1:$DN$1,0),FALSE),VLOOKUP($T321,Fe_Annuity_Tables,MATCH(BY$3+3,'Mortality Tables'!$N$1:$DN$1,0),FALSE)),"")</f>
        <v>3794190.586825185</v>
      </c>
      <c r="BZ321" s="685">
        <f>IFERROR((BY321+AI321*Contr_Rate)*(1+Inv_Return)*IF($D321=$C$1,VLOOKUP($T321,Male_Annuity_Tables,MATCH($BS$3+3,'Mortality Tables'!$N$1:$DN$1,0),FALSE),VLOOKUP($T321,Fe_Annuity_Tables,MATCH(BZ$3+3,'Mortality Tables'!$N$1:$DN$1,0),FALSE)),"")</f>
        <v>4195396.3963735495</v>
      </c>
      <c r="CA321" s="685">
        <f>IFERROR((BZ321+AJ321*Contr_Rate)*(1+Inv_Return)*IF($D321=$C$1,VLOOKUP($T321,Male_Annuity_Tables,MATCH($BS$3+3,'Mortality Tables'!$N$1:$DN$1,0),FALSE),VLOOKUP($T321,Fe_Annuity_Tables,MATCH(CA$3+3,'Mortality Tables'!$N$1:$DN$1,0),FALSE)),"")</f>
        <v>4589918.5979701169</v>
      </c>
      <c r="CB321" s="685">
        <f>IFERROR((CA321+AK321*Contr_Rate)*(1+Inv_Return)*IF($D321=$C$1,VLOOKUP($T321,Male_Annuity_Tables,MATCH($BS$3+3,'Mortality Tables'!$N$1:$DN$1,0),FALSE),VLOOKUP($T321,Fe_Annuity_Tables,MATCH(CB$3+3,'Mortality Tables'!$N$1:$DN$1,0),FALSE)),"")</f>
        <v>4980955.8490602663</v>
      </c>
      <c r="CC321" s="685">
        <f>IFERROR((CB321+AL321*Contr_Rate)*(1+Inv_Return)*IF($D321=$C$1,VLOOKUP($T321,Male_Annuity_Tables,MATCH($BS$3+3,'Mortality Tables'!$N$1:$DN$1,0),FALSE),VLOOKUP($T321,Fe_Annuity_Tables,MATCH(CC$3+3,'Mortality Tables'!$N$1:$DN$1,0),FALSE)),"")</f>
        <v>5371407.9970736345</v>
      </c>
      <c r="CD321" s="685">
        <f>IFERROR((CC321+AM321*Contr_Rate)*(1+Inv_Return)*IF($D321=$C$1,VLOOKUP($T321,Male_Annuity_Tables,MATCH($BS$3+3,'Mortality Tables'!$N$1:$DN$1,0),FALSE),VLOOKUP($T321,Fe_Annuity_Tables,MATCH(CD$3+3,'Mortality Tables'!$N$1:$DN$1,0),FALSE)),"")</f>
        <v>5763921.1068126028</v>
      </c>
      <c r="CE321" s="685" t="str">
        <f>IFERROR((CD321+AN321*Contr_Rate)*(1+Inv_Return)*IF($D321=$C$1,VLOOKUP($T321,Male_Annuity_Tables,MATCH($BS$3+3,'Mortality Tables'!$N$1:$DN$1,0),FALSE),VLOOKUP($T321,Fe_Annuity_Tables,MATCH(CE$3+3,'Mortality Tables'!$N$1:$DN$1,0),FALSE)),"")</f>
        <v/>
      </c>
      <c r="CF321" s="685" t="str">
        <f>IFERROR((CE321+AO321*Contr_Rate)*(1+Inv_Return)*IF($D321=$C$1,VLOOKUP($T321,Male_Annuity_Tables,MATCH($BS$3+3,'Mortality Tables'!$N$1:$DN$1,0),FALSE),VLOOKUP($T321,Fe_Annuity_Tables,MATCH(CF$3+3,'Mortality Tables'!$N$1:$DN$1,0),FALSE)),"")</f>
        <v/>
      </c>
      <c r="CG321" s="685" t="str">
        <f>IFERROR((CF321+AP321*Contr_Rate)*(1+Inv_Return)*IF($D321=$C$1,VLOOKUP($T321,Male_Annuity_Tables,MATCH($BS$3+3,'Mortality Tables'!$N$1:$DN$1,0),FALSE),VLOOKUP($T321,Fe_Annuity_Tables,MATCH(CG$3+3,'Mortality Tables'!$N$1:$DN$1,0),FALSE)),"")</f>
        <v/>
      </c>
      <c r="CH321" s="685" t="str">
        <f>IFERROR((CG321+AQ321*Contr_Rate)*(1+Inv_Return)*IF($D321=$C$1,VLOOKUP($T321,Male_Annuity_Tables,MATCH($BS$3+3,'Mortality Tables'!$N$1:$DN$1,0),FALSE),VLOOKUP($T321,Fe_Annuity_Tables,MATCH(CH$3+3,'Mortality Tables'!$N$1:$DN$1,0),FALSE)),"")</f>
        <v/>
      </c>
      <c r="CI321" s="685" t="str">
        <f>IFERROR((CH321+AR321*Contr_Rate)*(1+Inv_Return)*IF($D321=$C$1,VLOOKUP($T321,Male_Annuity_Tables,MATCH($BS$3+3,'Mortality Tables'!$N$1:$DN$1,0),FALSE),VLOOKUP($T321,Fe_Annuity_Tables,MATCH(CI$3+3,'Mortality Tables'!$N$1:$DN$1,0),FALSE)),"")</f>
        <v/>
      </c>
      <c r="CJ321" s="685" t="str">
        <f>IFERROR((CI321+AS321*Contr_Rate)*(1+Inv_Return)*IF($D321=$C$1,VLOOKUP($T321,Male_Annuity_Tables,MATCH($BS$3+3,'Mortality Tables'!$N$1:$DN$1,0),FALSE),VLOOKUP($T321,Fe_Annuity_Tables,MATCH(CJ$3+3,'Mortality Tables'!$N$1:$DN$1,0),FALSE)),"")</f>
        <v/>
      </c>
      <c r="CK321" s="685" t="str">
        <f>IFERROR((CJ321+AT321*Contr_Rate)*(1+Inv_Return)*IF($D321=$C$1,VLOOKUP($T321,Male_Annuity_Tables,MATCH($BS$3+3,'Mortality Tables'!$N$1:$DN$1,0),FALSE),VLOOKUP($T321,Fe_Annuity_Tables,MATCH(CK$3+3,'Mortality Tables'!$N$1:$DN$1,0),FALSE)),"")</f>
        <v/>
      </c>
      <c r="CL321" s="685" t="str">
        <f>IFERROR((CK321+AU321*Contr_Rate)*(1+Inv_Return)*IF($D321=$C$1,VLOOKUP($T321,Male_Annuity_Tables,MATCH($BS$3+3,'Mortality Tables'!$N$1:$DN$1,0),FALSE),VLOOKUP($T321,Fe_Annuity_Tables,MATCH(CL$3+3,'Mortality Tables'!$N$1:$DN$1,0),FALSE)),"")</f>
        <v/>
      </c>
      <c r="CM321" s="685" t="str">
        <f>IFERROR((CL321+AV321*Contr_Rate)*(1+Inv_Return)*IF($D321=$C$1,VLOOKUP($T321,Male_Annuity_Tables,MATCH($BS$3+3,'Mortality Tables'!$N$1:$DN$1,0),FALSE),VLOOKUP($T321,Fe_Annuity_Tables,MATCH(CM$3+3,'Mortality Tables'!$N$1:$DN$1,0),FALSE)),"")</f>
        <v/>
      </c>
      <c r="CN321" s="685" t="str">
        <f>IFERROR((CM321+AW321*Contr_Rate)*(1+Inv_Return)*IF($D321=$C$1,VLOOKUP($T321,Male_Annuity_Tables,MATCH($BS$3+3,'Mortality Tables'!$N$1:$DN$1,0),FALSE),VLOOKUP($T321,Fe_Annuity_Tables,MATCH(CN$3+3,'Mortality Tables'!$N$1:$DN$1,0),FALSE)),"")</f>
        <v/>
      </c>
      <c r="CO321" s="685" t="str">
        <f>IFERROR((CN321+AX321*Contr_Rate)*(1+Inv_Return)*IF($D321=$C$1,VLOOKUP($T321,Male_Annuity_Tables,MATCH($BS$3+3,'Mortality Tables'!$N$1:$DN$1,0),FALSE),VLOOKUP($T321,Fe_Annuity_Tables,MATCH(CO$3+3,'Mortality Tables'!$N$1:$DN$1,0),FALSE)),"")</f>
        <v/>
      </c>
      <c r="CP321" s="685" t="str">
        <f>IFERROR((CO321+AY321*Contr_Rate)*(1+Inv_Return)*IF($D321=$C$1,VLOOKUP($T321,Male_Annuity_Tables,MATCH($BS$3+3,'Mortality Tables'!$N$1:$DN$1,0),FALSE),VLOOKUP($T321,Fe_Annuity_Tables,MATCH(CP$3+3,'Mortality Tables'!$N$1:$DN$1,0),FALSE)),"")</f>
        <v/>
      </c>
      <c r="CQ321" s="685" t="str">
        <f>IFERROR((CP321+AZ321*Contr_Rate)*(1+Inv_Return)*IF($D321=$C$1,VLOOKUP($T321,Male_Annuity_Tables,MATCH($BS$3+3,'Mortality Tables'!$N$1:$DN$1,0),FALSE),VLOOKUP($T321,Fe_Annuity_Tables,MATCH(CQ$3+3,'Mortality Tables'!$N$1:$DN$1,0),FALSE)),"")</f>
        <v/>
      </c>
      <c r="CR321" s="685" t="str">
        <f>IFERROR((CQ321+BA321*Contr_Rate)*(1+Inv_Return)*IF($D321=$C$1,VLOOKUP($T321,Male_Annuity_Tables,MATCH($BS$3+3,'Mortality Tables'!$N$1:$DN$1,0),FALSE),VLOOKUP($T321,Fe_Annuity_Tables,MATCH(CR$3+3,'Mortality Tables'!$N$1:$DN$1,0),FALSE)),"")</f>
        <v/>
      </c>
      <c r="CS321" s="685" t="str">
        <f>IFERROR((CR321+BB321*Contr_Rate)*(1+Inv_Return)*IF($D321=$C$1,VLOOKUP($T321,Male_Annuity_Tables,MATCH($BS$3+3,'Mortality Tables'!$N$1:$DN$1,0),FALSE),VLOOKUP($T321,Fe_Annuity_Tables,MATCH(CS$3+3,'Mortality Tables'!$N$1:$DN$1,0),FALSE)),"")</f>
        <v/>
      </c>
      <c r="CT321" s="685" t="str">
        <f>IFERROR((CS321+BC321*Contr_Rate)*(1+Inv_Return)*IF($D321=$C$1,VLOOKUP($T321,Male_Annuity_Tables,MATCH($BS$3+3,'Mortality Tables'!$N$1:$DN$1,0),FALSE),VLOOKUP($T321,Fe_Annuity_Tables,MATCH(CT$3+3,'Mortality Tables'!$N$1:$DN$1,0),FALSE)),"")</f>
        <v/>
      </c>
      <c r="CU321" s="685" t="str">
        <f>IFERROR((CT321+BD321*Contr_Rate)*(1+Inv_Return)*IF($D321=$C$1,VLOOKUP($T321,Male_Annuity_Tables,MATCH($BS$3+3,'Mortality Tables'!$N$1:$DN$1,0),FALSE),VLOOKUP($T321,Fe_Annuity_Tables,MATCH(CU$3+3,'Mortality Tables'!$N$1:$DN$1,0),FALSE)),"")</f>
        <v/>
      </c>
      <c r="CV321" s="685" t="str">
        <f>IFERROR((CU321+BE321*Contr_Rate)*(1+Inv_Return)*IF($D321=$C$1,VLOOKUP($T321,Male_Annuity_Tables,MATCH($BS$3+3,'Mortality Tables'!$N$1:$DN$1,0),FALSE),VLOOKUP($T321,Fe_Annuity_Tables,MATCH(CV$3+3,'Mortality Tables'!$N$1:$DN$1,0),FALSE)),"")</f>
        <v/>
      </c>
      <c r="CW321" s="685" t="str">
        <f>IFERROR((CV321+BF321*Contr_Rate)*(1+Inv_Return)*IF($D321=$C$1,VLOOKUP($T321,Male_Annuity_Tables,MATCH($BS$3+3,'Mortality Tables'!$N$1:$DN$1,0),FALSE),VLOOKUP($T321,Fe_Annuity_Tables,MATCH(CW$3+3,'Mortality Tables'!$N$1:$DN$1,0),FALSE)),"")</f>
        <v/>
      </c>
      <c r="CX321" s="685" t="str">
        <f>IFERROR((CW321+BG321*Contr_Rate)*(1+Inv_Return)*IF($D321=$C$1,VLOOKUP($T321,Male_Annuity_Tables,MATCH($BS$3+3,'Mortality Tables'!$N$1:$DN$1,0),FALSE),VLOOKUP($T321,Fe_Annuity_Tables,MATCH(CX$3+3,'Mortality Tables'!$N$1:$DN$1,0),FALSE)),"")</f>
        <v/>
      </c>
      <c r="CY321" s="685" t="str">
        <f>IFERROR((CX321+BH321*Contr_Rate)*(1+Inv_Return)*IF($D321=$C$1,VLOOKUP($T321,Male_Annuity_Tables,MATCH($BS$3+3,'Mortality Tables'!$N$1:$DN$1,0),FALSE),VLOOKUP($T321,Fe_Annuity_Tables,MATCH(CY$3+3,'Mortality Tables'!$N$1:$DN$1,0),FALSE)),"")</f>
        <v/>
      </c>
      <c r="CZ321" s="685" t="str">
        <f>IFERROR((CY321+BI321*Contr_Rate)*(1+Inv_Return)*IF($D321=$C$1,VLOOKUP($T321,Male_Annuity_Tables,MATCH($BS$3+3,'Mortality Tables'!$N$1:$DN$1,0),FALSE),VLOOKUP($T321,Fe_Annuity_Tables,MATCH(CZ$3+3,'Mortality Tables'!$N$1:$DN$1,0),FALSE)),"")</f>
        <v/>
      </c>
      <c r="DA321" s="685" t="str">
        <f>IFERROR((CZ321+BJ321*Contr_Rate)*(1+Inv_Return)*IF($D321=$C$1,VLOOKUP($T321,Male_Annuity_Tables,MATCH($BS$3+3,'Mortality Tables'!$N$1:$DN$1,0),FALSE),VLOOKUP($T321,Fe_Annuity_Tables,MATCH(DA$3+3,'Mortality Tables'!$N$1:$DN$1,0),FALSE)),"")</f>
        <v/>
      </c>
      <c r="DB321" s="685" t="str">
        <f>IFERROR((DA321+BK321*Contr_Rate)*(1+Inv_Return)*IF($D321=$C$1,VLOOKUP($T321,Male_Annuity_Tables,MATCH($BS$3+3,'Mortality Tables'!$N$1:$DN$1,0),FALSE),VLOOKUP($T321,Fe_Annuity_Tables,MATCH(DB$3+3,'Mortality Tables'!$N$1:$DN$1,0),FALSE)),"")</f>
        <v/>
      </c>
      <c r="DC321" s="685" t="str">
        <f>IFERROR((DB321+BL321*Contr_Rate)*(1+Inv_Return)*IF($D321=$C$1,VLOOKUP($T321,Male_Annuity_Tables,MATCH($BS$3+3,'Mortality Tables'!$N$1:$DN$1,0),FALSE),VLOOKUP($T321,Fe_Annuity_Tables,MATCH(DC$3+3,'Mortality Tables'!$N$1:$DN$1,0),FALSE)),"")</f>
        <v/>
      </c>
      <c r="DD321" s="685" t="str">
        <f>IFERROR((DC321+BM321*Contr_Rate)*(1+Inv_Return)*IF($D321=$C$1,VLOOKUP($T321,Male_Annuity_Tables,MATCH($BS$3+3,'Mortality Tables'!$N$1:$DN$1,0),FALSE),VLOOKUP($T321,Fe_Annuity_Tables,MATCH(DD$3+3,'Mortality Tables'!$N$1:$DN$1,0),FALSE)),"")</f>
        <v/>
      </c>
      <c r="DE321" s="685" t="str">
        <f>IFERROR((DD321+BN321*Contr_Rate)*(1+Inv_Return)*IF($D321=$C$1,VLOOKUP($T321,Male_Annuity_Tables,MATCH($BS$3+3,'Mortality Tables'!$N$1:$DN$1,0),FALSE),VLOOKUP($T321,Fe_Annuity_Tables,MATCH(DE$3+3,'Mortality Tables'!$N$1:$DN$1,0),FALSE)),"")</f>
        <v/>
      </c>
      <c r="DF321" s="685" t="str">
        <f>IFERROR((DE321+BO321*Contr_Rate)*(1+Inv_Return)*IF($D321=$C$1,VLOOKUP($T321,Male_Annuity_Tables,MATCH($BS$3+3,'Mortality Tables'!$N$1:$DN$1,0),FALSE),VLOOKUP($T321,Fe_Annuity_Tables,MATCH(DF$3+3,'Mortality Tables'!$N$1:$DN$1,0),FALSE)),"")</f>
        <v/>
      </c>
      <c r="DG321" s="685" t="str">
        <f>IFERROR((DF321+BP321*Contr_Rate)*(1+Inv_Return)*IF($D321=$C$1,VLOOKUP($T321,Male_Annuity_Tables,MATCH($BS$3+3,'Mortality Tables'!$N$1:$DN$1,0),FALSE),VLOOKUP($T321,Fe_Annuity_Tables,MATCH(DG$3+3,'Mortality Tables'!$N$1:$DN$1,0),FALSE)),"")</f>
        <v/>
      </c>
      <c r="DH321" s="685" t="str">
        <f>IFERROR((DG321+BQ321*Contr_Rate)*(1+Inv_Return)*IF($D321=$C$1,VLOOKUP($T321,Male_Annuity_Tables,MATCH($BS$3+3,'Mortality Tables'!$N$1:$DN$1,0),FALSE),VLOOKUP($T321,Fe_Annuity_Tables,MATCH(DH$3+3,'Mortality Tables'!$N$1:$DN$1,0),FALSE)),"")</f>
        <v/>
      </c>
      <c r="DJ321" s="686">
        <f t="shared" si="171"/>
        <v>5763921.1068126028</v>
      </c>
      <c r="DK321" s="680">
        <f t="shared" si="187"/>
        <v>8.0909277508679907</v>
      </c>
      <c r="DL321" s="686">
        <f t="shared" si="172"/>
        <v>477303.37737228582</v>
      </c>
      <c r="DM321" s="686">
        <f t="shared" si="132"/>
        <v>4191403.7107299427</v>
      </c>
      <c r="DN321" s="687">
        <f t="shared" si="173"/>
        <v>0.11387673684364857</v>
      </c>
      <c r="DP321" s="688">
        <f t="shared" si="174"/>
        <v>156200.67647724392</v>
      </c>
      <c r="DQ321" s="688">
        <f t="shared" si="175"/>
        <v>238762.29820692039</v>
      </c>
      <c r="DR321" s="688">
        <f t="shared" si="176"/>
        <v>214567.7827405475</v>
      </c>
    </row>
    <row r="322" spans="1:122" s="657" customFormat="1" ht="14.5">
      <c r="A322" s="675" t="s">
        <v>1712</v>
      </c>
      <c r="B322" s="675" t="s">
        <v>1713</v>
      </c>
      <c r="C322" s="675" t="s">
        <v>116</v>
      </c>
      <c r="D322" s="675" t="s">
        <v>60</v>
      </c>
      <c r="E322" s="676">
        <v>25785</v>
      </c>
      <c r="F322" s="677">
        <v>41166</v>
      </c>
      <c r="G322" s="677">
        <v>44364</v>
      </c>
      <c r="H322" s="678">
        <v>1487236</v>
      </c>
      <c r="I322" s="678">
        <v>102668.49</v>
      </c>
      <c r="J322" s="678">
        <v>114044.98</v>
      </c>
      <c r="K322" s="678">
        <v>16770.27</v>
      </c>
      <c r="L322" s="678">
        <v>233483.74</v>
      </c>
      <c r="M322" s="679">
        <f>IF(COUNTIF($A$4:A322,A322)=1,0,1)</f>
        <v>0</v>
      </c>
      <c r="N322" s="680" t="str">
        <f t="shared" si="165"/>
        <v>Okay</v>
      </c>
      <c r="O322" s="680" t="str">
        <f t="shared" si="166"/>
        <v>TRUE</v>
      </c>
      <c r="P322" s="680" t="b">
        <f t="shared" si="167"/>
        <v>1</v>
      </c>
      <c r="Q322" s="680" t="b">
        <f t="shared" si="76"/>
        <v>1</v>
      </c>
      <c r="R322" s="680" t="b">
        <f t="shared" si="77"/>
        <v>1</v>
      </c>
      <c r="S322" s="681">
        <f t="shared" si="168"/>
        <v>42.139726027397259</v>
      </c>
      <c r="T322" s="682">
        <f t="shared" si="78"/>
        <v>54</v>
      </c>
      <c r="U322" s="682">
        <f t="shared" si="188"/>
        <v>50</v>
      </c>
      <c r="V322" s="682">
        <f t="shared" si="79"/>
        <v>3.5397260273972604</v>
      </c>
      <c r="W322" s="682">
        <f t="shared" si="169"/>
        <v>6</v>
      </c>
      <c r="X322" s="683">
        <f t="shared" si="170"/>
        <v>1400902.44</v>
      </c>
      <c r="Y322" s="684">
        <f t="shared" si="123"/>
        <v>5.1000000000000004E-3</v>
      </c>
      <c r="Z322" s="684">
        <f>IF($D322=$C$1,VLOOKUP($T322,Male_Annuity_Tables,MATCH($W322+2,'Mortality Tables'!$DS$1:$HT$1,0),FALSE),VLOOKUP($T322,Fe_Annuity_Tables,MATCH($W322+2,'Mortality Tables'!$M$1:$DN$1,0),FALSE))</f>
        <v>0.67029932638750866</v>
      </c>
      <c r="AA322" s="664"/>
      <c r="AB322" s="685">
        <f t="shared" ref="AB322:AQ336" si="191">IFERROR(IF($W322&gt;=AB$3,($H322*(1+Ann_Salary_Growth_Rate)^AB$3),""),0)</f>
        <v>1563010.6742</v>
      </c>
      <c r="AC322" s="685">
        <f t="shared" si="191"/>
        <v>1642646.06805049</v>
      </c>
      <c r="AD322" s="685">
        <f t="shared" si="191"/>
        <v>1726338.8852176627</v>
      </c>
      <c r="AE322" s="685">
        <f t="shared" si="191"/>
        <v>1814295.8514195026</v>
      </c>
      <c r="AF322" s="685">
        <f t="shared" si="191"/>
        <v>1906734.2250493262</v>
      </c>
      <c r="AG322" s="685">
        <f t="shared" si="191"/>
        <v>2003882.3338155898</v>
      </c>
      <c r="AH322" s="685" t="str">
        <f t="shared" si="191"/>
        <v/>
      </c>
      <c r="AI322" s="685" t="str">
        <f t="shared" si="191"/>
        <v/>
      </c>
      <c r="AJ322" s="685" t="str">
        <f t="shared" si="191"/>
        <v/>
      </c>
      <c r="AK322" s="685" t="str">
        <f t="shared" si="191"/>
        <v/>
      </c>
      <c r="AL322" s="685" t="str">
        <f t="shared" si="191"/>
        <v/>
      </c>
      <c r="AM322" s="685" t="str">
        <f t="shared" si="191"/>
        <v/>
      </c>
      <c r="AN322" s="685" t="str">
        <f t="shared" si="191"/>
        <v/>
      </c>
      <c r="AO322" s="685" t="str">
        <f t="shared" si="191"/>
        <v/>
      </c>
      <c r="AP322" s="685" t="str">
        <f t="shared" si="191"/>
        <v/>
      </c>
      <c r="AQ322" s="685" t="str">
        <f t="shared" si="191"/>
        <v/>
      </c>
      <c r="AR322" s="685" t="str">
        <f t="shared" si="190"/>
        <v/>
      </c>
      <c r="AS322" s="685" t="str">
        <f t="shared" si="190"/>
        <v/>
      </c>
      <c r="AT322" s="685" t="str">
        <f t="shared" si="190"/>
        <v/>
      </c>
      <c r="AU322" s="685" t="str">
        <f t="shared" si="190"/>
        <v/>
      </c>
      <c r="AV322" s="685" t="str">
        <f t="shared" si="185"/>
        <v/>
      </c>
      <c r="AW322" s="685" t="str">
        <f t="shared" si="185"/>
        <v/>
      </c>
      <c r="AX322" s="685" t="str">
        <f t="shared" si="185"/>
        <v/>
      </c>
      <c r="AY322" s="685" t="str">
        <f t="shared" ref="AY322:BH338" si="192">IFERROR(IF($W322&gt;=AY$3,($H322*(1+Ann_Salary_Growth_Rate)^AY$3),""),0)</f>
        <v/>
      </c>
      <c r="AZ322" s="685" t="str">
        <f t="shared" si="192"/>
        <v/>
      </c>
      <c r="BA322" s="685" t="str">
        <f t="shared" si="192"/>
        <v/>
      </c>
      <c r="BB322" s="685" t="str">
        <f t="shared" si="192"/>
        <v/>
      </c>
      <c r="BC322" s="685" t="str">
        <f t="shared" si="192"/>
        <v/>
      </c>
      <c r="BD322" s="685" t="str">
        <f t="shared" si="192"/>
        <v/>
      </c>
      <c r="BE322" s="685" t="str">
        <f t="shared" si="192"/>
        <v/>
      </c>
      <c r="BF322" s="685" t="str">
        <f t="shared" si="192"/>
        <v/>
      </c>
      <c r="BG322" s="685" t="str">
        <f t="shared" si="192"/>
        <v/>
      </c>
      <c r="BH322" s="685" t="str">
        <f t="shared" si="192"/>
        <v/>
      </c>
      <c r="BI322" s="685" t="str">
        <f t="shared" si="184"/>
        <v/>
      </c>
      <c r="BJ322" s="685" t="str">
        <f t="shared" si="184"/>
        <v/>
      </c>
      <c r="BK322" s="685" t="str">
        <f t="shared" si="184"/>
        <v/>
      </c>
      <c r="BL322" s="685" t="str">
        <f t="shared" si="184"/>
        <v/>
      </c>
      <c r="BM322" s="685" t="str">
        <f t="shared" si="184"/>
        <v/>
      </c>
      <c r="BN322" s="685" t="str">
        <f t="shared" si="184"/>
        <v/>
      </c>
      <c r="BO322" s="685" t="str">
        <f t="shared" si="189"/>
        <v/>
      </c>
      <c r="BP322" s="685" t="str">
        <f t="shared" si="189"/>
        <v/>
      </c>
      <c r="BQ322" s="685" t="str">
        <f t="shared" si="189"/>
        <v/>
      </c>
      <c r="BR322" s="529"/>
      <c r="BS322" s="685">
        <f>IFERROR(($L322+AB322*Contr_Rate)*(1+Inv_Return)*IF($D322=$C$1,VLOOKUP($T322,Male_Annuity_Tables,MATCH($BS$3+3,'Mortality Tables'!$N$1:$DN$1,0),FALSE),VLOOKUP($T322,Fe_Annuity_Tables,MATCH(BS$3+3,'Mortality Tables'!$N$1:$DN$1,0),FALSE)),"")</f>
        <v>646310.4791336807</v>
      </c>
      <c r="BT322" s="685">
        <f>IFERROR(($BS322+AC322*Contr_Rate)*(1+Inv_Return)*IF($D322=$C$1,VLOOKUP($T322,Male_Annuity_Tables,MATCH($BS$3+3,'Mortality Tables'!$N$1:$DN$1,0),FALSE),VLOOKUP($T322,Fe_Annuity_Tables,MATCH(BT$3+3,'Mortality Tables'!$N$1:$DN$1,0),FALSE)),"")</f>
        <v>990247.03586211218</v>
      </c>
      <c r="BU322" s="685">
        <f>IFERROR((BT322+AD322*Contr_Rate)*(1+Inv_Return)*IF($D322=$C$1,VLOOKUP($T322,Male_Annuity_Tables,MATCH($BS$3+3,'Mortality Tables'!$N$1:$DN$1,0),FALSE),VLOOKUP($T322,Fe_Annuity_Tables,MATCH(BU$3+3,'Mortality Tables'!$N$1:$DN$1,0),FALSE)),"")</f>
        <v>1238038.6817712551</v>
      </c>
      <c r="BV322" s="685">
        <f>IFERROR((BU322+AE322*Contr_Rate)*(1+Inv_Return)*IF($D322=$C$1,VLOOKUP($T322,Male_Annuity_Tables,MATCH($BS$3+3,'Mortality Tables'!$N$1:$DN$1,0),FALSE),VLOOKUP($T322,Fe_Annuity_Tables,MATCH(BV$3+3,'Mortality Tables'!$N$1:$DN$1,0),FALSE)),"")</f>
        <v>1380879.889580054</v>
      </c>
      <c r="BW322" s="685">
        <f>IFERROR((BV322+AF322*Contr_Rate)*(1+Inv_Return)*IF($D322=$C$1,VLOOKUP($T322,Male_Annuity_Tables,MATCH($BS$3+3,'Mortality Tables'!$N$1:$DN$1,0),FALSE),VLOOKUP($T322,Fe_Annuity_Tables,MATCH(BW$3+3,'Mortality Tables'!$N$1:$DN$1,0),FALSE)),"")</f>
        <v>1427132.9924415578</v>
      </c>
      <c r="BX322" s="685">
        <f>IFERROR((BW322+AG322*Contr_Rate)*(1+Inv_Return)*IF($D322=$C$1,VLOOKUP($T322,Male_Annuity_Tables,MATCH($BS$3+3,'Mortality Tables'!$N$1:$DN$1,0),FALSE),VLOOKUP($T322,Fe_Annuity_Tables,MATCH(BX$3+3,'Mortality Tables'!$N$1:$DN$1,0),FALSE)),"")</f>
        <v>1397150.8765845431</v>
      </c>
      <c r="BY322" s="685" t="str">
        <f>IFERROR((BX322+AH322*Contr_Rate)*(1+Inv_Return)*IF($D322=$C$1,VLOOKUP($T322,Male_Annuity_Tables,MATCH($BS$3+3,'Mortality Tables'!$N$1:$DN$1,0),FALSE),VLOOKUP($T322,Fe_Annuity_Tables,MATCH(BY$3+3,'Mortality Tables'!$N$1:$DN$1,0),FALSE)),"")</f>
        <v/>
      </c>
      <c r="BZ322" s="685" t="str">
        <f>IFERROR((BY322+AI322*Contr_Rate)*(1+Inv_Return)*IF($D322=$C$1,VLOOKUP($T322,Male_Annuity_Tables,MATCH($BS$3+3,'Mortality Tables'!$N$1:$DN$1,0),FALSE),VLOOKUP($T322,Fe_Annuity_Tables,MATCH(BZ$3+3,'Mortality Tables'!$N$1:$DN$1,0),FALSE)),"")</f>
        <v/>
      </c>
      <c r="CA322" s="685" t="str">
        <f>IFERROR((BZ322+AJ322*Contr_Rate)*(1+Inv_Return)*IF($D322=$C$1,VLOOKUP($T322,Male_Annuity_Tables,MATCH($BS$3+3,'Mortality Tables'!$N$1:$DN$1,0),FALSE),VLOOKUP($T322,Fe_Annuity_Tables,MATCH(CA$3+3,'Mortality Tables'!$N$1:$DN$1,0),FALSE)),"")</f>
        <v/>
      </c>
      <c r="CB322" s="685" t="str">
        <f>IFERROR((CA322+AK322*Contr_Rate)*(1+Inv_Return)*IF($D322=$C$1,VLOOKUP($T322,Male_Annuity_Tables,MATCH($BS$3+3,'Mortality Tables'!$N$1:$DN$1,0),FALSE),VLOOKUP($T322,Fe_Annuity_Tables,MATCH(CB$3+3,'Mortality Tables'!$N$1:$DN$1,0),FALSE)),"")</f>
        <v/>
      </c>
      <c r="CC322" s="685" t="str">
        <f>IFERROR((CB322+AL322*Contr_Rate)*(1+Inv_Return)*IF($D322=$C$1,VLOOKUP($T322,Male_Annuity_Tables,MATCH($BS$3+3,'Mortality Tables'!$N$1:$DN$1,0),FALSE),VLOOKUP($T322,Fe_Annuity_Tables,MATCH(CC$3+3,'Mortality Tables'!$N$1:$DN$1,0),FALSE)),"")</f>
        <v/>
      </c>
      <c r="CD322" s="685" t="str">
        <f>IFERROR((CC322+AM322*Contr_Rate)*(1+Inv_Return)*IF($D322=$C$1,VLOOKUP($T322,Male_Annuity_Tables,MATCH($BS$3+3,'Mortality Tables'!$N$1:$DN$1,0),FALSE),VLOOKUP($T322,Fe_Annuity_Tables,MATCH(CD$3+3,'Mortality Tables'!$N$1:$DN$1,0),FALSE)),"")</f>
        <v/>
      </c>
      <c r="CE322" s="685" t="str">
        <f>IFERROR((CD322+AN322*Contr_Rate)*(1+Inv_Return)*IF($D322=$C$1,VLOOKUP($T322,Male_Annuity_Tables,MATCH($BS$3+3,'Mortality Tables'!$N$1:$DN$1,0),FALSE),VLOOKUP($T322,Fe_Annuity_Tables,MATCH(CE$3+3,'Mortality Tables'!$N$1:$DN$1,0),FALSE)),"")</f>
        <v/>
      </c>
      <c r="CF322" s="685" t="str">
        <f>IFERROR((CE322+AO322*Contr_Rate)*(1+Inv_Return)*IF($D322=$C$1,VLOOKUP($T322,Male_Annuity_Tables,MATCH($BS$3+3,'Mortality Tables'!$N$1:$DN$1,0),FALSE),VLOOKUP($T322,Fe_Annuity_Tables,MATCH(CF$3+3,'Mortality Tables'!$N$1:$DN$1,0),FALSE)),"")</f>
        <v/>
      </c>
      <c r="CG322" s="685" t="str">
        <f>IFERROR((CF322+AP322*Contr_Rate)*(1+Inv_Return)*IF($D322=$C$1,VLOOKUP($T322,Male_Annuity_Tables,MATCH($BS$3+3,'Mortality Tables'!$N$1:$DN$1,0),FALSE),VLOOKUP($T322,Fe_Annuity_Tables,MATCH(CG$3+3,'Mortality Tables'!$N$1:$DN$1,0),FALSE)),"")</f>
        <v/>
      </c>
      <c r="CH322" s="685" t="str">
        <f>IFERROR((CG322+AQ322*Contr_Rate)*(1+Inv_Return)*IF($D322=$C$1,VLOOKUP($T322,Male_Annuity_Tables,MATCH($BS$3+3,'Mortality Tables'!$N$1:$DN$1,0),FALSE),VLOOKUP($T322,Fe_Annuity_Tables,MATCH(CH$3+3,'Mortality Tables'!$N$1:$DN$1,0),FALSE)),"")</f>
        <v/>
      </c>
      <c r="CI322" s="685" t="str">
        <f>IFERROR((CH322+AR322*Contr_Rate)*(1+Inv_Return)*IF($D322=$C$1,VLOOKUP($T322,Male_Annuity_Tables,MATCH($BS$3+3,'Mortality Tables'!$N$1:$DN$1,0),FALSE),VLOOKUP($T322,Fe_Annuity_Tables,MATCH(CI$3+3,'Mortality Tables'!$N$1:$DN$1,0),FALSE)),"")</f>
        <v/>
      </c>
      <c r="CJ322" s="685" t="str">
        <f>IFERROR((CI322+AS322*Contr_Rate)*(1+Inv_Return)*IF($D322=$C$1,VLOOKUP($T322,Male_Annuity_Tables,MATCH($BS$3+3,'Mortality Tables'!$N$1:$DN$1,0),FALSE),VLOOKUP($T322,Fe_Annuity_Tables,MATCH(CJ$3+3,'Mortality Tables'!$N$1:$DN$1,0),FALSE)),"")</f>
        <v/>
      </c>
      <c r="CK322" s="685" t="str">
        <f>IFERROR((CJ322+AT322*Contr_Rate)*(1+Inv_Return)*IF($D322=$C$1,VLOOKUP($T322,Male_Annuity_Tables,MATCH($BS$3+3,'Mortality Tables'!$N$1:$DN$1,0),FALSE),VLOOKUP($T322,Fe_Annuity_Tables,MATCH(CK$3+3,'Mortality Tables'!$N$1:$DN$1,0),FALSE)),"")</f>
        <v/>
      </c>
      <c r="CL322" s="685" t="str">
        <f>IFERROR((CK322+AU322*Contr_Rate)*(1+Inv_Return)*IF($D322=$C$1,VLOOKUP($T322,Male_Annuity_Tables,MATCH($BS$3+3,'Mortality Tables'!$N$1:$DN$1,0),FALSE),VLOOKUP($T322,Fe_Annuity_Tables,MATCH(CL$3+3,'Mortality Tables'!$N$1:$DN$1,0),FALSE)),"")</f>
        <v/>
      </c>
      <c r="CM322" s="685" t="str">
        <f>IFERROR((CL322+AV322*Contr_Rate)*(1+Inv_Return)*IF($D322=$C$1,VLOOKUP($T322,Male_Annuity_Tables,MATCH($BS$3+3,'Mortality Tables'!$N$1:$DN$1,0),FALSE),VLOOKUP($T322,Fe_Annuity_Tables,MATCH(CM$3+3,'Mortality Tables'!$N$1:$DN$1,0),FALSE)),"")</f>
        <v/>
      </c>
      <c r="CN322" s="685" t="str">
        <f>IFERROR((CM322+AW322*Contr_Rate)*(1+Inv_Return)*IF($D322=$C$1,VLOOKUP($T322,Male_Annuity_Tables,MATCH($BS$3+3,'Mortality Tables'!$N$1:$DN$1,0),FALSE),VLOOKUP($T322,Fe_Annuity_Tables,MATCH(CN$3+3,'Mortality Tables'!$N$1:$DN$1,0),FALSE)),"")</f>
        <v/>
      </c>
      <c r="CO322" s="685" t="str">
        <f>IFERROR((CN322+AX322*Contr_Rate)*(1+Inv_Return)*IF($D322=$C$1,VLOOKUP($T322,Male_Annuity_Tables,MATCH($BS$3+3,'Mortality Tables'!$N$1:$DN$1,0),FALSE),VLOOKUP($T322,Fe_Annuity_Tables,MATCH(CO$3+3,'Mortality Tables'!$N$1:$DN$1,0),FALSE)),"")</f>
        <v/>
      </c>
      <c r="CP322" s="685" t="str">
        <f>IFERROR((CO322+AY322*Contr_Rate)*(1+Inv_Return)*IF($D322=$C$1,VLOOKUP($T322,Male_Annuity_Tables,MATCH($BS$3+3,'Mortality Tables'!$N$1:$DN$1,0),FALSE),VLOOKUP($T322,Fe_Annuity_Tables,MATCH(CP$3+3,'Mortality Tables'!$N$1:$DN$1,0),FALSE)),"")</f>
        <v/>
      </c>
      <c r="CQ322" s="685" t="str">
        <f>IFERROR((CP322+AZ322*Contr_Rate)*(1+Inv_Return)*IF($D322=$C$1,VLOOKUP($T322,Male_Annuity_Tables,MATCH($BS$3+3,'Mortality Tables'!$N$1:$DN$1,0),FALSE),VLOOKUP($T322,Fe_Annuity_Tables,MATCH(CQ$3+3,'Mortality Tables'!$N$1:$DN$1,0),FALSE)),"")</f>
        <v/>
      </c>
      <c r="CR322" s="685" t="str">
        <f>IFERROR((CQ322+BA322*Contr_Rate)*(1+Inv_Return)*IF($D322=$C$1,VLOOKUP($T322,Male_Annuity_Tables,MATCH($BS$3+3,'Mortality Tables'!$N$1:$DN$1,0),FALSE),VLOOKUP($T322,Fe_Annuity_Tables,MATCH(CR$3+3,'Mortality Tables'!$N$1:$DN$1,0),FALSE)),"")</f>
        <v/>
      </c>
      <c r="CS322" s="685" t="str">
        <f>IFERROR((CR322+BB322*Contr_Rate)*(1+Inv_Return)*IF($D322=$C$1,VLOOKUP($T322,Male_Annuity_Tables,MATCH($BS$3+3,'Mortality Tables'!$N$1:$DN$1,0),FALSE),VLOOKUP($T322,Fe_Annuity_Tables,MATCH(CS$3+3,'Mortality Tables'!$N$1:$DN$1,0),FALSE)),"")</f>
        <v/>
      </c>
      <c r="CT322" s="685" t="str">
        <f>IFERROR((CS322+BC322*Contr_Rate)*(1+Inv_Return)*IF($D322=$C$1,VLOOKUP($T322,Male_Annuity_Tables,MATCH($BS$3+3,'Mortality Tables'!$N$1:$DN$1,0),FALSE),VLOOKUP($T322,Fe_Annuity_Tables,MATCH(CT$3+3,'Mortality Tables'!$N$1:$DN$1,0),FALSE)),"")</f>
        <v/>
      </c>
      <c r="CU322" s="685" t="str">
        <f>IFERROR((CT322+BD322*Contr_Rate)*(1+Inv_Return)*IF($D322=$C$1,VLOOKUP($T322,Male_Annuity_Tables,MATCH($BS$3+3,'Mortality Tables'!$N$1:$DN$1,0),FALSE),VLOOKUP($T322,Fe_Annuity_Tables,MATCH(CU$3+3,'Mortality Tables'!$N$1:$DN$1,0),FALSE)),"")</f>
        <v/>
      </c>
      <c r="CV322" s="685" t="str">
        <f>IFERROR((CU322+BE322*Contr_Rate)*(1+Inv_Return)*IF($D322=$C$1,VLOOKUP($T322,Male_Annuity_Tables,MATCH($BS$3+3,'Mortality Tables'!$N$1:$DN$1,0),FALSE),VLOOKUP($T322,Fe_Annuity_Tables,MATCH(CV$3+3,'Mortality Tables'!$N$1:$DN$1,0),FALSE)),"")</f>
        <v/>
      </c>
      <c r="CW322" s="685" t="str">
        <f>IFERROR((CV322+BF322*Contr_Rate)*(1+Inv_Return)*IF($D322=$C$1,VLOOKUP($T322,Male_Annuity_Tables,MATCH($BS$3+3,'Mortality Tables'!$N$1:$DN$1,0),FALSE),VLOOKUP($T322,Fe_Annuity_Tables,MATCH(CW$3+3,'Mortality Tables'!$N$1:$DN$1,0),FALSE)),"")</f>
        <v/>
      </c>
      <c r="CX322" s="685" t="str">
        <f>IFERROR((CW322+BG322*Contr_Rate)*(1+Inv_Return)*IF($D322=$C$1,VLOOKUP($T322,Male_Annuity_Tables,MATCH($BS$3+3,'Mortality Tables'!$N$1:$DN$1,0),FALSE),VLOOKUP($T322,Fe_Annuity_Tables,MATCH(CX$3+3,'Mortality Tables'!$N$1:$DN$1,0),FALSE)),"")</f>
        <v/>
      </c>
      <c r="CY322" s="685" t="str">
        <f>IFERROR((CX322+BH322*Contr_Rate)*(1+Inv_Return)*IF($D322=$C$1,VLOOKUP($T322,Male_Annuity_Tables,MATCH($BS$3+3,'Mortality Tables'!$N$1:$DN$1,0),FALSE),VLOOKUP($T322,Fe_Annuity_Tables,MATCH(CY$3+3,'Mortality Tables'!$N$1:$DN$1,0),FALSE)),"")</f>
        <v/>
      </c>
      <c r="CZ322" s="685" t="str">
        <f>IFERROR((CY322+BI322*Contr_Rate)*(1+Inv_Return)*IF($D322=$C$1,VLOOKUP($T322,Male_Annuity_Tables,MATCH($BS$3+3,'Mortality Tables'!$N$1:$DN$1,0),FALSE),VLOOKUP($T322,Fe_Annuity_Tables,MATCH(CZ$3+3,'Mortality Tables'!$N$1:$DN$1,0),FALSE)),"")</f>
        <v/>
      </c>
      <c r="DA322" s="685" t="str">
        <f>IFERROR((CZ322+BJ322*Contr_Rate)*(1+Inv_Return)*IF($D322=$C$1,VLOOKUP($T322,Male_Annuity_Tables,MATCH($BS$3+3,'Mortality Tables'!$N$1:$DN$1,0),FALSE),VLOOKUP($T322,Fe_Annuity_Tables,MATCH(DA$3+3,'Mortality Tables'!$N$1:$DN$1,0),FALSE)),"")</f>
        <v/>
      </c>
      <c r="DB322" s="685" t="str">
        <f>IFERROR((DA322+BK322*Contr_Rate)*(1+Inv_Return)*IF($D322=$C$1,VLOOKUP($T322,Male_Annuity_Tables,MATCH($BS$3+3,'Mortality Tables'!$N$1:$DN$1,0),FALSE),VLOOKUP($T322,Fe_Annuity_Tables,MATCH(DB$3+3,'Mortality Tables'!$N$1:$DN$1,0),FALSE)),"")</f>
        <v/>
      </c>
      <c r="DC322" s="685" t="str">
        <f>IFERROR((DB322+BL322*Contr_Rate)*(1+Inv_Return)*IF($D322=$C$1,VLOOKUP($T322,Male_Annuity_Tables,MATCH($BS$3+3,'Mortality Tables'!$N$1:$DN$1,0),FALSE),VLOOKUP($T322,Fe_Annuity_Tables,MATCH(DC$3+3,'Mortality Tables'!$N$1:$DN$1,0),FALSE)),"")</f>
        <v/>
      </c>
      <c r="DD322" s="685" t="str">
        <f>IFERROR((DC322+BM322*Contr_Rate)*(1+Inv_Return)*IF($D322=$C$1,VLOOKUP($T322,Male_Annuity_Tables,MATCH($BS$3+3,'Mortality Tables'!$N$1:$DN$1,0),FALSE),VLOOKUP($T322,Fe_Annuity_Tables,MATCH(DD$3+3,'Mortality Tables'!$N$1:$DN$1,0),FALSE)),"")</f>
        <v/>
      </c>
      <c r="DE322" s="685" t="str">
        <f>IFERROR((DD322+BN322*Contr_Rate)*(1+Inv_Return)*IF($D322=$C$1,VLOOKUP($T322,Male_Annuity_Tables,MATCH($BS$3+3,'Mortality Tables'!$N$1:$DN$1,0),FALSE),VLOOKUP($T322,Fe_Annuity_Tables,MATCH(DE$3+3,'Mortality Tables'!$N$1:$DN$1,0),FALSE)),"")</f>
        <v/>
      </c>
      <c r="DF322" s="685" t="str">
        <f>IFERROR((DE322+BO322*Contr_Rate)*(1+Inv_Return)*IF($D322=$C$1,VLOOKUP($T322,Male_Annuity_Tables,MATCH($BS$3+3,'Mortality Tables'!$N$1:$DN$1,0),FALSE),VLOOKUP($T322,Fe_Annuity_Tables,MATCH(DF$3+3,'Mortality Tables'!$N$1:$DN$1,0),FALSE)),"")</f>
        <v/>
      </c>
      <c r="DG322" s="685" t="str">
        <f>IFERROR((DF322+BP322*Contr_Rate)*(1+Inv_Return)*IF($D322=$C$1,VLOOKUP($T322,Male_Annuity_Tables,MATCH($BS$3+3,'Mortality Tables'!$N$1:$DN$1,0),FALSE),VLOOKUP($T322,Fe_Annuity_Tables,MATCH(DG$3+3,'Mortality Tables'!$N$1:$DN$1,0),FALSE)),"")</f>
        <v/>
      </c>
      <c r="DH322" s="685" t="str">
        <f>IFERROR((DG322+BQ322*Contr_Rate)*(1+Inv_Return)*IF($D322=$C$1,VLOOKUP($T322,Male_Annuity_Tables,MATCH($BS$3+3,'Mortality Tables'!$N$1:$DN$1,0),FALSE),VLOOKUP($T322,Fe_Annuity_Tables,MATCH(DH$3+3,'Mortality Tables'!$N$1:$DN$1,0),FALSE)),"")</f>
        <v/>
      </c>
      <c r="DJ322" s="686">
        <f t="shared" si="171"/>
        <v>1427132.9924415578</v>
      </c>
      <c r="DK322" s="680">
        <f t="shared" si="187"/>
        <v>8.8017766057058875</v>
      </c>
      <c r="DL322" s="686">
        <f t="shared" si="172"/>
        <v>108634.78451793312</v>
      </c>
      <c r="DM322" s="686">
        <f t="shared" si="132"/>
        <v>2003882.3338155898</v>
      </c>
      <c r="DN322" s="687">
        <f t="shared" si="173"/>
        <v>5.4212157412996287E-2</v>
      </c>
      <c r="DP322" s="688">
        <f t="shared" si="174"/>
        <v>67597.613012591668</v>
      </c>
      <c r="DQ322" s="688">
        <f t="shared" si="175"/>
        <v>103569.93748081832</v>
      </c>
      <c r="DR322" s="688">
        <f t="shared" si="176"/>
        <v>129486.46572645557</v>
      </c>
    </row>
    <row r="323" spans="1:122" s="657" customFormat="1" ht="14.5">
      <c r="A323" s="675" t="s">
        <v>1714</v>
      </c>
      <c r="B323" s="675" t="s">
        <v>1715</v>
      </c>
      <c r="C323" s="675" t="s">
        <v>236</v>
      </c>
      <c r="D323" s="675" t="s">
        <v>60</v>
      </c>
      <c r="E323" s="676">
        <v>24063</v>
      </c>
      <c r="F323" s="677">
        <v>39861</v>
      </c>
      <c r="G323" s="677">
        <v>43001</v>
      </c>
      <c r="H323" s="678">
        <v>713592</v>
      </c>
      <c r="I323" s="678">
        <v>64323.78</v>
      </c>
      <c r="J323" s="678">
        <v>61455.03</v>
      </c>
      <c r="K323" s="678">
        <v>19410.5</v>
      </c>
      <c r="L323" s="678">
        <v>145189.31</v>
      </c>
      <c r="M323" s="679">
        <f>IF(COUNTIF($A$4:A323,A323)=1,0,1)</f>
        <v>0</v>
      </c>
      <c r="N323" s="680" t="str">
        <f t="shared" si="165"/>
        <v>Okay</v>
      </c>
      <c r="O323" s="680" t="str">
        <f t="shared" si="166"/>
        <v>TRUE</v>
      </c>
      <c r="P323" s="680" t="b">
        <f t="shared" si="167"/>
        <v>1</v>
      </c>
      <c r="Q323" s="680" t="b">
        <f t="shared" si="76"/>
        <v>1</v>
      </c>
      <c r="R323" s="680" t="b">
        <f t="shared" si="77"/>
        <v>1</v>
      </c>
      <c r="S323" s="681">
        <f t="shared" si="168"/>
        <v>43.282191780821918</v>
      </c>
      <c r="T323" s="682">
        <f t="shared" si="78"/>
        <v>59</v>
      </c>
      <c r="U323" s="682">
        <f t="shared" si="188"/>
        <v>51</v>
      </c>
      <c r="V323" s="682">
        <f t="shared" si="79"/>
        <v>7.2739726027397262</v>
      </c>
      <c r="W323" s="682">
        <f t="shared" si="169"/>
        <v>1</v>
      </c>
      <c r="X323" s="683">
        <f t="shared" si="170"/>
        <v>145189.31</v>
      </c>
      <c r="Y323" s="684">
        <f t="shared" si="123"/>
        <v>7.79E-3</v>
      </c>
      <c r="Z323" s="684">
        <f>IF($D323=$C$1,VLOOKUP($T323,Male_Annuity_Tables,MATCH($W323+2,'Mortality Tables'!$DS$1:$HT$1,0),FALSE),VLOOKUP($T323,Fe_Annuity_Tables,MATCH($W323+2,'Mortality Tables'!$M$1:$DN$1,0),FALSE))</f>
        <v>0.94259950000000003</v>
      </c>
      <c r="AA323" s="664"/>
      <c r="AB323" s="685">
        <f t="shared" si="191"/>
        <v>749949.51240000001</v>
      </c>
      <c r="AC323" s="685" t="str">
        <f t="shared" si="191"/>
        <v/>
      </c>
      <c r="AD323" s="685" t="str">
        <f t="shared" si="191"/>
        <v/>
      </c>
      <c r="AE323" s="685" t="str">
        <f t="shared" si="191"/>
        <v/>
      </c>
      <c r="AF323" s="685" t="str">
        <f t="shared" si="191"/>
        <v/>
      </c>
      <c r="AG323" s="685" t="str">
        <f t="shared" si="191"/>
        <v/>
      </c>
      <c r="AH323" s="685" t="str">
        <f t="shared" si="191"/>
        <v/>
      </c>
      <c r="AI323" s="685" t="str">
        <f t="shared" si="191"/>
        <v/>
      </c>
      <c r="AJ323" s="685" t="str">
        <f t="shared" si="191"/>
        <v/>
      </c>
      <c r="AK323" s="685" t="str">
        <f t="shared" si="191"/>
        <v/>
      </c>
      <c r="AL323" s="685" t="str">
        <f t="shared" si="191"/>
        <v/>
      </c>
      <c r="AM323" s="685" t="str">
        <f t="shared" si="191"/>
        <v/>
      </c>
      <c r="AN323" s="685" t="str">
        <f t="shared" si="191"/>
        <v/>
      </c>
      <c r="AO323" s="685" t="str">
        <f t="shared" si="191"/>
        <v/>
      </c>
      <c r="AP323" s="685" t="str">
        <f t="shared" si="191"/>
        <v/>
      </c>
      <c r="AQ323" s="685" t="str">
        <f t="shared" si="191"/>
        <v/>
      </c>
      <c r="AR323" s="685" t="str">
        <f t="shared" si="190"/>
        <v/>
      </c>
      <c r="AS323" s="685" t="str">
        <f t="shared" si="190"/>
        <v/>
      </c>
      <c r="AT323" s="685" t="str">
        <f t="shared" si="190"/>
        <v/>
      </c>
      <c r="AU323" s="685" t="str">
        <f t="shared" si="190"/>
        <v/>
      </c>
      <c r="AV323" s="685" t="str">
        <f t="shared" si="190"/>
        <v/>
      </c>
      <c r="AW323" s="685" t="str">
        <f t="shared" si="190"/>
        <v/>
      </c>
      <c r="AX323" s="685" t="str">
        <f t="shared" si="190"/>
        <v/>
      </c>
      <c r="AY323" s="685" t="str">
        <f t="shared" si="190"/>
        <v/>
      </c>
      <c r="AZ323" s="685" t="str">
        <f t="shared" si="190"/>
        <v/>
      </c>
      <c r="BA323" s="685" t="str">
        <f t="shared" si="190"/>
        <v/>
      </c>
      <c r="BB323" s="685" t="str">
        <f t="shared" si="190"/>
        <v/>
      </c>
      <c r="BC323" s="685" t="str">
        <f t="shared" si="190"/>
        <v/>
      </c>
      <c r="BD323" s="685" t="str">
        <f t="shared" si="190"/>
        <v/>
      </c>
      <c r="BE323" s="685" t="str">
        <f t="shared" si="190"/>
        <v/>
      </c>
      <c r="BF323" s="685" t="str">
        <f t="shared" si="190"/>
        <v/>
      </c>
      <c r="BG323" s="685" t="str">
        <f t="shared" si="192"/>
        <v/>
      </c>
      <c r="BH323" s="685" t="str">
        <f t="shared" si="192"/>
        <v/>
      </c>
      <c r="BI323" s="685" t="str">
        <f t="shared" si="184"/>
        <v/>
      </c>
      <c r="BJ323" s="685" t="str">
        <f t="shared" si="184"/>
        <v/>
      </c>
      <c r="BK323" s="685" t="str">
        <f t="shared" si="184"/>
        <v/>
      </c>
      <c r="BL323" s="685" t="str">
        <f t="shared" si="184"/>
        <v/>
      </c>
      <c r="BM323" s="685" t="str">
        <f t="shared" si="184"/>
        <v/>
      </c>
      <c r="BN323" s="685" t="str">
        <f t="shared" si="184"/>
        <v/>
      </c>
      <c r="BO323" s="685" t="str">
        <f t="shared" si="189"/>
        <v/>
      </c>
      <c r="BP323" s="685" t="str">
        <f t="shared" si="189"/>
        <v/>
      </c>
      <c r="BQ323" s="685" t="str">
        <f t="shared" si="189"/>
        <v/>
      </c>
      <c r="BR323" s="529"/>
      <c r="BS323" s="685">
        <f>IFERROR(($L323+AB323*Contr_Rate)*(1+Inv_Return)*IF($D323=$C$1,VLOOKUP($T323,Male_Annuity_Tables,MATCH($BS$3+3,'Mortality Tables'!$N$1:$DN$1,0),FALSE),VLOOKUP($T323,Fe_Annuity_Tables,MATCH(BS$3+3,'Mortality Tables'!$N$1:$DN$1,0),FALSE)),"")</f>
        <v>358571.80467130855</v>
      </c>
      <c r="BT323" s="685" t="str">
        <f>IFERROR(($BS323+AC323*Contr_Rate)*(1+Inv_Return)*IF($D323=$C$1,VLOOKUP($T323,Male_Annuity_Tables,MATCH($BS$3+3,'Mortality Tables'!$N$1:$DN$1,0),FALSE),VLOOKUP($T323,Fe_Annuity_Tables,MATCH(BT$3+3,'Mortality Tables'!$N$1:$DN$1,0),FALSE)),"")</f>
        <v/>
      </c>
      <c r="BU323" s="685" t="str">
        <f>IFERROR((BT323+AD323*Contr_Rate)*(1+Inv_Return)*IF($D323=$C$1,VLOOKUP($T323,Male_Annuity_Tables,MATCH($BS$3+3,'Mortality Tables'!$N$1:$DN$1,0),FALSE),VLOOKUP($T323,Fe_Annuity_Tables,MATCH(BU$3+3,'Mortality Tables'!$N$1:$DN$1,0),FALSE)),"")</f>
        <v/>
      </c>
      <c r="BV323" s="685" t="str">
        <f>IFERROR((BU323+AE323*Contr_Rate)*(1+Inv_Return)*IF($D323=$C$1,VLOOKUP($T323,Male_Annuity_Tables,MATCH($BS$3+3,'Mortality Tables'!$N$1:$DN$1,0),FALSE),VLOOKUP($T323,Fe_Annuity_Tables,MATCH(BV$3+3,'Mortality Tables'!$N$1:$DN$1,0),FALSE)),"")</f>
        <v/>
      </c>
      <c r="BW323" s="685" t="str">
        <f>IFERROR((BV323+AF323*Contr_Rate)*(1+Inv_Return)*IF($D323=$C$1,VLOOKUP($T323,Male_Annuity_Tables,MATCH($BS$3+3,'Mortality Tables'!$N$1:$DN$1,0),FALSE),VLOOKUP($T323,Fe_Annuity_Tables,MATCH(BW$3+3,'Mortality Tables'!$N$1:$DN$1,0),FALSE)),"")</f>
        <v/>
      </c>
      <c r="BX323" s="685" t="str">
        <f>IFERROR((BW323+AG323*Contr_Rate)*(1+Inv_Return)*IF($D323=$C$1,VLOOKUP($T323,Male_Annuity_Tables,MATCH($BS$3+3,'Mortality Tables'!$N$1:$DN$1,0),FALSE),VLOOKUP($T323,Fe_Annuity_Tables,MATCH(BX$3+3,'Mortality Tables'!$N$1:$DN$1,0),FALSE)),"")</f>
        <v/>
      </c>
      <c r="BY323" s="685" t="str">
        <f>IFERROR((BX323+AH323*Contr_Rate)*(1+Inv_Return)*IF($D323=$C$1,VLOOKUP($T323,Male_Annuity_Tables,MATCH($BS$3+3,'Mortality Tables'!$N$1:$DN$1,0),FALSE),VLOOKUP($T323,Fe_Annuity_Tables,MATCH(BY$3+3,'Mortality Tables'!$N$1:$DN$1,0),FALSE)),"")</f>
        <v/>
      </c>
      <c r="BZ323" s="685" t="str">
        <f>IFERROR((BY323+AI323*Contr_Rate)*(1+Inv_Return)*IF($D323=$C$1,VLOOKUP($T323,Male_Annuity_Tables,MATCH($BS$3+3,'Mortality Tables'!$N$1:$DN$1,0),FALSE),VLOOKUP($T323,Fe_Annuity_Tables,MATCH(BZ$3+3,'Mortality Tables'!$N$1:$DN$1,0),FALSE)),"")</f>
        <v/>
      </c>
      <c r="CA323" s="685" t="str">
        <f>IFERROR((BZ323+AJ323*Contr_Rate)*(1+Inv_Return)*IF($D323=$C$1,VLOOKUP($T323,Male_Annuity_Tables,MATCH($BS$3+3,'Mortality Tables'!$N$1:$DN$1,0),FALSE),VLOOKUP($T323,Fe_Annuity_Tables,MATCH(CA$3+3,'Mortality Tables'!$N$1:$DN$1,0),FALSE)),"")</f>
        <v/>
      </c>
      <c r="CB323" s="685" t="str">
        <f>IFERROR((CA323+AK323*Contr_Rate)*(1+Inv_Return)*IF($D323=$C$1,VLOOKUP($T323,Male_Annuity_Tables,MATCH($BS$3+3,'Mortality Tables'!$N$1:$DN$1,0),FALSE),VLOOKUP($T323,Fe_Annuity_Tables,MATCH(CB$3+3,'Mortality Tables'!$N$1:$DN$1,0),FALSE)),"")</f>
        <v/>
      </c>
      <c r="CC323" s="685" t="str">
        <f>IFERROR((CB323+AL323*Contr_Rate)*(1+Inv_Return)*IF($D323=$C$1,VLOOKUP($T323,Male_Annuity_Tables,MATCH($BS$3+3,'Mortality Tables'!$N$1:$DN$1,0),FALSE),VLOOKUP($T323,Fe_Annuity_Tables,MATCH(CC$3+3,'Mortality Tables'!$N$1:$DN$1,0),FALSE)),"")</f>
        <v/>
      </c>
      <c r="CD323" s="685" t="str">
        <f>IFERROR((CC323+AM323*Contr_Rate)*(1+Inv_Return)*IF($D323=$C$1,VLOOKUP($T323,Male_Annuity_Tables,MATCH($BS$3+3,'Mortality Tables'!$N$1:$DN$1,0),FALSE),VLOOKUP($T323,Fe_Annuity_Tables,MATCH(CD$3+3,'Mortality Tables'!$N$1:$DN$1,0),FALSE)),"")</f>
        <v/>
      </c>
      <c r="CE323" s="685" t="str">
        <f>IFERROR((CD323+AN323*Contr_Rate)*(1+Inv_Return)*IF($D323=$C$1,VLOOKUP($T323,Male_Annuity_Tables,MATCH($BS$3+3,'Mortality Tables'!$N$1:$DN$1,0),FALSE),VLOOKUP($T323,Fe_Annuity_Tables,MATCH(CE$3+3,'Mortality Tables'!$N$1:$DN$1,0),FALSE)),"")</f>
        <v/>
      </c>
      <c r="CF323" s="685" t="str">
        <f>IFERROR((CE323+AO323*Contr_Rate)*(1+Inv_Return)*IF($D323=$C$1,VLOOKUP($T323,Male_Annuity_Tables,MATCH($BS$3+3,'Mortality Tables'!$N$1:$DN$1,0),FALSE),VLOOKUP($T323,Fe_Annuity_Tables,MATCH(CF$3+3,'Mortality Tables'!$N$1:$DN$1,0),FALSE)),"")</f>
        <v/>
      </c>
      <c r="CG323" s="685" t="str">
        <f>IFERROR((CF323+AP323*Contr_Rate)*(1+Inv_Return)*IF($D323=$C$1,VLOOKUP($T323,Male_Annuity_Tables,MATCH($BS$3+3,'Mortality Tables'!$N$1:$DN$1,0),FALSE),VLOOKUP($T323,Fe_Annuity_Tables,MATCH(CG$3+3,'Mortality Tables'!$N$1:$DN$1,0),FALSE)),"")</f>
        <v/>
      </c>
      <c r="CH323" s="685" t="str">
        <f>IFERROR((CG323+AQ323*Contr_Rate)*(1+Inv_Return)*IF($D323=$C$1,VLOOKUP($T323,Male_Annuity_Tables,MATCH($BS$3+3,'Mortality Tables'!$N$1:$DN$1,0),FALSE),VLOOKUP($T323,Fe_Annuity_Tables,MATCH(CH$3+3,'Mortality Tables'!$N$1:$DN$1,0),FALSE)),"")</f>
        <v/>
      </c>
      <c r="CI323" s="685" t="str">
        <f>IFERROR((CH323+AR323*Contr_Rate)*(1+Inv_Return)*IF($D323=$C$1,VLOOKUP($T323,Male_Annuity_Tables,MATCH($BS$3+3,'Mortality Tables'!$N$1:$DN$1,0),FALSE),VLOOKUP($T323,Fe_Annuity_Tables,MATCH(CI$3+3,'Mortality Tables'!$N$1:$DN$1,0),FALSE)),"")</f>
        <v/>
      </c>
      <c r="CJ323" s="685" t="str">
        <f>IFERROR((CI323+AS323*Contr_Rate)*(1+Inv_Return)*IF($D323=$C$1,VLOOKUP($T323,Male_Annuity_Tables,MATCH($BS$3+3,'Mortality Tables'!$N$1:$DN$1,0),FALSE),VLOOKUP($T323,Fe_Annuity_Tables,MATCH(CJ$3+3,'Mortality Tables'!$N$1:$DN$1,0),FALSE)),"")</f>
        <v/>
      </c>
      <c r="CK323" s="685" t="str">
        <f>IFERROR((CJ323+AT323*Contr_Rate)*(1+Inv_Return)*IF($D323=$C$1,VLOOKUP($T323,Male_Annuity_Tables,MATCH($BS$3+3,'Mortality Tables'!$N$1:$DN$1,0),FALSE),VLOOKUP($T323,Fe_Annuity_Tables,MATCH(CK$3+3,'Mortality Tables'!$N$1:$DN$1,0),FALSE)),"")</f>
        <v/>
      </c>
      <c r="CL323" s="685" t="str">
        <f>IFERROR((CK323+AU323*Contr_Rate)*(1+Inv_Return)*IF($D323=$C$1,VLOOKUP($T323,Male_Annuity_Tables,MATCH($BS$3+3,'Mortality Tables'!$N$1:$DN$1,0),FALSE),VLOOKUP($T323,Fe_Annuity_Tables,MATCH(CL$3+3,'Mortality Tables'!$N$1:$DN$1,0),FALSE)),"")</f>
        <v/>
      </c>
      <c r="CM323" s="685" t="str">
        <f>IFERROR((CL323+AV323*Contr_Rate)*(1+Inv_Return)*IF($D323=$C$1,VLOOKUP($T323,Male_Annuity_Tables,MATCH($BS$3+3,'Mortality Tables'!$N$1:$DN$1,0),FALSE),VLOOKUP($T323,Fe_Annuity_Tables,MATCH(CM$3+3,'Mortality Tables'!$N$1:$DN$1,0),FALSE)),"")</f>
        <v/>
      </c>
      <c r="CN323" s="685" t="str">
        <f>IFERROR((CM323+AW323*Contr_Rate)*(1+Inv_Return)*IF($D323=$C$1,VLOOKUP($T323,Male_Annuity_Tables,MATCH($BS$3+3,'Mortality Tables'!$N$1:$DN$1,0),FALSE),VLOOKUP($T323,Fe_Annuity_Tables,MATCH(CN$3+3,'Mortality Tables'!$N$1:$DN$1,0),FALSE)),"")</f>
        <v/>
      </c>
      <c r="CO323" s="685" t="str">
        <f>IFERROR((CN323+AX323*Contr_Rate)*(1+Inv_Return)*IF($D323=$C$1,VLOOKUP($T323,Male_Annuity_Tables,MATCH($BS$3+3,'Mortality Tables'!$N$1:$DN$1,0),FALSE),VLOOKUP($T323,Fe_Annuity_Tables,MATCH(CO$3+3,'Mortality Tables'!$N$1:$DN$1,0),FALSE)),"")</f>
        <v/>
      </c>
      <c r="CP323" s="685" t="str">
        <f>IFERROR((CO323+AY323*Contr_Rate)*(1+Inv_Return)*IF($D323=$C$1,VLOOKUP($T323,Male_Annuity_Tables,MATCH($BS$3+3,'Mortality Tables'!$N$1:$DN$1,0),FALSE),VLOOKUP($T323,Fe_Annuity_Tables,MATCH(CP$3+3,'Mortality Tables'!$N$1:$DN$1,0),FALSE)),"")</f>
        <v/>
      </c>
      <c r="CQ323" s="685" t="str">
        <f>IFERROR((CP323+AZ323*Contr_Rate)*(1+Inv_Return)*IF($D323=$C$1,VLOOKUP($T323,Male_Annuity_Tables,MATCH($BS$3+3,'Mortality Tables'!$N$1:$DN$1,0),FALSE),VLOOKUP($T323,Fe_Annuity_Tables,MATCH(CQ$3+3,'Mortality Tables'!$N$1:$DN$1,0),FALSE)),"")</f>
        <v/>
      </c>
      <c r="CR323" s="685" t="str">
        <f>IFERROR((CQ323+BA323*Contr_Rate)*(1+Inv_Return)*IF($D323=$C$1,VLOOKUP($T323,Male_Annuity_Tables,MATCH($BS$3+3,'Mortality Tables'!$N$1:$DN$1,0),FALSE),VLOOKUP($T323,Fe_Annuity_Tables,MATCH(CR$3+3,'Mortality Tables'!$N$1:$DN$1,0),FALSE)),"")</f>
        <v/>
      </c>
      <c r="CS323" s="685" t="str">
        <f>IFERROR((CR323+BB323*Contr_Rate)*(1+Inv_Return)*IF($D323=$C$1,VLOOKUP($T323,Male_Annuity_Tables,MATCH($BS$3+3,'Mortality Tables'!$N$1:$DN$1,0),FALSE),VLOOKUP($T323,Fe_Annuity_Tables,MATCH(CS$3+3,'Mortality Tables'!$N$1:$DN$1,0),FALSE)),"")</f>
        <v/>
      </c>
      <c r="CT323" s="685" t="str">
        <f>IFERROR((CS323+BC323*Contr_Rate)*(1+Inv_Return)*IF($D323=$C$1,VLOOKUP($T323,Male_Annuity_Tables,MATCH($BS$3+3,'Mortality Tables'!$N$1:$DN$1,0),FALSE),VLOOKUP($T323,Fe_Annuity_Tables,MATCH(CT$3+3,'Mortality Tables'!$N$1:$DN$1,0),FALSE)),"")</f>
        <v/>
      </c>
      <c r="CU323" s="685" t="str">
        <f>IFERROR((CT323+BD323*Contr_Rate)*(1+Inv_Return)*IF($D323=$C$1,VLOOKUP($T323,Male_Annuity_Tables,MATCH($BS$3+3,'Mortality Tables'!$N$1:$DN$1,0),FALSE),VLOOKUP($T323,Fe_Annuity_Tables,MATCH(CU$3+3,'Mortality Tables'!$N$1:$DN$1,0),FALSE)),"")</f>
        <v/>
      </c>
      <c r="CV323" s="685" t="str">
        <f>IFERROR((CU323+BE323*Contr_Rate)*(1+Inv_Return)*IF($D323=$C$1,VLOOKUP($T323,Male_Annuity_Tables,MATCH($BS$3+3,'Mortality Tables'!$N$1:$DN$1,0),FALSE),VLOOKUP($T323,Fe_Annuity_Tables,MATCH(CV$3+3,'Mortality Tables'!$N$1:$DN$1,0),FALSE)),"")</f>
        <v/>
      </c>
      <c r="CW323" s="685" t="str">
        <f>IFERROR((CV323+BF323*Contr_Rate)*(1+Inv_Return)*IF($D323=$C$1,VLOOKUP($T323,Male_Annuity_Tables,MATCH($BS$3+3,'Mortality Tables'!$N$1:$DN$1,0),FALSE),VLOOKUP($T323,Fe_Annuity_Tables,MATCH(CW$3+3,'Mortality Tables'!$N$1:$DN$1,0),FALSE)),"")</f>
        <v/>
      </c>
      <c r="CX323" s="685" t="str">
        <f>IFERROR((CW323+BG323*Contr_Rate)*(1+Inv_Return)*IF($D323=$C$1,VLOOKUP($T323,Male_Annuity_Tables,MATCH($BS$3+3,'Mortality Tables'!$N$1:$DN$1,0),FALSE),VLOOKUP($T323,Fe_Annuity_Tables,MATCH(CX$3+3,'Mortality Tables'!$N$1:$DN$1,0),FALSE)),"")</f>
        <v/>
      </c>
      <c r="CY323" s="685" t="str">
        <f>IFERROR((CX323+BH323*Contr_Rate)*(1+Inv_Return)*IF($D323=$C$1,VLOOKUP($T323,Male_Annuity_Tables,MATCH($BS$3+3,'Mortality Tables'!$N$1:$DN$1,0),FALSE),VLOOKUP($T323,Fe_Annuity_Tables,MATCH(CY$3+3,'Mortality Tables'!$N$1:$DN$1,0),FALSE)),"")</f>
        <v/>
      </c>
      <c r="CZ323" s="685" t="str">
        <f>IFERROR((CY323+BI323*Contr_Rate)*(1+Inv_Return)*IF($D323=$C$1,VLOOKUP($T323,Male_Annuity_Tables,MATCH($BS$3+3,'Mortality Tables'!$N$1:$DN$1,0),FALSE),VLOOKUP($T323,Fe_Annuity_Tables,MATCH(CZ$3+3,'Mortality Tables'!$N$1:$DN$1,0),FALSE)),"")</f>
        <v/>
      </c>
      <c r="DA323" s="685" t="str">
        <f>IFERROR((CZ323+BJ323*Contr_Rate)*(1+Inv_Return)*IF($D323=$C$1,VLOOKUP($T323,Male_Annuity_Tables,MATCH($BS$3+3,'Mortality Tables'!$N$1:$DN$1,0),FALSE),VLOOKUP($T323,Fe_Annuity_Tables,MATCH(DA$3+3,'Mortality Tables'!$N$1:$DN$1,0),FALSE)),"")</f>
        <v/>
      </c>
      <c r="DB323" s="685" t="str">
        <f>IFERROR((DA323+BK323*Contr_Rate)*(1+Inv_Return)*IF($D323=$C$1,VLOOKUP($T323,Male_Annuity_Tables,MATCH($BS$3+3,'Mortality Tables'!$N$1:$DN$1,0),FALSE),VLOOKUP($T323,Fe_Annuity_Tables,MATCH(DB$3+3,'Mortality Tables'!$N$1:$DN$1,0),FALSE)),"")</f>
        <v/>
      </c>
      <c r="DC323" s="685" t="str">
        <f>IFERROR((DB323+BL323*Contr_Rate)*(1+Inv_Return)*IF($D323=$C$1,VLOOKUP($T323,Male_Annuity_Tables,MATCH($BS$3+3,'Mortality Tables'!$N$1:$DN$1,0),FALSE),VLOOKUP($T323,Fe_Annuity_Tables,MATCH(DC$3+3,'Mortality Tables'!$N$1:$DN$1,0),FALSE)),"")</f>
        <v/>
      </c>
      <c r="DD323" s="685" t="str">
        <f>IFERROR((DC323+BM323*Contr_Rate)*(1+Inv_Return)*IF($D323=$C$1,VLOOKUP($T323,Male_Annuity_Tables,MATCH($BS$3+3,'Mortality Tables'!$N$1:$DN$1,0),FALSE),VLOOKUP($T323,Fe_Annuity_Tables,MATCH(DD$3+3,'Mortality Tables'!$N$1:$DN$1,0),FALSE)),"")</f>
        <v/>
      </c>
      <c r="DE323" s="685" t="str">
        <f>IFERROR((DD323+BN323*Contr_Rate)*(1+Inv_Return)*IF($D323=$C$1,VLOOKUP($T323,Male_Annuity_Tables,MATCH($BS$3+3,'Mortality Tables'!$N$1:$DN$1,0),FALSE),VLOOKUP($T323,Fe_Annuity_Tables,MATCH(DE$3+3,'Mortality Tables'!$N$1:$DN$1,0),FALSE)),"")</f>
        <v/>
      </c>
      <c r="DF323" s="685" t="str">
        <f>IFERROR((DE323+BO323*Contr_Rate)*(1+Inv_Return)*IF($D323=$C$1,VLOOKUP($T323,Male_Annuity_Tables,MATCH($BS$3+3,'Mortality Tables'!$N$1:$DN$1,0),FALSE),VLOOKUP($T323,Fe_Annuity_Tables,MATCH(DF$3+3,'Mortality Tables'!$N$1:$DN$1,0),FALSE)),"")</f>
        <v/>
      </c>
      <c r="DG323" s="685" t="str">
        <f>IFERROR((DF323+BP323*Contr_Rate)*(1+Inv_Return)*IF($D323=$C$1,VLOOKUP($T323,Male_Annuity_Tables,MATCH($BS$3+3,'Mortality Tables'!$N$1:$DN$1,0),FALSE),VLOOKUP($T323,Fe_Annuity_Tables,MATCH(DG$3+3,'Mortality Tables'!$N$1:$DN$1,0),FALSE)),"")</f>
        <v/>
      </c>
      <c r="DH323" s="685" t="str">
        <f>IFERROR((DG323+BQ323*Contr_Rate)*(1+Inv_Return)*IF($D323=$C$1,VLOOKUP($T323,Male_Annuity_Tables,MATCH($BS$3+3,'Mortality Tables'!$N$1:$DN$1,0),FALSE),VLOOKUP($T323,Fe_Annuity_Tables,MATCH(DH$3+3,'Mortality Tables'!$N$1:$DN$1,0),FALSE)),"")</f>
        <v/>
      </c>
      <c r="DJ323" s="686">
        <f t="shared" si="171"/>
        <v>358571.80467130855</v>
      </c>
      <c r="DK323" s="680">
        <f t="shared" si="187"/>
        <v>8.8017766057058875</v>
      </c>
      <c r="DL323" s="686">
        <f t="shared" si="172"/>
        <v>27294.842835937852</v>
      </c>
      <c r="DM323" s="686">
        <f t="shared" si="132"/>
        <v>749949.51240000001</v>
      </c>
      <c r="DN323" s="687">
        <f t="shared" si="173"/>
        <v>3.6395573814813849E-2</v>
      </c>
      <c r="DP323" s="688">
        <f t="shared" si="174"/>
        <v>20582.200874035447</v>
      </c>
      <c r="DQ323" s="688" t="str">
        <f t="shared" si="175"/>
        <v/>
      </c>
      <c r="DR323" s="688" t="str">
        <f t="shared" si="176"/>
        <v/>
      </c>
    </row>
    <row r="324" spans="1:122" s="657" customFormat="1" ht="14.5">
      <c r="A324" s="675" t="s">
        <v>1716</v>
      </c>
      <c r="B324" s="675" t="s">
        <v>1717</v>
      </c>
      <c r="C324" s="675" t="s">
        <v>116</v>
      </c>
      <c r="D324" s="675" t="s">
        <v>60</v>
      </c>
      <c r="E324" s="676">
        <v>23034</v>
      </c>
      <c r="F324" s="677">
        <v>35602</v>
      </c>
      <c r="G324" s="677">
        <v>39098</v>
      </c>
      <c r="H324" s="678">
        <v>1612490</v>
      </c>
      <c r="I324" s="678">
        <v>113997.41</v>
      </c>
      <c r="J324" s="678">
        <v>125977.77</v>
      </c>
      <c r="K324" s="678"/>
      <c r="L324" s="678">
        <v>239975.18</v>
      </c>
      <c r="M324" s="679">
        <f>IF(COUNTIF($A$4:A324,A324)=1,0,1)</f>
        <v>0</v>
      </c>
      <c r="N324" s="680" t="str">
        <f t="shared" si="165"/>
        <v>Okay</v>
      </c>
      <c r="O324" s="680" t="str">
        <f t="shared" si="166"/>
        <v>TRUE</v>
      </c>
      <c r="P324" s="680" t="b">
        <f t="shared" si="167"/>
        <v>1</v>
      </c>
      <c r="Q324" s="680" t="b">
        <f t="shared" si="76"/>
        <v>1</v>
      </c>
      <c r="R324" s="680" t="b">
        <f t="shared" si="77"/>
        <v>1</v>
      </c>
      <c r="S324" s="681">
        <f t="shared" si="168"/>
        <v>34.43287671232877</v>
      </c>
      <c r="T324" s="682">
        <f t="shared" si="78"/>
        <v>61</v>
      </c>
      <c r="U324" s="682">
        <f t="shared" si="188"/>
        <v>44</v>
      </c>
      <c r="V324" s="682">
        <f t="shared" si="79"/>
        <v>17.967123287671232</v>
      </c>
      <c r="W324" s="682">
        <f t="shared" si="169"/>
        <v>0</v>
      </c>
      <c r="X324" s="683">
        <f t="shared" si="170"/>
        <v>0</v>
      </c>
      <c r="Y324" s="684">
        <f t="shared" si="123"/>
        <v>9.3900000000000008E-3</v>
      </c>
      <c r="Z324" s="684">
        <f>IF($D324=$C$1,VLOOKUP($T324,Male_Annuity_Tables,MATCH($W324+2,'Mortality Tables'!$DS$1:$HT$1,0),FALSE),VLOOKUP($T324,Fe_Annuity_Tables,MATCH($W324+2,'Mortality Tables'!$M$1:$DN$1,0),FALSE))</f>
        <v>1</v>
      </c>
      <c r="AA324" s="664"/>
      <c r="AB324" s="685" t="str">
        <f t="shared" si="191"/>
        <v/>
      </c>
      <c r="AC324" s="685" t="str">
        <f t="shared" si="191"/>
        <v/>
      </c>
      <c r="AD324" s="685" t="str">
        <f t="shared" si="191"/>
        <v/>
      </c>
      <c r="AE324" s="685" t="str">
        <f t="shared" si="191"/>
        <v/>
      </c>
      <c r="AF324" s="685" t="str">
        <f t="shared" si="191"/>
        <v/>
      </c>
      <c r="AG324" s="685" t="str">
        <f t="shared" si="191"/>
        <v/>
      </c>
      <c r="AH324" s="685" t="str">
        <f t="shared" si="191"/>
        <v/>
      </c>
      <c r="AI324" s="685" t="str">
        <f t="shared" si="191"/>
        <v/>
      </c>
      <c r="AJ324" s="685" t="str">
        <f t="shared" si="191"/>
        <v/>
      </c>
      <c r="AK324" s="685" t="str">
        <f t="shared" si="191"/>
        <v/>
      </c>
      <c r="AL324" s="685" t="str">
        <f t="shared" si="191"/>
        <v/>
      </c>
      <c r="AM324" s="685" t="str">
        <f t="shared" si="191"/>
        <v/>
      </c>
      <c r="AN324" s="685" t="str">
        <f t="shared" si="191"/>
        <v/>
      </c>
      <c r="AO324" s="685" t="str">
        <f t="shared" si="191"/>
        <v/>
      </c>
      <c r="AP324" s="685" t="str">
        <f t="shared" si="191"/>
        <v/>
      </c>
      <c r="AQ324" s="685" t="str">
        <f t="shared" si="191"/>
        <v/>
      </c>
      <c r="AR324" s="685" t="str">
        <f t="shared" si="190"/>
        <v/>
      </c>
      <c r="AS324" s="685" t="str">
        <f t="shared" si="190"/>
        <v/>
      </c>
      <c r="AT324" s="685" t="str">
        <f t="shared" si="190"/>
        <v/>
      </c>
      <c r="AU324" s="685" t="str">
        <f t="shared" si="190"/>
        <v/>
      </c>
      <c r="AV324" s="685" t="str">
        <f t="shared" si="190"/>
        <v/>
      </c>
      <c r="AW324" s="685" t="str">
        <f t="shared" si="190"/>
        <v/>
      </c>
      <c r="AX324" s="685" t="str">
        <f t="shared" si="190"/>
        <v/>
      </c>
      <c r="AY324" s="685" t="str">
        <f t="shared" si="190"/>
        <v/>
      </c>
      <c r="AZ324" s="685" t="str">
        <f t="shared" si="190"/>
        <v/>
      </c>
      <c r="BA324" s="685" t="str">
        <f t="shared" si="190"/>
        <v/>
      </c>
      <c r="BB324" s="685" t="str">
        <f t="shared" si="190"/>
        <v/>
      </c>
      <c r="BC324" s="685" t="str">
        <f t="shared" si="190"/>
        <v/>
      </c>
      <c r="BD324" s="685" t="str">
        <f t="shared" si="190"/>
        <v/>
      </c>
      <c r="BE324" s="685" t="str">
        <f t="shared" si="190"/>
        <v/>
      </c>
      <c r="BF324" s="685" t="str">
        <f t="shared" si="190"/>
        <v/>
      </c>
      <c r="BG324" s="685" t="str">
        <f t="shared" si="192"/>
        <v/>
      </c>
      <c r="BH324" s="685" t="str">
        <f t="shared" si="192"/>
        <v/>
      </c>
      <c r="BI324" s="685" t="str">
        <f t="shared" si="184"/>
        <v/>
      </c>
      <c r="BJ324" s="685" t="str">
        <f t="shared" si="184"/>
        <v/>
      </c>
      <c r="BK324" s="685" t="str">
        <f t="shared" si="184"/>
        <v/>
      </c>
      <c r="BL324" s="685" t="str">
        <f t="shared" si="184"/>
        <v/>
      </c>
      <c r="BM324" s="685" t="str">
        <f t="shared" si="184"/>
        <v/>
      </c>
      <c r="BN324" s="685" t="str">
        <f t="shared" si="184"/>
        <v/>
      </c>
      <c r="BO324" s="685" t="str">
        <f t="shared" si="189"/>
        <v/>
      </c>
      <c r="BP324" s="685" t="str">
        <f t="shared" si="189"/>
        <v/>
      </c>
      <c r="BQ324" s="685" t="str">
        <f t="shared" si="189"/>
        <v/>
      </c>
      <c r="BR324" s="529"/>
      <c r="BS324" s="685" t="str">
        <f>IFERROR(($L324+AB324*Contr_Rate)*(1+Inv_Return)*IF($D324=$C$1,VLOOKUP($T324,Male_Annuity_Tables,MATCH($BS$3+3,'Mortality Tables'!$N$1:$DN$1,0),FALSE),VLOOKUP($T324,Fe_Annuity_Tables,MATCH(BS$3+3,'Mortality Tables'!$N$1:$DN$1,0),FALSE)),"")</f>
        <v/>
      </c>
      <c r="BT324" s="685" t="str">
        <f>IFERROR(($BS324+AC324*Contr_Rate)*(1+Inv_Return)*IF($D324=$C$1,VLOOKUP($T324,Male_Annuity_Tables,MATCH($BS$3+3,'Mortality Tables'!$N$1:$DN$1,0),FALSE),VLOOKUP($T324,Fe_Annuity_Tables,MATCH(BT$3+3,'Mortality Tables'!$N$1:$DN$1,0),FALSE)),"")</f>
        <v/>
      </c>
      <c r="BU324" s="685" t="str">
        <f>IFERROR((BT324+AD324*Contr_Rate)*(1+Inv_Return)*IF($D324=$C$1,VLOOKUP($T324,Male_Annuity_Tables,MATCH($BS$3+3,'Mortality Tables'!$N$1:$DN$1,0),FALSE),VLOOKUP($T324,Fe_Annuity_Tables,MATCH(BU$3+3,'Mortality Tables'!$N$1:$DN$1,0),FALSE)),"")</f>
        <v/>
      </c>
      <c r="BV324" s="685" t="str">
        <f>IFERROR((BU324+AE324*Contr_Rate)*(1+Inv_Return)*IF($D324=$C$1,VLOOKUP($T324,Male_Annuity_Tables,MATCH($BS$3+3,'Mortality Tables'!$N$1:$DN$1,0),FALSE),VLOOKUP($T324,Fe_Annuity_Tables,MATCH(BV$3+3,'Mortality Tables'!$N$1:$DN$1,0),FALSE)),"")</f>
        <v/>
      </c>
      <c r="BW324" s="685" t="str">
        <f>IFERROR((BV324+AF324*Contr_Rate)*(1+Inv_Return)*IF($D324=$C$1,VLOOKUP($T324,Male_Annuity_Tables,MATCH($BS$3+3,'Mortality Tables'!$N$1:$DN$1,0),FALSE),VLOOKUP($T324,Fe_Annuity_Tables,MATCH(BW$3+3,'Mortality Tables'!$N$1:$DN$1,0),FALSE)),"")</f>
        <v/>
      </c>
      <c r="BX324" s="685" t="str">
        <f>IFERROR((BW324+AG324*Contr_Rate)*(1+Inv_Return)*IF($D324=$C$1,VLOOKUP($T324,Male_Annuity_Tables,MATCH($BS$3+3,'Mortality Tables'!$N$1:$DN$1,0),FALSE),VLOOKUP($T324,Fe_Annuity_Tables,MATCH(BX$3+3,'Mortality Tables'!$N$1:$DN$1,0),FALSE)),"")</f>
        <v/>
      </c>
      <c r="BY324" s="685" t="str">
        <f>IFERROR((BX324+AH324*Contr_Rate)*(1+Inv_Return)*IF($D324=$C$1,VLOOKUP($T324,Male_Annuity_Tables,MATCH($BS$3+3,'Mortality Tables'!$N$1:$DN$1,0),FALSE),VLOOKUP($T324,Fe_Annuity_Tables,MATCH(BY$3+3,'Mortality Tables'!$N$1:$DN$1,0),FALSE)),"")</f>
        <v/>
      </c>
      <c r="BZ324" s="685" t="str">
        <f>IFERROR((BY324+AI324*Contr_Rate)*(1+Inv_Return)*IF($D324=$C$1,VLOOKUP($T324,Male_Annuity_Tables,MATCH($BS$3+3,'Mortality Tables'!$N$1:$DN$1,0),FALSE),VLOOKUP($T324,Fe_Annuity_Tables,MATCH(BZ$3+3,'Mortality Tables'!$N$1:$DN$1,0),FALSE)),"")</f>
        <v/>
      </c>
      <c r="CA324" s="685" t="str">
        <f>IFERROR((BZ324+AJ324*Contr_Rate)*(1+Inv_Return)*IF($D324=$C$1,VLOOKUP($T324,Male_Annuity_Tables,MATCH($BS$3+3,'Mortality Tables'!$N$1:$DN$1,0),FALSE),VLOOKUP($T324,Fe_Annuity_Tables,MATCH(CA$3+3,'Mortality Tables'!$N$1:$DN$1,0),FALSE)),"")</f>
        <v/>
      </c>
      <c r="CB324" s="685" t="str">
        <f>IFERROR((CA324+AK324*Contr_Rate)*(1+Inv_Return)*IF($D324=$C$1,VLOOKUP($T324,Male_Annuity_Tables,MATCH($BS$3+3,'Mortality Tables'!$N$1:$DN$1,0),FALSE),VLOOKUP($T324,Fe_Annuity_Tables,MATCH(CB$3+3,'Mortality Tables'!$N$1:$DN$1,0),FALSE)),"")</f>
        <v/>
      </c>
      <c r="CC324" s="685" t="str">
        <f>IFERROR((CB324+AL324*Contr_Rate)*(1+Inv_Return)*IF($D324=$C$1,VLOOKUP($T324,Male_Annuity_Tables,MATCH($BS$3+3,'Mortality Tables'!$N$1:$DN$1,0),FALSE),VLOOKUP($T324,Fe_Annuity_Tables,MATCH(CC$3+3,'Mortality Tables'!$N$1:$DN$1,0),FALSE)),"")</f>
        <v/>
      </c>
      <c r="CD324" s="685" t="str">
        <f>IFERROR((CC324+AM324*Contr_Rate)*(1+Inv_Return)*IF($D324=$C$1,VLOOKUP($T324,Male_Annuity_Tables,MATCH($BS$3+3,'Mortality Tables'!$N$1:$DN$1,0),FALSE),VLOOKUP($T324,Fe_Annuity_Tables,MATCH(CD$3+3,'Mortality Tables'!$N$1:$DN$1,0),FALSE)),"")</f>
        <v/>
      </c>
      <c r="CE324" s="685" t="str">
        <f>IFERROR((CD324+AN324*Contr_Rate)*(1+Inv_Return)*IF($D324=$C$1,VLOOKUP($T324,Male_Annuity_Tables,MATCH($BS$3+3,'Mortality Tables'!$N$1:$DN$1,0),FALSE),VLOOKUP($T324,Fe_Annuity_Tables,MATCH(CE$3+3,'Mortality Tables'!$N$1:$DN$1,0),FALSE)),"")</f>
        <v/>
      </c>
      <c r="CF324" s="685" t="str">
        <f>IFERROR((CE324+AO324*Contr_Rate)*(1+Inv_Return)*IF($D324=$C$1,VLOOKUP($T324,Male_Annuity_Tables,MATCH($BS$3+3,'Mortality Tables'!$N$1:$DN$1,0),FALSE),VLOOKUP($T324,Fe_Annuity_Tables,MATCH(CF$3+3,'Mortality Tables'!$N$1:$DN$1,0),FALSE)),"")</f>
        <v/>
      </c>
      <c r="CG324" s="685" t="str">
        <f>IFERROR((CF324+AP324*Contr_Rate)*(1+Inv_Return)*IF($D324=$C$1,VLOOKUP($T324,Male_Annuity_Tables,MATCH($BS$3+3,'Mortality Tables'!$N$1:$DN$1,0),FALSE),VLOOKUP($T324,Fe_Annuity_Tables,MATCH(CG$3+3,'Mortality Tables'!$N$1:$DN$1,0),FALSE)),"")</f>
        <v/>
      </c>
      <c r="CH324" s="685" t="str">
        <f>IFERROR((CG324+AQ324*Contr_Rate)*(1+Inv_Return)*IF($D324=$C$1,VLOOKUP($T324,Male_Annuity_Tables,MATCH($BS$3+3,'Mortality Tables'!$N$1:$DN$1,0),FALSE),VLOOKUP($T324,Fe_Annuity_Tables,MATCH(CH$3+3,'Mortality Tables'!$N$1:$DN$1,0),FALSE)),"")</f>
        <v/>
      </c>
      <c r="CI324" s="685" t="str">
        <f>IFERROR((CH324+AR324*Contr_Rate)*(1+Inv_Return)*IF($D324=$C$1,VLOOKUP($T324,Male_Annuity_Tables,MATCH($BS$3+3,'Mortality Tables'!$N$1:$DN$1,0),FALSE),VLOOKUP($T324,Fe_Annuity_Tables,MATCH(CI$3+3,'Mortality Tables'!$N$1:$DN$1,0),FALSE)),"")</f>
        <v/>
      </c>
      <c r="CJ324" s="685" t="str">
        <f>IFERROR((CI324+AS324*Contr_Rate)*(1+Inv_Return)*IF($D324=$C$1,VLOOKUP($T324,Male_Annuity_Tables,MATCH($BS$3+3,'Mortality Tables'!$N$1:$DN$1,0),FALSE),VLOOKUP($T324,Fe_Annuity_Tables,MATCH(CJ$3+3,'Mortality Tables'!$N$1:$DN$1,0),FALSE)),"")</f>
        <v/>
      </c>
      <c r="CK324" s="685" t="str">
        <f>IFERROR((CJ324+AT324*Contr_Rate)*(1+Inv_Return)*IF($D324=$C$1,VLOOKUP($T324,Male_Annuity_Tables,MATCH($BS$3+3,'Mortality Tables'!$N$1:$DN$1,0),FALSE),VLOOKUP($T324,Fe_Annuity_Tables,MATCH(CK$3+3,'Mortality Tables'!$N$1:$DN$1,0),FALSE)),"")</f>
        <v/>
      </c>
      <c r="CL324" s="685" t="str">
        <f>IFERROR((CK324+AU324*Contr_Rate)*(1+Inv_Return)*IF($D324=$C$1,VLOOKUP($T324,Male_Annuity_Tables,MATCH($BS$3+3,'Mortality Tables'!$N$1:$DN$1,0),FALSE),VLOOKUP($T324,Fe_Annuity_Tables,MATCH(CL$3+3,'Mortality Tables'!$N$1:$DN$1,0),FALSE)),"")</f>
        <v/>
      </c>
      <c r="CM324" s="685" t="str">
        <f>IFERROR((CL324+AV324*Contr_Rate)*(1+Inv_Return)*IF($D324=$C$1,VLOOKUP($T324,Male_Annuity_Tables,MATCH($BS$3+3,'Mortality Tables'!$N$1:$DN$1,0),FALSE),VLOOKUP($T324,Fe_Annuity_Tables,MATCH(CM$3+3,'Mortality Tables'!$N$1:$DN$1,0),FALSE)),"")</f>
        <v/>
      </c>
      <c r="CN324" s="685" t="str">
        <f>IFERROR((CM324+AW324*Contr_Rate)*(1+Inv_Return)*IF($D324=$C$1,VLOOKUP($T324,Male_Annuity_Tables,MATCH($BS$3+3,'Mortality Tables'!$N$1:$DN$1,0),FALSE),VLOOKUP($T324,Fe_Annuity_Tables,MATCH(CN$3+3,'Mortality Tables'!$N$1:$DN$1,0),FALSE)),"")</f>
        <v/>
      </c>
      <c r="CO324" s="685" t="str">
        <f>IFERROR((CN324+AX324*Contr_Rate)*(1+Inv_Return)*IF($D324=$C$1,VLOOKUP($T324,Male_Annuity_Tables,MATCH($BS$3+3,'Mortality Tables'!$N$1:$DN$1,0),FALSE),VLOOKUP($T324,Fe_Annuity_Tables,MATCH(CO$3+3,'Mortality Tables'!$N$1:$DN$1,0),FALSE)),"")</f>
        <v/>
      </c>
      <c r="CP324" s="685" t="str">
        <f>IFERROR((CO324+AY324*Contr_Rate)*(1+Inv_Return)*IF($D324=$C$1,VLOOKUP($T324,Male_Annuity_Tables,MATCH($BS$3+3,'Mortality Tables'!$N$1:$DN$1,0),FALSE),VLOOKUP($T324,Fe_Annuity_Tables,MATCH(CP$3+3,'Mortality Tables'!$N$1:$DN$1,0),FALSE)),"")</f>
        <v/>
      </c>
      <c r="CQ324" s="685" t="str">
        <f>IFERROR((CP324+AZ324*Contr_Rate)*(1+Inv_Return)*IF($D324=$C$1,VLOOKUP($T324,Male_Annuity_Tables,MATCH($BS$3+3,'Mortality Tables'!$N$1:$DN$1,0),FALSE),VLOOKUP($T324,Fe_Annuity_Tables,MATCH(CQ$3+3,'Mortality Tables'!$N$1:$DN$1,0),FALSE)),"")</f>
        <v/>
      </c>
      <c r="CR324" s="685" t="str">
        <f>IFERROR((CQ324+BA324*Contr_Rate)*(1+Inv_Return)*IF($D324=$C$1,VLOOKUP($T324,Male_Annuity_Tables,MATCH($BS$3+3,'Mortality Tables'!$N$1:$DN$1,0),FALSE),VLOOKUP($T324,Fe_Annuity_Tables,MATCH(CR$3+3,'Mortality Tables'!$N$1:$DN$1,0),FALSE)),"")</f>
        <v/>
      </c>
      <c r="CS324" s="685" t="str">
        <f>IFERROR((CR324+BB324*Contr_Rate)*(1+Inv_Return)*IF($D324=$C$1,VLOOKUP($T324,Male_Annuity_Tables,MATCH($BS$3+3,'Mortality Tables'!$N$1:$DN$1,0),FALSE),VLOOKUP($T324,Fe_Annuity_Tables,MATCH(CS$3+3,'Mortality Tables'!$N$1:$DN$1,0),FALSE)),"")</f>
        <v/>
      </c>
      <c r="CT324" s="685" t="str">
        <f>IFERROR((CS324+BC324*Contr_Rate)*(1+Inv_Return)*IF($D324=$C$1,VLOOKUP($T324,Male_Annuity_Tables,MATCH($BS$3+3,'Mortality Tables'!$N$1:$DN$1,0),FALSE),VLOOKUP($T324,Fe_Annuity_Tables,MATCH(CT$3+3,'Mortality Tables'!$N$1:$DN$1,0),FALSE)),"")</f>
        <v/>
      </c>
      <c r="CU324" s="685" t="str">
        <f>IFERROR((CT324+BD324*Contr_Rate)*(1+Inv_Return)*IF($D324=$C$1,VLOOKUP($T324,Male_Annuity_Tables,MATCH($BS$3+3,'Mortality Tables'!$N$1:$DN$1,0),FALSE),VLOOKUP($T324,Fe_Annuity_Tables,MATCH(CU$3+3,'Mortality Tables'!$N$1:$DN$1,0),FALSE)),"")</f>
        <v/>
      </c>
      <c r="CV324" s="685" t="str">
        <f>IFERROR((CU324+BE324*Contr_Rate)*(1+Inv_Return)*IF($D324=$C$1,VLOOKUP($T324,Male_Annuity_Tables,MATCH($BS$3+3,'Mortality Tables'!$N$1:$DN$1,0),FALSE),VLOOKUP($T324,Fe_Annuity_Tables,MATCH(CV$3+3,'Mortality Tables'!$N$1:$DN$1,0),FALSE)),"")</f>
        <v/>
      </c>
      <c r="CW324" s="685" t="str">
        <f>IFERROR((CV324+BF324*Contr_Rate)*(1+Inv_Return)*IF($D324=$C$1,VLOOKUP($T324,Male_Annuity_Tables,MATCH($BS$3+3,'Mortality Tables'!$N$1:$DN$1,0),FALSE),VLOOKUP($T324,Fe_Annuity_Tables,MATCH(CW$3+3,'Mortality Tables'!$N$1:$DN$1,0),FALSE)),"")</f>
        <v/>
      </c>
      <c r="CX324" s="685" t="str">
        <f>IFERROR((CW324+BG324*Contr_Rate)*(1+Inv_Return)*IF($D324=$C$1,VLOOKUP($T324,Male_Annuity_Tables,MATCH($BS$3+3,'Mortality Tables'!$N$1:$DN$1,0),FALSE),VLOOKUP($T324,Fe_Annuity_Tables,MATCH(CX$3+3,'Mortality Tables'!$N$1:$DN$1,0),FALSE)),"")</f>
        <v/>
      </c>
      <c r="CY324" s="685" t="str">
        <f>IFERROR((CX324+BH324*Contr_Rate)*(1+Inv_Return)*IF($D324=$C$1,VLOOKUP($T324,Male_Annuity_Tables,MATCH($BS$3+3,'Mortality Tables'!$N$1:$DN$1,0),FALSE),VLOOKUP($T324,Fe_Annuity_Tables,MATCH(CY$3+3,'Mortality Tables'!$N$1:$DN$1,0),FALSE)),"")</f>
        <v/>
      </c>
      <c r="CZ324" s="685" t="str">
        <f>IFERROR((CY324+BI324*Contr_Rate)*(1+Inv_Return)*IF($D324=$C$1,VLOOKUP($T324,Male_Annuity_Tables,MATCH($BS$3+3,'Mortality Tables'!$N$1:$DN$1,0),FALSE),VLOOKUP($T324,Fe_Annuity_Tables,MATCH(CZ$3+3,'Mortality Tables'!$N$1:$DN$1,0),FALSE)),"")</f>
        <v/>
      </c>
      <c r="DA324" s="685" t="str">
        <f>IFERROR((CZ324+BJ324*Contr_Rate)*(1+Inv_Return)*IF($D324=$C$1,VLOOKUP($T324,Male_Annuity_Tables,MATCH($BS$3+3,'Mortality Tables'!$N$1:$DN$1,0),FALSE),VLOOKUP($T324,Fe_Annuity_Tables,MATCH(DA$3+3,'Mortality Tables'!$N$1:$DN$1,0),FALSE)),"")</f>
        <v/>
      </c>
      <c r="DB324" s="685" t="str">
        <f>IFERROR((DA324+BK324*Contr_Rate)*(1+Inv_Return)*IF($D324=$C$1,VLOOKUP($T324,Male_Annuity_Tables,MATCH($BS$3+3,'Mortality Tables'!$N$1:$DN$1,0),FALSE),VLOOKUP($T324,Fe_Annuity_Tables,MATCH(DB$3+3,'Mortality Tables'!$N$1:$DN$1,0),FALSE)),"")</f>
        <v/>
      </c>
      <c r="DC324" s="685" t="str">
        <f>IFERROR((DB324+BL324*Contr_Rate)*(1+Inv_Return)*IF($D324=$C$1,VLOOKUP($T324,Male_Annuity_Tables,MATCH($BS$3+3,'Mortality Tables'!$N$1:$DN$1,0),FALSE),VLOOKUP($T324,Fe_Annuity_Tables,MATCH(DC$3+3,'Mortality Tables'!$N$1:$DN$1,0),FALSE)),"")</f>
        <v/>
      </c>
      <c r="DD324" s="685" t="str">
        <f>IFERROR((DC324+BM324*Contr_Rate)*(1+Inv_Return)*IF($D324=$C$1,VLOOKUP($T324,Male_Annuity_Tables,MATCH($BS$3+3,'Mortality Tables'!$N$1:$DN$1,0),FALSE),VLOOKUP($T324,Fe_Annuity_Tables,MATCH(DD$3+3,'Mortality Tables'!$N$1:$DN$1,0),FALSE)),"")</f>
        <v/>
      </c>
      <c r="DE324" s="685" t="str">
        <f>IFERROR((DD324+BN324*Contr_Rate)*(1+Inv_Return)*IF($D324=$C$1,VLOOKUP($T324,Male_Annuity_Tables,MATCH($BS$3+3,'Mortality Tables'!$N$1:$DN$1,0),FALSE),VLOOKUP($T324,Fe_Annuity_Tables,MATCH(DE$3+3,'Mortality Tables'!$N$1:$DN$1,0),FALSE)),"")</f>
        <v/>
      </c>
      <c r="DF324" s="685" t="str">
        <f>IFERROR((DE324+BO324*Contr_Rate)*(1+Inv_Return)*IF($D324=$C$1,VLOOKUP($T324,Male_Annuity_Tables,MATCH($BS$3+3,'Mortality Tables'!$N$1:$DN$1,0),FALSE),VLOOKUP($T324,Fe_Annuity_Tables,MATCH(DF$3+3,'Mortality Tables'!$N$1:$DN$1,0),FALSE)),"")</f>
        <v/>
      </c>
      <c r="DG324" s="685" t="str">
        <f>IFERROR((DF324+BP324*Contr_Rate)*(1+Inv_Return)*IF($D324=$C$1,VLOOKUP($T324,Male_Annuity_Tables,MATCH($BS$3+3,'Mortality Tables'!$N$1:$DN$1,0),FALSE),VLOOKUP($T324,Fe_Annuity_Tables,MATCH(DG$3+3,'Mortality Tables'!$N$1:$DN$1,0),FALSE)),"")</f>
        <v/>
      </c>
      <c r="DH324" s="685" t="str">
        <f>IFERROR((DG324+BQ324*Contr_Rate)*(1+Inv_Return)*IF($D324=$C$1,VLOOKUP($T324,Male_Annuity_Tables,MATCH($BS$3+3,'Mortality Tables'!$N$1:$DN$1,0),FALSE),VLOOKUP($T324,Fe_Annuity_Tables,MATCH(DH$3+3,'Mortality Tables'!$N$1:$DN$1,0),FALSE)),"")</f>
        <v/>
      </c>
      <c r="DJ324" s="686">
        <f t="shared" si="171"/>
        <v>0</v>
      </c>
      <c r="DK324" s="680">
        <f t="shared" si="187"/>
        <v>8.8017766057058875</v>
      </c>
      <c r="DL324" s="686">
        <f t="shared" si="172"/>
        <v>0</v>
      </c>
      <c r="DM324" s="686">
        <f t="shared" si="132"/>
        <v>0</v>
      </c>
      <c r="DN324" s="687" t="str">
        <f t="shared" si="173"/>
        <v/>
      </c>
      <c r="DP324" s="688" t="str">
        <f t="shared" si="174"/>
        <v/>
      </c>
      <c r="DQ324" s="688" t="str">
        <f t="shared" si="175"/>
        <v/>
      </c>
      <c r="DR324" s="688" t="str">
        <f t="shared" si="176"/>
        <v/>
      </c>
    </row>
    <row r="325" spans="1:122" s="657" customFormat="1" ht="14.5">
      <c r="A325" s="675" t="s">
        <v>1718</v>
      </c>
      <c r="B325" s="675" t="s">
        <v>1719</v>
      </c>
      <c r="C325" s="675" t="s">
        <v>116</v>
      </c>
      <c r="D325" s="675" t="s">
        <v>61</v>
      </c>
      <c r="E325" s="676">
        <v>35164</v>
      </c>
      <c r="F325" s="677">
        <v>42380</v>
      </c>
      <c r="G325" s="677">
        <v>45603</v>
      </c>
      <c r="H325" s="678">
        <v>1393765</v>
      </c>
      <c r="I325" s="678">
        <v>108247.56</v>
      </c>
      <c r="J325" s="678">
        <v>110388.41</v>
      </c>
      <c r="K325" s="678">
        <v>18283.650000000001</v>
      </c>
      <c r="L325" s="678">
        <v>236919.62</v>
      </c>
      <c r="M325" s="679">
        <f>IF(COUNTIF($A$4:A325,A325)=1,0,1)</f>
        <v>0</v>
      </c>
      <c r="N325" s="680" t="str">
        <f t="shared" si="165"/>
        <v>Okay</v>
      </c>
      <c r="O325" s="680" t="str">
        <f t="shared" si="166"/>
        <v>TRUE</v>
      </c>
      <c r="P325" s="680" t="b">
        <f t="shared" si="167"/>
        <v>1</v>
      </c>
      <c r="Q325" s="680" t="b">
        <f t="shared" si="76"/>
        <v>1</v>
      </c>
      <c r="R325" s="680" t="b">
        <f t="shared" si="77"/>
        <v>1</v>
      </c>
      <c r="S325" s="681">
        <f t="shared" si="168"/>
        <v>19.769863013698629</v>
      </c>
      <c r="T325" s="682">
        <f t="shared" si="78"/>
        <v>28</v>
      </c>
      <c r="U325" s="682">
        <f t="shared" si="188"/>
        <v>28</v>
      </c>
      <c r="V325" s="682">
        <f t="shared" si="79"/>
        <v>0.14520547945205478</v>
      </c>
      <c r="W325" s="682">
        <f t="shared" si="169"/>
        <v>32</v>
      </c>
      <c r="X325" s="683">
        <f t="shared" si="170"/>
        <v>7581427.8399999999</v>
      </c>
      <c r="Y325" s="684">
        <f t="shared" si="123"/>
        <v>1.33E-3</v>
      </c>
      <c r="Z325" s="684">
        <f>IF($D325=$C$1,VLOOKUP($T325,Male_Annuity_Tables,MATCH($W325+2,'Mortality Tables'!$DS$1:$HT$1,0),FALSE),VLOOKUP($T325,Fe_Annuity_Tables,MATCH($W325+2,'Mortality Tables'!$M$1:$DN$1,0),FALSE))</f>
        <v>5.3690610318576004E-3</v>
      </c>
      <c r="AA325" s="664"/>
      <c r="AB325" s="685">
        <f t="shared" si="191"/>
        <v>1464777.32675</v>
      </c>
      <c r="AC325" s="685">
        <f t="shared" si="191"/>
        <v>1539407.7315479126</v>
      </c>
      <c r="AD325" s="685">
        <f t="shared" si="191"/>
        <v>1617840.555470279</v>
      </c>
      <c r="AE325" s="685">
        <f t="shared" si="191"/>
        <v>1700269.5317714897</v>
      </c>
      <c r="AF325" s="685">
        <f t="shared" si="191"/>
        <v>1786898.2644152469</v>
      </c>
      <c r="AG325" s="685">
        <f t="shared" si="191"/>
        <v>1877940.730987204</v>
      </c>
      <c r="AH325" s="685">
        <f t="shared" si="191"/>
        <v>1973621.811231002</v>
      </c>
      <c r="AI325" s="685">
        <f t="shared" si="191"/>
        <v>2074177.8425132215</v>
      </c>
      <c r="AJ325" s="685">
        <f t="shared" si="191"/>
        <v>2179857.2035892704</v>
      </c>
      <c r="AK325" s="685">
        <f t="shared" si="191"/>
        <v>2290920.9281121437</v>
      </c>
      <c r="AL325" s="685">
        <f t="shared" si="191"/>
        <v>2407643.3493994577</v>
      </c>
      <c r="AM325" s="685">
        <f t="shared" si="191"/>
        <v>2530312.77805136</v>
      </c>
      <c r="AN325" s="685">
        <f t="shared" si="191"/>
        <v>2659232.2140930765</v>
      </c>
      <c r="AO325" s="685">
        <f t="shared" si="191"/>
        <v>2794720.0954011194</v>
      </c>
      <c r="AP325" s="685">
        <f t="shared" si="191"/>
        <v>2937111.0842618067</v>
      </c>
      <c r="AQ325" s="685">
        <f t="shared" si="191"/>
        <v>3086756.8940049452</v>
      </c>
      <c r="AR325" s="685">
        <f t="shared" si="190"/>
        <v>3244027.1577544976</v>
      </c>
      <c r="AS325" s="685">
        <f t="shared" si="190"/>
        <v>3409310.3414420891</v>
      </c>
      <c r="AT325" s="685">
        <f t="shared" si="190"/>
        <v>3583014.7033385639</v>
      </c>
      <c r="AU325" s="685">
        <f t="shared" si="190"/>
        <v>3765569.3024736638</v>
      </c>
      <c r="AV325" s="685">
        <f t="shared" si="190"/>
        <v>3957425.0584346964</v>
      </c>
      <c r="AW325" s="685">
        <f t="shared" si="190"/>
        <v>4159055.8651619456</v>
      </c>
      <c r="AX325" s="685">
        <f t="shared" si="190"/>
        <v>4370959.7614919459</v>
      </c>
      <c r="AY325" s="685">
        <f t="shared" si="190"/>
        <v>4593660.161339961</v>
      </c>
      <c r="AZ325" s="685">
        <f t="shared" si="190"/>
        <v>4827707.1465602322</v>
      </c>
      <c r="BA325" s="685">
        <f t="shared" si="190"/>
        <v>5073678.8256774759</v>
      </c>
      <c r="BB325" s="685">
        <f t="shared" si="190"/>
        <v>5332182.7618457433</v>
      </c>
      <c r="BC325" s="685">
        <f t="shared" si="190"/>
        <v>5603857.4735617852</v>
      </c>
      <c r="BD325" s="685">
        <f t="shared" si="190"/>
        <v>5889374.0118397567</v>
      </c>
      <c r="BE325" s="685">
        <f t="shared" si="190"/>
        <v>6189437.6177429929</v>
      </c>
      <c r="BF325" s="685">
        <f t="shared" si="190"/>
        <v>6504789.4643669995</v>
      </c>
      <c r="BG325" s="685">
        <f t="shared" si="192"/>
        <v>6836208.4875764977</v>
      </c>
      <c r="BH325" s="685" t="str">
        <f t="shared" si="192"/>
        <v/>
      </c>
      <c r="BI325" s="685" t="str">
        <f t="shared" si="184"/>
        <v/>
      </c>
      <c r="BJ325" s="685" t="str">
        <f t="shared" si="184"/>
        <v/>
      </c>
      <c r="BK325" s="685" t="str">
        <f t="shared" si="184"/>
        <v/>
      </c>
      <c r="BL325" s="685" t="str">
        <f t="shared" si="184"/>
        <v/>
      </c>
      <c r="BM325" s="685" t="str">
        <f t="shared" si="184"/>
        <v/>
      </c>
      <c r="BN325" s="685" t="str">
        <f t="shared" si="184"/>
        <v/>
      </c>
      <c r="BO325" s="685" t="str">
        <f t="shared" si="189"/>
        <v/>
      </c>
      <c r="BP325" s="685" t="str">
        <f t="shared" si="189"/>
        <v/>
      </c>
      <c r="BQ325" s="685" t="str">
        <f t="shared" si="189"/>
        <v/>
      </c>
      <c r="BR325" s="529"/>
      <c r="BS325" s="685">
        <f>IFERROR(($L325+AB325*Contr_Rate)*(1+Inv_Return)*IF($D325=$C$1,VLOOKUP($T325,Male_Annuity_Tables,MATCH($BS$3+3,'Mortality Tables'!$N$1:$DN$1,0),FALSE),VLOOKUP($T325,Fe_Annuity_Tables,MATCH(BS$3+3,'Mortality Tables'!$N$1:$DN$1,0),FALSE)),"")</f>
        <v>555300.57445730246</v>
      </c>
      <c r="BT325" s="685">
        <f>IFERROR(($BS325+AC325*Contr_Rate)*(1+Inv_Return)*IF($D325=$C$1,VLOOKUP($T325,Male_Annuity_Tables,MATCH($BS$3+3,'Mortality Tables'!$N$1:$DN$1,0),FALSE),VLOOKUP($T325,Fe_Annuity_Tables,MATCH(BT$3+3,'Mortality Tables'!$N$1:$DN$1,0),FALSE)),"")</f>
        <v>835080.31937778345</v>
      </c>
      <c r="BU325" s="685">
        <f>IFERROR((BT325+AD325*Contr_Rate)*(1+Inv_Return)*IF($D325=$C$1,VLOOKUP($T325,Male_Annuity_Tables,MATCH($BS$3+3,'Mortality Tables'!$N$1:$DN$1,0),FALSE),VLOOKUP($T325,Fe_Annuity_Tables,MATCH(BU$3+3,'Mortality Tables'!$N$1:$DN$1,0),FALSE)),"")</f>
        <v>1084104.1812459168</v>
      </c>
      <c r="BV325" s="685">
        <f>IFERROR((BU325+AE325*Contr_Rate)*(1+Inv_Return)*IF($D325=$C$1,VLOOKUP($T325,Male_Annuity_Tables,MATCH($BS$3+3,'Mortality Tables'!$N$1:$DN$1,0),FALSE),VLOOKUP($T325,Fe_Annuity_Tables,MATCH(BV$3+3,'Mortality Tables'!$N$1:$DN$1,0),FALSE)),"")</f>
        <v>1308861.0638452114</v>
      </c>
      <c r="BW325" s="685">
        <f>IFERROR((BV325+AF325*Contr_Rate)*(1+Inv_Return)*IF($D325=$C$1,VLOOKUP($T325,Male_Annuity_Tables,MATCH($BS$3+3,'Mortality Tables'!$N$1:$DN$1,0),FALSE),VLOOKUP($T325,Fe_Annuity_Tables,MATCH(BW$3+3,'Mortality Tables'!$N$1:$DN$1,0),FALSE)),"")</f>
        <v>1514728.6492390083</v>
      </c>
      <c r="BX325" s="685">
        <f>IFERROR((BW325+AG325*Contr_Rate)*(1+Inv_Return)*IF($D325=$C$1,VLOOKUP($T325,Male_Annuity_Tables,MATCH($BS$3+3,'Mortality Tables'!$N$1:$DN$1,0),FALSE),VLOOKUP($T325,Fe_Annuity_Tables,MATCH(BX$3+3,'Mortality Tables'!$N$1:$DN$1,0),FALSE)),"")</f>
        <v>1706174.8370521155</v>
      </c>
      <c r="BY325" s="685">
        <f>IFERROR((BX325+AH325*Contr_Rate)*(1+Inv_Return)*IF($D325=$C$1,VLOOKUP($T325,Male_Annuity_Tables,MATCH($BS$3+3,'Mortality Tables'!$N$1:$DN$1,0),FALSE),VLOOKUP($T325,Fe_Annuity_Tables,MATCH(BY$3+3,'Mortality Tables'!$N$1:$DN$1,0),FALSE)),"")</f>
        <v>1886923.2607438804</v>
      </c>
      <c r="BZ325" s="685">
        <f>IFERROR((BY325+AI325*Contr_Rate)*(1+Inv_Return)*IF($D325=$C$1,VLOOKUP($T325,Male_Annuity_Tables,MATCH($BS$3+3,'Mortality Tables'!$N$1:$DN$1,0),FALSE),VLOOKUP($T325,Fe_Annuity_Tables,MATCH(BZ$3+3,'Mortality Tables'!$N$1:$DN$1,0),FALSE)),"")</f>
        <v>2060089.3169320412</v>
      </c>
      <c r="CA325" s="685">
        <f>IFERROR((BZ325+AJ325*Contr_Rate)*(1+Inv_Return)*IF($D325=$C$1,VLOOKUP($T325,Male_Annuity_Tables,MATCH($BS$3+3,'Mortality Tables'!$N$1:$DN$1,0),FALSE),VLOOKUP($T325,Fe_Annuity_Tables,MATCH(CA$3+3,'Mortality Tables'!$N$1:$DN$1,0),FALSE)),"")</f>
        <v>2228291.9922519056</v>
      </c>
      <c r="CB325" s="685">
        <f>IFERROR((CA325+AK325*Contr_Rate)*(1+Inv_Return)*IF($D325=$C$1,VLOOKUP($T325,Male_Annuity_Tables,MATCH($BS$3+3,'Mortality Tables'!$N$1:$DN$1,0),FALSE),VLOOKUP($T325,Fe_Annuity_Tables,MATCH(CB$3+3,'Mortality Tables'!$N$1:$DN$1,0),FALSE)),"")</f>
        <v>2393745.8267843365</v>
      </c>
      <c r="CC325" s="685">
        <f>IFERROR((CB325+AL325*Contr_Rate)*(1+Inv_Return)*IF($D325=$C$1,VLOOKUP($T325,Male_Annuity_Tables,MATCH($BS$3+3,'Mortality Tables'!$N$1:$DN$1,0),FALSE),VLOOKUP($T325,Fe_Annuity_Tables,MATCH(CC$3+3,'Mortality Tables'!$N$1:$DN$1,0),FALSE)),"")</f>
        <v>2558336.5768679343</v>
      </c>
      <c r="CD325" s="685">
        <f>IFERROR((CC325+AM325*Contr_Rate)*(1+Inv_Return)*IF($D325=$C$1,VLOOKUP($T325,Male_Annuity_Tables,MATCH($BS$3+3,'Mortality Tables'!$N$1:$DN$1,0),FALSE),VLOOKUP($T325,Fe_Annuity_Tables,MATCH(CD$3+3,'Mortality Tables'!$N$1:$DN$1,0),FALSE)),"")</f>
        <v>2723683.5028376756</v>
      </c>
      <c r="CE325" s="685">
        <f>IFERROR((CD325+AN325*Contr_Rate)*(1+Inv_Return)*IF($D325=$C$1,VLOOKUP($T325,Male_Annuity_Tables,MATCH($BS$3+3,'Mortality Tables'!$N$1:$DN$1,0),FALSE),VLOOKUP($T325,Fe_Annuity_Tables,MATCH(CE$3+3,'Mortality Tables'!$N$1:$DN$1,0),FALSE)),"")</f>
        <v>2891190.6840369441</v>
      </c>
      <c r="CF325" s="685">
        <f>IFERROR((CE325+AO325*Contr_Rate)*(1+Inv_Return)*IF($D325=$C$1,VLOOKUP($T325,Male_Annuity_Tables,MATCH($BS$3+3,'Mortality Tables'!$N$1:$DN$1,0),FALSE),VLOOKUP($T325,Fe_Annuity_Tables,MATCH(CF$3+3,'Mortality Tables'!$N$1:$DN$1,0),FALSE)),"")</f>
        <v>3062089.3339160257</v>
      </c>
      <c r="CG325" s="685">
        <f>IFERROR((CF325+AP325*Contr_Rate)*(1+Inv_Return)*IF($D325=$C$1,VLOOKUP($T325,Male_Annuity_Tables,MATCH($BS$3+3,'Mortality Tables'!$N$1:$DN$1,0),FALSE),VLOOKUP($T325,Fe_Annuity_Tables,MATCH(CG$3+3,'Mortality Tables'!$N$1:$DN$1,0),FALSE)),"")</f>
        <v>3237472.7353954175</v>
      </c>
      <c r="CH325" s="685">
        <f>IFERROR((CG325+AQ325*Contr_Rate)*(1+Inv_Return)*IF($D325=$C$1,VLOOKUP($T325,Male_Annuity_Tables,MATCH($BS$3+3,'Mortality Tables'!$N$1:$DN$1,0),FALSE),VLOOKUP($T325,Fe_Annuity_Tables,MATCH(CH$3+3,'Mortality Tables'!$N$1:$DN$1,0),FALSE)),"")</f>
        <v>3418325.127174627</v>
      </c>
      <c r="CI325" s="685">
        <f>IFERROR((CH325+AR325*Contr_Rate)*(1+Inv_Return)*IF($D325=$C$1,VLOOKUP($T325,Male_Annuity_Tables,MATCH($BS$3+3,'Mortality Tables'!$N$1:$DN$1,0),FALSE),VLOOKUP($T325,Fe_Annuity_Tables,MATCH(CI$3+3,'Mortality Tables'!$N$1:$DN$1,0),FALSE)),"")</f>
        <v>3605545.6340075638</v>
      </c>
      <c r="CJ325" s="685">
        <f>IFERROR((CI325+AS325*Contr_Rate)*(1+Inv_Return)*IF($D325=$C$1,VLOOKUP($T325,Male_Annuity_Tables,MATCH($BS$3+3,'Mortality Tables'!$N$1:$DN$1,0),FALSE),VLOOKUP($T325,Fe_Annuity_Tables,MATCH(CJ$3+3,'Mortality Tables'!$N$1:$DN$1,0),FALSE)),"")</f>
        <v>3799968.1388674635</v>
      </c>
      <c r="CK325" s="685">
        <f>IFERROR((CJ325+AT325*Contr_Rate)*(1+Inv_Return)*IF($D325=$C$1,VLOOKUP($T325,Male_Annuity_Tables,MATCH($BS$3+3,'Mortality Tables'!$N$1:$DN$1,0),FALSE),VLOOKUP($T325,Fe_Annuity_Tables,MATCH(CK$3+3,'Mortality Tables'!$N$1:$DN$1,0),FALSE)),"")</f>
        <v>4002377.8347713626</v>
      </c>
      <c r="CL325" s="685">
        <f>IFERROR((CK325+AU325*Contr_Rate)*(1+Inv_Return)*IF($D325=$C$1,VLOOKUP($T325,Male_Annuity_Tables,MATCH($BS$3+3,'Mortality Tables'!$N$1:$DN$1,0),FALSE),VLOOKUP($T325,Fe_Annuity_Tables,MATCH(CL$3+3,'Mortality Tables'!$N$1:$DN$1,0),FALSE)),"")</f>
        <v>4213525.0625733286</v>
      </c>
      <c r="CM325" s="685">
        <f>IFERROR((CL325+AV325*Contr_Rate)*(1+Inv_Return)*IF($D325=$C$1,VLOOKUP($T325,Male_Annuity_Tables,MATCH($BS$3+3,'Mortality Tables'!$N$1:$DN$1,0),FALSE),VLOOKUP($T325,Fe_Annuity_Tables,MATCH(CM$3+3,'Mortality Tables'!$N$1:$DN$1,0),FALSE)),"")</f>
        <v>4434136.9331331905</v>
      </c>
      <c r="CN325" s="685">
        <f>IFERROR((CM325+AW325*Contr_Rate)*(1+Inv_Return)*IF($D325=$C$1,VLOOKUP($T325,Male_Annuity_Tables,MATCH($BS$3+3,'Mortality Tables'!$N$1:$DN$1,0),FALSE),VLOOKUP($T325,Fe_Annuity_Tables,MATCH(CN$3+3,'Mortality Tables'!$N$1:$DN$1,0),FALSE)),"")</f>
        <v>4664927.1437084656</v>
      </c>
      <c r="CO325" s="685">
        <f>IFERROR((CN325+AX325*Contr_Rate)*(1+Inv_Return)*IF($D325=$C$1,VLOOKUP($T325,Male_Annuity_Tables,MATCH($BS$3+3,'Mortality Tables'!$N$1:$DN$1,0),FALSE),VLOOKUP($T325,Fe_Annuity_Tables,MATCH(CO$3+3,'Mortality Tables'!$N$1:$DN$1,0),FALSE)),"")</f>
        <v>4906604.3257410936</v>
      </c>
      <c r="CP325" s="685">
        <f>IFERROR((CO325+AY325*Contr_Rate)*(1+Inv_Return)*IF($D325=$C$1,VLOOKUP($T325,Male_Annuity_Tables,MATCH($BS$3+3,'Mortality Tables'!$N$1:$DN$1,0),FALSE),VLOOKUP($T325,Fe_Annuity_Tables,MATCH(CP$3+3,'Mortality Tables'!$N$1:$DN$1,0),FALSE)),"")</f>
        <v>5159879.2015764611</v>
      </c>
      <c r="CQ325" s="685">
        <f>IFERROR((CP325+AZ325*Contr_Rate)*(1+Inv_Return)*IF($D325=$C$1,VLOOKUP($T325,Male_Annuity_Tables,MATCH($BS$3+3,'Mortality Tables'!$N$1:$DN$1,0),FALSE),VLOOKUP($T325,Fe_Annuity_Tables,MATCH(CQ$3+3,'Mortality Tables'!$N$1:$DN$1,0),FALSE)),"")</f>
        <v>5425470.7787275258</v>
      </c>
      <c r="CR325" s="685">
        <f>IFERROR((CQ325+BA325*Contr_Rate)*(1+Inv_Return)*IF($D325=$C$1,VLOOKUP($T325,Male_Annuity_Tables,MATCH($BS$3+3,'Mortality Tables'!$N$1:$DN$1,0),FALSE),VLOOKUP($T325,Fe_Annuity_Tables,MATCH(CR$3+3,'Mortality Tables'!$N$1:$DN$1,0),FALSE)),"")</f>
        <v>5704111.7701667752</v>
      </c>
      <c r="CS325" s="685">
        <f>IFERROR((CR325+BB325*Contr_Rate)*(1+Inv_Return)*IF($D325=$C$1,VLOOKUP($T325,Male_Annuity_Tables,MATCH($BS$3+3,'Mortality Tables'!$N$1:$DN$1,0),FALSE),VLOOKUP($T325,Fe_Annuity_Tables,MATCH(CS$3+3,'Mortality Tables'!$N$1:$DN$1,0),FALSE)),"")</f>
        <v>5996553.3962211395</v>
      </c>
      <c r="CT325" s="685">
        <f>IFERROR((CS325+BC325*Contr_Rate)*(1+Inv_Return)*IF($D325=$C$1,VLOOKUP($T325,Male_Annuity_Tables,MATCH($BS$3+3,'Mortality Tables'!$N$1:$DN$1,0),FALSE),VLOOKUP($T325,Fe_Annuity_Tables,MATCH(CT$3+3,'Mortality Tables'!$N$1:$DN$1,0),FALSE)),"")</f>
        <v>6303569.6966691883</v>
      </c>
      <c r="CU325" s="685">
        <f>IFERROR((CT325+BD325*Contr_Rate)*(1+Inv_Return)*IF($D325=$C$1,VLOOKUP($T325,Male_Annuity_Tables,MATCH($BS$3+3,'Mortality Tables'!$N$1:$DN$1,0),FALSE),VLOOKUP($T325,Fe_Annuity_Tables,MATCH(CU$3+3,'Mortality Tables'!$N$1:$DN$1,0),FALSE)),"")</f>
        <v>6625961.4595365711</v>
      </c>
      <c r="CV325" s="685">
        <f>IFERROR((CU325+BE325*Contr_Rate)*(1+Inv_Return)*IF($D325=$C$1,VLOOKUP($T325,Male_Annuity_Tables,MATCH($BS$3+3,'Mortality Tables'!$N$1:$DN$1,0),FALSE),VLOOKUP($T325,Fe_Annuity_Tables,MATCH(CV$3+3,'Mortality Tables'!$N$1:$DN$1,0),FALSE)),"")</f>
        <v>6964559.8549847212</v>
      </c>
      <c r="CW325" s="685">
        <f>IFERROR((CV325+BF325*Contr_Rate)*(1+Inv_Return)*IF($D325=$C$1,VLOOKUP($T325,Male_Annuity_Tables,MATCH($BS$3+3,'Mortality Tables'!$N$1:$DN$1,0),FALSE),VLOOKUP($T325,Fe_Annuity_Tables,MATCH(CW$3+3,'Mortality Tables'!$N$1:$DN$1,0),FALSE)),"")</f>
        <v>7320229.8478755197</v>
      </c>
      <c r="CX325" s="685">
        <f>IFERROR((CW325+BG325*Contr_Rate)*(1+Inv_Return)*IF($D325=$C$1,VLOOKUP($T325,Male_Annuity_Tables,MATCH($BS$3+3,'Mortality Tables'!$N$1:$DN$1,0),FALSE),VLOOKUP($T325,Fe_Annuity_Tables,MATCH(CX$3+3,'Mortality Tables'!$N$1:$DN$1,0),FALSE)),"")</f>
        <v>7693873.4504847685</v>
      </c>
      <c r="CY325" s="685" t="str">
        <f>IFERROR((CX325+BH325*Contr_Rate)*(1+Inv_Return)*IF($D325=$C$1,VLOOKUP($T325,Male_Annuity_Tables,MATCH($BS$3+3,'Mortality Tables'!$N$1:$DN$1,0),FALSE),VLOOKUP($T325,Fe_Annuity_Tables,MATCH(CY$3+3,'Mortality Tables'!$N$1:$DN$1,0),FALSE)),"")</f>
        <v/>
      </c>
      <c r="CZ325" s="685" t="str">
        <f>IFERROR((CY325+BI325*Contr_Rate)*(1+Inv_Return)*IF($D325=$C$1,VLOOKUP($T325,Male_Annuity_Tables,MATCH($BS$3+3,'Mortality Tables'!$N$1:$DN$1,0),FALSE),VLOOKUP($T325,Fe_Annuity_Tables,MATCH(CZ$3+3,'Mortality Tables'!$N$1:$DN$1,0),FALSE)),"")</f>
        <v/>
      </c>
      <c r="DA325" s="685" t="str">
        <f>IFERROR((CZ325+BJ325*Contr_Rate)*(1+Inv_Return)*IF($D325=$C$1,VLOOKUP($T325,Male_Annuity_Tables,MATCH($BS$3+3,'Mortality Tables'!$N$1:$DN$1,0),FALSE),VLOOKUP($T325,Fe_Annuity_Tables,MATCH(DA$3+3,'Mortality Tables'!$N$1:$DN$1,0),FALSE)),"")</f>
        <v/>
      </c>
      <c r="DB325" s="685" t="str">
        <f>IFERROR((DA325+BK325*Contr_Rate)*(1+Inv_Return)*IF($D325=$C$1,VLOOKUP($T325,Male_Annuity_Tables,MATCH($BS$3+3,'Mortality Tables'!$N$1:$DN$1,0),FALSE),VLOOKUP($T325,Fe_Annuity_Tables,MATCH(DB$3+3,'Mortality Tables'!$N$1:$DN$1,0),FALSE)),"")</f>
        <v/>
      </c>
      <c r="DC325" s="685" t="str">
        <f>IFERROR((DB325+BL325*Contr_Rate)*(1+Inv_Return)*IF($D325=$C$1,VLOOKUP($T325,Male_Annuity_Tables,MATCH($BS$3+3,'Mortality Tables'!$N$1:$DN$1,0),FALSE),VLOOKUP($T325,Fe_Annuity_Tables,MATCH(DC$3+3,'Mortality Tables'!$N$1:$DN$1,0),FALSE)),"")</f>
        <v/>
      </c>
      <c r="DD325" s="685" t="str">
        <f>IFERROR((DC325+BM325*Contr_Rate)*(1+Inv_Return)*IF($D325=$C$1,VLOOKUP($T325,Male_Annuity_Tables,MATCH($BS$3+3,'Mortality Tables'!$N$1:$DN$1,0),FALSE),VLOOKUP($T325,Fe_Annuity_Tables,MATCH(DD$3+3,'Mortality Tables'!$N$1:$DN$1,0),FALSE)),"")</f>
        <v/>
      </c>
      <c r="DE325" s="685" t="str">
        <f>IFERROR((DD325+BN325*Contr_Rate)*(1+Inv_Return)*IF($D325=$C$1,VLOOKUP($T325,Male_Annuity_Tables,MATCH($BS$3+3,'Mortality Tables'!$N$1:$DN$1,0),FALSE),VLOOKUP($T325,Fe_Annuity_Tables,MATCH(DE$3+3,'Mortality Tables'!$N$1:$DN$1,0),FALSE)),"")</f>
        <v/>
      </c>
      <c r="DF325" s="685" t="str">
        <f>IFERROR((DE325+BO325*Contr_Rate)*(1+Inv_Return)*IF($D325=$C$1,VLOOKUP($T325,Male_Annuity_Tables,MATCH($BS$3+3,'Mortality Tables'!$N$1:$DN$1,0),FALSE),VLOOKUP($T325,Fe_Annuity_Tables,MATCH(DF$3+3,'Mortality Tables'!$N$1:$DN$1,0),FALSE)),"")</f>
        <v/>
      </c>
      <c r="DG325" s="685" t="str">
        <f>IFERROR((DF325+BP325*Contr_Rate)*(1+Inv_Return)*IF($D325=$C$1,VLOOKUP($T325,Male_Annuity_Tables,MATCH($BS$3+3,'Mortality Tables'!$N$1:$DN$1,0),FALSE),VLOOKUP($T325,Fe_Annuity_Tables,MATCH(DG$3+3,'Mortality Tables'!$N$1:$DN$1,0),FALSE)),"")</f>
        <v/>
      </c>
      <c r="DH325" s="685" t="str">
        <f>IFERROR((DG325+BQ325*Contr_Rate)*(1+Inv_Return)*IF($D325=$C$1,VLOOKUP($T325,Male_Annuity_Tables,MATCH($BS$3+3,'Mortality Tables'!$N$1:$DN$1,0),FALSE),VLOOKUP($T325,Fe_Annuity_Tables,MATCH(DH$3+3,'Mortality Tables'!$N$1:$DN$1,0),FALSE)),"")</f>
        <v/>
      </c>
      <c r="DJ325" s="686">
        <f t="shared" si="171"/>
        <v>7693873.4504847685</v>
      </c>
      <c r="DK325" s="680">
        <f t="shared" si="187"/>
        <v>8.0909277508679907</v>
      </c>
      <c r="DL325" s="686">
        <f t="shared" si="172"/>
        <v>637120.4107306212</v>
      </c>
      <c r="DM325" s="686">
        <f t="shared" si="132"/>
        <v>6836208.4875764977</v>
      </c>
      <c r="DN325" s="687">
        <f t="shared" si="173"/>
        <v>9.3197919854033973E-2</v>
      </c>
      <c r="DP325" s="688">
        <f t="shared" si="174"/>
        <v>111650.95470268307</v>
      </c>
      <c r="DQ325" s="688">
        <f t="shared" si="175"/>
        <v>167924.63126303974</v>
      </c>
      <c r="DR325" s="688">
        <f t="shared" si="176"/>
        <v>218026.36009872882</v>
      </c>
    </row>
    <row r="326" spans="1:122" s="657" customFormat="1" ht="14.5">
      <c r="A326" s="675" t="s">
        <v>1720</v>
      </c>
      <c r="B326" s="675" t="s">
        <v>1721</v>
      </c>
      <c r="C326" s="675" t="s">
        <v>116</v>
      </c>
      <c r="D326" s="675" t="s">
        <v>60</v>
      </c>
      <c r="E326" s="676">
        <v>30916</v>
      </c>
      <c r="F326" s="677">
        <v>44466</v>
      </c>
      <c r="G326" s="677">
        <v>45092</v>
      </c>
      <c r="H326" s="678">
        <v>1264768</v>
      </c>
      <c r="I326" s="678">
        <v>87258.86</v>
      </c>
      <c r="J326" s="678">
        <v>115938.92</v>
      </c>
      <c r="K326" s="678">
        <v>34457.360000000001</v>
      </c>
      <c r="L326" s="678">
        <v>237655.14</v>
      </c>
      <c r="M326" s="679">
        <f>IF(COUNTIF($A$4:A326,A326)=1,0,1)</f>
        <v>0</v>
      </c>
      <c r="N326" s="680" t="str">
        <f t="shared" si="165"/>
        <v>Okay</v>
      </c>
      <c r="O326" s="680" t="str">
        <f t="shared" si="166"/>
        <v>TRUE</v>
      </c>
      <c r="P326" s="680" t="b">
        <f t="shared" si="167"/>
        <v>1</v>
      </c>
      <c r="Q326" s="680" t="b">
        <f t="shared" si="76"/>
        <v>1</v>
      </c>
      <c r="R326" s="680" t="b">
        <f t="shared" si="77"/>
        <v>1</v>
      </c>
      <c r="S326" s="681">
        <f t="shared" si="168"/>
        <v>37.123287671232873</v>
      </c>
      <c r="T326" s="682">
        <f t="shared" si="78"/>
        <v>40</v>
      </c>
      <c r="U326" s="682">
        <f t="shared" si="188"/>
        <v>38</v>
      </c>
      <c r="V326" s="682">
        <f t="shared" si="79"/>
        <v>1.5452054794520549</v>
      </c>
      <c r="W326" s="682">
        <f t="shared" si="169"/>
        <v>20</v>
      </c>
      <c r="X326" s="683">
        <f t="shared" si="170"/>
        <v>4753102.8000000007</v>
      </c>
      <c r="Y326" s="684">
        <f t="shared" si="123"/>
        <v>1.91E-3</v>
      </c>
      <c r="Z326" s="684">
        <f>IF($D326=$C$1,VLOOKUP($T326,Male_Annuity_Tables,MATCH($W326+2,'Mortality Tables'!$DS$1:$HT$1,0),FALSE),VLOOKUP($T326,Fe_Annuity_Tables,MATCH($W326+2,'Mortality Tables'!$M$1:$DN$1,0),FALSE))</f>
        <v>8.2941194265961735E-2</v>
      </c>
      <c r="AA326" s="664"/>
      <c r="AB326" s="685">
        <f t="shared" si="191"/>
        <v>1329207.9296000001</v>
      </c>
      <c r="AC326" s="685">
        <f t="shared" si="191"/>
        <v>1396931.07361312</v>
      </c>
      <c r="AD326" s="685">
        <f t="shared" si="191"/>
        <v>1468104.7118137085</v>
      </c>
      <c r="AE326" s="685">
        <f t="shared" si="191"/>
        <v>1542904.6468806171</v>
      </c>
      <c r="AF326" s="685">
        <f t="shared" si="191"/>
        <v>1621515.6386391844</v>
      </c>
      <c r="AG326" s="685">
        <f t="shared" si="191"/>
        <v>1704131.8604278513</v>
      </c>
      <c r="AH326" s="685">
        <f t="shared" si="191"/>
        <v>1790957.3787166502</v>
      </c>
      <c r="AI326" s="685">
        <f t="shared" si="191"/>
        <v>1882206.6571622635</v>
      </c>
      <c r="AJ326" s="685">
        <f t="shared" si="191"/>
        <v>1978105.086344681</v>
      </c>
      <c r="AK326" s="685">
        <f t="shared" si="191"/>
        <v>2078889.5404939426</v>
      </c>
      <c r="AL326" s="685">
        <f t="shared" si="191"/>
        <v>2184808.962582109</v>
      </c>
      <c r="AM326" s="685">
        <f t="shared" si="191"/>
        <v>2296124.9792256677</v>
      </c>
      <c r="AN326" s="685">
        <f t="shared" si="191"/>
        <v>2413112.546917215</v>
      </c>
      <c r="AO326" s="685">
        <f t="shared" si="191"/>
        <v>2536060.6311826478</v>
      </c>
      <c r="AP326" s="685">
        <f t="shared" si="191"/>
        <v>2665272.9203414037</v>
      </c>
      <c r="AQ326" s="685">
        <f t="shared" si="191"/>
        <v>2801068.575632798</v>
      </c>
      <c r="AR326" s="685">
        <f t="shared" si="190"/>
        <v>2943783.0195612893</v>
      </c>
      <c r="AS326" s="685">
        <f t="shared" si="190"/>
        <v>3093768.7644079369</v>
      </c>
      <c r="AT326" s="685">
        <f t="shared" si="190"/>
        <v>3251396.2829545215</v>
      </c>
      <c r="AU326" s="685">
        <f t="shared" si="190"/>
        <v>3417054.9235710548</v>
      </c>
      <c r="AV326" s="685" t="str">
        <f t="shared" si="190"/>
        <v/>
      </c>
      <c r="AW326" s="685" t="str">
        <f t="shared" si="190"/>
        <v/>
      </c>
      <c r="AX326" s="685" t="str">
        <f t="shared" si="190"/>
        <v/>
      </c>
      <c r="AY326" s="685" t="str">
        <f t="shared" si="190"/>
        <v/>
      </c>
      <c r="AZ326" s="685" t="str">
        <f t="shared" si="190"/>
        <v/>
      </c>
      <c r="BA326" s="685" t="str">
        <f t="shared" si="190"/>
        <v/>
      </c>
      <c r="BB326" s="685" t="str">
        <f t="shared" si="190"/>
        <v/>
      </c>
      <c r="BC326" s="685" t="str">
        <f t="shared" si="190"/>
        <v/>
      </c>
      <c r="BD326" s="685" t="str">
        <f t="shared" si="190"/>
        <v/>
      </c>
      <c r="BE326" s="685" t="str">
        <f t="shared" si="190"/>
        <v/>
      </c>
      <c r="BF326" s="685" t="str">
        <f t="shared" si="190"/>
        <v/>
      </c>
      <c r="BG326" s="685" t="str">
        <f t="shared" si="192"/>
        <v/>
      </c>
      <c r="BH326" s="685" t="str">
        <f t="shared" si="192"/>
        <v/>
      </c>
      <c r="BI326" s="685" t="str">
        <f t="shared" si="184"/>
        <v/>
      </c>
      <c r="BJ326" s="685" t="str">
        <f t="shared" si="184"/>
        <v/>
      </c>
      <c r="BK326" s="685" t="str">
        <f t="shared" si="184"/>
        <v/>
      </c>
      <c r="BL326" s="685" t="str">
        <f t="shared" si="184"/>
        <v/>
      </c>
      <c r="BM326" s="685" t="str">
        <f t="shared" si="184"/>
        <v/>
      </c>
      <c r="BN326" s="685" t="str">
        <f t="shared" si="184"/>
        <v/>
      </c>
      <c r="BO326" s="685" t="str">
        <f t="shared" si="189"/>
        <v/>
      </c>
      <c r="BP326" s="685" t="str">
        <f t="shared" si="189"/>
        <v/>
      </c>
      <c r="BQ326" s="685" t="str">
        <f t="shared" si="189"/>
        <v/>
      </c>
      <c r="BR326" s="529"/>
      <c r="BS326" s="685">
        <f>IFERROR(($L326+AB326*Contr_Rate)*(1+Inv_Return)*IF($D326=$C$1,VLOOKUP($T326,Male_Annuity_Tables,MATCH($BS$3+3,'Mortality Tables'!$N$1:$DN$1,0),FALSE),VLOOKUP($T326,Fe_Annuity_Tables,MATCH(BS$3+3,'Mortality Tables'!$N$1:$DN$1,0),FALSE)),"")</f>
        <v>554847.43693731364</v>
      </c>
      <c r="BT326" s="685">
        <f>IFERROR(($BS326+AC326*Contr_Rate)*(1+Inv_Return)*IF($D326=$C$1,VLOOKUP($T326,Male_Annuity_Tables,MATCH($BS$3+3,'Mortality Tables'!$N$1:$DN$1,0),FALSE),VLOOKUP($T326,Fe_Annuity_Tables,MATCH(BT$3+3,'Mortality Tables'!$N$1:$DN$1,0),FALSE)),"")</f>
        <v>720268.07951707288</v>
      </c>
      <c r="BU326" s="685">
        <f>IFERROR((BT326+AD326*Contr_Rate)*(1+Inv_Return)*IF($D326=$C$1,VLOOKUP($T326,Male_Annuity_Tables,MATCH($BS$3+3,'Mortality Tables'!$N$1:$DN$1,0),FALSE),VLOOKUP($T326,Fe_Annuity_Tables,MATCH(BU$3+3,'Mortality Tables'!$N$1:$DN$1,0),FALSE)),"")</f>
        <v>728060.55056797143</v>
      </c>
      <c r="BV326" s="685">
        <f>IFERROR((BU326+AE326*Contr_Rate)*(1+Inv_Return)*IF($D326=$C$1,VLOOKUP($T326,Male_Annuity_Tables,MATCH($BS$3+3,'Mortality Tables'!$N$1:$DN$1,0),FALSE),VLOOKUP($T326,Fe_Annuity_Tables,MATCH(BV$3+3,'Mortality Tables'!$N$1:$DN$1,0),FALSE)),"")</f>
        <v>633516.4560162212</v>
      </c>
      <c r="BW326" s="685">
        <f>IFERROR((BV326+AF326*Contr_Rate)*(1+Inv_Return)*IF($D326=$C$1,VLOOKUP($T326,Male_Annuity_Tables,MATCH($BS$3+3,'Mortality Tables'!$N$1:$DN$1,0),FALSE),VLOOKUP($T326,Fe_Annuity_Tables,MATCH(BW$3+3,'Mortality Tables'!$N$1:$DN$1,0),FALSE)),"")</f>
        <v>505162.8318701149</v>
      </c>
      <c r="BX326" s="685">
        <f>IFERROR((BW326+AG326*Contr_Rate)*(1+Inv_Return)*IF($D326=$C$1,VLOOKUP($T326,Male_Annuity_Tables,MATCH($BS$3+3,'Mortality Tables'!$N$1:$DN$1,0),FALSE),VLOOKUP($T326,Fe_Annuity_Tables,MATCH(BX$3+3,'Mortality Tables'!$N$1:$DN$1,0),FALSE)),"")</f>
        <v>388663.86707446439</v>
      </c>
      <c r="BY326" s="685">
        <f>IFERROR((BX326+AH326*Contr_Rate)*(1+Inv_Return)*IF($D326=$C$1,VLOOKUP($T326,Male_Annuity_Tables,MATCH($BS$3+3,'Mortality Tables'!$N$1:$DN$1,0),FALSE),VLOOKUP($T326,Fe_Annuity_Tables,MATCH(BY$3+3,'Mortality Tables'!$N$1:$DN$1,0),FALSE)),"")</f>
        <v>300121.92839254823</v>
      </c>
      <c r="BZ326" s="685">
        <f>IFERROR((BY326+AI326*Contr_Rate)*(1+Inv_Return)*IF($D326=$C$1,VLOOKUP($T326,Male_Annuity_Tables,MATCH($BS$3+3,'Mortality Tables'!$N$1:$DN$1,0),FALSE),VLOOKUP($T326,Fe_Annuity_Tables,MATCH(BZ$3+3,'Mortality Tables'!$N$1:$DN$1,0),FALSE)),"")</f>
        <v>237532.29548169699</v>
      </c>
      <c r="CA326" s="685">
        <f>IFERROR((BZ326+AJ326*Contr_Rate)*(1+Inv_Return)*IF($D326=$C$1,VLOOKUP($T326,Male_Annuity_Tables,MATCH($BS$3+3,'Mortality Tables'!$N$1:$DN$1,0),FALSE),VLOOKUP($T326,Fe_Annuity_Tables,MATCH(CA$3+3,'Mortality Tables'!$N$1:$DN$1,0),FALSE)),"")</f>
        <v>193377.83792518263</v>
      </c>
      <c r="CB326" s="685">
        <f>IFERROR((CA326+AK326*Contr_Rate)*(1+Inv_Return)*IF($D326=$C$1,VLOOKUP($T326,Male_Annuity_Tables,MATCH($BS$3+3,'Mortality Tables'!$N$1:$DN$1,0),FALSE),VLOOKUP($T326,Fe_Annuity_Tables,MATCH(CB$3+3,'Mortality Tables'!$N$1:$DN$1,0),FALSE)),"")</f>
        <v>161055.42073358814</v>
      </c>
      <c r="CC326" s="685">
        <f>IFERROR((CB326+AL326*Contr_Rate)*(1+Inv_Return)*IF($D326=$C$1,VLOOKUP($T326,Male_Annuity_Tables,MATCH($BS$3+3,'Mortality Tables'!$N$1:$DN$1,0),FALSE),VLOOKUP($T326,Fe_Annuity_Tables,MATCH(CC$3+3,'Mortality Tables'!$N$1:$DN$1,0),FALSE)),"")</f>
        <v>144308.26244120279</v>
      </c>
      <c r="CD326" s="685">
        <f>IFERROR((CC326+AM326*Contr_Rate)*(1+Inv_Return)*IF($D326=$C$1,VLOOKUP($T326,Male_Annuity_Tables,MATCH($BS$3+3,'Mortality Tables'!$N$1:$DN$1,0),FALSE),VLOOKUP($T326,Fe_Annuity_Tables,MATCH(CD$3+3,'Mortality Tables'!$N$1:$DN$1,0),FALSE)),"")</f>
        <v>131988.78951340364</v>
      </c>
      <c r="CE326" s="685">
        <f>IFERROR((CD326+AN326*Contr_Rate)*(1+Inv_Return)*IF($D326=$C$1,VLOOKUP($T326,Male_Annuity_Tables,MATCH($BS$3+3,'Mortality Tables'!$N$1:$DN$1,0),FALSE),VLOOKUP($T326,Fe_Annuity_Tables,MATCH(CE$3+3,'Mortality Tables'!$N$1:$DN$1,0),FALSE)),"")</f>
        <v>121504.12247022598</v>
      </c>
      <c r="CF326" s="685">
        <f>IFERROR((CE326+AO326*Contr_Rate)*(1+Inv_Return)*IF($D326=$C$1,VLOOKUP($T326,Male_Annuity_Tables,MATCH($BS$3+3,'Mortality Tables'!$N$1:$DN$1,0),FALSE),VLOOKUP($T326,Fe_Annuity_Tables,MATCH(CF$3+3,'Mortality Tables'!$N$1:$DN$1,0),FALSE)),"")</f>
        <v>112194.50612355483</v>
      </c>
      <c r="CG326" s="685">
        <f>IFERROR((CF326+AP326*Contr_Rate)*(1+Inv_Return)*IF($D326=$C$1,VLOOKUP($T326,Male_Annuity_Tables,MATCH($BS$3+3,'Mortality Tables'!$N$1:$DN$1,0),FALSE),VLOOKUP($T326,Fe_Annuity_Tables,MATCH(CG$3+3,'Mortality Tables'!$N$1:$DN$1,0),FALSE)),"")</f>
        <v>103813.68527163287</v>
      </c>
      <c r="CH326" s="685">
        <f>IFERROR((CG326+AQ326*Contr_Rate)*(1+Inv_Return)*IF($D326=$C$1,VLOOKUP($T326,Male_Annuity_Tables,MATCH($BS$3+3,'Mortality Tables'!$N$1:$DN$1,0),FALSE),VLOOKUP($T326,Fe_Annuity_Tables,MATCH(CH$3+3,'Mortality Tables'!$N$1:$DN$1,0),FALSE)),"")</f>
        <v>101558.27550794504</v>
      </c>
      <c r="CI326" s="685">
        <f>IFERROR((CH326+AR326*Contr_Rate)*(1+Inv_Return)*IF($D326=$C$1,VLOOKUP($T326,Male_Annuity_Tables,MATCH($BS$3+3,'Mortality Tables'!$N$1:$DN$1,0),FALSE),VLOOKUP($T326,Fe_Annuity_Tables,MATCH(CI$3+3,'Mortality Tables'!$N$1:$DN$1,0),FALSE)),"")</f>
        <v>100021.29698444519</v>
      </c>
      <c r="CJ326" s="685">
        <f>IFERROR((CI326+AS326*Contr_Rate)*(1+Inv_Return)*IF($D326=$C$1,VLOOKUP($T326,Male_Annuity_Tables,MATCH($BS$3+3,'Mortality Tables'!$N$1:$DN$1,0),FALSE),VLOOKUP($T326,Fe_Annuity_Tables,MATCH(CJ$3+3,'Mortality Tables'!$N$1:$DN$1,0),FALSE)),"")</f>
        <v>98566.016969518154</v>
      </c>
      <c r="CK326" s="685">
        <f>IFERROR((CJ326+AT326*Contr_Rate)*(1+Inv_Return)*IF($D326=$C$1,VLOOKUP($T326,Male_Annuity_Tables,MATCH($BS$3+3,'Mortality Tables'!$N$1:$DN$1,0),FALSE),VLOOKUP($T326,Fe_Annuity_Tables,MATCH(CK$3+3,'Mortality Tables'!$N$1:$DN$1,0),FALSE)),"")</f>
        <v>97114.501111992358</v>
      </c>
      <c r="CL326" s="685">
        <f>IFERROR((CK326+AU326*Contr_Rate)*(1+Inv_Return)*IF($D326=$C$1,VLOOKUP($T326,Male_Annuity_Tables,MATCH($BS$3+3,'Mortality Tables'!$N$1:$DN$1,0),FALSE),VLOOKUP($T326,Fe_Annuity_Tables,MATCH(CL$3+3,'Mortality Tables'!$N$1:$DN$1,0),FALSE)),"")</f>
        <v>95652.288554623694</v>
      </c>
      <c r="CM326" s="685" t="str">
        <f>IFERROR((CL326+AV326*Contr_Rate)*(1+Inv_Return)*IF($D326=$C$1,VLOOKUP($T326,Male_Annuity_Tables,MATCH($BS$3+3,'Mortality Tables'!$N$1:$DN$1,0),FALSE),VLOOKUP($T326,Fe_Annuity_Tables,MATCH(CM$3+3,'Mortality Tables'!$N$1:$DN$1,0),FALSE)),"")</f>
        <v/>
      </c>
      <c r="CN326" s="685" t="str">
        <f>IFERROR((CM326+AW326*Contr_Rate)*(1+Inv_Return)*IF($D326=$C$1,VLOOKUP($T326,Male_Annuity_Tables,MATCH($BS$3+3,'Mortality Tables'!$N$1:$DN$1,0),FALSE),VLOOKUP($T326,Fe_Annuity_Tables,MATCH(CN$3+3,'Mortality Tables'!$N$1:$DN$1,0),FALSE)),"")</f>
        <v/>
      </c>
      <c r="CO326" s="685" t="str">
        <f>IFERROR((CN326+AX326*Contr_Rate)*(1+Inv_Return)*IF($D326=$C$1,VLOOKUP($T326,Male_Annuity_Tables,MATCH($BS$3+3,'Mortality Tables'!$N$1:$DN$1,0),FALSE),VLOOKUP($T326,Fe_Annuity_Tables,MATCH(CO$3+3,'Mortality Tables'!$N$1:$DN$1,0),FALSE)),"")</f>
        <v/>
      </c>
      <c r="CP326" s="685" t="str">
        <f>IFERROR((CO326+AY326*Contr_Rate)*(1+Inv_Return)*IF($D326=$C$1,VLOOKUP($T326,Male_Annuity_Tables,MATCH($BS$3+3,'Mortality Tables'!$N$1:$DN$1,0),FALSE),VLOOKUP($T326,Fe_Annuity_Tables,MATCH(CP$3+3,'Mortality Tables'!$N$1:$DN$1,0),FALSE)),"")</f>
        <v/>
      </c>
      <c r="CQ326" s="685" t="str">
        <f>IFERROR((CP326+AZ326*Contr_Rate)*(1+Inv_Return)*IF($D326=$C$1,VLOOKUP($T326,Male_Annuity_Tables,MATCH($BS$3+3,'Mortality Tables'!$N$1:$DN$1,0),FALSE),VLOOKUP($T326,Fe_Annuity_Tables,MATCH(CQ$3+3,'Mortality Tables'!$N$1:$DN$1,0),FALSE)),"")</f>
        <v/>
      </c>
      <c r="CR326" s="685" t="str">
        <f>IFERROR((CQ326+BA326*Contr_Rate)*(1+Inv_Return)*IF($D326=$C$1,VLOOKUP($T326,Male_Annuity_Tables,MATCH($BS$3+3,'Mortality Tables'!$N$1:$DN$1,0),FALSE),VLOOKUP($T326,Fe_Annuity_Tables,MATCH(CR$3+3,'Mortality Tables'!$N$1:$DN$1,0),FALSE)),"")</f>
        <v/>
      </c>
      <c r="CS326" s="685" t="str">
        <f>IFERROR((CR326+BB326*Contr_Rate)*(1+Inv_Return)*IF($D326=$C$1,VLOOKUP($T326,Male_Annuity_Tables,MATCH($BS$3+3,'Mortality Tables'!$N$1:$DN$1,0),FALSE),VLOOKUP($T326,Fe_Annuity_Tables,MATCH(CS$3+3,'Mortality Tables'!$N$1:$DN$1,0),FALSE)),"")</f>
        <v/>
      </c>
      <c r="CT326" s="685" t="str">
        <f>IFERROR((CS326+BC326*Contr_Rate)*(1+Inv_Return)*IF($D326=$C$1,VLOOKUP($T326,Male_Annuity_Tables,MATCH($BS$3+3,'Mortality Tables'!$N$1:$DN$1,0),FALSE),VLOOKUP($T326,Fe_Annuity_Tables,MATCH(CT$3+3,'Mortality Tables'!$N$1:$DN$1,0),FALSE)),"")</f>
        <v/>
      </c>
      <c r="CU326" s="685" t="str">
        <f>IFERROR((CT326+BD326*Contr_Rate)*(1+Inv_Return)*IF($D326=$C$1,VLOOKUP($T326,Male_Annuity_Tables,MATCH($BS$3+3,'Mortality Tables'!$N$1:$DN$1,0),FALSE),VLOOKUP($T326,Fe_Annuity_Tables,MATCH(CU$3+3,'Mortality Tables'!$N$1:$DN$1,0),FALSE)),"")</f>
        <v/>
      </c>
      <c r="CV326" s="685" t="str">
        <f>IFERROR((CU326+BE326*Contr_Rate)*(1+Inv_Return)*IF($D326=$C$1,VLOOKUP($T326,Male_Annuity_Tables,MATCH($BS$3+3,'Mortality Tables'!$N$1:$DN$1,0),FALSE),VLOOKUP($T326,Fe_Annuity_Tables,MATCH(CV$3+3,'Mortality Tables'!$N$1:$DN$1,0),FALSE)),"")</f>
        <v/>
      </c>
      <c r="CW326" s="685" t="str">
        <f>IFERROR((CV326+BF326*Contr_Rate)*(1+Inv_Return)*IF($D326=$C$1,VLOOKUP($T326,Male_Annuity_Tables,MATCH($BS$3+3,'Mortality Tables'!$N$1:$DN$1,0),FALSE),VLOOKUP($T326,Fe_Annuity_Tables,MATCH(CW$3+3,'Mortality Tables'!$N$1:$DN$1,0),FALSE)),"")</f>
        <v/>
      </c>
      <c r="CX326" s="685" t="str">
        <f>IFERROR((CW326+BG326*Contr_Rate)*(1+Inv_Return)*IF($D326=$C$1,VLOOKUP($T326,Male_Annuity_Tables,MATCH($BS$3+3,'Mortality Tables'!$N$1:$DN$1,0),FALSE),VLOOKUP($T326,Fe_Annuity_Tables,MATCH(CX$3+3,'Mortality Tables'!$N$1:$DN$1,0),FALSE)),"")</f>
        <v/>
      </c>
      <c r="CY326" s="685" t="str">
        <f>IFERROR((CX326+BH326*Contr_Rate)*(1+Inv_Return)*IF($D326=$C$1,VLOOKUP($T326,Male_Annuity_Tables,MATCH($BS$3+3,'Mortality Tables'!$N$1:$DN$1,0),FALSE),VLOOKUP($T326,Fe_Annuity_Tables,MATCH(CY$3+3,'Mortality Tables'!$N$1:$DN$1,0),FALSE)),"")</f>
        <v/>
      </c>
      <c r="CZ326" s="685" t="str">
        <f>IFERROR((CY326+BI326*Contr_Rate)*(1+Inv_Return)*IF($D326=$C$1,VLOOKUP($T326,Male_Annuity_Tables,MATCH($BS$3+3,'Mortality Tables'!$N$1:$DN$1,0),FALSE),VLOOKUP($T326,Fe_Annuity_Tables,MATCH(CZ$3+3,'Mortality Tables'!$N$1:$DN$1,0),FALSE)),"")</f>
        <v/>
      </c>
      <c r="DA326" s="685" t="str">
        <f>IFERROR((CZ326+BJ326*Contr_Rate)*(1+Inv_Return)*IF($D326=$C$1,VLOOKUP($T326,Male_Annuity_Tables,MATCH($BS$3+3,'Mortality Tables'!$N$1:$DN$1,0),FALSE),VLOOKUP($T326,Fe_Annuity_Tables,MATCH(DA$3+3,'Mortality Tables'!$N$1:$DN$1,0),FALSE)),"")</f>
        <v/>
      </c>
      <c r="DB326" s="685" t="str">
        <f>IFERROR((DA326+BK326*Contr_Rate)*(1+Inv_Return)*IF($D326=$C$1,VLOOKUP($T326,Male_Annuity_Tables,MATCH($BS$3+3,'Mortality Tables'!$N$1:$DN$1,0),FALSE),VLOOKUP($T326,Fe_Annuity_Tables,MATCH(DB$3+3,'Mortality Tables'!$N$1:$DN$1,0),FALSE)),"")</f>
        <v/>
      </c>
      <c r="DC326" s="685" t="str">
        <f>IFERROR((DB326+BL326*Contr_Rate)*(1+Inv_Return)*IF($D326=$C$1,VLOOKUP($T326,Male_Annuity_Tables,MATCH($BS$3+3,'Mortality Tables'!$N$1:$DN$1,0),FALSE),VLOOKUP($T326,Fe_Annuity_Tables,MATCH(DC$3+3,'Mortality Tables'!$N$1:$DN$1,0),FALSE)),"")</f>
        <v/>
      </c>
      <c r="DD326" s="685" t="str">
        <f>IFERROR((DC326+BM326*Contr_Rate)*(1+Inv_Return)*IF($D326=$C$1,VLOOKUP($T326,Male_Annuity_Tables,MATCH($BS$3+3,'Mortality Tables'!$N$1:$DN$1,0),FALSE),VLOOKUP($T326,Fe_Annuity_Tables,MATCH(DD$3+3,'Mortality Tables'!$N$1:$DN$1,0),FALSE)),"")</f>
        <v/>
      </c>
      <c r="DE326" s="685" t="str">
        <f>IFERROR((DD326+BN326*Contr_Rate)*(1+Inv_Return)*IF($D326=$C$1,VLOOKUP($T326,Male_Annuity_Tables,MATCH($BS$3+3,'Mortality Tables'!$N$1:$DN$1,0),FALSE),VLOOKUP($T326,Fe_Annuity_Tables,MATCH(DE$3+3,'Mortality Tables'!$N$1:$DN$1,0),FALSE)),"")</f>
        <v/>
      </c>
      <c r="DF326" s="685" t="str">
        <f>IFERROR((DE326+BO326*Contr_Rate)*(1+Inv_Return)*IF($D326=$C$1,VLOOKUP($T326,Male_Annuity_Tables,MATCH($BS$3+3,'Mortality Tables'!$N$1:$DN$1,0),FALSE),VLOOKUP($T326,Fe_Annuity_Tables,MATCH(DF$3+3,'Mortality Tables'!$N$1:$DN$1,0),FALSE)),"")</f>
        <v/>
      </c>
      <c r="DG326" s="685" t="str">
        <f>IFERROR((DF326+BP326*Contr_Rate)*(1+Inv_Return)*IF($D326=$C$1,VLOOKUP($T326,Male_Annuity_Tables,MATCH($BS$3+3,'Mortality Tables'!$N$1:$DN$1,0),FALSE),VLOOKUP($T326,Fe_Annuity_Tables,MATCH(DG$3+3,'Mortality Tables'!$N$1:$DN$1,0),FALSE)),"")</f>
        <v/>
      </c>
      <c r="DH326" s="685" t="str">
        <f>IFERROR((DG326+BQ326*Contr_Rate)*(1+Inv_Return)*IF($D326=$C$1,VLOOKUP($T326,Male_Annuity_Tables,MATCH($BS$3+3,'Mortality Tables'!$N$1:$DN$1,0),FALSE),VLOOKUP($T326,Fe_Annuity_Tables,MATCH(DH$3+3,'Mortality Tables'!$N$1:$DN$1,0),FALSE)),"")</f>
        <v/>
      </c>
      <c r="DJ326" s="686">
        <f t="shared" si="171"/>
        <v>728060.55056797143</v>
      </c>
      <c r="DK326" s="680">
        <f t="shared" si="187"/>
        <v>8.8017766057058875</v>
      </c>
      <c r="DL326" s="686">
        <f t="shared" si="172"/>
        <v>55420.694108995755</v>
      </c>
      <c r="DM326" s="686">
        <f t="shared" si="132"/>
        <v>3417054.9235710548</v>
      </c>
      <c r="DN326" s="687">
        <f t="shared" si="173"/>
        <v>1.6218847911018464E-2</v>
      </c>
      <c r="DP326" s="688">
        <f t="shared" si="174"/>
        <v>84127.910354464766</v>
      </c>
      <c r="DQ326" s="688">
        <f t="shared" si="175"/>
        <v>109209.56715465689</v>
      </c>
      <c r="DR326" s="688">
        <f t="shared" si="176"/>
        <v>110391.08888904282</v>
      </c>
    </row>
    <row r="327" spans="1:122" s="657" customFormat="1" ht="14.5">
      <c r="A327" s="675" t="s">
        <v>1722</v>
      </c>
      <c r="B327" s="675" t="s">
        <v>1723</v>
      </c>
      <c r="C327" s="675" t="s">
        <v>541</v>
      </c>
      <c r="D327" s="675" t="s">
        <v>60</v>
      </c>
      <c r="E327" s="676">
        <v>26663</v>
      </c>
      <c r="F327" s="677">
        <v>39479</v>
      </c>
      <c r="G327" s="677">
        <v>42916</v>
      </c>
      <c r="H327" s="678">
        <v>2349425</v>
      </c>
      <c r="I327" s="678">
        <v>231008.18</v>
      </c>
      <c r="J327" s="678">
        <v>192851.9</v>
      </c>
      <c r="K327" s="678">
        <v>12570.51</v>
      </c>
      <c r="L327" s="678">
        <v>436430.58999999997</v>
      </c>
      <c r="M327" s="679">
        <f>IF(COUNTIF($A$4:A327,A327)=1,0,1)</f>
        <v>0</v>
      </c>
      <c r="N327" s="680" t="str">
        <f t="shared" si="165"/>
        <v>Okay</v>
      </c>
      <c r="O327" s="680" t="str">
        <f t="shared" si="166"/>
        <v>TRUE</v>
      </c>
      <c r="P327" s="680" t="b">
        <f t="shared" si="167"/>
        <v>1</v>
      </c>
      <c r="Q327" s="680" t="b">
        <f t="shared" si="76"/>
        <v>1</v>
      </c>
      <c r="R327" s="680" t="b">
        <f t="shared" si="77"/>
        <v>1</v>
      </c>
      <c r="S327" s="681">
        <f t="shared" si="168"/>
        <v>35.112328767123287</v>
      </c>
      <c r="T327" s="682">
        <f t="shared" si="78"/>
        <v>52</v>
      </c>
      <c r="U327" s="682">
        <f t="shared" si="188"/>
        <v>44</v>
      </c>
      <c r="V327" s="682">
        <f t="shared" si="79"/>
        <v>7.506849315068493</v>
      </c>
      <c r="W327" s="682">
        <f t="shared" si="169"/>
        <v>8</v>
      </c>
      <c r="X327" s="683">
        <f t="shared" si="170"/>
        <v>3491444.7199999997</v>
      </c>
      <c r="Y327" s="684">
        <f t="shared" si="123"/>
        <v>4.3699999999999998E-3</v>
      </c>
      <c r="Z327" s="684">
        <f>IF($D327=$C$1,VLOOKUP($T327,Male_Annuity_Tables,MATCH($W327+2,'Mortality Tables'!$DS$1:$HT$1,0),FALSE),VLOOKUP($T327,Fe_Annuity_Tables,MATCH($W327+2,'Mortality Tables'!$M$1:$DN$1,0),FALSE))</f>
        <v>0.53801830641186421</v>
      </c>
      <c r="AA327" s="664"/>
      <c r="AB327" s="685">
        <f t="shared" si="191"/>
        <v>2469128.2037500003</v>
      </c>
      <c r="AC327" s="685">
        <f t="shared" si="191"/>
        <v>2594930.2857310628</v>
      </c>
      <c r="AD327" s="685">
        <f t="shared" si="191"/>
        <v>2727141.9837890603</v>
      </c>
      <c r="AE327" s="685">
        <f t="shared" si="191"/>
        <v>2866089.8678631131</v>
      </c>
      <c r="AF327" s="685">
        <f t="shared" si="191"/>
        <v>3012117.1466307384</v>
      </c>
      <c r="AG327" s="685">
        <f t="shared" si="191"/>
        <v>3165584.5152515755</v>
      </c>
      <c r="AH327" s="685">
        <f t="shared" si="191"/>
        <v>3326871.0463036429</v>
      </c>
      <c r="AI327" s="685">
        <f t="shared" si="191"/>
        <v>3496375.1261128136</v>
      </c>
      <c r="AJ327" s="685" t="str">
        <f t="shared" si="191"/>
        <v/>
      </c>
      <c r="AK327" s="685" t="str">
        <f t="shared" si="191"/>
        <v/>
      </c>
      <c r="AL327" s="685" t="str">
        <f t="shared" si="191"/>
        <v/>
      </c>
      <c r="AM327" s="685" t="str">
        <f t="shared" si="191"/>
        <v/>
      </c>
      <c r="AN327" s="685" t="str">
        <f t="shared" si="191"/>
        <v/>
      </c>
      <c r="AO327" s="685" t="str">
        <f t="shared" si="191"/>
        <v/>
      </c>
      <c r="AP327" s="685" t="str">
        <f t="shared" si="191"/>
        <v/>
      </c>
      <c r="AQ327" s="685" t="str">
        <f t="shared" si="191"/>
        <v/>
      </c>
      <c r="AR327" s="685" t="str">
        <f t="shared" si="190"/>
        <v/>
      </c>
      <c r="AS327" s="685" t="str">
        <f t="shared" si="190"/>
        <v/>
      </c>
      <c r="AT327" s="685" t="str">
        <f t="shared" si="190"/>
        <v/>
      </c>
      <c r="AU327" s="685" t="str">
        <f t="shared" si="190"/>
        <v/>
      </c>
      <c r="AV327" s="685" t="str">
        <f t="shared" si="190"/>
        <v/>
      </c>
      <c r="AW327" s="685" t="str">
        <f t="shared" si="190"/>
        <v/>
      </c>
      <c r="AX327" s="685" t="str">
        <f t="shared" si="190"/>
        <v/>
      </c>
      <c r="AY327" s="685" t="str">
        <f t="shared" si="190"/>
        <v/>
      </c>
      <c r="AZ327" s="685" t="str">
        <f t="shared" si="190"/>
        <v/>
      </c>
      <c r="BA327" s="685" t="str">
        <f t="shared" si="190"/>
        <v/>
      </c>
      <c r="BB327" s="685" t="str">
        <f t="shared" si="190"/>
        <v/>
      </c>
      <c r="BC327" s="685" t="str">
        <f t="shared" si="190"/>
        <v/>
      </c>
      <c r="BD327" s="685" t="str">
        <f t="shared" si="190"/>
        <v/>
      </c>
      <c r="BE327" s="685" t="str">
        <f t="shared" si="190"/>
        <v/>
      </c>
      <c r="BF327" s="685" t="str">
        <f t="shared" si="190"/>
        <v/>
      </c>
      <c r="BG327" s="685" t="str">
        <f t="shared" si="192"/>
        <v/>
      </c>
      <c r="BH327" s="685" t="str">
        <f t="shared" si="192"/>
        <v/>
      </c>
      <c r="BI327" s="685" t="str">
        <f t="shared" si="184"/>
        <v/>
      </c>
      <c r="BJ327" s="685" t="str">
        <f t="shared" si="184"/>
        <v/>
      </c>
      <c r="BK327" s="685" t="str">
        <f t="shared" si="184"/>
        <v/>
      </c>
      <c r="BL327" s="685" t="str">
        <f t="shared" si="184"/>
        <v/>
      </c>
      <c r="BM327" s="685" t="str">
        <f t="shared" si="184"/>
        <v/>
      </c>
      <c r="BN327" s="685" t="str">
        <f t="shared" si="184"/>
        <v/>
      </c>
      <c r="BO327" s="685" t="str">
        <f t="shared" si="189"/>
        <v/>
      </c>
      <c r="BP327" s="685" t="str">
        <f t="shared" si="189"/>
        <v/>
      </c>
      <c r="BQ327" s="685" t="str">
        <f t="shared" si="189"/>
        <v/>
      </c>
      <c r="BR327" s="529"/>
      <c r="BS327" s="685">
        <f>IFERROR(($L327+AB327*Contr_Rate)*(1+Inv_Return)*IF($D327=$C$1,VLOOKUP($T327,Male_Annuity_Tables,MATCH($BS$3+3,'Mortality Tables'!$N$1:$DN$1,0),FALSE),VLOOKUP($T327,Fe_Annuity_Tables,MATCH(BS$3+3,'Mortality Tables'!$N$1:$DN$1,0),FALSE)),"")</f>
        <v>1083982.1911136569</v>
      </c>
      <c r="BT327" s="685">
        <f>IFERROR(($BS327+AC327*Contr_Rate)*(1+Inv_Return)*IF($D327=$C$1,VLOOKUP($T327,Male_Annuity_Tables,MATCH($BS$3+3,'Mortality Tables'!$N$1:$DN$1,0),FALSE),VLOOKUP($T327,Fe_Annuity_Tables,MATCH(BT$3+3,'Mortality Tables'!$N$1:$DN$1,0),FALSE)),"")</f>
        <v>1536237.4571755712</v>
      </c>
      <c r="BU327" s="685">
        <f>IFERROR((BT327+AD327*Contr_Rate)*(1+Inv_Return)*IF($D327=$C$1,VLOOKUP($T327,Male_Annuity_Tables,MATCH($BS$3+3,'Mortality Tables'!$N$1:$DN$1,0),FALSE),VLOOKUP($T327,Fe_Annuity_Tables,MATCH(BU$3+3,'Mortality Tables'!$N$1:$DN$1,0),FALSE)),"")</f>
        <v>1738879.982133911</v>
      </c>
      <c r="BV327" s="685">
        <f>IFERROR((BU327+AE327*Contr_Rate)*(1+Inv_Return)*IF($D327=$C$1,VLOOKUP($T327,Male_Annuity_Tables,MATCH($BS$3+3,'Mortality Tables'!$N$1:$DN$1,0),FALSE),VLOOKUP($T327,Fe_Annuity_Tables,MATCH(BV$3+3,'Mortality Tables'!$N$1:$DN$1,0),FALSE)),"")</f>
        <v>1813283.1953942385</v>
      </c>
      <c r="BW327" s="685">
        <f>IFERROR((BV327+AF327*Contr_Rate)*(1+Inv_Return)*IF($D327=$C$1,VLOOKUP($T327,Male_Annuity_Tables,MATCH($BS$3+3,'Mortality Tables'!$N$1:$DN$1,0),FALSE),VLOOKUP($T327,Fe_Annuity_Tables,MATCH(BW$3+3,'Mortality Tables'!$N$1:$DN$1,0),FALSE)),"")</f>
        <v>1790172.5977992532</v>
      </c>
      <c r="BX327" s="685">
        <f>IFERROR((BW327+AG327*Contr_Rate)*(1+Inv_Return)*IF($D327=$C$1,VLOOKUP($T327,Male_Annuity_Tables,MATCH($BS$3+3,'Mortality Tables'!$N$1:$DN$1,0),FALSE),VLOOKUP($T327,Fe_Annuity_Tables,MATCH(BX$3+3,'Mortality Tables'!$N$1:$DN$1,0),FALSE)),"")</f>
        <v>1703817.7746253179</v>
      </c>
      <c r="BY327" s="685">
        <f>IFERROR((BX327+AH327*Contr_Rate)*(1+Inv_Return)*IF($D327=$C$1,VLOOKUP($T327,Male_Annuity_Tables,MATCH($BS$3+3,'Mortality Tables'!$N$1:$DN$1,0),FALSE),VLOOKUP($T327,Fe_Annuity_Tables,MATCH(BY$3+3,'Mortality Tables'!$N$1:$DN$1,0),FALSE)),"")</f>
        <v>1584815.0474776381</v>
      </c>
      <c r="BZ327" s="685">
        <f>IFERROR((BY327+AI327*Contr_Rate)*(1+Inv_Return)*IF($D327=$C$1,VLOOKUP($T327,Male_Annuity_Tables,MATCH($BS$3+3,'Mortality Tables'!$N$1:$DN$1,0),FALSE),VLOOKUP($T327,Fe_Annuity_Tables,MATCH(BZ$3+3,'Mortality Tables'!$N$1:$DN$1,0),FALSE)),"")</f>
        <v>1456165.4873035334</v>
      </c>
      <c r="CA327" s="685" t="str">
        <f>IFERROR((BZ327+AJ327*Contr_Rate)*(1+Inv_Return)*IF($D327=$C$1,VLOOKUP($T327,Male_Annuity_Tables,MATCH($BS$3+3,'Mortality Tables'!$N$1:$DN$1,0),FALSE),VLOOKUP($T327,Fe_Annuity_Tables,MATCH(CA$3+3,'Mortality Tables'!$N$1:$DN$1,0),FALSE)),"")</f>
        <v/>
      </c>
      <c r="CB327" s="685" t="str">
        <f>IFERROR((CA327+AK327*Contr_Rate)*(1+Inv_Return)*IF($D327=$C$1,VLOOKUP($T327,Male_Annuity_Tables,MATCH($BS$3+3,'Mortality Tables'!$N$1:$DN$1,0),FALSE),VLOOKUP($T327,Fe_Annuity_Tables,MATCH(CB$3+3,'Mortality Tables'!$N$1:$DN$1,0),FALSE)),"")</f>
        <v/>
      </c>
      <c r="CC327" s="685" t="str">
        <f>IFERROR((CB327+AL327*Contr_Rate)*(1+Inv_Return)*IF($D327=$C$1,VLOOKUP($T327,Male_Annuity_Tables,MATCH($BS$3+3,'Mortality Tables'!$N$1:$DN$1,0),FALSE),VLOOKUP($T327,Fe_Annuity_Tables,MATCH(CC$3+3,'Mortality Tables'!$N$1:$DN$1,0),FALSE)),"")</f>
        <v/>
      </c>
      <c r="CD327" s="685" t="str">
        <f>IFERROR((CC327+AM327*Contr_Rate)*(1+Inv_Return)*IF($D327=$C$1,VLOOKUP($T327,Male_Annuity_Tables,MATCH($BS$3+3,'Mortality Tables'!$N$1:$DN$1,0),FALSE),VLOOKUP($T327,Fe_Annuity_Tables,MATCH(CD$3+3,'Mortality Tables'!$N$1:$DN$1,0),FALSE)),"")</f>
        <v/>
      </c>
      <c r="CE327" s="685" t="str">
        <f>IFERROR((CD327+AN327*Contr_Rate)*(1+Inv_Return)*IF($D327=$C$1,VLOOKUP($T327,Male_Annuity_Tables,MATCH($BS$3+3,'Mortality Tables'!$N$1:$DN$1,0),FALSE),VLOOKUP($T327,Fe_Annuity_Tables,MATCH(CE$3+3,'Mortality Tables'!$N$1:$DN$1,0),FALSE)),"")</f>
        <v/>
      </c>
      <c r="CF327" s="685" t="str">
        <f>IFERROR((CE327+AO327*Contr_Rate)*(1+Inv_Return)*IF($D327=$C$1,VLOOKUP($T327,Male_Annuity_Tables,MATCH($BS$3+3,'Mortality Tables'!$N$1:$DN$1,0),FALSE),VLOOKUP($T327,Fe_Annuity_Tables,MATCH(CF$3+3,'Mortality Tables'!$N$1:$DN$1,0),FALSE)),"")</f>
        <v/>
      </c>
      <c r="CG327" s="685" t="str">
        <f>IFERROR((CF327+AP327*Contr_Rate)*(1+Inv_Return)*IF($D327=$C$1,VLOOKUP($T327,Male_Annuity_Tables,MATCH($BS$3+3,'Mortality Tables'!$N$1:$DN$1,0),FALSE),VLOOKUP($T327,Fe_Annuity_Tables,MATCH(CG$3+3,'Mortality Tables'!$N$1:$DN$1,0),FALSE)),"")</f>
        <v/>
      </c>
      <c r="CH327" s="685" t="str">
        <f>IFERROR((CG327+AQ327*Contr_Rate)*(1+Inv_Return)*IF($D327=$C$1,VLOOKUP($T327,Male_Annuity_Tables,MATCH($BS$3+3,'Mortality Tables'!$N$1:$DN$1,0),FALSE),VLOOKUP($T327,Fe_Annuity_Tables,MATCH(CH$3+3,'Mortality Tables'!$N$1:$DN$1,0),FALSE)),"")</f>
        <v/>
      </c>
      <c r="CI327" s="685" t="str">
        <f>IFERROR((CH327+AR327*Contr_Rate)*(1+Inv_Return)*IF($D327=$C$1,VLOOKUP($T327,Male_Annuity_Tables,MATCH($BS$3+3,'Mortality Tables'!$N$1:$DN$1,0),FALSE),VLOOKUP($T327,Fe_Annuity_Tables,MATCH(CI$3+3,'Mortality Tables'!$N$1:$DN$1,0),FALSE)),"")</f>
        <v/>
      </c>
      <c r="CJ327" s="685" t="str">
        <f>IFERROR((CI327+AS327*Contr_Rate)*(1+Inv_Return)*IF($D327=$C$1,VLOOKUP($T327,Male_Annuity_Tables,MATCH($BS$3+3,'Mortality Tables'!$N$1:$DN$1,0),FALSE),VLOOKUP($T327,Fe_Annuity_Tables,MATCH(CJ$3+3,'Mortality Tables'!$N$1:$DN$1,0),FALSE)),"")</f>
        <v/>
      </c>
      <c r="CK327" s="685" t="str">
        <f>IFERROR((CJ327+AT327*Contr_Rate)*(1+Inv_Return)*IF($D327=$C$1,VLOOKUP($T327,Male_Annuity_Tables,MATCH($BS$3+3,'Mortality Tables'!$N$1:$DN$1,0),FALSE),VLOOKUP($T327,Fe_Annuity_Tables,MATCH(CK$3+3,'Mortality Tables'!$N$1:$DN$1,0),FALSE)),"")</f>
        <v/>
      </c>
      <c r="CL327" s="685" t="str">
        <f>IFERROR((CK327+AU327*Contr_Rate)*(1+Inv_Return)*IF($D327=$C$1,VLOOKUP($T327,Male_Annuity_Tables,MATCH($BS$3+3,'Mortality Tables'!$N$1:$DN$1,0),FALSE),VLOOKUP($T327,Fe_Annuity_Tables,MATCH(CL$3+3,'Mortality Tables'!$N$1:$DN$1,0),FALSE)),"")</f>
        <v/>
      </c>
      <c r="CM327" s="685" t="str">
        <f>IFERROR((CL327+AV327*Contr_Rate)*(1+Inv_Return)*IF($D327=$C$1,VLOOKUP($T327,Male_Annuity_Tables,MATCH($BS$3+3,'Mortality Tables'!$N$1:$DN$1,0),FALSE),VLOOKUP($T327,Fe_Annuity_Tables,MATCH(CM$3+3,'Mortality Tables'!$N$1:$DN$1,0),FALSE)),"")</f>
        <v/>
      </c>
      <c r="CN327" s="685" t="str">
        <f>IFERROR((CM327+AW327*Contr_Rate)*(1+Inv_Return)*IF($D327=$C$1,VLOOKUP($T327,Male_Annuity_Tables,MATCH($BS$3+3,'Mortality Tables'!$N$1:$DN$1,0),FALSE),VLOOKUP($T327,Fe_Annuity_Tables,MATCH(CN$3+3,'Mortality Tables'!$N$1:$DN$1,0),FALSE)),"")</f>
        <v/>
      </c>
      <c r="CO327" s="685" t="str">
        <f>IFERROR((CN327+AX327*Contr_Rate)*(1+Inv_Return)*IF($D327=$C$1,VLOOKUP($T327,Male_Annuity_Tables,MATCH($BS$3+3,'Mortality Tables'!$N$1:$DN$1,0),FALSE),VLOOKUP($T327,Fe_Annuity_Tables,MATCH(CO$3+3,'Mortality Tables'!$N$1:$DN$1,0),FALSE)),"")</f>
        <v/>
      </c>
      <c r="CP327" s="685" t="str">
        <f>IFERROR((CO327+AY327*Contr_Rate)*(1+Inv_Return)*IF($D327=$C$1,VLOOKUP($T327,Male_Annuity_Tables,MATCH($BS$3+3,'Mortality Tables'!$N$1:$DN$1,0),FALSE),VLOOKUP($T327,Fe_Annuity_Tables,MATCH(CP$3+3,'Mortality Tables'!$N$1:$DN$1,0),FALSE)),"")</f>
        <v/>
      </c>
      <c r="CQ327" s="685" t="str">
        <f>IFERROR((CP327+AZ327*Contr_Rate)*(1+Inv_Return)*IF($D327=$C$1,VLOOKUP($T327,Male_Annuity_Tables,MATCH($BS$3+3,'Mortality Tables'!$N$1:$DN$1,0),FALSE),VLOOKUP($T327,Fe_Annuity_Tables,MATCH(CQ$3+3,'Mortality Tables'!$N$1:$DN$1,0),FALSE)),"")</f>
        <v/>
      </c>
      <c r="CR327" s="685" t="str">
        <f>IFERROR((CQ327+BA327*Contr_Rate)*(1+Inv_Return)*IF($D327=$C$1,VLOOKUP($T327,Male_Annuity_Tables,MATCH($BS$3+3,'Mortality Tables'!$N$1:$DN$1,0),FALSE),VLOOKUP($T327,Fe_Annuity_Tables,MATCH(CR$3+3,'Mortality Tables'!$N$1:$DN$1,0),FALSE)),"")</f>
        <v/>
      </c>
      <c r="CS327" s="685" t="str">
        <f>IFERROR((CR327+BB327*Contr_Rate)*(1+Inv_Return)*IF($D327=$C$1,VLOOKUP($T327,Male_Annuity_Tables,MATCH($BS$3+3,'Mortality Tables'!$N$1:$DN$1,0),FALSE),VLOOKUP($T327,Fe_Annuity_Tables,MATCH(CS$3+3,'Mortality Tables'!$N$1:$DN$1,0),FALSE)),"")</f>
        <v/>
      </c>
      <c r="CT327" s="685" t="str">
        <f>IFERROR((CS327+BC327*Contr_Rate)*(1+Inv_Return)*IF($D327=$C$1,VLOOKUP($T327,Male_Annuity_Tables,MATCH($BS$3+3,'Mortality Tables'!$N$1:$DN$1,0),FALSE),VLOOKUP($T327,Fe_Annuity_Tables,MATCH(CT$3+3,'Mortality Tables'!$N$1:$DN$1,0),FALSE)),"")</f>
        <v/>
      </c>
      <c r="CU327" s="685" t="str">
        <f>IFERROR((CT327+BD327*Contr_Rate)*(1+Inv_Return)*IF($D327=$C$1,VLOOKUP($T327,Male_Annuity_Tables,MATCH($BS$3+3,'Mortality Tables'!$N$1:$DN$1,0),FALSE),VLOOKUP($T327,Fe_Annuity_Tables,MATCH(CU$3+3,'Mortality Tables'!$N$1:$DN$1,0),FALSE)),"")</f>
        <v/>
      </c>
      <c r="CV327" s="685" t="str">
        <f>IFERROR((CU327+BE327*Contr_Rate)*(1+Inv_Return)*IF($D327=$C$1,VLOOKUP($T327,Male_Annuity_Tables,MATCH($BS$3+3,'Mortality Tables'!$N$1:$DN$1,0),FALSE),VLOOKUP($T327,Fe_Annuity_Tables,MATCH(CV$3+3,'Mortality Tables'!$N$1:$DN$1,0),FALSE)),"")</f>
        <v/>
      </c>
      <c r="CW327" s="685" t="str">
        <f>IFERROR((CV327+BF327*Contr_Rate)*(1+Inv_Return)*IF($D327=$C$1,VLOOKUP($T327,Male_Annuity_Tables,MATCH($BS$3+3,'Mortality Tables'!$N$1:$DN$1,0),FALSE),VLOOKUP($T327,Fe_Annuity_Tables,MATCH(CW$3+3,'Mortality Tables'!$N$1:$DN$1,0),FALSE)),"")</f>
        <v/>
      </c>
      <c r="CX327" s="685" t="str">
        <f>IFERROR((CW327+BG327*Contr_Rate)*(1+Inv_Return)*IF($D327=$C$1,VLOOKUP($T327,Male_Annuity_Tables,MATCH($BS$3+3,'Mortality Tables'!$N$1:$DN$1,0),FALSE),VLOOKUP($T327,Fe_Annuity_Tables,MATCH(CX$3+3,'Mortality Tables'!$N$1:$DN$1,0),FALSE)),"")</f>
        <v/>
      </c>
      <c r="CY327" s="685" t="str">
        <f>IFERROR((CX327+BH327*Contr_Rate)*(1+Inv_Return)*IF($D327=$C$1,VLOOKUP($T327,Male_Annuity_Tables,MATCH($BS$3+3,'Mortality Tables'!$N$1:$DN$1,0),FALSE),VLOOKUP($T327,Fe_Annuity_Tables,MATCH(CY$3+3,'Mortality Tables'!$N$1:$DN$1,0),FALSE)),"")</f>
        <v/>
      </c>
      <c r="CZ327" s="685" t="str">
        <f>IFERROR((CY327+BI327*Contr_Rate)*(1+Inv_Return)*IF($D327=$C$1,VLOOKUP($T327,Male_Annuity_Tables,MATCH($BS$3+3,'Mortality Tables'!$N$1:$DN$1,0),FALSE),VLOOKUP($T327,Fe_Annuity_Tables,MATCH(CZ$3+3,'Mortality Tables'!$N$1:$DN$1,0),FALSE)),"")</f>
        <v/>
      </c>
      <c r="DA327" s="685" t="str">
        <f>IFERROR((CZ327+BJ327*Contr_Rate)*(1+Inv_Return)*IF($D327=$C$1,VLOOKUP($T327,Male_Annuity_Tables,MATCH($BS$3+3,'Mortality Tables'!$N$1:$DN$1,0),FALSE),VLOOKUP($T327,Fe_Annuity_Tables,MATCH(DA$3+3,'Mortality Tables'!$N$1:$DN$1,0),FALSE)),"")</f>
        <v/>
      </c>
      <c r="DB327" s="685" t="str">
        <f>IFERROR((DA327+BK327*Contr_Rate)*(1+Inv_Return)*IF($D327=$C$1,VLOOKUP($T327,Male_Annuity_Tables,MATCH($BS$3+3,'Mortality Tables'!$N$1:$DN$1,0),FALSE),VLOOKUP($T327,Fe_Annuity_Tables,MATCH(DB$3+3,'Mortality Tables'!$N$1:$DN$1,0),FALSE)),"")</f>
        <v/>
      </c>
      <c r="DC327" s="685" t="str">
        <f>IFERROR((DB327+BL327*Contr_Rate)*(1+Inv_Return)*IF($D327=$C$1,VLOOKUP($T327,Male_Annuity_Tables,MATCH($BS$3+3,'Mortality Tables'!$N$1:$DN$1,0),FALSE),VLOOKUP($T327,Fe_Annuity_Tables,MATCH(DC$3+3,'Mortality Tables'!$N$1:$DN$1,0),FALSE)),"")</f>
        <v/>
      </c>
      <c r="DD327" s="685" t="str">
        <f>IFERROR((DC327+BM327*Contr_Rate)*(1+Inv_Return)*IF($D327=$C$1,VLOOKUP($T327,Male_Annuity_Tables,MATCH($BS$3+3,'Mortality Tables'!$N$1:$DN$1,0),FALSE),VLOOKUP($T327,Fe_Annuity_Tables,MATCH(DD$3+3,'Mortality Tables'!$N$1:$DN$1,0),FALSE)),"")</f>
        <v/>
      </c>
      <c r="DE327" s="685" t="str">
        <f>IFERROR((DD327+BN327*Contr_Rate)*(1+Inv_Return)*IF($D327=$C$1,VLOOKUP($T327,Male_Annuity_Tables,MATCH($BS$3+3,'Mortality Tables'!$N$1:$DN$1,0),FALSE),VLOOKUP($T327,Fe_Annuity_Tables,MATCH(DE$3+3,'Mortality Tables'!$N$1:$DN$1,0),FALSE)),"")</f>
        <v/>
      </c>
      <c r="DF327" s="685" t="str">
        <f>IFERROR((DE327+BO327*Contr_Rate)*(1+Inv_Return)*IF($D327=$C$1,VLOOKUP($T327,Male_Annuity_Tables,MATCH($BS$3+3,'Mortality Tables'!$N$1:$DN$1,0),FALSE),VLOOKUP($T327,Fe_Annuity_Tables,MATCH(DF$3+3,'Mortality Tables'!$N$1:$DN$1,0),FALSE)),"")</f>
        <v/>
      </c>
      <c r="DG327" s="685" t="str">
        <f>IFERROR((DF327+BP327*Contr_Rate)*(1+Inv_Return)*IF($D327=$C$1,VLOOKUP($T327,Male_Annuity_Tables,MATCH($BS$3+3,'Mortality Tables'!$N$1:$DN$1,0),FALSE),VLOOKUP($T327,Fe_Annuity_Tables,MATCH(DG$3+3,'Mortality Tables'!$N$1:$DN$1,0),FALSE)),"")</f>
        <v/>
      </c>
      <c r="DH327" s="685" t="str">
        <f>IFERROR((DG327+BQ327*Contr_Rate)*(1+Inv_Return)*IF($D327=$C$1,VLOOKUP($T327,Male_Annuity_Tables,MATCH($BS$3+3,'Mortality Tables'!$N$1:$DN$1,0),FALSE),VLOOKUP($T327,Fe_Annuity_Tables,MATCH(DH$3+3,'Mortality Tables'!$N$1:$DN$1,0),FALSE)),"")</f>
        <v/>
      </c>
      <c r="DJ327" s="686">
        <f t="shared" si="171"/>
        <v>1813283.1953942385</v>
      </c>
      <c r="DK327" s="680">
        <f t="shared" si="187"/>
        <v>8.8017766057058875</v>
      </c>
      <c r="DL327" s="686">
        <f t="shared" si="172"/>
        <v>138028.92249350686</v>
      </c>
      <c r="DM327" s="686">
        <f t="shared" si="132"/>
        <v>3496375.1261128136</v>
      </c>
      <c r="DN327" s="687">
        <f t="shared" si="173"/>
        <v>3.9477721215504732E-2</v>
      </c>
      <c r="DP327" s="688">
        <f t="shared" si="174"/>
        <v>112661.52106901571</v>
      </c>
      <c r="DQ327" s="688">
        <f t="shared" si="175"/>
        <v>159665.76763662868</v>
      </c>
      <c r="DR327" s="688">
        <f t="shared" si="176"/>
        <v>180727.01318312378</v>
      </c>
    </row>
    <row r="328" spans="1:122" s="657" customFormat="1" ht="14.5">
      <c r="A328" s="675" t="s">
        <v>1724</v>
      </c>
      <c r="B328" s="675" t="s">
        <v>1725</v>
      </c>
      <c r="C328" s="675" t="s">
        <v>541</v>
      </c>
      <c r="D328" s="675" t="s">
        <v>61</v>
      </c>
      <c r="E328" s="676">
        <v>28916</v>
      </c>
      <c r="F328" s="677">
        <v>38450</v>
      </c>
      <c r="G328" s="677">
        <v>39926</v>
      </c>
      <c r="H328" s="678">
        <v>887028</v>
      </c>
      <c r="I328" s="678">
        <v>76298.31</v>
      </c>
      <c r="J328" s="678">
        <v>66008.91</v>
      </c>
      <c r="K328" s="678">
        <v>29396.16</v>
      </c>
      <c r="L328" s="678">
        <v>171703.38</v>
      </c>
      <c r="M328" s="679">
        <f>IF(COUNTIF($A$4:A328,A328)=1,0,1)</f>
        <v>0</v>
      </c>
      <c r="N328" s="680" t="str">
        <f t="shared" si="165"/>
        <v>Okay</v>
      </c>
      <c r="O328" s="680" t="str">
        <f t="shared" si="166"/>
        <v>TRUE</v>
      </c>
      <c r="P328" s="680" t="b">
        <f t="shared" si="167"/>
        <v>1</v>
      </c>
      <c r="Q328" s="680" t="b">
        <f t="shared" si="76"/>
        <v>1</v>
      </c>
      <c r="R328" s="680" t="b">
        <f t="shared" si="77"/>
        <v>1</v>
      </c>
      <c r="S328" s="681">
        <f t="shared" si="168"/>
        <v>26.12054794520548</v>
      </c>
      <c r="T328" s="682">
        <f t="shared" si="78"/>
        <v>45</v>
      </c>
      <c r="U328" s="682">
        <f t="shared" si="188"/>
        <v>30</v>
      </c>
      <c r="V328" s="682">
        <f t="shared" si="79"/>
        <v>15.698630136986301</v>
      </c>
      <c r="W328" s="682">
        <f t="shared" si="169"/>
        <v>15</v>
      </c>
      <c r="X328" s="683">
        <f t="shared" si="170"/>
        <v>2575550.7000000002</v>
      </c>
      <c r="Y328" s="684">
        <f t="shared" si="123"/>
        <v>3.49E-3</v>
      </c>
      <c r="Z328" s="684">
        <f>IF($D328=$C$1,VLOOKUP($T328,Male_Annuity_Tables,MATCH($W328+2,'Mortality Tables'!$DS$1:$HT$1,0),FALSE),VLOOKUP($T328,Fe_Annuity_Tables,MATCH($W328+2,'Mortality Tables'!$M$1:$DN$1,0),FALSE))</f>
        <v>0.18203071367981211</v>
      </c>
      <c r="AA328" s="664"/>
      <c r="AB328" s="685">
        <f t="shared" si="191"/>
        <v>932222.07660000003</v>
      </c>
      <c r="AC328" s="685">
        <f t="shared" si="191"/>
        <v>979718.79140277009</v>
      </c>
      <c r="AD328" s="685">
        <f t="shared" si="191"/>
        <v>1029635.4638247413</v>
      </c>
      <c r="AE328" s="685">
        <f t="shared" si="191"/>
        <v>1082095.3907066118</v>
      </c>
      <c r="AF328" s="685">
        <f t="shared" si="191"/>
        <v>1137228.1508631136</v>
      </c>
      <c r="AG328" s="685">
        <f t="shared" si="191"/>
        <v>1195169.9251495895</v>
      </c>
      <c r="AH328" s="685">
        <f t="shared" si="191"/>
        <v>1256063.8328359611</v>
      </c>
      <c r="AI328" s="685">
        <f t="shared" si="191"/>
        <v>1320060.2851189533</v>
      </c>
      <c r="AJ328" s="685">
        <f t="shared" si="191"/>
        <v>1387317.3566457641</v>
      </c>
      <c r="AK328" s="685">
        <f t="shared" si="191"/>
        <v>1458001.1759668658</v>
      </c>
      <c r="AL328" s="685">
        <f t="shared" si="191"/>
        <v>1532286.3358823776</v>
      </c>
      <c r="AM328" s="685">
        <f t="shared" si="191"/>
        <v>1610356.3246955848</v>
      </c>
      <c r="AN328" s="685">
        <f t="shared" si="191"/>
        <v>1692403.9794388248</v>
      </c>
      <c r="AO328" s="685">
        <f t="shared" si="191"/>
        <v>1778631.9621912332</v>
      </c>
      <c r="AP328" s="685">
        <f t="shared" si="191"/>
        <v>1869253.2606648766</v>
      </c>
      <c r="AQ328" s="685" t="str">
        <f t="shared" si="191"/>
        <v/>
      </c>
      <c r="AR328" s="685" t="str">
        <f t="shared" si="190"/>
        <v/>
      </c>
      <c r="AS328" s="685" t="str">
        <f t="shared" si="190"/>
        <v/>
      </c>
      <c r="AT328" s="685" t="str">
        <f t="shared" si="190"/>
        <v/>
      </c>
      <c r="AU328" s="685" t="str">
        <f t="shared" si="190"/>
        <v/>
      </c>
      <c r="AV328" s="685" t="str">
        <f t="shared" si="190"/>
        <v/>
      </c>
      <c r="AW328" s="685" t="str">
        <f t="shared" si="190"/>
        <v/>
      </c>
      <c r="AX328" s="685" t="str">
        <f t="shared" si="190"/>
        <v/>
      </c>
      <c r="AY328" s="685" t="str">
        <f t="shared" si="190"/>
        <v/>
      </c>
      <c r="AZ328" s="685" t="str">
        <f t="shared" si="190"/>
        <v/>
      </c>
      <c r="BA328" s="685" t="str">
        <f t="shared" si="190"/>
        <v/>
      </c>
      <c r="BB328" s="685" t="str">
        <f t="shared" si="190"/>
        <v/>
      </c>
      <c r="BC328" s="685" t="str">
        <f t="shared" si="190"/>
        <v/>
      </c>
      <c r="BD328" s="685" t="str">
        <f t="shared" si="190"/>
        <v/>
      </c>
      <c r="BE328" s="685" t="str">
        <f t="shared" si="190"/>
        <v/>
      </c>
      <c r="BF328" s="685" t="str">
        <f t="shared" si="190"/>
        <v/>
      </c>
      <c r="BG328" s="685" t="str">
        <f t="shared" si="192"/>
        <v/>
      </c>
      <c r="BH328" s="685" t="str">
        <f t="shared" si="192"/>
        <v/>
      </c>
      <c r="BI328" s="685" t="str">
        <f t="shared" si="184"/>
        <v/>
      </c>
      <c r="BJ328" s="685" t="str">
        <f t="shared" si="184"/>
        <v/>
      </c>
      <c r="BK328" s="685" t="str">
        <f t="shared" si="184"/>
        <v/>
      </c>
      <c r="BL328" s="685" t="str">
        <f t="shared" si="184"/>
        <v/>
      </c>
      <c r="BM328" s="685" t="str">
        <f t="shared" si="184"/>
        <v/>
      </c>
      <c r="BN328" s="685" t="str">
        <f t="shared" si="184"/>
        <v/>
      </c>
      <c r="BO328" s="685" t="str">
        <f t="shared" si="189"/>
        <v/>
      </c>
      <c r="BP328" s="685" t="str">
        <f t="shared" si="189"/>
        <v/>
      </c>
      <c r="BQ328" s="685" t="str">
        <f t="shared" si="189"/>
        <v/>
      </c>
      <c r="BR328" s="529"/>
      <c r="BS328" s="685">
        <f>IFERROR(($L328+AB328*Contr_Rate)*(1+Inv_Return)*IF($D328=$C$1,VLOOKUP($T328,Male_Annuity_Tables,MATCH($BS$3+3,'Mortality Tables'!$N$1:$DN$1,0),FALSE),VLOOKUP($T328,Fe_Annuity_Tables,MATCH(BS$3+3,'Mortality Tables'!$N$1:$DN$1,0),FALSE)),"")</f>
        <v>392894.64394728281</v>
      </c>
      <c r="BT328" s="685">
        <f>IFERROR(($BS328+AC328*Contr_Rate)*(1+Inv_Return)*IF($D328=$C$1,VLOOKUP($T328,Male_Annuity_Tables,MATCH($BS$3+3,'Mortality Tables'!$N$1:$DN$1,0),FALSE),VLOOKUP($T328,Fe_Annuity_Tables,MATCH(BT$3+3,'Mortality Tables'!$N$1:$DN$1,0),FALSE)),"")</f>
        <v>597833.43858899479</v>
      </c>
      <c r="BU328" s="685">
        <f>IFERROR((BT328+AD328*Contr_Rate)*(1+Inv_Return)*IF($D328=$C$1,VLOOKUP($T328,Male_Annuity_Tables,MATCH($BS$3+3,'Mortality Tables'!$N$1:$DN$1,0),FALSE),VLOOKUP($T328,Fe_Annuity_Tables,MATCH(BU$3+3,'Mortality Tables'!$N$1:$DN$1,0),FALSE)),"")</f>
        <v>789257.21986107074</v>
      </c>
      <c r="BV328" s="685">
        <f>IFERROR((BU328+AE328*Contr_Rate)*(1+Inv_Return)*IF($D328=$C$1,VLOOKUP($T328,Male_Annuity_Tables,MATCH($BS$3+3,'Mortality Tables'!$N$1:$DN$1,0),FALSE),VLOOKUP($T328,Fe_Annuity_Tables,MATCH(BV$3+3,'Mortality Tables'!$N$1:$DN$1,0),FALSE)),"")</f>
        <v>969581.0010975193</v>
      </c>
      <c r="BW328" s="685">
        <f>IFERROR((BV328+AF328*Contr_Rate)*(1+Inv_Return)*IF($D328=$C$1,VLOOKUP($T328,Male_Annuity_Tables,MATCH($BS$3+3,'Mortality Tables'!$N$1:$DN$1,0),FALSE),VLOOKUP($T328,Fe_Annuity_Tables,MATCH(BW$3+3,'Mortality Tables'!$N$1:$DN$1,0),FALSE)),"")</f>
        <v>1140940.7661792175</v>
      </c>
      <c r="BX328" s="685">
        <f>IFERROR((BW328+AG328*Contr_Rate)*(1+Inv_Return)*IF($D328=$C$1,VLOOKUP($T328,Male_Annuity_Tables,MATCH($BS$3+3,'Mortality Tables'!$N$1:$DN$1,0),FALSE),VLOOKUP($T328,Fe_Annuity_Tables,MATCH(BX$3+3,'Mortality Tables'!$N$1:$DN$1,0),FALSE)),"")</f>
        <v>1305231.3420537007</v>
      </c>
      <c r="BY328" s="685">
        <f>IFERROR((BX328+AH328*Contr_Rate)*(1+Inv_Return)*IF($D328=$C$1,VLOOKUP($T328,Male_Annuity_Tables,MATCH($BS$3+3,'Mortality Tables'!$N$1:$DN$1,0),FALSE),VLOOKUP($T328,Fe_Annuity_Tables,MATCH(BY$3+3,'Mortality Tables'!$N$1:$DN$1,0),FALSE)),"")</f>
        <v>1464139.452677472</v>
      </c>
      <c r="BZ328" s="685">
        <f>IFERROR((BY328+AI328*Contr_Rate)*(1+Inv_Return)*IF($D328=$C$1,VLOOKUP($T328,Male_Annuity_Tables,MATCH($BS$3+3,'Mortality Tables'!$N$1:$DN$1,0),FALSE),VLOOKUP($T328,Fe_Annuity_Tables,MATCH(BZ$3+3,'Mortality Tables'!$N$1:$DN$1,0),FALSE)),"")</f>
        <v>1619172.5831069378</v>
      </c>
      <c r="CA328" s="685">
        <f>IFERROR((BZ328+AJ328*Contr_Rate)*(1+Inv_Return)*IF($D328=$C$1,VLOOKUP($T328,Male_Annuity_Tables,MATCH($BS$3+3,'Mortality Tables'!$N$1:$DN$1,0),FALSE),VLOOKUP($T328,Fe_Annuity_Tables,MATCH(CA$3+3,'Mortality Tables'!$N$1:$DN$1,0),FALSE)),"")</f>
        <v>1771684.2012401146</v>
      </c>
      <c r="CB328" s="685">
        <f>IFERROR((CA328+AK328*Contr_Rate)*(1+Inv_Return)*IF($D328=$C$1,VLOOKUP($T328,Male_Annuity_Tables,MATCH($BS$3+3,'Mortality Tables'!$N$1:$DN$1,0),FALSE),VLOOKUP($T328,Fe_Annuity_Tables,MATCH(CB$3+3,'Mortality Tables'!$N$1:$DN$1,0),FALSE)),"")</f>
        <v>1922895.8140215299</v>
      </c>
      <c r="CC328" s="685">
        <f>IFERROR((CB328+AL328*Contr_Rate)*(1+Inv_Return)*IF($D328=$C$1,VLOOKUP($T328,Male_Annuity_Tables,MATCH($BS$3+3,'Mortality Tables'!$N$1:$DN$1,0),FALSE),VLOOKUP($T328,Fe_Annuity_Tables,MATCH(CC$3+3,'Mortality Tables'!$N$1:$DN$1,0),FALSE)),"")</f>
        <v>2073916.273403144</v>
      </c>
      <c r="CD328" s="685">
        <f>IFERROR((CC328+AM328*Contr_Rate)*(1+Inv_Return)*IF($D328=$C$1,VLOOKUP($T328,Male_Annuity_Tables,MATCH($BS$3+3,'Mortality Tables'!$N$1:$DN$1,0),FALSE),VLOOKUP($T328,Fe_Annuity_Tables,MATCH(CD$3+3,'Mortality Tables'!$N$1:$DN$1,0),FALSE)),"")</f>
        <v>2225758.6938172695</v>
      </c>
      <c r="CE328" s="685">
        <f>IFERROR((CD328+AN328*Contr_Rate)*(1+Inv_Return)*IF($D328=$C$1,VLOOKUP($T328,Male_Annuity_Tables,MATCH($BS$3+3,'Mortality Tables'!$N$1:$DN$1,0),FALSE),VLOOKUP($T328,Fe_Annuity_Tables,MATCH(CE$3+3,'Mortality Tables'!$N$1:$DN$1,0),FALSE)),"")</f>
        <v>2379355.2963298424</v>
      </c>
      <c r="CF328" s="685">
        <f>IFERROR((CE328+AO328*Contr_Rate)*(1+Inv_Return)*IF($D328=$C$1,VLOOKUP($T328,Male_Annuity_Tables,MATCH($BS$3+3,'Mortality Tables'!$N$1:$DN$1,0),FALSE),VLOOKUP($T328,Fe_Annuity_Tables,MATCH(CF$3+3,'Mortality Tables'!$N$1:$DN$1,0),FALSE)),"")</f>
        <v>2535570.4541044147</v>
      </c>
      <c r="CG328" s="685">
        <f>IFERROR((CF328+AP328*Contr_Rate)*(1+Inv_Return)*IF($D328=$C$1,VLOOKUP($T328,Male_Annuity_Tables,MATCH($BS$3+3,'Mortality Tables'!$N$1:$DN$1,0),FALSE),VLOOKUP($T328,Fe_Annuity_Tables,MATCH(CG$3+3,'Mortality Tables'!$N$1:$DN$1,0),FALSE)),"")</f>
        <v>2695212.1785358773</v>
      </c>
      <c r="CH328" s="685" t="str">
        <f>IFERROR((CG328+AQ328*Contr_Rate)*(1+Inv_Return)*IF($D328=$C$1,VLOOKUP($T328,Male_Annuity_Tables,MATCH($BS$3+3,'Mortality Tables'!$N$1:$DN$1,0),FALSE),VLOOKUP($T328,Fe_Annuity_Tables,MATCH(CH$3+3,'Mortality Tables'!$N$1:$DN$1,0),FALSE)),"")</f>
        <v/>
      </c>
      <c r="CI328" s="685" t="str">
        <f>IFERROR((CH328+AR328*Contr_Rate)*(1+Inv_Return)*IF($D328=$C$1,VLOOKUP($T328,Male_Annuity_Tables,MATCH($BS$3+3,'Mortality Tables'!$N$1:$DN$1,0),FALSE),VLOOKUP($T328,Fe_Annuity_Tables,MATCH(CI$3+3,'Mortality Tables'!$N$1:$DN$1,0),FALSE)),"")</f>
        <v/>
      </c>
      <c r="CJ328" s="685" t="str">
        <f>IFERROR((CI328+AS328*Contr_Rate)*(1+Inv_Return)*IF($D328=$C$1,VLOOKUP($T328,Male_Annuity_Tables,MATCH($BS$3+3,'Mortality Tables'!$N$1:$DN$1,0),FALSE),VLOOKUP($T328,Fe_Annuity_Tables,MATCH(CJ$3+3,'Mortality Tables'!$N$1:$DN$1,0),FALSE)),"")</f>
        <v/>
      </c>
      <c r="CK328" s="685" t="str">
        <f>IFERROR((CJ328+AT328*Contr_Rate)*(1+Inv_Return)*IF($D328=$C$1,VLOOKUP($T328,Male_Annuity_Tables,MATCH($BS$3+3,'Mortality Tables'!$N$1:$DN$1,0),FALSE),VLOOKUP($T328,Fe_Annuity_Tables,MATCH(CK$3+3,'Mortality Tables'!$N$1:$DN$1,0),FALSE)),"")</f>
        <v/>
      </c>
      <c r="CL328" s="685" t="str">
        <f>IFERROR((CK328+AU328*Contr_Rate)*(1+Inv_Return)*IF($D328=$C$1,VLOOKUP($T328,Male_Annuity_Tables,MATCH($BS$3+3,'Mortality Tables'!$N$1:$DN$1,0),FALSE),VLOOKUP($T328,Fe_Annuity_Tables,MATCH(CL$3+3,'Mortality Tables'!$N$1:$DN$1,0),FALSE)),"")</f>
        <v/>
      </c>
      <c r="CM328" s="685" t="str">
        <f>IFERROR((CL328+AV328*Contr_Rate)*(1+Inv_Return)*IF($D328=$C$1,VLOOKUP($T328,Male_Annuity_Tables,MATCH($BS$3+3,'Mortality Tables'!$N$1:$DN$1,0),FALSE),VLOOKUP($T328,Fe_Annuity_Tables,MATCH(CM$3+3,'Mortality Tables'!$N$1:$DN$1,0),FALSE)),"")</f>
        <v/>
      </c>
      <c r="CN328" s="685" t="str">
        <f>IFERROR((CM328+AW328*Contr_Rate)*(1+Inv_Return)*IF($D328=$C$1,VLOOKUP($T328,Male_Annuity_Tables,MATCH($BS$3+3,'Mortality Tables'!$N$1:$DN$1,0),FALSE),VLOOKUP($T328,Fe_Annuity_Tables,MATCH(CN$3+3,'Mortality Tables'!$N$1:$DN$1,0),FALSE)),"")</f>
        <v/>
      </c>
      <c r="CO328" s="685" t="str">
        <f>IFERROR((CN328+AX328*Contr_Rate)*(1+Inv_Return)*IF($D328=$C$1,VLOOKUP($T328,Male_Annuity_Tables,MATCH($BS$3+3,'Mortality Tables'!$N$1:$DN$1,0),FALSE),VLOOKUP($T328,Fe_Annuity_Tables,MATCH(CO$3+3,'Mortality Tables'!$N$1:$DN$1,0),FALSE)),"")</f>
        <v/>
      </c>
      <c r="CP328" s="685" t="str">
        <f>IFERROR((CO328+AY328*Contr_Rate)*(1+Inv_Return)*IF($D328=$C$1,VLOOKUP($T328,Male_Annuity_Tables,MATCH($BS$3+3,'Mortality Tables'!$N$1:$DN$1,0),FALSE),VLOOKUP($T328,Fe_Annuity_Tables,MATCH(CP$3+3,'Mortality Tables'!$N$1:$DN$1,0),FALSE)),"")</f>
        <v/>
      </c>
      <c r="CQ328" s="685" t="str">
        <f>IFERROR((CP328+AZ328*Contr_Rate)*(1+Inv_Return)*IF($D328=$C$1,VLOOKUP($T328,Male_Annuity_Tables,MATCH($BS$3+3,'Mortality Tables'!$N$1:$DN$1,0),FALSE),VLOOKUP($T328,Fe_Annuity_Tables,MATCH(CQ$3+3,'Mortality Tables'!$N$1:$DN$1,0),FALSE)),"")</f>
        <v/>
      </c>
      <c r="CR328" s="685" t="str">
        <f>IFERROR((CQ328+BA328*Contr_Rate)*(1+Inv_Return)*IF($D328=$C$1,VLOOKUP($T328,Male_Annuity_Tables,MATCH($BS$3+3,'Mortality Tables'!$N$1:$DN$1,0),FALSE),VLOOKUP($T328,Fe_Annuity_Tables,MATCH(CR$3+3,'Mortality Tables'!$N$1:$DN$1,0),FALSE)),"")</f>
        <v/>
      </c>
      <c r="CS328" s="685" t="str">
        <f>IFERROR((CR328+BB328*Contr_Rate)*(1+Inv_Return)*IF($D328=$C$1,VLOOKUP($T328,Male_Annuity_Tables,MATCH($BS$3+3,'Mortality Tables'!$N$1:$DN$1,0),FALSE),VLOOKUP($T328,Fe_Annuity_Tables,MATCH(CS$3+3,'Mortality Tables'!$N$1:$DN$1,0),FALSE)),"")</f>
        <v/>
      </c>
      <c r="CT328" s="685" t="str">
        <f>IFERROR((CS328+BC328*Contr_Rate)*(1+Inv_Return)*IF($D328=$C$1,VLOOKUP($T328,Male_Annuity_Tables,MATCH($BS$3+3,'Mortality Tables'!$N$1:$DN$1,0),FALSE),VLOOKUP($T328,Fe_Annuity_Tables,MATCH(CT$3+3,'Mortality Tables'!$N$1:$DN$1,0),FALSE)),"")</f>
        <v/>
      </c>
      <c r="CU328" s="685" t="str">
        <f>IFERROR((CT328+BD328*Contr_Rate)*(1+Inv_Return)*IF($D328=$C$1,VLOOKUP($T328,Male_Annuity_Tables,MATCH($BS$3+3,'Mortality Tables'!$N$1:$DN$1,0),FALSE),VLOOKUP($T328,Fe_Annuity_Tables,MATCH(CU$3+3,'Mortality Tables'!$N$1:$DN$1,0),FALSE)),"")</f>
        <v/>
      </c>
      <c r="CV328" s="685" t="str">
        <f>IFERROR((CU328+BE328*Contr_Rate)*(1+Inv_Return)*IF($D328=$C$1,VLOOKUP($T328,Male_Annuity_Tables,MATCH($BS$3+3,'Mortality Tables'!$N$1:$DN$1,0),FALSE),VLOOKUP($T328,Fe_Annuity_Tables,MATCH(CV$3+3,'Mortality Tables'!$N$1:$DN$1,0),FALSE)),"")</f>
        <v/>
      </c>
      <c r="CW328" s="685" t="str">
        <f>IFERROR((CV328+BF328*Contr_Rate)*(1+Inv_Return)*IF($D328=$C$1,VLOOKUP($T328,Male_Annuity_Tables,MATCH($BS$3+3,'Mortality Tables'!$N$1:$DN$1,0),FALSE),VLOOKUP($T328,Fe_Annuity_Tables,MATCH(CW$3+3,'Mortality Tables'!$N$1:$DN$1,0),FALSE)),"")</f>
        <v/>
      </c>
      <c r="CX328" s="685" t="str">
        <f>IFERROR((CW328+BG328*Contr_Rate)*(1+Inv_Return)*IF($D328=$C$1,VLOOKUP($T328,Male_Annuity_Tables,MATCH($BS$3+3,'Mortality Tables'!$N$1:$DN$1,0),FALSE),VLOOKUP($T328,Fe_Annuity_Tables,MATCH(CX$3+3,'Mortality Tables'!$N$1:$DN$1,0),FALSE)),"")</f>
        <v/>
      </c>
      <c r="CY328" s="685" t="str">
        <f>IFERROR((CX328+BH328*Contr_Rate)*(1+Inv_Return)*IF($D328=$C$1,VLOOKUP($T328,Male_Annuity_Tables,MATCH($BS$3+3,'Mortality Tables'!$N$1:$DN$1,0),FALSE),VLOOKUP($T328,Fe_Annuity_Tables,MATCH(CY$3+3,'Mortality Tables'!$N$1:$DN$1,0),FALSE)),"")</f>
        <v/>
      </c>
      <c r="CZ328" s="685" t="str">
        <f>IFERROR((CY328+BI328*Contr_Rate)*(1+Inv_Return)*IF($D328=$C$1,VLOOKUP($T328,Male_Annuity_Tables,MATCH($BS$3+3,'Mortality Tables'!$N$1:$DN$1,0),FALSE),VLOOKUP($T328,Fe_Annuity_Tables,MATCH(CZ$3+3,'Mortality Tables'!$N$1:$DN$1,0),FALSE)),"")</f>
        <v/>
      </c>
      <c r="DA328" s="685" t="str">
        <f>IFERROR((CZ328+BJ328*Contr_Rate)*(1+Inv_Return)*IF($D328=$C$1,VLOOKUP($T328,Male_Annuity_Tables,MATCH($BS$3+3,'Mortality Tables'!$N$1:$DN$1,0),FALSE),VLOOKUP($T328,Fe_Annuity_Tables,MATCH(DA$3+3,'Mortality Tables'!$N$1:$DN$1,0),FALSE)),"")</f>
        <v/>
      </c>
      <c r="DB328" s="685" t="str">
        <f>IFERROR((DA328+BK328*Contr_Rate)*(1+Inv_Return)*IF($D328=$C$1,VLOOKUP($T328,Male_Annuity_Tables,MATCH($BS$3+3,'Mortality Tables'!$N$1:$DN$1,0),FALSE),VLOOKUP($T328,Fe_Annuity_Tables,MATCH(DB$3+3,'Mortality Tables'!$N$1:$DN$1,0),FALSE)),"")</f>
        <v/>
      </c>
      <c r="DC328" s="685" t="str">
        <f>IFERROR((DB328+BL328*Contr_Rate)*(1+Inv_Return)*IF($D328=$C$1,VLOOKUP($T328,Male_Annuity_Tables,MATCH($BS$3+3,'Mortality Tables'!$N$1:$DN$1,0),FALSE),VLOOKUP($T328,Fe_Annuity_Tables,MATCH(DC$3+3,'Mortality Tables'!$N$1:$DN$1,0),FALSE)),"")</f>
        <v/>
      </c>
      <c r="DD328" s="685" t="str">
        <f>IFERROR((DC328+BM328*Contr_Rate)*(1+Inv_Return)*IF($D328=$C$1,VLOOKUP($T328,Male_Annuity_Tables,MATCH($BS$3+3,'Mortality Tables'!$N$1:$DN$1,0),FALSE),VLOOKUP($T328,Fe_Annuity_Tables,MATCH(DD$3+3,'Mortality Tables'!$N$1:$DN$1,0),FALSE)),"")</f>
        <v/>
      </c>
      <c r="DE328" s="685" t="str">
        <f>IFERROR((DD328+BN328*Contr_Rate)*(1+Inv_Return)*IF($D328=$C$1,VLOOKUP($T328,Male_Annuity_Tables,MATCH($BS$3+3,'Mortality Tables'!$N$1:$DN$1,0),FALSE),VLOOKUP($T328,Fe_Annuity_Tables,MATCH(DE$3+3,'Mortality Tables'!$N$1:$DN$1,0),FALSE)),"")</f>
        <v/>
      </c>
      <c r="DF328" s="685" t="str">
        <f>IFERROR((DE328+BO328*Contr_Rate)*(1+Inv_Return)*IF($D328=$C$1,VLOOKUP($T328,Male_Annuity_Tables,MATCH($BS$3+3,'Mortality Tables'!$N$1:$DN$1,0),FALSE),VLOOKUP($T328,Fe_Annuity_Tables,MATCH(DF$3+3,'Mortality Tables'!$N$1:$DN$1,0),FALSE)),"")</f>
        <v/>
      </c>
      <c r="DG328" s="685" t="str">
        <f>IFERROR((DF328+BP328*Contr_Rate)*(1+Inv_Return)*IF($D328=$C$1,VLOOKUP($T328,Male_Annuity_Tables,MATCH($BS$3+3,'Mortality Tables'!$N$1:$DN$1,0),FALSE),VLOOKUP($T328,Fe_Annuity_Tables,MATCH(DG$3+3,'Mortality Tables'!$N$1:$DN$1,0),FALSE)),"")</f>
        <v/>
      </c>
      <c r="DH328" s="685" t="str">
        <f>IFERROR((DG328+BQ328*Contr_Rate)*(1+Inv_Return)*IF($D328=$C$1,VLOOKUP($T328,Male_Annuity_Tables,MATCH($BS$3+3,'Mortality Tables'!$N$1:$DN$1,0),FALSE),VLOOKUP($T328,Fe_Annuity_Tables,MATCH(DH$3+3,'Mortality Tables'!$N$1:$DN$1,0),FALSE)),"")</f>
        <v/>
      </c>
      <c r="DJ328" s="686">
        <f t="shared" si="171"/>
        <v>2695212.1785358773</v>
      </c>
      <c r="DK328" s="680">
        <f t="shared" si="187"/>
        <v>8.0909277508679907</v>
      </c>
      <c r="DL328" s="686">
        <f t="shared" si="172"/>
        <v>223187.28027515922</v>
      </c>
      <c r="DM328" s="686">
        <f t="shared" si="132"/>
        <v>1869253.2606648766</v>
      </c>
      <c r="DN328" s="687">
        <f t="shared" si="173"/>
        <v>0.11939916595131338</v>
      </c>
      <c r="DP328" s="688">
        <f t="shared" si="174"/>
        <v>60099.718553362029</v>
      </c>
      <c r="DQ328" s="688">
        <f t="shared" si="175"/>
        <v>91611.099379219682</v>
      </c>
      <c r="DR328" s="688">
        <f t="shared" si="176"/>
        <v>121186.10519495817</v>
      </c>
    </row>
    <row r="329" spans="1:122" s="657" customFormat="1" ht="14.5">
      <c r="A329" s="675" t="s">
        <v>1726</v>
      </c>
      <c r="B329" s="675" t="s">
        <v>1727</v>
      </c>
      <c r="C329" s="675" t="s">
        <v>115</v>
      </c>
      <c r="D329" s="675" t="s">
        <v>61</v>
      </c>
      <c r="E329" s="676">
        <v>30253</v>
      </c>
      <c r="F329" s="677">
        <v>41906</v>
      </c>
      <c r="G329" s="677">
        <v>44177</v>
      </c>
      <c r="H329" s="678">
        <v>611764</v>
      </c>
      <c r="I329" s="678">
        <v>59499.8</v>
      </c>
      <c r="J329" s="678">
        <v>51027.71</v>
      </c>
      <c r="K329" s="678">
        <v>23557.65</v>
      </c>
      <c r="L329" s="678">
        <v>134085.16</v>
      </c>
      <c r="M329" s="679">
        <f>IF(COUNTIF($A$4:A329,A329)=1,0,1)</f>
        <v>0</v>
      </c>
      <c r="N329" s="680" t="str">
        <f t="shared" ref="N329:N391" si="193">IF(T329&lt;=18,"WHAT!!!",IF(T329&gt;100,"EERM","Okay"))</f>
        <v>Okay</v>
      </c>
      <c r="O329" s="680" t="str">
        <f t="shared" ref="O329:O391" si="194">IF(G329&gt;E329,"TRUE","FALSE")</f>
        <v>TRUE</v>
      </c>
      <c r="P329" s="680" t="b">
        <f t="shared" ref="P329:P391" si="195">G329&gt;=Comm_Date</f>
        <v>1</v>
      </c>
      <c r="Q329" s="680" t="b">
        <f t="shared" si="76"/>
        <v>1</v>
      </c>
      <c r="R329" s="680" t="b">
        <f t="shared" si="77"/>
        <v>1</v>
      </c>
      <c r="S329" s="681">
        <f t="shared" ref="S329:S391" si="196">YEARFRAC(E329,F329,3)</f>
        <v>31.926027397260274</v>
      </c>
      <c r="T329" s="682">
        <f t="shared" si="78"/>
        <v>42</v>
      </c>
      <c r="U329" s="682">
        <f t="shared" si="188"/>
        <v>38</v>
      </c>
      <c r="V329" s="682">
        <f t="shared" si="79"/>
        <v>4.0520547945205481</v>
      </c>
      <c r="W329" s="682">
        <f t="shared" ref="W329:W391" si="197">MAX(ROUNDDOWN(NRA-T329,0),0)</f>
        <v>18</v>
      </c>
      <c r="X329" s="683">
        <f t="shared" ref="X329:X391" si="198">L329*W329</f>
        <v>2413532.88</v>
      </c>
      <c r="Y329" s="684">
        <f t="shared" si="123"/>
        <v>2.6900000000000001E-3</v>
      </c>
      <c r="Z329" s="684">
        <f>IF($D329=$C$1,VLOOKUP($T329,Male_Annuity_Tables,MATCH($W329+2,'Mortality Tables'!$DS$1:$HT$1,0),FALSE),VLOOKUP($T329,Fe_Annuity_Tables,MATCH($W329+2,'Mortality Tables'!$M$1:$DN$1,0),FALSE))</f>
        <v>0.11080873931234618</v>
      </c>
      <c r="AA329" s="664"/>
      <c r="AB329" s="685">
        <f t="shared" si="191"/>
        <v>642933.37580000004</v>
      </c>
      <c r="AC329" s="685">
        <f t="shared" si="191"/>
        <v>675690.83129701007</v>
      </c>
      <c r="AD329" s="685">
        <f t="shared" si="191"/>
        <v>710117.27915159275</v>
      </c>
      <c r="AE329" s="685">
        <f t="shared" si="191"/>
        <v>746297.75452436635</v>
      </c>
      <c r="AF329" s="685">
        <f t="shared" si="191"/>
        <v>784321.62511738285</v>
      </c>
      <c r="AG329" s="685">
        <f t="shared" si="191"/>
        <v>824282.81191711361</v>
      </c>
      <c r="AH329" s="685">
        <f t="shared" si="191"/>
        <v>866280.02118429053</v>
      </c>
      <c r="AI329" s="685">
        <f t="shared" si="191"/>
        <v>910416.98826363019</v>
      </c>
      <c r="AJ329" s="685">
        <f t="shared" si="191"/>
        <v>956802.73381566221</v>
      </c>
      <c r="AK329" s="685">
        <f t="shared" si="191"/>
        <v>1005551.8331035702</v>
      </c>
      <c r="AL329" s="685">
        <f t="shared" si="191"/>
        <v>1056784.699000197</v>
      </c>
      <c r="AM329" s="685">
        <f t="shared" si="191"/>
        <v>1110627.8794142571</v>
      </c>
      <c r="AN329" s="685">
        <f t="shared" si="191"/>
        <v>1167214.3698704136</v>
      </c>
      <c r="AO329" s="685">
        <f t="shared" si="191"/>
        <v>1226683.9420153112</v>
      </c>
      <c r="AP329" s="685">
        <f t="shared" si="191"/>
        <v>1289183.4888609916</v>
      </c>
      <c r="AQ329" s="685">
        <f t="shared" si="191"/>
        <v>1354867.3876184588</v>
      </c>
      <c r="AR329" s="685">
        <f t="shared" si="190"/>
        <v>1423897.8810176195</v>
      </c>
      <c r="AS329" s="685">
        <f t="shared" si="190"/>
        <v>1496445.4780554671</v>
      </c>
      <c r="AT329" s="685" t="str">
        <f t="shared" si="190"/>
        <v/>
      </c>
      <c r="AU329" s="685" t="str">
        <f t="shared" si="190"/>
        <v/>
      </c>
      <c r="AV329" s="685" t="str">
        <f t="shared" si="190"/>
        <v/>
      </c>
      <c r="AW329" s="685" t="str">
        <f t="shared" si="190"/>
        <v/>
      </c>
      <c r="AX329" s="685" t="str">
        <f t="shared" si="190"/>
        <v/>
      </c>
      <c r="AY329" s="685" t="str">
        <f t="shared" si="190"/>
        <v/>
      </c>
      <c r="AZ329" s="685" t="str">
        <f t="shared" si="190"/>
        <v/>
      </c>
      <c r="BA329" s="685" t="str">
        <f t="shared" si="190"/>
        <v/>
      </c>
      <c r="BB329" s="685" t="str">
        <f t="shared" si="190"/>
        <v/>
      </c>
      <c r="BC329" s="685" t="str">
        <f t="shared" si="190"/>
        <v/>
      </c>
      <c r="BD329" s="685" t="str">
        <f t="shared" si="190"/>
        <v/>
      </c>
      <c r="BE329" s="685" t="str">
        <f t="shared" si="190"/>
        <v/>
      </c>
      <c r="BF329" s="685" t="str">
        <f t="shared" si="190"/>
        <v/>
      </c>
      <c r="BG329" s="685" t="str">
        <f t="shared" si="192"/>
        <v/>
      </c>
      <c r="BH329" s="685" t="str">
        <f t="shared" si="192"/>
        <v/>
      </c>
      <c r="BI329" s="685" t="str">
        <f t="shared" si="184"/>
        <v/>
      </c>
      <c r="BJ329" s="685" t="str">
        <f t="shared" si="184"/>
        <v/>
      </c>
      <c r="BK329" s="685" t="str">
        <f t="shared" si="184"/>
        <v/>
      </c>
      <c r="BL329" s="685" t="str">
        <f t="shared" si="184"/>
        <v/>
      </c>
      <c r="BM329" s="685" t="str">
        <f t="shared" si="184"/>
        <v/>
      </c>
      <c r="BN329" s="685" t="str">
        <f t="shared" si="184"/>
        <v/>
      </c>
      <c r="BO329" s="685" t="str">
        <f t="shared" si="189"/>
        <v/>
      </c>
      <c r="BP329" s="685" t="str">
        <f t="shared" si="189"/>
        <v/>
      </c>
      <c r="BQ329" s="685" t="str">
        <f t="shared" si="189"/>
        <v/>
      </c>
      <c r="BR329" s="529"/>
      <c r="BS329" s="685">
        <f>IFERROR(($L329+AB329*Contr_Rate)*(1+Inv_Return)*IF($D329=$C$1,VLOOKUP($T329,Male_Annuity_Tables,MATCH($BS$3+3,'Mortality Tables'!$N$1:$DN$1,0),FALSE),VLOOKUP($T329,Fe_Annuity_Tables,MATCH(BS$3+3,'Mortality Tables'!$N$1:$DN$1,0),FALSE)),"")</f>
        <v>284835.04551607982</v>
      </c>
      <c r="BT329" s="685">
        <f>IFERROR(($BS329+AC329*Contr_Rate)*(1+Inv_Return)*IF($D329=$C$1,VLOOKUP($T329,Male_Annuity_Tables,MATCH($BS$3+3,'Mortality Tables'!$N$1:$DN$1,0),FALSE),VLOOKUP($T329,Fe_Annuity_Tables,MATCH(BT$3+3,'Mortality Tables'!$N$1:$DN$1,0),FALSE)),"")</f>
        <v>424721.47903886798</v>
      </c>
      <c r="BU329" s="685">
        <f>IFERROR((BT329+AD329*Contr_Rate)*(1+Inv_Return)*IF($D329=$C$1,VLOOKUP($T329,Male_Annuity_Tables,MATCH($BS$3+3,'Mortality Tables'!$N$1:$DN$1,0),FALSE),VLOOKUP($T329,Fe_Annuity_Tables,MATCH(BU$3+3,'Mortality Tables'!$N$1:$DN$1,0),FALSE)),"")</f>
        <v>555580.42023274815</v>
      </c>
      <c r="BV329" s="685">
        <f>IFERROR((BU329+AE329*Contr_Rate)*(1+Inv_Return)*IF($D329=$C$1,VLOOKUP($T329,Male_Annuity_Tables,MATCH($BS$3+3,'Mortality Tables'!$N$1:$DN$1,0),FALSE),VLOOKUP($T329,Fe_Annuity_Tables,MATCH(BV$3+3,'Mortality Tables'!$N$1:$DN$1,0),FALSE)),"")</f>
        <v>679033.48508905293</v>
      </c>
      <c r="BW329" s="685">
        <f>IFERROR((BV329+AF329*Contr_Rate)*(1+Inv_Return)*IF($D329=$C$1,VLOOKUP($T329,Male_Annuity_Tables,MATCH($BS$3+3,'Mortality Tables'!$N$1:$DN$1,0),FALSE),VLOOKUP($T329,Fe_Annuity_Tables,MATCH(BW$3+3,'Mortality Tables'!$N$1:$DN$1,0),FALSE)),"")</f>
        <v>796516.69682949292</v>
      </c>
      <c r="BX329" s="685">
        <f>IFERROR((BW329+AG329*Contr_Rate)*(1+Inv_Return)*IF($D329=$C$1,VLOOKUP($T329,Male_Annuity_Tables,MATCH($BS$3+3,'Mortality Tables'!$N$1:$DN$1,0),FALSE),VLOOKUP($T329,Fe_Annuity_Tables,MATCH(BX$3+3,'Mortality Tables'!$N$1:$DN$1,0),FALSE)),"")</f>
        <v>909305.58988717012</v>
      </c>
      <c r="BY329" s="685">
        <f>IFERROR((BX329+AH329*Contr_Rate)*(1+Inv_Return)*IF($D329=$C$1,VLOOKUP($T329,Male_Annuity_Tables,MATCH($BS$3+3,'Mortality Tables'!$N$1:$DN$1,0),FALSE),VLOOKUP($T329,Fe_Annuity_Tables,MATCH(BY$3+3,'Mortality Tables'!$N$1:$DN$1,0),FALSE)),"")</f>
        <v>1018537.1398178451</v>
      </c>
      <c r="BZ329" s="685">
        <f>IFERROR((BY329+AI329*Contr_Rate)*(1+Inv_Return)*IF($D329=$C$1,VLOOKUP($T329,Male_Annuity_Tables,MATCH($BS$3+3,'Mortality Tables'!$N$1:$DN$1,0),FALSE),VLOOKUP($T329,Fe_Annuity_Tables,MATCH(BZ$3+3,'Mortality Tables'!$N$1:$DN$1,0),FALSE)),"")</f>
        <v>1125228.9312158583</v>
      </c>
      <c r="CA329" s="685">
        <f>IFERROR((BZ329+AJ329*Contr_Rate)*(1+Inv_Return)*IF($D329=$C$1,VLOOKUP($T329,Male_Annuity_Tables,MATCH($BS$3+3,'Mortality Tables'!$N$1:$DN$1,0),FALSE),VLOOKUP($T329,Fe_Annuity_Tables,MATCH(CA$3+3,'Mortality Tables'!$N$1:$DN$1,0),FALSE)),"")</f>
        <v>1230295.9227698662</v>
      </c>
      <c r="CB329" s="685">
        <f>IFERROR((CA329+AK329*Contr_Rate)*(1+Inv_Return)*IF($D329=$C$1,VLOOKUP($T329,Male_Annuity_Tables,MATCH($BS$3+3,'Mortality Tables'!$N$1:$DN$1,0),FALSE),VLOOKUP($T329,Fe_Annuity_Tables,MATCH(CB$3+3,'Mortality Tables'!$N$1:$DN$1,0),FALSE)),"")</f>
        <v>1334565.1224836691</v>
      </c>
      <c r="CC329" s="685">
        <f>IFERROR((CB329+AL329*Contr_Rate)*(1+Inv_Return)*IF($D329=$C$1,VLOOKUP($T329,Male_Annuity_Tables,MATCH($BS$3+3,'Mortality Tables'!$N$1:$DN$1,0),FALSE),VLOOKUP($T329,Fe_Annuity_Tables,MATCH(CC$3+3,'Mortality Tables'!$N$1:$DN$1,0),FALSE)),"")</f>
        <v>1438788.445927294</v>
      </c>
      <c r="CD329" s="685">
        <f>IFERROR((CC329+AM329*Contr_Rate)*(1+Inv_Return)*IF($D329=$C$1,VLOOKUP($T329,Male_Annuity_Tables,MATCH($BS$3+3,'Mortality Tables'!$N$1:$DN$1,0),FALSE),VLOOKUP($T329,Fe_Annuity_Tables,MATCH(CD$3+3,'Mortality Tables'!$N$1:$DN$1,0),FALSE)),"")</f>
        <v>1543653.9954069564</v>
      </c>
      <c r="CE329" s="685">
        <f>IFERROR((CD329+AN329*Contr_Rate)*(1+Inv_Return)*IF($D329=$C$1,VLOOKUP($T329,Male_Annuity_Tables,MATCH($BS$3+3,'Mortality Tables'!$N$1:$DN$1,0),FALSE),VLOOKUP($T329,Fe_Annuity_Tables,MATCH(CE$3+3,'Mortality Tables'!$N$1:$DN$1,0),FALSE)),"")</f>
        <v>1649795.9674820912</v>
      </c>
      <c r="CF329" s="685">
        <f>IFERROR((CE329+AO329*Contr_Rate)*(1+Inv_Return)*IF($D329=$C$1,VLOOKUP($T329,Male_Annuity_Tables,MATCH($BS$3+3,'Mortality Tables'!$N$1:$DN$1,0),FALSE),VLOOKUP($T329,Fe_Annuity_Tables,MATCH(CF$3+3,'Mortality Tables'!$N$1:$DN$1,0),FALSE)),"")</f>
        <v>1757803.3697318824</v>
      </c>
      <c r="CG329" s="685">
        <f>IFERROR((CF329+AP329*Contr_Rate)*(1+Inv_Return)*IF($D329=$C$1,VLOOKUP($T329,Male_Annuity_Tables,MATCH($BS$3+3,'Mortality Tables'!$N$1:$DN$1,0),FALSE),VLOOKUP($T329,Fe_Annuity_Tables,MATCH(CG$3+3,'Mortality Tables'!$N$1:$DN$1,0),FALSE)),"")</f>
        <v>1868227.7045761326</v>
      </c>
      <c r="CH329" s="685">
        <f>IFERROR((CG329+AQ329*Contr_Rate)*(1+Inv_Return)*IF($D329=$C$1,VLOOKUP($T329,Male_Annuity_Tables,MATCH($BS$3+3,'Mortality Tables'!$N$1:$DN$1,0),FALSE),VLOOKUP($T329,Fe_Annuity_Tables,MATCH(CH$3+3,'Mortality Tables'!$N$1:$DN$1,0),FALSE)),"")</f>
        <v>1981589.7578447112</v>
      </c>
      <c r="CI329" s="685">
        <f>IFERROR((CH329+AR329*Contr_Rate)*(1+Inv_Return)*IF($D329=$C$1,VLOOKUP($T329,Male_Annuity_Tables,MATCH($BS$3+3,'Mortality Tables'!$N$1:$DN$1,0),FALSE),VLOOKUP($T329,Fe_Annuity_Tables,MATCH(CI$3+3,'Mortality Tables'!$N$1:$DN$1,0),FALSE)),"")</f>
        <v>2098385.6122818533</v>
      </c>
      <c r="CJ329" s="685">
        <f>IFERROR((CI329+AS329*Contr_Rate)*(1+Inv_Return)*IF($D329=$C$1,VLOOKUP($T329,Male_Annuity_Tables,MATCH($BS$3+3,'Mortality Tables'!$N$1:$DN$1,0),FALSE),VLOOKUP($T329,Fe_Annuity_Tables,MATCH(CJ$3+3,'Mortality Tables'!$N$1:$DN$1,0),FALSE)),"")</f>
        <v>2219091.9909314956</v>
      </c>
      <c r="CK329" s="685" t="str">
        <f>IFERROR((CJ329+AT329*Contr_Rate)*(1+Inv_Return)*IF($D329=$C$1,VLOOKUP($T329,Male_Annuity_Tables,MATCH($BS$3+3,'Mortality Tables'!$N$1:$DN$1,0),FALSE),VLOOKUP($T329,Fe_Annuity_Tables,MATCH(CK$3+3,'Mortality Tables'!$N$1:$DN$1,0),FALSE)),"")</f>
        <v/>
      </c>
      <c r="CL329" s="685" t="str">
        <f>IFERROR((CK329+AU329*Contr_Rate)*(1+Inv_Return)*IF($D329=$C$1,VLOOKUP($T329,Male_Annuity_Tables,MATCH($BS$3+3,'Mortality Tables'!$N$1:$DN$1,0),FALSE),VLOOKUP($T329,Fe_Annuity_Tables,MATCH(CL$3+3,'Mortality Tables'!$N$1:$DN$1,0),FALSE)),"")</f>
        <v/>
      </c>
      <c r="CM329" s="685" t="str">
        <f>IFERROR((CL329+AV329*Contr_Rate)*(1+Inv_Return)*IF($D329=$C$1,VLOOKUP($T329,Male_Annuity_Tables,MATCH($BS$3+3,'Mortality Tables'!$N$1:$DN$1,0),FALSE),VLOOKUP($T329,Fe_Annuity_Tables,MATCH(CM$3+3,'Mortality Tables'!$N$1:$DN$1,0),FALSE)),"")</f>
        <v/>
      </c>
      <c r="CN329" s="685" t="str">
        <f>IFERROR((CM329+AW329*Contr_Rate)*(1+Inv_Return)*IF($D329=$C$1,VLOOKUP($T329,Male_Annuity_Tables,MATCH($BS$3+3,'Mortality Tables'!$N$1:$DN$1,0),FALSE),VLOOKUP($T329,Fe_Annuity_Tables,MATCH(CN$3+3,'Mortality Tables'!$N$1:$DN$1,0),FALSE)),"")</f>
        <v/>
      </c>
      <c r="CO329" s="685" t="str">
        <f>IFERROR((CN329+AX329*Contr_Rate)*(1+Inv_Return)*IF($D329=$C$1,VLOOKUP($T329,Male_Annuity_Tables,MATCH($BS$3+3,'Mortality Tables'!$N$1:$DN$1,0),FALSE),VLOOKUP($T329,Fe_Annuity_Tables,MATCH(CO$3+3,'Mortality Tables'!$N$1:$DN$1,0),FALSE)),"")</f>
        <v/>
      </c>
      <c r="CP329" s="685" t="str">
        <f>IFERROR((CO329+AY329*Contr_Rate)*(1+Inv_Return)*IF($D329=$C$1,VLOOKUP($T329,Male_Annuity_Tables,MATCH($BS$3+3,'Mortality Tables'!$N$1:$DN$1,0),FALSE),VLOOKUP($T329,Fe_Annuity_Tables,MATCH(CP$3+3,'Mortality Tables'!$N$1:$DN$1,0),FALSE)),"")</f>
        <v/>
      </c>
      <c r="CQ329" s="685" t="str">
        <f>IFERROR((CP329+AZ329*Contr_Rate)*(1+Inv_Return)*IF($D329=$C$1,VLOOKUP($T329,Male_Annuity_Tables,MATCH($BS$3+3,'Mortality Tables'!$N$1:$DN$1,0),FALSE),VLOOKUP($T329,Fe_Annuity_Tables,MATCH(CQ$3+3,'Mortality Tables'!$N$1:$DN$1,0),FALSE)),"")</f>
        <v/>
      </c>
      <c r="CR329" s="685" t="str">
        <f>IFERROR((CQ329+BA329*Contr_Rate)*(1+Inv_Return)*IF($D329=$C$1,VLOOKUP($T329,Male_Annuity_Tables,MATCH($BS$3+3,'Mortality Tables'!$N$1:$DN$1,0),FALSE),VLOOKUP($T329,Fe_Annuity_Tables,MATCH(CR$3+3,'Mortality Tables'!$N$1:$DN$1,0),FALSE)),"")</f>
        <v/>
      </c>
      <c r="CS329" s="685" t="str">
        <f>IFERROR((CR329+BB329*Contr_Rate)*(1+Inv_Return)*IF($D329=$C$1,VLOOKUP($T329,Male_Annuity_Tables,MATCH($BS$3+3,'Mortality Tables'!$N$1:$DN$1,0),FALSE),VLOOKUP($T329,Fe_Annuity_Tables,MATCH(CS$3+3,'Mortality Tables'!$N$1:$DN$1,0),FALSE)),"")</f>
        <v/>
      </c>
      <c r="CT329" s="685" t="str">
        <f>IFERROR((CS329+BC329*Contr_Rate)*(1+Inv_Return)*IF($D329=$C$1,VLOOKUP($T329,Male_Annuity_Tables,MATCH($BS$3+3,'Mortality Tables'!$N$1:$DN$1,0),FALSE),VLOOKUP($T329,Fe_Annuity_Tables,MATCH(CT$3+3,'Mortality Tables'!$N$1:$DN$1,0),FALSE)),"")</f>
        <v/>
      </c>
      <c r="CU329" s="685" t="str">
        <f>IFERROR((CT329+BD329*Contr_Rate)*(1+Inv_Return)*IF($D329=$C$1,VLOOKUP($T329,Male_Annuity_Tables,MATCH($BS$3+3,'Mortality Tables'!$N$1:$DN$1,0),FALSE),VLOOKUP($T329,Fe_Annuity_Tables,MATCH(CU$3+3,'Mortality Tables'!$N$1:$DN$1,0),FALSE)),"")</f>
        <v/>
      </c>
      <c r="CV329" s="685" t="str">
        <f>IFERROR((CU329+BE329*Contr_Rate)*(1+Inv_Return)*IF($D329=$C$1,VLOOKUP($T329,Male_Annuity_Tables,MATCH($BS$3+3,'Mortality Tables'!$N$1:$DN$1,0),FALSE),VLOOKUP($T329,Fe_Annuity_Tables,MATCH(CV$3+3,'Mortality Tables'!$N$1:$DN$1,0),FALSE)),"")</f>
        <v/>
      </c>
      <c r="CW329" s="685" t="str">
        <f>IFERROR((CV329+BF329*Contr_Rate)*(1+Inv_Return)*IF($D329=$C$1,VLOOKUP($T329,Male_Annuity_Tables,MATCH($BS$3+3,'Mortality Tables'!$N$1:$DN$1,0),FALSE),VLOOKUP($T329,Fe_Annuity_Tables,MATCH(CW$3+3,'Mortality Tables'!$N$1:$DN$1,0),FALSE)),"")</f>
        <v/>
      </c>
      <c r="CX329" s="685" t="str">
        <f>IFERROR((CW329+BG329*Contr_Rate)*(1+Inv_Return)*IF($D329=$C$1,VLOOKUP($T329,Male_Annuity_Tables,MATCH($BS$3+3,'Mortality Tables'!$N$1:$DN$1,0),FALSE),VLOOKUP($T329,Fe_Annuity_Tables,MATCH(CX$3+3,'Mortality Tables'!$N$1:$DN$1,0),FALSE)),"")</f>
        <v/>
      </c>
      <c r="CY329" s="685" t="str">
        <f>IFERROR((CX329+BH329*Contr_Rate)*(1+Inv_Return)*IF($D329=$C$1,VLOOKUP($T329,Male_Annuity_Tables,MATCH($BS$3+3,'Mortality Tables'!$N$1:$DN$1,0),FALSE),VLOOKUP($T329,Fe_Annuity_Tables,MATCH(CY$3+3,'Mortality Tables'!$N$1:$DN$1,0),FALSE)),"")</f>
        <v/>
      </c>
      <c r="CZ329" s="685" t="str">
        <f>IFERROR((CY329+BI329*Contr_Rate)*(1+Inv_Return)*IF($D329=$C$1,VLOOKUP($T329,Male_Annuity_Tables,MATCH($BS$3+3,'Mortality Tables'!$N$1:$DN$1,0),FALSE),VLOOKUP($T329,Fe_Annuity_Tables,MATCH(CZ$3+3,'Mortality Tables'!$N$1:$DN$1,0),FALSE)),"")</f>
        <v/>
      </c>
      <c r="DA329" s="685" t="str">
        <f>IFERROR((CZ329+BJ329*Contr_Rate)*(1+Inv_Return)*IF($D329=$C$1,VLOOKUP($T329,Male_Annuity_Tables,MATCH($BS$3+3,'Mortality Tables'!$N$1:$DN$1,0),FALSE),VLOOKUP($T329,Fe_Annuity_Tables,MATCH(DA$3+3,'Mortality Tables'!$N$1:$DN$1,0),FALSE)),"")</f>
        <v/>
      </c>
      <c r="DB329" s="685" t="str">
        <f>IFERROR((DA329+BK329*Contr_Rate)*(1+Inv_Return)*IF($D329=$C$1,VLOOKUP($T329,Male_Annuity_Tables,MATCH($BS$3+3,'Mortality Tables'!$N$1:$DN$1,0),FALSE),VLOOKUP($T329,Fe_Annuity_Tables,MATCH(DB$3+3,'Mortality Tables'!$N$1:$DN$1,0),FALSE)),"")</f>
        <v/>
      </c>
      <c r="DC329" s="685" t="str">
        <f>IFERROR((DB329+BL329*Contr_Rate)*(1+Inv_Return)*IF($D329=$C$1,VLOOKUP($T329,Male_Annuity_Tables,MATCH($BS$3+3,'Mortality Tables'!$N$1:$DN$1,0),FALSE),VLOOKUP($T329,Fe_Annuity_Tables,MATCH(DC$3+3,'Mortality Tables'!$N$1:$DN$1,0),FALSE)),"")</f>
        <v/>
      </c>
      <c r="DD329" s="685" t="str">
        <f>IFERROR((DC329+BM329*Contr_Rate)*(1+Inv_Return)*IF($D329=$C$1,VLOOKUP($T329,Male_Annuity_Tables,MATCH($BS$3+3,'Mortality Tables'!$N$1:$DN$1,0),FALSE),VLOOKUP($T329,Fe_Annuity_Tables,MATCH(DD$3+3,'Mortality Tables'!$N$1:$DN$1,0),FALSE)),"")</f>
        <v/>
      </c>
      <c r="DE329" s="685" t="str">
        <f>IFERROR((DD329+BN329*Contr_Rate)*(1+Inv_Return)*IF($D329=$C$1,VLOOKUP($T329,Male_Annuity_Tables,MATCH($BS$3+3,'Mortality Tables'!$N$1:$DN$1,0),FALSE),VLOOKUP($T329,Fe_Annuity_Tables,MATCH(DE$3+3,'Mortality Tables'!$N$1:$DN$1,0),FALSE)),"")</f>
        <v/>
      </c>
      <c r="DF329" s="685" t="str">
        <f>IFERROR((DE329+BO329*Contr_Rate)*(1+Inv_Return)*IF($D329=$C$1,VLOOKUP($T329,Male_Annuity_Tables,MATCH($BS$3+3,'Mortality Tables'!$N$1:$DN$1,0),FALSE),VLOOKUP($T329,Fe_Annuity_Tables,MATCH(DF$3+3,'Mortality Tables'!$N$1:$DN$1,0),FALSE)),"")</f>
        <v/>
      </c>
      <c r="DG329" s="685" t="str">
        <f>IFERROR((DF329+BP329*Contr_Rate)*(1+Inv_Return)*IF($D329=$C$1,VLOOKUP($T329,Male_Annuity_Tables,MATCH($BS$3+3,'Mortality Tables'!$N$1:$DN$1,0),FALSE),VLOOKUP($T329,Fe_Annuity_Tables,MATCH(DG$3+3,'Mortality Tables'!$N$1:$DN$1,0),FALSE)),"")</f>
        <v/>
      </c>
      <c r="DH329" s="685" t="str">
        <f>IFERROR((DG329+BQ329*Contr_Rate)*(1+Inv_Return)*IF($D329=$C$1,VLOOKUP($T329,Male_Annuity_Tables,MATCH($BS$3+3,'Mortality Tables'!$N$1:$DN$1,0),FALSE),VLOOKUP($T329,Fe_Annuity_Tables,MATCH(DH$3+3,'Mortality Tables'!$N$1:$DN$1,0),FALSE)),"")</f>
        <v/>
      </c>
      <c r="DJ329" s="686">
        <f t="shared" ref="DJ329:DJ391" si="199">MAX(BS329:DH329)</f>
        <v>2219091.9909314956</v>
      </c>
      <c r="DK329" s="680">
        <f t="shared" si="187"/>
        <v>8.0909277508679907</v>
      </c>
      <c r="DL329" s="686">
        <f t="shared" ref="DL329:DL391" si="200">(DJ329*Annuity_Ratio)/DK329</f>
        <v>183760.33993933513</v>
      </c>
      <c r="DM329" s="686">
        <f t="shared" si="132"/>
        <v>1496445.4780554671</v>
      </c>
      <c r="DN329" s="687">
        <f t="shared" ref="DN329:DN391" si="201">IFERROR((DL329/DM329),"")</f>
        <v>0.1227978851445491</v>
      </c>
      <c r="DP329" s="688">
        <f t="shared" ref="DP329:DP391" si="202">IFERROR(IF($D329=$C$1,VLOOKUP($T329+DP$3-1,Male_Annuity_Tables,2,FALSE),VLOOKUP($T329,Fe_Annuity_Tables,2,FALSE))*BS329,"")</f>
        <v>43376.53215898449</v>
      </c>
      <c r="DQ329" s="688">
        <f t="shared" ref="DQ329:DQ391" si="203">IFERROR(IF($D329=$C$1,VLOOKUP($T329+DQ$3-1,Male_Annuity_Tables,2,FALSE),VLOOKUP($T329,Fe_Annuity_Tables,2,FALSE))*BT329,"")</f>
        <v>64762.38056680467</v>
      </c>
      <c r="DR329" s="688">
        <f t="shared" ref="DR329:DR391" si="204">IFERROR(IF($D329=$C$1,VLOOKUP($T329+DR$3-1,Male_Annuity_Tables,2,FALSE),VLOOKUP($T329,Fe_Annuity_Tables,2,FALSE))*BU329,"")</f>
        <v>84843.519344373315</v>
      </c>
    </row>
    <row r="330" spans="1:122" s="657" customFormat="1" ht="14.5">
      <c r="A330" s="675" t="s">
        <v>1728</v>
      </c>
      <c r="B330" s="675" t="s">
        <v>1729</v>
      </c>
      <c r="C330" s="675" t="s">
        <v>116</v>
      </c>
      <c r="D330" s="675" t="s">
        <v>61</v>
      </c>
      <c r="E330" s="676">
        <v>27679</v>
      </c>
      <c r="F330" s="677">
        <v>35474</v>
      </c>
      <c r="G330" s="677">
        <v>36037</v>
      </c>
      <c r="H330" s="678">
        <v>933464</v>
      </c>
      <c r="I330" s="678">
        <v>47099.86</v>
      </c>
      <c r="J330" s="678">
        <v>70277.37</v>
      </c>
      <c r="K330" s="678">
        <v>32802.589999999997</v>
      </c>
      <c r="L330" s="678">
        <v>150179.82</v>
      </c>
      <c r="M330" s="679">
        <f>IF(COUNTIF($A$4:A330,A330)=1,0,1)</f>
        <v>0</v>
      </c>
      <c r="N330" s="680" t="str">
        <f t="shared" si="193"/>
        <v>Okay</v>
      </c>
      <c r="O330" s="680" t="str">
        <f t="shared" si="194"/>
        <v>TRUE</v>
      </c>
      <c r="P330" s="680" t="b">
        <f t="shared" si="195"/>
        <v>1</v>
      </c>
      <c r="Q330" s="680" t="b">
        <f t="shared" si="76"/>
        <v>1</v>
      </c>
      <c r="R330" s="680" t="b">
        <f t="shared" si="77"/>
        <v>1</v>
      </c>
      <c r="S330" s="681">
        <f t="shared" si="196"/>
        <v>21.356164383561644</v>
      </c>
      <c r="T330" s="682">
        <f t="shared" si="78"/>
        <v>49</v>
      </c>
      <c r="U330" s="682">
        <f t="shared" si="188"/>
        <v>22</v>
      </c>
      <c r="V330" s="682">
        <f t="shared" si="79"/>
        <v>26.353424657534248</v>
      </c>
      <c r="W330" s="682">
        <f t="shared" si="197"/>
        <v>11</v>
      </c>
      <c r="X330" s="683">
        <f t="shared" si="198"/>
        <v>1651978.02</v>
      </c>
      <c r="Y330" s="684">
        <f t="shared" si="123"/>
        <v>5.0000000000000001E-3</v>
      </c>
      <c r="Z330" s="684">
        <f>IF($D330=$C$1,VLOOKUP($T330,Male_Annuity_Tables,MATCH($W330+2,'Mortality Tables'!$DS$1:$HT$1,0),FALSE),VLOOKUP($T330,Fe_Annuity_Tables,MATCH($W330+2,'Mortality Tables'!$M$1:$DN$1,0),FALSE))</f>
        <v>0.35435655706081948</v>
      </c>
      <c r="AA330" s="664"/>
      <c r="AB330" s="685">
        <f t="shared" si="191"/>
        <v>981023.99080000003</v>
      </c>
      <c r="AC330" s="685">
        <f t="shared" si="191"/>
        <v>1031007.1631312601</v>
      </c>
      <c r="AD330" s="685">
        <f t="shared" si="191"/>
        <v>1083536.9780927978</v>
      </c>
      <c r="AE330" s="685">
        <f t="shared" si="191"/>
        <v>1138743.1871266258</v>
      </c>
      <c r="AF330" s="685">
        <f t="shared" si="191"/>
        <v>1196762.1525107275</v>
      </c>
      <c r="AG330" s="685">
        <f t="shared" si="191"/>
        <v>1257737.1841811491</v>
      </c>
      <c r="AH330" s="685">
        <f t="shared" si="191"/>
        <v>1321818.8937151786</v>
      </c>
      <c r="AI330" s="685">
        <f t="shared" si="191"/>
        <v>1389165.5663499672</v>
      </c>
      <c r="AJ330" s="685">
        <f t="shared" si="191"/>
        <v>1459943.5519554981</v>
      </c>
      <c r="AK330" s="685">
        <f t="shared" si="191"/>
        <v>1534327.6759276306</v>
      </c>
      <c r="AL330" s="685">
        <f t="shared" si="191"/>
        <v>1612501.6710161434</v>
      </c>
      <c r="AM330" s="685" t="str">
        <f t="shared" si="191"/>
        <v/>
      </c>
      <c r="AN330" s="685" t="str">
        <f t="shared" si="191"/>
        <v/>
      </c>
      <c r="AO330" s="685" t="str">
        <f t="shared" si="191"/>
        <v/>
      </c>
      <c r="AP330" s="685" t="str">
        <f t="shared" si="191"/>
        <v/>
      </c>
      <c r="AQ330" s="685" t="str">
        <f t="shared" si="191"/>
        <v/>
      </c>
      <c r="AR330" s="685" t="str">
        <f t="shared" si="190"/>
        <v/>
      </c>
      <c r="AS330" s="685" t="str">
        <f t="shared" si="190"/>
        <v/>
      </c>
      <c r="AT330" s="685" t="str">
        <f t="shared" si="190"/>
        <v/>
      </c>
      <c r="AU330" s="685" t="str">
        <f t="shared" si="190"/>
        <v/>
      </c>
      <c r="AV330" s="685" t="str">
        <f t="shared" si="190"/>
        <v/>
      </c>
      <c r="AW330" s="685" t="str">
        <f t="shared" si="190"/>
        <v/>
      </c>
      <c r="AX330" s="685" t="str">
        <f t="shared" si="190"/>
        <v/>
      </c>
      <c r="AY330" s="685" t="str">
        <f t="shared" si="190"/>
        <v/>
      </c>
      <c r="AZ330" s="685" t="str">
        <f t="shared" si="190"/>
        <v/>
      </c>
      <c r="BA330" s="685" t="str">
        <f t="shared" si="190"/>
        <v/>
      </c>
      <c r="BB330" s="685" t="str">
        <f t="shared" si="190"/>
        <v/>
      </c>
      <c r="BC330" s="685" t="str">
        <f t="shared" si="190"/>
        <v/>
      </c>
      <c r="BD330" s="685" t="str">
        <f t="shared" si="190"/>
        <v/>
      </c>
      <c r="BE330" s="685" t="str">
        <f t="shared" si="190"/>
        <v/>
      </c>
      <c r="BF330" s="685" t="str">
        <f t="shared" si="190"/>
        <v/>
      </c>
      <c r="BG330" s="685" t="str">
        <f t="shared" si="192"/>
        <v/>
      </c>
      <c r="BH330" s="685" t="str">
        <f t="shared" si="192"/>
        <v/>
      </c>
      <c r="BI330" s="685" t="str">
        <f t="shared" si="184"/>
        <v/>
      </c>
      <c r="BJ330" s="685" t="str">
        <f t="shared" si="184"/>
        <v/>
      </c>
      <c r="BK330" s="685" t="str">
        <f t="shared" si="184"/>
        <v/>
      </c>
      <c r="BL330" s="685" t="str">
        <f t="shared" si="184"/>
        <v/>
      </c>
      <c r="BM330" s="685" t="str">
        <f t="shared" si="184"/>
        <v/>
      </c>
      <c r="BN330" s="685" t="str">
        <f t="shared" si="184"/>
        <v/>
      </c>
      <c r="BO330" s="685" t="str">
        <f t="shared" si="189"/>
        <v/>
      </c>
      <c r="BP330" s="685" t="str">
        <f t="shared" si="189"/>
        <v/>
      </c>
      <c r="BQ330" s="685" t="str">
        <f t="shared" si="189"/>
        <v/>
      </c>
      <c r="BR330" s="529"/>
      <c r="BS330" s="685">
        <f>IFERROR(($L330+AB330*Contr_Rate)*(1+Inv_Return)*IF($D330=$C$1,VLOOKUP($T330,Male_Annuity_Tables,MATCH($BS$3+3,'Mortality Tables'!$N$1:$DN$1,0),FALSE),VLOOKUP($T330,Fe_Annuity_Tables,MATCH(BS$3+3,'Mortality Tables'!$N$1:$DN$1,0),FALSE)),"")</f>
        <v>386317.084582087</v>
      </c>
      <c r="BT330" s="685">
        <f>IFERROR(($BS330+AC330*Contr_Rate)*(1+Inv_Return)*IF($D330=$C$1,VLOOKUP($T330,Male_Annuity_Tables,MATCH($BS$3+3,'Mortality Tables'!$N$1:$DN$1,0),FALSE),VLOOKUP($T330,Fe_Annuity_Tables,MATCH(BT$3+3,'Mortality Tables'!$N$1:$DN$1,0),FALSE)),"")</f>
        <v>604583.67477612558</v>
      </c>
      <c r="BU330" s="685">
        <f>IFERROR((BT330+AD330*Contr_Rate)*(1+Inv_Return)*IF($D330=$C$1,VLOOKUP($T330,Male_Annuity_Tables,MATCH($BS$3+3,'Mortality Tables'!$N$1:$DN$1,0),FALSE),VLOOKUP($T330,Fe_Annuity_Tables,MATCH(BU$3+3,'Mortality Tables'!$N$1:$DN$1,0),FALSE)),"")</f>
        <v>807982.33158659388</v>
      </c>
      <c r="BV330" s="685">
        <f>IFERROR((BU330+AE330*Contr_Rate)*(1+Inv_Return)*IF($D330=$C$1,VLOOKUP($T330,Male_Annuity_Tables,MATCH($BS$3+3,'Mortality Tables'!$N$1:$DN$1,0),FALSE),VLOOKUP($T330,Fe_Annuity_Tables,MATCH(BV$3+3,'Mortality Tables'!$N$1:$DN$1,0),FALSE)),"")</f>
        <v>999156.65913390217</v>
      </c>
      <c r="BW330" s="685">
        <f>IFERROR((BV330+AF330*Contr_Rate)*(1+Inv_Return)*IF($D330=$C$1,VLOOKUP($T330,Male_Annuity_Tables,MATCH($BS$3+3,'Mortality Tables'!$N$1:$DN$1,0),FALSE),VLOOKUP($T330,Fe_Annuity_Tables,MATCH(BW$3+3,'Mortality Tables'!$N$1:$DN$1,0),FALSE)),"")</f>
        <v>1180439.8485342481</v>
      </c>
      <c r="BX330" s="685">
        <f>IFERROR((BW330+AG330*Contr_Rate)*(1+Inv_Return)*IF($D330=$C$1,VLOOKUP($T330,Male_Annuity_Tables,MATCH($BS$3+3,'Mortality Tables'!$N$1:$DN$1,0),FALSE),VLOOKUP($T330,Fe_Annuity_Tables,MATCH(BX$3+3,'Mortality Tables'!$N$1:$DN$1,0),FALSE)),"")</f>
        <v>1353897.1131171177</v>
      </c>
      <c r="BY330" s="685">
        <f>IFERROR((BX330+AH330*Contr_Rate)*(1+Inv_Return)*IF($D330=$C$1,VLOOKUP($T330,Male_Annuity_Tables,MATCH($BS$3+3,'Mortality Tables'!$N$1:$DN$1,0),FALSE),VLOOKUP($T330,Fe_Annuity_Tables,MATCH(BY$3+3,'Mortality Tables'!$N$1:$DN$1,0),FALSE)),"")</f>
        <v>1521362.6624510656</v>
      </c>
      <c r="BZ330" s="685">
        <f>IFERROR((BY330+AI330*Contr_Rate)*(1+Inv_Return)*IF($D330=$C$1,VLOOKUP($T330,Male_Annuity_Tables,MATCH($BS$3+3,'Mortality Tables'!$N$1:$DN$1,0),FALSE),VLOOKUP($T330,Fe_Annuity_Tables,MATCH(BZ$3+3,'Mortality Tables'!$N$1:$DN$1,0),FALSE)),"")</f>
        <v>1684471.9345854528</v>
      </c>
      <c r="CA330" s="685">
        <f>IFERROR((BZ330+AJ330*Contr_Rate)*(1+Inv_Return)*IF($D330=$C$1,VLOOKUP($T330,Male_Annuity_Tables,MATCH($BS$3+3,'Mortality Tables'!$N$1:$DN$1,0),FALSE),VLOOKUP($T330,Fe_Annuity_Tables,MATCH(CA$3+3,'Mortality Tables'!$N$1:$DN$1,0),FALSE)),"")</f>
        <v>1844689.7120066704</v>
      </c>
      <c r="CB330" s="685">
        <f>IFERROR((CA330+AK330*Contr_Rate)*(1+Inv_Return)*IF($D330=$C$1,VLOOKUP($T330,Male_Annuity_Tables,MATCH($BS$3+3,'Mortality Tables'!$N$1:$DN$1,0),FALSE),VLOOKUP($T330,Fe_Annuity_Tables,MATCH(CB$3+3,'Mortality Tables'!$N$1:$DN$1,0),FALSE)),"")</f>
        <v>2003334.6652003059</v>
      </c>
      <c r="CC330" s="685">
        <f>IFERROR((CB330+AL330*Contr_Rate)*(1+Inv_Return)*IF($D330=$C$1,VLOOKUP($T330,Male_Annuity_Tables,MATCH($BS$3+3,'Mortality Tables'!$N$1:$DN$1,0),FALSE),VLOOKUP($T330,Fe_Annuity_Tables,MATCH(CC$3+3,'Mortality Tables'!$N$1:$DN$1,0),FALSE)),"")</f>
        <v>2161600.7967963647</v>
      </c>
      <c r="CD330" s="685" t="str">
        <f>IFERROR((CC330+AM330*Contr_Rate)*(1+Inv_Return)*IF($D330=$C$1,VLOOKUP($T330,Male_Annuity_Tables,MATCH($BS$3+3,'Mortality Tables'!$N$1:$DN$1,0),FALSE),VLOOKUP($T330,Fe_Annuity_Tables,MATCH(CD$3+3,'Mortality Tables'!$N$1:$DN$1,0),FALSE)),"")</f>
        <v/>
      </c>
      <c r="CE330" s="685" t="str">
        <f>IFERROR((CD330+AN330*Contr_Rate)*(1+Inv_Return)*IF($D330=$C$1,VLOOKUP($T330,Male_Annuity_Tables,MATCH($BS$3+3,'Mortality Tables'!$N$1:$DN$1,0),FALSE),VLOOKUP($T330,Fe_Annuity_Tables,MATCH(CE$3+3,'Mortality Tables'!$N$1:$DN$1,0),FALSE)),"")</f>
        <v/>
      </c>
      <c r="CF330" s="685" t="str">
        <f>IFERROR((CE330+AO330*Contr_Rate)*(1+Inv_Return)*IF($D330=$C$1,VLOOKUP($T330,Male_Annuity_Tables,MATCH($BS$3+3,'Mortality Tables'!$N$1:$DN$1,0),FALSE),VLOOKUP($T330,Fe_Annuity_Tables,MATCH(CF$3+3,'Mortality Tables'!$N$1:$DN$1,0),FALSE)),"")</f>
        <v/>
      </c>
      <c r="CG330" s="685" t="str">
        <f>IFERROR((CF330+AP330*Contr_Rate)*(1+Inv_Return)*IF($D330=$C$1,VLOOKUP($T330,Male_Annuity_Tables,MATCH($BS$3+3,'Mortality Tables'!$N$1:$DN$1,0),FALSE),VLOOKUP($T330,Fe_Annuity_Tables,MATCH(CG$3+3,'Mortality Tables'!$N$1:$DN$1,0),FALSE)),"")</f>
        <v/>
      </c>
      <c r="CH330" s="685" t="str">
        <f>IFERROR((CG330+AQ330*Contr_Rate)*(1+Inv_Return)*IF($D330=$C$1,VLOOKUP($T330,Male_Annuity_Tables,MATCH($BS$3+3,'Mortality Tables'!$N$1:$DN$1,0),FALSE),VLOOKUP($T330,Fe_Annuity_Tables,MATCH(CH$3+3,'Mortality Tables'!$N$1:$DN$1,0),FALSE)),"")</f>
        <v/>
      </c>
      <c r="CI330" s="685" t="str">
        <f>IFERROR((CH330+AR330*Contr_Rate)*(1+Inv_Return)*IF($D330=$C$1,VLOOKUP($T330,Male_Annuity_Tables,MATCH($BS$3+3,'Mortality Tables'!$N$1:$DN$1,0),FALSE),VLOOKUP($T330,Fe_Annuity_Tables,MATCH(CI$3+3,'Mortality Tables'!$N$1:$DN$1,0),FALSE)),"")</f>
        <v/>
      </c>
      <c r="CJ330" s="685" t="str">
        <f>IFERROR((CI330+AS330*Contr_Rate)*(1+Inv_Return)*IF($D330=$C$1,VLOOKUP($T330,Male_Annuity_Tables,MATCH($BS$3+3,'Mortality Tables'!$N$1:$DN$1,0),FALSE),VLOOKUP($T330,Fe_Annuity_Tables,MATCH(CJ$3+3,'Mortality Tables'!$N$1:$DN$1,0),FALSE)),"")</f>
        <v/>
      </c>
      <c r="CK330" s="685" t="str">
        <f>IFERROR((CJ330+AT330*Contr_Rate)*(1+Inv_Return)*IF($D330=$C$1,VLOOKUP($T330,Male_Annuity_Tables,MATCH($BS$3+3,'Mortality Tables'!$N$1:$DN$1,0),FALSE),VLOOKUP($T330,Fe_Annuity_Tables,MATCH(CK$3+3,'Mortality Tables'!$N$1:$DN$1,0),FALSE)),"")</f>
        <v/>
      </c>
      <c r="CL330" s="685" t="str">
        <f>IFERROR((CK330+AU330*Contr_Rate)*(1+Inv_Return)*IF($D330=$C$1,VLOOKUP($T330,Male_Annuity_Tables,MATCH($BS$3+3,'Mortality Tables'!$N$1:$DN$1,0),FALSE),VLOOKUP($T330,Fe_Annuity_Tables,MATCH(CL$3+3,'Mortality Tables'!$N$1:$DN$1,0),FALSE)),"")</f>
        <v/>
      </c>
      <c r="CM330" s="685" t="str">
        <f>IFERROR((CL330+AV330*Contr_Rate)*(1+Inv_Return)*IF($D330=$C$1,VLOOKUP($T330,Male_Annuity_Tables,MATCH($BS$3+3,'Mortality Tables'!$N$1:$DN$1,0),FALSE),VLOOKUP($T330,Fe_Annuity_Tables,MATCH(CM$3+3,'Mortality Tables'!$N$1:$DN$1,0),FALSE)),"")</f>
        <v/>
      </c>
      <c r="CN330" s="685" t="str">
        <f>IFERROR((CM330+AW330*Contr_Rate)*(1+Inv_Return)*IF($D330=$C$1,VLOOKUP($T330,Male_Annuity_Tables,MATCH($BS$3+3,'Mortality Tables'!$N$1:$DN$1,0),FALSE),VLOOKUP($T330,Fe_Annuity_Tables,MATCH(CN$3+3,'Mortality Tables'!$N$1:$DN$1,0),FALSE)),"")</f>
        <v/>
      </c>
      <c r="CO330" s="685" t="str">
        <f>IFERROR((CN330+AX330*Contr_Rate)*(1+Inv_Return)*IF($D330=$C$1,VLOOKUP($T330,Male_Annuity_Tables,MATCH($BS$3+3,'Mortality Tables'!$N$1:$DN$1,0),FALSE),VLOOKUP($T330,Fe_Annuity_Tables,MATCH(CO$3+3,'Mortality Tables'!$N$1:$DN$1,0),FALSE)),"")</f>
        <v/>
      </c>
      <c r="CP330" s="685" t="str">
        <f>IFERROR((CO330+AY330*Contr_Rate)*(1+Inv_Return)*IF($D330=$C$1,VLOOKUP($T330,Male_Annuity_Tables,MATCH($BS$3+3,'Mortality Tables'!$N$1:$DN$1,0),FALSE),VLOOKUP($T330,Fe_Annuity_Tables,MATCH(CP$3+3,'Mortality Tables'!$N$1:$DN$1,0),FALSE)),"")</f>
        <v/>
      </c>
      <c r="CQ330" s="685" t="str">
        <f>IFERROR((CP330+AZ330*Contr_Rate)*(1+Inv_Return)*IF($D330=$C$1,VLOOKUP($T330,Male_Annuity_Tables,MATCH($BS$3+3,'Mortality Tables'!$N$1:$DN$1,0),FALSE),VLOOKUP($T330,Fe_Annuity_Tables,MATCH(CQ$3+3,'Mortality Tables'!$N$1:$DN$1,0),FALSE)),"")</f>
        <v/>
      </c>
      <c r="CR330" s="685" t="str">
        <f>IFERROR((CQ330+BA330*Contr_Rate)*(1+Inv_Return)*IF($D330=$C$1,VLOOKUP($T330,Male_Annuity_Tables,MATCH($BS$3+3,'Mortality Tables'!$N$1:$DN$1,0),FALSE),VLOOKUP($T330,Fe_Annuity_Tables,MATCH(CR$3+3,'Mortality Tables'!$N$1:$DN$1,0),FALSE)),"")</f>
        <v/>
      </c>
      <c r="CS330" s="685" t="str">
        <f>IFERROR((CR330+BB330*Contr_Rate)*(1+Inv_Return)*IF($D330=$C$1,VLOOKUP($T330,Male_Annuity_Tables,MATCH($BS$3+3,'Mortality Tables'!$N$1:$DN$1,0),FALSE),VLOOKUP($T330,Fe_Annuity_Tables,MATCH(CS$3+3,'Mortality Tables'!$N$1:$DN$1,0),FALSE)),"")</f>
        <v/>
      </c>
      <c r="CT330" s="685" t="str">
        <f>IFERROR((CS330+BC330*Contr_Rate)*(1+Inv_Return)*IF($D330=$C$1,VLOOKUP($T330,Male_Annuity_Tables,MATCH($BS$3+3,'Mortality Tables'!$N$1:$DN$1,0),FALSE),VLOOKUP($T330,Fe_Annuity_Tables,MATCH(CT$3+3,'Mortality Tables'!$N$1:$DN$1,0),FALSE)),"")</f>
        <v/>
      </c>
      <c r="CU330" s="685" t="str">
        <f>IFERROR((CT330+BD330*Contr_Rate)*(1+Inv_Return)*IF($D330=$C$1,VLOOKUP($T330,Male_Annuity_Tables,MATCH($BS$3+3,'Mortality Tables'!$N$1:$DN$1,0),FALSE),VLOOKUP($T330,Fe_Annuity_Tables,MATCH(CU$3+3,'Mortality Tables'!$N$1:$DN$1,0),FALSE)),"")</f>
        <v/>
      </c>
      <c r="CV330" s="685" t="str">
        <f>IFERROR((CU330+BE330*Contr_Rate)*(1+Inv_Return)*IF($D330=$C$1,VLOOKUP($T330,Male_Annuity_Tables,MATCH($BS$3+3,'Mortality Tables'!$N$1:$DN$1,0),FALSE),VLOOKUP($T330,Fe_Annuity_Tables,MATCH(CV$3+3,'Mortality Tables'!$N$1:$DN$1,0),FALSE)),"")</f>
        <v/>
      </c>
      <c r="CW330" s="685" t="str">
        <f>IFERROR((CV330+BF330*Contr_Rate)*(1+Inv_Return)*IF($D330=$C$1,VLOOKUP($T330,Male_Annuity_Tables,MATCH($BS$3+3,'Mortality Tables'!$N$1:$DN$1,0),FALSE),VLOOKUP($T330,Fe_Annuity_Tables,MATCH(CW$3+3,'Mortality Tables'!$N$1:$DN$1,0),FALSE)),"")</f>
        <v/>
      </c>
      <c r="CX330" s="685" t="str">
        <f>IFERROR((CW330+BG330*Contr_Rate)*(1+Inv_Return)*IF($D330=$C$1,VLOOKUP($T330,Male_Annuity_Tables,MATCH($BS$3+3,'Mortality Tables'!$N$1:$DN$1,0),FALSE),VLOOKUP($T330,Fe_Annuity_Tables,MATCH(CX$3+3,'Mortality Tables'!$N$1:$DN$1,0),FALSE)),"")</f>
        <v/>
      </c>
      <c r="CY330" s="685" t="str">
        <f>IFERROR((CX330+BH330*Contr_Rate)*(1+Inv_Return)*IF($D330=$C$1,VLOOKUP($T330,Male_Annuity_Tables,MATCH($BS$3+3,'Mortality Tables'!$N$1:$DN$1,0),FALSE),VLOOKUP($T330,Fe_Annuity_Tables,MATCH(CY$3+3,'Mortality Tables'!$N$1:$DN$1,0),FALSE)),"")</f>
        <v/>
      </c>
      <c r="CZ330" s="685" t="str">
        <f>IFERROR((CY330+BI330*Contr_Rate)*(1+Inv_Return)*IF($D330=$C$1,VLOOKUP($T330,Male_Annuity_Tables,MATCH($BS$3+3,'Mortality Tables'!$N$1:$DN$1,0),FALSE),VLOOKUP($T330,Fe_Annuity_Tables,MATCH(CZ$3+3,'Mortality Tables'!$N$1:$DN$1,0),FALSE)),"")</f>
        <v/>
      </c>
      <c r="DA330" s="685" t="str">
        <f>IFERROR((CZ330+BJ330*Contr_Rate)*(1+Inv_Return)*IF($D330=$C$1,VLOOKUP($T330,Male_Annuity_Tables,MATCH($BS$3+3,'Mortality Tables'!$N$1:$DN$1,0),FALSE),VLOOKUP($T330,Fe_Annuity_Tables,MATCH(DA$3+3,'Mortality Tables'!$N$1:$DN$1,0),FALSE)),"")</f>
        <v/>
      </c>
      <c r="DB330" s="685" t="str">
        <f>IFERROR((DA330+BK330*Contr_Rate)*(1+Inv_Return)*IF($D330=$C$1,VLOOKUP($T330,Male_Annuity_Tables,MATCH($BS$3+3,'Mortality Tables'!$N$1:$DN$1,0),FALSE),VLOOKUP($T330,Fe_Annuity_Tables,MATCH(DB$3+3,'Mortality Tables'!$N$1:$DN$1,0),FALSE)),"")</f>
        <v/>
      </c>
      <c r="DC330" s="685" t="str">
        <f>IFERROR((DB330+BL330*Contr_Rate)*(1+Inv_Return)*IF($D330=$C$1,VLOOKUP($T330,Male_Annuity_Tables,MATCH($BS$3+3,'Mortality Tables'!$N$1:$DN$1,0),FALSE),VLOOKUP($T330,Fe_Annuity_Tables,MATCH(DC$3+3,'Mortality Tables'!$N$1:$DN$1,0),FALSE)),"")</f>
        <v/>
      </c>
      <c r="DD330" s="685" t="str">
        <f>IFERROR((DC330+BM330*Contr_Rate)*(1+Inv_Return)*IF($D330=$C$1,VLOOKUP($T330,Male_Annuity_Tables,MATCH($BS$3+3,'Mortality Tables'!$N$1:$DN$1,0),FALSE),VLOOKUP($T330,Fe_Annuity_Tables,MATCH(DD$3+3,'Mortality Tables'!$N$1:$DN$1,0),FALSE)),"")</f>
        <v/>
      </c>
      <c r="DE330" s="685" t="str">
        <f>IFERROR((DD330+BN330*Contr_Rate)*(1+Inv_Return)*IF($D330=$C$1,VLOOKUP($T330,Male_Annuity_Tables,MATCH($BS$3+3,'Mortality Tables'!$N$1:$DN$1,0),FALSE),VLOOKUP($T330,Fe_Annuity_Tables,MATCH(DE$3+3,'Mortality Tables'!$N$1:$DN$1,0),FALSE)),"")</f>
        <v/>
      </c>
      <c r="DF330" s="685" t="str">
        <f>IFERROR((DE330+BO330*Contr_Rate)*(1+Inv_Return)*IF($D330=$C$1,VLOOKUP($T330,Male_Annuity_Tables,MATCH($BS$3+3,'Mortality Tables'!$N$1:$DN$1,0),FALSE),VLOOKUP($T330,Fe_Annuity_Tables,MATCH(DF$3+3,'Mortality Tables'!$N$1:$DN$1,0),FALSE)),"")</f>
        <v/>
      </c>
      <c r="DG330" s="685" t="str">
        <f>IFERROR((DF330+BP330*Contr_Rate)*(1+Inv_Return)*IF($D330=$C$1,VLOOKUP($T330,Male_Annuity_Tables,MATCH($BS$3+3,'Mortality Tables'!$N$1:$DN$1,0),FALSE),VLOOKUP($T330,Fe_Annuity_Tables,MATCH(DG$3+3,'Mortality Tables'!$N$1:$DN$1,0),FALSE)),"")</f>
        <v/>
      </c>
      <c r="DH330" s="685" t="str">
        <f>IFERROR((DG330+BQ330*Contr_Rate)*(1+Inv_Return)*IF($D330=$C$1,VLOOKUP($T330,Male_Annuity_Tables,MATCH($BS$3+3,'Mortality Tables'!$N$1:$DN$1,0),FALSE),VLOOKUP($T330,Fe_Annuity_Tables,MATCH(DH$3+3,'Mortality Tables'!$N$1:$DN$1,0),FALSE)),"")</f>
        <v/>
      </c>
      <c r="DJ330" s="686">
        <f t="shared" si="199"/>
        <v>2161600.7967963647</v>
      </c>
      <c r="DK330" s="680">
        <f t="shared" si="187"/>
        <v>8.0909277508679907</v>
      </c>
      <c r="DL330" s="686">
        <f t="shared" si="200"/>
        <v>178999.56326988514</v>
      </c>
      <c r="DM330" s="686">
        <f t="shared" si="132"/>
        <v>1612501.6710161434</v>
      </c>
      <c r="DN330" s="687">
        <f t="shared" si="201"/>
        <v>0.1110073660618818</v>
      </c>
      <c r="DP330" s="688">
        <f t="shared" si="202"/>
        <v>59589.410296786918</v>
      </c>
      <c r="DQ330" s="688">
        <f t="shared" si="203"/>
        <v>63434.732908535414</v>
      </c>
      <c r="DR330" s="688">
        <f t="shared" si="204"/>
        <v>85161.337749226994</v>
      </c>
    </row>
    <row r="331" spans="1:122" s="657" customFormat="1" ht="14.5">
      <c r="A331" s="675" t="s">
        <v>1730</v>
      </c>
      <c r="B331" s="675" t="s">
        <v>1731</v>
      </c>
      <c r="C331" s="675" t="s">
        <v>236</v>
      </c>
      <c r="D331" s="675" t="s">
        <v>60</v>
      </c>
      <c r="E331" s="676">
        <v>28159</v>
      </c>
      <c r="F331" s="677">
        <v>40653</v>
      </c>
      <c r="G331" s="677">
        <v>41578</v>
      </c>
      <c r="H331" s="678">
        <v>365983</v>
      </c>
      <c r="I331" s="678">
        <v>18420.150000000001</v>
      </c>
      <c r="J331" s="678">
        <v>28393.759999999998</v>
      </c>
      <c r="K331" s="678"/>
      <c r="L331" s="678">
        <v>46813.91</v>
      </c>
      <c r="M331" s="679">
        <f>IF(COUNTIF($A$4:A331,A331)=1,0,1)</f>
        <v>0</v>
      </c>
      <c r="N331" s="680" t="str">
        <f t="shared" si="193"/>
        <v>Okay</v>
      </c>
      <c r="O331" s="680" t="str">
        <f t="shared" si="194"/>
        <v>TRUE</v>
      </c>
      <c r="P331" s="680" t="b">
        <f t="shared" si="195"/>
        <v>1</v>
      </c>
      <c r="Q331" s="680" t="b">
        <f t="shared" si="76"/>
        <v>1</v>
      </c>
      <c r="R331" s="680" t="b">
        <f t="shared" si="77"/>
        <v>1</v>
      </c>
      <c r="S331" s="681">
        <f t="shared" si="196"/>
        <v>34.230136986301368</v>
      </c>
      <c r="T331" s="682">
        <f t="shared" si="78"/>
        <v>47</v>
      </c>
      <c r="U331" s="682">
        <f t="shared" si="188"/>
        <v>36</v>
      </c>
      <c r="V331" s="682">
        <f t="shared" si="79"/>
        <v>11.172602739726027</v>
      </c>
      <c r="W331" s="682">
        <f t="shared" si="197"/>
        <v>13</v>
      </c>
      <c r="X331" s="683">
        <f t="shared" si="198"/>
        <v>608580.83000000007</v>
      </c>
      <c r="Y331" s="684">
        <f t="shared" si="123"/>
        <v>3.0200000000000001E-3</v>
      </c>
      <c r="Z331" s="684">
        <f>IF($D331=$C$1,VLOOKUP($T331,Male_Annuity_Tables,MATCH($W331+2,'Mortality Tables'!$DS$1:$HT$1,0),FALSE),VLOOKUP($T331,Fe_Annuity_Tables,MATCH($W331+2,'Mortality Tables'!$M$1:$DN$1,0),FALSE))</f>
        <v>0.26296831711555096</v>
      </c>
      <c r="AA331" s="664"/>
      <c r="AB331" s="685">
        <f t="shared" si="191"/>
        <v>384629.83385</v>
      </c>
      <c r="AC331" s="685">
        <f t="shared" si="191"/>
        <v>404226.72388465755</v>
      </c>
      <c r="AD331" s="685">
        <f t="shared" si="191"/>
        <v>424822.07546658086</v>
      </c>
      <c r="AE331" s="685">
        <f t="shared" si="191"/>
        <v>446466.76021160313</v>
      </c>
      <c r="AF331" s="685">
        <f t="shared" si="191"/>
        <v>469214.24164438434</v>
      </c>
      <c r="AG331" s="685">
        <f t="shared" si="191"/>
        <v>493120.7072561658</v>
      </c>
      <c r="AH331" s="685">
        <f t="shared" si="191"/>
        <v>518245.2072908674</v>
      </c>
      <c r="AI331" s="685">
        <f t="shared" si="191"/>
        <v>544649.80060233711</v>
      </c>
      <c r="AJ331" s="685">
        <f t="shared" si="191"/>
        <v>572399.70794302621</v>
      </c>
      <c r="AK331" s="685">
        <f t="shared" si="191"/>
        <v>601563.47306272341</v>
      </c>
      <c r="AL331" s="685">
        <f t="shared" si="191"/>
        <v>632213.13201526913</v>
      </c>
      <c r="AM331" s="685">
        <f t="shared" si="191"/>
        <v>664424.39109144721</v>
      </c>
      <c r="AN331" s="685">
        <f t="shared" si="191"/>
        <v>698276.81381755637</v>
      </c>
      <c r="AO331" s="685" t="str">
        <f t="shared" si="191"/>
        <v/>
      </c>
      <c r="AP331" s="685" t="str">
        <f t="shared" si="191"/>
        <v/>
      </c>
      <c r="AQ331" s="685" t="str">
        <f t="shared" si="191"/>
        <v/>
      </c>
      <c r="AR331" s="685" t="str">
        <f t="shared" si="190"/>
        <v/>
      </c>
      <c r="AS331" s="685" t="str">
        <f t="shared" si="190"/>
        <v/>
      </c>
      <c r="AT331" s="685" t="str">
        <f t="shared" si="190"/>
        <v/>
      </c>
      <c r="AU331" s="685" t="str">
        <f t="shared" si="190"/>
        <v/>
      </c>
      <c r="AV331" s="685" t="str">
        <f t="shared" si="190"/>
        <v/>
      </c>
      <c r="AW331" s="685" t="str">
        <f t="shared" si="190"/>
        <v/>
      </c>
      <c r="AX331" s="685" t="str">
        <f t="shared" si="190"/>
        <v/>
      </c>
      <c r="AY331" s="685" t="str">
        <f t="shared" si="190"/>
        <v/>
      </c>
      <c r="AZ331" s="685" t="str">
        <f t="shared" si="190"/>
        <v/>
      </c>
      <c r="BA331" s="685" t="str">
        <f t="shared" si="190"/>
        <v/>
      </c>
      <c r="BB331" s="685" t="str">
        <f t="shared" si="190"/>
        <v/>
      </c>
      <c r="BC331" s="685" t="str">
        <f t="shared" si="190"/>
        <v/>
      </c>
      <c r="BD331" s="685" t="str">
        <f t="shared" si="190"/>
        <v/>
      </c>
      <c r="BE331" s="685" t="str">
        <f t="shared" si="190"/>
        <v/>
      </c>
      <c r="BF331" s="685" t="str">
        <f t="shared" si="190"/>
        <v/>
      </c>
      <c r="BG331" s="685" t="str">
        <f t="shared" si="192"/>
        <v/>
      </c>
      <c r="BH331" s="685" t="str">
        <f t="shared" si="192"/>
        <v/>
      </c>
      <c r="BI331" s="685" t="str">
        <f t="shared" si="184"/>
        <v/>
      </c>
      <c r="BJ331" s="685" t="str">
        <f t="shared" si="184"/>
        <v/>
      </c>
      <c r="BK331" s="685" t="str">
        <f t="shared" si="184"/>
        <v/>
      </c>
      <c r="BL331" s="685" t="str">
        <f t="shared" si="184"/>
        <v/>
      </c>
      <c r="BM331" s="685" t="str">
        <f t="shared" si="184"/>
        <v/>
      </c>
      <c r="BN331" s="685" t="str">
        <f t="shared" si="184"/>
        <v/>
      </c>
      <c r="BO331" s="685" t="str">
        <f t="shared" si="189"/>
        <v/>
      </c>
      <c r="BP331" s="685" t="str">
        <f t="shared" si="189"/>
        <v/>
      </c>
      <c r="BQ331" s="685" t="str">
        <f t="shared" si="189"/>
        <v/>
      </c>
      <c r="BR331" s="529"/>
      <c r="BS331" s="685">
        <f>IFERROR(($L331+AB331*Contr_Rate)*(1+Inv_Return)*IF($D331=$C$1,VLOOKUP($T331,Male_Annuity_Tables,MATCH($BS$3+3,'Mortality Tables'!$N$1:$DN$1,0),FALSE),VLOOKUP($T331,Fe_Annuity_Tables,MATCH(BS$3+3,'Mortality Tables'!$N$1:$DN$1,0),FALSE)),"")</f>
        <v>141255.93620646661</v>
      </c>
      <c r="BT331" s="685">
        <f>IFERROR(($BS331+AC331*Contr_Rate)*(1+Inv_Return)*IF($D331=$C$1,VLOOKUP($T331,Male_Annuity_Tables,MATCH($BS$3+3,'Mortality Tables'!$N$1:$DN$1,0),FALSE),VLOOKUP($T331,Fe_Annuity_Tables,MATCH(BT$3+3,'Mortality Tables'!$N$1:$DN$1,0),FALSE)),"")</f>
        <v>193698.68072993355</v>
      </c>
      <c r="BU331" s="685">
        <f>IFERROR((BT331+AD331*Contr_Rate)*(1+Inv_Return)*IF($D331=$C$1,VLOOKUP($T331,Male_Annuity_Tables,MATCH($BS$3+3,'Mortality Tables'!$N$1:$DN$1,0),FALSE),VLOOKUP($T331,Fe_Annuity_Tables,MATCH(BU$3+3,'Mortality Tables'!$N$1:$DN$1,0),FALSE)),"")</f>
        <v>200707.79840754234</v>
      </c>
      <c r="BV331" s="685">
        <f>IFERROR((BU331+AE331*Contr_Rate)*(1+Inv_Return)*IF($D331=$C$1,VLOOKUP($T331,Male_Annuity_Tables,MATCH($BS$3+3,'Mortality Tables'!$N$1:$DN$1,0),FALSE),VLOOKUP($T331,Fe_Annuity_Tables,MATCH(BV$3+3,'Mortality Tables'!$N$1:$DN$1,0),FALSE)),"")</f>
        <v>187524.13258927534</v>
      </c>
      <c r="BW331" s="685">
        <f>IFERROR((BV331+AF331*Contr_Rate)*(1+Inv_Return)*IF($D331=$C$1,VLOOKUP($T331,Male_Annuity_Tables,MATCH($BS$3+3,'Mortality Tables'!$N$1:$DN$1,0),FALSE),VLOOKUP($T331,Fe_Annuity_Tables,MATCH(BW$3+3,'Mortality Tables'!$N$1:$DN$1,0),FALSE)),"")</f>
        <v>164893.95929965342</v>
      </c>
      <c r="BX331" s="685">
        <f>IFERROR((BW331+AG331*Contr_Rate)*(1+Inv_Return)*IF($D331=$C$1,VLOOKUP($T331,Male_Annuity_Tables,MATCH($BS$3+3,'Mortality Tables'!$N$1:$DN$1,0),FALSE),VLOOKUP($T331,Fe_Annuity_Tables,MATCH(BX$3+3,'Mortality Tables'!$N$1:$DN$1,0),FALSE)),"")</f>
        <v>140798.59411399736</v>
      </c>
      <c r="BY331" s="685">
        <f>IFERROR((BX331+AH331*Contr_Rate)*(1+Inv_Return)*IF($D331=$C$1,VLOOKUP($T331,Male_Annuity_Tables,MATCH($BS$3+3,'Mortality Tables'!$N$1:$DN$1,0),FALSE),VLOOKUP($T331,Fe_Annuity_Tables,MATCH(BY$3+3,'Mortality Tables'!$N$1:$DN$1,0),FALSE)),"")</f>
        <v>119445.09232933242</v>
      </c>
      <c r="BZ331" s="685">
        <f>IFERROR((BY331+AI331*Contr_Rate)*(1+Inv_Return)*IF($D331=$C$1,VLOOKUP($T331,Male_Annuity_Tables,MATCH($BS$3+3,'Mortality Tables'!$N$1:$DN$1,0),FALSE),VLOOKUP($T331,Fe_Annuity_Tables,MATCH(BZ$3+3,'Mortality Tables'!$N$1:$DN$1,0),FALSE)),"")</f>
        <v>102103.42040425402</v>
      </c>
      <c r="CA331" s="685">
        <f>IFERROR((BZ331+AJ331*Contr_Rate)*(1+Inv_Return)*IF($D331=$C$1,VLOOKUP($T331,Male_Annuity_Tables,MATCH($BS$3+3,'Mortality Tables'!$N$1:$DN$1,0),FALSE),VLOOKUP($T331,Fe_Annuity_Tables,MATCH(CA$3+3,'Mortality Tables'!$N$1:$DN$1,0),FALSE)),"")</f>
        <v>93386.727343269988</v>
      </c>
      <c r="CB331" s="685">
        <f>IFERROR((CA331+AK331*Contr_Rate)*(1+Inv_Return)*IF($D331=$C$1,VLOOKUP($T331,Male_Annuity_Tables,MATCH($BS$3+3,'Mortality Tables'!$N$1:$DN$1,0),FALSE),VLOOKUP($T331,Fe_Annuity_Tables,MATCH(CB$3+3,'Mortality Tables'!$N$1:$DN$1,0),FALSE)),"")</f>
        <v>88195.532830440818</v>
      </c>
      <c r="CC331" s="685">
        <f>IFERROR((CB331+AL331*Contr_Rate)*(1+Inv_Return)*IF($D331=$C$1,VLOOKUP($T331,Male_Annuity_Tables,MATCH($BS$3+3,'Mortality Tables'!$N$1:$DN$1,0),FALSE),VLOOKUP($T331,Fe_Annuity_Tables,MATCH(CC$3+3,'Mortality Tables'!$N$1:$DN$1,0),FALSE)),"")</f>
        <v>84455.563326211282</v>
      </c>
      <c r="CD331" s="685">
        <f>IFERROR((CC331+AM331*Contr_Rate)*(1+Inv_Return)*IF($D331=$C$1,VLOOKUP($T331,Male_Annuity_Tables,MATCH($BS$3+3,'Mortality Tables'!$N$1:$DN$1,0),FALSE),VLOOKUP($T331,Fe_Annuity_Tables,MATCH(CD$3+3,'Mortality Tables'!$N$1:$DN$1,0),FALSE)),"")</f>
        <v>81358.932741596727</v>
      </c>
      <c r="CE331" s="685">
        <f>IFERROR((CD331+AN331*Contr_Rate)*(1+Inv_Return)*IF($D331=$C$1,VLOOKUP($T331,Male_Annuity_Tables,MATCH($BS$3+3,'Mortality Tables'!$N$1:$DN$1,0),FALSE),VLOOKUP($T331,Fe_Annuity_Tables,MATCH(CE$3+3,'Mortality Tables'!$N$1:$DN$1,0),FALSE)),"")</f>
        <v>78596.524654749926</v>
      </c>
      <c r="CF331" s="685" t="str">
        <f>IFERROR((CE331+AO331*Contr_Rate)*(1+Inv_Return)*IF($D331=$C$1,VLOOKUP($T331,Male_Annuity_Tables,MATCH($BS$3+3,'Mortality Tables'!$N$1:$DN$1,0),FALSE),VLOOKUP($T331,Fe_Annuity_Tables,MATCH(CF$3+3,'Mortality Tables'!$N$1:$DN$1,0),FALSE)),"")</f>
        <v/>
      </c>
      <c r="CG331" s="685" t="str">
        <f>IFERROR((CF331+AP331*Contr_Rate)*(1+Inv_Return)*IF($D331=$C$1,VLOOKUP($T331,Male_Annuity_Tables,MATCH($BS$3+3,'Mortality Tables'!$N$1:$DN$1,0),FALSE),VLOOKUP($T331,Fe_Annuity_Tables,MATCH(CG$3+3,'Mortality Tables'!$N$1:$DN$1,0),FALSE)),"")</f>
        <v/>
      </c>
      <c r="CH331" s="685" t="str">
        <f>IFERROR((CG331+AQ331*Contr_Rate)*(1+Inv_Return)*IF($D331=$C$1,VLOOKUP($T331,Male_Annuity_Tables,MATCH($BS$3+3,'Mortality Tables'!$N$1:$DN$1,0),FALSE),VLOOKUP($T331,Fe_Annuity_Tables,MATCH(CH$3+3,'Mortality Tables'!$N$1:$DN$1,0),FALSE)),"")</f>
        <v/>
      </c>
      <c r="CI331" s="685" t="str">
        <f>IFERROR((CH331+AR331*Contr_Rate)*(1+Inv_Return)*IF($D331=$C$1,VLOOKUP($T331,Male_Annuity_Tables,MATCH($BS$3+3,'Mortality Tables'!$N$1:$DN$1,0),FALSE),VLOOKUP($T331,Fe_Annuity_Tables,MATCH(CI$3+3,'Mortality Tables'!$N$1:$DN$1,0),FALSE)),"")</f>
        <v/>
      </c>
      <c r="CJ331" s="685" t="str">
        <f>IFERROR((CI331+AS331*Contr_Rate)*(1+Inv_Return)*IF($D331=$C$1,VLOOKUP($T331,Male_Annuity_Tables,MATCH($BS$3+3,'Mortality Tables'!$N$1:$DN$1,0),FALSE),VLOOKUP($T331,Fe_Annuity_Tables,MATCH(CJ$3+3,'Mortality Tables'!$N$1:$DN$1,0),FALSE)),"")</f>
        <v/>
      </c>
      <c r="CK331" s="685" t="str">
        <f>IFERROR((CJ331+AT331*Contr_Rate)*(1+Inv_Return)*IF($D331=$C$1,VLOOKUP($T331,Male_Annuity_Tables,MATCH($BS$3+3,'Mortality Tables'!$N$1:$DN$1,0),FALSE),VLOOKUP($T331,Fe_Annuity_Tables,MATCH(CK$3+3,'Mortality Tables'!$N$1:$DN$1,0),FALSE)),"")</f>
        <v/>
      </c>
      <c r="CL331" s="685" t="str">
        <f>IFERROR((CK331+AU331*Contr_Rate)*(1+Inv_Return)*IF($D331=$C$1,VLOOKUP($T331,Male_Annuity_Tables,MATCH($BS$3+3,'Mortality Tables'!$N$1:$DN$1,0),FALSE),VLOOKUP($T331,Fe_Annuity_Tables,MATCH(CL$3+3,'Mortality Tables'!$N$1:$DN$1,0),FALSE)),"")</f>
        <v/>
      </c>
      <c r="CM331" s="685" t="str">
        <f>IFERROR((CL331+AV331*Contr_Rate)*(1+Inv_Return)*IF($D331=$C$1,VLOOKUP($T331,Male_Annuity_Tables,MATCH($BS$3+3,'Mortality Tables'!$N$1:$DN$1,0),FALSE),VLOOKUP($T331,Fe_Annuity_Tables,MATCH(CM$3+3,'Mortality Tables'!$N$1:$DN$1,0),FALSE)),"")</f>
        <v/>
      </c>
      <c r="CN331" s="685" t="str">
        <f>IFERROR((CM331+AW331*Contr_Rate)*(1+Inv_Return)*IF($D331=$C$1,VLOOKUP($T331,Male_Annuity_Tables,MATCH($BS$3+3,'Mortality Tables'!$N$1:$DN$1,0),FALSE),VLOOKUP($T331,Fe_Annuity_Tables,MATCH(CN$3+3,'Mortality Tables'!$N$1:$DN$1,0),FALSE)),"")</f>
        <v/>
      </c>
      <c r="CO331" s="685" t="str">
        <f>IFERROR((CN331+AX331*Contr_Rate)*(1+Inv_Return)*IF($D331=$C$1,VLOOKUP($T331,Male_Annuity_Tables,MATCH($BS$3+3,'Mortality Tables'!$N$1:$DN$1,0),FALSE),VLOOKUP($T331,Fe_Annuity_Tables,MATCH(CO$3+3,'Mortality Tables'!$N$1:$DN$1,0),FALSE)),"")</f>
        <v/>
      </c>
      <c r="CP331" s="685" t="str">
        <f>IFERROR((CO331+AY331*Contr_Rate)*(1+Inv_Return)*IF($D331=$C$1,VLOOKUP($T331,Male_Annuity_Tables,MATCH($BS$3+3,'Mortality Tables'!$N$1:$DN$1,0),FALSE),VLOOKUP($T331,Fe_Annuity_Tables,MATCH(CP$3+3,'Mortality Tables'!$N$1:$DN$1,0),FALSE)),"")</f>
        <v/>
      </c>
      <c r="CQ331" s="685" t="str">
        <f>IFERROR((CP331+AZ331*Contr_Rate)*(1+Inv_Return)*IF($D331=$C$1,VLOOKUP($T331,Male_Annuity_Tables,MATCH($BS$3+3,'Mortality Tables'!$N$1:$DN$1,0),FALSE),VLOOKUP($T331,Fe_Annuity_Tables,MATCH(CQ$3+3,'Mortality Tables'!$N$1:$DN$1,0),FALSE)),"")</f>
        <v/>
      </c>
      <c r="CR331" s="685" t="str">
        <f>IFERROR((CQ331+BA331*Contr_Rate)*(1+Inv_Return)*IF($D331=$C$1,VLOOKUP($T331,Male_Annuity_Tables,MATCH($BS$3+3,'Mortality Tables'!$N$1:$DN$1,0),FALSE),VLOOKUP($T331,Fe_Annuity_Tables,MATCH(CR$3+3,'Mortality Tables'!$N$1:$DN$1,0),FALSE)),"")</f>
        <v/>
      </c>
      <c r="CS331" s="685" t="str">
        <f>IFERROR((CR331+BB331*Contr_Rate)*(1+Inv_Return)*IF($D331=$C$1,VLOOKUP($T331,Male_Annuity_Tables,MATCH($BS$3+3,'Mortality Tables'!$N$1:$DN$1,0),FALSE),VLOOKUP($T331,Fe_Annuity_Tables,MATCH(CS$3+3,'Mortality Tables'!$N$1:$DN$1,0),FALSE)),"")</f>
        <v/>
      </c>
      <c r="CT331" s="685" t="str">
        <f>IFERROR((CS331+BC331*Contr_Rate)*(1+Inv_Return)*IF($D331=$C$1,VLOOKUP($T331,Male_Annuity_Tables,MATCH($BS$3+3,'Mortality Tables'!$N$1:$DN$1,0),FALSE),VLOOKUP($T331,Fe_Annuity_Tables,MATCH(CT$3+3,'Mortality Tables'!$N$1:$DN$1,0),FALSE)),"")</f>
        <v/>
      </c>
      <c r="CU331" s="685" t="str">
        <f>IFERROR((CT331+BD331*Contr_Rate)*(1+Inv_Return)*IF($D331=$C$1,VLOOKUP($T331,Male_Annuity_Tables,MATCH($BS$3+3,'Mortality Tables'!$N$1:$DN$1,0),FALSE),VLOOKUP($T331,Fe_Annuity_Tables,MATCH(CU$3+3,'Mortality Tables'!$N$1:$DN$1,0),FALSE)),"")</f>
        <v/>
      </c>
      <c r="CV331" s="685" t="str">
        <f>IFERROR((CU331+BE331*Contr_Rate)*(1+Inv_Return)*IF($D331=$C$1,VLOOKUP($T331,Male_Annuity_Tables,MATCH($BS$3+3,'Mortality Tables'!$N$1:$DN$1,0),FALSE),VLOOKUP($T331,Fe_Annuity_Tables,MATCH(CV$3+3,'Mortality Tables'!$N$1:$DN$1,0),FALSE)),"")</f>
        <v/>
      </c>
      <c r="CW331" s="685" t="str">
        <f>IFERROR((CV331+BF331*Contr_Rate)*(1+Inv_Return)*IF($D331=$C$1,VLOOKUP($T331,Male_Annuity_Tables,MATCH($BS$3+3,'Mortality Tables'!$N$1:$DN$1,0),FALSE),VLOOKUP($T331,Fe_Annuity_Tables,MATCH(CW$3+3,'Mortality Tables'!$N$1:$DN$1,0),FALSE)),"")</f>
        <v/>
      </c>
      <c r="CX331" s="685" t="str">
        <f>IFERROR((CW331+BG331*Contr_Rate)*(1+Inv_Return)*IF($D331=$C$1,VLOOKUP($T331,Male_Annuity_Tables,MATCH($BS$3+3,'Mortality Tables'!$N$1:$DN$1,0),FALSE),VLOOKUP($T331,Fe_Annuity_Tables,MATCH(CX$3+3,'Mortality Tables'!$N$1:$DN$1,0),FALSE)),"")</f>
        <v/>
      </c>
      <c r="CY331" s="685" t="str">
        <f>IFERROR((CX331+BH331*Contr_Rate)*(1+Inv_Return)*IF($D331=$C$1,VLOOKUP($T331,Male_Annuity_Tables,MATCH($BS$3+3,'Mortality Tables'!$N$1:$DN$1,0),FALSE),VLOOKUP($T331,Fe_Annuity_Tables,MATCH(CY$3+3,'Mortality Tables'!$N$1:$DN$1,0),FALSE)),"")</f>
        <v/>
      </c>
      <c r="CZ331" s="685" t="str">
        <f>IFERROR((CY331+BI331*Contr_Rate)*(1+Inv_Return)*IF($D331=$C$1,VLOOKUP($T331,Male_Annuity_Tables,MATCH($BS$3+3,'Mortality Tables'!$N$1:$DN$1,0),FALSE),VLOOKUP($T331,Fe_Annuity_Tables,MATCH(CZ$3+3,'Mortality Tables'!$N$1:$DN$1,0),FALSE)),"")</f>
        <v/>
      </c>
      <c r="DA331" s="685" t="str">
        <f>IFERROR((CZ331+BJ331*Contr_Rate)*(1+Inv_Return)*IF($D331=$C$1,VLOOKUP($T331,Male_Annuity_Tables,MATCH($BS$3+3,'Mortality Tables'!$N$1:$DN$1,0),FALSE),VLOOKUP($T331,Fe_Annuity_Tables,MATCH(DA$3+3,'Mortality Tables'!$N$1:$DN$1,0),FALSE)),"")</f>
        <v/>
      </c>
      <c r="DB331" s="685" t="str">
        <f>IFERROR((DA331+BK331*Contr_Rate)*(1+Inv_Return)*IF($D331=$C$1,VLOOKUP($T331,Male_Annuity_Tables,MATCH($BS$3+3,'Mortality Tables'!$N$1:$DN$1,0),FALSE),VLOOKUP($T331,Fe_Annuity_Tables,MATCH(DB$3+3,'Mortality Tables'!$N$1:$DN$1,0),FALSE)),"")</f>
        <v/>
      </c>
      <c r="DC331" s="685" t="str">
        <f>IFERROR((DB331+BL331*Contr_Rate)*(1+Inv_Return)*IF($D331=$C$1,VLOOKUP($T331,Male_Annuity_Tables,MATCH($BS$3+3,'Mortality Tables'!$N$1:$DN$1,0),FALSE),VLOOKUP($T331,Fe_Annuity_Tables,MATCH(DC$3+3,'Mortality Tables'!$N$1:$DN$1,0),FALSE)),"")</f>
        <v/>
      </c>
      <c r="DD331" s="685" t="str">
        <f>IFERROR((DC331+BM331*Contr_Rate)*(1+Inv_Return)*IF($D331=$C$1,VLOOKUP($T331,Male_Annuity_Tables,MATCH($BS$3+3,'Mortality Tables'!$N$1:$DN$1,0),FALSE),VLOOKUP($T331,Fe_Annuity_Tables,MATCH(DD$3+3,'Mortality Tables'!$N$1:$DN$1,0),FALSE)),"")</f>
        <v/>
      </c>
      <c r="DE331" s="685" t="str">
        <f>IFERROR((DD331+BN331*Contr_Rate)*(1+Inv_Return)*IF($D331=$C$1,VLOOKUP($T331,Male_Annuity_Tables,MATCH($BS$3+3,'Mortality Tables'!$N$1:$DN$1,0),FALSE),VLOOKUP($T331,Fe_Annuity_Tables,MATCH(DE$3+3,'Mortality Tables'!$N$1:$DN$1,0),FALSE)),"")</f>
        <v/>
      </c>
      <c r="DF331" s="685" t="str">
        <f>IFERROR((DE331+BO331*Contr_Rate)*(1+Inv_Return)*IF($D331=$C$1,VLOOKUP($T331,Male_Annuity_Tables,MATCH($BS$3+3,'Mortality Tables'!$N$1:$DN$1,0),FALSE),VLOOKUP($T331,Fe_Annuity_Tables,MATCH(DF$3+3,'Mortality Tables'!$N$1:$DN$1,0),FALSE)),"")</f>
        <v/>
      </c>
      <c r="DG331" s="685" t="str">
        <f>IFERROR((DF331+BP331*Contr_Rate)*(1+Inv_Return)*IF($D331=$C$1,VLOOKUP($T331,Male_Annuity_Tables,MATCH($BS$3+3,'Mortality Tables'!$N$1:$DN$1,0),FALSE),VLOOKUP($T331,Fe_Annuity_Tables,MATCH(DG$3+3,'Mortality Tables'!$N$1:$DN$1,0),FALSE)),"")</f>
        <v/>
      </c>
      <c r="DH331" s="685" t="str">
        <f>IFERROR((DG331+BQ331*Contr_Rate)*(1+Inv_Return)*IF($D331=$C$1,VLOOKUP($T331,Male_Annuity_Tables,MATCH($BS$3+3,'Mortality Tables'!$N$1:$DN$1,0),FALSE),VLOOKUP($T331,Fe_Annuity_Tables,MATCH(DH$3+3,'Mortality Tables'!$N$1:$DN$1,0),FALSE)),"")</f>
        <v/>
      </c>
      <c r="DJ331" s="686">
        <f t="shared" si="199"/>
        <v>200707.79840754234</v>
      </c>
      <c r="DK331" s="680">
        <f t="shared" si="187"/>
        <v>8.8017766057058875</v>
      </c>
      <c r="DL331" s="686">
        <f t="shared" si="200"/>
        <v>15278.077478798812</v>
      </c>
      <c r="DM331" s="686">
        <f t="shared" si="132"/>
        <v>698276.81381755637</v>
      </c>
      <c r="DN331" s="687">
        <f t="shared" si="201"/>
        <v>2.1879686073595767E-2</v>
      </c>
      <c r="DP331" s="688">
        <f t="shared" si="202"/>
        <v>21550.994419211991</v>
      </c>
      <c r="DQ331" s="688">
        <f t="shared" si="203"/>
        <v>29552.026622923775</v>
      </c>
      <c r="DR331" s="688">
        <f t="shared" si="204"/>
        <v>30621.386679643514</v>
      </c>
    </row>
    <row r="332" spans="1:122" s="657" customFormat="1" ht="14.5">
      <c r="A332" s="675" t="s">
        <v>1732</v>
      </c>
      <c r="B332" s="675" t="s">
        <v>1733</v>
      </c>
      <c r="C332" s="675" t="s">
        <v>541</v>
      </c>
      <c r="D332" s="675" t="s">
        <v>60</v>
      </c>
      <c r="E332" s="676">
        <v>30487</v>
      </c>
      <c r="F332" s="677">
        <v>38932</v>
      </c>
      <c r="G332" s="677">
        <v>40951</v>
      </c>
      <c r="H332" s="678">
        <v>371901</v>
      </c>
      <c r="I332" s="678">
        <v>27933.78</v>
      </c>
      <c r="J332" s="678">
        <v>31571.77</v>
      </c>
      <c r="K332" s="678">
        <v>47287.040000000001</v>
      </c>
      <c r="L332" s="678">
        <v>106792.59</v>
      </c>
      <c r="M332" s="679">
        <f>IF(COUNTIF($A$4:A332,A332)=1,0,1)</f>
        <v>0</v>
      </c>
      <c r="N332" s="680" t="str">
        <f t="shared" si="193"/>
        <v>Okay</v>
      </c>
      <c r="O332" s="680" t="str">
        <f t="shared" si="194"/>
        <v>TRUE</v>
      </c>
      <c r="P332" s="680" t="b">
        <f t="shared" si="195"/>
        <v>1</v>
      </c>
      <c r="Q332" s="680" t="b">
        <f t="shared" si="76"/>
        <v>1</v>
      </c>
      <c r="R332" s="680" t="b">
        <f t="shared" si="77"/>
        <v>1</v>
      </c>
      <c r="S332" s="681">
        <f t="shared" si="196"/>
        <v>23.136986301369863</v>
      </c>
      <c r="T332" s="682">
        <f t="shared" si="78"/>
        <v>41</v>
      </c>
      <c r="U332" s="682">
        <f t="shared" si="188"/>
        <v>28</v>
      </c>
      <c r="V332" s="682">
        <f t="shared" si="79"/>
        <v>12.890410958904109</v>
      </c>
      <c r="W332" s="682">
        <f t="shared" si="197"/>
        <v>19</v>
      </c>
      <c r="X332" s="683">
        <f t="shared" si="198"/>
        <v>2029059.21</v>
      </c>
      <c r="Y332" s="684">
        <f t="shared" si="123"/>
        <v>2.0300000000000001E-3</v>
      </c>
      <c r="Z332" s="684">
        <f>IF($D332=$C$1,VLOOKUP($T332,Male_Annuity_Tables,MATCH($W332+2,'Mortality Tables'!$DS$1:$HT$1,0),FALSE),VLOOKUP($T332,Fe_Annuity_Tables,MATCH($W332+2,'Mortality Tables'!$M$1:$DN$1,0),FALSE))</f>
        <v>9.7764606004482377E-2</v>
      </c>
      <c r="AA332" s="664"/>
      <c r="AB332" s="685">
        <f t="shared" si="191"/>
        <v>390849.35595</v>
      </c>
      <c r="AC332" s="685">
        <f t="shared" si="191"/>
        <v>410763.13063565252</v>
      </c>
      <c r="AD332" s="685">
        <f t="shared" si="191"/>
        <v>431691.51214153907</v>
      </c>
      <c r="AE332" s="685">
        <f t="shared" si="191"/>
        <v>453686.19468515046</v>
      </c>
      <c r="AF332" s="685">
        <f t="shared" si="191"/>
        <v>476801.50630435889</v>
      </c>
      <c r="AG332" s="685">
        <f t="shared" si="191"/>
        <v>501094.54305056605</v>
      </c>
      <c r="AH332" s="685">
        <f t="shared" si="191"/>
        <v>526625.3100189924</v>
      </c>
      <c r="AI332" s="685">
        <f t="shared" si="191"/>
        <v>553456.86956446001</v>
      </c>
      <c r="AJ332" s="685">
        <f t="shared" si="191"/>
        <v>581655.4970687693</v>
      </c>
      <c r="AK332" s="685">
        <f t="shared" si="191"/>
        <v>611290.84464442311</v>
      </c>
      <c r="AL332" s="685">
        <f t="shared" si="191"/>
        <v>642436.11317905644</v>
      </c>
      <c r="AM332" s="685">
        <f t="shared" si="191"/>
        <v>675168.2331455294</v>
      </c>
      <c r="AN332" s="685">
        <f t="shared" si="191"/>
        <v>709568.05462429416</v>
      </c>
      <c r="AO332" s="685">
        <f t="shared" si="191"/>
        <v>745720.54700740206</v>
      </c>
      <c r="AP332" s="685">
        <f t="shared" si="191"/>
        <v>783715.00887742918</v>
      </c>
      <c r="AQ332" s="685">
        <f t="shared" si="191"/>
        <v>823645.28857973416</v>
      </c>
      <c r="AR332" s="685">
        <f t="shared" si="190"/>
        <v>865610.01603287167</v>
      </c>
      <c r="AS332" s="685">
        <f t="shared" si="190"/>
        <v>909712.84634974645</v>
      </c>
      <c r="AT332" s="685">
        <f t="shared" si="190"/>
        <v>956062.71587126609</v>
      </c>
      <c r="AU332" s="685" t="str">
        <f t="shared" si="190"/>
        <v/>
      </c>
      <c r="AV332" s="685" t="str">
        <f t="shared" si="190"/>
        <v/>
      </c>
      <c r="AW332" s="685" t="str">
        <f t="shared" si="190"/>
        <v/>
      </c>
      <c r="AX332" s="685" t="str">
        <f t="shared" si="190"/>
        <v/>
      </c>
      <c r="AY332" s="685" t="str">
        <f t="shared" si="190"/>
        <v/>
      </c>
      <c r="AZ332" s="685" t="str">
        <f t="shared" si="190"/>
        <v/>
      </c>
      <c r="BA332" s="685" t="str">
        <f t="shared" si="190"/>
        <v/>
      </c>
      <c r="BB332" s="685" t="str">
        <f t="shared" si="190"/>
        <v/>
      </c>
      <c r="BC332" s="685" t="str">
        <f t="shared" si="190"/>
        <v/>
      </c>
      <c r="BD332" s="685" t="str">
        <f t="shared" si="190"/>
        <v/>
      </c>
      <c r="BE332" s="685" t="str">
        <f t="shared" si="190"/>
        <v/>
      </c>
      <c r="BF332" s="685" t="str">
        <f t="shared" si="190"/>
        <v/>
      </c>
      <c r="BG332" s="685" t="str">
        <f t="shared" si="192"/>
        <v/>
      </c>
      <c r="BH332" s="685" t="str">
        <f t="shared" si="192"/>
        <v/>
      </c>
      <c r="BI332" s="685" t="str">
        <f t="shared" si="184"/>
        <v/>
      </c>
      <c r="BJ332" s="685" t="str">
        <f t="shared" si="184"/>
        <v/>
      </c>
      <c r="BK332" s="685" t="str">
        <f t="shared" si="184"/>
        <v/>
      </c>
      <c r="BL332" s="685" t="str">
        <f t="shared" si="184"/>
        <v/>
      </c>
      <c r="BM332" s="685" t="str">
        <f t="shared" si="184"/>
        <v/>
      </c>
      <c r="BN332" s="685" t="str">
        <f t="shared" si="184"/>
        <v/>
      </c>
      <c r="BO332" s="685" t="str">
        <f t="shared" si="189"/>
        <v/>
      </c>
      <c r="BP332" s="685" t="str">
        <f t="shared" si="189"/>
        <v/>
      </c>
      <c r="BQ332" s="685" t="str">
        <f t="shared" si="189"/>
        <v/>
      </c>
      <c r="BR332" s="529"/>
      <c r="BS332" s="685">
        <f>IFERROR(($L332+AB332*Contr_Rate)*(1+Inv_Return)*IF($D332=$C$1,VLOOKUP($T332,Male_Annuity_Tables,MATCH($BS$3+3,'Mortality Tables'!$N$1:$DN$1,0),FALSE),VLOOKUP($T332,Fe_Annuity_Tables,MATCH(BS$3+3,'Mortality Tables'!$N$1:$DN$1,0),FALSE)),"")</f>
        <v>195307.59944454819</v>
      </c>
      <c r="BT332" s="685">
        <f>IFERROR(($BS332+AC332*Contr_Rate)*(1+Inv_Return)*IF($D332=$C$1,VLOOKUP($T332,Male_Annuity_Tables,MATCH($BS$3+3,'Mortality Tables'!$N$1:$DN$1,0),FALSE),VLOOKUP($T332,Fe_Annuity_Tables,MATCH(BT$3+3,'Mortality Tables'!$N$1:$DN$1,0),FALSE)),"")</f>
        <v>235514.86918874024</v>
      </c>
      <c r="BU332" s="685">
        <f>IFERROR((BT332+AD332*Contr_Rate)*(1+Inv_Return)*IF($D332=$C$1,VLOOKUP($T332,Male_Annuity_Tables,MATCH($BS$3+3,'Mortality Tables'!$N$1:$DN$1,0),FALSE),VLOOKUP($T332,Fe_Annuity_Tables,MATCH(BU$3+3,'Mortality Tables'!$N$1:$DN$1,0),FALSE)),"")</f>
        <v>228876.78808117012</v>
      </c>
      <c r="BV332" s="685">
        <f>IFERROR((BU332+AE332*Contr_Rate)*(1+Inv_Return)*IF($D332=$C$1,VLOOKUP($T332,Male_Annuity_Tables,MATCH($BS$3+3,'Mortality Tables'!$N$1:$DN$1,0),FALSE),VLOOKUP($T332,Fe_Annuity_Tables,MATCH(BV$3+3,'Mortality Tables'!$N$1:$DN$1,0),FALSE)),"")</f>
        <v>194047.53953839693</v>
      </c>
      <c r="BW332" s="685">
        <f>IFERROR((BV332+AF332*Contr_Rate)*(1+Inv_Return)*IF($D332=$C$1,VLOOKUP($T332,Male_Annuity_Tables,MATCH($BS$3+3,'Mortality Tables'!$N$1:$DN$1,0),FALSE),VLOOKUP($T332,Fe_Annuity_Tables,MATCH(BW$3+3,'Mortality Tables'!$N$1:$DN$1,0),FALSE)),"")</f>
        <v>151936.85799014854</v>
      </c>
      <c r="BX332" s="685">
        <f>IFERROR((BW332+AG332*Contr_Rate)*(1+Inv_Return)*IF($D332=$C$1,VLOOKUP($T332,Male_Annuity_Tables,MATCH($BS$3+3,'Mortality Tables'!$N$1:$DN$1,0),FALSE),VLOOKUP($T332,Fe_Annuity_Tables,MATCH(BX$3+3,'Mortality Tables'!$N$1:$DN$1,0),FALSE)),"")</f>
        <v>115480.65401212996</v>
      </c>
      <c r="BY332" s="685">
        <f>IFERROR((BX332+AH332*Contr_Rate)*(1+Inv_Return)*IF($D332=$C$1,VLOOKUP($T332,Male_Annuity_Tables,MATCH($BS$3+3,'Mortality Tables'!$N$1:$DN$1,0),FALSE),VLOOKUP($T332,Fe_Annuity_Tables,MATCH(BY$3+3,'Mortality Tables'!$N$1:$DN$1,0),FALSE)),"")</f>
        <v>88538.73933901565</v>
      </c>
      <c r="BZ332" s="685">
        <f>IFERROR((BY332+AI332*Contr_Rate)*(1+Inv_Return)*IF($D332=$C$1,VLOOKUP($T332,Male_Annuity_Tables,MATCH($BS$3+3,'Mortality Tables'!$N$1:$DN$1,0),FALSE),VLOOKUP($T332,Fe_Annuity_Tables,MATCH(BZ$3+3,'Mortality Tables'!$N$1:$DN$1,0),FALSE)),"")</f>
        <v>69831.773512981163</v>
      </c>
      <c r="CA332" s="685">
        <f>IFERROR((BZ332+AJ332*Contr_Rate)*(1+Inv_Return)*IF($D332=$C$1,VLOOKUP($T332,Male_Annuity_Tables,MATCH($BS$3+3,'Mortality Tables'!$N$1:$DN$1,0),FALSE),VLOOKUP($T332,Fe_Annuity_Tables,MATCH(CA$3+3,'Mortality Tables'!$N$1:$DN$1,0),FALSE)),"")</f>
        <v>56769.476664815265</v>
      </c>
      <c r="CB332" s="685">
        <f>IFERROR((CA332+AK332*Contr_Rate)*(1+Inv_Return)*IF($D332=$C$1,VLOOKUP($T332,Male_Annuity_Tables,MATCH($BS$3+3,'Mortality Tables'!$N$1:$DN$1,0),FALSE),VLOOKUP($T332,Fe_Annuity_Tables,MATCH(CB$3+3,'Mortality Tables'!$N$1:$DN$1,0),FALSE)),"")</f>
        <v>50031.341239900175</v>
      </c>
      <c r="CC332" s="685">
        <f>IFERROR((CB332+AL332*Contr_Rate)*(1+Inv_Return)*IF($D332=$C$1,VLOOKUP($T332,Male_Annuity_Tables,MATCH($BS$3+3,'Mortality Tables'!$N$1:$DN$1,0),FALSE),VLOOKUP($T332,Fe_Annuity_Tables,MATCH(CC$3+3,'Mortality Tables'!$N$1:$DN$1,0),FALSE)),"")</f>
        <v>45332.372582679658</v>
      </c>
      <c r="CD332" s="685">
        <f>IFERROR((CC332+AM332*Contr_Rate)*(1+Inv_Return)*IF($D332=$C$1,VLOOKUP($T332,Male_Annuity_Tables,MATCH($BS$3+3,'Mortality Tables'!$N$1:$DN$1,0),FALSE),VLOOKUP($T332,Fe_Annuity_Tables,MATCH(CD$3+3,'Mortality Tables'!$N$1:$DN$1,0),FALSE)),"")</f>
        <v>41477.672731215949</v>
      </c>
      <c r="CE332" s="685">
        <f>IFERROR((CD332+AN332*Contr_Rate)*(1+Inv_Return)*IF($D332=$C$1,VLOOKUP($T332,Male_Annuity_Tables,MATCH($BS$3+3,'Mortality Tables'!$N$1:$DN$1,0),FALSE),VLOOKUP($T332,Fe_Annuity_Tables,MATCH(CE$3+3,'Mortality Tables'!$N$1:$DN$1,0),FALSE)),"")</f>
        <v>38122.746272239827</v>
      </c>
      <c r="CF332" s="685">
        <f>IFERROR((CE332+AO332*Contr_Rate)*(1+Inv_Return)*IF($D332=$C$1,VLOOKUP($T332,Male_Annuity_Tables,MATCH($BS$3+3,'Mortality Tables'!$N$1:$DN$1,0),FALSE),VLOOKUP($T332,Fe_Annuity_Tables,MATCH(CF$3+3,'Mortality Tables'!$N$1:$DN$1,0),FALSE)),"")</f>
        <v>35140.814608595771</v>
      </c>
      <c r="CG332" s="685">
        <f>IFERROR((CF332+AP332*Contr_Rate)*(1+Inv_Return)*IF($D332=$C$1,VLOOKUP($T332,Male_Annuity_Tables,MATCH($BS$3+3,'Mortality Tables'!$N$1:$DN$1,0),FALSE),VLOOKUP($T332,Fe_Annuity_Tables,MATCH(CG$3+3,'Mortality Tables'!$N$1:$DN$1,0),FALSE)),"")</f>
        <v>34266.297323284482</v>
      </c>
      <c r="CH332" s="685">
        <f>IFERROR((CG332+AQ332*Contr_Rate)*(1+Inv_Return)*IF($D332=$C$1,VLOOKUP($T332,Male_Annuity_Tables,MATCH($BS$3+3,'Mortality Tables'!$N$1:$DN$1,0),FALSE),VLOOKUP($T332,Fe_Annuity_Tables,MATCH(CH$3+3,'Mortality Tables'!$N$1:$DN$1,0),FALSE)),"")</f>
        <v>33687.21413646869</v>
      </c>
      <c r="CI332" s="685">
        <f>IFERROR((CH332+AR332*Contr_Rate)*(1+Inv_Return)*IF($D332=$C$1,VLOOKUP($T332,Male_Annuity_Tables,MATCH($BS$3+3,'Mortality Tables'!$N$1:$DN$1,0),FALSE),VLOOKUP($T332,Fe_Annuity_Tables,MATCH(CI$3+3,'Mortality Tables'!$N$1:$DN$1,0),FALSE)),"")</f>
        <v>33151.05153257183</v>
      </c>
      <c r="CJ332" s="685">
        <f>IFERROR((CI332+AS332*Contr_Rate)*(1+Inv_Return)*IF($D332=$C$1,VLOOKUP($T332,Male_Annuity_Tables,MATCH($BS$3+3,'Mortality Tables'!$N$1:$DN$1,0),FALSE),VLOOKUP($T332,Fe_Annuity_Tables,MATCH(CJ$3+3,'Mortality Tables'!$N$1:$DN$1,0),FALSE)),"")</f>
        <v>32622.017168747283</v>
      </c>
      <c r="CK332" s="685">
        <f>IFERROR((CJ332+AT332*Contr_Rate)*(1+Inv_Return)*IF($D332=$C$1,VLOOKUP($T332,Male_Annuity_Tables,MATCH($BS$3+3,'Mortality Tables'!$N$1:$DN$1,0),FALSE),VLOOKUP($T332,Fe_Annuity_Tables,MATCH(CK$3+3,'Mortality Tables'!$N$1:$DN$1,0),FALSE)),"")</f>
        <v>32093.339522715545</v>
      </c>
      <c r="CL332" s="685" t="str">
        <f>IFERROR((CK332+AU332*Contr_Rate)*(1+Inv_Return)*IF($D332=$C$1,VLOOKUP($T332,Male_Annuity_Tables,MATCH($BS$3+3,'Mortality Tables'!$N$1:$DN$1,0),FALSE),VLOOKUP($T332,Fe_Annuity_Tables,MATCH(CL$3+3,'Mortality Tables'!$N$1:$DN$1,0),FALSE)),"")</f>
        <v/>
      </c>
      <c r="CM332" s="685" t="str">
        <f>IFERROR((CL332+AV332*Contr_Rate)*(1+Inv_Return)*IF($D332=$C$1,VLOOKUP($T332,Male_Annuity_Tables,MATCH($BS$3+3,'Mortality Tables'!$N$1:$DN$1,0),FALSE),VLOOKUP($T332,Fe_Annuity_Tables,MATCH(CM$3+3,'Mortality Tables'!$N$1:$DN$1,0),FALSE)),"")</f>
        <v/>
      </c>
      <c r="CN332" s="685" t="str">
        <f>IFERROR((CM332+AW332*Contr_Rate)*(1+Inv_Return)*IF($D332=$C$1,VLOOKUP($T332,Male_Annuity_Tables,MATCH($BS$3+3,'Mortality Tables'!$N$1:$DN$1,0),FALSE),VLOOKUP($T332,Fe_Annuity_Tables,MATCH(CN$3+3,'Mortality Tables'!$N$1:$DN$1,0),FALSE)),"")</f>
        <v/>
      </c>
      <c r="CO332" s="685" t="str">
        <f>IFERROR((CN332+AX332*Contr_Rate)*(1+Inv_Return)*IF($D332=$C$1,VLOOKUP($T332,Male_Annuity_Tables,MATCH($BS$3+3,'Mortality Tables'!$N$1:$DN$1,0),FALSE),VLOOKUP($T332,Fe_Annuity_Tables,MATCH(CO$3+3,'Mortality Tables'!$N$1:$DN$1,0),FALSE)),"")</f>
        <v/>
      </c>
      <c r="CP332" s="685" t="str">
        <f>IFERROR((CO332+AY332*Contr_Rate)*(1+Inv_Return)*IF($D332=$C$1,VLOOKUP($T332,Male_Annuity_Tables,MATCH($BS$3+3,'Mortality Tables'!$N$1:$DN$1,0),FALSE),VLOOKUP($T332,Fe_Annuity_Tables,MATCH(CP$3+3,'Mortality Tables'!$N$1:$DN$1,0),FALSE)),"")</f>
        <v/>
      </c>
      <c r="CQ332" s="685" t="str">
        <f>IFERROR((CP332+AZ332*Contr_Rate)*(1+Inv_Return)*IF($D332=$C$1,VLOOKUP($T332,Male_Annuity_Tables,MATCH($BS$3+3,'Mortality Tables'!$N$1:$DN$1,0),FALSE),VLOOKUP($T332,Fe_Annuity_Tables,MATCH(CQ$3+3,'Mortality Tables'!$N$1:$DN$1,0),FALSE)),"")</f>
        <v/>
      </c>
      <c r="CR332" s="685" t="str">
        <f>IFERROR((CQ332+BA332*Contr_Rate)*(1+Inv_Return)*IF($D332=$C$1,VLOOKUP($T332,Male_Annuity_Tables,MATCH($BS$3+3,'Mortality Tables'!$N$1:$DN$1,0),FALSE),VLOOKUP($T332,Fe_Annuity_Tables,MATCH(CR$3+3,'Mortality Tables'!$N$1:$DN$1,0),FALSE)),"")</f>
        <v/>
      </c>
      <c r="CS332" s="685" t="str">
        <f>IFERROR((CR332+BB332*Contr_Rate)*(1+Inv_Return)*IF($D332=$C$1,VLOOKUP($T332,Male_Annuity_Tables,MATCH($BS$3+3,'Mortality Tables'!$N$1:$DN$1,0),FALSE),VLOOKUP($T332,Fe_Annuity_Tables,MATCH(CS$3+3,'Mortality Tables'!$N$1:$DN$1,0),FALSE)),"")</f>
        <v/>
      </c>
      <c r="CT332" s="685" t="str">
        <f>IFERROR((CS332+BC332*Contr_Rate)*(1+Inv_Return)*IF($D332=$C$1,VLOOKUP($T332,Male_Annuity_Tables,MATCH($BS$3+3,'Mortality Tables'!$N$1:$DN$1,0),FALSE),VLOOKUP($T332,Fe_Annuity_Tables,MATCH(CT$3+3,'Mortality Tables'!$N$1:$DN$1,0),FALSE)),"")</f>
        <v/>
      </c>
      <c r="CU332" s="685" t="str">
        <f>IFERROR((CT332+BD332*Contr_Rate)*(1+Inv_Return)*IF($D332=$C$1,VLOOKUP($T332,Male_Annuity_Tables,MATCH($BS$3+3,'Mortality Tables'!$N$1:$DN$1,0),FALSE),VLOOKUP($T332,Fe_Annuity_Tables,MATCH(CU$3+3,'Mortality Tables'!$N$1:$DN$1,0),FALSE)),"")</f>
        <v/>
      </c>
      <c r="CV332" s="685" t="str">
        <f>IFERROR((CU332+BE332*Contr_Rate)*(1+Inv_Return)*IF($D332=$C$1,VLOOKUP($T332,Male_Annuity_Tables,MATCH($BS$3+3,'Mortality Tables'!$N$1:$DN$1,0),FALSE),VLOOKUP($T332,Fe_Annuity_Tables,MATCH(CV$3+3,'Mortality Tables'!$N$1:$DN$1,0),FALSE)),"")</f>
        <v/>
      </c>
      <c r="CW332" s="685" t="str">
        <f>IFERROR((CV332+BF332*Contr_Rate)*(1+Inv_Return)*IF($D332=$C$1,VLOOKUP($T332,Male_Annuity_Tables,MATCH($BS$3+3,'Mortality Tables'!$N$1:$DN$1,0),FALSE),VLOOKUP($T332,Fe_Annuity_Tables,MATCH(CW$3+3,'Mortality Tables'!$N$1:$DN$1,0),FALSE)),"")</f>
        <v/>
      </c>
      <c r="CX332" s="685" t="str">
        <f>IFERROR((CW332+BG332*Contr_Rate)*(1+Inv_Return)*IF($D332=$C$1,VLOOKUP($T332,Male_Annuity_Tables,MATCH($BS$3+3,'Mortality Tables'!$N$1:$DN$1,0),FALSE),VLOOKUP($T332,Fe_Annuity_Tables,MATCH(CX$3+3,'Mortality Tables'!$N$1:$DN$1,0),FALSE)),"")</f>
        <v/>
      </c>
      <c r="CY332" s="685" t="str">
        <f>IFERROR((CX332+BH332*Contr_Rate)*(1+Inv_Return)*IF($D332=$C$1,VLOOKUP($T332,Male_Annuity_Tables,MATCH($BS$3+3,'Mortality Tables'!$N$1:$DN$1,0),FALSE),VLOOKUP($T332,Fe_Annuity_Tables,MATCH(CY$3+3,'Mortality Tables'!$N$1:$DN$1,0),FALSE)),"")</f>
        <v/>
      </c>
      <c r="CZ332" s="685" t="str">
        <f>IFERROR((CY332+BI332*Contr_Rate)*(1+Inv_Return)*IF($D332=$C$1,VLOOKUP($T332,Male_Annuity_Tables,MATCH($BS$3+3,'Mortality Tables'!$N$1:$DN$1,0),FALSE),VLOOKUP($T332,Fe_Annuity_Tables,MATCH(CZ$3+3,'Mortality Tables'!$N$1:$DN$1,0),FALSE)),"")</f>
        <v/>
      </c>
      <c r="DA332" s="685" t="str">
        <f>IFERROR((CZ332+BJ332*Contr_Rate)*(1+Inv_Return)*IF($D332=$C$1,VLOOKUP($T332,Male_Annuity_Tables,MATCH($BS$3+3,'Mortality Tables'!$N$1:$DN$1,0),FALSE),VLOOKUP($T332,Fe_Annuity_Tables,MATCH(DA$3+3,'Mortality Tables'!$N$1:$DN$1,0),FALSE)),"")</f>
        <v/>
      </c>
      <c r="DB332" s="685" t="str">
        <f>IFERROR((DA332+BK332*Contr_Rate)*(1+Inv_Return)*IF($D332=$C$1,VLOOKUP($T332,Male_Annuity_Tables,MATCH($BS$3+3,'Mortality Tables'!$N$1:$DN$1,0),FALSE),VLOOKUP($T332,Fe_Annuity_Tables,MATCH(DB$3+3,'Mortality Tables'!$N$1:$DN$1,0),FALSE)),"")</f>
        <v/>
      </c>
      <c r="DC332" s="685" t="str">
        <f>IFERROR((DB332+BL332*Contr_Rate)*(1+Inv_Return)*IF($D332=$C$1,VLOOKUP($T332,Male_Annuity_Tables,MATCH($BS$3+3,'Mortality Tables'!$N$1:$DN$1,0),FALSE),VLOOKUP($T332,Fe_Annuity_Tables,MATCH(DC$3+3,'Mortality Tables'!$N$1:$DN$1,0),FALSE)),"")</f>
        <v/>
      </c>
      <c r="DD332" s="685" t="str">
        <f>IFERROR((DC332+BM332*Contr_Rate)*(1+Inv_Return)*IF($D332=$C$1,VLOOKUP($T332,Male_Annuity_Tables,MATCH($BS$3+3,'Mortality Tables'!$N$1:$DN$1,0),FALSE),VLOOKUP($T332,Fe_Annuity_Tables,MATCH(DD$3+3,'Mortality Tables'!$N$1:$DN$1,0),FALSE)),"")</f>
        <v/>
      </c>
      <c r="DE332" s="685" t="str">
        <f>IFERROR((DD332+BN332*Contr_Rate)*(1+Inv_Return)*IF($D332=$C$1,VLOOKUP($T332,Male_Annuity_Tables,MATCH($BS$3+3,'Mortality Tables'!$N$1:$DN$1,0),FALSE),VLOOKUP($T332,Fe_Annuity_Tables,MATCH(DE$3+3,'Mortality Tables'!$N$1:$DN$1,0),FALSE)),"")</f>
        <v/>
      </c>
      <c r="DF332" s="685" t="str">
        <f>IFERROR((DE332+BO332*Contr_Rate)*(1+Inv_Return)*IF($D332=$C$1,VLOOKUP($T332,Male_Annuity_Tables,MATCH($BS$3+3,'Mortality Tables'!$N$1:$DN$1,0),FALSE),VLOOKUP($T332,Fe_Annuity_Tables,MATCH(DF$3+3,'Mortality Tables'!$N$1:$DN$1,0),FALSE)),"")</f>
        <v/>
      </c>
      <c r="DG332" s="685" t="str">
        <f>IFERROR((DF332+BP332*Contr_Rate)*(1+Inv_Return)*IF($D332=$C$1,VLOOKUP($T332,Male_Annuity_Tables,MATCH($BS$3+3,'Mortality Tables'!$N$1:$DN$1,0),FALSE),VLOOKUP($T332,Fe_Annuity_Tables,MATCH(DG$3+3,'Mortality Tables'!$N$1:$DN$1,0),FALSE)),"")</f>
        <v/>
      </c>
      <c r="DH332" s="685" t="str">
        <f>IFERROR((DG332+BQ332*Contr_Rate)*(1+Inv_Return)*IF($D332=$C$1,VLOOKUP($T332,Male_Annuity_Tables,MATCH($BS$3+3,'Mortality Tables'!$N$1:$DN$1,0),FALSE),VLOOKUP($T332,Fe_Annuity_Tables,MATCH(DH$3+3,'Mortality Tables'!$N$1:$DN$1,0),FALSE)),"")</f>
        <v/>
      </c>
      <c r="DJ332" s="686">
        <f t="shared" si="199"/>
        <v>235514.86918874024</v>
      </c>
      <c r="DK332" s="680">
        <f t="shared" si="187"/>
        <v>8.8017766057058875</v>
      </c>
      <c r="DL332" s="686">
        <f t="shared" si="200"/>
        <v>17927.626367404388</v>
      </c>
      <c r="DM332" s="686">
        <f t="shared" si="132"/>
        <v>956062.71587126609</v>
      </c>
      <c r="DN332" s="687">
        <f t="shared" si="201"/>
        <v>1.8751517102167117E-2</v>
      </c>
      <c r="DP332" s="688">
        <f t="shared" si="202"/>
        <v>29633.143179523799</v>
      </c>
      <c r="DQ332" s="688">
        <f t="shared" si="203"/>
        <v>35733.611285096209</v>
      </c>
      <c r="DR332" s="688">
        <f t="shared" si="204"/>
        <v>34726.445110009583</v>
      </c>
    </row>
    <row r="333" spans="1:122" s="657" customFormat="1" ht="14.5">
      <c r="A333" s="675" t="s">
        <v>1734</v>
      </c>
      <c r="B333" s="675" t="s">
        <v>1735</v>
      </c>
      <c r="C333" s="675" t="s">
        <v>116</v>
      </c>
      <c r="D333" s="675" t="s">
        <v>61</v>
      </c>
      <c r="E333" s="676">
        <v>30008</v>
      </c>
      <c r="F333" s="677">
        <v>39154</v>
      </c>
      <c r="G333" s="677">
        <v>45458</v>
      </c>
      <c r="H333" s="678">
        <v>703969</v>
      </c>
      <c r="I333" s="678">
        <v>53656</v>
      </c>
      <c r="J333" s="678">
        <v>43680.18</v>
      </c>
      <c r="K333" s="678">
        <v>16358.82</v>
      </c>
      <c r="L333" s="678">
        <v>113695</v>
      </c>
      <c r="M333" s="679">
        <f>IF(COUNTIF($A$4:A333,A333)=1,0,1)</f>
        <v>0</v>
      </c>
      <c r="N333" s="680" t="str">
        <f t="shared" si="193"/>
        <v>Okay</v>
      </c>
      <c r="O333" s="680" t="str">
        <f t="shared" si="194"/>
        <v>TRUE</v>
      </c>
      <c r="P333" s="680" t="b">
        <f t="shared" si="195"/>
        <v>1</v>
      </c>
      <c r="Q333" s="680" t="b">
        <f t="shared" si="76"/>
        <v>1</v>
      </c>
      <c r="R333" s="680" t="b">
        <f t="shared" si="77"/>
        <v>1</v>
      </c>
      <c r="S333" s="681">
        <f t="shared" si="196"/>
        <v>25.057534246575344</v>
      </c>
      <c r="T333" s="682">
        <f t="shared" si="78"/>
        <v>42</v>
      </c>
      <c r="U333" s="682">
        <f t="shared" si="188"/>
        <v>42</v>
      </c>
      <c r="V333" s="682">
        <f t="shared" si="79"/>
        <v>0.54246575342465753</v>
      </c>
      <c r="W333" s="682">
        <f t="shared" si="197"/>
        <v>18</v>
      </c>
      <c r="X333" s="683">
        <f t="shared" si="198"/>
        <v>2046510</v>
      </c>
      <c r="Y333" s="684">
        <f t="shared" si="123"/>
        <v>2.6900000000000001E-3</v>
      </c>
      <c r="Z333" s="684">
        <f>IF($D333=$C$1,VLOOKUP($T333,Male_Annuity_Tables,MATCH($W333+2,'Mortality Tables'!$DS$1:$HT$1,0),FALSE),VLOOKUP($T333,Fe_Annuity_Tables,MATCH($W333+2,'Mortality Tables'!$M$1:$DN$1,0),FALSE))</f>
        <v>0.11080873931234618</v>
      </c>
      <c r="AA333" s="664"/>
      <c r="AB333" s="685">
        <f t="shared" si="191"/>
        <v>739836.22055000009</v>
      </c>
      <c r="AC333" s="685">
        <f t="shared" si="191"/>
        <v>777530.87598702253</v>
      </c>
      <c r="AD333" s="685">
        <f t="shared" si="191"/>
        <v>817146.07411856134</v>
      </c>
      <c r="AE333" s="685">
        <f t="shared" si="191"/>
        <v>858779.66659490205</v>
      </c>
      <c r="AF333" s="685">
        <f t="shared" si="191"/>
        <v>902534.4906079123</v>
      </c>
      <c r="AG333" s="685">
        <f t="shared" si="191"/>
        <v>948518.62290438567</v>
      </c>
      <c r="AH333" s="685">
        <f t="shared" si="191"/>
        <v>996845.64674136403</v>
      </c>
      <c r="AI333" s="685">
        <f t="shared" si="191"/>
        <v>1047634.9324428366</v>
      </c>
      <c r="AJ333" s="685">
        <f t="shared" si="191"/>
        <v>1101011.9322507991</v>
      </c>
      <c r="AK333" s="685">
        <f t="shared" si="191"/>
        <v>1157108.4901989773</v>
      </c>
      <c r="AL333" s="685">
        <f t="shared" si="191"/>
        <v>1216063.1677746153</v>
      </c>
      <c r="AM333" s="685">
        <f t="shared" si="191"/>
        <v>1278021.5861727321</v>
      </c>
      <c r="AN333" s="685">
        <f t="shared" si="191"/>
        <v>1343136.7859882326</v>
      </c>
      <c r="AO333" s="685">
        <f t="shared" si="191"/>
        <v>1411569.6052343333</v>
      </c>
      <c r="AP333" s="685">
        <f t="shared" si="191"/>
        <v>1483489.0766210228</v>
      </c>
      <c r="AQ333" s="685">
        <f t="shared" si="191"/>
        <v>1559072.8450748636</v>
      </c>
      <c r="AR333" s="685">
        <f t="shared" si="190"/>
        <v>1638507.6065314282</v>
      </c>
      <c r="AS333" s="685">
        <f t="shared" si="190"/>
        <v>1721989.5690842043</v>
      </c>
      <c r="AT333" s="685" t="str">
        <f t="shared" si="190"/>
        <v/>
      </c>
      <c r="AU333" s="685" t="str">
        <f t="shared" si="190"/>
        <v/>
      </c>
      <c r="AV333" s="685" t="str">
        <f t="shared" si="190"/>
        <v/>
      </c>
      <c r="AW333" s="685" t="str">
        <f t="shared" si="190"/>
        <v/>
      </c>
      <c r="AX333" s="685" t="str">
        <f t="shared" si="190"/>
        <v/>
      </c>
      <c r="AY333" s="685" t="str">
        <f t="shared" si="190"/>
        <v/>
      </c>
      <c r="AZ333" s="685" t="str">
        <f t="shared" si="190"/>
        <v/>
      </c>
      <c r="BA333" s="685" t="str">
        <f t="shared" si="190"/>
        <v/>
      </c>
      <c r="BB333" s="685" t="str">
        <f t="shared" si="190"/>
        <v/>
      </c>
      <c r="BC333" s="685" t="str">
        <f t="shared" si="190"/>
        <v/>
      </c>
      <c r="BD333" s="685" t="str">
        <f t="shared" si="190"/>
        <v/>
      </c>
      <c r="BE333" s="685" t="str">
        <f t="shared" si="190"/>
        <v/>
      </c>
      <c r="BF333" s="685" t="str">
        <f t="shared" si="190"/>
        <v/>
      </c>
      <c r="BG333" s="685" t="str">
        <f t="shared" si="192"/>
        <v/>
      </c>
      <c r="BH333" s="685" t="str">
        <f t="shared" si="192"/>
        <v/>
      </c>
      <c r="BI333" s="685" t="str">
        <f t="shared" si="184"/>
        <v/>
      </c>
      <c r="BJ333" s="685" t="str">
        <f t="shared" si="184"/>
        <v/>
      </c>
      <c r="BK333" s="685" t="str">
        <f t="shared" si="184"/>
        <v/>
      </c>
      <c r="BL333" s="685" t="str">
        <f t="shared" si="184"/>
        <v/>
      </c>
      <c r="BM333" s="685" t="str">
        <f t="shared" si="184"/>
        <v/>
      </c>
      <c r="BN333" s="685" t="str">
        <f t="shared" si="184"/>
        <v/>
      </c>
      <c r="BO333" s="685" t="str">
        <f t="shared" si="189"/>
        <v/>
      </c>
      <c r="BP333" s="685" t="str">
        <f t="shared" si="189"/>
        <v/>
      </c>
      <c r="BQ333" s="685" t="str">
        <f t="shared" si="189"/>
        <v/>
      </c>
      <c r="BR333" s="529"/>
      <c r="BS333" s="685">
        <f>IFERROR(($L333+AB333*Contr_Rate)*(1+Inv_Return)*IF($D333=$C$1,VLOOKUP($T333,Male_Annuity_Tables,MATCH($BS$3+3,'Mortality Tables'!$N$1:$DN$1,0),FALSE),VLOOKUP($T333,Fe_Annuity_Tables,MATCH(BS$3+3,'Mortality Tables'!$N$1:$DN$1,0),FALSE)),"")</f>
        <v>292397.2139455204</v>
      </c>
      <c r="BT333" s="685">
        <f>IFERROR(($BS333+AC333*Contr_Rate)*(1+Inv_Return)*IF($D333=$C$1,VLOOKUP($T333,Male_Annuity_Tables,MATCH($BS$3+3,'Mortality Tables'!$N$1:$DN$1,0),FALSE),VLOOKUP($T333,Fe_Annuity_Tables,MATCH(BT$3+3,'Mortality Tables'!$N$1:$DN$1,0),FALSE)),"")</f>
        <v>457924.57106000063</v>
      </c>
      <c r="BU333" s="685">
        <f>IFERROR((BT333+AD333*Contr_Rate)*(1+Inv_Return)*IF($D333=$C$1,VLOOKUP($T333,Male_Annuity_Tables,MATCH($BS$3+3,'Mortality Tables'!$N$1:$DN$1,0),FALSE),VLOOKUP($T333,Fe_Annuity_Tables,MATCH(BU$3+3,'Mortality Tables'!$N$1:$DN$1,0),FALSE)),"")</f>
        <v>612476.60148961621</v>
      </c>
      <c r="BV333" s="685">
        <f>IFERROR((BU333+AE333*Contr_Rate)*(1+Inv_Return)*IF($D333=$C$1,VLOOKUP($T333,Male_Annuity_Tables,MATCH($BS$3+3,'Mortality Tables'!$N$1:$DN$1,0),FALSE),VLOOKUP($T333,Fe_Annuity_Tables,MATCH(BV$3+3,'Mortality Tables'!$N$1:$DN$1,0),FALSE)),"")</f>
        <v>757994.99442945328</v>
      </c>
      <c r="BW333" s="685">
        <f>IFERROR((BV333+AF333*Contr_Rate)*(1+Inv_Return)*IF($D333=$C$1,VLOOKUP($T333,Male_Annuity_Tables,MATCH($BS$3+3,'Mortality Tables'!$N$1:$DN$1,0),FALSE),VLOOKUP($T333,Fe_Annuity_Tables,MATCH(BW$3+3,'Mortality Tables'!$N$1:$DN$1,0),FALSE)),"")</f>
        <v>896198.12439756852</v>
      </c>
      <c r="BX333" s="685">
        <f>IFERROR((BW333+AG333*Contr_Rate)*(1+Inv_Return)*IF($D333=$C$1,VLOOKUP($T333,Male_Annuity_Tables,MATCH($BS$3+3,'Mortality Tables'!$N$1:$DN$1,0),FALSE),VLOOKUP($T333,Fe_Annuity_Tables,MATCH(BX$3+3,'Mortality Tables'!$N$1:$DN$1,0),FALSE)),"")</f>
        <v>1028611.1951134064</v>
      </c>
      <c r="BY333" s="685">
        <f>IFERROR((BX333+AH333*Contr_Rate)*(1+Inv_Return)*IF($D333=$C$1,VLOOKUP($T333,Male_Annuity_Tables,MATCH($BS$3+3,'Mortality Tables'!$N$1:$DN$1,0),FALSE),VLOOKUP($T333,Fe_Annuity_Tables,MATCH(BY$3+3,'Mortality Tables'!$N$1:$DN$1,0),FALSE)),"")</f>
        <v>1156592.5690434778</v>
      </c>
      <c r="BZ333" s="685">
        <f>IFERROR((BY333+AI333*Contr_Rate)*(1+Inv_Return)*IF($D333=$C$1,VLOOKUP($T333,Male_Annuity_Tables,MATCH($BS$3+3,'Mortality Tables'!$N$1:$DN$1,0),FALSE),VLOOKUP($T333,Fe_Annuity_Tables,MATCH(BZ$3+3,'Mortality Tables'!$N$1:$DN$1,0),FALSE)),"")</f>
        <v>1281356.7776534678</v>
      </c>
      <c r="CA333" s="685">
        <f>IFERROR((BZ333+AJ333*Contr_Rate)*(1+Inv_Return)*IF($D333=$C$1,VLOOKUP($T333,Male_Annuity_Tables,MATCH($BS$3+3,'Mortality Tables'!$N$1:$DN$1,0),FALSE),VLOOKUP($T333,Fe_Annuity_Tables,MATCH(CA$3+3,'Mortality Tables'!$N$1:$DN$1,0),FALSE)),"")</f>
        <v>1403994.6438002512</v>
      </c>
      <c r="CB333" s="685">
        <f>IFERROR((CA333+AK333*Contr_Rate)*(1+Inv_Return)*IF($D333=$C$1,VLOOKUP($T333,Male_Annuity_Tables,MATCH($BS$3+3,'Mortality Tables'!$N$1:$DN$1,0),FALSE),VLOOKUP($T333,Fe_Annuity_Tables,MATCH(CB$3+3,'Mortality Tables'!$N$1:$DN$1,0),FALSE)),"")</f>
        <v>1525490.8922965468</v>
      </c>
      <c r="CC333" s="685">
        <f>IFERROR((CB333+AL333*Contr_Rate)*(1+Inv_Return)*IF($D333=$C$1,VLOOKUP($T333,Male_Annuity_Tables,MATCH($BS$3+3,'Mortality Tables'!$N$1:$DN$1,0),FALSE),VLOOKUP($T333,Fe_Annuity_Tables,MATCH(CC$3+3,'Mortality Tables'!$N$1:$DN$1,0),FALSE)),"")</f>
        <v>1646739.5764283973</v>
      </c>
      <c r="CD333" s="685">
        <f>IFERROR((CC333+AM333*Contr_Rate)*(1+Inv_Return)*IF($D333=$C$1,VLOOKUP($T333,Male_Annuity_Tables,MATCH($BS$3+3,'Mortality Tables'!$N$1:$DN$1,0),FALSE),VLOOKUP($T333,Fe_Annuity_Tables,MATCH(CD$3+3,'Mortality Tables'!$N$1:$DN$1,0),FALSE)),"")</f>
        <v>1768557.6061807363</v>
      </c>
      <c r="CE333" s="685">
        <f>IFERROR((CD333+AN333*Contr_Rate)*(1+Inv_Return)*IF($D333=$C$1,VLOOKUP($T333,Male_Annuity_Tables,MATCH($BS$3+3,'Mortality Tables'!$N$1:$DN$1,0),FALSE),VLOOKUP($T333,Fe_Annuity_Tables,MATCH(CE$3+3,'Mortality Tables'!$N$1:$DN$1,0),FALSE)),"")</f>
        <v>1891696.6273271071</v>
      </c>
      <c r="CF333" s="685">
        <f>IFERROR((CE333+AO333*Contr_Rate)*(1+Inv_Return)*IF($D333=$C$1,VLOOKUP($T333,Male_Annuity_Tables,MATCH($BS$3+3,'Mortality Tables'!$N$1:$DN$1,0),FALSE),VLOOKUP($T333,Fe_Annuity_Tables,MATCH(CF$3+3,'Mortality Tables'!$N$1:$DN$1,0),FALSE)),"")</f>
        <v>2016853.4686675144</v>
      </c>
      <c r="CG333" s="685">
        <f>IFERROR((CF333+AP333*Contr_Rate)*(1+Inv_Return)*IF($D333=$C$1,VLOOKUP($T333,Male_Annuity_Tables,MATCH($BS$3+3,'Mortality Tables'!$N$1:$DN$1,0),FALSE),VLOOKUP($T333,Fe_Annuity_Tables,MATCH(CG$3+3,'Mortality Tables'!$N$1:$DN$1,0),FALSE)),"")</f>
        <v>2144679.346944937</v>
      </c>
      <c r="CH333" s="685">
        <f>IFERROR((CG333+AQ333*Contr_Rate)*(1+Inv_Return)*IF($D333=$C$1,VLOOKUP($T333,Male_Annuity_Tables,MATCH($BS$3+3,'Mortality Tables'!$N$1:$DN$1,0),FALSE),VLOOKUP($T333,Fe_Annuity_Tables,MATCH(CH$3+3,'Mortality Tables'!$N$1:$DN$1,0),FALSE)),"")</f>
        <v>2275787.9948060927</v>
      </c>
      <c r="CI333" s="685">
        <f>IFERROR((CH333+AR333*Contr_Rate)*(1+Inv_Return)*IF($D333=$C$1,VLOOKUP($T333,Male_Annuity_Tables,MATCH($BS$3+3,'Mortality Tables'!$N$1:$DN$1,0),FALSE),VLOOKUP($T333,Fe_Annuity_Tables,MATCH(CI$3+3,'Mortality Tables'!$N$1:$DN$1,0),FALSE)),"")</f>
        <v>2410762.856133875</v>
      </c>
      <c r="CJ333" s="685">
        <f>IFERROR((CI333+AS333*Contr_Rate)*(1+Inv_Return)*IF($D333=$C$1,VLOOKUP($T333,Male_Annuity_Tables,MATCH($BS$3+3,'Mortality Tables'!$N$1:$DN$1,0),FALSE),VLOOKUP($T333,Fe_Annuity_Tables,MATCH(CJ$3+3,'Mortality Tables'!$N$1:$DN$1,0),FALSE)),"")</f>
        <v>2550163.4747652579</v>
      </c>
      <c r="CK333" s="685" t="str">
        <f>IFERROR((CJ333+AT333*Contr_Rate)*(1+Inv_Return)*IF($D333=$C$1,VLOOKUP($T333,Male_Annuity_Tables,MATCH($BS$3+3,'Mortality Tables'!$N$1:$DN$1,0),FALSE),VLOOKUP($T333,Fe_Annuity_Tables,MATCH(CK$3+3,'Mortality Tables'!$N$1:$DN$1,0),FALSE)),"")</f>
        <v/>
      </c>
      <c r="CL333" s="685" t="str">
        <f>IFERROR((CK333+AU333*Contr_Rate)*(1+Inv_Return)*IF($D333=$C$1,VLOOKUP($T333,Male_Annuity_Tables,MATCH($BS$3+3,'Mortality Tables'!$N$1:$DN$1,0),FALSE),VLOOKUP($T333,Fe_Annuity_Tables,MATCH(CL$3+3,'Mortality Tables'!$N$1:$DN$1,0),FALSE)),"")</f>
        <v/>
      </c>
      <c r="CM333" s="685" t="str">
        <f>IFERROR((CL333+AV333*Contr_Rate)*(1+Inv_Return)*IF($D333=$C$1,VLOOKUP($T333,Male_Annuity_Tables,MATCH($BS$3+3,'Mortality Tables'!$N$1:$DN$1,0),FALSE),VLOOKUP($T333,Fe_Annuity_Tables,MATCH(CM$3+3,'Mortality Tables'!$N$1:$DN$1,0),FALSE)),"")</f>
        <v/>
      </c>
      <c r="CN333" s="685" t="str">
        <f>IFERROR((CM333+AW333*Contr_Rate)*(1+Inv_Return)*IF($D333=$C$1,VLOOKUP($T333,Male_Annuity_Tables,MATCH($BS$3+3,'Mortality Tables'!$N$1:$DN$1,0),FALSE),VLOOKUP($T333,Fe_Annuity_Tables,MATCH(CN$3+3,'Mortality Tables'!$N$1:$DN$1,0),FALSE)),"")</f>
        <v/>
      </c>
      <c r="CO333" s="685" t="str">
        <f>IFERROR((CN333+AX333*Contr_Rate)*(1+Inv_Return)*IF($D333=$C$1,VLOOKUP($T333,Male_Annuity_Tables,MATCH($BS$3+3,'Mortality Tables'!$N$1:$DN$1,0),FALSE),VLOOKUP($T333,Fe_Annuity_Tables,MATCH(CO$3+3,'Mortality Tables'!$N$1:$DN$1,0),FALSE)),"")</f>
        <v/>
      </c>
      <c r="CP333" s="685" t="str">
        <f>IFERROR((CO333+AY333*Contr_Rate)*(1+Inv_Return)*IF($D333=$C$1,VLOOKUP($T333,Male_Annuity_Tables,MATCH($BS$3+3,'Mortality Tables'!$N$1:$DN$1,0),FALSE),VLOOKUP($T333,Fe_Annuity_Tables,MATCH(CP$3+3,'Mortality Tables'!$N$1:$DN$1,0),FALSE)),"")</f>
        <v/>
      </c>
      <c r="CQ333" s="685" t="str">
        <f>IFERROR((CP333+AZ333*Contr_Rate)*(1+Inv_Return)*IF($D333=$C$1,VLOOKUP($T333,Male_Annuity_Tables,MATCH($BS$3+3,'Mortality Tables'!$N$1:$DN$1,0),FALSE),VLOOKUP($T333,Fe_Annuity_Tables,MATCH(CQ$3+3,'Mortality Tables'!$N$1:$DN$1,0),FALSE)),"")</f>
        <v/>
      </c>
      <c r="CR333" s="685" t="str">
        <f>IFERROR((CQ333+BA333*Contr_Rate)*(1+Inv_Return)*IF($D333=$C$1,VLOOKUP($T333,Male_Annuity_Tables,MATCH($BS$3+3,'Mortality Tables'!$N$1:$DN$1,0),FALSE),VLOOKUP($T333,Fe_Annuity_Tables,MATCH(CR$3+3,'Mortality Tables'!$N$1:$DN$1,0),FALSE)),"")</f>
        <v/>
      </c>
      <c r="CS333" s="685" t="str">
        <f>IFERROR((CR333+BB333*Contr_Rate)*(1+Inv_Return)*IF($D333=$C$1,VLOOKUP($T333,Male_Annuity_Tables,MATCH($BS$3+3,'Mortality Tables'!$N$1:$DN$1,0),FALSE),VLOOKUP($T333,Fe_Annuity_Tables,MATCH(CS$3+3,'Mortality Tables'!$N$1:$DN$1,0),FALSE)),"")</f>
        <v/>
      </c>
      <c r="CT333" s="685" t="str">
        <f>IFERROR((CS333+BC333*Contr_Rate)*(1+Inv_Return)*IF($D333=$C$1,VLOOKUP($T333,Male_Annuity_Tables,MATCH($BS$3+3,'Mortality Tables'!$N$1:$DN$1,0),FALSE),VLOOKUP($T333,Fe_Annuity_Tables,MATCH(CT$3+3,'Mortality Tables'!$N$1:$DN$1,0),FALSE)),"")</f>
        <v/>
      </c>
      <c r="CU333" s="685" t="str">
        <f>IFERROR((CT333+BD333*Contr_Rate)*(1+Inv_Return)*IF($D333=$C$1,VLOOKUP($T333,Male_Annuity_Tables,MATCH($BS$3+3,'Mortality Tables'!$N$1:$DN$1,0),FALSE),VLOOKUP($T333,Fe_Annuity_Tables,MATCH(CU$3+3,'Mortality Tables'!$N$1:$DN$1,0),FALSE)),"")</f>
        <v/>
      </c>
      <c r="CV333" s="685" t="str">
        <f>IFERROR((CU333+BE333*Contr_Rate)*(1+Inv_Return)*IF($D333=$C$1,VLOOKUP($T333,Male_Annuity_Tables,MATCH($BS$3+3,'Mortality Tables'!$N$1:$DN$1,0),FALSE),VLOOKUP($T333,Fe_Annuity_Tables,MATCH(CV$3+3,'Mortality Tables'!$N$1:$DN$1,0),FALSE)),"")</f>
        <v/>
      </c>
      <c r="CW333" s="685" t="str">
        <f>IFERROR((CV333+BF333*Contr_Rate)*(1+Inv_Return)*IF($D333=$C$1,VLOOKUP($T333,Male_Annuity_Tables,MATCH($BS$3+3,'Mortality Tables'!$N$1:$DN$1,0),FALSE),VLOOKUP($T333,Fe_Annuity_Tables,MATCH(CW$3+3,'Mortality Tables'!$N$1:$DN$1,0),FALSE)),"")</f>
        <v/>
      </c>
      <c r="CX333" s="685" t="str">
        <f>IFERROR((CW333+BG333*Contr_Rate)*(1+Inv_Return)*IF($D333=$C$1,VLOOKUP($T333,Male_Annuity_Tables,MATCH($BS$3+3,'Mortality Tables'!$N$1:$DN$1,0),FALSE),VLOOKUP($T333,Fe_Annuity_Tables,MATCH(CX$3+3,'Mortality Tables'!$N$1:$DN$1,0),FALSE)),"")</f>
        <v/>
      </c>
      <c r="CY333" s="685" t="str">
        <f>IFERROR((CX333+BH333*Contr_Rate)*(1+Inv_Return)*IF($D333=$C$1,VLOOKUP($T333,Male_Annuity_Tables,MATCH($BS$3+3,'Mortality Tables'!$N$1:$DN$1,0),FALSE),VLOOKUP($T333,Fe_Annuity_Tables,MATCH(CY$3+3,'Mortality Tables'!$N$1:$DN$1,0),FALSE)),"")</f>
        <v/>
      </c>
      <c r="CZ333" s="685" t="str">
        <f>IFERROR((CY333+BI333*Contr_Rate)*(1+Inv_Return)*IF($D333=$C$1,VLOOKUP($T333,Male_Annuity_Tables,MATCH($BS$3+3,'Mortality Tables'!$N$1:$DN$1,0),FALSE),VLOOKUP($T333,Fe_Annuity_Tables,MATCH(CZ$3+3,'Mortality Tables'!$N$1:$DN$1,0),FALSE)),"")</f>
        <v/>
      </c>
      <c r="DA333" s="685" t="str">
        <f>IFERROR((CZ333+BJ333*Contr_Rate)*(1+Inv_Return)*IF($D333=$C$1,VLOOKUP($T333,Male_Annuity_Tables,MATCH($BS$3+3,'Mortality Tables'!$N$1:$DN$1,0),FALSE),VLOOKUP($T333,Fe_Annuity_Tables,MATCH(DA$3+3,'Mortality Tables'!$N$1:$DN$1,0),FALSE)),"")</f>
        <v/>
      </c>
      <c r="DB333" s="685" t="str">
        <f>IFERROR((DA333+BK333*Contr_Rate)*(1+Inv_Return)*IF($D333=$C$1,VLOOKUP($T333,Male_Annuity_Tables,MATCH($BS$3+3,'Mortality Tables'!$N$1:$DN$1,0),FALSE),VLOOKUP($T333,Fe_Annuity_Tables,MATCH(DB$3+3,'Mortality Tables'!$N$1:$DN$1,0),FALSE)),"")</f>
        <v/>
      </c>
      <c r="DC333" s="685" t="str">
        <f>IFERROR((DB333+BL333*Contr_Rate)*(1+Inv_Return)*IF($D333=$C$1,VLOOKUP($T333,Male_Annuity_Tables,MATCH($BS$3+3,'Mortality Tables'!$N$1:$DN$1,0),FALSE),VLOOKUP($T333,Fe_Annuity_Tables,MATCH(DC$3+3,'Mortality Tables'!$N$1:$DN$1,0),FALSE)),"")</f>
        <v/>
      </c>
      <c r="DD333" s="685" t="str">
        <f>IFERROR((DC333+BM333*Contr_Rate)*(1+Inv_Return)*IF($D333=$C$1,VLOOKUP($T333,Male_Annuity_Tables,MATCH($BS$3+3,'Mortality Tables'!$N$1:$DN$1,0),FALSE),VLOOKUP($T333,Fe_Annuity_Tables,MATCH(DD$3+3,'Mortality Tables'!$N$1:$DN$1,0),FALSE)),"")</f>
        <v/>
      </c>
      <c r="DE333" s="685" t="str">
        <f>IFERROR((DD333+BN333*Contr_Rate)*(1+Inv_Return)*IF($D333=$C$1,VLOOKUP($T333,Male_Annuity_Tables,MATCH($BS$3+3,'Mortality Tables'!$N$1:$DN$1,0),FALSE),VLOOKUP($T333,Fe_Annuity_Tables,MATCH(DE$3+3,'Mortality Tables'!$N$1:$DN$1,0),FALSE)),"")</f>
        <v/>
      </c>
      <c r="DF333" s="685" t="str">
        <f>IFERROR((DE333+BO333*Contr_Rate)*(1+Inv_Return)*IF($D333=$C$1,VLOOKUP($T333,Male_Annuity_Tables,MATCH($BS$3+3,'Mortality Tables'!$N$1:$DN$1,0),FALSE),VLOOKUP($T333,Fe_Annuity_Tables,MATCH(DF$3+3,'Mortality Tables'!$N$1:$DN$1,0),FALSE)),"")</f>
        <v/>
      </c>
      <c r="DG333" s="685" t="str">
        <f>IFERROR((DF333+BP333*Contr_Rate)*(1+Inv_Return)*IF($D333=$C$1,VLOOKUP($T333,Male_Annuity_Tables,MATCH($BS$3+3,'Mortality Tables'!$N$1:$DN$1,0),FALSE),VLOOKUP($T333,Fe_Annuity_Tables,MATCH(DG$3+3,'Mortality Tables'!$N$1:$DN$1,0),FALSE)),"")</f>
        <v/>
      </c>
      <c r="DH333" s="685" t="str">
        <f>IFERROR((DG333+BQ333*Contr_Rate)*(1+Inv_Return)*IF($D333=$C$1,VLOOKUP($T333,Male_Annuity_Tables,MATCH($BS$3+3,'Mortality Tables'!$N$1:$DN$1,0),FALSE),VLOOKUP($T333,Fe_Annuity_Tables,MATCH(DH$3+3,'Mortality Tables'!$N$1:$DN$1,0),FALSE)),"")</f>
        <v/>
      </c>
      <c r="DJ333" s="686">
        <f t="shared" si="199"/>
        <v>2550163.4747652579</v>
      </c>
      <c r="DK333" s="680">
        <f t="shared" si="187"/>
        <v>8.0909277508679907</v>
      </c>
      <c r="DL333" s="686">
        <f t="shared" si="200"/>
        <v>211175.97149590467</v>
      </c>
      <c r="DM333" s="686">
        <f t="shared" si="132"/>
        <v>1721989.5690842043</v>
      </c>
      <c r="DN333" s="687">
        <f t="shared" si="201"/>
        <v>0.12263487264223857</v>
      </c>
      <c r="DP333" s="688">
        <f t="shared" si="202"/>
        <v>44528.148321514491</v>
      </c>
      <c r="DQ333" s="688">
        <f t="shared" si="203"/>
        <v>69825.254444371021</v>
      </c>
      <c r="DR333" s="688">
        <f t="shared" si="204"/>
        <v>93532.220528381527</v>
      </c>
    </row>
    <row r="334" spans="1:122" s="657" customFormat="1" ht="14.5">
      <c r="A334" s="675" t="s">
        <v>1736</v>
      </c>
      <c r="B334" s="675" t="s">
        <v>1737</v>
      </c>
      <c r="C334" s="675" t="s">
        <v>541</v>
      </c>
      <c r="D334" s="675" t="s">
        <v>60</v>
      </c>
      <c r="E334" s="676">
        <v>29276</v>
      </c>
      <c r="F334" s="677">
        <v>40875</v>
      </c>
      <c r="G334" s="677">
        <v>40978</v>
      </c>
      <c r="H334" s="678">
        <v>1964704</v>
      </c>
      <c r="I334" s="678">
        <v>105997.67</v>
      </c>
      <c r="J334" s="678">
        <v>192472.01</v>
      </c>
      <c r="K334" s="678">
        <v>15944.36</v>
      </c>
      <c r="L334" s="678">
        <v>314414.03999999998</v>
      </c>
      <c r="M334" s="679">
        <f>IF(COUNTIF($A$4:A334,A334)=1,0,1)</f>
        <v>0</v>
      </c>
      <c r="N334" s="680" t="str">
        <f t="shared" si="193"/>
        <v>Okay</v>
      </c>
      <c r="O334" s="680" t="str">
        <f t="shared" si="194"/>
        <v>TRUE</v>
      </c>
      <c r="P334" s="680" t="b">
        <f t="shared" si="195"/>
        <v>1</v>
      </c>
      <c r="Q334" s="680" t="b">
        <f t="shared" si="76"/>
        <v>1</v>
      </c>
      <c r="R334" s="680" t="b">
        <f t="shared" si="77"/>
        <v>1</v>
      </c>
      <c r="S334" s="681">
        <f t="shared" si="196"/>
        <v>31.778082191780822</v>
      </c>
      <c r="T334" s="682">
        <f t="shared" si="78"/>
        <v>44</v>
      </c>
      <c r="U334" s="682">
        <f t="shared" si="188"/>
        <v>32</v>
      </c>
      <c r="V334" s="682">
        <f t="shared" si="79"/>
        <v>12.816438356164383</v>
      </c>
      <c r="W334" s="682">
        <f t="shared" si="197"/>
        <v>16</v>
      </c>
      <c r="X334" s="683">
        <f t="shared" si="198"/>
        <v>5030624.6399999997</v>
      </c>
      <c r="Y334" s="684">
        <f t="shared" si="123"/>
        <v>2.4499999999999999E-3</v>
      </c>
      <c r="Z334" s="684">
        <f>IF($D334=$C$1,VLOOKUP($T334,Male_Annuity_Tables,MATCH($W334+2,'Mortality Tables'!$DS$1:$HT$1,0),FALSE),VLOOKUP($T334,Fe_Annuity_Tables,MATCH($W334+2,'Mortality Tables'!$M$1:$DN$1,0),FALSE))</f>
        <v>0.16022938162310044</v>
      </c>
      <c r="AA334" s="664"/>
      <c r="AB334" s="685">
        <f t="shared" si="191"/>
        <v>2064805.6688000001</v>
      </c>
      <c r="AC334" s="685">
        <f t="shared" si="191"/>
        <v>2170007.5176253603</v>
      </c>
      <c r="AD334" s="685">
        <f t="shared" si="191"/>
        <v>2280569.4006483722</v>
      </c>
      <c r="AE334" s="685">
        <f t="shared" si="191"/>
        <v>2396764.4116114071</v>
      </c>
      <c r="AF334" s="685">
        <f t="shared" si="191"/>
        <v>2518879.558383008</v>
      </c>
      <c r="AG334" s="685">
        <f t="shared" si="191"/>
        <v>2647216.4718826227</v>
      </c>
      <c r="AH334" s="685">
        <f t="shared" si="191"/>
        <v>2782092.1511250422</v>
      </c>
      <c r="AI334" s="685">
        <f t="shared" si="191"/>
        <v>2923839.7462248635</v>
      </c>
      <c r="AJ334" s="685">
        <f t="shared" si="191"/>
        <v>3072809.3812950202</v>
      </c>
      <c r="AK334" s="685">
        <f t="shared" si="191"/>
        <v>3229369.0192720015</v>
      </c>
      <c r="AL334" s="685">
        <f t="shared" si="191"/>
        <v>3393905.3708039103</v>
      </c>
      <c r="AM334" s="685">
        <f t="shared" si="191"/>
        <v>3566824.8494463693</v>
      </c>
      <c r="AN334" s="685">
        <f t="shared" si="191"/>
        <v>3748554.5755256619</v>
      </c>
      <c r="AO334" s="685">
        <f t="shared" si="191"/>
        <v>3939543.4311486948</v>
      </c>
      <c r="AP334" s="685">
        <f t="shared" si="191"/>
        <v>4140263.168965721</v>
      </c>
      <c r="AQ334" s="685">
        <f t="shared" si="191"/>
        <v>4351209.5774245244</v>
      </c>
      <c r="AR334" s="685" t="str">
        <f t="shared" si="190"/>
        <v/>
      </c>
      <c r="AS334" s="685" t="str">
        <f t="shared" si="190"/>
        <v/>
      </c>
      <c r="AT334" s="685" t="str">
        <f t="shared" si="190"/>
        <v/>
      </c>
      <c r="AU334" s="685" t="str">
        <f t="shared" si="190"/>
        <v/>
      </c>
      <c r="AV334" s="685" t="str">
        <f t="shared" si="190"/>
        <v/>
      </c>
      <c r="AW334" s="685" t="str">
        <f t="shared" si="190"/>
        <v/>
      </c>
      <c r="AX334" s="685" t="str">
        <f t="shared" si="190"/>
        <v/>
      </c>
      <c r="AY334" s="685" t="str">
        <f t="shared" si="190"/>
        <v/>
      </c>
      <c r="AZ334" s="685" t="str">
        <f t="shared" si="190"/>
        <v/>
      </c>
      <c r="BA334" s="685" t="str">
        <f t="shared" si="190"/>
        <v/>
      </c>
      <c r="BB334" s="685" t="str">
        <f t="shared" si="190"/>
        <v/>
      </c>
      <c r="BC334" s="685" t="str">
        <f t="shared" si="190"/>
        <v/>
      </c>
      <c r="BD334" s="685" t="str">
        <f t="shared" si="190"/>
        <v/>
      </c>
      <c r="BE334" s="685" t="str">
        <f t="shared" si="190"/>
        <v/>
      </c>
      <c r="BF334" s="685" t="str">
        <f t="shared" si="190"/>
        <v/>
      </c>
      <c r="BG334" s="685" t="str">
        <f t="shared" si="192"/>
        <v/>
      </c>
      <c r="BH334" s="685" t="str">
        <f t="shared" si="192"/>
        <v/>
      </c>
      <c r="BI334" s="685" t="str">
        <f t="shared" si="184"/>
        <v/>
      </c>
      <c r="BJ334" s="685" t="str">
        <f t="shared" si="184"/>
        <v/>
      </c>
      <c r="BK334" s="685" t="str">
        <f t="shared" si="184"/>
        <v/>
      </c>
      <c r="BL334" s="685" t="str">
        <f t="shared" si="184"/>
        <v/>
      </c>
      <c r="BM334" s="685" t="str">
        <f t="shared" si="184"/>
        <v/>
      </c>
      <c r="BN334" s="685" t="str">
        <f t="shared" si="184"/>
        <v/>
      </c>
      <c r="BO334" s="685" t="str">
        <f t="shared" si="189"/>
        <v/>
      </c>
      <c r="BP334" s="685" t="str">
        <f t="shared" si="189"/>
        <v/>
      </c>
      <c r="BQ334" s="685" t="str">
        <f t="shared" si="189"/>
        <v/>
      </c>
      <c r="BR334" s="529"/>
      <c r="BS334" s="685">
        <f>IFERROR(($L334+AB334*Contr_Rate)*(1+Inv_Return)*IF($D334=$C$1,VLOOKUP($T334,Male_Annuity_Tables,MATCH($BS$3+3,'Mortality Tables'!$N$1:$DN$1,0),FALSE),VLOOKUP($T334,Fe_Annuity_Tables,MATCH(BS$3+3,'Mortality Tables'!$N$1:$DN$1,0),FALSE)),"")</f>
        <v>813722.30293728644</v>
      </c>
      <c r="BT334" s="685">
        <f>IFERROR(($BS334+AC334*Contr_Rate)*(1+Inv_Return)*IF($D334=$C$1,VLOOKUP($T334,Male_Annuity_Tables,MATCH($BS$3+3,'Mortality Tables'!$N$1:$DN$1,0),FALSE),VLOOKUP($T334,Fe_Annuity_Tables,MATCH(BT$3+3,'Mortality Tables'!$N$1:$DN$1,0),FALSE)),"")</f>
        <v>1082022.583316955</v>
      </c>
      <c r="BU334" s="685">
        <f>IFERROR((BT334+AD334*Contr_Rate)*(1+Inv_Return)*IF($D334=$C$1,VLOOKUP($T334,Male_Annuity_Tables,MATCH($BS$3+3,'Mortality Tables'!$N$1:$DN$1,0),FALSE),VLOOKUP($T334,Fe_Annuity_Tables,MATCH(BU$3+3,'Mortality Tables'!$N$1:$DN$1,0),FALSE)),"")</f>
        <v>1105910.0785251758</v>
      </c>
      <c r="BV334" s="685">
        <f>IFERROR((BU334+AE334*Contr_Rate)*(1+Inv_Return)*IF($D334=$C$1,VLOOKUP($T334,Male_Annuity_Tables,MATCH($BS$3+3,'Mortality Tables'!$N$1:$DN$1,0),FALSE),VLOOKUP($T334,Fe_Annuity_Tables,MATCH(BV$3+3,'Mortality Tables'!$N$1:$DN$1,0),FALSE)),"")</f>
        <v>968356.73517610179</v>
      </c>
      <c r="BW334" s="685">
        <f>IFERROR((BV334+AF334*Contr_Rate)*(1+Inv_Return)*IF($D334=$C$1,VLOOKUP($T334,Male_Annuity_Tables,MATCH($BS$3+3,'Mortality Tables'!$N$1:$DN$1,0),FALSE),VLOOKUP($T334,Fe_Annuity_Tables,MATCH(BW$3+3,'Mortality Tables'!$N$1:$DN$1,0),FALSE)),"")</f>
        <v>775066.39634049009</v>
      </c>
      <c r="BX334" s="685">
        <f>IFERROR((BW334+AG334*Contr_Rate)*(1+Inv_Return)*IF($D334=$C$1,VLOOKUP($T334,Male_Annuity_Tables,MATCH($BS$3+3,'Mortality Tables'!$N$1:$DN$1,0),FALSE),VLOOKUP($T334,Fe_Annuity_Tables,MATCH(BX$3+3,'Mortality Tables'!$N$1:$DN$1,0),FALSE)),"")</f>
        <v>597569.43286775192</v>
      </c>
      <c r="BY334" s="685">
        <f>IFERROR((BX334+AH334*Contr_Rate)*(1+Inv_Return)*IF($D334=$C$1,VLOOKUP($T334,Male_Annuity_Tables,MATCH($BS$3+3,'Mortality Tables'!$N$1:$DN$1,0),FALSE),VLOOKUP($T334,Fe_Annuity_Tables,MATCH(BY$3+3,'Mortality Tables'!$N$1:$DN$1,0),FALSE)),"")</f>
        <v>489002.03851013148</v>
      </c>
      <c r="BZ334" s="685">
        <f>IFERROR((BY334+AI334*Contr_Rate)*(1+Inv_Return)*IF($D334=$C$1,VLOOKUP($T334,Male_Annuity_Tables,MATCH($BS$3+3,'Mortality Tables'!$N$1:$DN$1,0),FALSE),VLOOKUP($T334,Fe_Annuity_Tables,MATCH(BZ$3+3,'Mortality Tables'!$N$1:$DN$1,0),FALSE)),"")</f>
        <v>418107.13384170091</v>
      </c>
      <c r="CA334" s="685">
        <f>IFERROR((BZ334+AJ334*Contr_Rate)*(1+Inv_Return)*IF($D334=$C$1,VLOOKUP($T334,Male_Annuity_Tables,MATCH($BS$3+3,'Mortality Tables'!$N$1:$DN$1,0),FALSE),VLOOKUP($T334,Fe_Annuity_Tables,MATCH(CA$3+3,'Mortality Tables'!$N$1:$DN$1,0),FALSE)),"")</f>
        <v>367465.85572579299</v>
      </c>
      <c r="CB334" s="685">
        <f>IFERROR((CA334+AK334*Contr_Rate)*(1+Inv_Return)*IF($D334=$C$1,VLOOKUP($T334,Male_Annuity_Tables,MATCH($BS$3+3,'Mortality Tables'!$N$1:$DN$1,0),FALSE),VLOOKUP($T334,Fe_Annuity_Tables,MATCH(CB$3+3,'Mortality Tables'!$N$1:$DN$1,0),FALSE)),"")</f>
        <v>328255.90892731014</v>
      </c>
      <c r="CC334" s="685">
        <f>IFERROR((CB334+AL334*Contr_Rate)*(1+Inv_Return)*IF($D334=$C$1,VLOOKUP($T334,Male_Annuity_Tables,MATCH($BS$3+3,'Mortality Tables'!$N$1:$DN$1,0),FALSE),VLOOKUP($T334,Fe_Annuity_Tables,MATCH(CC$3+3,'Mortality Tables'!$N$1:$DN$1,0),FALSE)),"")</f>
        <v>296156.39964824478</v>
      </c>
      <c r="CD334" s="685">
        <f>IFERROR((CC334+AM334*Contr_Rate)*(1+Inv_Return)*IF($D334=$C$1,VLOOKUP($T334,Male_Annuity_Tables,MATCH($BS$3+3,'Mortality Tables'!$N$1:$DN$1,0),FALSE),VLOOKUP($T334,Fe_Annuity_Tables,MATCH(CD$3+3,'Mortality Tables'!$N$1:$DN$1,0),FALSE)),"")</f>
        <v>283902.31895462796</v>
      </c>
      <c r="CE334" s="685">
        <f>IFERROR((CD334+AN334*Contr_Rate)*(1+Inv_Return)*IF($D334=$C$1,VLOOKUP($T334,Male_Annuity_Tables,MATCH($BS$3+3,'Mortality Tables'!$N$1:$DN$1,0),FALSE),VLOOKUP($T334,Fe_Annuity_Tables,MATCH(CE$3+3,'Mortality Tables'!$N$1:$DN$1,0),FALSE)),"")</f>
        <v>276382.55095733254</v>
      </c>
      <c r="CF334" s="685">
        <f>IFERROR((CE334+AO334*Contr_Rate)*(1+Inv_Return)*IF($D334=$C$1,VLOOKUP($T334,Male_Annuity_Tables,MATCH($BS$3+3,'Mortality Tables'!$N$1:$DN$1,0),FALSE),VLOOKUP($T334,Fe_Annuity_Tables,MATCH(CF$3+3,'Mortality Tables'!$N$1:$DN$1,0),FALSE)),"")</f>
        <v>270067.58109442174</v>
      </c>
      <c r="CG334" s="685">
        <f>IFERROR((CF334+AP334*Contr_Rate)*(1+Inv_Return)*IF($D334=$C$1,VLOOKUP($T334,Male_Annuity_Tables,MATCH($BS$3+3,'Mortality Tables'!$N$1:$DN$1,0),FALSE),VLOOKUP($T334,Fe_Annuity_Tables,MATCH(CG$3+3,'Mortality Tables'!$N$1:$DN$1,0),FALSE)),"")</f>
        <v>264150.63393478759</v>
      </c>
      <c r="CH334" s="685">
        <f>IFERROR((CG334+AQ334*Contr_Rate)*(1+Inv_Return)*IF($D334=$C$1,VLOOKUP($T334,Male_Annuity_Tables,MATCH($BS$3+3,'Mortality Tables'!$N$1:$DN$1,0),FALSE),VLOOKUP($T334,Fe_Annuity_Tables,MATCH(CH$3+3,'Mortality Tables'!$N$1:$DN$1,0),FALSE)),"")</f>
        <v>258434.23363630928</v>
      </c>
      <c r="CI334" s="685" t="str">
        <f>IFERROR((CH334+AR334*Contr_Rate)*(1+Inv_Return)*IF($D334=$C$1,VLOOKUP($T334,Male_Annuity_Tables,MATCH($BS$3+3,'Mortality Tables'!$N$1:$DN$1,0),FALSE),VLOOKUP($T334,Fe_Annuity_Tables,MATCH(CI$3+3,'Mortality Tables'!$N$1:$DN$1,0),FALSE)),"")</f>
        <v/>
      </c>
      <c r="CJ334" s="685" t="str">
        <f>IFERROR((CI334+AS334*Contr_Rate)*(1+Inv_Return)*IF($D334=$C$1,VLOOKUP($T334,Male_Annuity_Tables,MATCH($BS$3+3,'Mortality Tables'!$N$1:$DN$1,0),FALSE),VLOOKUP($T334,Fe_Annuity_Tables,MATCH(CJ$3+3,'Mortality Tables'!$N$1:$DN$1,0),FALSE)),"")</f>
        <v/>
      </c>
      <c r="CK334" s="685" t="str">
        <f>IFERROR((CJ334+AT334*Contr_Rate)*(1+Inv_Return)*IF($D334=$C$1,VLOOKUP($T334,Male_Annuity_Tables,MATCH($BS$3+3,'Mortality Tables'!$N$1:$DN$1,0),FALSE),VLOOKUP($T334,Fe_Annuity_Tables,MATCH(CK$3+3,'Mortality Tables'!$N$1:$DN$1,0),FALSE)),"")</f>
        <v/>
      </c>
      <c r="CL334" s="685" t="str">
        <f>IFERROR((CK334+AU334*Contr_Rate)*(1+Inv_Return)*IF($D334=$C$1,VLOOKUP($T334,Male_Annuity_Tables,MATCH($BS$3+3,'Mortality Tables'!$N$1:$DN$1,0),FALSE),VLOOKUP($T334,Fe_Annuity_Tables,MATCH(CL$3+3,'Mortality Tables'!$N$1:$DN$1,0),FALSE)),"")</f>
        <v/>
      </c>
      <c r="CM334" s="685" t="str">
        <f>IFERROR((CL334+AV334*Contr_Rate)*(1+Inv_Return)*IF($D334=$C$1,VLOOKUP($T334,Male_Annuity_Tables,MATCH($BS$3+3,'Mortality Tables'!$N$1:$DN$1,0),FALSE),VLOOKUP($T334,Fe_Annuity_Tables,MATCH(CM$3+3,'Mortality Tables'!$N$1:$DN$1,0),FALSE)),"")</f>
        <v/>
      </c>
      <c r="CN334" s="685" t="str">
        <f>IFERROR((CM334+AW334*Contr_Rate)*(1+Inv_Return)*IF($D334=$C$1,VLOOKUP($T334,Male_Annuity_Tables,MATCH($BS$3+3,'Mortality Tables'!$N$1:$DN$1,0),FALSE),VLOOKUP($T334,Fe_Annuity_Tables,MATCH(CN$3+3,'Mortality Tables'!$N$1:$DN$1,0),FALSE)),"")</f>
        <v/>
      </c>
      <c r="CO334" s="685" t="str">
        <f>IFERROR((CN334+AX334*Contr_Rate)*(1+Inv_Return)*IF($D334=$C$1,VLOOKUP($T334,Male_Annuity_Tables,MATCH($BS$3+3,'Mortality Tables'!$N$1:$DN$1,0),FALSE),VLOOKUP($T334,Fe_Annuity_Tables,MATCH(CO$3+3,'Mortality Tables'!$N$1:$DN$1,0),FALSE)),"")</f>
        <v/>
      </c>
      <c r="CP334" s="685" t="str">
        <f>IFERROR((CO334+AY334*Contr_Rate)*(1+Inv_Return)*IF($D334=$C$1,VLOOKUP($T334,Male_Annuity_Tables,MATCH($BS$3+3,'Mortality Tables'!$N$1:$DN$1,0),FALSE),VLOOKUP($T334,Fe_Annuity_Tables,MATCH(CP$3+3,'Mortality Tables'!$N$1:$DN$1,0),FALSE)),"")</f>
        <v/>
      </c>
      <c r="CQ334" s="685" t="str">
        <f>IFERROR((CP334+AZ334*Contr_Rate)*(1+Inv_Return)*IF($D334=$C$1,VLOOKUP($T334,Male_Annuity_Tables,MATCH($BS$3+3,'Mortality Tables'!$N$1:$DN$1,0),FALSE),VLOOKUP($T334,Fe_Annuity_Tables,MATCH(CQ$3+3,'Mortality Tables'!$N$1:$DN$1,0),FALSE)),"")</f>
        <v/>
      </c>
      <c r="CR334" s="685" t="str">
        <f>IFERROR((CQ334+BA334*Contr_Rate)*(1+Inv_Return)*IF($D334=$C$1,VLOOKUP($T334,Male_Annuity_Tables,MATCH($BS$3+3,'Mortality Tables'!$N$1:$DN$1,0),FALSE),VLOOKUP($T334,Fe_Annuity_Tables,MATCH(CR$3+3,'Mortality Tables'!$N$1:$DN$1,0),FALSE)),"")</f>
        <v/>
      </c>
      <c r="CS334" s="685" t="str">
        <f>IFERROR((CR334+BB334*Contr_Rate)*(1+Inv_Return)*IF($D334=$C$1,VLOOKUP($T334,Male_Annuity_Tables,MATCH($BS$3+3,'Mortality Tables'!$N$1:$DN$1,0),FALSE),VLOOKUP($T334,Fe_Annuity_Tables,MATCH(CS$3+3,'Mortality Tables'!$N$1:$DN$1,0),FALSE)),"")</f>
        <v/>
      </c>
      <c r="CT334" s="685" t="str">
        <f>IFERROR((CS334+BC334*Contr_Rate)*(1+Inv_Return)*IF($D334=$C$1,VLOOKUP($T334,Male_Annuity_Tables,MATCH($BS$3+3,'Mortality Tables'!$N$1:$DN$1,0),FALSE),VLOOKUP($T334,Fe_Annuity_Tables,MATCH(CT$3+3,'Mortality Tables'!$N$1:$DN$1,0),FALSE)),"")</f>
        <v/>
      </c>
      <c r="CU334" s="685" t="str">
        <f>IFERROR((CT334+BD334*Contr_Rate)*(1+Inv_Return)*IF($D334=$C$1,VLOOKUP($T334,Male_Annuity_Tables,MATCH($BS$3+3,'Mortality Tables'!$N$1:$DN$1,0),FALSE),VLOOKUP($T334,Fe_Annuity_Tables,MATCH(CU$3+3,'Mortality Tables'!$N$1:$DN$1,0),FALSE)),"")</f>
        <v/>
      </c>
      <c r="CV334" s="685" t="str">
        <f>IFERROR((CU334+BE334*Contr_Rate)*(1+Inv_Return)*IF($D334=$C$1,VLOOKUP($T334,Male_Annuity_Tables,MATCH($BS$3+3,'Mortality Tables'!$N$1:$DN$1,0),FALSE),VLOOKUP($T334,Fe_Annuity_Tables,MATCH(CV$3+3,'Mortality Tables'!$N$1:$DN$1,0),FALSE)),"")</f>
        <v/>
      </c>
      <c r="CW334" s="685" t="str">
        <f>IFERROR((CV334+BF334*Contr_Rate)*(1+Inv_Return)*IF($D334=$C$1,VLOOKUP($T334,Male_Annuity_Tables,MATCH($BS$3+3,'Mortality Tables'!$N$1:$DN$1,0),FALSE),VLOOKUP($T334,Fe_Annuity_Tables,MATCH(CW$3+3,'Mortality Tables'!$N$1:$DN$1,0),FALSE)),"")</f>
        <v/>
      </c>
      <c r="CX334" s="685" t="str">
        <f>IFERROR((CW334+BG334*Contr_Rate)*(1+Inv_Return)*IF($D334=$C$1,VLOOKUP($T334,Male_Annuity_Tables,MATCH($BS$3+3,'Mortality Tables'!$N$1:$DN$1,0),FALSE),VLOOKUP($T334,Fe_Annuity_Tables,MATCH(CX$3+3,'Mortality Tables'!$N$1:$DN$1,0),FALSE)),"")</f>
        <v/>
      </c>
      <c r="CY334" s="685" t="str">
        <f>IFERROR((CX334+BH334*Contr_Rate)*(1+Inv_Return)*IF($D334=$C$1,VLOOKUP($T334,Male_Annuity_Tables,MATCH($BS$3+3,'Mortality Tables'!$N$1:$DN$1,0),FALSE),VLOOKUP($T334,Fe_Annuity_Tables,MATCH(CY$3+3,'Mortality Tables'!$N$1:$DN$1,0),FALSE)),"")</f>
        <v/>
      </c>
      <c r="CZ334" s="685" t="str">
        <f>IFERROR((CY334+BI334*Contr_Rate)*(1+Inv_Return)*IF($D334=$C$1,VLOOKUP($T334,Male_Annuity_Tables,MATCH($BS$3+3,'Mortality Tables'!$N$1:$DN$1,0),FALSE),VLOOKUP($T334,Fe_Annuity_Tables,MATCH(CZ$3+3,'Mortality Tables'!$N$1:$DN$1,0),FALSE)),"")</f>
        <v/>
      </c>
      <c r="DA334" s="685" t="str">
        <f>IFERROR((CZ334+BJ334*Contr_Rate)*(1+Inv_Return)*IF($D334=$C$1,VLOOKUP($T334,Male_Annuity_Tables,MATCH($BS$3+3,'Mortality Tables'!$N$1:$DN$1,0),FALSE),VLOOKUP($T334,Fe_Annuity_Tables,MATCH(DA$3+3,'Mortality Tables'!$N$1:$DN$1,0),FALSE)),"")</f>
        <v/>
      </c>
      <c r="DB334" s="685" t="str">
        <f>IFERROR((DA334+BK334*Contr_Rate)*(1+Inv_Return)*IF($D334=$C$1,VLOOKUP($T334,Male_Annuity_Tables,MATCH($BS$3+3,'Mortality Tables'!$N$1:$DN$1,0),FALSE),VLOOKUP($T334,Fe_Annuity_Tables,MATCH(DB$3+3,'Mortality Tables'!$N$1:$DN$1,0),FALSE)),"")</f>
        <v/>
      </c>
      <c r="DC334" s="685" t="str">
        <f>IFERROR((DB334+BL334*Contr_Rate)*(1+Inv_Return)*IF($D334=$C$1,VLOOKUP($T334,Male_Annuity_Tables,MATCH($BS$3+3,'Mortality Tables'!$N$1:$DN$1,0),FALSE),VLOOKUP($T334,Fe_Annuity_Tables,MATCH(DC$3+3,'Mortality Tables'!$N$1:$DN$1,0),FALSE)),"")</f>
        <v/>
      </c>
      <c r="DD334" s="685" t="str">
        <f>IFERROR((DC334+BM334*Contr_Rate)*(1+Inv_Return)*IF($D334=$C$1,VLOOKUP($T334,Male_Annuity_Tables,MATCH($BS$3+3,'Mortality Tables'!$N$1:$DN$1,0),FALSE),VLOOKUP($T334,Fe_Annuity_Tables,MATCH(DD$3+3,'Mortality Tables'!$N$1:$DN$1,0),FALSE)),"")</f>
        <v/>
      </c>
      <c r="DE334" s="685" t="str">
        <f>IFERROR((DD334+BN334*Contr_Rate)*(1+Inv_Return)*IF($D334=$C$1,VLOOKUP($T334,Male_Annuity_Tables,MATCH($BS$3+3,'Mortality Tables'!$N$1:$DN$1,0),FALSE),VLOOKUP($T334,Fe_Annuity_Tables,MATCH(DE$3+3,'Mortality Tables'!$N$1:$DN$1,0),FALSE)),"")</f>
        <v/>
      </c>
      <c r="DF334" s="685" t="str">
        <f>IFERROR((DE334+BO334*Contr_Rate)*(1+Inv_Return)*IF($D334=$C$1,VLOOKUP($T334,Male_Annuity_Tables,MATCH($BS$3+3,'Mortality Tables'!$N$1:$DN$1,0),FALSE),VLOOKUP($T334,Fe_Annuity_Tables,MATCH(DF$3+3,'Mortality Tables'!$N$1:$DN$1,0),FALSE)),"")</f>
        <v/>
      </c>
      <c r="DG334" s="685" t="str">
        <f>IFERROR((DF334+BP334*Contr_Rate)*(1+Inv_Return)*IF($D334=$C$1,VLOOKUP($T334,Male_Annuity_Tables,MATCH($BS$3+3,'Mortality Tables'!$N$1:$DN$1,0),FALSE),VLOOKUP($T334,Fe_Annuity_Tables,MATCH(DG$3+3,'Mortality Tables'!$N$1:$DN$1,0),FALSE)),"")</f>
        <v/>
      </c>
      <c r="DH334" s="685" t="str">
        <f>IFERROR((DG334+BQ334*Contr_Rate)*(1+Inv_Return)*IF($D334=$C$1,VLOOKUP($T334,Male_Annuity_Tables,MATCH($BS$3+3,'Mortality Tables'!$N$1:$DN$1,0),FALSE),VLOOKUP($T334,Fe_Annuity_Tables,MATCH(DH$3+3,'Mortality Tables'!$N$1:$DN$1,0),FALSE)),"")</f>
        <v/>
      </c>
      <c r="DJ334" s="686">
        <f t="shared" si="199"/>
        <v>1105910.0785251758</v>
      </c>
      <c r="DK334" s="680">
        <f t="shared" si="187"/>
        <v>8.8017766057058875</v>
      </c>
      <c r="DL334" s="686">
        <f t="shared" si="200"/>
        <v>84182.976438135142</v>
      </c>
      <c r="DM334" s="686">
        <f t="shared" si="132"/>
        <v>4351209.5774245244</v>
      </c>
      <c r="DN334" s="687">
        <f t="shared" si="201"/>
        <v>1.9347028668741564E-2</v>
      </c>
      <c r="DP334" s="688">
        <f t="shared" si="202"/>
        <v>123752.92213645985</v>
      </c>
      <c r="DQ334" s="688">
        <f t="shared" si="203"/>
        <v>164556.69952730078</v>
      </c>
      <c r="DR334" s="688">
        <f t="shared" si="204"/>
        <v>168189.56951730503</v>
      </c>
    </row>
    <row r="335" spans="1:122" s="657" customFormat="1" ht="14.5">
      <c r="A335" s="675" t="s">
        <v>1738</v>
      </c>
      <c r="B335" s="675" t="s">
        <v>1739</v>
      </c>
      <c r="C335" s="675" t="s">
        <v>116</v>
      </c>
      <c r="D335" s="675" t="s">
        <v>60</v>
      </c>
      <c r="E335" s="676">
        <v>29758</v>
      </c>
      <c r="F335" s="677">
        <v>38797</v>
      </c>
      <c r="G335" s="677">
        <v>39128</v>
      </c>
      <c r="H335" s="678">
        <v>638131</v>
      </c>
      <c r="I335" s="678">
        <v>52765</v>
      </c>
      <c r="J335" s="678">
        <v>59289.36</v>
      </c>
      <c r="K335" s="678">
        <v>9207.52</v>
      </c>
      <c r="L335" s="678">
        <v>121261.88</v>
      </c>
      <c r="M335" s="679">
        <f>IF(COUNTIF($A$4:A335,A335)=1,0,1)</f>
        <v>0</v>
      </c>
      <c r="N335" s="680" t="str">
        <f t="shared" si="193"/>
        <v>Okay</v>
      </c>
      <c r="O335" s="680" t="str">
        <f t="shared" si="194"/>
        <v>TRUE</v>
      </c>
      <c r="P335" s="680" t="b">
        <f t="shared" si="195"/>
        <v>1</v>
      </c>
      <c r="Q335" s="680" t="b">
        <f t="shared" si="76"/>
        <v>1</v>
      </c>
      <c r="R335" s="680" t="b">
        <f t="shared" si="77"/>
        <v>1</v>
      </c>
      <c r="S335" s="681">
        <f t="shared" si="196"/>
        <v>24.764383561643836</v>
      </c>
      <c r="T335" s="682">
        <f t="shared" si="78"/>
        <v>43</v>
      </c>
      <c r="U335" s="682">
        <f t="shared" si="188"/>
        <v>25</v>
      </c>
      <c r="V335" s="682">
        <f t="shared" si="79"/>
        <v>17.884931506849316</v>
      </c>
      <c r="W335" s="682">
        <f t="shared" si="197"/>
        <v>17</v>
      </c>
      <c r="X335" s="683">
        <f t="shared" si="198"/>
        <v>2061451.96</v>
      </c>
      <c r="Y335" s="684">
        <f t="shared" si="123"/>
        <v>2.2899999999999999E-3</v>
      </c>
      <c r="Z335" s="684">
        <f>IF($D335=$C$1,VLOOKUP($T335,Male_Annuity_Tables,MATCH($W335+2,'Mortality Tables'!$DS$1:$HT$1,0),FALSE),VLOOKUP($T335,Fe_Annuity_Tables,MATCH($W335+2,'Mortality Tables'!$M$1:$DN$1,0),FALSE))</f>
        <v>0.135883087888306</v>
      </c>
      <c r="AA335" s="664"/>
      <c r="AB335" s="685">
        <f t="shared" si="191"/>
        <v>670643.77445000003</v>
      </c>
      <c r="AC335" s="685">
        <f t="shared" si="191"/>
        <v>704813.07475822757</v>
      </c>
      <c r="AD335" s="685">
        <f t="shared" si="191"/>
        <v>740723.3009171593</v>
      </c>
      <c r="AE335" s="685">
        <f t="shared" si="191"/>
        <v>778463.15309888858</v>
      </c>
      <c r="AF335" s="685">
        <f t="shared" si="191"/>
        <v>818125.85074927693</v>
      </c>
      <c r="AG335" s="685">
        <f t="shared" si="191"/>
        <v>859809.36284495273</v>
      </c>
      <c r="AH335" s="685">
        <f t="shared" si="191"/>
        <v>903616.64988190297</v>
      </c>
      <c r="AI335" s="685">
        <f t="shared" si="191"/>
        <v>949655.91819338605</v>
      </c>
      <c r="AJ335" s="685">
        <f t="shared" si="191"/>
        <v>998040.88722533907</v>
      </c>
      <c r="AK335" s="685">
        <f t="shared" si="191"/>
        <v>1048891.0704294702</v>
      </c>
      <c r="AL335" s="685">
        <f t="shared" si="191"/>
        <v>1102332.0704678516</v>
      </c>
      <c r="AM335" s="685">
        <f t="shared" si="191"/>
        <v>1158495.8894581888</v>
      </c>
      <c r="AN335" s="685">
        <f t="shared" si="191"/>
        <v>1217521.2550260834</v>
      </c>
      <c r="AO335" s="685">
        <f t="shared" si="191"/>
        <v>1279553.9629696626</v>
      </c>
      <c r="AP335" s="685">
        <f t="shared" si="191"/>
        <v>1344747.237382967</v>
      </c>
      <c r="AQ335" s="685">
        <f t="shared" si="191"/>
        <v>1413262.1091276291</v>
      </c>
      <c r="AR335" s="685">
        <f t="shared" si="190"/>
        <v>1485267.8135876819</v>
      </c>
      <c r="AS335" s="685" t="str">
        <f t="shared" si="190"/>
        <v/>
      </c>
      <c r="AT335" s="685" t="str">
        <f t="shared" si="190"/>
        <v/>
      </c>
      <c r="AU335" s="685" t="str">
        <f t="shared" si="190"/>
        <v/>
      </c>
      <c r="AV335" s="685" t="str">
        <f t="shared" si="190"/>
        <v/>
      </c>
      <c r="AW335" s="685" t="str">
        <f t="shared" si="190"/>
        <v/>
      </c>
      <c r="AX335" s="685" t="str">
        <f t="shared" si="190"/>
        <v/>
      </c>
      <c r="AY335" s="685" t="str">
        <f t="shared" si="190"/>
        <v/>
      </c>
      <c r="AZ335" s="685" t="str">
        <f t="shared" si="190"/>
        <v/>
      </c>
      <c r="BA335" s="685" t="str">
        <f t="shared" si="190"/>
        <v/>
      </c>
      <c r="BB335" s="685" t="str">
        <f t="shared" si="190"/>
        <v/>
      </c>
      <c r="BC335" s="685" t="str">
        <f t="shared" si="190"/>
        <v/>
      </c>
      <c r="BD335" s="685" t="str">
        <f t="shared" si="190"/>
        <v/>
      </c>
      <c r="BE335" s="685" t="str">
        <f t="shared" si="190"/>
        <v/>
      </c>
      <c r="BF335" s="685" t="str">
        <f t="shared" si="190"/>
        <v/>
      </c>
      <c r="BG335" s="685" t="str">
        <f t="shared" si="192"/>
        <v/>
      </c>
      <c r="BH335" s="685" t="str">
        <f t="shared" si="192"/>
        <v/>
      </c>
      <c r="BI335" s="685" t="str">
        <f t="shared" si="184"/>
        <v/>
      </c>
      <c r="BJ335" s="685" t="str">
        <f t="shared" si="184"/>
        <v/>
      </c>
      <c r="BK335" s="685" t="str">
        <f t="shared" si="184"/>
        <v/>
      </c>
      <c r="BL335" s="685" t="str">
        <f t="shared" si="184"/>
        <v/>
      </c>
      <c r="BM335" s="685" t="str">
        <f t="shared" si="184"/>
        <v/>
      </c>
      <c r="BN335" s="685" t="str">
        <f t="shared" si="184"/>
        <v/>
      </c>
      <c r="BO335" s="685" t="str">
        <f t="shared" si="189"/>
        <v/>
      </c>
      <c r="BP335" s="685" t="str">
        <f t="shared" si="189"/>
        <v/>
      </c>
      <c r="BQ335" s="685" t="str">
        <f t="shared" si="189"/>
        <v/>
      </c>
      <c r="BR335" s="529"/>
      <c r="BS335" s="685">
        <f>IFERROR(($L335+AB335*Contr_Rate)*(1+Inv_Return)*IF($D335=$C$1,VLOOKUP($T335,Male_Annuity_Tables,MATCH($BS$3+3,'Mortality Tables'!$N$1:$DN$1,0),FALSE),VLOOKUP($T335,Fe_Annuity_Tables,MATCH(BS$3+3,'Mortality Tables'!$N$1:$DN$1,0),FALSE)),"")</f>
        <v>281018.69392989203</v>
      </c>
      <c r="BT335" s="685">
        <f>IFERROR(($BS335+AC335*Contr_Rate)*(1+Inv_Return)*IF($D335=$C$1,VLOOKUP($T335,Male_Annuity_Tables,MATCH($BS$3+3,'Mortality Tables'!$N$1:$DN$1,0),FALSE),VLOOKUP($T335,Fe_Annuity_Tables,MATCH(BT$3+3,'Mortality Tables'!$N$1:$DN$1,0),FALSE)),"")</f>
        <v>363909.12500627222</v>
      </c>
      <c r="BU335" s="685">
        <f>IFERROR((BT335+AD335*Contr_Rate)*(1+Inv_Return)*IF($D335=$C$1,VLOOKUP($T335,Male_Annuity_Tables,MATCH($BS$3+3,'Mortality Tables'!$N$1:$DN$1,0),FALSE),VLOOKUP($T335,Fe_Annuity_Tables,MATCH(BU$3+3,'Mortality Tables'!$N$1:$DN$1,0),FALSE)),"")</f>
        <v>367193.24652477651</v>
      </c>
      <c r="BV335" s="685">
        <f>IFERROR((BU335+AE335*Contr_Rate)*(1+Inv_Return)*IF($D335=$C$1,VLOOKUP($T335,Male_Annuity_Tables,MATCH($BS$3+3,'Mortality Tables'!$N$1:$DN$1,0),FALSE),VLOOKUP($T335,Fe_Annuity_Tables,MATCH(BV$3+3,'Mortality Tables'!$N$1:$DN$1,0),FALSE)),"")</f>
        <v>318996.35031620157</v>
      </c>
      <c r="BW335" s="685">
        <f>IFERROR((BV335+AF335*Contr_Rate)*(1+Inv_Return)*IF($D335=$C$1,VLOOKUP($T335,Male_Annuity_Tables,MATCH($BS$3+3,'Mortality Tables'!$N$1:$DN$1,0),FALSE),VLOOKUP($T335,Fe_Annuity_Tables,MATCH(BW$3+3,'Mortality Tables'!$N$1:$DN$1,0),FALSE)),"")</f>
        <v>253993.98278897666</v>
      </c>
      <c r="BX335" s="685">
        <f>IFERROR((BW335+AG335*Contr_Rate)*(1+Inv_Return)*IF($D335=$C$1,VLOOKUP($T335,Male_Annuity_Tables,MATCH($BS$3+3,'Mortality Tables'!$N$1:$DN$1,0),FALSE),VLOOKUP($T335,Fe_Annuity_Tables,MATCH(BX$3+3,'Mortality Tables'!$N$1:$DN$1,0),FALSE)),"")</f>
        <v>195180.33083744009</v>
      </c>
      <c r="BY335" s="685">
        <f>IFERROR((BX335+AH335*Contr_Rate)*(1+Inv_Return)*IF($D335=$C$1,VLOOKUP($T335,Male_Annuity_Tables,MATCH($BS$3+3,'Mortality Tables'!$N$1:$DN$1,0),FALSE),VLOOKUP($T335,Fe_Annuity_Tables,MATCH(BY$3+3,'Mortality Tables'!$N$1:$DN$1,0),FALSE)),"")</f>
        <v>150576.69912989851</v>
      </c>
      <c r="BZ335" s="685">
        <f>IFERROR((BY335+AI335*Contr_Rate)*(1+Inv_Return)*IF($D335=$C$1,VLOOKUP($T335,Male_Annuity_Tables,MATCH($BS$3+3,'Mortality Tables'!$N$1:$DN$1,0),FALSE),VLOOKUP($T335,Fe_Annuity_Tables,MATCH(BZ$3+3,'Mortality Tables'!$N$1:$DN$1,0),FALSE)),"")</f>
        <v>126093.54178512548</v>
      </c>
      <c r="CA335" s="685">
        <f>IFERROR((BZ335+AJ335*Contr_Rate)*(1+Inv_Return)*IF($D335=$C$1,VLOOKUP($T335,Male_Annuity_Tables,MATCH($BS$3+3,'Mortality Tables'!$N$1:$DN$1,0),FALSE),VLOOKUP($T335,Fe_Annuity_Tables,MATCH(CA$3+3,'Mortality Tables'!$N$1:$DN$1,0),FALSE)),"")</f>
        <v>110437.52745244456</v>
      </c>
      <c r="CB335" s="685">
        <f>IFERROR((CA335+AK335*Contr_Rate)*(1+Inv_Return)*IF($D335=$C$1,VLOOKUP($T335,Male_Annuity_Tables,MATCH($BS$3+3,'Mortality Tables'!$N$1:$DN$1,0),FALSE),VLOOKUP($T335,Fe_Annuity_Tables,MATCH(CB$3+3,'Mortality Tables'!$N$1:$DN$1,0),FALSE)),"")</f>
        <v>98866.173225914594</v>
      </c>
      <c r="CC335" s="685">
        <f>IFERROR((CB335+AL335*Contr_Rate)*(1+Inv_Return)*IF($D335=$C$1,VLOOKUP($T335,Male_Annuity_Tables,MATCH($BS$3+3,'Mortality Tables'!$N$1:$DN$1,0),FALSE),VLOOKUP($T335,Fe_Annuity_Tables,MATCH(CC$3+3,'Mortality Tables'!$N$1:$DN$1,0),FALSE)),"")</f>
        <v>89488.894783181589</v>
      </c>
      <c r="CD335" s="685">
        <f>IFERROR((CC335+AM335*Contr_Rate)*(1+Inv_Return)*IF($D335=$C$1,VLOOKUP($T335,Male_Annuity_Tables,MATCH($BS$3+3,'Mortality Tables'!$N$1:$DN$1,0),FALSE),VLOOKUP($T335,Fe_Annuity_Tables,MATCH(CD$3+3,'Mortality Tables'!$N$1:$DN$1,0),FALSE)),"")</f>
        <v>81523.019442294273</v>
      </c>
      <c r="CE335" s="685">
        <f>IFERROR((CD335+AN335*Contr_Rate)*(1+Inv_Return)*IF($D335=$C$1,VLOOKUP($T335,Male_Annuity_Tables,MATCH($BS$3+3,'Mortality Tables'!$N$1:$DN$1,0),FALSE),VLOOKUP($T335,Fe_Annuity_Tables,MATCH(CE$3+3,'Mortality Tables'!$N$1:$DN$1,0),FALSE)),"")</f>
        <v>78735.360649827941</v>
      </c>
      <c r="CF335" s="685">
        <f>IFERROR((CE335+AO335*Contr_Rate)*(1+Inv_Return)*IF($D335=$C$1,VLOOKUP($T335,Male_Annuity_Tables,MATCH($BS$3+3,'Mortality Tables'!$N$1:$DN$1,0),FALSE),VLOOKUP($T335,Fe_Annuity_Tables,MATCH(CF$3+3,'Mortality Tables'!$N$1:$DN$1,0),FALSE)),"")</f>
        <v>76982.809616842613</v>
      </c>
      <c r="CG335" s="685">
        <f>IFERROR((CF335+AP335*Contr_Rate)*(1+Inv_Return)*IF($D335=$C$1,VLOOKUP($T335,Male_Annuity_Tables,MATCH($BS$3+3,'Mortality Tables'!$N$1:$DN$1,0),FALSE),VLOOKUP($T335,Fe_Annuity_Tables,MATCH(CG$3+3,'Mortality Tables'!$N$1:$DN$1,0),FALSE)),"")</f>
        <v>75452.623731927859</v>
      </c>
      <c r="CH335" s="685">
        <f>IFERROR((CG335+AQ335*Contr_Rate)*(1+Inv_Return)*IF($D335=$C$1,VLOOKUP($T335,Male_Annuity_Tables,MATCH($BS$3+3,'Mortality Tables'!$N$1:$DN$1,0),FALSE),VLOOKUP($T335,Fe_Annuity_Tables,MATCH(CH$3+3,'Mortality Tables'!$N$1:$DN$1,0),FALSE)),"")</f>
        <v>73987.226784739731</v>
      </c>
      <c r="CI335" s="685">
        <f>IFERROR((CH335+AR335*Contr_Rate)*(1+Inv_Return)*IF($D335=$C$1,VLOOKUP($T335,Male_Annuity_Tables,MATCH($BS$3+3,'Mortality Tables'!$N$1:$DN$1,0),FALSE),VLOOKUP($T335,Fe_Annuity_Tables,MATCH(CI$3+3,'Mortality Tables'!$N$1:$DN$1,0),FALSE)),"")</f>
        <v>72552.147525956127</v>
      </c>
      <c r="CJ335" s="685" t="str">
        <f>IFERROR((CI335+AS335*Contr_Rate)*(1+Inv_Return)*IF($D335=$C$1,VLOOKUP($T335,Male_Annuity_Tables,MATCH($BS$3+3,'Mortality Tables'!$N$1:$DN$1,0),FALSE),VLOOKUP($T335,Fe_Annuity_Tables,MATCH(CJ$3+3,'Mortality Tables'!$N$1:$DN$1,0),FALSE)),"")</f>
        <v/>
      </c>
      <c r="CK335" s="685" t="str">
        <f>IFERROR((CJ335+AT335*Contr_Rate)*(1+Inv_Return)*IF($D335=$C$1,VLOOKUP($T335,Male_Annuity_Tables,MATCH($BS$3+3,'Mortality Tables'!$N$1:$DN$1,0),FALSE),VLOOKUP($T335,Fe_Annuity_Tables,MATCH(CK$3+3,'Mortality Tables'!$N$1:$DN$1,0),FALSE)),"")</f>
        <v/>
      </c>
      <c r="CL335" s="685" t="str">
        <f>IFERROR((CK335+AU335*Contr_Rate)*(1+Inv_Return)*IF($D335=$C$1,VLOOKUP($T335,Male_Annuity_Tables,MATCH($BS$3+3,'Mortality Tables'!$N$1:$DN$1,0),FALSE),VLOOKUP($T335,Fe_Annuity_Tables,MATCH(CL$3+3,'Mortality Tables'!$N$1:$DN$1,0),FALSE)),"")</f>
        <v/>
      </c>
      <c r="CM335" s="685" t="str">
        <f>IFERROR((CL335+AV335*Contr_Rate)*(1+Inv_Return)*IF($D335=$C$1,VLOOKUP($T335,Male_Annuity_Tables,MATCH($BS$3+3,'Mortality Tables'!$N$1:$DN$1,0),FALSE),VLOOKUP($T335,Fe_Annuity_Tables,MATCH(CM$3+3,'Mortality Tables'!$N$1:$DN$1,0),FALSE)),"")</f>
        <v/>
      </c>
      <c r="CN335" s="685" t="str">
        <f>IFERROR((CM335+AW335*Contr_Rate)*(1+Inv_Return)*IF($D335=$C$1,VLOOKUP($T335,Male_Annuity_Tables,MATCH($BS$3+3,'Mortality Tables'!$N$1:$DN$1,0),FALSE),VLOOKUP($T335,Fe_Annuity_Tables,MATCH(CN$3+3,'Mortality Tables'!$N$1:$DN$1,0),FALSE)),"")</f>
        <v/>
      </c>
      <c r="CO335" s="685" t="str">
        <f>IFERROR((CN335+AX335*Contr_Rate)*(1+Inv_Return)*IF($D335=$C$1,VLOOKUP($T335,Male_Annuity_Tables,MATCH($BS$3+3,'Mortality Tables'!$N$1:$DN$1,0),FALSE),VLOOKUP($T335,Fe_Annuity_Tables,MATCH(CO$3+3,'Mortality Tables'!$N$1:$DN$1,0),FALSE)),"")</f>
        <v/>
      </c>
      <c r="CP335" s="685" t="str">
        <f>IFERROR((CO335+AY335*Contr_Rate)*(1+Inv_Return)*IF($D335=$C$1,VLOOKUP($T335,Male_Annuity_Tables,MATCH($BS$3+3,'Mortality Tables'!$N$1:$DN$1,0),FALSE),VLOOKUP($T335,Fe_Annuity_Tables,MATCH(CP$3+3,'Mortality Tables'!$N$1:$DN$1,0),FALSE)),"")</f>
        <v/>
      </c>
      <c r="CQ335" s="685" t="str">
        <f>IFERROR((CP335+AZ335*Contr_Rate)*(1+Inv_Return)*IF($D335=$C$1,VLOOKUP($T335,Male_Annuity_Tables,MATCH($BS$3+3,'Mortality Tables'!$N$1:$DN$1,0),FALSE),VLOOKUP($T335,Fe_Annuity_Tables,MATCH(CQ$3+3,'Mortality Tables'!$N$1:$DN$1,0),FALSE)),"")</f>
        <v/>
      </c>
      <c r="CR335" s="685" t="str">
        <f>IFERROR((CQ335+BA335*Contr_Rate)*(1+Inv_Return)*IF($D335=$C$1,VLOOKUP($T335,Male_Annuity_Tables,MATCH($BS$3+3,'Mortality Tables'!$N$1:$DN$1,0),FALSE),VLOOKUP($T335,Fe_Annuity_Tables,MATCH(CR$3+3,'Mortality Tables'!$N$1:$DN$1,0),FALSE)),"")</f>
        <v/>
      </c>
      <c r="CS335" s="685" t="str">
        <f>IFERROR((CR335+BB335*Contr_Rate)*(1+Inv_Return)*IF($D335=$C$1,VLOOKUP($T335,Male_Annuity_Tables,MATCH($BS$3+3,'Mortality Tables'!$N$1:$DN$1,0),FALSE),VLOOKUP($T335,Fe_Annuity_Tables,MATCH(CS$3+3,'Mortality Tables'!$N$1:$DN$1,0),FALSE)),"")</f>
        <v/>
      </c>
      <c r="CT335" s="685" t="str">
        <f>IFERROR((CS335+BC335*Contr_Rate)*(1+Inv_Return)*IF($D335=$C$1,VLOOKUP($T335,Male_Annuity_Tables,MATCH($BS$3+3,'Mortality Tables'!$N$1:$DN$1,0),FALSE),VLOOKUP($T335,Fe_Annuity_Tables,MATCH(CT$3+3,'Mortality Tables'!$N$1:$DN$1,0),FALSE)),"")</f>
        <v/>
      </c>
      <c r="CU335" s="685" t="str">
        <f>IFERROR((CT335+BD335*Contr_Rate)*(1+Inv_Return)*IF($D335=$C$1,VLOOKUP($T335,Male_Annuity_Tables,MATCH($BS$3+3,'Mortality Tables'!$N$1:$DN$1,0),FALSE),VLOOKUP($T335,Fe_Annuity_Tables,MATCH(CU$3+3,'Mortality Tables'!$N$1:$DN$1,0),FALSE)),"")</f>
        <v/>
      </c>
      <c r="CV335" s="685" t="str">
        <f>IFERROR((CU335+BE335*Contr_Rate)*(1+Inv_Return)*IF($D335=$C$1,VLOOKUP($T335,Male_Annuity_Tables,MATCH($BS$3+3,'Mortality Tables'!$N$1:$DN$1,0),FALSE),VLOOKUP($T335,Fe_Annuity_Tables,MATCH(CV$3+3,'Mortality Tables'!$N$1:$DN$1,0),FALSE)),"")</f>
        <v/>
      </c>
      <c r="CW335" s="685" t="str">
        <f>IFERROR((CV335+BF335*Contr_Rate)*(1+Inv_Return)*IF($D335=$C$1,VLOOKUP($T335,Male_Annuity_Tables,MATCH($BS$3+3,'Mortality Tables'!$N$1:$DN$1,0),FALSE),VLOOKUP($T335,Fe_Annuity_Tables,MATCH(CW$3+3,'Mortality Tables'!$N$1:$DN$1,0),FALSE)),"")</f>
        <v/>
      </c>
      <c r="CX335" s="685" t="str">
        <f>IFERROR((CW335+BG335*Contr_Rate)*(1+Inv_Return)*IF($D335=$C$1,VLOOKUP($T335,Male_Annuity_Tables,MATCH($BS$3+3,'Mortality Tables'!$N$1:$DN$1,0),FALSE),VLOOKUP($T335,Fe_Annuity_Tables,MATCH(CX$3+3,'Mortality Tables'!$N$1:$DN$1,0),FALSE)),"")</f>
        <v/>
      </c>
      <c r="CY335" s="685" t="str">
        <f>IFERROR((CX335+BH335*Contr_Rate)*(1+Inv_Return)*IF($D335=$C$1,VLOOKUP($T335,Male_Annuity_Tables,MATCH($BS$3+3,'Mortality Tables'!$N$1:$DN$1,0),FALSE),VLOOKUP($T335,Fe_Annuity_Tables,MATCH(CY$3+3,'Mortality Tables'!$N$1:$DN$1,0),FALSE)),"")</f>
        <v/>
      </c>
      <c r="CZ335" s="685" t="str">
        <f>IFERROR((CY335+BI335*Contr_Rate)*(1+Inv_Return)*IF($D335=$C$1,VLOOKUP($T335,Male_Annuity_Tables,MATCH($BS$3+3,'Mortality Tables'!$N$1:$DN$1,0),FALSE),VLOOKUP($T335,Fe_Annuity_Tables,MATCH(CZ$3+3,'Mortality Tables'!$N$1:$DN$1,0),FALSE)),"")</f>
        <v/>
      </c>
      <c r="DA335" s="685" t="str">
        <f>IFERROR((CZ335+BJ335*Contr_Rate)*(1+Inv_Return)*IF($D335=$C$1,VLOOKUP($T335,Male_Annuity_Tables,MATCH($BS$3+3,'Mortality Tables'!$N$1:$DN$1,0),FALSE),VLOOKUP($T335,Fe_Annuity_Tables,MATCH(DA$3+3,'Mortality Tables'!$N$1:$DN$1,0),FALSE)),"")</f>
        <v/>
      </c>
      <c r="DB335" s="685" t="str">
        <f>IFERROR((DA335+BK335*Contr_Rate)*(1+Inv_Return)*IF($D335=$C$1,VLOOKUP($T335,Male_Annuity_Tables,MATCH($BS$3+3,'Mortality Tables'!$N$1:$DN$1,0),FALSE),VLOOKUP($T335,Fe_Annuity_Tables,MATCH(DB$3+3,'Mortality Tables'!$N$1:$DN$1,0),FALSE)),"")</f>
        <v/>
      </c>
      <c r="DC335" s="685" t="str">
        <f>IFERROR((DB335+BL335*Contr_Rate)*(1+Inv_Return)*IF($D335=$C$1,VLOOKUP($T335,Male_Annuity_Tables,MATCH($BS$3+3,'Mortality Tables'!$N$1:$DN$1,0),FALSE),VLOOKUP($T335,Fe_Annuity_Tables,MATCH(DC$3+3,'Mortality Tables'!$N$1:$DN$1,0),FALSE)),"")</f>
        <v/>
      </c>
      <c r="DD335" s="685" t="str">
        <f>IFERROR((DC335+BM335*Contr_Rate)*(1+Inv_Return)*IF($D335=$C$1,VLOOKUP($T335,Male_Annuity_Tables,MATCH($BS$3+3,'Mortality Tables'!$N$1:$DN$1,0),FALSE),VLOOKUP($T335,Fe_Annuity_Tables,MATCH(DD$3+3,'Mortality Tables'!$N$1:$DN$1,0),FALSE)),"")</f>
        <v/>
      </c>
      <c r="DE335" s="685" t="str">
        <f>IFERROR((DD335+BN335*Contr_Rate)*(1+Inv_Return)*IF($D335=$C$1,VLOOKUP($T335,Male_Annuity_Tables,MATCH($BS$3+3,'Mortality Tables'!$N$1:$DN$1,0),FALSE),VLOOKUP($T335,Fe_Annuity_Tables,MATCH(DE$3+3,'Mortality Tables'!$N$1:$DN$1,0),FALSE)),"")</f>
        <v/>
      </c>
      <c r="DF335" s="685" t="str">
        <f>IFERROR((DE335+BO335*Contr_Rate)*(1+Inv_Return)*IF($D335=$C$1,VLOOKUP($T335,Male_Annuity_Tables,MATCH($BS$3+3,'Mortality Tables'!$N$1:$DN$1,0),FALSE),VLOOKUP($T335,Fe_Annuity_Tables,MATCH(DF$3+3,'Mortality Tables'!$N$1:$DN$1,0),FALSE)),"")</f>
        <v/>
      </c>
      <c r="DG335" s="685" t="str">
        <f>IFERROR((DF335+BP335*Contr_Rate)*(1+Inv_Return)*IF($D335=$C$1,VLOOKUP($T335,Male_Annuity_Tables,MATCH($BS$3+3,'Mortality Tables'!$N$1:$DN$1,0),FALSE),VLOOKUP($T335,Fe_Annuity_Tables,MATCH(DG$3+3,'Mortality Tables'!$N$1:$DN$1,0),FALSE)),"")</f>
        <v/>
      </c>
      <c r="DH335" s="685" t="str">
        <f>IFERROR((DG335+BQ335*Contr_Rate)*(1+Inv_Return)*IF($D335=$C$1,VLOOKUP($T335,Male_Annuity_Tables,MATCH($BS$3+3,'Mortality Tables'!$N$1:$DN$1,0),FALSE),VLOOKUP($T335,Fe_Annuity_Tables,MATCH(DH$3+3,'Mortality Tables'!$N$1:$DN$1,0),FALSE)),"")</f>
        <v/>
      </c>
      <c r="DJ335" s="686">
        <f t="shared" si="199"/>
        <v>367193.24652477651</v>
      </c>
      <c r="DK335" s="680">
        <f t="shared" si="187"/>
        <v>8.8017766057058875</v>
      </c>
      <c r="DL335" s="686">
        <f t="shared" si="200"/>
        <v>27951.115575020882</v>
      </c>
      <c r="DM335" s="686">
        <f t="shared" si="132"/>
        <v>1485267.8135876819</v>
      </c>
      <c r="DN335" s="687">
        <f t="shared" si="201"/>
        <v>1.8818906138889951E-2</v>
      </c>
      <c r="DP335" s="688">
        <f t="shared" si="202"/>
        <v>42699.806977218337</v>
      </c>
      <c r="DQ335" s="688">
        <f t="shared" si="203"/>
        <v>55294.717862765538</v>
      </c>
      <c r="DR335" s="688">
        <f t="shared" si="204"/>
        <v>55793.728633076949</v>
      </c>
    </row>
    <row r="336" spans="1:122" s="657" customFormat="1" ht="14.5">
      <c r="A336" s="675" t="s">
        <v>1740</v>
      </c>
      <c r="B336" s="675" t="s">
        <v>1741</v>
      </c>
      <c r="C336" s="675" t="s">
        <v>236</v>
      </c>
      <c r="D336" s="675" t="s">
        <v>60</v>
      </c>
      <c r="E336" s="676">
        <v>29629</v>
      </c>
      <c r="F336" s="677">
        <v>42152</v>
      </c>
      <c r="G336" s="677">
        <v>43565</v>
      </c>
      <c r="H336" s="678">
        <v>2618197</v>
      </c>
      <c r="I336" s="678">
        <v>193223.61</v>
      </c>
      <c r="J336" s="678">
        <v>214266.45</v>
      </c>
      <c r="K336" s="678">
        <v>8720.8799999999992</v>
      </c>
      <c r="L336" s="678">
        <v>416210.94</v>
      </c>
      <c r="M336" s="679">
        <f>IF(COUNTIF($A$4:A336,A336)=1,0,1)</f>
        <v>0</v>
      </c>
      <c r="N336" s="680" t="str">
        <f t="shared" si="193"/>
        <v>Okay</v>
      </c>
      <c r="O336" s="680" t="str">
        <f t="shared" si="194"/>
        <v>TRUE</v>
      </c>
      <c r="P336" s="680" t="b">
        <f t="shared" si="195"/>
        <v>1</v>
      </c>
      <c r="Q336" s="680" t="b">
        <f t="shared" si="76"/>
        <v>1</v>
      </c>
      <c r="R336" s="680" t="b">
        <f t="shared" si="77"/>
        <v>1</v>
      </c>
      <c r="S336" s="681">
        <f t="shared" si="196"/>
        <v>34.30958904109589</v>
      </c>
      <c r="T336" s="682">
        <f t="shared" si="78"/>
        <v>43</v>
      </c>
      <c r="U336" s="682">
        <f t="shared" si="188"/>
        <v>38</v>
      </c>
      <c r="V336" s="682">
        <f t="shared" si="79"/>
        <v>5.7287671232876711</v>
      </c>
      <c r="W336" s="682">
        <f t="shared" si="197"/>
        <v>17</v>
      </c>
      <c r="X336" s="683">
        <f t="shared" si="198"/>
        <v>7075585.9800000004</v>
      </c>
      <c r="Y336" s="684">
        <f t="shared" si="123"/>
        <v>2.2899999999999999E-3</v>
      </c>
      <c r="Z336" s="684">
        <f>IF($D336=$C$1,VLOOKUP($T336,Male_Annuity_Tables,MATCH($W336+2,'Mortality Tables'!$DS$1:$HT$1,0),FALSE),VLOOKUP($T336,Fe_Annuity_Tables,MATCH($W336+2,'Mortality Tables'!$M$1:$DN$1,0),FALSE))</f>
        <v>0.135883087888306</v>
      </c>
      <c r="AA336" s="664"/>
      <c r="AB336" s="685">
        <f t="shared" si="191"/>
        <v>2751594.1371500003</v>
      </c>
      <c r="AC336" s="685">
        <f t="shared" si="191"/>
        <v>2891787.8584377929</v>
      </c>
      <c r="AD336" s="685">
        <f t="shared" si="191"/>
        <v>3039124.4498251984</v>
      </c>
      <c r="AE336" s="685">
        <f t="shared" si="191"/>
        <v>3193967.8405437921</v>
      </c>
      <c r="AF336" s="685">
        <f t="shared" si="191"/>
        <v>3356700.5020194985</v>
      </c>
      <c r="AG336" s="685">
        <f t="shared" si="191"/>
        <v>3527724.3925973922</v>
      </c>
      <c r="AH336" s="685">
        <f t="shared" si="191"/>
        <v>3707461.9504002295</v>
      </c>
      <c r="AI336" s="685">
        <f t="shared" si="191"/>
        <v>3896357.1367731211</v>
      </c>
      <c r="AJ336" s="685">
        <f t="shared" si="191"/>
        <v>4094876.5328917122</v>
      </c>
      <c r="AK336" s="685">
        <f t="shared" si="191"/>
        <v>4303510.4922425449</v>
      </c>
      <c r="AL336" s="685">
        <f t="shared" si="191"/>
        <v>4522774.3518223027</v>
      </c>
      <c r="AM336" s="685">
        <f t="shared" si="191"/>
        <v>4753209.7050476493</v>
      </c>
      <c r="AN336" s="685">
        <f t="shared" si="191"/>
        <v>4995385.7395198261</v>
      </c>
      <c r="AO336" s="685">
        <f t="shared" si="191"/>
        <v>5249900.642948363</v>
      </c>
      <c r="AP336" s="685">
        <f t="shared" si="191"/>
        <v>5517383.0807065824</v>
      </c>
      <c r="AQ336" s="685">
        <f t="shared" ref="AQ336:BF357" si="205">IFERROR(IF($W336&gt;=AQ$3,($H336*(1+Ann_Salary_Growth_Rate)^AQ$3),""),0)</f>
        <v>5798493.7486685822</v>
      </c>
      <c r="AR336" s="685">
        <f t="shared" si="205"/>
        <v>6093927.0051632468</v>
      </c>
      <c r="AS336" s="685" t="str">
        <f t="shared" si="205"/>
        <v/>
      </c>
      <c r="AT336" s="685" t="str">
        <f t="shared" si="205"/>
        <v/>
      </c>
      <c r="AU336" s="685" t="str">
        <f t="shared" si="205"/>
        <v/>
      </c>
      <c r="AV336" s="685" t="str">
        <f t="shared" si="190"/>
        <v/>
      </c>
      <c r="AW336" s="685" t="str">
        <f t="shared" si="190"/>
        <v/>
      </c>
      <c r="AX336" s="685" t="str">
        <f t="shared" si="190"/>
        <v/>
      </c>
      <c r="AY336" s="685" t="str">
        <f t="shared" si="190"/>
        <v/>
      </c>
      <c r="AZ336" s="685" t="str">
        <f t="shared" si="190"/>
        <v/>
      </c>
      <c r="BA336" s="685" t="str">
        <f t="shared" si="190"/>
        <v/>
      </c>
      <c r="BB336" s="685" t="str">
        <f t="shared" si="190"/>
        <v/>
      </c>
      <c r="BC336" s="685" t="str">
        <f t="shared" si="190"/>
        <v/>
      </c>
      <c r="BD336" s="685" t="str">
        <f t="shared" si="190"/>
        <v/>
      </c>
      <c r="BE336" s="685" t="str">
        <f t="shared" si="190"/>
        <v/>
      </c>
      <c r="BF336" s="685" t="str">
        <f t="shared" si="190"/>
        <v/>
      </c>
      <c r="BG336" s="685" t="str">
        <f t="shared" si="192"/>
        <v/>
      </c>
      <c r="BH336" s="685" t="str">
        <f t="shared" si="192"/>
        <v/>
      </c>
      <c r="BI336" s="685" t="str">
        <f t="shared" si="184"/>
        <v/>
      </c>
      <c r="BJ336" s="685" t="str">
        <f t="shared" si="184"/>
        <v/>
      </c>
      <c r="BK336" s="685" t="str">
        <f t="shared" si="184"/>
        <v/>
      </c>
      <c r="BL336" s="685" t="str">
        <f t="shared" si="184"/>
        <v/>
      </c>
      <c r="BM336" s="685" t="str">
        <f t="shared" si="184"/>
        <v/>
      </c>
      <c r="BN336" s="685" t="str">
        <f t="shared" si="184"/>
        <v/>
      </c>
      <c r="BO336" s="685" t="str">
        <f t="shared" si="189"/>
        <v/>
      </c>
      <c r="BP336" s="685" t="str">
        <f t="shared" si="189"/>
        <v/>
      </c>
      <c r="BQ336" s="685" t="str">
        <f t="shared" si="189"/>
        <v/>
      </c>
      <c r="BR336" s="529"/>
      <c r="BS336" s="685">
        <f>IFERROR(($L336+AB336*Contr_Rate)*(1+Inv_Return)*IF($D336=$C$1,VLOOKUP($T336,Male_Annuity_Tables,MATCH($BS$3+3,'Mortality Tables'!$N$1:$DN$1,0),FALSE),VLOOKUP($T336,Fe_Annuity_Tables,MATCH(BS$3+3,'Mortality Tables'!$N$1:$DN$1,0),FALSE)),"")</f>
        <v>1082128.8508603857</v>
      </c>
      <c r="BT336" s="685">
        <f>IFERROR(($BS336+AC336*Contr_Rate)*(1+Inv_Return)*IF($D336=$C$1,VLOOKUP($T336,Male_Annuity_Tables,MATCH($BS$3+3,'Mortality Tables'!$N$1:$DN$1,0),FALSE),VLOOKUP($T336,Fe_Annuity_Tables,MATCH(BT$3+3,'Mortality Tables'!$N$1:$DN$1,0),FALSE)),"")</f>
        <v>1440720.4455213861</v>
      </c>
      <c r="BU336" s="685">
        <f>IFERROR((BT336+AD336*Contr_Rate)*(1+Inv_Return)*IF($D336=$C$1,VLOOKUP($T336,Male_Annuity_Tables,MATCH($BS$3+3,'Mortality Tables'!$N$1:$DN$1,0),FALSE),VLOOKUP($T336,Fe_Annuity_Tables,MATCH(BU$3+3,'Mortality Tables'!$N$1:$DN$1,0),FALSE)),"")</f>
        <v>1473755.5403210751</v>
      </c>
      <c r="BV336" s="685">
        <f>IFERROR((BU336+AE336*Contr_Rate)*(1+Inv_Return)*IF($D336=$C$1,VLOOKUP($T336,Male_Annuity_Tables,MATCH($BS$3+3,'Mortality Tables'!$N$1:$DN$1,0),FALSE),VLOOKUP($T336,Fe_Annuity_Tables,MATCH(BV$3+3,'Mortality Tables'!$N$1:$DN$1,0),FALSE)),"")</f>
        <v>1291393.8583835317</v>
      </c>
      <c r="BW336" s="685">
        <f>IFERROR((BV336+AF336*Contr_Rate)*(1+Inv_Return)*IF($D336=$C$1,VLOOKUP($T336,Male_Annuity_Tables,MATCH($BS$3+3,'Mortality Tables'!$N$1:$DN$1,0),FALSE),VLOOKUP($T336,Fe_Annuity_Tables,MATCH(BW$3+3,'Mortality Tables'!$N$1:$DN$1,0),FALSE)),"")</f>
        <v>1034276.2469001343</v>
      </c>
      <c r="BX336" s="685">
        <f>IFERROR((BW336+AG336*Contr_Rate)*(1+Inv_Return)*IF($D336=$C$1,VLOOKUP($T336,Male_Annuity_Tables,MATCH($BS$3+3,'Mortality Tables'!$N$1:$DN$1,0),FALSE),VLOOKUP($T336,Fe_Annuity_Tables,MATCH(BX$3+3,'Mortality Tables'!$N$1:$DN$1,0),FALSE)),"")</f>
        <v>797819.40061784873</v>
      </c>
      <c r="BY336" s="685">
        <f>IFERROR((BX336+AH336*Contr_Rate)*(1+Inv_Return)*IF($D336=$C$1,VLOOKUP($T336,Male_Annuity_Tables,MATCH($BS$3+3,'Mortality Tables'!$N$1:$DN$1,0),FALSE),VLOOKUP($T336,Fe_Annuity_Tables,MATCH(BY$3+3,'Mortality Tables'!$N$1:$DN$1,0),FALSE)),"")</f>
        <v>616838.11924982292</v>
      </c>
      <c r="BZ336" s="685">
        <f>IFERROR((BY336+AI336*Contr_Rate)*(1+Inv_Return)*IF($D336=$C$1,VLOOKUP($T336,Male_Annuity_Tables,MATCH($BS$3+3,'Mortality Tables'!$N$1:$DN$1,0),FALSE),VLOOKUP($T336,Fe_Annuity_Tables,MATCH(BZ$3+3,'Mortality Tables'!$N$1:$DN$1,0),FALSE)),"")</f>
        <v>517071.55024311319</v>
      </c>
      <c r="CA336" s="685">
        <f>IFERROR((BZ336+AJ336*Contr_Rate)*(1+Inv_Return)*IF($D336=$C$1,VLOOKUP($T336,Male_Annuity_Tables,MATCH($BS$3+3,'Mortality Tables'!$N$1:$DN$1,0),FALSE),VLOOKUP($T336,Fe_Annuity_Tables,MATCH(CA$3+3,'Mortality Tables'!$N$1:$DN$1,0),FALSE)),"")</f>
        <v>453043.2059365646</v>
      </c>
      <c r="CB336" s="685">
        <f>IFERROR((CA336+AK336*Contr_Rate)*(1+Inv_Return)*IF($D336=$C$1,VLOOKUP($T336,Male_Annuity_Tables,MATCH($BS$3+3,'Mortality Tables'!$N$1:$DN$1,0),FALSE),VLOOKUP($T336,Fe_Annuity_Tables,MATCH(CB$3+3,'Mortality Tables'!$N$1:$DN$1,0),FALSE)),"")</f>
        <v>405622.5959174271</v>
      </c>
      <c r="CC336" s="685">
        <f>IFERROR((CB336+AL336*Contr_Rate)*(1+Inv_Return)*IF($D336=$C$1,VLOOKUP($T336,Male_Annuity_Tables,MATCH($BS$3+3,'Mortality Tables'!$N$1:$DN$1,0),FALSE),VLOOKUP($T336,Fe_Annuity_Tables,MATCH(CC$3+3,'Mortality Tables'!$N$1:$DN$1,0),FALSE)),"")</f>
        <v>367161.77895380731</v>
      </c>
      <c r="CD336" s="685">
        <f>IFERROR((CC336+AM336*Contr_Rate)*(1+Inv_Return)*IF($D336=$C$1,VLOOKUP($T336,Male_Annuity_Tables,MATCH($BS$3+3,'Mortality Tables'!$N$1:$DN$1,0),FALSE),VLOOKUP($T336,Fe_Annuity_Tables,MATCH(CD$3+3,'Mortality Tables'!$N$1:$DN$1,0),FALSE)),"")</f>
        <v>334481.33156629058</v>
      </c>
      <c r="CE336" s="685">
        <f>IFERROR((CD336+AN336*Contr_Rate)*(1+Inv_Return)*IF($D336=$C$1,VLOOKUP($T336,Male_Annuity_Tables,MATCH($BS$3+3,'Mortality Tables'!$N$1:$DN$1,0),FALSE),VLOOKUP($T336,Fe_Annuity_Tables,MATCH(CE$3+3,'Mortality Tables'!$N$1:$DN$1,0),FALSE)),"")</f>
        <v>323044.34563372418</v>
      </c>
      <c r="CF336" s="685">
        <f>IFERROR((CE336+AO336*Contr_Rate)*(1+Inv_Return)*IF($D336=$C$1,VLOOKUP($T336,Male_Annuity_Tables,MATCH($BS$3+3,'Mortality Tables'!$N$1:$DN$1,0),FALSE),VLOOKUP($T336,Fe_Annuity_Tables,MATCH(CF$3+3,'Mortality Tables'!$N$1:$DN$1,0),FALSE)),"")</f>
        <v>315853.87470883259</v>
      </c>
      <c r="CG336" s="685">
        <f>IFERROR((CF336+AP336*Contr_Rate)*(1+Inv_Return)*IF($D336=$C$1,VLOOKUP($T336,Male_Annuity_Tables,MATCH($BS$3+3,'Mortality Tables'!$N$1:$DN$1,0),FALSE),VLOOKUP($T336,Fe_Annuity_Tables,MATCH(CG$3+3,'Mortality Tables'!$N$1:$DN$1,0),FALSE)),"")</f>
        <v>309575.66889896238</v>
      </c>
      <c r="CH336" s="685">
        <f>IFERROR((CG336+AQ336*Contr_Rate)*(1+Inv_Return)*IF($D336=$C$1,VLOOKUP($T336,Male_Annuity_Tables,MATCH($BS$3+3,'Mortality Tables'!$N$1:$DN$1,0),FALSE),VLOOKUP($T336,Fe_Annuity_Tables,MATCH(CH$3+3,'Mortality Tables'!$N$1:$DN$1,0),FALSE)),"")</f>
        <v>303563.27293403511</v>
      </c>
      <c r="CI336" s="685">
        <f>IFERROR((CH336+AR336*Contr_Rate)*(1+Inv_Return)*IF($D336=$C$1,VLOOKUP($T336,Male_Annuity_Tables,MATCH($BS$3+3,'Mortality Tables'!$N$1:$DN$1,0),FALSE),VLOOKUP($T336,Fe_Annuity_Tables,MATCH(CI$3+3,'Mortality Tables'!$N$1:$DN$1,0),FALSE)),"")</f>
        <v>297675.26566826366</v>
      </c>
      <c r="CJ336" s="685" t="str">
        <f>IFERROR((CI336+AS336*Contr_Rate)*(1+Inv_Return)*IF($D336=$C$1,VLOOKUP($T336,Male_Annuity_Tables,MATCH($BS$3+3,'Mortality Tables'!$N$1:$DN$1,0),FALSE),VLOOKUP($T336,Fe_Annuity_Tables,MATCH(CJ$3+3,'Mortality Tables'!$N$1:$DN$1,0),FALSE)),"")</f>
        <v/>
      </c>
      <c r="CK336" s="685" t="str">
        <f>IFERROR((CJ336+AT336*Contr_Rate)*(1+Inv_Return)*IF($D336=$C$1,VLOOKUP($T336,Male_Annuity_Tables,MATCH($BS$3+3,'Mortality Tables'!$N$1:$DN$1,0),FALSE),VLOOKUP($T336,Fe_Annuity_Tables,MATCH(CK$3+3,'Mortality Tables'!$N$1:$DN$1,0),FALSE)),"")</f>
        <v/>
      </c>
      <c r="CL336" s="685" t="str">
        <f>IFERROR((CK336+AU336*Contr_Rate)*(1+Inv_Return)*IF($D336=$C$1,VLOOKUP($T336,Male_Annuity_Tables,MATCH($BS$3+3,'Mortality Tables'!$N$1:$DN$1,0),FALSE),VLOOKUP($T336,Fe_Annuity_Tables,MATCH(CL$3+3,'Mortality Tables'!$N$1:$DN$1,0),FALSE)),"")</f>
        <v/>
      </c>
      <c r="CM336" s="685" t="str">
        <f>IFERROR((CL336+AV336*Contr_Rate)*(1+Inv_Return)*IF($D336=$C$1,VLOOKUP($T336,Male_Annuity_Tables,MATCH($BS$3+3,'Mortality Tables'!$N$1:$DN$1,0),FALSE),VLOOKUP($T336,Fe_Annuity_Tables,MATCH(CM$3+3,'Mortality Tables'!$N$1:$DN$1,0),FALSE)),"")</f>
        <v/>
      </c>
      <c r="CN336" s="685" t="str">
        <f>IFERROR((CM336+AW336*Contr_Rate)*(1+Inv_Return)*IF($D336=$C$1,VLOOKUP($T336,Male_Annuity_Tables,MATCH($BS$3+3,'Mortality Tables'!$N$1:$DN$1,0),FALSE),VLOOKUP($T336,Fe_Annuity_Tables,MATCH(CN$3+3,'Mortality Tables'!$N$1:$DN$1,0),FALSE)),"")</f>
        <v/>
      </c>
      <c r="CO336" s="685" t="str">
        <f>IFERROR((CN336+AX336*Contr_Rate)*(1+Inv_Return)*IF($D336=$C$1,VLOOKUP($T336,Male_Annuity_Tables,MATCH($BS$3+3,'Mortality Tables'!$N$1:$DN$1,0),FALSE),VLOOKUP($T336,Fe_Annuity_Tables,MATCH(CO$3+3,'Mortality Tables'!$N$1:$DN$1,0),FALSE)),"")</f>
        <v/>
      </c>
      <c r="CP336" s="685" t="str">
        <f>IFERROR((CO336+AY336*Contr_Rate)*(1+Inv_Return)*IF($D336=$C$1,VLOOKUP($T336,Male_Annuity_Tables,MATCH($BS$3+3,'Mortality Tables'!$N$1:$DN$1,0),FALSE),VLOOKUP($T336,Fe_Annuity_Tables,MATCH(CP$3+3,'Mortality Tables'!$N$1:$DN$1,0),FALSE)),"")</f>
        <v/>
      </c>
      <c r="CQ336" s="685" t="str">
        <f>IFERROR((CP336+AZ336*Contr_Rate)*(1+Inv_Return)*IF($D336=$C$1,VLOOKUP($T336,Male_Annuity_Tables,MATCH($BS$3+3,'Mortality Tables'!$N$1:$DN$1,0),FALSE),VLOOKUP($T336,Fe_Annuity_Tables,MATCH(CQ$3+3,'Mortality Tables'!$N$1:$DN$1,0),FALSE)),"")</f>
        <v/>
      </c>
      <c r="CR336" s="685" t="str">
        <f>IFERROR((CQ336+BA336*Contr_Rate)*(1+Inv_Return)*IF($D336=$C$1,VLOOKUP($T336,Male_Annuity_Tables,MATCH($BS$3+3,'Mortality Tables'!$N$1:$DN$1,0),FALSE),VLOOKUP($T336,Fe_Annuity_Tables,MATCH(CR$3+3,'Mortality Tables'!$N$1:$DN$1,0),FALSE)),"")</f>
        <v/>
      </c>
      <c r="CS336" s="685" t="str">
        <f>IFERROR((CR336+BB336*Contr_Rate)*(1+Inv_Return)*IF($D336=$C$1,VLOOKUP($T336,Male_Annuity_Tables,MATCH($BS$3+3,'Mortality Tables'!$N$1:$DN$1,0),FALSE),VLOOKUP($T336,Fe_Annuity_Tables,MATCH(CS$3+3,'Mortality Tables'!$N$1:$DN$1,0),FALSE)),"")</f>
        <v/>
      </c>
      <c r="CT336" s="685" t="str">
        <f>IFERROR((CS336+BC336*Contr_Rate)*(1+Inv_Return)*IF($D336=$C$1,VLOOKUP($T336,Male_Annuity_Tables,MATCH($BS$3+3,'Mortality Tables'!$N$1:$DN$1,0),FALSE),VLOOKUP($T336,Fe_Annuity_Tables,MATCH(CT$3+3,'Mortality Tables'!$N$1:$DN$1,0),FALSE)),"")</f>
        <v/>
      </c>
      <c r="CU336" s="685" t="str">
        <f>IFERROR((CT336+BD336*Contr_Rate)*(1+Inv_Return)*IF($D336=$C$1,VLOOKUP($T336,Male_Annuity_Tables,MATCH($BS$3+3,'Mortality Tables'!$N$1:$DN$1,0),FALSE),VLOOKUP($T336,Fe_Annuity_Tables,MATCH(CU$3+3,'Mortality Tables'!$N$1:$DN$1,0),FALSE)),"")</f>
        <v/>
      </c>
      <c r="CV336" s="685" t="str">
        <f>IFERROR((CU336+BE336*Contr_Rate)*(1+Inv_Return)*IF($D336=$C$1,VLOOKUP($T336,Male_Annuity_Tables,MATCH($BS$3+3,'Mortality Tables'!$N$1:$DN$1,0),FALSE),VLOOKUP($T336,Fe_Annuity_Tables,MATCH(CV$3+3,'Mortality Tables'!$N$1:$DN$1,0),FALSE)),"")</f>
        <v/>
      </c>
      <c r="CW336" s="685" t="str">
        <f>IFERROR((CV336+BF336*Contr_Rate)*(1+Inv_Return)*IF($D336=$C$1,VLOOKUP($T336,Male_Annuity_Tables,MATCH($BS$3+3,'Mortality Tables'!$N$1:$DN$1,0),FALSE),VLOOKUP($T336,Fe_Annuity_Tables,MATCH(CW$3+3,'Mortality Tables'!$N$1:$DN$1,0),FALSE)),"")</f>
        <v/>
      </c>
      <c r="CX336" s="685" t="str">
        <f>IFERROR((CW336+BG336*Contr_Rate)*(1+Inv_Return)*IF($D336=$C$1,VLOOKUP($T336,Male_Annuity_Tables,MATCH($BS$3+3,'Mortality Tables'!$N$1:$DN$1,0),FALSE),VLOOKUP($T336,Fe_Annuity_Tables,MATCH(CX$3+3,'Mortality Tables'!$N$1:$DN$1,0),FALSE)),"")</f>
        <v/>
      </c>
      <c r="CY336" s="685" t="str">
        <f>IFERROR((CX336+BH336*Contr_Rate)*(1+Inv_Return)*IF($D336=$C$1,VLOOKUP($T336,Male_Annuity_Tables,MATCH($BS$3+3,'Mortality Tables'!$N$1:$DN$1,0),FALSE),VLOOKUP($T336,Fe_Annuity_Tables,MATCH(CY$3+3,'Mortality Tables'!$N$1:$DN$1,0),FALSE)),"")</f>
        <v/>
      </c>
      <c r="CZ336" s="685" t="str">
        <f>IFERROR((CY336+BI336*Contr_Rate)*(1+Inv_Return)*IF($D336=$C$1,VLOOKUP($T336,Male_Annuity_Tables,MATCH($BS$3+3,'Mortality Tables'!$N$1:$DN$1,0),FALSE),VLOOKUP($T336,Fe_Annuity_Tables,MATCH(CZ$3+3,'Mortality Tables'!$N$1:$DN$1,0),FALSE)),"")</f>
        <v/>
      </c>
      <c r="DA336" s="685" t="str">
        <f>IFERROR((CZ336+BJ336*Contr_Rate)*(1+Inv_Return)*IF($D336=$C$1,VLOOKUP($T336,Male_Annuity_Tables,MATCH($BS$3+3,'Mortality Tables'!$N$1:$DN$1,0),FALSE),VLOOKUP($T336,Fe_Annuity_Tables,MATCH(DA$3+3,'Mortality Tables'!$N$1:$DN$1,0),FALSE)),"")</f>
        <v/>
      </c>
      <c r="DB336" s="685" t="str">
        <f>IFERROR((DA336+BK336*Contr_Rate)*(1+Inv_Return)*IF($D336=$C$1,VLOOKUP($T336,Male_Annuity_Tables,MATCH($BS$3+3,'Mortality Tables'!$N$1:$DN$1,0),FALSE),VLOOKUP($T336,Fe_Annuity_Tables,MATCH(DB$3+3,'Mortality Tables'!$N$1:$DN$1,0),FALSE)),"")</f>
        <v/>
      </c>
      <c r="DC336" s="685" t="str">
        <f>IFERROR((DB336+BL336*Contr_Rate)*(1+Inv_Return)*IF($D336=$C$1,VLOOKUP($T336,Male_Annuity_Tables,MATCH($BS$3+3,'Mortality Tables'!$N$1:$DN$1,0),FALSE),VLOOKUP($T336,Fe_Annuity_Tables,MATCH(DC$3+3,'Mortality Tables'!$N$1:$DN$1,0),FALSE)),"")</f>
        <v/>
      </c>
      <c r="DD336" s="685" t="str">
        <f>IFERROR((DC336+BM336*Contr_Rate)*(1+Inv_Return)*IF($D336=$C$1,VLOOKUP($T336,Male_Annuity_Tables,MATCH($BS$3+3,'Mortality Tables'!$N$1:$DN$1,0),FALSE),VLOOKUP($T336,Fe_Annuity_Tables,MATCH(DD$3+3,'Mortality Tables'!$N$1:$DN$1,0),FALSE)),"")</f>
        <v/>
      </c>
      <c r="DE336" s="685" t="str">
        <f>IFERROR((DD336+BN336*Contr_Rate)*(1+Inv_Return)*IF($D336=$C$1,VLOOKUP($T336,Male_Annuity_Tables,MATCH($BS$3+3,'Mortality Tables'!$N$1:$DN$1,0),FALSE),VLOOKUP($T336,Fe_Annuity_Tables,MATCH(DE$3+3,'Mortality Tables'!$N$1:$DN$1,0),FALSE)),"")</f>
        <v/>
      </c>
      <c r="DF336" s="685" t="str">
        <f>IFERROR((DE336+BO336*Contr_Rate)*(1+Inv_Return)*IF($D336=$C$1,VLOOKUP($T336,Male_Annuity_Tables,MATCH($BS$3+3,'Mortality Tables'!$N$1:$DN$1,0),FALSE),VLOOKUP($T336,Fe_Annuity_Tables,MATCH(DF$3+3,'Mortality Tables'!$N$1:$DN$1,0),FALSE)),"")</f>
        <v/>
      </c>
      <c r="DG336" s="685" t="str">
        <f>IFERROR((DF336+BP336*Contr_Rate)*(1+Inv_Return)*IF($D336=$C$1,VLOOKUP($T336,Male_Annuity_Tables,MATCH($BS$3+3,'Mortality Tables'!$N$1:$DN$1,0),FALSE),VLOOKUP($T336,Fe_Annuity_Tables,MATCH(DG$3+3,'Mortality Tables'!$N$1:$DN$1,0),FALSE)),"")</f>
        <v/>
      </c>
      <c r="DH336" s="685" t="str">
        <f>IFERROR((DG336+BQ336*Contr_Rate)*(1+Inv_Return)*IF($D336=$C$1,VLOOKUP($T336,Male_Annuity_Tables,MATCH($BS$3+3,'Mortality Tables'!$N$1:$DN$1,0),FALSE),VLOOKUP($T336,Fe_Annuity_Tables,MATCH(DH$3+3,'Mortality Tables'!$N$1:$DN$1,0),FALSE)),"")</f>
        <v/>
      </c>
      <c r="DJ336" s="686">
        <f t="shared" si="199"/>
        <v>1473755.5403210751</v>
      </c>
      <c r="DK336" s="680">
        <f t="shared" si="187"/>
        <v>8.8017766057058875</v>
      </c>
      <c r="DL336" s="686">
        <f t="shared" si="200"/>
        <v>112183.73928906723</v>
      </c>
      <c r="DM336" s="686">
        <f t="shared" si="132"/>
        <v>6093927.0051632468</v>
      </c>
      <c r="DN336" s="687">
        <f t="shared" si="201"/>
        <v>1.8409104538668824E-2</v>
      </c>
      <c r="DP336" s="688">
        <f t="shared" si="202"/>
        <v>164425.69143725757</v>
      </c>
      <c r="DQ336" s="688">
        <f t="shared" si="203"/>
        <v>218912.42917541528</v>
      </c>
      <c r="DR336" s="688">
        <f t="shared" si="204"/>
        <v>223931.99620739621</v>
      </c>
    </row>
    <row r="337" spans="1:122" s="657" customFormat="1" ht="14.5">
      <c r="A337" s="675" t="s">
        <v>1742</v>
      </c>
      <c r="B337" s="675" t="s">
        <v>1743</v>
      </c>
      <c r="C337" s="675" t="s">
        <v>236</v>
      </c>
      <c r="D337" s="675" t="s">
        <v>60</v>
      </c>
      <c r="E337" s="676">
        <v>24699</v>
      </c>
      <c r="F337" s="677">
        <v>36810</v>
      </c>
      <c r="G337" s="677">
        <v>45269</v>
      </c>
      <c r="H337" s="678">
        <v>2673374</v>
      </c>
      <c r="I337" s="678">
        <v>264307.03000000003</v>
      </c>
      <c r="J337" s="678">
        <v>263840.59000000003</v>
      </c>
      <c r="K337" s="678">
        <v>46361.85</v>
      </c>
      <c r="L337" s="678">
        <v>574509.47000000009</v>
      </c>
      <c r="M337" s="679">
        <f>IF(COUNTIF($A$4:A337,A337)=1,0,1)</f>
        <v>0</v>
      </c>
      <c r="N337" s="680" t="str">
        <f t="shared" si="193"/>
        <v>Okay</v>
      </c>
      <c r="O337" s="680" t="str">
        <f t="shared" si="194"/>
        <v>TRUE</v>
      </c>
      <c r="P337" s="680" t="b">
        <f t="shared" si="195"/>
        <v>1</v>
      </c>
      <c r="Q337" s="680" t="b">
        <f t="shared" si="76"/>
        <v>1</v>
      </c>
      <c r="R337" s="680" t="b">
        <f t="shared" si="77"/>
        <v>1</v>
      </c>
      <c r="S337" s="681">
        <f t="shared" si="196"/>
        <v>33.180821917808217</v>
      </c>
      <c r="T337" s="682">
        <f t="shared" si="78"/>
        <v>57</v>
      </c>
      <c r="U337" s="682">
        <f t="shared" si="188"/>
        <v>56</v>
      </c>
      <c r="V337" s="682">
        <f t="shared" si="79"/>
        <v>1.0602739726027397</v>
      </c>
      <c r="W337" s="682">
        <f t="shared" si="197"/>
        <v>3</v>
      </c>
      <c r="X337" s="683">
        <f t="shared" si="198"/>
        <v>1723528.4100000001</v>
      </c>
      <c r="Y337" s="684">
        <f t="shared" si="123"/>
        <v>6.5300000000000002E-3</v>
      </c>
      <c r="Z337" s="684">
        <f>IF($D337=$C$1,VLOOKUP($T337,Male_Annuity_Tables,MATCH($W337+2,'Mortality Tables'!$DS$1:$HT$1,0),FALSE),VLOOKUP($T337,Fe_Annuity_Tables,MATCH($W337+2,'Mortality Tables'!$M$1:$DN$1,0),FALSE))</f>
        <v>0.83911514819633914</v>
      </c>
      <c r="AA337" s="664"/>
      <c r="AB337" s="685">
        <f t="shared" ref="AB337:AQ352" si="206">IFERROR(IF($W337&gt;=AB$3,($H337*(1+Ann_Salary_Growth_Rate)^AB$3),""),0)</f>
        <v>2809582.4053000002</v>
      </c>
      <c r="AC337" s="685">
        <f t="shared" si="206"/>
        <v>2952730.6288500354</v>
      </c>
      <c r="AD337" s="685">
        <f t="shared" si="206"/>
        <v>3103172.2543899445</v>
      </c>
      <c r="AE337" s="685" t="str">
        <f t="shared" si="206"/>
        <v/>
      </c>
      <c r="AF337" s="685" t="str">
        <f t="shared" si="206"/>
        <v/>
      </c>
      <c r="AG337" s="685" t="str">
        <f t="shared" si="206"/>
        <v/>
      </c>
      <c r="AH337" s="685" t="str">
        <f t="shared" si="206"/>
        <v/>
      </c>
      <c r="AI337" s="685" t="str">
        <f t="shared" si="206"/>
        <v/>
      </c>
      <c r="AJ337" s="685" t="str">
        <f t="shared" si="206"/>
        <v/>
      </c>
      <c r="AK337" s="685" t="str">
        <f t="shared" si="206"/>
        <v/>
      </c>
      <c r="AL337" s="685" t="str">
        <f t="shared" si="206"/>
        <v/>
      </c>
      <c r="AM337" s="685" t="str">
        <f t="shared" si="206"/>
        <v/>
      </c>
      <c r="AN337" s="685" t="str">
        <f t="shared" si="206"/>
        <v/>
      </c>
      <c r="AO337" s="685" t="str">
        <f t="shared" si="206"/>
        <v/>
      </c>
      <c r="AP337" s="685" t="str">
        <f t="shared" si="206"/>
        <v/>
      </c>
      <c r="AQ337" s="685" t="str">
        <f t="shared" si="206"/>
        <v/>
      </c>
      <c r="AR337" s="685" t="str">
        <f t="shared" si="205"/>
        <v/>
      </c>
      <c r="AS337" s="685" t="str">
        <f t="shared" si="205"/>
        <v/>
      </c>
      <c r="AT337" s="685" t="str">
        <f t="shared" si="205"/>
        <v/>
      </c>
      <c r="AU337" s="685" t="str">
        <f t="shared" si="205"/>
        <v/>
      </c>
      <c r="AV337" s="685" t="str">
        <f t="shared" si="190"/>
        <v/>
      </c>
      <c r="AW337" s="685" t="str">
        <f t="shared" si="190"/>
        <v/>
      </c>
      <c r="AX337" s="685" t="str">
        <f t="shared" si="190"/>
        <v/>
      </c>
      <c r="AY337" s="685" t="str">
        <f t="shared" si="190"/>
        <v/>
      </c>
      <c r="AZ337" s="685" t="str">
        <f t="shared" si="190"/>
        <v/>
      </c>
      <c r="BA337" s="685" t="str">
        <f t="shared" si="190"/>
        <v/>
      </c>
      <c r="BB337" s="685" t="str">
        <f t="shared" si="190"/>
        <v/>
      </c>
      <c r="BC337" s="685" t="str">
        <f t="shared" si="190"/>
        <v/>
      </c>
      <c r="BD337" s="685" t="str">
        <f t="shared" si="190"/>
        <v/>
      </c>
      <c r="BE337" s="685" t="str">
        <f t="shared" si="190"/>
        <v/>
      </c>
      <c r="BF337" s="685" t="str">
        <f t="shared" si="190"/>
        <v/>
      </c>
      <c r="BG337" s="685" t="str">
        <f t="shared" si="192"/>
        <v/>
      </c>
      <c r="BH337" s="685" t="str">
        <f t="shared" si="192"/>
        <v/>
      </c>
      <c r="BI337" s="685" t="str">
        <f t="shared" si="184"/>
        <v/>
      </c>
      <c r="BJ337" s="685" t="str">
        <f t="shared" si="184"/>
        <v/>
      </c>
      <c r="BK337" s="685" t="str">
        <f t="shared" si="184"/>
        <v/>
      </c>
      <c r="BL337" s="685" t="str">
        <f t="shared" si="184"/>
        <v/>
      </c>
      <c r="BM337" s="685" t="str">
        <f t="shared" si="184"/>
        <v/>
      </c>
      <c r="BN337" s="685" t="str">
        <f t="shared" si="184"/>
        <v/>
      </c>
      <c r="BO337" s="685" t="str">
        <f t="shared" si="189"/>
        <v/>
      </c>
      <c r="BP337" s="685" t="str">
        <f t="shared" si="189"/>
        <v/>
      </c>
      <c r="BQ337" s="685" t="str">
        <f t="shared" si="189"/>
        <v/>
      </c>
      <c r="BR337" s="529"/>
      <c r="BS337" s="685">
        <f>IFERROR(($L337+AB337*Contr_Rate)*(1+Inv_Return)*IF($D337=$C$1,VLOOKUP($T337,Male_Annuity_Tables,MATCH($BS$3+3,'Mortality Tables'!$N$1:$DN$1,0),FALSE),VLOOKUP($T337,Fe_Annuity_Tables,MATCH(BS$3+3,'Mortality Tables'!$N$1:$DN$1,0),FALSE)),"")</f>
        <v>1374702.6667455775</v>
      </c>
      <c r="BT337" s="685">
        <f>IFERROR(($BS337+AC337*Contr_Rate)*(1+Inv_Return)*IF($D337=$C$1,VLOOKUP($T337,Male_Annuity_Tables,MATCH($BS$3+3,'Mortality Tables'!$N$1:$DN$1,0),FALSE),VLOOKUP($T337,Fe_Annuity_Tables,MATCH(BT$3+3,'Mortality Tables'!$N$1:$DN$1,0),FALSE)),"")</f>
        <v>2067977.9061901746</v>
      </c>
      <c r="BU337" s="685">
        <f>IFERROR((BT337+AD337*Contr_Rate)*(1+Inv_Return)*IF($D337=$C$1,VLOOKUP($T337,Male_Annuity_Tables,MATCH($BS$3+3,'Mortality Tables'!$N$1:$DN$1,0),FALSE),VLOOKUP($T337,Fe_Annuity_Tables,MATCH(BU$3+3,'Mortality Tables'!$N$1:$DN$1,0),FALSE)),"")</f>
        <v>2586012.7249808181</v>
      </c>
      <c r="BV337" s="685" t="str">
        <f>IFERROR((BU337+AE337*Contr_Rate)*(1+Inv_Return)*IF($D337=$C$1,VLOOKUP($T337,Male_Annuity_Tables,MATCH($BS$3+3,'Mortality Tables'!$N$1:$DN$1,0),FALSE),VLOOKUP($T337,Fe_Annuity_Tables,MATCH(BV$3+3,'Mortality Tables'!$N$1:$DN$1,0),FALSE)),"")</f>
        <v/>
      </c>
      <c r="BW337" s="685" t="str">
        <f>IFERROR((BV337+AF337*Contr_Rate)*(1+Inv_Return)*IF($D337=$C$1,VLOOKUP($T337,Male_Annuity_Tables,MATCH($BS$3+3,'Mortality Tables'!$N$1:$DN$1,0),FALSE),VLOOKUP($T337,Fe_Annuity_Tables,MATCH(BW$3+3,'Mortality Tables'!$N$1:$DN$1,0),FALSE)),"")</f>
        <v/>
      </c>
      <c r="BX337" s="685" t="str">
        <f>IFERROR((BW337+AG337*Contr_Rate)*(1+Inv_Return)*IF($D337=$C$1,VLOOKUP($T337,Male_Annuity_Tables,MATCH($BS$3+3,'Mortality Tables'!$N$1:$DN$1,0),FALSE),VLOOKUP($T337,Fe_Annuity_Tables,MATCH(BX$3+3,'Mortality Tables'!$N$1:$DN$1,0),FALSE)),"")</f>
        <v/>
      </c>
      <c r="BY337" s="685" t="str">
        <f>IFERROR((BX337+AH337*Contr_Rate)*(1+Inv_Return)*IF($D337=$C$1,VLOOKUP($T337,Male_Annuity_Tables,MATCH($BS$3+3,'Mortality Tables'!$N$1:$DN$1,0),FALSE),VLOOKUP($T337,Fe_Annuity_Tables,MATCH(BY$3+3,'Mortality Tables'!$N$1:$DN$1,0),FALSE)),"")</f>
        <v/>
      </c>
      <c r="BZ337" s="685" t="str">
        <f>IFERROR((BY337+AI337*Contr_Rate)*(1+Inv_Return)*IF($D337=$C$1,VLOOKUP($T337,Male_Annuity_Tables,MATCH($BS$3+3,'Mortality Tables'!$N$1:$DN$1,0),FALSE),VLOOKUP($T337,Fe_Annuity_Tables,MATCH(BZ$3+3,'Mortality Tables'!$N$1:$DN$1,0),FALSE)),"")</f>
        <v/>
      </c>
      <c r="CA337" s="685" t="str">
        <f>IFERROR((BZ337+AJ337*Contr_Rate)*(1+Inv_Return)*IF($D337=$C$1,VLOOKUP($T337,Male_Annuity_Tables,MATCH($BS$3+3,'Mortality Tables'!$N$1:$DN$1,0),FALSE),VLOOKUP($T337,Fe_Annuity_Tables,MATCH(CA$3+3,'Mortality Tables'!$N$1:$DN$1,0),FALSE)),"")</f>
        <v/>
      </c>
      <c r="CB337" s="685" t="str">
        <f>IFERROR((CA337+AK337*Contr_Rate)*(1+Inv_Return)*IF($D337=$C$1,VLOOKUP($T337,Male_Annuity_Tables,MATCH($BS$3+3,'Mortality Tables'!$N$1:$DN$1,0),FALSE),VLOOKUP($T337,Fe_Annuity_Tables,MATCH(CB$3+3,'Mortality Tables'!$N$1:$DN$1,0),FALSE)),"")</f>
        <v/>
      </c>
      <c r="CC337" s="685" t="str">
        <f>IFERROR((CB337+AL337*Contr_Rate)*(1+Inv_Return)*IF($D337=$C$1,VLOOKUP($T337,Male_Annuity_Tables,MATCH($BS$3+3,'Mortality Tables'!$N$1:$DN$1,0),FALSE),VLOOKUP($T337,Fe_Annuity_Tables,MATCH(CC$3+3,'Mortality Tables'!$N$1:$DN$1,0),FALSE)),"")</f>
        <v/>
      </c>
      <c r="CD337" s="685" t="str">
        <f>IFERROR((CC337+AM337*Contr_Rate)*(1+Inv_Return)*IF($D337=$C$1,VLOOKUP($T337,Male_Annuity_Tables,MATCH($BS$3+3,'Mortality Tables'!$N$1:$DN$1,0),FALSE),VLOOKUP($T337,Fe_Annuity_Tables,MATCH(CD$3+3,'Mortality Tables'!$N$1:$DN$1,0),FALSE)),"")</f>
        <v/>
      </c>
      <c r="CE337" s="685" t="str">
        <f>IFERROR((CD337+AN337*Contr_Rate)*(1+Inv_Return)*IF($D337=$C$1,VLOOKUP($T337,Male_Annuity_Tables,MATCH($BS$3+3,'Mortality Tables'!$N$1:$DN$1,0),FALSE),VLOOKUP($T337,Fe_Annuity_Tables,MATCH(CE$3+3,'Mortality Tables'!$N$1:$DN$1,0),FALSE)),"")</f>
        <v/>
      </c>
      <c r="CF337" s="685" t="str">
        <f>IFERROR((CE337+AO337*Contr_Rate)*(1+Inv_Return)*IF($D337=$C$1,VLOOKUP($T337,Male_Annuity_Tables,MATCH($BS$3+3,'Mortality Tables'!$N$1:$DN$1,0),FALSE),VLOOKUP($T337,Fe_Annuity_Tables,MATCH(CF$3+3,'Mortality Tables'!$N$1:$DN$1,0),FALSE)),"")</f>
        <v/>
      </c>
      <c r="CG337" s="685" t="str">
        <f>IFERROR((CF337+AP337*Contr_Rate)*(1+Inv_Return)*IF($D337=$C$1,VLOOKUP($T337,Male_Annuity_Tables,MATCH($BS$3+3,'Mortality Tables'!$N$1:$DN$1,0),FALSE),VLOOKUP($T337,Fe_Annuity_Tables,MATCH(CG$3+3,'Mortality Tables'!$N$1:$DN$1,0),FALSE)),"")</f>
        <v/>
      </c>
      <c r="CH337" s="685" t="str">
        <f>IFERROR((CG337+AQ337*Contr_Rate)*(1+Inv_Return)*IF($D337=$C$1,VLOOKUP($T337,Male_Annuity_Tables,MATCH($BS$3+3,'Mortality Tables'!$N$1:$DN$1,0),FALSE),VLOOKUP($T337,Fe_Annuity_Tables,MATCH(CH$3+3,'Mortality Tables'!$N$1:$DN$1,0),FALSE)),"")</f>
        <v/>
      </c>
      <c r="CI337" s="685" t="str">
        <f>IFERROR((CH337+AR337*Contr_Rate)*(1+Inv_Return)*IF($D337=$C$1,VLOOKUP($T337,Male_Annuity_Tables,MATCH($BS$3+3,'Mortality Tables'!$N$1:$DN$1,0),FALSE),VLOOKUP($T337,Fe_Annuity_Tables,MATCH(CI$3+3,'Mortality Tables'!$N$1:$DN$1,0),FALSE)),"")</f>
        <v/>
      </c>
      <c r="CJ337" s="685" t="str">
        <f>IFERROR((CI337+AS337*Contr_Rate)*(1+Inv_Return)*IF($D337=$C$1,VLOOKUP($T337,Male_Annuity_Tables,MATCH($BS$3+3,'Mortality Tables'!$N$1:$DN$1,0),FALSE),VLOOKUP($T337,Fe_Annuity_Tables,MATCH(CJ$3+3,'Mortality Tables'!$N$1:$DN$1,0),FALSE)),"")</f>
        <v/>
      </c>
      <c r="CK337" s="685" t="str">
        <f>IFERROR((CJ337+AT337*Contr_Rate)*(1+Inv_Return)*IF($D337=$C$1,VLOOKUP($T337,Male_Annuity_Tables,MATCH($BS$3+3,'Mortality Tables'!$N$1:$DN$1,0),FALSE),VLOOKUP($T337,Fe_Annuity_Tables,MATCH(CK$3+3,'Mortality Tables'!$N$1:$DN$1,0),FALSE)),"")</f>
        <v/>
      </c>
      <c r="CL337" s="685" t="str">
        <f>IFERROR((CK337+AU337*Contr_Rate)*(1+Inv_Return)*IF($D337=$C$1,VLOOKUP($T337,Male_Annuity_Tables,MATCH($BS$3+3,'Mortality Tables'!$N$1:$DN$1,0),FALSE),VLOOKUP($T337,Fe_Annuity_Tables,MATCH(CL$3+3,'Mortality Tables'!$N$1:$DN$1,0),FALSE)),"")</f>
        <v/>
      </c>
      <c r="CM337" s="685" t="str">
        <f>IFERROR((CL337+AV337*Contr_Rate)*(1+Inv_Return)*IF($D337=$C$1,VLOOKUP($T337,Male_Annuity_Tables,MATCH($BS$3+3,'Mortality Tables'!$N$1:$DN$1,0),FALSE),VLOOKUP($T337,Fe_Annuity_Tables,MATCH(CM$3+3,'Mortality Tables'!$N$1:$DN$1,0),FALSE)),"")</f>
        <v/>
      </c>
      <c r="CN337" s="685" t="str">
        <f>IFERROR((CM337+AW337*Contr_Rate)*(1+Inv_Return)*IF($D337=$C$1,VLOOKUP($T337,Male_Annuity_Tables,MATCH($BS$3+3,'Mortality Tables'!$N$1:$DN$1,0),FALSE),VLOOKUP($T337,Fe_Annuity_Tables,MATCH(CN$3+3,'Mortality Tables'!$N$1:$DN$1,0),FALSE)),"")</f>
        <v/>
      </c>
      <c r="CO337" s="685" t="str">
        <f>IFERROR((CN337+AX337*Contr_Rate)*(1+Inv_Return)*IF($D337=$C$1,VLOOKUP($T337,Male_Annuity_Tables,MATCH($BS$3+3,'Mortality Tables'!$N$1:$DN$1,0),FALSE),VLOOKUP($T337,Fe_Annuity_Tables,MATCH(CO$3+3,'Mortality Tables'!$N$1:$DN$1,0),FALSE)),"")</f>
        <v/>
      </c>
      <c r="CP337" s="685" t="str">
        <f>IFERROR((CO337+AY337*Contr_Rate)*(1+Inv_Return)*IF($D337=$C$1,VLOOKUP($T337,Male_Annuity_Tables,MATCH($BS$3+3,'Mortality Tables'!$N$1:$DN$1,0),FALSE),VLOOKUP($T337,Fe_Annuity_Tables,MATCH(CP$3+3,'Mortality Tables'!$N$1:$DN$1,0),FALSE)),"")</f>
        <v/>
      </c>
      <c r="CQ337" s="685" t="str">
        <f>IFERROR((CP337+AZ337*Contr_Rate)*(1+Inv_Return)*IF($D337=$C$1,VLOOKUP($T337,Male_Annuity_Tables,MATCH($BS$3+3,'Mortality Tables'!$N$1:$DN$1,0),FALSE),VLOOKUP($T337,Fe_Annuity_Tables,MATCH(CQ$3+3,'Mortality Tables'!$N$1:$DN$1,0),FALSE)),"")</f>
        <v/>
      </c>
      <c r="CR337" s="685" t="str">
        <f>IFERROR((CQ337+BA337*Contr_Rate)*(1+Inv_Return)*IF($D337=$C$1,VLOOKUP($T337,Male_Annuity_Tables,MATCH($BS$3+3,'Mortality Tables'!$N$1:$DN$1,0),FALSE),VLOOKUP($T337,Fe_Annuity_Tables,MATCH(CR$3+3,'Mortality Tables'!$N$1:$DN$1,0),FALSE)),"")</f>
        <v/>
      </c>
      <c r="CS337" s="685" t="str">
        <f>IFERROR((CR337+BB337*Contr_Rate)*(1+Inv_Return)*IF($D337=$C$1,VLOOKUP($T337,Male_Annuity_Tables,MATCH($BS$3+3,'Mortality Tables'!$N$1:$DN$1,0),FALSE),VLOOKUP($T337,Fe_Annuity_Tables,MATCH(CS$3+3,'Mortality Tables'!$N$1:$DN$1,0),FALSE)),"")</f>
        <v/>
      </c>
      <c r="CT337" s="685" t="str">
        <f>IFERROR((CS337+BC337*Contr_Rate)*(1+Inv_Return)*IF($D337=$C$1,VLOOKUP($T337,Male_Annuity_Tables,MATCH($BS$3+3,'Mortality Tables'!$N$1:$DN$1,0),FALSE),VLOOKUP($T337,Fe_Annuity_Tables,MATCH(CT$3+3,'Mortality Tables'!$N$1:$DN$1,0),FALSE)),"")</f>
        <v/>
      </c>
      <c r="CU337" s="685" t="str">
        <f>IFERROR((CT337+BD337*Contr_Rate)*(1+Inv_Return)*IF($D337=$C$1,VLOOKUP($T337,Male_Annuity_Tables,MATCH($BS$3+3,'Mortality Tables'!$N$1:$DN$1,0),FALSE),VLOOKUP($T337,Fe_Annuity_Tables,MATCH(CU$3+3,'Mortality Tables'!$N$1:$DN$1,0),FALSE)),"")</f>
        <v/>
      </c>
      <c r="CV337" s="685" t="str">
        <f>IFERROR((CU337+BE337*Contr_Rate)*(1+Inv_Return)*IF($D337=$C$1,VLOOKUP($T337,Male_Annuity_Tables,MATCH($BS$3+3,'Mortality Tables'!$N$1:$DN$1,0),FALSE),VLOOKUP($T337,Fe_Annuity_Tables,MATCH(CV$3+3,'Mortality Tables'!$N$1:$DN$1,0),FALSE)),"")</f>
        <v/>
      </c>
      <c r="CW337" s="685" t="str">
        <f>IFERROR((CV337+BF337*Contr_Rate)*(1+Inv_Return)*IF($D337=$C$1,VLOOKUP($T337,Male_Annuity_Tables,MATCH($BS$3+3,'Mortality Tables'!$N$1:$DN$1,0),FALSE),VLOOKUP($T337,Fe_Annuity_Tables,MATCH(CW$3+3,'Mortality Tables'!$N$1:$DN$1,0),FALSE)),"")</f>
        <v/>
      </c>
      <c r="CX337" s="685" t="str">
        <f>IFERROR((CW337+BG337*Contr_Rate)*(1+Inv_Return)*IF($D337=$C$1,VLOOKUP($T337,Male_Annuity_Tables,MATCH($BS$3+3,'Mortality Tables'!$N$1:$DN$1,0),FALSE),VLOOKUP($T337,Fe_Annuity_Tables,MATCH(CX$3+3,'Mortality Tables'!$N$1:$DN$1,0),FALSE)),"")</f>
        <v/>
      </c>
      <c r="CY337" s="685" t="str">
        <f>IFERROR((CX337+BH337*Contr_Rate)*(1+Inv_Return)*IF($D337=$C$1,VLOOKUP($T337,Male_Annuity_Tables,MATCH($BS$3+3,'Mortality Tables'!$N$1:$DN$1,0),FALSE),VLOOKUP($T337,Fe_Annuity_Tables,MATCH(CY$3+3,'Mortality Tables'!$N$1:$DN$1,0),FALSE)),"")</f>
        <v/>
      </c>
      <c r="CZ337" s="685" t="str">
        <f>IFERROR((CY337+BI337*Contr_Rate)*(1+Inv_Return)*IF($D337=$C$1,VLOOKUP($T337,Male_Annuity_Tables,MATCH($BS$3+3,'Mortality Tables'!$N$1:$DN$1,0),FALSE),VLOOKUP($T337,Fe_Annuity_Tables,MATCH(CZ$3+3,'Mortality Tables'!$N$1:$DN$1,0),FALSE)),"")</f>
        <v/>
      </c>
      <c r="DA337" s="685" t="str">
        <f>IFERROR((CZ337+BJ337*Contr_Rate)*(1+Inv_Return)*IF($D337=$C$1,VLOOKUP($T337,Male_Annuity_Tables,MATCH($BS$3+3,'Mortality Tables'!$N$1:$DN$1,0),FALSE),VLOOKUP($T337,Fe_Annuity_Tables,MATCH(DA$3+3,'Mortality Tables'!$N$1:$DN$1,0),FALSE)),"")</f>
        <v/>
      </c>
      <c r="DB337" s="685" t="str">
        <f>IFERROR((DA337+BK337*Contr_Rate)*(1+Inv_Return)*IF($D337=$C$1,VLOOKUP($T337,Male_Annuity_Tables,MATCH($BS$3+3,'Mortality Tables'!$N$1:$DN$1,0),FALSE),VLOOKUP($T337,Fe_Annuity_Tables,MATCH(DB$3+3,'Mortality Tables'!$N$1:$DN$1,0),FALSE)),"")</f>
        <v/>
      </c>
      <c r="DC337" s="685" t="str">
        <f>IFERROR((DB337+BL337*Contr_Rate)*(1+Inv_Return)*IF($D337=$C$1,VLOOKUP($T337,Male_Annuity_Tables,MATCH($BS$3+3,'Mortality Tables'!$N$1:$DN$1,0),FALSE),VLOOKUP($T337,Fe_Annuity_Tables,MATCH(DC$3+3,'Mortality Tables'!$N$1:$DN$1,0),FALSE)),"")</f>
        <v/>
      </c>
      <c r="DD337" s="685" t="str">
        <f>IFERROR((DC337+BM337*Contr_Rate)*(1+Inv_Return)*IF($D337=$C$1,VLOOKUP($T337,Male_Annuity_Tables,MATCH($BS$3+3,'Mortality Tables'!$N$1:$DN$1,0),FALSE),VLOOKUP($T337,Fe_Annuity_Tables,MATCH(DD$3+3,'Mortality Tables'!$N$1:$DN$1,0),FALSE)),"")</f>
        <v/>
      </c>
      <c r="DE337" s="685" t="str">
        <f>IFERROR((DD337+BN337*Contr_Rate)*(1+Inv_Return)*IF($D337=$C$1,VLOOKUP($T337,Male_Annuity_Tables,MATCH($BS$3+3,'Mortality Tables'!$N$1:$DN$1,0),FALSE),VLOOKUP($T337,Fe_Annuity_Tables,MATCH(DE$3+3,'Mortality Tables'!$N$1:$DN$1,0),FALSE)),"")</f>
        <v/>
      </c>
      <c r="DF337" s="685" t="str">
        <f>IFERROR((DE337+BO337*Contr_Rate)*(1+Inv_Return)*IF($D337=$C$1,VLOOKUP($T337,Male_Annuity_Tables,MATCH($BS$3+3,'Mortality Tables'!$N$1:$DN$1,0),FALSE),VLOOKUP($T337,Fe_Annuity_Tables,MATCH(DF$3+3,'Mortality Tables'!$N$1:$DN$1,0),FALSE)),"")</f>
        <v/>
      </c>
      <c r="DG337" s="685" t="str">
        <f>IFERROR((DF337+BP337*Contr_Rate)*(1+Inv_Return)*IF($D337=$C$1,VLOOKUP($T337,Male_Annuity_Tables,MATCH($BS$3+3,'Mortality Tables'!$N$1:$DN$1,0),FALSE),VLOOKUP($T337,Fe_Annuity_Tables,MATCH(DG$3+3,'Mortality Tables'!$N$1:$DN$1,0),FALSE)),"")</f>
        <v/>
      </c>
      <c r="DH337" s="685" t="str">
        <f>IFERROR((DG337+BQ337*Contr_Rate)*(1+Inv_Return)*IF($D337=$C$1,VLOOKUP($T337,Male_Annuity_Tables,MATCH($BS$3+3,'Mortality Tables'!$N$1:$DN$1,0),FALSE),VLOOKUP($T337,Fe_Annuity_Tables,MATCH(DH$3+3,'Mortality Tables'!$N$1:$DN$1,0),FALSE)),"")</f>
        <v/>
      </c>
      <c r="DJ337" s="686">
        <f t="shared" si="199"/>
        <v>2586012.7249808181</v>
      </c>
      <c r="DK337" s="680">
        <f t="shared" si="187"/>
        <v>8.8017766057058875</v>
      </c>
      <c r="DL337" s="686">
        <f t="shared" si="200"/>
        <v>196849.86376658833</v>
      </c>
      <c r="DM337" s="686">
        <f t="shared" si="132"/>
        <v>3103172.2543899445</v>
      </c>
      <c r="DN337" s="687">
        <f t="shared" si="201"/>
        <v>6.3435042475683392E-2</v>
      </c>
      <c r="DP337" s="688">
        <f t="shared" si="202"/>
        <v>77263.101330435064</v>
      </c>
      <c r="DQ337" s="688">
        <f t="shared" si="203"/>
        <v>116227.59625055948</v>
      </c>
      <c r="DR337" s="688">
        <f t="shared" si="204"/>
        <v>145342.96618845942</v>
      </c>
    </row>
    <row r="338" spans="1:122" s="657" customFormat="1" ht="14.5">
      <c r="A338" s="675" t="s">
        <v>1744</v>
      </c>
      <c r="B338" s="675" t="s">
        <v>1745</v>
      </c>
      <c r="C338" s="675" t="s">
        <v>116</v>
      </c>
      <c r="D338" s="675" t="s">
        <v>61</v>
      </c>
      <c r="E338" s="676">
        <v>26566</v>
      </c>
      <c r="F338" s="677">
        <v>35209</v>
      </c>
      <c r="G338" s="677">
        <v>40690</v>
      </c>
      <c r="H338" s="678">
        <v>2677265</v>
      </c>
      <c r="I338" s="678">
        <v>197515.26</v>
      </c>
      <c r="J338" s="678">
        <v>140096.19</v>
      </c>
      <c r="K338" s="678"/>
      <c r="L338" s="678">
        <v>337611.45</v>
      </c>
      <c r="M338" s="679">
        <f>IF(COUNTIF($A$4:A338,A338)=1,0,1)</f>
        <v>0</v>
      </c>
      <c r="N338" s="680" t="str">
        <f t="shared" si="193"/>
        <v>Okay</v>
      </c>
      <c r="O338" s="680" t="str">
        <f t="shared" si="194"/>
        <v>TRUE</v>
      </c>
      <c r="P338" s="680" t="b">
        <f t="shared" si="195"/>
        <v>1</v>
      </c>
      <c r="Q338" s="680" t="b">
        <f t="shared" si="76"/>
        <v>1</v>
      </c>
      <c r="R338" s="680" t="b">
        <f t="shared" si="77"/>
        <v>1</v>
      </c>
      <c r="S338" s="681">
        <f t="shared" si="196"/>
        <v>23.67945205479452</v>
      </c>
      <c r="T338" s="682">
        <f t="shared" si="78"/>
        <v>52</v>
      </c>
      <c r="U338" s="682">
        <f t="shared" si="188"/>
        <v>38</v>
      </c>
      <c r="V338" s="682">
        <f t="shared" si="79"/>
        <v>13.605479452054794</v>
      </c>
      <c r="W338" s="682">
        <f t="shared" si="197"/>
        <v>8</v>
      </c>
      <c r="X338" s="683">
        <f t="shared" si="198"/>
        <v>2700891.6</v>
      </c>
      <c r="Y338" s="684">
        <f t="shared" si="123"/>
        <v>6.5900000000000004E-3</v>
      </c>
      <c r="Z338" s="684">
        <f>IF($D338=$C$1,VLOOKUP($T338,Male_Annuity_Tables,MATCH($W338+2,'Mortality Tables'!$DS$1:$HT$1,0),FALSE),VLOOKUP($T338,Fe_Annuity_Tables,MATCH($W338+2,'Mortality Tables'!$M$1:$DN$1,0),FALSE))</f>
        <v>0.52324992592211617</v>
      </c>
      <c r="AA338" s="664"/>
      <c r="AB338" s="685">
        <f t="shared" si="206"/>
        <v>2813671.6517500002</v>
      </c>
      <c r="AC338" s="685">
        <f t="shared" si="206"/>
        <v>2957028.2224066625</v>
      </c>
      <c r="AD338" s="685">
        <f t="shared" si="206"/>
        <v>3107688.8103382825</v>
      </c>
      <c r="AE338" s="685">
        <f t="shared" si="206"/>
        <v>3266025.5552250179</v>
      </c>
      <c r="AF338" s="685">
        <f t="shared" si="206"/>
        <v>3432429.5572637324</v>
      </c>
      <c r="AG338" s="685">
        <f t="shared" si="206"/>
        <v>3607311.84320632</v>
      </c>
      <c r="AH338" s="685">
        <f t="shared" si="206"/>
        <v>3791104.3816176821</v>
      </c>
      <c r="AI338" s="685">
        <f t="shared" si="206"/>
        <v>3984261.1498611029</v>
      </c>
      <c r="AJ338" s="685" t="str">
        <f t="shared" si="206"/>
        <v/>
      </c>
      <c r="AK338" s="685" t="str">
        <f t="shared" si="206"/>
        <v/>
      </c>
      <c r="AL338" s="685" t="str">
        <f t="shared" si="206"/>
        <v/>
      </c>
      <c r="AM338" s="685" t="str">
        <f t="shared" si="206"/>
        <v/>
      </c>
      <c r="AN338" s="685" t="str">
        <f t="shared" si="206"/>
        <v/>
      </c>
      <c r="AO338" s="685" t="str">
        <f t="shared" si="206"/>
        <v/>
      </c>
      <c r="AP338" s="685" t="str">
        <f t="shared" si="206"/>
        <v/>
      </c>
      <c r="AQ338" s="685" t="str">
        <f t="shared" si="206"/>
        <v/>
      </c>
      <c r="AR338" s="685" t="str">
        <f t="shared" si="205"/>
        <v/>
      </c>
      <c r="AS338" s="685" t="str">
        <f t="shared" si="205"/>
        <v/>
      </c>
      <c r="AT338" s="685" t="str">
        <f t="shared" si="205"/>
        <v/>
      </c>
      <c r="AU338" s="685" t="str">
        <f t="shared" si="205"/>
        <v/>
      </c>
      <c r="AV338" s="685" t="str">
        <f t="shared" si="190"/>
        <v/>
      </c>
      <c r="AW338" s="685" t="str">
        <f t="shared" si="190"/>
        <v/>
      </c>
      <c r="AX338" s="685" t="str">
        <f t="shared" si="190"/>
        <v/>
      </c>
      <c r="AY338" s="685" t="str">
        <f t="shared" si="190"/>
        <v/>
      </c>
      <c r="AZ338" s="685" t="str">
        <f t="shared" si="190"/>
        <v/>
      </c>
      <c r="BA338" s="685" t="str">
        <f t="shared" si="190"/>
        <v/>
      </c>
      <c r="BB338" s="685" t="str">
        <f t="shared" si="190"/>
        <v/>
      </c>
      <c r="BC338" s="685" t="str">
        <f t="shared" si="190"/>
        <v/>
      </c>
      <c r="BD338" s="685" t="str">
        <f t="shared" si="190"/>
        <v/>
      </c>
      <c r="BE338" s="685" t="str">
        <f t="shared" si="190"/>
        <v/>
      </c>
      <c r="BF338" s="685" t="str">
        <f t="shared" si="190"/>
        <v/>
      </c>
      <c r="BG338" s="685" t="str">
        <f t="shared" si="192"/>
        <v/>
      </c>
      <c r="BH338" s="685" t="str">
        <f t="shared" si="192"/>
        <v/>
      </c>
      <c r="BI338" s="685" t="str">
        <f t="shared" si="184"/>
        <v/>
      </c>
      <c r="BJ338" s="685" t="str">
        <f t="shared" si="184"/>
        <v/>
      </c>
      <c r="BK338" s="685" t="str">
        <f t="shared" si="184"/>
        <v/>
      </c>
      <c r="BL338" s="685" t="str">
        <f t="shared" si="184"/>
        <v/>
      </c>
      <c r="BM338" s="685" t="str">
        <f t="shared" si="184"/>
        <v/>
      </c>
      <c r="BN338" s="685" t="str">
        <f t="shared" si="184"/>
        <v/>
      </c>
      <c r="BO338" s="685" t="str">
        <f t="shared" si="189"/>
        <v/>
      </c>
      <c r="BP338" s="685" t="str">
        <f t="shared" si="189"/>
        <v/>
      </c>
      <c r="BQ338" s="685" t="str">
        <f t="shared" si="189"/>
        <v/>
      </c>
      <c r="BR338" s="529"/>
      <c r="BS338" s="685">
        <f>IFERROR(($L338+AB338*Contr_Rate)*(1+Inv_Return)*IF($D338=$C$1,VLOOKUP($T338,Male_Annuity_Tables,MATCH($BS$3+3,'Mortality Tables'!$N$1:$DN$1,0),FALSE),VLOOKUP($T338,Fe_Annuity_Tables,MATCH(BS$3+3,'Mortality Tables'!$N$1:$DN$1,0),FALSE)),"")</f>
        <v>1085740.0500613966</v>
      </c>
      <c r="BT338" s="685">
        <f>IFERROR(($BS338+AC338*Contr_Rate)*(1+Inv_Return)*IF($D338=$C$1,VLOOKUP($T338,Male_Annuity_Tables,MATCH($BS$3+3,'Mortality Tables'!$N$1:$DN$1,0),FALSE),VLOOKUP($T338,Fe_Annuity_Tables,MATCH(BT$3+3,'Mortality Tables'!$N$1:$DN$1,0),FALSE)),"")</f>
        <v>1812623.4932835808</v>
      </c>
      <c r="BU338" s="685">
        <f>IFERROR((BT338+AD338*Contr_Rate)*(1+Inv_Return)*IF($D338=$C$1,VLOOKUP($T338,Male_Annuity_Tables,MATCH($BS$3+3,'Mortality Tables'!$N$1:$DN$1,0),FALSE),VLOOKUP($T338,Fe_Annuity_Tables,MATCH(BU$3+3,'Mortality Tables'!$N$1:$DN$1,0),FALSE)),"")</f>
        <v>2522000.4528000723</v>
      </c>
      <c r="BV338" s="685">
        <f>IFERROR((BU338+AE338*Contr_Rate)*(1+Inv_Return)*IF($D338=$C$1,VLOOKUP($T338,Male_Annuity_Tables,MATCH($BS$3+3,'Mortality Tables'!$N$1:$DN$1,0),FALSE),VLOOKUP($T338,Fe_Annuity_Tables,MATCH(BV$3+3,'Mortality Tables'!$N$1:$DN$1,0),FALSE)),"")</f>
        <v>3217408.5400565858</v>
      </c>
      <c r="BW338" s="685">
        <f>IFERROR((BV338+AF338*Contr_Rate)*(1+Inv_Return)*IF($D338=$C$1,VLOOKUP($T338,Male_Annuity_Tables,MATCH($BS$3+3,'Mortality Tables'!$N$1:$DN$1,0),FALSE),VLOOKUP($T338,Fe_Annuity_Tables,MATCH(BW$3+3,'Mortality Tables'!$N$1:$DN$1,0),FALSE)),"")</f>
        <v>3902205.8602405055</v>
      </c>
      <c r="BX338" s="685">
        <f>IFERROR((BW338+AG338*Contr_Rate)*(1+Inv_Return)*IF($D338=$C$1,VLOOKUP($T338,Male_Annuity_Tables,MATCH($BS$3+3,'Mortality Tables'!$N$1:$DN$1,0),FALSE),VLOOKUP($T338,Fe_Annuity_Tables,MATCH(BX$3+3,'Mortality Tables'!$N$1:$DN$1,0),FALSE)),"")</f>
        <v>4579591.083359153</v>
      </c>
      <c r="BY338" s="685">
        <f>IFERROR((BX338+AH338*Contr_Rate)*(1+Inv_Return)*IF($D338=$C$1,VLOOKUP($T338,Male_Annuity_Tables,MATCH($BS$3+3,'Mortality Tables'!$N$1:$DN$1,0),FALSE),VLOOKUP($T338,Fe_Annuity_Tables,MATCH(BY$3+3,'Mortality Tables'!$N$1:$DN$1,0),FALSE)),"")</f>
        <v>5252622.1650852216</v>
      </c>
      <c r="BZ338" s="685">
        <f>IFERROR((BY338+AI338*Contr_Rate)*(1+Inv_Return)*IF($D338=$C$1,VLOOKUP($T338,Male_Annuity_Tables,MATCH($BS$3+3,'Mortality Tables'!$N$1:$DN$1,0),FALSE),VLOOKUP($T338,Fe_Annuity_Tables,MATCH(BZ$3+3,'Mortality Tables'!$N$1:$DN$1,0),FALSE)),"")</f>
        <v>5924233.8412865298</v>
      </c>
      <c r="CA338" s="685" t="str">
        <f>IFERROR((BZ338+AJ338*Contr_Rate)*(1+Inv_Return)*IF($D338=$C$1,VLOOKUP($T338,Male_Annuity_Tables,MATCH($BS$3+3,'Mortality Tables'!$N$1:$DN$1,0),FALSE),VLOOKUP($T338,Fe_Annuity_Tables,MATCH(CA$3+3,'Mortality Tables'!$N$1:$DN$1,0),FALSE)),"")</f>
        <v/>
      </c>
      <c r="CB338" s="685" t="str">
        <f>IFERROR((CA338+AK338*Contr_Rate)*(1+Inv_Return)*IF($D338=$C$1,VLOOKUP($T338,Male_Annuity_Tables,MATCH($BS$3+3,'Mortality Tables'!$N$1:$DN$1,0),FALSE),VLOOKUP($T338,Fe_Annuity_Tables,MATCH(CB$3+3,'Mortality Tables'!$N$1:$DN$1,0),FALSE)),"")</f>
        <v/>
      </c>
      <c r="CC338" s="685" t="str">
        <f>IFERROR((CB338+AL338*Contr_Rate)*(1+Inv_Return)*IF($D338=$C$1,VLOOKUP($T338,Male_Annuity_Tables,MATCH($BS$3+3,'Mortality Tables'!$N$1:$DN$1,0),FALSE),VLOOKUP($T338,Fe_Annuity_Tables,MATCH(CC$3+3,'Mortality Tables'!$N$1:$DN$1,0),FALSE)),"")</f>
        <v/>
      </c>
      <c r="CD338" s="685" t="str">
        <f>IFERROR((CC338+AM338*Contr_Rate)*(1+Inv_Return)*IF($D338=$C$1,VLOOKUP($T338,Male_Annuity_Tables,MATCH($BS$3+3,'Mortality Tables'!$N$1:$DN$1,0),FALSE),VLOOKUP($T338,Fe_Annuity_Tables,MATCH(CD$3+3,'Mortality Tables'!$N$1:$DN$1,0),FALSE)),"")</f>
        <v/>
      </c>
      <c r="CE338" s="685" t="str">
        <f>IFERROR((CD338+AN338*Contr_Rate)*(1+Inv_Return)*IF($D338=$C$1,VLOOKUP($T338,Male_Annuity_Tables,MATCH($BS$3+3,'Mortality Tables'!$N$1:$DN$1,0),FALSE),VLOOKUP($T338,Fe_Annuity_Tables,MATCH(CE$3+3,'Mortality Tables'!$N$1:$DN$1,0),FALSE)),"")</f>
        <v/>
      </c>
      <c r="CF338" s="685" t="str">
        <f>IFERROR((CE338+AO338*Contr_Rate)*(1+Inv_Return)*IF($D338=$C$1,VLOOKUP($T338,Male_Annuity_Tables,MATCH($BS$3+3,'Mortality Tables'!$N$1:$DN$1,0),FALSE),VLOOKUP($T338,Fe_Annuity_Tables,MATCH(CF$3+3,'Mortality Tables'!$N$1:$DN$1,0),FALSE)),"")</f>
        <v/>
      </c>
      <c r="CG338" s="685" t="str">
        <f>IFERROR((CF338+AP338*Contr_Rate)*(1+Inv_Return)*IF($D338=$C$1,VLOOKUP($T338,Male_Annuity_Tables,MATCH($BS$3+3,'Mortality Tables'!$N$1:$DN$1,0),FALSE),VLOOKUP($T338,Fe_Annuity_Tables,MATCH(CG$3+3,'Mortality Tables'!$N$1:$DN$1,0),FALSE)),"")</f>
        <v/>
      </c>
      <c r="CH338" s="685" t="str">
        <f>IFERROR((CG338+AQ338*Contr_Rate)*(1+Inv_Return)*IF($D338=$C$1,VLOOKUP($T338,Male_Annuity_Tables,MATCH($BS$3+3,'Mortality Tables'!$N$1:$DN$1,0),FALSE),VLOOKUP($T338,Fe_Annuity_Tables,MATCH(CH$3+3,'Mortality Tables'!$N$1:$DN$1,0),FALSE)),"")</f>
        <v/>
      </c>
      <c r="CI338" s="685" t="str">
        <f>IFERROR((CH338+AR338*Contr_Rate)*(1+Inv_Return)*IF($D338=$C$1,VLOOKUP($T338,Male_Annuity_Tables,MATCH($BS$3+3,'Mortality Tables'!$N$1:$DN$1,0),FALSE),VLOOKUP($T338,Fe_Annuity_Tables,MATCH(CI$3+3,'Mortality Tables'!$N$1:$DN$1,0),FALSE)),"")</f>
        <v/>
      </c>
      <c r="CJ338" s="685" t="str">
        <f>IFERROR((CI338+AS338*Contr_Rate)*(1+Inv_Return)*IF($D338=$C$1,VLOOKUP($T338,Male_Annuity_Tables,MATCH($BS$3+3,'Mortality Tables'!$N$1:$DN$1,0),FALSE),VLOOKUP($T338,Fe_Annuity_Tables,MATCH(CJ$3+3,'Mortality Tables'!$N$1:$DN$1,0),FALSE)),"")</f>
        <v/>
      </c>
      <c r="CK338" s="685" t="str">
        <f>IFERROR((CJ338+AT338*Contr_Rate)*(1+Inv_Return)*IF($D338=$C$1,VLOOKUP($T338,Male_Annuity_Tables,MATCH($BS$3+3,'Mortality Tables'!$N$1:$DN$1,0),FALSE),VLOOKUP($T338,Fe_Annuity_Tables,MATCH(CK$3+3,'Mortality Tables'!$N$1:$DN$1,0),FALSE)),"")</f>
        <v/>
      </c>
      <c r="CL338" s="685" t="str">
        <f>IFERROR((CK338+AU338*Contr_Rate)*(1+Inv_Return)*IF($D338=$C$1,VLOOKUP($T338,Male_Annuity_Tables,MATCH($BS$3+3,'Mortality Tables'!$N$1:$DN$1,0),FALSE),VLOOKUP($T338,Fe_Annuity_Tables,MATCH(CL$3+3,'Mortality Tables'!$N$1:$DN$1,0),FALSE)),"")</f>
        <v/>
      </c>
      <c r="CM338" s="685" t="str">
        <f>IFERROR((CL338+AV338*Contr_Rate)*(1+Inv_Return)*IF($D338=$C$1,VLOOKUP($T338,Male_Annuity_Tables,MATCH($BS$3+3,'Mortality Tables'!$N$1:$DN$1,0),FALSE),VLOOKUP($T338,Fe_Annuity_Tables,MATCH(CM$3+3,'Mortality Tables'!$N$1:$DN$1,0),FALSE)),"")</f>
        <v/>
      </c>
      <c r="CN338" s="685" t="str">
        <f>IFERROR((CM338+AW338*Contr_Rate)*(1+Inv_Return)*IF($D338=$C$1,VLOOKUP($T338,Male_Annuity_Tables,MATCH($BS$3+3,'Mortality Tables'!$N$1:$DN$1,0),FALSE),VLOOKUP($T338,Fe_Annuity_Tables,MATCH(CN$3+3,'Mortality Tables'!$N$1:$DN$1,0),FALSE)),"")</f>
        <v/>
      </c>
      <c r="CO338" s="685" t="str">
        <f>IFERROR((CN338+AX338*Contr_Rate)*(1+Inv_Return)*IF($D338=$C$1,VLOOKUP($T338,Male_Annuity_Tables,MATCH($BS$3+3,'Mortality Tables'!$N$1:$DN$1,0),FALSE),VLOOKUP($T338,Fe_Annuity_Tables,MATCH(CO$3+3,'Mortality Tables'!$N$1:$DN$1,0),FALSE)),"")</f>
        <v/>
      </c>
      <c r="CP338" s="685" t="str">
        <f>IFERROR((CO338+AY338*Contr_Rate)*(1+Inv_Return)*IF($D338=$C$1,VLOOKUP($T338,Male_Annuity_Tables,MATCH($BS$3+3,'Mortality Tables'!$N$1:$DN$1,0),FALSE),VLOOKUP($T338,Fe_Annuity_Tables,MATCH(CP$3+3,'Mortality Tables'!$N$1:$DN$1,0),FALSE)),"")</f>
        <v/>
      </c>
      <c r="CQ338" s="685" t="str">
        <f>IFERROR((CP338+AZ338*Contr_Rate)*(1+Inv_Return)*IF($D338=$C$1,VLOOKUP($T338,Male_Annuity_Tables,MATCH($BS$3+3,'Mortality Tables'!$N$1:$DN$1,0),FALSE),VLOOKUP($T338,Fe_Annuity_Tables,MATCH(CQ$3+3,'Mortality Tables'!$N$1:$DN$1,0),FALSE)),"")</f>
        <v/>
      </c>
      <c r="CR338" s="685" t="str">
        <f>IFERROR((CQ338+BA338*Contr_Rate)*(1+Inv_Return)*IF($D338=$C$1,VLOOKUP($T338,Male_Annuity_Tables,MATCH($BS$3+3,'Mortality Tables'!$N$1:$DN$1,0),FALSE),VLOOKUP($T338,Fe_Annuity_Tables,MATCH(CR$3+3,'Mortality Tables'!$N$1:$DN$1,0),FALSE)),"")</f>
        <v/>
      </c>
      <c r="CS338" s="685" t="str">
        <f>IFERROR((CR338+BB338*Contr_Rate)*(1+Inv_Return)*IF($D338=$C$1,VLOOKUP($T338,Male_Annuity_Tables,MATCH($BS$3+3,'Mortality Tables'!$N$1:$DN$1,0),FALSE),VLOOKUP($T338,Fe_Annuity_Tables,MATCH(CS$3+3,'Mortality Tables'!$N$1:$DN$1,0),FALSE)),"")</f>
        <v/>
      </c>
      <c r="CT338" s="685" t="str">
        <f>IFERROR((CS338+BC338*Contr_Rate)*(1+Inv_Return)*IF($D338=$C$1,VLOOKUP($T338,Male_Annuity_Tables,MATCH($BS$3+3,'Mortality Tables'!$N$1:$DN$1,0),FALSE),VLOOKUP($T338,Fe_Annuity_Tables,MATCH(CT$3+3,'Mortality Tables'!$N$1:$DN$1,0),FALSE)),"")</f>
        <v/>
      </c>
      <c r="CU338" s="685" t="str">
        <f>IFERROR((CT338+BD338*Contr_Rate)*(1+Inv_Return)*IF($D338=$C$1,VLOOKUP($T338,Male_Annuity_Tables,MATCH($BS$3+3,'Mortality Tables'!$N$1:$DN$1,0),FALSE),VLOOKUP($T338,Fe_Annuity_Tables,MATCH(CU$3+3,'Mortality Tables'!$N$1:$DN$1,0),FALSE)),"")</f>
        <v/>
      </c>
      <c r="CV338" s="685" t="str">
        <f>IFERROR((CU338+BE338*Contr_Rate)*(1+Inv_Return)*IF($D338=$C$1,VLOOKUP($T338,Male_Annuity_Tables,MATCH($BS$3+3,'Mortality Tables'!$N$1:$DN$1,0),FALSE),VLOOKUP($T338,Fe_Annuity_Tables,MATCH(CV$3+3,'Mortality Tables'!$N$1:$DN$1,0),FALSE)),"")</f>
        <v/>
      </c>
      <c r="CW338" s="685" t="str">
        <f>IFERROR((CV338+BF338*Contr_Rate)*(1+Inv_Return)*IF($D338=$C$1,VLOOKUP($T338,Male_Annuity_Tables,MATCH($BS$3+3,'Mortality Tables'!$N$1:$DN$1,0),FALSE),VLOOKUP($T338,Fe_Annuity_Tables,MATCH(CW$3+3,'Mortality Tables'!$N$1:$DN$1,0),FALSE)),"")</f>
        <v/>
      </c>
      <c r="CX338" s="685" t="str">
        <f>IFERROR((CW338+BG338*Contr_Rate)*(1+Inv_Return)*IF($D338=$C$1,VLOOKUP($T338,Male_Annuity_Tables,MATCH($BS$3+3,'Mortality Tables'!$N$1:$DN$1,0),FALSE),VLOOKUP($T338,Fe_Annuity_Tables,MATCH(CX$3+3,'Mortality Tables'!$N$1:$DN$1,0),FALSE)),"")</f>
        <v/>
      </c>
      <c r="CY338" s="685" t="str">
        <f>IFERROR((CX338+BH338*Contr_Rate)*(1+Inv_Return)*IF($D338=$C$1,VLOOKUP($T338,Male_Annuity_Tables,MATCH($BS$3+3,'Mortality Tables'!$N$1:$DN$1,0),FALSE),VLOOKUP($T338,Fe_Annuity_Tables,MATCH(CY$3+3,'Mortality Tables'!$N$1:$DN$1,0),FALSE)),"")</f>
        <v/>
      </c>
      <c r="CZ338" s="685" t="str">
        <f>IFERROR((CY338+BI338*Contr_Rate)*(1+Inv_Return)*IF($D338=$C$1,VLOOKUP($T338,Male_Annuity_Tables,MATCH($BS$3+3,'Mortality Tables'!$N$1:$DN$1,0),FALSE),VLOOKUP($T338,Fe_Annuity_Tables,MATCH(CZ$3+3,'Mortality Tables'!$N$1:$DN$1,0),FALSE)),"")</f>
        <v/>
      </c>
      <c r="DA338" s="685" t="str">
        <f>IFERROR((CZ338+BJ338*Contr_Rate)*(1+Inv_Return)*IF($D338=$C$1,VLOOKUP($T338,Male_Annuity_Tables,MATCH($BS$3+3,'Mortality Tables'!$N$1:$DN$1,0),FALSE),VLOOKUP($T338,Fe_Annuity_Tables,MATCH(DA$3+3,'Mortality Tables'!$N$1:$DN$1,0),FALSE)),"")</f>
        <v/>
      </c>
      <c r="DB338" s="685" t="str">
        <f>IFERROR((DA338+BK338*Contr_Rate)*(1+Inv_Return)*IF($D338=$C$1,VLOOKUP($T338,Male_Annuity_Tables,MATCH($BS$3+3,'Mortality Tables'!$N$1:$DN$1,0),FALSE),VLOOKUP($T338,Fe_Annuity_Tables,MATCH(DB$3+3,'Mortality Tables'!$N$1:$DN$1,0),FALSE)),"")</f>
        <v/>
      </c>
      <c r="DC338" s="685" t="str">
        <f>IFERROR((DB338+BL338*Contr_Rate)*(1+Inv_Return)*IF($D338=$C$1,VLOOKUP($T338,Male_Annuity_Tables,MATCH($BS$3+3,'Mortality Tables'!$N$1:$DN$1,0),FALSE),VLOOKUP($T338,Fe_Annuity_Tables,MATCH(DC$3+3,'Mortality Tables'!$N$1:$DN$1,0),FALSE)),"")</f>
        <v/>
      </c>
      <c r="DD338" s="685" t="str">
        <f>IFERROR((DC338+BM338*Contr_Rate)*(1+Inv_Return)*IF($D338=$C$1,VLOOKUP($T338,Male_Annuity_Tables,MATCH($BS$3+3,'Mortality Tables'!$N$1:$DN$1,0),FALSE),VLOOKUP($T338,Fe_Annuity_Tables,MATCH(DD$3+3,'Mortality Tables'!$N$1:$DN$1,0),FALSE)),"")</f>
        <v/>
      </c>
      <c r="DE338" s="685" t="str">
        <f>IFERROR((DD338+BN338*Contr_Rate)*(1+Inv_Return)*IF($D338=$C$1,VLOOKUP($T338,Male_Annuity_Tables,MATCH($BS$3+3,'Mortality Tables'!$N$1:$DN$1,0),FALSE),VLOOKUP($T338,Fe_Annuity_Tables,MATCH(DE$3+3,'Mortality Tables'!$N$1:$DN$1,0),FALSE)),"")</f>
        <v/>
      </c>
      <c r="DF338" s="685" t="str">
        <f>IFERROR((DE338+BO338*Contr_Rate)*(1+Inv_Return)*IF($D338=$C$1,VLOOKUP($T338,Male_Annuity_Tables,MATCH($BS$3+3,'Mortality Tables'!$N$1:$DN$1,0),FALSE),VLOOKUP($T338,Fe_Annuity_Tables,MATCH(DF$3+3,'Mortality Tables'!$N$1:$DN$1,0),FALSE)),"")</f>
        <v/>
      </c>
      <c r="DG338" s="685" t="str">
        <f>IFERROR((DF338+BP338*Contr_Rate)*(1+Inv_Return)*IF($D338=$C$1,VLOOKUP($T338,Male_Annuity_Tables,MATCH($BS$3+3,'Mortality Tables'!$N$1:$DN$1,0),FALSE),VLOOKUP($T338,Fe_Annuity_Tables,MATCH(DG$3+3,'Mortality Tables'!$N$1:$DN$1,0),FALSE)),"")</f>
        <v/>
      </c>
      <c r="DH338" s="685" t="str">
        <f>IFERROR((DG338+BQ338*Contr_Rate)*(1+Inv_Return)*IF($D338=$C$1,VLOOKUP($T338,Male_Annuity_Tables,MATCH($BS$3+3,'Mortality Tables'!$N$1:$DN$1,0),FALSE),VLOOKUP($T338,Fe_Annuity_Tables,MATCH(DH$3+3,'Mortality Tables'!$N$1:$DN$1,0),FALSE)),"")</f>
        <v/>
      </c>
      <c r="DJ338" s="686">
        <f t="shared" si="199"/>
        <v>5924233.8412865298</v>
      </c>
      <c r="DK338" s="680">
        <f t="shared" si="187"/>
        <v>8.0909277508679907</v>
      </c>
      <c r="DL338" s="686">
        <f t="shared" si="200"/>
        <v>490578.6821834069</v>
      </c>
      <c r="DM338" s="686">
        <f t="shared" si="132"/>
        <v>3984261.1498611029</v>
      </c>
      <c r="DN338" s="687">
        <f t="shared" si="201"/>
        <v>0.12312914834925145</v>
      </c>
      <c r="DP338" s="688">
        <f t="shared" si="202"/>
        <v>115013.5292430538</v>
      </c>
      <c r="DQ338" s="688">
        <f t="shared" si="203"/>
        <v>193073.40401059389</v>
      </c>
      <c r="DR338" s="688">
        <f t="shared" si="204"/>
        <v>270199.56251164136</v>
      </c>
    </row>
    <row r="339" spans="1:122" s="657" customFormat="1" ht="14.5">
      <c r="A339" s="675" t="s">
        <v>1746</v>
      </c>
      <c r="B339" s="675" t="s">
        <v>1747</v>
      </c>
      <c r="C339" s="675" t="s">
        <v>541</v>
      </c>
      <c r="D339" s="675" t="s">
        <v>61</v>
      </c>
      <c r="E339" s="676">
        <v>32024</v>
      </c>
      <c r="F339" s="677">
        <v>41210</v>
      </c>
      <c r="G339" s="677">
        <v>45009</v>
      </c>
      <c r="H339" s="678">
        <v>1052267</v>
      </c>
      <c r="I339" s="678">
        <v>101478.86</v>
      </c>
      <c r="J339" s="678">
        <v>69159.44</v>
      </c>
      <c r="K339" s="678">
        <v>31416.62</v>
      </c>
      <c r="L339" s="678">
        <v>202054.91999999998</v>
      </c>
      <c r="M339" s="679">
        <f>IF(COUNTIF($A$4:A339,A339)=1,0,1)</f>
        <v>0</v>
      </c>
      <c r="N339" s="680" t="str">
        <f t="shared" si="193"/>
        <v>Okay</v>
      </c>
      <c r="O339" s="680" t="str">
        <f t="shared" si="194"/>
        <v>TRUE</v>
      </c>
      <c r="P339" s="680" t="b">
        <f t="shared" si="195"/>
        <v>1</v>
      </c>
      <c r="Q339" s="680" t="b">
        <f t="shared" si="76"/>
        <v>1</v>
      </c>
      <c r="R339" s="680" t="b">
        <f t="shared" si="77"/>
        <v>1</v>
      </c>
      <c r="S339" s="681">
        <f t="shared" si="196"/>
        <v>25.167123287671235</v>
      </c>
      <c r="T339" s="682">
        <f t="shared" si="78"/>
        <v>37</v>
      </c>
      <c r="U339" s="682">
        <f t="shared" si="188"/>
        <v>35</v>
      </c>
      <c r="V339" s="682">
        <f t="shared" si="79"/>
        <v>1.7726027397260273</v>
      </c>
      <c r="W339" s="682">
        <f t="shared" si="197"/>
        <v>23</v>
      </c>
      <c r="X339" s="683">
        <f t="shared" si="198"/>
        <v>4647263.1599999992</v>
      </c>
      <c r="Y339" s="684">
        <f t="shared" si="123"/>
        <v>1.8699999999999999E-3</v>
      </c>
      <c r="Z339" s="684">
        <f>IF($D339=$C$1,VLOOKUP($T339,Male_Annuity_Tables,MATCH($W339+2,'Mortality Tables'!$DS$1:$HT$1,0),FALSE),VLOOKUP($T339,Fe_Annuity_Tables,MATCH($W339+2,'Mortality Tables'!$M$1:$DN$1,0),FALSE))</f>
        <v>4.0549576324435559E-2</v>
      </c>
      <c r="AA339" s="664"/>
      <c r="AB339" s="685">
        <f t="shared" si="206"/>
        <v>1105880.0036500001</v>
      </c>
      <c r="AC339" s="685">
        <f t="shared" si="206"/>
        <v>1162224.5898359676</v>
      </c>
      <c r="AD339" s="685">
        <f t="shared" si="206"/>
        <v>1221439.9326881103</v>
      </c>
      <c r="AE339" s="685">
        <f t="shared" si="206"/>
        <v>1283672.2972585694</v>
      </c>
      <c r="AF339" s="685">
        <f t="shared" si="206"/>
        <v>1349075.4008038936</v>
      </c>
      <c r="AG339" s="685">
        <f t="shared" si="206"/>
        <v>1417810.7924748522</v>
      </c>
      <c r="AH339" s="685">
        <f t="shared" si="206"/>
        <v>1490048.2523514458</v>
      </c>
      <c r="AI339" s="685">
        <f t="shared" si="206"/>
        <v>1565966.2108087521</v>
      </c>
      <c r="AJ339" s="685">
        <f t="shared" si="206"/>
        <v>1645752.189249458</v>
      </c>
      <c r="AK339" s="685">
        <f t="shared" si="206"/>
        <v>1729603.263291718</v>
      </c>
      <c r="AL339" s="685">
        <f t="shared" si="206"/>
        <v>1817726.5495564309</v>
      </c>
      <c r="AM339" s="685">
        <f t="shared" si="206"/>
        <v>1910339.7172563311</v>
      </c>
      <c r="AN339" s="685">
        <f t="shared" si="206"/>
        <v>2007671.5258505412</v>
      </c>
      <c r="AO339" s="685">
        <f t="shared" si="206"/>
        <v>2109962.3900926267</v>
      </c>
      <c r="AP339" s="685">
        <f t="shared" si="206"/>
        <v>2217464.9738678462</v>
      </c>
      <c r="AQ339" s="685">
        <f t="shared" si="206"/>
        <v>2330444.8142864127</v>
      </c>
      <c r="AR339" s="685">
        <f t="shared" si="205"/>
        <v>2449180.9775743056</v>
      </c>
      <c r="AS339" s="685">
        <f t="shared" si="205"/>
        <v>2573966.7483817162</v>
      </c>
      <c r="AT339" s="685">
        <f t="shared" si="205"/>
        <v>2705110.3542117649</v>
      </c>
      <c r="AU339" s="685">
        <f t="shared" si="205"/>
        <v>2842935.7267588545</v>
      </c>
      <c r="AV339" s="685">
        <f t="shared" si="190"/>
        <v>2987783.3020372177</v>
      </c>
      <c r="AW339" s="685">
        <f t="shared" si="190"/>
        <v>3140010.8612760147</v>
      </c>
      <c r="AX339" s="685">
        <f t="shared" si="190"/>
        <v>3299994.4146580272</v>
      </c>
      <c r="AY339" s="685" t="str">
        <f t="shared" ref="AY339:BN389" si="207">IFERROR(IF($W339&gt;=AY$3,($H339*(1+Ann_Salary_Growth_Rate)^AY$3),""),0)</f>
        <v/>
      </c>
      <c r="AZ339" s="685" t="str">
        <f t="shared" si="207"/>
        <v/>
      </c>
      <c r="BA339" s="685" t="str">
        <f t="shared" si="207"/>
        <v/>
      </c>
      <c r="BB339" s="685" t="str">
        <f t="shared" si="207"/>
        <v/>
      </c>
      <c r="BC339" s="685" t="str">
        <f t="shared" si="207"/>
        <v/>
      </c>
      <c r="BD339" s="685" t="str">
        <f t="shared" si="207"/>
        <v/>
      </c>
      <c r="BE339" s="685" t="str">
        <f t="shared" si="207"/>
        <v/>
      </c>
      <c r="BF339" s="685" t="str">
        <f t="shared" si="207"/>
        <v/>
      </c>
      <c r="BG339" s="685" t="str">
        <f t="shared" si="207"/>
        <v/>
      </c>
      <c r="BH339" s="685" t="str">
        <f t="shared" si="207"/>
        <v/>
      </c>
      <c r="BI339" s="685" t="str">
        <f t="shared" si="184"/>
        <v/>
      </c>
      <c r="BJ339" s="685" t="str">
        <f t="shared" si="184"/>
        <v/>
      </c>
      <c r="BK339" s="685" t="str">
        <f t="shared" si="184"/>
        <v/>
      </c>
      <c r="BL339" s="685" t="str">
        <f t="shared" si="184"/>
        <v/>
      </c>
      <c r="BM339" s="685" t="str">
        <f t="shared" si="184"/>
        <v/>
      </c>
      <c r="BN339" s="685" t="str">
        <f t="shared" si="184"/>
        <v/>
      </c>
      <c r="BO339" s="685" t="str">
        <f t="shared" si="189"/>
        <v/>
      </c>
      <c r="BP339" s="685" t="str">
        <f t="shared" si="189"/>
        <v/>
      </c>
      <c r="BQ339" s="685" t="str">
        <f t="shared" si="189"/>
        <v/>
      </c>
      <c r="BR339" s="529"/>
      <c r="BS339" s="685">
        <f>IFERROR(($L339+AB339*Contr_Rate)*(1+Inv_Return)*IF($D339=$C$1,VLOOKUP($T339,Male_Annuity_Tables,MATCH($BS$3+3,'Mortality Tables'!$N$1:$DN$1,0),FALSE),VLOOKUP($T339,Fe_Annuity_Tables,MATCH(BS$3+3,'Mortality Tables'!$N$1:$DN$1,0),FALSE)),"")</f>
        <v>438040.11795341829</v>
      </c>
      <c r="BT339" s="685">
        <f>IFERROR(($BS339+AC339*Contr_Rate)*(1+Inv_Return)*IF($D339=$C$1,VLOOKUP($T339,Male_Annuity_Tables,MATCH($BS$3+3,'Mortality Tables'!$N$1:$DN$1,0),FALSE),VLOOKUP($T339,Fe_Annuity_Tables,MATCH(BT$3+3,'Mortality Tables'!$N$1:$DN$1,0),FALSE)),"")</f>
        <v>645554.9442792231</v>
      </c>
      <c r="BU339" s="685">
        <f>IFERROR((BT339+AD339*Contr_Rate)*(1+Inv_Return)*IF($D339=$C$1,VLOOKUP($T339,Male_Annuity_Tables,MATCH($BS$3+3,'Mortality Tables'!$N$1:$DN$1,0),FALSE),VLOOKUP($T339,Fe_Annuity_Tables,MATCH(BU$3+3,'Mortality Tables'!$N$1:$DN$1,0),FALSE)),"")</f>
        <v>830414.31106356089</v>
      </c>
      <c r="BV339" s="685">
        <f>IFERROR((BU339+AE339*Contr_Rate)*(1+Inv_Return)*IF($D339=$C$1,VLOOKUP($T339,Male_Annuity_Tables,MATCH($BS$3+3,'Mortality Tables'!$N$1:$DN$1,0),FALSE),VLOOKUP($T339,Fe_Annuity_Tables,MATCH(BV$3+3,'Mortality Tables'!$N$1:$DN$1,0),FALSE)),"")</f>
        <v>997425.81440858496</v>
      </c>
      <c r="BW339" s="685">
        <f>IFERROR((BV339+AF339*Contr_Rate)*(1+Inv_Return)*IF($D339=$C$1,VLOOKUP($T339,Male_Annuity_Tables,MATCH($BS$3+3,'Mortality Tables'!$N$1:$DN$1,0),FALSE),VLOOKUP($T339,Fe_Annuity_Tables,MATCH(BW$3+3,'Mortality Tables'!$N$1:$DN$1,0),FALSE)),"")</f>
        <v>1150572.3035112766</v>
      </c>
      <c r="BX339" s="685">
        <f>IFERROR((BW339+AG339*Contr_Rate)*(1+Inv_Return)*IF($D339=$C$1,VLOOKUP($T339,Male_Annuity_Tables,MATCH($BS$3+3,'Mortality Tables'!$N$1:$DN$1,0),FALSE),VLOOKUP($T339,Fe_Annuity_Tables,MATCH(BX$3+3,'Mortality Tables'!$N$1:$DN$1,0),FALSE)),"")</f>
        <v>1293161.7863214698</v>
      </c>
      <c r="BY339" s="685">
        <f>IFERROR((BX339+AH339*Contr_Rate)*(1+Inv_Return)*IF($D339=$C$1,VLOOKUP($T339,Male_Annuity_Tables,MATCH($BS$3+3,'Mortality Tables'!$N$1:$DN$1,0),FALSE),VLOOKUP($T339,Fe_Annuity_Tables,MATCH(BY$3+3,'Mortality Tables'!$N$1:$DN$1,0),FALSE)),"")</f>
        <v>1427950.5370742527</v>
      </c>
      <c r="BZ339" s="685">
        <f>IFERROR((BY339+AI339*Contr_Rate)*(1+Inv_Return)*IF($D339=$C$1,VLOOKUP($T339,Male_Annuity_Tables,MATCH($BS$3+3,'Mortality Tables'!$N$1:$DN$1,0),FALSE),VLOOKUP($T339,Fe_Annuity_Tables,MATCH(BZ$3+3,'Mortality Tables'!$N$1:$DN$1,0),FALSE)),"")</f>
        <v>1557244.218872179</v>
      </c>
      <c r="CA339" s="685">
        <f>IFERROR((BZ339+AJ339*Contr_Rate)*(1+Inv_Return)*IF($D339=$C$1,VLOOKUP($T339,Male_Annuity_Tables,MATCH($BS$3+3,'Mortality Tables'!$N$1:$DN$1,0),FALSE),VLOOKUP($T339,Fe_Annuity_Tables,MATCH(CA$3+3,'Mortality Tables'!$N$1:$DN$1,0),FALSE)),"")</f>
        <v>1682980.9711586514</v>
      </c>
      <c r="CB339" s="685">
        <f>IFERROR((CA339+AK339*Contr_Rate)*(1+Inv_Return)*IF($D339=$C$1,VLOOKUP($T339,Male_Annuity_Tables,MATCH($BS$3+3,'Mortality Tables'!$N$1:$DN$1,0),FALSE),VLOOKUP($T339,Fe_Annuity_Tables,MATCH(CB$3+3,'Mortality Tables'!$N$1:$DN$1,0),FALSE)),"")</f>
        <v>1806799.7035038113</v>
      </c>
      <c r="CC339" s="685">
        <f>IFERROR((CB339+AL339*Contr_Rate)*(1+Inv_Return)*IF($D339=$C$1,VLOOKUP($T339,Male_Annuity_Tables,MATCH($BS$3+3,'Mortality Tables'!$N$1:$DN$1,0),FALSE),VLOOKUP($T339,Fe_Annuity_Tables,MATCH(CC$3+3,'Mortality Tables'!$N$1:$DN$1,0),FALSE)),"")</f>
        <v>1930096.2558239466</v>
      </c>
      <c r="CD339" s="685">
        <f>IFERROR((CC339+AM339*Contr_Rate)*(1+Inv_Return)*IF($D339=$C$1,VLOOKUP($T339,Male_Annuity_Tables,MATCH($BS$3+3,'Mortality Tables'!$N$1:$DN$1,0),FALSE),VLOOKUP($T339,Fe_Annuity_Tables,MATCH(CD$3+3,'Mortality Tables'!$N$1:$DN$1,0),FALSE)),"")</f>
        <v>2054069.6081674758</v>
      </c>
      <c r="CE339" s="685">
        <f>IFERROR((CD339+AN339*Contr_Rate)*(1+Inv_Return)*IF($D339=$C$1,VLOOKUP($T339,Male_Annuity_Tables,MATCH($BS$3+3,'Mortality Tables'!$N$1:$DN$1,0),FALSE),VLOOKUP($T339,Fe_Annuity_Tables,MATCH(CE$3+3,'Mortality Tables'!$N$1:$DN$1,0),FALSE)),"")</f>
        <v>2179759.9318097658</v>
      </c>
      <c r="CF339" s="685">
        <f>IFERROR((CE339+AO339*Contr_Rate)*(1+Inv_Return)*IF($D339=$C$1,VLOOKUP($T339,Male_Annuity_Tables,MATCH($BS$3+3,'Mortality Tables'!$N$1:$DN$1,0),FALSE),VLOOKUP($T339,Fe_Annuity_Tables,MATCH(CF$3+3,'Mortality Tables'!$N$1:$DN$1,0),FALSE)),"")</f>
        <v>2308079.9522481752</v>
      </c>
      <c r="CG339" s="685">
        <f>IFERROR((CF339+AP339*Contr_Rate)*(1+Inv_Return)*IF($D339=$C$1,VLOOKUP($T339,Male_Annuity_Tables,MATCH($BS$3+3,'Mortality Tables'!$N$1:$DN$1,0),FALSE),VLOOKUP($T339,Fe_Annuity_Tables,MATCH(CG$3+3,'Mortality Tables'!$N$1:$DN$1,0),FALSE)),"")</f>
        <v>2439840.8311760072</v>
      </c>
      <c r="CH339" s="685">
        <f>IFERROR((CG339+AQ339*Contr_Rate)*(1+Inv_Return)*IF($D339=$C$1,VLOOKUP($T339,Male_Annuity_Tables,MATCH($BS$3+3,'Mortality Tables'!$N$1:$DN$1,0),FALSE),VLOOKUP($T339,Fe_Annuity_Tables,MATCH(CH$3+3,'Mortality Tables'!$N$1:$DN$1,0),FALSE)),"")</f>
        <v>2575773.5582987913</v>
      </c>
      <c r="CI339" s="685">
        <f>IFERROR((CH339+AR339*Contr_Rate)*(1+Inv_Return)*IF($D339=$C$1,VLOOKUP($T339,Male_Annuity_Tables,MATCH($BS$3+3,'Mortality Tables'!$N$1:$DN$1,0),FALSE),VLOOKUP($T339,Fe_Annuity_Tables,MATCH(CI$3+3,'Mortality Tables'!$N$1:$DN$1,0),FALSE)),"")</f>
        <v>2716546.6664532139</v>
      </c>
      <c r="CJ339" s="685">
        <f>IFERROR((CI339+AS339*Contr_Rate)*(1+Inv_Return)*IF($D339=$C$1,VLOOKUP($T339,Male_Annuity_Tables,MATCH($BS$3+3,'Mortality Tables'!$N$1:$DN$1,0),FALSE),VLOOKUP($T339,Fe_Annuity_Tables,MATCH(CJ$3+3,'Mortality Tables'!$N$1:$DN$1,0),FALSE)),"")</f>
        <v>2862780.9379352401</v>
      </c>
      <c r="CK339" s="685">
        <f>IFERROR((CJ339+AT339*Contr_Rate)*(1+Inv_Return)*IF($D339=$C$1,VLOOKUP($T339,Male_Annuity_Tables,MATCH($BS$3+3,'Mortality Tables'!$N$1:$DN$1,0),FALSE),VLOOKUP($T339,Fe_Annuity_Tables,MATCH(CK$3+3,'Mortality Tables'!$N$1:$DN$1,0),FALSE)),"")</f>
        <v>3015061.6505260584</v>
      </c>
      <c r="CL339" s="685">
        <f>IFERROR((CK339+AU339*Contr_Rate)*(1+Inv_Return)*IF($D339=$C$1,VLOOKUP($T339,Male_Annuity_Tables,MATCH($BS$3+3,'Mortality Tables'!$N$1:$DN$1,0),FALSE),VLOOKUP($T339,Fe_Annuity_Tables,MATCH(CL$3+3,'Mortality Tables'!$N$1:$DN$1,0),FALSE)),"")</f>
        <v>3173948.8137341021</v>
      </c>
      <c r="CM339" s="685">
        <f>IFERROR((CL339+AV339*Contr_Rate)*(1+Inv_Return)*IF($D339=$C$1,VLOOKUP($T339,Male_Annuity_Tables,MATCH($BS$3+3,'Mortality Tables'!$N$1:$DN$1,0),FALSE),VLOOKUP($T339,Fe_Annuity_Tables,MATCH(CM$3+3,'Mortality Tables'!$N$1:$DN$1,0),FALSE)),"")</f>
        <v>3339985.7654015049</v>
      </c>
      <c r="CN339" s="685">
        <f>IFERROR((CM339+AW339*Contr_Rate)*(1+Inv_Return)*IF($D339=$C$1,VLOOKUP($T339,Male_Annuity_Tables,MATCH($BS$3+3,'Mortality Tables'!$N$1:$DN$1,0),FALSE),VLOOKUP($T339,Fe_Annuity_Tables,MATCH(CN$3+3,'Mortality Tables'!$N$1:$DN$1,0),FALSE)),"")</f>
        <v>3513706.432897157</v>
      </c>
      <c r="CO339" s="685">
        <f>IFERROR((CN339+AX339*Contr_Rate)*(1+Inv_Return)*IF($D339=$C$1,VLOOKUP($T339,Male_Annuity_Tables,MATCH($BS$3+3,'Mortality Tables'!$N$1:$DN$1,0),FALSE),VLOOKUP($T339,Fe_Annuity_Tables,MATCH(CO$3+3,'Mortality Tables'!$N$1:$DN$1,0),FALSE)),"")</f>
        <v>3695641.5090457178</v>
      </c>
      <c r="CP339" s="685" t="str">
        <f>IFERROR((CO339+AY339*Contr_Rate)*(1+Inv_Return)*IF($D339=$C$1,VLOOKUP($T339,Male_Annuity_Tables,MATCH($BS$3+3,'Mortality Tables'!$N$1:$DN$1,0),FALSE),VLOOKUP($T339,Fe_Annuity_Tables,MATCH(CP$3+3,'Mortality Tables'!$N$1:$DN$1,0),FALSE)),"")</f>
        <v/>
      </c>
      <c r="CQ339" s="685" t="str">
        <f>IFERROR((CP339+AZ339*Contr_Rate)*(1+Inv_Return)*IF($D339=$C$1,VLOOKUP($T339,Male_Annuity_Tables,MATCH($BS$3+3,'Mortality Tables'!$N$1:$DN$1,0),FALSE),VLOOKUP($T339,Fe_Annuity_Tables,MATCH(CQ$3+3,'Mortality Tables'!$N$1:$DN$1,0),FALSE)),"")</f>
        <v/>
      </c>
      <c r="CR339" s="685" t="str">
        <f>IFERROR((CQ339+BA339*Contr_Rate)*(1+Inv_Return)*IF($D339=$C$1,VLOOKUP($T339,Male_Annuity_Tables,MATCH($BS$3+3,'Mortality Tables'!$N$1:$DN$1,0),FALSE),VLOOKUP($T339,Fe_Annuity_Tables,MATCH(CR$3+3,'Mortality Tables'!$N$1:$DN$1,0),FALSE)),"")</f>
        <v/>
      </c>
      <c r="CS339" s="685" t="str">
        <f>IFERROR((CR339+BB339*Contr_Rate)*(1+Inv_Return)*IF($D339=$C$1,VLOOKUP($T339,Male_Annuity_Tables,MATCH($BS$3+3,'Mortality Tables'!$N$1:$DN$1,0),FALSE),VLOOKUP($T339,Fe_Annuity_Tables,MATCH(CS$3+3,'Mortality Tables'!$N$1:$DN$1,0),FALSE)),"")</f>
        <v/>
      </c>
      <c r="CT339" s="685" t="str">
        <f>IFERROR((CS339+BC339*Contr_Rate)*(1+Inv_Return)*IF($D339=$C$1,VLOOKUP($T339,Male_Annuity_Tables,MATCH($BS$3+3,'Mortality Tables'!$N$1:$DN$1,0),FALSE),VLOOKUP($T339,Fe_Annuity_Tables,MATCH(CT$3+3,'Mortality Tables'!$N$1:$DN$1,0),FALSE)),"")</f>
        <v/>
      </c>
      <c r="CU339" s="685" t="str">
        <f>IFERROR((CT339+BD339*Contr_Rate)*(1+Inv_Return)*IF($D339=$C$1,VLOOKUP($T339,Male_Annuity_Tables,MATCH($BS$3+3,'Mortality Tables'!$N$1:$DN$1,0),FALSE),VLOOKUP($T339,Fe_Annuity_Tables,MATCH(CU$3+3,'Mortality Tables'!$N$1:$DN$1,0),FALSE)),"")</f>
        <v/>
      </c>
      <c r="CV339" s="685" t="str">
        <f>IFERROR((CU339+BE339*Contr_Rate)*(1+Inv_Return)*IF($D339=$C$1,VLOOKUP($T339,Male_Annuity_Tables,MATCH($BS$3+3,'Mortality Tables'!$N$1:$DN$1,0),FALSE),VLOOKUP($T339,Fe_Annuity_Tables,MATCH(CV$3+3,'Mortality Tables'!$N$1:$DN$1,0),FALSE)),"")</f>
        <v/>
      </c>
      <c r="CW339" s="685" t="str">
        <f>IFERROR((CV339+BF339*Contr_Rate)*(1+Inv_Return)*IF($D339=$C$1,VLOOKUP($T339,Male_Annuity_Tables,MATCH($BS$3+3,'Mortality Tables'!$N$1:$DN$1,0),FALSE),VLOOKUP($T339,Fe_Annuity_Tables,MATCH(CW$3+3,'Mortality Tables'!$N$1:$DN$1,0),FALSE)),"")</f>
        <v/>
      </c>
      <c r="CX339" s="685" t="str">
        <f>IFERROR((CW339+BG339*Contr_Rate)*(1+Inv_Return)*IF($D339=$C$1,VLOOKUP($T339,Male_Annuity_Tables,MATCH($BS$3+3,'Mortality Tables'!$N$1:$DN$1,0),FALSE),VLOOKUP($T339,Fe_Annuity_Tables,MATCH(CX$3+3,'Mortality Tables'!$N$1:$DN$1,0),FALSE)),"")</f>
        <v/>
      </c>
      <c r="CY339" s="685" t="str">
        <f>IFERROR((CX339+BH339*Contr_Rate)*(1+Inv_Return)*IF($D339=$C$1,VLOOKUP($T339,Male_Annuity_Tables,MATCH($BS$3+3,'Mortality Tables'!$N$1:$DN$1,0),FALSE),VLOOKUP($T339,Fe_Annuity_Tables,MATCH(CY$3+3,'Mortality Tables'!$N$1:$DN$1,0),FALSE)),"")</f>
        <v/>
      </c>
      <c r="CZ339" s="685" t="str">
        <f>IFERROR((CY339+BI339*Contr_Rate)*(1+Inv_Return)*IF($D339=$C$1,VLOOKUP($T339,Male_Annuity_Tables,MATCH($BS$3+3,'Mortality Tables'!$N$1:$DN$1,0),FALSE),VLOOKUP($T339,Fe_Annuity_Tables,MATCH(CZ$3+3,'Mortality Tables'!$N$1:$DN$1,0),FALSE)),"")</f>
        <v/>
      </c>
      <c r="DA339" s="685" t="str">
        <f>IFERROR((CZ339+BJ339*Contr_Rate)*(1+Inv_Return)*IF($D339=$C$1,VLOOKUP($T339,Male_Annuity_Tables,MATCH($BS$3+3,'Mortality Tables'!$N$1:$DN$1,0),FALSE),VLOOKUP($T339,Fe_Annuity_Tables,MATCH(DA$3+3,'Mortality Tables'!$N$1:$DN$1,0),FALSE)),"")</f>
        <v/>
      </c>
      <c r="DB339" s="685" t="str">
        <f>IFERROR((DA339+BK339*Contr_Rate)*(1+Inv_Return)*IF($D339=$C$1,VLOOKUP($T339,Male_Annuity_Tables,MATCH($BS$3+3,'Mortality Tables'!$N$1:$DN$1,0),FALSE),VLOOKUP($T339,Fe_Annuity_Tables,MATCH(DB$3+3,'Mortality Tables'!$N$1:$DN$1,0),FALSE)),"")</f>
        <v/>
      </c>
      <c r="DC339" s="685" t="str">
        <f>IFERROR((DB339+BL339*Contr_Rate)*(1+Inv_Return)*IF($D339=$C$1,VLOOKUP($T339,Male_Annuity_Tables,MATCH($BS$3+3,'Mortality Tables'!$N$1:$DN$1,0),FALSE),VLOOKUP($T339,Fe_Annuity_Tables,MATCH(DC$3+3,'Mortality Tables'!$N$1:$DN$1,0),FALSE)),"")</f>
        <v/>
      </c>
      <c r="DD339" s="685" t="str">
        <f>IFERROR((DC339+BM339*Contr_Rate)*(1+Inv_Return)*IF($D339=$C$1,VLOOKUP($T339,Male_Annuity_Tables,MATCH($BS$3+3,'Mortality Tables'!$N$1:$DN$1,0),FALSE),VLOOKUP($T339,Fe_Annuity_Tables,MATCH(DD$3+3,'Mortality Tables'!$N$1:$DN$1,0),FALSE)),"")</f>
        <v/>
      </c>
      <c r="DE339" s="685" t="str">
        <f>IFERROR((DD339+BN339*Contr_Rate)*(1+Inv_Return)*IF($D339=$C$1,VLOOKUP($T339,Male_Annuity_Tables,MATCH($BS$3+3,'Mortality Tables'!$N$1:$DN$1,0),FALSE),VLOOKUP($T339,Fe_Annuity_Tables,MATCH(DE$3+3,'Mortality Tables'!$N$1:$DN$1,0),FALSE)),"")</f>
        <v/>
      </c>
      <c r="DF339" s="685" t="str">
        <f>IFERROR((DE339+BO339*Contr_Rate)*(1+Inv_Return)*IF($D339=$C$1,VLOOKUP($T339,Male_Annuity_Tables,MATCH($BS$3+3,'Mortality Tables'!$N$1:$DN$1,0),FALSE),VLOOKUP($T339,Fe_Annuity_Tables,MATCH(DF$3+3,'Mortality Tables'!$N$1:$DN$1,0),FALSE)),"")</f>
        <v/>
      </c>
      <c r="DG339" s="685" t="str">
        <f>IFERROR((DF339+BP339*Contr_Rate)*(1+Inv_Return)*IF($D339=$C$1,VLOOKUP($T339,Male_Annuity_Tables,MATCH($BS$3+3,'Mortality Tables'!$N$1:$DN$1,0),FALSE),VLOOKUP($T339,Fe_Annuity_Tables,MATCH(DG$3+3,'Mortality Tables'!$N$1:$DN$1,0),FALSE)),"")</f>
        <v/>
      </c>
      <c r="DH339" s="685" t="str">
        <f>IFERROR((DG339+BQ339*Contr_Rate)*(1+Inv_Return)*IF($D339=$C$1,VLOOKUP($T339,Male_Annuity_Tables,MATCH($BS$3+3,'Mortality Tables'!$N$1:$DN$1,0),FALSE),VLOOKUP($T339,Fe_Annuity_Tables,MATCH(DH$3+3,'Mortality Tables'!$N$1:$DN$1,0),FALSE)),"")</f>
        <v/>
      </c>
      <c r="DJ339" s="686">
        <f t="shared" si="199"/>
        <v>3695641.5090457178</v>
      </c>
      <c r="DK339" s="680">
        <f t="shared" si="187"/>
        <v>8.0909277508679907</v>
      </c>
      <c r="DL339" s="686">
        <f t="shared" si="200"/>
        <v>306031.63040171738</v>
      </c>
      <c r="DM339" s="686">
        <f t="shared" si="132"/>
        <v>3299994.4146580272</v>
      </c>
      <c r="DN339" s="687">
        <f t="shared" si="201"/>
        <v>9.2737014657472056E-2</v>
      </c>
      <c r="DP339" s="688">
        <f t="shared" si="202"/>
        <v>88263.331607141969</v>
      </c>
      <c r="DQ339" s="688">
        <f t="shared" si="203"/>
        <v>130143.87676669138</v>
      </c>
      <c r="DR339" s="688">
        <f t="shared" si="204"/>
        <v>167504.53151325302</v>
      </c>
    </row>
    <row r="340" spans="1:122" s="657" customFormat="1" ht="14.5">
      <c r="A340" s="675" t="s">
        <v>1748</v>
      </c>
      <c r="B340" s="675" t="s">
        <v>1749</v>
      </c>
      <c r="C340" s="675" t="s">
        <v>236</v>
      </c>
      <c r="D340" s="675" t="s">
        <v>61</v>
      </c>
      <c r="E340" s="676">
        <v>23373</v>
      </c>
      <c r="F340" s="677">
        <v>43745</v>
      </c>
      <c r="G340" s="677">
        <v>44174</v>
      </c>
      <c r="H340" s="678">
        <v>1555258</v>
      </c>
      <c r="I340" s="678">
        <v>90395.5</v>
      </c>
      <c r="J340" s="678">
        <v>96462.720000000001</v>
      </c>
      <c r="K340" s="678">
        <v>22512.05</v>
      </c>
      <c r="L340" s="678">
        <v>209370.27</v>
      </c>
      <c r="M340" s="679">
        <f>IF(COUNTIF($A$4:A340,A340)=1,0,1)</f>
        <v>0</v>
      </c>
      <c r="N340" s="680" t="str">
        <f t="shared" si="193"/>
        <v>Okay</v>
      </c>
      <c r="O340" s="680" t="str">
        <f t="shared" si="194"/>
        <v>TRUE</v>
      </c>
      <c r="P340" s="680" t="b">
        <f t="shared" si="195"/>
        <v>1</v>
      </c>
      <c r="Q340" s="680" t="b">
        <f t="shared" si="76"/>
        <v>1</v>
      </c>
      <c r="R340" s="680" t="b">
        <f t="shared" si="77"/>
        <v>1</v>
      </c>
      <c r="S340" s="681">
        <f t="shared" si="196"/>
        <v>55.813698630136983</v>
      </c>
      <c r="T340" s="682">
        <f t="shared" si="78"/>
        <v>61</v>
      </c>
      <c r="U340" s="682">
        <f t="shared" si="188"/>
        <v>56</v>
      </c>
      <c r="V340" s="682">
        <f t="shared" si="79"/>
        <v>4.0602739726027401</v>
      </c>
      <c r="W340" s="682">
        <f t="shared" si="197"/>
        <v>0</v>
      </c>
      <c r="X340" s="683">
        <f t="shared" si="198"/>
        <v>0</v>
      </c>
      <c r="Y340" s="684">
        <f t="shared" si="123"/>
        <v>1.546E-2</v>
      </c>
      <c r="Z340" s="684">
        <f>IF($D340=$C$1,VLOOKUP($T340,Male_Annuity_Tables,MATCH($W340+2,'Mortality Tables'!$DS$1:$HT$1,0),FALSE),VLOOKUP($T340,Fe_Annuity_Tables,MATCH($W340+2,'Mortality Tables'!$M$1:$DN$1,0),FALSE))</f>
        <v>1</v>
      </c>
      <c r="AA340" s="664"/>
      <c r="AB340" s="685" t="str">
        <f t="shared" si="206"/>
        <v/>
      </c>
      <c r="AC340" s="685" t="str">
        <f t="shared" si="206"/>
        <v/>
      </c>
      <c r="AD340" s="685" t="str">
        <f t="shared" si="206"/>
        <v/>
      </c>
      <c r="AE340" s="685" t="str">
        <f t="shared" si="206"/>
        <v/>
      </c>
      <c r="AF340" s="685" t="str">
        <f t="shared" si="206"/>
        <v/>
      </c>
      <c r="AG340" s="685" t="str">
        <f t="shared" si="206"/>
        <v/>
      </c>
      <c r="AH340" s="685" t="str">
        <f t="shared" si="206"/>
        <v/>
      </c>
      <c r="AI340" s="685" t="str">
        <f t="shared" si="206"/>
        <v/>
      </c>
      <c r="AJ340" s="685" t="str">
        <f t="shared" si="206"/>
        <v/>
      </c>
      <c r="AK340" s="685" t="str">
        <f t="shared" si="206"/>
        <v/>
      </c>
      <c r="AL340" s="685" t="str">
        <f t="shared" si="206"/>
        <v/>
      </c>
      <c r="AM340" s="685" t="str">
        <f t="shared" si="206"/>
        <v/>
      </c>
      <c r="AN340" s="685" t="str">
        <f t="shared" si="206"/>
        <v/>
      </c>
      <c r="AO340" s="685" t="str">
        <f t="shared" si="206"/>
        <v/>
      </c>
      <c r="AP340" s="685" t="str">
        <f t="shared" si="206"/>
        <v/>
      </c>
      <c r="AQ340" s="685" t="str">
        <f t="shared" si="206"/>
        <v/>
      </c>
      <c r="AR340" s="685" t="str">
        <f t="shared" si="205"/>
        <v/>
      </c>
      <c r="AS340" s="685" t="str">
        <f t="shared" si="205"/>
        <v/>
      </c>
      <c r="AT340" s="685" t="str">
        <f t="shared" si="205"/>
        <v/>
      </c>
      <c r="AU340" s="685" t="str">
        <f t="shared" si="205"/>
        <v/>
      </c>
      <c r="AV340" s="685" t="str">
        <f t="shared" si="205"/>
        <v/>
      </c>
      <c r="AW340" s="685" t="str">
        <f t="shared" si="205"/>
        <v/>
      </c>
      <c r="AX340" s="685" t="str">
        <f t="shared" si="205"/>
        <v/>
      </c>
      <c r="AY340" s="685" t="str">
        <f t="shared" si="205"/>
        <v/>
      </c>
      <c r="AZ340" s="685" t="str">
        <f t="shared" si="205"/>
        <v/>
      </c>
      <c r="BA340" s="685" t="str">
        <f t="shared" si="205"/>
        <v/>
      </c>
      <c r="BB340" s="685" t="str">
        <f t="shared" si="205"/>
        <v/>
      </c>
      <c r="BC340" s="685" t="str">
        <f t="shared" si="205"/>
        <v/>
      </c>
      <c r="BD340" s="685" t="str">
        <f t="shared" si="205"/>
        <v/>
      </c>
      <c r="BE340" s="685" t="str">
        <f t="shared" si="205"/>
        <v/>
      </c>
      <c r="BF340" s="685" t="str">
        <f t="shared" si="205"/>
        <v/>
      </c>
      <c r="BG340" s="685" t="str">
        <f t="shared" si="207"/>
        <v/>
      </c>
      <c r="BH340" s="685" t="str">
        <f t="shared" si="207"/>
        <v/>
      </c>
      <c r="BI340" s="685" t="str">
        <f t="shared" si="184"/>
        <v/>
      </c>
      <c r="BJ340" s="685" t="str">
        <f t="shared" si="184"/>
        <v/>
      </c>
      <c r="BK340" s="685" t="str">
        <f t="shared" si="184"/>
        <v/>
      </c>
      <c r="BL340" s="685" t="str">
        <f t="shared" si="184"/>
        <v/>
      </c>
      <c r="BM340" s="685" t="str">
        <f t="shared" si="184"/>
        <v/>
      </c>
      <c r="BN340" s="685" t="str">
        <f t="shared" si="184"/>
        <v/>
      </c>
      <c r="BO340" s="685" t="str">
        <f t="shared" si="189"/>
        <v/>
      </c>
      <c r="BP340" s="685" t="str">
        <f t="shared" si="189"/>
        <v/>
      </c>
      <c r="BQ340" s="685" t="str">
        <f t="shared" si="189"/>
        <v/>
      </c>
      <c r="BR340" s="529"/>
      <c r="BS340" s="685" t="str">
        <f>IFERROR(($L340+AB340*Contr_Rate)*(1+Inv_Return)*IF($D340=$C$1,VLOOKUP($T340,Male_Annuity_Tables,MATCH($BS$3+3,'Mortality Tables'!$N$1:$DN$1,0),FALSE),VLOOKUP($T340,Fe_Annuity_Tables,MATCH(BS$3+3,'Mortality Tables'!$N$1:$DN$1,0),FALSE)),"")</f>
        <v/>
      </c>
      <c r="BT340" s="685" t="str">
        <f>IFERROR(($BS340+AC340*Contr_Rate)*(1+Inv_Return)*IF($D340=$C$1,VLOOKUP($T340,Male_Annuity_Tables,MATCH($BS$3+3,'Mortality Tables'!$N$1:$DN$1,0),FALSE),VLOOKUP($T340,Fe_Annuity_Tables,MATCH(BT$3+3,'Mortality Tables'!$N$1:$DN$1,0),FALSE)),"")</f>
        <v/>
      </c>
      <c r="BU340" s="685" t="str">
        <f>IFERROR((BT340+AD340*Contr_Rate)*(1+Inv_Return)*IF($D340=$C$1,VLOOKUP($T340,Male_Annuity_Tables,MATCH($BS$3+3,'Mortality Tables'!$N$1:$DN$1,0),FALSE),VLOOKUP($T340,Fe_Annuity_Tables,MATCH(BU$3+3,'Mortality Tables'!$N$1:$DN$1,0),FALSE)),"")</f>
        <v/>
      </c>
      <c r="BV340" s="685" t="str">
        <f>IFERROR((BU340+AE340*Contr_Rate)*(1+Inv_Return)*IF($D340=$C$1,VLOOKUP($T340,Male_Annuity_Tables,MATCH($BS$3+3,'Mortality Tables'!$N$1:$DN$1,0),FALSE),VLOOKUP($T340,Fe_Annuity_Tables,MATCH(BV$3+3,'Mortality Tables'!$N$1:$DN$1,0),FALSE)),"")</f>
        <v/>
      </c>
      <c r="BW340" s="685" t="str">
        <f>IFERROR((BV340+AF340*Contr_Rate)*(1+Inv_Return)*IF($D340=$C$1,VLOOKUP($T340,Male_Annuity_Tables,MATCH($BS$3+3,'Mortality Tables'!$N$1:$DN$1,0),FALSE),VLOOKUP($T340,Fe_Annuity_Tables,MATCH(BW$3+3,'Mortality Tables'!$N$1:$DN$1,0),FALSE)),"")</f>
        <v/>
      </c>
      <c r="BX340" s="685" t="str">
        <f>IFERROR((BW340+AG340*Contr_Rate)*(1+Inv_Return)*IF($D340=$C$1,VLOOKUP($T340,Male_Annuity_Tables,MATCH($BS$3+3,'Mortality Tables'!$N$1:$DN$1,0),FALSE),VLOOKUP($T340,Fe_Annuity_Tables,MATCH(BX$3+3,'Mortality Tables'!$N$1:$DN$1,0),FALSE)),"")</f>
        <v/>
      </c>
      <c r="BY340" s="685" t="str">
        <f>IFERROR((BX340+AH340*Contr_Rate)*(1+Inv_Return)*IF($D340=$C$1,VLOOKUP($T340,Male_Annuity_Tables,MATCH($BS$3+3,'Mortality Tables'!$N$1:$DN$1,0),FALSE),VLOOKUP($T340,Fe_Annuity_Tables,MATCH(BY$3+3,'Mortality Tables'!$N$1:$DN$1,0),FALSE)),"")</f>
        <v/>
      </c>
      <c r="BZ340" s="685" t="str">
        <f>IFERROR((BY340+AI340*Contr_Rate)*(1+Inv_Return)*IF($D340=$C$1,VLOOKUP($T340,Male_Annuity_Tables,MATCH($BS$3+3,'Mortality Tables'!$N$1:$DN$1,0),FALSE),VLOOKUP($T340,Fe_Annuity_Tables,MATCH(BZ$3+3,'Mortality Tables'!$N$1:$DN$1,0),FALSE)),"")</f>
        <v/>
      </c>
      <c r="CA340" s="685" t="str">
        <f>IFERROR((BZ340+AJ340*Contr_Rate)*(1+Inv_Return)*IF($D340=$C$1,VLOOKUP($T340,Male_Annuity_Tables,MATCH($BS$3+3,'Mortality Tables'!$N$1:$DN$1,0),FALSE),VLOOKUP($T340,Fe_Annuity_Tables,MATCH(CA$3+3,'Mortality Tables'!$N$1:$DN$1,0),FALSE)),"")</f>
        <v/>
      </c>
      <c r="CB340" s="685" t="str">
        <f>IFERROR((CA340+AK340*Contr_Rate)*(1+Inv_Return)*IF($D340=$C$1,VLOOKUP($T340,Male_Annuity_Tables,MATCH($BS$3+3,'Mortality Tables'!$N$1:$DN$1,0),FALSE),VLOOKUP($T340,Fe_Annuity_Tables,MATCH(CB$3+3,'Mortality Tables'!$N$1:$DN$1,0),FALSE)),"")</f>
        <v/>
      </c>
      <c r="CC340" s="685" t="str">
        <f>IFERROR((CB340+AL340*Contr_Rate)*(1+Inv_Return)*IF($D340=$C$1,VLOOKUP($T340,Male_Annuity_Tables,MATCH($BS$3+3,'Mortality Tables'!$N$1:$DN$1,0),FALSE),VLOOKUP($T340,Fe_Annuity_Tables,MATCH(CC$3+3,'Mortality Tables'!$N$1:$DN$1,0),FALSE)),"")</f>
        <v/>
      </c>
      <c r="CD340" s="685" t="str">
        <f>IFERROR((CC340+AM340*Contr_Rate)*(1+Inv_Return)*IF($D340=$C$1,VLOOKUP($T340,Male_Annuity_Tables,MATCH($BS$3+3,'Mortality Tables'!$N$1:$DN$1,0),FALSE),VLOOKUP($T340,Fe_Annuity_Tables,MATCH(CD$3+3,'Mortality Tables'!$N$1:$DN$1,0),FALSE)),"")</f>
        <v/>
      </c>
      <c r="CE340" s="685" t="str">
        <f>IFERROR((CD340+AN340*Contr_Rate)*(1+Inv_Return)*IF($D340=$C$1,VLOOKUP($T340,Male_Annuity_Tables,MATCH($BS$3+3,'Mortality Tables'!$N$1:$DN$1,0),FALSE),VLOOKUP($T340,Fe_Annuity_Tables,MATCH(CE$3+3,'Mortality Tables'!$N$1:$DN$1,0),FALSE)),"")</f>
        <v/>
      </c>
      <c r="CF340" s="685" t="str">
        <f>IFERROR((CE340+AO340*Contr_Rate)*(1+Inv_Return)*IF($D340=$C$1,VLOOKUP($T340,Male_Annuity_Tables,MATCH($BS$3+3,'Mortality Tables'!$N$1:$DN$1,0),FALSE),VLOOKUP($T340,Fe_Annuity_Tables,MATCH(CF$3+3,'Mortality Tables'!$N$1:$DN$1,0),FALSE)),"")</f>
        <v/>
      </c>
      <c r="CG340" s="685" t="str">
        <f>IFERROR((CF340+AP340*Contr_Rate)*(1+Inv_Return)*IF($D340=$C$1,VLOOKUP($T340,Male_Annuity_Tables,MATCH($BS$3+3,'Mortality Tables'!$N$1:$DN$1,0),FALSE),VLOOKUP($T340,Fe_Annuity_Tables,MATCH(CG$3+3,'Mortality Tables'!$N$1:$DN$1,0),FALSE)),"")</f>
        <v/>
      </c>
      <c r="CH340" s="685" t="str">
        <f>IFERROR((CG340+AQ340*Contr_Rate)*(1+Inv_Return)*IF($D340=$C$1,VLOOKUP($T340,Male_Annuity_Tables,MATCH($BS$3+3,'Mortality Tables'!$N$1:$DN$1,0),FALSE),VLOOKUP($T340,Fe_Annuity_Tables,MATCH(CH$3+3,'Mortality Tables'!$N$1:$DN$1,0),FALSE)),"")</f>
        <v/>
      </c>
      <c r="CI340" s="685" t="str">
        <f>IFERROR((CH340+AR340*Contr_Rate)*(1+Inv_Return)*IF($D340=$C$1,VLOOKUP($T340,Male_Annuity_Tables,MATCH($BS$3+3,'Mortality Tables'!$N$1:$DN$1,0),FALSE),VLOOKUP($T340,Fe_Annuity_Tables,MATCH(CI$3+3,'Mortality Tables'!$N$1:$DN$1,0),FALSE)),"")</f>
        <v/>
      </c>
      <c r="CJ340" s="685" t="str">
        <f>IFERROR((CI340+AS340*Contr_Rate)*(1+Inv_Return)*IF($D340=$C$1,VLOOKUP($T340,Male_Annuity_Tables,MATCH($BS$3+3,'Mortality Tables'!$N$1:$DN$1,0),FALSE),VLOOKUP($T340,Fe_Annuity_Tables,MATCH(CJ$3+3,'Mortality Tables'!$N$1:$DN$1,0),FALSE)),"")</f>
        <v/>
      </c>
      <c r="CK340" s="685" t="str">
        <f>IFERROR((CJ340+AT340*Contr_Rate)*(1+Inv_Return)*IF($D340=$C$1,VLOOKUP($T340,Male_Annuity_Tables,MATCH($BS$3+3,'Mortality Tables'!$N$1:$DN$1,0),FALSE),VLOOKUP($T340,Fe_Annuity_Tables,MATCH(CK$3+3,'Mortality Tables'!$N$1:$DN$1,0),FALSE)),"")</f>
        <v/>
      </c>
      <c r="CL340" s="685" t="str">
        <f>IFERROR((CK340+AU340*Contr_Rate)*(1+Inv_Return)*IF($D340=$C$1,VLOOKUP($T340,Male_Annuity_Tables,MATCH($BS$3+3,'Mortality Tables'!$N$1:$DN$1,0),FALSE),VLOOKUP($T340,Fe_Annuity_Tables,MATCH(CL$3+3,'Mortality Tables'!$N$1:$DN$1,0),FALSE)),"")</f>
        <v/>
      </c>
      <c r="CM340" s="685" t="str">
        <f>IFERROR((CL340+AV340*Contr_Rate)*(1+Inv_Return)*IF($D340=$C$1,VLOOKUP($T340,Male_Annuity_Tables,MATCH($BS$3+3,'Mortality Tables'!$N$1:$DN$1,0),FALSE),VLOOKUP($T340,Fe_Annuity_Tables,MATCH(CM$3+3,'Mortality Tables'!$N$1:$DN$1,0),FALSE)),"")</f>
        <v/>
      </c>
      <c r="CN340" s="685" t="str">
        <f>IFERROR((CM340+AW340*Contr_Rate)*(1+Inv_Return)*IF($D340=$C$1,VLOOKUP($T340,Male_Annuity_Tables,MATCH($BS$3+3,'Mortality Tables'!$N$1:$DN$1,0),FALSE),VLOOKUP($T340,Fe_Annuity_Tables,MATCH(CN$3+3,'Mortality Tables'!$N$1:$DN$1,0),FALSE)),"")</f>
        <v/>
      </c>
      <c r="CO340" s="685" t="str">
        <f>IFERROR((CN340+AX340*Contr_Rate)*(1+Inv_Return)*IF($D340=$C$1,VLOOKUP($T340,Male_Annuity_Tables,MATCH($BS$3+3,'Mortality Tables'!$N$1:$DN$1,0),FALSE),VLOOKUP($T340,Fe_Annuity_Tables,MATCH(CO$3+3,'Mortality Tables'!$N$1:$DN$1,0),FALSE)),"")</f>
        <v/>
      </c>
      <c r="CP340" s="685" t="str">
        <f>IFERROR((CO340+AY340*Contr_Rate)*(1+Inv_Return)*IF($D340=$C$1,VLOOKUP($T340,Male_Annuity_Tables,MATCH($BS$3+3,'Mortality Tables'!$N$1:$DN$1,0),FALSE),VLOOKUP($T340,Fe_Annuity_Tables,MATCH(CP$3+3,'Mortality Tables'!$N$1:$DN$1,0),FALSE)),"")</f>
        <v/>
      </c>
      <c r="CQ340" s="685" t="str">
        <f>IFERROR((CP340+AZ340*Contr_Rate)*(1+Inv_Return)*IF($D340=$C$1,VLOOKUP($T340,Male_Annuity_Tables,MATCH($BS$3+3,'Mortality Tables'!$N$1:$DN$1,0),FALSE),VLOOKUP($T340,Fe_Annuity_Tables,MATCH(CQ$3+3,'Mortality Tables'!$N$1:$DN$1,0),FALSE)),"")</f>
        <v/>
      </c>
      <c r="CR340" s="685" t="str">
        <f>IFERROR((CQ340+BA340*Contr_Rate)*(1+Inv_Return)*IF($D340=$C$1,VLOOKUP($T340,Male_Annuity_Tables,MATCH($BS$3+3,'Mortality Tables'!$N$1:$DN$1,0),FALSE),VLOOKUP($T340,Fe_Annuity_Tables,MATCH(CR$3+3,'Mortality Tables'!$N$1:$DN$1,0),FALSE)),"")</f>
        <v/>
      </c>
      <c r="CS340" s="685" t="str">
        <f>IFERROR((CR340+BB340*Contr_Rate)*(1+Inv_Return)*IF($D340=$C$1,VLOOKUP($T340,Male_Annuity_Tables,MATCH($BS$3+3,'Mortality Tables'!$N$1:$DN$1,0),FALSE),VLOOKUP($T340,Fe_Annuity_Tables,MATCH(CS$3+3,'Mortality Tables'!$N$1:$DN$1,0),FALSE)),"")</f>
        <v/>
      </c>
      <c r="CT340" s="685" t="str">
        <f>IFERROR((CS340+BC340*Contr_Rate)*(1+Inv_Return)*IF($D340=$C$1,VLOOKUP($T340,Male_Annuity_Tables,MATCH($BS$3+3,'Mortality Tables'!$N$1:$DN$1,0),FALSE),VLOOKUP($T340,Fe_Annuity_Tables,MATCH(CT$3+3,'Mortality Tables'!$N$1:$DN$1,0),FALSE)),"")</f>
        <v/>
      </c>
      <c r="CU340" s="685" t="str">
        <f>IFERROR((CT340+BD340*Contr_Rate)*(1+Inv_Return)*IF($D340=$C$1,VLOOKUP($T340,Male_Annuity_Tables,MATCH($BS$3+3,'Mortality Tables'!$N$1:$DN$1,0),FALSE),VLOOKUP($T340,Fe_Annuity_Tables,MATCH(CU$3+3,'Mortality Tables'!$N$1:$DN$1,0),FALSE)),"")</f>
        <v/>
      </c>
      <c r="CV340" s="685" t="str">
        <f>IFERROR((CU340+BE340*Contr_Rate)*(1+Inv_Return)*IF($D340=$C$1,VLOOKUP($T340,Male_Annuity_Tables,MATCH($BS$3+3,'Mortality Tables'!$N$1:$DN$1,0),FALSE),VLOOKUP($T340,Fe_Annuity_Tables,MATCH(CV$3+3,'Mortality Tables'!$N$1:$DN$1,0),FALSE)),"")</f>
        <v/>
      </c>
      <c r="CW340" s="685" t="str">
        <f>IFERROR((CV340+BF340*Contr_Rate)*(1+Inv_Return)*IF($D340=$C$1,VLOOKUP($T340,Male_Annuity_Tables,MATCH($BS$3+3,'Mortality Tables'!$N$1:$DN$1,0),FALSE),VLOOKUP($T340,Fe_Annuity_Tables,MATCH(CW$3+3,'Mortality Tables'!$N$1:$DN$1,0),FALSE)),"")</f>
        <v/>
      </c>
      <c r="CX340" s="685" t="str">
        <f>IFERROR((CW340+BG340*Contr_Rate)*(1+Inv_Return)*IF($D340=$C$1,VLOOKUP($T340,Male_Annuity_Tables,MATCH($BS$3+3,'Mortality Tables'!$N$1:$DN$1,0),FALSE),VLOOKUP($T340,Fe_Annuity_Tables,MATCH(CX$3+3,'Mortality Tables'!$N$1:$DN$1,0),FALSE)),"")</f>
        <v/>
      </c>
      <c r="CY340" s="685" t="str">
        <f>IFERROR((CX340+BH340*Contr_Rate)*(1+Inv_Return)*IF($D340=$C$1,VLOOKUP($T340,Male_Annuity_Tables,MATCH($BS$3+3,'Mortality Tables'!$N$1:$DN$1,0),FALSE),VLOOKUP($T340,Fe_Annuity_Tables,MATCH(CY$3+3,'Mortality Tables'!$N$1:$DN$1,0),FALSE)),"")</f>
        <v/>
      </c>
      <c r="CZ340" s="685" t="str">
        <f>IFERROR((CY340+BI340*Contr_Rate)*(1+Inv_Return)*IF($D340=$C$1,VLOOKUP($T340,Male_Annuity_Tables,MATCH($BS$3+3,'Mortality Tables'!$N$1:$DN$1,0),FALSE),VLOOKUP($T340,Fe_Annuity_Tables,MATCH(CZ$3+3,'Mortality Tables'!$N$1:$DN$1,0),FALSE)),"")</f>
        <v/>
      </c>
      <c r="DA340" s="685" t="str">
        <f>IFERROR((CZ340+BJ340*Contr_Rate)*(1+Inv_Return)*IF($D340=$C$1,VLOOKUP($T340,Male_Annuity_Tables,MATCH($BS$3+3,'Mortality Tables'!$N$1:$DN$1,0),FALSE),VLOOKUP($T340,Fe_Annuity_Tables,MATCH(DA$3+3,'Mortality Tables'!$N$1:$DN$1,0),FALSE)),"")</f>
        <v/>
      </c>
      <c r="DB340" s="685" t="str">
        <f>IFERROR((DA340+BK340*Contr_Rate)*(1+Inv_Return)*IF($D340=$C$1,VLOOKUP($T340,Male_Annuity_Tables,MATCH($BS$3+3,'Mortality Tables'!$N$1:$DN$1,0),FALSE),VLOOKUP($T340,Fe_Annuity_Tables,MATCH(DB$3+3,'Mortality Tables'!$N$1:$DN$1,0),FALSE)),"")</f>
        <v/>
      </c>
      <c r="DC340" s="685" t="str">
        <f>IFERROR((DB340+BL340*Contr_Rate)*(1+Inv_Return)*IF($D340=$C$1,VLOOKUP($T340,Male_Annuity_Tables,MATCH($BS$3+3,'Mortality Tables'!$N$1:$DN$1,0),FALSE),VLOOKUP($T340,Fe_Annuity_Tables,MATCH(DC$3+3,'Mortality Tables'!$N$1:$DN$1,0),FALSE)),"")</f>
        <v/>
      </c>
      <c r="DD340" s="685" t="str">
        <f>IFERROR((DC340+BM340*Contr_Rate)*(1+Inv_Return)*IF($D340=$C$1,VLOOKUP($T340,Male_Annuity_Tables,MATCH($BS$3+3,'Mortality Tables'!$N$1:$DN$1,0),FALSE),VLOOKUP($T340,Fe_Annuity_Tables,MATCH(DD$3+3,'Mortality Tables'!$N$1:$DN$1,0),FALSE)),"")</f>
        <v/>
      </c>
      <c r="DE340" s="685" t="str">
        <f>IFERROR((DD340+BN340*Contr_Rate)*(1+Inv_Return)*IF($D340=$C$1,VLOOKUP($T340,Male_Annuity_Tables,MATCH($BS$3+3,'Mortality Tables'!$N$1:$DN$1,0),FALSE),VLOOKUP($T340,Fe_Annuity_Tables,MATCH(DE$3+3,'Mortality Tables'!$N$1:$DN$1,0),FALSE)),"")</f>
        <v/>
      </c>
      <c r="DF340" s="685" t="str">
        <f>IFERROR((DE340+BO340*Contr_Rate)*(1+Inv_Return)*IF($D340=$C$1,VLOOKUP($T340,Male_Annuity_Tables,MATCH($BS$3+3,'Mortality Tables'!$N$1:$DN$1,0),FALSE),VLOOKUP($T340,Fe_Annuity_Tables,MATCH(DF$3+3,'Mortality Tables'!$N$1:$DN$1,0),FALSE)),"")</f>
        <v/>
      </c>
      <c r="DG340" s="685" t="str">
        <f>IFERROR((DF340+BP340*Contr_Rate)*(1+Inv_Return)*IF($D340=$C$1,VLOOKUP($T340,Male_Annuity_Tables,MATCH($BS$3+3,'Mortality Tables'!$N$1:$DN$1,0),FALSE),VLOOKUP($T340,Fe_Annuity_Tables,MATCH(DG$3+3,'Mortality Tables'!$N$1:$DN$1,0),FALSE)),"")</f>
        <v/>
      </c>
      <c r="DH340" s="685" t="str">
        <f>IFERROR((DG340+BQ340*Contr_Rate)*(1+Inv_Return)*IF($D340=$C$1,VLOOKUP($T340,Male_Annuity_Tables,MATCH($BS$3+3,'Mortality Tables'!$N$1:$DN$1,0),FALSE),VLOOKUP($T340,Fe_Annuity_Tables,MATCH(DH$3+3,'Mortality Tables'!$N$1:$DN$1,0),FALSE)),"")</f>
        <v/>
      </c>
      <c r="DJ340" s="686">
        <f t="shared" si="199"/>
        <v>0</v>
      </c>
      <c r="DK340" s="680">
        <f t="shared" si="187"/>
        <v>8.0909277508679907</v>
      </c>
      <c r="DL340" s="686">
        <f t="shared" si="200"/>
        <v>0</v>
      </c>
      <c r="DM340" s="686">
        <f t="shared" si="132"/>
        <v>0</v>
      </c>
      <c r="DN340" s="687" t="str">
        <f t="shared" si="201"/>
        <v/>
      </c>
      <c r="DP340" s="688" t="str">
        <f t="shared" si="202"/>
        <v/>
      </c>
      <c r="DQ340" s="688" t="str">
        <f t="shared" si="203"/>
        <v/>
      </c>
      <c r="DR340" s="688" t="str">
        <f t="shared" si="204"/>
        <v/>
      </c>
    </row>
    <row r="341" spans="1:122" s="657" customFormat="1" ht="14.5">
      <c r="A341" s="675" t="s">
        <v>1750</v>
      </c>
      <c r="B341" s="675" t="s">
        <v>1751</v>
      </c>
      <c r="C341" s="675" t="s">
        <v>541</v>
      </c>
      <c r="D341" s="675" t="s">
        <v>60</v>
      </c>
      <c r="E341" s="676">
        <v>33714</v>
      </c>
      <c r="F341" s="677">
        <v>41504</v>
      </c>
      <c r="G341" s="677">
        <v>43845</v>
      </c>
      <c r="H341" s="678">
        <v>886995</v>
      </c>
      <c r="I341" s="678">
        <v>79408.14</v>
      </c>
      <c r="J341" s="678">
        <v>74920.5</v>
      </c>
      <c r="K341" s="678"/>
      <c r="L341" s="678">
        <v>154328.64000000001</v>
      </c>
      <c r="M341" s="679">
        <f>IF(COUNTIF($A$4:A341,A341)=1,0,1)</f>
        <v>0</v>
      </c>
      <c r="N341" s="680" t="str">
        <f t="shared" si="193"/>
        <v>Okay</v>
      </c>
      <c r="O341" s="680" t="str">
        <f t="shared" si="194"/>
        <v>TRUE</v>
      </c>
      <c r="P341" s="680" t="b">
        <f t="shared" si="195"/>
        <v>1</v>
      </c>
      <c r="Q341" s="680" t="b">
        <f t="shared" si="76"/>
        <v>1</v>
      </c>
      <c r="R341" s="680" t="b">
        <f t="shared" si="77"/>
        <v>1</v>
      </c>
      <c r="S341" s="681">
        <f t="shared" si="196"/>
        <v>21.342465753424658</v>
      </c>
      <c r="T341" s="682">
        <f t="shared" si="78"/>
        <v>32</v>
      </c>
      <c r="U341" s="682">
        <f t="shared" si="188"/>
        <v>27</v>
      </c>
      <c r="V341" s="682">
        <f t="shared" si="79"/>
        <v>4.9616438356164387</v>
      </c>
      <c r="W341" s="682">
        <f t="shared" si="197"/>
        <v>28</v>
      </c>
      <c r="X341" s="683">
        <f t="shared" si="198"/>
        <v>4321201.92</v>
      </c>
      <c r="Y341" s="684">
        <f t="shared" si="123"/>
        <v>1.3799999999999999E-3</v>
      </c>
      <c r="Z341" s="684">
        <f>IF($D341=$C$1,VLOOKUP($T341,Male_Annuity_Tables,MATCH($W341+2,'Mortality Tables'!$DS$1:$HT$1,0),FALSE),VLOOKUP($T341,Fe_Annuity_Tables,MATCH($W341+2,'Mortality Tables'!$M$1:$DN$1,0),FALSE))</f>
        <v>1.3741129096795899E-2</v>
      </c>
      <c r="AA341" s="664"/>
      <c r="AB341" s="685">
        <f t="shared" si="206"/>
        <v>932187.39525000006</v>
      </c>
      <c r="AC341" s="685">
        <f t="shared" si="206"/>
        <v>979682.34303798759</v>
      </c>
      <c r="AD341" s="685">
        <f t="shared" si="206"/>
        <v>1029597.1584157731</v>
      </c>
      <c r="AE341" s="685">
        <f t="shared" si="206"/>
        <v>1082055.1336370567</v>
      </c>
      <c r="AF341" s="685">
        <f t="shared" si="206"/>
        <v>1137185.8426958648</v>
      </c>
      <c r="AG341" s="685">
        <f t="shared" si="206"/>
        <v>1195125.4613812193</v>
      </c>
      <c r="AH341" s="685">
        <f t="shared" si="206"/>
        <v>1256017.1036385924</v>
      </c>
      <c r="AI341" s="685">
        <f t="shared" si="206"/>
        <v>1320011.1750689787</v>
      </c>
      <c r="AJ341" s="685">
        <f t="shared" si="206"/>
        <v>1387265.7444387432</v>
      </c>
      <c r="AK341" s="685">
        <f t="shared" si="206"/>
        <v>1457946.9341178972</v>
      </c>
      <c r="AL341" s="685">
        <f t="shared" si="206"/>
        <v>1532229.3304112041</v>
      </c>
      <c r="AM341" s="685">
        <f t="shared" si="206"/>
        <v>1610296.4147956551</v>
      </c>
      <c r="AN341" s="685">
        <f t="shared" si="206"/>
        <v>1692341.0171294934</v>
      </c>
      <c r="AO341" s="685">
        <f t="shared" si="206"/>
        <v>1778565.7919522414</v>
      </c>
      <c r="AP341" s="685">
        <f t="shared" si="206"/>
        <v>1869183.7190522084</v>
      </c>
      <c r="AQ341" s="685">
        <f t="shared" si="206"/>
        <v>1964418.6295379181</v>
      </c>
      <c r="AR341" s="685">
        <f t="shared" si="205"/>
        <v>2064505.7587128752</v>
      </c>
      <c r="AS341" s="685">
        <f t="shared" si="205"/>
        <v>2169692.3271192964</v>
      </c>
      <c r="AT341" s="685">
        <f t="shared" si="205"/>
        <v>2280238.1511860243</v>
      </c>
      <c r="AU341" s="685">
        <f t="shared" si="205"/>
        <v>2396416.2849889528</v>
      </c>
      <c r="AV341" s="685">
        <f t="shared" si="205"/>
        <v>2518513.6947091394</v>
      </c>
      <c r="AW341" s="685">
        <f t="shared" si="205"/>
        <v>2646831.9674545708</v>
      </c>
      <c r="AX341" s="685">
        <f t="shared" si="205"/>
        <v>2781688.0561963809</v>
      </c>
      <c r="AY341" s="685">
        <f t="shared" si="205"/>
        <v>2923415.0626595868</v>
      </c>
      <c r="AZ341" s="685">
        <f t="shared" si="205"/>
        <v>3072363.0601020926</v>
      </c>
      <c r="BA341" s="685">
        <f t="shared" si="205"/>
        <v>3228899.958014294</v>
      </c>
      <c r="BB341" s="685">
        <f t="shared" si="205"/>
        <v>3393412.4108751225</v>
      </c>
      <c r="BC341" s="685">
        <f t="shared" si="205"/>
        <v>3566306.7732092105</v>
      </c>
      <c r="BD341" s="685" t="str">
        <f t="shared" si="205"/>
        <v/>
      </c>
      <c r="BE341" s="685" t="str">
        <f t="shared" si="205"/>
        <v/>
      </c>
      <c r="BF341" s="685" t="str">
        <f t="shared" si="205"/>
        <v/>
      </c>
      <c r="BG341" s="685" t="str">
        <f t="shared" si="207"/>
        <v/>
      </c>
      <c r="BH341" s="685" t="str">
        <f t="shared" si="207"/>
        <v/>
      </c>
      <c r="BI341" s="685" t="str">
        <f t="shared" si="184"/>
        <v/>
      </c>
      <c r="BJ341" s="685" t="str">
        <f t="shared" si="184"/>
        <v/>
      </c>
      <c r="BK341" s="685" t="str">
        <f t="shared" si="184"/>
        <v/>
      </c>
      <c r="BL341" s="685" t="str">
        <f t="shared" si="184"/>
        <v/>
      </c>
      <c r="BM341" s="685" t="str">
        <f t="shared" si="184"/>
        <v/>
      </c>
      <c r="BN341" s="685" t="str">
        <f t="shared" si="184"/>
        <v/>
      </c>
      <c r="BO341" s="685" t="str">
        <f t="shared" si="189"/>
        <v/>
      </c>
      <c r="BP341" s="685" t="str">
        <f t="shared" si="189"/>
        <v/>
      </c>
      <c r="BQ341" s="685" t="str">
        <f t="shared" si="189"/>
        <v/>
      </c>
      <c r="BR341" s="529"/>
      <c r="BS341" s="685">
        <f>IFERROR(($L341+AB341*Contr_Rate)*(1+Inv_Return)*IF($D341=$C$1,VLOOKUP($T341,Male_Annuity_Tables,MATCH($BS$3+3,'Mortality Tables'!$N$1:$DN$1,0),FALSE),VLOOKUP($T341,Fe_Annuity_Tables,MATCH(BS$3+3,'Mortality Tables'!$N$1:$DN$1,0),FALSE)),"")</f>
        <v>356293.29722728248</v>
      </c>
      <c r="BT341" s="685">
        <f>IFERROR(($BS341+AC341*Contr_Rate)*(1+Inv_Return)*IF($D341=$C$1,VLOOKUP($T341,Male_Annuity_Tables,MATCH($BS$3+3,'Mortality Tables'!$N$1:$DN$1,0),FALSE),VLOOKUP($T341,Fe_Annuity_Tables,MATCH(BT$3+3,'Mortality Tables'!$N$1:$DN$1,0),FALSE)),"")</f>
        <v>426433.7353902082</v>
      </c>
      <c r="BU341" s="685">
        <f>IFERROR((BT341+AD341*Contr_Rate)*(1+Inv_Return)*IF($D341=$C$1,VLOOKUP($T341,Male_Annuity_Tables,MATCH($BS$3+3,'Mortality Tables'!$N$1:$DN$1,0),FALSE),VLOOKUP($T341,Fe_Annuity_Tables,MATCH(BU$3+3,'Mortality Tables'!$N$1:$DN$1,0),FALSE)),"")</f>
        <v>385238.07555575081</v>
      </c>
      <c r="BV341" s="685">
        <f>IFERROR((BU341+AE341*Contr_Rate)*(1+Inv_Return)*IF($D341=$C$1,VLOOKUP($T341,Male_Annuity_Tables,MATCH($BS$3+3,'Mortality Tables'!$N$1:$DN$1,0),FALSE),VLOOKUP($T341,Fe_Annuity_Tables,MATCH(BV$3+3,'Mortality Tables'!$N$1:$DN$1,0),FALSE)),"")</f>
        <v>297064.97353223822</v>
      </c>
      <c r="BW341" s="685">
        <f>IFERROR((BV341+AF341*Contr_Rate)*(1+Inv_Return)*IF($D341=$C$1,VLOOKUP($T341,Male_Annuity_Tables,MATCH($BS$3+3,'Mortality Tables'!$N$1:$DN$1,0),FALSE),VLOOKUP($T341,Fe_Annuity_Tables,MATCH(BW$3+3,'Mortality Tables'!$N$1:$DN$1,0),FALSE)),"")</f>
        <v>213332.09592963842</v>
      </c>
      <c r="BX341" s="685">
        <f>IFERROR((BW341+AG341*Contr_Rate)*(1+Inv_Return)*IF($D341=$C$1,VLOOKUP($T341,Male_Annuity_Tables,MATCH($BS$3+3,'Mortality Tables'!$N$1:$DN$1,0),FALSE),VLOOKUP($T341,Fe_Annuity_Tables,MATCH(BX$3+3,'Mortality Tables'!$N$1:$DN$1,0),FALSE)),"")</f>
        <v>152670.53170863414</v>
      </c>
      <c r="BY341" s="685">
        <f>IFERROR((BX341+AH341*Contr_Rate)*(1+Inv_Return)*IF($D341=$C$1,VLOOKUP($T341,Male_Annuity_Tables,MATCH($BS$3+3,'Mortality Tables'!$N$1:$DN$1,0),FALSE),VLOOKUP($T341,Fe_Annuity_Tables,MATCH(BY$3+3,'Mortality Tables'!$N$1:$DN$1,0),FALSE)),"")</f>
        <v>112886.52781946454</v>
      </c>
      <c r="BZ341" s="685">
        <f>IFERROR((BY341+AI341*Contr_Rate)*(1+Inv_Return)*IF($D341=$C$1,VLOOKUP($T341,Male_Annuity_Tables,MATCH($BS$3+3,'Mortality Tables'!$N$1:$DN$1,0),FALSE),VLOOKUP($T341,Fe_Annuity_Tables,MATCH(BZ$3+3,'Mortality Tables'!$N$1:$DN$1,0),FALSE)),"")</f>
        <v>86640.066716005153</v>
      </c>
      <c r="CA341" s="685">
        <f>IFERROR((BZ341+AJ341*Contr_Rate)*(1+Inv_Return)*IF($D341=$C$1,VLOOKUP($T341,Male_Annuity_Tables,MATCH($BS$3+3,'Mortality Tables'!$N$1:$DN$1,0),FALSE),VLOOKUP($T341,Fe_Annuity_Tables,MATCH(CA$3+3,'Mortality Tables'!$N$1:$DN$1,0),FALSE)),"")</f>
        <v>72626.64056421892</v>
      </c>
      <c r="CB341" s="685">
        <f>IFERROR((CA341+AK341*Contr_Rate)*(1+Inv_Return)*IF($D341=$C$1,VLOOKUP($T341,Male_Annuity_Tables,MATCH($BS$3+3,'Mortality Tables'!$N$1:$DN$1,0),FALSE),VLOOKUP($T341,Fe_Annuity_Tables,MATCH(CB$3+3,'Mortality Tables'!$N$1:$DN$1,0),FALSE)),"")</f>
        <v>62488.38645470015</v>
      </c>
      <c r="CC341" s="685">
        <f>IFERROR((CB341+AL341*Contr_Rate)*(1+Inv_Return)*IF($D341=$C$1,VLOOKUP($T341,Male_Annuity_Tables,MATCH($BS$3+3,'Mortality Tables'!$N$1:$DN$1,0),FALSE),VLOOKUP($T341,Fe_Annuity_Tables,MATCH(CC$3+3,'Mortality Tables'!$N$1:$DN$1,0),FALSE)),"")</f>
        <v>54262.66246986542</v>
      </c>
      <c r="CD341" s="685">
        <f>IFERROR((CC341+AM341*Contr_Rate)*(1+Inv_Return)*IF($D341=$C$1,VLOOKUP($T341,Male_Annuity_Tables,MATCH($BS$3+3,'Mortality Tables'!$N$1:$DN$1,0),FALSE),VLOOKUP($T341,Fe_Annuity_Tables,MATCH(CD$3+3,'Mortality Tables'!$N$1:$DN$1,0),FALSE)),"")</f>
        <v>47356.721322797479</v>
      </c>
      <c r="CE341" s="685">
        <f>IFERROR((CD341+AN341*Contr_Rate)*(1+Inv_Return)*IF($D341=$C$1,VLOOKUP($T341,Male_Annuity_Tables,MATCH($BS$3+3,'Mortality Tables'!$N$1:$DN$1,0),FALSE),VLOOKUP($T341,Fe_Annuity_Tables,MATCH(CE$3+3,'Mortality Tables'!$N$1:$DN$1,0),FALSE)),"")</f>
        <v>41477.813975090146</v>
      </c>
      <c r="CF341" s="685">
        <f>IFERROR((CE341+AO341*Contr_Rate)*(1+Inv_Return)*IF($D341=$C$1,VLOOKUP($T341,Male_Annuity_Tables,MATCH($BS$3+3,'Mortality Tables'!$N$1:$DN$1,0),FALSE),VLOOKUP($T341,Fe_Annuity_Tables,MATCH(CF$3+3,'Mortality Tables'!$N$1:$DN$1,0),FALSE)),"")</f>
        <v>36430.437251426272</v>
      </c>
      <c r="CG341" s="685">
        <f>IFERROR((CF341+AP341*Contr_Rate)*(1+Inv_Return)*IF($D341=$C$1,VLOOKUP($T341,Male_Annuity_Tables,MATCH($BS$3+3,'Mortality Tables'!$N$1:$DN$1,0),FALSE),VLOOKUP($T341,Fe_Annuity_Tables,MATCH(CG$3+3,'Mortality Tables'!$N$1:$DN$1,0),FALSE)),"")</f>
        <v>32067.943778235767</v>
      </c>
      <c r="CH341" s="685">
        <f>IFERROR((CG341+AQ341*Contr_Rate)*(1+Inv_Return)*IF($D341=$C$1,VLOOKUP($T341,Male_Annuity_Tables,MATCH($BS$3+3,'Mortality Tables'!$N$1:$DN$1,0),FALSE),VLOOKUP($T341,Fe_Annuity_Tables,MATCH(CH$3+3,'Mortality Tables'!$N$1:$DN$1,0),FALSE)),"")</f>
        <v>28277.038394489951</v>
      </c>
      <c r="CI341" s="685">
        <f>IFERROR((CH341+AR341*Contr_Rate)*(1+Inv_Return)*IF($D341=$C$1,VLOOKUP($T341,Male_Annuity_Tables,MATCH($BS$3+3,'Mortality Tables'!$N$1:$DN$1,0),FALSE),VLOOKUP($T341,Fe_Annuity_Tables,MATCH(CI$3+3,'Mortality Tables'!$N$1:$DN$1,0),FALSE)),"")</f>
        <v>24969.097806582577</v>
      </c>
      <c r="CJ341" s="685">
        <f>IFERROR((CI341+AS341*Contr_Rate)*(1+Inv_Return)*IF($D341=$C$1,VLOOKUP($T341,Male_Annuity_Tables,MATCH($BS$3+3,'Mortality Tables'!$N$1:$DN$1,0),FALSE),VLOOKUP($T341,Fe_Annuity_Tables,MATCH(CJ$3+3,'Mortality Tables'!$N$1:$DN$1,0),FALSE)),"")</f>
        <v>22072.381882723497</v>
      </c>
      <c r="CK341" s="685">
        <f>IFERROR((CJ341+AT341*Contr_Rate)*(1+Inv_Return)*IF($D341=$C$1,VLOOKUP($T341,Male_Annuity_Tables,MATCH($BS$3+3,'Mortality Tables'!$N$1:$DN$1,0),FALSE),VLOOKUP($T341,Fe_Annuity_Tables,MATCH(CK$3+3,'Mortality Tables'!$N$1:$DN$1,0),FALSE)),"")</f>
        <v>20676.704278378256</v>
      </c>
      <c r="CL341" s="685">
        <f>IFERROR((CK341+AU341*Contr_Rate)*(1+Inv_Return)*IF($D341=$C$1,VLOOKUP($T341,Male_Annuity_Tables,MATCH($BS$3+3,'Mortality Tables'!$N$1:$DN$1,0),FALSE),VLOOKUP($T341,Fe_Annuity_Tables,MATCH(CL$3+3,'Mortality Tables'!$N$1:$DN$1,0),FALSE)),"")</f>
        <v>19411.809950972238</v>
      </c>
      <c r="CM341" s="685">
        <f>IFERROR((CL341+AV341*Contr_Rate)*(1+Inv_Return)*IF($D341=$C$1,VLOOKUP($T341,Male_Annuity_Tables,MATCH($BS$3+3,'Mortality Tables'!$N$1:$DN$1,0),FALSE),VLOOKUP($T341,Fe_Annuity_Tables,MATCH(CM$3+3,'Mortality Tables'!$N$1:$DN$1,0),FALSE)),"")</f>
        <v>18225.996467481164</v>
      </c>
      <c r="CN341" s="685">
        <f>IFERROR((CM341+AW341*Contr_Rate)*(1+Inv_Return)*IF($D341=$C$1,VLOOKUP($T341,Male_Annuity_Tables,MATCH($BS$3+3,'Mortality Tables'!$N$1:$DN$1,0),FALSE),VLOOKUP($T341,Fe_Annuity_Tables,MATCH(CN$3+3,'Mortality Tables'!$N$1:$DN$1,0),FALSE)),"")</f>
        <v>17111.9642947293</v>
      </c>
      <c r="CO341" s="685">
        <f>IFERROR((CN341+AX341*Contr_Rate)*(1+Inv_Return)*IF($D341=$C$1,VLOOKUP($T341,Male_Annuity_Tables,MATCH($BS$3+3,'Mortality Tables'!$N$1:$DN$1,0),FALSE),VLOOKUP($T341,Fe_Annuity_Tables,MATCH(CO$3+3,'Mortality Tables'!$N$1:$DN$1,0),FALSE)),"")</f>
        <v>16064.360136925608</v>
      </c>
      <c r="CP341" s="685">
        <f>IFERROR((CO341+AY341*Contr_Rate)*(1+Inv_Return)*IF($D341=$C$1,VLOOKUP($T341,Male_Annuity_Tables,MATCH($BS$3+3,'Mortality Tables'!$N$1:$DN$1,0),FALSE),VLOOKUP($T341,Fe_Annuity_Tables,MATCH(CP$3+3,'Mortality Tables'!$N$1:$DN$1,0),FALSE)),"")</f>
        <v>15915.796523117999</v>
      </c>
      <c r="CQ341" s="685">
        <f>IFERROR((CP341+AZ341*Contr_Rate)*(1+Inv_Return)*IF($D341=$C$1,VLOOKUP($T341,Male_Annuity_Tables,MATCH($BS$3+3,'Mortality Tables'!$N$1:$DN$1,0),FALSE),VLOOKUP($T341,Fe_Annuity_Tables,MATCH(CQ$3+3,'Mortality Tables'!$N$1:$DN$1,0),FALSE)),"")</f>
        <v>15778.754997282664</v>
      </c>
      <c r="CR341" s="685">
        <f>IFERROR((CQ341+BA341*Contr_Rate)*(1+Inv_Return)*IF($D341=$C$1,VLOOKUP($T341,Male_Annuity_Tables,MATCH($BS$3+3,'Mortality Tables'!$N$1:$DN$1,0),FALSE),VLOOKUP($T341,Fe_Annuity_Tables,MATCH(CR$3+3,'Mortality Tables'!$N$1:$DN$1,0),FALSE)),"")</f>
        <v>15635.621817017205</v>
      </c>
      <c r="CS341" s="685">
        <f>IFERROR((CR341+BB341*Contr_Rate)*(1+Inv_Return)*IF($D341=$C$1,VLOOKUP($T341,Male_Annuity_Tables,MATCH($BS$3+3,'Mortality Tables'!$N$1:$DN$1,0),FALSE),VLOOKUP($T341,Fe_Annuity_Tables,MATCH(CS$3+3,'Mortality Tables'!$N$1:$DN$1,0),FALSE)),"")</f>
        <v>15485.15219322841</v>
      </c>
      <c r="CT341" s="685">
        <f>IFERROR((CS341+BC341*Contr_Rate)*(1+Inv_Return)*IF($D341=$C$1,VLOOKUP($T341,Male_Annuity_Tables,MATCH($BS$3+3,'Mortality Tables'!$N$1:$DN$1,0),FALSE),VLOOKUP($T341,Fe_Annuity_Tables,MATCH(CT$3+3,'Mortality Tables'!$N$1:$DN$1,0),FALSE)),"")</f>
        <v>15326.603975271328</v>
      </c>
      <c r="CU341" s="685" t="str">
        <f>IFERROR((CT341+BD341*Contr_Rate)*(1+Inv_Return)*IF($D341=$C$1,VLOOKUP($T341,Male_Annuity_Tables,MATCH($BS$3+3,'Mortality Tables'!$N$1:$DN$1,0),FALSE),VLOOKUP($T341,Fe_Annuity_Tables,MATCH(CU$3+3,'Mortality Tables'!$N$1:$DN$1,0),FALSE)),"")</f>
        <v/>
      </c>
      <c r="CV341" s="685" t="str">
        <f>IFERROR((CU341+BE341*Contr_Rate)*(1+Inv_Return)*IF($D341=$C$1,VLOOKUP($T341,Male_Annuity_Tables,MATCH($BS$3+3,'Mortality Tables'!$N$1:$DN$1,0),FALSE),VLOOKUP($T341,Fe_Annuity_Tables,MATCH(CV$3+3,'Mortality Tables'!$N$1:$DN$1,0),FALSE)),"")</f>
        <v/>
      </c>
      <c r="CW341" s="685" t="str">
        <f>IFERROR((CV341+BF341*Contr_Rate)*(1+Inv_Return)*IF($D341=$C$1,VLOOKUP($T341,Male_Annuity_Tables,MATCH($BS$3+3,'Mortality Tables'!$N$1:$DN$1,0),FALSE),VLOOKUP($T341,Fe_Annuity_Tables,MATCH(CW$3+3,'Mortality Tables'!$N$1:$DN$1,0),FALSE)),"")</f>
        <v/>
      </c>
      <c r="CX341" s="685" t="str">
        <f>IFERROR((CW341+BG341*Contr_Rate)*(1+Inv_Return)*IF($D341=$C$1,VLOOKUP($T341,Male_Annuity_Tables,MATCH($BS$3+3,'Mortality Tables'!$N$1:$DN$1,0),FALSE),VLOOKUP($T341,Fe_Annuity_Tables,MATCH(CX$3+3,'Mortality Tables'!$N$1:$DN$1,0),FALSE)),"")</f>
        <v/>
      </c>
      <c r="CY341" s="685" t="str">
        <f>IFERROR((CX341+BH341*Contr_Rate)*(1+Inv_Return)*IF($D341=$C$1,VLOOKUP($T341,Male_Annuity_Tables,MATCH($BS$3+3,'Mortality Tables'!$N$1:$DN$1,0),FALSE),VLOOKUP($T341,Fe_Annuity_Tables,MATCH(CY$3+3,'Mortality Tables'!$N$1:$DN$1,0),FALSE)),"")</f>
        <v/>
      </c>
      <c r="CZ341" s="685" t="str">
        <f>IFERROR((CY341+BI341*Contr_Rate)*(1+Inv_Return)*IF($D341=$C$1,VLOOKUP($T341,Male_Annuity_Tables,MATCH($BS$3+3,'Mortality Tables'!$N$1:$DN$1,0),FALSE),VLOOKUP($T341,Fe_Annuity_Tables,MATCH(CZ$3+3,'Mortality Tables'!$N$1:$DN$1,0),FALSE)),"")</f>
        <v/>
      </c>
      <c r="DA341" s="685" t="str">
        <f>IFERROR((CZ341+BJ341*Contr_Rate)*(1+Inv_Return)*IF($D341=$C$1,VLOOKUP($T341,Male_Annuity_Tables,MATCH($BS$3+3,'Mortality Tables'!$N$1:$DN$1,0),FALSE),VLOOKUP($T341,Fe_Annuity_Tables,MATCH(DA$3+3,'Mortality Tables'!$N$1:$DN$1,0),FALSE)),"")</f>
        <v/>
      </c>
      <c r="DB341" s="685" t="str">
        <f>IFERROR((DA341+BK341*Contr_Rate)*(1+Inv_Return)*IF($D341=$C$1,VLOOKUP($T341,Male_Annuity_Tables,MATCH($BS$3+3,'Mortality Tables'!$N$1:$DN$1,0),FALSE),VLOOKUP($T341,Fe_Annuity_Tables,MATCH(DB$3+3,'Mortality Tables'!$N$1:$DN$1,0),FALSE)),"")</f>
        <v/>
      </c>
      <c r="DC341" s="685" t="str">
        <f>IFERROR((DB341+BL341*Contr_Rate)*(1+Inv_Return)*IF($D341=$C$1,VLOOKUP($T341,Male_Annuity_Tables,MATCH($BS$3+3,'Mortality Tables'!$N$1:$DN$1,0),FALSE),VLOOKUP($T341,Fe_Annuity_Tables,MATCH(DC$3+3,'Mortality Tables'!$N$1:$DN$1,0),FALSE)),"")</f>
        <v/>
      </c>
      <c r="DD341" s="685" t="str">
        <f>IFERROR((DC341+BM341*Contr_Rate)*(1+Inv_Return)*IF($D341=$C$1,VLOOKUP($T341,Male_Annuity_Tables,MATCH($BS$3+3,'Mortality Tables'!$N$1:$DN$1,0),FALSE),VLOOKUP($T341,Fe_Annuity_Tables,MATCH(DD$3+3,'Mortality Tables'!$N$1:$DN$1,0),FALSE)),"")</f>
        <v/>
      </c>
      <c r="DE341" s="685" t="str">
        <f>IFERROR((DD341+BN341*Contr_Rate)*(1+Inv_Return)*IF($D341=$C$1,VLOOKUP($T341,Male_Annuity_Tables,MATCH($BS$3+3,'Mortality Tables'!$N$1:$DN$1,0),FALSE),VLOOKUP($T341,Fe_Annuity_Tables,MATCH(DE$3+3,'Mortality Tables'!$N$1:$DN$1,0),FALSE)),"")</f>
        <v/>
      </c>
      <c r="DF341" s="685" t="str">
        <f>IFERROR((DE341+BO341*Contr_Rate)*(1+Inv_Return)*IF($D341=$C$1,VLOOKUP($T341,Male_Annuity_Tables,MATCH($BS$3+3,'Mortality Tables'!$N$1:$DN$1,0),FALSE),VLOOKUP($T341,Fe_Annuity_Tables,MATCH(DF$3+3,'Mortality Tables'!$N$1:$DN$1,0),FALSE)),"")</f>
        <v/>
      </c>
      <c r="DG341" s="685" t="str">
        <f>IFERROR((DF341+BP341*Contr_Rate)*(1+Inv_Return)*IF($D341=$C$1,VLOOKUP($T341,Male_Annuity_Tables,MATCH($BS$3+3,'Mortality Tables'!$N$1:$DN$1,0),FALSE),VLOOKUP($T341,Fe_Annuity_Tables,MATCH(DG$3+3,'Mortality Tables'!$N$1:$DN$1,0),FALSE)),"")</f>
        <v/>
      </c>
      <c r="DH341" s="685" t="str">
        <f>IFERROR((DG341+BQ341*Contr_Rate)*(1+Inv_Return)*IF($D341=$C$1,VLOOKUP($T341,Male_Annuity_Tables,MATCH($BS$3+3,'Mortality Tables'!$N$1:$DN$1,0),FALSE),VLOOKUP($T341,Fe_Annuity_Tables,MATCH(DH$3+3,'Mortality Tables'!$N$1:$DN$1,0),FALSE)),"")</f>
        <v/>
      </c>
      <c r="DJ341" s="686">
        <f t="shared" si="199"/>
        <v>426433.7353902082</v>
      </c>
      <c r="DK341" s="680">
        <f t="shared" si="187"/>
        <v>8.8017766057058875</v>
      </c>
      <c r="DL341" s="686">
        <f t="shared" si="200"/>
        <v>32460.560578897581</v>
      </c>
      <c r="DM341" s="686">
        <f t="shared" si="132"/>
        <v>3566306.7732092105</v>
      </c>
      <c r="DN341" s="687">
        <f t="shared" si="201"/>
        <v>9.1020101867701399E-3</v>
      </c>
      <c r="DP341" s="688">
        <f t="shared" si="202"/>
        <v>71652.007245595421</v>
      </c>
      <c r="DQ341" s="688">
        <f t="shared" si="203"/>
        <v>85757.529921912428</v>
      </c>
      <c r="DR341" s="688">
        <f t="shared" si="204"/>
        <v>77472.917946563713</v>
      </c>
    </row>
    <row r="342" spans="1:122" s="657" customFormat="1" ht="14.5">
      <c r="A342" s="675" t="s">
        <v>1752</v>
      </c>
      <c r="B342" s="675" t="s">
        <v>1753</v>
      </c>
      <c r="C342" s="675" t="s">
        <v>541</v>
      </c>
      <c r="D342" s="675" t="s">
        <v>61</v>
      </c>
      <c r="E342" s="676">
        <v>30333</v>
      </c>
      <c r="F342" s="677">
        <v>41762</v>
      </c>
      <c r="G342" s="677">
        <v>43963</v>
      </c>
      <c r="H342" s="678">
        <v>709723</v>
      </c>
      <c r="I342" s="678">
        <v>50996.73</v>
      </c>
      <c r="J342" s="678">
        <v>65247.48</v>
      </c>
      <c r="K342" s="678">
        <v>39605.25</v>
      </c>
      <c r="L342" s="678">
        <v>155849.46000000002</v>
      </c>
      <c r="M342" s="679">
        <f>IF(COUNTIF($A$4:A342,A342)=1,0,1)</f>
        <v>0</v>
      </c>
      <c r="N342" s="680" t="str">
        <f t="shared" si="193"/>
        <v>Okay</v>
      </c>
      <c r="O342" s="680" t="str">
        <f t="shared" si="194"/>
        <v>TRUE</v>
      </c>
      <c r="P342" s="680" t="b">
        <f t="shared" si="195"/>
        <v>1</v>
      </c>
      <c r="Q342" s="680" t="b">
        <f t="shared" si="76"/>
        <v>1</v>
      </c>
      <c r="R342" s="680" t="b">
        <f t="shared" si="77"/>
        <v>1</v>
      </c>
      <c r="S342" s="681">
        <f t="shared" si="196"/>
        <v>31.312328767123287</v>
      </c>
      <c r="T342" s="682">
        <f t="shared" si="78"/>
        <v>41</v>
      </c>
      <c r="U342" s="682">
        <f t="shared" si="188"/>
        <v>37</v>
      </c>
      <c r="V342" s="682">
        <f t="shared" si="79"/>
        <v>4.6383561643835618</v>
      </c>
      <c r="W342" s="682">
        <f t="shared" si="197"/>
        <v>19</v>
      </c>
      <c r="X342" s="683">
        <f t="shared" si="198"/>
        <v>2961139.74</v>
      </c>
      <c r="Y342" s="684">
        <f t="shared" si="123"/>
        <v>2.49E-3</v>
      </c>
      <c r="Z342" s="684">
        <f>IF($D342=$C$1,VLOOKUP($T342,Male_Annuity_Tables,MATCH($W342+2,'Mortality Tables'!$DS$1:$HT$1,0),FALSE),VLOOKUP($T342,Fe_Annuity_Tables,MATCH($W342+2,'Mortality Tables'!$M$1:$DN$1,0),FALSE))</f>
        <v>9.395290171873967E-2</v>
      </c>
      <c r="AA342" s="664"/>
      <c r="AB342" s="685">
        <f t="shared" si="206"/>
        <v>745883.38685000001</v>
      </c>
      <c r="AC342" s="685">
        <f t="shared" si="206"/>
        <v>783886.14541000756</v>
      </c>
      <c r="AD342" s="685">
        <f t="shared" si="206"/>
        <v>823825.14451864746</v>
      </c>
      <c r="AE342" s="685">
        <f t="shared" si="206"/>
        <v>865799.0356318726</v>
      </c>
      <c r="AF342" s="685">
        <f t="shared" si="206"/>
        <v>909911.4964973164</v>
      </c>
      <c r="AG342" s="685">
        <f t="shared" si="206"/>
        <v>956271.48724385491</v>
      </c>
      <c r="AH342" s="685">
        <f t="shared" si="206"/>
        <v>1004993.5195189293</v>
      </c>
      <c r="AI342" s="685">
        <f t="shared" si="206"/>
        <v>1056197.9393384187</v>
      </c>
      <c r="AJ342" s="685">
        <f t="shared" si="206"/>
        <v>1110011.2243477113</v>
      </c>
      <c r="AK342" s="685">
        <f t="shared" si="206"/>
        <v>1166566.2962282272</v>
      </c>
      <c r="AL342" s="685">
        <f t="shared" si="206"/>
        <v>1226002.8490210553</v>
      </c>
      <c r="AM342" s="685">
        <f t="shared" si="206"/>
        <v>1288467.6941786781</v>
      </c>
      <c r="AN342" s="685">
        <f t="shared" si="206"/>
        <v>1354115.1231970817</v>
      </c>
      <c r="AO342" s="685">
        <f t="shared" si="206"/>
        <v>1423107.2887239733</v>
      </c>
      <c r="AP342" s="685">
        <f t="shared" si="206"/>
        <v>1495614.6050844598</v>
      </c>
      <c r="AQ342" s="685">
        <f t="shared" si="206"/>
        <v>1571816.1692135129</v>
      </c>
      <c r="AR342" s="685">
        <f t="shared" si="205"/>
        <v>1651900.2030349416</v>
      </c>
      <c r="AS342" s="685">
        <f t="shared" si="205"/>
        <v>1736064.5183795718</v>
      </c>
      <c r="AT342" s="685">
        <f t="shared" si="205"/>
        <v>1824517.0055910109</v>
      </c>
      <c r="AU342" s="685" t="str">
        <f t="shared" si="205"/>
        <v/>
      </c>
      <c r="AV342" s="685" t="str">
        <f t="shared" si="205"/>
        <v/>
      </c>
      <c r="AW342" s="685" t="str">
        <f t="shared" si="205"/>
        <v/>
      </c>
      <c r="AX342" s="685" t="str">
        <f t="shared" si="205"/>
        <v/>
      </c>
      <c r="AY342" s="685" t="str">
        <f t="shared" si="205"/>
        <v/>
      </c>
      <c r="AZ342" s="685" t="str">
        <f t="shared" si="205"/>
        <v/>
      </c>
      <c r="BA342" s="685" t="str">
        <f t="shared" si="205"/>
        <v/>
      </c>
      <c r="BB342" s="685" t="str">
        <f t="shared" si="205"/>
        <v/>
      </c>
      <c r="BC342" s="685" t="str">
        <f t="shared" si="205"/>
        <v/>
      </c>
      <c r="BD342" s="685" t="str">
        <f t="shared" si="205"/>
        <v/>
      </c>
      <c r="BE342" s="685" t="str">
        <f t="shared" si="205"/>
        <v/>
      </c>
      <c r="BF342" s="685" t="str">
        <f t="shared" si="205"/>
        <v/>
      </c>
      <c r="BG342" s="685" t="str">
        <f t="shared" si="207"/>
        <v/>
      </c>
      <c r="BH342" s="685" t="str">
        <f t="shared" si="207"/>
        <v/>
      </c>
      <c r="BI342" s="685" t="str">
        <f t="shared" si="184"/>
        <v/>
      </c>
      <c r="BJ342" s="685" t="str">
        <f t="shared" si="184"/>
        <v/>
      </c>
      <c r="BK342" s="685" t="str">
        <f t="shared" si="184"/>
        <v/>
      </c>
      <c r="BL342" s="685" t="str">
        <f t="shared" si="184"/>
        <v/>
      </c>
      <c r="BM342" s="685" t="str">
        <f t="shared" si="184"/>
        <v/>
      </c>
      <c r="BN342" s="685" t="str">
        <f t="shared" si="184"/>
        <v/>
      </c>
      <c r="BO342" s="685" t="str">
        <f t="shared" si="189"/>
        <v/>
      </c>
      <c r="BP342" s="685" t="str">
        <f t="shared" si="189"/>
        <v/>
      </c>
      <c r="BQ342" s="685" t="str">
        <f t="shared" si="189"/>
        <v/>
      </c>
      <c r="BR342" s="529"/>
      <c r="BS342" s="685">
        <f>IFERROR(($L342+AB342*Contr_Rate)*(1+Inv_Return)*IF($D342=$C$1,VLOOKUP($T342,Male_Annuity_Tables,MATCH($BS$3+3,'Mortality Tables'!$N$1:$DN$1,0),FALSE),VLOOKUP($T342,Fe_Annuity_Tables,MATCH(BS$3+3,'Mortality Tables'!$N$1:$DN$1,0),FALSE)),"")</f>
        <v>330766.69753602805</v>
      </c>
      <c r="BT342" s="685">
        <f>IFERROR(($BS342+AC342*Contr_Rate)*(1+Inv_Return)*IF($D342=$C$1,VLOOKUP($T342,Male_Annuity_Tables,MATCH($BS$3+3,'Mortality Tables'!$N$1:$DN$1,0),FALSE),VLOOKUP($T342,Fe_Annuity_Tables,MATCH(BT$3+3,'Mortality Tables'!$N$1:$DN$1,0),FALSE)),"")</f>
        <v>493109.85084832145</v>
      </c>
      <c r="BU342" s="685">
        <f>IFERROR((BT342+AD342*Contr_Rate)*(1+Inv_Return)*IF($D342=$C$1,VLOOKUP($T342,Male_Annuity_Tables,MATCH($BS$3+3,'Mortality Tables'!$N$1:$DN$1,0),FALSE),VLOOKUP($T342,Fe_Annuity_Tables,MATCH(BU$3+3,'Mortality Tables'!$N$1:$DN$1,0),FALSE)),"")</f>
        <v>645003.04664877884</v>
      </c>
      <c r="BV342" s="685">
        <f>IFERROR((BU342+AE342*Contr_Rate)*(1+Inv_Return)*IF($D342=$C$1,VLOOKUP($T342,Male_Annuity_Tables,MATCH($BS$3+3,'Mortality Tables'!$N$1:$DN$1,0),FALSE),VLOOKUP($T342,Fe_Annuity_Tables,MATCH(BV$3+3,'Mortality Tables'!$N$1:$DN$1,0),FALSE)),"")</f>
        <v>788322.87186299299</v>
      </c>
      <c r="BW342" s="685">
        <f>IFERROR((BV342+AF342*Contr_Rate)*(1+Inv_Return)*IF($D342=$C$1,VLOOKUP($T342,Male_Annuity_Tables,MATCH($BS$3+3,'Mortality Tables'!$N$1:$DN$1,0),FALSE),VLOOKUP($T342,Fe_Annuity_Tables,MATCH(BW$3+3,'Mortality Tables'!$N$1:$DN$1,0),FALSE)),"")</f>
        <v>924731.54024643707</v>
      </c>
      <c r="BX342" s="685">
        <f>IFERROR((BW342+AG342*Contr_Rate)*(1+Inv_Return)*IF($D342=$C$1,VLOOKUP($T342,Male_Annuity_Tables,MATCH($BS$3+3,'Mortality Tables'!$N$1:$DN$1,0),FALSE),VLOOKUP($T342,Fe_Annuity_Tables,MATCH(BX$3+3,'Mortality Tables'!$N$1:$DN$1,0),FALSE)),"")</f>
        <v>1055705.8581499129</v>
      </c>
      <c r="BY342" s="685">
        <f>IFERROR((BX342+AH342*Contr_Rate)*(1+Inv_Return)*IF($D342=$C$1,VLOOKUP($T342,Male_Annuity_Tables,MATCH($BS$3+3,'Mortality Tables'!$N$1:$DN$1,0),FALSE),VLOOKUP($T342,Fe_Annuity_Tables,MATCH(BY$3+3,'Mortality Tables'!$N$1:$DN$1,0),FALSE)),"")</f>
        <v>1182562.5333991745</v>
      </c>
      <c r="BZ342" s="685">
        <f>IFERROR((BY342+AI342*Contr_Rate)*(1+Inv_Return)*IF($D342=$C$1,VLOOKUP($T342,Male_Annuity_Tables,MATCH($BS$3+3,'Mortality Tables'!$N$1:$DN$1,0),FALSE),VLOOKUP($T342,Fe_Annuity_Tables,MATCH(BZ$3+3,'Mortality Tables'!$N$1:$DN$1,0),FALSE)),"")</f>
        <v>1306480.3014314594</v>
      </c>
      <c r="CA342" s="685">
        <f>IFERROR((BZ342+AJ342*Contr_Rate)*(1+Inv_Return)*IF($D342=$C$1,VLOOKUP($T342,Male_Annuity_Tables,MATCH($BS$3+3,'Mortality Tables'!$N$1:$DN$1,0),FALSE),VLOOKUP($T342,Fe_Annuity_Tables,MATCH(CA$3+3,'Mortality Tables'!$N$1:$DN$1,0),FALSE)),"")</f>
        <v>1428519.2820028667</v>
      </c>
      <c r="CB342" s="685">
        <f>IFERROR((CA342+AK342*Contr_Rate)*(1+Inv_Return)*IF($D342=$C$1,VLOOKUP($T342,Male_Annuity_Tables,MATCH($BS$3+3,'Mortality Tables'!$N$1:$DN$1,0),FALSE),VLOOKUP($T342,Fe_Annuity_Tables,MATCH(CB$3+3,'Mortality Tables'!$N$1:$DN$1,0),FALSE)),"")</f>
        <v>1549637.9267883087</v>
      </c>
      <c r="CC342" s="685">
        <f>IFERROR((CB342+AL342*Contr_Rate)*(1+Inv_Return)*IF($D342=$C$1,VLOOKUP($T342,Male_Annuity_Tables,MATCH($BS$3+3,'Mortality Tables'!$N$1:$DN$1,0),FALSE),VLOOKUP($T342,Fe_Annuity_Tables,MATCH(CC$3+3,'Mortality Tables'!$N$1:$DN$1,0),FALSE)),"")</f>
        <v>1670707.8720322405</v>
      </c>
      <c r="CD342" s="685">
        <f>IFERROR((CC342+AM342*Contr_Rate)*(1+Inv_Return)*IF($D342=$C$1,VLOOKUP($T342,Male_Annuity_Tables,MATCH($BS$3+3,'Mortality Tables'!$N$1:$DN$1,0),FALSE),VLOOKUP($T342,Fe_Annuity_Tables,MATCH(CD$3+3,'Mortality Tables'!$N$1:$DN$1,0),FALSE)),"")</f>
        <v>1792526.9701953174</v>
      </c>
      <c r="CE342" s="685">
        <f>IFERROR((CD342+AN342*Contr_Rate)*(1+Inv_Return)*IF($D342=$C$1,VLOOKUP($T342,Male_Annuity_Tables,MATCH($BS$3+3,'Mortality Tables'!$N$1:$DN$1,0),FALSE),VLOOKUP($T342,Fe_Annuity_Tables,MATCH(CE$3+3,'Mortality Tables'!$N$1:$DN$1,0),FALSE)),"")</f>
        <v>1915830.7395143798</v>
      </c>
      <c r="CF342" s="685">
        <f>IFERROR((CE342+AO342*Contr_Rate)*(1+Inv_Return)*IF($D342=$C$1,VLOOKUP($T342,Male_Annuity_Tables,MATCH($BS$3+3,'Mortality Tables'!$N$1:$DN$1,0),FALSE),VLOOKUP($T342,Fe_Annuity_Tables,MATCH(CF$3+3,'Mortality Tables'!$N$1:$DN$1,0),FALSE)),"")</f>
        <v>2041302.4398840629</v>
      </c>
      <c r="CG342" s="685">
        <f>IFERROR((CF342+AP342*Contr_Rate)*(1+Inv_Return)*IF($D342=$C$1,VLOOKUP($T342,Male_Annuity_Tables,MATCH($BS$3+3,'Mortality Tables'!$N$1:$DN$1,0),FALSE),VLOOKUP($T342,Fe_Annuity_Tables,MATCH(CG$3+3,'Mortality Tables'!$N$1:$DN$1,0),FALSE)),"")</f>
        <v>2169581.9568969551</v>
      </c>
      <c r="CH342" s="685">
        <f>IFERROR((CG342+AQ342*Contr_Rate)*(1+Inv_Return)*IF($D342=$C$1,VLOOKUP($T342,Male_Annuity_Tables,MATCH($BS$3+3,'Mortality Tables'!$N$1:$DN$1,0),FALSE),VLOOKUP($T342,Fe_Annuity_Tables,MATCH(CH$3+3,'Mortality Tables'!$N$1:$DN$1,0),FALSE)),"")</f>
        <v>2301273.6527395607</v>
      </c>
      <c r="CI342" s="685">
        <f>IFERROR((CH342+AR342*Contr_Rate)*(1+Inv_Return)*IF($D342=$C$1,VLOOKUP($T342,Male_Annuity_Tables,MATCH($BS$3+3,'Mortality Tables'!$N$1:$DN$1,0),FALSE),VLOOKUP($T342,Fe_Annuity_Tables,MATCH(CI$3+3,'Mortality Tables'!$N$1:$DN$1,0),FALSE)),"")</f>
        <v>2436953.3224923513</v>
      </c>
      <c r="CJ342" s="685">
        <f>IFERROR((CI342+AS342*Contr_Rate)*(1+Inv_Return)*IF($D342=$C$1,VLOOKUP($T342,Male_Annuity_Tables,MATCH($BS$3+3,'Mortality Tables'!$N$1:$DN$1,0),FALSE),VLOOKUP($T342,Fe_Annuity_Tables,MATCH(CJ$3+3,'Mortality Tables'!$N$1:$DN$1,0),FALSE)),"")</f>
        <v>2577174.3768398007</v>
      </c>
      <c r="CK342" s="685">
        <f>IFERROR((CJ342+AT342*Contr_Rate)*(1+Inv_Return)*IF($D342=$C$1,VLOOKUP($T342,Male_Annuity_Tables,MATCH($BS$3+3,'Mortality Tables'!$N$1:$DN$1,0),FALSE),VLOOKUP($T342,Fe_Annuity_Tables,MATCH(CK$3+3,'Mortality Tables'!$N$1:$DN$1,0),FALSE)),"")</f>
        <v>2722473.3569257627</v>
      </c>
      <c r="CL342" s="685" t="str">
        <f>IFERROR((CK342+AU342*Contr_Rate)*(1+Inv_Return)*IF($D342=$C$1,VLOOKUP($T342,Male_Annuity_Tables,MATCH($BS$3+3,'Mortality Tables'!$N$1:$DN$1,0),FALSE),VLOOKUP($T342,Fe_Annuity_Tables,MATCH(CL$3+3,'Mortality Tables'!$N$1:$DN$1,0),FALSE)),"")</f>
        <v/>
      </c>
      <c r="CM342" s="685" t="str">
        <f>IFERROR((CL342+AV342*Contr_Rate)*(1+Inv_Return)*IF($D342=$C$1,VLOOKUP($T342,Male_Annuity_Tables,MATCH($BS$3+3,'Mortality Tables'!$N$1:$DN$1,0),FALSE),VLOOKUP($T342,Fe_Annuity_Tables,MATCH(CM$3+3,'Mortality Tables'!$N$1:$DN$1,0),FALSE)),"")</f>
        <v/>
      </c>
      <c r="CN342" s="685" t="str">
        <f>IFERROR((CM342+AW342*Contr_Rate)*(1+Inv_Return)*IF($D342=$C$1,VLOOKUP($T342,Male_Annuity_Tables,MATCH($BS$3+3,'Mortality Tables'!$N$1:$DN$1,0),FALSE),VLOOKUP($T342,Fe_Annuity_Tables,MATCH(CN$3+3,'Mortality Tables'!$N$1:$DN$1,0),FALSE)),"")</f>
        <v/>
      </c>
      <c r="CO342" s="685" t="str">
        <f>IFERROR((CN342+AX342*Contr_Rate)*(1+Inv_Return)*IF($D342=$C$1,VLOOKUP($T342,Male_Annuity_Tables,MATCH($BS$3+3,'Mortality Tables'!$N$1:$DN$1,0),FALSE),VLOOKUP($T342,Fe_Annuity_Tables,MATCH(CO$3+3,'Mortality Tables'!$N$1:$DN$1,0),FALSE)),"")</f>
        <v/>
      </c>
      <c r="CP342" s="685" t="str">
        <f>IFERROR((CO342+AY342*Contr_Rate)*(1+Inv_Return)*IF($D342=$C$1,VLOOKUP($T342,Male_Annuity_Tables,MATCH($BS$3+3,'Mortality Tables'!$N$1:$DN$1,0),FALSE),VLOOKUP($T342,Fe_Annuity_Tables,MATCH(CP$3+3,'Mortality Tables'!$N$1:$DN$1,0),FALSE)),"")</f>
        <v/>
      </c>
      <c r="CQ342" s="685" t="str">
        <f>IFERROR((CP342+AZ342*Contr_Rate)*(1+Inv_Return)*IF($D342=$C$1,VLOOKUP($T342,Male_Annuity_Tables,MATCH($BS$3+3,'Mortality Tables'!$N$1:$DN$1,0),FALSE),VLOOKUP($T342,Fe_Annuity_Tables,MATCH(CQ$3+3,'Mortality Tables'!$N$1:$DN$1,0),FALSE)),"")</f>
        <v/>
      </c>
      <c r="CR342" s="685" t="str">
        <f>IFERROR((CQ342+BA342*Contr_Rate)*(1+Inv_Return)*IF($D342=$C$1,VLOOKUP($T342,Male_Annuity_Tables,MATCH($BS$3+3,'Mortality Tables'!$N$1:$DN$1,0),FALSE),VLOOKUP($T342,Fe_Annuity_Tables,MATCH(CR$3+3,'Mortality Tables'!$N$1:$DN$1,0),FALSE)),"")</f>
        <v/>
      </c>
      <c r="CS342" s="685" t="str">
        <f>IFERROR((CR342+BB342*Contr_Rate)*(1+Inv_Return)*IF($D342=$C$1,VLOOKUP($T342,Male_Annuity_Tables,MATCH($BS$3+3,'Mortality Tables'!$N$1:$DN$1,0),FALSE),VLOOKUP($T342,Fe_Annuity_Tables,MATCH(CS$3+3,'Mortality Tables'!$N$1:$DN$1,0),FALSE)),"")</f>
        <v/>
      </c>
      <c r="CT342" s="685" t="str">
        <f>IFERROR((CS342+BC342*Contr_Rate)*(1+Inv_Return)*IF($D342=$C$1,VLOOKUP($T342,Male_Annuity_Tables,MATCH($BS$3+3,'Mortality Tables'!$N$1:$DN$1,0),FALSE),VLOOKUP($T342,Fe_Annuity_Tables,MATCH(CT$3+3,'Mortality Tables'!$N$1:$DN$1,0),FALSE)),"")</f>
        <v/>
      </c>
      <c r="CU342" s="685" t="str">
        <f>IFERROR((CT342+BD342*Contr_Rate)*(1+Inv_Return)*IF($D342=$C$1,VLOOKUP($T342,Male_Annuity_Tables,MATCH($BS$3+3,'Mortality Tables'!$N$1:$DN$1,0),FALSE),VLOOKUP($T342,Fe_Annuity_Tables,MATCH(CU$3+3,'Mortality Tables'!$N$1:$DN$1,0),FALSE)),"")</f>
        <v/>
      </c>
      <c r="CV342" s="685" t="str">
        <f>IFERROR((CU342+BE342*Contr_Rate)*(1+Inv_Return)*IF($D342=$C$1,VLOOKUP($T342,Male_Annuity_Tables,MATCH($BS$3+3,'Mortality Tables'!$N$1:$DN$1,0),FALSE),VLOOKUP($T342,Fe_Annuity_Tables,MATCH(CV$3+3,'Mortality Tables'!$N$1:$DN$1,0),FALSE)),"")</f>
        <v/>
      </c>
      <c r="CW342" s="685" t="str">
        <f>IFERROR((CV342+BF342*Contr_Rate)*(1+Inv_Return)*IF($D342=$C$1,VLOOKUP($T342,Male_Annuity_Tables,MATCH($BS$3+3,'Mortality Tables'!$N$1:$DN$1,0),FALSE),VLOOKUP($T342,Fe_Annuity_Tables,MATCH(CW$3+3,'Mortality Tables'!$N$1:$DN$1,0),FALSE)),"")</f>
        <v/>
      </c>
      <c r="CX342" s="685" t="str">
        <f>IFERROR((CW342+BG342*Contr_Rate)*(1+Inv_Return)*IF($D342=$C$1,VLOOKUP($T342,Male_Annuity_Tables,MATCH($BS$3+3,'Mortality Tables'!$N$1:$DN$1,0),FALSE),VLOOKUP($T342,Fe_Annuity_Tables,MATCH(CX$3+3,'Mortality Tables'!$N$1:$DN$1,0),FALSE)),"")</f>
        <v/>
      </c>
      <c r="CY342" s="685" t="str">
        <f>IFERROR((CX342+BH342*Contr_Rate)*(1+Inv_Return)*IF($D342=$C$1,VLOOKUP($T342,Male_Annuity_Tables,MATCH($BS$3+3,'Mortality Tables'!$N$1:$DN$1,0),FALSE),VLOOKUP($T342,Fe_Annuity_Tables,MATCH(CY$3+3,'Mortality Tables'!$N$1:$DN$1,0),FALSE)),"")</f>
        <v/>
      </c>
      <c r="CZ342" s="685" t="str">
        <f>IFERROR((CY342+BI342*Contr_Rate)*(1+Inv_Return)*IF($D342=$C$1,VLOOKUP($T342,Male_Annuity_Tables,MATCH($BS$3+3,'Mortality Tables'!$N$1:$DN$1,0),FALSE),VLOOKUP($T342,Fe_Annuity_Tables,MATCH(CZ$3+3,'Mortality Tables'!$N$1:$DN$1,0),FALSE)),"")</f>
        <v/>
      </c>
      <c r="DA342" s="685" t="str">
        <f>IFERROR((CZ342+BJ342*Contr_Rate)*(1+Inv_Return)*IF($D342=$C$1,VLOOKUP($T342,Male_Annuity_Tables,MATCH($BS$3+3,'Mortality Tables'!$N$1:$DN$1,0),FALSE),VLOOKUP($T342,Fe_Annuity_Tables,MATCH(DA$3+3,'Mortality Tables'!$N$1:$DN$1,0),FALSE)),"")</f>
        <v/>
      </c>
      <c r="DB342" s="685" t="str">
        <f>IFERROR((DA342+BK342*Contr_Rate)*(1+Inv_Return)*IF($D342=$C$1,VLOOKUP($T342,Male_Annuity_Tables,MATCH($BS$3+3,'Mortality Tables'!$N$1:$DN$1,0),FALSE),VLOOKUP($T342,Fe_Annuity_Tables,MATCH(DB$3+3,'Mortality Tables'!$N$1:$DN$1,0),FALSE)),"")</f>
        <v/>
      </c>
      <c r="DC342" s="685" t="str">
        <f>IFERROR((DB342+BL342*Contr_Rate)*(1+Inv_Return)*IF($D342=$C$1,VLOOKUP($T342,Male_Annuity_Tables,MATCH($BS$3+3,'Mortality Tables'!$N$1:$DN$1,0),FALSE),VLOOKUP($T342,Fe_Annuity_Tables,MATCH(DC$3+3,'Mortality Tables'!$N$1:$DN$1,0),FALSE)),"")</f>
        <v/>
      </c>
      <c r="DD342" s="685" t="str">
        <f>IFERROR((DC342+BM342*Contr_Rate)*(1+Inv_Return)*IF($D342=$C$1,VLOOKUP($T342,Male_Annuity_Tables,MATCH($BS$3+3,'Mortality Tables'!$N$1:$DN$1,0),FALSE),VLOOKUP($T342,Fe_Annuity_Tables,MATCH(DD$3+3,'Mortality Tables'!$N$1:$DN$1,0),FALSE)),"")</f>
        <v/>
      </c>
      <c r="DE342" s="685" t="str">
        <f>IFERROR((DD342+BN342*Contr_Rate)*(1+Inv_Return)*IF($D342=$C$1,VLOOKUP($T342,Male_Annuity_Tables,MATCH($BS$3+3,'Mortality Tables'!$N$1:$DN$1,0),FALSE),VLOOKUP($T342,Fe_Annuity_Tables,MATCH(DE$3+3,'Mortality Tables'!$N$1:$DN$1,0),FALSE)),"")</f>
        <v/>
      </c>
      <c r="DF342" s="685" t="str">
        <f>IFERROR((DE342+BO342*Contr_Rate)*(1+Inv_Return)*IF($D342=$C$1,VLOOKUP($T342,Male_Annuity_Tables,MATCH($BS$3+3,'Mortality Tables'!$N$1:$DN$1,0),FALSE),VLOOKUP($T342,Fe_Annuity_Tables,MATCH(DF$3+3,'Mortality Tables'!$N$1:$DN$1,0),FALSE)),"")</f>
        <v/>
      </c>
      <c r="DG342" s="685" t="str">
        <f>IFERROR((DF342+BP342*Contr_Rate)*(1+Inv_Return)*IF($D342=$C$1,VLOOKUP($T342,Male_Annuity_Tables,MATCH($BS$3+3,'Mortality Tables'!$N$1:$DN$1,0),FALSE),VLOOKUP($T342,Fe_Annuity_Tables,MATCH(DG$3+3,'Mortality Tables'!$N$1:$DN$1,0),FALSE)),"")</f>
        <v/>
      </c>
      <c r="DH342" s="685" t="str">
        <f>IFERROR((DG342+BQ342*Contr_Rate)*(1+Inv_Return)*IF($D342=$C$1,VLOOKUP($T342,Male_Annuity_Tables,MATCH($BS$3+3,'Mortality Tables'!$N$1:$DN$1,0),FALSE),VLOOKUP($T342,Fe_Annuity_Tables,MATCH(DH$3+3,'Mortality Tables'!$N$1:$DN$1,0),FALSE)),"")</f>
        <v/>
      </c>
      <c r="DJ342" s="686">
        <f t="shared" si="199"/>
        <v>2722473.3569257627</v>
      </c>
      <c r="DK342" s="680">
        <f t="shared" si="187"/>
        <v>8.0909277508679907</v>
      </c>
      <c r="DL342" s="686">
        <f t="shared" si="200"/>
        <v>225444.74568377863</v>
      </c>
      <c r="DM342" s="686">
        <f t="shared" si="132"/>
        <v>1824517.0055910109</v>
      </c>
      <c r="DN342" s="687">
        <f t="shared" si="201"/>
        <v>0.12356406928131147</v>
      </c>
      <c r="DP342" s="688">
        <f t="shared" si="202"/>
        <v>50315.072345739209</v>
      </c>
      <c r="DQ342" s="688">
        <f t="shared" si="203"/>
        <v>75093.9733012129</v>
      </c>
      <c r="DR342" s="688">
        <f t="shared" si="204"/>
        <v>98351.354559099098</v>
      </c>
    </row>
    <row r="343" spans="1:122" s="657" customFormat="1" ht="14.5">
      <c r="A343" s="675" t="s">
        <v>1754</v>
      </c>
      <c r="B343" s="675" t="s">
        <v>1755</v>
      </c>
      <c r="C343" s="675" t="s">
        <v>236</v>
      </c>
      <c r="D343" s="675" t="s">
        <v>60</v>
      </c>
      <c r="E343" s="676">
        <v>28395</v>
      </c>
      <c r="F343" s="677">
        <v>42555</v>
      </c>
      <c r="G343" s="677">
        <v>44059</v>
      </c>
      <c r="H343" s="678">
        <v>424259</v>
      </c>
      <c r="I343" s="678">
        <v>34664.57</v>
      </c>
      <c r="J343" s="678">
        <v>37834.32</v>
      </c>
      <c r="K343" s="678">
        <v>15266.23</v>
      </c>
      <c r="L343" s="678">
        <v>87765.119999999995</v>
      </c>
      <c r="M343" s="679">
        <f>IF(COUNTIF($A$4:A343,A343)=1,0,1)</f>
        <v>0</v>
      </c>
      <c r="N343" s="680" t="str">
        <f t="shared" si="193"/>
        <v>Okay</v>
      </c>
      <c r="O343" s="680" t="str">
        <f t="shared" si="194"/>
        <v>TRUE</v>
      </c>
      <c r="P343" s="680" t="b">
        <f t="shared" si="195"/>
        <v>1</v>
      </c>
      <c r="Q343" s="680" t="b">
        <f t="shared" ref="Q343:Q405" si="208">$G343&gt;=$F343</f>
        <v>1</v>
      </c>
      <c r="R343" s="680" t="b">
        <f t="shared" ref="R343:R405" si="209">$F343&gt;$E343</f>
        <v>1</v>
      </c>
      <c r="S343" s="681">
        <f t="shared" si="196"/>
        <v>38.794520547945204</v>
      </c>
      <c r="T343" s="682">
        <f t="shared" ref="T343:T405" si="210">ROUNDDOWN(YEARFRAC($E343,Analysis_Date,3),0)</f>
        <v>47</v>
      </c>
      <c r="U343" s="682">
        <f t="shared" si="188"/>
        <v>42</v>
      </c>
      <c r="V343" s="682">
        <f t="shared" ref="V343:V405" si="211">YEARFRAC($G343,Analysis_Date,3)</f>
        <v>4.375342465753425</v>
      </c>
      <c r="W343" s="682">
        <f t="shared" si="197"/>
        <v>13</v>
      </c>
      <c r="X343" s="683">
        <f t="shared" si="198"/>
        <v>1140946.56</v>
      </c>
      <c r="Y343" s="684">
        <f t="shared" si="123"/>
        <v>3.0200000000000001E-3</v>
      </c>
      <c r="Z343" s="684">
        <f>IF($D343=$C$1,VLOOKUP($T343,Male_Annuity_Tables,MATCH($W343+2,'Mortality Tables'!$DS$1:$HT$1,0),FALSE),VLOOKUP($T343,Fe_Annuity_Tables,MATCH($W343+2,'Mortality Tables'!$M$1:$DN$1,0),FALSE))</f>
        <v>0.26296831711555096</v>
      </c>
      <c r="AA343" s="664"/>
      <c r="AB343" s="685">
        <f t="shared" si="206"/>
        <v>445874.99605000002</v>
      </c>
      <c r="AC343" s="685">
        <f t="shared" si="206"/>
        <v>468592.32709874754</v>
      </c>
      <c r="AD343" s="685">
        <f t="shared" si="206"/>
        <v>492467.10616442875</v>
      </c>
      <c r="AE343" s="685">
        <f t="shared" si="206"/>
        <v>517558.30522350641</v>
      </c>
      <c r="AF343" s="685">
        <f t="shared" si="206"/>
        <v>543927.90087464405</v>
      </c>
      <c r="AG343" s="685">
        <f t="shared" si="206"/>
        <v>571641.02742420719</v>
      </c>
      <c r="AH343" s="685">
        <f t="shared" si="206"/>
        <v>600766.13777147059</v>
      </c>
      <c r="AI343" s="685">
        <f t="shared" si="206"/>
        <v>631375.17249092704</v>
      </c>
      <c r="AJ343" s="685">
        <f t="shared" si="206"/>
        <v>663543.73752933985</v>
      </c>
      <c r="AK343" s="685">
        <f t="shared" si="206"/>
        <v>697351.29095645971</v>
      </c>
      <c r="AL343" s="685">
        <f t="shared" si="206"/>
        <v>732881.33923069132</v>
      </c>
      <c r="AM343" s="685">
        <f t="shared" si="206"/>
        <v>770221.64346449508</v>
      </c>
      <c r="AN343" s="685">
        <f t="shared" si="206"/>
        <v>809464.43619901105</v>
      </c>
      <c r="AO343" s="685" t="str">
        <f t="shared" si="206"/>
        <v/>
      </c>
      <c r="AP343" s="685" t="str">
        <f t="shared" si="206"/>
        <v/>
      </c>
      <c r="AQ343" s="685" t="str">
        <f t="shared" si="206"/>
        <v/>
      </c>
      <c r="AR343" s="685" t="str">
        <f t="shared" si="205"/>
        <v/>
      </c>
      <c r="AS343" s="685" t="str">
        <f t="shared" si="205"/>
        <v/>
      </c>
      <c r="AT343" s="685" t="str">
        <f t="shared" si="205"/>
        <v/>
      </c>
      <c r="AU343" s="685" t="str">
        <f t="shared" si="205"/>
        <v/>
      </c>
      <c r="AV343" s="685" t="str">
        <f t="shared" si="205"/>
        <v/>
      </c>
      <c r="AW343" s="685" t="str">
        <f t="shared" si="205"/>
        <v/>
      </c>
      <c r="AX343" s="685" t="str">
        <f t="shared" si="205"/>
        <v/>
      </c>
      <c r="AY343" s="685" t="str">
        <f t="shared" si="205"/>
        <v/>
      </c>
      <c r="AZ343" s="685" t="str">
        <f t="shared" si="205"/>
        <v/>
      </c>
      <c r="BA343" s="685" t="str">
        <f t="shared" si="205"/>
        <v/>
      </c>
      <c r="BB343" s="685" t="str">
        <f t="shared" si="205"/>
        <v/>
      </c>
      <c r="BC343" s="685" t="str">
        <f t="shared" si="205"/>
        <v/>
      </c>
      <c r="BD343" s="685" t="str">
        <f t="shared" si="205"/>
        <v/>
      </c>
      <c r="BE343" s="685" t="str">
        <f t="shared" si="205"/>
        <v/>
      </c>
      <c r="BF343" s="685" t="str">
        <f t="shared" si="205"/>
        <v/>
      </c>
      <c r="BG343" s="685" t="str">
        <f t="shared" si="207"/>
        <v/>
      </c>
      <c r="BH343" s="685" t="str">
        <f t="shared" si="207"/>
        <v/>
      </c>
      <c r="BI343" s="685" t="str">
        <f t="shared" si="184"/>
        <v/>
      </c>
      <c r="BJ343" s="685" t="str">
        <f t="shared" si="184"/>
        <v/>
      </c>
      <c r="BK343" s="685" t="str">
        <f t="shared" si="184"/>
        <v/>
      </c>
      <c r="BL343" s="685" t="str">
        <f t="shared" si="184"/>
        <v/>
      </c>
      <c r="BM343" s="685" t="str">
        <f t="shared" si="184"/>
        <v/>
      </c>
      <c r="BN343" s="685" t="str">
        <f t="shared" si="184"/>
        <v/>
      </c>
      <c r="BO343" s="685" t="str">
        <f t="shared" si="189"/>
        <v/>
      </c>
      <c r="BP343" s="685" t="str">
        <f t="shared" si="189"/>
        <v/>
      </c>
      <c r="BQ343" s="685" t="str">
        <f t="shared" si="189"/>
        <v/>
      </c>
      <c r="BR343" s="529"/>
      <c r="BS343" s="685">
        <f>IFERROR(($L343+AB343*Contr_Rate)*(1+Inv_Return)*IF($D343=$C$1,VLOOKUP($T343,Male_Annuity_Tables,MATCH($BS$3+3,'Mortality Tables'!$N$1:$DN$1,0),FALSE),VLOOKUP($T343,Fe_Annuity_Tables,MATCH(BS$3+3,'Mortality Tables'!$N$1:$DN$1,0),FALSE)),"")</f>
        <v>192919.47849377975</v>
      </c>
      <c r="BT343" s="685">
        <f>IFERROR(($BS343+AC343*Contr_Rate)*(1+Inv_Return)*IF($D343=$C$1,VLOOKUP($T343,Male_Annuity_Tables,MATCH($BS$3+3,'Mortality Tables'!$N$1:$DN$1,0),FALSE),VLOOKUP($T343,Fe_Annuity_Tables,MATCH(BT$3+3,'Mortality Tables'!$N$1:$DN$1,0),FALSE)),"")</f>
        <v>246065.02496024925</v>
      </c>
      <c r="BU343" s="685">
        <f>IFERROR((BT343+AD343*Contr_Rate)*(1+Inv_Return)*IF($D343=$C$1,VLOOKUP($T343,Male_Annuity_Tables,MATCH($BS$3+3,'Mortality Tables'!$N$1:$DN$1,0),FALSE),VLOOKUP($T343,Fe_Annuity_Tables,MATCH(BU$3+3,'Mortality Tables'!$N$1:$DN$1,0),FALSE)),"")</f>
        <v>246118.39312420593</v>
      </c>
      <c r="BV343" s="685">
        <f>IFERROR((BU343+AE343*Contr_Rate)*(1+Inv_Return)*IF($D343=$C$1,VLOOKUP($T343,Male_Annuity_Tables,MATCH($BS$3+3,'Mortality Tables'!$N$1:$DN$1,0),FALSE),VLOOKUP($T343,Fe_Annuity_Tables,MATCH(BV$3+3,'Mortality Tables'!$N$1:$DN$1,0),FALSE)),"")</f>
        <v>224921.64570154325</v>
      </c>
      <c r="BW343" s="685">
        <f>IFERROR((BV343+AF343*Contr_Rate)*(1+Inv_Return)*IF($D343=$C$1,VLOOKUP($T343,Male_Annuity_Tables,MATCH($BS$3+3,'Mortality Tables'!$N$1:$DN$1,0),FALSE),VLOOKUP($T343,Fe_Annuity_Tables,MATCH(BW$3+3,'Mortality Tables'!$N$1:$DN$1,0),FALSE)),"")</f>
        <v>194936.36462869367</v>
      </c>
      <c r="BX343" s="685">
        <f>IFERROR((BW343+AG343*Contr_Rate)*(1+Inv_Return)*IF($D343=$C$1,VLOOKUP($T343,Male_Annuity_Tables,MATCH($BS$3+3,'Mortality Tables'!$N$1:$DN$1,0),FALSE),VLOOKUP($T343,Fe_Annuity_Tables,MATCH(BX$3+3,'Mortality Tables'!$N$1:$DN$1,0),FALSE)),"")</f>
        <v>164922.20599332947</v>
      </c>
      <c r="BY343" s="685">
        <f>IFERROR((BX343+AH343*Contr_Rate)*(1+Inv_Return)*IF($D343=$C$1,VLOOKUP($T343,Male_Annuity_Tables,MATCH($BS$3+3,'Mortality Tables'!$N$1:$DN$1,0),FALSE),VLOOKUP($T343,Fe_Annuity_Tables,MATCH(BY$3+3,'Mortality Tables'!$N$1:$DN$1,0),FALSE)),"")</f>
        <v>139151.5108103675</v>
      </c>
      <c r="BZ343" s="685">
        <f>IFERROR((BY343+AI343*Contr_Rate)*(1+Inv_Return)*IF($D343=$C$1,VLOOKUP($T343,Male_Annuity_Tables,MATCH($BS$3+3,'Mortality Tables'!$N$1:$DN$1,0),FALSE),VLOOKUP($T343,Fe_Annuity_Tables,MATCH(BZ$3+3,'Mortality Tables'!$N$1:$DN$1,0),FALSE)),"")</f>
        <v>118609.49919761741</v>
      </c>
      <c r="CA343" s="685">
        <f>IFERROR((BZ343+AJ343*Contr_Rate)*(1+Inv_Return)*IF($D343=$C$1,VLOOKUP($T343,Male_Annuity_Tables,MATCH($BS$3+3,'Mortality Tables'!$N$1:$DN$1,0),FALSE),VLOOKUP($T343,Fe_Annuity_Tables,MATCH(CA$3+3,'Mortality Tables'!$N$1:$DN$1,0),FALSE)),"")</f>
        <v>108341.41155547512</v>
      </c>
      <c r="CB343" s="685">
        <f>IFERROR((CA343+AK343*Contr_Rate)*(1+Inv_Return)*IF($D343=$C$1,VLOOKUP($T343,Male_Annuity_Tables,MATCH($BS$3+3,'Mortality Tables'!$N$1:$DN$1,0),FALSE),VLOOKUP($T343,Fe_Annuity_Tables,MATCH(CB$3+3,'Mortality Tables'!$N$1:$DN$1,0),FALSE)),"")</f>
        <v>102266.27395132494</v>
      </c>
      <c r="CC343" s="685">
        <f>IFERROR((CB343+AL343*Contr_Rate)*(1+Inv_Return)*IF($D343=$C$1,VLOOKUP($T343,Male_Annuity_Tables,MATCH($BS$3+3,'Mortality Tables'!$N$1:$DN$1,0),FALSE),VLOOKUP($T343,Fe_Annuity_Tables,MATCH(CC$3+3,'Mortality Tables'!$N$1:$DN$1,0),FALSE)),"")</f>
        <v>97911.82371510769</v>
      </c>
      <c r="CD343" s="685">
        <f>IFERROR((CC343+AM343*Contr_Rate)*(1+Inv_Return)*IF($D343=$C$1,VLOOKUP($T343,Male_Annuity_Tables,MATCH($BS$3+3,'Mortality Tables'!$N$1:$DN$1,0),FALSE),VLOOKUP($T343,Fe_Annuity_Tables,MATCH(CD$3+3,'Mortality Tables'!$N$1:$DN$1,0),FALSE)),"")</f>
        <v>94316.206406179801</v>
      </c>
      <c r="CE343" s="685">
        <f>IFERROR((CD343+AN343*Contr_Rate)*(1+Inv_Return)*IF($D343=$C$1,VLOOKUP($T343,Male_Annuity_Tables,MATCH($BS$3+3,'Mortality Tables'!$N$1:$DN$1,0),FALSE),VLOOKUP($T343,Fe_Annuity_Tables,MATCH(CE$3+3,'Mortality Tables'!$N$1:$DN$1,0),FALSE)),"")</f>
        <v>91112.203887651136</v>
      </c>
      <c r="CF343" s="685" t="str">
        <f>IFERROR((CE343+AO343*Contr_Rate)*(1+Inv_Return)*IF($D343=$C$1,VLOOKUP($T343,Male_Annuity_Tables,MATCH($BS$3+3,'Mortality Tables'!$N$1:$DN$1,0),FALSE),VLOOKUP($T343,Fe_Annuity_Tables,MATCH(CF$3+3,'Mortality Tables'!$N$1:$DN$1,0),FALSE)),"")</f>
        <v/>
      </c>
      <c r="CG343" s="685" t="str">
        <f>IFERROR((CF343+AP343*Contr_Rate)*(1+Inv_Return)*IF($D343=$C$1,VLOOKUP($T343,Male_Annuity_Tables,MATCH($BS$3+3,'Mortality Tables'!$N$1:$DN$1,0),FALSE),VLOOKUP($T343,Fe_Annuity_Tables,MATCH(CG$3+3,'Mortality Tables'!$N$1:$DN$1,0),FALSE)),"")</f>
        <v/>
      </c>
      <c r="CH343" s="685" t="str">
        <f>IFERROR((CG343+AQ343*Contr_Rate)*(1+Inv_Return)*IF($D343=$C$1,VLOOKUP($T343,Male_Annuity_Tables,MATCH($BS$3+3,'Mortality Tables'!$N$1:$DN$1,0),FALSE),VLOOKUP($T343,Fe_Annuity_Tables,MATCH(CH$3+3,'Mortality Tables'!$N$1:$DN$1,0),FALSE)),"")</f>
        <v/>
      </c>
      <c r="CI343" s="685" t="str">
        <f>IFERROR((CH343+AR343*Contr_Rate)*(1+Inv_Return)*IF($D343=$C$1,VLOOKUP($T343,Male_Annuity_Tables,MATCH($BS$3+3,'Mortality Tables'!$N$1:$DN$1,0),FALSE),VLOOKUP($T343,Fe_Annuity_Tables,MATCH(CI$3+3,'Mortality Tables'!$N$1:$DN$1,0),FALSE)),"")</f>
        <v/>
      </c>
      <c r="CJ343" s="685" t="str">
        <f>IFERROR((CI343+AS343*Contr_Rate)*(1+Inv_Return)*IF($D343=$C$1,VLOOKUP($T343,Male_Annuity_Tables,MATCH($BS$3+3,'Mortality Tables'!$N$1:$DN$1,0),FALSE),VLOOKUP($T343,Fe_Annuity_Tables,MATCH(CJ$3+3,'Mortality Tables'!$N$1:$DN$1,0),FALSE)),"")</f>
        <v/>
      </c>
      <c r="CK343" s="685" t="str">
        <f>IFERROR((CJ343+AT343*Contr_Rate)*(1+Inv_Return)*IF($D343=$C$1,VLOOKUP($T343,Male_Annuity_Tables,MATCH($BS$3+3,'Mortality Tables'!$N$1:$DN$1,0),FALSE),VLOOKUP($T343,Fe_Annuity_Tables,MATCH(CK$3+3,'Mortality Tables'!$N$1:$DN$1,0),FALSE)),"")</f>
        <v/>
      </c>
      <c r="CL343" s="685" t="str">
        <f>IFERROR((CK343+AU343*Contr_Rate)*(1+Inv_Return)*IF($D343=$C$1,VLOOKUP($T343,Male_Annuity_Tables,MATCH($BS$3+3,'Mortality Tables'!$N$1:$DN$1,0),FALSE),VLOOKUP($T343,Fe_Annuity_Tables,MATCH(CL$3+3,'Mortality Tables'!$N$1:$DN$1,0),FALSE)),"")</f>
        <v/>
      </c>
      <c r="CM343" s="685" t="str">
        <f>IFERROR((CL343+AV343*Contr_Rate)*(1+Inv_Return)*IF($D343=$C$1,VLOOKUP($T343,Male_Annuity_Tables,MATCH($BS$3+3,'Mortality Tables'!$N$1:$DN$1,0),FALSE),VLOOKUP($T343,Fe_Annuity_Tables,MATCH(CM$3+3,'Mortality Tables'!$N$1:$DN$1,0),FALSE)),"")</f>
        <v/>
      </c>
      <c r="CN343" s="685" t="str">
        <f>IFERROR((CM343+AW343*Contr_Rate)*(1+Inv_Return)*IF($D343=$C$1,VLOOKUP($T343,Male_Annuity_Tables,MATCH($BS$3+3,'Mortality Tables'!$N$1:$DN$1,0),FALSE),VLOOKUP($T343,Fe_Annuity_Tables,MATCH(CN$3+3,'Mortality Tables'!$N$1:$DN$1,0),FALSE)),"")</f>
        <v/>
      </c>
      <c r="CO343" s="685" t="str">
        <f>IFERROR((CN343+AX343*Contr_Rate)*(1+Inv_Return)*IF($D343=$C$1,VLOOKUP($T343,Male_Annuity_Tables,MATCH($BS$3+3,'Mortality Tables'!$N$1:$DN$1,0),FALSE),VLOOKUP($T343,Fe_Annuity_Tables,MATCH(CO$3+3,'Mortality Tables'!$N$1:$DN$1,0),FALSE)),"")</f>
        <v/>
      </c>
      <c r="CP343" s="685" t="str">
        <f>IFERROR((CO343+AY343*Contr_Rate)*(1+Inv_Return)*IF($D343=$C$1,VLOOKUP($T343,Male_Annuity_Tables,MATCH($BS$3+3,'Mortality Tables'!$N$1:$DN$1,0),FALSE),VLOOKUP($T343,Fe_Annuity_Tables,MATCH(CP$3+3,'Mortality Tables'!$N$1:$DN$1,0),FALSE)),"")</f>
        <v/>
      </c>
      <c r="CQ343" s="685" t="str">
        <f>IFERROR((CP343+AZ343*Contr_Rate)*(1+Inv_Return)*IF($D343=$C$1,VLOOKUP($T343,Male_Annuity_Tables,MATCH($BS$3+3,'Mortality Tables'!$N$1:$DN$1,0),FALSE),VLOOKUP($T343,Fe_Annuity_Tables,MATCH(CQ$3+3,'Mortality Tables'!$N$1:$DN$1,0),FALSE)),"")</f>
        <v/>
      </c>
      <c r="CR343" s="685" t="str">
        <f>IFERROR((CQ343+BA343*Contr_Rate)*(1+Inv_Return)*IF($D343=$C$1,VLOOKUP($T343,Male_Annuity_Tables,MATCH($BS$3+3,'Mortality Tables'!$N$1:$DN$1,0),FALSE),VLOOKUP($T343,Fe_Annuity_Tables,MATCH(CR$3+3,'Mortality Tables'!$N$1:$DN$1,0),FALSE)),"")</f>
        <v/>
      </c>
      <c r="CS343" s="685" t="str">
        <f>IFERROR((CR343+BB343*Contr_Rate)*(1+Inv_Return)*IF($D343=$C$1,VLOOKUP($T343,Male_Annuity_Tables,MATCH($BS$3+3,'Mortality Tables'!$N$1:$DN$1,0),FALSE),VLOOKUP($T343,Fe_Annuity_Tables,MATCH(CS$3+3,'Mortality Tables'!$N$1:$DN$1,0),FALSE)),"")</f>
        <v/>
      </c>
      <c r="CT343" s="685" t="str">
        <f>IFERROR((CS343+BC343*Contr_Rate)*(1+Inv_Return)*IF($D343=$C$1,VLOOKUP($T343,Male_Annuity_Tables,MATCH($BS$3+3,'Mortality Tables'!$N$1:$DN$1,0),FALSE),VLOOKUP($T343,Fe_Annuity_Tables,MATCH(CT$3+3,'Mortality Tables'!$N$1:$DN$1,0),FALSE)),"")</f>
        <v/>
      </c>
      <c r="CU343" s="685" t="str">
        <f>IFERROR((CT343+BD343*Contr_Rate)*(1+Inv_Return)*IF($D343=$C$1,VLOOKUP($T343,Male_Annuity_Tables,MATCH($BS$3+3,'Mortality Tables'!$N$1:$DN$1,0),FALSE),VLOOKUP($T343,Fe_Annuity_Tables,MATCH(CU$3+3,'Mortality Tables'!$N$1:$DN$1,0),FALSE)),"")</f>
        <v/>
      </c>
      <c r="CV343" s="685" t="str">
        <f>IFERROR((CU343+BE343*Contr_Rate)*(1+Inv_Return)*IF($D343=$C$1,VLOOKUP($T343,Male_Annuity_Tables,MATCH($BS$3+3,'Mortality Tables'!$N$1:$DN$1,0),FALSE),VLOOKUP($T343,Fe_Annuity_Tables,MATCH(CV$3+3,'Mortality Tables'!$N$1:$DN$1,0),FALSE)),"")</f>
        <v/>
      </c>
      <c r="CW343" s="685" t="str">
        <f>IFERROR((CV343+BF343*Contr_Rate)*(1+Inv_Return)*IF($D343=$C$1,VLOOKUP($T343,Male_Annuity_Tables,MATCH($BS$3+3,'Mortality Tables'!$N$1:$DN$1,0),FALSE),VLOOKUP($T343,Fe_Annuity_Tables,MATCH(CW$3+3,'Mortality Tables'!$N$1:$DN$1,0),FALSE)),"")</f>
        <v/>
      </c>
      <c r="CX343" s="685" t="str">
        <f>IFERROR((CW343+BG343*Contr_Rate)*(1+Inv_Return)*IF($D343=$C$1,VLOOKUP($T343,Male_Annuity_Tables,MATCH($BS$3+3,'Mortality Tables'!$N$1:$DN$1,0),FALSE),VLOOKUP($T343,Fe_Annuity_Tables,MATCH(CX$3+3,'Mortality Tables'!$N$1:$DN$1,0),FALSE)),"")</f>
        <v/>
      </c>
      <c r="CY343" s="685" t="str">
        <f>IFERROR((CX343+BH343*Contr_Rate)*(1+Inv_Return)*IF($D343=$C$1,VLOOKUP($T343,Male_Annuity_Tables,MATCH($BS$3+3,'Mortality Tables'!$N$1:$DN$1,0),FALSE),VLOOKUP($T343,Fe_Annuity_Tables,MATCH(CY$3+3,'Mortality Tables'!$N$1:$DN$1,0),FALSE)),"")</f>
        <v/>
      </c>
      <c r="CZ343" s="685" t="str">
        <f>IFERROR((CY343+BI343*Contr_Rate)*(1+Inv_Return)*IF($D343=$C$1,VLOOKUP($T343,Male_Annuity_Tables,MATCH($BS$3+3,'Mortality Tables'!$N$1:$DN$1,0),FALSE),VLOOKUP($T343,Fe_Annuity_Tables,MATCH(CZ$3+3,'Mortality Tables'!$N$1:$DN$1,0),FALSE)),"")</f>
        <v/>
      </c>
      <c r="DA343" s="685" t="str">
        <f>IFERROR((CZ343+BJ343*Contr_Rate)*(1+Inv_Return)*IF($D343=$C$1,VLOOKUP($T343,Male_Annuity_Tables,MATCH($BS$3+3,'Mortality Tables'!$N$1:$DN$1,0),FALSE),VLOOKUP($T343,Fe_Annuity_Tables,MATCH(DA$3+3,'Mortality Tables'!$N$1:$DN$1,0),FALSE)),"")</f>
        <v/>
      </c>
      <c r="DB343" s="685" t="str">
        <f>IFERROR((DA343+BK343*Contr_Rate)*(1+Inv_Return)*IF($D343=$C$1,VLOOKUP($T343,Male_Annuity_Tables,MATCH($BS$3+3,'Mortality Tables'!$N$1:$DN$1,0),FALSE),VLOOKUP($T343,Fe_Annuity_Tables,MATCH(DB$3+3,'Mortality Tables'!$N$1:$DN$1,0),FALSE)),"")</f>
        <v/>
      </c>
      <c r="DC343" s="685" t="str">
        <f>IFERROR((DB343+BL343*Contr_Rate)*(1+Inv_Return)*IF($D343=$C$1,VLOOKUP($T343,Male_Annuity_Tables,MATCH($BS$3+3,'Mortality Tables'!$N$1:$DN$1,0),FALSE),VLOOKUP($T343,Fe_Annuity_Tables,MATCH(DC$3+3,'Mortality Tables'!$N$1:$DN$1,0),FALSE)),"")</f>
        <v/>
      </c>
      <c r="DD343" s="685" t="str">
        <f>IFERROR((DC343+BM343*Contr_Rate)*(1+Inv_Return)*IF($D343=$C$1,VLOOKUP($T343,Male_Annuity_Tables,MATCH($BS$3+3,'Mortality Tables'!$N$1:$DN$1,0),FALSE),VLOOKUP($T343,Fe_Annuity_Tables,MATCH(DD$3+3,'Mortality Tables'!$N$1:$DN$1,0),FALSE)),"")</f>
        <v/>
      </c>
      <c r="DE343" s="685" t="str">
        <f>IFERROR((DD343+BN343*Contr_Rate)*(1+Inv_Return)*IF($D343=$C$1,VLOOKUP($T343,Male_Annuity_Tables,MATCH($BS$3+3,'Mortality Tables'!$N$1:$DN$1,0),FALSE),VLOOKUP($T343,Fe_Annuity_Tables,MATCH(DE$3+3,'Mortality Tables'!$N$1:$DN$1,0),FALSE)),"")</f>
        <v/>
      </c>
      <c r="DF343" s="685" t="str">
        <f>IFERROR((DE343+BO343*Contr_Rate)*(1+Inv_Return)*IF($D343=$C$1,VLOOKUP($T343,Male_Annuity_Tables,MATCH($BS$3+3,'Mortality Tables'!$N$1:$DN$1,0),FALSE),VLOOKUP($T343,Fe_Annuity_Tables,MATCH(DF$3+3,'Mortality Tables'!$N$1:$DN$1,0),FALSE)),"")</f>
        <v/>
      </c>
      <c r="DG343" s="685" t="str">
        <f>IFERROR((DF343+BP343*Contr_Rate)*(1+Inv_Return)*IF($D343=$C$1,VLOOKUP($T343,Male_Annuity_Tables,MATCH($BS$3+3,'Mortality Tables'!$N$1:$DN$1,0),FALSE),VLOOKUP($T343,Fe_Annuity_Tables,MATCH(DG$3+3,'Mortality Tables'!$N$1:$DN$1,0),FALSE)),"")</f>
        <v/>
      </c>
      <c r="DH343" s="685" t="str">
        <f>IFERROR((DG343+BQ343*Contr_Rate)*(1+Inv_Return)*IF($D343=$C$1,VLOOKUP($T343,Male_Annuity_Tables,MATCH($BS$3+3,'Mortality Tables'!$N$1:$DN$1,0),FALSE),VLOOKUP($T343,Fe_Annuity_Tables,MATCH(DH$3+3,'Mortality Tables'!$N$1:$DN$1,0),FALSE)),"")</f>
        <v/>
      </c>
      <c r="DJ343" s="686">
        <f t="shared" si="199"/>
        <v>246118.39312420593</v>
      </c>
      <c r="DK343" s="680">
        <f t="shared" si="187"/>
        <v>8.8017766057058875</v>
      </c>
      <c r="DL343" s="686">
        <f t="shared" si="200"/>
        <v>18734.777168318433</v>
      </c>
      <c r="DM343" s="686">
        <f t="shared" si="132"/>
        <v>809464.43619901105</v>
      </c>
      <c r="DN343" s="687">
        <f t="shared" si="201"/>
        <v>2.3144657542079328E-2</v>
      </c>
      <c r="DP343" s="688">
        <f t="shared" si="202"/>
        <v>29433.146075360499</v>
      </c>
      <c r="DQ343" s="688">
        <f t="shared" si="203"/>
        <v>37541.402663110348</v>
      </c>
      <c r="DR343" s="688">
        <f t="shared" si="204"/>
        <v>37549.544883780727</v>
      </c>
    </row>
    <row r="344" spans="1:122" s="657" customFormat="1" ht="14.5">
      <c r="A344" s="675" t="s">
        <v>1756</v>
      </c>
      <c r="B344" s="675" t="s">
        <v>1757</v>
      </c>
      <c r="C344" s="675" t="s">
        <v>236</v>
      </c>
      <c r="D344" s="675" t="s">
        <v>60</v>
      </c>
      <c r="E344" s="676">
        <v>27414</v>
      </c>
      <c r="F344" s="677">
        <v>38672</v>
      </c>
      <c r="G344" s="677">
        <v>42263</v>
      </c>
      <c r="H344" s="678">
        <v>1079040</v>
      </c>
      <c r="I344" s="678">
        <v>90622.9</v>
      </c>
      <c r="J344" s="678">
        <v>89596.57</v>
      </c>
      <c r="K344" s="678"/>
      <c r="L344" s="678">
        <v>180219.47</v>
      </c>
      <c r="M344" s="679">
        <f>IF(COUNTIF($A$4:A344,A344)=1,0,1)</f>
        <v>0</v>
      </c>
      <c r="N344" s="680" t="str">
        <f t="shared" si="193"/>
        <v>Okay</v>
      </c>
      <c r="O344" s="680" t="str">
        <f t="shared" si="194"/>
        <v>TRUE</v>
      </c>
      <c r="P344" s="680" t="b">
        <f t="shared" si="195"/>
        <v>1</v>
      </c>
      <c r="Q344" s="680" t="b">
        <f t="shared" si="208"/>
        <v>1</v>
      </c>
      <c r="R344" s="680" t="b">
        <f t="shared" si="209"/>
        <v>1</v>
      </c>
      <c r="S344" s="681">
        <f t="shared" si="196"/>
        <v>30.843835616438355</v>
      </c>
      <c r="T344" s="682">
        <f t="shared" si="210"/>
        <v>49</v>
      </c>
      <c r="U344" s="682">
        <f t="shared" si="188"/>
        <v>40</v>
      </c>
      <c r="V344" s="682">
        <f t="shared" si="211"/>
        <v>9.2958904109589042</v>
      </c>
      <c r="W344" s="682">
        <f t="shared" si="197"/>
        <v>11</v>
      </c>
      <c r="X344" s="683">
        <f t="shared" si="198"/>
        <v>1982414.17</v>
      </c>
      <c r="Y344" s="684">
        <f t="shared" si="123"/>
        <v>3.48E-3</v>
      </c>
      <c r="Z344" s="684">
        <f>IF($D344=$C$1,VLOOKUP($T344,Male_Annuity_Tables,MATCH($W344+2,'Mortality Tables'!$DS$1:$HT$1,0),FALSE),VLOOKUP($T344,Fe_Annuity_Tables,MATCH($W344+2,'Mortality Tables'!$M$1:$DN$1,0),FALSE))</f>
        <v>0.36625918783018357</v>
      </c>
      <c r="AA344" s="664"/>
      <c r="AB344" s="685">
        <f t="shared" si="206"/>
        <v>1134017.088</v>
      </c>
      <c r="AC344" s="685">
        <f t="shared" si="206"/>
        <v>1191795.2586336001</v>
      </c>
      <c r="AD344" s="685">
        <f t="shared" si="206"/>
        <v>1252517.227060982</v>
      </c>
      <c r="AE344" s="685">
        <f t="shared" si="206"/>
        <v>1316332.9797797392</v>
      </c>
      <c r="AF344" s="685">
        <f t="shared" si="206"/>
        <v>1383400.1450995167</v>
      </c>
      <c r="AG344" s="685">
        <f t="shared" si="206"/>
        <v>1453884.3824923374</v>
      </c>
      <c r="AH344" s="685">
        <f t="shared" si="206"/>
        <v>1527959.7917803219</v>
      </c>
      <c r="AI344" s="685">
        <f t="shared" si="206"/>
        <v>1605809.3431715295</v>
      </c>
      <c r="AJ344" s="685">
        <f t="shared" si="206"/>
        <v>1687625.3292061191</v>
      </c>
      <c r="AK344" s="685">
        <f t="shared" si="206"/>
        <v>1773609.8397291708</v>
      </c>
      <c r="AL344" s="685">
        <f t="shared" si="206"/>
        <v>1863975.261063372</v>
      </c>
      <c r="AM344" s="685" t="str">
        <f t="shared" si="206"/>
        <v/>
      </c>
      <c r="AN344" s="685" t="str">
        <f t="shared" si="206"/>
        <v/>
      </c>
      <c r="AO344" s="685" t="str">
        <f t="shared" si="206"/>
        <v/>
      </c>
      <c r="AP344" s="685" t="str">
        <f t="shared" si="206"/>
        <v/>
      </c>
      <c r="AQ344" s="685" t="str">
        <f t="shared" si="206"/>
        <v/>
      </c>
      <c r="AR344" s="685" t="str">
        <f t="shared" si="205"/>
        <v/>
      </c>
      <c r="AS344" s="685" t="str">
        <f t="shared" si="205"/>
        <v/>
      </c>
      <c r="AT344" s="685" t="str">
        <f t="shared" si="205"/>
        <v/>
      </c>
      <c r="AU344" s="685" t="str">
        <f t="shared" si="205"/>
        <v/>
      </c>
      <c r="AV344" s="685" t="str">
        <f t="shared" si="205"/>
        <v/>
      </c>
      <c r="AW344" s="685" t="str">
        <f t="shared" si="205"/>
        <v/>
      </c>
      <c r="AX344" s="685" t="str">
        <f t="shared" si="205"/>
        <v/>
      </c>
      <c r="AY344" s="685" t="str">
        <f t="shared" si="205"/>
        <v/>
      </c>
      <c r="AZ344" s="685" t="str">
        <f t="shared" si="205"/>
        <v/>
      </c>
      <c r="BA344" s="685" t="str">
        <f t="shared" si="205"/>
        <v/>
      </c>
      <c r="BB344" s="685" t="str">
        <f t="shared" si="205"/>
        <v/>
      </c>
      <c r="BC344" s="685" t="str">
        <f t="shared" si="205"/>
        <v/>
      </c>
      <c r="BD344" s="685" t="str">
        <f t="shared" si="205"/>
        <v/>
      </c>
      <c r="BE344" s="685" t="str">
        <f t="shared" si="205"/>
        <v/>
      </c>
      <c r="BF344" s="685" t="str">
        <f t="shared" si="205"/>
        <v/>
      </c>
      <c r="BG344" s="685" t="str">
        <f t="shared" si="207"/>
        <v/>
      </c>
      <c r="BH344" s="685" t="str">
        <f t="shared" si="207"/>
        <v/>
      </c>
      <c r="BI344" s="685" t="str">
        <f t="shared" si="184"/>
        <v/>
      </c>
      <c r="BJ344" s="685" t="str">
        <f t="shared" si="184"/>
        <v/>
      </c>
      <c r="BK344" s="685" t="str">
        <f t="shared" si="184"/>
        <v/>
      </c>
      <c r="BL344" s="685" t="str">
        <f t="shared" si="184"/>
        <v/>
      </c>
      <c r="BM344" s="685" t="str">
        <f t="shared" si="184"/>
        <v/>
      </c>
      <c r="BN344" s="685" t="str">
        <f t="shared" si="184"/>
        <v/>
      </c>
      <c r="BO344" s="685" t="str">
        <f t="shared" si="189"/>
        <v/>
      </c>
      <c r="BP344" s="685" t="str">
        <f t="shared" si="189"/>
        <v/>
      </c>
      <c r="BQ344" s="685" t="str">
        <f t="shared" si="189"/>
        <v/>
      </c>
      <c r="BR344" s="529"/>
      <c r="BS344" s="685">
        <f>IFERROR(($L344+AB344*Contr_Rate)*(1+Inv_Return)*IF($D344=$C$1,VLOOKUP($T344,Male_Annuity_Tables,MATCH($BS$3+3,'Mortality Tables'!$N$1:$DN$1,0),FALSE),VLOOKUP($T344,Fe_Annuity_Tables,MATCH(BS$3+3,'Mortality Tables'!$N$1:$DN$1,0),FALSE)),"")</f>
        <v>453007.70329320658</v>
      </c>
      <c r="BT344" s="685">
        <f>IFERROR(($BS344+AC344*Contr_Rate)*(1+Inv_Return)*IF($D344=$C$1,VLOOKUP($T344,Male_Annuity_Tables,MATCH($BS$3+3,'Mortality Tables'!$N$1:$DN$1,0),FALSE),VLOOKUP($T344,Fe_Annuity_Tables,MATCH(BT$3+3,'Mortality Tables'!$N$1:$DN$1,0),FALSE)),"")</f>
        <v>632604.20589252783</v>
      </c>
      <c r="BU344" s="685">
        <f>IFERROR((BT344+AD344*Contr_Rate)*(1+Inv_Return)*IF($D344=$C$1,VLOOKUP($T344,Male_Annuity_Tables,MATCH($BS$3+3,'Mortality Tables'!$N$1:$DN$1,0),FALSE),VLOOKUP($T344,Fe_Annuity_Tables,MATCH(BU$3+3,'Mortality Tables'!$N$1:$DN$1,0),FALSE)),"")</f>
        <v>705423.04455871799</v>
      </c>
      <c r="BV344" s="685">
        <f>IFERROR((BU344+AE344*Contr_Rate)*(1+Inv_Return)*IF($D344=$C$1,VLOOKUP($T344,Male_Annuity_Tables,MATCH($BS$3+3,'Mortality Tables'!$N$1:$DN$1,0),FALSE),VLOOKUP($T344,Fe_Annuity_Tables,MATCH(BV$3+3,'Mortality Tables'!$N$1:$DN$1,0),FALSE)),"")</f>
        <v>689755.15255867562</v>
      </c>
      <c r="BW344" s="685">
        <f>IFERROR((BV344+AF344*Contr_Rate)*(1+Inv_Return)*IF($D344=$C$1,VLOOKUP($T344,Male_Annuity_Tables,MATCH($BS$3+3,'Mortality Tables'!$N$1:$DN$1,0),FALSE),VLOOKUP($T344,Fe_Annuity_Tables,MATCH(BW$3+3,'Mortality Tables'!$N$1:$DN$1,0),FALSE)),"")</f>
        <v>620349.573808913</v>
      </c>
      <c r="BX344" s="685">
        <f>IFERROR((BW344+AG344*Contr_Rate)*(1+Inv_Return)*IF($D344=$C$1,VLOOKUP($T344,Male_Annuity_Tables,MATCH($BS$3+3,'Mortality Tables'!$N$1:$DN$1,0),FALSE),VLOOKUP($T344,Fe_Annuity_Tables,MATCH(BX$3+3,'Mortality Tables'!$N$1:$DN$1,0),FALSE)),"")</f>
        <v>531202.53019665193</v>
      </c>
      <c r="BY344" s="685">
        <f>IFERROR((BX344+AH344*Contr_Rate)*(1+Inv_Return)*IF($D344=$C$1,VLOOKUP($T344,Male_Annuity_Tables,MATCH($BS$3+3,'Mortality Tables'!$N$1:$DN$1,0),FALSE),VLOOKUP($T344,Fe_Annuity_Tables,MATCH(BY$3+3,'Mortality Tables'!$N$1:$DN$1,0),FALSE)),"")</f>
        <v>470062.17781054089</v>
      </c>
      <c r="BZ344" s="685">
        <f>IFERROR((BY344+AI344*Contr_Rate)*(1+Inv_Return)*IF($D344=$C$1,VLOOKUP($T344,Male_Annuity_Tables,MATCH($BS$3+3,'Mortality Tables'!$N$1:$DN$1,0),FALSE),VLOOKUP($T344,Fe_Annuity_Tables,MATCH(BZ$3+3,'Mortality Tables'!$N$1:$DN$1,0),FALSE)),"")</f>
        <v>426931.07593822043</v>
      </c>
      <c r="CA344" s="685">
        <f>IFERROR((BZ344+AJ344*Contr_Rate)*(1+Inv_Return)*IF($D344=$C$1,VLOOKUP($T344,Male_Annuity_Tables,MATCH($BS$3+3,'Mortality Tables'!$N$1:$DN$1,0),FALSE),VLOOKUP($T344,Fe_Annuity_Tables,MATCH(CA$3+3,'Mortality Tables'!$N$1:$DN$1,0),FALSE)),"")</f>
        <v>395067.74920689611</v>
      </c>
      <c r="CB344" s="685">
        <f>IFERROR((CA344+AK344*Contr_Rate)*(1+Inv_Return)*IF($D344=$C$1,VLOOKUP($T344,Male_Annuity_Tables,MATCH($BS$3+3,'Mortality Tables'!$N$1:$DN$1,0),FALSE),VLOOKUP($T344,Fe_Annuity_Tables,MATCH(CB$3+3,'Mortality Tables'!$N$1:$DN$1,0),FALSE)),"")</f>
        <v>370215.4014918959</v>
      </c>
      <c r="CC344" s="685">
        <f>IFERROR((CB344+AL344*Contr_Rate)*(1+Inv_Return)*IF($D344=$C$1,VLOOKUP($T344,Male_Annuity_Tables,MATCH($BS$3+3,'Mortality Tables'!$N$1:$DN$1,0),FALSE),VLOOKUP($T344,Fe_Annuity_Tables,MATCH(CC$3+3,'Mortality Tables'!$N$1:$DN$1,0),FALSE)),"")</f>
        <v>349814.45631570497</v>
      </c>
      <c r="CD344" s="685" t="str">
        <f>IFERROR((CC344+AM344*Contr_Rate)*(1+Inv_Return)*IF($D344=$C$1,VLOOKUP($T344,Male_Annuity_Tables,MATCH($BS$3+3,'Mortality Tables'!$N$1:$DN$1,0),FALSE),VLOOKUP($T344,Fe_Annuity_Tables,MATCH(CD$3+3,'Mortality Tables'!$N$1:$DN$1,0),FALSE)),"")</f>
        <v/>
      </c>
      <c r="CE344" s="685" t="str">
        <f>IFERROR((CD344+AN344*Contr_Rate)*(1+Inv_Return)*IF($D344=$C$1,VLOOKUP($T344,Male_Annuity_Tables,MATCH($BS$3+3,'Mortality Tables'!$N$1:$DN$1,0),FALSE),VLOOKUP($T344,Fe_Annuity_Tables,MATCH(CE$3+3,'Mortality Tables'!$N$1:$DN$1,0),FALSE)),"")</f>
        <v/>
      </c>
      <c r="CF344" s="685" t="str">
        <f>IFERROR((CE344+AO344*Contr_Rate)*(1+Inv_Return)*IF($D344=$C$1,VLOOKUP($T344,Male_Annuity_Tables,MATCH($BS$3+3,'Mortality Tables'!$N$1:$DN$1,0),FALSE),VLOOKUP($T344,Fe_Annuity_Tables,MATCH(CF$3+3,'Mortality Tables'!$N$1:$DN$1,0),FALSE)),"")</f>
        <v/>
      </c>
      <c r="CG344" s="685" t="str">
        <f>IFERROR((CF344+AP344*Contr_Rate)*(1+Inv_Return)*IF($D344=$C$1,VLOOKUP($T344,Male_Annuity_Tables,MATCH($BS$3+3,'Mortality Tables'!$N$1:$DN$1,0),FALSE),VLOOKUP($T344,Fe_Annuity_Tables,MATCH(CG$3+3,'Mortality Tables'!$N$1:$DN$1,0),FALSE)),"")</f>
        <v/>
      </c>
      <c r="CH344" s="685" t="str">
        <f>IFERROR((CG344+AQ344*Contr_Rate)*(1+Inv_Return)*IF($D344=$C$1,VLOOKUP($T344,Male_Annuity_Tables,MATCH($BS$3+3,'Mortality Tables'!$N$1:$DN$1,0),FALSE),VLOOKUP($T344,Fe_Annuity_Tables,MATCH(CH$3+3,'Mortality Tables'!$N$1:$DN$1,0),FALSE)),"")</f>
        <v/>
      </c>
      <c r="CI344" s="685" t="str">
        <f>IFERROR((CH344+AR344*Contr_Rate)*(1+Inv_Return)*IF($D344=$C$1,VLOOKUP($T344,Male_Annuity_Tables,MATCH($BS$3+3,'Mortality Tables'!$N$1:$DN$1,0),FALSE),VLOOKUP($T344,Fe_Annuity_Tables,MATCH(CI$3+3,'Mortality Tables'!$N$1:$DN$1,0),FALSE)),"")</f>
        <v/>
      </c>
      <c r="CJ344" s="685" t="str">
        <f>IFERROR((CI344+AS344*Contr_Rate)*(1+Inv_Return)*IF($D344=$C$1,VLOOKUP($T344,Male_Annuity_Tables,MATCH($BS$3+3,'Mortality Tables'!$N$1:$DN$1,0),FALSE),VLOOKUP($T344,Fe_Annuity_Tables,MATCH(CJ$3+3,'Mortality Tables'!$N$1:$DN$1,0),FALSE)),"")</f>
        <v/>
      </c>
      <c r="CK344" s="685" t="str">
        <f>IFERROR((CJ344+AT344*Contr_Rate)*(1+Inv_Return)*IF($D344=$C$1,VLOOKUP($T344,Male_Annuity_Tables,MATCH($BS$3+3,'Mortality Tables'!$N$1:$DN$1,0),FALSE),VLOOKUP($T344,Fe_Annuity_Tables,MATCH(CK$3+3,'Mortality Tables'!$N$1:$DN$1,0),FALSE)),"")</f>
        <v/>
      </c>
      <c r="CL344" s="685" t="str">
        <f>IFERROR((CK344+AU344*Contr_Rate)*(1+Inv_Return)*IF($D344=$C$1,VLOOKUP($T344,Male_Annuity_Tables,MATCH($BS$3+3,'Mortality Tables'!$N$1:$DN$1,0),FALSE),VLOOKUP($T344,Fe_Annuity_Tables,MATCH(CL$3+3,'Mortality Tables'!$N$1:$DN$1,0),FALSE)),"")</f>
        <v/>
      </c>
      <c r="CM344" s="685" t="str">
        <f>IFERROR((CL344+AV344*Contr_Rate)*(1+Inv_Return)*IF($D344=$C$1,VLOOKUP($T344,Male_Annuity_Tables,MATCH($BS$3+3,'Mortality Tables'!$N$1:$DN$1,0),FALSE),VLOOKUP($T344,Fe_Annuity_Tables,MATCH(CM$3+3,'Mortality Tables'!$N$1:$DN$1,0),FALSE)),"")</f>
        <v/>
      </c>
      <c r="CN344" s="685" t="str">
        <f>IFERROR((CM344+AW344*Contr_Rate)*(1+Inv_Return)*IF($D344=$C$1,VLOOKUP($T344,Male_Annuity_Tables,MATCH($BS$3+3,'Mortality Tables'!$N$1:$DN$1,0),FALSE),VLOOKUP($T344,Fe_Annuity_Tables,MATCH(CN$3+3,'Mortality Tables'!$N$1:$DN$1,0),FALSE)),"")</f>
        <v/>
      </c>
      <c r="CO344" s="685" t="str">
        <f>IFERROR((CN344+AX344*Contr_Rate)*(1+Inv_Return)*IF($D344=$C$1,VLOOKUP($T344,Male_Annuity_Tables,MATCH($BS$3+3,'Mortality Tables'!$N$1:$DN$1,0),FALSE),VLOOKUP($T344,Fe_Annuity_Tables,MATCH(CO$3+3,'Mortality Tables'!$N$1:$DN$1,0),FALSE)),"")</f>
        <v/>
      </c>
      <c r="CP344" s="685" t="str">
        <f>IFERROR((CO344+AY344*Contr_Rate)*(1+Inv_Return)*IF($D344=$C$1,VLOOKUP($T344,Male_Annuity_Tables,MATCH($BS$3+3,'Mortality Tables'!$N$1:$DN$1,0),FALSE),VLOOKUP($T344,Fe_Annuity_Tables,MATCH(CP$3+3,'Mortality Tables'!$N$1:$DN$1,0),FALSE)),"")</f>
        <v/>
      </c>
      <c r="CQ344" s="685" t="str">
        <f>IFERROR((CP344+AZ344*Contr_Rate)*(1+Inv_Return)*IF($D344=$C$1,VLOOKUP($T344,Male_Annuity_Tables,MATCH($BS$3+3,'Mortality Tables'!$N$1:$DN$1,0),FALSE),VLOOKUP($T344,Fe_Annuity_Tables,MATCH(CQ$3+3,'Mortality Tables'!$N$1:$DN$1,0),FALSE)),"")</f>
        <v/>
      </c>
      <c r="CR344" s="685" t="str">
        <f>IFERROR((CQ344+BA344*Contr_Rate)*(1+Inv_Return)*IF($D344=$C$1,VLOOKUP($T344,Male_Annuity_Tables,MATCH($BS$3+3,'Mortality Tables'!$N$1:$DN$1,0),FALSE),VLOOKUP($T344,Fe_Annuity_Tables,MATCH(CR$3+3,'Mortality Tables'!$N$1:$DN$1,0),FALSE)),"")</f>
        <v/>
      </c>
      <c r="CS344" s="685" t="str">
        <f>IFERROR((CR344+BB344*Contr_Rate)*(1+Inv_Return)*IF($D344=$C$1,VLOOKUP($T344,Male_Annuity_Tables,MATCH($BS$3+3,'Mortality Tables'!$N$1:$DN$1,0),FALSE),VLOOKUP($T344,Fe_Annuity_Tables,MATCH(CS$3+3,'Mortality Tables'!$N$1:$DN$1,0),FALSE)),"")</f>
        <v/>
      </c>
      <c r="CT344" s="685" t="str">
        <f>IFERROR((CS344+BC344*Contr_Rate)*(1+Inv_Return)*IF($D344=$C$1,VLOOKUP($T344,Male_Annuity_Tables,MATCH($BS$3+3,'Mortality Tables'!$N$1:$DN$1,0),FALSE),VLOOKUP($T344,Fe_Annuity_Tables,MATCH(CT$3+3,'Mortality Tables'!$N$1:$DN$1,0),FALSE)),"")</f>
        <v/>
      </c>
      <c r="CU344" s="685" t="str">
        <f>IFERROR((CT344+BD344*Contr_Rate)*(1+Inv_Return)*IF($D344=$C$1,VLOOKUP($T344,Male_Annuity_Tables,MATCH($BS$3+3,'Mortality Tables'!$N$1:$DN$1,0),FALSE),VLOOKUP($T344,Fe_Annuity_Tables,MATCH(CU$3+3,'Mortality Tables'!$N$1:$DN$1,0),FALSE)),"")</f>
        <v/>
      </c>
      <c r="CV344" s="685" t="str">
        <f>IFERROR((CU344+BE344*Contr_Rate)*(1+Inv_Return)*IF($D344=$C$1,VLOOKUP($T344,Male_Annuity_Tables,MATCH($BS$3+3,'Mortality Tables'!$N$1:$DN$1,0),FALSE),VLOOKUP($T344,Fe_Annuity_Tables,MATCH(CV$3+3,'Mortality Tables'!$N$1:$DN$1,0),FALSE)),"")</f>
        <v/>
      </c>
      <c r="CW344" s="685" t="str">
        <f>IFERROR((CV344+BF344*Contr_Rate)*(1+Inv_Return)*IF($D344=$C$1,VLOOKUP($T344,Male_Annuity_Tables,MATCH($BS$3+3,'Mortality Tables'!$N$1:$DN$1,0),FALSE),VLOOKUP($T344,Fe_Annuity_Tables,MATCH(CW$3+3,'Mortality Tables'!$N$1:$DN$1,0),FALSE)),"")</f>
        <v/>
      </c>
      <c r="CX344" s="685" t="str">
        <f>IFERROR((CW344+BG344*Contr_Rate)*(1+Inv_Return)*IF($D344=$C$1,VLOOKUP($T344,Male_Annuity_Tables,MATCH($BS$3+3,'Mortality Tables'!$N$1:$DN$1,0),FALSE),VLOOKUP($T344,Fe_Annuity_Tables,MATCH(CX$3+3,'Mortality Tables'!$N$1:$DN$1,0),FALSE)),"")</f>
        <v/>
      </c>
      <c r="CY344" s="685" t="str">
        <f>IFERROR((CX344+BH344*Contr_Rate)*(1+Inv_Return)*IF($D344=$C$1,VLOOKUP($T344,Male_Annuity_Tables,MATCH($BS$3+3,'Mortality Tables'!$N$1:$DN$1,0),FALSE),VLOOKUP($T344,Fe_Annuity_Tables,MATCH(CY$3+3,'Mortality Tables'!$N$1:$DN$1,0),FALSE)),"")</f>
        <v/>
      </c>
      <c r="CZ344" s="685" t="str">
        <f>IFERROR((CY344+BI344*Contr_Rate)*(1+Inv_Return)*IF($D344=$C$1,VLOOKUP($T344,Male_Annuity_Tables,MATCH($BS$3+3,'Mortality Tables'!$N$1:$DN$1,0),FALSE),VLOOKUP($T344,Fe_Annuity_Tables,MATCH(CZ$3+3,'Mortality Tables'!$N$1:$DN$1,0),FALSE)),"")</f>
        <v/>
      </c>
      <c r="DA344" s="685" t="str">
        <f>IFERROR((CZ344+BJ344*Contr_Rate)*(1+Inv_Return)*IF($D344=$C$1,VLOOKUP($T344,Male_Annuity_Tables,MATCH($BS$3+3,'Mortality Tables'!$N$1:$DN$1,0),FALSE),VLOOKUP($T344,Fe_Annuity_Tables,MATCH(DA$3+3,'Mortality Tables'!$N$1:$DN$1,0),FALSE)),"")</f>
        <v/>
      </c>
      <c r="DB344" s="685" t="str">
        <f>IFERROR((DA344+BK344*Contr_Rate)*(1+Inv_Return)*IF($D344=$C$1,VLOOKUP($T344,Male_Annuity_Tables,MATCH($BS$3+3,'Mortality Tables'!$N$1:$DN$1,0),FALSE),VLOOKUP($T344,Fe_Annuity_Tables,MATCH(DB$3+3,'Mortality Tables'!$N$1:$DN$1,0),FALSE)),"")</f>
        <v/>
      </c>
      <c r="DC344" s="685" t="str">
        <f>IFERROR((DB344+BL344*Contr_Rate)*(1+Inv_Return)*IF($D344=$C$1,VLOOKUP($T344,Male_Annuity_Tables,MATCH($BS$3+3,'Mortality Tables'!$N$1:$DN$1,0),FALSE),VLOOKUP($T344,Fe_Annuity_Tables,MATCH(DC$3+3,'Mortality Tables'!$N$1:$DN$1,0),FALSE)),"")</f>
        <v/>
      </c>
      <c r="DD344" s="685" t="str">
        <f>IFERROR((DC344+BM344*Contr_Rate)*(1+Inv_Return)*IF($D344=$C$1,VLOOKUP($T344,Male_Annuity_Tables,MATCH($BS$3+3,'Mortality Tables'!$N$1:$DN$1,0),FALSE),VLOOKUP($T344,Fe_Annuity_Tables,MATCH(DD$3+3,'Mortality Tables'!$N$1:$DN$1,0),FALSE)),"")</f>
        <v/>
      </c>
      <c r="DE344" s="685" t="str">
        <f>IFERROR((DD344+BN344*Contr_Rate)*(1+Inv_Return)*IF($D344=$C$1,VLOOKUP($T344,Male_Annuity_Tables,MATCH($BS$3+3,'Mortality Tables'!$N$1:$DN$1,0),FALSE),VLOOKUP($T344,Fe_Annuity_Tables,MATCH(DE$3+3,'Mortality Tables'!$N$1:$DN$1,0),FALSE)),"")</f>
        <v/>
      </c>
      <c r="DF344" s="685" t="str">
        <f>IFERROR((DE344+BO344*Contr_Rate)*(1+Inv_Return)*IF($D344=$C$1,VLOOKUP($T344,Male_Annuity_Tables,MATCH($BS$3+3,'Mortality Tables'!$N$1:$DN$1,0),FALSE),VLOOKUP($T344,Fe_Annuity_Tables,MATCH(DF$3+3,'Mortality Tables'!$N$1:$DN$1,0),FALSE)),"")</f>
        <v/>
      </c>
      <c r="DG344" s="685" t="str">
        <f>IFERROR((DF344+BP344*Contr_Rate)*(1+Inv_Return)*IF($D344=$C$1,VLOOKUP($T344,Male_Annuity_Tables,MATCH($BS$3+3,'Mortality Tables'!$N$1:$DN$1,0),FALSE),VLOOKUP($T344,Fe_Annuity_Tables,MATCH(DG$3+3,'Mortality Tables'!$N$1:$DN$1,0),FALSE)),"")</f>
        <v/>
      </c>
      <c r="DH344" s="685" t="str">
        <f>IFERROR((DG344+BQ344*Contr_Rate)*(1+Inv_Return)*IF($D344=$C$1,VLOOKUP($T344,Male_Annuity_Tables,MATCH($BS$3+3,'Mortality Tables'!$N$1:$DN$1,0),FALSE),VLOOKUP($T344,Fe_Annuity_Tables,MATCH(DH$3+3,'Mortality Tables'!$N$1:$DN$1,0),FALSE)),"")</f>
        <v/>
      </c>
      <c r="DJ344" s="686">
        <f t="shared" si="199"/>
        <v>705423.04455871799</v>
      </c>
      <c r="DK344" s="680">
        <f t="shared" si="187"/>
        <v>8.8017766057058875</v>
      </c>
      <c r="DL344" s="686">
        <f t="shared" si="200"/>
        <v>53697.504609234136</v>
      </c>
      <c r="DM344" s="686">
        <f t="shared" si="132"/>
        <v>1863975.261063372</v>
      </c>
      <c r="DN344" s="687">
        <f t="shared" si="201"/>
        <v>2.8808056486007469E-2</v>
      </c>
      <c r="DP344" s="688">
        <f t="shared" si="202"/>
        <v>69291.152280322291</v>
      </c>
      <c r="DQ344" s="688">
        <f t="shared" si="203"/>
        <v>96761.874124909271</v>
      </c>
      <c r="DR344" s="688">
        <f t="shared" si="204"/>
        <v>107900.0980496124</v>
      </c>
    </row>
    <row r="345" spans="1:122" s="657" customFormat="1" ht="14.5">
      <c r="A345" s="675" t="s">
        <v>1758</v>
      </c>
      <c r="B345" s="675" t="s">
        <v>1759</v>
      </c>
      <c r="C345" s="675" t="s">
        <v>541</v>
      </c>
      <c r="D345" s="675" t="s">
        <v>61</v>
      </c>
      <c r="E345" s="676">
        <v>27175</v>
      </c>
      <c r="F345" s="677">
        <v>39308</v>
      </c>
      <c r="G345" s="677">
        <v>42706</v>
      </c>
      <c r="H345" s="678">
        <v>608309</v>
      </c>
      <c r="I345" s="678">
        <v>32910.67</v>
      </c>
      <c r="J345" s="678">
        <v>35106.15</v>
      </c>
      <c r="K345" s="678">
        <v>33525.54</v>
      </c>
      <c r="L345" s="678">
        <v>101542.36000000002</v>
      </c>
      <c r="M345" s="679">
        <f>IF(COUNTIF($A$4:A345,A345)=1,0,1)</f>
        <v>0</v>
      </c>
      <c r="N345" s="680" t="str">
        <f t="shared" si="193"/>
        <v>Okay</v>
      </c>
      <c r="O345" s="680" t="str">
        <f t="shared" si="194"/>
        <v>TRUE</v>
      </c>
      <c r="P345" s="680" t="b">
        <f t="shared" si="195"/>
        <v>1</v>
      </c>
      <c r="Q345" s="680" t="b">
        <f t="shared" si="208"/>
        <v>1</v>
      </c>
      <c r="R345" s="680" t="b">
        <f t="shared" si="209"/>
        <v>1</v>
      </c>
      <c r="S345" s="681">
        <f t="shared" si="196"/>
        <v>33.241095890410961</v>
      </c>
      <c r="T345" s="682">
        <f t="shared" si="210"/>
        <v>50</v>
      </c>
      <c r="U345" s="682">
        <f t="shared" si="188"/>
        <v>42</v>
      </c>
      <c r="V345" s="682">
        <f t="shared" si="211"/>
        <v>8.0821917808219172</v>
      </c>
      <c r="W345" s="682">
        <f t="shared" si="197"/>
        <v>10</v>
      </c>
      <c r="X345" s="683">
        <f t="shared" si="198"/>
        <v>1015423.6000000001</v>
      </c>
      <c r="Y345" s="684">
        <f t="shared" si="123"/>
        <v>5.47E-3</v>
      </c>
      <c r="Z345" s="684">
        <f>IF($D345=$C$1,VLOOKUP($T345,Male_Annuity_Tables,MATCH($W345+2,'Mortality Tables'!$DS$1:$HT$1,0),FALSE),VLOOKUP($T345,Fe_Annuity_Tables,MATCH($W345+2,'Mortality Tables'!$M$1:$DN$1,0),FALSE))</f>
        <v>0.41898499209083007</v>
      </c>
      <c r="AA345" s="664"/>
      <c r="AB345" s="685">
        <f t="shared" si="206"/>
        <v>639302.34354999999</v>
      </c>
      <c r="AC345" s="685">
        <f t="shared" si="206"/>
        <v>671874.79795387259</v>
      </c>
      <c r="AD345" s="685">
        <f t="shared" si="206"/>
        <v>706106.81890962238</v>
      </c>
      <c r="AE345" s="685">
        <f t="shared" si="206"/>
        <v>742082.96133306762</v>
      </c>
      <c r="AF345" s="685">
        <f t="shared" si="206"/>
        <v>779892.08821298741</v>
      </c>
      <c r="AG345" s="685">
        <f t="shared" si="206"/>
        <v>819627.59010743932</v>
      </c>
      <c r="AH345" s="685">
        <f t="shared" si="206"/>
        <v>861387.61582341325</v>
      </c>
      <c r="AI345" s="685">
        <f t="shared" si="206"/>
        <v>905275.31484961626</v>
      </c>
      <c r="AJ345" s="685">
        <f t="shared" si="206"/>
        <v>951399.09214120428</v>
      </c>
      <c r="AK345" s="685">
        <f t="shared" si="206"/>
        <v>999872.8758857986</v>
      </c>
      <c r="AL345" s="685" t="str">
        <f t="shared" si="206"/>
        <v/>
      </c>
      <c r="AM345" s="685" t="str">
        <f t="shared" si="206"/>
        <v/>
      </c>
      <c r="AN345" s="685" t="str">
        <f t="shared" si="206"/>
        <v/>
      </c>
      <c r="AO345" s="685" t="str">
        <f t="shared" si="206"/>
        <v/>
      </c>
      <c r="AP345" s="685" t="str">
        <f t="shared" si="206"/>
        <v/>
      </c>
      <c r="AQ345" s="685" t="str">
        <f t="shared" si="206"/>
        <v/>
      </c>
      <c r="AR345" s="685" t="str">
        <f t="shared" si="205"/>
        <v/>
      </c>
      <c r="AS345" s="685" t="str">
        <f t="shared" si="205"/>
        <v/>
      </c>
      <c r="AT345" s="685" t="str">
        <f t="shared" si="205"/>
        <v/>
      </c>
      <c r="AU345" s="685" t="str">
        <f t="shared" si="205"/>
        <v/>
      </c>
      <c r="AV345" s="685" t="str">
        <f t="shared" si="205"/>
        <v/>
      </c>
      <c r="AW345" s="685" t="str">
        <f t="shared" si="205"/>
        <v/>
      </c>
      <c r="AX345" s="685" t="str">
        <f t="shared" si="205"/>
        <v/>
      </c>
      <c r="AY345" s="685" t="str">
        <f t="shared" si="205"/>
        <v/>
      </c>
      <c r="AZ345" s="685" t="str">
        <f t="shared" si="205"/>
        <v/>
      </c>
      <c r="BA345" s="685" t="str">
        <f t="shared" si="205"/>
        <v/>
      </c>
      <c r="BB345" s="685" t="str">
        <f t="shared" si="205"/>
        <v/>
      </c>
      <c r="BC345" s="685" t="str">
        <f t="shared" si="205"/>
        <v/>
      </c>
      <c r="BD345" s="685" t="str">
        <f t="shared" si="205"/>
        <v/>
      </c>
      <c r="BE345" s="685" t="str">
        <f t="shared" si="205"/>
        <v/>
      </c>
      <c r="BF345" s="685" t="str">
        <f t="shared" si="205"/>
        <v/>
      </c>
      <c r="BG345" s="685" t="str">
        <f t="shared" si="207"/>
        <v/>
      </c>
      <c r="BH345" s="685" t="str">
        <f t="shared" si="207"/>
        <v/>
      </c>
      <c r="BI345" s="685" t="str">
        <f t="shared" si="184"/>
        <v/>
      </c>
      <c r="BJ345" s="685" t="str">
        <f t="shared" si="184"/>
        <v/>
      </c>
      <c r="BK345" s="685" t="str">
        <f t="shared" si="184"/>
        <v/>
      </c>
      <c r="BL345" s="685" t="str">
        <f t="shared" si="184"/>
        <v/>
      </c>
      <c r="BM345" s="685" t="str">
        <f t="shared" si="184"/>
        <v/>
      </c>
      <c r="BN345" s="685" t="str">
        <f t="shared" si="184"/>
        <v/>
      </c>
      <c r="BO345" s="685" t="str">
        <f t="shared" si="189"/>
        <v/>
      </c>
      <c r="BP345" s="685" t="str">
        <f t="shared" si="189"/>
        <v/>
      </c>
      <c r="BQ345" s="685" t="str">
        <f t="shared" si="189"/>
        <v/>
      </c>
      <c r="BR345" s="529"/>
      <c r="BS345" s="685">
        <f>IFERROR(($L345+AB345*Contr_Rate)*(1+Inv_Return)*IF($D345=$C$1,VLOOKUP($T345,Male_Annuity_Tables,MATCH($BS$3+3,'Mortality Tables'!$N$1:$DN$1,0),FALSE),VLOOKUP($T345,Fe_Annuity_Tables,MATCH(BS$3+3,'Mortality Tables'!$N$1:$DN$1,0),FALSE)),"")</f>
        <v>269813.85243320686</v>
      </c>
      <c r="BT345" s="685">
        <f>IFERROR(($BS345+AC345*Contr_Rate)*(1+Inv_Return)*IF($D345=$C$1,VLOOKUP($T345,Male_Annuity_Tables,MATCH($BS$3+3,'Mortality Tables'!$N$1:$DN$1,0),FALSE),VLOOKUP($T345,Fe_Annuity_Tables,MATCH(BT$3+3,'Mortality Tables'!$N$1:$DN$1,0),FALSE)),"")</f>
        <v>433581.71735751646</v>
      </c>
      <c r="BU345" s="685">
        <f>IFERROR((BT345+AD345*Contr_Rate)*(1+Inv_Return)*IF($D345=$C$1,VLOOKUP($T345,Male_Annuity_Tables,MATCH($BS$3+3,'Mortality Tables'!$N$1:$DN$1,0),FALSE),VLOOKUP($T345,Fe_Annuity_Tables,MATCH(BU$3+3,'Mortality Tables'!$N$1:$DN$1,0),FALSE)),"")</f>
        <v>593665.00317783037</v>
      </c>
      <c r="BV345" s="685">
        <f>IFERROR((BU345+AE345*Contr_Rate)*(1+Inv_Return)*IF($D345=$C$1,VLOOKUP($T345,Male_Annuity_Tables,MATCH($BS$3+3,'Mortality Tables'!$N$1:$DN$1,0),FALSE),VLOOKUP($T345,Fe_Annuity_Tables,MATCH(BV$3+3,'Mortality Tables'!$N$1:$DN$1,0),FALSE)),"")</f>
        <v>750840.42026340892</v>
      </c>
      <c r="BW345" s="685">
        <f>IFERROR((BV345+AF345*Contr_Rate)*(1+Inv_Return)*IF($D345=$C$1,VLOOKUP($T345,Male_Annuity_Tables,MATCH($BS$3+3,'Mortality Tables'!$N$1:$DN$1,0),FALSE),VLOOKUP($T345,Fe_Annuity_Tables,MATCH(BW$3+3,'Mortality Tables'!$N$1:$DN$1,0),FALSE)),"")</f>
        <v>905846.92437427607</v>
      </c>
      <c r="BX345" s="685">
        <f>IFERROR((BW345+AG345*Contr_Rate)*(1+Inv_Return)*IF($D345=$C$1,VLOOKUP($T345,Male_Annuity_Tables,MATCH($BS$3+3,'Mortality Tables'!$N$1:$DN$1,0),FALSE),VLOOKUP($T345,Fe_Annuity_Tables,MATCH(BX$3+3,'Mortality Tables'!$N$1:$DN$1,0),FALSE)),"")</f>
        <v>1059389.99316134</v>
      </c>
      <c r="BY345" s="685">
        <f>IFERROR((BX345+AH345*Contr_Rate)*(1+Inv_Return)*IF($D345=$C$1,VLOOKUP($T345,Male_Annuity_Tables,MATCH($BS$3+3,'Mortality Tables'!$N$1:$DN$1,0),FALSE),VLOOKUP($T345,Fe_Annuity_Tables,MATCH(BY$3+3,'Mortality Tables'!$N$1:$DN$1,0),FALSE)),"")</f>
        <v>1212145.6234353352</v>
      </c>
      <c r="BZ345" s="685">
        <f>IFERROR((BY345+AI345*Contr_Rate)*(1+Inv_Return)*IF($D345=$C$1,VLOOKUP($T345,Male_Annuity_Tables,MATCH($BS$3+3,'Mortality Tables'!$N$1:$DN$1,0),FALSE),VLOOKUP($T345,Fe_Annuity_Tables,MATCH(BZ$3+3,'Mortality Tables'!$N$1:$DN$1,0),FALSE)),"")</f>
        <v>1364764.0748363482</v>
      </c>
      <c r="CA345" s="685">
        <f>IFERROR((BZ345+AJ345*Contr_Rate)*(1+Inv_Return)*IF($D345=$C$1,VLOOKUP($T345,Male_Annuity_Tables,MATCH($BS$3+3,'Mortality Tables'!$N$1:$DN$1,0),FALSE),VLOOKUP($T345,Fe_Annuity_Tables,MATCH(CA$3+3,'Mortality Tables'!$N$1:$DN$1,0),FALSE)),"")</f>
        <v>1517873.3836458011</v>
      </c>
      <c r="CB345" s="685">
        <f>IFERROR((CA345+AK345*Contr_Rate)*(1+Inv_Return)*IF($D345=$C$1,VLOOKUP($T345,Male_Annuity_Tables,MATCH($BS$3+3,'Mortality Tables'!$N$1:$DN$1,0),FALSE),VLOOKUP($T345,Fe_Annuity_Tables,MATCH(CB$3+3,'Mortality Tables'!$N$1:$DN$1,0),FALSE)),"")</f>
        <v>1672082.668752824</v>
      </c>
      <c r="CC345" s="685" t="str">
        <f>IFERROR((CB345+AL345*Contr_Rate)*(1+Inv_Return)*IF($D345=$C$1,VLOOKUP($T345,Male_Annuity_Tables,MATCH($BS$3+3,'Mortality Tables'!$N$1:$DN$1,0),FALSE),VLOOKUP($T345,Fe_Annuity_Tables,MATCH(CC$3+3,'Mortality Tables'!$N$1:$DN$1,0),FALSE)),"")</f>
        <v/>
      </c>
      <c r="CD345" s="685" t="str">
        <f>IFERROR((CC345+AM345*Contr_Rate)*(1+Inv_Return)*IF($D345=$C$1,VLOOKUP($T345,Male_Annuity_Tables,MATCH($BS$3+3,'Mortality Tables'!$N$1:$DN$1,0),FALSE),VLOOKUP($T345,Fe_Annuity_Tables,MATCH(CD$3+3,'Mortality Tables'!$N$1:$DN$1,0),FALSE)),"")</f>
        <v/>
      </c>
      <c r="CE345" s="685" t="str">
        <f>IFERROR((CD345+AN345*Contr_Rate)*(1+Inv_Return)*IF($D345=$C$1,VLOOKUP($T345,Male_Annuity_Tables,MATCH($BS$3+3,'Mortality Tables'!$N$1:$DN$1,0),FALSE),VLOOKUP($T345,Fe_Annuity_Tables,MATCH(CE$3+3,'Mortality Tables'!$N$1:$DN$1,0),FALSE)),"")</f>
        <v/>
      </c>
      <c r="CF345" s="685" t="str">
        <f>IFERROR((CE345+AO345*Contr_Rate)*(1+Inv_Return)*IF($D345=$C$1,VLOOKUP($T345,Male_Annuity_Tables,MATCH($BS$3+3,'Mortality Tables'!$N$1:$DN$1,0),FALSE),VLOOKUP($T345,Fe_Annuity_Tables,MATCH(CF$3+3,'Mortality Tables'!$N$1:$DN$1,0),FALSE)),"")</f>
        <v/>
      </c>
      <c r="CG345" s="685" t="str">
        <f>IFERROR((CF345+AP345*Contr_Rate)*(1+Inv_Return)*IF($D345=$C$1,VLOOKUP($T345,Male_Annuity_Tables,MATCH($BS$3+3,'Mortality Tables'!$N$1:$DN$1,0),FALSE),VLOOKUP($T345,Fe_Annuity_Tables,MATCH(CG$3+3,'Mortality Tables'!$N$1:$DN$1,0),FALSE)),"")</f>
        <v/>
      </c>
      <c r="CH345" s="685" t="str">
        <f>IFERROR((CG345+AQ345*Contr_Rate)*(1+Inv_Return)*IF($D345=$C$1,VLOOKUP($T345,Male_Annuity_Tables,MATCH($BS$3+3,'Mortality Tables'!$N$1:$DN$1,0),FALSE),VLOOKUP($T345,Fe_Annuity_Tables,MATCH(CH$3+3,'Mortality Tables'!$N$1:$DN$1,0),FALSE)),"")</f>
        <v/>
      </c>
      <c r="CI345" s="685" t="str">
        <f>IFERROR((CH345+AR345*Contr_Rate)*(1+Inv_Return)*IF($D345=$C$1,VLOOKUP($T345,Male_Annuity_Tables,MATCH($BS$3+3,'Mortality Tables'!$N$1:$DN$1,0),FALSE),VLOOKUP($T345,Fe_Annuity_Tables,MATCH(CI$3+3,'Mortality Tables'!$N$1:$DN$1,0),FALSE)),"")</f>
        <v/>
      </c>
      <c r="CJ345" s="685" t="str">
        <f>IFERROR((CI345+AS345*Contr_Rate)*(1+Inv_Return)*IF($D345=$C$1,VLOOKUP($T345,Male_Annuity_Tables,MATCH($BS$3+3,'Mortality Tables'!$N$1:$DN$1,0),FALSE),VLOOKUP($T345,Fe_Annuity_Tables,MATCH(CJ$3+3,'Mortality Tables'!$N$1:$DN$1,0),FALSE)),"")</f>
        <v/>
      </c>
      <c r="CK345" s="685" t="str">
        <f>IFERROR((CJ345+AT345*Contr_Rate)*(1+Inv_Return)*IF($D345=$C$1,VLOOKUP($T345,Male_Annuity_Tables,MATCH($BS$3+3,'Mortality Tables'!$N$1:$DN$1,0),FALSE),VLOOKUP($T345,Fe_Annuity_Tables,MATCH(CK$3+3,'Mortality Tables'!$N$1:$DN$1,0),FALSE)),"")</f>
        <v/>
      </c>
      <c r="CL345" s="685" t="str">
        <f>IFERROR((CK345+AU345*Contr_Rate)*(1+Inv_Return)*IF($D345=$C$1,VLOOKUP($T345,Male_Annuity_Tables,MATCH($BS$3+3,'Mortality Tables'!$N$1:$DN$1,0),FALSE),VLOOKUP($T345,Fe_Annuity_Tables,MATCH(CL$3+3,'Mortality Tables'!$N$1:$DN$1,0),FALSE)),"")</f>
        <v/>
      </c>
      <c r="CM345" s="685" t="str">
        <f>IFERROR((CL345+AV345*Contr_Rate)*(1+Inv_Return)*IF($D345=$C$1,VLOOKUP($T345,Male_Annuity_Tables,MATCH($BS$3+3,'Mortality Tables'!$N$1:$DN$1,0),FALSE),VLOOKUP($T345,Fe_Annuity_Tables,MATCH(CM$3+3,'Mortality Tables'!$N$1:$DN$1,0),FALSE)),"")</f>
        <v/>
      </c>
      <c r="CN345" s="685" t="str">
        <f>IFERROR((CM345+AW345*Contr_Rate)*(1+Inv_Return)*IF($D345=$C$1,VLOOKUP($T345,Male_Annuity_Tables,MATCH($BS$3+3,'Mortality Tables'!$N$1:$DN$1,0),FALSE),VLOOKUP($T345,Fe_Annuity_Tables,MATCH(CN$3+3,'Mortality Tables'!$N$1:$DN$1,0),FALSE)),"")</f>
        <v/>
      </c>
      <c r="CO345" s="685" t="str">
        <f>IFERROR((CN345+AX345*Contr_Rate)*(1+Inv_Return)*IF($D345=$C$1,VLOOKUP($T345,Male_Annuity_Tables,MATCH($BS$3+3,'Mortality Tables'!$N$1:$DN$1,0),FALSE),VLOOKUP($T345,Fe_Annuity_Tables,MATCH(CO$3+3,'Mortality Tables'!$N$1:$DN$1,0),FALSE)),"")</f>
        <v/>
      </c>
      <c r="CP345" s="685" t="str">
        <f>IFERROR((CO345+AY345*Contr_Rate)*(1+Inv_Return)*IF($D345=$C$1,VLOOKUP($T345,Male_Annuity_Tables,MATCH($BS$3+3,'Mortality Tables'!$N$1:$DN$1,0),FALSE),VLOOKUP($T345,Fe_Annuity_Tables,MATCH(CP$3+3,'Mortality Tables'!$N$1:$DN$1,0),FALSE)),"")</f>
        <v/>
      </c>
      <c r="CQ345" s="685" t="str">
        <f>IFERROR((CP345+AZ345*Contr_Rate)*(1+Inv_Return)*IF($D345=$C$1,VLOOKUP($T345,Male_Annuity_Tables,MATCH($BS$3+3,'Mortality Tables'!$N$1:$DN$1,0),FALSE),VLOOKUP($T345,Fe_Annuity_Tables,MATCH(CQ$3+3,'Mortality Tables'!$N$1:$DN$1,0),FALSE)),"")</f>
        <v/>
      </c>
      <c r="CR345" s="685" t="str">
        <f>IFERROR((CQ345+BA345*Contr_Rate)*(1+Inv_Return)*IF($D345=$C$1,VLOOKUP($T345,Male_Annuity_Tables,MATCH($BS$3+3,'Mortality Tables'!$N$1:$DN$1,0),FALSE),VLOOKUP($T345,Fe_Annuity_Tables,MATCH(CR$3+3,'Mortality Tables'!$N$1:$DN$1,0),FALSE)),"")</f>
        <v/>
      </c>
      <c r="CS345" s="685" t="str">
        <f>IFERROR((CR345+BB345*Contr_Rate)*(1+Inv_Return)*IF($D345=$C$1,VLOOKUP($T345,Male_Annuity_Tables,MATCH($BS$3+3,'Mortality Tables'!$N$1:$DN$1,0),FALSE),VLOOKUP($T345,Fe_Annuity_Tables,MATCH(CS$3+3,'Mortality Tables'!$N$1:$DN$1,0),FALSE)),"")</f>
        <v/>
      </c>
      <c r="CT345" s="685" t="str">
        <f>IFERROR((CS345+BC345*Contr_Rate)*(1+Inv_Return)*IF($D345=$C$1,VLOOKUP($T345,Male_Annuity_Tables,MATCH($BS$3+3,'Mortality Tables'!$N$1:$DN$1,0),FALSE),VLOOKUP($T345,Fe_Annuity_Tables,MATCH(CT$3+3,'Mortality Tables'!$N$1:$DN$1,0),FALSE)),"")</f>
        <v/>
      </c>
      <c r="CU345" s="685" t="str">
        <f>IFERROR((CT345+BD345*Contr_Rate)*(1+Inv_Return)*IF($D345=$C$1,VLOOKUP($T345,Male_Annuity_Tables,MATCH($BS$3+3,'Mortality Tables'!$N$1:$DN$1,0),FALSE),VLOOKUP($T345,Fe_Annuity_Tables,MATCH(CU$3+3,'Mortality Tables'!$N$1:$DN$1,0),FALSE)),"")</f>
        <v/>
      </c>
      <c r="CV345" s="685" t="str">
        <f>IFERROR((CU345+BE345*Contr_Rate)*(1+Inv_Return)*IF($D345=$C$1,VLOOKUP($T345,Male_Annuity_Tables,MATCH($BS$3+3,'Mortality Tables'!$N$1:$DN$1,0),FALSE),VLOOKUP($T345,Fe_Annuity_Tables,MATCH(CV$3+3,'Mortality Tables'!$N$1:$DN$1,0),FALSE)),"")</f>
        <v/>
      </c>
      <c r="CW345" s="685" t="str">
        <f>IFERROR((CV345+BF345*Contr_Rate)*(1+Inv_Return)*IF($D345=$C$1,VLOOKUP($T345,Male_Annuity_Tables,MATCH($BS$3+3,'Mortality Tables'!$N$1:$DN$1,0),FALSE),VLOOKUP($T345,Fe_Annuity_Tables,MATCH(CW$3+3,'Mortality Tables'!$N$1:$DN$1,0),FALSE)),"")</f>
        <v/>
      </c>
      <c r="CX345" s="685" t="str">
        <f>IFERROR((CW345+BG345*Contr_Rate)*(1+Inv_Return)*IF($D345=$C$1,VLOOKUP($T345,Male_Annuity_Tables,MATCH($BS$3+3,'Mortality Tables'!$N$1:$DN$1,0),FALSE),VLOOKUP($T345,Fe_Annuity_Tables,MATCH(CX$3+3,'Mortality Tables'!$N$1:$DN$1,0),FALSE)),"")</f>
        <v/>
      </c>
      <c r="CY345" s="685" t="str">
        <f>IFERROR((CX345+BH345*Contr_Rate)*(1+Inv_Return)*IF($D345=$C$1,VLOOKUP($T345,Male_Annuity_Tables,MATCH($BS$3+3,'Mortality Tables'!$N$1:$DN$1,0),FALSE),VLOOKUP($T345,Fe_Annuity_Tables,MATCH(CY$3+3,'Mortality Tables'!$N$1:$DN$1,0),FALSE)),"")</f>
        <v/>
      </c>
      <c r="CZ345" s="685" t="str">
        <f>IFERROR((CY345+BI345*Contr_Rate)*(1+Inv_Return)*IF($D345=$C$1,VLOOKUP($T345,Male_Annuity_Tables,MATCH($BS$3+3,'Mortality Tables'!$N$1:$DN$1,0),FALSE),VLOOKUP($T345,Fe_Annuity_Tables,MATCH(CZ$3+3,'Mortality Tables'!$N$1:$DN$1,0),FALSE)),"")</f>
        <v/>
      </c>
      <c r="DA345" s="685" t="str">
        <f>IFERROR((CZ345+BJ345*Contr_Rate)*(1+Inv_Return)*IF($D345=$C$1,VLOOKUP($T345,Male_Annuity_Tables,MATCH($BS$3+3,'Mortality Tables'!$N$1:$DN$1,0),FALSE),VLOOKUP($T345,Fe_Annuity_Tables,MATCH(DA$3+3,'Mortality Tables'!$N$1:$DN$1,0),FALSE)),"")</f>
        <v/>
      </c>
      <c r="DB345" s="685" t="str">
        <f>IFERROR((DA345+BK345*Contr_Rate)*(1+Inv_Return)*IF($D345=$C$1,VLOOKUP($T345,Male_Annuity_Tables,MATCH($BS$3+3,'Mortality Tables'!$N$1:$DN$1,0),FALSE),VLOOKUP($T345,Fe_Annuity_Tables,MATCH(DB$3+3,'Mortality Tables'!$N$1:$DN$1,0),FALSE)),"")</f>
        <v/>
      </c>
      <c r="DC345" s="685" t="str">
        <f>IFERROR((DB345+BL345*Contr_Rate)*(1+Inv_Return)*IF($D345=$C$1,VLOOKUP($T345,Male_Annuity_Tables,MATCH($BS$3+3,'Mortality Tables'!$N$1:$DN$1,0),FALSE),VLOOKUP($T345,Fe_Annuity_Tables,MATCH(DC$3+3,'Mortality Tables'!$N$1:$DN$1,0),FALSE)),"")</f>
        <v/>
      </c>
      <c r="DD345" s="685" t="str">
        <f>IFERROR((DC345+BM345*Contr_Rate)*(1+Inv_Return)*IF($D345=$C$1,VLOOKUP($T345,Male_Annuity_Tables,MATCH($BS$3+3,'Mortality Tables'!$N$1:$DN$1,0),FALSE),VLOOKUP($T345,Fe_Annuity_Tables,MATCH(DD$3+3,'Mortality Tables'!$N$1:$DN$1,0),FALSE)),"")</f>
        <v/>
      </c>
      <c r="DE345" s="685" t="str">
        <f>IFERROR((DD345+BN345*Contr_Rate)*(1+Inv_Return)*IF($D345=$C$1,VLOOKUP($T345,Male_Annuity_Tables,MATCH($BS$3+3,'Mortality Tables'!$N$1:$DN$1,0),FALSE),VLOOKUP($T345,Fe_Annuity_Tables,MATCH(DE$3+3,'Mortality Tables'!$N$1:$DN$1,0),FALSE)),"")</f>
        <v/>
      </c>
      <c r="DF345" s="685" t="str">
        <f>IFERROR((DE345+BO345*Contr_Rate)*(1+Inv_Return)*IF($D345=$C$1,VLOOKUP($T345,Male_Annuity_Tables,MATCH($BS$3+3,'Mortality Tables'!$N$1:$DN$1,0),FALSE),VLOOKUP($T345,Fe_Annuity_Tables,MATCH(DF$3+3,'Mortality Tables'!$N$1:$DN$1,0),FALSE)),"")</f>
        <v/>
      </c>
      <c r="DG345" s="685" t="str">
        <f>IFERROR((DF345+BP345*Contr_Rate)*(1+Inv_Return)*IF($D345=$C$1,VLOOKUP($T345,Male_Annuity_Tables,MATCH($BS$3+3,'Mortality Tables'!$N$1:$DN$1,0),FALSE),VLOOKUP($T345,Fe_Annuity_Tables,MATCH(DG$3+3,'Mortality Tables'!$N$1:$DN$1,0),FALSE)),"")</f>
        <v/>
      </c>
      <c r="DH345" s="685" t="str">
        <f>IFERROR((DG345+BQ345*Contr_Rate)*(1+Inv_Return)*IF($D345=$C$1,VLOOKUP($T345,Male_Annuity_Tables,MATCH($BS$3+3,'Mortality Tables'!$N$1:$DN$1,0),FALSE),VLOOKUP($T345,Fe_Annuity_Tables,MATCH(DH$3+3,'Mortality Tables'!$N$1:$DN$1,0),FALSE)),"")</f>
        <v/>
      </c>
      <c r="DJ345" s="686">
        <f t="shared" si="199"/>
        <v>1672082.668752824</v>
      </c>
      <c r="DK345" s="680">
        <f t="shared" si="187"/>
        <v>8.0909277508679907</v>
      </c>
      <c r="DL345" s="686">
        <f t="shared" si="200"/>
        <v>138463.15559352355</v>
      </c>
      <c r="DM345" s="686">
        <f t="shared" si="132"/>
        <v>999872.8758857986</v>
      </c>
      <c r="DN345" s="687">
        <f t="shared" si="201"/>
        <v>0.13848075983745184</v>
      </c>
      <c r="DP345" s="688">
        <f t="shared" si="202"/>
        <v>28309.678838849362</v>
      </c>
      <c r="DQ345" s="688">
        <f t="shared" si="203"/>
        <v>45699.513009482238</v>
      </c>
      <c r="DR345" s="688">
        <f t="shared" si="204"/>
        <v>62887.527451630747</v>
      </c>
    </row>
    <row r="346" spans="1:122" s="657" customFormat="1" ht="14.5">
      <c r="A346" s="675" t="s">
        <v>1760</v>
      </c>
      <c r="B346" s="675" t="s">
        <v>1761</v>
      </c>
      <c r="C346" s="675" t="s">
        <v>236</v>
      </c>
      <c r="D346" s="675" t="s">
        <v>60</v>
      </c>
      <c r="E346" s="676">
        <v>31631</v>
      </c>
      <c r="F346" s="677">
        <v>45144</v>
      </c>
      <c r="G346" s="677">
        <v>45412</v>
      </c>
      <c r="H346" s="678">
        <v>1812886</v>
      </c>
      <c r="I346" s="678">
        <v>100302.53</v>
      </c>
      <c r="J346" s="678">
        <v>91115.22</v>
      </c>
      <c r="K346" s="678">
        <v>21196.29</v>
      </c>
      <c r="L346" s="678">
        <v>212614.04</v>
      </c>
      <c r="M346" s="679">
        <f>IF(COUNTIF($A$4:A346,A346)=1,0,1)</f>
        <v>0</v>
      </c>
      <c r="N346" s="680" t="str">
        <f t="shared" si="193"/>
        <v>Okay</v>
      </c>
      <c r="O346" s="680" t="str">
        <f t="shared" si="194"/>
        <v>TRUE</v>
      </c>
      <c r="P346" s="680" t="b">
        <f t="shared" si="195"/>
        <v>1</v>
      </c>
      <c r="Q346" s="680" t="b">
        <f t="shared" si="208"/>
        <v>1</v>
      </c>
      <c r="R346" s="680" t="b">
        <f t="shared" si="209"/>
        <v>1</v>
      </c>
      <c r="S346" s="681">
        <f t="shared" si="196"/>
        <v>37.021917808219179</v>
      </c>
      <c r="T346" s="682">
        <f t="shared" si="210"/>
        <v>38</v>
      </c>
      <c r="U346" s="682">
        <f t="shared" si="188"/>
        <v>37</v>
      </c>
      <c r="V346" s="682">
        <f t="shared" si="211"/>
        <v>0.66849315068493154</v>
      </c>
      <c r="W346" s="682">
        <f t="shared" si="197"/>
        <v>22</v>
      </c>
      <c r="X346" s="683">
        <f t="shared" si="198"/>
        <v>4677508.88</v>
      </c>
      <c r="Y346" s="684">
        <f t="shared" si="123"/>
        <v>1.73E-3</v>
      </c>
      <c r="Z346" s="684">
        <f>IF($D346=$C$1,VLOOKUP($T346,Male_Annuity_Tables,MATCH($W346+2,'Mortality Tables'!$DS$1:$HT$1,0),FALSE),VLOOKUP($T346,Fe_Annuity_Tables,MATCH($W346+2,'Mortality Tables'!$M$1:$DN$1,0),FALSE))</f>
        <v>5.2894089071975556E-2</v>
      </c>
      <c r="AA346" s="664"/>
      <c r="AB346" s="685">
        <f t="shared" si="206"/>
        <v>1905252.5417000002</v>
      </c>
      <c r="AC346" s="685">
        <f t="shared" si="206"/>
        <v>2002325.1586996152</v>
      </c>
      <c r="AD346" s="685">
        <f t="shared" si="206"/>
        <v>2104343.6255353605</v>
      </c>
      <c r="AE346" s="685">
        <f t="shared" si="206"/>
        <v>2211559.9332563872</v>
      </c>
      <c r="AF346" s="685">
        <f t="shared" si="206"/>
        <v>2324238.9118558001</v>
      </c>
      <c r="AG346" s="685">
        <f t="shared" si="206"/>
        <v>2442658.8844148535</v>
      </c>
      <c r="AH346" s="685">
        <f t="shared" si="206"/>
        <v>2567112.35457579</v>
      </c>
      <c r="AI346" s="685">
        <f t="shared" si="206"/>
        <v>2697906.7290414269</v>
      </c>
      <c r="AJ346" s="685">
        <f t="shared" si="206"/>
        <v>2835365.0768860877</v>
      </c>
      <c r="AK346" s="685">
        <f t="shared" si="206"/>
        <v>2979826.9275534339</v>
      </c>
      <c r="AL346" s="685">
        <f t="shared" si="206"/>
        <v>3131649.1095122816</v>
      </c>
      <c r="AM346" s="685">
        <f t="shared" si="206"/>
        <v>3291206.6316419323</v>
      </c>
      <c r="AN346" s="685">
        <f t="shared" si="206"/>
        <v>3458893.6095240884</v>
      </c>
      <c r="AO346" s="685">
        <f t="shared" si="206"/>
        <v>3635124.2389293415</v>
      </c>
      <c r="AP346" s="685">
        <f t="shared" si="206"/>
        <v>3820333.8189027915</v>
      </c>
      <c r="AQ346" s="685">
        <f t="shared" si="206"/>
        <v>4014979.8269758886</v>
      </c>
      <c r="AR346" s="685">
        <f t="shared" si="205"/>
        <v>4219543.0491603101</v>
      </c>
      <c r="AS346" s="685">
        <f t="shared" si="205"/>
        <v>4434528.7675150279</v>
      </c>
      <c r="AT346" s="685">
        <f t="shared" si="205"/>
        <v>4660468.0082199192</v>
      </c>
      <c r="AU346" s="685">
        <f t="shared" si="205"/>
        <v>4897918.8532387242</v>
      </c>
      <c r="AV346" s="685">
        <f t="shared" si="205"/>
        <v>5147467.8188112369</v>
      </c>
      <c r="AW346" s="685">
        <f t="shared" si="205"/>
        <v>5409731.3041796703</v>
      </c>
      <c r="AX346" s="685" t="str">
        <f t="shared" si="205"/>
        <v/>
      </c>
      <c r="AY346" s="685" t="str">
        <f t="shared" si="205"/>
        <v/>
      </c>
      <c r="AZ346" s="685" t="str">
        <f t="shared" si="205"/>
        <v/>
      </c>
      <c r="BA346" s="685" t="str">
        <f t="shared" si="205"/>
        <v/>
      </c>
      <c r="BB346" s="685" t="str">
        <f t="shared" si="205"/>
        <v/>
      </c>
      <c r="BC346" s="685" t="str">
        <f t="shared" si="205"/>
        <v/>
      </c>
      <c r="BD346" s="685" t="str">
        <f t="shared" si="205"/>
        <v/>
      </c>
      <c r="BE346" s="685" t="str">
        <f t="shared" si="205"/>
        <v/>
      </c>
      <c r="BF346" s="685" t="str">
        <f t="shared" si="205"/>
        <v/>
      </c>
      <c r="BG346" s="685" t="str">
        <f t="shared" si="207"/>
        <v/>
      </c>
      <c r="BH346" s="685" t="str">
        <f t="shared" si="207"/>
        <v/>
      </c>
      <c r="BI346" s="685" t="str">
        <f t="shared" si="184"/>
        <v/>
      </c>
      <c r="BJ346" s="685" t="str">
        <f t="shared" si="184"/>
        <v/>
      </c>
      <c r="BK346" s="685" t="str">
        <f t="shared" si="184"/>
        <v/>
      </c>
      <c r="BL346" s="685" t="str">
        <f t="shared" si="184"/>
        <v/>
      </c>
      <c r="BM346" s="685" t="str">
        <f t="shared" si="184"/>
        <v/>
      </c>
      <c r="BN346" s="685" t="str">
        <f t="shared" si="184"/>
        <v/>
      </c>
      <c r="BO346" s="685" t="str">
        <f t="shared" si="189"/>
        <v/>
      </c>
      <c r="BP346" s="685" t="str">
        <f t="shared" si="189"/>
        <v/>
      </c>
      <c r="BQ346" s="685" t="str">
        <f t="shared" si="189"/>
        <v/>
      </c>
      <c r="BR346" s="529"/>
      <c r="BS346" s="685">
        <f>IFERROR(($L346+AB346*Contr_Rate)*(1+Inv_Return)*IF($D346=$C$1,VLOOKUP($T346,Male_Annuity_Tables,MATCH($BS$3+3,'Mortality Tables'!$N$1:$DN$1,0),FALSE),VLOOKUP($T346,Fe_Annuity_Tables,MATCH(BS$3+3,'Mortality Tables'!$N$1:$DN$1,0),FALSE)),"")</f>
        <v>643579.23826724209</v>
      </c>
      <c r="BT346" s="685">
        <f>IFERROR(($BS346+AC346*Contr_Rate)*(1+Inv_Return)*IF($D346=$C$1,VLOOKUP($T346,Male_Annuity_Tables,MATCH($BS$3+3,'Mortality Tables'!$N$1:$DN$1,0),FALSE),VLOOKUP($T346,Fe_Annuity_Tables,MATCH(BT$3+3,'Mortality Tables'!$N$1:$DN$1,0),FALSE)),"")</f>
        <v>815448.77467667637</v>
      </c>
      <c r="BU346" s="685">
        <f>IFERROR((BT346+AD346*Contr_Rate)*(1+Inv_Return)*IF($D346=$C$1,VLOOKUP($T346,Male_Annuity_Tables,MATCH($BS$3+3,'Mortality Tables'!$N$1:$DN$1,0),FALSE),VLOOKUP($T346,Fe_Annuity_Tables,MATCH(BU$3+3,'Mortality Tables'!$N$1:$DN$1,0),FALSE)),"")</f>
        <v>804382.04130099621</v>
      </c>
      <c r="BV346" s="685">
        <f>IFERROR((BU346+AE346*Contr_Rate)*(1+Inv_Return)*IF($D346=$C$1,VLOOKUP($T346,Male_Annuity_Tables,MATCH($BS$3+3,'Mortality Tables'!$N$1:$DN$1,0),FALSE),VLOOKUP($T346,Fe_Annuity_Tables,MATCH(BV$3+3,'Mortality Tables'!$N$1:$DN$1,0),FALSE)),"")</f>
        <v>692287.37432576984</v>
      </c>
      <c r="BW346" s="685">
        <f>IFERROR((BV346+AF346*Contr_Rate)*(1+Inv_Return)*IF($D346=$C$1,VLOOKUP($T346,Male_Annuity_Tables,MATCH($BS$3+3,'Mortality Tables'!$N$1:$DN$1,0),FALSE),VLOOKUP($T346,Fe_Annuity_Tables,MATCH(BW$3+3,'Mortality Tables'!$N$1:$DN$1,0),FALSE)),"")</f>
        <v>555855.06733605021</v>
      </c>
      <c r="BX346" s="685">
        <f>IFERROR((BW346+AG346*Contr_Rate)*(1+Inv_Return)*IF($D346=$C$1,VLOOKUP($T346,Male_Annuity_Tables,MATCH($BS$3+3,'Mortality Tables'!$N$1:$DN$1,0),FALSE),VLOOKUP($T346,Fe_Annuity_Tables,MATCH(BX$3+3,'Mortality Tables'!$N$1:$DN$1,0),FALSE)),"")</f>
        <v>437163.31713844341</v>
      </c>
      <c r="BY346" s="685">
        <f>IFERROR((BX346+AH346*Contr_Rate)*(1+Inv_Return)*IF($D346=$C$1,VLOOKUP($T346,Male_Annuity_Tables,MATCH($BS$3+3,'Mortality Tables'!$N$1:$DN$1,0),FALSE),VLOOKUP($T346,Fe_Annuity_Tables,MATCH(BY$3+3,'Mortality Tables'!$N$1:$DN$1,0),FALSE)),"")</f>
        <v>347276.61704822851</v>
      </c>
      <c r="BZ346" s="685">
        <f>IFERROR((BY346+AI346*Contr_Rate)*(1+Inv_Return)*IF($D346=$C$1,VLOOKUP($T346,Male_Annuity_Tables,MATCH($BS$3+3,'Mortality Tables'!$N$1:$DN$1,0),FALSE),VLOOKUP($T346,Fe_Annuity_Tables,MATCH(BZ$3+3,'Mortality Tables'!$N$1:$DN$1,0),FALSE)),"")</f>
        <v>282063.43959024659</v>
      </c>
      <c r="CA346" s="685">
        <f>IFERROR((BZ346+AJ346*Contr_Rate)*(1+Inv_Return)*IF($D346=$C$1,VLOOKUP($T346,Male_Annuity_Tables,MATCH($BS$3+3,'Mortality Tables'!$N$1:$DN$1,0),FALSE),VLOOKUP($T346,Fe_Annuity_Tables,MATCH(CA$3+3,'Mortality Tables'!$N$1:$DN$1,0),FALSE)),"")</f>
        <v>234126.7718085181</v>
      </c>
      <c r="CB346" s="685">
        <f>IFERROR((CA346+AK346*Contr_Rate)*(1+Inv_Return)*IF($D346=$C$1,VLOOKUP($T346,Male_Annuity_Tables,MATCH($BS$3+3,'Mortality Tables'!$N$1:$DN$1,0),FALSE),VLOOKUP($T346,Fe_Annuity_Tables,MATCH(CB$3+3,'Mortality Tables'!$N$1:$DN$1,0),FALSE)),"")</f>
        <v>197601.31572663435</v>
      </c>
      <c r="CC346" s="685">
        <f>IFERROR((CB346+AL346*Contr_Rate)*(1+Inv_Return)*IF($D346=$C$1,VLOOKUP($T346,Male_Annuity_Tables,MATCH($BS$3+3,'Mortality Tables'!$N$1:$DN$1,0),FALSE),VLOOKUP($T346,Fe_Annuity_Tables,MATCH(CC$3+3,'Mortality Tables'!$N$1:$DN$1,0),FALSE)),"")</f>
        <v>168755.75510312786</v>
      </c>
      <c r="CD346" s="685">
        <f>IFERROR((CC346+AM346*Contr_Rate)*(1+Inv_Return)*IF($D346=$C$1,VLOOKUP($T346,Male_Annuity_Tables,MATCH($BS$3+3,'Mortality Tables'!$N$1:$DN$1,0),FALSE),VLOOKUP($T346,Fe_Annuity_Tables,MATCH(CD$3+3,'Mortality Tables'!$N$1:$DN$1,0),FALSE)),"")</f>
        <v>145334.41078449713</v>
      </c>
      <c r="CE346" s="685">
        <f>IFERROR((CD346+AN346*Contr_Rate)*(1+Inv_Return)*IF($D346=$C$1,VLOOKUP($T346,Male_Annuity_Tables,MATCH($BS$3+3,'Mortality Tables'!$N$1:$DN$1,0),FALSE),VLOOKUP($T346,Fe_Annuity_Tables,MATCH(CE$3+3,'Mortality Tables'!$N$1:$DN$1,0),FALSE)),"")</f>
        <v>133339.410842782</v>
      </c>
      <c r="CF346" s="685">
        <f>IFERROR((CE346+AO346*Contr_Rate)*(1+Inv_Return)*IF($D346=$C$1,VLOOKUP($T346,Male_Annuity_Tables,MATCH($BS$3+3,'Mortality Tables'!$N$1:$DN$1,0),FALSE),VLOOKUP($T346,Fe_Annuity_Tables,MATCH(CF$3+3,'Mortality Tables'!$N$1:$DN$1,0),FALSE)),"")</f>
        <v>123648.99129039531</v>
      </c>
      <c r="CG346" s="685">
        <f>IFERROR((CF346+AP346*Contr_Rate)*(1+Inv_Return)*IF($D346=$C$1,VLOOKUP($T346,Male_Annuity_Tables,MATCH($BS$3+3,'Mortality Tables'!$N$1:$DN$1,0),FALSE),VLOOKUP($T346,Fe_Annuity_Tables,MATCH(CG$3+3,'Mortality Tables'!$N$1:$DN$1,0),FALSE)),"")</f>
        <v>114950.62239769787</v>
      </c>
      <c r="CH346" s="685">
        <f>IFERROR((CG346+AQ346*Contr_Rate)*(1+Inv_Return)*IF($D346=$C$1,VLOOKUP($T346,Male_Annuity_Tables,MATCH($BS$3+3,'Mortality Tables'!$N$1:$DN$1,0),FALSE),VLOOKUP($T346,Fe_Annuity_Tables,MATCH(CH$3+3,'Mortality Tables'!$N$1:$DN$1,0),FALSE)),"")</f>
        <v>106997.18147671175</v>
      </c>
      <c r="CI346" s="685">
        <f>IFERROR((CH346+AR346*Contr_Rate)*(1+Inv_Return)*IF($D346=$C$1,VLOOKUP($T346,Male_Annuity_Tables,MATCH($BS$3+3,'Mortality Tables'!$N$1:$DN$1,0),FALSE),VLOOKUP($T346,Fe_Annuity_Tables,MATCH(CI$3+3,'Mortality Tables'!$N$1:$DN$1,0),FALSE)),"")</f>
        <v>99684.907343156956</v>
      </c>
      <c r="CJ346" s="685">
        <f>IFERROR((CI346+AS346*Contr_Rate)*(1+Inv_Return)*IF($D346=$C$1,VLOOKUP($T346,Male_Annuity_Tables,MATCH($BS$3+3,'Mortality Tables'!$N$1:$DN$1,0),FALSE),VLOOKUP($T346,Fe_Annuity_Tables,MATCH(CJ$3+3,'Mortality Tables'!$N$1:$DN$1,0),FALSE)),"")</f>
        <v>98099.699940362872</v>
      </c>
      <c r="CK346" s="685">
        <f>IFERROR((CJ346+AT346*Contr_Rate)*(1+Inv_Return)*IF($D346=$C$1,VLOOKUP($T346,Male_Annuity_Tables,MATCH($BS$3+3,'Mortality Tables'!$N$1:$DN$1,0),FALSE),VLOOKUP($T346,Fe_Annuity_Tables,MATCH(CK$3+3,'Mortality Tables'!$N$1:$DN$1,0),FALSE)),"")</f>
        <v>96923.63635614852</v>
      </c>
      <c r="CL346" s="685">
        <f>IFERROR((CK346+AU346*Contr_Rate)*(1+Inv_Return)*IF($D346=$C$1,VLOOKUP($T346,Male_Annuity_Tables,MATCH($BS$3+3,'Mortality Tables'!$N$1:$DN$1,0),FALSE),VLOOKUP($T346,Fe_Annuity_Tables,MATCH(CL$3+3,'Mortality Tables'!$N$1:$DN$1,0),FALSE)),"")</f>
        <v>95759.423564120341</v>
      </c>
      <c r="CM346" s="685">
        <f>IFERROR((CL346+AV346*Contr_Rate)*(1+Inv_Return)*IF($D346=$C$1,VLOOKUP($T346,Male_Annuity_Tables,MATCH($BS$3+3,'Mortality Tables'!$N$1:$DN$1,0),FALSE),VLOOKUP($T346,Fe_Annuity_Tables,MATCH(CM$3+3,'Mortality Tables'!$N$1:$DN$1,0),FALSE)),"")</f>
        <v>94572.866377207814</v>
      </c>
      <c r="CN346" s="685">
        <f>IFERROR((CM346+AW346*Contr_Rate)*(1+Inv_Return)*IF($D346=$C$1,VLOOKUP($T346,Male_Annuity_Tables,MATCH($BS$3+3,'Mortality Tables'!$N$1:$DN$1,0),FALSE),VLOOKUP($T346,Fe_Annuity_Tables,MATCH(CN$3+3,'Mortality Tables'!$N$1:$DN$1,0),FALSE)),"")</f>
        <v>93356.542317496307</v>
      </c>
      <c r="CO346" s="685" t="str">
        <f>IFERROR((CN346+AX346*Contr_Rate)*(1+Inv_Return)*IF($D346=$C$1,VLOOKUP($T346,Male_Annuity_Tables,MATCH($BS$3+3,'Mortality Tables'!$N$1:$DN$1,0),FALSE),VLOOKUP($T346,Fe_Annuity_Tables,MATCH(CO$3+3,'Mortality Tables'!$N$1:$DN$1,0),FALSE)),"")</f>
        <v/>
      </c>
      <c r="CP346" s="685" t="str">
        <f>IFERROR((CO346+AY346*Contr_Rate)*(1+Inv_Return)*IF($D346=$C$1,VLOOKUP($T346,Male_Annuity_Tables,MATCH($BS$3+3,'Mortality Tables'!$N$1:$DN$1,0),FALSE),VLOOKUP($T346,Fe_Annuity_Tables,MATCH(CP$3+3,'Mortality Tables'!$N$1:$DN$1,0),FALSE)),"")</f>
        <v/>
      </c>
      <c r="CQ346" s="685" t="str">
        <f>IFERROR((CP346+AZ346*Contr_Rate)*(1+Inv_Return)*IF($D346=$C$1,VLOOKUP($T346,Male_Annuity_Tables,MATCH($BS$3+3,'Mortality Tables'!$N$1:$DN$1,0),FALSE),VLOOKUP($T346,Fe_Annuity_Tables,MATCH(CQ$3+3,'Mortality Tables'!$N$1:$DN$1,0),FALSE)),"")</f>
        <v/>
      </c>
      <c r="CR346" s="685" t="str">
        <f>IFERROR((CQ346+BA346*Contr_Rate)*(1+Inv_Return)*IF($D346=$C$1,VLOOKUP($T346,Male_Annuity_Tables,MATCH($BS$3+3,'Mortality Tables'!$N$1:$DN$1,0),FALSE),VLOOKUP($T346,Fe_Annuity_Tables,MATCH(CR$3+3,'Mortality Tables'!$N$1:$DN$1,0),FALSE)),"")</f>
        <v/>
      </c>
      <c r="CS346" s="685" t="str">
        <f>IFERROR((CR346+BB346*Contr_Rate)*(1+Inv_Return)*IF($D346=$C$1,VLOOKUP($T346,Male_Annuity_Tables,MATCH($BS$3+3,'Mortality Tables'!$N$1:$DN$1,0),FALSE),VLOOKUP($T346,Fe_Annuity_Tables,MATCH(CS$3+3,'Mortality Tables'!$N$1:$DN$1,0),FALSE)),"")</f>
        <v/>
      </c>
      <c r="CT346" s="685" t="str">
        <f>IFERROR((CS346+BC346*Contr_Rate)*(1+Inv_Return)*IF($D346=$C$1,VLOOKUP($T346,Male_Annuity_Tables,MATCH($BS$3+3,'Mortality Tables'!$N$1:$DN$1,0),FALSE),VLOOKUP($T346,Fe_Annuity_Tables,MATCH(CT$3+3,'Mortality Tables'!$N$1:$DN$1,0),FALSE)),"")</f>
        <v/>
      </c>
      <c r="CU346" s="685" t="str">
        <f>IFERROR((CT346+BD346*Contr_Rate)*(1+Inv_Return)*IF($D346=$C$1,VLOOKUP($T346,Male_Annuity_Tables,MATCH($BS$3+3,'Mortality Tables'!$N$1:$DN$1,0),FALSE),VLOOKUP($T346,Fe_Annuity_Tables,MATCH(CU$3+3,'Mortality Tables'!$N$1:$DN$1,0),FALSE)),"")</f>
        <v/>
      </c>
      <c r="CV346" s="685" t="str">
        <f>IFERROR((CU346+BE346*Contr_Rate)*(1+Inv_Return)*IF($D346=$C$1,VLOOKUP($T346,Male_Annuity_Tables,MATCH($BS$3+3,'Mortality Tables'!$N$1:$DN$1,0),FALSE),VLOOKUP($T346,Fe_Annuity_Tables,MATCH(CV$3+3,'Mortality Tables'!$N$1:$DN$1,0),FALSE)),"")</f>
        <v/>
      </c>
      <c r="CW346" s="685" t="str">
        <f>IFERROR((CV346+BF346*Contr_Rate)*(1+Inv_Return)*IF($D346=$C$1,VLOOKUP($T346,Male_Annuity_Tables,MATCH($BS$3+3,'Mortality Tables'!$N$1:$DN$1,0),FALSE),VLOOKUP($T346,Fe_Annuity_Tables,MATCH(CW$3+3,'Mortality Tables'!$N$1:$DN$1,0),FALSE)),"")</f>
        <v/>
      </c>
      <c r="CX346" s="685" t="str">
        <f>IFERROR((CW346+BG346*Contr_Rate)*(1+Inv_Return)*IF($D346=$C$1,VLOOKUP($T346,Male_Annuity_Tables,MATCH($BS$3+3,'Mortality Tables'!$N$1:$DN$1,0),FALSE),VLOOKUP($T346,Fe_Annuity_Tables,MATCH(CX$3+3,'Mortality Tables'!$N$1:$DN$1,0),FALSE)),"")</f>
        <v/>
      </c>
      <c r="CY346" s="685" t="str">
        <f>IFERROR((CX346+BH346*Contr_Rate)*(1+Inv_Return)*IF($D346=$C$1,VLOOKUP($T346,Male_Annuity_Tables,MATCH($BS$3+3,'Mortality Tables'!$N$1:$DN$1,0),FALSE),VLOOKUP($T346,Fe_Annuity_Tables,MATCH(CY$3+3,'Mortality Tables'!$N$1:$DN$1,0),FALSE)),"")</f>
        <v/>
      </c>
      <c r="CZ346" s="685" t="str">
        <f>IFERROR((CY346+BI346*Contr_Rate)*(1+Inv_Return)*IF($D346=$C$1,VLOOKUP($T346,Male_Annuity_Tables,MATCH($BS$3+3,'Mortality Tables'!$N$1:$DN$1,0),FALSE),VLOOKUP($T346,Fe_Annuity_Tables,MATCH(CZ$3+3,'Mortality Tables'!$N$1:$DN$1,0),FALSE)),"")</f>
        <v/>
      </c>
      <c r="DA346" s="685" t="str">
        <f>IFERROR((CZ346+BJ346*Contr_Rate)*(1+Inv_Return)*IF($D346=$C$1,VLOOKUP($T346,Male_Annuity_Tables,MATCH($BS$3+3,'Mortality Tables'!$N$1:$DN$1,0),FALSE),VLOOKUP($T346,Fe_Annuity_Tables,MATCH(DA$3+3,'Mortality Tables'!$N$1:$DN$1,0),FALSE)),"")</f>
        <v/>
      </c>
      <c r="DB346" s="685" t="str">
        <f>IFERROR((DA346+BK346*Contr_Rate)*(1+Inv_Return)*IF($D346=$C$1,VLOOKUP($T346,Male_Annuity_Tables,MATCH($BS$3+3,'Mortality Tables'!$N$1:$DN$1,0),FALSE),VLOOKUP($T346,Fe_Annuity_Tables,MATCH(DB$3+3,'Mortality Tables'!$N$1:$DN$1,0),FALSE)),"")</f>
        <v/>
      </c>
      <c r="DC346" s="685" t="str">
        <f>IFERROR((DB346+BL346*Contr_Rate)*(1+Inv_Return)*IF($D346=$C$1,VLOOKUP($T346,Male_Annuity_Tables,MATCH($BS$3+3,'Mortality Tables'!$N$1:$DN$1,0),FALSE),VLOOKUP($T346,Fe_Annuity_Tables,MATCH(DC$3+3,'Mortality Tables'!$N$1:$DN$1,0),FALSE)),"")</f>
        <v/>
      </c>
      <c r="DD346" s="685" t="str">
        <f>IFERROR((DC346+BM346*Contr_Rate)*(1+Inv_Return)*IF($D346=$C$1,VLOOKUP($T346,Male_Annuity_Tables,MATCH($BS$3+3,'Mortality Tables'!$N$1:$DN$1,0),FALSE),VLOOKUP($T346,Fe_Annuity_Tables,MATCH(DD$3+3,'Mortality Tables'!$N$1:$DN$1,0),FALSE)),"")</f>
        <v/>
      </c>
      <c r="DE346" s="685" t="str">
        <f>IFERROR((DD346+BN346*Contr_Rate)*(1+Inv_Return)*IF($D346=$C$1,VLOOKUP($T346,Male_Annuity_Tables,MATCH($BS$3+3,'Mortality Tables'!$N$1:$DN$1,0),FALSE),VLOOKUP($T346,Fe_Annuity_Tables,MATCH(DE$3+3,'Mortality Tables'!$N$1:$DN$1,0),FALSE)),"")</f>
        <v/>
      </c>
      <c r="DF346" s="685" t="str">
        <f>IFERROR((DE346+BO346*Contr_Rate)*(1+Inv_Return)*IF($D346=$C$1,VLOOKUP($T346,Male_Annuity_Tables,MATCH($BS$3+3,'Mortality Tables'!$N$1:$DN$1,0),FALSE),VLOOKUP($T346,Fe_Annuity_Tables,MATCH(DF$3+3,'Mortality Tables'!$N$1:$DN$1,0),FALSE)),"")</f>
        <v/>
      </c>
      <c r="DG346" s="685" t="str">
        <f>IFERROR((DF346+BP346*Contr_Rate)*(1+Inv_Return)*IF($D346=$C$1,VLOOKUP($T346,Male_Annuity_Tables,MATCH($BS$3+3,'Mortality Tables'!$N$1:$DN$1,0),FALSE),VLOOKUP($T346,Fe_Annuity_Tables,MATCH(DG$3+3,'Mortality Tables'!$N$1:$DN$1,0),FALSE)),"")</f>
        <v/>
      </c>
      <c r="DH346" s="685" t="str">
        <f>IFERROR((DG346+BQ346*Contr_Rate)*(1+Inv_Return)*IF($D346=$C$1,VLOOKUP($T346,Male_Annuity_Tables,MATCH($BS$3+3,'Mortality Tables'!$N$1:$DN$1,0),FALSE),VLOOKUP($T346,Fe_Annuity_Tables,MATCH(DH$3+3,'Mortality Tables'!$N$1:$DN$1,0),FALSE)),"")</f>
        <v/>
      </c>
      <c r="DJ346" s="686">
        <f t="shared" si="199"/>
        <v>815448.77467667637</v>
      </c>
      <c r="DK346" s="680">
        <f t="shared" si="187"/>
        <v>8.8017766057058875</v>
      </c>
      <c r="DL346" s="686">
        <f t="shared" si="200"/>
        <v>62072.772748991723</v>
      </c>
      <c r="DM346" s="686">
        <f t="shared" si="132"/>
        <v>5409731.3041796703</v>
      </c>
      <c r="DN346" s="687">
        <f t="shared" si="201"/>
        <v>1.1474280192258905E-2</v>
      </c>
      <c r="DP346" s="688">
        <f t="shared" si="202"/>
        <v>129606.56131921029</v>
      </c>
      <c r="DQ346" s="688">
        <f t="shared" si="203"/>
        <v>164218.3360394878</v>
      </c>
      <c r="DR346" s="688">
        <f t="shared" si="204"/>
        <v>161989.67300535983</v>
      </c>
    </row>
    <row r="347" spans="1:122" s="657" customFormat="1" ht="14.5">
      <c r="A347" s="675" t="s">
        <v>1762</v>
      </c>
      <c r="B347" s="675" t="s">
        <v>1763</v>
      </c>
      <c r="C347" s="675" t="s">
        <v>541</v>
      </c>
      <c r="D347" s="675" t="s">
        <v>61</v>
      </c>
      <c r="E347" s="676">
        <v>28974</v>
      </c>
      <c r="F347" s="677">
        <v>43849</v>
      </c>
      <c r="G347" s="677">
        <v>44094</v>
      </c>
      <c r="H347" s="678">
        <v>855774</v>
      </c>
      <c r="I347" s="678">
        <v>46524.04</v>
      </c>
      <c r="J347" s="678">
        <v>61229.75</v>
      </c>
      <c r="K347" s="678">
        <v>28059.84</v>
      </c>
      <c r="L347" s="678">
        <v>135813.63</v>
      </c>
      <c r="M347" s="679">
        <f>IF(COUNTIF($A$4:A347,A347)=1,0,1)</f>
        <v>0</v>
      </c>
      <c r="N347" s="680" t="str">
        <f t="shared" si="193"/>
        <v>Okay</v>
      </c>
      <c r="O347" s="680" t="str">
        <f t="shared" si="194"/>
        <v>TRUE</v>
      </c>
      <c r="P347" s="680" t="b">
        <f t="shared" si="195"/>
        <v>1</v>
      </c>
      <c r="Q347" s="680" t="b">
        <f t="shared" si="208"/>
        <v>1</v>
      </c>
      <c r="R347" s="680" t="b">
        <f t="shared" si="209"/>
        <v>1</v>
      </c>
      <c r="S347" s="681">
        <f t="shared" si="196"/>
        <v>40.753424657534246</v>
      </c>
      <c r="T347" s="682">
        <f t="shared" si="210"/>
        <v>45</v>
      </c>
      <c r="U347" s="682">
        <f t="shared" si="188"/>
        <v>41</v>
      </c>
      <c r="V347" s="682">
        <f t="shared" si="211"/>
        <v>4.279452054794521</v>
      </c>
      <c r="W347" s="682">
        <f t="shared" si="197"/>
        <v>15</v>
      </c>
      <c r="X347" s="683">
        <f t="shared" si="198"/>
        <v>2037204.4500000002</v>
      </c>
      <c r="Y347" s="684">
        <f t="shared" si="123"/>
        <v>3.49E-3</v>
      </c>
      <c r="Z347" s="684">
        <f>IF($D347=$C$1,VLOOKUP($T347,Male_Annuity_Tables,MATCH($W347+2,'Mortality Tables'!$DS$1:$HT$1,0),FALSE),VLOOKUP($T347,Fe_Annuity_Tables,MATCH($W347+2,'Mortality Tables'!$M$1:$DN$1,0),FALSE))</f>
        <v>0.18203071367981211</v>
      </c>
      <c r="AA347" s="664"/>
      <c r="AB347" s="685">
        <f t="shared" si="206"/>
        <v>899375.68530000001</v>
      </c>
      <c r="AC347" s="685">
        <f t="shared" si="206"/>
        <v>945198.87646603503</v>
      </c>
      <c r="AD347" s="685">
        <f t="shared" si="206"/>
        <v>993356.75922197965</v>
      </c>
      <c r="AE347" s="685">
        <f t="shared" si="206"/>
        <v>1043968.2861043394</v>
      </c>
      <c r="AF347" s="685">
        <f t="shared" si="206"/>
        <v>1097158.4702813555</v>
      </c>
      <c r="AG347" s="685">
        <f t="shared" si="206"/>
        <v>1153058.6943421909</v>
      </c>
      <c r="AH347" s="685">
        <f t="shared" si="206"/>
        <v>1211807.0348189254</v>
      </c>
      <c r="AI347" s="685">
        <f t="shared" si="206"/>
        <v>1273548.6032429496</v>
      </c>
      <c r="AJ347" s="685">
        <f t="shared" si="206"/>
        <v>1338435.904578178</v>
      </c>
      <c r="AK347" s="685">
        <f t="shared" si="206"/>
        <v>1406629.2139164363</v>
      </c>
      <c r="AL347" s="685">
        <f t="shared" si="206"/>
        <v>1478296.9723654788</v>
      </c>
      <c r="AM347" s="685">
        <f t="shared" si="206"/>
        <v>1553616.2031074998</v>
      </c>
      <c r="AN347" s="685">
        <f t="shared" si="206"/>
        <v>1632772.948655827</v>
      </c>
      <c r="AO347" s="685">
        <f t="shared" si="206"/>
        <v>1715962.7303898416</v>
      </c>
      <c r="AP347" s="685">
        <f t="shared" si="206"/>
        <v>1803391.031503204</v>
      </c>
      <c r="AQ347" s="685" t="str">
        <f t="shared" si="206"/>
        <v/>
      </c>
      <c r="AR347" s="685" t="str">
        <f t="shared" si="205"/>
        <v/>
      </c>
      <c r="AS347" s="685" t="str">
        <f t="shared" si="205"/>
        <v/>
      </c>
      <c r="AT347" s="685" t="str">
        <f t="shared" si="205"/>
        <v/>
      </c>
      <c r="AU347" s="685" t="str">
        <f t="shared" si="205"/>
        <v/>
      </c>
      <c r="AV347" s="685" t="str">
        <f t="shared" si="205"/>
        <v/>
      </c>
      <c r="AW347" s="685" t="str">
        <f t="shared" si="205"/>
        <v/>
      </c>
      <c r="AX347" s="685" t="str">
        <f t="shared" si="205"/>
        <v/>
      </c>
      <c r="AY347" s="685" t="str">
        <f t="shared" si="205"/>
        <v/>
      </c>
      <c r="AZ347" s="685" t="str">
        <f t="shared" si="205"/>
        <v/>
      </c>
      <c r="BA347" s="685" t="str">
        <f t="shared" si="205"/>
        <v/>
      </c>
      <c r="BB347" s="685" t="str">
        <f t="shared" si="205"/>
        <v/>
      </c>
      <c r="BC347" s="685" t="str">
        <f t="shared" si="205"/>
        <v/>
      </c>
      <c r="BD347" s="685" t="str">
        <f t="shared" si="205"/>
        <v/>
      </c>
      <c r="BE347" s="685" t="str">
        <f t="shared" si="205"/>
        <v/>
      </c>
      <c r="BF347" s="685" t="str">
        <f t="shared" si="205"/>
        <v/>
      </c>
      <c r="BG347" s="685" t="str">
        <f t="shared" si="207"/>
        <v/>
      </c>
      <c r="BH347" s="685" t="str">
        <f t="shared" si="207"/>
        <v/>
      </c>
      <c r="BI347" s="685" t="str">
        <f t="shared" si="184"/>
        <v/>
      </c>
      <c r="BJ347" s="685" t="str">
        <f t="shared" si="184"/>
        <v/>
      </c>
      <c r="BK347" s="685" t="str">
        <f t="shared" si="184"/>
        <v/>
      </c>
      <c r="BL347" s="685" t="str">
        <f t="shared" si="184"/>
        <v/>
      </c>
      <c r="BM347" s="685" t="str">
        <f t="shared" si="184"/>
        <v/>
      </c>
      <c r="BN347" s="685" t="str">
        <f t="shared" si="184"/>
        <v/>
      </c>
      <c r="BO347" s="685" t="str">
        <f t="shared" si="189"/>
        <v/>
      </c>
      <c r="BP347" s="685" t="str">
        <f t="shared" si="189"/>
        <v/>
      </c>
      <c r="BQ347" s="685" t="str">
        <f t="shared" si="189"/>
        <v/>
      </c>
      <c r="BR347" s="529"/>
      <c r="BS347" s="685">
        <f>IFERROR(($L347+AB347*Contr_Rate)*(1+Inv_Return)*IF($D347=$C$1,VLOOKUP($T347,Male_Annuity_Tables,MATCH($BS$3+3,'Mortality Tables'!$N$1:$DN$1,0),FALSE),VLOOKUP($T347,Fe_Annuity_Tables,MATCH(BS$3+3,'Mortality Tables'!$N$1:$DN$1,0),FALSE)),"")</f>
        <v>353077.10668654164</v>
      </c>
      <c r="BT347" s="685">
        <f>IFERROR(($BS347+AC347*Contr_Rate)*(1+Inv_Return)*IF($D347=$C$1,VLOOKUP($T347,Male_Annuity_Tables,MATCH($BS$3+3,'Mortality Tables'!$N$1:$DN$1,0),FALSE),VLOOKUP($T347,Fe_Annuity_Tables,MATCH(BT$3+3,'Mortality Tables'!$N$1:$DN$1,0),FALSE)),"")</f>
        <v>554159.94699403434</v>
      </c>
      <c r="BU347" s="685">
        <f>IFERROR((BT347+AD347*Contr_Rate)*(1+Inv_Return)*IF($D347=$C$1,VLOOKUP($T347,Male_Annuity_Tables,MATCH($BS$3+3,'Mortality Tables'!$N$1:$DN$1,0),FALSE),VLOOKUP($T347,Fe_Annuity_Tables,MATCH(BU$3+3,'Mortality Tables'!$N$1:$DN$1,0),FALSE)),"")</f>
        <v>741768.0349197808</v>
      </c>
      <c r="BV347" s="685">
        <f>IFERROR((BU347+AE347*Contr_Rate)*(1+Inv_Return)*IF($D347=$C$1,VLOOKUP($T347,Male_Annuity_Tables,MATCH($BS$3+3,'Mortality Tables'!$N$1:$DN$1,0),FALSE),VLOOKUP($T347,Fe_Annuity_Tables,MATCH(BV$3+3,'Mortality Tables'!$N$1:$DN$1,0),FALSE)),"")</f>
        <v>918287.76758125529</v>
      </c>
      <c r="BW347" s="685">
        <f>IFERROR((BV347+AF347*Contr_Rate)*(1+Inv_Return)*IF($D347=$C$1,VLOOKUP($T347,Male_Annuity_Tables,MATCH($BS$3+3,'Mortality Tables'!$N$1:$DN$1,0),FALSE),VLOOKUP($T347,Fe_Annuity_Tables,MATCH(BW$3+3,'Mortality Tables'!$N$1:$DN$1,0),FALSE)),"")</f>
        <v>1085829.0276484783</v>
      </c>
      <c r="BX347" s="685">
        <f>IFERROR((BW347+AG347*Contr_Rate)*(1+Inv_Return)*IF($D347=$C$1,VLOOKUP($T347,Male_Annuity_Tables,MATCH($BS$3+3,'Mortality Tables'!$N$1:$DN$1,0),FALSE),VLOOKUP($T347,Fe_Annuity_Tables,MATCH(BX$3+3,'Mortality Tables'!$N$1:$DN$1,0),FALSE)),"")</f>
        <v>1246262.6692976463</v>
      </c>
      <c r="BY347" s="685">
        <f>IFERROR((BX347+AH347*Contr_Rate)*(1+Inv_Return)*IF($D347=$C$1,VLOOKUP($T347,Male_Annuity_Tables,MATCH($BS$3+3,'Mortality Tables'!$N$1:$DN$1,0),FALSE),VLOOKUP($T347,Fe_Annuity_Tables,MATCH(BY$3+3,'Mortality Tables'!$N$1:$DN$1,0),FALSE)),"")</f>
        <v>1401253.2325722857</v>
      </c>
      <c r="BZ347" s="685">
        <f>IFERROR((BY347+AI347*Contr_Rate)*(1+Inv_Return)*IF($D347=$C$1,VLOOKUP($T347,Male_Annuity_Tables,MATCH($BS$3+3,'Mortality Tables'!$N$1:$DN$1,0),FALSE),VLOOKUP($T347,Fe_Annuity_Tables,MATCH(BZ$3+3,'Mortality Tables'!$N$1:$DN$1,0),FALSE)),"")</f>
        <v>1552287.5086334047</v>
      </c>
      <c r="CA347" s="685">
        <f>IFERROR((BZ347+AJ347*Contr_Rate)*(1+Inv_Return)*IF($D347=$C$1,VLOOKUP($T347,Male_Annuity_Tables,MATCH($BS$3+3,'Mortality Tables'!$N$1:$DN$1,0),FALSE),VLOOKUP($T347,Fe_Annuity_Tables,MATCH(CA$3+3,'Mortality Tables'!$N$1:$DN$1,0),FALSE)),"")</f>
        <v>1700699.4979571139</v>
      </c>
      <c r="CB347" s="685">
        <f>IFERROR((CA347+AK347*Contr_Rate)*(1+Inv_Return)*IF($D347=$C$1,VLOOKUP($T347,Male_Annuity_Tables,MATCH($BS$3+3,'Mortality Tables'!$N$1:$DN$1,0),FALSE),VLOOKUP($T347,Fe_Annuity_Tables,MATCH(CB$3+3,'Mortality Tables'!$N$1:$DN$1,0),FALSE)),"")</f>
        <v>1847692.2335452589</v>
      </c>
      <c r="CC347" s="685">
        <f>IFERROR((CB347+AL347*Contr_Rate)*(1+Inv_Return)*IF($D347=$C$1,VLOOKUP($T347,Male_Annuity_Tables,MATCH($BS$3+3,'Mortality Tables'!$N$1:$DN$1,0),FALSE),VLOOKUP($T347,Fe_Annuity_Tables,MATCH(CC$3+3,'Mortality Tables'!$N$1:$DN$1,0),FALSE)),"")</f>
        <v>1994356.8803010941</v>
      </c>
      <c r="CD347" s="685">
        <f>IFERROR((CC347+AM347*Contr_Rate)*(1+Inv_Return)*IF($D347=$C$1,VLOOKUP($T347,Male_Annuity_Tables,MATCH($BS$3+3,'Mortality Tables'!$N$1:$DN$1,0),FALSE),VLOOKUP($T347,Fe_Annuity_Tables,MATCH(CD$3+3,'Mortality Tables'!$N$1:$DN$1,0),FALSE)),"")</f>
        <v>2141689.4687123043</v>
      </c>
      <c r="CE347" s="685">
        <f>IFERROR((CD347+AN347*Contr_Rate)*(1+Inv_Return)*IF($D347=$C$1,VLOOKUP($T347,Male_Annuity_Tables,MATCH($BS$3+3,'Mortality Tables'!$N$1:$DN$1,0),FALSE),VLOOKUP($T347,Fe_Annuity_Tables,MATCH(CE$3+3,'Mortality Tables'!$N$1:$DN$1,0),FALSE)),"")</f>
        <v>2290605.5748543926</v>
      </c>
      <c r="CF347" s="685">
        <f>IFERROR((CE347+AO347*Contr_Rate)*(1+Inv_Return)*IF($D347=$C$1,VLOOKUP($T347,Male_Annuity_Tables,MATCH($BS$3+3,'Mortality Tables'!$N$1:$DN$1,0),FALSE),VLOOKUP($T347,Fe_Annuity_Tables,MATCH(CF$3+3,'Mortality Tables'!$N$1:$DN$1,0),FALSE)),"")</f>
        <v>2441953.218587975</v>
      </c>
      <c r="CG347" s="685">
        <f>IFERROR((CF347+AP347*Contr_Rate)*(1+Inv_Return)*IF($D347=$C$1,VLOOKUP($T347,Male_Annuity_Tables,MATCH($BS$3+3,'Mortality Tables'!$N$1:$DN$1,0),FALSE),VLOOKUP($T347,Fe_Annuity_Tables,MATCH(CG$3+3,'Mortality Tables'!$N$1:$DN$1,0),FALSE)),"")</f>
        <v>2596524.2168984511</v>
      </c>
      <c r="CH347" s="685" t="str">
        <f>IFERROR((CG347+AQ347*Contr_Rate)*(1+Inv_Return)*IF($D347=$C$1,VLOOKUP($T347,Male_Annuity_Tables,MATCH($BS$3+3,'Mortality Tables'!$N$1:$DN$1,0),FALSE),VLOOKUP($T347,Fe_Annuity_Tables,MATCH(CH$3+3,'Mortality Tables'!$N$1:$DN$1,0),FALSE)),"")</f>
        <v/>
      </c>
      <c r="CI347" s="685" t="str">
        <f>IFERROR((CH347+AR347*Contr_Rate)*(1+Inv_Return)*IF($D347=$C$1,VLOOKUP($T347,Male_Annuity_Tables,MATCH($BS$3+3,'Mortality Tables'!$N$1:$DN$1,0),FALSE),VLOOKUP($T347,Fe_Annuity_Tables,MATCH(CI$3+3,'Mortality Tables'!$N$1:$DN$1,0),FALSE)),"")</f>
        <v/>
      </c>
      <c r="CJ347" s="685" t="str">
        <f>IFERROR((CI347+AS347*Contr_Rate)*(1+Inv_Return)*IF($D347=$C$1,VLOOKUP($T347,Male_Annuity_Tables,MATCH($BS$3+3,'Mortality Tables'!$N$1:$DN$1,0),FALSE),VLOOKUP($T347,Fe_Annuity_Tables,MATCH(CJ$3+3,'Mortality Tables'!$N$1:$DN$1,0),FALSE)),"")</f>
        <v/>
      </c>
      <c r="CK347" s="685" t="str">
        <f>IFERROR((CJ347+AT347*Contr_Rate)*(1+Inv_Return)*IF($D347=$C$1,VLOOKUP($T347,Male_Annuity_Tables,MATCH($BS$3+3,'Mortality Tables'!$N$1:$DN$1,0),FALSE),VLOOKUP($T347,Fe_Annuity_Tables,MATCH(CK$3+3,'Mortality Tables'!$N$1:$DN$1,0),FALSE)),"")</f>
        <v/>
      </c>
      <c r="CL347" s="685" t="str">
        <f>IFERROR((CK347+AU347*Contr_Rate)*(1+Inv_Return)*IF($D347=$C$1,VLOOKUP($T347,Male_Annuity_Tables,MATCH($BS$3+3,'Mortality Tables'!$N$1:$DN$1,0),FALSE),VLOOKUP($T347,Fe_Annuity_Tables,MATCH(CL$3+3,'Mortality Tables'!$N$1:$DN$1,0),FALSE)),"")</f>
        <v/>
      </c>
      <c r="CM347" s="685" t="str">
        <f>IFERROR((CL347+AV347*Contr_Rate)*(1+Inv_Return)*IF($D347=$C$1,VLOOKUP($T347,Male_Annuity_Tables,MATCH($BS$3+3,'Mortality Tables'!$N$1:$DN$1,0),FALSE),VLOOKUP($T347,Fe_Annuity_Tables,MATCH(CM$3+3,'Mortality Tables'!$N$1:$DN$1,0),FALSE)),"")</f>
        <v/>
      </c>
      <c r="CN347" s="685" t="str">
        <f>IFERROR((CM347+AW347*Contr_Rate)*(1+Inv_Return)*IF($D347=$C$1,VLOOKUP($T347,Male_Annuity_Tables,MATCH($BS$3+3,'Mortality Tables'!$N$1:$DN$1,0),FALSE),VLOOKUP($T347,Fe_Annuity_Tables,MATCH(CN$3+3,'Mortality Tables'!$N$1:$DN$1,0),FALSE)),"")</f>
        <v/>
      </c>
      <c r="CO347" s="685" t="str">
        <f>IFERROR((CN347+AX347*Contr_Rate)*(1+Inv_Return)*IF($D347=$C$1,VLOOKUP($T347,Male_Annuity_Tables,MATCH($BS$3+3,'Mortality Tables'!$N$1:$DN$1,0),FALSE),VLOOKUP($T347,Fe_Annuity_Tables,MATCH(CO$3+3,'Mortality Tables'!$N$1:$DN$1,0),FALSE)),"")</f>
        <v/>
      </c>
      <c r="CP347" s="685" t="str">
        <f>IFERROR((CO347+AY347*Contr_Rate)*(1+Inv_Return)*IF($D347=$C$1,VLOOKUP($T347,Male_Annuity_Tables,MATCH($BS$3+3,'Mortality Tables'!$N$1:$DN$1,0),FALSE),VLOOKUP($T347,Fe_Annuity_Tables,MATCH(CP$3+3,'Mortality Tables'!$N$1:$DN$1,0),FALSE)),"")</f>
        <v/>
      </c>
      <c r="CQ347" s="685" t="str">
        <f>IFERROR((CP347+AZ347*Contr_Rate)*(1+Inv_Return)*IF($D347=$C$1,VLOOKUP($T347,Male_Annuity_Tables,MATCH($BS$3+3,'Mortality Tables'!$N$1:$DN$1,0),FALSE),VLOOKUP($T347,Fe_Annuity_Tables,MATCH(CQ$3+3,'Mortality Tables'!$N$1:$DN$1,0),FALSE)),"")</f>
        <v/>
      </c>
      <c r="CR347" s="685" t="str">
        <f>IFERROR((CQ347+BA347*Contr_Rate)*(1+Inv_Return)*IF($D347=$C$1,VLOOKUP($T347,Male_Annuity_Tables,MATCH($BS$3+3,'Mortality Tables'!$N$1:$DN$1,0),FALSE),VLOOKUP($T347,Fe_Annuity_Tables,MATCH(CR$3+3,'Mortality Tables'!$N$1:$DN$1,0),FALSE)),"")</f>
        <v/>
      </c>
      <c r="CS347" s="685" t="str">
        <f>IFERROR((CR347+BB347*Contr_Rate)*(1+Inv_Return)*IF($D347=$C$1,VLOOKUP($T347,Male_Annuity_Tables,MATCH($BS$3+3,'Mortality Tables'!$N$1:$DN$1,0),FALSE),VLOOKUP($T347,Fe_Annuity_Tables,MATCH(CS$3+3,'Mortality Tables'!$N$1:$DN$1,0),FALSE)),"")</f>
        <v/>
      </c>
      <c r="CT347" s="685" t="str">
        <f>IFERROR((CS347+BC347*Contr_Rate)*(1+Inv_Return)*IF($D347=$C$1,VLOOKUP($T347,Male_Annuity_Tables,MATCH($BS$3+3,'Mortality Tables'!$N$1:$DN$1,0),FALSE),VLOOKUP($T347,Fe_Annuity_Tables,MATCH(CT$3+3,'Mortality Tables'!$N$1:$DN$1,0),FALSE)),"")</f>
        <v/>
      </c>
      <c r="CU347" s="685" t="str">
        <f>IFERROR((CT347+BD347*Contr_Rate)*(1+Inv_Return)*IF($D347=$C$1,VLOOKUP($T347,Male_Annuity_Tables,MATCH($BS$3+3,'Mortality Tables'!$N$1:$DN$1,0),FALSE),VLOOKUP($T347,Fe_Annuity_Tables,MATCH(CU$3+3,'Mortality Tables'!$N$1:$DN$1,0),FALSE)),"")</f>
        <v/>
      </c>
      <c r="CV347" s="685" t="str">
        <f>IFERROR((CU347+BE347*Contr_Rate)*(1+Inv_Return)*IF($D347=$C$1,VLOOKUP($T347,Male_Annuity_Tables,MATCH($BS$3+3,'Mortality Tables'!$N$1:$DN$1,0),FALSE),VLOOKUP($T347,Fe_Annuity_Tables,MATCH(CV$3+3,'Mortality Tables'!$N$1:$DN$1,0),FALSE)),"")</f>
        <v/>
      </c>
      <c r="CW347" s="685" t="str">
        <f>IFERROR((CV347+BF347*Contr_Rate)*(1+Inv_Return)*IF($D347=$C$1,VLOOKUP($T347,Male_Annuity_Tables,MATCH($BS$3+3,'Mortality Tables'!$N$1:$DN$1,0),FALSE),VLOOKUP($T347,Fe_Annuity_Tables,MATCH(CW$3+3,'Mortality Tables'!$N$1:$DN$1,0),FALSE)),"")</f>
        <v/>
      </c>
      <c r="CX347" s="685" t="str">
        <f>IFERROR((CW347+BG347*Contr_Rate)*(1+Inv_Return)*IF($D347=$C$1,VLOOKUP($T347,Male_Annuity_Tables,MATCH($BS$3+3,'Mortality Tables'!$N$1:$DN$1,0),FALSE),VLOOKUP($T347,Fe_Annuity_Tables,MATCH(CX$3+3,'Mortality Tables'!$N$1:$DN$1,0),FALSE)),"")</f>
        <v/>
      </c>
      <c r="CY347" s="685" t="str">
        <f>IFERROR((CX347+BH347*Contr_Rate)*(1+Inv_Return)*IF($D347=$C$1,VLOOKUP($T347,Male_Annuity_Tables,MATCH($BS$3+3,'Mortality Tables'!$N$1:$DN$1,0),FALSE),VLOOKUP($T347,Fe_Annuity_Tables,MATCH(CY$3+3,'Mortality Tables'!$N$1:$DN$1,0),FALSE)),"")</f>
        <v/>
      </c>
      <c r="CZ347" s="685" t="str">
        <f>IFERROR((CY347+BI347*Contr_Rate)*(1+Inv_Return)*IF($D347=$C$1,VLOOKUP($T347,Male_Annuity_Tables,MATCH($BS$3+3,'Mortality Tables'!$N$1:$DN$1,0),FALSE),VLOOKUP($T347,Fe_Annuity_Tables,MATCH(CZ$3+3,'Mortality Tables'!$N$1:$DN$1,0),FALSE)),"")</f>
        <v/>
      </c>
      <c r="DA347" s="685" t="str">
        <f>IFERROR((CZ347+BJ347*Contr_Rate)*(1+Inv_Return)*IF($D347=$C$1,VLOOKUP($T347,Male_Annuity_Tables,MATCH($BS$3+3,'Mortality Tables'!$N$1:$DN$1,0),FALSE),VLOOKUP($T347,Fe_Annuity_Tables,MATCH(DA$3+3,'Mortality Tables'!$N$1:$DN$1,0),FALSE)),"")</f>
        <v/>
      </c>
      <c r="DB347" s="685" t="str">
        <f>IFERROR((DA347+BK347*Contr_Rate)*(1+Inv_Return)*IF($D347=$C$1,VLOOKUP($T347,Male_Annuity_Tables,MATCH($BS$3+3,'Mortality Tables'!$N$1:$DN$1,0),FALSE),VLOOKUP($T347,Fe_Annuity_Tables,MATCH(DB$3+3,'Mortality Tables'!$N$1:$DN$1,0),FALSE)),"")</f>
        <v/>
      </c>
      <c r="DC347" s="685" t="str">
        <f>IFERROR((DB347+BL347*Contr_Rate)*(1+Inv_Return)*IF($D347=$C$1,VLOOKUP($T347,Male_Annuity_Tables,MATCH($BS$3+3,'Mortality Tables'!$N$1:$DN$1,0),FALSE),VLOOKUP($T347,Fe_Annuity_Tables,MATCH(DC$3+3,'Mortality Tables'!$N$1:$DN$1,0),FALSE)),"")</f>
        <v/>
      </c>
      <c r="DD347" s="685" t="str">
        <f>IFERROR((DC347+BM347*Contr_Rate)*(1+Inv_Return)*IF($D347=$C$1,VLOOKUP($T347,Male_Annuity_Tables,MATCH($BS$3+3,'Mortality Tables'!$N$1:$DN$1,0),FALSE),VLOOKUP($T347,Fe_Annuity_Tables,MATCH(DD$3+3,'Mortality Tables'!$N$1:$DN$1,0),FALSE)),"")</f>
        <v/>
      </c>
      <c r="DE347" s="685" t="str">
        <f>IFERROR((DD347+BN347*Contr_Rate)*(1+Inv_Return)*IF($D347=$C$1,VLOOKUP($T347,Male_Annuity_Tables,MATCH($BS$3+3,'Mortality Tables'!$N$1:$DN$1,0),FALSE),VLOOKUP($T347,Fe_Annuity_Tables,MATCH(DE$3+3,'Mortality Tables'!$N$1:$DN$1,0),FALSE)),"")</f>
        <v/>
      </c>
      <c r="DF347" s="685" t="str">
        <f>IFERROR((DE347+BO347*Contr_Rate)*(1+Inv_Return)*IF($D347=$C$1,VLOOKUP($T347,Male_Annuity_Tables,MATCH($BS$3+3,'Mortality Tables'!$N$1:$DN$1,0),FALSE),VLOOKUP($T347,Fe_Annuity_Tables,MATCH(DF$3+3,'Mortality Tables'!$N$1:$DN$1,0),FALSE)),"")</f>
        <v/>
      </c>
      <c r="DG347" s="685" t="str">
        <f>IFERROR((DF347+BP347*Contr_Rate)*(1+Inv_Return)*IF($D347=$C$1,VLOOKUP($T347,Male_Annuity_Tables,MATCH($BS$3+3,'Mortality Tables'!$N$1:$DN$1,0),FALSE),VLOOKUP($T347,Fe_Annuity_Tables,MATCH(DG$3+3,'Mortality Tables'!$N$1:$DN$1,0),FALSE)),"")</f>
        <v/>
      </c>
      <c r="DH347" s="685" t="str">
        <f>IFERROR((DG347+BQ347*Contr_Rate)*(1+Inv_Return)*IF($D347=$C$1,VLOOKUP($T347,Male_Annuity_Tables,MATCH($BS$3+3,'Mortality Tables'!$N$1:$DN$1,0),FALSE),VLOOKUP($T347,Fe_Annuity_Tables,MATCH(DH$3+3,'Mortality Tables'!$N$1:$DN$1,0),FALSE)),"")</f>
        <v/>
      </c>
      <c r="DJ347" s="686">
        <f t="shared" si="199"/>
        <v>2596524.2168984511</v>
      </c>
      <c r="DK347" s="680">
        <f t="shared" si="187"/>
        <v>8.0909277508679907</v>
      </c>
      <c r="DL347" s="686">
        <f t="shared" si="200"/>
        <v>215015.04881629071</v>
      </c>
      <c r="DM347" s="686">
        <f t="shared" si="132"/>
        <v>1803391.031503204</v>
      </c>
      <c r="DN347" s="687">
        <f t="shared" si="201"/>
        <v>0.1192281901485705</v>
      </c>
      <c r="DP347" s="688">
        <f t="shared" si="202"/>
        <v>54008.969239966864</v>
      </c>
      <c r="DQ347" s="688">
        <f t="shared" si="203"/>
        <v>84918.639037445333</v>
      </c>
      <c r="DR347" s="688">
        <f t="shared" si="204"/>
        <v>113894.40203774028</v>
      </c>
    </row>
    <row r="348" spans="1:122" s="657" customFormat="1" ht="14.5">
      <c r="A348" s="675" t="s">
        <v>1764</v>
      </c>
      <c r="B348" s="675" t="s">
        <v>1765</v>
      </c>
      <c r="C348" s="675" t="s">
        <v>115</v>
      </c>
      <c r="D348" s="675" t="s">
        <v>61</v>
      </c>
      <c r="E348" s="676">
        <v>27157</v>
      </c>
      <c r="F348" s="677">
        <v>37633</v>
      </c>
      <c r="G348" s="677">
        <v>40144</v>
      </c>
      <c r="H348" s="678">
        <v>675888</v>
      </c>
      <c r="I348" s="678">
        <v>45754.720000000001</v>
      </c>
      <c r="J348" s="678">
        <v>36939.449999999997</v>
      </c>
      <c r="K348" s="678">
        <v>19599.36</v>
      </c>
      <c r="L348" s="678">
        <v>102293.53</v>
      </c>
      <c r="M348" s="679">
        <f>IF(COUNTIF($A$4:A348,A348)=1,0,1)</f>
        <v>0</v>
      </c>
      <c r="N348" s="680" t="str">
        <f t="shared" si="193"/>
        <v>Okay</v>
      </c>
      <c r="O348" s="680" t="str">
        <f t="shared" si="194"/>
        <v>TRUE</v>
      </c>
      <c r="P348" s="680" t="b">
        <f t="shared" si="195"/>
        <v>1</v>
      </c>
      <c r="Q348" s="680" t="b">
        <f t="shared" si="208"/>
        <v>1</v>
      </c>
      <c r="R348" s="680" t="b">
        <f t="shared" si="209"/>
        <v>1</v>
      </c>
      <c r="S348" s="681">
        <f t="shared" si="196"/>
        <v>28.701369863013699</v>
      </c>
      <c r="T348" s="682">
        <f t="shared" si="210"/>
        <v>50</v>
      </c>
      <c r="U348" s="682">
        <f t="shared" si="188"/>
        <v>35</v>
      </c>
      <c r="V348" s="682">
        <f t="shared" si="211"/>
        <v>15.101369863013698</v>
      </c>
      <c r="W348" s="682">
        <f t="shared" si="197"/>
        <v>10</v>
      </c>
      <c r="X348" s="683">
        <f t="shared" si="198"/>
        <v>1022935.3</v>
      </c>
      <c r="Y348" s="684">
        <f t="shared" si="123"/>
        <v>5.47E-3</v>
      </c>
      <c r="Z348" s="684">
        <f>IF($D348=$C$1,VLOOKUP($T348,Male_Annuity_Tables,MATCH($W348+2,'Mortality Tables'!$DS$1:$HT$1,0),FALSE),VLOOKUP($T348,Fe_Annuity_Tables,MATCH($W348+2,'Mortality Tables'!$M$1:$DN$1,0),FALSE))</f>
        <v>0.41898499209083007</v>
      </c>
      <c r="AA348" s="664"/>
      <c r="AB348" s="685">
        <f t="shared" si="206"/>
        <v>710324.49360000005</v>
      </c>
      <c r="AC348" s="685">
        <f t="shared" si="206"/>
        <v>746515.52654892008</v>
      </c>
      <c r="AD348" s="685">
        <f t="shared" si="206"/>
        <v>784550.49262658763</v>
      </c>
      <c r="AE348" s="685">
        <f t="shared" si="206"/>
        <v>824523.34022591216</v>
      </c>
      <c r="AF348" s="685">
        <f t="shared" si="206"/>
        <v>866532.80441042245</v>
      </c>
      <c r="AG348" s="685">
        <f t="shared" si="206"/>
        <v>910682.65079513355</v>
      </c>
      <c r="AH348" s="685">
        <f t="shared" si="206"/>
        <v>957081.93185314559</v>
      </c>
      <c r="AI348" s="685">
        <f t="shared" si="206"/>
        <v>1005845.2562810634</v>
      </c>
      <c r="AJ348" s="685">
        <f t="shared" si="206"/>
        <v>1057093.0720885836</v>
      </c>
      <c r="AK348" s="685">
        <f t="shared" si="206"/>
        <v>1110951.9641114969</v>
      </c>
      <c r="AL348" s="685" t="str">
        <f t="shared" si="206"/>
        <v/>
      </c>
      <c r="AM348" s="685" t="str">
        <f t="shared" si="206"/>
        <v/>
      </c>
      <c r="AN348" s="685" t="str">
        <f t="shared" si="206"/>
        <v/>
      </c>
      <c r="AO348" s="685" t="str">
        <f t="shared" si="206"/>
        <v/>
      </c>
      <c r="AP348" s="685" t="str">
        <f t="shared" si="206"/>
        <v/>
      </c>
      <c r="AQ348" s="685" t="str">
        <f t="shared" si="206"/>
        <v/>
      </c>
      <c r="AR348" s="685" t="str">
        <f t="shared" si="205"/>
        <v/>
      </c>
      <c r="AS348" s="685" t="str">
        <f t="shared" si="205"/>
        <v/>
      </c>
      <c r="AT348" s="685" t="str">
        <f t="shared" si="205"/>
        <v/>
      </c>
      <c r="AU348" s="685" t="str">
        <f t="shared" si="205"/>
        <v/>
      </c>
      <c r="AV348" s="685" t="str">
        <f t="shared" si="205"/>
        <v/>
      </c>
      <c r="AW348" s="685" t="str">
        <f t="shared" si="205"/>
        <v/>
      </c>
      <c r="AX348" s="685" t="str">
        <f t="shared" si="205"/>
        <v/>
      </c>
      <c r="AY348" s="685" t="str">
        <f t="shared" si="205"/>
        <v/>
      </c>
      <c r="AZ348" s="685" t="str">
        <f t="shared" si="205"/>
        <v/>
      </c>
      <c r="BA348" s="685" t="str">
        <f t="shared" si="205"/>
        <v/>
      </c>
      <c r="BB348" s="685" t="str">
        <f t="shared" si="205"/>
        <v/>
      </c>
      <c r="BC348" s="685" t="str">
        <f t="shared" si="205"/>
        <v/>
      </c>
      <c r="BD348" s="685" t="str">
        <f t="shared" si="205"/>
        <v/>
      </c>
      <c r="BE348" s="685" t="str">
        <f t="shared" si="205"/>
        <v/>
      </c>
      <c r="BF348" s="685" t="str">
        <f t="shared" si="205"/>
        <v/>
      </c>
      <c r="BG348" s="685" t="str">
        <f t="shared" si="207"/>
        <v/>
      </c>
      <c r="BH348" s="685" t="str">
        <f t="shared" si="207"/>
        <v/>
      </c>
      <c r="BI348" s="685" t="str">
        <f t="shared" si="184"/>
        <v/>
      </c>
      <c r="BJ348" s="685" t="str">
        <f t="shared" si="184"/>
        <v/>
      </c>
      <c r="BK348" s="685" t="str">
        <f t="shared" si="184"/>
        <v/>
      </c>
      <c r="BL348" s="685" t="str">
        <f t="shared" si="184"/>
        <v/>
      </c>
      <c r="BM348" s="685" t="str">
        <f t="shared" si="184"/>
        <v/>
      </c>
      <c r="BN348" s="685" t="str">
        <f t="shared" si="184"/>
        <v/>
      </c>
      <c r="BO348" s="685" t="str">
        <f t="shared" si="189"/>
        <v/>
      </c>
      <c r="BP348" s="685" t="str">
        <f t="shared" si="189"/>
        <v/>
      </c>
      <c r="BQ348" s="685" t="str">
        <f t="shared" si="189"/>
        <v/>
      </c>
      <c r="BR348" s="529"/>
      <c r="BS348" s="685">
        <f>IFERROR(($L348+AB348*Contr_Rate)*(1+Inv_Return)*IF($D348=$C$1,VLOOKUP($T348,Male_Annuity_Tables,MATCH($BS$3+3,'Mortality Tables'!$N$1:$DN$1,0),FALSE),VLOOKUP($T348,Fe_Annuity_Tables,MATCH(BS$3+3,'Mortality Tables'!$N$1:$DN$1,0),FALSE)),"")</f>
        <v>290103.08946386975</v>
      </c>
      <c r="BT348" s="685">
        <f>IFERROR(($BS348+AC348*Contr_Rate)*(1+Inv_Return)*IF($D348=$C$1,VLOOKUP($T348,Male_Annuity_Tables,MATCH($BS$3+3,'Mortality Tables'!$N$1:$DN$1,0),FALSE),VLOOKUP($T348,Fe_Annuity_Tables,MATCH(BT$3+3,'Mortality Tables'!$N$1:$DN$1,0),FALSE)),"")</f>
        <v>472841.00795721659</v>
      </c>
      <c r="BU348" s="685">
        <f>IFERROR((BT348+AD348*Contr_Rate)*(1+Inv_Return)*IF($D348=$C$1,VLOOKUP($T348,Male_Annuity_Tables,MATCH($BS$3+3,'Mortality Tables'!$N$1:$DN$1,0),FALSE),VLOOKUP($T348,Fe_Annuity_Tables,MATCH(BU$3+3,'Mortality Tables'!$N$1:$DN$1,0),FALSE)),"")</f>
        <v>651422.75201408076</v>
      </c>
      <c r="BV348" s="685">
        <f>IFERROR((BU348+AE348*Contr_Rate)*(1+Inv_Return)*IF($D348=$C$1,VLOOKUP($T348,Male_Annuity_Tables,MATCH($BS$3+3,'Mortality Tables'!$N$1:$DN$1,0),FALSE),VLOOKUP($T348,Fe_Annuity_Tables,MATCH(BV$3+3,'Mortality Tables'!$N$1:$DN$1,0),FALSE)),"")</f>
        <v>826716.31149898318</v>
      </c>
      <c r="BW348" s="685">
        <f>IFERROR((BV348+AF348*Contr_Rate)*(1+Inv_Return)*IF($D348=$C$1,VLOOKUP($T348,Male_Annuity_Tables,MATCH($BS$3+3,'Mortality Tables'!$N$1:$DN$1,0),FALSE),VLOOKUP($T348,Fe_Annuity_Tables,MATCH(BW$3+3,'Mortality Tables'!$N$1:$DN$1,0),FALSE)),"")</f>
        <v>999547.32711211313</v>
      </c>
      <c r="BX348" s="685">
        <f>IFERROR((BW348+AG348*Contr_Rate)*(1+Inv_Return)*IF($D348=$C$1,VLOOKUP($T348,Male_Annuity_Tables,MATCH($BS$3+3,'Mortality Tables'!$N$1:$DN$1,0),FALSE),VLOOKUP($T348,Fe_Annuity_Tables,MATCH(BX$3+3,'Mortality Tables'!$N$1:$DN$1,0),FALSE)),"")</f>
        <v>1170703.8740732551</v>
      </c>
      <c r="BY348" s="685">
        <f>IFERROR((BX348+AH348*Contr_Rate)*(1+Inv_Return)*IF($D348=$C$1,VLOOKUP($T348,Male_Annuity_Tables,MATCH($BS$3+3,'Mortality Tables'!$N$1:$DN$1,0),FALSE),VLOOKUP($T348,Fe_Annuity_Tables,MATCH(BY$3+3,'Mortality Tables'!$N$1:$DN$1,0),FALSE)),"")</f>
        <v>1340940.9329806017</v>
      </c>
      <c r="BZ348" s="685">
        <f>IFERROR((BY348+AI348*Contr_Rate)*(1+Inv_Return)*IF($D348=$C$1,VLOOKUP($T348,Male_Annuity_Tables,MATCH($BS$3+3,'Mortality Tables'!$N$1:$DN$1,0),FALSE),VLOOKUP($T348,Fe_Annuity_Tables,MATCH(BZ$3+3,'Mortality Tables'!$N$1:$DN$1,0),FALSE)),"")</f>
        <v>1510984.5765300547</v>
      </c>
      <c r="CA348" s="685">
        <f>IFERROR((BZ348+AJ348*Contr_Rate)*(1+Inv_Return)*IF($D348=$C$1,VLOOKUP($T348,Male_Annuity_Tables,MATCH($BS$3+3,'Mortality Tables'!$N$1:$DN$1,0),FALSE),VLOOKUP($T348,Fe_Annuity_Tables,MATCH(CA$3+3,'Mortality Tables'!$N$1:$DN$1,0),FALSE)),"")</f>
        <v>1681535.8986642233</v>
      </c>
      <c r="CB348" s="685">
        <f>IFERROR((CA348+AK348*Contr_Rate)*(1+Inv_Return)*IF($D348=$C$1,VLOOKUP($T348,Male_Annuity_Tables,MATCH($BS$3+3,'Mortality Tables'!$N$1:$DN$1,0),FALSE),VLOOKUP($T348,Fe_Annuity_Tables,MATCH(CB$3+3,'Mortality Tables'!$N$1:$DN$1,0),FALSE)),"")</f>
        <v>1853274.7107829913</v>
      </c>
      <c r="CC348" s="685" t="str">
        <f>IFERROR((CB348+AL348*Contr_Rate)*(1+Inv_Return)*IF($D348=$C$1,VLOOKUP($T348,Male_Annuity_Tables,MATCH($BS$3+3,'Mortality Tables'!$N$1:$DN$1,0),FALSE),VLOOKUP($T348,Fe_Annuity_Tables,MATCH(CC$3+3,'Mortality Tables'!$N$1:$DN$1,0),FALSE)),"")</f>
        <v/>
      </c>
      <c r="CD348" s="685" t="str">
        <f>IFERROR((CC348+AM348*Contr_Rate)*(1+Inv_Return)*IF($D348=$C$1,VLOOKUP($T348,Male_Annuity_Tables,MATCH($BS$3+3,'Mortality Tables'!$N$1:$DN$1,0),FALSE),VLOOKUP($T348,Fe_Annuity_Tables,MATCH(CD$3+3,'Mortality Tables'!$N$1:$DN$1,0),FALSE)),"")</f>
        <v/>
      </c>
      <c r="CE348" s="685" t="str">
        <f>IFERROR((CD348+AN348*Contr_Rate)*(1+Inv_Return)*IF($D348=$C$1,VLOOKUP($T348,Male_Annuity_Tables,MATCH($BS$3+3,'Mortality Tables'!$N$1:$DN$1,0),FALSE),VLOOKUP($T348,Fe_Annuity_Tables,MATCH(CE$3+3,'Mortality Tables'!$N$1:$DN$1,0),FALSE)),"")</f>
        <v/>
      </c>
      <c r="CF348" s="685" t="str">
        <f>IFERROR((CE348+AO348*Contr_Rate)*(1+Inv_Return)*IF($D348=$C$1,VLOOKUP($T348,Male_Annuity_Tables,MATCH($BS$3+3,'Mortality Tables'!$N$1:$DN$1,0),FALSE),VLOOKUP($T348,Fe_Annuity_Tables,MATCH(CF$3+3,'Mortality Tables'!$N$1:$DN$1,0),FALSE)),"")</f>
        <v/>
      </c>
      <c r="CG348" s="685" t="str">
        <f>IFERROR((CF348+AP348*Contr_Rate)*(1+Inv_Return)*IF($D348=$C$1,VLOOKUP($T348,Male_Annuity_Tables,MATCH($BS$3+3,'Mortality Tables'!$N$1:$DN$1,0),FALSE),VLOOKUP($T348,Fe_Annuity_Tables,MATCH(CG$3+3,'Mortality Tables'!$N$1:$DN$1,0),FALSE)),"")</f>
        <v/>
      </c>
      <c r="CH348" s="685" t="str">
        <f>IFERROR((CG348+AQ348*Contr_Rate)*(1+Inv_Return)*IF($D348=$C$1,VLOOKUP($T348,Male_Annuity_Tables,MATCH($BS$3+3,'Mortality Tables'!$N$1:$DN$1,0),FALSE),VLOOKUP($T348,Fe_Annuity_Tables,MATCH(CH$3+3,'Mortality Tables'!$N$1:$DN$1,0),FALSE)),"")</f>
        <v/>
      </c>
      <c r="CI348" s="685" t="str">
        <f>IFERROR((CH348+AR348*Contr_Rate)*(1+Inv_Return)*IF($D348=$C$1,VLOOKUP($T348,Male_Annuity_Tables,MATCH($BS$3+3,'Mortality Tables'!$N$1:$DN$1,0),FALSE),VLOOKUP($T348,Fe_Annuity_Tables,MATCH(CI$3+3,'Mortality Tables'!$N$1:$DN$1,0),FALSE)),"")</f>
        <v/>
      </c>
      <c r="CJ348" s="685" t="str">
        <f>IFERROR((CI348+AS348*Contr_Rate)*(1+Inv_Return)*IF($D348=$C$1,VLOOKUP($T348,Male_Annuity_Tables,MATCH($BS$3+3,'Mortality Tables'!$N$1:$DN$1,0),FALSE),VLOOKUP($T348,Fe_Annuity_Tables,MATCH(CJ$3+3,'Mortality Tables'!$N$1:$DN$1,0),FALSE)),"")</f>
        <v/>
      </c>
      <c r="CK348" s="685" t="str">
        <f>IFERROR((CJ348+AT348*Contr_Rate)*(1+Inv_Return)*IF($D348=$C$1,VLOOKUP($T348,Male_Annuity_Tables,MATCH($BS$3+3,'Mortality Tables'!$N$1:$DN$1,0),FALSE),VLOOKUP($T348,Fe_Annuity_Tables,MATCH(CK$3+3,'Mortality Tables'!$N$1:$DN$1,0),FALSE)),"")</f>
        <v/>
      </c>
      <c r="CL348" s="685" t="str">
        <f>IFERROR((CK348+AU348*Contr_Rate)*(1+Inv_Return)*IF($D348=$C$1,VLOOKUP($T348,Male_Annuity_Tables,MATCH($BS$3+3,'Mortality Tables'!$N$1:$DN$1,0),FALSE),VLOOKUP($T348,Fe_Annuity_Tables,MATCH(CL$3+3,'Mortality Tables'!$N$1:$DN$1,0),FALSE)),"")</f>
        <v/>
      </c>
      <c r="CM348" s="685" t="str">
        <f>IFERROR((CL348+AV348*Contr_Rate)*(1+Inv_Return)*IF($D348=$C$1,VLOOKUP($T348,Male_Annuity_Tables,MATCH($BS$3+3,'Mortality Tables'!$N$1:$DN$1,0),FALSE),VLOOKUP($T348,Fe_Annuity_Tables,MATCH(CM$3+3,'Mortality Tables'!$N$1:$DN$1,0),FALSE)),"")</f>
        <v/>
      </c>
      <c r="CN348" s="685" t="str">
        <f>IFERROR((CM348+AW348*Contr_Rate)*(1+Inv_Return)*IF($D348=$C$1,VLOOKUP($T348,Male_Annuity_Tables,MATCH($BS$3+3,'Mortality Tables'!$N$1:$DN$1,0),FALSE),VLOOKUP($T348,Fe_Annuity_Tables,MATCH(CN$3+3,'Mortality Tables'!$N$1:$DN$1,0),FALSE)),"")</f>
        <v/>
      </c>
      <c r="CO348" s="685" t="str">
        <f>IFERROR((CN348+AX348*Contr_Rate)*(1+Inv_Return)*IF($D348=$C$1,VLOOKUP($T348,Male_Annuity_Tables,MATCH($BS$3+3,'Mortality Tables'!$N$1:$DN$1,0),FALSE),VLOOKUP($T348,Fe_Annuity_Tables,MATCH(CO$3+3,'Mortality Tables'!$N$1:$DN$1,0),FALSE)),"")</f>
        <v/>
      </c>
      <c r="CP348" s="685" t="str">
        <f>IFERROR((CO348+AY348*Contr_Rate)*(1+Inv_Return)*IF($D348=$C$1,VLOOKUP($T348,Male_Annuity_Tables,MATCH($BS$3+3,'Mortality Tables'!$N$1:$DN$1,0),FALSE),VLOOKUP($T348,Fe_Annuity_Tables,MATCH(CP$3+3,'Mortality Tables'!$N$1:$DN$1,0),FALSE)),"")</f>
        <v/>
      </c>
      <c r="CQ348" s="685" t="str">
        <f>IFERROR((CP348+AZ348*Contr_Rate)*(1+Inv_Return)*IF($D348=$C$1,VLOOKUP($T348,Male_Annuity_Tables,MATCH($BS$3+3,'Mortality Tables'!$N$1:$DN$1,0),FALSE),VLOOKUP($T348,Fe_Annuity_Tables,MATCH(CQ$3+3,'Mortality Tables'!$N$1:$DN$1,0),FALSE)),"")</f>
        <v/>
      </c>
      <c r="CR348" s="685" t="str">
        <f>IFERROR((CQ348+BA348*Contr_Rate)*(1+Inv_Return)*IF($D348=$C$1,VLOOKUP($T348,Male_Annuity_Tables,MATCH($BS$3+3,'Mortality Tables'!$N$1:$DN$1,0),FALSE),VLOOKUP($T348,Fe_Annuity_Tables,MATCH(CR$3+3,'Mortality Tables'!$N$1:$DN$1,0),FALSE)),"")</f>
        <v/>
      </c>
      <c r="CS348" s="685" t="str">
        <f>IFERROR((CR348+BB348*Contr_Rate)*(1+Inv_Return)*IF($D348=$C$1,VLOOKUP($T348,Male_Annuity_Tables,MATCH($BS$3+3,'Mortality Tables'!$N$1:$DN$1,0),FALSE),VLOOKUP($T348,Fe_Annuity_Tables,MATCH(CS$3+3,'Mortality Tables'!$N$1:$DN$1,0),FALSE)),"")</f>
        <v/>
      </c>
      <c r="CT348" s="685" t="str">
        <f>IFERROR((CS348+BC348*Contr_Rate)*(1+Inv_Return)*IF($D348=$C$1,VLOOKUP($T348,Male_Annuity_Tables,MATCH($BS$3+3,'Mortality Tables'!$N$1:$DN$1,0),FALSE),VLOOKUP($T348,Fe_Annuity_Tables,MATCH(CT$3+3,'Mortality Tables'!$N$1:$DN$1,0),FALSE)),"")</f>
        <v/>
      </c>
      <c r="CU348" s="685" t="str">
        <f>IFERROR((CT348+BD348*Contr_Rate)*(1+Inv_Return)*IF($D348=$C$1,VLOOKUP($T348,Male_Annuity_Tables,MATCH($BS$3+3,'Mortality Tables'!$N$1:$DN$1,0),FALSE),VLOOKUP($T348,Fe_Annuity_Tables,MATCH(CU$3+3,'Mortality Tables'!$N$1:$DN$1,0),FALSE)),"")</f>
        <v/>
      </c>
      <c r="CV348" s="685" t="str">
        <f>IFERROR((CU348+BE348*Contr_Rate)*(1+Inv_Return)*IF($D348=$C$1,VLOOKUP($T348,Male_Annuity_Tables,MATCH($BS$3+3,'Mortality Tables'!$N$1:$DN$1,0),FALSE),VLOOKUP($T348,Fe_Annuity_Tables,MATCH(CV$3+3,'Mortality Tables'!$N$1:$DN$1,0),FALSE)),"")</f>
        <v/>
      </c>
      <c r="CW348" s="685" t="str">
        <f>IFERROR((CV348+BF348*Contr_Rate)*(1+Inv_Return)*IF($D348=$C$1,VLOOKUP($T348,Male_Annuity_Tables,MATCH($BS$3+3,'Mortality Tables'!$N$1:$DN$1,0),FALSE),VLOOKUP($T348,Fe_Annuity_Tables,MATCH(CW$3+3,'Mortality Tables'!$N$1:$DN$1,0),FALSE)),"")</f>
        <v/>
      </c>
      <c r="CX348" s="685" t="str">
        <f>IFERROR((CW348+BG348*Contr_Rate)*(1+Inv_Return)*IF($D348=$C$1,VLOOKUP($T348,Male_Annuity_Tables,MATCH($BS$3+3,'Mortality Tables'!$N$1:$DN$1,0),FALSE),VLOOKUP($T348,Fe_Annuity_Tables,MATCH(CX$3+3,'Mortality Tables'!$N$1:$DN$1,0),FALSE)),"")</f>
        <v/>
      </c>
      <c r="CY348" s="685" t="str">
        <f>IFERROR((CX348+BH348*Contr_Rate)*(1+Inv_Return)*IF($D348=$C$1,VLOOKUP($T348,Male_Annuity_Tables,MATCH($BS$3+3,'Mortality Tables'!$N$1:$DN$1,0),FALSE),VLOOKUP($T348,Fe_Annuity_Tables,MATCH(CY$3+3,'Mortality Tables'!$N$1:$DN$1,0),FALSE)),"")</f>
        <v/>
      </c>
      <c r="CZ348" s="685" t="str">
        <f>IFERROR((CY348+BI348*Contr_Rate)*(1+Inv_Return)*IF($D348=$C$1,VLOOKUP($T348,Male_Annuity_Tables,MATCH($BS$3+3,'Mortality Tables'!$N$1:$DN$1,0),FALSE),VLOOKUP($T348,Fe_Annuity_Tables,MATCH(CZ$3+3,'Mortality Tables'!$N$1:$DN$1,0),FALSE)),"")</f>
        <v/>
      </c>
      <c r="DA348" s="685" t="str">
        <f>IFERROR((CZ348+BJ348*Contr_Rate)*(1+Inv_Return)*IF($D348=$C$1,VLOOKUP($T348,Male_Annuity_Tables,MATCH($BS$3+3,'Mortality Tables'!$N$1:$DN$1,0),FALSE),VLOOKUP($T348,Fe_Annuity_Tables,MATCH(DA$3+3,'Mortality Tables'!$N$1:$DN$1,0),FALSE)),"")</f>
        <v/>
      </c>
      <c r="DB348" s="685" t="str">
        <f>IFERROR((DA348+BK348*Contr_Rate)*(1+Inv_Return)*IF($D348=$C$1,VLOOKUP($T348,Male_Annuity_Tables,MATCH($BS$3+3,'Mortality Tables'!$N$1:$DN$1,0),FALSE),VLOOKUP($T348,Fe_Annuity_Tables,MATCH(DB$3+3,'Mortality Tables'!$N$1:$DN$1,0),FALSE)),"")</f>
        <v/>
      </c>
      <c r="DC348" s="685" t="str">
        <f>IFERROR((DB348+BL348*Contr_Rate)*(1+Inv_Return)*IF($D348=$C$1,VLOOKUP($T348,Male_Annuity_Tables,MATCH($BS$3+3,'Mortality Tables'!$N$1:$DN$1,0),FALSE),VLOOKUP($T348,Fe_Annuity_Tables,MATCH(DC$3+3,'Mortality Tables'!$N$1:$DN$1,0),FALSE)),"")</f>
        <v/>
      </c>
      <c r="DD348" s="685" t="str">
        <f>IFERROR((DC348+BM348*Contr_Rate)*(1+Inv_Return)*IF($D348=$C$1,VLOOKUP($T348,Male_Annuity_Tables,MATCH($BS$3+3,'Mortality Tables'!$N$1:$DN$1,0),FALSE),VLOOKUP($T348,Fe_Annuity_Tables,MATCH(DD$3+3,'Mortality Tables'!$N$1:$DN$1,0),FALSE)),"")</f>
        <v/>
      </c>
      <c r="DE348" s="685" t="str">
        <f>IFERROR((DD348+BN348*Contr_Rate)*(1+Inv_Return)*IF($D348=$C$1,VLOOKUP($T348,Male_Annuity_Tables,MATCH($BS$3+3,'Mortality Tables'!$N$1:$DN$1,0),FALSE),VLOOKUP($T348,Fe_Annuity_Tables,MATCH(DE$3+3,'Mortality Tables'!$N$1:$DN$1,0),FALSE)),"")</f>
        <v/>
      </c>
      <c r="DF348" s="685" t="str">
        <f>IFERROR((DE348+BO348*Contr_Rate)*(1+Inv_Return)*IF($D348=$C$1,VLOOKUP($T348,Male_Annuity_Tables,MATCH($BS$3+3,'Mortality Tables'!$N$1:$DN$1,0),FALSE),VLOOKUP($T348,Fe_Annuity_Tables,MATCH(DF$3+3,'Mortality Tables'!$N$1:$DN$1,0),FALSE)),"")</f>
        <v/>
      </c>
      <c r="DG348" s="685" t="str">
        <f>IFERROR((DF348+BP348*Contr_Rate)*(1+Inv_Return)*IF($D348=$C$1,VLOOKUP($T348,Male_Annuity_Tables,MATCH($BS$3+3,'Mortality Tables'!$N$1:$DN$1,0),FALSE),VLOOKUP($T348,Fe_Annuity_Tables,MATCH(DG$3+3,'Mortality Tables'!$N$1:$DN$1,0),FALSE)),"")</f>
        <v/>
      </c>
      <c r="DH348" s="685" t="str">
        <f>IFERROR((DG348+BQ348*Contr_Rate)*(1+Inv_Return)*IF($D348=$C$1,VLOOKUP($T348,Male_Annuity_Tables,MATCH($BS$3+3,'Mortality Tables'!$N$1:$DN$1,0),FALSE),VLOOKUP($T348,Fe_Annuity_Tables,MATCH(DH$3+3,'Mortality Tables'!$N$1:$DN$1,0),FALSE)),"")</f>
        <v/>
      </c>
      <c r="DJ348" s="686">
        <f t="shared" si="199"/>
        <v>1853274.7107829913</v>
      </c>
      <c r="DK348" s="680">
        <f t="shared" si="187"/>
        <v>8.0909277508679907</v>
      </c>
      <c r="DL348" s="686">
        <f t="shared" si="200"/>
        <v>153467.45076192231</v>
      </c>
      <c r="DM348" s="686">
        <f t="shared" si="132"/>
        <v>1110951.9641114969</v>
      </c>
      <c r="DN348" s="687">
        <f t="shared" si="201"/>
        <v>0.13814049186605523</v>
      </c>
      <c r="DP348" s="688">
        <f t="shared" si="202"/>
        <v>30438.486455817601</v>
      </c>
      <c r="DQ348" s="688">
        <f t="shared" si="203"/>
        <v>49837.44223869063</v>
      </c>
      <c r="DR348" s="688">
        <f t="shared" si="204"/>
        <v>69005.863543603584</v>
      </c>
    </row>
    <row r="349" spans="1:122" s="657" customFormat="1" ht="14.5">
      <c r="A349" s="675" t="s">
        <v>1766</v>
      </c>
      <c r="B349" s="675" t="s">
        <v>1767</v>
      </c>
      <c r="C349" s="675" t="s">
        <v>236</v>
      </c>
      <c r="D349" s="675" t="s">
        <v>61</v>
      </c>
      <c r="E349" s="676">
        <v>28576</v>
      </c>
      <c r="F349" s="677">
        <v>36679</v>
      </c>
      <c r="G349" s="677">
        <v>38036</v>
      </c>
      <c r="H349" s="678">
        <v>1524096</v>
      </c>
      <c r="I349" s="678">
        <v>107739.11</v>
      </c>
      <c r="J349" s="678">
        <v>135581.23000000001</v>
      </c>
      <c r="K349" s="678">
        <v>30179.14</v>
      </c>
      <c r="L349" s="678">
        <v>273499.48000000004</v>
      </c>
      <c r="M349" s="679">
        <f>IF(COUNTIF($A$4:A349,A349)=1,0,1)</f>
        <v>0</v>
      </c>
      <c r="N349" s="680" t="str">
        <f t="shared" si="193"/>
        <v>Okay</v>
      </c>
      <c r="O349" s="680" t="str">
        <f t="shared" si="194"/>
        <v>TRUE</v>
      </c>
      <c r="P349" s="680" t="b">
        <f t="shared" si="195"/>
        <v>1</v>
      </c>
      <c r="Q349" s="680" t="b">
        <f t="shared" si="208"/>
        <v>1</v>
      </c>
      <c r="R349" s="680" t="b">
        <f t="shared" si="209"/>
        <v>1</v>
      </c>
      <c r="S349" s="681">
        <f t="shared" si="196"/>
        <v>22.2</v>
      </c>
      <c r="T349" s="682">
        <f t="shared" si="210"/>
        <v>46</v>
      </c>
      <c r="U349" s="682">
        <f t="shared" si="188"/>
        <v>25</v>
      </c>
      <c r="V349" s="682">
        <f t="shared" si="211"/>
        <v>20.876712328767123</v>
      </c>
      <c r="W349" s="682">
        <f t="shared" si="197"/>
        <v>14</v>
      </c>
      <c r="X349" s="683">
        <f t="shared" si="198"/>
        <v>3828992.7200000007</v>
      </c>
      <c r="Y349" s="684">
        <f t="shared" si="123"/>
        <v>3.81E-3</v>
      </c>
      <c r="Z349" s="684">
        <f>IF($D349=$C$1,VLOOKUP($T349,Male_Annuity_Tables,MATCH($W349+2,'Mortality Tables'!$DS$1:$HT$1,0),FALSE),VLOOKUP($T349,Fe_Annuity_Tables,MATCH($W349+2,'Mortality Tables'!$M$1:$DN$1,0),FALSE))</f>
        <v>0.21490379504448404</v>
      </c>
      <c r="AA349" s="664"/>
      <c r="AB349" s="685">
        <f t="shared" si="206"/>
        <v>1601748.6912</v>
      </c>
      <c r="AC349" s="685">
        <f t="shared" si="206"/>
        <v>1683357.7870166402</v>
      </c>
      <c r="AD349" s="685">
        <f t="shared" si="206"/>
        <v>1769124.8662651381</v>
      </c>
      <c r="AE349" s="685">
        <f t="shared" si="206"/>
        <v>1859261.7782013468</v>
      </c>
      <c r="AF349" s="685">
        <f t="shared" si="206"/>
        <v>1953991.1658007053</v>
      </c>
      <c r="AG349" s="685">
        <f t="shared" si="206"/>
        <v>2053547.0156982515</v>
      </c>
      <c r="AH349" s="685">
        <f t="shared" si="206"/>
        <v>2158175.2361480775</v>
      </c>
      <c r="AI349" s="685">
        <f t="shared" si="206"/>
        <v>2268134.2644298221</v>
      </c>
      <c r="AJ349" s="685">
        <f t="shared" si="206"/>
        <v>2383695.7052025218</v>
      </c>
      <c r="AK349" s="685">
        <f t="shared" si="206"/>
        <v>2505145.0013825903</v>
      </c>
      <c r="AL349" s="685">
        <f t="shared" si="206"/>
        <v>2632782.1392030334</v>
      </c>
      <c r="AM349" s="685">
        <f t="shared" si="206"/>
        <v>2766922.3891954278</v>
      </c>
      <c r="AN349" s="685">
        <f t="shared" si="206"/>
        <v>2907897.0849249349</v>
      </c>
      <c r="AO349" s="685">
        <f t="shared" si="206"/>
        <v>3056054.4414018607</v>
      </c>
      <c r="AP349" s="685" t="str">
        <f t="shared" si="206"/>
        <v/>
      </c>
      <c r="AQ349" s="685" t="str">
        <f t="shared" si="206"/>
        <v/>
      </c>
      <c r="AR349" s="685" t="str">
        <f t="shared" si="205"/>
        <v/>
      </c>
      <c r="AS349" s="685" t="str">
        <f t="shared" si="205"/>
        <v/>
      </c>
      <c r="AT349" s="685" t="str">
        <f t="shared" si="205"/>
        <v/>
      </c>
      <c r="AU349" s="685" t="str">
        <f t="shared" si="205"/>
        <v/>
      </c>
      <c r="AV349" s="685" t="str">
        <f t="shared" si="205"/>
        <v/>
      </c>
      <c r="AW349" s="685" t="str">
        <f t="shared" si="205"/>
        <v/>
      </c>
      <c r="AX349" s="685" t="str">
        <f t="shared" si="205"/>
        <v/>
      </c>
      <c r="AY349" s="685" t="str">
        <f t="shared" si="205"/>
        <v/>
      </c>
      <c r="AZ349" s="685" t="str">
        <f t="shared" si="205"/>
        <v/>
      </c>
      <c r="BA349" s="685" t="str">
        <f t="shared" si="205"/>
        <v/>
      </c>
      <c r="BB349" s="685" t="str">
        <f t="shared" si="205"/>
        <v/>
      </c>
      <c r="BC349" s="685" t="str">
        <f t="shared" si="205"/>
        <v/>
      </c>
      <c r="BD349" s="685" t="str">
        <f t="shared" si="205"/>
        <v/>
      </c>
      <c r="BE349" s="685" t="str">
        <f t="shared" si="205"/>
        <v/>
      </c>
      <c r="BF349" s="685" t="str">
        <f t="shared" si="205"/>
        <v/>
      </c>
      <c r="BG349" s="685" t="str">
        <f t="shared" si="207"/>
        <v/>
      </c>
      <c r="BH349" s="685" t="str">
        <f t="shared" si="207"/>
        <v/>
      </c>
      <c r="BI349" s="685" t="str">
        <f t="shared" si="184"/>
        <v/>
      </c>
      <c r="BJ349" s="685" t="str">
        <f t="shared" si="184"/>
        <v/>
      </c>
      <c r="BK349" s="685" t="str">
        <f t="shared" si="184"/>
        <v/>
      </c>
      <c r="BL349" s="685" t="str">
        <f t="shared" si="184"/>
        <v/>
      </c>
      <c r="BM349" s="685" t="str">
        <f t="shared" si="184"/>
        <v/>
      </c>
      <c r="BN349" s="685" t="str">
        <f t="shared" si="184"/>
        <v/>
      </c>
      <c r="BO349" s="685" t="str">
        <f t="shared" si="189"/>
        <v/>
      </c>
      <c r="BP349" s="685" t="str">
        <f t="shared" si="189"/>
        <v/>
      </c>
      <c r="BQ349" s="685" t="str">
        <f t="shared" si="189"/>
        <v/>
      </c>
      <c r="BR349" s="529"/>
      <c r="BS349" s="685">
        <f>IFERROR(($L349+AB349*Contr_Rate)*(1+Inv_Return)*IF($D349=$C$1,VLOOKUP($T349,Male_Annuity_Tables,MATCH($BS$3+3,'Mortality Tables'!$N$1:$DN$1,0),FALSE),VLOOKUP($T349,Fe_Annuity_Tables,MATCH(BS$3+3,'Mortality Tables'!$N$1:$DN$1,0),FALSE)),"")</f>
        <v>656128.87589920661</v>
      </c>
      <c r="BT349" s="685">
        <f>IFERROR(($BS349+AC349*Contr_Rate)*(1+Inv_Return)*IF($D349=$C$1,VLOOKUP($T349,Male_Annuity_Tables,MATCH($BS$3+3,'Mortality Tables'!$N$1:$DN$1,0),FALSE),VLOOKUP($T349,Fe_Annuity_Tables,MATCH(BT$3+3,'Mortality Tables'!$N$1:$DN$1,0),FALSE)),"")</f>
        <v>1010385.4907548053</v>
      </c>
      <c r="BU349" s="685">
        <f>IFERROR((BT349+AD349*Contr_Rate)*(1+Inv_Return)*IF($D349=$C$1,VLOOKUP($T349,Male_Annuity_Tables,MATCH($BS$3+3,'Mortality Tables'!$N$1:$DN$1,0),FALSE),VLOOKUP($T349,Fe_Annuity_Tables,MATCH(BU$3+3,'Mortality Tables'!$N$1:$DN$1,0),FALSE)),"")</f>
        <v>1341038.4179668899</v>
      </c>
      <c r="BV349" s="685">
        <f>IFERROR((BU349+AE349*Contr_Rate)*(1+Inv_Return)*IF($D349=$C$1,VLOOKUP($T349,Male_Annuity_Tables,MATCH($BS$3+3,'Mortality Tables'!$N$1:$DN$1,0),FALSE),VLOOKUP($T349,Fe_Annuity_Tables,MATCH(BV$3+3,'Mortality Tables'!$N$1:$DN$1,0),FALSE)),"")</f>
        <v>1652292.8813062219</v>
      </c>
      <c r="BW349" s="685">
        <f>IFERROR((BV349+AF349*Contr_Rate)*(1+Inv_Return)*IF($D349=$C$1,VLOOKUP($T349,Male_Annuity_Tables,MATCH($BS$3+3,'Mortality Tables'!$N$1:$DN$1,0),FALSE),VLOOKUP($T349,Fe_Annuity_Tables,MATCH(BW$3+3,'Mortality Tables'!$N$1:$DN$1,0),FALSE)),"")</f>
        <v>1947866.2600159347</v>
      </c>
      <c r="BX349" s="685">
        <f>IFERROR((BW349+AG349*Contr_Rate)*(1+Inv_Return)*IF($D349=$C$1,VLOOKUP($T349,Male_Annuity_Tables,MATCH($BS$3+3,'Mortality Tables'!$N$1:$DN$1,0),FALSE),VLOOKUP($T349,Fe_Annuity_Tables,MATCH(BX$3+3,'Mortality Tables'!$N$1:$DN$1,0),FALSE)),"")</f>
        <v>2231054.3871099786</v>
      </c>
      <c r="BY349" s="685">
        <f>IFERROR((BX349+AH349*Contr_Rate)*(1+Inv_Return)*IF($D349=$C$1,VLOOKUP($T349,Male_Annuity_Tables,MATCH($BS$3+3,'Mortality Tables'!$N$1:$DN$1,0),FALSE),VLOOKUP($T349,Fe_Annuity_Tables,MATCH(BY$3+3,'Mortality Tables'!$N$1:$DN$1,0),FALSE)),"")</f>
        <v>2504789.3910170831</v>
      </c>
      <c r="BZ349" s="685">
        <f>IFERROR((BY349+AI349*Contr_Rate)*(1+Inv_Return)*IF($D349=$C$1,VLOOKUP($T349,Male_Annuity_Tables,MATCH($BS$3+3,'Mortality Tables'!$N$1:$DN$1,0),FALSE),VLOOKUP($T349,Fe_Annuity_Tables,MATCH(BZ$3+3,'Mortality Tables'!$N$1:$DN$1,0),FALSE)),"")</f>
        <v>2771690.1861878214</v>
      </c>
      <c r="CA349" s="685">
        <f>IFERROR((BZ349+AJ349*Contr_Rate)*(1+Inv_Return)*IF($D349=$C$1,VLOOKUP($T349,Male_Annuity_Tables,MATCH($BS$3+3,'Mortality Tables'!$N$1:$DN$1,0),FALSE),VLOOKUP($T349,Fe_Annuity_Tables,MATCH(CA$3+3,'Mortality Tables'!$N$1:$DN$1,0),FALSE)),"")</f>
        <v>3034106.5751313176</v>
      </c>
      <c r="CB349" s="685">
        <f>IFERROR((CA349+AK349*Contr_Rate)*(1+Inv_Return)*IF($D349=$C$1,VLOOKUP($T349,Male_Annuity_Tables,MATCH($BS$3+3,'Mortality Tables'!$N$1:$DN$1,0),FALSE),VLOOKUP($T349,Fe_Annuity_Tables,MATCH(CB$3+3,'Mortality Tables'!$N$1:$DN$1,0),FALSE)),"")</f>
        <v>3294157.7998023671</v>
      </c>
      <c r="CC349" s="685">
        <f>IFERROR((CB349+AL349*Contr_Rate)*(1+Inv_Return)*IF($D349=$C$1,VLOOKUP($T349,Male_Annuity_Tables,MATCH($BS$3+3,'Mortality Tables'!$N$1:$DN$1,0),FALSE),VLOOKUP($T349,Fe_Annuity_Tables,MATCH(CC$3+3,'Mortality Tables'!$N$1:$DN$1,0),FALSE)),"")</f>
        <v>3553766.2719048033</v>
      </c>
      <c r="CD349" s="685">
        <f>IFERROR((CC349+AM349*Contr_Rate)*(1+Inv_Return)*IF($D349=$C$1,VLOOKUP($T349,Male_Annuity_Tables,MATCH($BS$3+3,'Mortality Tables'!$N$1:$DN$1,0),FALSE),VLOOKUP($T349,Fe_Annuity_Tables,MATCH(CD$3+3,'Mortality Tables'!$N$1:$DN$1,0),FALSE)),"")</f>
        <v>3814687.1174117648</v>
      </c>
      <c r="CE349" s="685">
        <f>IFERROR((CD349+AN349*Contr_Rate)*(1+Inv_Return)*IF($D349=$C$1,VLOOKUP($T349,Male_Annuity_Tables,MATCH($BS$3+3,'Mortality Tables'!$N$1:$DN$1,0),FALSE),VLOOKUP($T349,Fe_Annuity_Tables,MATCH(CE$3+3,'Mortality Tables'!$N$1:$DN$1,0),FALSE)),"")</f>
        <v>4078534.0886000195</v>
      </c>
      <c r="CF349" s="685">
        <f>IFERROR((CE349+AO349*Contr_Rate)*(1+Inv_Return)*IF($D349=$C$1,VLOOKUP($T349,Male_Annuity_Tables,MATCH($BS$3+3,'Mortality Tables'!$N$1:$DN$1,0),FALSE),VLOOKUP($T349,Fe_Annuity_Tables,MATCH(CF$3+3,'Mortality Tables'!$N$1:$DN$1,0),FALSE)),"")</f>
        <v>4346802.325562859</v>
      </c>
      <c r="CG349" s="685" t="str">
        <f>IFERROR((CF349+AP349*Contr_Rate)*(1+Inv_Return)*IF($D349=$C$1,VLOOKUP($T349,Male_Annuity_Tables,MATCH($BS$3+3,'Mortality Tables'!$N$1:$DN$1,0),FALSE),VLOOKUP($T349,Fe_Annuity_Tables,MATCH(CG$3+3,'Mortality Tables'!$N$1:$DN$1,0),FALSE)),"")</f>
        <v/>
      </c>
      <c r="CH349" s="685" t="str">
        <f>IFERROR((CG349+AQ349*Contr_Rate)*(1+Inv_Return)*IF($D349=$C$1,VLOOKUP($T349,Male_Annuity_Tables,MATCH($BS$3+3,'Mortality Tables'!$N$1:$DN$1,0),FALSE),VLOOKUP($T349,Fe_Annuity_Tables,MATCH(CH$3+3,'Mortality Tables'!$N$1:$DN$1,0),FALSE)),"")</f>
        <v/>
      </c>
      <c r="CI349" s="685" t="str">
        <f>IFERROR((CH349+AR349*Contr_Rate)*(1+Inv_Return)*IF($D349=$C$1,VLOOKUP($T349,Male_Annuity_Tables,MATCH($BS$3+3,'Mortality Tables'!$N$1:$DN$1,0),FALSE),VLOOKUP($T349,Fe_Annuity_Tables,MATCH(CI$3+3,'Mortality Tables'!$N$1:$DN$1,0),FALSE)),"")</f>
        <v/>
      </c>
      <c r="CJ349" s="685" t="str">
        <f>IFERROR((CI349+AS349*Contr_Rate)*(1+Inv_Return)*IF($D349=$C$1,VLOOKUP($T349,Male_Annuity_Tables,MATCH($BS$3+3,'Mortality Tables'!$N$1:$DN$1,0),FALSE),VLOOKUP($T349,Fe_Annuity_Tables,MATCH(CJ$3+3,'Mortality Tables'!$N$1:$DN$1,0),FALSE)),"")</f>
        <v/>
      </c>
      <c r="CK349" s="685" t="str">
        <f>IFERROR((CJ349+AT349*Contr_Rate)*(1+Inv_Return)*IF($D349=$C$1,VLOOKUP($T349,Male_Annuity_Tables,MATCH($BS$3+3,'Mortality Tables'!$N$1:$DN$1,0),FALSE),VLOOKUP($T349,Fe_Annuity_Tables,MATCH(CK$3+3,'Mortality Tables'!$N$1:$DN$1,0),FALSE)),"")</f>
        <v/>
      </c>
      <c r="CL349" s="685" t="str">
        <f>IFERROR((CK349+AU349*Contr_Rate)*(1+Inv_Return)*IF($D349=$C$1,VLOOKUP($T349,Male_Annuity_Tables,MATCH($BS$3+3,'Mortality Tables'!$N$1:$DN$1,0),FALSE),VLOOKUP($T349,Fe_Annuity_Tables,MATCH(CL$3+3,'Mortality Tables'!$N$1:$DN$1,0),FALSE)),"")</f>
        <v/>
      </c>
      <c r="CM349" s="685" t="str">
        <f>IFERROR((CL349+AV349*Contr_Rate)*(1+Inv_Return)*IF($D349=$C$1,VLOOKUP($T349,Male_Annuity_Tables,MATCH($BS$3+3,'Mortality Tables'!$N$1:$DN$1,0),FALSE),VLOOKUP($T349,Fe_Annuity_Tables,MATCH(CM$3+3,'Mortality Tables'!$N$1:$DN$1,0),FALSE)),"")</f>
        <v/>
      </c>
      <c r="CN349" s="685" t="str">
        <f>IFERROR((CM349+AW349*Contr_Rate)*(1+Inv_Return)*IF($D349=$C$1,VLOOKUP($T349,Male_Annuity_Tables,MATCH($BS$3+3,'Mortality Tables'!$N$1:$DN$1,0),FALSE),VLOOKUP($T349,Fe_Annuity_Tables,MATCH(CN$3+3,'Mortality Tables'!$N$1:$DN$1,0),FALSE)),"")</f>
        <v/>
      </c>
      <c r="CO349" s="685" t="str">
        <f>IFERROR((CN349+AX349*Contr_Rate)*(1+Inv_Return)*IF($D349=$C$1,VLOOKUP($T349,Male_Annuity_Tables,MATCH($BS$3+3,'Mortality Tables'!$N$1:$DN$1,0),FALSE),VLOOKUP($T349,Fe_Annuity_Tables,MATCH(CO$3+3,'Mortality Tables'!$N$1:$DN$1,0),FALSE)),"")</f>
        <v/>
      </c>
      <c r="CP349" s="685" t="str">
        <f>IFERROR((CO349+AY349*Contr_Rate)*(1+Inv_Return)*IF($D349=$C$1,VLOOKUP($T349,Male_Annuity_Tables,MATCH($BS$3+3,'Mortality Tables'!$N$1:$DN$1,0),FALSE),VLOOKUP($T349,Fe_Annuity_Tables,MATCH(CP$3+3,'Mortality Tables'!$N$1:$DN$1,0),FALSE)),"")</f>
        <v/>
      </c>
      <c r="CQ349" s="685" t="str">
        <f>IFERROR((CP349+AZ349*Contr_Rate)*(1+Inv_Return)*IF($D349=$C$1,VLOOKUP($T349,Male_Annuity_Tables,MATCH($BS$3+3,'Mortality Tables'!$N$1:$DN$1,0),FALSE),VLOOKUP($T349,Fe_Annuity_Tables,MATCH(CQ$3+3,'Mortality Tables'!$N$1:$DN$1,0),FALSE)),"")</f>
        <v/>
      </c>
      <c r="CR349" s="685" t="str">
        <f>IFERROR((CQ349+BA349*Contr_Rate)*(1+Inv_Return)*IF($D349=$C$1,VLOOKUP($T349,Male_Annuity_Tables,MATCH($BS$3+3,'Mortality Tables'!$N$1:$DN$1,0),FALSE),VLOOKUP($T349,Fe_Annuity_Tables,MATCH(CR$3+3,'Mortality Tables'!$N$1:$DN$1,0),FALSE)),"")</f>
        <v/>
      </c>
      <c r="CS349" s="685" t="str">
        <f>IFERROR((CR349+BB349*Contr_Rate)*(1+Inv_Return)*IF($D349=$C$1,VLOOKUP($T349,Male_Annuity_Tables,MATCH($BS$3+3,'Mortality Tables'!$N$1:$DN$1,0),FALSE),VLOOKUP($T349,Fe_Annuity_Tables,MATCH(CS$3+3,'Mortality Tables'!$N$1:$DN$1,0),FALSE)),"")</f>
        <v/>
      </c>
      <c r="CT349" s="685" t="str">
        <f>IFERROR((CS349+BC349*Contr_Rate)*(1+Inv_Return)*IF($D349=$C$1,VLOOKUP($T349,Male_Annuity_Tables,MATCH($BS$3+3,'Mortality Tables'!$N$1:$DN$1,0),FALSE),VLOOKUP($T349,Fe_Annuity_Tables,MATCH(CT$3+3,'Mortality Tables'!$N$1:$DN$1,0),FALSE)),"")</f>
        <v/>
      </c>
      <c r="CU349" s="685" t="str">
        <f>IFERROR((CT349+BD349*Contr_Rate)*(1+Inv_Return)*IF($D349=$C$1,VLOOKUP($T349,Male_Annuity_Tables,MATCH($BS$3+3,'Mortality Tables'!$N$1:$DN$1,0),FALSE),VLOOKUP($T349,Fe_Annuity_Tables,MATCH(CU$3+3,'Mortality Tables'!$N$1:$DN$1,0),FALSE)),"")</f>
        <v/>
      </c>
      <c r="CV349" s="685" t="str">
        <f>IFERROR((CU349+BE349*Contr_Rate)*(1+Inv_Return)*IF($D349=$C$1,VLOOKUP($T349,Male_Annuity_Tables,MATCH($BS$3+3,'Mortality Tables'!$N$1:$DN$1,0),FALSE),VLOOKUP($T349,Fe_Annuity_Tables,MATCH(CV$3+3,'Mortality Tables'!$N$1:$DN$1,0),FALSE)),"")</f>
        <v/>
      </c>
      <c r="CW349" s="685" t="str">
        <f>IFERROR((CV349+BF349*Contr_Rate)*(1+Inv_Return)*IF($D349=$C$1,VLOOKUP($T349,Male_Annuity_Tables,MATCH($BS$3+3,'Mortality Tables'!$N$1:$DN$1,0),FALSE),VLOOKUP($T349,Fe_Annuity_Tables,MATCH(CW$3+3,'Mortality Tables'!$N$1:$DN$1,0),FALSE)),"")</f>
        <v/>
      </c>
      <c r="CX349" s="685" t="str">
        <f>IFERROR((CW349+BG349*Contr_Rate)*(1+Inv_Return)*IF($D349=$C$1,VLOOKUP($T349,Male_Annuity_Tables,MATCH($BS$3+3,'Mortality Tables'!$N$1:$DN$1,0),FALSE),VLOOKUP($T349,Fe_Annuity_Tables,MATCH(CX$3+3,'Mortality Tables'!$N$1:$DN$1,0),FALSE)),"")</f>
        <v/>
      </c>
      <c r="CY349" s="685" t="str">
        <f>IFERROR((CX349+BH349*Contr_Rate)*(1+Inv_Return)*IF($D349=$C$1,VLOOKUP($T349,Male_Annuity_Tables,MATCH($BS$3+3,'Mortality Tables'!$N$1:$DN$1,0),FALSE),VLOOKUP($T349,Fe_Annuity_Tables,MATCH(CY$3+3,'Mortality Tables'!$N$1:$DN$1,0),FALSE)),"")</f>
        <v/>
      </c>
      <c r="CZ349" s="685" t="str">
        <f>IFERROR((CY349+BI349*Contr_Rate)*(1+Inv_Return)*IF($D349=$C$1,VLOOKUP($T349,Male_Annuity_Tables,MATCH($BS$3+3,'Mortality Tables'!$N$1:$DN$1,0),FALSE),VLOOKUP($T349,Fe_Annuity_Tables,MATCH(CZ$3+3,'Mortality Tables'!$N$1:$DN$1,0),FALSE)),"")</f>
        <v/>
      </c>
      <c r="DA349" s="685" t="str">
        <f>IFERROR((CZ349+BJ349*Contr_Rate)*(1+Inv_Return)*IF($D349=$C$1,VLOOKUP($T349,Male_Annuity_Tables,MATCH($BS$3+3,'Mortality Tables'!$N$1:$DN$1,0),FALSE),VLOOKUP($T349,Fe_Annuity_Tables,MATCH(DA$3+3,'Mortality Tables'!$N$1:$DN$1,0),FALSE)),"")</f>
        <v/>
      </c>
      <c r="DB349" s="685" t="str">
        <f>IFERROR((DA349+BK349*Contr_Rate)*(1+Inv_Return)*IF($D349=$C$1,VLOOKUP($T349,Male_Annuity_Tables,MATCH($BS$3+3,'Mortality Tables'!$N$1:$DN$1,0),FALSE),VLOOKUP($T349,Fe_Annuity_Tables,MATCH(DB$3+3,'Mortality Tables'!$N$1:$DN$1,0),FALSE)),"")</f>
        <v/>
      </c>
      <c r="DC349" s="685" t="str">
        <f>IFERROR((DB349+BL349*Contr_Rate)*(1+Inv_Return)*IF($D349=$C$1,VLOOKUP($T349,Male_Annuity_Tables,MATCH($BS$3+3,'Mortality Tables'!$N$1:$DN$1,0),FALSE),VLOOKUP($T349,Fe_Annuity_Tables,MATCH(DC$3+3,'Mortality Tables'!$N$1:$DN$1,0),FALSE)),"")</f>
        <v/>
      </c>
      <c r="DD349" s="685" t="str">
        <f>IFERROR((DC349+BM349*Contr_Rate)*(1+Inv_Return)*IF($D349=$C$1,VLOOKUP($T349,Male_Annuity_Tables,MATCH($BS$3+3,'Mortality Tables'!$N$1:$DN$1,0),FALSE),VLOOKUP($T349,Fe_Annuity_Tables,MATCH(DD$3+3,'Mortality Tables'!$N$1:$DN$1,0),FALSE)),"")</f>
        <v/>
      </c>
      <c r="DE349" s="685" t="str">
        <f>IFERROR((DD349+BN349*Contr_Rate)*(1+Inv_Return)*IF($D349=$C$1,VLOOKUP($T349,Male_Annuity_Tables,MATCH($BS$3+3,'Mortality Tables'!$N$1:$DN$1,0),FALSE),VLOOKUP($T349,Fe_Annuity_Tables,MATCH(DE$3+3,'Mortality Tables'!$N$1:$DN$1,0),FALSE)),"")</f>
        <v/>
      </c>
      <c r="DF349" s="685" t="str">
        <f>IFERROR((DE349+BO349*Contr_Rate)*(1+Inv_Return)*IF($D349=$C$1,VLOOKUP($T349,Male_Annuity_Tables,MATCH($BS$3+3,'Mortality Tables'!$N$1:$DN$1,0),FALSE),VLOOKUP($T349,Fe_Annuity_Tables,MATCH(DF$3+3,'Mortality Tables'!$N$1:$DN$1,0),FALSE)),"")</f>
        <v/>
      </c>
      <c r="DG349" s="685" t="str">
        <f>IFERROR((DF349+BP349*Contr_Rate)*(1+Inv_Return)*IF($D349=$C$1,VLOOKUP($T349,Male_Annuity_Tables,MATCH($BS$3+3,'Mortality Tables'!$N$1:$DN$1,0),FALSE),VLOOKUP($T349,Fe_Annuity_Tables,MATCH(DG$3+3,'Mortality Tables'!$N$1:$DN$1,0),FALSE)),"")</f>
        <v/>
      </c>
      <c r="DH349" s="685" t="str">
        <f>IFERROR((DG349+BQ349*Contr_Rate)*(1+Inv_Return)*IF($D349=$C$1,VLOOKUP($T349,Male_Annuity_Tables,MATCH($BS$3+3,'Mortality Tables'!$N$1:$DN$1,0),FALSE),VLOOKUP($T349,Fe_Annuity_Tables,MATCH(DH$3+3,'Mortality Tables'!$N$1:$DN$1,0),FALSE)),"")</f>
        <v/>
      </c>
      <c r="DJ349" s="686">
        <f t="shared" si="199"/>
        <v>4346802.325562859</v>
      </c>
      <c r="DK349" s="680">
        <f t="shared" si="187"/>
        <v>8.0909277508679907</v>
      </c>
      <c r="DL349" s="686">
        <f t="shared" si="200"/>
        <v>359953.4747810199</v>
      </c>
      <c r="DM349" s="686">
        <f t="shared" si="132"/>
        <v>3056054.4414018607</v>
      </c>
      <c r="DN349" s="687">
        <f t="shared" si="201"/>
        <v>0.11778372463021422</v>
      </c>
      <c r="DP349" s="688">
        <f t="shared" si="202"/>
        <v>100544.20474948057</v>
      </c>
      <c r="DQ349" s="688">
        <f t="shared" si="203"/>
        <v>155139.13498520121</v>
      </c>
      <c r="DR349" s="688">
        <f t="shared" si="204"/>
        <v>206342.22877652041</v>
      </c>
    </row>
    <row r="350" spans="1:122" s="657" customFormat="1" ht="14.5">
      <c r="A350" s="675" t="s">
        <v>1768</v>
      </c>
      <c r="B350" s="675" t="s">
        <v>1769</v>
      </c>
      <c r="C350" s="675" t="s">
        <v>116</v>
      </c>
      <c r="D350" s="675" t="s">
        <v>61</v>
      </c>
      <c r="E350" s="676">
        <v>28450</v>
      </c>
      <c r="F350" s="677">
        <v>37778</v>
      </c>
      <c r="G350" s="677">
        <v>40671</v>
      </c>
      <c r="H350" s="678">
        <v>1896905</v>
      </c>
      <c r="I350" s="678">
        <v>110921.69</v>
      </c>
      <c r="J350" s="678">
        <v>120350.94</v>
      </c>
      <c r="K350" s="678"/>
      <c r="L350" s="678">
        <v>231272.63</v>
      </c>
      <c r="M350" s="679">
        <f>IF(COUNTIF($A$4:A350,A350)=1,0,1)</f>
        <v>0</v>
      </c>
      <c r="N350" s="680" t="str">
        <f t="shared" si="193"/>
        <v>Okay</v>
      </c>
      <c r="O350" s="680" t="str">
        <f t="shared" si="194"/>
        <v>TRUE</v>
      </c>
      <c r="P350" s="680" t="b">
        <f t="shared" si="195"/>
        <v>1</v>
      </c>
      <c r="Q350" s="680" t="b">
        <f t="shared" si="208"/>
        <v>1</v>
      </c>
      <c r="R350" s="680" t="b">
        <f t="shared" si="209"/>
        <v>1</v>
      </c>
      <c r="S350" s="681">
        <f t="shared" si="196"/>
        <v>25.556164383561644</v>
      </c>
      <c r="T350" s="682">
        <f t="shared" si="210"/>
        <v>47</v>
      </c>
      <c r="U350" s="682">
        <f t="shared" si="188"/>
        <v>33</v>
      </c>
      <c r="V350" s="682">
        <f t="shared" si="211"/>
        <v>13.657534246575343</v>
      </c>
      <c r="W350" s="682">
        <f t="shared" si="197"/>
        <v>13</v>
      </c>
      <c r="X350" s="683">
        <f t="shared" si="198"/>
        <v>3006544.19</v>
      </c>
      <c r="Y350" s="684">
        <f t="shared" si="123"/>
        <v>4.1700000000000001E-3</v>
      </c>
      <c r="Z350" s="684">
        <f>IF($D350=$C$1,VLOOKUP($T350,Male_Annuity_Tables,MATCH($W350+2,'Mortality Tables'!$DS$1:$HT$1,0),FALSE),VLOOKUP($T350,Fe_Annuity_Tables,MATCH($W350+2,'Mortality Tables'!$M$1:$DN$1,0),FALSE))</f>
        <v>0.25379495294068527</v>
      </c>
      <c r="AA350" s="664"/>
      <c r="AB350" s="685">
        <f t="shared" si="206"/>
        <v>1993552.30975</v>
      </c>
      <c r="AC350" s="685">
        <f t="shared" si="206"/>
        <v>2095123.7999317627</v>
      </c>
      <c r="AD350" s="685">
        <f t="shared" si="206"/>
        <v>2201870.3575382861</v>
      </c>
      <c r="AE350" s="685">
        <f t="shared" si="206"/>
        <v>2314055.6522548618</v>
      </c>
      <c r="AF350" s="685">
        <f t="shared" si="206"/>
        <v>2431956.7877372471</v>
      </c>
      <c r="AG350" s="685">
        <f t="shared" si="206"/>
        <v>2555864.9860724602</v>
      </c>
      <c r="AH350" s="685">
        <f t="shared" si="206"/>
        <v>2686086.3071128516</v>
      </c>
      <c r="AI350" s="685">
        <f t="shared" si="206"/>
        <v>2822942.4044602518</v>
      </c>
      <c r="AJ350" s="685">
        <f t="shared" si="206"/>
        <v>2966771.3199675018</v>
      </c>
      <c r="AK350" s="685">
        <f t="shared" si="206"/>
        <v>3117928.3187198457</v>
      </c>
      <c r="AL350" s="685">
        <f t="shared" si="206"/>
        <v>3276786.766558622</v>
      </c>
      <c r="AM350" s="685">
        <f t="shared" si="206"/>
        <v>3443739.0523147839</v>
      </c>
      <c r="AN350" s="685">
        <f t="shared" si="206"/>
        <v>3619197.5570302219</v>
      </c>
      <c r="AO350" s="685" t="str">
        <f t="shared" si="206"/>
        <v/>
      </c>
      <c r="AP350" s="685" t="str">
        <f t="shared" si="206"/>
        <v/>
      </c>
      <c r="AQ350" s="685" t="str">
        <f t="shared" si="206"/>
        <v/>
      </c>
      <c r="AR350" s="685" t="str">
        <f t="shared" si="205"/>
        <v/>
      </c>
      <c r="AS350" s="685" t="str">
        <f t="shared" si="205"/>
        <v/>
      </c>
      <c r="AT350" s="685" t="str">
        <f t="shared" si="205"/>
        <v/>
      </c>
      <c r="AU350" s="685" t="str">
        <f t="shared" si="205"/>
        <v/>
      </c>
      <c r="AV350" s="685" t="str">
        <f t="shared" si="205"/>
        <v/>
      </c>
      <c r="AW350" s="685" t="str">
        <f t="shared" si="205"/>
        <v/>
      </c>
      <c r="AX350" s="685" t="str">
        <f t="shared" si="205"/>
        <v/>
      </c>
      <c r="AY350" s="685" t="str">
        <f t="shared" si="205"/>
        <v/>
      </c>
      <c r="AZ350" s="685" t="str">
        <f t="shared" si="205"/>
        <v/>
      </c>
      <c r="BA350" s="685" t="str">
        <f t="shared" si="205"/>
        <v/>
      </c>
      <c r="BB350" s="685" t="str">
        <f t="shared" si="205"/>
        <v/>
      </c>
      <c r="BC350" s="685" t="str">
        <f t="shared" si="205"/>
        <v/>
      </c>
      <c r="BD350" s="685" t="str">
        <f t="shared" si="205"/>
        <v/>
      </c>
      <c r="BE350" s="685" t="str">
        <f t="shared" si="205"/>
        <v/>
      </c>
      <c r="BF350" s="685" t="str">
        <f t="shared" si="205"/>
        <v/>
      </c>
      <c r="BG350" s="685" t="str">
        <f t="shared" si="207"/>
        <v/>
      </c>
      <c r="BH350" s="685" t="str">
        <f t="shared" si="207"/>
        <v/>
      </c>
      <c r="BI350" s="685" t="str">
        <f t="shared" si="184"/>
        <v/>
      </c>
      <c r="BJ350" s="685" t="str">
        <f t="shared" si="184"/>
        <v/>
      </c>
      <c r="BK350" s="685" t="str">
        <f t="shared" si="184"/>
        <v/>
      </c>
      <c r="BL350" s="685" t="str">
        <f t="shared" si="184"/>
        <v/>
      </c>
      <c r="BM350" s="685" t="str">
        <f t="shared" si="184"/>
        <v/>
      </c>
      <c r="BN350" s="685" t="str">
        <f t="shared" si="184"/>
        <v/>
      </c>
      <c r="BO350" s="685" t="str">
        <f t="shared" si="189"/>
        <v/>
      </c>
      <c r="BP350" s="685" t="str">
        <f t="shared" si="189"/>
        <v/>
      </c>
      <c r="BQ350" s="685" t="str">
        <f t="shared" si="189"/>
        <v/>
      </c>
      <c r="BR350" s="529"/>
      <c r="BS350" s="685">
        <f>IFERROR(($L350+AB350*Contr_Rate)*(1+Inv_Return)*IF($D350=$C$1,VLOOKUP($T350,Male_Annuity_Tables,MATCH($BS$3+3,'Mortality Tables'!$N$1:$DN$1,0),FALSE),VLOOKUP($T350,Fe_Annuity_Tables,MATCH(BS$3+3,'Mortality Tables'!$N$1:$DN$1,0),FALSE)),"")</f>
        <v>721404.24483671517</v>
      </c>
      <c r="BT350" s="685">
        <f>IFERROR(($BS350+AC350*Contr_Rate)*(1+Inv_Return)*IF($D350=$C$1,VLOOKUP($T350,Male_Annuity_Tables,MATCH($BS$3+3,'Mortality Tables'!$N$1:$DN$1,0),FALSE),VLOOKUP($T350,Fe_Annuity_Tables,MATCH(BT$3+3,'Mortality Tables'!$N$1:$DN$1,0),FALSE)),"")</f>
        <v>1174253.520387796</v>
      </c>
      <c r="BU350" s="685">
        <f>IFERROR((BT350+AD350*Contr_Rate)*(1+Inv_Return)*IF($D350=$C$1,VLOOKUP($T350,Male_Annuity_Tables,MATCH($BS$3+3,'Mortality Tables'!$N$1:$DN$1,0),FALSE),VLOOKUP($T350,Fe_Annuity_Tables,MATCH(BU$3+3,'Mortality Tables'!$N$1:$DN$1,0),FALSE)),"")</f>
        <v>1596023.0273772005</v>
      </c>
      <c r="BV350" s="685">
        <f>IFERROR((BU350+AE350*Contr_Rate)*(1+Inv_Return)*IF($D350=$C$1,VLOOKUP($T350,Male_Annuity_Tables,MATCH($BS$3+3,'Mortality Tables'!$N$1:$DN$1,0),FALSE),VLOOKUP($T350,Fe_Annuity_Tables,MATCH(BV$3+3,'Mortality Tables'!$N$1:$DN$1,0),FALSE)),"")</f>
        <v>1992176.9104766021</v>
      </c>
      <c r="BW350" s="685">
        <f>IFERROR((BV350+AF350*Contr_Rate)*(1+Inv_Return)*IF($D350=$C$1,VLOOKUP($T350,Male_Annuity_Tables,MATCH($BS$3+3,'Mortality Tables'!$N$1:$DN$1,0),FALSE),VLOOKUP($T350,Fe_Annuity_Tables,MATCH(BW$3+3,'Mortality Tables'!$N$1:$DN$1,0),FALSE)),"")</f>
        <v>2367540.4963060087</v>
      </c>
      <c r="BX350" s="685">
        <f>IFERROR((BW350+AG350*Contr_Rate)*(1+Inv_Return)*IF($D350=$C$1,VLOOKUP($T350,Male_Annuity_Tables,MATCH($BS$3+3,'Mortality Tables'!$N$1:$DN$1,0),FALSE),VLOOKUP($T350,Fe_Annuity_Tables,MATCH(BX$3+3,'Mortality Tables'!$N$1:$DN$1,0),FALSE)),"")</f>
        <v>2726387.1165846493</v>
      </c>
      <c r="BY350" s="685">
        <f>IFERROR((BX350+AH350*Contr_Rate)*(1+Inv_Return)*IF($D350=$C$1,VLOOKUP($T350,Male_Annuity_Tables,MATCH($BS$3+3,'Mortality Tables'!$N$1:$DN$1,0),FALSE),VLOOKUP($T350,Fe_Annuity_Tables,MATCH(BY$3+3,'Mortality Tables'!$N$1:$DN$1,0),FALSE)),"")</f>
        <v>3072513.8194143637</v>
      </c>
      <c r="BZ350" s="685">
        <f>IFERROR((BY350+AI350*Contr_Rate)*(1+Inv_Return)*IF($D350=$C$1,VLOOKUP($T350,Male_Annuity_Tables,MATCH($BS$3+3,'Mortality Tables'!$N$1:$DN$1,0),FALSE),VLOOKUP($T350,Fe_Annuity_Tables,MATCH(BZ$3+3,'Mortality Tables'!$N$1:$DN$1,0),FALSE)),"")</f>
        <v>3409307.4244114552</v>
      </c>
      <c r="CA350" s="685">
        <f>IFERROR((BZ350+AJ350*Contr_Rate)*(1+Inv_Return)*IF($D350=$C$1,VLOOKUP($T350,Male_Annuity_Tables,MATCH($BS$3+3,'Mortality Tables'!$N$1:$DN$1,0),FALSE),VLOOKUP($T350,Fe_Annuity_Tables,MATCH(CA$3+3,'Mortality Tables'!$N$1:$DN$1,0),FALSE)),"")</f>
        <v>3739802.1884363731</v>
      </c>
      <c r="CB350" s="685">
        <f>IFERROR((CA350+AK350*Contr_Rate)*(1+Inv_Return)*IF($D350=$C$1,VLOOKUP($T350,Male_Annuity_Tables,MATCH($BS$3+3,'Mortality Tables'!$N$1:$DN$1,0),FALSE),VLOOKUP($T350,Fe_Annuity_Tables,MATCH(CB$3+3,'Mortality Tables'!$N$1:$DN$1,0),FALSE)),"")</f>
        <v>4066730.1843218585</v>
      </c>
      <c r="CC350" s="685">
        <f>IFERROR((CB350+AL350*Contr_Rate)*(1+Inv_Return)*IF($D350=$C$1,VLOOKUP($T350,Male_Annuity_Tables,MATCH($BS$3+3,'Mortality Tables'!$N$1:$DN$1,0),FALSE),VLOOKUP($T350,Fe_Annuity_Tables,MATCH(CC$3+3,'Mortality Tables'!$N$1:$DN$1,0),FALSE)),"")</f>
        <v>4392565.3520666715</v>
      </c>
      <c r="CD350" s="685">
        <f>IFERROR((CC350+AM350*Contr_Rate)*(1+Inv_Return)*IF($D350=$C$1,VLOOKUP($T350,Male_Annuity_Tables,MATCH($BS$3+3,'Mortality Tables'!$N$1:$DN$1,0),FALSE),VLOOKUP($T350,Fe_Annuity_Tables,MATCH(CD$3+3,'Mortality Tables'!$N$1:$DN$1,0),FALSE)),"")</f>
        <v>4719562.0576579822</v>
      </c>
      <c r="CE350" s="685">
        <f>IFERROR((CD350+AN350*Contr_Rate)*(1+Inv_Return)*IF($D350=$C$1,VLOOKUP($T350,Male_Annuity_Tables,MATCH($BS$3+3,'Mortality Tables'!$N$1:$DN$1,0),FALSE),VLOOKUP($T350,Fe_Annuity_Tables,MATCH(CE$3+3,'Mortality Tables'!$N$1:$DN$1,0),FALSE)),"")</f>
        <v>5049788.8865878275</v>
      </c>
      <c r="CF350" s="685" t="str">
        <f>IFERROR((CE350+AO350*Contr_Rate)*(1+Inv_Return)*IF($D350=$C$1,VLOOKUP($T350,Male_Annuity_Tables,MATCH($BS$3+3,'Mortality Tables'!$N$1:$DN$1,0),FALSE),VLOOKUP($T350,Fe_Annuity_Tables,MATCH(CF$3+3,'Mortality Tables'!$N$1:$DN$1,0),FALSE)),"")</f>
        <v/>
      </c>
      <c r="CG350" s="685" t="str">
        <f>IFERROR((CF350+AP350*Contr_Rate)*(1+Inv_Return)*IF($D350=$C$1,VLOOKUP($T350,Male_Annuity_Tables,MATCH($BS$3+3,'Mortality Tables'!$N$1:$DN$1,0),FALSE),VLOOKUP($T350,Fe_Annuity_Tables,MATCH(CG$3+3,'Mortality Tables'!$N$1:$DN$1,0),FALSE)),"")</f>
        <v/>
      </c>
      <c r="CH350" s="685" t="str">
        <f>IFERROR((CG350+AQ350*Contr_Rate)*(1+Inv_Return)*IF($D350=$C$1,VLOOKUP($T350,Male_Annuity_Tables,MATCH($BS$3+3,'Mortality Tables'!$N$1:$DN$1,0),FALSE),VLOOKUP($T350,Fe_Annuity_Tables,MATCH(CH$3+3,'Mortality Tables'!$N$1:$DN$1,0),FALSE)),"")</f>
        <v/>
      </c>
      <c r="CI350" s="685" t="str">
        <f>IFERROR((CH350+AR350*Contr_Rate)*(1+Inv_Return)*IF($D350=$C$1,VLOOKUP($T350,Male_Annuity_Tables,MATCH($BS$3+3,'Mortality Tables'!$N$1:$DN$1,0),FALSE),VLOOKUP($T350,Fe_Annuity_Tables,MATCH(CI$3+3,'Mortality Tables'!$N$1:$DN$1,0),FALSE)),"")</f>
        <v/>
      </c>
      <c r="CJ350" s="685" t="str">
        <f>IFERROR((CI350+AS350*Contr_Rate)*(1+Inv_Return)*IF($D350=$C$1,VLOOKUP($T350,Male_Annuity_Tables,MATCH($BS$3+3,'Mortality Tables'!$N$1:$DN$1,0),FALSE),VLOOKUP($T350,Fe_Annuity_Tables,MATCH(CJ$3+3,'Mortality Tables'!$N$1:$DN$1,0),FALSE)),"")</f>
        <v/>
      </c>
      <c r="CK350" s="685" t="str">
        <f>IFERROR((CJ350+AT350*Contr_Rate)*(1+Inv_Return)*IF($D350=$C$1,VLOOKUP($T350,Male_Annuity_Tables,MATCH($BS$3+3,'Mortality Tables'!$N$1:$DN$1,0),FALSE),VLOOKUP($T350,Fe_Annuity_Tables,MATCH(CK$3+3,'Mortality Tables'!$N$1:$DN$1,0),FALSE)),"")</f>
        <v/>
      </c>
      <c r="CL350" s="685" t="str">
        <f>IFERROR((CK350+AU350*Contr_Rate)*(1+Inv_Return)*IF($D350=$C$1,VLOOKUP($T350,Male_Annuity_Tables,MATCH($BS$3+3,'Mortality Tables'!$N$1:$DN$1,0),FALSE),VLOOKUP($T350,Fe_Annuity_Tables,MATCH(CL$3+3,'Mortality Tables'!$N$1:$DN$1,0),FALSE)),"")</f>
        <v/>
      </c>
      <c r="CM350" s="685" t="str">
        <f>IFERROR((CL350+AV350*Contr_Rate)*(1+Inv_Return)*IF($D350=$C$1,VLOOKUP($T350,Male_Annuity_Tables,MATCH($BS$3+3,'Mortality Tables'!$N$1:$DN$1,0),FALSE),VLOOKUP($T350,Fe_Annuity_Tables,MATCH(CM$3+3,'Mortality Tables'!$N$1:$DN$1,0),FALSE)),"")</f>
        <v/>
      </c>
      <c r="CN350" s="685" t="str">
        <f>IFERROR((CM350+AW350*Contr_Rate)*(1+Inv_Return)*IF($D350=$C$1,VLOOKUP($T350,Male_Annuity_Tables,MATCH($BS$3+3,'Mortality Tables'!$N$1:$DN$1,0),FALSE),VLOOKUP($T350,Fe_Annuity_Tables,MATCH(CN$3+3,'Mortality Tables'!$N$1:$DN$1,0),FALSE)),"")</f>
        <v/>
      </c>
      <c r="CO350" s="685" t="str">
        <f>IFERROR((CN350+AX350*Contr_Rate)*(1+Inv_Return)*IF($D350=$C$1,VLOOKUP($T350,Male_Annuity_Tables,MATCH($BS$3+3,'Mortality Tables'!$N$1:$DN$1,0),FALSE),VLOOKUP($T350,Fe_Annuity_Tables,MATCH(CO$3+3,'Mortality Tables'!$N$1:$DN$1,0),FALSE)),"")</f>
        <v/>
      </c>
      <c r="CP350" s="685" t="str">
        <f>IFERROR((CO350+AY350*Contr_Rate)*(1+Inv_Return)*IF($D350=$C$1,VLOOKUP($T350,Male_Annuity_Tables,MATCH($BS$3+3,'Mortality Tables'!$N$1:$DN$1,0),FALSE),VLOOKUP($T350,Fe_Annuity_Tables,MATCH(CP$3+3,'Mortality Tables'!$N$1:$DN$1,0),FALSE)),"")</f>
        <v/>
      </c>
      <c r="CQ350" s="685" t="str">
        <f>IFERROR((CP350+AZ350*Contr_Rate)*(1+Inv_Return)*IF($D350=$C$1,VLOOKUP($T350,Male_Annuity_Tables,MATCH($BS$3+3,'Mortality Tables'!$N$1:$DN$1,0),FALSE),VLOOKUP($T350,Fe_Annuity_Tables,MATCH(CQ$3+3,'Mortality Tables'!$N$1:$DN$1,0),FALSE)),"")</f>
        <v/>
      </c>
      <c r="CR350" s="685" t="str">
        <f>IFERROR((CQ350+BA350*Contr_Rate)*(1+Inv_Return)*IF($D350=$C$1,VLOOKUP($T350,Male_Annuity_Tables,MATCH($BS$3+3,'Mortality Tables'!$N$1:$DN$1,0),FALSE),VLOOKUP($T350,Fe_Annuity_Tables,MATCH(CR$3+3,'Mortality Tables'!$N$1:$DN$1,0),FALSE)),"")</f>
        <v/>
      </c>
      <c r="CS350" s="685" t="str">
        <f>IFERROR((CR350+BB350*Contr_Rate)*(1+Inv_Return)*IF($D350=$C$1,VLOOKUP($T350,Male_Annuity_Tables,MATCH($BS$3+3,'Mortality Tables'!$N$1:$DN$1,0),FALSE),VLOOKUP($T350,Fe_Annuity_Tables,MATCH(CS$3+3,'Mortality Tables'!$N$1:$DN$1,0),FALSE)),"")</f>
        <v/>
      </c>
      <c r="CT350" s="685" t="str">
        <f>IFERROR((CS350+BC350*Contr_Rate)*(1+Inv_Return)*IF($D350=$C$1,VLOOKUP($T350,Male_Annuity_Tables,MATCH($BS$3+3,'Mortality Tables'!$N$1:$DN$1,0),FALSE),VLOOKUP($T350,Fe_Annuity_Tables,MATCH(CT$3+3,'Mortality Tables'!$N$1:$DN$1,0),FALSE)),"")</f>
        <v/>
      </c>
      <c r="CU350" s="685" t="str">
        <f>IFERROR((CT350+BD350*Contr_Rate)*(1+Inv_Return)*IF($D350=$C$1,VLOOKUP($T350,Male_Annuity_Tables,MATCH($BS$3+3,'Mortality Tables'!$N$1:$DN$1,0),FALSE),VLOOKUP($T350,Fe_Annuity_Tables,MATCH(CU$3+3,'Mortality Tables'!$N$1:$DN$1,0),FALSE)),"")</f>
        <v/>
      </c>
      <c r="CV350" s="685" t="str">
        <f>IFERROR((CU350+BE350*Contr_Rate)*(1+Inv_Return)*IF($D350=$C$1,VLOOKUP($T350,Male_Annuity_Tables,MATCH($BS$3+3,'Mortality Tables'!$N$1:$DN$1,0),FALSE),VLOOKUP($T350,Fe_Annuity_Tables,MATCH(CV$3+3,'Mortality Tables'!$N$1:$DN$1,0),FALSE)),"")</f>
        <v/>
      </c>
      <c r="CW350" s="685" t="str">
        <f>IFERROR((CV350+BF350*Contr_Rate)*(1+Inv_Return)*IF($D350=$C$1,VLOOKUP($T350,Male_Annuity_Tables,MATCH($BS$3+3,'Mortality Tables'!$N$1:$DN$1,0),FALSE),VLOOKUP($T350,Fe_Annuity_Tables,MATCH(CW$3+3,'Mortality Tables'!$N$1:$DN$1,0),FALSE)),"")</f>
        <v/>
      </c>
      <c r="CX350" s="685" t="str">
        <f>IFERROR((CW350+BG350*Contr_Rate)*(1+Inv_Return)*IF($D350=$C$1,VLOOKUP($T350,Male_Annuity_Tables,MATCH($BS$3+3,'Mortality Tables'!$N$1:$DN$1,0),FALSE),VLOOKUP($T350,Fe_Annuity_Tables,MATCH(CX$3+3,'Mortality Tables'!$N$1:$DN$1,0),FALSE)),"")</f>
        <v/>
      </c>
      <c r="CY350" s="685" t="str">
        <f>IFERROR((CX350+BH350*Contr_Rate)*(1+Inv_Return)*IF($D350=$C$1,VLOOKUP($T350,Male_Annuity_Tables,MATCH($BS$3+3,'Mortality Tables'!$N$1:$DN$1,0),FALSE),VLOOKUP($T350,Fe_Annuity_Tables,MATCH(CY$3+3,'Mortality Tables'!$N$1:$DN$1,0),FALSE)),"")</f>
        <v/>
      </c>
      <c r="CZ350" s="685" t="str">
        <f>IFERROR((CY350+BI350*Contr_Rate)*(1+Inv_Return)*IF($D350=$C$1,VLOOKUP($T350,Male_Annuity_Tables,MATCH($BS$3+3,'Mortality Tables'!$N$1:$DN$1,0),FALSE),VLOOKUP($T350,Fe_Annuity_Tables,MATCH(CZ$3+3,'Mortality Tables'!$N$1:$DN$1,0),FALSE)),"")</f>
        <v/>
      </c>
      <c r="DA350" s="685" t="str">
        <f>IFERROR((CZ350+BJ350*Contr_Rate)*(1+Inv_Return)*IF($D350=$C$1,VLOOKUP($T350,Male_Annuity_Tables,MATCH($BS$3+3,'Mortality Tables'!$N$1:$DN$1,0),FALSE),VLOOKUP($T350,Fe_Annuity_Tables,MATCH(DA$3+3,'Mortality Tables'!$N$1:$DN$1,0),FALSE)),"")</f>
        <v/>
      </c>
      <c r="DB350" s="685" t="str">
        <f>IFERROR((DA350+BK350*Contr_Rate)*(1+Inv_Return)*IF($D350=$C$1,VLOOKUP($T350,Male_Annuity_Tables,MATCH($BS$3+3,'Mortality Tables'!$N$1:$DN$1,0),FALSE),VLOOKUP($T350,Fe_Annuity_Tables,MATCH(DB$3+3,'Mortality Tables'!$N$1:$DN$1,0),FALSE)),"")</f>
        <v/>
      </c>
      <c r="DC350" s="685" t="str">
        <f>IFERROR((DB350+BL350*Contr_Rate)*(1+Inv_Return)*IF($D350=$C$1,VLOOKUP($T350,Male_Annuity_Tables,MATCH($BS$3+3,'Mortality Tables'!$N$1:$DN$1,0),FALSE),VLOOKUP($T350,Fe_Annuity_Tables,MATCH(DC$3+3,'Mortality Tables'!$N$1:$DN$1,0),FALSE)),"")</f>
        <v/>
      </c>
      <c r="DD350" s="685" t="str">
        <f>IFERROR((DC350+BM350*Contr_Rate)*(1+Inv_Return)*IF($D350=$C$1,VLOOKUP($T350,Male_Annuity_Tables,MATCH($BS$3+3,'Mortality Tables'!$N$1:$DN$1,0),FALSE),VLOOKUP($T350,Fe_Annuity_Tables,MATCH(DD$3+3,'Mortality Tables'!$N$1:$DN$1,0),FALSE)),"")</f>
        <v/>
      </c>
      <c r="DE350" s="685" t="str">
        <f>IFERROR((DD350+BN350*Contr_Rate)*(1+Inv_Return)*IF($D350=$C$1,VLOOKUP($T350,Male_Annuity_Tables,MATCH($BS$3+3,'Mortality Tables'!$N$1:$DN$1,0),FALSE),VLOOKUP($T350,Fe_Annuity_Tables,MATCH(DE$3+3,'Mortality Tables'!$N$1:$DN$1,0),FALSE)),"")</f>
        <v/>
      </c>
      <c r="DF350" s="685" t="str">
        <f>IFERROR((DE350+BO350*Contr_Rate)*(1+Inv_Return)*IF($D350=$C$1,VLOOKUP($T350,Male_Annuity_Tables,MATCH($BS$3+3,'Mortality Tables'!$N$1:$DN$1,0),FALSE),VLOOKUP($T350,Fe_Annuity_Tables,MATCH(DF$3+3,'Mortality Tables'!$N$1:$DN$1,0),FALSE)),"")</f>
        <v/>
      </c>
      <c r="DG350" s="685" t="str">
        <f>IFERROR((DF350+BP350*Contr_Rate)*(1+Inv_Return)*IF($D350=$C$1,VLOOKUP($T350,Male_Annuity_Tables,MATCH($BS$3+3,'Mortality Tables'!$N$1:$DN$1,0),FALSE),VLOOKUP($T350,Fe_Annuity_Tables,MATCH(DG$3+3,'Mortality Tables'!$N$1:$DN$1,0),FALSE)),"")</f>
        <v/>
      </c>
      <c r="DH350" s="685" t="str">
        <f>IFERROR((DG350+BQ350*Contr_Rate)*(1+Inv_Return)*IF($D350=$C$1,VLOOKUP($T350,Male_Annuity_Tables,MATCH($BS$3+3,'Mortality Tables'!$N$1:$DN$1,0),FALSE),VLOOKUP($T350,Fe_Annuity_Tables,MATCH(DH$3+3,'Mortality Tables'!$N$1:$DN$1,0),FALSE)),"")</f>
        <v/>
      </c>
      <c r="DJ350" s="686">
        <f t="shared" si="199"/>
        <v>5049788.8865878275</v>
      </c>
      <c r="DK350" s="680">
        <f t="shared" si="187"/>
        <v>8.0909277508679907</v>
      </c>
      <c r="DL350" s="686">
        <f t="shared" si="200"/>
        <v>418166.94675723428</v>
      </c>
      <c r="DM350" s="686">
        <f t="shared" si="132"/>
        <v>3619197.5570302219</v>
      </c>
      <c r="DN350" s="687">
        <f t="shared" si="201"/>
        <v>0.11554134312037015</v>
      </c>
      <c r="DP350" s="688">
        <f t="shared" si="202"/>
        <v>110767.65407133101</v>
      </c>
      <c r="DQ350" s="688">
        <f t="shared" si="203"/>
        <v>180679.4535482692</v>
      </c>
      <c r="DR350" s="688">
        <f t="shared" si="204"/>
        <v>246186.55197293317</v>
      </c>
    </row>
    <row r="351" spans="1:122" s="657" customFormat="1" ht="14.5">
      <c r="A351" s="675" t="s">
        <v>1770</v>
      </c>
      <c r="B351" s="675" t="s">
        <v>1771</v>
      </c>
      <c r="C351" s="675" t="s">
        <v>116</v>
      </c>
      <c r="D351" s="675" t="s">
        <v>61</v>
      </c>
      <c r="E351" s="676">
        <v>24324</v>
      </c>
      <c r="F351" s="677">
        <v>43439</v>
      </c>
      <c r="G351" s="677">
        <v>43866</v>
      </c>
      <c r="H351" s="678">
        <v>1001318</v>
      </c>
      <c r="I351" s="678">
        <v>71828.36</v>
      </c>
      <c r="J351" s="678">
        <v>71148.77</v>
      </c>
      <c r="K351" s="678">
        <v>8461.4599999999991</v>
      </c>
      <c r="L351" s="678">
        <v>151438.59</v>
      </c>
      <c r="M351" s="679">
        <f>IF(COUNTIF($A$4:A351,A351)=1,0,1)</f>
        <v>0</v>
      </c>
      <c r="N351" s="680" t="str">
        <f t="shared" si="193"/>
        <v>Okay</v>
      </c>
      <c r="O351" s="680" t="str">
        <f t="shared" si="194"/>
        <v>TRUE</v>
      </c>
      <c r="P351" s="680" t="b">
        <f t="shared" si="195"/>
        <v>1</v>
      </c>
      <c r="Q351" s="680" t="b">
        <f t="shared" si="208"/>
        <v>1</v>
      </c>
      <c r="R351" s="680" t="b">
        <f t="shared" si="209"/>
        <v>1</v>
      </c>
      <c r="S351" s="681">
        <f t="shared" si="196"/>
        <v>52.369863013698627</v>
      </c>
      <c r="T351" s="682">
        <f t="shared" si="210"/>
        <v>58</v>
      </c>
      <c r="U351" s="682">
        <f t="shared" si="188"/>
        <v>53</v>
      </c>
      <c r="V351" s="682">
        <f t="shared" si="211"/>
        <v>4.904109589041096</v>
      </c>
      <c r="W351" s="682">
        <f t="shared" si="197"/>
        <v>2</v>
      </c>
      <c r="X351" s="683">
        <f t="shared" si="198"/>
        <v>302877.18</v>
      </c>
      <c r="Y351" s="684">
        <f t="shared" si="123"/>
        <v>1.155E-2</v>
      </c>
      <c r="Z351" s="684">
        <f>IF($D351=$C$1,VLOOKUP($T351,Male_Annuity_Tables,MATCH($W351+2,'Mortality Tables'!$DS$1:$HT$1,0),FALSE),VLOOKUP($T351,Fe_Annuity_Tables,MATCH($W351+2,'Mortality Tables'!$M$1:$DN$1,0),FALSE))</f>
        <v>0.88072891668999997</v>
      </c>
      <c r="AA351" s="664"/>
      <c r="AB351" s="685">
        <f t="shared" si="206"/>
        <v>1052335.1521000001</v>
      </c>
      <c r="AC351" s="685">
        <f t="shared" si="206"/>
        <v>1105951.6280994951</v>
      </c>
      <c r="AD351" s="685" t="str">
        <f t="shared" si="206"/>
        <v/>
      </c>
      <c r="AE351" s="685" t="str">
        <f t="shared" si="206"/>
        <v/>
      </c>
      <c r="AF351" s="685" t="str">
        <f t="shared" si="206"/>
        <v/>
      </c>
      <c r="AG351" s="685" t="str">
        <f t="shared" si="206"/>
        <v/>
      </c>
      <c r="AH351" s="685" t="str">
        <f t="shared" si="206"/>
        <v/>
      </c>
      <c r="AI351" s="685" t="str">
        <f t="shared" si="206"/>
        <v/>
      </c>
      <c r="AJ351" s="685" t="str">
        <f t="shared" si="206"/>
        <v/>
      </c>
      <c r="AK351" s="685" t="str">
        <f t="shared" si="206"/>
        <v/>
      </c>
      <c r="AL351" s="685" t="str">
        <f t="shared" si="206"/>
        <v/>
      </c>
      <c r="AM351" s="685" t="str">
        <f t="shared" si="206"/>
        <v/>
      </c>
      <c r="AN351" s="685" t="str">
        <f t="shared" si="206"/>
        <v/>
      </c>
      <c r="AO351" s="685" t="str">
        <f t="shared" si="206"/>
        <v/>
      </c>
      <c r="AP351" s="685" t="str">
        <f t="shared" si="206"/>
        <v/>
      </c>
      <c r="AQ351" s="685" t="str">
        <f t="shared" si="206"/>
        <v/>
      </c>
      <c r="AR351" s="685" t="str">
        <f t="shared" si="205"/>
        <v/>
      </c>
      <c r="AS351" s="685" t="str">
        <f t="shared" si="205"/>
        <v/>
      </c>
      <c r="AT351" s="685" t="str">
        <f t="shared" si="205"/>
        <v/>
      </c>
      <c r="AU351" s="685" t="str">
        <f t="shared" si="205"/>
        <v/>
      </c>
      <c r="AV351" s="685" t="str">
        <f t="shared" si="205"/>
        <v/>
      </c>
      <c r="AW351" s="685" t="str">
        <f t="shared" si="205"/>
        <v/>
      </c>
      <c r="AX351" s="685" t="str">
        <f t="shared" si="205"/>
        <v/>
      </c>
      <c r="AY351" s="685" t="str">
        <f t="shared" si="205"/>
        <v/>
      </c>
      <c r="AZ351" s="685" t="str">
        <f t="shared" si="205"/>
        <v/>
      </c>
      <c r="BA351" s="685" t="str">
        <f t="shared" si="205"/>
        <v/>
      </c>
      <c r="BB351" s="685" t="str">
        <f t="shared" si="205"/>
        <v/>
      </c>
      <c r="BC351" s="685" t="str">
        <f t="shared" si="205"/>
        <v/>
      </c>
      <c r="BD351" s="685" t="str">
        <f t="shared" si="205"/>
        <v/>
      </c>
      <c r="BE351" s="685" t="str">
        <f t="shared" si="205"/>
        <v/>
      </c>
      <c r="BF351" s="685" t="str">
        <f t="shared" si="205"/>
        <v/>
      </c>
      <c r="BG351" s="685" t="str">
        <f t="shared" si="207"/>
        <v/>
      </c>
      <c r="BH351" s="685" t="str">
        <f t="shared" si="207"/>
        <v/>
      </c>
      <c r="BI351" s="685" t="str">
        <f t="shared" si="184"/>
        <v/>
      </c>
      <c r="BJ351" s="685" t="str">
        <f t="shared" si="184"/>
        <v/>
      </c>
      <c r="BK351" s="685" t="str">
        <f t="shared" si="184"/>
        <v/>
      </c>
      <c r="BL351" s="685" t="str">
        <f t="shared" si="184"/>
        <v/>
      </c>
      <c r="BM351" s="685" t="str">
        <f t="shared" si="184"/>
        <v/>
      </c>
      <c r="BN351" s="685" t="str">
        <f t="shared" si="184"/>
        <v/>
      </c>
      <c r="BO351" s="685" t="str">
        <f t="shared" si="189"/>
        <v/>
      </c>
      <c r="BP351" s="685" t="str">
        <f t="shared" si="189"/>
        <v/>
      </c>
      <c r="BQ351" s="685" t="str">
        <f t="shared" si="189"/>
        <v/>
      </c>
      <c r="BR351" s="529"/>
      <c r="BS351" s="685">
        <f>IFERROR(($L351+AB351*Contr_Rate)*(1+Inv_Return)*IF($D351=$C$1,VLOOKUP($T351,Male_Annuity_Tables,MATCH($BS$3+3,'Mortality Tables'!$N$1:$DN$1,0),FALSE),VLOOKUP($T351,Fe_Annuity_Tables,MATCH(BS$3+3,'Mortality Tables'!$N$1:$DN$1,0),FALSE)),"")</f>
        <v>450782.85713203694</v>
      </c>
      <c r="BT351" s="685">
        <f>IFERROR(($BS351+AC351*Contr_Rate)*(1+Inv_Return)*IF($D351=$C$1,VLOOKUP($T351,Male_Annuity_Tables,MATCH($BS$3+3,'Mortality Tables'!$N$1:$DN$1,0),FALSE),VLOOKUP($T351,Fe_Annuity_Tables,MATCH(BT$3+3,'Mortality Tables'!$N$1:$DN$1,0),FALSE)),"")</f>
        <v>755167.71729630895</v>
      </c>
      <c r="BU351" s="685" t="str">
        <f>IFERROR((BT351+AD351*Contr_Rate)*(1+Inv_Return)*IF($D351=$C$1,VLOOKUP($T351,Male_Annuity_Tables,MATCH($BS$3+3,'Mortality Tables'!$N$1:$DN$1,0),FALSE),VLOOKUP($T351,Fe_Annuity_Tables,MATCH(BU$3+3,'Mortality Tables'!$N$1:$DN$1,0),FALSE)),"")</f>
        <v/>
      </c>
      <c r="BV351" s="685" t="str">
        <f>IFERROR((BU351+AE351*Contr_Rate)*(1+Inv_Return)*IF($D351=$C$1,VLOOKUP($T351,Male_Annuity_Tables,MATCH($BS$3+3,'Mortality Tables'!$N$1:$DN$1,0),FALSE),VLOOKUP($T351,Fe_Annuity_Tables,MATCH(BV$3+3,'Mortality Tables'!$N$1:$DN$1,0),FALSE)),"")</f>
        <v/>
      </c>
      <c r="BW351" s="685" t="str">
        <f>IFERROR((BV351+AF351*Contr_Rate)*(1+Inv_Return)*IF($D351=$C$1,VLOOKUP($T351,Male_Annuity_Tables,MATCH($BS$3+3,'Mortality Tables'!$N$1:$DN$1,0),FALSE),VLOOKUP($T351,Fe_Annuity_Tables,MATCH(BW$3+3,'Mortality Tables'!$N$1:$DN$1,0),FALSE)),"")</f>
        <v/>
      </c>
      <c r="BX351" s="685" t="str">
        <f>IFERROR((BW351+AG351*Contr_Rate)*(1+Inv_Return)*IF($D351=$C$1,VLOOKUP($T351,Male_Annuity_Tables,MATCH($BS$3+3,'Mortality Tables'!$N$1:$DN$1,0),FALSE),VLOOKUP($T351,Fe_Annuity_Tables,MATCH(BX$3+3,'Mortality Tables'!$N$1:$DN$1,0),FALSE)),"")</f>
        <v/>
      </c>
      <c r="BY351" s="685" t="str">
        <f>IFERROR((BX351+AH351*Contr_Rate)*(1+Inv_Return)*IF($D351=$C$1,VLOOKUP($T351,Male_Annuity_Tables,MATCH($BS$3+3,'Mortality Tables'!$N$1:$DN$1,0),FALSE),VLOOKUP($T351,Fe_Annuity_Tables,MATCH(BY$3+3,'Mortality Tables'!$N$1:$DN$1,0),FALSE)),"")</f>
        <v/>
      </c>
      <c r="BZ351" s="685" t="str">
        <f>IFERROR((BY351+AI351*Contr_Rate)*(1+Inv_Return)*IF($D351=$C$1,VLOOKUP($T351,Male_Annuity_Tables,MATCH($BS$3+3,'Mortality Tables'!$N$1:$DN$1,0),FALSE),VLOOKUP($T351,Fe_Annuity_Tables,MATCH(BZ$3+3,'Mortality Tables'!$N$1:$DN$1,0),FALSE)),"")</f>
        <v/>
      </c>
      <c r="CA351" s="685" t="str">
        <f>IFERROR((BZ351+AJ351*Contr_Rate)*(1+Inv_Return)*IF($D351=$C$1,VLOOKUP($T351,Male_Annuity_Tables,MATCH($BS$3+3,'Mortality Tables'!$N$1:$DN$1,0),FALSE),VLOOKUP($T351,Fe_Annuity_Tables,MATCH(CA$3+3,'Mortality Tables'!$N$1:$DN$1,0),FALSE)),"")</f>
        <v/>
      </c>
      <c r="CB351" s="685" t="str">
        <f>IFERROR((CA351+AK351*Contr_Rate)*(1+Inv_Return)*IF($D351=$C$1,VLOOKUP($T351,Male_Annuity_Tables,MATCH($BS$3+3,'Mortality Tables'!$N$1:$DN$1,0),FALSE),VLOOKUP($T351,Fe_Annuity_Tables,MATCH(CB$3+3,'Mortality Tables'!$N$1:$DN$1,0),FALSE)),"")</f>
        <v/>
      </c>
      <c r="CC351" s="685" t="str">
        <f>IFERROR((CB351+AL351*Contr_Rate)*(1+Inv_Return)*IF($D351=$C$1,VLOOKUP($T351,Male_Annuity_Tables,MATCH($BS$3+3,'Mortality Tables'!$N$1:$DN$1,0),FALSE),VLOOKUP($T351,Fe_Annuity_Tables,MATCH(CC$3+3,'Mortality Tables'!$N$1:$DN$1,0),FALSE)),"")</f>
        <v/>
      </c>
      <c r="CD351" s="685" t="str">
        <f>IFERROR((CC351+AM351*Contr_Rate)*(1+Inv_Return)*IF($D351=$C$1,VLOOKUP($T351,Male_Annuity_Tables,MATCH($BS$3+3,'Mortality Tables'!$N$1:$DN$1,0),FALSE),VLOOKUP($T351,Fe_Annuity_Tables,MATCH(CD$3+3,'Mortality Tables'!$N$1:$DN$1,0),FALSE)),"")</f>
        <v/>
      </c>
      <c r="CE351" s="685" t="str">
        <f>IFERROR((CD351+AN351*Contr_Rate)*(1+Inv_Return)*IF($D351=$C$1,VLOOKUP($T351,Male_Annuity_Tables,MATCH($BS$3+3,'Mortality Tables'!$N$1:$DN$1,0),FALSE),VLOOKUP($T351,Fe_Annuity_Tables,MATCH(CE$3+3,'Mortality Tables'!$N$1:$DN$1,0),FALSE)),"")</f>
        <v/>
      </c>
      <c r="CF351" s="685" t="str">
        <f>IFERROR((CE351+AO351*Contr_Rate)*(1+Inv_Return)*IF($D351=$C$1,VLOOKUP($T351,Male_Annuity_Tables,MATCH($BS$3+3,'Mortality Tables'!$N$1:$DN$1,0),FALSE),VLOOKUP($T351,Fe_Annuity_Tables,MATCH(CF$3+3,'Mortality Tables'!$N$1:$DN$1,0),FALSE)),"")</f>
        <v/>
      </c>
      <c r="CG351" s="685" t="str">
        <f>IFERROR((CF351+AP351*Contr_Rate)*(1+Inv_Return)*IF($D351=$C$1,VLOOKUP($T351,Male_Annuity_Tables,MATCH($BS$3+3,'Mortality Tables'!$N$1:$DN$1,0),FALSE),VLOOKUP($T351,Fe_Annuity_Tables,MATCH(CG$3+3,'Mortality Tables'!$N$1:$DN$1,0),FALSE)),"")</f>
        <v/>
      </c>
      <c r="CH351" s="685" t="str">
        <f>IFERROR((CG351+AQ351*Contr_Rate)*(1+Inv_Return)*IF($D351=$C$1,VLOOKUP($T351,Male_Annuity_Tables,MATCH($BS$3+3,'Mortality Tables'!$N$1:$DN$1,0),FALSE),VLOOKUP($T351,Fe_Annuity_Tables,MATCH(CH$3+3,'Mortality Tables'!$N$1:$DN$1,0),FALSE)),"")</f>
        <v/>
      </c>
      <c r="CI351" s="685" t="str">
        <f>IFERROR((CH351+AR351*Contr_Rate)*(1+Inv_Return)*IF($D351=$C$1,VLOOKUP($T351,Male_Annuity_Tables,MATCH($BS$3+3,'Mortality Tables'!$N$1:$DN$1,0),FALSE),VLOOKUP($T351,Fe_Annuity_Tables,MATCH(CI$3+3,'Mortality Tables'!$N$1:$DN$1,0),FALSE)),"")</f>
        <v/>
      </c>
      <c r="CJ351" s="685" t="str">
        <f>IFERROR((CI351+AS351*Contr_Rate)*(1+Inv_Return)*IF($D351=$C$1,VLOOKUP($T351,Male_Annuity_Tables,MATCH($BS$3+3,'Mortality Tables'!$N$1:$DN$1,0),FALSE),VLOOKUP($T351,Fe_Annuity_Tables,MATCH(CJ$3+3,'Mortality Tables'!$N$1:$DN$1,0),FALSE)),"")</f>
        <v/>
      </c>
      <c r="CK351" s="685" t="str">
        <f>IFERROR((CJ351+AT351*Contr_Rate)*(1+Inv_Return)*IF($D351=$C$1,VLOOKUP($T351,Male_Annuity_Tables,MATCH($BS$3+3,'Mortality Tables'!$N$1:$DN$1,0),FALSE),VLOOKUP($T351,Fe_Annuity_Tables,MATCH(CK$3+3,'Mortality Tables'!$N$1:$DN$1,0),FALSE)),"")</f>
        <v/>
      </c>
      <c r="CL351" s="685" t="str">
        <f>IFERROR((CK351+AU351*Contr_Rate)*(1+Inv_Return)*IF($D351=$C$1,VLOOKUP($T351,Male_Annuity_Tables,MATCH($BS$3+3,'Mortality Tables'!$N$1:$DN$1,0),FALSE),VLOOKUP($T351,Fe_Annuity_Tables,MATCH(CL$3+3,'Mortality Tables'!$N$1:$DN$1,0),FALSE)),"")</f>
        <v/>
      </c>
      <c r="CM351" s="685" t="str">
        <f>IFERROR((CL351+AV351*Contr_Rate)*(1+Inv_Return)*IF($D351=$C$1,VLOOKUP($T351,Male_Annuity_Tables,MATCH($BS$3+3,'Mortality Tables'!$N$1:$DN$1,0),FALSE),VLOOKUP($T351,Fe_Annuity_Tables,MATCH(CM$3+3,'Mortality Tables'!$N$1:$DN$1,0),FALSE)),"")</f>
        <v/>
      </c>
      <c r="CN351" s="685" t="str">
        <f>IFERROR((CM351+AW351*Contr_Rate)*(1+Inv_Return)*IF($D351=$C$1,VLOOKUP($T351,Male_Annuity_Tables,MATCH($BS$3+3,'Mortality Tables'!$N$1:$DN$1,0),FALSE),VLOOKUP($T351,Fe_Annuity_Tables,MATCH(CN$3+3,'Mortality Tables'!$N$1:$DN$1,0),FALSE)),"")</f>
        <v/>
      </c>
      <c r="CO351" s="685" t="str">
        <f>IFERROR((CN351+AX351*Contr_Rate)*(1+Inv_Return)*IF($D351=$C$1,VLOOKUP($T351,Male_Annuity_Tables,MATCH($BS$3+3,'Mortality Tables'!$N$1:$DN$1,0),FALSE),VLOOKUP($T351,Fe_Annuity_Tables,MATCH(CO$3+3,'Mortality Tables'!$N$1:$DN$1,0),FALSE)),"")</f>
        <v/>
      </c>
      <c r="CP351" s="685" t="str">
        <f>IFERROR((CO351+AY351*Contr_Rate)*(1+Inv_Return)*IF($D351=$C$1,VLOOKUP($T351,Male_Annuity_Tables,MATCH($BS$3+3,'Mortality Tables'!$N$1:$DN$1,0),FALSE),VLOOKUP($T351,Fe_Annuity_Tables,MATCH(CP$3+3,'Mortality Tables'!$N$1:$DN$1,0),FALSE)),"")</f>
        <v/>
      </c>
      <c r="CQ351" s="685" t="str">
        <f>IFERROR((CP351+AZ351*Contr_Rate)*(1+Inv_Return)*IF($D351=$C$1,VLOOKUP($T351,Male_Annuity_Tables,MATCH($BS$3+3,'Mortality Tables'!$N$1:$DN$1,0),FALSE),VLOOKUP($T351,Fe_Annuity_Tables,MATCH(CQ$3+3,'Mortality Tables'!$N$1:$DN$1,0),FALSE)),"")</f>
        <v/>
      </c>
      <c r="CR351" s="685" t="str">
        <f>IFERROR((CQ351+BA351*Contr_Rate)*(1+Inv_Return)*IF($D351=$C$1,VLOOKUP($T351,Male_Annuity_Tables,MATCH($BS$3+3,'Mortality Tables'!$N$1:$DN$1,0),FALSE),VLOOKUP($T351,Fe_Annuity_Tables,MATCH(CR$3+3,'Mortality Tables'!$N$1:$DN$1,0),FALSE)),"")</f>
        <v/>
      </c>
      <c r="CS351" s="685" t="str">
        <f>IFERROR((CR351+BB351*Contr_Rate)*(1+Inv_Return)*IF($D351=$C$1,VLOOKUP($T351,Male_Annuity_Tables,MATCH($BS$3+3,'Mortality Tables'!$N$1:$DN$1,0),FALSE),VLOOKUP($T351,Fe_Annuity_Tables,MATCH(CS$3+3,'Mortality Tables'!$N$1:$DN$1,0),FALSE)),"")</f>
        <v/>
      </c>
      <c r="CT351" s="685" t="str">
        <f>IFERROR((CS351+BC351*Contr_Rate)*(1+Inv_Return)*IF($D351=$C$1,VLOOKUP($T351,Male_Annuity_Tables,MATCH($BS$3+3,'Mortality Tables'!$N$1:$DN$1,0),FALSE),VLOOKUP($T351,Fe_Annuity_Tables,MATCH(CT$3+3,'Mortality Tables'!$N$1:$DN$1,0),FALSE)),"")</f>
        <v/>
      </c>
      <c r="CU351" s="685" t="str">
        <f>IFERROR((CT351+BD351*Contr_Rate)*(1+Inv_Return)*IF($D351=$C$1,VLOOKUP($T351,Male_Annuity_Tables,MATCH($BS$3+3,'Mortality Tables'!$N$1:$DN$1,0),FALSE),VLOOKUP($T351,Fe_Annuity_Tables,MATCH(CU$3+3,'Mortality Tables'!$N$1:$DN$1,0),FALSE)),"")</f>
        <v/>
      </c>
      <c r="CV351" s="685" t="str">
        <f>IFERROR((CU351+BE351*Contr_Rate)*(1+Inv_Return)*IF($D351=$C$1,VLOOKUP($T351,Male_Annuity_Tables,MATCH($BS$3+3,'Mortality Tables'!$N$1:$DN$1,0),FALSE),VLOOKUP($T351,Fe_Annuity_Tables,MATCH(CV$3+3,'Mortality Tables'!$N$1:$DN$1,0),FALSE)),"")</f>
        <v/>
      </c>
      <c r="CW351" s="685" t="str">
        <f>IFERROR((CV351+BF351*Contr_Rate)*(1+Inv_Return)*IF($D351=$C$1,VLOOKUP($T351,Male_Annuity_Tables,MATCH($BS$3+3,'Mortality Tables'!$N$1:$DN$1,0),FALSE),VLOOKUP($T351,Fe_Annuity_Tables,MATCH(CW$3+3,'Mortality Tables'!$N$1:$DN$1,0),FALSE)),"")</f>
        <v/>
      </c>
      <c r="CX351" s="685" t="str">
        <f>IFERROR((CW351+BG351*Contr_Rate)*(1+Inv_Return)*IF($D351=$C$1,VLOOKUP($T351,Male_Annuity_Tables,MATCH($BS$3+3,'Mortality Tables'!$N$1:$DN$1,0),FALSE),VLOOKUP($T351,Fe_Annuity_Tables,MATCH(CX$3+3,'Mortality Tables'!$N$1:$DN$1,0),FALSE)),"")</f>
        <v/>
      </c>
      <c r="CY351" s="685" t="str">
        <f>IFERROR((CX351+BH351*Contr_Rate)*(1+Inv_Return)*IF($D351=$C$1,VLOOKUP($T351,Male_Annuity_Tables,MATCH($BS$3+3,'Mortality Tables'!$N$1:$DN$1,0),FALSE),VLOOKUP($T351,Fe_Annuity_Tables,MATCH(CY$3+3,'Mortality Tables'!$N$1:$DN$1,0),FALSE)),"")</f>
        <v/>
      </c>
      <c r="CZ351" s="685" t="str">
        <f>IFERROR((CY351+BI351*Contr_Rate)*(1+Inv_Return)*IF($D351=$C$1,VLOOKUP($T351,Male_Annuity_Tables,MATCH($BS$3+3,'Mortality Tables'!$N$1:$DN$1,0),FALSE),VLOOKUP($T351,Fe_Annuity_Tables,MATCH(CZ$3+3,'Mortality Tables'!$N$1:$DN$1,0),FALSE)),"")</f>
        <v/>
      </c>
      <c r="DA351" s="685" t="str">
        <f>IFERROR((CZ351+BJ351*Contr_Rate)*(1+Inv_Return)*IF($D351=$C$1,VLOOKUP($T351,Male_Annuity_Tables,MATCH($BS$3+3,'Mortality Tables'!$N$1:$DN$1,0),FALSE),VLOOKUP($T351,Fe_Annuity_Tables,MATCH(DA$3+3,'Mortality Tables'!$N$1:$DN$1,0),FALSE)),"")</f>
        <v/>
      </c>
      <c r="DB351" s="685" t="str">
        <f>IFERROR((DA351+BK351*Contr_Rate)*(1+Inv_Return)*IF($D351=$C$1,VLOOKUP($T351,Male_Annuity_Tables,MATCH($BS$3+3,'Mortality Tables'!$N$1:$DN$1,0),FALSE),VLOOKUP($T351,Fe_Annuity_Tables,MATCH(DB$3+3,'Mortality Tables'!$N$1:$DN$1,0),FALSE)),"")</f>
        <v/>
      </c>
      <c r="DC351" s="685" t="str">
        <f>IFERROR((DB351+BL351*Contr_Rate)*(1+Inv_Return)*IF($D351=$C$1,VLOOKUP($T351,Male_Annuity_Tables,MATCH($BS$3+3,'Mortality Tables'!$N$1:$DN$1,0),FALSE),VLOOKUP($T351,Fe_Annuity_Tables,MATCH(DC$3+3,'Mortality Tables'!$N$1:$DN$1,0),FALSE)),"")</f>
        <v/>
      </c>
      <c r="DD351" s="685" t="str">
        <f>IFERROR((DC351+BM351*Contr_Rate)*(1+Inv_Return)*IF($D351=$C$1,VLOOKUP($T351,Male_Annuity_Tables,MATCH($BS$3+3,'Mortality Tables'!$N$1:$DN$1,0),FALSE),VLOOKUP($T351,Fe_Annuity_Tables,MATCH(DD$3+3,'Mortality Tables'!$N$1:$DN$1,0),FALSE)),"")</f>
        <v/>
      </c>
      <c r="DE351" s="685" t="str">
        <f>IFERROR((DD351+BN351*Contr_Rate)*(1+Inv_Return)*IF($D351=$C$1,VLOOKUP($T351,Male_Annuity_Tables,MATCH($BS$3+3,'Mortality Tables'!$N$1:$DN$1,0),FALSE),VLOOKUP($T351,Fe_Annuity_Tables,MATCH(DE$3+3,'Mortality Tables'!$N$1:$DN$1,0),FALSE)),"")</f>
        <v/>
      </c>
      <c r="DF351" s="685" t="str">
        <f>IFERROR((DE351+BO351*Contr_Rate)*(1+Inv_Return)*IF($D351=$C$1,VLOOKUP($T351,Male_Annuity_Tables,MATCH($BS$3+3,'Mortality Tables'!$N$1:$DN$1,0),FALSE),VLOOKUP($T351,Fe_Annuity_Tables,MATCH(DF$3+3,'Mortality Tables'!$N$1:$DN$1,0),FALSE)),"")</f>
        <v/>
      </c>
      <c r="DG351" s="685" t="str">
        <f>IFERROR((DF351+BP351*Contr_Rate)*(1+Inv_Return)*IF($D351=$C$1,VLOOKUP($T351,Male_Annuity_Tables,MATCH($BS$3+3,'Mortality Tables'!$N$1:$DN$1,0),FALSE),VLOOKUP($T351,Fe_Annuity_Tables,MATCH(DG$3+3,'Mortality Tables'!$N$1:$DN$1,0),FALSE)),"")</f>
        <v/>
      </c>
      <c r="DH351" s="685" t="str">
        <f>IFERROR((DG351+BQ351*Contr_Rate)*(1+Inv_Return)*IF($D351=$C$1,VLOOKUP($T351,Male_Annuity_Tables,MATCH($BS$3+3,'Mortality Tables'!$N$1:$DN$1,0),FALSE),VLOOKUP($T351,Fe_Annuity_Tables,MATCH(DH$3+3,'Mortality Tables'!$N$1:$DN$1,0),FALSE)),"")</f>
        <v/>
      </c>
      <c r="DJ351" s="686">
        <f t="shared" si="199"/>
        <v>755167.71729630895</v>
      </c>
      <c r="DK351" s="680">
        <f t="shared" si="187"/>
        <v>8.0909277508679907</v>
      </c>
      <c r="DL351" s="686">
        <f t="shared" si="200"/>
        <v>62534.530793980652</v>
      </c>
      <c r="DM351" s="686">
        <f t="shared" si="132"/>
        <v>1105951.6280994951</v>
      </c>
      <c r="DN351" s="687">
        <f t="shared" si="201"/>
        <v>5.6543640069902625E-2</v>
      </c>
      <c r="DP351" s="688">
        <f t="shared" si="202"/>
        <v>27485.357756483125</v>
      </c>
      <c r="DQ351" s="688">
        <f t="shared" si="203"/>
        <v>46883.832560624047</v>
      </c>
      <c r="DR351" s="688" t="str">
        <f t="shared" si="204"/>
        <v/>
      </c>
    </row>
    <row r="352" spans="1:122" s="657" customFormat="1" ht="14.5">
      <c r="A352" s="675" t="s">
        <v>1772</v>
      </c>
      <c r="B352" s="675" t="s">
        <v>1773</v>
      </c>
      <c r="C352" s="675" t="s">
        <v>541</v>
      </c>
      <c r="D352" s="675" t="s">
        <v>61</v>
      </c>
      <c r="E352" s="676">
        <v>31938</v>
      </c>
      <c r="F352" s="677">
        <v>43087</v>
      </c>
      <c r="G352" s="677">
        <v>44564</v>
      </c>
      <c r="H352" s="678">
        <v>2921581</v>
      </c>
      <c r="I352" s="678">
        <v>218505.4</v>
      </c>
      <c r="J352" s="678">
        <v>236161.44</v>
      </c>
      <c r="K352" s="678">
        <v>11097.03</v>
      </c>
      <c r="L352" s="678">
        <v>465763.87</v>
      </c>
      <c r="M352" s="679">
        <f>IF(COUNTIF($A$4:A352,A352)=1,0,1)</f>
        <v>0</v>
      </c>
      <c r="N352" s="680" t="str">
        <f t="shared" si="193"/>
        <v>Okay</v>
      </c>
      <c r="O352" s="680" t="str">
        <f t="shared" si="194"/>
        <v>TRUE</v>
      </c>
      <c r="P352" s="680" t="b">
        <f t="shared" si="195"/>
        <v>1</v>
      </c>
      <c r="Q352" s="680" t="b">
        <f t="shared" si="208"/>
        <v>1</v>
      </c>
      <c r="R352" s="680" t="b">
        <f t="shared" si="209"/>
        <v>1</v>
      </c>
      <c r="S352" s="681">
        <f t="shared" si="196"/>
        <v>30.545205479452054</v>
      </c>
      <c r="T352" s="682">
        <f t="shared" si="210"/>
        <v>37</v>
      </c>
      <c r="U352" s="682">
        <f t="shared" si="188"/>
        <v>34</v>
      </c>
      <c r="V352" s="682">
        <f t="shared" si="211"/>
        <v>2.9917808219178084</v>
      </c>
      <c r="W352" s="682">
        <f t="shared" si="197"/>
        <v>23</v>
      </c>
      <c r="X352" s="683">
        <f t="shared" si="198"/>
        <v>10712569.01</v>
      </c>
      <c r="Y352" s="684">
        <f t="shared" si="123"/>
        <v>1.8699999999999999E-3</v>
      </c>
      <c r="Z352" s="684">
        <f>IF($D352=$C$1,VLOOKUP($T352,Male_Annuity_Tables,MATCH($W352+2,'Mortality Tables'!$DS$1:$HT$1,0),FALSE),VLOOKUP($T352,Fe_Annuity_Tables,MATCH($W352+2,'Mortality Tables'!$M$1:$DN$1,0),FALSE))</f>
        <v>4.0549576324435559E-2</v>
      </c>
      <c r="AA352" s="664"/>
      <c r="AB352" s="685">
        <f t="shared" si="206"/>
        <v>3070435.5519500002</v>
      </c>
      <c r="AC352" s="685">
        <f t="shared" si="206"/>
        <v>3226874.2433218528</v>
      </c>
      <c r="AD352" s="685">
        <f t="shared" si="206"/>
        <v>3391283.4860191015</v>
      </c>
      <c r="AE352" s="685">
        <f t="shared" si="206"/>
        <v>3564069.3796317745</v>
      </c>
      <c r="AF352" s="685">
        <f t="shared" si="206"/>
        <v>3745658.7145240135</v>
      </c>
      <c r="AG352" s="685">
        <f t="shared" si="206"/>
        <v>3936500.0260290126</v>
      </c>
      <c r="AH352" s="685">
        <f t="shared" si="206"/>
        <v>4137064.7023551906</v>
      </c>
      <c r="AI352" s="685">
        <f t="shared" si="206"/>
        <v>4347848.1489401879</v>
      </c>
      <c r="AJ352" s="685">
        <f t="shared" si="206"/>
        <v>4569371.0121286903</v>
      </c>
      <c r="AK352" s="685">
        <f t="shared" si="206"/>
        <v>4802180.4651966477</v>
      </c>
      <c r="AL352" s="685">
        <f t="shared" si="206"/>
        <v>5046851.5598984165</v>
      </c>
      <c r="AM352" s="685">
        <f t="shared" si="206"/>
        <v>5303988.6468752408</v>
      </c>
      <c r="AN352" s="685">
        <f t="shared" si="206"/>
        <v>5574226.8684335342</v>
      </c>
      <c r="AO352" s="685">
        <f t="shared" si="206"/>
        <v>5858233.7273802236</v>
      </c>
      <c r="AP352" s="685">
        <f t="shared" si="206"/>
        <v>6156710.7357902471</v>
      </c>
      <c r="AQ352" s="685">
        <f t="shared" ref="AQ352:BF375" si="212">IFERROR(IF($W352&gt;=AQ$3,($H352*(1+Ann_Salary_Growth_Rate)^AQ$3),""),0)</f>
        <v>6470395.1477787588</v>
      </c>
      <c r="AR352" s="685">
        <f t="shared" si="212"/>
        <v>6800061.7805580879</v>
      </c>
      <c r="AS352" s="685">
        <f t="shared" si="212"/>
        <v>7146524.9282775223</v>
      </c>
      <c r="AT352" s="685">
        <f t="shared" si="212"/>
        <v>7510640.3733732617</v>
      </c>
      <c r="AU352" s="685">
        <f t="shared" si="212"/>
        <v>7893307.5003966307</v>
      </c>
      <c r="AV352" s="685">
        <f t="shared" si="205"/>
        <v>8295471.5175418379</v>
      </c>
      <c r="AW352" s="685">
        <f t="shared" si="205"/>
        <v>8718125.7913605962</v>
      </c>
      <c r="AX352" s="685">
        <f t="shared" si="205"/>
        <v>9162314.3004304171</v>
      </c>
      <c r="AY352" s="685" t="str">
        <f t="shared" si="205"/>
        <v/>
      </c>
      <c r="AZ352" s="685" t="str">
        <f t="shared" si="205"/>
        <v/>
      </c>
      <c r="BA352" s="685" t="str">
        <f t="shared" si="205"/>
        <v/>
      </c>
      <c r="BB352" s="685" t="str">
        <f t="shared" si="205"/>
        <v/>
      </c>
      <c r="BC352" s="685" t="str">
        <f t="shared" si="205"/>
        <v/>
      </c>
      <c r="BD352" s="685" t="str">
        <f t="shared" si="205"/>
        <v/>
      </c>
      <c r="BE352" s="685" t="str">
        <f t="shared" si="205"/>
        <v/>
      </c>
      <c r="BF352" s="685" t="str">
        <f t="shared" si="205"/>
        <v/>
      </c>
      <c r="BG352" s="685" t="str">
        <f t="shared" si="207"/>
        <v/>
      </c>
      <c r="BH352" s="685" t="str">
        <f t="shared" si="207"/>
        <v/>
      </c>
      <c r="BI352" s="685" t="str">
        <f t="shared" si="184"/>
        <v/>
      </c>
      <c r="BJ352" s="685" t="str">
        <f t="shared" si="184"/>
        <v/>
      </c>
      <c r="BK352" s="685" t="str">
        <f t="shared" si="184"/>
        <v/>
      </c>
      <c r="BL352" s="685" t="str">
        <f t="shared" si="184"/>
        <v/>
      </c>
      <c r="BM352" s="685" t="str">
        <f t="shared" si="184"/>
        <v/>
      </c>
      <c r="BN352" s="685" t="str">
        <f t="shared" si="184"/>
        <v/>
      </c>
      <c r="BO352" s="685" t="str">
        <f t="shared" si="189"/>
        <v/>
      </c>
      <c r="BP352" s="685" t="str">
        <f t="shared" si="189"/>
        <v/>
      </c>
      <c r="BQ352" s="685" t="str">
        <f t="shared" si="189"/>
        <v/>
      </c>
      <c r="BR352" s="529"/>
      <c r="BS352" s="685">
        <f>IFERROR(($L352+AB352*Contr_Rate)*(1+Inv_Return)*IF($D352=$C$1,VLOOKUP($T352,Male_Annuity_Tables,MATCH($BS$3+3,'Mortality Tables'!$N$1:$DN$1,0),FALSE),VLOOKUP($T352,Fe_Annuity_Tables,MATCH(BS$3+3,'Mortality Tables'!$N$1:$DN$1,0),FALSE)),"")</f>
        <v>1138055.2879437737</v>
      </c>
      <c r="BT352" s="685">
        <f>IFERROR(($BS352+AC352*Contr_Rate)*(1+Inv_Return)*IF($D352=$C$1,VLOOKUP($T352,Male_Annuity_Tables,MATCH($BS$3+3,'Mortality Tables'!$N$1:$DN$1,0),FALSE),VLOOKUP($T352,Fe_Annuity_Tables,MATCH(BT$3+3,'Mortality Tables'!$N$1:$DN$1,0),FALSE)),"")</f>
        <v>1728233.9541761677</v>
      </c>
      <c r="BU352" s="685">
        <f>IFERROR((BT352+AD352*Contr_Rate)*(1+Inv_Return)*IF($D352=$C$1,VLOOKUP($T352,Male_Annuity_Tables,MATCH($BS$3+3,'Mortality Tables'!$N$1:$DN$1,0),FALSE),VLOOKUP($T352,Fe_Annuity_Tables,MATCH(BU$3+3,'Mortality Tables'!$N$1:$DN$1,0),FALSE)),"")</f>
        <v>2252994.83229292</v>
      </c>
      <c r="BV352" s="685">
        <f>IFERROR((BU352+AE352*Contr_Rate)*(1+Inv_Return)*IF($D352=$C$1,VLOOKUP($T352,Male_Annuity_Tables,MATCH($BS$3+3,'Mortality Tables'!$N$1:$DN$1,0),FALSE),VLOOKUP($T352,Fe_Annuity_Tables,MATCH(BV$3+3,'Mortality Tables'!$N$1:$DN$1,0),FALSE)),"")</f>
        <v>2726137.4147910168</v>
      </c>
      <c r="BW352" s="685">
        <f>IFERROR((BV352+AF352*Contr_Rate)*(1+Inv_Return)*IF($D352=$C$1,VLOOKUP($T352,Male_Annuity_Tables,MATCH($BS$3+3,'Mortality Tables'!$N$1:$DN$1,0),FALSE),VLOOKUP($T352,Fe_Annuity_Tables,MATCH(BW$3+3,'Mortality Tables'!$N$1:$DN$1,0),FALSE)),"")</f>
        <v>3159090.3275029748</v>
      </c>
      <c r="BX352" s="685">
        <f>IFERROR((BW352+AG352*Contr_Rate)*(1+Inv_Return)*IF($D352=$C$1,VLOOKUP($T352,Male_Annuity_Tables,MATCH($BS$3+3,'Mortality Tables'!$N$1:$DN$1,0),FALSE),VLOOKUP($T352,Fe_Annuity_Tables,MATCH(BX$3+3,'Mortality Tables'!$N$1:$DN$1,0),FALSE)),"")</f>
        <v>3561342.0680234623</v>
      </c>
      <c r="BY352" s="685">
        <f>IFERROR((BX352+AH352*Contr_Rate)*(1+Inv_Return)*IF($D352=$C$1,VLOOKUP($T352,Male_Annuity_Tables,MATCH($BS$3+3,'Mortality Tables'!$N$1:$DN$1,0),FALSE),VLOOKUP($T352,Fe_Annuity_Tables,MATCH(BY$3+3,'Mortality Tables'!$N$1:$DN$1,0),FALSE)),"")</f>
        <v>3940794.7329676421</v>
      </c>
      <c r="BZ352" s="685">
        <f>IFERROR((BY352+AI352*Contr_Rate)*(1+Inv_Return)*IF($D352=$C$1,VLOOKUP($T352,Male_Annuity_Tables,MATCH($BS$3+3,'Mortality Tables'!$N$1:$DN$1,0),FALSE),VLOOKUP($T352,Fe_Annuity_Tables,MATCH(BZ$3+3,'Mortality Tables'!$N$1:$DN$1,0),FALSE)),"")</f>
        <v>4304054.5654470418</v>
      </c>
      <c r="CA352" s="685">
        <f>IFERROR((BZ352+AJ352*Contr_Rate)*(1+Inv_Return)*IF($D352=$C$1,VLOOKUP($T352,Male_Annuity_Tables,MATCH($BS$3+3,'Mortality Tables'!$N$1:$DN$1,0),FALSE),VLOOKUP($T352,Fe_Annuity_Tables,MATCH(CA$3+3,'Mortality Tables'!$N$1:$DN$1,0),FALSE)),"")</f>
        <v>4656670.6732032858</v>
      </c>
      <c r="CB352" s="685">
        <f>IFERROR((CA352+AK352*Contr_Rate)*(1+Inv_Return)*IF($D352=$C$1,VLOOKUP($T352,Male_Annuity_Tables,MATCH($BS$3+3,'Mortality Tables'!$N$1:$DN$1,0),FALSE),VLOOKUP($T352,Fe_Annuity_Tables,MATCH(CB$3+3,'Mortality Tables'!$N$1:$DN$1,0),FALSE)),"")</f>
        <v>5003331.2320665698</v>
      </c>
      <c r="CC352" s="685">
        <f>IFERROR((CB352+AL352*Contr_Rate)*(1+Inv_Return)*IF($D352=$C$1,VLOOKUP($T352,Male_Annuity_Tables,MATCH($BS$3+3,'Mortality Tables'!$N$1:$DN$1,0),FALSE),VLOOKUP($T352,Fe_Annuity_Tables,MATCH(CC$3+3,'Mortality Tables'!$N$1:$DN$1,0),FALSE)),"")</f>
        <v>5348024.8189325389</v>
      </c>
      <c r="CD352" s="685">
        <f>IFERROR((CC352+AM352*Contr_Rate)*(1+Inv_Return)*IF($D352=$C$1,VLOOKUP($T352,Male_Annuity_Tables,MATCH($BS$3+3,'Mortality Tables'!$N$1:$DN$1,0),FALSE),VLOOKUP($T352,Fe_Annuity_Tables,MATCH(CD$3+3,'Mortality Tables'!$N$1:$DN$1,0),FALSE)),"")</f>
        <v>5694173.1477373354</v>
      </c>
      <c r="CE352" s="685">
        <f>IFERROR((CD352+AN352*Contr_Rate)*(1+Inv_Return)*IF($D352=$C$1,VLOOKUP($T352,Male_Annuity_Tables,MATCH($BS$3+3,'Mortality Tables'!$N$1:$DN$1,0),FALSE),VLOOKUP($T352,Fe_Annuity_Tables,MATCH(CE$3+3,'Mortality Tables'!$N$1:$DN$1,0),FALSE)),"")</f>
        <v>6044740.3571746396</v>
      </c>
      <c r="CF352" s="685">
        <f>IFERROR((CE352+AO352*Contr_Rate)*(1+Inv_Return)*IF($D352=$C$1,VLOOKUP($T352,Male_Annuity_Tables,MATCH($BS$3+3,'Mortality Tables'!$N$1:$DN$1,0),FALSE),VLOOKUP($T352,Fe_Annuity_Tables,MATCH(CF$3+3,'Mortality Tables'!$N$1:$DN$1,0),FALSE)),"")</f>
        <v>6402323.0760088479</v>
      </c>
      <c r="CG352" s="685">
        <f>IFERROR((CF352+AP352*Contr_Rate)*(1+Inv_Return)*IF($D352=$C$1,VLOOKUP($T352,Male_Annuity_Tables,MATCH($BS$3+3,'Mortality Tables'!$N$1:$DN$1,0),FALSE),VLOOKUP($T352,Fe_Annuity_Tables,MATCH(CG$3+3,'Mortality Tables'!$N$1:$DN$1,0),FALSE)),"")</f>
        <v>6769224.7345817145</v>
      </c>
      <c r="CH352" s="685">
        <f>IFERROR((CG352+AQ352*Contr_Rate)*(1+Inv_Return)*IF($D352=$C$1,VLOOKUP($T352,Male_Annuity_Tables,MATCH($BS$3+3,'Mortality Tables'!$N$1:$DN$1,0),FALSE),VLOOKUP($T352,Fe_Annuity_Tables,MATCH(CH$3+3,'Mortality Tables'!$N$1:$DN$1,0),FALSE)),"")</f>
        <v>7147516.9697700292</v>
      </c>
      <c r="CI352" s="685">
        <f>IFERROR((CH352+AR352*Contr_Rate)*(1+Inv_Return)*IF($D352=$C$1,VLOOKUP($T352,Male_Annuity_Tables,MATCH($BS$3+3,'Mortality Tables'!$N$1:$DN$1,0),FALSE),VLOOKUP($T352,Fe_Annuity_Tables,MATCH(CI$3+3,'Mortality Tables'!$N$1:$DN$1,0),FALSE)),"")</f>
        <v>7539090.4608451817</v>
      </c>
      <c r="CJ352" s="685">
        <f>IFERROR((CI352+AS352*Contr_Rate)*(1+Inv_Return)*IF($D352=$C$1,VLOOKUP($T352,Male_Annuity_Tables,MATCH($BS$3+3,'Mortality Tables'!$N$1:$DN$1,0),FALSE),VLOOKUP($T352,Fe_Annuity_Tables,MATCH(CJ$3+3,'Mortality Tables'!$N$1:$DN$1,0),FALSE)),"")</f>
        <v>7945697.1154029053</v>
      </c>
      <c r="CK352" s="685">
        <f>IFERROR((CJ352+AT352*Contr_Rate)*(1+Inv_Return)*IF($D352=$C$1,VLOOKUP($T352,Male_Annuity_Tables,MATCH($BS$3+3,'Mortality Tables'!$N$1:$DN$1,0),FALSE),VLOOKUP($T352,Fe_Annuity_Tables,MATCH(CK$3+3,'Mortality Tables'!$N$1:$DN$1,0),FALSE)),"")</f>
        <v>8368985.1813544268</v>
      </c>
      <c r="CL352" s="685">
        <f>IFERROR((CK352+AU352*Contr_Rate)*(1+Inv_Return)*IF($D352=$C$1,VLOOKUP($T352,Male_Annuity_Tables,MATCH($BS$3+3,'Mortality Tables'!$N$1:$DN$1,0),FALSE),VLOOKUP($T352,Fe_Annuity_Tables,MATCH(CL$3+3,'Mortality Tables'!$N$1:$DN$1,0),FALSE)),"")</f>
        <v>8810528.5794259142</v>
      </c>
      <c r="CM352" s="685">
        <f>IFERROR((CL352+AV352*Contr_Rate)*(1+Inv_Return)*IF($D352=$C$1,VLOOKUP($T352,Male_Annuity_Tables,MATCH($BS$3+3,'Mortality Tables'!$N$1:$DN$1,0),FALSE),VLOOKUP($T352,Fe_Annuity_Tables,MATCH(CM$3+3,'Mortality Tables'!$N$1:$DN$1,0),FALSE)),"")</f>
        <v>9271851.5196463764</v>
      </c>
      <c r="CN352" s="685">
        <f>IFERROR((CM352+AW352*Contr_Rate)*(1+Inv_Return)*IF($D352=$C$1,VLOOKUP($T352,Male_Annuity_Tables,MATCH($BS$3+3,'Mortality Tables'!$N$1:$DN$1,0),FALSE),VLOOKUP($T352,Fe_Annuity_Tables,MATCH(CN$3+3,'Mortality Tables'!$N$1:$DN$1,0),FALSE)),"")</f>
        <v>9754449.2758433092</v>
      </c>
      <c r="CO352" s="685">
        <f>IFERROR((CN352+AX352*Contr_Rate)*(1+Inv_Return)*IF($D352=$C$1,VLOOKUP($T352,Male_Annuity_Tables,MATCH($BS$3+3,'Mortality Tables'!$N$1:$DN$1,0),FALSE),VLOOKUP($T352,Fe_Annuity_Tables,MATCH(CO$3+3,'Mortality Tables'!$N$1:$DN$1,0),FALSE)),"")</f>
        <v>10259805.836766897</v>
      </c>
      <c r="CP352" s="685" t="str">
        <f>IFERROR((CO352+AY352*Contr_Rate)*(1+Inv_Return)*IF($D352=$C$1,VLOOKUP($T352,Male_Annuity_Tables,MATCH($BS$3+3,'Mortality Tables'!$N$1:$DN$1,0),FALSE),VLOOKUP($T352,Fe_Annuity_Tables,MATCH(CP$3+3,'Mortality Tables'!$N$1:$DN$1,0),FALSE)),"")</f>
        <v/>
      </c>
      <c r="CQ352" s="685" t="str">
        <f>IFERROR((CP352+AZ352*Contr_Rate)*(1+Inv_Return)*IF($D352=$C$1,VLOOKUP($T352,Male_Annuity_Tables,MATCH($BS$3+3,'Mortality Tables'!$N$1:$DN$1,0),FALSE),VLOOKUP($T352,Fe_Annuity_Tables,MATCH(CQ$3+3,'Mortality Tables'!$N$1:$DN$1,0),FALSE)),"")</f>
        <v/>
      </c>
      <c r="CR352" s="685" t="str">
        <f>IFERROR((CQ352+BA352*Contr_Rate)*(1+Inv_Return)*IF($D352=$C$1,VLOOKUP($T352,Male_Annuity_Tables,MATCH($BS$3+3,'Mortality Tables'!$N$1:$DN$1,0),FALSE),VLOOKUP($T352,Fe_Annuity_Tables,MATCH(CR$3+3,'Mortality Tables'!$N$1:$DN$1,0),FALSE)),"")</f>
        <v/>
      </c>
      <c r="CS352" s="685" t="str">
        <f>IFERROR((CR352+BB352*Contr_Rate)*(1+Inv_Return)*IF($D352=$C$1,VLOOKUP($T352,Male_Annuity_Tables,MATCH($BS$3+3,'Mortality Tables'!$N$1:$DN$1,0),FALSE),VLOOKUP($T352,Fe_Annuity_Tables,MATCH(CS$3+3,'Mortality Tables'!$N$1:$DN$1,0),FALSE)),"")</f>
        <v/>
      </c>
      <c r="CT352" s="685" t="str">
        <f>IFERROR((CS352+BC352*Contr_Rate)*(1+Inv_Return)*IF($D352=$C$1,VLOOKUP($T352,Male_Annuity_Tables,MATCH($BS$3+3,'Mortality Tables'!$N$1:$DN$1,0),FALSE),VLOOKUP($T352,Fe_Annuity_Tables,MATCH(CT$3+3,'Mortality Tables'!$N$1:$DN$1,0),FALSE)),"")</f>
        <v/>
      </c>
      <c r="CU352" s="685" t="str">
        <f>IFERROR((CT352+BD352*Contr_Rate)*(1+Inv_Return)*IF($D352=$C$1,VLOOKUP($T352,Male_Annuity_Tables,MATCH($BS$3+3,'Mortality Tables'!$N$1:$DN$1,0),FALSE),VLOOKUP($T352,Fe_Annuity_Tables,MATCH(CU$3+3,'Mortality Tables'!$N$1:$DN$1,0),FALSE)),"")</f>
        <v/>
      </c>
      <c r="CV352" s="685" t="str">
        <f>IFERROR((CU352+BE352*Contr_Rate)*(1+Inv_Return)*IF($D352=$C$1,VLOOKUP($T352,Male_Annuity_Tables,MATCH($BS$3+3,'Mortality Tables'!$N$1:$DN$1,0),FALSE),VLOOKUP($T352,Fe_Annuity_Tables,MATCH(CV$3+3,'Mortality Tables'!$N$1:$DN$1,0),FALSE)),"")</f>
        <v/>
      </c>
      <c r="CW352" s="685" t="str">
        <f>IFERROR((CV352+BF352*Contr_Rate)*(1+Inv_Return)*IF($D352=$C$1,VLOOKUP($T352,Male_Annuity_Tables,MATCH($BS$3+3,'Mortality Tables'!$N$1:$DN$1,0),FALSE),VLOOKUP($T352,Fe_Annuity_Tables,MATCH(CW$3+3,'Mortality Tables'!$N$1:$DN$1,0),FALSE)),"")</f>
        <v/>
      </c>
      <c r="CX352" s="685" t="str">
        <f>IFERROR((CW352+BG352*Contr_Rate)*(1+Inv_Return)*IF($D352=$C$1,VLOOKUP($T352,Male_Annuity_Tables,MATCH($BS$3+3,'Mortality Tables'!$N$1:$DN$1,0),FALSE),VLOOKUP($T352,Fe_Annuity_Tables,MATCH(CX$3+3,'Mortality Tables'!$N$1:$DN$1,0),FALSE)),"")</f>
        <v/>
      </c>
      <c r="CY352" s="685" t="str">
        <f>IFERROR((CX352+BH352*Contr_Rate)*(1+Inv_Return)*IF($D352=$C$1,VLOOKUP($T352,Male_Annuity_Tables,MATCH($BS$3+3,'Mortality Tables'!$N$1:$DN$1,0),FALSE),VLOOKUP($T352,Fe_Annuity_Tables,MATCH(CY$3+3,'Mortality Tables'!$N$1:$DN$1,0),FALSE)),"")</f>
        <v/>
      </c>
      <c r="CZ352" s="685" t="str">
        <f>IFERROR((CY352+BI352*Contr_Rate)*(1+Inv_Return)*IF($D352=$C$1,VLOOKUP($T352,Male_Annuity_Tables,MATCH($BS$3+3,'Mortality Tables'!$N$1:$DN$1,0),FALSE),VLOOKUP($T352,Fe_Annuity_Tables,MATCH(CZ$3+3,'Mortality Tables'!$N$1:$DN$1,0),FALSE)),"")</f>
        <v/>
      </c>
      <c r="DA352" s="685" t="str">
        <f>IFERROR((CZ352+BJ352*Contr_Rate)*(1+Inv_Return)*IF($D352=$C$1,VLOOKUP($T352,Male_Annuity_Tables,MATCH($BS$3+3,'Mortality Tables'!$N$1:$DN$1,0),FALSE),VLOOKUP($T352,Fe_Annuity_Tables,MATCH(DA$3+3,'Mortality Tables'!$N$1:$DN$1,0),FALSE)),"")</f>
        <v/>
      </c>
      <c r="DB352" s="685" t="str">
        <f>IFERROR((DA352+BK352*Contr_Rate)*(1+Inv_Return)*IF($D352=$C$1,VLOOKUP($T352,Male_Annuity_Tables,MATCH($BS$3+3,'Mortality Tables'!$N$1:$DN$1,0),FALSE),VLOOKUP($T352,Fe_Annuity_Tables,MATCH(DB$3+3,'Mortality Tables'!$N$1:$DN$1,0),FALSE)),"")</f>
        <v/>
      </c>
      <c r="DC352" s="685" t="str">
        <f>IFERROR((DB352+BL352*Contr_Rate)*(1+Inv_Return)*IF($D352=$C$1,VLOOKUP($T352,Male_Annuity_Tables,MATCH($BS$3+3,'Mortality Tables'!$N$1:$DN$1,0),FALSE),VLOOKUP($T352,Fe_Annuity_Tables,MATCH(DC$3+3,'Mortality Tables'!$N$1:$DN$1,0),FALSE)),"")</f>
        <v/>
      </c>
      <c r="DD352" s="685" t="str">
        <f>IFERROR((DC352+BM352*Contr_Rate)*(1+Inv_Return)*IF($D352=$C$1,VLOOKUP($T352,Male_Annuity_Tables,MATCH($BS$3+3,'Mortality Tables'!$N$1:$DN$1,0),FALSE),VLOOKUP($T352,Fe_Annuity_Tables,MATCH(DD$3+3,'Mortality Tables'!$N$1:$DN$1,0),FALSE)),"")</f>
        <v/>
      </c>
      <c r="DE352" s="685" t="str">
        <f>IFERROR((DD352+BN352*Contr_Rate)*(1+Inv_Return)*IF($D352=$C$1,VLOOKUP($T352,Male_Annuity_Tables,MATCH($BS$3+3,'Mortality Tables'!$N$1:$DN$1,0),FALSE),VLOOKUP($T352,Fe_Annuity_Tables,MATCH(DE$3+3,'Mortality Tables'!$N$1:$DN$1,0),FALSE)),"")</f>
        <v/>
      </c>
      <c r="DF352" s="685" t="str">
        <f>IFERROR((DE352+BO352*Contr_Rate)*(1+Inv_Return)*IF($D352=$C$1,VLOOKUP($T352,Male_Annuity_Tables,MATCH($BS$3+3,'Mortality Tables'!$N$1:$DN$1,0),FALSE),VLOOKUP($T352,Fe_Annuity_Tables,MATCH(DF$3+3,'Mortality Tables'!$N$1:$DN$1,0),FALSE)),"")</f>
        <v/>
      </c>
      <c r="DG352" s="685" t="str">
        <f>IFERROR((DF352+BP352*Contr_Rate)*(1+Inv_Return)*IF($D352=$C$1,VLOOKUP($T352,Male_Annuity_Tables,MATCH($BS$3+3,'Mortality Tables'!$N$1:$DN$1,0),FALSE),VLOOKUP($T352,Fe_Annuity_Tables,MATCH(DG$3+3,'Mortality Tables'!$N$1:$DN$1,0),FALSE)),"")</f>
        <v/>
      </c>
      <c r="DH352" s="685" t="str">
        <f>IFERROR((DG352+BQ352*Contr_Rate)*(1+Inv_Return)*IF($D352=$C$1,VLOOKUP($T352,Male_Annuity_Tables,MATCH($BS$3+3,'Mortality Tables'!$N$1:$DN$1,0),FALSE),VLOOKUP($T352,Fe_Annuity_Tables,MATCH(DH$3+3,'Mortality Tables'!$N$1:$DN$1,0),FALSE)),"")</f>
        <v/>
      </c>
      <c r="DJ352" s="686">
        <f t="shared" si="199"/>
        <v>10259805.836766897</v>
      </c>
      <c r="DK352" s="680">
        <f t="shared" si="187"/>
        <v>8.0909277508679907</v>
      </c>
      <c r="DL352" s="686">
        <f t="shared" si="200"/>
        <v>849602.18683158734</v>
      </c>
      <c r="DM352" s="686">
        <f t="shared" si="132"/>
        <v>9162314.3004304171</v>
      </c>
      <c r="DN352" s="687">
        <f t="shared" si="201"/>
        <v>9.2727902468012435E-2</v>
      </c>
      <c r="DP352" s="688">
        <f t="shared" si="202"/>
        <v>229313.58829951863</v>
      </c>
      <c r="DQ352" s="688">
        <f t="shared" si="203"/>
        <v>348411.9651619154</v>
      </c>
      <c r="DR352" s="688">
        <f t="shared" si="204"/>
        <v>454456.09361146955</v>
      </c>
    </row>
    <row r="353" spans="1:122" s="657" customFormat="1" ht="14.5">
      <c r="A353" s="675" t="s">
        <v>1774</v>
      </c>
      <c r="B353" s="675" t="s">
        <v>1775</v>
      </c>
      <c r="C353" s="675" t="s">
        <v>115</v>
      </c>
      <c r="D353" s="675" t="s">
        <v>60</v>
      </c>
      <c r="E353" s="676">
        <v>29807</v>
      </c>
      <c r="F353" s="677">
        <v>38521</v>
      </c>
      <c r="G353" s="677">
        <v>39256</v>
      </c>
      <c r="H353" s="678">
        <v>1693419</v>
      </c>
      <c r="I353" s="678">
        <v>155931.15</v>
      </c>
      <c r="J353" s="678">
        <v>116836.59</v>
      </c>
      <c r="K353" s="678">
        <v>24810.03</v>
      </c>
      <c r="L353" s="678">
        <v>297577.77</v>
      </c>
      <c r="M353" s="679">
        <f>IF(COUNTIF($A$4:A353,A353)=1,0,1)</f>
        <v>0</v>
      </c>
      <c r="N353" s="680" t="str">
        <f t="shared" si="193"/>
        <v>Okay</v>
      </c>
      <c r="O353" s="680" t="str">
        <f t="shared" si="194"/>
        <v>TRUE</v>
      </c>
      <c r="P353" s="680" t="b">
        <f t="shared" si="195"/>
        <v>1</v>
      </c>
      <c r="Q353" s="680" t="b">
        <f t="shared" si="208"/>
        <v>1</v>
      </c>
      <c r="R353" s="680" t="b">
        <f t="shared" si="209"/>
        <v>1</v>
      </c>
      <c r="S353" s="681">
        <f t="shared" si="196"/>
        <v>23.873972602739727</v>
      </c>
      <c r="T353" s="682">
        <f t="shared" si="210"/>
        <v>43</v>
      </c>
      <c r="U353" s="682">
        <f t="shared" si="188"/>
        <v>25</v>
      </c>
      <c r="V353" s="682">
        <f t="shared" si="211"/>
        <v>17.534246575342465</v>
      </c>
      <c r="W353" s="682">
        <f t="shared" si="197"/>
        <v>17</v>
      </c>
      <c r="X353" s="683">
        <f t="shared" si="198"/>
        <v>5058822.09</v>
      </c>
      <c r="Y353" s="684">
        <f t="shared" si="123"/>
        <v>2.2899999999999999E-3</v>
      </c>
      <c r="Z353" s="684">
        <f>IF($D353=$C$1,VLOOKUP($T353,Male_Annuity_Tables,MATCH($W353+2,'Mortality Tables'!$DS$1:$HT$1,0),FALSE),VLOOKUP($T353,Fe_Annuity_Tables,MATCH($W353+2,'Mortality Tables'!$M$1:$DN$1,0),FALSE))</f>
        <v>0.135883087888306</v>
      </c>
      <c r="AA353" s="664"/>
      <c r="AB353" s="685">
        <f t="shared" ref="AB353:AQ368" si="213">IFERROR(IF($W353&gt;=AB$3,($H353*(1+Ann_Salary_Growth_Rate)^AB$3),""),0)</f>
        <v>1779698.69805</v>
      </c>
      <c r="AC353" s="685">
        <f t="shared" si="213"/>
        <v>1870374.3467156477</v>
      </c>
      <c r="AD353" s="685">
        <f t="shared" si="213"/>
        <v>1965669.9196808101</v>
      </c>
      <c r="AE353" s="685">
        <f t="shared" si="213"/>
        <v>2065820.8020885473</v>
      </c>
      <c r="AF353" s="685">
        <f t="shared" si="213"/>
        <v>2171074.3719549589</v>
      </c>
      <c r="AG353" s="685">
        <f t="shared" si="213"/>
        <v>2281690.611206064</v>
      </c>
      <c r="AH353" s="685">
        <f t="shared" si="213"/>
        <v>2397942.7478470132</v>
      </c>
      <c r="AI353" s="685">
        <f t="shared" si="213"/>
        <v>2520117.9308498185</v>
      </c>
      <c r="AJ353" s="685">
        <f t="shared" si="213"/>
        <v>2648517.9394266168</v>
      </c>
      <c r="AK353" s="685">
        <f t="shared" si="213"/>
        <v>2783459.9284404032</v>
      </c>
      <c r="AL353" s="685">
        <f t="shared" si="213"/>
        <v>2925277.2117944416</v>
      </c>
      <c r="AM353" s="685">
        <f t="shared" si="213"/>
        <v>3074320.0857353685</v>
      </c>
      <c r="AN353" s="685">
        <f t="shared" si="213"/>
        <v>3230956.6941035856</v>
      </c>
      <c r="AO353" s="685">
        <f t="shared" si="213"/>
        <v>3395573.9376681638</v>
      </c>
      <c r="AP353" s="685">
        <f t="shared" si="213"/>
        <v>3568578.4297923567</v>
      </c>
      <c r="AQ353" s="685">
        <f t="shared" si="213"/>
        <v>3750397.500790277</v>
      </c>
      <c r="AR353" s="685">
        <f t="shared" si="212"/>
        <v>3941480.253455542</v>
      </c>
      <c r="AS353" s="685" t="str">
        <f t="shared" si="212"/>
        <v/>
      </c>
      <c r="AT353" s="685" t="str">
        <f t="shared" si="212"/>
        <v/>
      </c>
      <c r="AU353" s="685" t="str">
        <f t="shared" si="212"/>
        <v/>
      </c>
      <c r="AV353" s="685" t="str">
        <f t="shared" si="205"/>
        <v/>
      </c>
      <c r="AW353" s="685" t="str">
        <f t="shared" si="205"/>
        <v/>
      </c>
      <c r="AX353" s="685" t="str">
        <f t="shared" si="205"/>
        <v/>
      </c>
      <c r="AY353" s="685" t="str">
        <f t="shared" si="205"/>
        <v/>
      </c>
      <c r="AZ353" s="685" t="str">
        <f t="shared" si="205"/>
        <v/>
      </c>
      <c r="BA353" s="685" t="str">
        <f t="shared" si="205"/>
        <v/>
      </c>
      <c r="BB353" s="685" t="str">
        <f t="shared" si="205"/>
        <v/>
      </c>
      <c r="BC353" s="685" t="str">
        <f t="shared" si="205"/>
        <v/>
      </c>
      <c r="BD353" s="685" t="str">
        <f t="shared" si="205"/>
        <v/>
      </c>
      <c r="BE353" s="685" t="str">
        <f t="shared" si="205"/>
        <v/>
      </c>
      <c r="BF353" s="685" t="str">
        <f t="shared" si="205"/>
        <v/>
      </c>
      <c r="BG353" s="685" t="str">
        <f t="shared" si="207"/>
        <v/>
      </c>
      <c r="BH353" s="685" t="str">
        <f t="shared" si="207"/>
        <v/>
      </c>
      <c r="BI353" s="685" t="str">
        <f t="shared" si="184"/>
        <v/>
      </c>
      <c r="BJ353" s="685" t="str">
        <f t="shared" ref="BJ353:BQ388" si="214">IFERROR(IF($W353&gt;=BJ$3,($H353*(1+Ann_Salary_Growth_Rate)^BJ$3),""),0)</f>
        <v/>
      </c>
      <c r="BK353" s="685" t="str">
        <f t="shared" si="214"/>
        <v/>
      </c>
      <c r="BL353" s="685" t="str">
        <f t="shared" si="214"/>
        <v/>
      </c>
      <c r="BM353" s="685" t="str">
        <f t="shared" si="214"/>
        <v/>
      </c>
      <c r="BN353" s="685" t="str">
        <f t="shared" si="214"/>
        <v/>
      </c>
      <c r="BO353" s="685" t="str">
        <f t="shared" si="214"/>
        <v/>
      </c>
      <c r="BP353" s="685" t="str">
        <f t="shared" si="214"/>
        <v/>
      </c>
      <c r="BQ353" s="685" t="str">
        <f t="shared" si="214"/>
        <v/>
      </c>
      <c r="BR353" s="529"/>
      <c r="BS353" s="685">
        <f>IFERROR(($L353+AB353*Contr_Rate)*(1+Inv_Return)*IF($D353=$C$1,VLOOKUP($T353,Male_Annuity_Tables,MATCH($BS$3+3,'Mortality Tables'!$N$1:$DN$1,0),FALSE),VLOOKUP($T353,Fe_Annuity_Tables,MATCH(BS$3+3,'Mortality Tables'!$N$1:$DN$1,0),FALSE)),"")</f>
        <v>724639.06109059893</v>
      </c>
      <c r="BT353" s="685">
        <f>IFERROR(($BS353+AC353*Contr_Rate)*(1+Inv_Return)*IF($D353=$C$1,VLOOKUP($T353,Male_Annuity_Tables,MATCH($BS$3+3,'Mortality Tables'!$N$1:$DN$1,0),FALSE),VLOOKUP($T353,Fe_Annuity_Tables,MATCH(BT$3+3,'Mortality Tables'!$N$1:$DN$1,0),FALSE)),"")</f>
        <v>950116.08741394011</v>
      </c>
      <c r="BU353" s="685">
        <f>IFERROR((BT353+AD353*Contr_Rate)*(1+Inv_Return)*IF($D353=$C$1,VLOOKUP($T353,Male_Annuity_Tables,MATCH($BS$3+3,'Mortality Tables'!$N$1:$DN$1,0),FALSE),VLOOKUP($T353,Fe_Annuity_Tables,MATCH(BU$3+3,'Mortality Tables'!$N$1:$DN$1,0),FALSE)),"")</f>
        <v>964656.60169838578</v>
      </c>
      <c r="BV353" s="685">
        <f>IFERROR((BU353+AE353*Contr_Rate)*(1+Inv_Return)*IF($D353=$C$1,VLOOKUP($T353,Male_Annuity_Tables,MATCH($BS$3+3,'Mortality Tables'!$N$1:$DN$1,0),FALSE),VLOOKUP($T353,Fe_Annuity_Tables,MATCH(BV$3+3,'Mortality Tables'!$N$1:$DN$1,0),FALSE)),"")</f>
        <v>841337.83819252206</v>
      </c>
      <c r="BW353" s="685">
        <f>IFERROR((BV353+AF353*Contr_Rate)*(1+Inv_Return)*IF($D353=$C$1,VLOOKUP($T353,Male_Annuity_Tables,MATCH($BS$3+3,'Mortality Tables'!$N$1:$DN$1,0),FALSE),VLOOKUP($T353,Fe_Annuity_Tables,MATCH(BW$3+3,'Mortality Tables'!$N$1:$DN$1,0),FALSE)),"")</f>
        <v>671693.45840536209</v>
      </c>
      <c r="BX353" s="685">
        <f>IFERROR((BW353+AG353*Contr_Rate)*(1+Inv_Return)*IF($D353=$C$1,VLOOKUP($T353,Male_Annuity_Tables,MATCH($BS$3+3,'Mortality Tables'!$N$1:$DN$1,0),FALSE),VLOOKUP($T353,Fe_Annuity_Tables,MATCH(BX$3+3,'Mortality Tables'!$N$1:$DN$1,0),FALSE)),"")</f>
        <v>517063.22785047354</v>
      </c>
      <c r="BY353" s="685">
        <f>IFERROR((BX353+AH353*Contr_Rate)*(1+Inv_Return)*IF($D353=$C$1,VLOOKUP($T353,Male_Annuity_Tables,MATCH($BS$3+3,'Mortality Tables'!$N$1:$DN$1,0),FALSE),VLOOKUP($T353,Fe_Annuity_Tables,MATCH(BY$3+3,'Mortality Tables'!$N$1:$DN$1,0),FALSE)),"")</f>
        <v>399300.47312207078</v>
      </c>
      <c r="BZ353" s="685">
        <f>IFERROR((BY353+AI353*Contr_Rate)*(1+Inv_Return)*IF($D353=$C$1,VLOOKUP($T353,Male_Annuity_Tables,MATCH($BS$3+3,'Mortality Tables'!$N$1:$DN$1,0),FALSE),VLOOKUP($T353,Fe_Annuity_Tables,MATCH(BZ$3+3,'Mortality Tables'!$N$1:$DN$1,0),FALSE)),"")</f>
        <v>334533.32540038467</v>
      </c>
      <c r="CA353" s="685">
        <f>IFERROR((BZ353+AJ353*Contr_Rate)*(1+Inv_Return)*IF($D353=$C$1,VLOOKUP($T353,Male_Annuity_Tables,MATCH($BS$3+3,'Mortality Tables'!$N$1:$DN$1,0),FALSE),VLOOKUP($T353,Fe_Annuity_Tables,MATCH(CA$3+3,'Mortality Tables'!$N$1:$DN$1,0),FALSE)),"")</f>
        <v>293048.32688589633</v>
      </c>
      <c r="CB353" s="685">
        <f>IFERROR((CA353+AK353*Contr_Rate)*(1+Inv_Return)*IF($D353=$C$1,VLOOKUP($T353,Male_Annuity_Tables,MATCH($BS$3+3,'Mortality Tables'!$N$1:$DN$1,0),FALSE),VLOOKUP($T353,Fe_Annuity_Tables,MATCH(CB$3+3,'Mortality Tables'!$N$1:$DN$1,0),FALSE)),"")</f>
        <v>262357.80762663728</v>
      </c>
      <c r="CC353" s="685">
        <f>IFERROR((CB353+AL353*Contr_Rate)*(1+Inv_Return)*IF($D353=$C$1,VLOOKUP($T353,Male_Annuity_Tables,MATCH($BS$3+3,'Mortality Tables'!$N$1:$DN$1,0),FALSE),VLOOKUP($T353,Fe_Annuity_Tables,MATCH(CC$3+3,'Mortality Tables'!$N$1:$DN$1,0),FALSE)),"")</f>
        <v>237477.14311870708</v>
      </c>
      <c r="CD353" s="685">
        <f>IFERROR((CC353+AM353*Contr_Rate)*(1+Inv_Return)*IF($D353=$C$1,VLOOKUP($T353,Male_Annuity_Tables,MATCH($BS$3+3,'Mortality Tables'!$N$1:$DN$1,0),FALSE),VLOOKUP($T353,Fe_Annuity_Tables,MATCH(CD$3+3,'Mortality Tables'!$N$1:$DN$1,0),FALSE)),"")</f>
        <v>216338.81675398856</v>
      </c>
      <c r="CE353" s="685">
        <f>IFERROR((CD353+AN353*Contr_Rate)*(1+Inv_Return)*IF($D353=$C$1,VLOOKUP($T353,Male_Annuity_Tables,MATCH($BS$3+3,'Mortality Tables'!$N$1:$DN$1,0),FALSE),VLOOKUP($T353,Fe_Annuity_Tables,MATCH(CE$3+3,'Mortality Tables'!$N$1:$DN$1,0),FALSE)),"")</f>
        <v>208941.32041928574</v>
      </c>
      <c r="CF353" s="685">
        <f>IFERROR((CE353+AO353*Contr_Rate)*(1+Inv_Return)*IF($D353=$C$1,VLOOKUP($T353,Male_Annuity_Tables,MATCH($BS$3+3,'Mortality Tables'!$N$1:$DN$1,0),FALSE),VLOOKUP($T353,Fe_Annuity_Tables,MATCH(CF$3+3,'Mortality Tables'!$N$1:$DN$1,0),FALSE)),"")</f>
        <v>204290.57485817123</v>
      </c>
      <c r="CG353" s="685">
        <f>IFERROR((CF353+AP353*Contr_Rate)*(1+Inv_Return)*IF($D353=$C$1,VLOOKUP($T353,Male_Annuity_Tables,MATCH($BS$3+3,'Mortality Tables'!$N$1:$DN$1,0),FALSE),VLOOKUP($T353,Fe_Annuity_Tables,MATCH(CG$3+3,'Mortality Tables'!$N$1:$DN$1,0),FALSE)),"")</f>
        <v>200229.89958745823</v>
      </c>
      <c r="CH353" s="685">
        <f>IFERROR((CG353+AQ353*Contr_Rate)*(1+Inv_Return)*IF($D353=$C$1,VLOOKUP($T353,Male_Annuity_Tables,MATCH($BS$3+3,'Mortality Tables'!$N$1:$DN$1,0),FALSE),VLOOKUP($T353,Fe_Annuity_Tables,MATCH(CH$3+3,'Mortality Tables'!$N$1:$DN$1,0),FALSE)),"")</f>
        <v>196341.15175344067</v>
      </c>
      <c r="CI353" s="685">
        <f>IFERROR((CH353+AR353*Contr_Rate)*(1+Inv_Return)*IF($D353=$C$1,VLOOKUP($T353,Male_Annuity_Tables,MATCH($BS$3+3,'Mortality Tables'!$N$1:$DN$1,0),FALSE),VLOOKUP($T353,Fe_Annuity_Tables,MATCH(CI$3+3,'Mortality Tables'!$N$1:$DN$1,0),FALSE)),"")</f>
        <v>192532.85782916992</v>
      </c>
      <c r="CJ353" s="685" t="str">
        <f>IFERROR((CI353+AS353*Contr_Rate)*(1+Inv_Return)*IF($D353=$C$1,VLOOKUP($T353,Male_Annuity_Tables,MATCH($BS$3+3,'Mortality Tables'!$N$1:$DN$1,0),FALSE),VLOOKUP($T353,Fe_Annuity_Tables,MATCH(CJ$3+3,'Mortality Tables'!$N$1:$DN$1,0),FALSE)),"")</f>
        <v/>
      </c>
      <c r="CK353" s="685" t="str">
        <f>IFERROR((CJ353+AT353*Contr_Rate)*(1+Inv_Return)*IF($D353=$C$1,VLOOKUP($T353,Male_Annuity_Tables,MATCH($BS$3+3,'Mortality Tables'!$N$1:$DN$1,0),FALSE),VLOOKUP($T353,Fe_Annuity_Tables,MATCH(CK$3+3,'Mortality Tables'!$N$1:$DN$1,0),FALSE)),"")</f>
        <v/>
      </c>
      <c r="CL353" s="685" t="str">
        <f>IFERROR((CK353+AU353*Contr_Rate)*(1+Inv_Return)*IF($D353=$C$1,VLOOKUP($T353,Male_Annuity_Tables,MATCH($BS$3+3,'Mortality Tables'!$N$1:$DN$1,0),FALSE),VLOOKUP($T353,Fe_Annuity_Tables,MATCH(CL$3+3,'Mortality Tables'!$N$1:$DN$1,0),FALSE)),"")</f>
        <v/>
      </c>
      <c r="CM353" s="685" t="str">
        <f>IFERROR((CL353+AV353*Contr_Rate)*(1+Inv_Return)*IF($D353=$C$1,VLOOKUP($T353,Male_Annuity_Tables,MATCH($BS$3+3,'Mortality Tables'!$N$1:$DN$1,0),FALSE),VLOOKUP($T353,Fe_Annuity_Tables,MATCH(CM$3+3,'Mortality Tables'!$N$1:$DN$1,0),FALSE)),"")</f>
        <v/>
      </c>
      <c r="CN353" s="685" t="str">
        <f>IFERROR((CM353+AW353*Contr_Rate)*(1+Inv_Return)*IF($D353=$C$1,VLOOKUP($T353,Male_Annuity_Tables,MATCH($BS$3+3,'Mortality Tables'!$N$1:$DN$1,0),FALSE),VLOOKUP($T353,Fe_Annuity_Tables,MATCH(CN$3+3,'Mortality Tables'!$N$1:$DN$1,0),FALSE)),"")</f>
        <v/>
      </c>
      <c r="CO353" s="685" t="str">
        <f>IFERROR((CN353+AX353*Contr_Rate)*(1+Inv_Return)*IF($D353=$C$1,VLOOKUP($T353,Male_Annuity_Tables,MATCH($BS$3+3,'Mortality Tables'!$N$1:$DN$1,0),FALSE),VLOOKUP($T353,Fe_Annuity_Tables,MATCH(CO$3+3,'Mortality Tables'!$N$1:$DN$1,0),FALSE)),"")</f>
        <v/>
      </c>
      <c r="CP353" s="685" t="str">
        <f>IFERROR((CO353+AY353*Contr_Rate)*(1+Inv_Return)*IF($D353=$C$1,VLOOKUP($T353,Male_Annuity_Tables,MATCH($BS$3+3,'Mortality Tables'!$N$1:$DN$1,0),FALSE),VLOOKUP($T353,Fe_Annuity_Tables,MATCH(CP$3+3,'Mortality Tables'!$N$1:$DN$1,0),FALSE)),"")</f>
        <v/>
      </c>
      <c r="CQ353" s="685" t="str">
        <f>IFERROR((CP353+AZ353*Contr_Rate)*(1+Inv_Return)*IF($D353=$C$1,VLOOKUP($T353,Male_Annuity_Tables,MATCH($BS$3+3,'Mortality Tables'!$N$1:$DN$1,0),FALSE),VLOOKUP($T353,Fe_Annuity_Tables,MATCH(CQ$3+3,'Mortality Tables'!$N$1:$DN$1,0),FALSE)),"")</f>
        <v/>
      </c>
      <c r="CR353" s="685" t="str">
        <f>IFERROR((CQ353+BA353*Contr_Rate)*(1+Inv_Return)*IF($D353=$C$1,VLOOKUP($T353,Male_Annuity_Tables,MATCH($BS$3+3,'Mortality Tables'!$N$1:$DN$1,0),FALSE),VLOOKUP($T353,Fe_Annuity_Tables,MATCH(CR$3+3,'Mortality Tables'!$N$1:$DN$1,0),FALSE)),"")</f>
        <v/>
      </c>
      <c r="CS353" s="685" t="str">
        <f>IFERROR((CR353+BB353*Contr_Rate)*(1+Inv_Return)*IF($D353=$C$1,VLOOKUP($T353,Male_Annuity_Tables,MATCH($BS$3+3,'Mortality Tables'!$N$1:$DN$1,0),FALSE),VLOOKUP($T353,Fe_Annuity_Tables,MATCH(CS$3+3,'Mortality Tables'!$N$1:$DN$1,0),FALSE)),"")</f>
        <v/>
      </c>
      <c r="CT353" s="685" t="str">
        <f>IFERROR((CS353+BC353*Contr_Rate)*(1+Inv_Return)*IF($D353=$C$1,VLOOKUP($T353,Male_Annuity_Tables,MATCH($BS$3+3,'Mortality Tables'!$N$1:$DN$1,0),FALSE),VLOOKUP($T353,Fe_Annuity_Tables,MATCH(CT$3+3,'Mortality Tables'!$N$1:$DN$1,0),FALSE)),"")</f>
        <v/>
      </c>
      <c r="CU353" s="685" t="str">
        <f>IFERROR((CT353+BD353*Contr_Rate)*(1+Inv_Return)*IF($D353=$C$1,VLOOKUP($T353,Male_Annuity_Tables,MATCH($BS$3+3,'Mortality Tables'!$N$1:$DN$1,0),FALSE),VLOOKUP($T353,Fe_Annuity_Tables,MATCH(CU$3+3,'Mortality Tables'!$N$1:$DN$1,0),FALSE)),"")</f>
        <v/>
      </c>
      <c r="CV353" s="685" t="str">
        <f>IFERROR((CU353+BE353*Contr_Rate)*(1+Inv_Return)*IF($D353=$C$1,VLOOKUP($T353,Male_Annuity_Tables,MATCH($BS$3+3,'Mortality Tables'!$N$1:$DN$1,0),FALSE),VLOOKUP($T353,Fe_Annuity_Tables,MATCH(CV$3+3,'Mortality Tables'!$N$1:$DN$1,0),FALSE)),"")</f>
        <v/>
      </c>
      <c r="CW353" s="685" t="str">
        <f>IFERROR((CV353+BF353*Contr_Rate)*(1+Inv_Return)*IF($D353=$C$1,VLOOKUP($T353,Male_Annuity_Tables,MATCH($BS$3+3,'Mortality Tables'!$N$1:$DN$1,0),FALSE),VLOOKUP($T353,Fe_Annuity_Tables,MATCH(CW$3+3,'Mortality Tables'!$N$1:$DN$1,0),FALSE)),"")</f>
        <v/>
      </c>
      <c r="CX353" s="685" t="str">
        <f>IFERROR((CW353+BG353*Contr_Rate)*(1+Inv_Return)*IF($D353=$C$1,VLOOKUP($T353,Male_Annuity_Tables,MATCH($BS$3+3,'Mortality Tables'!$N$1:$DN$1,0),FALSE),VLOOKUP($T353,Fe_Annuity_Tables,MATCH(CX$3+3,'Mortality Tables'!$N$1:$DN$1,0),FALSE)),"")</f>
        <v/>
      </c>
      <c r="CY353" s="685" t="str">
        <f>IFERROR((CX353+BH353*Contr_Rate)*(1+Inv_Return)*IF($D353=$C$1,VLOOKUP($T353,Male_Annuity_Tables,MATCH($BS$3+3,'Mortality Tables'!$N$1:$DN$1,0),FALSE),VLOOKUP($T353,Fe_Annuity_Tables,MATCH(CY$3+3,'Mortality Tables'!$N$1:$DN$1,0),FALSE)),"")</f>
        <v/>
      </c>
      <c r="CZ353" s="685" t="str">
        <f>IFERROR((CY353+BI353*Contr_Rate)*(1+Inv_Return)*IF($D353=$C$1,VLOOKUP($T353,Male_Annuity_Tables,MATCH($BS$3+3,'Mortality Tables'!$N$1:$DN$1,0),FALSE),VLOOKUP($T353,Fe_Annuity_Tables,MATCH(CZ$3+3,'Mortality Tables'!$N$1:$DN$1,0),FALSE)),"")</f>
        <v/>
      </c>
      <c r="DA353" s="685" t="str">
        <f>IFERROR((CZ353+BJ353*Contr_Rate)*(1+Inv_Return)*IF($D353=$C$1,VLOOKUP($T353,Male_Annuity_Tables,MATCH($BS$3+3,'Mortality Tables'!$N$1:$DN$1,0),FALSE),VLOOKUP($T353,Fe_Annuity_Tables,MATCH(DA$3+3,'Mortality Tables'!$N$1:$DN$1,0),FALSE)),"")</f>
        <v/>
      </c>
      <c r="DB353" s="685" t="str">
        <f>IFERROR((DA353+BK353*Contr_Rate)*(1+Inv_Return)*IF($D353=$C$1,VLOOKUP($T353,Male_Annuity_Tables,MATCH($BS$3+3,'Mortality Tables'!$N$1:$DN$1,0),FALSE),VLOOKUP($T353,Fe_Annuity_Tables,MATCH(DB$3+3,'Mortality Tables'!$N$1:$DN$1,0),FALSE)),"")</f>
        <v/>
      </c>
      <c r="DC353" s="685" t="str">
        <f>IFERROR((DB353+BL353*Contr_Rate)*(1+Inv_Return)*IF($D353=$C$1,VLOOKUP($T353,Male_Annuity_Tables,MATCH($BS$3+3,'Mortality Tables'!$N$1:$DN$1,0),FALSE),VLOOKUP($T353,Fe_Annuity_Tables,MATCH(DC$3+3,'Mortality Tables'!$N$1:$DN$1,0),FALSE)),"")</f>
        <v/>
      </c>
      <c r="DD353" s="685" t="str">
        <f>IFERROR((DC353+BM353*Contr_Rate)*(1+Inv_Return)*IF($D353=$C$1,VLOOKUP($T353,Male_Annuity_Tables,MATCH($BS$3+3,'Mortality Tables'!$N$1:$DN$1,0),FALSE),VLOOKUP($T353,Fe_Annuity_Tables,MATCH(DD$3+3,'Mortality Tables'!$N$1:$DN$1,0),FALSE)),"")</f>
        <v/>
      </c>
      <c r="DE353" s="685" t="str">
        <f>IFERROR((DD353+BN353*Contr_Rate)*(1+Inv_Return)*IF($D353=$C$1,VLOOKUP($T353,Male_Annuity_Tables,MATCH($BS$3+3,'Mortality Tables'!$N$1:$DN$1,0),FALSE),VLOOKUP($T353,Fe_Annuity_Tables,MATCH(DE$3+3,'Mortality Tables'!$N$1:$DN$1,0),FALSE)),"")</f>
        <v/>
      </c>
      <c r="DF353" s="685" t="str">
        <f>IFERROR((DE353+BO353*Contr_Rate)*(1+Inv_Return)*IF($D353=$C$1,VLOOKUP($T353,Male_Annuity_Tables,MATCH($BS$3+3,'Mortality Tables'!$N$1:$DN$1,0),FALSE),VLOOKUP($T353,Fe_Annuity_Tables,MATCH(DF$3+3,'Mortality Tables'!$N$1:$DN$1,0),FALSE)),"")</f>
        <v/>
      </c>
      <c r="DG353" s="685" t="str">
        <f>IFERROR((DF353+BP353*Contr_Rate)*(1+Inv_Return)*IF($D353=$C$1,VLOOKUP($T353,Male_Annuity_Tables,MATCH($BS$3+3,'Mortality Tables'!$N$1:$DN$1,0),FALSE),VLOOKUP($T353,Fe_Annuity_Tables,MATCH(DG$3+3,'Mortality Tables'!$N$1:$DN$1,0),FALSE)),"")</f>
        <v/>
      </c>
      <c r="DH353" s="685" t="str">
        <f>IFERROR((DG353+BQ353*Contr_Rate)*(1+Inv_Return)*IF($D353=$C$1,VLOOKUP($T353,Male_Annuity_Tables,MATCH($BS$3+3,'Mortality Tables'!$N$1:$DN$1,0),FALSE),VLOOKUP($T353,Fe_Annuity_Tables,MATCH(DH$3+3,'Mortality Tables'!$N$1:$DN$1,0),FALSE)),"")</f>
        <v/>
      </c>
      <c r="DJ353" s="686">
        <f t="shared" si="199"/>
        <v>964656.60169838578</v>
      </c>
      <c r="DK353" s="680">
        <f t="shared" si="187"/>
        <v>8.8017766057058875</v>
      </c>
      <c r="DL353" s="686">
        <f t="shared" si="200"/>
        <v>73430.621122436991</v>
      </c>
      <c r="DM353" s="686">
        <f t="shared" si="132"/>
        <v>3941480.253455542</v>
      </c>
      <c r="DN353" s="687">
        <f t="shared" si="201"/>
        <v>1.8630214132890684E-2</v>
      </c>
      <c r="DP353" s="688">
        <f t="shared" si="202"/>
        <v>110106.36909600267</v>
      </c>
      <c r="DQ353" s="688">
        <f t="shared" si="203"/>
        <v>144366.81407624224</v>
      </c>
      <c r="DR353" s="688">
        <f t="shared" si="204"/>
        <v>146576.19432996376</v>
      </c>
    </row>
    <row r="354" spans="1:122" s="657" customFormat="1" ht="14.5">
      <c r="A354" s="675" t="s">
        <v>1776</v>
      </c>
      <c r="B354" s="675" t="s">
        <v>1777</v>
      </c>
      <c r="C354" s="675" t="s">
        <v>236</v>
      </c>
      <c r="D354" s="675" t="s">
        <v>61</v>
      </c>
      <c r="E354" s="676">
        <v>35126</v>
      </c>
      <c r="F354" s="677">
        <v>44154</v>
      </c>
      <c r="G354" s="677">
        <v>45277</v>
      </c>
      <c r="H354" s="678">
        <v>1560116</v>
      </c>
      <c r="I354" s="678">
        <v>103019.54</v>
      </c>
      <c r="J354" s="678">
        <v>151899.04999999999</v>
      </c>
      <c r="K354" s="678"/>
      <c r="L354" s="678">
        <v>254918.58999999997</v>
      </c>
      <c r="M354" s="679">
        <f>IF(COUNTIF($A$4:A354,A354)=1,0,1)</f>
        <v>0</v>
      </c>
      <c r="N354" s="680" t="str">
        <f t="shared" si="193"/>
        <v>Okay</v>
      </c>
      <c r="O354" s="680" t="str">
        <f t="shared" si="194"/>
        <v>TRUE</v>
      </c>
      <c r="P354" s="680" t="b">
        <f t="shared" si="195"/>
        <v>1</v>
      </c>
      <c r="Q354" s="680" t="b">
        <f t="shared" si="208"/>
        <v>1</v>
      </c>
      <c r="R354" s="680" t="b">
        <f t="shared" si="209"/>
        <v>1</v>
      </c>
      <c r="S354" s="681">
        <f t="shared" si="196"/>
        <v>24.734246575342464</v>
      </c>
      <c r="T354" s="682">
        <f t="shared" si="210"/>
        <v>28</v>
      </c>
      <c r="U354" s="682">
        <f t="shared" si="188"/>
        <v>27</v>
      </c>
      <c r="V354" s="682">
        <f t="shared" si="211"/>
        <v>1.0383561643835617</v>
      </c>
      <c r="W354" s="682">
        <f t="shared" si="197"/>
        <v>32</v>
      </c>
      <c r="X354" s="683">
        <f t="shared" si="198"/>
        <v>8157394.879999999</v>
      </c>
      <c r="Y354" s="684">
        <f t="shared" si="123"/>
        <v>1.33E-3</v>
      </c>
      <c r="Z354" s="684">
        <f>IF($D354=$C$1,VLOOKUP($T354,Male_Annuity_Tables,MATCH($W354+2,'Mortality Tables'!$DS$1:$HT$1,0),FALSE),VLOOKUP($T354,Fe_Annuity_Tables,MATCH($W354+2,'Mortality Tables'!$M$1:$DN$1,0),FALSE))</f>
        <v>5.3690610318576004E-3</v>
      </c>
      <c r="AA354" s="664"/>
      <c r="AB354" s="685">
        <f t="shared" si="213"/>
        <v>1639603.9102</v>
      </c>
      <c r="AC354" s="685">
        <f t="shared" si="213"/>
        <v>1723141.7294246901</v>
      </c>
      <c r="AD354" s="685">
        <f t="shared" si="213"/>
        <v>1810935.8005388782</v>
      </c>
      <c r="AE354" s="685">
        <f t="shared" si="213"/>
        <v>1903202.9795763341</v>
      </c>
      <c r="AF354" s="685">
        <f t="shared" si="213"/>
        <v>2000171.1713857481</v>
      </c>
      <c r="AG354" s="685">
        <f t="shared" si="213"/>
        <v>2102079.8925678525</v>
      </c>
      <c r="AH354" s="685">
        <f t="shared" si="213"/>
        <v>2209180.8630941845</v>
      </c>
      <c r="AI354" s="685">
        <f t="shared" si="213"/>
        <v>2321738.6280688331</v>
      </c>
      <c r="AJ354" s="685">
        <f t="shared" si="213"/>
        <v>2440031.2111689406</v>
      </c>
      <c r="AK354" s="685">
        <f t="shared" si="213"/>
        <v>2564350.8013779977</v>
      </c>
      <c r="AL354" s="685">
        <f t="shared" si="213"/>
        <v>2695004.474708207</v>
      </c>
      <c r="AM354" s="685">
        <f t="shared" si="213"/>
        <v>2832314.9526945902</v>
      </c>
      <c r="AN354" s="685">
        <f t="shared" si="213"/>
        <v>2976621.3995343796</v>
      </c>
      <c r="AO354" s="685">
        <f t="shared" si="213"/>
        <v>3128280.2598406565</v>
      </c>
      <c r="AP354" s="685">
        <f t="shared" si="213"/>
        <v>3287666.1390795382</v>
      </c>
      <c r="AQ354" s="685">
        <f t="shared" si="213"/>
        <v>3455172.7288656402</v>
      </c>
      <c r="AR354" s="685">
        <f t="shared" si="212"/>
        <v>3631213.7794013452</v>
      </c>
      <c r="AS354" s="685">
        <f t="shared" si="212"/>
        <v>3816224.1214618436</v>
      </c>
      <c r="AT354" s="685">
        <f t="shared" si="212"/>
        <v>4010660.7404503245</v>
      </c>
      <c r="AU354" s="685">
        <f t="shared" si="212"/>
        <v>4215003.9051762689</v>
      </c>
      <c r="AV354" s="685">
        <f t="shared" si="205"/>
        <v>4429758.3541449998</v>
      </c>
      <c r="AW354" s="685">
        <f t="shared" si="205"/>
        <v>4655454.542288688</v>
      </c>
      <c r="AX354" s="685">
        <f t="shared" si="205"/>
        <v>4892649.9512182968</v>
      </c>
      <c r="AY354" s="685">
        <f t="shared" si="205"/>
        <v>5141930.4662328688</v>
      </c>
      <c r="AZ354" s="685">
        <f t="shared" si="205"/>
        <v>5403911.8234874336</v>
      </c>
      <c r="BA354" s="685">
        <f t="shared" si="205"/>
        <v>5679241.1308941189</v>
      </c>
      <c r="BB354" s="685">
        <f t="shared" si="205"/>
        <v>5968598.4665131737</v>
      </c>
      <c r="BC354" s="685">
        <f t="shared" si="205"/>
        <v>6272698.5583820213</v>
      </c>
      <c r="BD354" s="685">
        <f t="shared" si="205"/>
        <v>6592292.5499315839</v>
      </c>
      <c r="BE354" s="685">
        <f t="shared" si="205"/>
        <v>6928169.8553505996</v>
      </c>
      <c r="BF354" s="685">
        <f t="shared" si="205"/>
        <v>7281160.1094807126</v>
      </c>
      <c r="BG354" s="685">
        <f t="shared" si="207"/>
        <v>7652135.2170587545</v>
      </c>
      <c r="BH354" s="685" t="str">
        <f t="shared" si="207"/>
        <v/>
      </c>
      <c r="BI354" s="685" t="str">
        <f t="shared" si="207"/>
        <v/>
      </c>
      <c r="BJ354" s="685" t="str">
        <f t="shared" si="207"/>
        <v/>
      </c>
      <c r="BK354" s="685" t="str">
        <f t="shared" si="207"/>
        <v/>
      </c>
      <c r="BL354" s="685" t="str">
        <f t="shared" si="207"/>
        <v/>
      </c>
      <c r="BM354" s="685" t="str">
        <f t="shared" si="207"/>
        <v/>
      </c>
      <c r="BN354" s="685" t="str">
        <f t="shared" si="207"/>
        <v/>
      </c>
      <c r="BO354" s="685" t="str">
        <f t="shared" si="214"/>
        <v/>
      </c>
      <c r="BP354" s="685" t="str">
        <f t="shared" si="214"/>
        <v/>
      </c>
      <c r="BQ354" s="685" t="str">
        <f t="shared" si="214"/>
        <v/>
      </c>
      <c r="BR354" s="529"/>
      <c r="BS354" s="685">
        <f>IFERROR(($L354+AB354*Contr_Rate)*(1+Inv_Return)*IF($D354=$C$1,VLOOKUP($T354,Male_Annuity_Tables,MATCH($BS$3+3,'Mortality Tables'!$N$1:$DN$1,0),FALSE),VLOOKUP($T354,Fe_Annuity_Tables,MATCH(BS$3+3,'Mortality Tables'!$N$1:$DN$1,0),FALSE)),"")</f>
        <v>613139.06940277875</v>
      </c>
      <c r="BT354" s="685">
        <f>IFERROR(($BS354+AC354*Contr_Rate)*(1+Inv_Return)*IF($D354=$C$1,VLOOKUP($T354,Male_Annuity_Tables,MATCH($BS$3+3,'Mortality Tables'!$N$1:$DN$1,0),FALSE),VLOOKUP($T354,Fe_Annuity_Tables,MATCH(BT$3+3,'Mortality Tables'!$N$1:$DN$1,0),FALSE)),"")</f>
        <v>927821.89768986427</v>
      </c>
      <c r="BU354" s="685">
        <f>IFERROR((BT354+AD354*Contr_Rate)*(1+Inv_Return)*IF($D354=$C$1,VLOOKUP($T354,Male_Annuity_Tables,MATCH($BS$3+3,'Mortality Tables'!$N$1:$DN$1,0),FALSE),VLOOKUP($T354,Fe_Annuity_Tables,MATCH(BU$3+3,'Mortality Tables'!$N$1:$DN$1,0),FALSE)),"")</f>
        <v>1207807.6975712567</v>
      </c>
      <c r="BV354" s="685">
        <f>IFERROR((BU354+AE354*Contr_Rate)*(1+Inv_Return)*IF($D354=$C$1,VLOOKUP($T354,Male_Annuity_Tables,MATCH($BS$3+3,'Mortality Tables'!$N$1:$DN$1,0),FALSE),VLOOKUP($T354,Fe_Annuity_Tables,MATCH(BV$3+3,'Mortality Tables'!$N$1:$DN$1,0),FALSE)),"")</f>
        <v>1460408.2282673907</v>
      </c>
      <c r="BW354" s="685">
        <f>IFERROR((BV354+AF354*Contr_Rate)*(1+Inv_Return)*IF($D354=$C$1,VLOOKUP($T354,Male_Annuity_Tables,MATCH($BS$3+3,'Mortality Tables'!$N$1:$DN$1,0),FALSE),VLOOKUP($T354,Fe_Annuity_Tables,MATCH(BW$3+3,'Mortality Tables'!$N$1:$DN$1,0),FALSE)),"")</f>
        <v>1691682.7397646683</v>
      </c>
      <c r="BX354" s="685">
        <f>IFERROR((BW354+AG354*Contr_Rate)*(1+Inv_Return)*IF($D354=$C$1,VLOOKUP($T354,Male_Annuity_Tables,MATCH($BS$3+3,'Mortality Tables'!$N$1:$DN$1,0),FALSE),VLOOKUP($T354,Fe_Annuity_Tables,MATCH(BX$3+3,'Mortality Tables'!$N$1:$DN$1,0),FALSE)),"")</f>
        <v>1906665.004406885</v>
      </c>
      <c r="BY354" s="685">
        <f>IFERROR((BX354+AH354*Contr_Rate)*(1+Inv_Return)*IF($D354=$C$1,VLOOKUP($T354,Male_Annuity_Tables,MATCH($BS$3+3,'Mortality Tables'!$N$1:$DN$1,0),FALSE),VLOOKUP($T354,Fe_Annuity_Tables,MATCH(BY$3+3,'Mortality Tables'!$N$1:$DN$1,0),FALSE)),"")</f>
        <v>2109549.8605565415</v>
      </c>
      <c r="BZ354" s="685">
        <f>IFERROR((BY354+AI354*Contr_Rate)*(1+Inv_Return)*IF($D354=$C$1,VLOOKUP($T354,Male_Annuity_Tables,MATCH($BS$3+3,'Mortality Tables'!$N$1:$DN$1,0),FALSE),VLOOKUP($T354,Fe_Annuity_Tables,MATCH(BZ$3+3,'Mortality Tables'!$N$1:$DN$1,0),FALSE)),"")</f>
        <v>2303846.5221973448</v>
      </c>
      <c r="CA354" s="685">
        <f>IFERROR((BZ354+AJ354*Contr_Rate)*(1+Inv_Return)*IF($D354=$C$1,VLOOKUP($T354,Male_Annuity_Tables,MATCH($BS$3+3,'Mortality Tables'!$N$1:$DN$1,0),FALSE),VLOOKUP($T354,Fe_Annuity_Tables,MATCH(CA$3+3,'Mortality Tables'!$N$1:$DN$1,0),FALSE)),"")</f>
        <v>2492504.610444441</v>
      </c>
      <c r="CB354" s="685">
        <f>IFERROR((CA354+AK354*Contr_Rate)*(1+Inv_Return)*IF($D354=$C$1,VLOOKUP($T354,Male_Annuity_Tables,MATCH($BS$3+3,'Mortality Tables'!$N$1:$DN$1,0),FALSE),VLOOKUP($T354,Fe_Annuity_Tables,MATCH(CB$3+3,'Mortality Tables'!$N$1:$DN$1,0),FALSE)),"")</f>
        <v>2678017.7973397556</v>
      </c>
      <c r="CC354" s="685">
        <f>IFERROR((CB354+AL354*Contr_Rate)*(1+Inv_Return)*IF($D354=$C$1,VLOOKUP($T354,Male_Annuity_Tables,MATCH($BS$3+3,'Mortality Tables'!$N$1:$DN$1,0),FALSE),VLOOKUP($T354,Fe_Annuity_Tables,MATCH(CC$3+3,'Mortality Tables'!$N$1:$DN$1,0),FALSE)),"")</f>
        <v>2862509.0774578894</v>
      </c>
      <c r="CD354" s="685">
        <f>IFERROR((CC354+AM354*Contr_Rate)*(1+Inv_Return)*IF($D354=$C$1,VLOOKUP($T354,Male_Annuity_Tables,MATCH($BS$3+3,'Mortality Tables'!$N$1:$DN$1,0),FALSE),VLOOKUP($T354,Fe_Annuity_Tables,MATCH(CD$3+3,'Mortality Tables'!$N$1:$DN$1,0),FALSE)),"")</f>
        <v>3047800.96459657</v>
      </c>
      <c r="CE354" s="685">
        <f>IFERROR((CD354+AN354*Contr_Rate)*(1+Inv_Return)*IF($D354=$C$1,VLOOKUP($T354,Male_Annuity_Tables,MATCH($BS$3+3,'Mortality Tables'!$N$1:$DN$1,0),FALSE),VLOOKUP($T354,Fe_Annuity_Tables,MATCH(CE$3+3,'Mortality Tables'!$N$1:$DN$1,0),FALSE)),"")</f>
        <v>3235473.3211477678</v>
      </c>
      <c r="CF354" s="685">
        <f>IFERROR((CE354+AO354*Contr_Rate)*(1+Inv_Return)*IF($D354=$C$1,VLOOKUP($T354,Male_Annuity_Tables,MATCH($BS$3+3,'Mortality Tables'!$N$1:$DN$1,0),FALSE),VLOOKUP($T354,Fe_Annuity_Tables,MATCH(CF$3+3,'Mortality Tables'!$N$1:$DN$1,0),FALSE)),"")</f>
        <v>3426911.0436305543</v>
      </c>
      <c r="CG354" s="685">
        <f>IFERROR((CF354+AP354*Contr_Rate)*(1+Inv_Return)*IF($D354=$C$1,VLOOKUP($T354,Male_Annuity_Tables,MATCH($BS$3+3,'Mortality Tables'!$N$1:$DN$1,0),FALSE),VLOOKUP($T354,Fe_Annuity_Tables,MATCH(CG$3+3,'Mortality Tables'!$N$1:$DN$1,0),FALSE)),"")</f>
        <v>3623343.4304223508</v>
      </c>
      <c r="CH354" s="685">
        <f>IFERROR((CG354+AQ354*Contr_Rate)*(1+Inv_Return)*IF($D354=$C$1,VLOOKUP($T354,Male_Annuity_Tables,MATCH($BS$3+3,'Mortality Tables'!$N$1:$DN$1,0),FALSE),VLOOKUP($T354,Fe_Annuity_Tables,MATCH(CH$3+3,'Mortality Tables'!$N$1:$DN$1,0),FALSE)),"")</f>
        <v>3825876.7314405814</v>
      </c>
      <c r="CI354" s="685">
        <f>IFERROR((CH354+AR354*Contr_Rate)*(1+Inv_Return)*IF($D354=$C$1,VLOOKUP($T354,Male_Annuity_Tables,MATCH($BS$3+3,'Mortality Tables'!$N$1:$DN$1,0),FALSE),VLOOKUP($T354,Fe_Annuity_Tables,MATCH(CI$3+3,'Mortality Tables'!$N$1:$DN$1,0),FALSE)),"")</f>
        <v>4035521.1116671148</v>
      </c>
      <c r="CJ354" s="685">
        <f>IFERROR((CI354+AS354*Contr_Rate)*(1+Inv_Return)*IF($D354=$C$1,VLOOKUP($T354,Male_Annuity_Tables,MATCH($BS$3+3,'Mortality Tables'!$N$1:$DN$1,0),FALSE),VLOOKUP($T354,Fe_Annuity_Tables,MATCH(CJ$3+3,'Mortality Tables'!$N$1:$DN$1,0),FALSE)),"")</f>
        <v>4253213.0405179504</v>
      </c>
      <c r="CK354" s="685">
        <f>IFERROR((CJ354+AT354*Contr_Rate)*(1+Inv_Return)*IF($D354=$C$1,VLOOKUP($T354,Male_Annuity_Tables,MATCH($BS$3+3,'Mortality Tables'!$N$1:$DN$1,0),FALSE),VLOOKUP($T354,Fe_Annuity_Tables,MATCH(CK$3+3,'Mortality Tables'!$N$1:$DN$1,0),FALSE)),"")</f>
        <v>4479833.9385562185</v>
      </c>
      <c r="CL354" s="685">
        <f>IFERROR((CK354+AU354*Contr_Rate)*(1+Inv_Return)*IF($D354=$C$1,VLOOKUP($T354,Male_Annuity_Tables,MATCH($BS$3+3,'Mortality Tables'!$N$1:$DN$1,0),FALSE),VLOOKUP($T354,Fe_Annuity_Tables,MATCH(CL$3+3,'Mortality Tables'!$N$1:$DN$1,0),FALSE)),"")</f>
        <v>4716225.7648802008</v>
      </c>
      <c r="CM354" s="685">
        <f>IFERROR((CL354+AV354*Contr_Rate)*(1+Inv_Return)*IF($D354=$C$1,VLOOKUP($T354,Male_Annuity_Tables,MATCH($BS$3+3,'Mortality Tables'!$N$1:$DN$1,0),FALSE),VLOOKUP($T354,Fe_Annuity_Tables,MATCH(CM$3+3,'Mortality Tables'!$N$1:$DN$1,0),FALSE)),"")</f>
        <v>4963204.1069034953</v>
      </c>
      <c r="CN354" s="685">
        <f>IFERROR((CM354+AW354*Contr_Rate)*(1+Inv_Return)*IF($D354=$C$1,VLOOKUP($T354,Male_Annuity_Tables,MATCH($BS$3+3,'Mortality Tables'!$N$1:$DN$1,0),FALSE),VLOOKUP($T354,Fe_Annuity_Tables,MATCH(CN$3+3,'Mortality Tables'!$N$1:$DN$1,0),FALSE)),"")</f>
        <v>5221569.2344312007</v>
      </c>
      <c r="CO354" s="685">
        <f>IFERROR((CN354+AX354*Contr_Rate)*(1+Inv_Return)*IF($D354=$C$1,VLOOKUP($T354,Male_Annuity_Tables,MATCH($BS$3+3,'Mortality Tables'!$N$1:$DN$1,0),FALSE),VLOOKUP($T354,Fe_Annuity_Tables,MATCH(CO$3+3,'Mortality Tables'!$N$1:$DN$1,0),FALSE)),"")</f>
        <v>5492115.4980238797</v>
      </c>
      <c r="CP354" s="685">
        <f>IFERROR((CO354+AY354*Contr_Rate)*(1+Inv_Return)*IF($D354=$C$1,VLOOKUP($T354,Male_Annuity_Tables,MATCH($BS$3+3,'Mortality Tables'!$N$1:$DN$1,0),FALSE),VLOOKUP($T354,Fe_Annuity_Tables,MATCH(CP$3+3,'Mortality Tables'!$N$1:$DN$1,0),FALSE)),"")</f>
        <v>5775639.3844280671</v>
      </c>
      <c r="CQ354" s="685">
        <f>IFERROR((CP354+AZ354*Contr_Rate)*(1+Inv_Return)*IF($D354=$C$1,VLOOKUP($T354,Male_Annuity_Tables,MATCH($BS$3+3,'Mortality Tables'!$N$1:$DN$1,0),FALSE),VLOOKUP($T354,Fe_Annuity_Tables,MATCH(CQ$3+3,'Mortality Tables'!$N$1:$DN$1,0),FALSE)),"")</f>
        <v>6072946.486709334</v>
      </c>
      <c r="CR354" s="685">
        <f>IFERROR((CQ354+BA354*Contr_Rate)*(1+Inv_Return)*IF($D354=$C$1,VLOOKUP($T354,Male_Annuity_Tables,MATCH($BS$3+3,'Mortality Tables'!$N$1:$DN$1,0),FALSE),VLOOKUP($T354,Fe_Annuity_Tables,MATCH(CR$3+3,'Mortality Tables'!$N$1:$DN$1,0),FALSE)),"")</f>
        <v>6384857.6014931938</v>
      </c>
      <c r="CS354" s="685">
        <f>IFERROR((CR354+BB354*Contr_Rate)*(1+Inv_Return)*IF($D354=$C$1,VLOOKUP($T354,Male_Annuity_Tables,MATCH($BS$3+3,'Mortality Tables'!$N$1:$DN$1,0),FALSE),VLOOKUP($T354,Fe_Annuity_Tables,MATCH(CS$3+3,'Mortality Tables'!$N$1:$DN$1,0),FALSE)),"")</f>
        <v>6712214.1286285911</v>
      </c>
      <c r="CT354" s="685">
        <f>IFERROR((CS354+BC354*Contr_Rate)*(1+Inv_Return)*IF($D354=$C$1,VLOOKUP($T354,Male_Annuity_Tables,MATCH($BS$3+3,'Mortality Tables'!$N$1:$DN$1,0),FALSE),VLOOKUP($T354,Fe_Annuity_Tables,MATCH(CT$3+3,'Mortality Tables'!$N$1:$DN$1,0),FALSE)),"")</f>
        <v>7055882.9181836732</v>
      </c>
      <c r="CU354" s="685">
        <f>IFERROR((CT354+BD354*Contr_Rate)*(1+Inv_Return)*IF($D354=$C$1,VLOOKUP($T354,Male_Annuity_Tables,MATCH($BS$3+3,'Mortality Tables'!$N$1:$DN$1,0),FALSE),VLOOKUP($T354,Fe_Annuity_Tables,MATCH(CU$3+3,'Mortality Tables'!$N$1:$DN$1,0),FALSE)),"")</f>
        <v>7416760.6847698884</v>
      </c>
      <c r="CV354" s="685">
        <f>IFERROR((CU354+BE354*Contr_Rate)*(1+Inv_Return)*IF($D354=$C$1,VLOOKUP($T354,Male_Annuity_Tables,MATCH($BS$3+3,'Mortality Tables'!$N$1:$DN$1,0),FALSE),VLOOKUP($T354,Fe_Annuity_Tables,MATCH(CV$3+3,'Mortality Tables'!$N$1:$DN$1,0),FALSE)),"")</f>
        <v>7795778.0887878966</v>
      </c>
      <c r="CW354" s="685">
        <f>IFERROR((CV354+BF354*Contr_Rate)*(1+Inv_Return)*IF($D354=$C$1,VLOOKUP($T354,Male_Annuity_Tables,MATCH($BS$3+3,'Mortality Tables'!$N$1:$DN$1,0),FALSE),VLOOKUP($T354,Fe_Annuity_Tables,MATCH(CW$3+3,'Mortality Tables'!$N$1:$DN$1,0),FALSE)),"")</f>
        <v>8193903.5674924841</v>
      </c>
      <c r="CX354" s="685">
        <f>IFERROR((CW354+BG354*Contr_Rate)*(1+Inv_Return)*IF($D354=$C$1,VLOOKUP($T354,Male_Annuity_Tables,MATCH($BS$3+3,'Mortality Tables'!$N$1:$DN$1,0),FALSE),VLOOKUP($T354,Fe_Annuity_Tables,MATCH(CX$3+3,'Mortality Tables'!$N$1:$DN$1,0),FALSE)),"")</f>
        <v>8612146.9851232562</v>
      </c>
      <c r="CY354" s="685" t="str">
        <f>IFERROR((CX354+BH354*Contr_Rate)*(1+Inv_Return)*IF($D354=$C$1,VLOOKUP($T354,Male_Annuity_Tables,MATCH($BS$3+3,'Mortality Tables'!$N$1:$DN$1,0),FALSE),VLOOKUP($T354,Fe_Annuity_Tables,MATCH(CY$3+3,'Mortality Tables'!$N$1:$DN$1,0),FALSE)),"")</f>
        <v/>
      </c>
      <c r="CZ354" s="685" t="str">
        <f>IFERROR((CY354+BI354*Contr_Rate)*(1+Inv_Return)*IF($D354=$C$1,VLOOKUP($T354,Male_Annuity_Tables,MATCH($BS$3+3,'Mortality Tables'!$N$1:$DN$1,0),FALSE),VLOOKUP($T354,Fe_Annuity_Tables,MATCH(CZ$3+3,'Mortality Tables'!$N$1:$DN$1,0),FALSE)),"")</f>
        <v/>
      </c>
      <c r="DA354" s="685" t="str">
        <f>IFERROR((CZ354+BJ354*Contr_Rate)*(1+Inv_Return)*IF($D354=$C$1,VLOOKUP($T354,Male_Annuity_Tables,MATCH($BS$3+3,'Mortality Tables'!$N$1:$DN$1,0),FALSE),VLOOKUP($T354,Fe_Annuity_Tables,MATCH(DA$3+3,'Mortality Tables'!$N$1:$DN$1,0),FALSE)),"")</f>
        <v/>
      </c>
      <c r="DB354" s="685" t="str">
        <f>IFERROR((DA354+BK354*Contr_Rate)*(1+Inv_Return)*IF($D354=$C$1,VLOOKUP($T354,Male_Annuity_Tables,MATCH($BS$3+3,'Mortality Tables'!$N$1:$DN$1,0),FALSE),VLOOKUP($T354,Fe_Annuity_Tables,MATCH(DB$3+3,'Mortality Tables'!$N$1:$DN$1,0),FALSE)),"")</f>
        <v/>
      </c>
      <c r="DC354" s="685" t="str">
        <f>IFERROR((DB354+BL354*Contr_Rate)*(1+Inv_Return)*IF($D354=$C$1,VLOOKUP($T354,Male_Annuity_Tables,MATCH($BS$3+3,'Mortality Tables'!$N$1:$DN$1,0),FALSE),VLOOKUP($T354,Fe_Annuity_Tables,MATCH(DC$3+3,'Mortality Tables'!$N$1:$DN$1,0),FALSE)),"")</f>
        <v/>
      </c>
      <c r="DD354" s="685" t="str">
        <f>IFERROR((DC354+BM354*Contr_Rate)*(1+Inv_Return)*IF($D354=$C$1,VLOOKUP($T354,Male_Annuity_Tables,MATCH($BS$3+3,'Mortality Tables'!$N$1:$DN$1,0),FALSE),VLOOKUP($T354,Fe_Annuity_Tables,MATCH(DD$3+3,'Mortality Tables'!$N$1:$DN$1,0),FALSE)),"")</f>
        <v/>
      </c>
      <c r="DE354" s="685" t="str">
        <f>IFERROR((DD354+BN354*Contr_Rate)*(1+Inv_Return)*IF($D354=$C$1,VLOOKUP($T354,Male_Annuity_Tables,MATCH($BS$3+3,'Mortality Tables'!$N$1:$DN$1,0),FALSE),VLOOKUP($T354,Fe_Annuity_Tables,MATCH(DE$3+3,'Mortality Tables'!$N$1:$DN$1,0),FALSE)),"")</f>
        <v/>
      </c>
      <c r="DF354" s="685" t="str">
        <f>IFERROR((DE354+BO354*Contr_Rate)*(1+Inv_Return)*IF($D354=$C$1,VLOOKUP($T354,Male_Annuity_Tables,MATCH($BS$3+3,'Mortality Tables'!$N$1:$DN$1,0),FALSE),VLOOKUP($T354,Fe_Annuity_Tables,MATCH(DF$3+3,'Mortality Tables'!$N$1:$DN$1,0),FALSE)),"")</f>
        <v/>
      </c>
      <c r="DG354" s="685" t="str">
        <f>IFERROR((DF354+BP354*Contr_Rate)*(1+Inv_Return)*IF($D354=$C$1,VLOOKUP($T354,Male_Annuity_Tables,MATCH($BS$3+3,'Mortality Tables'!$N$1:$DN$1,0),FALSE),VLOOKUP($T354,Fe_Annuity_Tables,MATCH(DG$3+3,'Mortality Tables'!$N$1:$DN$1,0),FALSE)),"")</f>
        <v/>
      </c>
      <c r="DH354" s="685" t="str">
        <f>IFERROR((DG354+BQ354*Contr_Rate)*(1+Inv_Return)*IF($D354=$C$1,VLOOKUP($T354,Male_Annuity_Tables,MATCH($BS$3+3,'Mortality Tables'!$N$1:$DN$1,0),FALSE),VLOOKUP($T354,Fe_Annuity_Tables,MATCH(DH$3+3,'Mortality Tables'!$N$1:$DN$1,0),FALSE)),"")</f>
        <v/>
      </c>
      <c r="DJ354" s="686">
        <f t="shared" si="199"/>
        <v>8612146.9851232562</v>
      </c>
      <c r="DK354" s="680">
        <f t="shared" si="187"/>
        <v>8.0909277508679907</v>
      </c>
      <c r="DL354" s="686">
        <f t="shared" si="200"/>
        <v>713161.53817015165</v>
      </c>
      <c r="DM354" s="686">
        <f t="shared" si="132"/>
        <v>7652135.2170587545</v>
      </c>
      <c r="DN354" s="687">
        <f t="shared" si="201"/>
        <v>9.3197717753381384E-2</v>
      </c>
      <c r="DP354" s="688">
        <f t="shared" si="202"/>
        <v>123280.19385040032</v>
      </c>
      <c r="DQ354" s="688">
        <f t="shared" si="203"/>
        <v>186573.84976265943</v>
      </c>
      <c r="DR354" s="688">
        <f t="shared" si="204"/>
        <v>242904.62167395058</v>
      </c>
    </row>
    <row r="355" spans="1:122" s="657" customFormat="1" ht="14.5">
      <c r="A355" s="675" t="s">
        <v>1778</v>
      </c>
      <c r="B355" s="675" t="s">
        <v>1779</v>
      </c>
      <c r="C355" s="675" t="s">
        <v>541</v>
      </c>
      <c r="D355" s="675" t="s">
        <v>61</v>
      </c>
      <c r="E355" s="676">
        <v>32211</v>
      </c>
      <c r="F355" s="677">
        <v>45383</v>
      </c>
      <c r="G355" s="677">
        <v>45451</v>
      </c>
      <c r="H355" s="678">
        <v>1970337</v>
      </c>
      <c r="I355" s="678">
        <v>193952.61</v>
      </c>
      <c r="J355" s="678">
        <v>127229.4</v>
      </c>
      <c r="K355" s="678">
        <v>27095.33</v>
      </c>
      <c r="L355" s="678">
        <v>348277.34</v>
      </c>
      <c r="M355" s="679">
        <f>IF(COUNTIF($A$4:A355,A355)=1,0,1)</f>
        <v>0</v>
      </c>
      <c r="N355" s="680" t="str">
        <f t="shared" si="193"/>
        <v>Okay</v>
      </c>
      <c r="O355" s="680" t="str">
        <f t="shared" si="194"/>
        <v>TRUE</v>
      </c>
      <c r="P355" s="680" t="b">
        <f t="shared" si="195"/>
        <v>1</v>
      </c>
      <c r="Q355" s="680" t="b">
        <f t="shared" si="208"/>
        <v>1</v>
      </c>
      <c r="R355" s="680" t="b">
        <f t="shared" si="209"/>
        <v>1</v>
      </c>
      <c r="S355" s="681">
        <f t="shared" si="196"/>
        <v>36.087671232876716</v>
      </c>
      <c r="T355" s="682">
        <f t="shared" si="210"/>
        <v>36</v>
      </c>
      <c r="U355" s="682">
        <f t="shared" si="188"/>
        <v>36</v>
      </c>
      <c r="V355" s="682">
        <f t="shared" si="211"/>
        <v>0.56164383561643838</v>
      </c>
      <c r="W355" s="682">
        <f t="shared" si="197"/>
        <v>24</v>
      </c>
      <c r="X355" s="683">
        <f t="shared" si="198"/>
        <v>8358656.1600000001</v>
      </c>
      <c r="Y355" s="684">
        <f t="shared" si="123"/>
        <v>1.7700000000000001E-3</v>
      </c>
      <c r="Z355" s="684">
        <f>IF($D355=$C$1,VLOOKUP($T355,Male_Annuity_Tables,MATCH($W355+2,'Mortality Tables'!$DS$1:$HT$1,0),FALSE),VLOOKUP($T355,Fe_Annuity_Tables,MATCH($W355+2,'Mortality Tables'!$M$1:$DN$1,0),FALSE))</f>
        <v>3.2382242859473047E-2</v>
      </c>
      <c r="AA355" s="664"/>
      <c r="AB355" s="685">
        <f t="shared" si="213"/>
        <v>2070725.6701500001</v>
      </c>
      <c r="AC355" s="685">
        <f t="shared" si="213"/>
        <v>2176229.1430441425</v>
      </c>
      <c r="AD355" s="685">
        <f t="shared" si="213"/>
        <v>2287108.0178822419</v>
      </c>
      <c r="AE355" s="685">
        <f t="shared" si="213"/>
        <v>2403636.1713933419</v>
      </c>
      <c r="AF355" s="685">
        <f t="shared" si="213"/>
        <v>2526101.4343258329</v>
      </c>
      <c r="AG355" s="685">
        <f t="shared" si="213"/>
        <v>2654806.3024047343</v>
      </c>
      <c r="AH355" s="685">
        <f t="shared" si="213"/>
        <v>2790068.6835122555</v>
      </c>
      <c r="AI355" s="685">
        <f t="shared" si="213"/>
        <v>2932222.6829372048</v>
      </c>
      <c r="AJ355" s="685">
        <f t="shared" si="213"/>
        <v>3081619.4286328559</v>
      </c>
      <c r="AK355" s="685">
        <f t="shared" si="213"/>
        <v>3238627.9385217</v>
      </c>
      <c r="AL355" s="685">
        <f t="shared" si="213"/>
        <v>3403636.0319893807</v>
      </c>
      <c r="AM355" s="685">
        <f t="shared" si="213"/>
        <v>3577051.2878192393</v>
      </c>
      <c r="AN355" s="685">
        <f t="shared" si="213"/>
        <v>3759302.0509336297</v>
      </c>
      <c r="AO355" s="685">
        <f t="shared" si="213"/>
        <v>3950838.4904286987</v>
      </c>
      <c r="AP355" s="685">
        <f t="shared" si="213"/>
        <v>4152133.7115160413</v>
      </c>
      <c r="AQ355" s="685">
        <f t="shared" si="213"/>
        <v>4363684.9241177831</v>
      </c>
      <c r="AR355" s="685">
        <f t="shared" si="212"/>
        <v>4586014.6710015843</v>
      </c>
      <c r="AS355" s="685">
        <f t="shared" si="212"/>
        <v>4819672.1184891155</v>
      </c>
      <c r="AT355" s="685">
        <f t="shared" si="212"/>
        <v>5065234.4129261356</v>
      </c>
      <c r="AU355" s="685">
        <f t="shared" si="212"/>
        <v>5323308.1062647225</v>
      </c>
      <c r="AV355" s="685">
        <f t="shared" si="205"/>
        <v>5594530.6542789098</v>
      </c>
      <c r="AW355" s="685">
        <f t="shared" si="205"/>
        <v>5879571.9911144217</v>
      </c>
      <c r="AX355" s="685">
        <f t="shared" si="205"/>
        <v>6179136.1840617005</v>
      </c>
      <c r="AY355" s="685">
        <f t="shared" si="205"/>
        <v>6493963.1726396456</v>
      </c>
      <c r="AZ355" s="685" t="str">
        <f t="shared" si="205"/>
        <v/>
      </c>
      <c r="BA355" s="685" t="str">
        <f t="shared" si="205"/>
        <v/>
      </c>
      <c r="BB355" s="685" t="str">
        <f t="shared" si="205"/>
        <v/>
      </c>
      <c r="BC355" s="685" t="str">
        <f t="shared" si="205"/>
        <v/>
      </c>
      <c r="BD355" s="685" t="str">
        <f t="shared" si="205"/>
        <v/>
      </c>
      <c r="BE355" s="685" t="str">
        <f t="shared" si="205"/>
        <v/>
      </c>
      <c r="BF355" s="685" t="str">
        <f t="shared" si="205"/>
        <v/>
      </c>
      <c r="BG355" s="685" t="str">
        <f t="shared" si="207"/>
        <v/>
      </c>
      <c r="BH355" s="685" t="str">
        <f t="shared" si="207"/>
        <v/>
      </c>
      <c r="BI355" s="685" t="str">
        <f t="shared" si="207"/>
        <v/>
      </c>
      <c r="BJ355" s="685" t="str">
        <f t="shared" si="207"/>
        <v/>
      </c>
      <c r="BK355" s="685" t="str">
        <f t="shared" si="207"/>
        <v/>
      </c>
      <c r="BL355" s="685" t="str">
        <f t="shared" si="207"/>
        <v/>
      </c>
      <c r="BM355" s="685" t="str">
        <f t="shared" si="207"/>
        <v/>
      </c>
      <c r="BN355" s="685" t="str">
        <f t="shared" si="207"/>
        <v/>
      </c>
      <c r="BO355" s="685" t="str">
        <f t="shared" si="214"/>
        <v/>
      </c>
      <c r="BP355" s="685" t="str">
        <f t="shared" si="214"/>
        <v/>
      </c>
      <c r="BQ355" s="685" t="str">
        <f t="shared" si="214"/>
        <v/>
      </c>
      <c r="BR355" s="529"/>
      <c r="BS355" s="685">
        <f>IFERROR(($L355+AB355*Contr_Rate)*(1+Inv_Return)*IF($D355=$C$1,VLOOKUP($T355,Male_Annuity_Tables,MATCH($BS$3+3,'Mortality Tables'!$N$1:$DN$1,0),FALSE),VLOOKUP($T355,Fe_Annuity_Tables,MATCH(BS$3+3,'Mortality Tables'!$N$1:$DN$1,0),FALSE)),"")</f>
        <v>795626.10594455258</v>
      </c>
      <c r="BT355" s="685">
        <f>IFERROR(($BS355+AC355*Contr_Rate)*(1+Inv_Return)*IF($D355=$C$1,VLOOKUP($T355,Male_Annuity_Tables,MATCH($BS$3+3,'Mortality Tables'!$N$1:$DN$1,0),FALSE),VLOOKUP($T355,Fe_Annuity_Tables,MATCH(BT$3+3,'Mortality Tables'!$N$1:$DN$1,0),FALSE)),"")</f>
        <v>1188722.2391929473</v>
      </c>
      <c r="BU355" s="685">
        <f>IFERROR((BT355+AD355*Contr_Rate)*(1+Inv_Return)*IF($D355=$C$1,VLOOKUP($T355,Male_Annuity_Tables,MATCH($BS$3+3,'Mortality Tables'!$N$1:$DN$1,0),FALSE),VLOOKUP($T355,Fe_Annuity_Tables,MATCH(BU$3+3,'Mortality Tables'!$N$1:$DN$1,0),FALSE)),"")</f>
        <v>1538618.8035098978</v>
      </c>
      <c r="BV355" s="685">
        <f>IFERROR((BU355+AE355*Contr_Rate)*(1+Inv_Return)*IF($D355=$C$1,VLOOKUP($T355,Male_Annuity_Tables,MATCH($BS$3+3,'Mortality Tables'!$N$1:$DN$1,0),FALSE),VLOOKUP($T355,Fe_Annuity_Tables,MATCH(BV$3+3,'Mortality Tables'!$N$1:$DN$1,0),FALSE)),"")</f>
        <v>1854454.037617035</v>
      </c>
      <c r="BW355" s="685">
        <f>IFERROR((BV355+AF355*Contr_Rate)*(1+Inv_Return)*IF($D355=$C$1,VLOOKUP($T355,Male_Annuity_Tables,MATCH($BS$3+3,'Mortality Tables'!$N$1:$DN$1,0),FALSE),VLOOKUP($T355,Fe_Annuity_Tables,MATCH(BW$3+3,'Mortality Tables'!$N$1:$DN$1,0),FALSE)),"")</f>
        <v>2143798.1947656055</v>
      </c>
      <c r="BX355" s="685">
        <f>IFERROR((BW355+AG355*Contr_Rate)*(1+Inv_Return)*IF($D355=$C$1,VLOOKUP($T355,Male_Annuity_Tables,MATCH($BS$3+3,'Mortality Tables'!$N$1:$DN$1,0),FALSE),VLOOKUP($T355,Fe_Annuity_Tables,MATCH(BX$3+3,'Mortality Tables'!$N$1:$DN$1,0),FALSE)),"")</f>
        <v>2412938.3552458398</v>
      </c>
      <c r="BY355" s="685">
        <f>IFERROR((BX355+AH355*Contr_Rate)*(1+Inv_Return)*IF($D355=$C$1,VLOOKUP($T355,Male_Annuity_Tables,MATCH($BS$3+3,'Mortality Tables'!$N$1:$DN$1,0),FALSE),VLOOKUP($T355,Fe_Annuity_Tables,MATCH(BY$3+3,'Mortality Tables'!$N$1:$DN$1,0),FALSE)),"")</f>
        <v>2667112.3446650933</v>
      </c>
      <c r="BZ355" s="685">
        <f>IFERROR((BY355+AI355*Contr_Rate)*(1+Inv_Return)*IF($D355=$C$1,VLOOKUP($T355,Male_Annuity_Tables,MATCH($BS$3+3,'Mortality Tables'!$N$1:$DN$1,0),FALSE),VLOOKUP($T355,Fe_Annuity_Tables,MATCH(BZ$3+3,'Mortality Tables'!$N$1:$DN$1,0),FALSE)),"")</f>
        <v>2910700.8947226135</v>
      </c>
      <c r="CA355" s="685">
        <f>IFERROR((BZ355+AJ355*Contr_Rate)*(1+Inv_Return)*IF($D355=$C$1,VLOOKUP($T355,Male_Annuity_Tables,MATCH($BS$3+3,'Mortality Tables'!$N$1:$DN$1,0),FALSE),VLOOKUP($T355,Fe_Annuity_Tables,MATCH(CA$3+3,'Mortality Tables'!$N$1:$DN$1,0),FALSE)),"")</f>
        <v>3147385.5451084417</v>
      </c>
      <c r="CB355" s="685">
        <f>IFERROR((CA355+AK355*Contr_Rate)*(1+Inv_Return)*IF($D355=$C$1,VLOOKUP($T355,Male_Annuity_Tables,MATCH($BS$3+3,'Mortality Tables'!$N$1:$DN$1,0),FALSE),VLOOKUP($T355,Fe_Annuity_Tables,MATCH(CB$3+3,'Mortality Tables'!$N$1:$DN$1,0),FALSE)),"")</f>
        <v>3380278.4408543105</v>
      </c>
      <c r="CC355" s="685">
        <f>IFERROR((CB355+AL355*Contr_Rate)*(1+Inv_Return)*IF($D355=$C$1,VLOOKUP($T355,Male_Annuity_Tables,MATCH($BS$3+3,'Mortality Tables'!$N$1:$DN$1,0),FALSE),VLOOKUP($T355,Fe_Annuity_Tables,MATCH(CC$3+3,'Mortality Tables'!$N$1:$DN$1,0),FALSE)),"")</f>
        <v>3612029.0762766069</v>
      </c>
      <c r="CD355" s="685">
        <f>IFERROR((CC355+AM355*Contr_Rate)*(1+Inv_Return)*IF($D355=$C$1,VLOOKUP($T355,Male_Annuity_Tables,MATCH($BS$3+3,'Mortality Tables'!$N$1:$DN$1,0),FALSE),VLOOKUP($T355,Fe_Annuity_Tables,MATCH(CD$3+3,'Mortality Tables'!$N$1:$DN$1,0),FALSE)),"")</f>
        <v>3844912.1313359099</v>
      </c>
      <c r="CE355" s="685">
        <f>IFERROR((CD355+AN355*Contr_Rate)*(1+Inv_Return)*IF($D355=$C$1,VLOOKUP($T355,Male_Annuity_Tables,MATCH($BS$3+3,'Mortality Tables'!$N$1:$DN$1,0),FALSE),VLOOKUP($T355,Fe_Annuity_Tables,MATCH(CE$3+3,'Mortality Tables'!$N$1:$DN$1,0),FALSE)),"")</f>
        <v>4080899.8033092851</v>
      </c>
      <c r="CF355" s="685">
        <f>IFERROR((CE355+AO355*Contr_Rate)*(1+Inv_Return)*IF($D355=$C$1,VLOOKUP($T355,Male_Annuity_Tables,MATCH($BS$3+3,'Mortality Tables'!$N$1:$DN$1,0),FALSE),VLOOKUP($T355,Fe_Annuity_Tables,MATCH(CF$3+3,'Mortality Tables'!$N$1:$DN$1,0),FALSE)),"")</f>
        <v>4321721.427009414</v>
      </c>
      <c r="CG355" s="685">
        <f>IFERROR((CF355+AP355*Contr_Rate)*(1+Inv_Return)*IF($D355=$C$1,VLOOKUP($T355,Male_Annuity_Tables,MATCH($BS$3+3,'Mortality Tables'!$N$1:$DN$1,0),FALSE),VLOOKUP($T355,Fe_Annuity_Tables,MATCH(CG$3+3,'Mortality Tables'!$N$1:$DN$1,0),FALSE)),"")</f>
        <v>4568912.6764903348</v>
      </c>
      <c r="CH355" s="685">
        <f>IFERROR((CG355+AQ355*Contr_Rate)*(1+Inv_Return)*IF($D355=$C$1,VLOOKUP($T355,Male_Annuity_Tables,MATCH($BS$3+3,'Mortality Tables'!$N$1:$DN$1,0),FALSE),VLOOKUP($T355,Fe_Annuity_Tables,MATCH(CH$3+3,'Mortality Tables'!$N$1:$DN$1,0),FALSE)),"")</f>
        <v>4823856.2306406572</v>
      </c>
      <c r="CI355" s="685">
        <f>IFERROR((CH355+AR355*Contr_Rate)*(1+Inv_Return)*IF($D355=$C$1,VLOOKUP($T355,Male_Annuity_Tables,MATCH($BS$3+3,'Mortality Tables'!$N$1:$DN$1,0),FALSE),VLOOKUP($T355,Fe_Annuity_Tables,MATCH(CI$3+3,'Mortality Tables'!$N$1:$DN$1,0),FALSE)),"")</f>
        <v>5087815.4481866136</v>
      </c>
      <c r="CJ355" s="685">
        <f>IFERROR((CI355+AS355*Contr_Rate)*(1+Inv_Return)*IF($D355=$C$1,VLOOKUP($T355,Male_Annuity_Tables,MATCH($BS$3+3,'Mortality Tables'!$N$1:$DN$1,0),FALSE),VLOOKUP($T355,Fe_Annuity_Tables,MATCH(CJ$3+3,'Mortality Tables'!$N$1:$DN$1,0),FALSE)),"")</f>
        <v>5361962.3212006427</v>
      </c>
      <c r="CK355" s="685">
        <f>IFERROR((CJ355+AT355*Contr_Rate)*(1+Inv_Return)*IF($D355=$C$1,VLOOKUP($T355,Male_Annuity_Tables,MATCH($BS$3+3,'Mortality Tables'!$N$1:$DN$1,0),FALSE),VLOOKUP($T355,Fe_Annuity_Tables,MATCH(CK$3+3,'Mortality Tables'!$N$1:$DN$1,0),FALSE)),"")</f>
        <v>5647400.7493968979</v>
      </c>
      <c r="CL355" s="685">
        <f>IFERROR((CK355+AU355*Contr_Rate)*(1+Inv_Return)*IF($D355=$C$1,VLOOKUP($T355,Male_Annuity_Tables,MATCH($BS$3+3,'Mortality Tables'!$N$1:$DN$1,0),FALSE),VLOOKUP($T355,Fe_Annuity_Tables,MATCH(CL$3+3,'Mortality Tables'!$N$1:$DN$1,0),FALSE)),"")</f>
        <v>5945185.9913975662</v>
      </c>
      <c r="CM355" s="685">
        <f>IFERROR((CL355+AV355*Contr_Rate)*(1+Inv_Return)*IF($D355=$C$1,VLOOKUP($T355,Male_Annuity_Tables,MATCH($BS$3+3,'Mortality Tables'!$N$1:$DN$1,0),FALSE),VLOOKUP($T355,Fe_Annuity_Tables,MATCH(CM$3+3,'Mortality Tables'!$N$1:$DN$1,0),FALSE)),"")</f>
        <v>6256340.9964730507</v>
      </c>
      <c r="CN355" s="685">
        <f>IFERROR((CM355+AW355*Contr_Rate)*(1+Inv_Return)*IF($D355=$C$1,VLOOKUP($T355,Male_Annuity_Tables,MATCH($BS$3+3,'Mortality Tables'!$N$1:$DN$1,0),FALSE),VLOOKUP($T355,Fe_Annuity_Tables,MATCH(CN$3+3,'Mortality Tables'!$N$1:$DN$1,0),FALSE)),"")</f>
        <v>6581870.1950041614</v>
      </c>
      <c r="CO355" s="685">
        <f>IFERROR((CN355+AX355*Contr_Rate)*(1+Inv_Return)*IF($D355=$C$1,VLOOKUP($T355,Male_Annuity_Tables,MATCH($BS$3+3,'Mortality Tables'!$N$1:$DN$1,0),FALSE),VLOOKUP($T355,Fe_Annuity_Tables,MATCH(CO$3+3,'Mortality Tables'!$N$1:$DN$1,0),FALSE)),"")</f>
        <v>6922771.2231691312</v>
      </c>
      <c r="CP355" s="685">
        <f>IFERROR((CO355+AY355*Contr_Rate)*(1+Inv_Return)*IF($D355=$C$1,VLOOKUP($T355,Male_Annuity_Tables,MATCH($BS$3+3,'Mortality Tables'!$N$1:$DN$1,0),FALSE),VLOOKUP($T355,Fe_Annuity_Tables,MATCH(CP$3+3,'Mortality Tables'!$N$1:$DN$1,0),FALSE)),"")</f>
        <v>7280044.9730880512</v>
      </c>
      <c r="CQ355" s="685" t="str">
        <f>IFERROR((CP355+AZ355*Contr_Rate)*(1+Inv_Return)*IF($D355=$C$1,VLOOKUP($T355,Male_Annuity_Tables,MATCH($BS$3+3,'Mortality Tables'!$N$1:$DN$1,0),FALSE),VLOOKUP($T355,Fe_Annuity_Tables,MATCH(CQ$3+3,'Mortality Tables'!$N$1:$DN$1,0),FALSE)),"")</f>
        <v/>
      </c>
      <c r="CR355" s="685" t="str">
        <f>IFERROR((CQ355+BA355*Contr_Rate)*(1+Inv_Return)*IF($D355=$C$1,VLOOKUP($T355,Male_Annuity_Tables,MATCH($BS$3+3,'Mortality Tables'!$N$1:$DN$1,0),FALSE),VLOOKUP($T355,Fe_Annuity_Tables,MATCH(CR$3+3,'Mortality Tables'!$N$1:$DN$1,0),FALSE)),"")</f>
        <v/>
      </c>
      <c r="CS355" s="685" t="str">
        <f>IFERROR((CR355+BB355*Contr_Rate)*(1+Inv_Return)*IF($D355=$C$1,VLOOKUP($T355,Male_Annuity_Tables,MATCH($BS$3+3,'Mortality Tables'!$N$1:$DN$1,0),FALSE),VLOOKUP($T355,Fe_Annuity_Tables,MATCH(CS$3+3,'Mortality Tables'!$N$1:$DN$1,0),FALSE)),"")</f>
        <v/>
      </c>
      <c r="CT355" s="685" t="str">
        <f>IFERROR((CS355+BC355*Contr_Rate)*(1+Inv_Return)*IF($D355=$C$1,VLOOKUP($T355,Male_Annuity_Tables,MATCH($BS$3+3,'Mortality Tables'!$N$1:$DN$1,0),FALSE),VLOOKUP($T355,Fe_Annuity_Tables,MATCH(CT$3+3,'Mortality Tables'!$N$1:$DN$1,0),FALSE)),"")</f>
        <v/>
      </c>
      <c r="CU355" s="685" t="str">
        <f>IFERROR((CT355+BD355*Contr_Rate)*(1+Inv_Return)*IF($D355=$C$1,VLOOKUP($T355,Male_Annuity_Tables,MATCH($BS$3+3,'Mortality Tables'!$N$1:$DN$1,0),FALSE),VLOOKUP($T355,Fe_Annuity_Tables,MATCH(CU$3+3,'Mortality Tables'!$N$1:$DN$1,0),FALSE)),"")</f>
        <v/>
      </c>
      <c r="CV355" s="685" t="str">
        <f>IFERROR((CU355+BE355*Contr_Rate)*(1+Inv_Return)*IF($D355=$C$1,VLOOKUP($T355,Male_Annuity_Tables,MATCH($BS$3+3,'Mortality Tables'!$N$1:$DN$1,0),FALSE),VLOOKUP($T355,Fe_Annuity_Tables,MATCH(CV$3+3,'Mortality Tables'!$N$1:$DN$1,0),FALSE)),"")</f>
        <v/>
      </c>
      <c r="CW355" s="685" t="str">
        <f>IFERROR((CV355+BF355*Contr_Rate)*(1+Inv_Return)*IF($D355=$C$1,VLOOKUP($T355,Male_Annuity_Tables,MATCH($BS$3+3,'Mortality Tables'!$N$1:$DN$1,0),FALSE),VLOOKUP($T355,Fe_Annuity_Tables,MATCH(CW$3+3,'Mortality Tables'!$N$1:$DN$1,0),FALSE)),"")</f>
        <v/>
      </c>
      <c r="CX355" s="685" t="str">
        <f>IFERROR((CW355+BG355*Contr_Rate)*(1+Inv_Return)*IF($D355=$C$1,VLOOKUP($T355,Male_Annuity_Tables,MATCH($BS$3+3,'Mortality Tables'!$N$1:$DN$1,0),FALSE),VLOOKUP($T355,Fe_Annuity_Tables,MATCH(CX$3+3,'Mortality Tables'!$N$1:$DN$1,0),FALSE)),"")</f>
        <v/>
      </c>
      <c r="CY355" s="685" t="str">
        <f>IFERROR((CX355+BH355*Contr_Rate)*(1+Inv_Return)*IF($D355=$C$1,VLOOKUP($T355,Male_Annuity_Tables,MATCH($BS$3+3,'Mortality Tables'!$N$1:$DN$1,0),FALSE),VLOOKUP($T355,Fe_Annuity_Tables,MATCH(CY$3+3,'Mortality Tables'!$N$1:$DN$1,0),FALSE)),"")</f>
        <v/>
      </c>
      <c r="CZ355" s="685" t="str">
        <f>IFERROR((CY355+BI355*Contr_Rate)*(1+Inv_Return)*IF($D355=$C$1,VLOOKUP($T355,Male_Annuity_Tables,MATCH($BS$3+3,'Mortality Tables'!$N$1:$DN$1,0),FALSE),VLOOKUP($T355,Fe_Annuity_Tables,MATCH(CZ$3+3,'Mortality Tables'!$N$1:$DN$1,0),FALSE)),"")</f>
        <v/>
      </c>
      <c r="DA355" s="685" t="str">
        <f>IFERROR((CZ355+BJ355*Contr_Rate)*(1+Inv_Return)*IF($D355=$C$1,VLOOKUP($T355,Male_Annuity_Tables,MATCH($BS$3+3,'Mortality Tables'!$N$1:$DN$1,0),FALSE),VLOOKUP($T355,Fe_Annuity_Tables,MATCH(DA$3+3,'Mortality Tables'!$N$1:$DN$1,0),FALSE)),"")</f>
        <v/>
      </c>
      <c r="DB355" s="685" t="str">
        <f>IFERROR((DA355+BK355*Contr_Rate)*(1+Inv_Return)*IF($D355=$C$1,VLOOKUP($T355,Male_Annuity_Tables,MATCH($BS$3+3,'Mortality Tables'!$N$1:$DN$1,0),FALSE),VLOOKUP($T355,Fe_Annuity_Tables,MATCH(DB$3+3,'Mortality Tables'!$N$1:$DN$1,0),FALSE)),"")</f>
        <v/>
      </c>
      <c r="DC355" s="685" t="str">
        <f>IFERROR((DB355+BL355*Contr_Rate)*(1+Inv_Return)*IF($D355=$C$1,VLOOKUP($T355,Male_Annuity_Tables,MATCH($BS$3+3,'Mortality Tables'!$N$1:$DN$1,0),FALSE),VLOOKUP($T355,Fe_Annuity_Tables,MATCH(DC$3+3,'Mortality Tables'!$N$1:$DN$1,0),FALSE)),"")</f>
        <v/>
      </c>
      <c r="DD355" s="685" t="str">
        <f>IFERROR((DC355+BM355*Contr_Rate)*(1+Inv_Return)*IF($D355=$C$1,VLOOKUP($T355,Male_Annuity_Tables,MATCH($BS$3+3,'Mortality Tables'!$N$1:$DN$1,0),FALSE),VLOOKUP($T355,Fe_Annuity_Tables,MATCH(DD$3+3,'Mortality Tables'!$N$1:$DN$1,0),FALSE)),"")</f>
        <v/>
      </c>
      <c r="DE355" s="685" t="str">
        <f>IFERROR((DD355+BN355*Contr_Rate)*(1+Inv_Return)*IF($D355=$C$1,VLOOKUP($T355,Male_Annuity_Tables,MATCH($BS$3+3,'Mortality Tables'!$N$1:$DN$1,0),FALSE),VLOOKUP($T355,Fe_Annuity_Tables,MATCH(DE$3+3,'Mortality Tables'!$N$1:$DN$1,0),FALSE)),"")</f>
        <v/>
      </c>
      <c r="DF355" s="685" t="str">
        <f>IFERROR((DE355+BO355*Contr_Rate)*(1+Inv_Return)*IF($D355=$C$1,VLOOKUP($T355,Male_Annuity_Tables,MATCH($BS$3+3,'Mortality Tables'!$N$1:$DN$1,0),FALSE),VLOOKUP($T355,Fe_Annuity_Tables,MATCH(DF$3+3,'Mortality Tables'!$N$1:$DN$1,0),FALSE)),"")</f>
        <v/>
      </c>
      <c r="DG355" s="685" t="str">
        <f>IFERROR((DF355+BP355*Contr_Rate)*(1+Inv_Return)*IF($D355=$C$1,VLOOKUP($T355,Male_Annuity_Tables,MATCH($BS$3+3,'Mortality Tables'!$N$1:$DN$1,0),FALSE),VLOOKUP($T355,Fe_Annuity_Tables,MATCH(DG$3+3,'Mortality Tables'!$N$1:$DN$1,0),FALSE)),"")</f>
        <v/>
      </c>
      <c r="DH355" s="685" t="str">
        <f>IFERROR((DG355+BQ355*Contr_Rate)*(1+Inv_Return)*IF($D355=$C$1,VLOOKUP($T355,Male_Annuity_Tables,MATCH($BS$3+3,'Mortality Tables'!$N$1:$DN$1,0),FALSE),VLOOKUP($T355,Fe_Annuity_Tables,MATCH(DH$3+3,'Mortality Tables'!$N$1:$DN$1,0),FALSE)),"")</f>
        <v/>
      </c>
      <c r="DJ355" s="686">
        <f t="shared" si="199"/>
        <v>7280044.9730880512</v>
      </c>
      <c r="DK355" s="680">
        <f t="shared" si="187"/>
        <v>8.0909277508679907</v>
      </c>
      <c r="DL355" s="686">
        <f t="shared" si="200"/>
        <v>602851.77202895237</v>
      </c>
      <c r="DM355" s="686">
        <f t="shared" si="132"/>
        <v>6493963.1726396456</v>
      </c>
      <c r="DN355" s="687">
        <f t="shared" si="201"/>
        <v>9.283264410381728E-2</v>
      </c>
      <c r="DP355" s="688">
        <f t="shared" si="202"/>
        <v>160251.827754928</v>
      </c>
      <c r="DQ355" s="688">
        <f t="shared" si="203"/>
        <v>239522.77630842212</v>
      </c>
      <c r="DR355" s="688">
        <f t="shared" si="204"/>
        <v>310185.55078759539</v>
      </c>
    </row>
    <row r="356" spans="1:122" s="657" customFormat="1" ht="14.5">
      <c r="A356" s="675" t="s">
        <v>1780</v>
      </c>
      <c r="B356" s="675" t="s">
        <v>1781</v>
      </c>
      <c r="C356" s="675" t="s">
        <v>116</v>
      </c>
      <c r="D356" s="675" t="s">
        <v>60</v>
      </c>
      <c r="E356" s="676">
        <v>27562</v>
      </c>
      <c r="F356" s="677">
        <v>37289</v>
      </c>
      <c r="G356" s="677">
        <v>40886</v>
      </c>
      <c r="H356" s="678">
        <v>1877290</v>
      </c>
      <c r="I356" s="678">
        <v>120174.73</v>
      </c>
      <c r="J356" s="678">
        <v>167629.47</v>
      </c>
      <c r="K356" s="678">
        <v>46943.02</v>
      </c>
      <c r="L356" s="678">
        <v>334747.22000000003</v>
      </c>
      <c r="M356" s="679">
        <f>IF(COUNTIF($A$4:A356,A356)=1,0,1)</f>
        <v>0</v>
      </c>
      <c r="N356" s="680" t="str">
        <f t="shared" si="193"/>
        <v>Okay</v>
      </c>
      <c r="O356" s="680" t="str">
        <f t="shared" si="194"/>
        <v>TRUE</v>
      </c>
      <c r="P356" s="680" t="b">
        <f t="shared" si="195"/>
        <v>1</v>
      </c>
      <c r="Q356" s="680" t="b">
        <f t="shared" si="208"/>
        <v>1</v>
      </c>
      <c r="R356" s="680" t="b">
        <f t="shared" si="209"/>
        <v>1</v>
      </c>
      <c r="S356" s="681">
        <f t="shared" si="196"/>
        <v>26.649315068493152</v>
      </c>
      <c r="T356" s="682">
        <f t="shared" si="210"/>
        <v>49</v>
      </c>
      <c r="U356" s="682">
        <f t="shared" si="188"/>
        <v>36</v>
      </c>
      <c r="V356" s="682">
        <f t="shared" si="211"/>
        <v>13.068493150684931</v>
      </c>
      <c r="W356" s="682">
        <f t="shared" si="197"/>
        <v>11</v>
      </c>
      <c r="X356" s="683">
        <f t="shared" si="198"/>
        <v>3682219.4200000004</v>
      </c>
      <c r="Y356" s="684">
        <f t="shared" si="123"/>
        <v>3.48E-3</v>
      </c>
      <c r="Z356" s="684">
        <f>IF($D356=$C$1,VLOOKUP($T356,Male_Annuity_Tables,MATCH($W356+2,'Mortality Tables'!$DS$1:$HT$1,0),FALSE),VLOOKUP($T356,Fe_Annuity_Tables,MATCH($W356+2,'Mortality Tables'!$M$1:$DN$1,0),FALSE))</f>
        <v>0.36625918783018357</v>
      </c>
      <c r="AA356" s="664"/>
      <c r="AB356" s="685">
        <f t="shared" si="213"/>
        <v>1972937.9255000001</v>
      </c>
      <c r="AC356" s="685">
        <f t="shared" si="213"/>
        <v>2073459.1128042252</v>
      </c>
      <c r="AD356" s="685">
        <f t="shared" si="213"/>
        <v>2179101.8546016007</v>
      </c>
      <c r="AE356" s="685">
        <f t="shared" si="213"/>
        <v>2290127.0940935519</v>
      </c>
      <c r="AF356" s="685">
        <f t="shared" si="213"/>
        <v>2406809.0695376187</v>
      </c>
      <c r="AG356" s="685">
        <f t="shared" si="213"/>
        <v>2529435.9916305607</v>
      </c>
      <c r="AH356" s="685">
        <f t="shared" si="213"/>
        <v>2658310.7554041375</v>
      </c>
      <c r="AI356" s="685">
        <f t="shared" si="213"/>
        <v>2793751.6883919784</v>
      </c>
      <c r="AJ356" s="685">
        <f t="shared" si="213"/>
        <v>2936093.3369155498</v>
      </c>
      <c r="AK356" s="685">
        <f t="shared" si="213"/>
        <v>3085687.2924313974</v>
      </c>
      <c r="AL356" s="685">
        <f t="shared" si="213"/>
        <v>3242903.0599807771</v>
      </c>
      <c r="AM356" s="685" t="str">
        <f t="shared" si="213"/>
        <v/>
      </c>
      <c r="AN356" s="685" t="str">
        <f t="shared" si="213"/>
        <v/>
      </c>
      <c r="AO356" s="685" t="str">
        <f t="shared" si="213"/>
        <v/>
      </c>
      <c r="AP356" s="685" t="str">
        <f t="shared" si="213"/>
        <v/>
      </c>
      <c r="AQ356" s="685" t="str">
        <f t="shared" si="213"/>
        <v/>
      </c>
      <c r="AR356" s="685" t="str">
        <f t="shared" si="212"/>
        <v/>
      </c>
      <c r="AS356" s="685" t="str">
        <f t="shared" si="212"/>
        <v/>
      </c>
      <c r="AT356" s="685" t="str">
        <f t="shared" si="212"/>
        <v/>
      </c>
      <c r="AU356" s="685" t="str">
        <f t="shared" si="212"/>
        <v/>
      </c>
      <c r="AV356" s="685" t="str">
        <f t="shared" si="205"/>
        <v/>
      </c>
      <c r="AW356" s="685" t="str">
        <f t="shared" si="205"/>
        <v/>
      </c>
      <c r="AX356" s="685" t="str">
        <f t="shared" si="205"/>
        <v/>
      </c>
      <c r="AY356" s="685" t="str">
        <f t="shared" si="205"/>
        <v/>
      </c>
      <c r="AZ356" s="685" t="str">
        <f t="shared" si="205"/>
        <v/>
      </c>
      <c r="BA356" s="685" t="str">
        <f t="shared" si="205"/>
        <v/>
      </c>
      <c r="BB356" s="685" t="str">
        <f t="shared" si="205"/>
        <v/>
      </c>
      <c r="BC356" s="685" t="str">
        <f t="shared" si="205"/>
        <v/>
      </c>
      <c r="BD356" s="685" t="str">
        <f t="shared" si="205"/>
        <v/>
      </c>
      <c r="BE356" s="685" t="str">
        <f t="shared" si="205"/>
        <v/>
      </c>
      <c r="BF356" s="685" t="str">
        <f t="shared" si="205"/>
        <v/>
      </c>
      <c r="BG356" s="685" t="str">
        <f t="shared" si="207"/>
        <v/>
      </c>
      <c r="BH356" s="685" t="str">
        <f t="shared" si="207"/>
        <v/>
      </c>
      <c r="BI356" s="685" t="str">
        <f t="shared" si="207"/>
        <v/>
      </c>
      <c r="BJ356" s="685" t="str">
        <f t="shared" si="207"/>
        <v/>
      </c>
      <c r="BK356" s="685" t="str">
        <f t="shared" si="207"/>
        <v/>
      </c>
      <c r="BL356" s="685" t="str">
        <f t="shared" si="207"/>
        <v/>
      </c>
      <c r="BM356" s="685" t="str">
        <f t="shared" si="207"/>
        <v/>
      </c>
      <c r="BN356" s="685" t="str">
        <f t="shared" si="207"/>
        <v/>
      </c>
      <c r="BO356" s="685" t="str">
        <f t="shared" si="214"/>
        <v/>
      </c>
      <c r="BP356" s="685" t="str">
        <f t="shared" si="214"/>
        <v/>
      </c>
      <c r="BQ356" s="685" t="str">
        <f t="shared" si="214"/>
        <v/>
      </c>
      <c r="BR356" s="529"/>
      <c r="BS356" s="685">
        <f>IFERROR(($L356+AB356*Contr_Rate)*(1+Inv_Return)*IF($D356=$C$1,VLOOKUP($T356,Male_Annuity_Tables,MATCH($BS$3+3,'Mortality Tables'!$N$1:$DN$1,0),FALSE),VLOOKUP($T356,Fe_Annuity_Tables,MATCH(BS$3+3,'Mortality Tables'!$N$1:$DN$1,0),FALSE)),"")</f>
        <v>806591.18675589038</v>
      </c>
      <c r="BT356" s="685">
        <f>IFERROR(($BS356+AC356*Contr_Rate)*(1+Inv_Return)*IF($D356=$C$1,VLOOKUP($T356,Male_Annuity_Tables,MATCH($BS$3+3,'Mortality Tables'!$N$1:$DN$1,0),FALSE),VLOOKUP($T356,Fe_Annuity_Tables,MATCH(BT$3+3,'Mortality Tables'!$N$1:$DN$1,0),FALSE)),"")</f>
        <v>1114996.9904798062</v>
      </c>
      <c r="BU356" s="685">
        <f>IFERROR((BT356+AD356*Contr_Rate)*(1+Inv_Return)*IF($D356=$C$1,VLOOKUP($T356,Male_Annuity_Tables,MATCH($BS$3+3,'Mortality Tables'!$N$1:$DN$1,0),FALSE),VLOOKUP($T356,Fe_Annuity_Tables,MATCH(BU$3+3,'Mortality Tables'!$N$1:$DN$1,0),FALSE)),"")</f>
        <v>1237357.6358379393</v>
      </c>
      <c r="BV356" s="685">
        <f>IFERROR((BU356+AE356*Contr_Rate)*(1+Inv_Return)*IF($D356=$C$1,VLOOKUP($T356,Male_Annuity_Tables,MATCH($BS$3+3,'Mortality Tables'!$N$1:$DN$1,0),FALSE),VLOOKUP($T356,Fe_Annuity_Tables,MATCH(BV$3+3,'Mortality Tables'!$N$1:$DN$1,0),FALSE)),"")</f>
        <v>1206338.4733621958</v>
      </c>
      <c r="BW356" s="685">
        <f>IFERROR((BV356+AF356*Contr_Rate)*(1+Inv_Return)*IF($D356=$C$1,VLOOKUP($T356,Male_Annuity_Tables,MATCH($BS$3+3,'Mortality Tables'!$N$1:$DN$1,0),FALSE),VLOOKUP($T356,Fe_Annuity_Tables,MATCH(BW$3+3,'Mortality Tables'!$N$1:$DN$1,0),FALSE)),"")</f>
        <v>1082817.9852453861</v>
      </c>
      <c r="BX356" s="685">
        <f>IFERROR((BW356+AG356*Contr_Rate)*(1+Inv_Return)*IF($D356=$C$1,VLOOKUP($T356,Male_Annuity_Tables,MATCH($BS$3+3,'Mortality Tables'!$N$1:$DN$1,0),FALSE),VLOOKUP($T356,Fe_Annuity_Tables,MATCH(BX$3+3,'Mortality Tables'!$N$1:$DN$1,0),FALSE)),"")</f>
        <v>925958.0756677211</v>
      </c>
      <c r="BY356" s="685">
        <f>IFERROR((BX356+AH356*Contr_Rate)*(1+Inv_Return)*IF($D356=$C$1,VLOOKUP($T356,Male_Annuity_Tables,MATCH($BS$3+3,'Mortality Tables'!$N$1:$DN$1,0),FALSE),VLOOKUP($T356,Fe_Annuity_Tables,MATCH(BY$3+3,'Mortality Tables'!$N$1:$DN$1,0),FALSE)),"")</f>
        <v>818651.04699531686</v>
      </c>
      <c r="BZ356" s="685">
        <f>IFERROR((BY356+AI356*Contr_Rate)*(1+Inv_Return)*IF($D356=$C$1,VLOOKUP($T356,Male_Annuity_Tables,MATCH($BS$3+3,'Mortality Tables'!$N$1:$DN$1,0),FALSE),VLOOKUP($T356,Fe_Annuity_Tables,MATCH(BZ$3+3,'Mortality Tables'!$N$1:$DN$1,0),FALSE)),"")</f>
        <v>743145.29854026088</v>
      </c>
      <c r="CA356" s="685">
        <f>IFERROR((BZ356+AJ356*Contr_Rate)*(1+Inv_Return)*IF($D356=$C$1,VLOOKUP($T356,Male_Annuity_Tables,MATCH($BS$3+3,'Mortality Tables'!$N$1:$DN$1,0),FALSE),VLOOKUP($T356,Fe_Annuity_Tables,MATCH(CA$3+3,'Mortality Tables'!$N$1:$DN$1,0),FALSE)),"")</f>
        <v>687491.03896487469</v>
      </c>
      <c r="CB356" s="685">
        <f>IFERROR((CA356+AK356*Contr_Rate)*(1+Inv_Return)*IF($D356=$C$1,VLOOKUP($T356,Male_Annuity_Tables,MATCH($BS$3+3,'Mortality Tables'!$N$1:$DN$1,0),FALSE),VLOOKUP($T356,Fe_Annuity_Tables,MATCH(CB$3+3,'Mortality Tables'!$N$1:$DN$1,0),FALSE)),"")</f>
        <v>644156.83258519624</v>
      </c>
      <c r="CC356" s="685">
        <f>IFERROR((CB356+AL356*Contr_Rate)*(1+Inv_Return)*IF($D356=$C$1,VLOOKUP($T356,Male_Annuity_Tables,MATCH($BS$3+3,'Mortality Tables'!$N$1:$DN$1,0),FALSE),VLOOKUP($T356,Fe_Annuity_Tables,MATCH(CC$3+3,'Mortality Tables'!$N$1:$DN$1,0),FALSE)),"")</f>
        <v>608623.65689117124</v>
      </c>
      <c r="CD356" s="685" t="str">
        <f>IFERROR((CC356+AM356*Contr_Rate)*(1+Inv_Return)*IF($D356=$C$1,VLOOKUP($T356,Male_Annuity_Tables,MATCH($BS$3+3,'Mortality Tables'!$N$1:$DN$1,0),FALSE),VLOOKUP($T356,Fe_Annuity_Tables,MATCH(CD$3+3,'Mortality Tables'!$N$1:$DN$1,0),FALSE)),"")</f>
        <v/>
      </c>
      <c r="CE356" s="685" t="str">
        <f>IFERROR((CD356+AN356*Contr_Rate)*(1+Inv_Return)*IF($D356=$C$1,VLOOKUP($T356,Male_Annuity_Tables,MATCH($BS$3+3,'Mortality Tables'!$N$1:$DN$1,0),FALSE),VLOOKUP($T356,Fe_Annuity_Tables,MATCH(CE$3+3,'Mortality Tables'!$N$1:$DN$1,0),FALSE)),"")</f>
        <v/>
      </c>
      <c r="CF356" s="685" t="str">
        <f>IFERROR((CE356+AO356*Contr_Rate)*(1+Inv_Return)*IF($D356=$C$1,VLOOKUP($T356,Male_Annuity_Tables,MATCH($BS$3+3,'Mortality Tables'!$N$1:$DN$1,0),FALSE),VLOOKUP($T356,Fe_Annuity_Tables,MATCH(CF$3+3,'Mortality Tables'!$N$1:$DN$1,0),FALSE)),"")</f>
        <v/>
      </c>
      <c r="CG356" s="685" t="str">
        <f>IFERROR((CF356+AP356*Contr_Rate)*(1+Inv_Return)*IF($D356=$C$1,VLOOKUP($T356,Male_Annuity_Tables,MATCH($BS$3+3,'Mortality Tables'!$N$1:$DN$1,0),FALSE),VLOOKUP($T356,Fe_Annuity_Tables,MATCH(CG$3+3,'Mortality Tables'!$N$1:$DN$1,0),FALSE)),"")</f>
        <v/>
      </c>
      <c r="CH356" s="685" t="str">
        <f>IFERROR((CG356+AQ356*Contr_Rate)*(1+Inv_Return)*IF($D356=$C$1,VLOOKUP($T356,Male_Annuity_Tables,MATCH($BS$3+3,'Mortality Tables'!$N$1:$DN$1,0),FALSE),VLOOKUP($T356,Fe_Annuity_Tables,MATCH(CH$3+3,'Mortality Tables'!$N$1:$DN$1,0),FALSE)),"")</f>
        <v/>
      </c>
      <c r="CI356" s="685" t="str">
        <f>IFERROR((CH356+AR356*Contr_Rate)*(1+Inv_Return)*IF($D356=$C$1,VLOOKUP($T356,Male_Annuity_Tables,MATCH($BS$3+3,'Mortality Tables'!$N$1:$DN$1,0),FALSE),VLOOKUP($T356,Fe_Annuity_Tables,MATCH(CI$3+3,'Mortality Tables'!$N$1:$DN$1,0),FALSE)),"")</f>
        <v/>
      </c>
      <c r="CJ356" s="685" t="str">
        <f>IFERROR((CI356+AS356*Contr_Rate)*(1+Inv_Return)*IF($D356=$C$1,VLOOKUP($T356,Male_Annuity_Tables,MATCH($BS$3+3,'Mortality Tables'!$N$1:$DN$1,0),FALSE),VLOOKUP($T356,Fe_Annuity_Tables,MATCH(CJ$3+3,'Mortality Tables'!$N$1:$DN$1,0),FALSE)),"")</f>
        <v/>
      </c>
      <c r="CK356" s="685" t="str">
        <f>IFERROR((CJ356+AT356*Contr_Rate)*(1+Inv_Return)*IF($D356=$C$1,VLOOKUP($T356,Male_Annuity_Tables,MATCH($BS$3+3,'Mortality Tables'!$N$1:$DN$1,0),FALSE),VLOOKUP($T356,Fe_Annuity_Tables,MATCH(CK$3+3,'Mortality Tables'!$N$1:$DN$1,0),FALSE)),"")</f>
        <v/>
      </c>
      <c r="CL356" s="685" t="str">
        <f>IFERROR((CK356+AU356*Contr_Rate)*(1+Inv_Return)*IF($D356=$C$1,VLOOKUP($T356,Male_Annuity_Tables,MATCH($BS$3+3,'Mortality Tables'!$N$1:$DN$1,0),FALSE),VLOOKUP($T356,Fe_Annuity_Tables,MATCH(CL$3+3,'Mortality Tables'!$N$1:$DN$1,0),FALSE)),"")</f>
        <v/>
      </c>
      <c r="CM356" s="685" t="str">
        <f>IFERROR((CL356+AV356*Contr_Rate)*(1+Inv_Return)*IF($D356=$C$1,VLOOKUP($T356,Male_Annuity_Tables,MATCH($BS$3+3,'Mortality Tables'!$N$1:$DN$1,0),FALSE),VLOOKUP($T356,Fe_Annuity_Tables,MATCH(CM$3+3,'Mortality Tables'!$N$1:$DN$1,0),FALSE)),"")</f>
        <v/>
      </c>
      <c r="CN356" s="685" t="str">
        <f>IFERROR((CM356+AW356*Contr_Rate)*(1+Inv_Return)*IF($D356=$C$1,VLOOKUP($T356,Male_Annuity_Tables,MATCH($BS$3+3,'Mortality Tables'!$N$1:$DN$1,0),FALSE),VLOOKUP($T356,Fe_Annuity_Tables,MATCH(CN$3+3,'Mortality Tables'!$N$1:$DN$1,0),FALSE)),"")</f>
        <v/>
      </c>
      <c r="CO356" s="685" t="str">
        <f>IFERROR((CN356+AX356*Contr_Rate)*(1+Inv_Return)*IF($D356=$C$1,VLOOKUP($T356,Male_Annuity_Tables,MATCH($BS$3+3,'Mortality Tables'!$N$1:$DN$1,0),FALSE),VLOOKUP($T356,Fe_Annuity_Tables,MATCH(CO$3+3,'Mortality Tables'!$N$1:$DN$1,0),FALSE)),"")</f>
        <v/>
      </c>
      <c r="CP356" s="685" t="str">
        <f>IFERROR((CO356+AY356*Contr_Rate)*(1+Inv_Return)*IF($D356=$C$1,VLOOKUP($T356,Male_Annuity_Tables,MATCH($BS$3+3,'Mortality Tables'!$N$1:$DN$1,0),FALSE),VLOOKUP($T356,Fe_Annuity_Tables,MATCH(CP$3+3,'Mortality Tables'!$N$1:$DN$1,0),FALSE)),"")</f>
        <v/>
      </c>
      <c r="CQ356" s="685" t="str">
        <f>IFERROR((CP356+AZ356*Contr_Rate)*(1+Inv_Return)*IF($D356=$C$1,VLOOKUP($T356,Male_Annuity_Tables,MATCH($BS$3+3,'Mortality Tables'!$N$1:$DN$1,0),FALSE),VLOOKUP($T356,Fe_Annuity_Tables,MATCH(CQ$3+3,'Mortality Tables'!$N$1:$DN$1,0),FALSE)),"")</f>
        <v/>
      </c>
      <c r="CR356" s="685" t="str">
        <f>IFERROR((CQ356+BA356*Contr_Rate)*(1+Inv_Return)*IF($D356=$C$1,VLOOKUP($T356,Male_Annuity_Tables,MATCH($BS$3+3,'Mortality Tables'!$N$1:$DN$1,0),FALSE),VLOOKUP($T356,Fe_Annuity_Tables,MATCH(CR$3+3,'Mortality Tables'!$N$1:$DN$1,0),FALSE)),"")</f>
        <v/>
      </c>
      <c r="CS356" s="685" t="str">
        <f>IFERROR((CR356+BB356*Contr_Rate)*(1+Inv_Return)*IF($D356=$C$1,VLOOKUP($T356,Male_Annuity_Tables,MATCH($BS$3+3,'Mortality Tables'!$N$1:$DN$1,0),FALSE),VLOOKUP($T356,Fe_Annuity_Tables,MATCH(CS$3+3,'Mortality Tables'!$N$1:$DN$1,0),FALSE)),"")</f>
        <v/>
      </c>
      <c r="CT356" s="685" t="str">
        <f>IFERROR((CS356+BC356*Contr_Rate)*(1+Inv_Return)*IF($D356=$C$1,VLOOKUP($T356,Male_Annuity_Tables,MATCH($BS$3+3,'Mortality Tables'!$N$1:$DN$1,0),FALSE),VLOOKUP($T356,Fe_Annuity_Tables,MATCH(CT$3+3,'Mortality Tables'!$N$1:$DN$1,0),FALSE)),"")</f>
        <v/>
      </c>
      <c r="CU356" s="685" t="str">
        <f>IFERROR((CT356+BD356*Contr_Rate)*(1+Inv_Return)*IF($D356=$C$1,VLOOKUP($T356,Male_Annuity_Tables,MATCH($BS$3+3,'Mortality Tables'!$N$1:$DN$1,0),FALSE),VLOOKUP($T356,Fe_Annuity_Tables,MATCH(CU$3+3,'Mortality Tables'!$N$1:$DN$1,0),FALSE)),"")</f>
        <v/>
      </c>
      <c r="CV356" s="685" t="str">
        <f>IFERROR((CU356+BE356*Contr_Rate)*(1+Inv_Return)*IF($D356=$C$1,VLOOKUP($T356,Male_Annuity_Tables,MATCH($BS$3+3,'Mortality Tables'!$N$1:$DN$1,0),FALSE),VLOOKUP($T356,Fe_Annuity_Tables,MATCH(CV$3+3,'Mortality Tables'!$N$1:$DN$1,0),FALSE)),"")</f>
        <v/>
      </c>
      <c r="CW356" s="685" t="str">
        <f>IFERROR((CV356+BF356*Contr_Rate)*(1+Inv_Return)*IF($D356=$C$1,VLOOKUP($T356,Male_Annuity_Tables,MATCH($BS$3+3,'Mortality Tables'!$N$1:$DN$1,0),FALSE),VLOOKUP($T356,Fe_Annuity_Tables,MATCH(CW$3+3,'Mortality Tables'!$N$1:$DN$1,0),FALSE)),"")</f>
        <v/>
      </c>
      <c r="CX356" s="685" t="str">
        <f>IFERROR((CW356+BG356*Contr_Rate)*(1+Inv_Return)*IF($D356=$C$1,VLOOKUP($T356,Male_Annuity_Tables,MATCH($BS$3+3,'Mortality Tables'!$N$1:$DN$1,0),FALSE),VLOOKUP($T356,Fe_Annuity_Tables,MATCH(CX$3+3,'Mortality Tables'!$N$1:$DN$1,0),FALSE)),"")</f>
        <v/>
      </c>
      <c r="CY356" s="685" t="str">
        <f>IFERROR((CX356+BH356*Contr_Rate)*(1+Inv_Return)*IF($D356=$C$1,VLOOKUP($T356,Male_Annuity_Tables,MATCH($BS$3+3,'Mortality Tables'!$N$1:$DN$1,0),FALSE),VLOOKUP($T356,Fe_Annuity_Tables,MATCH(CY$3+3,'Mortality Tables'!$N$1:$DN$1,0),FALSE)),"")</f>
        <v/>
      </c>
      <c r="CZ356" s="685" t="str">
        <f>IFERROR((CY356+BI356*Contr_Rate)*(1+Inv_Return)*IF($D356=$C$1,VLOOKUP($T356,Male_Annuity_Tables,MATCH($BS$3+3,'Mortality Tables'!$N$1:$DN$1,0),FALSE),VLOOKUP($T356,Fe_Annuity_Tables,MATCH(CZ$3+3,'Mortality Tables'!$N$1:$DN$1,0),FALSE)),"")</f>
        <v/>
      </c>
      <c r="DA356" s="685" t="str">
        <f>IFERROR((CZ356+BJ356*Contr_Rate)*(1+Inv_Return)*IF($D356=$C$1,VLOOKUP($T356,Male_Annuity_Tables,MATCH($BS$3+3,'Mortality Tables'!$N$1:$DN$1,0),FALSE),VLOOKUP($T356,Fe_Annuity_Tables,MATCH(DA$3+3,'Mortality Tables'!$N$1:$DN$1,0),FALSE)),"")</f>
        <v/>
      </c>
      <c r="DB356" s="685" t="str">
        <f>IFERROR((DA356+BK356*Contr_Rate)*(1+Inv_Return)*IF($D356=$C$1,VLOOKUP($T356,Male_Annuity_Tables,MATCH($BS$3+3,'Mortality Tables'!$N$1:$DN$1,0),FALSE),VLOOKUP($T356,Fe_Annuity_Tables,MATCH(DB$3+3,'Mortality Tables'!$N$1:$DN$1,0),FALSE)),"")</f>
        <v/>
      </c>
      <c r="DC356" s="685" t="str">
        <f>IFERROR((DB356+BL356*Contr_Rate)*(1+Inv_Return)*IF($D356=$C$1,VLOOKUP($T356,Male_Annuity_Tables,MATCH($BS$3+3,'Mortality Tables'!$N$1:$DN$1,0),FALSE),VLOOKUP($T356,Fe_Annuity_Tables,MATCH(DC$3+3,'Mortality Tables'!$N$1:$DN$1,0),FALSE)),"")</f>
        <v/>
      </c>
      <c r="DD356" s="685" t="str">
        <f>IFERROR((DC356+BM356*Contr_Rate)*(1+Inv_Return)*IF($D356=$C$1,VLOOKUP($T356,Male_Annuity_Tables,MATCH($BS$3+3,'Mortality Tables'!$N$1:$DN$1,0),FALSE),VLOOKUP($T356,Fe_Annuity_Tables,MATCH(DD$3+3,'Mortality Tables'!$N$1:$DN$1,0),FALSE)),"")</f>
        <v/>
      </c>
      <c r="DE356" s="685" t="str">
        <f>IFERROR((DD356+BN356*Contr_Rate)*(1+Inv_Return)*IF($D356=$C$1,VLOOKUP($T356,Male_Annuity_Tables,MATCH($BS$3+3,'Mortality Tables'!$N$1:$DN$1,0),FALSE),VLOOKUP($T356,Fe_Annuity_Tables,MATCH(DE$3+3,'Mortality Tables'!$N$1:$DN$1,0),FALSE)),"")</f>
        <v/>
      </c>
      <c r="DF356" s="685" t="str">
        <f>IFERROR((DE356+BO356*Contr_Rate)*(1+Inv_Return)*IF($D356=$C$1,VLOOKUP($T356,Male_Annuity_Tables,MATCH($BS$3+3,'Mortality Tables'!$N$1:$DN$1,0),FALSE),VLOOKUP($T356,Fe_Annuity_Tables,MATCH(DF$3+3,'Mortality Tables'!$N$1:$DN$1,0),FALSE)),"")</f>
        <v/>
      </c>
      <c r="DG356" s="685" t="str">
        <f>IFERROR((DF356+BP356*Contr_Rate)*(1+Inv_Return)*IF($D356=$C$1,VLOOKUP($T356,Male_Annuity_Tables,MATCH($BS$3+3,'Mortality Tables'!$N$1:$DN$1,0),FALSE),VLOOKUP($T356,Fe_Annuity_Tables,MATCH(DG$3+3,'Mortality Tables'!$N$1:$DN$1,0),FALSE)),"")</f>
        <v/>
      </c>
      <c r="DH356" s="685" t="str">
        <f>IFERROR((DG356+BQ356*Contr_Rate)*(1+Inv_Return)*IF($D356=$C$1,VLOOKUP($T356,Male_Annuity_Tables,MATCH($BS$3+3,'Mortality Tables'!$N$1:$DN$1,0),FALSE),VLOOKUP($T356,Fe_Annuity_Tables,MATCH(DH$3+3,'Mortality Tables'!$N$1:$DN$1,0),FALSE)),"")</f>
        <v/>
      </c>
      <c r="DJ356" s="686">
        <f t="shared" si="199"/>
        <v>1237357.6358379393</v>
      </c>
      <c r="DK356" s="680">
        <f t="shared" si="187"/>
        <v>8.8017766057058875</v>
      </c>
      <c r="DL356" s="686">
        <f t="shared" si="200"/>
        <v>94188.895395730477</v>
      </c>
      <c r="DM356" s="686">
        <f t="shared" si="132"/>
        <v>3242903.0599807771</v>
      </c>
      <c r="DN356" s="687">
        <f t="shared" si="201"/>
        <v>2.9044622566142573E-2</v>
      </c>
      <c r="DP356" s="688">
        <f t="shared" si="202"/>
        <v>123374.57474380749</v>
      </c>
      <c r="DQ356" s="688">
        <f t="shared" si="203"/>
        <v>170547.7096698102</v>
      </c>
      <c r="DR356" s="688">
        <f t="shared" si="204"/>
        <v>189263.74926249954</v>
      </c>
    </row>
    <row r="357" spans="1:122" s="657" customFormat="1" ht="14.5">
      <c r="A357" s="675" t="s">
        <v>1782</v>
      </c>
      <c r="B357" s="675" t="s">
        <v>1783</v>
      </c>
      <c r="C357" s="675" t="s">
        <v>116</v>
      </c>
      <c r="D357" s="675" t="s">
        <v>61</v>
      </c>
      <c r="E357" s="676">
        <v>24491</v>
      </c>
      <c r="F357" s="677">
        <v>39137</v>
      </c>
      <c r="G357" s="677">
        <v>42673</v>
      </c>
      <c r="H357" s="678">
        <v>2607283</v>
      </c>
      <c r="I357" s="678">
        <v>133873.04999999999</v>
      </c>
      <c r="J357" s="678">
        <v>225166.7</v>
      </c>
      <c r="K357" s="678">
        <v>14434.18</v>
      </c>
      <c r="L357" s="678">
        <v>373473.93</v>
      </c>
      <c r="M357" s="679">
        <f>IF(COUNTIF($A$4:A357,A357)=1,0,1)</f>
        <v>0</v>
      </c>
      <c r="N357" s="680" t="str">
        <f t="shared" si="193"/>
        <v>Okay</v>
      </c>
      <c r="O357" s="680" t="str">
        <f t="shared" si="194"/>
        <v>TRUE</v>
      </c>
      <c r="P357" s="680" t="b">
        <f t="shared" si="195"/>
        <v>1</v>
      </c>
      <c r="Q357" s="680" t="b">
        <f t="shared" si="208"/>
        <v>1</v>
      </c>
      <c r="R357" s="680" t="b">
        <f t="shared" si="209"/>
        <v>1</v>
      </c>
      <c r="S357" s="681">
        <f t="shared" si="196"/>
        <v>40.126027397260273</v>
      </c>
      <c r="T357" s="682">
        <f t="shared" si="210"/>
        <v>57</v>
      </c>
      <c r="U357" s="682">
        <f t="shared" si="188"/>
        <v>49</v>
      </c>
      <c r="V357" s="682">
        <f t="shared" si="211"/>
        <v>8.1726027397260275</v>
      </c>
      <c r="W357" s="682">
        <f t="shared" si="197"/>
        <v>3</v>
      </c>
      <c r="X357" s="683">
        <f t="shared" si="198"/>
        <v>1120421.79</v>
      </c>
      <c r="Y357" s="684">
        <f t="shared" si="123"/>
        <v>1.0500000000000001E-2</v>
      </c>
      <c r="Z357" s="684">
        <f>IF($D357=$C$1,VLOOKUP($T357,Male_Annuity_Tables,MATCH($W357+2,'Mortality Tables'!$DS$1:$HT$1,0),FALSE),VLOOKUP($T357,Fe_Annuity_Tables,MATCH($W357+2,'Mortality Tables'!$M$1:$DN$1,0),FALSE))</f>
        <v>0.82790719991151729</v>
      </c>
      <c r="AA357" s="664"/>
      <c r="AB357" s="685">
        <f t="shared" si="213"/>
        <v>2740124.0688499999</v>
      </c>
      <c r="AC357" s="685">
        <f t="shared" si="213"/>
        <v>2879733.3901579077</v>
      </c>
      <c r="AD357" s="685">
        <f t="shared" si="213"/>
        <v>3026455.8063864531</v>
      </c>
      <c r="AE357" s="685" t="str">
        <f t="shared" si="213"/>
        <v/>
      </c>
      <c r="AF357" s="685" t="str">
        <f t="shared" si="213"/>
        <v/>
      </c>
      <c r="AG357" s="685" t="str">
        <f t="shared" si="213"/>
        <v/>
      </c>
      <c r="AH357" s="685" t="str">
        <f t="shared" si="213"/>
        <v/>
      </c>
      <c r="AI357" s="685" t="str">
        <f t="shared" si="213"/>
        <v/>
      </c>
      <c r="AJ357" s="685" t="str">
        <f t="shared" si="213"/>
        <v/>
      </c>
      <c r="AK357" s="685" t="str">
        <f t="shared" si="213"/>
        <v/>
      </c>
      <c r="AL357" s="685" t="str">
        <f t="shared" si="213"/>
        <v/>
      </c>
      <c r="AM357" s="685" t="str">
        <f t="shared" si="213"/>
        <v/>
      </c>
      <c r="AN357" s="685" t="str">
        <f t="shared" si="213"/>
        <v/>
      </c>
      <c r="AO357" s="685" t="str">
        <f t="shared" si="213"/>
        <v/>
      </c>
      <c r="AP357" s="685" t="str">
        <f t="shared" si="213"/>
        <v/>
      </c>
      <c r="AQ357" s="685" t="str">
        <f t="shared" si="213"/>
        <v/>
      </c>
      <c r="AR357" s="685" t="str">
        <f t="shared" si="212"/>
        <v/>
      </c>
      <c r="AS357" s="685" t="str">
        <f t="shared" si="212"/>
        <v/>
      </c>
      <c r="AT357" s="685" t="str">
        <f t="shared" si="212"/>
        <v/>
      </c>
      <c r="AU357" s="685" t="str">
        <f t="shared" si="212"/>
        <v/>
      </c>
      <c r="AV357" s="685" t="str">
        <f t="shared" si="205"/>
        <v/>
      </c>
      <c r="AW357" s="685" t="str">
        <f t="shared" si="205"/>
        <v/>
      </c>
      <c r="AX357" s="685" t="str">
        <f t="shared" si="205"/>
        <v/>
      </c>
      <c r="AY357" s="685" t="str">
        <f t="shared" ref="AY357:BH374" si="215">IFERROR(IF($W357&gt;=AY$3,($H357*(1+Ann_Salary_Growth_Rate)^AY$3),""),0)</f>
        <v/>
      </c>
      <c r="AZ357" s="685" t="str">
        <f t="shared" si="215"/>
        <v/>
      </c>
      <c r="BA357" s="685" t="str">
        <f t="shared" si="215"/>
        <v/>
      </c>
      <c r="BB357" s="685" t="str">
        <f t="shared" si="215"/>
        <v/>
      </c>
      <c r="BC357" s="685" t="str">
        <f t="shared" si="215"/>
        <v/>
      </c>
      <c r="BD357" s="685" t="str">
        <f t="shared" si="215"/>
        <v/>
      </c>
      <c r="BE357" s="685" t="str">
        <f t="shared" si="215"/>
        <v/>
      </c>
      <c r="BF357" s="685" t="str">
        <f t="shared" si="215"/>
        <v/>
      </c>
      <c r="BG357" s="685" t="str">
        <f t="shared" si="215"/>
        <v/>
      </c>
      <c r="BH357" s="685" t="str">
        <f t="shared" si="215"/>
        <v/>
      </c>
      <c r="BI357" s="685" t="str">
        <f t="shared" si="207"/>
        <v/>
      </c>
      <c r="BJ357" s="685" t="str">
        <f t="shared" si="207"/>
        <v/>
      </c>
      <c r="BK357" s="685" t="str">
        <f t="shared" si="207"/>
        <v/>
      </c>
      <c r="BL357" s="685" t="str">
        <f t="shared" si="207"/>
        <v/>
      </c>
      <c r="BM357" s="685" t="str">
        <f t="shared" si="207"/>
        <v/>
      </c>
      <c r="BN357" s="685" t="str">
        <f t="shared" si="207"/>
        <v/>
      </c>
      <c r="BO357" s="685" t="str">
        <f t="shared" si="214"/>
        <v/>
      </c>
      <c r="BP357" s="685" t="str">
        <f t="shared" si="214"/>
        <v/>
      </c>
      <c r="BQ357" s="685" t="str">
        <f t="shared" si="214"/>
        <v/>
      </c>
      <c r="BR357" s="529"/>
      <c r="BS357" s="685">
        <f>IFERROR(($L357+AB357*Contr_Rate)*(1+Inv_Return)*IF($D357=$C$1,VLOOKUP($T357,Male_Annuity_Tables,MATCH($BS$3+3,'Mortality Tables'!$N$1:$DN$1,0),FALSE),VLOOKUP($T357,Fe_Annuity_Tables,MATCH(BS$3+3,'Mortality Tables'!$N$1:$DN$1,0),FALSE)),"")</f>
        <v>1154877.3478358611</v>
      </c>
      <c r="BT357" s="685">
        <f>IFERROR(($BS357+AC357*Contr_Rate)*(1+Inv_Return)*IF($D357=$C$1,VLOOKUP($T357,Male_Annuity_Tables,MATCH($BS$3+3,'Mortality Tables'!$N$1:$DN$1,0),FALSE),VLOOKUP($T357,Fe_Annuity_Tables,MATCH(BT$3+3,'Mortality Tables'!$N$1:$DN$1,0),FALSE)),"")</f>
        <v>1950181.1800726452</v>
      </c>
      <c r="BU357" s="685">
        <f>IFERROR((BT357+AD357*Contr_Rate)*(1+Inv_Return)*IF($D357=$C$1,VLOOKUP($T357,Male_Annuity_Tables,MATCH($BS$3+3,'Mortality Tables'!$N$1:$DN$1,0),FALSE),VLOOKUP($T357,Fe_Annuity_Tables,MATCH(BU$3+3,'Mortality Tables'!$N$1:$DN$1,0),FALSE)),"")</f>
        <v>2760974.3696157723</v>
      </c>
      <c r="BV357" s="685" t="str">
        <f>IFERROR((BU357+AE357*Contr_Rate)*(1+Inv_Return)*IF($D357=$C$1,VLOOKUP($T357,Male_Annuity_Tables,MATCH($BS$3+3,'Mortality Tables'!$N$1:$DN$1,0),FALSE),VLOOKUP($T357,Fe_Annuity_Tables,MATCH(BV$3+3,'Mortality Tables'!$N$1:$DN$1,0),FALSE)),"")</f>
        <v/>
      </c>
      <c r="BW357" s="685" t="str">
        <f>IFERROR((BV357+AF357*Contr_Rate)*(1+Inv_Return)*IF($D357=$C$1,VLOOKUP($T357,Male_Annuity_Tables,MATCH($BS$3+3,'Mortality Tables'!$N$1:$DN$1,0),FALSE),VLOOKUP($T357,Fe_Annuity_Tables,MATCH(BW$3+3,'Mortality Tables'!$N$1:$DN$1,0),FALSE)),"")</f>
        <v/>
      </c>
      <c r="BX357" s="685" t="str">
        <f>IFERROR((BW357+AG357*Contr_Rate)*(1+Inv_Return)*IF($D357=$C$1,VLOOKUP($T357,Male_Annuity_Tables,MATCH($BS$3+3,'Mortality Tables'!$N$1:$DN$1,0),FALSE),VLOOKUP($T357,Fe_Annuity_Tables,MATCH(BX$3+3,'Mortality Tables'!$N$1:$DN$1,0),FALSE)),"")</f>
        <v/>
      </c>
      <c r="BY357" s="685" t="str">
        <f>IFERROR((BX357+AH357*Contr_Rate)*(1+Inv_Return)*IF($D357=$C$1,VLOOKUP($T357,Male_Annuity_Tables,MATCH($BS$3+3,'Mortality Tables'!$N$1:$DN$1,0),FALSE),VLOOKUP($T357,Fe_Annuity_Tables,MATCH(BY$3+3,'Mortality Tables'!$N$1:$DN$1,0),FALSE)),"")</f>
        <v/>
      </c>
      <c r="BZ357" s="685" t="str">
        <f>IFERROR((BY357+AI357*Contr_Rate)*(1+Inv_Return)*IF($D357=$C$1,VLOOKUP($T357,Male_Annuity_Tables,MATCH($BS$3+3,'Mortality Tables'!$N$1:$DN$1,0),FALSE),VLOOKUP($T357,Fe_Annuity_Tables,MATCH(BZ$3+3,'Mortality Tables'!$N$1:$DN$1,0),FALSE)),"")</f>
        <v/>
      </c>
      <c r="CA357" s="685" t="str">
        <f>IFERROR((BZ357+AJ357*Contr_Rate)*(1+Inv_Return)*IF($D357=$C$1,VLOOKUP($T357,Male_Annuity_Tables,MATCH($BS$3+3,'Mortality Tables'!$N$1:$DN$1,0),FALSE),VLOOKUP($T357,Fe_Annuity_Tables,MATCH(CA$3+3,'Mortality Tables'!$N$1:$DN$1,0),FALSE)),"")</f>
        <v/>
      </c>
      <c r="CB357" s="685" t="str">
        <f>IFERROR((CA357+AK357*Contr_Rate)*(1+Inv_Return)*IF($D357=$C$1,VLOOKUP($T357,Male_Annuity_Tables,MATCH($BS$3+3,'Mortality Tables'!$N$1:$DN$1,0),FALSE),VLOOKUP($T357,Fe_Annuity_Tables,MATCH(CB$3+3,'Mortality Tables'!$N$1:$DN$1,0),FALSE)),"")</f>
        <v/>
      </c>
      <c r="CC357" s="685" t="str">
        <f>IFERROR((CB357+AL357*Contr_Rate)*(1+Inv_Return)*IF($D357=$C$1,VLOOKUP($T357,Male_Annuity_Tables,MATCH($BS$3+3,'Mortality Tables'!$N$1:$DN$1,0),FALSE),VLOOKUP($T357,Fe_Annuity_Tables,MATCH(CC$3+3,'Mortality Tables'!$N$1:$DN$1,0),FALSE)),"")</f>
        <v/>
      </c>
      <c r="CD357" s="685" t="str">
        <f>IFERROR((CC357+AM357*Contr_Rate)*(1+Inv_Return)*IF($D357=$C$1,VLOOKUP($T357,Male_Annuity_Tables,MATCH($BS$3+3,'Mortality Tables'!$N$1:$DN$1,0),FALSE),VLOOKUP($T357,Fe_Annuity_Tables,MATCH(CD$3+3,'Mortality Tables'!$N$1:$DN$1,0),FALSE)),"")</f>
        <v/>
      </c>
      <c r="CE357" s="685" t="str">
        <f>IFERROR((CD357+AN357*Contr_Rate)*(1+Inv_Return)*IF($D357=$C$1,VLOOKUP($T357,Male_Annuity_Tables,MATCH($BS$3+3,'Mortality Tables'!$N$1:$DN$1,0),FALSE),VLOOKUP($T357,Fe_Annuity_Tables,MATCH(CE$3+3,'Mortality Tables'!$N$1:$DN$1,0),FALSE)),"")</f>
        <v/>
      </c>
      <c r="CF357" s="685" t="str">
        <f>IFERROR((CE357+AO357*Contr_Rate)*(1+Inv_Return)*IF($D357=$C$1,VLOOKUP($T357,Male_Annuity_Tables,MATCH($BS$3+3,'Mortality Tables'!$N$1:$DN$1,0),FALSE),VLOOKUP($T357,Fe_Annuity_Tables,MATCH(CF$3+3,'Mortality Tables'!$N$1:$DN$1,0),FALSE)),"")</f>
        <v/>
      </c>
      <c r="CG357" s="685" t="str">
        <f>IFERROR((CF357+AP357*Contr_Rate)*(1+Inv_Return)*IF($D357=$C$1,VLOOKUP($T357,Male_Annuity_Tables,MATCH($BS$3+3,'Mortality Tables'!$N$1:$DN$1,0),FALSE),VLOOKUP($T357,Fe_Annuity_Tables,MATCH(CG$3+3,'Mortality Tables'!$N$1:$DN$1,0),FALSE)),"")</f>
        <v/>
      </c>
      <c r="CH357" s="685" t="str">
        <f>IFERROR((CG357+AQ357*Contr_Rate)*(1+Inv_Return)*IF($D357=$C$1,VLOOKUP($T357,Male_Annuity_Tables,MATCH($BS$3+3,'Mortality Tables'!$N$1:$DN$1,0),FALSE),VLOOKUP($T357,Fe_Annuity_Tables,MATCH(CH$3+3,'Mortality Tables'!$N$1:$DN$1,0),FALSE)),"")</f>
        <v/>
      </c>
      <c r="CI357" s="685" t="str">
        <f>IFERROR((CH357+AR357*Contr_Rate)*(1+Inv_Return)*IF($D357=$C$1,VLOOKUP($T357,Male_Annuity_Tables,MATCH($BS$3+3,'Mortality Tables'!$N$1:$DN$1,0),FALSE),VLOOKUP($T357,Fe_Annuity_Tables,MATCH(CI$3+3,'Mortality Tables'!$N$1:$DN$1,0),FALSE)),"")</f>
        <v/>
      </c>
      <c r="CJ357" s="685" t="str">
        <f>IFERROR((CI357+AS357*Contr_Rate)*(1+Inv_Return)*IF($D357=$C$1,VLOOKUP($T357,Male_Annuity_Tables,MATCH($BS$3+3,'Mortality Tables'!$N$1:$DN$1,0),FALSE),VLOOKUP($T357,Fe_Annuity_Tables,MATCH(CJ$3+3,'Mortality Tables'!$N$1:$DN$1,0),FALSE)),"")</f>
        <v/>
      </c>
      <c r="CK357" s="685" t="str">
        <f>IFERROR((CJ357+AT357*Contr_Rate)*(1+Inv_Return)*IF($D357=$C$1,VLOOKUP($T357,Male_Annuity_Tables,MATCH($BS$3+3,'Mortality Tables'!$N$1:$DN$1,0),FALSE),VLOOKUP($T357,Fe_Annuity_Tables,MATCH(CK$3+3,'Mortality Tables'!$N$1:$DN$1,0),FALSE)),"")</f>
        <v/>
      </c>
      <c r="CL357" s="685" t="str">
        <f>IFERROR((CK357+AU357*Contr_Rate)*(1+Inv_Return)*IF($D357=$C$1,VLOOKUP($T357,Male_Annuity_Tables,MATCH($BS$3+3,'Mortality Tables'!$N$1:$DN$1,0),FALSE),VLOOKUP($T357,Fe_Annuity_Tables,MATCH(CL$3+3,'Mortality Tables'!$N$1:$DN$1,0),FALSE)),"")</f>
        <v/>
      </c>
      <c r="CM357" s="685" t="str">
        <f>IFERROR((CL357+AV357*Contr_Rate)*(1+Inv_Return)*IF($D357=$C$1,VLOOKUP($T357,Male_Annuity_Tables,MATCH($BS$3+3,'Mortality Tables'!$N$1:$DN$1,0),FALSE),VLOOKUP($T357,Fe_Annuity_Tables,MATCH(CM$3+3,'Mortality Tables'!$N$1:$DN$1,0),FALSE)),"")</f>
        <v/>
      </c>
      <c r="CN357" s="685" t="str">
        <f>IFERROR((CM357+AW357*Contr_Rate)*(1+Inv_Return)*IF($D357=$C$1,VLOOKUP($T357,Male_Annuity_Tables,MATCH($BS$3+3,'Mortality Tables'!$N$1:$DN$1,0),FALSE),VLOOKUP($T357,Fe_Annuity_Tables,MATCH(CN$3+3,'Mortality Tables'!$N$1:$DN$1,0),FALSE)),"")</f>
        <v/>
      </c>
      <c r="CO357" s="685" t="str">
        <f>IFERROR((CN357+AX357*Contr_Rate)*(1+Inv_Return)*IF($D357=$C$1,VLOOKUP($T357,Male_Annuity_Tables,MATCH($BS$3+3,'Mortality Tables'!$N$1:$DN$1,0),FALSE),VLOOKUP($T357,Fe_Annuity_Tables,MATCH(CO$3+3,'Mortality Tables'!$N$1:$DN$1,0),FALSE)),"")</f>
        <v/>
      </c>
      <c r="CP357" s="685" t="str">
        <f>IFERROR((CO357+AY357*Contr_Rate)*(1+Inv_Return)*IF($D357=$C$1,VLOOKUP($T357,Male_Annuity_Tables,MATCH($BS$3+3,'Mortality Tables'!$N$1:$DN$1,0),FALSE),VLOOKUP($T357,Fe_Annuity_Tables,MATCH(CP$3+3,'Mortality Tables'!$N$1:$DN$1,0),FALSE)),"")</f>
        <v/>
      </c>
      <c r="CQ357" s="685" t="str">
        <f>IFERROR((CP357+AZ357*Contr_Rate)*(1+Inv_Return)*IF($D357=$C$1,VLOOKUP($T357,Male_Annuity_Tables,MATCH($BS$3+3,'Mortality Tables'!$N$1:$DN$1,0),FALSE),VLOOKUP($T357,Fe_Annuity_Tables,MATCH(CQ$3+3,'Mortality Tables'!$N$1:$DN$1,0),FALSE)),"")</f>
        <v/>
      </c>
      <c r="CR357" s="685" t="str">
        <f>IFERROR((CQ357+BA357*Contr_Rate)*(1+Inv_Return)*IF($D357=$C$1,VLOOKUP($T357,Male_Annuity_Tables,MATCH($BS$3+3,'Mortality Tables'!$N$1:$DN$1,0),FALSE),VLOOKUP($T357,Fe_Annuity_Tables,MATCH(CR$3+3,'Mortality Tables'!$N$1:$DN$1,0),FALSE)),"")</f>
        <v/>
      </c>
      <c r="CS357" s="685" t="str">
        <f>IFERROR((CR357+BB357*Contr_Rate)*(1+Inv_Return)*IF($D357=$C$1,VLOOKUP($T357,Male_Annuity_Tables,MATCH($BS$3+3,'Mortality Tables'!$N$1:$DN$1,0),FALSE),VLOOKUP($T357,Fe_Annuity_Tables,MATCH(CS$3+3,'Mortality Tables'!$N$1:$DN$1,0),FALSE)),"")</f>
        <v/>
      </c>
      <c r="CT357" s="685" t="str">
        <f>IFERROR((CS357+BC357*Contr_Rate)*(1+Inv_Return)*IF($D357=$C$1,VLOOKUP($T357,Male_Annuity_Tables,MATCH($BS$3+3,'Mortality Tables'!$N$1:$DN$1,0),FALSE),VLOOKUP($T357,Fe_Annuity_Tables,MATCH(CT$3+3,'Mortality Tables'!$N$1:$DN$1,0),FALSE)),"")</f>
        <v/>
      </c>
      <c r="CU357" s="685" t="str">
        <f>IFERROR((CT357+BD357*Contr_Rate)*(1+Inv_Return)*IF($D357=$C$1,VLOOKUP($T357,Male_Annuity_Tables,MATCH($BS$3+3,'Mortality Tables'!$N$1:$DN$1,0),FALSE),VLOOKUP($T357,Fe_Annuity_Tables,MATCH(CU$3+3,'Mortality Tables'!$N$1:$DN$1,0),FALSE)),"")</f>
        <v/>
      </c>
      <c r="CV357" s="685" t="str">
        <f>IFERROR((CU357+BE357*Contr_Rate)*(1+Inv_Return)*IF($D357=$C$1,VLOOKUP($T357,Male_Annuity_Tables,MATCH($BS$3+3,'Mortality Tables'!$N$1:$DN$1,0),FALSE),VLOOKUP($T357,Fe_Annuity_Tables,MATCH(CV$3+3,'Mortality Tables'!$N$1:$DN$1,0),FALSE)),"")</f>
        <v/>
      </c>
      <c r="CW357" s="685" t="str">
        <f>IFERROR((CV357+BF357*Contr_Rate)*(1+Inv_Return)*IF($D357=$C$1,VLOOKUP($T357,Male_Annuity_Tables,MATCH($BS$3+3,'Mortality Tables'!$N$1:$DN$1,0),FALSE),VLOOKUP($T357,Fe_Annuity_Tables,MATCH(CW$3+3,'Mortality Tables'!$N$1:$DN$1,0),FALSE)),"")</f>
        <v/>
      </c>
      <c r="CX357" s="685" t="str">
        <f>IFERROR((CW357+BG357*Contr_Rate)*(1+Inv_Return)*IF($D357=$C$1,VLOOKUP($T357,Male_Annuity_Tables,MATCH($BS$3+3,'Mortality Tables'!$N$1:$DN$1,0),FALSE),VLOOKUP($T357,Fe_Annuity_Tables,MATCH(CX$3+3,'Mortality Tables'!$N$1:$DN$1,0),FALSE)),"")</f>
        <v/>
      </c>
      <c r="CY357" s="685" t="str">
        <f>IFERROR((CX357+BH357*Contr_Rate)*(1+Inv_Return)*IF($D357=$C$1,VLOOKUP($T357,Male_Annuity_Tables,MATCH($BS$3+3,'Mortality Tables'!$N$1:$DN$1,0),FALSE),VLOOKUP($T357,Fe_Annuity_Tables,MATCH(CY$3+3,'Mortality Tables'!$N$1:$DN$1,0),FALSE)),"")</f>
        <v/>
      </c>
      <c r="CZ357" s="685" t="str">
        <f>IFERROR((CY357+BI357*Contr_Rate)*(1+Inv_Return)*IF($D357=$C$1,VLOOKUP($T357,Male_Annuity_Tables,MATCH($BS$3+3,'Mortality Tables'!$N$1:$DN$1,0),FALSE),VLOOKUP($T357,Fe_Annuity_Tables,MATCH(CZ$3+3,'Mortality Tables'!$N$1:$DN$1,0),FALSE)),"")</f>
        <v/>
      </c>
      <c r="DA357" s="685" t="str">
        <f>IFERROR((CZ357+BJ357*Contr_Rate)*(1+Inv_Return)*IF($D357=$C$1,VLOOKUP($T357,Male_Annuity_Tables,MATCH($BS$3+3,'Mortality Tables'!$N$1:$DN$1,0),FALSE),VLOOKUP($T357,Fe_Annuity_Tables,MATCH(DA$3+3,'Mortality Tables'!$N$1:$DN$1,0),FALSE)),"")</f>
        <v/>
      </c>
      <c r="DB357" s="685" t="str">
        <f>IFERROR((DA357+BK357*Contr_Rate)*(1+Inv_Return)*IF($D357=$C$1,VLOOKUP($T357,Male_Annuity_Tables,MATCH($BS$3+3,'Mortality Tables'!$N$1:$DN$1,0),FALSE),VLOOKUP($T357,Fe_Annuity_Tables,MATCH(DB$3+3,'Mortality Tables'!$N$1:$DN$1,0),FALSE)),"")</f>
        <v/>
      </c>
      <c r="DC357" s="685" t="str">
        <f>IFERROR((DB357+BL357*Contr_Rate)*(1+Inv_Return)*IF($D357=$C$1,VLOOKUP($T357,Male_Annuity_Tables,MATCH($BS$3+3,'Mortality Tables'!$N$1:$DN$1,0),FALSE),VLOOKUP($T357,Fe_Annuity_Tables,MATCH(DC$3+3,'Mortality Tables'!$N$1:$DN$1,0),FALSE)),"")</f>
        <v/>
      </c>
      <c r="DD357" s="685" t="str">
        <f>IFERROR((DC357+BM357*Contr_Rate)*(1+Inv_Return)*IF($D357=$C$1,VLOOKUP($T357,Male_Annuity_Tables,MATCH($BS$3+3,'Mortality Tables'!$N$1:$DN$1,0),FALSE),VLOOKUP($T357,Fe_Annuity_Tables,MATCH(DD$3+3,'Mortality Tables'!$N$1:$DN$1,0),FALSE)),"")</f>
        <v/>
      </c>
      <c r="DE357" s="685" t="str">
        <f>IFERROR((DD357+BN357*Contr_Rate)*(1+Inv_Return)*IF($D357=$C$1,VLOOKUP($T357,Male_Annuity_Tables,MATCH($BS$3+3,'Mortality Tables'!$N$1:$DN$1,0),FALSE),VLOOKUP($T357,Fe_Annuity_Tables,MATCH(DE$3+3,'Mortality Tables'!$N$1:$DN$1,0),FALSE)),"")</f>
        <v/>
      </c>
      <c r="DF357" s="685" t="str">
        <f>IFERROR((DE357+BO357*Contr_Rate)*(1+Inv_Return)*IF($D357=$C$1,VLOOKUP($T357,Male_Annuity_Tables,MATCH($BS$3+3,'Mortality Tables'!$N$1:$DN$1,0),FALSE),VLOOKUP($T357,Fe_Annuity_Tables,MATCH(DF$3+3,'Mortality Tables'!$N$1:$DN$1,0),FALSE)),"")</f>
        <v/>
      </c>
      <c r="DG357" s="685" t="str">
        <f>IFERROR((DF357+BP357*Contr_Rate)*(1+Inv_Return)*IF($D357=$C$1,VLOOKUP($T357,Male_Annuity_Tables,MATCH($BS$3+3,'Mortality Tables'!$N$1:$DN$1,0),FALSE),VLOOKUP($T357,Fe_Annuity_Tables,MATCH(DG$3+3,'Mortality Tables'!$N$1:$DN$1,0),FALSE)),"")</f>
        <v/>
      </c>
      <c r="DH357" s="685" t="str">
        <f>IFERROR((DG357+BQ357*Contr_Rate)*(1+Inv_Return)*IF($D357=$C$1,VLOOKUP($T357,Male_Annuity_Tables,MATCH($BS$3+3,'Mortality Tables'!$N$1:$DN$1,0),FALSE),VLOOKUP($T357,Fe_Annuity_Tables,MATCH(DH$3+3,'Mortality Tables'!$N$1:$DN$1,0),FALSE)),"")</f>
        <v/>
      </c>
      <c r="DJ357" s="686">
        <f t="shared" si="199"/>
        <v>2760974.3696157723</v>
      </c>
      <c r="DK357" s="680">
        <f t="shared" si="187"/>
        <v>8.0909277508679907</v>
      </c>
      <c r="DL357" s="686">
        <f t="shared" si="200"/>
        <v>228632.96825807352</v>
      </c>
      <c r="DM357" s="686">
        <f t="shared" si="132"/>
        <v>3026455.8063864531</v>
      </c>
      <c r="DN357" s="687">
        <f t="shared" si="201"/>
        <v>7.5544789973674906E-2</v>
      </c>
      <c r="DP357" s="688">
        <f t="shared" si="202"/>
        <v>69263.768936455774</v>
      </c>
      <c r="DQ357" s="688">
        <f t="shared" si="203"/>
        <v>118907.42200197937</v>
      </c>
      <c r="DR357" s="688">
        <f t="shared" si="204"/>
        <v>171412.3327632256</v>
      </c>
    </row>
    <row r="358" spans="1:122" s="657" customFormat="1" ht="14.5">
      <c r="A358" s="675" t="s">
        <v>1784</v>
      </c>
      <c r="B358" s="675" t="s">
        <v>1785</v>
      </c>
      <c r="C358" s="675" t="s">
        <v>541</v>
      </c>
      <c r="D358" s="675" t="s">
        <v>61</v>
      </c>
      <c r="E358" s="676">
        <v>25160</v>
      </c>
      <c r="F358" s="677">
        <v>45550</v>
      </c>
      <c r="G358" s="677">
        <v>45647</v>
      </c>
      <c r="H358" s="678">
        <v>2016064</v>
      </c>
      <c r="I358" s="678">
        <v>168641.5</v>
      </c>
      <c r="J358" s="678">
        <v>114832.9</v>
      </c>
      <c r="K358" s="678">
        <v>16370.68</v>
      </c>
      <c r="L358" s="678">
        <v>299845.08</v>
      </c>
      <c r="M358" s="679">
        <f>IF(COUNTIF($A$4:A358,A358)=1,0,1)</f>
        <v>0</v>
      </c>
      <c r="N358" s="680" t="str">
        <f t="shared" si="193"/>
        <v>Okay</v>
      </c>
      <c r="O358" s="680" t="str">
        <f t="shared" si="194"/>
        <v>TRUE</v>
      </c>
      <c r="P358" s="680" t="b">
        <f t="shared" si="195"/>
        <v>1</v>
      </c>
      <c r="Q358" s="680" t="b">
        <f t="shared" si="208"/>
        <v>1</v>
      </c>
      <c r="R358" s="680" t="b">
        <f t="shared" si="209"/>
        <v>1</v>
      </c>
      <c r="S358" s="681">
        <f t="shared" si="196"/>
        <v>55.863013698630134</v>
      </c>
      <c r="T358" s="682">
        <f t="shared" si="210"/>
        <v>56</v>
      </c>
      <c r="U358" s="682">
        <f t="shared" si="188"/>
        <v>56</v>
      </c>
      <c r="V358" s="682">
        <f t="shared" si="211"/>
        <v>2.4657534246575342E-2</v>
      </c>
      <c r="W358" s="682">
        <f t="shared" si="197"/>
        <v>4</v>
      </c>
      <c r="X358" s="683">
        <f t="shared" si="198"/>
        <v>1199380.32</v>
      </c>
      <c r="Y358" s="684">
        <f t="shared" si="123"/>
        <v>9.5499999999999995E-3</v>
      </c>
      <c r="Z358" s="684">
        <f>IF($D358=$C$1,VLOOKUP($T358,Male_Annuity_Tables,MATCH($W358+2,'Mortality Tables'!$DS$1:$HT$1,0),FALSE),VLOOKUP($T358,Fe_Annuity_Tables,MATCH($W358+2,'Mortality Tables'!$M$1:$DN$1,0),FALSE))</f>
        <v>0.77900065184474421</v>
      </c>
      <c r="AA358" s="664"/>
      <c r="AB358" s="685">
        <f t="shared" si="213"/>
        <v>2118782.4608</v>
      </c>
      <c r="AC358" s="685">
        <f t="shared" si="213"/>
        <v>2226734.4271777603</v>
      </c>
      <c r="AD358" s="685">
        <f t="shared" si="213"/>
        <v>2340186.5462424671</v>
      </c>
      <c r="AE358" s="685">
        <f t="shared" si="213"/>
        <v>2459419.050773521</v>
      </c>
      <c r="AF358" s="685" t="str">
        <f t="shared" si="213"/>
        <v/>
      </c>
      <c r="AG358" s="685" t="str">
        <f t="shared" si="213"/>
        <v/>
      </c>
      <c r="AH358" s="685" t="str">
        <f t="shared" si="213"/>
        <v/>
      </c>
      <c r="AI358" s="685" t="str">
        <f t="shared" si="213"/>
        <v/>
      </c>
      <c r="AJ358" s="685" t="str">
        <f t="shared" si="213"/>
        <v/>
      </c>
      <c r="AK358" s="685" t="str">
        <f t="shared" si="213"/>
        <v/>
      </c>
      <c r="AL358" s="685" t="str">
        <f t="shared" si="213"/>
        <v/>
      </c>
      <c r="AM358" s="685" t="str">
        <f t="shared" si="213"/>
        <v/>
      </c>
      <c r="AN358" s="685" t="str">
        <f t="shared" si="213"/>
        <v/>
      </c>
      <c r="AO358" s="685" t="str">
        <f t="shared" si="213"/>
        <v/>
      </c>
      <c r="AP358" s="685" t="str">
        <f t="shared" si="213"/>
        <v/>
      </c>
      <c r="AQ358" s="685" t="str">
        <f t="shared" si="213"/>
        <v/>
      </c>
      <c r="AR358" s="685" t="str">
        <f t="shared" si="212"/>
        <v/>
      </c>
      <c r="AS358" s="685" t="str">
        <f t="shared" si="212"/>
        <v/>
      </c>
      <c r="AT358" s="685" t="str">
        <f t="shared" si="212"/>
        <v/>
      </c>
      <c r="AU358" s="685" t="str">
        <f t="shared" si="212"/>
        <v/>
      </c>
      <c r="AV358" s="685" t="str">
        <f t="shared" si="212"/>
        <v/>
      </c>
      <c r="AW358" s="685" t="str">
        <f t="shared" si="212"/>
        <v/>
      </c>
      <c r="AX358" s="685" t="str">
        <f t="shared" si="212"/>
        <v/>
      </c>
      <c r="AY358" s="685" t="str">
        <f t="shared" si="212"/>
        <v/>
      </c>
      <c r="AZ358" s="685" t="str">
        <f t="shared" si="212"/>
        <v/>
      </c>
      <c r="BA358" s="685" t="str">
        <f t="shared" si="212"/>
        <v/>
      </c>
      <c r="BB358" s="685" t="str">
        <f t="shared" si="212"/>
        <v/>
      </c>
      <c r="BC358" s="685" t="str">
        <f t="shared" si="212"/>
        <v/>
      </c>
      <c r="BD358" s="685" t="str">
        <f t="shared" si="212"/>
        <v/>
      </c>
      <c r="BE358" s="685" t="str">
        <f t="shared" si="212"/>
        <v/>
      </c>
      <c r="BF358" s="685" t="str">
        <f t="shared" si="212"/>
        <v/>
      </c>
      <c r="BG358" s="685" t="str">
        <f t="shared" si="215"/>
        <v/>
      </c>
      <c r="BH358" s="685" t="str">
        <f t="shared" si="215"/>
        <v/>
      </c>
      <c r="BI358" s="685" t="str">
        <f t="shared" si="207"/>
        <v/>
      </c>
      <c r="BJ358" s="685" t="str">
        <f t="shared" si="207"/>
        <v/>
      </c>
      <c r="BK358" s="685" t="str">
        <f t="shared" si="207"/>
        <v/>
      </c>
      <c r="BL358" s="685" t="str">
        <f t="shared" si="207"/>
        <v/>
      </c>
      <c r="BM358" s="685" t="str">
        <f t="shared" si="207"/>
        <v/>
      </c>
      <c r="BN358" s="685" t="str">
        <f t="shared" si="207"/>
        <v/>
      </c>
      <c r="BO358" s="685" t="str">
        <f t="shared" si="214"/>
        <v/>
      </c>
      <c r="BP358" s="685" t="str">
        <f t="shared" si="214"/>
        <v/>
      </c>
      <c r="BQ358" s="685" t="str">
        <f t="shared" si="214"/>
        <v/>
      </c>
      <c r="BR358" s="529"/>
      <c r="BS358" s="685">
        <f>IFERROR(($L358+AB358*Contr_Rate)*(1+Inv_Return)*IF($D358=$C$1,VLOOKUP($T358,Male_Annuity_Tables,MATCH($BS$3+3,'Mortality Tables'!$N$1:$DN$1,0),FALSE),VLOOKUP($T358,Fe_Annuity_Tables,MATCH(BS$3+3,'Mortality Tables'!$N$1:$DN$1,0),FALSE)),"")</f>
        <v>904551.73761464353</v>
      </c>
      <c r="BT358" s="685">
        <f>IFERROR(($BS358+AC358*Contr_Rate)*(1+Inv_Return)*IF($D358=$C$1,VLOOKUP($T358,Male_Annuity_Tables,MATCH($BS$3+3,'Mortality Tables'!$N$1:$DN$1,0),FALSE),VLOOKUP($T358,Fe_Annuity_Tables,MATCH(BT$3+3,'Mortality Tables'!$N$1:$DN$1,0),FALSE)),"")</f>
        <v>1520580.9541577182</v>
      </c>
      <c r="BU358" s="685">
        <f>IFERROR((BT358+AD358*Contr_Rate)*(1+Inv_Return)*IF($D358=$C$1,VLOOKUP($T358,Male_Annuity_Tables,MATCH($BS$3+3,'Mortality Tables'!$N$1:$DN$1,0),FALSE),VLOOKUP($T358,Fe_Annuity_Tables,MATCH(BU$3+3,'Mortality Tables'!$N$1:$DN$1,0),FALSE)),"")</f>
        <v>2149153.8856214113</v>
      </c>
      <c r="BV358" s="685">
        <f>IFERROR((BU358+AE358*Contr_Rate)*(1+Inv_Return)*IF($D358=$C$1,VLOOKUP($T358,Male_Annuity_Tables,MATCH($BS$3+3,'Mortality Tables'!$N$1:$DN$1,0),FALSE),VLOOKUP($T358,Fe_Annuity_Tables,MATCH(BV$3+3,'Mortality Tables'!$N$1:$DN$1,0),FALSE)),"")</f>
        <v>2791532.6055062646</v>
      </c>
      <c r="BW358" s="685" t="str">
        <f>IFERROR((BV358+AF358*Contr_Rate)*(1+Inv_Return)*IF($D358=$C$1,VLOOKUP($T358,Male_Annuity_Tables,MATCH($BS$3+3,'Mortality Tables'!$N$1:$DN$1,0),FALSE),VLOOKUP($T358,Fe_Annuity_Tables,MATCH(BW$3+3,'Mortality Tables'!$N$1:$DN$1,0),FALSE)),"")</f>
        <v/>
      </c>
      <c r="BX358" s="685" t="str">
        <f>IFERROR((BW358+AG358*Contr_Rate)*(1+Inv_Return)*IF($D358=$C$1,VLOOKUP($T358,Male_Annuity_Tables,MATCH($BS$3+3,'Mortality Tables'!$N$1:$DN$1,0),FALSE),VLOOKUP($T358,Fe_Annuity_Tables,MATCH(BX$3+3,'Mortality Tables'!$N$1:$DN$1,0),FALSE)),"")</f>
        <v/>
      </c>
      <c r="BY358" s="685" t="str">
        <f>IFERROR((BX358+AH358*Contr_Rate)*(1+Inv_Return)*IF($D358=$C$1,VLOOKUP($T358,Male_Annuity_Tables,MATCH($BS$3+3,'Mortality Tables'!$N$1:$DN$1,0),FALSE),VLOOKUP($T358,Fe_Annuity_Tables,MATCH(BY$3+3,'Mortality Tables'!$N$1:$DN$1,0),FALSE)),"")</f>
        <v/>
      </c>
      <c r="BZ358" s="685" t="str">
        <f>IFERROR((BY358+AI358*Contr_Rate)*(1+Inv_Return)*IF($D358=$C$1,VLOOKUP($T358,Male_Annuity_Tables,MATCH($BS$3+3,'Mortality Tables'!$N$1:$DN$1,0),FALSE),VLOOKUP($T358,Fe_Annuity_Tables,MATCH(BZ$3+3,'Mortality Tables'!$N$1:$DN$1,0),FALSE)),"")</f>
        <v/>
      </c>
      <c r="CA358" s="685" t="str">
        <f>IFERROR((BZ358+AJ358*Contr_Rate)*(1+Inv_Return)*IF($D358=$C$1,VLOOKUP($T358,Male_Annuity_Tables,MATCH($BS$3+3,'Mortality Tables'!$N$1:$DN$1,0),FALSE),VLOOKUP($T358,Fe_Annuity_Tables,MATCH(CA$3+3,'Mortality Tables'!$N$1:$DN$1,0),FALSE)),"")</f>
        <v/>
      </c>
      <c r="CB358" s="685" t="str">
        <f>IFERROR((CA358+AK358*Contr_Rate)*(1+Inv_Return)*IF($D358=$C$1,VLOOKUP($T358,Male_Annuity_Tables,MATCH($BS$3+3,'Mortality Tables'!$N$1:$DN$1,0),FALSE),VLOOKUP($T358,Fe_Annuity_Tables,MATCH(CB$3+3,'Mortality Tables'!$N$1:$DN$1,0),FALSE)),"")</f>
        <v/>
      </c>
      <c r="CC358" s="685" t="str">
        <f>IFERROR((CB358+AL358*Contr_Rate)*(1+Inv_Return)*IF($D358=$C$1,VLOOKUP($T358,Male_Annuity_Tables,MATCH($BS$3+3,'Mortality Tables'!$N$1:$DN$1,0),FALSE),VLOOKUP($T358,Fe_Annuity_Tables,MATCH(CC$3+3,'Mortality Tables'!$N$1:$DN$1,0),FALSE)),"")</f>
        <v/>
      </c>
      <c r="CD358" s="685" t="str">
        <f>IFERROR((CC358+AM358*Contr_Rate)*(1+Inv_Return)*IF($D358=$C$1,VLOOKUP($T358,Male_Annuity_Tables,MATCH($BS$3+3,'Mortality Tables'!$N$1:$DN$1,0),FALSE),VLOOKUP($T358,Fe_Annuity_Tables,MATCH(CD$3+3,'Mortality Tables'!$N$1:$DN$1,0),FALSE)),"")</f>
        <v/>
      </c>
      <c r="CE358" s="685" t="str">
        <f>IFERROR((CD358+AN358*Contr_Rate)*(1+Inv_Return)*IF($D358=$C$1,VLOOKUP($T358,Male_Annuity_Tables,MATCH($BS$3+3,'Mortality Tables'!$N$1:$DN$1,0),FALSE),VLOOKUP($T358,Fe_Annuity_Tables,MATCH(CE$3+3,'Mortality Tables'!$N$1:$DN$1,0),FALSE)),"")</f>
        <v/>
      </c>
      <c r="CF358" s="685" t="str">
        <f>IFERROR((CE358+AO358*Contr_Rate)*(1+Inv_Return)*IF($D358=$C$1,VLOOKUP($T358,Male_Annuity_Tables,MATCH($BS$3+3,'Mortality Tables'!$N$1:$DN$1,0),FALSE),VLOOKUP($T358,Fe_Annuity_Tables,MATCH(CF$3+3,'Mortality Tables'!$N$1:$DN$1,0),FALSE)),"")</f>
        <v/>
      </c>
      <c r="CG358" s="685" t="str">
        <f>IFERROR((CF358+AP358*Contr_Rate)*(1+Inv_Return)*IF($D358=$C$1,VLOOKUP($T358,Male_Annuity_Tables,MATCH($BS$3+3,'Mortality Tables'!$N$1:$DN$1,0),FALSE),VLOOKUP($T358,Fe_Annuity_Tables,MATCH(CG$3+3,'Mortality Tables'!$N$1:$DN$1,0),FALSE)),"")</f>
        <v/>
      </c>
      <c r="CH358" s="685" t="str">
        <f>IFERROR((CG358+AQ358*Contr_Rate)*(1+Inv_Return)*IF($D358=$C$1,VLOOKUP($T358,Male_Annuity_Tables,MATCH($BS$3+3,'Mortality Tables'!$N$1:$DN$1,0),FALSE),VLOOKUP($T358,Fe_Annuity_Tables,MATCH(CH$3+3,'Mortality Tables'!$N$1:$DN$1,0),FALSE)),"")</f>
        <v/>
      </c>
      <c r="CI358" s="685" t="str">
        <f>IFERROR((CH358+AR358*Contr_Rate)*(1+Inv_Return)*IF($D358=$C$1,VLOOKUP($T358,Male_Annuity_Tables,MATCH($BS$3+3,'Mortality Tables'!$N$1:$DN$1,0),FALSE),VLOOKUP($T358,Fe_Annuity_Tables,MATCH(CI$3+3,'Mortality Tables'!$N$1:$DN$1,0),FALSE)),"")</f>
        <v/>
      </c>
      <c r="CJ358" s="685" t="str">
        <f>IFERROR((CI358+AS358*Contr_Rate)*(1+Inv_Return)*IF($D358=$C$1,VLOOKUP($T358,Male_Annuity_Tables,MATCH($BS$3+3,'Mortality Tables'!$N$1:$DN$1,0),FALSE),VLOOKUP($T358,Fe_Annuity_Tables,MATCH(CJ$3+3,'Mortality Tables'!$N$1:$DN$1,0),FALSE)),"")</f>
        <v/>
      </c>
      <c r="CK358" s="685" t="str">
        <f>IFERROR((CJ358+AT358*Contr_Rate)*(1+Inv_Return)*IF($D358=$C$1,VLOOKUP($T358,Male_Annuity_Tables,MATCH($BS$3+3,'Mortality Tables'!$N$1:$DN$1,0),FALSE),VLOOKUP($T358,Fe_Annuity_Tables,MATCH(CK$3+3,'Mortality Tables'!$N$1:$DN$1,0),FALSE)),"")</f>
        <v/>
      </c>
      <c r="CL358" s="685" t="str">
        <f>IFERROR((CK358+AU358*Contr_Rate)*(1+Inv_Return)*IF($D358=$C$1,VLOOKUP($T358,Male_Annuity_Tables,MATCH($BS$3+3,'Mortality Tables'!$N$1:$DN$1,0),FALSE),VLOOKUP($T358,Fe_Annuity_Tables,MATCH(CL$3+3,'Mortality Tables'!$N$1:$DN$1,0),FALSE)),"")</f>
        <v/>
      </c>
      <c r="CM358" s="685" t="str">
        <f>IFERROR((CL358+AV358*Contr_Rate)*(1+Inv_Return)*IF($D358=$C$1,VLOOKUP($T358,Male_Annuity_Tables,MATCH($BS$3+3,'Mortality Tables'!$N$1:$DN$1,0),FALSE),VLOOKUP($T358,Fe_Annuity_Tables,MATCH(CM$3+3,'Mortality Tables'!$N$1:$DN$1,0),FALSE)),"")</f>
        <v/>
      </c>
      <c r="CN358" s="685" t="str">
        <f>IFERROR((CM358+AW358*Contr_Rate)*(1+Inv_Return)*IF($D358=$C$1,VLOOKUP($T358,Male_Annuity_Tables,MATCH($BS$3+3,'Mortality Tables'!$N$1:$DN$1,0),FALSE),VLOOKUP($T358,Fe_Annuity_Tables,MATCH(CN$3+3,'Mortality Tables'!$N$1:$DN$1,0),FALSE)),"")</f>
        <v/>
      </c>
      <c r="CO358" s="685" t="str">
        <f>IFERROR((CN358+AX358*Contr_Rate)*(1+Inv_Return)*IF($D358=$C$1,VLOOKUP($T358,Male_Annuity_Tables,MATCH($BS$3+3,'Mortality Tables'!$N$1:$DN$1,0),FALSE),VLOOKUP($T358,Fe_Annuity_Tables,MATCH(CO$3+3,'Mortality Tables'!$N$1:$DN$1,0),FALSE)),"")</f>
        <v/>
      </c>
      <c r="CP358" s="685" t="str">
        <f>IFERROR((CO358+AY358*Contr_Rate)*(1+Inv_Return)*IF($D358=$C$1,VLOOKUP($T358,Male_Annuity_Tables,MATCH($BS$3+3,'Mortality Tables'!$N$1:$DN$1,0),FALSE),VLOOKUP($T358,Fe_Annuity_Tables,MATCH(CP$3+3,'Mortality Tables'!$N$1:$DN$1,0),FALSE)),"")</f>
        <v/>
      </c>
      <c r="CQ358" s="685" t="str">
        <f>IFERROR((CP358+AZ358*Contr_Rate)*(1+Inv_Return)*IF($D358=$C$1,VLOOKUP($T358,Male_Annuity_Tables,MATCH($BS$3+3,'Mortality Tables'!$N$1:$DN$1,0),FALSE),VLOOKUP($T358,Fe_Annuity_Tables,MATCH(CQ$3+3,'Mortality Tables'!$N$1:$DN$1,0),FALSE)),"")</f>
        <v/>
      </c>
      <c r="CR358" s="685" t="str">
        <f>IFERROR((CQ358+BA358*Contr_Rate)*(1+Inv_Return)*IF($D358=$C$1,VLOOKUP($T358,Male_Annuity_Tables,MATCH($BS$3+3,'Mortality Tables'!$N$1:$DN$1,0),FALSE),VLOOKUP($T358,Fe_Annuity_Tables,MATCH(CR$3+3,'Mortality Tables'!$N$1:$DN$1,0),FALSE)),"")</f>
        <v/>
      </c>
      <c r="CS358" s="685" t="str">
        <f>IFERROR((CR358+BB358*Contr_Rate)*(1+Inv_Return)*IF($D358=$C$1,VLOOKUP($T358,Male_Annuity_Tables,MATCH($BS$3+3,'Mortality Tables'!$N$1:$DN$1,0),FALSE),VLOOKUP($T358,Fe_Annuity_Tables,MATCH(CS$3+3,'Mortality Tables'!$N$1:$DN$1,0),FALSE)),"")</f>
        <v/>
      </c>
      <c r="CT358" s="685" t="str">
        <f>IFERROR((CS358+BC358*Contr_Rate)*(1+Inv_Return)*IF($D358=$C$1,VLOOKUP($T358,Male_Annuity_Tables,MATCH($BS$3+3,'Mortality Tables'!$N$1:$DN$1,0),FALSE),VLOOKUP($T358,Fe_Annuity_Tables,MATCH(CT$3+3,'Mortality Tables'!$N$1:$DN$1,0),FALSE)),"")</f>
        <v/>
      </c>
      <c r="CU358" s="685" t="str">
        <f>IFERROR((CT358+BD358*Contr_Rate)*(1+Inv_Return)*IF($D358=$C$1,VLOOKUP($T358,Male_Annuity_Tables,MATCH($BS$3+3,'Mortality Tables'!$N$1:$DN$1,0),FALSE),VLOOKUP($T358,Fe_Annuity_Tables,MATCH(CU$3+3,'Mortality Tables'!$N$1:$DN$1,0),FALSE)),"")</f>
        <v/>
      </c>
      <c r="CV358" s="685" t="str">
        <f>IFERROR((CU358+BE358*Contr_Rate)*(1+Inv_Return)*IF($D358=$C$1,VLOOKUP($T358,Male_Annuity_Tables,MATCH($BS$3+3,'Mortality Tables'!$N$1:$DN$1,0),FALSE),VLOOKUP($T358,Fe_Annuity_Tables,MATCH(CV$3+3,'Mortality Tables'!$N$1:$DN$1,0),FALSE)),"")</f>
        <v/>
      </c>
      <c r="CW358" s="685" t="str">
        <f>IFERROR((CV358+BF358*Contr_Rate)*(1+Inv_Return)*IF($D358=$C$1,VLOOKUP($T358,Male_Annuity_Tables,MATCH($BS$3+3,'Mortality Tables'!$N$1:$DN$1,0),FALSE),VLOOKUP($T358,Fe_Annuity_Tables,MATCH(CW$3+3,'Mortality Tables'!$N$1:$DN$1,0),FALSE)),"")</f>
        <v/>
      </c>
      <c r="CX358" s="685" t="str">
        <f>IFERROR((CW358+BG358*Contr_Rate)*(1+Inv_Return)*IF($D358=$C$1,VLOOKUP($T358,Male_Annuity_Tables,MATCH($BS$3+3,'Mortality Tables'!$N$1:$DN$1,0),FALSE),VLOOKUP($T358,Fe_Annuity_Tables,MATCH(CX$3+3,'Mortality Tables'!$N$1:$DN$1,0),FALSE)),"")</f>
        <v/>
      </c>
      <c r="CY358" s="685" t="str">
        <f>IFERROR((CX358+BH358*Contr_Rate)*(1+Inv_Return)*IF($D358=$C$1,VLOOKUP($T358,Male_Annuity_Tables,MATCH($BS$3+3,'Mortality Tables'!$N$1:$DN$1,0),FALSE),VLOOKUP($T358,Fe_Annuity_Tables,MATCH(CY$3+3,'Mortality Tables'!$N$1:$DN$1,0),FALSE)),"")</f>
        <v/>
      </c>
      <c r="CZ358" s="685" t="str">
        <f>IFERROR((CY358+BI358*Contr_Rate)*(1+Inv_Return)*IF($D358=$C$1,VLOOKUP($T358,Male_Annuity_Tables,MATCH($BS$3+3,'Mortality Tables'!$N$1:$DN$1,0),FALSE),VLOOKUP($T358,Fe_Annuity_Tables,MATCH(CZ$3+3,'Mortality Tables'!$N$1:$DN$1,0),FALSE)),"")</f>
        <v/>
      </c>
      <c r="DA358" s="685" t="str">
        <f>IFERROR((CZ358+BJ358*Contr_Rate)*(1+Inv_Return)*IF($D358=$C$1,VLOOKUP($T358,Male_Annuity_Tables,MATCH($BS$3+3,'Mortality Tables'!$N$1:$DN$1,0),FALSE),VLOOKUP($T358,Fe_Annuity_Tables,MATCH(DA$3+3,'Mortality Tables'!$N$1:$DN$1,0),FALSE)),"")</f>
        <v/>
      </c>
      <c r="DB358" s="685" t="str">
        <f>IFERROR((DA358+BK358*Contr_Rate)*(1+Inv_Return)*IF($D358=$C$1,VLOOKUP($T358,Male_Annuity_Tables,MATCH($BS$3+3,'Mortality Tables'!$N$1:$DN$1,0),FALSE),VLOOKUP($T358,Fe_Annuity_Tables,MATCH(DB$3+3,'Mortality Tables'!$N$1:$DN$1,0),FALSE)),"")</f>
        <v/>
      </c>
      <c r="DC358" s="685" t="str">
        <f>IFERROR((DB358+BL358*Contr_Rate)*(1+Inv_Return)*IF($D358=$C$1,VLOOKUP($T358,Male_Annuity_Tables,MATCH($BS$3+3,'Mortality Tables'!$N$1:$DN$1,0),FALSE),VLOOKUP($T358,Fe_Annuity_Tables,MATCH(DC$3+3,'Mortality Tables'!$N$1:$DN$1,0),FALSE)),"")</f>
        <v/>
      </c>
      <c r="DD358" s="685" t="str">
        <f>IFERROR((DC358+BM358*Contr_Rate)*(1+Inv_Return)*IF($D358=$C$1,VLOOKUP($T358,Male_Annuity_Tables,MATCH($BS$3+3,'Mortality Tables'!$N$1:$DN$1,0),FALSE),VLOOKUP($T358,Fe_Annuity_Tables,MATCH(DD$3+3,'Mortality Tables'!$N$1:$DN$1,0),FALSE)),"")</f>
        <v/>
      </c>
      <c r="DE358" s="685" t="str">
        <f>IFERROR((DD358+BN358*Contr_Rate)*(1+Inv_Return)*IF($D358=$C$1,VLOOKUP($T358,Male_Annuity_Tables,MATCH($BS$3+3,'Mortality Tables'!$N$1:$DN$1,0),FALSE),VLOOKUP($T358,Fe_Annuity_Tables,MATCH(DE$3+3,'Mortality Tables'!$N$1:$DN$1,0),FALSE)),"")</f>
        <v/>
      </c>
      <c r="DF358" s="685" t="str">
        <f>IFERROR((DE358+BO358*Contr_Rate)*(1+Inv_Return)*IF($D358=$C$1,VLOOKUP($T358,Male_Annuity_Tables,MATCH($BS$3+3,'Mortality Tables'!$N$1:$DN$1,0),FALSE),VLOOKUP($T358,Fe_Annuity_Tables,MATCH(DF$3+3,'Mortality Tables'!$N$1:$DN$1,0),FALSE)),"")</f>
        <v/>
      </c>
      <c r="DG358" s="685" t="str">
        <f>IFERROR((DF358+BP358*Contr_Rate)*(1+Inv_Return)*IF($D358=$C$1,VLOOKUP($T358,Male_Annuity_Tables,MATCH($BS$3+3,'Mortality Tables'!$N$1:$DN$1,0),FALSE),VLOOKUP($T358,Fe_Annuity_Tables,MATCH(DG$3+3,'Mortality Tables'!$N$1:$DN$1,0),FALSE)),"")</f>
        <v/>
      </c>
      <c r="DH358" s="685" t="str">
        <f>IFERROR((DG358+BQ358*Contr_Rate)*(1+Inv_Return)*IF($D358=$C$1,VLOOKUP($T358,Male_Annuity_Tables,MATCH($BS$3+3,'Mortality Tables'!$N$1:$DN$1,0),FALSE),VLOOKUP($T358,Fe_Annuity_Tables,MATCH(DH$3+3,'Mortality Tables'!$N$1:$DN$1,0),FALSE)),"")</f>
        <v/>
      </c>
      <c r="DJ358" s="686">
        <f t="shared" si="199"/>
        <v>2791532.6055062646</v>
      </c>
      <c r="DK358" s="680">
        <f t="shared" si="187"/>
        <v>8.0909277508679907</v>
      </c>
      <c r="DL358" s="686">
        <f t="shared" si="200"/>
        <v>231163.4590345402</v>
      </c>
      <c r="DM358" s="686">
        <f t="shared" si="132"/>
        <v>2459419.050773521</v>
      </c>
      <c r="DN358" s="687">
        <f t="shared" si="201"/>
        <v>9.3991082553351826E-2</v>
      </c>
      <c r="DP358" s="688">
        <f t="shared" si="202"/>
        <v>53434.132520241037</v>
      </c>
      <c r="DQ358" s="688">
        <f t="shared" si="203"/>
        <v>91196.842725609153</v>
      </c>
      <c r="DR358" s="688">
        <f t="shared" si="204"/>
        <v>131039.28529105151</v>
      </c>
    </row>
    <row r="359" spans="1:122" s="657" customFormat="1" ht="14.5">
      <c r="A359" s="675" t="s">
        <v>1786</v>
      </c>
      <c r="B359" s="675" t="s">
        <v>1787</v>
      </c>
      <c r="C359" s="675" t="s">
        <v>116</v>
      </c>
      <c r="D359" s="675" t="s">
        <v>60</v>
      </c>
      <c r="E359" s="676">
        <v>25863</v>
      </c>
      <c r="F359" s="677">
        <v>44060</v>
      </c>
      <c r="G359" s="677">
        <v>45485</v>
      </c>
      <c r="H359" s="678">
        <v>1881214</v>
      </c>
      <c r="I359" s="678">
        <v>101017.91</v>
      </c>
      <c r="J359" s="678">
        <v>187246.69</v>
      </c>
      <c r="K359" s="678">
        <v>23036.23</v>
      </c>
      <c r="L359" s="678">
        <v>311300.82999999996</v>
      </c>
      <c r="M359" s="679">
        <f>IF(COUNTIF($A$4:A359,A359)=1,0,1)</f>
        <v>0</v>
      </c>
      <c r="N359" s="680" t="str">
        <f t="shared" si="193"/>
        <v>Okay</v>
      </c>
      <c r="O359" s="680" t="str">
        <f t="shared" si="194"/>
        <v>TRUE</v>
      </c>
      <c r="P359" s="680" t="b">
        <f t="shared" si="195"/>
        <v>1</v>
      </c>
      <c r="Q359" s="680" t="b">
        <f t="shared" si="208"/>
        <v>1</v>
      </c>
      <c r="R359" s="680" t="b">
        <f t="shared" si="209"/>
        <v>1</v>
      </c>
      <c r="S359" s="681">
        <f t="shared" si="196"/>
        <v>49.854794520547948</v>
      </c>
      <c r="T359" s="682">
        <f t="shared" si="210"/>
        <v>54</v>
      </c>
      <c r="U359" s="682">
        <f t="shared" si="188"/>
        <v>53</v>
      </c>
      <c r="V359" s="682">
        <f t="shared" si="211"/>
        <v>0.46849315068493153</v>
      </c>
      <c r="W359" s="682">
        <f t="shared" si="197"/>
        <v>6</v>
      </c>
      <c r="X359" s="683">
        <f t="shared" si="198"/>
        <v>1867804.9799999997</v>
      </c>
      <c r="Y359" s="684">
        <f t="shared" si="123"/>
        <v>5.1000000000000004E-3</v>
      </c>
      <c r="Z359" s="684">
        <f>IF($D359=$C$1,VLOOKUP($T359,Male_Annuity_Tables,MATCH($W359+2,'Mortality Tables'!$DS$1:$HT$1,0),FALSE),VLOOKUP($T359,Fe_Annuity_Tables,MATCH($W359+2,'Mortality Tables'!$M$1:$DN$1,0),FALSE))</f>
        <v>0.67029932638750866</v>
      </c>
      <c r="AA359" s="664"/>
      <c r="AB359" s="685">
        <f t="shared" si="213"/>
        <v>1977061.8533000001</v>
      </c>
      <c r="AC359" s="685">
        <f t="shared" si="213"/>
        <v>2077793.1547256352</v>
      </c>
      <c r="AD359" s="685">
        <f t="shared" si="213"/>
        <v>2183656.7159589063</v>
      </c>
      <c r="AE359" s="685">
        <f t="shared" si="213"/>
        <v>2294914.0256370124</v>
      </c>
      <c r="AF359" s="685">
        <f t="shared" si="213"/>
        <v>2411839.8952432182</v>
      </c>
      <c r="AG359" s="685">
        <f t="shared" si="213"/>
        <v>2534723.1379058608</v>
      </c>
      <c r="AH359" s="685" t="str">
        <f t="shared" si="213"/>
        <v/>
      </c>
      <c r="AI359" s="685" t="str">
        <f t="shared" si="213"/>
        <v/>
      </c>
      <c r="AJ359" s="685" t="str">
        <f t="shared" si="213"/>
        <v/>
      </c>
      <c r="AK359" s="685" t="str">
        <f t="shared" si="213"/>
        <v/>
      </c>
      <c r="AL359" s="685" t="str">
        <f t="shared" si="213"/>
        <v/>
      </c>
      <c r="AM359" s="685" t="str">
        <f t="shared" si="213"/>
        <v/>
      </c>
      <c r="AN359" s="685" t="str">
        <f t="shared" si="213"/>
        <v/>
      </c>
      <c r="AO359" s="685" t="str">
        <f t="shared" si="213"/>
        <v/>
      </c>
      <c r="AP359" s="685" t="str">
        <f t="shared" si="213"/>
        <v/>
      </c>
      <c r="AQ359" s="685" t="str">
        <f t="shared" si="213"/>
        <v/>
      </c>
      <c r="AR359" s="685" t="str">
        <f t="shared" si="212"/>
        <v/>
      </c>
      <c r="AS359" s="685" t="str">
        <f t="shared" si="212"/>
        <v/>
      </c>
      <c r="AT359" s="685" t="str">
        <f t="shared" si="212"/>
        <v/>
      </c>
      <c r="AU359" s="685" t="str">
        <f t="shared" si="212"/>
        <v/>
      </c>
      <c r="AV359" s="685" t="str">
        <f t="shared" si="212"/>
        <v/>
      </c>
      <c r="AW359" s="685" t="str">
        <f t="shared" si="212"/>
        <v/>
      </c>
      <c r="AX359" s="685" t="str">
        <f t="shared" si="212"/>
        <v/>
      </c>
      <c r="AY359" s="685" t="str">
        <f t="shared" si="212"/>
        <v/>
      </c>
      <c r="AZ359" s="685" t="str">
        <f t="shared" si="212"/>
        <v/>
      </c>
      <c r="BA359" s="685" t="str">
        <f t="shared" si="212"/>
        <v/>
      </c>
      <c r="BB359" s="685" t="str">
        <f t="shared" si="212"/>
        <v/>
      </c>
      <c r="BC359" s="685" t="str">
        <f t="shared" si="212"/>
        <v/>
      </c>
      <c r="BD359" s="685" t="str">
        <f t="shared" si="212"/>
        <v/>
      </c>
      <c r="BE359" s="685" t="str">
        <f t="shared" si="212"/>
        <v/>
      </c>
      <c r="BF359" s="685" t="str">
        <f t="shared" si="212"/>
        <v/>
      </c>
      <c r="BG359" s="685" t="str">
        <f t="shared" si="215"/>
        <v/>
      </c>
      <c r="BH359" s="685" t="str">
        <f t="shared" si="215"/>
        <v/>
      </c>
      <c r="BI359" s="685" t="str">
        <f t="shared" si="207"/>
        <v/>
      </c>
      <c r="BJ359" s="685" t="str">
        <f t="shared" si="207"/>
        <v/>
      </c>
      <c r="BK359" s="685" t="str">
        <f t="shared" si="207"/>
        <v/>
      </c>
      <c r="BL359" s="685" t="str">
        <f t="shared" si="207"/>
        <v/>
      </c>
      <c r="BM359" s="685" t="str">
        <f t="shared" si="207"/>
        <v/>
      </c>
      <c r="BN359" s="685" t="str">
        <f t="shared" si="207"/>
        <v/>
      </c>
      <c r="BO359" s="685" t="str">
        <f t="shared" si="214"/>
        <v/>
      </c>
      <c r="BP359" s="685" t="str">
        <f t="shared" si="214"/>
        <v/>
      </c>
      <c r="BQ359" s="685" t="str">
        <f t="shared" si="214"/>
        <v/>
      </c>
      <c r="BR359" s="529"/>
      <c r="BS359" s="685">
        <f>IFERROR(($L359+AB359*Contr_Rate)*(1+Inv_Return)*IF($D359=$C$1,VLOOKUP($T359,Male_Annuity_Tables,MATCH($BS$3+3,'Mortality Tables'!$N$1:$DN$1,0),FALSE),VLOOKUP($T359,Fe_Annuity_Tables,MATCH(BS$3+3,'Mortality Tables'!$N$1:$DN$1,0),FALSE)),"")</f>
        <v>832213.25956912606</v>
      </c>
      <c r="BT359" s="685">
        <f>IFERROR(($BS359+AC359*Contr_Rate)*(1+Inv_Return)*IF($D359=$C$1,VLOOKUP($T359,Male_Annuity_Tables,MATCH($BS$3+3,'Mortality Tables'!$N$1:$DN$1,0),FALSE),VLOOKUP($T359,Fe_Annuity_Tables,MATCH(BT$3+3,'Mortality Tables'!$N$1:$DN$1,0),FALSE)),"")</f>
        <v>1265340.9067500266</v>
      </c>
      <c r="BU359" s="685">
        <f>IFERROR((BT359+AD359*Contr_Rate)*(1+Inv_Return)*IF($D359=$C$1,VLOOKUP($T359,Male_Annuity_Tables,MATCH($BS$3+3,'Mortality Tables'!$N$1:$DN$1,0),FALSE),VLOOKUP($T359,Fe_Annuity_Tables,MATCH(BU$3+3,'Mortality Tables'!$N$1:$DN$1,0),FALSE)),"")</f>
        <v>1576486.7420260133</v>
      </c>
      <c r="BV359" s="685">
        <f>IFERROR((BU359+AE359*Contr_Rate)*(1+Inv_Return)*IF($D359=$C$1,VLOOKUP($T359,Male_Annuity_Tables,MATCH($BS$3+3,'Mortality Tables'!$N$1:$DN$1,0),FALSE),VLOOKUP($T359,Fe_Annuity_Tables,MATCH(BV$3+3,'Mortality Tables'!$N$1:$DN$1,0),FALSE)),"")</f>
        <v>1754806.0815733399</v>
      </c>
      <c r="BW359" s="685">
        <f>IFERROR((BV359+AF359*Contr_Rate)*(1+Inv_Return)*IF($D359=$C$1,VLOOKUP($T359,Male_Annuity_Tables,MATCH($BS$3+3,'Mortality Tables'!$N$1:$DN$1,0),FALSE),VLOOKUP($T359,Fe_Annuity_Tables,MATCH(BW$3+3,'Mortality Tables'!$N$1:$DN$1,0),FALSE)),"")</f>
        <v>1811125.1246497459</v>
      </c>
      <c r="BX359" s="685">
        <f>IFERROR((BW359+AG359*Contr_Rate)*(1+Inv_Return)*IF($D359=$C$1,VLOOKUP($T359,Male_Annuity_Tables,MATCH($BS$3+3,'Mortality Tables'!$N$1:$DN$1,0),FALSE),VLOOKUP($T359,Fe_Annuity_Tables,MATCH(BX$3+3,'Mortality Tables'!$N$1:$DN$1,0),FALSE)),"")</f>
        <v>1771353.5172121776</v>
      </c>
      <c r="BY359" s="685" t="str">
        <f>IFERROR((BX359+AH359*Contr_Rate)*(1+Inv_Return)*IF($D359=$C$1,VLOOKUP($T359,Male_Annuity_Tables,MATCH($BS$3+3,'Mortality Tables'!$N$1:$DN$1,0),FALSE),VLOOKUP($T359,Fe_Annuity_Tables,MATCH(BY$3+3,'Mortality Tables'!$N$1:$DN$1,0),FALSE)),"")</f>
        <v/>
      </c>
      <c r="BZ359" s="685" t="str">
        <f>IFERROR((BY359+AI359*Contr_Rate)*(1+Inv_Return)*IF($D359=$C$1,VLOOKUP($T359,Male_Annuity_Tables,MATCH($BS$3+3,'Mortality Tables'!$N$1:$DN$1,0),FALSE),VLOOKUP($T359,Fe_Annuity_Tables,MATCH(BZ$3+3,'Mortality Tables'!$N$1:$DN$1,0),FALSE)),"")</f>
        <v/>
      </c>
      <c r="CA359" s="685" t="str">
        <f>IFERROR((BZ359+AJ359*Contr_Rate)*(1+Inv_Return)*IF($D359=$C$1,VLOOKUP($T359,Male_Annuity_Tables,MATCH($BS$3+3,'Mortality Tables'!$N$1:$DN$1,0),FALSE),VLOOKUP($T359,Fe_Annuity_Tables,MATCH(CA$3+3,'Mortality Tables'!$N$1:$DN$1,0),FALSE)),"")</f>
        <v/>
      </c>
      <c r="CB359" s="685" t="str">
        <f>IFERROR((CA359+AK359*Contr_Rate)*(1+Inv_Return)*IF($D359=$C$1,VLOOKUP($T359,Male_Annuity_Tables,MATCH($BS$3+3,'Mortality Tables'!$N$1:$DN$1,0),FALSE),VLOOKUP($T359,Fe_Annuity_Tables,MATCH(CB$3+3,'Mortality Tables'!$N$1:$DN$1,0),FALSE)),"")</f>
        <v/>
      </c>
      <c r="CC359" s="685" t="str">
        <f>IFERROR((CB359+AL359*Contr_Rate)*(1+Inv_Return)*IF($D359=$C$1,VLOOKUP($T359,Male_Annuity_Tables,MATCH($BS$3+3,'Mortality Tables'!$N$1:$DN$1,0),FALSE),VLOOKUP($T359,Fe_Annuity_Tables,MATCH(CC$3+3,'Mortality Tables'!$N$1:$DN$1,0),FALSE)),"")</f>
        <v/>
      </c>
      <c r="CD359" s="685" t="str">
        <f>IFERROR((CC359+AM359*Contr_Rate)*(1+Inv_Return)*IF($D359=$C$1,VLOOKUP($T359,Male_Annuity_Tables,MATCH($BS$3+3,'Mortality Tables'!$N$1:$DN$1,0),FALSE),VLOOKUP($T359,Fe_Annuity_Tables,MATCH(CD$3+3,'Mortality Tables'!$N$1:$DN$1,0),FALSE)),"")</f>
        <v/>
      </c>
      <c r="CE359" s="685" t="str">
        <f>IFERROR((CD359+AN359*Contr_Rate)*(1+Inv_Return)*IF($D359=$C$1,VLOOKUP($T359,Male_Annuity_Tables,MATCH($BS$3+3,'Mortality Tables'!$N$1:$DN$1,0),FALSE),VLOOKUP($T359,Fe_Annuity_Tables,MATCH(CE$3+3,'Mortality Tables'!$N$1:$DN$1,0),FALSE)),"")</f>
        <v/>
      </c>
      <c r="CF359" s="685" t="str">
        <f>IFERROR((CE359+AO359*Contr_Rate)*(1+Inv_Return)*IF($D359=$C$1,VLOOKUP($T359,Male_Annuity_Tables,MATCH($BS$3+3,'Mortality Tables'!$N$1:$DN$1,0),FALSE),VLOOKUP($T359,Fe_Annuity_Tables,MATCH(CF$3+3,'Mortality Tables'!$N$1:$DN$1,0),FALSE)),"")</f>
        <v/>
      </c>
      <c r="CG359" s="685" t="str">
        <f>IFERROR((CF359+AP359*Contr_Rate)*(1+Inv_Return)*IF($D359=$C$1,VLOOKUP($T359,Male_Annuity_Tables,MATCH($BS$3+3,'Mortality Tables'!$N$1:$DN$1,0),FALSE),VLOOKUP($T359,Fe_Annuity_Tables,MATCH(CG$3+3,'Mortality Tables'!$N$1:$DN$1,0),FALSE)),"")</f>
        <v/>
      </c>
      <c r="CH359" s="685" t="str">
        <f>IFERROR((CG359+AQ359*Contr_Rate)*(1+Inv_Return)*IF($D359=$C$1,VLOOKUP($T359,Male_Annuity_Tables,MATCH($BS$3+3,'Mortality Tables'!$N$1:$DN$1,0),FALSE),VLOOKUP($T359,Fe_Annuity_Tables,MATCH(CH$3+3,'Mortality Tables'!$N$1:$DN$1,0),FALSE)),"")</f>
        <v/>
      </c>
      <c r="CI359" s="685" t="str">
        <f>IFERROR((CH359+AR359*Contr_Rate)*(1+Inv_Return)*IF($D359=$C$1,VLOOKUP($T359,Male_Annuity_Tables,MATCH($BS$3+3,'Mortality Tables'!$N$1:$DN$1,0),FALSE),VLOOKUP($T359,Fe_Annuity_Tables,MATCH(CI$3+3,'Mortality Tables'!$N$1:$DN$1,0),FALSE)),"")</f>
        <v/>
      </c>
      <c r="CJ359" s="685" t="str">
        <f>IFERROR((CI359+AS359*Contr_Rate)*(1+Inv_Return)*IF($D359=$C$1,VLOOKUP($T359,Male_Annuity_Tables,MATCH($BS$3+3,'Mortality Tables'!$N$1:$DN$1,0),FALSE),VLOOKUP($T359,Fe_Annuity_Tables,MATCH(CJ$3+3,'Mortality Tables'!$N$1:$DN$1,0),FALSE)),"")</f>
        <v/>
      </c>
      <c r="CK359" s="685" t="str">
        <f>IFERROR((CJ359+AT359*Contr_Rate)*(1+Inv_Return)*IF($D359=$C$1,VLOOKUP($T359,Male_Annuity_Tables,MATCH($BS$3+3,'Mortality Tables'!$N$1:$DN$1,0),FALSE),VLOOKUP($T359,Fe_Annuity_Tables,MATCH(CK$3+3,'Mortality Tables'!$N$1:$DN$1,0),FALSE)),"")</f>
        <v/>
      </c>
      <c r="CL359" s="685" t="str">
        <f>IFERROR((CK359+AU359*Contr_Rate)*(1+Inv_Return)*IF($D359=$C$1,VLOOKUP($T359,Male_Annuity_Tables,MATCH($BS$3+3,'Mortality Tables'!$N$1:$DN$1,0),FALSE),VLOOKUP($T359,Fe_Annuity_Tables,MATCH(CL$3+3,'Mortality Tables'!$N$1:$DN$1,0),FALSE)),"")</f>
        <v/>
      </c>
      <c r="CM359" s="685" t="str">
        <f>IFERROR((CL359+AV359*Contr_Rate)*(1+Inv_Return)*IF($D359=$C$1,VLOOKUP($T359,Male_Annuity_Tables,MATCH($BS$3+3,'Mortality Tables'!$N$1:$DN$1,0),FALSE),VLOOKUP($T359,Fe_Annuity_Tables,MATCH(CM$3+3,'Mortality Tables'!$N$1:$DN$1,0),FALSE)),"")</f>
        <v/>
      </c>
      <c r="CN359" s="685" t="str">
        <f>IFERROR((CM359+AW359*Contr_Rate)*(1+Inv_Return)*IF($D359=$C$1,VLOOKUP($T359,Male_Annuity_Tables,MATCH($BS$3+3,'Mortality Tables'!$N$1:$DN$1,0),FALSE),VLOOKUP($T359,Fe_Annuity_Tables,MATCH(CN$3+3,'Mortality Tables'!$N$1:$DN$1,0),FALSE)),"")</f>
        <v/>
      </c>
      <c r="CO359" s="685" t="str">
        <f>IFERROR((CN359+AX359*Contr_Rate)*(1+Inv_Return)*IF($D359=$C$1,VLOOKUP($T359,Male_Annuity_Tables,MATCH($BS$3+3,'Mortality Tables'!$N$1:$DN$1,0),FALSE),VLOOKUP($T359,Fe_Annuity_Tables,MATCH(CO$3+3,'Mortality Tables'!$N$1:$DN$1,0),FALSE)),"")</f>
        <v/>
      </c>
      <c r="CP359" s="685" t="str">
        <f>IFERROR((CO359+AY359*Contr_Rate)*(1+Inv_Return)*IF($D359=$C$1,VLOOKUP($T359,Male_Annuity_Tables,MATCH($BS$3+3,'Mortality Tables'!$N$1:$DN$1,0),FALSE),VLOOKUP($T359,Fe_Annuity_Tables,MATCH(CP$3+3,'Mortality Tables'!$N$1:$DN$1,0),FALSE)),"")</f>
        <v/>
      </c>
      <c r="CQ359" s="685" t="str">
        <f>IFERROR((CP359+AZ359*Contr_Rate)*(1+Inv_Return)*IF($D359=$C$1,VLOOKUP($T359,Male_Annuity_Tables,MATCH($BS$3+3,'Mortality Tables'!$N$1:$DN$1,0),FALSE),VLOOKUP($T359,Fe_Annuity_Tables,MATCH(CQ$3+3,'Mortality Tables'!$N$1:$DN$1,0),FALSE)),"")</f>
        <v/>
      </c>
      <c r="CR359" s="685" t="str">
        <f>IFERROR((CQ359+BA359*Contr_Rate)*(1+Inv_Return)*IF($D359=$C$1,VLOOKUP($T359,Male_Annuity_Tables,MATCH($BS$3+3,'Mortality Tables'!$N$1:$DN$1,0),FALSE),VLOOKUP($T359,Fe_Annuity_Tables,MATCH(CR$3+3,'Mortality Tables'!$N$1:$DN$1,0),FALSE)),"")</f>
        <v/>
      </c>
      <c r="CS359" s="685" t="str">
        <f>IFERROR((CR359+BB359*Contr_Rate)*(1+Inv_Return)*IF($D359=$C$1,VLOOKUP($T359,Male_Annuity_Tables,MATCH($BS$3+3,'Mortality Tables'!$N$1:$DN$1,0),FALSE),VLOOKUP($T359,Fe_Annuity_Tables,MATCH(CS$3+3,'Mortality Tables'!$N$1:$DN$1,0),FALSE)),"")</f>
        <v/>
      </c>
      <c r="CT359" s="685" t="str">
        <f>IFERROR((CS359+BC359*Contr_Rate)*(1+Inv_Return)*IF($D359=$C$1,VLOOKUP($T359,Male_Annuity_Tables,MATCH($BS$3+3,'Mortality Tables'!$N$1:$DN$1,0),FALSE),VLOOKUP($T359,Fe_Annuity_Tables,MATCH(CT$3+3,'Mortality Tables'!$N$1:$DN$1,0),FALSE)),"")</f>
        <v/>
      </c>
      <c r="CU359" s="685" t="str">
        <f>IFERROR((CT359+BD359*Contr_Rate)*(1+Inv_Return)*IF($D359=$C$1,VLOOKUP($T359,Male_Annuity_Tables,MATCH($BS$3+3,'Mortality Tables'!$N$1:$DN$1,0),FALSE),VLOOKUP($T359,Fe_Annuity_Tables,MATCH(CU$3+3,'Mortality Tables'!$N$1:$DN$1,0),FALSE)),"")</f>
        <v/>
      </c>
      <c r="CV359" s="685" t="str">
        <f>IFERROR((CU359+BE359*Contr_Rate)*(1+Inv_Return)*IF($D359=$C$1,VLOOKUP($T359,Male_Annuity_Tables,MATCH($BS$3+3,'Mortality Tables'!$N$1:$DN$1,0),FALSE),VLOOKUP($T359,Fe_Annuity_Tables,MATCH(CV$3+3,'Mortality Tables'!$N$1:$DN$1,0),FALSE)),"")</f>
        <v/>
      </c>
      <c r="CW359" s="685" t="str">
        <f>IFERROR((CV359+BF359*Contr_Rate)*(1+Inv_Return)*IF($D359=$C$1,VLOOKUP($T359,Male_Annuity_Tables,MATCH($BS$3+3,'Mortality Tables'!$N$1:$DN$1,0),FALSE),VLOOKUP($T359,Fe_Annuity_Tables,MATCH(CW$3+3,'Mortality Tables'!$N$1:$DN$1,0),FALSE)),"")</f>
        <v/>
      </c>
      <c r="CX359" s="685" t="str">
        <f>IFERROR((CW359+BG359*Contr_Rate)*(1+Inv_Return)*IF($D359=$C$1,VLOOKUP($T359,Male_Annuity_Tables,MATCH($BS$3+3,'Mortality Tables'!$N$1:$DN$1,0),FALSE),VLOOKUP($T359,Fe_Annuity_Tables,MATCH(CX$3+3,'Mortality Tables'!$N$1:$DN$1,0),FALSE)),"")</f>
        <v/>
      </c>
      <c r="CY359" s="685" t="str">
        <f>IFERROR((CX359+BH359*Contr_Rate)*(1+Inv_Return)*IF($D359=$C$1,VLOOKUP($T359,Male_Annuity_Tables,MATCH($BS$3+3,'Mortality Tables'!$N$1:$DN$1,0),FALSE),VLOOKUP($T359,Fe_Annuity_Tables,MATCH(CY$3+3,'Mortality Tables'!$N$1:$DN$1,0),FALSE)),"")</f>
        <v/>
      </c>
      <c r="CZ359" s="685" t="str">
        <f>IFERROR((CY359+BI359*Contr_Rate)*(1+Inv_Return)*IF($D359=$C$1,VLOOKUP($T359,Male_Annuity_Tables,MATCH($BS$3+3,'Mortality Tables'!$N$1:$DN$1,0),FALSE),VLOOKUP($T359,Fe_Annuity_Tables,MATCH(CZ$3+3,'Mortality Tables'!$N$1:$DN$1,0),FALSE)),"")</f>
        <v/>
      </c>
      <c r="DA359" s="685" t="str">
        <f>IFERROR((CZ359+BJ359*Contr_Rate)*(1+Inv_Return)*IF($D359=$C$1,VLOOKUP($T359,Male_Annuity_Tables,MATCH($BS$3+3,'Mortality Tables'!$N$1:$DN$1,0),FALSE),VLOOKUP($T359,Fe_Annuity_Tables,MATCH(DA$3+3,'Mortality Tables'!$N$1:$DN$1,0),FALSE)),"")</f>
        <v/>
      </c>
      <c r="DB359" s="685" t="str">
        <f>IFERROR((DA359+BK359*Contr_Rate)*(1+Inv_Return)*IF($D359=$C$1,VLOOKUP($T359,Male_Annuity_Tables,MATCH($BS$3+3,'Mortality Tables'!$N$1:$DN$1,0),FALSE),VLOOKUP($T359,Fe_Annuity_Tables,MATCH(DB$3+3,'Mortality Tables'!$N$1:$DN$1,0),FALSE)),"")</f>
        <v/>
      </c>
      <c r="DC359" s="685" t="str">
        <f>IFERROR((DB359+BL359*Contr_Rate)*(1+Inv_Return)*IF($D359=$C$1,VLOOKUP($T359,Male_Annuity_Tables,MATCH($BS$3+3,'Mortality Tables'!$N$1:$DN$1,0),FALSE),VLOOKUP($T359,Fe_Annuity_Tables,MATCH(DC$3+3,'Mortality Tables'!$N$1:$DN$1,0),FALSE)),"")</f>
        <v/>
      </c>
      <c r="DD359" s="685" t="str">
        <f>IFERROR((DC359+BM359*Contr_Rate)*(1+Inv_Return)*IF($D359=$C$1,VLOOKUP($T359,Male_Annuity_Tables,MATCH($BS$3+3,'Mortality Tables'!$N$1:$DN$1,0),FALSE),VLOOKUP($T359,Fe_Annuity_Tables,MATCH(DD$3+3,'Mortality Tables'!$N$1:$DN$1,0),FALSE)),"")</f>
        <v/>
      </c>
      <c r="DE359" s="685" t="str">
        <f>IFERROR((DD359+BN359*Contr_Rate)*(1+Inv_Return)*IF($D359=$C$1,VLOOKUP($T359,Male_Annuity_Tables,MATCH($BS$3+3,'Mortality Tables'!$N$1:$DN$1,0),FALSE),VLOOKUP($T359,Fe_Annuity_Tables,MATCH(DE$3+3,'Mortality Tables'!$N$1:$DN$1,0),FALSE)),"")</f>
        <v/>
      </c>
      <c r="DF359" s="685" t="str">
        <f>IFERROR((DE359+BO359*Contr_Rate)*(1+Inv_Return)*IF($D359=$C$1,VLOOKUP($T359,Male_Annuity_Tables,MATCH($BS$3+3,'Mortality Tables'!$N$1:$DN$1,0),FALSE),VLOOKUP($T359,Fe_Annuity_Tables,MATCH(DF$3+3,'Mortality Tables'!$N$1:$DN$1,0),FALSE)),"")</f>
        <v/>
      </c>
      <c r="DG359" s="685" t="str">
        <f>IFERROR((DF359+BP359*Contr_Rate)*(1+Inv_Return)*IF($D359=$C$1,VLOOKUP($T359,Male_Annuity_Tables,MATCH($BS$3+3,'Mortality Tables'!$N$1:$DN$1,0),FALSE),VLOOKUP($T359,Fe_Annuity_Tables,MATCH(DG$3+3,'Mortality Tables'!$N$1:$DN$1,0),FALSE)),"")</f>
        <v/>
      </c>
      <c r="DH359" s="685" t="str">
        <f>IFERROR((DG359+BQ359*Contr_Rate)*(1+Inv_Return)*IF($D359=$C$1,VLOOKUP($T359,Male_Annuity_Tables,MATCH($BS$3+3,'Mortality Tables'!$N$1:$DN$1,0),FALSE),VLOOKUP($T359,Fe_Annuity_Tables,MATCH(DH$3+3,'Mortality Tables'!$N$1:$DN$1,0),FALSE)),"")</f>
        <v/>
      </c>
      <c r="DJ359" s="686">
        <f t="shared" si="199"/>
        <v>1811125.1246497459</v>
      </c>
      <c r="DK359" s="680">
        <f t="shared" si="187"/>
        <v>8.8017766057058875</v>
      </c>
      <c r="DL359" s="686">
        <f t="shared" si="200"/>
        <v>137864.64799943793</v>
      </c>
      <c r="DM359" s="686">
        <f t="shared" si="132"/>
        <v>2534723.1379058608</v>
      </c>
      <c r="DN359" s="687">
        <f t="shared" si="201"/>
        <v>5.4390416822146119E-2</v>
      </c>
      <c r="DP359" s="688">
        <f t="shared" si="202"/>
        <v>87041.184818334892</v>
      </c>
      <c r="DQ359" s="688">
        <f t="shared" si="203"/>
        <v>132342.00543698529</v>
      </c>
      <c r="DR359" s="688">
        <f t="shared" si="204"/>
        <v>164884.74834850073</v>
      </c>
    </row>
    <row r="360" spans="1:122" s="657" customFormat="1" ht="14.5">
      <c r="A360" s="675" t="s">
        <v>1788</v>
      </c>
      <c r="B360" s="675" t="s">
        <v>1789</v>
      </c>
      <c r="C360" s="675" t="s">
        <v>236</v>
      </c>
      <c r="D360" s="675" t="s">
        <v>61</v>
      </c>
      <c r="E360" s="676">
        <v>30203</v>
      </c>
      <c r="F360" s="677">
        <v>44801</v>
      </c>
      <c r="G360" s="677">
        <v>45259</v>
      </c>
      <c r="H360" s="678">
        <v>1807975</v>
      </c>
      <c r="I360" s="678">
        <v>153825.60999999999</v>
      </c>
      <c r="J360" s="678">
        <v>163829.38</v>
      </c>
      <c r="K360" s="678">
        <v>46148.06</v>
      </c>
      <c r="L360" s="678">
        <v>363803.05</v>
      </c>
      <c r="M360" s="679">
        <f>IF(COUNTIF($A$4:A360,A360)=1,0,1)</f>
        <v>0</v>
      </c>
      <c r="N360" s="680" t="str">
        <f t="shared" si="193"/>
        <v>Okay</v>
      </c>
      <c r="O360" s="680" t="str">
        <f t="shared" si="194"/>
        <v>TRUE</v>
      </c>
      <c r="P360" s="680" t="b">
        <f t="shared" si="195"/>
        <v>1</v>
      </c>
      <c r="Q360" s="680" t="b">
        <f t="shared" si="208"/>
        <v>1</v>
      </c>
      <c r="R360" s="680" t="b">
        <f t="shared" si="209"/>
        <v>1</v>
      </c>
      <c r="S360" s="681">
        <f t="shared" si="196"/>
        <v>39.994520547945207</v>
      </c>
      <c r="T360" s="682">
        <f t="shared" si="210"/>
        <v>42</v>
      </c>
      <c r="U360" s="682">
        <f t="shared" si="188"/>
        <v>41</v>
      </c>
      <c r="V360" s="682">
        <f t="shared" si="211"/>
        <v>1.0876712328767124</v>
      </c>
      <c r="W360" s="682">
        <f t="shared" si="197"/>
        <v>18</v>
      </c>
      <c r="X360" s="683">
        <f t="shared" si="198"/>
        <v>6548454.8999999994</v>
      </c>
      <c r="Y360" s="684">
        <f t="shared" si="123"/>
        <v>2.6900000000000001E-3</v>
      </c>
      <c r="Z360" s="684">
        <f>IF($D360=$C$1,VLOOKUP($T360,Male_Annuity_Tables,MATCH($W360+2,'Mortality Tables'!$DS$1:$HT$1,0),FALSE),VLOOKUP($T360,Fe_Annuity_Tables,MATCH($W360+2,'Mortality Tables'!$M$1:$DN$1,0),FALSE))</f>
        <v>0.11080873931234618</v>
      </c>
      <c r="AA360" s="664"/>
      <c r="AB360" s="685">
        <f t="shared" si="213"/>
        <v>1900091.3262500002</v>
      </c>
      <c r="AC360" s="685">
        <f t="shared" si="213"/>
        <v>1996900.9793224377</v>
      </c>
      <c r="AD360" s="685">
        <f t="shared" si="213"/>
        <v>2098643.084218916</v>
      </c>
      <c r="AE360" s="685">
        <f t="shared" si="213"/>
        <v>2205568.9493598696</v>
      </c>
      <c r="AF360" s="685">
        <f t="shared" si="213"/>
        <v>2317942.6873297552</v>
      </c>
      <c r="AG360" s="685">
        <f t="shared" si="213"/>
        <v>2436041.8672492066</v>
      </c>
      <c r="AH360" s="685">
        <f t="shared" si="213"/>
        <v>2560158.2003855533</v>
      </c>
      <c r="AI360" s="685">
        <f t="shared" si="213"/>
        <v>2690598.2606951976</v>
      </c>
      <c r="AJ360" s="685">
        <f t="shared" si="213"/>
        <v>2827684.2420776179</v>
      </c>
      <c r="AK360" s="685">
        <f t="shared" si="213"/>
        <v>2971754.7542114728</v>
      </c>
      <c r="AL360" s="685">
        <f t="shared" si="213"/>
        <v>3123165.6589385471</v>
      </c>
      <c r="AM360" s="685">
        <f t="shared" si="213"/>
        <v>3282290.949261466</v>
      </c>
      <c r="AN360" s="685">
        <f t="shared" si="213"/>
        <v>3449523.6731263376</v>
      </c>
      <c r="AO360" s="685">
        <f t="shared" si="213"/>
        <v>3625276.9042721256</v>
      </c>
      <c r="AP360" s="685">
        <f t="shared" si="213"/>
        <v>3809984.7625447903</v>
      </c>
      <c r="AQ360" s="685">
        <f t="shared" si="213"/>
        <v>4004103.4861964472</v>
      </c>
      <c r="AR360" s="685">
        <f t="shared" si="212"/>
        <v>4208112.5588181568</v>
      </c>
      <c r="AS360" s="685">
        <f t="shared" si="212"/>
        <v>4422515.8936899416</v>
      </c>
      <c r="AT360" s="685" t="str">
        <f t="shared" si="212"/>
        <v/>
      </c>
      <c r="AU360" s="685" t="str">
        <f t="shared" si="212"/>
        <v/>
      </c>
      <c r="AV360" s="685" t="str">
        <f t="shared" si="212"/>
        <v/>
      </c>
      <c r="AW360" s="685" t="str">
        <f t="shared" si="212"/>
        <v/>
      </c>
      <c r="AX360" s="685" t="str">
        <f t="shared" si="212"/>
        <v/>
      </c>
      <c r="AY360" s="685" t="str">
        <f t="shared" si="212"/>
        <v/>
      </c>
      <c r="AZ360" s="685" t="str">
        <f t="shared" si="212"/>
        <v/>
      </c>
      <c r="BA360" s="685" t="str">
        <f t="shared" si="212"/>
        <v/>
      </c>
      <c r="BB360" s="685" t="str">
        <f t="shared" si="212"/>
        <v/>
      </c>
      <c r="BC360" s="685" t="str">
        <f t="shared" si="212"/>
        <v/>
      </c>
      <c r="BD360" s="685" t="str">
        <f t="shared" si="212"/>
        <v/>
      </c>
      <c r="BE360" s="685" t="str">
        <f t="shared" si="212"/>
        <v/>
      </c>
      <c r="BF360" s="685" t="str">
        <f t="shared" si="212"/>
        <v/>
      </c>
      <c r="BG360" s="685" t="str">
        <f t="shared" si="215"/>
        <v/>
      </c>
      <c r="BH360" s="685" t="str">
        <f t="shared" si="215"/>
        <v/>
      </c>
      <c r="BI360" s="685" t="str">
        <f t="shared" si="207"/>
        <v/>
      </c>
      <c r="BJ360" s="685" t="str">
        <f t="shared" si="207"/>
        <v/>
      </c>
      <c r="BK360" s="685" t="str">
        <f t="shared" si="207"/>
        <v/>
      </c>
      <c r="BL360" s="685" t="str">
        <f t="shared" si="207"/>
        <v/>
      </c>
      <c r="BM360" s="685" t="str">
        <f t="shared" si="207"/>
        <v/>
      </c>
      <c r="BN360" s="685" t="str">
        <f t="shared" si="207"/>
        <v/>
      </c>
      <c r="BO360" s="685" t="str">
        <f t="shared" si="214"/>
        <v/>
      </c>
      <c r="BP360" s="685" t="str">
        <f t="shared" si="214"/>
        <v/>
      </c>
      <c r="BQ360" s="685" t="str">
        <f t="shared" si="214"/>
        <v/>
      </c>
      <c r="BR360" s="529"/>
      <c r="BS360" s="685">
        <f>IFERROR(($L360+AB360*Contr_Rate)*(1+Inv_Return)*IF($D360=$C$1,VLOOKUP($T360,Male_Annuity_Tables,MATCH($BS$3+3,'Mortality Tables'!$N$1:$DN$1,0),FALSE),VLOOKUP($T360,Fe_Annuity_Tables,MATCH(BS$3+3,'Mortality Tables'!$N$1:$DN$1,0),FALSE)),"")</f>
        <v>813504.4961999302</v>
      </c>
      <c r="BT360" s="685">
        <f>IFERROR(($BS360+AC360*Contr_Rate)*(1+Inv_Return)*IF($D360=$C$1,VLOOKUP($T360,Male_Annuity_Tables,MATCH($BS$3+3,'Mortality Tables'!$N$1:$DN$1,0),FALSE),VLOOKUP($T360,Fe_Annuity_Tables,MATCH(BT$3+3,'Mortality Tables'!$N$1:$DN$1,0),FALSE)),"")</f>
        <v>1230561.6565575686</v>
      </c>
      <c r="BU360" s="685">
        <f>IFERROR((BT360+AD360*Contr_Rate)*(1+Inv_Return)*IF($D360=$C$1,VLOOKUP($T360,Male_Annuity_Tables,MATCH($BS$3+3,'Mortality Tables'!$N$1:$DN$1,0),FALSE),VLOOKUP($T360,Fe_Annuity_Tables,MATCH(BU$3+3,'Mortality Tables'!$N$1:$DN$1,0),FALSE)),"")</f>
        <v>1620469.8822828145</v>
      </c>
      <c r="BV360" s="685">
        <f>IFERROR((BU360+AE360*Contr_Rate)*(1+Inv_Return)*IF($D360=$C$1,VLOOKUP($T360,Male_Annuity_Tables,MATCH($BS$3+3,'Mortality Tables'!$N$1:$DN$1,0),FALSE),VLOOKUP($T360,Fe_Annuity_Tables,MATCH(BV$3+3,'Mortality Tables'!$N$1:$DN$1,0),FALSE)),"")</f>
        <v>1988082.1154560535</v>
      </c>
      <c r="BW360" s="685">
        <f>IFERROR((BV360+AF360*Contr_Rate)*(1+Inv_Return)*IF($D360=$C$1,VLOOKUP($T360,Male_Annuity_Tables,MATCH($BS$3+3,'Mortality Tables'!$N$1:$DN$1,0),FALSE),VLOOKUP($T360,Fe_Annuity_Tables,MATCH(BW$3+3,'Mortality Tables'!$N$1:$DN$1,0),FALSE)),"")</f>
        <v>2337695.0110469428</v>
      </c>
      <c r="BX360" s="685">
        <f>IFERROR((BW360+AG360*Contr_Rate)*(1+Inv_Return)*IF($D360=$C$1,VLOOKUP($T360,Male_Annuity_Tables,MATCH($BS$3+3,'Mortality Tables'!$N$1:$DN$1,0),FALSE),VLOOKUP($T360,Fe_Annuity_Tables,MATCH(BX$3+3,'Mortality Tables'!$N$1:$DN$1,0),FALSE)),"")</f>
        <v>2673124.1324297925</v>
      </c>
      <c r="BY360" s="685">
        <f>IFERROR((BX360+AH360*Contr_Rate)*(1+Inv_Return)*IF($D360=$C$1,VLOOKUP($T360,Male_Annuity_Tables,MATCH($BS$3+3,'Mortality Tables'!$N$1:$DN$1,0),FALSE),VLOOKUP($T360,Fe_Annuity_Tables,MATCH(BY$3+3,'Mortality Tables'!$N$1:$DN$1,0),FALSE)),"")</f>
        <v>2997769.6369843851</v>
      </c>
      <c r="BZ360" s="685">
        <f>IFERROR((BY360+AI360*Contr_Rate)*(1+Inv_Return)*IF($D360=$C$1,VLOOKUP($T360,Male_Annuity_Tables,MATCH($BS$3+3,'Mortality Tables'!$N$1:$DN$1,0),FALSE),VLOOKUP($T360,Fe_Annuity_Tables,MATCH(BZ$3+3,'Mortality Tables'!$N$1:$DN$1,0),FALSE)),"")</f>
        <v>3314673.6862832941</v>
      </c>
      <c r="CA360" s="685">
        <f>IFERROR((BZ360+AJ360*Contr_Rate)*(1+Inv_Return)*IF($D360=$C$1,VLOOKUP($T360,Male_Annuity_Tables,MATCH($BS$3+3,'Mortality Tables'!$N$1:$DN$1,0),FALSE),VLOOKUP($T360,Fe_Annuity_Tables,MATCH(CA$3+3,'Mortality Tables'!$N$1:$DN$1,0),FALSE)),"")</f>
        <v>3626570.6567639434</v>
      </c>
      <c r="CB360" s="685">
        <f>IFERROR((CA360+AK360*Contr_Rate)*(1+Inv_Return)*IF($D360=$C$1,VLOOKUP($T360,Male_Annuity_Tables,MATCH($BS$3+3,'Mortality Tables'!$N$1:$DN$1,0),FALSE),VLOOKUP($T360,Fe_Annuity_Tables,MATCH(CB$3+3,'Mortality Tables'!$N$1:$DN$1,0),FALSE)),"")</f>
        <v>3935931.0886407923</v>
      </c>
      <c r="CC360" s="685">
        <f>IFERROR((CB360+AL360*Contr_Rate)*(1+Inv_Return)*IF($D360=$C$1,VLOOKUP($T360,Male_Annuity_Tables,MATCH($BS$3+3,'Mortality Tables'!$N$1:$DN$1,0),FALSE),VLOOKUP($T360,Fe_Annuity_Tables,MATCH(CC$3+3,'Mortality Tables'!$N$1:$DN$1,0),FALSE)),"")</f>
        <v>4245000.1904950868</v>
      </c>
      <c r="CD360" s="685">
        <f>IFERROR((CC360+AM360*Contr_Rate)*(1+Inv_Return)*IF($D360=$C$1,VLOOKUP($T360,Male_Annuity_Tables,MATCH($BS$3+3,'Mortality Tables'!$N$1:$DN$1,0),FALSE),VLOOKUP($T360,Fe_Annuity_Tables,MATCH(CD$3+3,'Mortality Tables'!$N$1:$DN$1,0),FALSE)),"")</f>
        <v>4555831.6121910745</v>
      </c>
      <c r="CE360" s="685">
        <f>IFERROR((CD360+AN360*Contr_Rate)*(1+Inv_Return)*IF($D360=$C$1,VLOOKUP($T360,Male_Annuity_Tables,MATCH($BS$3+3,'Mortality Tables'!$N$1:$DN$1,0),FALSE),VLOOKUP($T360,Fe_Annuity_Tables,MATCH(CE$3+3,'Mortality Tables'!$N$1:$DN$1,0),FALSE)),"")</f>
        <v>4870317.1075087041</v>
      </c>
      <c r="CF360" s="685">
        <f>IFERROR((CE360+AO360*Contr_Rate)*(1+Inv_Return)*IF($D360=$C$1,VLOOKUP($T360,Male_Annuity_Tables,MATCH($BS$3+3,'Mortality Tables'!$N$1:$DN$1,0),FALSE),VLOOKUP($T360,Fe_Annuity_Tables,MATCH(CF$3+3,'Mortality Tables'!$N$1:$DN$1,0),FALSE)),"")</f>
        <v>5190212.6284118416</v>
      </c>
      <c r="CG360" s="685">
        <f>IFERROR((CF360+AP360*Contr_Rate)*(1+Inv_Return)*IF($D360=$C$1,VLOOKUP($T360,Male_Annuity_Tables,MATCH($BS$3+3,'Mortality Tables'!$N$1:$DN$1,0),FALSE),VLOOKUP($T360,Fe_Annuity_Tables,MATCH(CG$3+3,'Mortality Tables'!$N$1:$DN$1,0),FALSE)),"")</f>
        <v>5517161.3236703528</v>
      </c>
      <c r="CH360" s="685">
        <f>IFERROR((CG360+AQ360*Contr_Rate)*(1+Inv_Return)*IF($D360=$C$1,VLOOKUP($T360,Male_Annuity_Tables,MATCH($BS$3+3,'Mortality Tables'!$N$1:$DN$1,0),FALSE),VLOOKUP($T360,Fe_Annuity_Tables,MATCH(CH$3+3,'Mortality Tables'!$N$1:$DN$1,0),FALSE)),"")</f>
        <v>5852713.8543023448</v>
      </c>
      <c r="CI360" s="685">
        <f>IFERROR((CH360+AR360*Contr_Rate)*(1+Inv_Return)*IF($D360=$C$1,VLOOKUP($T360,Male_Annuity_Tables,MATCH($BS$3+3,'Mortality Tables'!$N$1:$DN$1,0),FALSE),VLOOKUP($T360,Fe_Annuity_Tables,MATCH(CI$3+3,'Mortality Tables'!$N$1:$DN$1,0),FALSE)),"")</f>
        <v>6198346.3858479401</v>
      </c>
      <c r="CJ360" s="685">
        <f>IFERROR((CI360+AS360*Contr_Rate)*(1+Inv_Return)*IF($D360=$C$1,VLOOKUP($T360,Male_Annuity_Tables,MATCH($BS$3+3,'Mortality Tables'!$N$1:$DN$1,0),FALSE),VLOOKUP($T360,Fe_Annuity_Tables,MATCH(CJ$3+3,'Mortality Tables'!$N$1:$DN$1,0),FALSE)),"")</f>
        <v>6555476.5718252165</v>
      </c>
      <c r="CK360" s="685" t="str">
        <f>IFERROR((CJ360+AT360*Contr_Rate)*(1+Inv_Return)*IF($D360=$C$1,VLOOKUP($T360,Male_Annuity_Tables,MATCH($BS$3+3,'Mortality Tables'!$N$1:$DN$1,0),FALSE),VLOOKUP($T360,Fe_Annuity_Tables,MATCH(CK$3+3,'Mortality Tables'!$N$1:$DN$1,0),FALSE)),"")</f>
        <v/>
      </c>
      <c r="CL360" s="685" t="str">
        <f>IFERROR((CK360+AU360*Contr_Rate)*(1+Inv_Return)*IF($D360=$C$1,VLOOKUP($T360,Male_Annuity_Tables,MATCH($BS$3+3,'Mortality Tables'!$N$1:$DN$1,0),FALSE),VLOOKUP($T360,Fe_Annuity_Tables,MATCH(CL$3+3,'Mortality Tables'!$N$1:$DN$1,0),FALSE)),"")</f>
        <v/>
      </c>
      <c r="CM360" s="685" t="str">
        <f>IFERROR((CL360+AV360*Contr_Rate)*(1+Inv_Return)*IF($D360=$C$1,VLOOKUP($T360,Male_Annuity_Tables,MATCH($BS$3+3,'Mortality Tables'!$N$1:$DN$1,0),FALSE),VLOOKUP($T360,Fe_Annuity_Tables,MATCH(CM$3+3,'Mortality Tables'!$N$1:$DN$1,0),FALSE)),"")</f>
        <v/>
      </c>
      <c r="CN360" s="685" t="str">
        <f>IFERROR((CM360+AW360*Contr_Rate)*(1+Inv_Return)*IF($D360=$C$1,VLOOKUP($T360,Male_Annuity_Tables,MATCH($BS$3+3,'Mortality Tables'!$N$1:$DN$1,0),FALSE),VLOOKUP($T360,Fe_Annuity_Tables,MATCH(CN$3+3,'Mortality Tables'!$N$1:$DN$1,0),FALSE)),"")</f>
        <v/>
      </c>
      <c r="CO360" s="685" t="str">
        <f>IFERROR((CN360+AX360*Contr_Rate)*(1+Inv_Return)*IF($D360=$C$1,VLOOKUP($T360,Male_Annuity_Tables,MATCH($BS$3+3,'Mortality Tables'!$N$1:$DN$1,0),FALSE),VLOOKUP($T360,Fe_Annuity_Tables,MATCH(CO$3+3,'Mortality Tables'!$N$1:$DN$1,0),FALSE)),"")</f>
        <v/>
      </c>
      <c r="CP360" s="685" t="str">
        <f>IFERROR((CO360+AY360*Contr_Rate)*(1+Inv_Return)*IF($D360=$C$1,VLOOKUP($T360,Male_Annuity_Tables,MATCH($BS$3+3,'Mortality Tables'!$N$1:$DN$1,0),FALSE),VLOOKUP($T360,Fe_Annuity_Tables,MATCH(CP$3+3,'Mortality Tables'!$N$1:$DN$1,0),FALSE)),"")</f>
        <v/>
      </c>
      <c r="CQ360" s="685" t="str">
        <f>IFERROR((CP360+AZ360*Contr_Rate)*(1+Inv_Return)*IF($D360=$C$1,VLOOKUP($T360,Male_Annuity_Tables,MATCH($BS$3+3,'Mortality Tables'!$N$1:$DN$1,0),FALSE),VLOOKUP($T360,Fe_Annuity_Tables,MATCH(CQ$3+3,'Mortality Tables'!$N$1:$DN$1,0),FALSE)),"")</f>
        <v/>
      </c>
      <c r="CR360" s="685" t="str">
        <f>IFERROR((CQ360+BA360*Contr_Rate)*(1+Inv_Return)*IF($D360=$C$1,VLOOKUP($T360,Male_Annuity_Tables,MATCH($BS$3+3,'Mortality Tables'!$N$1:$DN$1,0),FALSE),VLOOKUP($T360,Fe_Annuity_Tables,MATCH(CR$3+3,'Mortality Tables'!$N$1:$DN$1,0),FALSE)),"")</f>
        <v/>
      </c>
      <c r="CS360" s="685" t="str">
        <f>IFERROR((CR360+BB360*Contr_Rate)*(1+Inv_Return)*IF($D360=$C$1,VLOOKUP($T360,Male_Annuity_Tables,MATCH($BS$3+3,'Mortality Tables'!$N$1:$DN$1,0),FALSE),VLOOKUP($T360,Fe_Annuity_Tables,MATCH(CS$3+3,'Mortality Tables'!$N$1:$DN$1,0),FALSE)),"")</f>
        <v/>
      </c>
      <c r="CT360" s="685" t="str">
        <f>IFERROR((CS360+BC360*Contr_Rate)*(1+Inv_Return)*IF($D360=$C$1,VLOOKUP($T360,Male_Annuity_Tables,MATCH($BS$3+3,'Mortality Tables'!$N$1:$DN$1,0),FALSE),VLOOKUP($T360,Fe_Annuity_Tables,MATCH(CT$3+3,'Mortality Tables'!$N$1:$DN$1,0),FALSE)),"")</f>
        <v/>
      </c>
      <c r="CU360" s="685" t="str">
        <f>IFERROR((CT360+BD360*Contr_Rate)*(1+Inv_Return)*IF($D360=$C$1,VLOOKUP($T360,Male_Annuity_Tables,MATCH($BS$3+3,'Mortality Tables'!$N$1:$DN$1,0),FALSE),VLOOKUP($T360,Fe_Annuity_Tables,MATCH(CU$3+3,'Mortality Tables'!$N$1:$DN$1,0),FALSE)),"")</f>
        <v/>
      </c>
      <c r="CV360" s="685" t="str">
        <f>IFERROR((CU360+BE360*Contr_Rate)*(1+Inv_Return)*IF($D360=$C$1,VLOOKUP($T360,Male_Annuity_Tables,MATCH($BS$3+3,'Mortality Tables'!$N$1:$DN$1,0),FALSE),VLOOKUP($T360,Fe_Annuity_Tables,MATCH(CV$3+3,'Mortality Tables'!$N$1:$DN$1,0),FALSE)),"")</f>
        <v/>
      </c>
      <c r="CW360" s="685" t="str">
        <f>IFERROR((CV360+BF360*Contr_Rate)*(1+Inv_Return)*IF($D360=$C$1,VLOOKUP($T360,Male_Annuity_Tables,MATCH($BS$3+3,'Mortality Tables'!$N$1:$DN$1,0),FALSE),VLOOKUP($T360,Fe_Annuity_Tables,MATCH(CW$3+3,'Mortality Tables'!$N$1:$DN$1,0),FALSE)),"")</f>
        <v/>
      </c>
      <c r="CX360" s="685" t="str">
        <f>IFERROR((CW360+BG360*Contr_Rate)*(1+Inv_Return)*IF($D360=$C$1,VLOOKUP($T360,Male_Annuity_Tables,MATCH($BS$3+3,'Mortality Tables'!$N$1:$DN$1,0),FALSE),VLOOKUP($T360,Fe_Annuity_Tables,MATCH(CX$3+3,'Mortality Tables'!$N$1:$DN$1,0),FALSE)),"")</f>
        <v/>
      </c>
      <c r="CY360" s="685" t="str">
        <f>IFERROR((CX360+BH360*Contr_Rate)*(1+Inv_Return)*IF($D360=$C$1,VLOOKUP($T360,Male_Annuity_Tables,MATCH($BS$3+3,'Mortality Tables'!$N$1:$DN$1,0),FALSE),VLOOKUP($T360,Fe_Annuity_Tables,MATCH(CY$3+3,'Mortality Tables'!$N$1:$DN$1,0),FALSE)),"")</f>
        <v/>
      </c>
      <c r="CZ360" s="685" t="str">
        <f>IFERROR((CY360+BI360*Contr_Rate)*(1+Inv_Return)*IF($D360=$C$1,VLOOKUP($T360,Male_Annuity_Tables,MATCH($BS$3+3,'Mortality Tables'!$N$1:$DN$1,0),FALSE),VLOOKUP($T360,Fe_Annuity_Tables,MATCH(CZ$3+3,'Mortality Tables'!$N$1:$DN$1,0),FALSE)),"")</f>
        <v/>
      </c>
      <c r="DA360" s="685" t="str">
        <f>IFERROR((CZ360+BJ360*Contr_Rate)*(1+Inv_Return)*IF($D360=$C$1,VLOOKUP($T360,Male_Annuity_Tables,MATCH($BS$3+3,'Mortality Tables'!$N$1:$DN$1,0),FALSE),VLOOKUP($T360,Fe_Annuity_Tables,MATCH(DA$3+3,'Mortality Tables'!$N$1:$DN$1,0),FALSE)),"")</f>
        <v/>
      </c>
      <c r="DB360" s="685" t="str">
        <f>IFERROR((DA360+BK360*Contr_Rate)*(1+Inv_Return)*IF($D360=$C$1,VLOOKUP($T360,Male_Annuity_Tables,MATCH($BS$3+3,'Mortality Tables'!$N$1:$DN$1,0),FALSE),VLOOKUP($T360,Fe_Annuity_Tables,MATCH(DB$3+3,'Mortality Tables'!$N$1:$DN$1,0),FALSE)),"")</f>
        <v/>
      </c>
      <c r="DC360" s="685" t="str">
        <f>IFERROR((DB360+BL360*Contr_Rate)*(1+Inv_Return)*IF($D360=$C$1,VLOOKUP($T360,Male_Annuity_Tables,MATCH($BS$3+3,'Mortality Tables'!$N$1:$DN$1,0),FALSE),VLOOKUP($T360,Fe_Annuity_Tables,MATCH(DC$3+3,'Mortality Tables'!$N$1:$DN$1,0),FALSE)),"")</f>
        <v/>
      </c>
      <c r="DD360" s="685" t="str">
        <f>IFERROR((DC360+BM360*Contr_Rate)*(1+Inv_Return)*IF($D360=$C$1,VLOOKUP($T360,Male_Annuity_Tables,MATCH($BS$3+3,'Mortality Tables'!$N$1:$DN$1,0),FALSE),VLOOKUP($T360,Fe_Annuity_Tables,MATCH(DD$3+3,'Mortality Tables'!$N$1:$DN$1,0),FALSE)),"")</f>
        <v/>
      </c>
      <c r="DE360" s="685" t="str">
        <f>IFERROR((DD360+BN360*Contr_Rate)*(1+Inv_Return)*IF($D360=$C$1,VLOOKUP($T360,Male_Annuity_Tables,MATCH($BS$3+3,'Mortality Tables'!$N$1:$DN$1,0),FALSE),VLOOKUP($T360,Fe_Annuity_Tables,MATCH(DE$3+3,'Mortality Tables'!$N$1:$DN$1,0),FALSE)),"")</f>
        <v/>
      </c>
      <c r="DF360" s="685" t="str">
        <f>IFERROR((DE360+BO360*Contr_Rate)*(1+Inv_Return)*IF($D360=$C$1,VLOOKUP($T360,Male_Annuity_Tables,MATCH($BS$3+3,'Mortality Tables'!$N$1:$DN$1,0),FALSE),VLOOKUP($T360,Fe_Annuity_Tables,MATCH(DF$3+3,'Mortality Tables'!$N$1:$DN$1,0),FALSE)),"")</f>
        <v/>
      </c>
      <c r="DG360" s="685" t="str">
        <f>IFERROR((DF360+BP360*Contr_Rate)*(1+Inv_Return)*IF($D360=$C$1,VLOOKUP($T360,Male_Annuity_Tables,MATCH($BS$3+3,'Mortality Tables'!$N$1:$DN$1,0),FALSE),VLOOKUP($T360,Fe_Annuity_Tables,MATCH(DG$3+3,'Mortality Tables'!$N$1:$DN$1,0),FALSE)),"")</f>
        <v/>
      </c>
      <c r="DH360" s="685" t="str">
        <f>IFERROR((DG360+BQ360*Contr_Rate)*(1+Inv_Return)*IF($D360=$C$1,VLOOKUP($T360,Male_Annuity_Tables,MATCH($BS$3+3,'Mortality Tables'!$N$1:$DN$1,0),FALSE),VLOOKUP($T360,Fe_Annuity_Tables,MATCH(DH$3+3,'Mortality Tables'!$N$1:$DN$1,0),FALSE)),"")</f>
        <v/>
      </c>
      <c r="DJ360" s="686">
        <f t="shared" si="199"/>
        <v>6555476.5718252165</v>
      </c>
      <c r="DK360" s="680">
        <f t="shared" si="187"/>
        <v>8.0909277508679907</v>
      </c>
      <c r="DL360" s="686">
        <f t="shared" si="200"/>
        <v>542851.13380869164</v>
      </c>
      <c r="DM360" s="686">
        <f t="shared" si="132"/>
        <v>4422515.8936899416</v>
      </c>
      <c r="DN360" s="687">
        <f t="shared" si="201"/>
        <v>0.12274713010827913</v>
      </c>
      <c r="DP360" s="688">
        <f t="shared" si="202"/>
        <v>123885.75246055066</v>
      </c>
      <c r="DQ360" s="688">
        <f t="shared" si="203"/>
        <v>187638.50251521118</v>
      </c>
      <c r="DR360" s="688">
        <f t="shared" si="204"/>
        <v>247464.38642823201</v>
      </c>
    </row>
    <row r="361" spans="1:122" s="657" customFormat="1" ht="14.5">
      <c r="A361" s="675" t="s">
        <v>1790</v>
      </c>
      <c r="B361" s="675" t="s">
        <v>1791</v>
      </c>
      <c r="C361" s="675" t="s">
        <v>115</v>
      </c>
      <c r="D361" s="675" t="s">
        <v>61</v>
      </c>
      <c r="E361" s="676">
        <v>31903</v>
      </c>
      <c r="F361" s="677">
        <v>45251</v>
      </c>
      <c r="G361" s="677">
        <v>45583</v>
      </c>
      <c r="H361" s="678">
        <v>1789014</v>
      </c>
      <c r="I361" s="678">
        <v>104329.79</v>
      </c>
      <c r="J361" s="678">
        <v>144255.17000000001</v>
      </c>
      <c r="K361" s="678">
        <v>34026.400000000001</v>
      </c>
      <c r="L361" s="678">
        <v>282611.36000000004</v>
      </c>
      <c r="M361" s="679">
        <f>IF(COUNTIF($A$4:A361,A361)=1,0,1)</f>
        <v>0</v>
      </c>
      <c r="N361" s="680" t="str">
        <f t="shared" si="193"/>
        <v>Okay</v>
      </c>
      <c r="O361" s="680" t="str">
        <f t="shared" si="194"/>
        <v>TRUE</v>
      </c>
      <c r="P361" s="680" t="b">
        <f t="shared" si="195"/>
        <v>1</v>
      </c>
      <c r="Q361" s="680" t="b">
        <f t="shared" si="208"/>
        <v>1</v>
      </c>
      <c r="R361" s="680" t="b">
        <f t="shared" si="209"/>
        <v>1</v>
      </c>
      <c r="S361" s="681">
        <f t="shared" si="196"/>
        <v>36.56986301369863</v>
      </c>
      <c r="T361" s="682">
        <f t="shared" si="210"/>
        <v>37</v>
      </c>
      <c r="U361" s="682">
        <f t="shared" si="188"/>
        <v>37</v>
      </c>
      <c r="V361" s="682">
        <f t="shared" si="211"/>
        <v>0.2</v>
      </c>
      <c r="W361" s="682">
        <f t="shared" si="197"/>
        <v>23</v>
      </c>
      <c r="X361" s="683">
        <f t="shared" si="198"/>
        <v>6500061.2800000012</v>
      </c>
      <c r="Y361" s="684">
        <f t="shared" si="123"/>
        <v>1.8699999999999999E-3</v>
      </c>
      <c r="Z361" s="684">
        <f>IF($D361=$C$1,VLOOKUP($T361,Male_Annuity_Tables,MATCH($W361+2,'Mortality Tables'!$DS$1:$HT$1,0),FALSE),VLOOKUP($T361,Fe_Annuity_Tables,MATCH($W361+2,'Mortality Tables'!$M$1:$DN$1,0),FALSE))</f>
        <v>4.0549576324435559E-2</v>
      </c>
      <c r="AA361" s="664"/>
      <c r="AB361" s="685">
        <f t="shared" si="213"/>
        <v>1880164.2633</v>
      </c>
      <c r="AC361" s="685">
        <f t="shared" si="213"/>
        <v>1975958.6325151352</v>
      </c>
      <c r="AD361" s="685">
        <f t="shared" si="213"/>
        <v>2076633.7248417814</v>
      </c>
      <c r="AE361" s="685">
        <f t="shared" si="213"/>
        <v>2182438.2131224703</v>
      </c>
      <c r="AF361" s="685">
        <f t="shared" si="213"/>
        <v>2293633.4400810599</v>
      </c>
      <c r="AG361" s="685">
        <f t="shared" si="213"/>
        <v>2410494.0638531903</v>
      </c>
      <c r="AH361" s="685">
        <f t="shared" si="213"/>
        <v>2533308.7364065102</v>
      </c>
      <c r="AI361" s="685">
        <f t="shared" si="213"/>
        <v>2662380.8165264223</v>
      </c>
      <c r="AJ361" s="685">
        <f t="shared" si="213"/>
        <v>2798029.1191284438</v>
      </c>
      <c r="AK361" s="685">
        <f t="shared" si="213"/>
        <v>2940588.7027480379</v>
      </c>
      <c r="AL361" s="685">
        <f t="shared" si="213"/>
        <v>3090411.6971530505</v>
      </c>
      <c r="AM361" s="685">
        <f t="shared" si="213"/>
        <v>3247868.1731229983</v>
      </c>
      <c r="AN361" s="685">
        <f t="shared" si="213"/>
        <v>3413347.0565436147</v>
      </c>
      <c r="AO361" s="685">
        <f t="shared" si="213"/>
        <v>3587257.0890745125</v>
      </c>
      <c r="AP361" s="685">
        <f t="shared" si="213"/>
        <v>3770027.8377628592</v>
      </c>
      <c r="AQ361" s="685">
        <f t="shared" si="213"/>
        <v>3962110.7560968767</v>
      </c>
      <c r="AR361" s="685">
        <f t="shared" si="212"/>
        <v>4163980.2991200127</v>
      </c>
      <c r="AS361" s="685">
        <f t="shared" si="212"/>
        <v>4376135.0953601776</v>
      </c>
      <c r="AT361" s="685">
        <f t="shared" si="212"/>
        <v>4599099.1784687787</v>
      </c>
      <c r="AU361" s="685">
        <f t="shared" si="212"/>
        <v>4833423.2816117629</v>
      </c>
      <c r="AV361" s="685">
        <f t="shared" si="212"/>
        <v>5079686.1978098825</v>
      </c>
      <c r="AW361" s="685">
        <f t="shared" si="212"/>
        <v>5338496.2095882967</v>
      </c>
      <c r="AX361" s="685">
        <f t="shared" si="212"/>
        <v>5610492.5914668199</v>
      </c>
      <c r="AY361" s="685" t="str">
        <f t="shared" si="212"/>
        <v/>
      </c>
      <c r="AZ361" s="685" t="str">
        <f t="shared" si="212"/>
        <v/>
      </c>
      <c r="BA361" s="685" t="str">
        <f t="shared" si="212"/>
        <v/>
      </c>
      <c r="BB361" s="685" t="str">
        <f t="shared" si="212"/>
        <v/>
      </c>
      <c r="BC361" s="685" t="str">
        <f t="shared" si="212"/>
        <v/>
      </c>
      <c r="BD361" s="685" t="str">
        <f t="shared" si="212"/>
        <v/>
      </c>
      <c r="BE361" s="685" t="str">
        <f t="shared" si="212"/>
        <v/>
      </c>
      <c r="BF361" s="685" t="str">
        <f t="shared" si="212"/>
        <v/>
      </c>
      <c r="BG361" s="685" t="str">
        <f t="shared" si="215"/>
        <v/>
      </c>
      <c r="BH361" s="685" t="str">
        <f t="shared" si="215"/>
        <v/>
      </c>
      <c r="BI361" s="685" t="str">
        <f t="shared" si="207"/>
        <v/>
      </c>
      <c r="BJ361" s="685" t="str">
        <f t="shared" si="207"/>
        <v/>
      </c>
      <c r="BK361" s="685" t="str">
        <f t="shared" si="207"/>
        <v/>
      </c>
      <c r="BL361" s="685" t="str">
        <f t="shared" si="207"/>
        <v/>
      </c>
      <c r="BM361" s="685" t="str">
        <f t="shared" si="207"/>
        <v/>
      </c>
      <c r="BN361" s="685" t="str">
        <f t="shared" si="207"/>
        <v/>
      </c>
      <c r="BO361" s="685" t="str">
        <f t="shared" si="214"/>
        <v/>
      </c>
      <c r="BP361" s="685" t="str">
        <f t="shared" si="214"/>
        <v/>
      </c>
      <c r="BQ361" s="685" t="str">
        <f t="shared" si="214"/>
        <v/>
      </c>
      <c r="BR361" s="529"/>
      <c r="BS361" s="685">
        <f>IFERROR(($L361+AB361*Contr_Rate)*(1+Inv_Return)*IF($D361=$C$1,VLOOKUP($T361,Male_Annuity_Tables,MATCH($BS$3+3,'Mortality Tables'!$N$1:$DN$1,0),FALSE),VLOOKUP($T361,Fe_Annuity_Tables,MATCH(BS$3+3,'Mortality Tables'!$N$1:$DN$1,0),FALSE)),"")</f>
        <v>694751.1815597387</v>
      </c>
      <c r="BT361" s="685">
        <f>IFERROR(($BS361+AC361*Contr_Rate)*(1+Inv_Return)*IF($D361=$C$1,VLOOKUP($T361,Male_Annuity_Tables,MATCH($BS$3+3,'Mortality Tables'!$N$1:$DN$1,0),FALSE),VLOOKUP($T361,Fe_Annuity_Tables,MATCH(BT$3+3,'Mortality Tables'!$N$1:$DN$1,0),FALSE)),"")</f>
        <v>1056526.1233138945</v>
      </c>
      <c r="BU361" s="685">
        <f>IFERROR((BT361+AD361*Contr_Rate)*(1+Inv_Return)*IF($D361=$C$1,VLOOKUP($T361,Male_Annuity_Tables,MATCH($BS$3+3,'Mortality Tables'!$N$1:$DN$1,0),FALSE),VLOOKUP($T361,Fe_Annuity_Tables,MATCH(BU$3+3,'Mortality Tables'!$N$1:$DN$1,0),FALSE)),"")</f>
        <v>1378174.251862237</v>
      </c>
      <c r="BV361" s="685">
        <f>IFERROR((BU361+AE361*Contr_Rate)*(1+Inv_Return)*IF($D361=$C$1,VLOOKUP($T361,Male_Annuity_Tables,MATCH($BS$3+3,'Mortality Tables'!$N$1:$DN$1,0),FALSE),VLOOKUP($T361,Fe_Annuity_Tables,MATCH(BV$3+3,'Mortality Tables'!$N$1:$DN$1,0),FALSE)),"")</f>
        <v>1668157.917126897</v>
      </c>
      <c r="BW361" s="685">
        <f>IFERROR((BV361+AF361*Contr_Rate)*(1+Inv_Return)*IF($D361=$C$1,VLOOKUP($T361,Male_Annuity_Tables,MATCH($BS$3+3,'Mortality Tables'!$N$1:$DN$1,0),FALSE),VLOOKUP($T361,Fe_Annuity_Tables,MATCH(BW$3+3,'Mortality Tables'!$N$1:$DN$1,0),FALSE)),"")</f>
        <v>1933485.473794244</v>
      </c>
      <c r="BX361" s="685">
        <f>IFERROR((BW361+AG361*Contr_Rate)*(1+Inv_Return)*IF($D361=$C$1,VLOOKUP($T361,Male_Annuity_Tables,MATCH($BS$3+3,'Mortality Tables'!$N$1:$DN$1,0),FALSE),VLOOKUP($T361,Fe_Annuity_Tables,MATCH(BX$3+3,'Mortality Tables'!$N$1:$DN$1,0),FALSE)),"")</f>
        <v>2179975.4377980051</v>
      </c>
      <c r="BY361" s="685">
        <f>IFERROR((BX361+AH361*Contr_Rate)*(1+Inv_Return)*IF($D361=$C$1,VLOOKUP($T361,Male_Annuity_Tables,MATCH($BS$3+3,'Mortality Tables'!$N$1:$DN$1,0),FALSE),VLOOKUP($T361,Fe_Annuity_Tables,MATCH(BY$3+3,'Mortality Tables'!$N$1:$DN$1,0),FALSE)),"")</f>
        <v>2412473.4143542801</v>
      </c>
      <c r="BZ361" s="685">
        <f>IFERROR((BY361+AI361*Contr_Rate)*(1+Inv_Return)*IF($D361=$C$1,VLOOKUP($T361,Male_Annuity_Tables,MATCH($BS$3+3,'Mortality Tables'!$N$1:$DN$1,0),FALSE),VLOOKUP($T361,Fe_Annuity_Tables,MATCH(BZ$3+3,'Mortality Tables'!$N$1:$DN$1,0),FALSE)),"")</f>
        <v>2635030.2798752845</v>
      </c>
      <c r="CA361" s="685">
        <f>IFERROR((BZ361+AJ361*Contr_Rate)*(1+Inv_Return)*IF($D361=$C$1,VLOOKUP($T361,Male_Annuity_Tables,MATCH($BS$3+3,'Mortality Tables'!$N$1:$DN$1,0),FALSE),VLOOKUP($T361,Fe_Annuity_Tables,MATCH(CA$3+3,'Mortality Tables'!$N$1:$DN$1,0),FALSE)),"")</f>
        <v>2851048.5786070246</v>
      </c>
      <c r="CB361" s="685">
        <f>IFERROR((CA361+AK361*Contr_Rate)*(1+Inv_Return)*IF($D361=$C$1,VLOOKUP($T361,Male_Annuity_Tables,MATCH($BS$3+3,'Mortality Tables'!$N$1:$DN$1,0),FALSE),VLOOKUP($T361,Fe_Annuity_Tables,MATCH(CB$3+3,'Mortality Tables'!$N$1:$DN$1,0),FALSE)),"")</f>
        <v>3063402.8463636925</v>
      </c>
      <c r="CC361" s="685">
        <f>IFERROR((CB361+AL361*Contr_Rate)*(1+Inv_Return)*IF($D361=$C$1,VLOOKUP($T361,Male_Annuity_Tables,MATCH($BS$3+3,'Mortality Tables'!$N$1:$DN$1,0),FALSE),VLOOKUP($T361,Fe_Annuity_Tables,MATCH(CC$3+3,'Mortality Tables'!$N$1:$DN$1,0),FALSE)),"")</f>
        <v>3274538.5492856512</v>
      </c>
      <c r="CD361" s="685">
        <f>IFERROR((CC361+AM361*Contr_Rate)*(1+Inv_Return)*IF($D361=$C$1,VLOOKUP($T361,Male_Annuity_Tables,MATCH($BS$3+3,'Mortality Tables'!$N$1:$DN$1,0),FALSE),VLOOKUP($T361,Fe_Annuity_Tables,MATCH(CD$3+3,'Mortality Tables'!$N$1:$DN$1,0),FALSE)),"")</f>
        <v>3486553.4849343877</v>
      </c>
      <c r="CE361" s="685">
        <f>IFERROR((CD361+AN361*Contr_Rate)*(1+Inv_Return)*IF($D361=$C$1,VLOOKUP($T361,Male_Annuity_Tables,MATCH($BS$3+3,'Mortality Tables'!$N$1:$DN$1,0),FALSE),VLOOKUP($T361,Fe_Annuity_Tables,MATCH(CE$3+3,'Mortality Tables'!$N$1:$DN$1,0),FALSE)),"")</f>
        <v>3701264.803274435</v>
      </c>
      <c r="CF361" s="685">
        <f>IFERROR((CE361+AO361*Contr_Rate)*(1+Inv_Return)*IF($D361=$C$1,VLOOKUP($T361,Male_Annuity_Tables,MATCH($BS$3+3,'Mortality Tables'!$N$1:$DN$1,0),FALSE),VLOOKUP($T361,Fe_Annuity_Tables,MATCH(CF$3+3,'Mortality Tables'!$N$1:$DN$1,0),FALSE)),"")</f>
        <v>3920264.239114474</v>
      </c>
      <c r="CG361" s="685">
        <f>IFERROR((CF361+AP361*Contr_Rate)*(1+Inv_Return)*IF($D361=$C$1,VLOOKUP($T361,Male_Annuity_Tables,MATCH($BS$3+3,'Mortality Tables'!$N$1:$DN$1,0),FALSE),VLOOKUP($T361,Fe_Annuity_Tables,MATCH(CG$3+3,'Mortality Tables'!$N$1:$DN$1,0),FALSE)),"")</f>
        <v>4144963.6831791769</v>
      </c>
      <c r="CH361" s="685">
        <f>IFERROR((CG361+AQ361*Contr_Rate)*(1+Inv_Return)*IF($D361=$C$1,VLOOKUP($T361,Male_Annuity_Tables,MATCH($BS$3+3,'Mortality Tables'!$N$1:$DN$1,0),FALSE),VLOOKUP($T361,Fe_Annuity_Tables,MATCH(CH$3+3,'Mortality Tables'!$N$1:$DN$1,0),FALSE)),"")</f>
        <v>4376632.8379360987</v>
      </c>
      <c r="CI361" s="685">
        <f>IFERROR((CH361+AR361*Contr_Rate)*(1+Inv_Return)*IF($D361=$C$1,VLOOKUP($T361,Male_Annuity_Tables,MATCH($BS$3+3,'Mortality Tables'!$N$1:$DN$1,0),FALSE),VLOOKUP($T361,Fe_Annuity_Tables,MATCH(CI$3+3,'Mortality Tables'!$N$1:$DN$1,0),FALSE)),"")</f>
        <v>4616430.3916541832</v>
      </c>
      <c r="CJ361" s="685">
        <f>IFERROR((CI361+AS361*Contr_Rate)*(1+Inv_Return)*IF($D361=$C$1,VLOOKUP($T361,Male_Annuity_Tables,MATCH($BS$3+3,'Mortality Tables'!$N$1:$DN$1,0),FALSE),VLOOKUP($T361,Fe_Annuity_Tables,MATCH(CJ$3+3,'Mortality Tables'!$N$1:$DN$1,0),FALSE)),"")</f>
        <v>4865429.88765141</v>
      </c>
      <c r="CK361" s="685">
        <f>IFERROR((CJ361+AT361*Contr_Rate)*(1+Inv_Return)*IF($D361=$C$1,VLOOKUP($T361,Male_Annuity_Tables,MATCH($BS$3+3,'Mortality Tables'!$N$1:$DN$1,0),FALSE),VLOOKUP($T361,Fe_Annuity_Tables,MATCH(CK$3+3,'Mortality Tables'!$N$1:$DN$1,0),FALSE)),"")</f>
        <v>5124641.2552297842</v>
      </c>
      <c r="CL361" s="685">
        <f>IFERROR((CK361+AU361*Contr_Rate)*(1+Inv_Return)*IF($D361=$C$1,VLOOKUP($T361,Male_Annuity_Tables,MATCH($BS$3+3,'Mortality Tables'!$N$1:$DN$1,0),FALSE),VLOOKUP($T361,Fe_Annuity_Tables,MATCH(CL$3+3,'Mortality Tables'!$N$1:$DN$1,0),FALSE)),"")</f>
        <v>5395028.79613382</v>
      </c>
      <c r="CM361" s="685">
        <f>IFERROR((CL361+AV361*Contr_Rate)*(1+Inv_Return)*IF($D361=$C$1,VLOOKUP($T361,Male_Annuity_Tables,MATCH($BS$3+3,'Mortality Tables'!$N$1:$DN$1,0),FALSE),VLOOKUP($T361,Fe_Annuity_Tables,MATCH(CM$3+3,'Mortality Tables'!$N$1:$DN$1,0),FALSE)),"")</f>
        <v>5677526.2787241656</v>
      </c>
      <c r="CN361" s="685">
        <f>IFERROR((CM361+AW361*Contr_Rate)*(1+Inv_Return)*IF($D361=$C$1,VLOOKUP($T361,Male_Annuity_Tables,MATCH($BS$3+3,'Mortality Tables'!$N$1:$DN$1,0),FALSE),VLOOKUP($T361,Fe_Annuity_Tables,MATCH(CN$3+3,'Mortality Tables'!$N$1:$DN$1,0),FALSE)),"")</f>
        <v>5973049.6758677196</v>
      </c>
      <c r="CO361" s="685">
        <f>IFERROR((CN361+AX361*Contr_Rate)*(1+Inv_Return)*IF($D361=$C$1,VLOOKUP($T361,Male_Annuity_Tables,MATCH($BS$3+3,'Mortality Tables'!$N$1:$DN$1,0),FALSE),VLOOKUP($T361,Fe_Annuity_Tables,MATCH(CO$3+3,'Mortality Tables'!$N$1:$DN$1,0),FALSE)),"")</f>
        <v>6282507.9872445287</v>
      </c>
      <c r="CP361" s="685" t="str">
        <f>IFERROR((CO361+AY361*Contr_Rate)*(1+Inv_Return)*IF($D361=$C$1,VLOOKUP($T361,Male_Annuity_Tables,MATCH($BS$3+3,'Mortality Tables'!$N$1:$DN$1,0),FALSE),VLOOKUP($T361,Fe_Annuity_Tables,MATCH(CP$3+3,'Mortality Tables'!$N$1:$DN$1,0),FALSE)),"")</f>
        <v/>
      </c>
      <c r="CQ361" s="685" t="str">
        <f>IFERROR((CP361+AZ361*Contr_Rate)*(1+Inv_Return)*IF($D361=$C$1,VLOOKUP($T361,Male_Annuity_Tables,MATCH($BS$3+3,'Mortality Tables'!$N$1:$DN$1,0),FALSE),VLOOKUP($T361,Fe_Annuity_Tables,MATCH(CQ$3+3,'Mortality Tables'!$N$1:$DN$1,0),FALSE)),"")</f>
        <v/>
      </c>
      <c r="CR361" s="685" t="str">
        <f>IFERROR((CQ361+BA361*Contr_Rate)*(1+Inv_Return)*IF($D361=$C$1,VLOOKUP($T361,Male_Annuity_Tables,MATCH($BS$3+3,'Mortality Tables'!$N$1:$DN$1,0),FALSE),VLOOKUP($T361,Fe_Annuity_Tables,MATCH(CR$3+3,'Mortality Tables'!$N$1:$DN$1,0),FALSE)),"")</f>
        <v/>
      </c>
      <c r="CS361" s="685" t="str">
        <f>IFERROR((CR361+BB361*Contr_Rate)*(1+Inv_Return)*IF($D361=$C$1,VLOOKUP($T361,Male_Annuity_Tables,MATCH($BS$3+3,'Mortality Tables'!$N$1:$DN$1,0),FALSE),VLOOKUP($T361,Fe_Annuity_Tables,MATCH(CS$3+3,'Mortality Tables'!$N$1:$DN$1,0),FALSE)),"")</f>
        <v/>
      </c>
      <c r="CT361" s="685" t="str">
        <f>IFERROR((CS361+BC361*Contr_Rate)*(1+Inv_Return)*IF($D361=$C$1,VLOOKUP($T361,Male_Annuity_Tables,MATCH($BS$3+3,'Mortality Tables'!$N$1:$DN$1,0),FALSE),VLOOKUP($T361,Fe_Annuity_Tables,MATCH(CT$3+3,'Mortality Tables'!$N$1:$DN$1,0),FALSE)),"")</f>
        <v/>
      </c>
      <c r="CU361" s="685" t="str">
        <f>IFERROR((CT361+BD361*Contr_Rate)*(1+Inv_Return)*IF($D361=$C$1,VLOOKUP($T361,Male_Annuity_Tables,MATCH($BS$3+3,'Mortality Tables'!$N$1:$DN$1,0),FALSE),VLOOKUP($T361,Fe_Annuity_Tables,MATCH(CU$3+3,'Mortality Tables'!$N$1:$DN$1,0),FALSE)),"")</f>
        <v/>
      </c>
      <c r="CV361" s="685" t="str">
        <f>IFERROR((CU361+BE361*Contr_Rate)*(1+Inv_Return)*IF($D361=$C$1,VLOOKUP($T361,Male_Annuity_Tables,MATCH($BS$3+3,'Mortality Tables'!$N$1:$DN$1,0),FALSE),VLOOKUP($T361,Fe_Annuity_Tables,MATCH(CV$3+3,'Mortality Tables'!$N$1:$DN$1,0),FALSE)),"")</f>
        <v/>
      </c>
      <c r="CW361" s="685" t="str">
        <f>IFERROR((CV361+BF361*Contr_Rate)*(1+Inv_Return)*IF($D361=$C$1,VLOOKUP($T361,Male_Annuity_Tables,MATCH($BS$3+3,'Mortality Tables'!$N$1:$DN$1,0),FALSE),VLOOKUP($T361,Fe_Annuity_Tables,MATCH(CW$3+3,'Mortality Tables'!$N$1:$DN$1,0),FALSE)),"")</f>
        <v/>
      </c>
      <c r="CX361" s="685" t="str">
        <f>IFERROR((CW361+BG361*Contr_Rate)*(1+Inv_Return)*IF($D361=$C$1,VLOOKUP($T361,Male_Annuity_Tables,MATCH($BS$3+3,'Mortality Tables'!$N$1:$DN$1,0),FALSE),VLOOKUP($T361,Fe_Annuity_Tables,MATCH(CX$3+3,'Mortality Tables'!$N$1:$DN$1,0),FALSE)),"")</f>
        <v/>
      </c>
      <c r="CY361" s="685" t="str">
        <f>IFERROR((CX361+BH361*Contr_Rate)*(1+Inv_Return)*IF($D361=$C$1,VLOOKUP($T361,Male_Annuity_Tables,MATCH($BS$3+3,'Mortality Tables'!$N$1:$DN$1,0),FALSE),VLOOKUP($T361,Fe_Annuity_Tables,MATCH(CY$3+3,'Mortality Tables'!$N$1:$DN$1,0),FALSE)),"")</f>
        <v/>
      </c>
      <c r="CZ361" s="685" t="str">
        <f>IFERROR((CY361+BI361*Contr_Rate)*(1+Inv_Return)*IF($D361=$C$1,VLOOKUP($T361,Male_Annuity_Tables,MATCH($BS$3+3,'Mortality Tables'!$N$1:$DN$1,0),FALSE),VLOOKUP($T361,Fe_Annuity_Tables,MATCH(CZ$3+3,'Mortality Tables'!$N$1:$DN$1,0),FALSE)),"")</f>
        <v/>
      </c>
      <c r="DA361" s="685" t="str">
        <f>IFERROR((CZ361+BJ361*Contr_Rate)*(1+Inv_Return)*IF($D361=$C$1,VLOOKUP($T361,Male_Annuity_Tables,MATCH($BS$3+3,'Mortality Tables'!$N$1:$DN$1,0),FALSE),VLOOKUP($T361,Fe_Annuity_Tables,MATCH(DA$3+3,'Mortality Tables'!$N$1:$DN$1,0),FALSE)),"")</f>
        <v/>
      </c>
      <c r="DB361" s="685" t="str">
        <f>IFERROR((DA361+BK361*Contr_Rate)*(1+Inv_Return)*IF($D361=$C$1,VLOOKUP($T361,Male_Annuity_Tables,MATCH($BS$3+3,'Mortality Tables'!$N$1:$DN$1,0),FALSE),VLOOKUP($T361,Fe_Annuity_Tables,MATCH(DB$3+3,'Mortality Tables'!$N$1:$DN$1,0),FALSE)),"")</f>
        <v/>
      </c>
      <c r="DC361" s="685" t="str">
        <f>IFERROR((DB361+BL361*Contr_Rate)*(1+Inv_Return)*IF($D361=$C$1,VLOOKUP($T361,Male_Annuity_Tables,MATCH($BS$3+3,'Mortality Tables'!$N$1:$DN$1,0),FALSE),VLOOKUP($T361,Fe_Annuity_Tables,MATCH(DC$3+3,'Mortality Tables'!$N$1:$DN$1,0),FALSE)),"")</f>
        <v/>
      </c>
      <c r="DD361" s="685" t="str">
        <f>IFERROR((DC361+BM361*Contr_Rate)*(1+Inv_Return)*IF($D361=$C$1,VLOOKUP($T361,Male_Annuity_Tables,MATCH($BS$3+3,'Mortality Tables'!$N$1:$DN$1,0),FALSE),VLOOKUP($T361,Fe_Annuity_Tables,MATCH(DD$3+3,'Mortality Tables'!$N$1:$DN$1,0),FALSE)),"")</f>
        <v/>
      </c>
      <c r="DE361" s="685" t="str">
        <f>IFERROR((DD361+BN361*Contr_Rate)*(1+Inv_Return)*IF($D361=$C$1,VLOOKUP($T361,Male_Annuity_Tables,MATCH($BS$3+3,'Mortality Tables'!$N$1:$DN$1,0),FALSE),VLOOKUP($T361,Fe_Annuity_Tables,MATCH(DE$3+3,'Mortality Tables'!$N$1:$DN$1,0),FALSE)),"")</f>
        <v/>
      </c>
      <c r="DF361" s="685" t="str">
        <f>IFERROR((DE361+BO361*Contr_Rate)*(1+Inv_Return)*IF($D361=$C$1,VLOOKUP($T361,Male_Annuity_Tables,MATCH($BS$3+3,'Mortality Tables'!$N$1:$DN$1,0),FALSE),VLOOKUP($T361,Fe_Annuity_Tables,MATCH(DF$3+3,'Mortality Tables'!$N$1:$DN$1,0),FALSE)),"")</f>
        <v/>
      </c>
      <c r="DG361" s="685" t="str">
        <f>IFERROR((DF361+BP361*Contr_Rate)*(1+Inv_Return)*IF($D361=$C$1,VLOOKUP($T361,Male_Annuity_Tables,MATCH($BS$3+3,'Mortality Tables'!$N$1:$DN$1,0),FALSE),VLOOKUP($T361,Fe_Annuity_Tables,MATCH(DG$3+3,'Mortality Tables'!$N$1:$DN$1,0),FALSE)),"")</f>
        <v/>
      </c>
      <c r="DH361" s="685" t="str">
        <f>IFERROR((DG361+BQ361*Contr_Rate)*(1+Inv_Return)*IF($D361=$C$1,VLOOKUP($T361,Male_Annuity_Tables,MATCH($BS$3+3,'Mortality Tables'!$N$1:$DN$1,0),FALSE),VLOOKUP($T361,Fe_Annuity_Tables,MATCH(DH$3+3,'Mortality Tables'!$N$1:$DN$1,0),FALSE)),"")</f>
        <v/>
      </c>
      <c r="DJ361" s="686">
        <f t="shared" si="199"/>
        <v>6282507.9872445287</v>
      </c>
      <c r="DK361" s="680">
        <f t="shared" si="187"/>
        <v>8.0909277508679907</v>
      </c>
      <c r="DL361" s="686">
        <f t="shared" si="200"/>
        <v>520246.93348698667</v>
      </c>
      <c r="DM361" s="686">
        <f t="shared" si="132"/>
        <v>5610492.5914668199</v>
      </c>
      <c r="DN361" s="687">
        <f t="shared" si="201"/>
        <v>9.2727496740348095E-2</v>
      </c>
      <c r="DP361" s="688">
        <f t="shared" si="202"/>
        <v>139989.58407956111</v>
      </c>
      <c r="DQ361" s="688">
        <f t="shared" si="203"/>
        <v>212995.66646008112</v>
      </c>
      <c r="DR361" s="688">
        <f t="shared" si="204"/>
        <v>277994.28469163558</v>
      </c>
    </row>
    <row r="362" spans="1:122" s="657" customFormat="1" ht="14.5">
      <c r="A362" s="675" t="s">
        <v>1792</v>
      </c>
      <c r="B362" s="675" t="s">
        <v>1793</v>
      </c>
      <c r="C362" s="675" t="s">
        <v>236</v>
      </c>
      <c r="D362" s="675" t="s">
        <v>60</v>
      </c>
      <c r="E362" s="676">
        <v>26417</v>
      </c>
      <c r="F362" s="677">
        <v>36721</v>
      </c>
      <c r="G362" s="677">
        <v>42654</v>
      </c>
      <c r="H362" s="678">
        <v>2105461</v>
      </c>
      <c r="I362" s="678">
        <v>116426.16</v>
      </c>
      <c r="J362" s="678">
        <v>115653.66</v>
      </c>
      <c r="K362" s="678"/>
      <c r="L362" s="678">
        <v>232079.82</v>
      </c>
      <c r="M362" s="679">
        <f>IF(COUNTIF($A$4:A362,A362)=1,0,1)</f>
        <v>0</v>
      </c>
      <c r="N362" s="680" t="str">
        <f t="shared" si="193"/>
        <v>Okay</v>
      </c>
      <c r="O362" s="680" t="str">
        <f t="shared" si="194"/>
        <v>TRUE</v>
      </c>
      <c r="P362" s="680" t="b">
        <f t="shared" si="195"/>
        <v>1</v>
      </c>
      <c r="Q362" s="680" t="b">
        <f t="shared" si="208"/>
        <v>1</v>
      </c>
      <c r="R362" s="680" t="b">
        <f t="shared" si="209"/>
        <v>1</v>
      </c>
      <c r="S362" s="681">
        <f t="shared" si="196"/>
        <v>28.230136986301371</v>
      </c>
      <c r="T362" s="682">
        <f t="shared" si="210"/>
        <v>52</v>
      </c>
      <c r="U362" s="682">
        <f t="shared" si="188"/>
        <v>44</v>
      </c>
      <c r="V362" s="682">
        <f t="shared" si="211"/>
        <v>8.2246575342465746</v>
      </c>
      <c r="W362" s="682">
        <f t="shared" si="197"/>
        <v>8</v>
      </c>
      <c r="X362" s="683">
        <f t="shared" si="198"/>
        <v>1856638.56</v>
      </c>
      <c r="Y362" s="684">
        <f t="shared" si="123"/>
        <v>4.3699999999999998E-3</v>
      </c>
      <c r="Z362" s="684">
        <f>IF($D362=$C$1,VLOOKUP($T362,Male_Annuity_Tables,MATCH($W362+2,'Mortality Tables'!$DS$1:$HT$1,0),FALSE),VLOOKUP($T362,Fe_Annuity_Tables,MATCH($W362+2,'Mortality Tables'!$M$1:$DN$1,0),FALSE))</f>
        <v>0.53801830641186421</v>
      </c>
      <c r="AA362" s="664"/>
      <c r="AB362" s="685">
        <f t="shared" si="213"/>
        <v>2212734.23795</v>
      </c>
      <c r="AC362" s="685">
        <f t="shared" si="213"/>
        <v>2325473.0473735528</v>
      </c>
      <c r="AD362" s="685">
        <f t="shared" si="213"/>
        <v>2443955.8991372352</v>
      </c>
      <c r="AE362" s="685">
        <f t="shared" si="213"/>
        <v>2568475.4521982772</v>
      </c>
      <c r="AF362" s="685">
        <f t="shared" si="213"/>
        <v>2699339.2764877798</v>
      </c>
      <c r="AG362" s="685">
        <f t="shared" si="213"/>
        <v>2836870.6126248324</v>
      </c>
      <c r="AH362" s="685">
        <f t="shared" si="213"/>
        <v>2981409.1703380677</v>
      </c>
      <c r="AI362" s="685">
        <f t="shared" si="213"/>
        <v>3133311.9675667924</v>
      </c>
      <c r="AJ362" s="685" t="str">
        <f t="shared" si="213"/>
        <v/>
      </c>
      <c r="AK362" s="685" t="str">
        <f t="shared" si="213"/>
        <v/>
      </c>
      <c r="AL362" s="685" t="str">
        <f t="shared" si="213"/>
        <v/>
      </c>
      <c r="AM362" s="685" t="str">
        <f t="shared" si="213"/>
        <v/>
      </c>
      <c r="AN362" s="685" t="str">
        <f t="shared" si="213"/>
        <v/>
      </c>
      <c r="AO362" s="685" t="str">
        <f t="shared" si="213"/>
        <v/>
      </c>
      <c r="AP362" s="685" t="str">
        <f t="shared" si="213"/>
        <v/>
      </c>
      <c r="AQ362" s="685" t="str">
        <f t="shared" si="213"/>
        <v/>
      </c>
      <c r="AR362" s="685" t="str">
        <f t="shared" si="212"/>
        <v/>
      </c>
      <c r="AS362" s="685" t="str">
        <f t="shared" si="212"/>
        <v/>
      </c>
      <c r="AT362" s="685" t="str">
        <f t="shared" si="212"/>
        <v/>
      </c>
      <c r="AU362" s="685" t="str">
        <f t="shared" si="212"/>
        <v/>
      </c>
      <c r="AV362" s="685" t="str">
        <f t="shared" si="212"/>
        <v/>
      </c>
      <c r="AW362" s="685" t="str">
        <f t="shared" si="212"/>
        <v/>
      </c>
      <c r="AX362" s="685" t="str">
        <f t="shared" si="212"/>
        <v/>
      </c>
      <c r="AY362" s="685" t="str">
        <f t="shared" si="212"/>
        <v/>
      </c>
      <c r="AZ362" s="685" t="str">
        <f t="shared" si="212"/>
        <v/>
      </c>
      <c r="BA362" s="685" t="str">
        <f t="shared" si="212"/>
        <v/>
      </c>
      <c r="BB362" s="685" t="str">
        <f t="shared" si="212"/>
        <v/>
      </c>
      <c r="BC362" s="685" t="str">
        <f t="shared" si="212"/>
        <v/>
      </c>
      <c r="BD362" s="685" t="str">
        <f t="shared" si="212"/>
        <v/>
      </c>
      <c r="BE362" s="685" t="str">
        <f t="shared" si="212"/>
        <v/>
      </c>
      <c r="BF362" s="685" t="str">
        <f t="shared" si="212"/>
        <v/>
      </c>
      <c r="BG362" s="685" t="str">
        <f t="shared" si="215"/>
        <v/>
      </c>
      <c r="BH362" s="685" t="str">
        <f t="shared" si="215"/>
        <v/>
      </c>
      <c r="BI362" s="685" t="str">
        <f t="shared" si="207"/>
        <v/>
      </c>
      <c r="BJ362" s="685" t="str">
        <f t="shared" si="207"/>
        <v/>
      </c>
      <c r="BK362" s="685" t="str">
        <f t="shared" si="207"/>
        <v/>
      </c>
      <c r="BL362" s="685" t="str">
        <f t="shared" si="207"/>
        <v/>
      </c>
      <c r="BM362" s="685" t="str">
        <f t="shared" si="207"/>
        <v/>
      </c>
      <c r="BN362" s="685" t="str">
        <f t="shared" si="207"/>
        <v/>
      </c>
      <c r="BO362" s="685" t="str">
        <f t="shared" si="214"/>
        <v/>
      </c>
      <c r="BP362" s="685" t="str">
        <f t="shared" si="214"/>
        <v/>
      </c>
      <c r="BQ362" s="685" t="str">
        <f t="shared" si="214"/>
        <v/>
      </c>
      <c r="BR362" s="529"/>
      <c r="BS362" s="685">
        <f>IFERROR(($L362+AB362*Contr_Rate)*(1+Inv_Return)*IF($D362=$C$1,VLOOKUP($T362,Male_Annuity_Tables,MATCH($BS$3+3,'Mortality Tables'!$N$1:$DN$1,0),FALSE),VLOOKUP($T362,Fe_Annuity_Tables,MATCH(BS$3+3,'Mortality Tables'!$N$1:$DN$1,0),FALSE)),"")</f>
        <v>824978.99783411424</v>
      </c>
      <c r="BT362" s="685">
        <f>IFERROR(($BS362+AC362*Contr_Rate)*(1+Inv_Return)*IF($D362=$C$1,VLOOKUP($T362,Male_Annuity_Tables,MATCH($BS$3+3,'Mortality Tables'!$N$1:$DN$1,0),FALSE),VLOOKUP($T362,Fe_Annuity_Tables,MATCH(BT$3+3,'Mortality Tables'!$N$1:$DN$1,0),FALSE)),"")</f>
        <v>1255922.6370288411</v>
      </c>
      <c r="BU362" s="685">
        <f>IFERROR((BT362+AD362*Contr_Rate)*(1+Inv_Return)*IF($D362=$C$1,VLOOKUP($T362,Male_Annuity_Tables,MATCH($BS$3+3,'Mortality Tables'!$N$1:$DN$1,0),FALSE),VLOOKUP($T362,Fe_Annuity_Tables,MATCH(BU$3+3,'Mortality Tables'!$N$1:$DN$1,0),FALSE)),"")</f>
        <v>1469101.1870872951</v>
      </c>
      <c r="BV362" s="685">
        <f>IFERROR((BU362+AE362*Contr_Rate)*(1+Inv_Return)*IF($D362=$C$1,VLOOKUP($T362,Male_Annuity_Tables,MATCH($BS$3+3,'Mortality Tables'!$N$1:$DN$1,0),FALSE),VLOOKUP($T362,Fe_Annuity_Tables,MATCH(BV$3+3,'Mortality Tables'!$N$1:$DN$1,0),FALSE)),"")</f>
        <v>1562742.0087466931</v>
      </c>
      <c r="BW362" s="685">
        <f>IFERROR((BV362+AF362*Contr_Rate)*(1+Inv_Return)*IF($D362=$C$1,VLOOKUP($T362,Male_Annuity_Tables,MATCH($BS$3+3,'Mortality Tables'!$N$1:$DN$1,0),FALSE),VLOOKUP($T362,Fe_Annuity_Tables,MATCH(BW$3+3,'Mortality Tables'!$N$1:$DN$1,0),FALSE)),"")</f>
        <v>1563264.8289059035</v>
      </c>
      <c r="BX362" s="685">
        <f>IFERROR((BW362+AG362*Contr_Rate)*(1+Inv_Return)*IF($D362=$C$1,VLOOKUP($T362,Male_Annuity_Tables,MATCH($BS$3+3,'Mortality Tables'!$N$1:$DN$1,0),FALSE),VLOOKUP($T362,Fe_Annuity_Tables,MATCH(BX$3+3,'Mortality Tables'!$N$1:$DN$1,0),FALSE)),"")</f>
        <v>1501386.8089292417</v>
      </c>
      <c r="BY362" s="685">
        <f>IFERROR((BX362+AH362*Contr_Rate)*(1+Inv_Return)*IF($D362=$C$1,VLOOKUP($T362,Male_Annuity_Tables,MATCH($BS$3+3,'Mortality Tables'!$N$1:$DN$1,0),FALSE),VLOOKUP($T362,Fe_Annuity_Tables,MATCH(BY$3+3,'Mortality Tables'!$N$1:$DN$1,0),FALSE)),"")</f>
        <v>1405286.8086381473</v>
      </c>
      <c r="BZ362" s="685">
        <f>IFERROR((BY362+AI362*Contr_Rate)*(1+Inv_Return)*IF($D362=$C$1,VLOOKUP($T362,Male_Annuity_Tables,MATCH($BS$3+3,'Mortality Tables'!$N$1:$DN$1,0),FALSE),VLOOKUP($T362,Fe_Annuity_Tables,MATCH(BZ$3+3,'Mortality Tables'!$N$1:$DN$1,0),FALSE)),"")</f>
        <v>1296685.5015628608</v>
      </c>
      <c r="CA362" s="685" t="str">
        <f>IFERROR((BZ362+AJ362*Contr_Rate)*(1+Inv_Return)*IF($D362=$C$1,VLOOKUP($T362,Male_Annuity_Tables,MATCH($BS$3+3,'Mortality Tables'!$N$1:$DN$1,0),FALSE),VLOOKUP($T362,Fe_Annuity_Tables,MATCH(CA$3+3,'Mortality Tables'!$N$1:$DN$1,0),FALSE)),"")</f>
        <v/>
      </c>
      <c r="CB362" s="685" t="str">
        <f>IFERROR((CA362+AK362*Contr_Rate)*(1+Inv_Return)*IF($D362=$C$1,VLOOKUP($T362,Male_Annuity_Tables,MATCH($BS$3+3,'Mortality Tables'!$N$1:$DN$1,0),FALSE),VLOOKUP($T362,Fe_Annuity_Tables,MATCH(CB$3+3,'Mortality Tables'!$N$1:$DN$1,0),FALSE)),"")</f>
        <v/>
      </c>
      <c r="CC362" s="685" t="str">
        <f>IFERROR((CB362+AL362*Contr_Rate)*(1+Inv_Return)*IF($D362=$C$1,VLOOKUP($T362,Male_Annuity_Tables,MATCH($BS$3+3,'Mortality Tables'!$N$1:$DN$1,0),FALSE),VLOOKUP($T362,Fe_Annuity_Tables,MATCH(CC$3+3,'Mortality Tables'!$N$1:$DN$1,0),FALSE)),"")</f>
        <v/>
      </c>
      <c r="CD362" s="685" t="str">
        <f>IFERROR((CC362+AM362*Contr_Rate)*(1+Inv_Return)*IF($D362=$C$1,VLOOKUP($T362,Male_Annuity_Tables,MATCH($BS$3+3,'Mortality Tables'!$N$1:$DN$1,0),FALSE),VLOOKUP($T362,Fe_Annuity_Tables,MATCH(CD$3+3,'Mortality Tables'!$N$1:$DN$1,0),FALSE)),"")</f>
        <v/>
      </c>
      <c r="CE362" s="685" t="str">
        <f>IFERROR((CD362+AN362*Contr_Rate)*(1+Inv_Return)*IF($D362=$C$1,VLOOKUP($T362,Male_Annuity_Tables,MATCH($BS$3+3,'Mortality Tables'!$N$1:$DN$1,0),FALSE),VLOOKUP($T362,Fe_Annuity_Tables,MATCH(CE$3+3,'Mortality Tables'!$N$1:$DN$1,0),FALSE)),"")</f>
        <v/>
      </c>
      <c r="CF362" s="685" t="str">
        <f>IFERROR((CE362+AO362*Contr_Rate)*(1+Inv_Return)*IF($D362=$C$1,VLOOKUP($T362,Male_Annuity_Tables,MATCH($BS$3+3,'Mortality Tables'!$N$1:$DN$1,0),FALSE),VLOOKUP($T362,Fe_Annuity_Tables,MATCH(CF$3+3,'Mortality Tables'!$N$1:$DN$1,0),FALSE)),"")</f>
        <v/>
      </c>
      <c r="CG362" s="685" t="str">
        <f>IFERROR((CF362+AP362*Contr_Rate)*(1+Inv_Return)*IF($D362=$C$1,VLOOKUP($T362,Male_Annuity_Tables,MATCH($BS$3+3,'Mortality Tables'!$N$1:$DN$1,0),FALSE),VLOOKUP($T362,Fe_Annuity_Tables,MATCH(CG$3+3,'Mortality Tables'!$N$1:$DN$1,0),FALSE)),"")</f>
        <v/>
      </c>
      <c r="CH362" s="685" t="str">
        <f>IFERROR((CG362+AQ362*Contr_Rate)*(1+Inv_Return)*IF($D362=$C$1,VLOOKUP($T362,Male_Annuity_Tables,MATCH($BS$3+3,'Mortality Tables'!$N$1:$DN$1,0),FALSE),VLOOKUP($T362,Fe_Annuity_Tables,MATCH(CH$3+3,'Mortality Tables'!$N$1:$DN$1,0),FALSE)),"")</f>
        <v/>
      </c>
      <c r="CI362" s="685" t="str">
        <f>IFERROR((CH362+AR362*Contr_Rate)*(1+Inv_Return)*IF($D362=$C$1,VLOOKUP($T362,Male_Annuity_Tables,MATCH($BS$3+3,'Mortality Tables'!$N$1:$DN$1,0),FALSE),VLOOKUP($T362,Fe_Annuity_Tables,MATCH(CI$3+3,'Mortality Tables'!$N$1:$DN$1,0),FALSE)),"")</f>
        <v/>
      </c>
      <c r="CJ362" s="685" t="str">
        <f>IFERROR((CI362+AS362*Contr_Rate)*(1+Inv_Return)*IF($D362=$C$1,VLOOKUP($T362,Male_Annuity_Tables,MATCH($BS$3+3,'Mortality Tables'!$N$1:$DN$1,0),FALSE),VLOOKUP($T362,Fe_Annuity_Tables,MATCH(CJ$3+3,'Mortality Tables'!$N$1:$DN$1,0),FALSE)),"")</f>
        <v/>
      </c>
      <c r="CK362" s="685" t="str">
        <f>IFERROR((CJ362+AT362*Contr_Rate)*(1+Inv_Return)*IF($D362=$C$1,VLOOKUP($T362,Male_Annuity_Tables,MATCH($BS$3+3,'Mortality Tables'!$N$1:$DN$1,0),FALSE),VLOOKUP($T362,Fe_Annuity_Tables,MATCH(CK$3+3,'Mortality Tables'!$N$1:$DN$1,0),FALSE)),"")</f>
        <v/>
      </c>
      <c r="CL362" s="685" t="str">
        <f>IFERROR((CK362+AU362*Contr_Rate)*(1+Inv_Return)*IF($D362=$C$1,VLOOKUP($T362,Male_Annuity_Tables,MATCH($BS$3+3,'Mortality Tables'!$N$1:$DN$1,0),FALSE),VLOOKUP($T362,Fe_Annuity_Tables,MATCH(CL$3+3,'Mortality Tables'!$N$1:$DN$1,0),FALSE)),"")</f>
        <v/>
      </c>
      <c r="CM362" s="685" t="str">
        <f>IFERROR((CL362+AV362*Contr_Rate)*(1+Inv_Return)*IF($D362=$C$1,VLOOKUP($T362,Male_Annuity_Tables,MATCH($BS$3+3,'Mortality Tables'!$N$1:$DN$1,0),FALSE),VLOOKUP($T362,Fe_Annuity_Tables,MATCH(CM$3+3,'Mortality Tables'!$N$1:$DN$1,0),FALSE)),"")</f>
        <v/>
      </c>
      <c r="CN362" s="685" t="str">
        <f>IFERROR((CM362+AW362*Contr_Rate)*(1+Inv_Return)*IF($D362=$C$1,VLOOKUP($T362,Male_Annuity_Tables,MATCH($BS$3+3,'Mortality Tables'!$N$1:$DN$1,0),FALSE),VLOOKUP($T362,Fe_Annuity_Tables,MATCH(CN$3+3,'Mortality Tables'!$N$1:$DN$1,0),FALSE)),"")</f>
        <v/>
      </c>
      <c r="CO362" s="685" t="str">
        <f>IFERROR((CN362+AX362*Contr_Rate)*(1+Inv_Return)*IF($D362=$C$1,VLOOKUP($T362,Male_Annuity_Tables,MATCH($BS$3+3,'Mortality Tables'!$N$1:$DN$1,0),FALSE),VLOOKUP($T362,Fe_Annuity_Tables,MATCH(CO$3+3,'Mortality Tables'!$N$1:$DN$1,0),FALSE)),"")</f>
        <v/>
      </c>
      <c r="CP362" s="685" t="str">
        <f>IFERROR((CO362+AY362*Contr_Rate)*(1+Inv_Return)*IF($D362=$C$1,VLOOKUP($T362,Male_Annuity_Tables,MATCH($BS$3+3,'Mortality Tables'!$N$1:$DN$1,0),FALSE),VLOOKUP($T362,Fe_Annuity_Tables,MATCH(CP$3+3,'Mortality Tables'!$N$1:$DN$1,0),FALSE)),"")</f>
        <v/>
      </c>
      <c r="CQ362" s="685" t="str">
        <f>IFERROR((CP362+AZ362*Contr_Rate)*(1+Inv_Return)*IF($D362=$C$1,VLOOKUP($T362,Male_Annuity_Tables,MATCH($BS$3+3,'Mortality Tables'!$N$1:$DN$1,0),FALSE),VLOOKUP($T362,Fe_Annuity_Tables,MATCH(CQ$3+3,'Mortality Tables'!$N$1:$DN$1,0),FALSE)),"")</f>
        <v/>
      </c>
      <c r="CR362" s="685" t="str">
        <f>IFERROR((CQ362+BA362*Contr_Rate)*(1+Inv_Return)*IF($D362=$C$1,VLOOKUP($T362,Male_Annuity_Tables,MATCH($BS$3+3,'Mortality Tables'!$N$1:$DN$1,0),FALSE),VLOOKUP($T362,Fe_Annuity_Tables,MATCH(CR$3+3,'Mortality Tables'!$N$1:$DN$1,0),FALSE)),"")</f>
        <v/>
      </c>
      <c r="CS362" s="685" t="str">
        <f>IFERROR((CR362+BB362*Contr_Rate)*(1+Inv_Return)*IF($D362=$C$1,VLOOKUP($T362,Male_Annuity_Tables,MATCH($BS$3+3,'Mortality Tables'!$N$1:$DN$1,0),FALSE),VLOOKUP($T362,Fe_Annuity_Tables,MATCH(CS$3+3,'Mortality Tables'!$N$1:$DN$1,0),FALSE)),"")</f>
        <v/>
      </c>
      <c r="CT362" s="685" t="str">
        <f>IFERROR((CS362+BC362*Contr_Rate)*(1+Inv_Return)*IF($D362=$C$1,VLOOKUP($T362,Male_Annuity_Tables,MATCH($BS$3+3,'Mortality Tables'!$N$1:$DN$1,0),FALSE),VLOOKUP($T362,Fe_Annuity_Tables,MATCH(CT$3+3,'Mortality Tables'!$N$1:$DN$1,0),FALSE)),"")</f>
        <v/>
      </c>
      <c r="CU362" s="685" t="str">
        <f>IFERROR((CT362+BD362*Contr_Rate)*(1+Inv_Return)*IF($D362=$C$1,VLOOKUP($T362,Male_Annuity_Tables,MATCH($BS$3+3,'Mortality Tables'!$N$1:$DN$1,0),FALSE),VLOOKUP($T362,Fe_Annuity_Tables,MATCH(CU$3+3,'Mortality Tables'!$N$1:$DN$1,0),FALSE)),"")</f>
        <v/>
      </c>
      <c r="CV362" s="685" t="str">
        <f>IFERROR((CU362+BE362*Contr_Rate)*(1+Inv_Return)*IF($D362=$C$1,VLOOKUP($T362,Male_Annuity_Tables,MATCH($BS$3+3,'Mortality Tables'!$N$1:$DN$1,0),FALSE),VLOOKUP($T362,Fe_Annuity_Tables,MATCH(CV$3+3,'Mortality Tables'!$N$1:$DN$1,0),FALSE)),"")</f>
        <v/>
      </c>
      <c r="CW362" s="685" t="str">
        <f>IFERROR((CV362+BF362*Contr_Rate)*(1+Inv_Return)*IF($D362=$C$1,VLOOKUP($T362,Male_Annuity_Tables,MATCH($BS$3+3,'Mortality Tables'!$N$1:$DN$1,0),FALSE),VLOOKUP($T362,Fe_Annuity_Tables,MATCH(CW$3+3,'Mortality Tables'!$N$1:$DN$1,0),FALSE)),"")</f>
        <v/>
      </c>
      <c r="CX362" s="685" t="str">
        <f>IFERROR((CW362+BG362*Contr_Rate)*(1+Inv_Return)*IF($D362=$C$1,VLOOKUP($T362,Male_Annuity_Tables,MATCH($BS$3+3,'Mortality Tables'!$N$1:$DN$1,0),FALSE),VLOOKUP($T362,Fe_Annuity_Tables,MATCH(CX$3+3,'Mortality Tables'!$N$1:$DN$1,0),FALSE)),"")</f>
        <v/>
      </c>
      <c r="CY362" s="685" t="str">
        <f>IFERROR((CX362+BH362*Contr_Rate)*(1+Inv_Return)*IF($D362=$C$1,VLOOKUP($T362,Male_Annuity_Tables,MATCH($BS$3+3,'Mortality Tables'!$N$1:$DN$1,0),FALSE),VLOOKUP($T362,Fe_Annuity_Tables,MATCH(CY$3+3,'Mortality Tables'!$N$1:$DN$1,0),FALSE)),"")</f>
        <v/>
      </c>
      <c r="CZ362" s="685" t="str">
        <f>IFERROR((CY362+BI362*Contr_Rate)*(1+Inv_Return)*IF($D362=$C$1,VLOOKUP($T362,Male_Annuity_Tables,MATCH($BS$3+3,'Mortality Tables'!$N$1:$DN$1,0),FALSE),VLOOKUP($T362,Fe_Annuity_Tables,MATCH(CZ$3+3,'Mortality Tables'!$N$1:$DN$1,0),FALSE)),"")</f>
        <v/>
      </c>
      <c r="DA362" s="685" t="str">
        <f>IFERROR((CZ362+BJ362*Contr_Rate)*(1+Inv_Return)*IF($D362=$C$1,VLOOKUP($T362,Male_Annuity_Tables,MATCH($BS$3+3,'Mortality Tables'!$N$1:$DN$1,0),FALSE),VLOOKUP($T362,Fe_Annuity_Tables,MATCH(DA$3+3,'Mortality Tables'!$N$1:$DN$1,0),FALSE)),"")</f>
        <v/>
      </c>
      <c r="DB362" s="685" t="str">
        <f>IFERROR((DA362+BK362*Contr_Rate)*(1+Inv_Return)*IF($D362=$C$1,VLOOKUP($T362,Male_Annuity_Tables,MATCH($BS$3+3,'Mortality Tables'!$N$1:$DN$1,0),FALSE),VLOOKUP($T362,Fe_Annuity_Tables,MATCH(DB$3+3,'Mortality Tables'!$N$1:$DN$1,0),FALSE)),"")</f>
        <v/>
      </c>
      <c r="DC362" s="685" t="str">
        <f>IFERROR((DB362+BL362*Contr_Rate)*(1+Inv_Return)*IF($D362=$C$1,VLOOKUP($T362,Male_Annuity_Tables,MATCH($BS$3+3,'Mortality Tables'!$N$1:$DN$1,0),FALSE),VLOOKUP($T362,Fe_Annuity_Tables,MATCH(DC$3+3,'Mortality Tables'!$N$1:$DN$1,0),FALSE)),"")</f>
        <v/>
      </c>
      <c r="DD362" s="685" t="str">
        <f>IFERROR((DC362+BM362*Contr_Rate)*(1+Inv_Return)*IF($D362=$C$1,VLOOKUP($T362,Male_Annuity_Tables,MATCH($BS$3+3,'Mortality Tables'!$N$1:$DN$1,0),FALSE),VLOOKUP($T362,Fe_Annuity_Tables,MATCH(DD$3+3,'Mortality Tables'!$N$1:$DN$1,0),FALSE)),"")</f>
        <v/>
      </c>
      <c r="DE362" s="685" t="str">
        <f>IFERROR((DD362+BN362*Contr_Rate)*(1+Inv_Return)*IF($D362=$C$1,VLOOKUP($T362,Male_Annuity_Tables,MATCH($BS$3+3,'Mortality Tables'!$N$1:$DN$1,0),FALSE),VLOOKUP($T362,Fe_Annuity_Tables,MATCH(DE$3+3,'Mortality Tables'!$N$1:$DN$1,0),FALSE)),"")</f>
        <v/>
      </c>
      <c r="DF362" s="685" t="str">
        <f>IFERROR((DE362+BO362*Contr_Rate)*(1+Inv_Return)*IF($D362=$C$1,VLOOKUP($T362,Male_Annuity_Tables,MATCH($BS$3+3,'Mortality Tables'!$N$1:$DN$1,0),FALSE),VLOOKUP($T362,Fe_Annuity_Tables,MATCH(DF$3+3,'Mortality Tables'!$N$1:$DN$1,0),FALSE)),"")</f>
        <v/>
      </c>
      <c r="DG362" s="685" t="str">
        <f>IFERROR((DF362+BP362*Contr_Rate)*(1+Inv_Return)*IF($D362=$C$1,VLOOKUP($T362,Male_Annuity_Tables,MATCH($BS$3+3,'Mortality Tables'!$N$1:$DN$1,0),FALSE),VLOOKUP($T362,Fe_Annuity_Tables,MATCH(DG$3+3,'Mortality Tables'!$N$1:$DN$1,0),FALSE)),"")</f>
        <v/>
      </c>
      <c r="DH362" s="685" t="str">
        <f>IFERROR((DG362+BQ362*Contr_Rate)*(1+Inv_Return)*IF($D362=$C$1,VLOOKUP($T362,Male_Annuity_Tables,MATCH($BS$3+3,'Mortality Tables'!$N$1:$DN$1,0),FALSE),VLOOKUP($T362,Fe_Annuity_Tables,MATCH(DH$3+3,'Mortality Tables'!$N$1:$DN$1,0),FALSE)),"")</f>
        <v/>
      </c>
      <c r="DJ362" s="686">
        <f t="shared" si="199"/>
        <v>1563264.8289059035</v>
      </c>
      <c r="DK362" s="680">
        <f t="shared" si="187"/>
        <v>8.8017766057058875</v>
      </c>
      <c r="DL362" s="686">
        <f t="shared" si="200"/>
        <v>118997.27546913316</v>
      </c>
      <c r="DM362" s="686">
        <f t="shared" si="132"/>
        <v>3133311.9675667924</v>
      </c>
      <c r="DN362" s="687">
        <f t="shared" si="201"/>
        <v>3.7978112840625251E-2</v>
      </c>
      <c r="DP362" s="688">
        <f t="shared" si="202"/>
        <v>85742.542181893004</v>
      </c>
      <c r="DQ362" s="688">
        <f t="shared" si="203"/>
        <v>130531.80743431856</v>
      </c>
      <c r="DR362" s="688">
        <f t="shared" si="204"/>
        <v>152688.09367754386</v>
      </c>
    </row>
    <row r="363" spans="1:122" s="657" customFormat="1" ht="14.5">
      <c r="A363" s="675" t="s">
        <v>1794</v>
      </c>
      <c r="B363" s="675" t="s">
        <v>1795</v>
      </c>
      <c r="C363" s="675" t="s">
        <v>116</v>
      </c>
      <c r="D363" s="675" t="s">
        <v>60</v>
      </c>
      <c r="E363" s="676">
        <v>27678</v>
      </c>
      <c r="F363" s="677">
        <v>40525</v>
      </c>
      <c r="G363" s="677">
        <v>45208</v>
      </c>
      <c r="H363" s="678">
        <v>1869171</v>
      </c>
      <c r="I363" s="678">
        <v>130013.38</v>
      </c>
      <c r="J363" s="678">
        <v>165640.54</v>
      </c>
      <c r="K363" s="678">
        <v>27520.959999999999</v>
      </c>
      <c r="L363" s="678">
        <v>323174.88000000006</v>
      </c>
      <c r="M363" s="679">
        <f>IF(COUNTIF($A$4:A363,A363)=1,0,1)</f>
        <v>0</v>
      </c>
      <c r="N363" s="680" t="str">
        <f t="shared" si="193"/>
        <v>Okay</v>
      </c>
      <c r="O363" s="680" t="str">
        <f t="shared" si="194"/>
        <v>TRUE</v>
      </c>
      <c r="P363" s="680" t="b">
        <f t="shared" si="195"/>
        <v>1</v>
      </c>
      <c r="Q363" s="680" t="b">
        <f t="shared" si="208"/>
        <v>1</v>
      </c>
      <c r="R363" s="680" t="b">
        <f t="shared" si="209"/>
        <v>1</v>
      </c>
      <c r="S363" s="681">
        <f t="shared" si="196"/>
        <v>35.197260273972603</v>
      </c>
      <c r="T363" s="682">
        <f t="shared" si="210"/>
        <v>49</v>
      </c>
      <c r="U363" s="682">
        <f t="shared" si="188"/>
        <v>48</v>
      </c>
      <c r="V363" s="682">
        <f t="shared" si="211"/>
        <v>1.2273972602739727</v>
      </c>
      <c r="W363" s="682">
        <f t="shared" si="197"/>
        <v>11</v>
      </c>
      <c r="X363" s="683">
        <f t="shared" si="198"/>
        <v>3554923.6800000006</v>
      </c>
      <c r="Y363" s="684">
        <f t="shared" si="123"/>
        <v>3.48E-3</v>
      </c>
      <c r="Z363" s="684">
        <f>IF($D363=$C$1,VLOOKUP($T363,Male_Annuity_Tables,MATCH($W363+2,'Mortality Tables'!$DS$1:$HT$1,0),FALSE),VLOOKUP($T363,Fe_Annuity_Tables,MATCH($W363+2,'Mortality Tables'!$M$1:$DN$1,0),FALSE))</f>
        <v>0.36625918783018357</v>
      </c>
      <c r="AA363" s="664"/>
      <c r="AB363" s="685">
        <f t="shared" si="213"/>
        <v>1964405.26245</v>
      </c>
      <c r="AC363" s="685">
        <f t="shared" si="213"/>
        <v>2064491.7105718276</v>
      </c>
      <c r="AD363" s="685">
        <f t="shared" si="213"/>
        <v>2169677.5632254626</v>
      </c>
      <c r="AE363" s="685">
        <f t="shared" si="213"/>
        <v>2280222.6350717996</v>
      </c>
      <c r="AF363" s="685">
        <f t="shared" si="213"/>
        <v>2396399.9783287076</v>
      </c>
      <c r="AG363" s="685">
        <f t="shared" si="213"/>
        <v>2518496.5572245559</v>
      </c>
      <c r="AH363" s="685">
        <f t="shared" si="213"/>
        <v>2646813.9568151468</v>
      </c>
      <c r="AI363" s="685">
        <f t="shared" si="213"/>
        <v>2781669.127914879</v>
      </c>
      <c r="AJ363" s="685">
        <f t="shared" si="213"/>
        <v>2923395.1699821423</v>
      </c>
      <c r="AK363" s="685">
        <f t="shared" si="213"/>
        <v>3072342.1538927322</v>
      </c>
      <c r="AL363" s="685">
        <f t="shared" si="213"/>
        <v>3228877.9866335671</v>
      </c>
      <c r="AM363" s="685" t="str">
        <f t="shared" si="213"/>
        <v/>
      </c>
      <c r="AN363" s="685" t="str">
        <f t="shared" si="213"/>
        <v/>
      </c>
      <c r="AO363" s="685" t="str">
        <f t="shared" si="213"/>
        <v/>
      </c>
      <c r="AP363" s="685" t="str">
        <f t="shared" si="213"/>
        <v/>
      </c>
      <c r="AQ363" s="685" t="str">
        <f t="shared" si="213"/>
        <v/>
      </c>
      <c r="AR363" s="685" t="str">
        <f t="shared" si="212"/>
        <v/>
      </c>
      <c r="AS363" s="685" t="str">
        <f t="shared" si="212"/>
        <v/>
      </c>
      <c r="AT363" s="685" t="str">
        <f t="shared" si="212"/>
        <v/>
      </c>
      <c r="AU363" s="685" t="str">
        <f t="shared" si="212"/>
        <v/>
      </c>
      <c r="AV363" s="685" t="str">
        <f t="shared" si="212"/>
        <v/>
      </c>
      <c r="AW363" s="685" t="str">
        <f t="shared" si="212"/>
        <v/>
      </c>
      <c r="AX363" s="685" t="str">
        <f t="shared" si="212"/>
        <v/>
      </c>
      <c r="AY363" s="685" t="str">
        <f t="shared" si="212"/>
        <v/>
      </c>
      <c r="AZ363" s="685" t="str">
        <f t="shared" si="212"/>
        <v/>
      </c>
      <c r="BA363" s="685" t="str">
        <f t="shared" si="212"/>
        <v/>
      </c>
      <c r="BB363" s="685" t="str">
        <f t="shared" si="212"/>
        <v/>
      </c>
      <c r="BC363" s="685" t="str">
        <f t="shared" si="212"/>
        <v/>
      </c>
      <c r="BD363" s="685" t="str">
        <f t="shared" si="212"/>
        <v/>
      </c>
      <c r="BE363" s="685" t="str">
        <f t="shared" si="212"/>
        <v/>
      </c>
      <c r="BF363" s="685" t="str">
        <f t="shared" si="212"/>
        <v/>
      </c>
      <c r="BG363" s="685" t="str">
        <f t="shared" si="215"/>
        <v/>
      </c>
      <c r="BH363" s="685" t="str">
        <f t="shared" si="215"/>
        <v/>
      </c>
      <c r="BI363" s="685" t="str">
        <f t="shared" si="207"/>
        <v/>
      </c>
      <c r="BJ363" s="685" t="str">
        <f t="shared" si="207"/>
        <v/>
      </c>
      <c r="BK363" s="685" t="str">
        <f t="shared" si="207"/>
        <v/>
      </c>
      <c r="BL363" s="685" t="str">
        <f t="shared" si="207"/>
        <v/>
      </c>
      <c r="BM363" s="685" t="str">
        <f t="shared" si="207"/>
        <v/>
      </c>
      <c r="BN363" s="685" t="str">
        <f t="shared" si="207"/>
        <v/>
      </c>
      <c r="BO363" s="685" t="str">
        <f t="shared" si="214"/>
        <v/>
      </c>
      <c r="BP363" s="685" t="str">
        <f t="shared" si="214"/>
        <v/>
      </c>
      <c r="BQ363" s="685" t="str">
        <f t="shared" si="214"/>
        <v/>
      </c>
      <c r="BR363" s="529"/>
      <c r="BS363" s="685">
        <f>IFERROR(($L363+AB363*Contr_Rate)*(1+Inv_Return)*IF($D363=$C$1,VLOOKUP($T363,Male_Annuity_Tables,MATCH($BS$3+3,'Mortality Tables'!$N$1:$DN$1,0),FALSE),VLOOKUP($T363,Fe_Annuity_Tables,MATCH(BS$3+3,'Mortality Tables'!$N$1:$DN$1,0),FALSE)),"")</f>
        <v>794289.75473905297</v>
      </c>
      <c r="BT363" s="685">
        <f>IFERROR(($BS363+AC363*Contr_Rate)*(1+Inv_Return)*IF($D363=$C$1,VLOOKUP($T363,Male_Annuity_Tables,MATCH($BS$3+3,'Mortality Tables'!$N$1:$DN$1,0),FALSE),VLOOKUP($T363,Fe_Annuity_Tables,MATCH(BT$3+3,'Mortality Tables'!$N$1:$DN$1,0),FALSE)),"")</f>
        <v>1103296.5080194327</v>
      </c>
      <c r="BU363" s="685">
        <f>IFERROR((BT363+AD363*Contr_Rate)*(1+Inv_Return)*IF($D363=$C$1,VLOOKUP($T363,Male_Annuity_Tables,MATCH($BS$3+3,'Mortality Tables'!$N$1:$DN$1,0),FALSE),VLOOKUP($T363,Fe_Annuity_Tables,MATCH(BU$3+3,'Mortality Tables'!$N$1:$DN$1,0),FALSE)),"")</f>
        <v>1227194.3707176393</v>
      </c>
      <c r="BV363" s="685">
        <f>IFERROR((BU363+AE363*Contr_Rate)*(1+Inv_Return)*IF($D363=$C$1,VLOOKUP($T363,Male_Annuity_Tables,MATCH($BS$3+3,'Mortality Tables'!$N$1:$DN$1,0),FALSE),VLOOKUP($T363,Fe_Annuity_Tables,MATCH(BV$3+3,'Mortality Tables'!$N$1:$DN$1,0),FALSE)),"")</f>
        <v>1198104.8360729236</v>
      </c>
      <c r="BW363" s="685">
        <f>IFERROR((BV363+AF363*Contr_Rate)*(1+Inv_Return)*IF($D363=$C$1,VLOOKUP($T363,Male_Annuity_Tables,MATCH($BS$3+3,'Mortality Tables'!$N$1:$DN$1,0),FALSE),VLOOKUP($T363,Fe_Annuity_Tables,MATCH(BW$3+3,'Mortality Tables'!$N$1:$DN$1,0),FALSE)),"")</f>
        <v>1076441.1983689289</v>
      </c>
      <c r="BX363" s="685">
        <f>IFERROR((BW363+AG363*Contr_Rate)*(1+Inv_Return)*IF($D363=$C$1,VLOOKUP($T363,Male_Annuity_Tables,MATCH($BS$3+3,'Mortality Tables'!$N$1:$DN$1,0),FALSE),VLOOKUP($T363,Fe_Annuity_Tables,MATCH(BX$3+3,'Mortality Tables'!$N$1:$DN$1,0),FALSE)),"")</f>
        <v>921101.84320996061</v>
      </c>
      <c r="BY363" s="685">
        <f>IFERROR((BX363+AH363*Contr_Rate)*(1+Inv_Return)*IF($D363=$C$1,VLOOKUP($T363,Male_Annuity_Tables,MATCH($BS$3+3,'Mortality Tables'!$N$1:$DN$1,0),FALSE),VLOOKUP($T363,Fe_Annuity_Tables,MATCH(BY$3+3,'Mortality Tables'!$N$1:$DN$1,0),FALSE)),"")</f>
        <v>814705.98650097067</v>
      </c>
      <c r="BZ363" s="685">
        <f>IFERROR((BY363+AI363*Contr_Rate)*(1+Inv_Return)*IF($D363=$C$1,VLOOKUP($T363,Male_Annuity_Tables,MATCH($BS$3+3,'Mortality Tables'!$N$1:$DN$1,0),FALSE),VLOOKUP($T363,Fe_Annuity_Tables,MATCH(BZ$3+3,'Mortality Tables'!$N$1:$DN$1,0),FALSE)),"")</f>
        <v>739749.86024125316</v>
      </c>
      <c r="CA363" s="685">
        <f>IFERROR((BZ363+AJ363*Contr_Rate)*(1+Inv_Return)*IF($D363=$C$1,VLOOKUP($T363,Male_Annuity_Tables,MATCH($BS$3+3,'Mortality Tables'!$N$1:$DN$1,0),FALSE),VLOOKUP($T363,Fe_Annuity_Tables,MATCH(CA$3+3,'Mortality Tables'!$N$1:$DN$1,0),FALSE)),"")</f>
        <v>684440.92958284251</v>
      </c>
      <c r="CB363" s="685">
        <f>IFERROR((CA363+AK363*Contr_Rate)*(1+Inv_Return)*IF($D363=$C$1,VLOOKUP($T363,Male_Annuity_Tables,MATCH($BS$3+3,'Mortality Tables'!$N$1:$DN$1,0),FALSE),VLOOKUP($T363,Fe_Annuity_Tables,MATCH(CB$3+3,'Mortality Tables'!$N$1:$DN$1,0),FALSE)),"")</f>
        <v>641340.27836924209</v>
      </c>
      <c r="CC363" s="685">
        <f>IFERROR((CB363+AL363*Contr_Rate)*(1+Inv_Return)*IF($D363=$C$1,VLOOKUP($T363,Male_Annuity_Tables,MATCH($BS$3+3,'Mortality Tables'!$N$1:$DN$1,0),FALSE),VLOOKUP($T363,Fe_Annuity_Tables,MATCH(CC$3+3,'Mortality Tables'!$N$1:$DN$1,0),FALSE)),"")</f>
        <v>605979.90575341997</v>
      </c>
      <c r="CD363" s="685" t="str">
        <f>IFERROR((CC363+AM363*Contr_Rate)*(1+Inv_Return)*IF($D363=$C$1,VLOOKUP($T363,Male_Annuity_Tables,MATCH($BS$3+3,'Mortality Tables'!$N$1:$DN$1,0),FALSE),VLOOKUP($T363,Fe_Annuity_Tables,MATCH(CD$3+3,'Mortality Tables'!$N$1:$DN$1,0),FALSE)),"")</f>
        <v/>
      </c>
      <c r="CE363" s="685" t="str">
        <f>IFERROR((CD363+AN363*Contr_Rate)*(1+Inv_Return)*IF($D363=$C$1,VLOOKUP($T363,Male_Annuity_Tables,MATCH($BS$3+3,'Mortality Tables'!$N$1:$DN$1,0),FALSE),VLOOKUP($T363,Fe_Annuity_Tables,MATCH(CE$3+3,'Mortality Tables'!$N$1:$DN$1,0),FALSE)),"")</f>
        <v/>
      </c>
      <c r="CF363" s="685" t="str">
        <f>IFERROR((CE363+AO363*Contr_Rate)*(1+Inv_Return)*IF($D363=$C$1,VLOOKUP($T363,Male_Annuity_Tables,MATCH($BS$3+3,'Mortality Tables'!$N$1:$DN$1,0),FALSE),VLOOKUP($T363,Fe_Annuity_Tables,MATCH(CF$3+3,'Mortality Tables'!$N$1:$DN$1,0),FALSE)),"")</f>
        <v/>
      </c>
      <c r="CG363" s="685" t="str">
        <f>IFERROR((CF363+AP363*Contr_Rate)*(1+Inv_Return)*IF($D363=$C$1,VLOOKUP($T363,Male_Annuity_Tables,MATCH($BS$3+3,'Mortality Tables'!$N$1:$DN$1,0),FALSE),VLOOKUP($T363,Fe_Annuity_Tables,MATCH(CG$3+3,'Mortality Tables'!$N$1:$DN$1,0),FALSE)),"")</f>
        <v/>
      </c>
      <c r="CH363" s="685" t="str">
        <f>IFERROR((CG363+AQ363*Contr_Rate)*(1+Inv_Return)*IF($D363=$C$1,VLOOKUP($T363,Male_Annuity_Tables,MATCH($BS$3+3,'Mortality Tables'!$N$1:$DN$1,0),FALSE),VLOOKUP($T363,Fe_Annuity_Tables,MATCH(CH$3+3,'Mortality Tables'!$N$1:$DN$1,0),FALSE)),"")</f>
        <v/>
      </c>
      <c r="CI363" s="685" t="str">
        <f>IFERROR((CH363+AR363*Contr_Rate)*(1+Inv_Return)*IF($D363=$C$1,VLOOKUP($T363,Male_Annuity_Tables,MATCH($BS$3+3,'Mortality Tables'!$N$1:$DN$1,0),FALSE),VLOOKUP($T363,Fe_Annuity_Tables,MATCH(CI$3+3,'Mortality Tables'!$N$1:$DN$1,0),FALSE)),"")</f>
        <v/>
      </c>
      <c r="CJ363" s="685" t="str">
        <f>IFERROR((CI363+AS363*Contr_Rate)*(1+Inv_Return)*IF($D363=$C$1,VLOOKUP($T363,Male_Annuity_Tables,MATCH($BS$3+3,'Mortality Tables'!$N$1:$DN$1,0),FALSE),VLOOKUP($T363,Fe_Annuity_Tables,MATCH(CJ$3+3,'Mortality Tables'!$N$1:$DN$1,0),FALSE)),"")</f>
        <v/>
      </c>
      <c r="CK363" s="685" t="str">
        <f>IFERROR((CJ363+AT363*Contr_Rate)*(1+Inv_Return)*IF($D363=$C$1,VLOOKUP($T363,Male_Annuity_Tables,MATCH($BS$3+3,'Mortality Tables'!$N$1:$DN$1,0),FALSE),VLOOKUP($T363,Fe_Annuity_Tables,MATCH(CK$3+3,'Mortality Tables'!$N$1:$DN$1,0),FALSE)),"")</f>
        <v/>
      </c>
      <c r="CL363" s="685" t="str">
        <f>IFERROR((CK363+AU363*Contr_Rate)*(1+Inv_Return)*IF($D363=$C$1,VLOOKUP($T363,Male_Annuity_Tables,MATCH($BS$3+3,'Mortality Tables'!$N$1:$DN$1,0),FALSE),VLOOKUP($T363,Fe_Annuity_Tables,MATCH(CL$3+3,'Mortality Tables'!$N$1:$DN$1,0),FALSE)),"")</f>
        <v/>
      </c>
      <c r="CM363" s="685" t="str">
        <f>IFERROR((CL363+AV363*Contr_Rate)*(1+Inv_Return)*IF($D363=$C$1,VLOOKUP($T363,Male_Annuity_Tables,MATCH($BS$3+3,'Mortality Tables'!$N$1:$DN$1,0),FALSE),VLOOKUP($T363,Fe_Annuity_Tables,MATCH(CM$3+3,'Mortality Tables'!$N$1:$DN$1,0),FALSE)),"")</f>
        <v/>
      </c>
      <c r="CN363" s="685" t="str">
        <f>IFERROR((CM363+AW363*Contr_Rate)*(1+Inv_Return)*IF($D363=$C$1,VLOOKUP($T363,Male_Annuity_Tables,MATCH($BS$3+3,'Mortality Tables'!$N$1:$DN$1,0),FALSE),VLOOKUP($T363,Fe_Annuity_Tables,MATCH(CN$3+3,'Mortality Tables'!$N$1:$DN$1,0),FALSE)),"")</f>
        <v/>
      </c>
      <c r="CO363" s="685" t="str">
        <f>IFERROR((CN363+AX363*Contr_Rate)*(1+Inv_Return)*IF($D363=$C$1,VLOOKUP($T363,Male_Annuity_Tables,MATCH($BS$3+3,'Mortality Tables'!$N$1:$DN$1,0),FALSE),VLOOKUP($T363,Fe_Annuity_Tables,MATCH(CO$3+3,'Mortality Tables'!$N$1:$DN$1,0),FALSE)),"")</f>
        <v/>
      </c>
      <c r="CP363" s="685" t="str">
        <f>IFERROR((CO363+AY363*Contr_Rate)*(1+Inv_Return)*IF($D363=$C$1,VLOOKUP($T363,Male_Annuity_Tables,MATCH($BS$3+3,'Mortality Tables'!$N$1:$DN$1,0),FALSE),VLOOKUP($T363,Fe_Annuity_Tables,MATCH(CP$3+3,'Mortality Tables'!$N$1:$DN$1,0),FALSE)),"")</f>
        <v/>
      </c>
      <c r="CQ363" s="685" t="str">
        <f>IFERROR((CP363+AZ363*Contr_Rate)*(1+Inv_Return)*IF($D363=$C$1,VLOOKUP($T363,Male_Annuity_Tables,MATCH($BS$3+3,'Mortality Tables'!$N$1:$DN$1,0),FALSE),VLOOKUP($T363,Fe_Annuity_Tables,MATCH(CQ$3+3,'Mortality Tables'!$N$1:$DN$1,0),FALSE)),"")</f>
        <v/>
      </c>
      <c r="CR363" s="685" t="str">
        <f>IFERROR((CQ363+BA363*Contr_Rate)*(1+Inv_Return)*IF($D363=$C$1,VLOOKUP($T363,Male_Annuity_Tables,MATCH($BS$3+3,'Mortality Tables'!$N$1:$DN$1,0),FALSE),VLOOKUP($T363,Fe_Annuity_Tables,MATCH(CR$3+3,'Mortality Tables'!$N$1:$DN$1,0),FALSE)),"")</f>
        <v/>
      </c>
      <c r="CS363" s="685" t="str">
        <f>IFERROR((CR363+BB363*Contr_Rate)*(1+Inv_Return)*IF($D363=$C$1,VLOOKUP($T363,Male_Annuity_Tables,MATCH($BS$3+3,'Mortality Tables'!$N$1:$DN$1,0),FALSE),VLOOKUP($T363,Fe_Annuity_Tables,MATCH(CS$3+3,'Mortality Tables'!$N$1:$DN$1,0),FALSE)),"")</f>
        <v/>
      </c>
      <c r="CT363" s="685" t="str">
        <f>IFERROR((CS363+BC363*Contr_Rate)*(1+Inv_Return)*IF($D363=$C$1,VLOOKUP($T363,Male_Annuity_Tables,MATCH($BS$3+3,'Mortality Tables'!$N$1:$DN$1,0),FALSE),VLOOKUP($T363,Fe_Annuity_Tables,MATCH(CT$3+3,'Mortality Tables'!$N$1:$DN$1,0),FALSE)),"")</f>
        <v/>
      </c>
      <c r="CU363" s="685" t="str">
        <f>IFERROR((CT363+BD363*Contr_Rate)*(1+Inv_Return)*IF($D363=$C$1,VLOOKUP($T363,Male_Annuity_Tables,MATCH($BS$3+3,'Mortality Tables'!$N$1:$DN$1,0),FALSE),VLOOKUP($T363,Fe_Annuity_Tables,MATCH(CU$3+3,'Mortality Tables'!$N$1:$DN$1,0),FALSE)),"")</f>
        <v/>
      </c>
      <c r="CV363" s="685" t="str">
        <f>IFERROR((CU363+BE363*Contr_Rate)*(1+Inv_Return)*IF($D363=$C$1,VLOOKUP($T363,Male_Annuity_Tables,MATCH($BS$3+3,'Mortality Tables'!$N$1:$DN$1,0),FALSE),VLOOKUP($T363,Fe_Annuity_Tables,MATCH(CV$3+3,'Mortality Tables'!$N$1:$DN$1,0),FALSE)),"")</f>
        <v/>
      </c>
      <c r="CW363" s="685" t="str">
        <f>IFERROR((CV363+BF363*Contr_Rate)*(1+Inv_Return)*IF($D363=$C$1,VLOOKUP($T363,Male_Annuity_Tables,MATCH($BS$3+3,'Mortality Tables'!$N$1:$DN$1,0),FALSE),VLOOKUP($T363,Fe_Annuity_Tables,MATCH(CW$3+3,'Mortality Tables'!$N$1:$DN$1,0),FALSE)),"")</f>
        <v/>
      </c>
      <c r="CX363" s="685" t="str">
        <f>IFERROR((CW363+BG363*Contr_Rate)*(1+Inv_Return)*IF($D363=$C$1,VLOOKUP($T363,Male_Annuity_Tables,MATCH($BS$3+3,'Mortality Tables'!$N$1:$DN$1,0),FALSE),VLOOKUP($T363,Fe_Annuity_Tables,MATCH(CX$3+3,'Mortality Tables'!$N$1:$DN$1,0),FALSE)),"")</f>
        <v/>
      </c>
      <c r="CY363" s="685" t="str">
        <f>IFERROR((CX363+BH363*Contr_Rate)*(1+Inv_Return)*IF($D363=$C$1,VLOOKUP($T363,Male_Annuity_Tables,MATCH($BS$3+3,'Mortality Tables'!$N$1:$DN$1,0),FALSE),VLOOKUP($T363,Fe_Annuity_Tables,MATCH(CY$3+3,'Mortality Tables'!$N$1:$DN$1,0),FALSE)),"")</f>
        <v/>
      </c>
      <c r="CZ363" s="685" t="str">
        <f>IFERROR((CY363+BI363*Contr_Rate)*(1+Inv_Return)*IF($D363=$C$1,VLOOKUP($T363,Male_Annuity_Tables,MATCH($BS$3+3,'Mortality Tables'!$N$1:$DN$1,0),FALSE),VLOOKUP($T363,Fe_Annuity_Tables,MATCH(CZ$3+3,'Mortality Tables'!$N$1:$DN$1,0),FALSE)),"")</f>
        <v/>
      </c>
      <c r="DA363" s="685" t="str">
        <f>IFERROR((CZ363+BJ363*Contr_Rate)*(1+Inv_Return)*IF($D363=$C$1,VLOOKUP($T363,Male_Annuity_Tables,MATCH($BS$3+3,'Mortality Tables'!$N$1:$DN$1,0),FALSE),VLOOKUP($T363,Fe_Annuity_Tables,MATCH(DA$3+3,'Mortality Tables'!$N$1:$DN$1,0),FALSE)),"")</f>
        <v/>
      </c>
      <c r="DB363" s="685" t="str">
        <f>IFERROR((DA363+BK363*Contr_Rate)*(1+Inv_Return)*IF($D363=$C$1,VLOOKUP($T363,Male_Annuity_Tables,MATCH($BS$3+3,'Mortality Tables'!$N$1:$DN$1,0),FALSE),VLOOKUP($T363,Fe_Annuity_Tables,MATCH(DB$3+3,'Mortality Tables'!$N$1:$DN$1,0),FALSE)),"")</f>
        <v/>
      </c>
      <c r="DC363" s="685" t="str">
        <f>IFERROR((DB363+BL363*Contr_Rate)*(1+Inv_Return)*IF($D363=$C$1,VLOOKUP($T363,Male_Annuity_Tables,MATCH($BS$3+3,'Mortality Tables'!$N$1:$DN$1,0),FALSE),VLOOKUP($T363,Fe_Annuity_Tables,MATCH(DC$3+3,'Mortality Tables'!$N$1:$DN$1,0),FALSE)),"")</f>
        <v/>
      </c>
      <c r="DD363" s="685" t="str">
        <f>IFERROR((DC363+BM363*Contr_Rate)*(1+Inv_Return)*IF($D363=$C$1,VLOOKUP($T363,Male_Annuity_Tables,MATCH($BS$3+3,'Mortality Tables'!$N$1:$DN$1,0),FALSE),VLOOKUP($T363,Fe_Annuity_Tables,MATCH(DD$3+3,'Mortality Tables'!$N$1:$DN$1,0),FALSE)),"")</f>
        <v/>
      </c>
      <c r="DE363" s="685" t="str">
        <f>IFERROR((DD363+BN363*Contr_Rate)*(1+Inv_Return)*IF($D363=$C$1,VLOOKUP($T363,Male_Annuity_Tables,MATCH($BS$3+3,'Mortality Tables'!$N$1:$DN$1,0),FALSE),VLOOKUP($T363,Fe_Annuity_Tables,MATCH(DE$3+3,'Mortality Tables'!$N$1:$DN$1,0),FALSE)),"")</f>
        <v/>
      </c>
      <c r="DF363" s="685" t="str">
        <f>IFERROR((DE363+BO363*Contr_Rate)*(1+Inv_Return)*IF($D363=$C$1,VLOOKUP($T363,Male_Annuity_Tables,MATCH($BS$3+3,'Mortality Tables'!$N$1:$DN$1,0),FALSE),VLOOKUP($T363,Fe_Annuity_Tables,MATCH(DF$3+3,'Mortality Tables'!$N$1:$DN$1,0),FALSE)),"")</f>
        <v/>
      </c>
      <c r="DG363" s="685" t="str">
        <f>IFERROR((DF363+BP363*Contr_Rate)*(1+Inv_Return)*IF($D363=$C$1,VLOOKUP($T363,Male_Annuity_Tables,MATCH($BS$3+3,'Mortality Tables'!$N$1:$DN$1,0),FALSE),VLOOKUP($T363,Fe_Annuity_Tables,MATCH(DG$3+3,'Mortality Tables'!$N$1:$DN$1,0),FALSE)),"")</f>
        <v/>
      </c>
      <c r="DH363" s="685" t="str">
        <f>IFERROR((DG363+BQ363*Contr_Rate)*(1+Inv_Return)*IF($D363=$C$1,VLOOKUP($T363,Male_Annuity_Tables,MATCH($BS$3+3,'Mortality Tables'!$N$1:$DN$1,0),FALSE),VLOOKUP($T363,Fe_Annuity_Tables,MATCH(DH$3+3,'Mortality Tables'!$N$1:$DN$1,0),FALSE)),"")</f>
        <v/>
      </c>
      <c r="DJ363" s="686">
        <f t="shared" si="199"/>
        <v>1227194.3707176393</v>
      </c>
      <c r="DK363" s="680">
        <f t="shared" si="187"/>
        <v>8.8017766057058875</v>
      </c>
      <c r="DL363" s="686">
        <f t="shared" si="200"/>
        <v>93415.257534234785</v>
      </c>
      <c r="DM363" s="686">
        <f t="shared" si="132"/>
        <v>3228877.9866335671</v>
      </c>
      <c r="DN363" s="687">
        <f t="shared" si="201"/>
        <v>2.8931182262365282E-2</v>
      </c>
      <c r="DP363" s="688">
        <f t="shared" si="202"/>
        <v>121492.97230537607</v>
      </c>
      <c r="DQ363" s="688">
        <f t="shared" si="203"/>
        <v>168758.0272736364</v>
      </c>
      <c r="DR363" s="688">
        <f t="shared" si="204"/>
        <v>187709.19655622868</v>
      </c>
    </row>
    <row r="364" spans="1:122" s="657" customFormat="1" ht="14.5">
      <c r="A364" s="675" t="s">
        <v>1796</v>
      </c>
      <c r="B364" s="675" t="s">
        <v>1797</v>
      </c>
      <c r="C364" s="675" t="s">
        <v>541</v>
      </c>
      <c r="D364" s="675" t="s">
        <v>61</v>
      </c>
      <c r="E364" s="676">
        <v>36063</v>
      </c>
      <c r="F364" s="677">
        <v>43152</v>
      </c>
      <c r="G364" s="677">
        <v>43479</v>
      </c>
      <c r="H364" s="678">
        <v>2324888</v>
      </c>
      <c r="I364" s="678">
        <v>128397.68</v>
      </c>
      <c r="J364" s="678">
        <v>164599.21</v>
      </c>
      <c r="K364" s="678">
        <v>10223.120000000001</v>
      </c>
      <c r="L364" s="678">
        <v>303220.01</v>
      </c>
      <c r="M364" s="679">
        <f>IF(COUNTIF($A$4:A364,A364)=1,0,1)</f>
        <v>0</v>
      </c>
      <c r="N364" s="680" t="str">
        <f t="shared" si="193"/>
        <v>Okay</v>
      </c>
      <c r="O364" s="680" t="str">
        <f t="shared" si="194"/>
        <v>TRUE</v>
      </c>
      <c r="P364" s="680" t="b">
        <f t="shared" si="195"/>
        <v>1</v>
      </c>
      <c r="Q364" s="680" t="b">
        <f t="shared" si="208"/>
        <v>1</v>
      </c>
      <c r="R364" s="680" t="b">
        <f t="shared" si="209"/>
        <v>1</v>
      </c>
      <c r="S364" s="681">
        <f t="shared" si="196"/>
        <v>19.421917808219177</v>
      </c>
      <c r="T364" s="682">
        <f t="shared" si="210"/>
        <v>26</v>
      </c>
      <c r="U364" s="682">
        <f t="shared" si="188"/>
        <v>20</v>
      </c>
      <c r="V364" s="682">
        <f t="shared" si="211"/>
        <v>5.9643835616438352</v>
      </c>
      <c r="W364" s="682">
        <f t="shared" si="197"/>
        <v>34</v>
      </c>
      <c r="X364" s="683">
        <f t="shared" si="198"/>
        <v>10309480.34</v>
      </c>
      <c r="Y364" s="684">
        <f t="shared" si="123"/>
        <v>1.2899999999999999E-3</v>
      </c>
      <c r="Z364" s="684">
        <f>IF($D364=$C$1,VLOOKUP($T364,Male_Annuity_Tables,MATCH($W364+2,'Mortality Tables'!$DS$1:$HT$1,0),FALSE),VLOOKUP($T364,Fe_Annuity_Tables,MATCH($W364+2,'Mortality Tables'!$M$1:$DN$1,0),FALSE))</f>
        <v>3.4272707496646464E-3</v>
      </c>
      <c r="AA364" s="664"/>
      <c r="AB364" s="685">
        <f t="shared" si="213"/>
        <v>2443341.0436</v>
      </c>
      <c r="AC364" s="685">
        <f t="shared" si="213"/>
        <v>2567829.2697714204</v>
      </c>
      <c r="AD364" s="685">
        <f t="shared" si="213"/>
        <v>2698660.1710662744</v>
      </c>
      <c r="AE364" s="685">
        <f t="shared" si="213"/>
        <v>2836156.9067821009</v>
      </c>
      <c r="AF364" s="685">
        <f t="shared" si="213"/>
        <v>2980659.1011826489</v>
      </c>
      <c r="AG364" s="685">
        <f t="shared" si="213"/>
        <v>3132523.6823879052</v>
      </c>
      <c r="AH364" s="685">
        <f t="shared" si="213"/>
        <v>3292125.7640055688</v>
      </c>
      <c r="AI364" s="685">
        <f t="shared" si="213"/>
        <v>3459859.5716816527</v>
      </c>
      <c r="AJ364" s="685">
        <f t="shared" si="213"/>
        <v>3636139.4168588333</v>
      </c>
      <c r="AK364" s="685">
        <f t="shared" si="213"/>
        <v>3821400.7201477909</v>
      </c>
      <c r="AL364" s="685">
        <f t="shared" si="213"/>
        <v>4016101.0868393206</v>
      </c>
      <c r="AM364" s="685">
        <f t="shared" si="213"/>
        <v>4220721.4372137841</v>
      </c>
      <c r="AN364" s="685">
        <f t="shared" si="213"/>
        <v>4435767.1944398265</v>
      </c>
      <c r="AO364" s="685">
        <f t="shared" si="213"/>
        <v>4661769.5329965362</v>
      </c>
      <c r="AP364" s="685">
        <f t="shared" si="213"/>
        <v>4899286.6907027103</v>
      </c>
      <c r="AQ364" s="685">
        <f t="shared" si="213"/>
        <v>5148905.3475940125</v>
      </c>
      <c r="AR364" s="685">
        <f t="shared" si="212"/>
        <v>5411242.0750539284</v>
      </c>
      <c r="AS364" s="685">
        <f t="shared" si="212"/>
        <v>5686944.8587779263</v>
      </c>
      <c r="AT364" s="685">
        <f t="shared" si="212"/>
        <v>5976694.699332661</v>
      </c>
      <c r="AU364" s="685">
        <f t="shared" si="212"/>
        <v>6281207.2942636609</v>
      </c>
      <c r="AV364" s="685">
        <f t="shared" si="212"/>
        <v>6601234.8059063936</v>
      </c>
      <c r="AW364" s="685">
        <f t="shared" si="212"/>
        <v>6937567.7192673264</v>
      </c>
      <c r="AX364" s="685">
        <f t="shared" si="212"/>
        <v>7291036.7945639957</v>
      </c>
      <c r="AY364" s="685">
        <f t="shared" si="212"/>
        <v>7662515.1192470323</v>
      </c>
      <c r="AZ364" s="685">
        <f t="shared" si="212"/>
        <v>8052920.2645726688</v>
      </c>
      <c r="BA364" s="685">
        <f t="shared" si="212"/>
        <v>8463216.552052645</v>
      </c>
      <c r="BB364" s="685">
        <f t="shared" si="212"/>
        <v>8894417.4353797287</v>
      </c>
      <c r="BC364" s="685">
        <f t="shared" si="212"/>
        <v>9347588.0037123263</v>
      </c>
      <c r="BD364" s="685">
        <f t="shared" si="212"/>
        <v>9823847.6125014666</v>
      </c>
      <c r="BE364" s="685">
        <f t="shared" si="212"/>
        <v>10324372.64835842</v>
      </c>
      <c r="BF364" s="685">
        <f t="shared" si="212"/>
        <v>10850399.434792282</v>
      </c>
      <c r="BG364" s="685">
        <f t="shared" si="215"/>
        <v>11403227.285994949</v>
      </c>
      <c r="BH364" s="685">
        <f t="shared" si="215"/>
        <v>11984221.716216391</v>
      </c>
      <c r="BI364" s="685">
        <f t="shared" si="207"/>
        <v>12594817.812657617</v>
      </c>
      <c r="BJ364" s="685" t="str">
        <f t="shared" si="207"/>
        <v/>
      </c>
      <c r="BK364" s="685" t="str">
        <f t="shared" si="207"/>
        <v/>
      </c>
      <c r="BL364" s="685" t="str">
        <f t="shared" si="207"/>
        <v/>
      </c>
      <c r="BM364" s="685" t="str">
        <f t="shared" si="207"/>
        <v/>
      </c>
      <c r="BN364" s="685" t="str">
        <f t="shared" si="207"/>
        <v/>
      </c>
      <c r="BO364" s="685" t="str">
        <f t="shared" si="214"/>
        <v/>
      </c>
      <c r="BP364" s="685" t="str">
        <f t="shared" si="214"/>
        <v/>
      </c>
      <c r="BQ364" s="685" t="str">
        <f t="shared" si="214"/>
        <v/>
      </c>
      <c r="BR364" s="529"/>
      <c r="BS364" s="685">
        <f>IFERROR(($L364+AB364*Contr_Rate)*(1+Inv_Return)*IF($D364=$C$1,VLOOKUP($T364,Male_Annuity_Tables,MATCH($BS$3+3,'Mortality Tables'!$N$1:$DN$1,0),FALSE),VLOOKUP($T364,Fe_Annuity_Tables,MATCH(BS$3+3,'Mortality Tables'!$N$1:$DN$1,0),FALSE)),"")</f>
        <v>850795.44755799917</v>
      </c>
      <c r="BT364" s="685">
        <f>IFERROR(($BS364+AC364*Contr_Rate)*(1+Inv_Return)*IF($D364=$C$1,VLOOKUP($T364,Male_Annuity_Tables,MATCH($BS$3+3,'Mortality Tables'!$N$1:$DN$1,0),FALSE),VLOOKUP($T364,Fe_Annuity_Tables,MATCH(BT$3+3,'Mortality Tables'!$N$1:$DN$1,0),FALSE)),"")</f>
        <v>1331048.4620077461</v>
      </c>
      <c r="BU364" s="685">
        <f>IFERROR((BT364+AD364*Contr_Rate)*(1+Inv_Return)*IF($D364=$C$1,VLOOKUP($T364,Male_Annuity_Tables,MATCH($BS$3+3,'Mortality Tables'!$N$1:$DN$1,0),FALSE),VLOOKUP($T364,Fe_Annuity_Tables,MATCH(BU$3+3,'Mortality Tables'!$N$1:$DN$1,0),FALSE)),"")</f>
        <v>1757588.3744298017</v>
      </c>
      <c r="BV364" s="685">
        <f>IFERROR((BU364+AE364*Contr_Rate)*(1+Inv_Return)*IF($D364=$C$1,VLOOKUP($T364,Male_Annuity_Tables,MATCH($BS$3+3,'Mortality Tables'!$N$1:$DN$1,0),FALSE),VLOOKUP($T364,Fe_Annuity_Tables,MATCH(BV$3+3,'Mortality Tables'!$N$1:$DN$1,0),FALSE)),"")</f>
        <v>2141668.7844598019</v>
      </c>
      <c r="BW364" s="685">
        <f>IFERROR((BV364+AF364*Contr_Rate)*(1+Inv_Return)*IF($D364=$C$1,VLOOKUP($T364,Male_Annuity_Tables,MATCH($BS$3+3,'Mortality Tables'!$N$1:$DN$1,0),FALSE),VLOOKUP($T364,Fe_Annuity_Tables,MATCH(BW$3+3,'Mortality Tables'!$N$1:$DN$1,0),FALSE)),"")</f>
        <v>2492613.1706184242</v>
      </c>
      <c r="BX364" s="685">
        <f>IFERROR((BW364+AG364*Contr_Rate)*(1+Inv_Return)*IF($D364=$C$1,VLOOKUP($T364,Male_Annuity_Tables,MATCH($BS$3+3,'Mortality Tables'!$N$1:$DN$1,0),FALSE),VLOOKUP($T364,Fe_Annuity_Tables,MATCH(BX$3+3,'Mortality Tables'!$N$1:$DN$1,0),FALSE)),"")</f>
        <v>2818164.5381932072</v>
      </c>
      <c r="BY364" s="685">
        <f>IFERROR((BX364+AH364*Contr_Rate)*(1+Inv_Return)*IF($D364=$C$1,VLOOKUP($T364,Male_Annuity_Tables,MATCH($BS$3+3,'Mortality Tables'!$N$1:$DN$1,0),FALSE),VLOOKUP($T364,Fe_Annuity_Tables,MATCH(BY$3+3,'Mortality Tables'!$N$1:$DN$1,0),FALSE)),"")</f>
        <v>3124772.7165162521</v>
      </c>
      <c r="BZ364" s="685">
        <f>IFERROR((BY364+AI364*Contr_Rate)*(1+Inv_Return)*IF($D364=$C$1,VLOOKUP($T364,Male_Annuity_Tables,MATCH($BS$3+3,'Mortality Tables'!$N$1:$DN$1,0),FALSE),VLOOKUP($T364,Fe_Annuity_Tables,MATCH(BZ$3+3,'Mortality Tables'!$N$1:$DN$1,0),FALSE)),"")</f>
        <v>3417830.4740353092</v>
      </c>
      <c r="CA364" s="685">
        <f>IFERROR((BZ364+AJ364*Contr_Rate)*(1+Inv_Return)*IF($D364=$C$1,VLOOKUP($T364,Male_Annuity_Tables,MATCH($BS$3+3,'Mortality Tables'!$N$1:$DN$1,0),FALSE),VLOOKUP($T364,Fe_Annuity_Tables,MATCH(CA$3+3,'Mortality Tables'!$N$1:$DN$1,0),FALSE)),"")</f>
        <v>3701867.6216098056</v>
      </c>
      <c r="CB364" s="685">
        <f>IFERROR((CA364+AK364*Contr_Rate)*(1+Inv_Return)*IF($D364=$C$1,VLOOKUP($T364,Male_Annuity_Tables,MATCH($BS$3+3,'Mortality Tables'!$N$1:$DN$1,0),FALSE),VLOOKUP($T364,Fe_Annuity_Tables,MATCH(CB$3+3,'Mortality Tables'!$N$1:$DN$1,0),FALSE)),"")</f>
        <v>3980710.6340523255</v>
      </c>
      <c r="CC364" s="685">
        <f>IFERROR((CB364+AL364*Contr_Rate)*(1+Inv_Return)*IF($D364=$C$1,VLOOKUP($T364,Male_Annuity_Tables,MATCH($BS$3+3,'Mortality Tables'!$N$1:$DN$1,0),FALSE),VLOOKUP($T364,Fe_Annuity_Tables,MATCH(CC$3+3,'Mortality Tables'!$N$1:$DN$1,0),FALSE)),"")</f>
        <v>4257613.9730986226</v>
      </c>
      <c r="CD364" s="685">
        <f>IFERROR((CC364+AM364*Contr_Rate)*(1+Inv_Return)*IF($D364=$C$1,VLOOKUP($T364,Male_Annuity_Tables,MATCH($BS$3+3,'Mortality Tables'!$N$1:$DN$1,0),FALSE),VLOOKUP($T364,Fe_Annuity_Tables,MATCH(CD$3+3,'Mortality Tables'!$N$1:$DN$1,0),FALSE)),"")</f>
        <v>4535368.1891934946</v>
      </c>
      <c r="CE364" s="685">
        <f>IFERROR((CD364+AN364*Contr_Rate)*(1+Inv_Return)*IF($D364=$C$1,VLOOKUP($T364,Male_Annuity_Tables,MATCH($BS$3+3,'Mortality Tables'!$N$1:$DN$1,0),FALSE),VLOOKUP($T364,Fe_Annuity_Tables,MATCH(CE$3+3,'Mortality Tables'!$N$1:$DN$1,0),FALSE)),"")</f>
        <v>4816388.9715941167</v>
      </c>
      <c r="CF364" s="685">
        <f>IFERROR((CE364+AO364*Contr_Rate)*(1+Inv_Return)*IF($D364=$C$1,VLOOKUP($T364,Male_Annuity_Tables,MATCH($BS$3+3,'Mortality Tables'!$N$1:$DN$1,0),FALSE),VLOOKUP($T364,Fe_Annuity_Tables,MATCH(CF$3+3,'Mortality Tables'!$N$1:$DN$1,0),FALSE)),"")</f>
        <v>5102790.5709033972</v>
      </c>
      <c r="CG364" s="685">
        <f>IFERROR((CF364+AP364*Contr_Rate)*(1+Inv_Return)*IF($D364=$C$1,VLOOKUP($T364,Male_Annuity_Tables,MATCH($BS$3+3,'Mortality Tables'!$N$1:$DN$1,0),FALSE),VLOOKUP($T364,Fe_Annuity_Tables,MATCH(CG$3+3,'Mortality Tables'!$N$1:$DN$1,0),FALSE)),"")</f>
        <v>5396446.4061774369</v>
      </c>
      <c r="CH364" s="685">
        <f>IFERROR((CG364+AQ364*Contr_Rate)*(1+Inv_Return)*IF($D364=$C$1,VLOOKUP($T364,Male_Annuity_Tables,MATCH($BS$3+3,'Mortality Tables'!$N$1:$DN$1,0),FALSE),VLOOKUP($T364,Fe_Annuity_Tables,MATCH(CH$3+3,'Mortality Tables'!$N$1:$DN$1,0),FALSE)),"")</f>
        <v>5699039.1663301121</v>
      </c>
      <c r="CI364" s="685">
        <f>IFERROR((CH364+AR364*Contr_Rate)*(1+Inv_Return)*IF($D364=$C$1,VLOOKUP($T364,Male_Annuity_Tables,MATCH($BS$3+3,'Mortality Tables'!$N$1:$DN$1,0),FALSE),VLOOKUP($T364,Fe_Annuity_Tables,MATCH(CI$3+3,'Mortality Tables'!$N$1:$DN$1,0),FALSE)),"")</f>
        <v>6012102.303083159</v>
      </c>
      <c r="CJ364" s="685">
        <f>IFERROR((CI364+AS364*Contr_Rate)*(1+Inv_Return)*IF($D364=$C$1,VLOOKUP($T364,Male_Annuity_Tables,MATCH($BS$3+3,'Mortality Tables'!$N$1:$DN$1,0),FALSE),VLOOKUP($T364,Fe_Annuity_Tables,MATCH(CJ$3+3,'Mortality Tables'!$N$1:$DN$1,0),FALSE)),"")</f>
        <v>6337054.4740886046</v>
      </c>
      <c r="CK364" s="685">
        <f>IFERROR((CJ364+AT364*Contr_Rate)*(1+Inv_Return)*IF($D364=$C$1,VLOOKUP($T364,Male_Annuity_Tables,MATCH($BS$3+3,'Mortality Tables'!$N$1:$DN$1,0),FALSE),VLOOKUP($T364,Fe_Annuity_Tables,MATCH(CK$3+3,'Mortality Tables'!$N$1:$DN$1,0),FALSE)),"")</f>
        <v>6675228.2168683726</v>
      </c>
      <c r="CL364" s="685">
        <f>IFERROR((CK364+AU364*Contr_Rate)*(1+Inv_Return)*IF($D364=$C$1,VLOOKUP($T364,Male_Annuity_Tables,MATCH($BS$3+3,'Mortality Tables'!$N$1:$DN$1,0),FALSE),VLOOKUP($T364,Fe_Annuity_Tables,MATCH(CL$3+3,'Mortality Tables'!$N$1:$DN$1,0),FALSE)),"")</f>
        <v>7027893.9060246116</v>
      </c>
      <c r="CM364" s="685">
        <f>IFERROR((CL364+AV364*Contr_Rate)*(1+Inv_Return)*IF($D364=$C$1,VLOOKUP($T364,Male_Annuity_Tables,MATCH($BS$3+3,'Mortality Tables'!$N$1:$DN$1,0),FALSE),VLOOKUP($T364,Fe_Annuity_Tables,MATCH(CM$3+3,'Mortality Tables'!$N$1:$DN$1,0),FALSE)),"")</f>
        <v>7396279.8588663619</v>
      </c>
      <c r="CN364" s="685">
        <f>IFERROR((CM364+AW364*Contr_Rate)*(1+Inv_Return)*IF($D364=$C$1,VLOOKUP($T364,Male_Annuity_Tables,MATCH($BS$3+3,'Mortality Tables'!$N$1:$DN$1,0),FALSE),VLOOKUP($T364,Fe_Annuity_Tables,MATCH(CN$3+3,'Mortality Tables'!$N$1:$DN$1,0),FALSE)),"")</f>
        <v>7781589.3008601842</v>
      </c>
      <c r="CO364" s="685">
        <f>IFERROR((CN364+AX364*Contr_Rate)*(1+Inv_Return)*IF($D364=$C$1,VLOOKUP($T364,Male_Annuity_Tables,MATCH($BS$3+3,'Mortality Tables'!$N$1:$DN$1,0),FALSE),VLOOKUP($T364,Fe_Annuity_Tables,MATCH(CO$3+3,'Mortality Tables'!$N$1:$DN$1,0),FALSE)),"")</f>
        <v>8185014.7761398414</v>
      </c>
      <c r="CP364" s="685">
        <f>IFERROR((CO364+AY364*Contr_Rate)*(1+Inv_Return)*IF($D364=$C$1,VLOOKUP($T364,Male_Annuity_Tables,MATCH($BS$3+3,'Mortality Tables'!$N$1:$DN$1,0),FALSE),VLOOKUP($T364,Fe_Annuity_Tables,MATCH(CP$3+3,'Mortality Tables'!$N$1:$DN$1,0),FALSE)),"")</f>
        <v>8607750.4847731665</v>
      </c>
      <c r="CQ364" s="685">
        <f>IFERROR((CP364+AZ364*Contr_Rate)*(1+Inv_Return)*IF($D364=$C$1,VLOOKUP($T364,Male_Annuity_Tables,MATCH($BS$3+3,'Mortality Tables'!$N$1:$DN$1,0),FALSE),VLOOKUP($T364,Fe_Annuity_Tables,MATCH(CQ$3+3,'Mortality Tables'!$N$1:$DN$1,0),FALSE)),"")</f>
        <v>9051002.9435352013</v>
      </c>
      <c r="CR364" s="685">
        <f>IFERROR((CQ364+BA364*Contr_Rate)*(1+Inv_Return)*IF($D364=$C$1,VLOOKUP($T364,Male_Annuity_Tables,MATCH($BS$3+3,'Mortality Tables'!$N$1:$DN$1,0),FALSE),VLOOKUP($T364,Fe_Annuity_Tables,MATCH(CR$3+3,'Mortality Tables'!$N$1:$DN$1,0),FALSE)),"")</f>
        <v>9516000.2972525116</v>
      </c>
      <c r="CS364" s="685">
        <f>IFERROR((CR364+BB364*Contr_Rate)*(1+Inv_Return)*IF($D364=$C$1,VLOOKUP($T364,Male_Annuity_Tables,MATCH($BS$3+3,'Mortality Tables'!$N$1:$DN$1,0),FALSE),VLOOKUP($T364,Fe_Annuity_Tables,MATCH(CS$3+3,'Mortality Tables'!$N$1:$DN$1,0),FALSE)),"")</f>
        <v>10004000.550635844</v>
      </c>
      <c r="CT364" s="685">
        <f>IFERROR((CS364+BC364*Contr_Rate)*(1+Inv_Return)*IF($D364=$C$1,VLOOKUP($T364,Male_Annuity_Tables,MATCH($BS$3+3,'Mortality Tables'!$N$1:$DN$1,0),FALSE),VLOOKUP($T364,Fe_Annuity_Tables,MATCH(CT$3+3,'Mortality Tables'!$N$1:$DN$1,0),FALSE)),"")</f>
        <v>10516298.943667181</v>
      </c>
      <c r="CU364" s="685">
        <f>IFERROR((CT364+BD364*Contr_Rate)*(1+Inv_Return)*IF($D364=$C$1,VLOOKUP($T364,Male_Annuity_Tables,MATCH($BS$3+3,'Mortality Tables'!$N$1:$DN$1,0),FALSE),VLOOKUP($T364,Fe_Annuity_Tables,MATCH(CU$3+3,'Mortality Tables'!$N$1:$DN$1,0),FALSE)),"")</f>
        <v>11054234.65521368</v>
      </c>
      <c r="CV364" s="685">
        <f>IFERROR((CU364+BE364*Contr_Rate)*(1+Inv_Return)*IF($D364=$C$1,VLOOKUP($T364,Male_Annuity_Tables,MATCH($BS$3+3,'Mortality Tables'!$N$1:$DN$1,0),FALSE),VLOOKUP($T364,Fe_Annuity_Tables,MATCH(CV$3+3,'Mortality Tables'!$N$1:$DN$1,0),FALSE)),"")</f>
        <v>11619196.988095412</v>
      </c>
      <c r="CW364" s="685">
        <f>IFERROR((CV364+BF364*Contr_Rate)*(1+Inv_Return)*IF($D364=$C$1,VLOOKUP($T364,Male_Annuity_Tables,MATCH($BS$3+3,'Mortality Tables'!$N$1:$DN$1,0),FALSE),VLOOKUP($T364,Fe_Annuity_Tables,MATCH(CW$3+3,'Mortality Tables'!$N$1:$DN$1,0),FALSE)),"")</f>
        <v>12212631.163096773</v>
      </c>
      <c r="CX364" s="685">
        <f>IFERROR((CW364+BG364*Contr_Rate)*(1+Inv_Return)*IF($D364=$C$1,VLOOKUP($T364,Male_Annuity_Tables,MATCH($BS$3+3,'Mortality Tables'!$N$1:$DN$1,0),FALSE),VLOOKUP($T364,Fe_Annuity_Tables,MATCH(CX$3+3,'Mortality Tables'!$N$1:$DN$1,0),FALSE)),"")</f>
        <v>12836043.828365682</v>
      </c>
      <c r="CY364" s="685">
        <f>IFERROR((CX364+BH364*Contr_Rate)*(1+Inv_Return)*IF($D364=$C$1,VLOOKUP($T364,Male_Annuity_Tables,MATCH($BS$3+3,'Mortality Tables'!$N$1:$DN$1,0),FALSE),VLOOKUP($T364,Fe_Annuity_Tables,MATCH(CY$3+3,'Mortality Tables'!$N$1:$DN$1,0),FALSE)),"")</f>
        <v>13491008.373454986</v>
      </c>
      <c r="CZ364" s="685">
        <f>IFERROR((CY364+BI364*Contr_Rate)*(1+Inv_Return)*IF($D364=$C$1,VLOOKUP($T364,Male_Annuity_Tables,MATCH($BS$3+3,'Mortality Tables'!$N$1:$DN$1,0),FALSE),VLOOKUP($T364,Fe_Annuity_Tables,MATCH(CZ$3+3,'Mortality Tables'!$N$1:$DN$1,0),FALSE)),"")</f>
        <v>14179170.123241462</v>
      </c>
      <c r="DA364" s="685" t="str">
        <f>IFERROR((CZ364+BJ364*Contr_Rate)*(1+Inv_Return)*IF($D364=$C$1,VLOOKUP($T364,Male_Annuity_Tables,MATCH($BS$3+3,'Mortality Tables'!$N$1:$DN$1,0),FALSE),VLOOKUP($T364,Fe_Annuity_Tables,MATCH(DA$3+3,'Mortality Tables'!$N$1:$DN$1,0),FALSE)),"")</f>
        <v/>
      </c>
      <c r="DB364" s="685" t="str">
        <f>IFERROR((DA364+BK364*Contr_Rate)*(1+Inv_Return)*IF($D364=$C$1,VLOOKUP($T364,Male_Annuity_Tables,MATCH($BS$3+3,'Mortality Tables'!$N$1:$DN$1,0),FALSE),VLOOKUP($T364,Fe_Annuity_Tables,MATCH(DB$3+3,'Mortality Tables'!$N$1:$DN$1,0),FALSE)),"")</f>
        <v/>
      </c>
      <c r="DC364" s="685" t="str">
        <f>IFERROR((DB364+BL364*Contr_Rate)*(1+Inv_Return)*IF($D364=$C$1,VLOOKUP($T364,Male_Annuity_Tables,MATCH($BS$3+3,'Mortality Tables'!$N$1:$DN$1,0),FALSE),VLOOKUP($T364,Fe_Annuity_Tables,MATCH(DC$3+3,'Mortality Tables'!$N$1:$DN$1,0),FALSE)),"")</f>
        <v/>
      </c>
      <c r="DD364" s="685" t="str">
        <f>IFERROR((DC364+BM364*Contr_Rate)*(1+Inv_Return)*IF($D364=$C$1,VLOOKUP($T364,Male_Annuity_Tables,MATCH($BS$3+3,'Mortality Tables'!$N$1:$DN$1,0),FALSE),VLOOKUP($T364,Fe_Annuity_Tables,MATCH(DD$3+3,'Mortality Tables'!$N$1:$DN$1,0),FALSE)),"")</f>
        <v/>
      </c>
      <c r="DE364" s="685" t="str">
        <f>IFERROR((DD364+BN364*Contr_Rate)*(1+Inv_Return)*IF($D364=$C$1,VLOOKUP($T364,Male_Annuity_Tables,MATCH($BS$3+3,'Mortality Tables'!$N$1:$DN$1,0),FALSE),VLOOKUP($T364,Fe_Annuity_Tables,MATCH(DE$3+3,'Mortality Tables'!$N$1:$DN$1,0),FALSE)),"")</f>
        <v/>
      </c>
      <c r="DF364" s="685" t="str">
        <f>IFERROR((DE364+BO364*Contr_Rate)*(1+Inv_Return)*IF($D364=$C$1,VLOOKUP($T364,Male_Annuity_Tables,MATCH($BS$3+3,'Mortality Tables'!$N$1:$DN$1,0),FALSE),VLOOKUP($T364,Fe_Annuity_Tables,MATCH(DF$3+3,'Mortality Tables'!$N$1:$DN$1,0),FALSE)),"")</f>
        <v/>
      </c>
      <c r="DG364" s="685" t="str">
        <f>IFERROR((DF364+BP364*Contr_Rate)*(1+Inv_Return)*IF($D364=$C$1,VLOOKUP($T364,Male_Annuity_Tables,MATCH($BS$3+3,'Mortality Tables'!$N$1:$DN$1,0),FALSE),VLOOKUP($T364,Fe_Annuity_Tables,MATCH(DG$3+3,'Mortality Tables'!$N$1:$DN$1,0),FALSE)),"")</f>
        <v/>
      </c>
      <c r="DH364" s="685" t="str">
        <f>IFERROR((DG364+BQ364*Contr_Rate)*(1+Inv_Return)*IF($D364=$C$1,VLOOKUP($T364,Male_Annuity_Tables,MATCH($BS$3+3,'Mortality Tables'!$N$1:$DN$1,0),FALSE),VLOOKUP($T364,Fe_Annuity_Tables,MATCH(DH$3+3,'Mortality Tables'!$N$1:$DN$1,0),FALSE)),"")</f>
        <v/>
      </c>
      <c r="DJ364" s="686">
        <f t="shared" si="199"/>
        <v>14179170.123241462</v>
      </c>
      <c r="DK364" s="680">
        <f t="shared" si="187"/>
        <v>8.0909277508679907</v>
      </c>
      <c r="DL364" s="686">
        <f t="shared" si="200"/>
        <v>1174160.0314689029</v>
      </c>
      <c r="DM364" s="686">
        <f t="shared" si="132"/>
        <v>12594817.812657617</v>
      </c>
      <c r="DN364" s="687">
        <f t="shared" si="201"/>
        <v>9.3225646367737725E-2</v>
      </c>
      <c r="DP364" s="688">
        <f t="shared" si="202"/>
        <v>171037.11041347971</v>
      </c>
      <c r="DQ364" s="688">
        <f t="shared" si="203"/>
        <v>267604.63118973339</v>
      </c>
      <c r="DR364" s="688">
        <f t="shared" si="204"/>
        <v>353387.74891635368</v>
      </c>
    </row>
    <row r="365" spans="1:122" s="657" customFormat="1" ht="14.5">
      <c r="A365" s="675" t="s">
        <v>1798</v>
      </c>
      <c r="B365" s="675" t="s">
        <v>1799</v>
      </c>
      <c r="C365" s="675" t="s">
        <v>116</v>
      </c>
      <c r="D365" s="675" t="s">
        <v>60</v>
      </c>
      <c r="E365" s="676">
        <v>24763</v>
      </c>
      <c r="F365" s="677">
        <v>40757</v>
      </c>
      <c r="G365" s="677">
        <v>42663</v>
      </c>
      <c r="H365" s="678">
        <v>1608162</v>
      </c>
      <c r="I365" s="678">
        <v>107993.44</v>
      </c>
      <c r="J365" s="678">
        <v>143469.76000000001</v>
      </c>
      <c r="K365" s="678">
        <v>20673.509999999998</v>
      </c>
      <c r="L365" s="678">
        <v>272136.71000000002</v>
      </c>
      <c r="M365" s="679">
        <f>IF(COUNTIF($A$4:A365,A365)=1,0,1)</f>
        <v>0</v>
      </c>
      <c r="N365" s="680" t="str">
        <f t="shared" si="193"/>
        <v>Okay</v>
      </c>
      <c r="O365" s="680" t="str">
        <f t="shared" si="194"/>
        <v>TRUE</v>
      </c>
      <c r="P365" s="680" t="b">
        <f t="shared" si="195"/>
        <v>1</v>
      </c>
      <c r="Q365" s="680" t="b">
        <f t="shared" si="208"/>
        <v>1</v>
      </c>
      <c r="R365" s="680" t="b">
        <f t="shared" si="209"/>
        <v>1</v>
      </c>
      <c r="S365" s="681">
        <f t="shared" si="196"/>
        <v>43.819178082191783</v>
      </c>
      <c r="T365" s="682">
        <f t="shared" si="210"/>
        <v>57</v>
      </c>
      <c r="U365" s="682">
        <f t="shared" si="188"/>
        <v>49</v>
      </c>
      <c r="V365" s="682">
        <f t="shared" si="211"/>
        <v>8.1999999999999993</v>
      </c>
      <c r="W365" s="682">
        <f t="shared" si="197"/>
        <v>3</v>
      </c>
      <c r="X365" s="683">
        <f t="shared" si="198"/>
        <v>816410.13000000012</v>
      </c>
      <c r="Y365" s="684">
        <f t="shared" si="123"/>
        <v>6.5300000000000002E-3</v>
      </c>
      <c r="Z365" s="684">
        <f>IF($D365=$C$1,VLOOKUP($T365,Male_Annuity_Tables,MATCH($W365+2,'Mortality Tables'!$DS$1:$HT$1,0),FALSE),VLOOKUP($T365,Fe_Annuity_Tables,MATCH($W365+2,'Mortality Tables'!$M$1:$DN$1,0),FALSE))</f>
        <v>0.83911514819633914</v>
      </c>
      <c r="AA365" s="664"/>
      <c r="AB365" s="685">
        <f t="shared" si="213"/>
        <v>1690097.8539</v>
      </c>
      <c r="AC365" s="685">
        <f t="shared" si="213"/>
        <v>1776208.3395562051</v>
      </c>
      <c r="AD365" s="685">
        <f t="shared" si="213"/>
        <v>1866706.1544565938</v>
      </c>
      <c r="AE365" s="685" t="str">
        <f t="shared" si="213"/>
        <v/>
      </c>
      <c r="AF365" s="685" t="str">
        <f t="shared" si="213"/>
        <v/>
      </c>
      <c r="AG365" s="685" t="str">
        <f t="shared" si="213"/>
        <v/>
      </c>
      <c r="AH365" s="685" t="str">
        <f t="shared" si="213"/>
        <v/>
      </c>
      <c r="AI365" s="685" t="str">
        <f t="shared" si="213"/>
        <v/>
      </c>
      <c r="AJ365" s="685" t="str">
        <f t="shared" si="213"/>
        <v/>
      </c>
      <c r="AK365" s="685" t="str">
        <f t="shared" si="213"/>
        <v/>
      </c>
      <c r="AL365" s="685" t="str">
        <f t="shared" si="213"/>
        <v/>
      </c>
      <c r="AM365" s="685" t="str">
        <f t="shared" si="213"/>
        <v/>
      </c>
      <c r="AN365" s="685" t="str">
        <f t="shared" si="213"/>
        <v/>
      </c>
      <c r="AO365" s="685" t="str">
        <f t="shared" si="213"/>
        <v/>
      </c>
      <c r="AP365" s="685" t="str">
        <f t="shared" si="213"/>
        <v/>
      </c>
      <c r="AQ365" s="685" t="str">
        <f t="shared" si="213"/>
        <v/>
      </c>
      <c r="AR365" s="685" t="str">
        <f t="shared" si="212"/>
        <v/>
      </c>
      <c r="AS365" s="685" t="str">
        <f t="shared" si="212"/>
        <v/>
      </c>
      <c r="AT365" s="685" t="str">
        <f t="shared" si="212"/>
        <v/>
      </c>
      <c r="AU365" s="685" t="str">
        <f t="shared" si="212"/>
        <v/>
      </c>
      <c r="AV365" s="685" t="str">
        <f t="shared" si="212"/>
        <v/>
      </c>
      <c r="AW365" s="685" t="str">
        <f t="shared" si="212"/>
        <v/>
      </c>
      <c r="AX365" s="685" t="str">
        <f t="shared" si="212"/>
        <v/>
      </c>
      <c r="AY365" s="685" t="str">
        <f t="shared" si="212"/>
        <v/>
      </c>
      <c r="AZ365" s="685" t="str">
        <f t="shared" si="212"/>
        <v/>
      </c>
      <c r="BA365" s="685" t="str">
        <f t="shared" si="212"/>
        <v/>
      </c>
      <c r="BB365" s="685" t="str">
        <f t="shared" si="212"/>
        <v/>
      </c>
      <c r="BC365" s="685" t="str">
        <f t="shared" si="212"/>
        <v/>
      </c>
      <c r="BD365" s="685" t="str">
        <f t="shared" si="212"/>
        <v/>
      </c>
      <c r="BE365" s="685" t="str">
        <f t="shared" si="212"/>
        <v/>
      </c>
      <c r="BF365" s="685" t="str">
        <f t="shared" si="212"/>
        <v/>
      </c>
      <c r="BG365" s="685" t="str">
        <f t="shared" si="215"/>
        <v/>
      </c>
      <c r="BH365" s="685" t="str">
        <f t="shared" si="215"/>
        <v/>
      </c>
      <c r="BI365" s="685" t="str">
        <f t="shared" si="207"/>
        <v/>
      </c>
      <c r="BJ365" s="685" t="str">
        <f t="shared" si="207"/>
        <v/>
      </c>
      <c r="BK365" s="685" t="str">
        <f t="shared" si="207"/>
        <v/>
      </c>
      <c r="BL365" s="685" t="str">
        <f t="shared" si="207"/>
        <v/>
      </c>
      <c r="BM365" s="685" t="str">
        <f t="shared" si="207"/>
        <v/>
      </c>
      <c r="BN365" s="685" t="str">
        <f t="shared" si="207"/>
        <v/>
      </c>
      <c r="BO365" s="685" t="str">
        <f t="shared" si="214"/>
        <v/>
      </c>
      <c r="BP365" s="685" t="str">
        <f t="shared" si="214"/>
        <v/>
      </c>
      <c r="BQ365" s="685" t="str">
        <f t="shared" si="214"/>
        <v/>
      </c>
      <c r="BR365" s="529"/>
      <c r="BS365" s="685">
        <f>IFERROR(($L365+AB365*Contr_Rate)*(1+Inv_Return)*IF($D365=$C$1,VLOOKUP($T365,Male_Annuity_Tables,MATCH($BS$3+3,'Mortality Tables'!$N$1:$DN$1,0),FALSE),VLOOKUP($T365,Fe_Annuity_Tables,MATCH(BS$3+3,'Mortality Tables'!$N$1:$DN$1,0),FALSE)),"")</f>
        <v>755703.12929763377</v>
      </c>
      <c r="BT365" s="685">
        <f>IFERROR(($BS365+AC365*Contr_Rate)*(1+Inv_Return)*IF($D365=$C$1,VLOOKUP($T365,Male_Annuity_Tables,MATCH($BS$3+3,'Mortality Tables'!$N$1:$DN$1,0),FALSE),VLOOKUP($T365,Fe_Annuity_Tables,MATCH(BT$3+3,'Mortality Tables'!$N$1:$DN$1,0),FALSE)),"")</f>
        <v>1178809.77330872</v>
      </c>
      <c r="BU365" s="685">
        <f>IFERROR((BT365+AD365*Contr_Rate)*(1+Inv_Return)*IF($D365=$C$1,VLOOKUP($T365,Male_Annuity_Tables,MATCH($BS$3+3,'Mortality Tables'!$N$1:$DN$1,0),FALSE),VLOOKUP($T365,Fe_Annuity_Tables,MATCH(BU$3+3,'Mortality Tables'!$N$1:$DN$1,0),FALSE)),"")</f>
        <v>1499406.6086461029</v>
      </c>
      <c r="BV365" s="685" t="str">
        <f>IFERROR((BU365+AE365*Contr_Rate)*(1+Inv_Return)*IF($D365=$C$1,VLOOKUP($T365,Male_Annuity_Tables,MATCH($BS$3+3,'Mortality Tables'!$N$1:$DN$1,0),FALSE),VLOOKUP($T365,Fe_Annuity_Tables,MATCH(BV$3+3,'Mortality Tables'!$N$1:$DN$1,0),FALSE)),"")</f>
        <v/>
      </c>
      <c r="BW365" s="685" t="str">
        <f>IFERROR((BV365+AF365*Contr_Rate)*(1+Inv_Return)*IF($D365=$C$1,VLOOKUP($T365,Male_Annuity_Tables,MATCH($BS$3+3,'Mortality Tables'!$N$1:$DN$1,0),FALSE),VLOOKUP($T365,Fe_Annuity_Tables,MATCH(BW$3+3,'Mortality Tables'!$N$1:$DN$1,0),FALSE)),"")</f>
        <v/>
      </c>
      <c r="BX365" s="685" t="str">
        <f>IFERROR((BW365+AG365*Contr_Rate)*(1+Inv_Return)*IF($D365=$C$1,VLOOKUP($T365,Male_Annuity_Tables,MATCH($BS$3+3,'Mortality Tables'!$N$1:$DN$1,0),FALSE),VLOOKUP($T365,Fe_Annuity_Tables,MATCH(BX$3+3,'Mortality Tables'!$N$1:$DN$1,0),FALSE)),"")</f>
        <v/>
      </c>
      <c r="BY365" s="685" t="str">
        <f>IFERROR((BX365+AH365*Contr_Rate)*(1+Inv_Return)*IF($D365=$C$1,VLOOKUP($T365,Male_Annuity_Tables,MATCH($BS$3+3,'Mortality Tables'!$N$1:$DN$1,0),FALSE),VLOOKUP($T365,Fe_Annuity_Tables,MATCH(BY$3+3,'Mortality Tables'!$N$1:$DN$1,0),FALSE)),"")</f>
        <v/>
      </c>
      <c r="BZ365" s="685" t="str">
        <f>IFERROR((BY365+AI365*Contr_Rate)*(1+Inv_Return)*IF($D365=$C$1,VLOOKUP($T365,Male_Annuity_Tables,MATCH($BS$3+3,'Mortality Tables'!$N$1:$DN$1,0),FALSE),VLOOKUP($T365,Fe_Annuity_Tables,MATCH(BZ$3+3,'Mortality Tables'!$N$1:$DN$1,0),FALSE)),"")</f>
        <v/>
      </c>
      <c r="CA365" s="685" t="str">
        <f>IFERROR((BZ365+AJ365*Contr_Rate)*(1+Inv_Return)*IF($D365=$C$1,VLOOKUP($T365,Male_Annuity_Tables,MATCH($BS$3+3,'Mortality Tables'!$N$1:$DN$1,0),FALSE),VLOOKUP($T365,Fe_Annuity_Tables,MATCH(CA$3+3,'Mortality Tables'!$N$1:$DN$1,0),FALSE)),"")</f>
        <v/>
      </c>
      <c r="CB365" s="685" t="str">
        <f>IFERROR((CA365+AK365*Contr_Rate)*(1+Inv_Return)*IF($D365=$C$1,VLOOKUP($T365,Male_Annuity_Tables,MATCH($BS$3+3,'Mortality Tables'!$N$1:$DN$1,0),FALSE),VLOOKUP($T365,Fe_Annuity_Tables,MATCH(CB$3+3,'Mortality Tables'!$N$1:$DN$1,0),FALSE)),"")</f>
        <v/>
      </c>
      <c r="CC365" s="685" t="str">
        <f>IFERROR((CB365+AL365*Contr_Rate)*(1+Inv_Return)*IF($D365=$C$1,VLOOKUP($T365,Male_Annuity_Tables,MATCH($BS$3+3,'Mortality Tables'!$N$1:$DN$1,0),FALSE),VLOOKUP($T365,Fe_Annuity_Tables,MATCH(CC$3+3,'Mortality Tables'!$N$1:$DN$1,0),FALSE)),"")</f>
        <v/>
      </c>
      <c r="CD365" s="685" t="str">
        <f>IFERROR((CC365+AM365*Contr_Rate)*(1+Inv_Return)*IF($D365=$C$1,VLOOKUP($T365,Male_Annuity_Tables,MATCH($BS$3+3,'Mortality Tables'!$N$1:$DN$1,0),FALSE),VLOOKUP($T365,Fe_Annuity_Tables,MATCH(CD$3+3,'Mortality Tables'!$N$1:$DN$1,0),FALSE)),"")</f>
        <v/>
      </c>
      <c r="CE365" s="685" t="str">
        <f>IFERROR((CD365+AN365*Contr_Rate)*(1+Inv_Return)*IF($D365=$C$1,VLOOKUP($T365,Male_Annuity_Tables,MATCH($BS$3+3,'Mortality Tables'!$N$1:$DN$1,0),FALSE),VLOOKUP($T365,Fe_Annuity_Tables,MATCH(CE$3+3,'Mortality Tables'!$N$1:$DN$1,0),FALSE)),"")</f>
        <v/>
      </c>
      <c r="CF365" s="685" t="str">
        <f>IFERROR((CE365+AO365*Contr_Rate)*(1+Inv_Return)*IF($D365=$C$1,VLOOKUP($T365,Male_Annuity_Tables,MATCH($BS$3+3,'Mortality Tables'!$N$1:$DN$1,0),FALSE),VLOOKUP($T365,Fe_Annuity_Tables,MATCH(CF$3+3,'Mortality Tables'!$N$1:$DN$1,0),FALSE)),"")</f>
        <v/>
      </c>
      <c r="CG365" s="685" t="str">
        <f>IFERROR((CF365+AP365*Contr_Rate)*(1+Inv_Return)*IF($D365=$C$1,VLOOKUP($T365,Male_Annuity_Tables,MATCH($BS$3+3,'Mortality Tables'!$N$1:$DN$1,0),FALSE),VLOOKUP($T365,Fe_Annuity_Tables,MATCH(CG$3+3,'Mortality Tables'!$N$1:$DN$1,0),FALSE)),"")</f>
        <v/>
      </c>
      <c r="CH365" s="685" t="str">
        <f>IFERROR((CG365+AQ365*Contr_Rate)*(1+Inv_Return)*IF($D365=$C$1,VLOOKUP($T365,Male_Annuity_Tables,MATCH($BS$3+3,'Mortality Tables'!$N$1:$DN$1,0),FALSE),VLOOKUP($T365,Fe_Annuity_Tables,MATCH(CH$3+3,'Mortality Tables'!$N$1:$DN$1,0),FALSE)),"")</f>
        <v/>
      </c>
      <c r="CI365" s="685" t="str">
        <f>IFERROR((CH365+AR365*Contr_Rate)*(1+Inv_Return)*IF($D365=$C$1,VLOOKUP($T365,Male_Annuity_Tables,MATCH($BS$3+3,'Mortality Tables'!$N$1:$DN$1,0),FALSE),VLOOKUP($T365,Fe_Annuity_Tables,MATCH(CI$3+3,'Mortality Tables'!$N$1:$DN$1,0),FALSE)),"")</f>
        <v/>
      </c>
      <c r="CJ365" s="685" t="str">
        <f>IFERROR((CI365+AS365*Contr_Rate)*(1+Inv_Return)*IF($D365=$C$1,VLOOKUP($T365,Male_Annuity_Tables,MATCH($BS$3+3,'Mortality Tables'!$N$1:$DN$1,0),FALSE),VLOOKUP($T365,Fe_Annuity_Tables,MATCH(CJ$3+3,'Mortality Tables'!$N$1:$DN$1,0),FALSE)),"")</f>
        <v/>
      </c>
      <c r="CK365" s="685" t="str">
        <f>IFERROR((CJ365+AT365*Contr_Rate)*(1+Inv_Return)*IF($D365=$C$1,VLOOKUP($T365,Male_Annuity_Tables,MATCH($BS$3+3,'Mortality Tables'!$N$1:$DN$1,0),FALSE),VLOOKUP($T365,Fe_Annuity_Tables,MATCH(CK$3+3,'Mortality Tables'!$N$1:$DN$1,0),FALSE)),"")</f>
        <v/>
      </c>
      <c r="CL365" s="685" t="str">
        <f>IFERROR((CK365+AU365*Contr_Rate)*(1+Inv_Return)*IF($D365=$C$1,VLOOKUP($T365,Male_Annuity_Tables,MATCH($BS$3+3,'Mortality Tables'!$N$1:$DN$1,0),FALSE),VLOOKUP($T365,Fe_Annuity_Tables,MATCH(CL$3+3,'Mortality Tables'!$N$1:$DN$1,0),FALSE)),"")</f>
        <v/>
      </c>
      <c r="CM365" s="685" t="str">
        <f>IFERROR((CL365+AV365*Contr_Rate)*(1+Inv_Return)*IF($D365=$C$1,VLOOKUP($T365,Male_Annuity_Tables,MATCH($BS$3+3,'Mortality Tables'!$N$1:$DN$1,0),FALSE),VLOOKUP($T365,Fe_Annuity_Tables,MATCH(CM$3+3,'Mortality Tables'!$N$1:$DN$1,0),FALSE)),"")</f>
        <v/>
      </c>
      <c r="CN365" s="685" t="str">
        <f>IFERROR((CM365+AW365*Contr_Rate)*(1+Inv_Return)*IF($D365=$C$1,VLOOKUP($T365,Male_Annuity_Tables,MATCH($BS$3+3,'Mortality Tables'!$N$1:$DN$1,0),FALSE),VLOOKUP($T365,Fe_Annuity_Tables,MATCH(CN$3+3,'Mortality Tables'!$N$1:$DN$1,0),FALSE)),"")</f>
        <v/>
      </c>
      <c r="CO365" s="685" t="str">
        <f>IFERROR((CN365+AX365*Contr_Rate)*(1+Inv_Return)*IF($D365=$C$1,VLOOKUP($T365,Male_Annuity_Tables,MATCH($BS$3+3,'Mortality Tables'!$N$1:$DN$1,0),FALSE),VLOOKUP($T365,Fe_Annuity_Tables,MATCH(CO$3+3,'Mortality Tables'!$N$1:$DN$1,0),FALSE)),"")</f>
        <v/>
      </c>
      <c r="CP365" s="685" t="str">
        <f>IFERROR((CO365+AY365*Contr_Rate)*(1+Inv_Return)*IF($D365=$C$1,VLOOKUP($T365,Male_Annuity_Tables,MATCH($BS$3+3,'Mortality Tables'!$N$1:$DN$1,0),FALSE),VLOOKUP($T365,Fe_Annuity_Tables,MATCH(CP$3+3,'Mortality Tables'!$N$1:$DN$1,0),FALSE)),"")</f>
        <v/>
      </c>
      <c r="CQ365" s="685" t="str">
        <f>IFERROR((CP365+AZ365*Contr_Rate)*(1+Inv_Return)*IF($D365=$C$1,VLOOKUP($T365,Male_Annuity_Tables,MATCH($BS$3+3,'Mortality Tables'!$N$1:$DN$1,0),FALSE),VLOOKUP($T365,Fe_Annuity_Tables,MATCH(CQ$3+3,'Mortality Tables'!$N$1:$DN$1,0),FALSE)),"")</f>
        <v/>
      </c>
      <c r="CR365" s="685" t="str">
        <f>IFERROR((CQ365+BA365*Contr_Rate)*(1+Inv_Return)*IF($D365=$C$1,VLOOKUP($T365,Male_Annuity_Tables,MATCH($BS$3+3,'Mortality Tables'!$N$1:$DN$1,0),FALSE),VLOOKUP($T365,Fe_Annuity_Tables,MATCH(CR$3+3,'Mortality Tables'!$N$1:$DN$1,0),FALSE)),"")</f>
        <v/>
      </c>
      <c r="CS365" s="685" t="str">
        <f>IFERROR((CR365+BB365*Contr_Rate)*(1+Inv_Return)*IF($D365=$C$1,VLOOKUP($T365,Male_Annuity_Tables,MATCH($BS$3+3,'Mortality Tables'!$N$1:$DN$1,0),FALSE),VLOOKUP($T365,Fe_Annuity_Tables,MATCH(CS$3+3,'Mortality Tables'!$N$1:$DN$1,0),FALSE)),"")</f>
        <v/>
      </c>
      <c r="CT365" s="685" t="str">
        <f>IFERROR((CS365+BC365*Contr_Rate)*(1+Inv_Return)*IF($D365=$C$1,VLOOKUP($T365,Male_Annuity_Tables,MATCH($BS$3+3,'Mortality Tables'!$N$1:$DN$1,0),FALSE),VLOOKUP($T365,Fe_Annuity_Tables,MATCH(CT$3+3,'Mortality Tables'!$N$1:$DN$1,0),FALSE)),"")</f>
        <v/>
      </c>
      <c r="CU365" s="685" t="str">
        <f>IFERROR((CT365+BD365*Contr_Rate)*(1+Inv_Return)*IF($D365=$C$1,VLOOKUP($T365,Male_Annuity_Tables,MATCH($BS$3+3,'Mortality Tables'!$N$1:$DN$1,0),FALSE),VLOOKUP($T365,Fe_Annuity_Tables,MATCH(CU$3+3,'Mortality Tables'!$N$1:$DN$1,0),FALSE)),"")</f>
        <v/>
      </c>
      <c r="CV365" s="685" t="str">
        <f>IFERROR((CU365+BE365*Contr_Rate)*(1+Inv_Return)*IF($D365=$C$1,VLOOKUP($T365,Male_Annuity_Tables,MATCH($BS$3+3,'Mortality Tables'!$N$1:$DN$1,0),FALSE),VLOOKUP($T365,Fe_Annuity_Tables,MATCH(CV$3+3,'Mortality Tables'!$N$1:$DN$1,0),FALSE)),"")</f>
        <v/>
      </c>
      <c r="CW365" s="685" t="str">
        <f>IFERROR((CV365+BF365*Contr_Rate)*(1+Inv_Return)*IF($D365=$C$1,VLOOKUP($T365,Male_Annuity_Tables,MATCH($BS$3+3,'Mortality Tables'!$N$1:$DN$1,0),FALSE),VLOOKUP($T365,Fe_Annuity_Tables,MATCH(CW$3+3,'Mortality Tables'!$N$1:$DN$1,0),FALSE)),"")</f>
        <v/>
      </c>
      <c r="CX365" s="685" t="str">
        <f>IFERROR((CW365+BG365*Contr_Rate)*(1+Inv_Return)*IF($D365=$C$1,VLOOKUP($T365,Male_Annuity_Tables,MATCH($BS$3+3,'Mortality Tables'!$N$1:$DN$1,0),FALSE),VLOOKUP($T365,Fe_Annuity_Tables,MATCH(CX$3+3,'Mortality Tables'!$N$1:$DN$1,0),FALSE)),"")</f>
        <v/>
      </c>
      <c r="CY365" s="685" t="str">
        <f>IFERROR((CX365+BH365*Contr_Rate)*(1+Inv_Return)*IF($D365=$C$1,VLOOKUP($T365,Male_Annuity_Tables,MATCH($BS$3+3,'Mortality Tables'!$N$1:$DN$1,0),FALSE),VLOOKUP($T365,Fe_Annuity_Tables,MATCH(CY$3+3,'Mortality Tables'!$N$1:$DN$1,0),FALSE)),"")</f>
        <v/>
      </c>
      <c r="CZ365" s="685" t="str">
        <f>IFERROR((CY365+BI365*Contr_Rate)*(1+Inv_Return)*IF($D365=$C$1,VLOOKUP($T365,Male_Annuity_Tables,MATCH($BS$3+3,'Mortality Tables'!$N$1:$DN$1,0),FALSE),VLOOKUP($T365,Fe_Annuity_Tables,MATCH(CZ$3+3,'Mortality Tables'!$N$1:$DN$1,0),FALSE)),"")</f>
        <v/>
      </c>
      <c r="DA365" s="685" t="str">
        <f>IFERROR((CZ365+BJ365*Contr_Rate)*(1+Inv_Return)*IF($D365=$C$1,VLOOKUP($T365,Male_Annuity_Tables,MATCH($BS$3+3,'Mortality Tables'!$N$1:$DN$1,0),FALSE),VLOOKUP($T365,Fe_Annuity_Tables,MATCH(DA$3+3,'Mortality Tables'!$N$1:$DN$1,0),FALSE)),"")</f>
        <v/>
      </c>
      <c r="DB365" s="685" t="str">
        <f>IFERROR((DA365+BK365*Contr_Rate)*(1+Inv_Return)*IF($D365=$C$1,VLOOKUP($T365,Male_Annuity_Tables,MATCH($BS$3+3,'Mortality Tables'!$N$1:$DN$1,0),FALSE),VLOOKUP($T365,Fe_Annuity_Tables,MATCH(DB$3+3,'Mortality Tables'!$N$1:$DN$1,0),FALSE)),"")</f>
        <v/>
      </c>
      <c r="DC365" s="685" t="str">
        <f>IFERROR((DB365+BL365*Contr_Rate)*(1+Inv_Return)*IF($D365=$C$1,VLOOKUP($T365,Male_Annuity_Tables,MATCH($BS$3+3,'Mortality Tables'!$N$1:$DN$1,0),FALSE),VLOOKUP($T365,Fe_Annuity_Tables,MATCH(DC$3+3,'Mortality Tables'!$N$1:$DN$1,0),FALSE)),"")</f>
        <v/>
      </c>
      <c r="DD365" s="685" t="str">
        <f>IFERROR((DC365+BM365*Contr_Rate)*(1+Inv_Return)*IF($D365=$C$1,VLOOKUP($T365,Male_Annuity_Tables,MATCH($BS$3+3,'Mortality Tables'!$N$1:$DN$1,0),FALSE),VLOOKUP($T365,Fe_Annuity_Tables,MATCH(DD$3+3,'Mortality Tables'!$N$1:$DN$1,0),FALSE)),"")</f>
        <v/>
      </c>
      <c r="DE365" s="685" t="str">
        <f>IFERROR((DD365+BN365*Contr_Rate)*(1+Inv_Return)*IF($D365=$C$1,VLOOKUP($T365,Male_Annuity_Tables,MATCH($BS$3+3,'Mortality Tables'!$N$1:$DN$1,0),FALSE),VLOOKUP($T365,Fe_Annuity_Tables,MATCH(DE$3+3,'Mortality Tables'!$N$1:$DN$1,0),FALSE)),"")</f>
        <v/>
      </c>
      <c r="DF365" s="685" t="str">
        <f>IFERROR((DE365+BO365*Contr_Rate)*(1+Inv_Return)*IF($D365=$C$1,VLOOKUP($T365,Male_Annuity_Tables,MATCH($BS$3+3,'Mortality Tables'!$N$1:$DN$1,0),FALSE),VLOOKUP($T365,Fe_Annuity_Tables,MATCH(DF$3+3,'Mortality Tables'!$N$1:$DN$1,0),FALSE)),"")</f>
        <v/>
      </c>
      <c r="DG365" s="685" t="str">
        <f>IFERROR((DF365+BP365*Contr_Rate)*(1+Inv_Return)*IF($D365=$C$1,VLOOKUP($T365,Male_Annuity_Tables,MATCH($BS$3+3,'Mortality Tables'!$N$1:$DN$1,0),FALSE),VLOOKUP($T365,Fe_Annuity_Tables,MATCH(DG$3+3,'Mortality Tables'!$N$1:$DN$1,0),FALSE)),"")</f>
        <v/>
      </c>
      <c r="DH365" s="685" t="str">
        <f>IFERROR((DG365+BQ365*Contr_Rate)*(1+Inv_Return)*IF($D365=$C$1,VLOOKUP($T365,Male_Annuity_Tables,MATCH($BS$3+3,'Mortality Tables'!$N$1:$DN$1,0),FALSE),VLOOKUP($T365,Fe_Annuity_Tables,MATCH(DH$3+3,'Mortality Tables'!$N$1:$DN$1,0),FALSE)),"")</f>
        <v/>
      </c>
      <c r="DJ365" s="686">
        <f t="shared" si="199"/>
        <v>1499406.6086461029</v>
      </c>
      <c r="DK365" s="680">
        <f t="shared" si="187"/>
        <v>8.8017766057058875</v>
      </c>
      <c r="DL365" s="686">
        <f t="shared" si="200"/>
        <v>114136.3241531988</v>
      </c>
      <c r="DM365" s="686">
        <f t="shared" si="132"/>
        <v>1866706.1544565938</v>
      </c>
      <c r="DN365" s="687">
        <f t="shared" si="201"/>
        <v>6.1143165934664408E-2</v>
      </c>
      <c r="DP365" s="688">
        <f t="shared" si="202"/>
        <v>42473.160827479565</v>
      </c>
      <c r="DQ365" s="688">
        <f t="shared" si="203"/>
        <v>66253.23509415664</v>
      </c>
      <c r="DR365" s="688">
        <f t="shared" si="204"/>
        <v>84271.899329041247</v>
      </c>
    </row>
    <row r="366" spans="1:122" s="657" customFormat="1" ht="14.5">
      <c r="A366" s="675" t="s">
        <v>1800</v>
      </c>
      <c r="B366" s="675" t="s">
        <v>1801</v>
      </c>
      <c r="C366" s="675" t="s">
        <v>115</v>
      </c>
      <c r="D366" s="675" t="s">
        <v>60</v>
      </c>
      <c r="E366" s="676">
        <v>29554</v>
      </c>
      <c r="F366" s="677">
        <v>43552</v>
      </c>
      <c r="G366" s="677">
        <v>43916</v>
      </c>
      <c r="H366" s="678">
        <v>2197701</v>
      </c>
      <c r="I366" s="678">
        <v>144928.43</v>
      </c>
      <c r="J366" s="678">
        <v>142879.57999999999</v>
      </c>
      <c r="K366" s="678">
        <v>10178.84</v>
      </c>
      <c r="L366" s="678">
        <v>297986.85000000003</v>
      </c>
      <c r="M366" s="679">
        <f>IF(COUNTIF($A$4:A366,A366)=1,0,1)</f>
        <v>0</v>
      </c>
      <c r="N366" s="680" t="str">
        <f t="shared" si="193"/>
        <v>Okay</v>
      </c>
      <c r="O366" s="680" t="str">
        <f t="shared" si="194"/>
        <v>TRUE</v>
      </c>
      <c r="P366" s="680" t="b">
        <f t="shared" si="195"/>
        <v>1</v>
      </c>
      <c r="Q366" s="680" t="b">
        <f t="shared" si="208"/>
        <v>1</v>
      </c>
      <c r="R366" s="680" t="b">
        <f t="shared" si="209"/>
        <v>1</v>
      </c>
      <c r="S366" s="681">
        <f t="shared" si="196"/>
        <v>38.350684931506848</v>
      </c>
      <c r="T366" s="682">
        <f t="shared" si="210"/>
        <v>44</v>
      </c>
      <c r="U366" s="682">
        <f t="shared" si="188"/>
        <v>39</v>
      </c>
      <c r="V366" s="682">
        <f t="shared" si="211"/>
        <v>4.7671232876712333</v>
      </c>
      <c r="W366" s="682">
        <f t="shared" si="197"/>
        <v>16</v>
      </c>
      <c r="X366" s="683">
        <f t="shared" si="198"/>
        <v>4767789.6000000006</v>
      </c>
      <c r="Y366" s="684">
        <f t="shared" si="123"/>
        <v>2.4499999999999999E-3</v>
      </c>
      <c r="Z366" s="684">
        <f>IF($D366=$C$1,VLOOKUP($T366,Male_Annuity_Tables,MATCH($W366+2,'Mortality Tables'!$DS$1:$HT$1,0),FALSE),VLOOKUP($T366,Fe_Annuity_Tables,MATCH($W366+2,'Mortality Tables'!$M$1:$DN$1,0),FALSE))</f>
        <v>0.16022938162310044</v>
      </c>
      <c r="AA366" s="664"/>
      <c r="AB366" s="685">
        <f t="shared" si="213"/>
        <v>2309673.86595</v>
      </c>
      <c r="AC366" s="685">
        <f t="shared" si="213"/>
        <v>2427351.7494201525</v>
      </c>
      <c r="AD366" s="685">
        <f t="shared" si="213"/>
        <v>2551025.3210531096</v>
      </c>
      <c r="AE366" s="685">
        <f t="shared" si="213"/>
        <v>2681000.0611607656</v>
      </c>
      <c r="AF366" s="685">
        <f t="shared" si="213"/>
        <v>2817597.0142769064</v>
      </c>
      <c r="AG366" s="685">
        <f t="shared" si="213"/>
        <v>2961153.5821543154</v>
      </c>
      <c r="AH366" s="685">
        <f t="shared" si="213"/>
        <v>3112024.3571650777</v>
      </c>
      <c r="AI366" s="685">
        <f t="shared" si="213"/>
        <v>3270581.9981626384</v>
      </c>
      <c r="AJ366" s="685">
        <f t="shared" si="213"/>
        <v>3437218.1509690252</v>
      </c>
      <c r="AK366" s="685">
        <f t="shared" si="213"/>
        <v>3612344.4157608971</v>
      </c>
      <c r="AL366" s="685">
        <f t="shared" si="213"/>
        <v>3796393.3637439148</v>
      </c>
      <c r="AM366" s="685">
        <f t="shared" si="213"/>
        <v>3989819.6056266674</v>
      </c>
      <c r="AN366" s="685">
        <f t="shared" si="213"/>
        <v>4193100.9145333455</v>
      </c>
      <c r="AO366" s="685">
        <f t="shared" si="213"/>
        <v>4406739.40612882</v>
      </c>
      <c r="AP366" s="685">
        <f t="shared" si="213"/>
        <v>4631262.7788710846</v>
      </c>
      <c r="AQ366" s="685">
        <f t="shared" si="213"/>
        <v>4867225.6174545651</v>
      </c>
      <c r="AR366" s="685" t="str">
        <f t="shared" si="212"/>
        <v/>
      </c>
      <c r="AS366" s="685" t="str">
        <f t="shared" si="212"/>
        <v/>
      </c>
      <c r="AT366" s="685" t="str">
        <f t="shared" si="212"/>
        <v/>
      </c>
      <c r="AU366" s="685" t="str">
        <f t="shared" si="212"/>
        <v/>
      </c>
      <c r="AV366" s="685" t="str">
        <f t="shared" si="212"/>
        <v/>
      </c>
      <c r="AW366" s="685" t="str">
        <f t="shared" si="212"/>
        <v/>
      </c>
      <c r="AX366" s="685" t="str">
        <f t="shared" si="212"/>
        <v/>
      </c>
      <c r="AY366" s="685" t="str">
        <f t="shared" si="212"/>
        <v/>
      </c>
      <c r="AZ366" s="685" t="str">
        <f t="shared" si="212"/>
        <v/>
      </c>
      <c r="BA366" s="685" t="str">
        <f t="shared" si="212"/>
        <v/>
      </c>
      <c r="BB366" s="685" t="str">
        <f t="shared" si="212"/>
        <v/>
      </c>
      <c r="BC366" s="685" t="str">
        <f t="shared" si="212"/>
        <v/>
      </c>
      <c r="BD366" s="685" t="str">
        <f t="shared" si="212"/>
        <v/>
      </c>
      <c r="BE366" s="685" t="str">
        <f t="shared" si="212"/>
        <v/>
      </c>
      <c r="BF366" s="685" t="str">
        <f t="shared" si="212"/>
        <v/>
      </c>
      <c r="BG366" s="685" t="str">
        <f t="shared" si="215"/>
        <v/>
      </c>
      <c r="BH366" s="685" t="str">
        <f t="shared" si="215"/>
        <v/>
      </c>
      <c r="BI366" s="685" t="str">
        <f t="shared" si="207"/>
        <v/>
      </c>
      <c r="BJ366" s="685" t="str">
        <f t="shared" si="207"/>
        <v/>
      </c>
      <c r="BK366" s="685" t="str">
        <f t="shared" si="207"/>
        <v/>
      </c>
      <c r="BL366" s="685" t="str">
        <f t="shared" si="207"/>
        <v/>
      </c>
      <c r="BM366" s="685" t="str">
        <f t="shared" si="207"/>
        <v/>
      </c>
      <c r="BN366" s="685" t="str">
        <f t="shared" si="207"/>
        <v/>
      </c>
      <c r="BO366" s="685" t="str">
        <f t="shared" si="214"/>
        <v/>
      </c>
      <c r="BP366" s="685" t="str">
        <f t="shared" si="214"/>
        <v/>
      </c>
      <c r="BQ366" s="685" t="str">
        <f t="shared" si="214"/>
        <v/>
      </c>
      <c r="BR366" s="529"/>
      <c r="BS366" s="685">
        <f>IFERROR(($L366+AB366*Contr_Rate)*(1+Inv_Return)*IF($D366=$C$1,VLOOKUP($T366,Male_Annuity_Tables,MATCH($BS$3+3,'Mortality Tables'!$N$1:$DN$1,0),FALSE),VLOOKUP($T366,Fe_Annuity_Tables,MATCH(BS$3+3,'Mortality Tables'!$N$1:$DN$1,0),FALSE)),"")</f>
        <v>863418.67582771368</v>
      </c>
      <c r="BT366" s="685">
        <f>IFERROR(($BS366+AC366*Contr_Rate)*(1+Inv_Return)*IF($D366=$C$1,VLOOKUP($T366,Male_Annuity_Tables,MATCH($BS$3+3,'Mortality Tables'!$N$1:$DN$1,0),FALSE),VLOOKUP($T366,Fe_Annuity_Tables,MATCH(BT$3+3,'Mortality Tables'!$N$1:$DN$1,0),FALSE)),"")</f>
        <v>1175765.9961325922</v>
      </c>
      <c r="BU366" s="685">
        <f>IFERROR((BT366+AD366*Contr_Rate)*(1+Inv_Return)*IF($D366=$C$1,VLOOKUP($T366,Male_Annuity_Tables,MATCH($BS$3+3,'Mortality Tables'!$N$1:$DN$1,0),FALSE),VLOOKUP($T366,Fe_Annuity_Tables,MATCH(BU$3+3,'Mortality Tables'!$N$1:$DN$1,0),FALSE)),"")</f>
        <v>1215412.1087645409</v>
      </c>
      <c r="BV366" s="685">
        <f>IFERROR((BU366+AE366*Contr_Rate)*(1+Inv_Return)*IF($D366=$C$1,VLOOKUP($T366,Male_Annuity_Tables,MATCH($BS$3+3,'Mortality Tables'!$N$1:$DN$1,0),FALSE),VLOOKUP($T366,Fe_Annuity_Tables,MATCH(BV$3+3,'Mortality Tables'!$N$1:$DN$1,0),FALSE)),"")</f>
        <v>1071707.82725929</v>
      </c>
      <c r="BW366" s="685">
        <f>IFERROR((BV366+AF366*Contr_Rate)*(1+Inv_Return)*IF($D366=$C$1,VLOOKUP($T366,Male_Annuity_Tables,MATCH($BS$3+3,'Mortality Tables'!$N$1:$DN$1,0),FALSE),VLOOKUP($T366,Fe_Annuity_Tables,MATCH(BW$3+3,'Mortality Tables'!$N$1:$DN$1,0),FALSE)),"")</f>
        <v>861818.09576010646</v>
      </c>
      <c r="BX366" s="685">
        <f>IFERROR((BW366+AG366*Contr_Rate)*(1+Inv_Return)*IF($D366=$C$1,VLOOKUP($T366,Male_Annuity_Tables,MATCH($BS$3+3,'Mortality Tables'!$N$1:$DN$1,0),FALSE),VLOOKUP($T366,Fe_Annuity_Tables,MATCH(BX$3+3,'Mortality Tables'!$N$1:$DN$1,0),FALSE)),"")</f>
        <v>666469.36335803824</v>
      </c>
      <c r="BY366" s="685">
        <f>IFERROR((BX366+AH366*Contr_Rate)*(1+Inv_Return)*IF($D366=$C$1,VLOOKUP($T366,Male_Annuity_Tables,MATCH($BS$3+3,'Mortality Tables'!$N$1:$DN$1,0),FALSE),VLOOKUP($T366,Fe_Annuity_Tables,MATCH(BY$3+3,'Mortality Tables'!$N$1:$DN$1,0),FALSE)),"")</f>
        <v>546321.98707680998</v>
      </c>
      <c r="BZ366" s="685">
        <f>IFERROR((BY366+AI366*Contr_Rate)*(1+Inv_Return)*IF($D366=$C$1,VLOOKUP($T366,Male_Annuity_Tables,MATCH($BS$3+3,'Mortality Tables'!$N$1:$DN$1,0),FALSE),VLOOKUP($T366,Fe_Annuity_Tables,MATCH(BZ$3+3,'Mortality Tables'!$N$1:$DN$1,0),FALSE)),"")</f>
        <v>467485.53774547606</v>
      </c>
      <c r="CA366" s="685">
        <f>IFERROR((BZ366+AJ366*Contr_Rate)*(1+Inv_Return)*IF($D366=$C$1,VLOOKUP($T366,Male_Annuity_Tables,MATCH($BS$3+3,'Mortality Tables'!$N$1:$DN$1,0),FALSE),VLOOKUP($T366,Fe_Annuity_Tables,MATCH(CA$3+3,'Mortality Tables'!$N$1:$DN$1,0),FALSE)),"")</f>
        <v>410987.78849393246</v>
      </c>
      <c r="CB366" s="685">
        <f>IFERROR((CA366+AK366*Contr_Rate)*(1+Inv_Return)*IF($D366=$C$1,VLOOKUP($T366,Male_Annuity_Tables,MATCH($BS$3+3,'Mortality Tables'!$N$1:$DN$1,0),FALSE),VLOOKUP($T366,Fe_Annuity_Tables,MATCH(CB$3+3,'Mortality Tables'!$N$1:$DN$1,0),FALSE)),"")</f>
        <v>367170.39276873687</v>
      </c>
      <c r="CC366" s="685">
        <f>IFERROR((CB366+AL366*Contr_Rate)*(1+Inv_Return)*IF($D366=$C$1,VLOOKUP($T366,Male_Annuity_Tables,MATCH($BS$3+3,'Mortality Tables'!$N$1:$DN$1,0),FALSE),VLOOKUP($T366,Fe_Annuity_Tables,MATCH(CC$3+3,'Mortality Tables'!$N$1:$DN$1,0),FALSE)),"")</f>
        <v>331274.9568580364</v>
      </c>
      <c r="CD366" s="685">
        <f>IFERROR((CC366+AM366*Contr_Rate)*(1+Inv_Return)*IF($D366=$C$1,VLOOKUP($T366,Male_Annuity_Tables,MATCH($BS$3+3,'Mortality Tables'!$N$1:$DN$1,0),FALSE),VLOOKUP($T366,Fe_Annuity_Tables,MATCH(CD$3+3,'Mortality Tables'!$N$1:$DN$1,0),FALSE)),"")</f>
        <v>317570.05992525013</v>
      </c>
      <c r="CE366" s="685">
        <f>IFERROR((CD366+AN366*Contr_Rate)*(1+Inv_Return)*IF($D366=$C$1,VLOOKUP($T366,Male_Annuity_Tables,MATCH($BS$3+3,'Mortality Tables'!$N$1:$DN$1,0),FALSE),VLOOKUP($T366,Fe_Annuity_Tables,MATCH(CE$3+3,'Mortality Tables'!$N$1:$DN$1,0),FALSE)),"")</f>
        <v>309159.02072727174</v>
      </c>
      <c r="CF366" s="685">
        <f>IFERROR((CE366+AO366*Contr_Rate)*(1+Inv_Return)*IF($D366=$C$1,VLOOKUP($T366,Male_Annuity_Tables,MATCH($BS$3+3,'Mortality Tables'!$N$1:$DN$1,0),FALSE),VLOOKUP($T366,Fe_Annuity_Tables,MATCH(CF$3+3,'Mortality Tables'!$N$1:$DN$1,0),FALSE)),"")</f>
        <v>302095.25091660023</v>
      </c>
      <c r="CG366" s="685">
        <f>IFERROR((CF366+AP366*Contr_Rate)*(1+Inv_Return)*IF($D366=$C$1,VLOOKUP($T366,Male_Annuity_Tables,MATCH($BS$3+3,'Mortality Tables'!$N$1:$DN$1,0),FALSE),VLOOKUP($T366,Fe_Annuity_Tables,MATCH(CG$3+3,'Mortality Tables'!$N$1:$DN$1,0),FALSE)),"")</f>
        <v>295476.62368299218</v>
      </c>
      <c r="CH366" s="685">
        <f>IFERROR((CG366+AQ366*Contr_Rate)*(1+Inv_Return)*IF($D366=$C$1,VLOOKUP($T366,Male_Annuity_Tables,MATCH($BS$3+3,'Mortality Tables'!$N$1:$DN$1,0),FALSE),VLOOKUP($T366,Fe_Annuity_Tables,MATCH(CH$3+3,'Mortality Tables'!$N$1:$DN$1,0),FALSE)),"")</f>
        <v>289082.31081992842</v>
      </c>
      <c r="CI366" s="685" t="str">
        <f>IFERROR((CH366+AR366*Contr_Rate)*(1+Inv_Return)*IF($D366=$C$1,VLOOKUP($T366,Male_Annuity_Tables,MATCH($BS$3+3,'Mortality Tables'!$N$1:$DN$1,0),FALSE),VLOOKUP($T366,Fe_Annuity_Tables,MATCH(CI$3+3,'Mortality Tables'!$N$1:$DN$1,0),FALSE)),"")</f>
        <v/>
      </c>
      <c r="CJ366" s="685" t="str">
        <f>IFERROR((CI366+AS366*Contr_Rate)*(1+Inv_Return)*IF($D366=$C$1,VLOOKUP($T366,Male_Annuity_Tables,MATCH($BS$3+3,'Mortality Tables'!$N$1:$DN$1,0),FALSE),VLOOKUP($T366,Fe_Annuity_Tables,MATCH(CJ$3+3,'Mortality Tables'!$N$1:$DN$1,0),FALSE)),"")</f>
        <v/>
      </c>
      <c r="CK366" s="685" t="str">
        <f>IFERROR((CJ366+AT366*Contr_Rate)*(1+Inv_Return)*IF($D366=$C$1,VLOOKUP($T366,Male_Annuity_Tables,MATCH($BS$3+3,'Mortality Tables'!$N$1:$DN$1,0),FALSE),VLOOKUP($T366,Fe_Annuity_Tables,MATCH(CK$3+3,'Mortality Tables'!$N$1:$DN$1,0),FALSE)),"")</f>
        <v/>
      </c>
      <c r="CL366" s="685" t="str">
        <f>IFERROR((CK366+AU366*Contr_Rate)*(1+Inv_Return)*IF($D366=$C$1,VLOOKUP($T366,Male_Annuity_Tables,MATCH($BS$3+3,'Mortality Tables'!$N$1:$DN$1,0),FALSE),VLOOKUP($T366,Fe_Annuity_Tables,MATCH(CL$3+3,'Mortality Tables'!$N$1:$DN$1,0),FALSE)),"")</f>
        <v/>
      </c>
      <c r="CM366" s="685" t="str">
        <f>IFERROR((CL366+AV366*Contr_Rate)*(1+Inv_Return)*IF($D366=$C$1,VLOOKUP($T366,Male_Annuity_Tables,MATCH($BS$3+3,'Mortality Tables'!$N$1:$DN$1,0),FALSE),VLOOKUP($T366,Fe_Annuity_Tables,MATCH(CM$3+3,'Mortality Tables'!$N$1:$DN$1,0),FALSE)),"")</f>
        <v/>
      </c>
      <c r="CN366" s="685" t="str">
        <f>IFERROR((CM366+AW366*Contr_Rate)*(1+Inv_Return)*IF($D366=$C$1,VLOOKUP($T366,Male_Annuity_Tables,MATCH($BS$3+3,'Mortality Tables'!$N$1:$DN$1,0),FALSE),VLOOKUP($T366,Fe_Annuity_Tables,MATCH(CN$3+3,'Mortality Tables'!$N$1:$DN$1,0),FALSE)),"")</f>
        <v/>
      </c>
      <c r="CO366" s="685" t="str">
        <f>IFERROR((CN366+AX366*Contr_Rate)*(1+Inv_Return)*IF($D366=$C$1,VLOOKUP($T366,Male_Annuity_Tables,MATCH($BS$3+3,'Mortality Tables'!$N$1:$DN$1,0),FALSE),VLOOKUP($T366,Fe_Annuity_Tables,MATCH(CO$3+3,'Mortality Tables'!$N$1:$DN$1,0),FALSE)),"")</f>
        <v/>
      </c>
      <c r="CP366" s="685" t="str">
        <f>IFERROR((CO366+AY366*Contr_Rate)*(1+Inv_Return)*IF($D366=$C$1,VLOOKUP($T366,Male_Annuity_Tables,MATCH($BS$3+3,'Mortality Tables'!$N$1:$DN$1,0),FALSE),VLOOKUP($T366,Fe_Annuity_Tables,MATCH(CP$3+3,'Mortality Tables'!$N$1:$DN$1,0),FALSE)),"")</f>
        <v/>
      </c>
      <c r="CQ366" s="685" t="str">
        <f>IFERROR((CP366+AZ366*Contr_Rate)*(1+Inv_Return)*IF($D366=$C$1,VLOOKUP($T366,Male_Annuity_Tables,MATCH($BS$3+3,'Mortality Tables'!$N$1:$DN$1,0),FALSE),VLOOKUP($T366,Fe_Annuity_Tables,MATCH(CQ$3+3,'Mortality Tables'!$N$1:$DN$1,0),FALSE)),"")</f>
        <v/>
      </c>
      <c r="CR366" s="685" t="str">
        <f>IFERROR((CQ366+BA366*Contr_Rate)*(1+Inv_Return)*IF($D366=$C$1,VLOOKUP($T366,Male_Annuity_Tables,MATCH($BS$3+3,'Mortality Tables'!$N$1:$DN$1,0),FALSE),VLOOKUP($T366,Fe_Annuity_Tables,MATCH(CR$3+3,'Mortality Tables'!$N$1:$DN$1,0),FALSE)),"")</f>
        <v/>
      </c>
      <c r="CS366" s="685" t="str">
        <f>IFERROR((CR366+BB366*Contr_Rate)*(1+Inv_Return)*IF($D366=$C$1,VLOOKUP($T366,Male_Annuity_Tables,MATCH($BS$3+3,'Mortality Tables'!$N$1:$DN$1,0),FALSE),VLOOKUP($T366,Fe_Annuity_Tables,MATCH(CS$3+3,'Mortality Tables'!$N$1:$DN$1,0),FALSE)),"")</f>
        <v/>
      </c>
      <c r="CT366" s="685" t="str">
        <f>IFERROR((CS366+BC366*Contr_Rate)*(1+Inv_Return)*IF($D366=$C$1,VLOOKUP($T366,Male_Annuity_Tables,MATCH($BS$3+3,'Mortality Tables'!$N$1:$DN$1,0),FALSE),VLOOKUP($T366,Fe_Annuity_Tables,MATCH(CT$3+3,'Mortality Tables'!$N$1:$DN$1,0),FALSE)),"")</f>
        <v/>
      </c>
      <c r="CU366" s="685" t="str">
        <f>IFERROR((CT366+BD366*Contr_Rate)*(1+Inv_Return)*IF($D366=$C$1,VLOOKUP($T366,Male_Annuity_Tables,MATCH($BS$3+3,'Mortality Tables'!$N$1:$DN$1,0),FALSE),VLOOKUP($T366,Fe_Annuity_Tables,MATCH(CU$3+3,'Mortality Tables'!$N$1:$DN$1,0),FALSE)),"")</f>
        <v/>
      </c>
      <c r="CV366" s="685" t="str">
        <f>IFERROR((CU366+BE366*Contr_Rate)*(1+Inv_Return)*IF($D366=$C$1,VLOOKUP($T366,Male_Annuity_Tables,MATCH($BS$3+3,'Mortality Tables'!$N$1:$DN$1,0),FALSE),VLOOKUP($T366,Fe_Annuity_Tables,MATCH(CV$3+3,'Mortality Tables'!$N$1:$DN$1,0),FALSE)),"")</f>
        <v/>
      </c>
      <c r="CW366" s="685" t="str">
        <f>IFERROR((CV366+BF366*Contr_Rate)*(1+Inv_Return)*IF($D366=$C$1,VLOOKUP($T366,Male_Annuity_Tables,MATCH($BS$3+3,'Mortality Tables'!$N$1:$DN$1,0),FALSE),VLOOKUP($T366,Fe_Annuity_Tables,MATCH(CW$3+3,'Mortality Tables'!$N$1:$DN$1,0),FALSE)),"")</f>
        <v/>
      </c>
      <c r="CX366" s="685" t="str">
        <f>IFERROR((CW366+BG366*Contr_Rate)*(1+Inv_Return)*IF($D366=$C$1,VLOOKUP($T366,Male_Annuity_Tables,MATCH($BS$3+3,'Mortality Tables'!$N$1:$DN$1,0),FALSE),VLOOKUP($T366,Fe_Annuity_Tables,MATCH(CX$3+3,'Mortality Tables'!$N$1:$DN$1,0),FALSE)),"")</f>
        <v/>
      </c>
      <c r="CY366" s="685" t="str">
        <f>IFERROR((CX366+BH366*Contr_Rate)*(1+Inv_Return)*IF($D366=$C$1,VLOOKUP($T366,Male_Annuity_Tables,MATCH($BS$3+3,'Mortality Tables'!$N$1:$DN$1,0),FALSE),VLOOKUP($T366,Fe_Annuity_Tables,MATCH(CY$3+3,'Mortality Tables'!$N$1:$DN$1,0),FALSE)),"")</f>
        <v/>
      </c>
      <c r="CZ366" s="685" t="str">
        <f>IFERROR((CY366+BI366*Contr_Rate)*(1+Inv_Return)*IF($D366=$C$1,VLOOKUP($T366,Male_Annuity_Tables,MATCH($BS$3+3,'Mortality Tables'!$N$1:$DN$1,0),FALSE),VLOOKUP($T366,Fe_Annuity_Tables,MATCH(CZ$3+3,'Mortality Tables'!$N$1:$DN$1,0),FALSE)),"")</f>
        <v/>
      </c>
      <c r="DA366" s="685" t="str">
        <f>IFERROR((CZ366+BJ366*Contr_Rate)*(1+Inv_Return)*IF($D366=$C$1,VLOOKUP($T366,Male_Annuity_Tables,MATCH($BS$3+3,'Mortality Tables'!$N$1:$DN$1,0),FALSE),VLOOKUP($T366,Fe_Annuity_Tables,MATCH(DA$3+3,'Mortality Tables'!$N$1:$DN$1,0),FALSE)),"")</f>
        <v/>
      </c>
      <c r="DB366" s="685" t="str">
        <f>IFERROR((DA366+BK366*Contr_Rate)*(1+Inv_Return)*IF($D366=$C$1,VLOOKUP($T366,Male_Annuity_Tables,MATCH($BS$3+3,'Mortality Tables'!$N$1:$DN$1,0),FALSE),VLOOKUP($T366,Fe_Annuity_Tables,MATCH(DB$3+3,'Mortality Tables'!$N$1:$DN$1,0),FALSE)),"")</f>
        <v/>
      </c>
      <c r="DC366" s="685" t="str">
        <f>IFERROR((DB366+BL366*Contr_Rate)*(1+Inv_Return)*IF($D366=$C$1,VLOOKUP($T366,Male_Annuity_Tables,MATCH($BS$3+3,'Mortality Tables'!$N$1:$DN$1,0),FALSE),VLOOKUP($T366,Fe_Annuity_Tables,MATCH(DC$3+3,'Mortality Tables'!$N$1:$DN$1,0),FALSE)),"")</f>
        <v/>
      </c>
      <c r="DD366" s="685" t="str">
        <f>IFERROR((DC366+BM366*Contr_Rate)*(1+Inv_Return)*IF($D366=$C$1,VLOOKUP($T366,Male_Annuity_Tables,MATCH($BS$3+3,'Mortality Tables'!$N$1:$DN$1,0),FALSE),VLOOKUP($T366,Fe_Annuity_Tables,MATCH(DD$3+3,'Mortality Tables'!$N$1:$DN$1,0),FALSE)),"")</f>
        <v/>
      </c>
      <c r="DE366" s="685" t="str">
        <f>IFERROR((DD366+BN366*Contr_Rate)*(1+Inv_Return)*IF($D366=$C$1,VLOOKUP($T366,Male_Annuity_Tables,MATCH($BS$3+3,'Mortality Tables'!$N$1:$DN$1,0),FALSE),VLOOKUP($T366,Fe_Annuity_Tables,MATCH(DE$3+3,'Mortality Tables'!$N$1:$DN$1,0),FALSE)),"")</f>
        <v/>
      </c>
      <c r="DF366" s="685" t="str">
        <f>IFERROR((DE366+BO366*Contr_Rate)*(1+Inv_Return)*IF($D366=$C$1,VLOOKUP($T366,Male_Annuity_Tables,MATCH($BS$3+3,'Mortality Tables'!$N$1:$DN$1,0),FALSE),VLOOKUP($T366,Fe_Annuity_Tables,MATCH(DF$3+3,'Mortality Tables'!$N$1:$DN$1,0),FALSE)),"")</f>
        <v/>
      </c>
      <c r="DG366" s="685" t="str">
        <f>IFERROR((DF366+BP366*Contr_Rate)*(1+Inv_Return)*IF($D366=$C$1,VLOOKUP($T366,Male_Annuity_Tables,MATCH($BS$3+3,'Mortality Tables'!$N$1:$DN$1,0),FALSE),VLOOKUP($T366,Fe_Annuity_Tables,MATCH(DG$3+3,'Mortality Tables'!$N$1:$DN$1,0),FALSE)),"")</f>
        <v/>
      </c>
      <c r="DH366" s="685" t="str">
        <f>IFERROR((DG366+BQ366*Contr_Rate)*(1+Inv_Return)*IF($D366=$C$1,VLOOKUP($T366,Male_Annuity_Tables,MATCH($BS$3+3,'Mortality Tables'!$N$1:$DN$1,0),FALSE),VLOOKUP($T366,Fe_Annuity_Tables,MATCH(DH$3+3,'Mortality Tables'!$N$1:$DN$1,0),FALSE)),"")</f>
        <v/>
      </c>
      <c r="DJ366" s="686">
        <f t="shared" si="199"/>
        <v>1215412.1087645409</v>
      </c>
      <c r="DK366" s="680">
        <f t="shared" si="187"/>
        <v>8.8017766057058875</v>
      </c>
      <c r="DL366" s="686">
        <f t="shared" si="200"/>
        <v>92518.380021635967</v>
      </c>
      <c r="DM366" s="686">
        <f t="shared" si="132"/>
        <v>4867225.6174545651</v>
      </c>
      <c r="DN366" s="687">
        <f t="shared" si="201"/>
        <v>1.9008442857025545E-2</v>
      </c>
      <c r="DP366" s="688">
        <f t="shared" si="202"/>
        <v>131310.87076656826</v>
      </c>
      <c r="DQ366" s="688">
        <f t="shared" si="203"/>
        <v>178813.43210683492</v>
      </c>
      <c r="DR366" s="688">
        <f t="shared" si="204"/>
        <v>184842.91203118325</v>
      </c>
    </row>
    <row r="367" spans="1:122" s="657" customFormat="1" ht="14.5">
      <c r="A367" s="675" t="s">
        <v>1802</v>
      </c>
      <c r="B367" s="675" t="s">
        <v>1803</v>
      </c>
      <c r="C367" s="675" t="s">
        <v>541</v>
      </c>
      <c r="D367" s="675" t="s">
        <v>61</v>
      </c>
      <c r="E367" s="676">
        <v>27314</v>
      </c>
      <c r="F367" s="677">
        <v>37697</v>
      </c>
      <c r="G367" s="677">
        <v>39356</v>
      </c>
      <c r="H367" s="678">
        <v>989351</v>
      </c>
      <c r="I367" s="678">
        <v>95468.54</v>
      </c>
      <c r="J367" s="678">
        <v>86097.75</v>
      </c>
      <c r="K367" s="678">
        <v>29835.96</v>
      </c>
      <c r="L367" s="678">
        <v>211402.24999999997</v>
      </c>
      <c r="M367" s="679">
        <f>IF(COUNTIF($A$4:A367,A367)=1,0,1)</f>
        <v>0</v>
      </c>
      <c r="N367" s="680" t="str">
        <f t="shared" si="193"/>
        <v>Okay</v>
      </c>
      <c r="O367" s="680" t="str">
        <f t="shared" si="194"/>
        <v>TRUE</v>
      </c>
      <c r="P367" s="680" t="b">
        <f t="shared" si="195"/>
        <v>1</v>
      </c>
      <c r="Q367" s="680" t="b">
        <f t="shared" si="208"/>
        <v>1</v>
      </c>
      <c r="R367" s="680" t="b">
        <f t="shared" si="209"/>
        <v>1</v>
      </c>
      <c r="S367" s="681">
        <f t="shared" si="196"/>
        <v>28.446575342465753</v>
      </c>
      <c r="T367" s="682">
        <f t="shared" si="210"/>
        <v>50</v>
      </c>
      <c r="U367" s="682">
        <f t="shared" si="188"/>
        <v>32</v>
      </c>
      <c r="V367" s="682">
        <f t="shared" si="211"/>
        <v>17.260273972602739</v>
      </c>
      <c r="W367" s="682">
        <f t="shared" si="197"/>
        <v>10</v>
      </c>
      <c r="X367" s="683">
        <f t="shared" si="198"/>
        <v>2114022.4999999995</v>
      </c>
      <c r="Y367" s="684">
        <f t="shared" si="123"/>
        <v>5.47E-3</v>
      </c>
      <c r="Z367" s="684">
        <f>IF($D367=$C$1,VLOOKUP($T367,Male_Annuity_Tables,MATCH($W367+2,'Mortality Tables'!$DS$1:$HT$1,0),FALSE),VLOOKUP($T367,Fe_Annuity_Tables,MATCH($W367+2,'Mortality Tables'!$M$1:$DN$1,0),FALSE))</f>
        <v>0.41898499209083007</v>
      </c>
      <c r="AA367" s="664"/>
      <c r="AB367" s="685">
        <f t="shared" si="213"/>
        <v>1039758.43345</v>
      </c>
      <c r="AC367" s="685">
        <f t="shared" si="213"/>
        <v>1092734.1256342775</v>
      </c>
      <c r="AD367" s="685">
        <f t="shared" si="213"/>
        <v>1148408.9293353441</v>
      </c>
      <c r="AE367" s="685">
        <f t="shared" si="213"/>
        <v>1206920.3642849799</v>
      </c>
      <c r="AF367" s="685">
        <f t="shared" si="213"/>
        <v>1268412.9568452996</v>
      </c>
      <c r="AG367" s="685">
        <f t="shared" si="213"/>
        <v>1333038.5969965677</v>
      </c>
      <c r="AH367" s="685">
        <f t="shared" si="213"/>
        <v>1400956.9135135429</v>
      </c>
      <c r="AI367" s="685">
        <f t="shared" si="213"/>
        <v>1472335.6682570579</v>
      </c>
      <c r="AJ367" s="685">
        <f t="shared" si="213"/>
        <v>1547351.1705547553</v>
      </c>
      <c r="AK367" s="685">
        <f t="shared" si="213"/>
        <v>1626188.7126945199</v>
      </c>
      <c r="AL367" s="685" t="str">
        <f t="shared" si="213"/>
        <v/>
      </c>
      <c r="AM367" s="685" t="str">
        <f t="shared" si="213"/>
        <v/>
      </c>
      <c r="AN367" s="685" t="str">
        <f t="shared" si="213"/>
        <v/>
      </c>
      <c r="AO367" s="685" t="str">
        <f t="shared" si="213"/>
        <v/>
      </c>
      <c r="AP367" s="685" t="str">
        <f t="shared" si="213"/>
        <v/>
      </c>
      <c r="AQ367" s="685" t="str">
        <f t="shared" si="213"/>
        <v/>
      </c>
      <c r="AR367" s="685" t="str">
        <f t="shared" si="212"/>
        <v/>
      </c>
      <c r="AS367" s="685" t="str">
        <f t="shared" si="212"/>
        <v/>
      </c>
      <c r="AT367" s="685" t="str">
        <f t="shared" si="212"/>
        <v/>
      </c>
      <c r="AU367" s="685" t="str">
        <f t="shared" si="212"/>
        <v/>
      </c>
      <c r="AV367" s="685" t="str">
        <f t="shared" si="212"/>
        <v/>
      </c>
      <c r="AW367" s="685" t="str">
        <f t="shared" si="212"/>
        <v/>
      </c>
      <c r="AX367" s="685" t="str">
        <f t="shared" si="212"/>
        <v/>
      </c>
      <c r="AY367" s="685" t="str">
        <f t="shared" si="212"/>
        <v/>
      </c>
      <c r="AZ367" s="685" t="str">
        <f t="shared" si="212"/>
        <v/>
      </c>
      <c r="BA367" s="685" t="str">
        <f t="shared" si="212"/>
        <v/>
      </c>
      <c r="BB367" s="685" t="str">
        <f t="shared" si="212"/>
        <v/>
      </c>
      <c r="BC367" s="685" t="str">
        <f t="shared" si="212"/>
        <v/>
      </c>
      <c r="BD367" s="685" t="str">
        <f t="shared" si="212"/>
        <v/>
      </c>
      <c r="BE367" s="685" t="str">
        <f t="shared" si="212"/>
        <v/>
      </c>
      <c r="BF367" s="685" t="str">
        <f t="shared" si="212"/>
        <v/>
      </c>
      <c r="BG367" s="685" t="str">
        <f t="shared" si="215"/>
        <v/>
      </c>
      <c r="BH367" s="685" t="str">
        <f t="shared" si="215"/>
        <v/>
      </c>
      <c r="BI367" s="685" t="str">
        <f t="shared" si="207"/>
        <v/>
      </c>
      <c r="BJ367" s="685" t="str">
        <f t="shared" si="207"/>
        <v/>
      </c>
      <c r="BK367" s="685" t="str">
        <f t="shared" si="207"/>
        <v/>
      </c>
      <c r="BL367" s="685" t="str">
        <f t="shared" si="207"/>
        <v/>
      </c>
      <c r="BM367" s="685" t="str">
        <f t="shared" si="207"/>
        <v/>
      </c>
      <c r="BN367" s="685" t="str">
        <f t="shared" si="207"/>
        <v/>
      </c>
      <c r="BO367" s="685" t="str">
        <f t="shared" si="214"/>
        <v/>
      </c>
      <c r="BP367" s="685" t="str">
        <f t="shared" si="214"/>
        <v/>
      </c>
      <c r="BQ367" s="685" t="str">
        <f t="shared" si="214"/>
        <v/>
      </c>
      <c r="BR367" s="529"/>
      <c r="BS367" s="685">
        <f>IFERROR(($L367+AB367*Contr_Rate)*(1+Inv_Return)*IF($D367=$C$1,VLOOKUP($T367,Male_Annuity_Tables,MATCH($BS$3+3,'Mortality Tables'!$N$1:$DN$1,0),FALSE),VLOOKUP($T367,Fe_Annuity_Tables,MATCH(BS$3+3,'Mortality Tables'!$N$1:$DN$1,0),FALSE)),"")</f>
        <v>481369.61639737507</v>
      </c>
      <c r="BT367" s="685">
        <f>IFERROR(($BS367+AC367*Contr_Rate)*(1+Inv_Return)*IF($D367=$C$1,VLOOKUP($T367,Male_Annuity_Tables,MATCH($BS$3+3,'Mortality Tables'!$N$1:$DN$1,0),FALSE),VLOOKUP($T367,Fe_Annuity_Tables,MATCH(BT$3+3,'Mortality Tables'!$N$1:$DN$1,0),FALSE)),"")</f>
        <v>744309.65810654452</v>
      </c>
      <c r="BU367" s="685">
        <f>IFERROR((BT367+AD367*Contr_Rate)*(1+Inv_Return)*IF($D367=$C$1,VLOOKUP($T367,Male_Annuity_Tables,MATCH($BS$3+3,'Mortality Tables'!$N$1:$DN$1,0),FALSE),VLOOKUP($T367,Fe_Annuity_Tables,MATCH(BU$3+3,'Mortality Tables'!$N$1:$DN$1,0),FALSE)),"")</f>
        <v>1001530.6300799424</v>
      </c>
      <c r="BV367" s="685">
        <f>IFERROR((BU367+AE367*Contr_Rate)*(1+Inv_Return)*IF($D367=$C$1,VLOOKUP($T367,Male_Annuity_Tables,MATCH($BS$3+3,'Mortality Tables'!$N$1:$DN$1,0),FALSE),VLOOKUP($T367,Fe_Annuity_Tables,MATCH(BV$3+3,'Mortality Tables'!$N$1:$DN$1,0),FALSE)),"")</f>
        <v>1254273.8404860431</v>
      </c>
      <c r="BW367" s="685">
        <f>IFERROR((BV367+AF367*Contr_Rate)*(1+Inv_Return)*IF($D367=$C$1,VLOOKUP($T367,Male_Annuity_Tables,MATCH($BS$3+3,'Mortality Tables'!$N$1:$DN$1,0),FALSE),VLOOKUP($T367,Fe_Annuity_Tables,MATCH(BW$3+3,'Mortality Tables'!$N$1:$DN$1,0),FALSE)),"")</f>
        <v>1503720.9519023043</v>
      </c>
      <c r="BX367" s="685">
        <f>IFERROR((BW367+AG367*Contr_Rate)*(1+Inv_Return)*IF($D367=$C$1,VLOOKUP($T367,Male_Annuity_Tables,MATCH($BS$3+3,'Mortality Tables'!$N$1:$DN$1,0),FALSE),VLOOKUP($T367,Fe_Annuity_Tables,MATCH(BX$3+3,'Mortality Tables'!$N$1:$DN$1,0),FALSE)),"")</f>
        <v>1751000.7956137387</v>
      </c>
      <c r="BY367" s="685">
        <f>IFERROR((BX367+AH367*Contr_Rate)*(1+Inv_Return)*IF($D367=$C$1,VLOOKUP($T367,Male_Annuity_Tables,MATCH($BS$3+3,'Mortality Tables'!$N$1:$DN$1,0),FALSE),VLOOKUP($T367,Fe_Annuity_Tables,MATCH(BY$3+3,'Mortality Tables'!$N$1:$DN$1,0),FALSE)),"")</f>
        <v>1997195.7430749719</v>
      </c>
      <c r="BZ367" s="685">
        <f>IFERROR((BY367+AI367*Contr_Rate)*(1+Inv_Return)*IF($D367=$C$1,VLOOKUP($T367,Male_Annuity_Tables,MATCH($BS$3+3,'Mortality Tables'!$N$1:$DN$1,0),FALSE),VLOOKUP($T367,Fe_Annuity_Tables,MATCH(BZ$3+3,'Mortality Tables'!$N$1:$DN$1,0),FALSE)),"")</f>
        <v>2243347.6753168423</v>
      </c>
      <c r="CA367" s="685">
        <f>IFERROR((BZ367+AJ367*Contr_Rate)*(1+Inv_Return)*IF($D367=$C$1,VLOOKUP($T367,Male_Annuity_Tables,MATCH($BS$3+3,'Mortality Tables'!$N$1:$DN$1,0),FALSE),VLOOKUP($T367,Fe_Annuity_Tables,MATCH(CA$3+3,'Mortality Tables'!$N$1:$DN$1,0),FALSE)),"")</f>
        <v>2490463.588077554</v>
      </c>
      <c r="CB367" s="685">
        <f>IFERROR((CA367+AK367*Contr_Rate)*(1+Inv_Return)*IF($D367=$C$1,VLOOKUP($T367,Male_Annuity_Tables,MATCH($BS$3+3,'Mortality Tables'!$N$1:$DN$1,0),FALSE),VLOOKUP($T367,Fe_Annuity_Tables,MATCH(CB$3+3,'Mortality Tables'!$N$1:$DN$1,0),FALSE)),"")</f>
        <v>2739520.8676916687</v>
      </c>
      <c r="CC367" s="685" t="str">
        <f>IFERROR((CB367+AL367*Contr_Rate)*(1+Inv_Return)*IF($D367=$C$1,VLOOKUP($T367,Male_Annuity_Tables,MATCH($BS$3+3,'Mortality Tables'!$N$1:$DN$1,0),FALSE),VLOOKUP($T367,Fe_Annuity_Tables,MATCH(CC$3+3,'Mortality Tables'!$N$1:$DN$1,0),FALSE)),"")</f>
        <v/>
      </c>
      <c r="CD367" s="685" t="str">
        <f>IFERROR((CC367+AM367*Contr_Rate)*(1+Inv_Return)*IF($D367=$C$1,VLOOKUP($T367,Male_Annuity_Tables,MATCH($BS$3+3,'Mortality Tables'!$N$1:$DN$1,0),FALSE),VLOOKUP($T367,Fe_Annuity_Tables,MATCH(CD$3+3,'Mortality Tables'!$N$1:$DN$1,0),FALSE)),"")</f>
        <v/>
      </c>
      <c r="CE367" s="685" t="str">
        <f>IFERROR((CD367+AN367*Contr_Rate)*(1+Inv_Return)*IF($D367=$C$1,VLOOKUP($T367,Male_Annuity_Tables,MATCH($BS$3+3,'Mortality Tables'!$N$1:$DN$1,0),FALSE),VLOOKUP($T367,Fe_Annuity_Tables,MATCH(CE$3+3,'Mortality Tables'!$N$1:$DN$1,0),FALSE)),"")</f>
        <v/>
      </c>
      <c r="CF367" s="685" t="str">
        <f>IFERROR((CE367+AO367*Contr_Rate)*(1+Inv_Return)*IF($D367=$C$1,VLOOKUP($T367,Male_Annuity_Tables,MATCH($BS$3+3,'Mortality Tables'!$N$1:$DN$1,0),FALSE),VLOOKUP($T367,Fe_Annuity_Tables,MATCH(CF$3+3,'Mortality Tables'!$N$1:$DN$1,0),FALSE)),"")</f>
        <v/>
      </c>
      <c r="CG367" s="685" t="str">
        <f>IFERROR((CF367+AP367*Contr_Rate)*(1+Inv_Return)*IF($D367=$C$1,VLOOKUP($T367,Male_Annuity_Tables,MATCH($BS$3+3,'Mortality Tables'!$N$1:$DN$1,0),FALSE),VLOOKUP($T367,Fe_Annuity_Tables,MATCH(CG$3+3,'Mortality Tables'!$N$1:$DN$1,0),FALSE)),"")</f>
        <v/>
      </c>
      <c r="CH367" s="685" t="str">
        <f>IFERROR((CG367+AQ367*Contr_Rate)*(1+Inv_Return)*IF($D367=$C$1,VLOOKUP($T367,Male_Annuity_Tables,MATCH($BS$3+3,'Mortality Tables'!$N$1:$DN$1,0),FALSE),VLOOKUP($T367,Fe_Annuity_Tables,MATCH(CH$3+3,'Mortality Tables'!$N$1:$DN$1,0),FALSE)),"")</f>
        <v/>
      </c>
      <c r="CI367" s="685" t="str">
        <f>IFERROR((CH367+AR367*Contr_Rate)*(1+Inv_Return)*IF($D367=$C$1,VLOOKUP($T367,Male_Annuity_Tables,MATCH($BS$3+3,'Mortality Tables'!$N$1:$DN$1,0),FALSE),VLOOKUP($T367,Fe_Annuity_Tables,MATCH(CI$3+3,'Mortality Tables'!$N$1:$DN$1,0),FALSE)),"")</f>
        <v/>
      </c>
      <c r="CJ367" s="685" t="str">
        <f>IFERROR((CI367+AS367*Contr_Rate)*(1+Inv_Return)*IF($D367=$C$1,VLOOKUP($T367,Male_Annuity_Tables,MATCH($BS$3+3,'Mortality Tables'!$N$1:$DN$1,0),FALSE),VLOOKUP($T367,Fe_Annuity_Tables,MATCH(CJ$3+3,'Mortality Tables'!$N$1:$DN$1,0),FALSE)),"")</f>
        <v/>
      </c>
      <c r="CK367" s="685" t="str">
        <f>IFERROR((CJ367+AT367*Contr_Rate)*(1+Inv_Return)*IF($D367=$C$1,VLOOKUP($T367,Male_Annuity_Tables,MATCH($BS$3+3,'Mortality Tables'!$N$1:$DN$1,0),FALSE),VLOOKUP($T367,Fe_Annuity_Tables,MATCH(CK$3+3,'Mortality Tables'!$N$1:$DN$1,0),FALSE)),"")</f>
        <v/>
      </c>
      <c r="CL367" s="685" t="str">
        <f>IFERROR((CK367+AU367*Contr_Rate)*(1+Inv_Return)*IF($D367=$C$1,VLOOKUP($T367,Male_Annuity_Tables,MATCH($BS$3+3,'Mortality Tables'!$N$1:$DN$1,0),FALSE),VLOOKUP($T367,Fe_Annuity_Tables,MATCH(CL$3+3,'Mortality Tables'!$N$1:$DN$1,0),FALSE)),"")</f>
        <v/>
      </c>
      <c r="CM367" s="685" t="str">
        <f>IFERROR((CL367+AV367*Contr_Rate)*(1+Inv_Return)*IF($D367=$C$1,VLOOKUP($T367,Male_Annuity_Tables,MATCH($BS$3+3,'Mortality Tables'!$N$1:$DN$1,0),FALSE),VLOOKUP($T367,Fe_Annuity_Tables,MATCH(CM$3+3,'Mortality Tables'!$N$1:$DN$1,0),FALSE)),"")</f>
        <v/>
      </c>
      <c r="CN367" s="685" t="str">
        <f>IFERROR((CM367+AW367*Contr_Rate)*(1+Inv_Return)*IF($D367=$C$1,VLOOKUP($T367,Male_Annuity_Tables,MATCH($BS$3+3,'Mortality Tables'!$N$1:$DN$1,0),FALSE),VLOOKUP($T367,Fe_Annuity_Tables,MATCH(CN$3+3,'Mortality Tables'!$N$1:$DN$1,0),FALSE)),"")</f>
        <v/>
      </c>
      <c r="CO367" s="685" t="str">
        <f>IFERROR((CN367+AX367*Contr_Rate)*(1+Inv_Return)*IF($D367=$C$1,VLOOKUP($T367,Male_Annuity_Tables,MATCH($BS$3+3,'Mortality Tables'!$N$1:$DN$1,0),FALSE),VLOOKUP($T367,Fe_Annuity_Tables,MATCH(CO$3+3,'Mortality Tables'!$N$1:$DN$1,0),FALSE)),"")</f>
        <v/>
      </c>
      <c r="CP367" s="685" t="str">
        <f>IFERROR((CO367+AY367*Contr_Rate)*(1+Inv_Return)*IF($D367=$C$1,VLOOKUP($T367,Male_Annuity_Tables,MATCH($BS$3+3,'Mortality Tables'!$N$1:$DN$1,0),FALSE),VLOOKUP($T367,Fe_Annuity_Tables,MATCH(CP$3+3,'Mortality Tables'!$N$1:$DN$1,0),FALSE)),"")</f>
        <v/>
      </c>
      <c r="CQ367" s="685" t="str">
        <f>IFERROR((CP367+AZ367*Contr_Rate)*(1+Inv_Return)*IF($D367=$C$1,VLOOKUP($T367,Male_Annuity_Tables,MATCH($BS$3+3,'Mortality Tables'!$N$1:$DN$1,0),FALSE),VLOOKUP($T367,Fe_Annuity_Tables,MATCH(CQ$3+3,'Mortality Tables'!$N$1:$DN$1,0),FALSE)),"")</f>
        <v/>
      </c>
      <c r="CR367" s="685" t="str">
        <f>IFERROR((CQ367+BA367*Contr_Rate)*(1+Inv_Return)*IF($D367=$C$1,VLOOKUP($T367,Male_Annuity_Tables,MATCH($BS$3+3,'Mortality Tables'!$N$1:$DN$1,0),FALSE),VLOOKUP($T367,Fe_Annuity_Tables,MATCH(CR$3+3,'Mortality Tables'!$N$1:$DN$1,0),FALSE)),"")</f>
        <v/>
      </c>
      <c r="CS367" s="685" t="str">
        <f>IFERROR((CR367+BB367*Contr_Rate)*(1+Inv_Return)*IF($D367=$C$1,VLOOKUP($T367,Male_Annuity_Tables,MATCH($BS$3+3,'Mortality Tables'!$N$1:$DN$1,0),FALSE),VLOOKUP($T367,Fe_Annuity_Tables,MATCH(CS$3+3,'Mortality Tables'!$N$1:$DN$1,0),FALSE)),"")</f>
        <v/>
      </c>
      <c r="CT367" s="685" t="str">
        <f>IFERROR((CS367+BC367*Contr_Rate)*(1+Inv_Return)*IF($D367=$C$1,VLOOKUP($T367,Male_Annuity_Tables,MATCH($BS$3+3,'Mortality Tables'!$N$1:$DN$1,0),FALSE),VLOOKUP($T367,Fe_Annuity_Tables,MATCH(CT$3+3,'Mortality Tables'!$N$1:$DN$1,0),FALSE)),"")</f>
        <v/>
      </c>
      <c r="CU367" s="685" t="str">
        <f>IFERROR((CT367+BD367*Contr_Rate)*(1+Inv_Return)*IF($D367=$C$1,VLOOKUP($T367,Male_Annuity_Tables,MATCH($BS$3+3,'Mortality Tables'!$N$1:$DN$1,0),FALSE),VLOOKUP($T367,Fe_Annuity_Tables,MATCH(CU$3+3,'Mortality Tables'!$N$1:$DN$1,0),FALSE)),"")</f>
        <v/>
      </c>
      <c r="CV367" s="685" t="str">
        <f>IFERROR((CU367+BE367*Contr_Rate)*(1+Inv_Return)*IF($D367=$C$1,VLOOKUP($T367,Male_Annuity_Tables,MATCH($BS$3+3,'Mortality Tables'!$N$1:$DN$1,0),FALSE),VLOOKUP($T367,Fe_Annuity_Tables,MATCH(CV$3+3,'Mortality Tables'!$N$1:$DN$1,0),FALSE)),"")</f>
        <v/>
      </c>
      <c r="CW367" s="685" t="str">
        <f>IFERROR((CV367+BF367*Contr_Rate)*(1+Inv_Return)*IF($D367=$C$1,VLOOKUP($T367,Male_Annuity_Tables,MATCH($BS$3+3,'Mortality Tables'!$N$1:$DN$1,0),FALSE),VLOOKUP($T367,Fe_Annuity_Tables,MATCH(CW$3+3,'Mortality Tables'!$N$1:$DN$1,0),FALSE)),"")</f>
        <v/>
      </c>
      <c r="CX367" s="685" t="str">
        <f>IFERROR((CW367+BG367*Contr_Rate)*(1+Inv_Return)*IF($D367=$C$1,VLOOKUP($T367,Male_Annuity_Tables,MATCH($BS$3+3,'Mortality Tables'!$N$1:$DN$1,0),FALSE),VLOOKUP($T367,Fe_Annuity_Tables,MATCH(CX$3+3,'Mortality Tables'!$N$1:$DN$1,0),FALSE)),"")</f>
        <v/>
      </c>
      <c r="CY367" s="685" t="str">
        <f>IFERROR((CX367+BH367*Contr_Rate)*(1+Inv_Return)*IF($D367=$C$1,VLOOKUP($T367,Male_Annuity_Tables,MATCH($BS$3+3,'Mortality Tables'!$N$1:$DN$1,0),FALSE),VLOOKUP($T367,Fe_Annuity_Tables,MATCH(CY$3+3,'Mortality Tables'!$N$1:$DN$1,0),FALSE)),"")</f>
        <v/>
      </c>
      <c r="CZ367" s="685" t="str">
        <f>IFERROR((CY367+BI367*Contr_Rate)*(1+Inv_Return)*IF($D367=$C$1,VLOOKUP($T367,Male_Annuity_Tables,MATCH($BS$3+3,'Mortality Tables'!$N$1:$DN$1,0),FALSE),VLOOKUP($T367,Fe_Annuity_Tables,MATCH(CZ$3+3,'Mortality Tables'!$N$1:$DN$1,0),FALSE)),"")</f>
        <v/>
      </c>
      <c r="DA367" s="685" t="str">
        <f>IFERROR((CZ367+BJ367*Contr_Rate)*(1+Inv_Return)*IF($D367=$C$1,VLOOKUP($T367,Male_Annuity_Tables,MATCH($BS$3+3,'Mortality Tables'!$N$1:$DN$1,0),FALSE),VLOOKUP($T367,Fe_Annuity_Tables,MATCH(DA$3+3,'Mortality Tables'!$N$1:$DN$1,0),FALSE)),"")</f>
        <v/>
      </c>
      <c r="DB367" s="685" t="str">
        <f>IFERROR((DA367+BK367*Contr_Rate)*(1+Inv_Return)*IF($D367=$C$1,VLOOKUP($T367,Male_Annuity_Tables,MATCH($BS$3+3,'Mortality Tables'!$N$1:$DN$1,0),FALSE),VLOOKUP($T367,Fe_Annuity_Tables,MATCH(DB$3+3,'Mortality Tables'!$N$1:$DN$1,0),FALSE)),"")</f>
        <v/>
      </c>
      <c r="DC367" s="685" t="str">
        <f>IFERROR((DB367+BL367*Contr_Rate)*(1+Inv_Return)*IF($D367=$C$1,VLOOKUP($T367,Male_Annuity_Tables,MATCH($BS$3+3,'Mortality Tables'!$N$1:$DN$1,0),FALSE),VLOOKUP($T367,Fe_Annuity_Tables,MATCH(DC$3+3,'Mortality Tables'!$N$1:$DN$1,0),FALSE)),"")</f>
        <v/>
      </c>
      <c r="DD367" s="685" t="str">
        <f>IFERROR((DC367+BM367*Contr_Rate)*(1+Inv_Return)*IF($D367=$C$1,VLOOKUP($T367,Male_Annuity_Tables,MATCH($BS$3+3,'Mortality Tables'!$N$1:$DN$1,0),FALSE),VLOOKUP($T367,Fe_Annuity_Tables,MATCH(DD$3+3,'Mortality Tables'!$N$1:$DN$1,0),FALSE)),"")</f>
        <v/>
      </c>
      <c r="DE367" s="685" t="str">
        <f>IFERROR((DD367+BN367*Contr_Rate)*(1+Inv_Return)*IF($D367=$C$1,VLOOKUP($T367,Male_Annuity_Tables,MATCH($BS$3+3,'Mortality Tables'!$N$1:$DN$1,0),FALSE),VLOOKUP($T367,Fe_Annuity_Tables,MATCH(DE$3+3,'Mortality Tables'!$N$1:$DN$1,0),FALSE)),"")</f>
        <v/>
      </c>
      <c r="DF367" s="685" t="str">
        <f>IFERROR((DE367+BO367*Contr_Rate)*(1+Inv_Return)*IF($D367=$C$1,VLOOKUP($T367,Male_Annuity_Tables,MATCH($BS$3+3,'Mortality Tables'!$N$1:$DN$1,0),FALSE),VLOOKUP($T367,Fe_Annuity_Tables,MATCH(DF$3+3,'Mortality Tables'!$N$1:$DN$1,0),FALSE)),"")</f>
        <v/>
      </c>
      <c r="DG367" s="685" t="str">
        <f>IFERROR((DF367+BP367*Contr_Rate)*(1+Inv_Return)*IF($D367=$C$1,VLOOKUP($T367,Male_Annuity_Tables,MATCH($BS$3+3,'Mortality Tables'!$N$1:$DN$1,0),FALSE),VLOOKUP($T367,Fe_Annuity_Tables,MATCH(DG$3+3,'Mortality Tables'!$N$1:$DN$1,0),FALSE)),"")</f>
        <v/>
      </c>
      <c r="DH367" s="685" t="str">
        <f>IFERROR((DG367+BQ367*Contr_Rate)*(1+Inv_Return)*IF($D367=$C$1,VLOOKUP($T367,Male_Annuity_Tables,MATCH($BS$3+3,'Mortality Tables'!$N$1:$DN$1,0),FALSE),VLOOKUP($T367,Fe_Annuity_Tables,MATCH(DH$3+3,'Mortality Tables'!$N$1:$DN$1,0),FALSE)),"")</f>
        <v/>
      </c>
      <c r="DJ367" s="686">
        <f t="shared" si="199"/>
        <v>2739520.8676916687</v>
      </c>
      <c r="DK367" s="680">
        <f t="shared" si="187"/>
        <v>8.0909277508679907</v>
      </c>
      <c r="DL367" s="686">
        <f t="shared" si="200"/>
        <v>226856.42955549923</v>
      </c>
      <c r="DM367" s="686">
        <f t="shared" si="132"/>
        <v>1626188.7126945199</v>
      </c>
      <c r="DN367" s="687">
        <f t="shared" si="201"/>
        <v>0.13950190884033906</v>
      </c>
      <c r="DP367" s="688">
        <f t="shared" si="202"/>
        <v>50506.744261261782</v>
      </c>
      <c r="DQ367" s="688">
        <f t="shared" si="203"/>
        <v>78450.237964429805</v>
      </c>
      <c r="DR367" s="688">
        <f t="shared" si="204"/>
        <v>106093.14117499838</v>
      </c>
    </row>
    <row r="368" spans="1:122" s="657" customFormat="1" ht="14.5">
      <c r="A368" s="675" t="s">
        <v>1804</v>
      </c>
      <c r="B368" s="675" t="s">
        <v>1805</v>
      </c>
      <c r="C368" s="675" t="s">
        <v>541</v>
      </c>
      <c r="D368" s="675" t="s">
        <v>60</v>
      </c>
      <c r="E368" s="676">
        <v>31111</v>
      </c>
      <c r="F368" s="677">
        <v>40141</v>
      </c>
      <c r="G368" s="677">
        <v>44502</v>
      </c>
      <c r="H368" s="678">
        <v>2237995</v>
      </c>
      <c r="I368" s="678">
        <v>137844.32999999999</v>
      </c>
      <c r="J368" s="678">
        <v>157224.46</v>
      </c>
      <c r="K368" s="678"/>
      <c r="L368" s="678">
        <v>295068.78999999998</v>
      </c>
      <c r="M368" s="679">
        <f>IF(COUNTIF($A$4:A368,A368)=1,0,1)</f>
        <v>0</v>
      </c>
      <c r="N368" s="680" t="str">
        <f t="shared" si="193"/>
        <v>Okay</v>
      </c>
      <c r="O368" s="680" t="str">
        <f t="shared" si="194"/>
        <v>TRUE</v>
      </c>
      <c r="P368" s="680" t="b">
        <f t="shared" si="195"/>
        <v>1</v>
      </c>
      <c r="Q368" s="680" t="b">
        <f t="shared" si="208"/>
        <v>1</v>
      </c>
      <c r="R368" s="680" t="b">
        <f t="shared" si="209"/>
        <v>1</v>
      </c>
      <c r="S368" s="681">
        <f t="shared" si="196"/>
        <v>24.739726027397261</v>
      </c>
      <c r="T368" s="682">
        <f t="shared" si="210"/>
        <v>39</v>
      </c>
      <c r="U368" s="682">
        <f t="shared" si="188"/>
        <v>36</v>
      </c>
      <c r="V368" s="682">
        <f t="shared" si="211"/>
        <v>3.1616438356164385</v>
      </c>
      <c r="W368" s="682">
        <f t="shared" si="197"/>
        <v>21</v>
      </c>
      <c r="X368" s="683">
        <f t="shared" si="198"/>
        <v>6196444.5899999999</v>
      </c>
      <c r="Y368" s="684">
        <f t="shared" si="123"/>
        <v>1.82E-3</v>
      </c>
      <c r="Z368" s="684">
        <f>IF($D368=$C$1,VLOOKUP($T368,Male_Annuity_Tables,MATCH($W368+2,'Mortality Tables'!$DS$1:$HT$1,0),FALSE),VLOOKUP($T368,Fe_Annuity_Tables,MATCH($W368+2,'Mortality Tables'!$M$1:$DN$1,0),FALSE))</f>
        <v>6.6232193033918141E-2</v>
      </c>
      <c r="AA368" s="664"/>
      <c r="AB368" s="685">
        <f t="shared" si="213"/>
        <v>2352020.8452500002</v>
      </c>
      <c r="AC368" s="685">
        <f t="shared" si="213"/>
        <v>2471856.3073154879</v>
      </c>
      <c r="AD368" s="685">
        <f t="shared" si="213"/>
        <v>2597797.386173212</v>
      </c>
      <c r="AE368" s="685">
        <f t="shared" si="213"/>
        <v>2730155.1629987368</v>
      </c>
      <c r="AF368" s="685">
        <f t="shared" si="213"/>
        <v>2869256.5685535227</v>
      </c>
      <c r="AG368" s="685">
        <f t="shared" si="213"/>
        <v>3015445.1907213251</v>
      </c>
      <c r="AH368" s="685">
        <f t="shared" si="213"/>
        <v>3169082.1231885767</v>
      </c>
      <c r="AI368" s="685">
        <f t="shared" si="213"/>
        <v>3330546.8573650345</v>
      </c>
      <c r="AJ368" s="685">
        <f t="shared" si="213"/>
        <v>3500238.2197477836</v>
      </c>
      <c r="AK368" s="685">
        <f t="shared" si="213"/>
        <v>3678575.3570439331</v>
      </c>
      <c r="AL368" s="685">
        <f t="shared" si="213"/>
        <v>3865998.7714853212</v>
      </c>
      <c r="AM368" s="685">
        <f t="shared" si="213"/>
        <v>4062971.4088924988</v>
      </c>
      <c r="AN368" s="685">
        <f t="shared" si="213"/>
        <v>4269979.8021755712</v>
      </c>
      <c r="AO368" s="685">
        <f t="shared" si="213"/>
        <v>4487535.2730964171</v>
      </c>
      <c r="AP368" s="685">
        <f t="shared" si="213"/>
        <v>4716175.1952606803</v>
      </c>
      <c r="AQ368" s="685">
        <f t="shared" ref="AQ368:BF392" si="216">IFERROR(IF($W368&gt;=AQ$3,($H368*(1+Ann_Salary_Growth_Rate)^AQ$3),""),0)</f>
        <v>4956464.3214592114</v>
      </c>
      <c r="AR368" s="685">
        <f t="shared" si="216"/>
        <v>5208996.1786375586</v>
      </c>
      <c r="AS368" s="685">
        <f t="shared" si="216"/>
        <v>5474394.5339391418</v>
      </c>
      <c r="AT368" s="685">
        <f t="shared" si="216"/>
        <v>5753314.9354433417</v>
      </c>
      <c r="AU368" s="685">
        <f t="shared" si="216"/>
        <v>6046446.3314041803</v>
      </c>
      <c r="AV368" s="685">
        <f t="shared" si="212"/>
        <v>6354512.7719892226</v>
      </c>
      <c r="AW368" s="685" t="str">
        <f t="shared" si="212"/>
        <v/>
      </c>
      <c r="AX368" s="685" t="str">
        <f t="shared" si="212"/>
        <v/>
      </c>
      <c r="AY368" s="685" t="str">
        <f t="shared" si="212"/>
        <v/>
      </c>
      <c r="AZ368" s="685" t="str">
        <f t="shared" si="212"/>
        <v/>
      </c>
      <c r="BA368" s="685" t="str">
        <f t="shared" si="212"/>
        <v/>
      </c>
      <c r="BB368" s="685" t="str">
        <f t="shared" si="212"/>
        <v/>
      </c>
      <c r="BC368" s="685" t="str">
        <f t="shared" si="212"/>
        <v/>
      </c>
      <c r="BD368" s="685" t="str">
        <f t="shared" si="212"/>
        <v/>
      </c>
      <c r="BE368" s="685" t="str">
        <f t="shared" si="212"/>
        <v/>
      </c>
      <c r="BF368" s="685" t="str">
        <f t="shared" si="212"/>
        <v/>
      </c>
      <c r="BG368" s="685" t="str">
        <f t="shared" si="215"/>
        <v/>
      </c>
      <c r="BH368" s="685" t="str">
        <f t="shared" si="215"/>
        <v/>
      </c>
      <c r="BI368" s="685" t="str">
        <f t="shared" si="207"/>
        <v/>
      </c>
      <c r="BJ368" s="685" t="str">
        <f t="shared" si="207"/>
        <v/>
      </c>
      <c r="BK368" s="685" t="str">
        <f t="shared" si="207"/>
        <v/>
      </c>
      <c r="BL368" s="685" t="str">
        <f t="shared" si="207"/>
        <v/>
      </c>
      <c r="BM368" s="685" t="str">
        <f t="shared" si="207"/>
        <v/>
      </c>
      <c r="BN368" s="685" t="str">
        <f t="shared" si="207"/>
        <v/>
      </c>
      <c r="BO368" s="685" t="str">
        <f t="shared" si="214"/>
        <v/>
      </c>
      <c r="BP368" s="685" t="str">
        <f t="shared" si="214"/>
        <v/>
      </c>
      <c r="BQ368" s="685" t="str">
        <f t="shared" si="214"/>
        <v/>
      </c>
      <c r="BR368" s="529"/>
      <c r="BS368" s="685">
        <f>IFERROR(($L368+AB368*Contr_Rate)*(1+Inv_Return)*IF($D368=$C$1,VLOOKUP($T368,Male_Annuity_Tables,MATCH($BS$3+3,'Mortality Tables'!$N$1:$DN$1,0),FALSE),VLOOKUP($T368,Fe_Annuity_Tables,MATCH(BS$3+3,'Mortality Tables'!$N$1:$DN$1,0),FALSE)),"")</f>
        <v>821173.16312681348</v>
      </c>
      <c r="BT368" s="685">
        <f>IFERROR(($BS368+AC368*Contr_Rate)*(1+Inv_Return)*IF($D368=$C$1,VLOOKUP($T368,Male_Annuity_Tables,MATCH($BS$3+3,'Mortality Tables'!$N$1:$DN$1,0),FALSE),VLOOKUP($T368,Fe_Annuity_Tables,MATCH(BT$3+3,'Mortality Tables'!$N$1:$DN$1,0),FALSE)),"")</f>
        <v>1087963.3704985047</v>
      </c>
      <c r="BU368" s="685">
        <f>IFERROR((BT368+AD368*Contr_Rate)*(1+Inv_Return)*IF($D368=$C$1,VLOOKUP($T368,Male_Annuity_Tables,MATCH($BS$3+3,'Mortality Tables'!$N$1:$DN$1,0),FALSE),VLOOKUP($T368,Fe_Annuity_Tables,MATCH(BU$3+3,'Mortality Tables'!$N$1:$DN$1,0),FALSE)),"")</f>
        <v>1102761.0533853068</v>
      </c>
      <c r="BV368" s="685">
        <f>IFERROR((BU368+AE368*Contr_Rate)*(1+Inv_Return)*IF($D368=$C$1,VLOOKUP($T368,Male_Annuity_Tables,MATCH($BS$3+3,'Mortality Tables'!$N$1:$DN$1,0),FALSE),VLOOKUP($T368,Fe_Annuity_Tables,MATCH(BV$3+3,'Mortality Tables'!$N$1:$DN$1,0),FALSE)),"")</f>
        <v>962623.50719839591</v>
      </c>
      <c r="BW368" s="685">
        <f>IFERROR((BV368+AF368*Contr_Rate)*(1+Inv_Return)*IF($D368=$C$1,VLOOKUP($T368,Male_Annuity_Tables,MATCH($BS$3+3,'Mortality Tables'!$N$1:$DN$1,0),FALSE),VLOOKUP($T368,Fe_Annuity_Tables,MATCH(BW$3+3,'Mortality Tables'!$N$1:$DN$1,0),FALSE)),"")</f>
        <v>774554.30302907096</v>
      </c>
      <c r="BX368" s="685">
        <f>IFERROR((BW368+AG368*Contr_Rate)*(1+Inv_Return)*IF($D368=$C$1,VLOOKUP($T368,Male_Annuity_Tables,MATCH($BS$3+3,'Mortality Tables'!$N$1:$DN$1,0),FALSE),VLOOKUP($T368,Fe_Annuity_Tables,MATCH(BX$3+3,'Mortality Tables'!$N$1:$DN$1,0),FALSE)),"")</f>
        <v>604815.19177385082</v>
      </c>
      <c r="BY368" s="685">
        <f>IFERROR((BX368+AH368*Contr_Rate)*(1+Inv_Return)*IF($D368=$C$1,VLOOKUP($T368,Male_Annuity_Tables,MATCH($BS$3+3,'Mortality Tables'!$N$1:$DN$1,0),FALSE),VLOOKUP($T368,Fe_Annuity_Tables,MATCH(BY$3+3,'Mortality Tables'!$N$1:$DN$1,0),FALSE)),"")</f>
        <v>474994.38544666901</v>
      </c>
      <c r="BZ368" s="685">
        <f>IFERROR((BY368+AI368*Contr_Rate)*(1+Inv_Return)*IF($D368=$C$1,VLOOKUP($T368,Male_Annuity_Tables,MATCH($BS$3+3,'Mortality Tables'!$N$1:$DN$1,0),FALSE),VLOOKUP($T368,Fe_Annuity_Tables,MATCH(BZ$3+3,'Mortality Tables'!$N$1:$DN$1,0),FALSE)),"")</f>
        <v>381551.09153074306</v>
      </c>
      <c r="CA368" s="685">
        <f>IFERROR((BZ368+AJ368*Contr_Rate)*(1+Inv_Return)*IF($D368=$C$1,VLOOKUP($T368,Male_Annuity_Tables,MATCH($BS$3+3,'Mortality Tables'!$N$1:$DN$1,0),FALSE),VLOOKUP($T368,Fe_Annuity_Tables,MATCH(CA$3+3,'Mortality Tables'!$N$1:$DN$1,0),FALSE)),"")</f>
        <v>314009.24953612516</v>
      </c>
      <c r="CB368" s="685">
        <f>IFERROR((CA368+AK368*Contr_Rate)*(1+Inv_Return)*IF($D368=$C$1,VLOOKUP($T368,Male_Annuity_Tables,MATCH($BS$3+3,'Mortality Tables'!$N$1:$DN$1,0),FALSE),VLOOKUP($T368,Fe_Annuity_Tables,MATCH(CB$3+3,'Mortality Tables'!$N$1:$DN$1,0),FALSE)),"")</f>
        <v>263433.85149093758</v>
      </c>
      <c r="CC368" s="685">
        <f>IFERROR((CB368+AL368*Contr_Rate)*(1+Inv_Return)*IF($D368=$C$1,VLOOKUP($T368,Male_Annuity_Tables,MATCH($BS$3+3,'Mortality Tables'!$N$1:$DN$1,0),FALSE),VLOOKUP($T368,Fe_Annuity_Tables,MATCH(CC$3+3,'Mortality Tables'!$N$1:$DN$1,0),FALSE)),"")</f>
        <v>224029.15086067328</v>
      </c>
      <c r="CD368" s="685">
        <f>IFERROR((CC368+AM368*Contr_Rate)*(1+Inv_Return)*IF($D368=$C$1,VLOOKUP($T368,Male_Annuity_Tables,MATCH($BS$3+3,'Mortality Tables'!$N$1:$DN$1,0),FALSE),VLOOKUP($T368,Fe_Annuity_Tables,MATCH(CD$3+3,'Mortality Tables'!$N$1:$DN$1,0),FALSE)),"")</f>
        <v>203646.6595373445</v>
      </c>
      <c r="CE368" s="685">
        <f>IFERROR((CD368+AN368*Contr_Rate)*(1+Inv_Return)*IF($D368=$C$1,VLOOKUP($T368,Male_Annuity_Tables,MATCH($BS$3+3,'Mortality Tables'!$N$1:$DN$1,0),FALSE),VLOOKUP($T368,Fe_Annuity_Tables,MATCH(CE$3+3,'Mortality Tables'!$N$1:$DN$1,0),FALSE)),"")</f>
        <v>187817.58121655558</v>
      </c>
      <c r="CF368" s="685">
        <f>IFERROR((CE368+AO368*Contr_Rate)*(1+Inv_Return)*IF($D368=$C$1,VLOOKUP($T368,Male_Annuity_Tables,MATCH($BS$3+3,'Mortality Tables'!$N$1:$DN$1,0),FALSE),VLOOKUP($T368,Fe_Annuity_Tables,MATCH(CF$3+3,'Mortality Tables'!$N$1:$DN$1,0),FALSE)),"")</f>
        <v>173901.3213468082</v>
      </c>
      <c r="CG368" s="685">
        <f>IFERROR((CF368+AP368*Contr_Rate)*(1+Inv_Return)*IF($D368=$C$1,VLOOKUP($T368,Male_Annuity_Tables,MATCH($BS$3+3,'Mortality Tables'!$N$1:$DN$1,0),FALSE),VLOOKUP($T368,Fe_Annuity_Tables,MATCH(CG$3+3,'Mortality Tables'!$N$1:$DN$1,0),FALSE)),"")</f>
        <v>161324.3056546688</v>
      </c>
      <c r="CH368" s="685">
        <f>IFERROR((CG368+AQ368*Contr_Rate)*(1+Inv_Return)*IF($D368=$C$1,VLOOKUP($T368,Male_Annuity_Tables,MATCH($BS$3+3,'Mortality Tables'!$N$1:$DN$1,0),FALSE),VLOOKUP($T368,Fe_Annuity_Tables,MATCH(CH$3+3,'Mortality Tables'!$N$1:$DN$1,0),FALSE)),"")</f>
        <v>149862.09140013045</v>
      </c>
      <c r="CI368" s="685">
        <f>IFERROR((CH368+AR368*Contr_Rate)*(1+Inv_Return)*IF($D368=$C$1,VLOOKUP($T368,Male_Annuity_Tables,MATCH($BS$3+3,'Mortality Tables'!$N$1:$DN$1,0),FALSE),VLOOKUP($T368,Fe_Annuity_Tables,MATCH(CI$3+3,'Mortality Tables'!$N$1:$DN$1,0),FALSE)),"")</f>
        <v>147104.6659236009</v>
      </c>
      <c r="CJ368" s="685">
        <f>IFERROR((CI368+AS368*Contr_Rate)*(1+Inv_Return)*IF($D368=$C$1,VLOOKUP($T368,Male_Annuity_Tables,MATCH($BS$3+3,'Mortality Tables'!$N$1:$DN$1,0),FALSE),VLOOKUP($T368,Fe_Annuity_Tables,MATCH(CJ$3+3,'Mortality Tables'!$N$1:$DN$1,0),FALSE)),"")</f>
        <v>145145.44912393807</v>
      </c>
      <c r="CK368" s="685">
        <f>IFERROR((CJ368+AT368*Contr_Rate)*(1+Inv_Return)*IF($D368=$C$1,VLOOKUP($T368,Male_Annuity_Tables,MATCH($BS$3+3,'Mortality Tables'!$N$1:$DN$1,0),FALSE),VLOOKUP($T368,Fe_Annuity_Tables,MATCH(CK$3+3,'Mortality Tables'!$N$1:$DN$1,0),FALSE)),"")</f>
        <v>143243.53534460187</v>
      </c>
      <c r="CL368" s="685">
        <f>IFERROR((CK368+AU368*Contr_Rate)*(1+Inv_Return)*IF($D368=$C$1,VLOOKUP($T368,Male_Annuity_Tables,MATCH($BS$3+3,'Mortality Tables'!$N$1:$DN$1,0),FALSE),VLOOKUP($T368,Fe_Annuity_Tables,MATCH(CL$3+3,'Mortality Tables'!$N$1:$DN$1,0),FALSE)),"")</f>
        <v>141323.68667200895</v>
      </c>
      <c r="CM368" s="685">
        <f>IFERROR((CL368+AV368*Contr_Rate)*(1+Inv_Return)*IF($D368=$C$1,VLOOKUP($T368,Male_Annuity_Tables,MATCH($BS$3+3,'Mortality Tables'!$N$1:$DN$1,0),FALSE),VLOOKUP($T368,Fe_Annuity_Tables,MATCH(CM$3+3,'Mortality Tables'!$N$1:$DN$1,0),FALSE)),"")</f>
        <v>139371.35600118077</v>
      </c>
      <c r="CN368" s="685" t="str">
        <f>IFERROR((CM368+AW368*Contr_Rate)*(1+Inv_Return)*IF($D368=$C$1,VLOOKUP($T368,Male_Annuity_Tables,MATCH($BS$3+3,'Mortality Tables'!$N$1:$DN$1,0),FALSE),VLOOKUP($T368,Fe_Annuity_Tables,MATCH(CN$3+3,'Mortality Tables'!$N$1:$DN$1,0),FALSE)),"")</f>
        <v/>
      </c>
      <c r="CO368" s="685" t="str">
        <f>IFERROR((CN368+AX368*Contr_Rate)*(1+Inv_Return)*IF($D368=$C$1,VLOOKUP($T368,Male_Annuity_Tables,MATCH($BS$3+3,'Mortality Tables'!$N$1:$DN$1,0),FALSE),VLOOKUP($T368,Fe_Annuity_Tables,MATCH(CO$3+3,'Mortality Tables'!$N$1:$DN$1,0),FALSE)),"")</f>
        <v/>
      </c>
      <c r="CP368" s="685" t="str">
        <f>IFERROR((CO368+AY368*Contr_Rate)*(1+Inv_Return)*IF($D368=$C$1,VLOOKUP($T368,Male_Annuity_Tables,MATCH($BS$3+3,'Mortality Tables'!$N$1:$DN$1,0),FALSE),VLOOKUP($T368,Fe_Annuity_Tables,MATCH(CP$3+3,'Mortality Tables'!$N$1:$DN$1,0),FALSE)),"")</f>
        <v/>
      </c>
      <c r="CQ368" s="685" t="str">
        <f>IFERROR((CP368+AZ368*Contr_Rate)*(1+Inv_Return)*IF($D368=$C$1,VLOOKUP($T368,Male_Annuity_Tables,MATCH($BS$3+3,'Mortality Tables'!$N$1:$DN$1,0),FALSE),VLOOKUP($T368,Fe_Annuity_Tables,MATCH(CQ$3+3,'Mortality Tables'!$N$1:$DN$1,0),FALSE)),"")</f>
        <v/>
      </c>
      <c r="CR368" s="685" t="str">
        <f>IFERROR((CQ368+BA368*Contr_Rate)*(1+Inv_Return)*IF($D368=$C$1,VLOOKUP($T368,Male_Annuity_Tables,MATCH($BS$3+3,'Mortality Tables'!$N$1:$DN$1,0),FALSE),VLOOKUP($T368,Fe_Annuity_Tables,MATCH(CR$3+3,'Mortality Tables'!$N$1:$DN$1,0),FALSE)),"")</f>
        <v/>
      </c>
      <c r="CS368" s="685" t="str">
        <f>IFERROR((CR368+BB368*Contr_Rate)*(1+Inv_Return)*IF($D368=$C$1,VLOOKUP($T368,Male_Annuity_Tables,MATCH($BS$3+3,'Mortality Tables'!$N$1:$DN$1,0),FALSE),VLOOKUP($T368,Fe_Annuity_Tables,MATCH(CS$3+3,'Mortality Tables'!$N$1:$DN$1,0),FALSE)),"")</f>
        <v/>
      </c>
      <c r="CT368" s="685" t="str">
        <f>IFERROR((CS368+BC368*Contr_Rate)*(1+Inv_Return)*IF($D368=$C$1,VLOOKUP($T368,Male_Annuity_Tables,MATCH($BS$3+3,'Mortality Tables'!$N$1:$DN$1,0),FALSE),VLOOKUP($T368,Fe_Annuity_Tables,MATCH(CT$3+3,'Mortality Tables'!$N$1:$DN$1,0),FALSE)),"")</f>
        <v/>
      </c>
      <c r="CU368" s="685" t="str">
        <f>IFERROR((CT368+BD368*Contr_Rate)*(1+Inv_Return)*IF($D368=$C$1,VLOOKUP($T368,Male_Annuity_Tables,MATCH($BS$3+3,'Mortality Tables'!$N$1:$DN$1,0),FALSE),VLOOKUP($T368,Fe_Annuity_Tables,MATCH(CU$3+3,'Mortality Tables'!$N$1:$DN$1,0),FALSE)),"")</f>
        <v/>
      </c>
      <c r="CV368" s="685" t="str">
        <f>IFERROR((CU368+BE368*Contr_Rate)*(1+Inv_Return)*IF($D368=$C$1,VLOOKUP($T368,Male_Annuity_Tables,MATCH($BS$3+3,'Mortality Tables'!$N$1:$DN$1,0),FALSE),VLOOKUP($T368,Fe_Annuity_Tables,MATCH(CV$3+3,'Mortality Tables'!$N$1:$DN$1,0),FALSE)),"")</f>
        <v/>
      </c>
      <c r="CW368" s="685" t="str">
        <f>IFERROR((CV368+BF368*Contr_Rate)*(1+Inv_Return)*IF($D368=$C$1,VLOOKUP($T368,Male_Annuity_Tables,MATCH($BS$3+3,'Mortality Tables'!$N$1:$DN$1,0),FALSE),VLOOKUP($T368,Fe_Annuity_Tables,MATCH(CW$3+3,'Mortality Tables'!$N$1:$DN$1,0),FALSE)),"")</f>
        <v/>
      </c>
      <c r="CX368" s="685" t="str">
        <f>IFERROR((CW368+BG368*Contr_Rate)*(1+Inv_Return)*IF($D368=$C$1,VLOOKUP($T368,Male_Annuity_Tables,MATCH($BS$3+3,'Mortality Tables'!$N$1:$DN$1,0),FALSE),VLOOKUP($T368,Fe_Annuity_Tables,MATCH(CX$3+3,'Mortality Tables'!$N$1:$DN$1,0),FALSE)),"")</f>
        <v/>
      </c>
      <c r="CY368" s="685" t="str">
        <f>IFERROR((CX368+BH368*Contr_Rate)*(1+Inv_Return)*IF($D368=$C$1,VLOOKUP($T368,Male_Annuity_Tables,MATCH($BS$3+3,'Mortality Tables'!$N$1:$DN$1,0),FALSE),VLOOKUP($T368,Fe_Annuity_Tables,MATCH(CY$3+3,'Mortality Tables'!$N$1:$DN$1,0),FALSE)),"")</f>
        <v/>
      </c>
      <c r="CZ368" s="685" t="str">
        <f>IFERROR((CY368+BI368*Contr_Rate)*(1+Inv_Return)*IF($D368=$C$1,VLOOKUP($T368,Male_Annuity_Tables,MATCH($BS$3+3,'Mortality Tables'!$N$1:$DN$1,0),FALSE),VLOOKUP($T368,Fe_Annuity_Tables,MATCH(CZ$3+3,'Mortality Tables'!$N$1:$DN$1,0),FALSE)),"")</f>
        <v/>
      </c>
      <c r="DA368" s="685" t="str">
        <f>IFERROR((CZ368+BJ368*Contr_Rate)*(1+Inv_Return)*IF($D368=$C$1,VLOOKUP($T368,Male_Annuity_Tables,MATCH($BS$3+3,'Mortality Tables'!$N$1:$DN$1,0),FALSE),VLOOKUP($T368,Fe_Annuity_Tables,MATCH(DA$3+3,'Mortality Tables'!$N$1:$DN$1,0),FALSE)),"")</f>
        <v/>
      </c>
      <c r="DB368" s="685" t="str">
        <f>IFERROR((DA368+BK368*Contr_Rate)*(1+Inv_Return)*IF($D368=$C$1,VLOOKUP($T368,Male_Annuity_Tables,MATCH($BS$3+3,'Mortality Tables'!$N$1:$DN$1,0),FALSE),VLOOKUP($T368,Fe_Annuity_Tables,MATCH(DB$3+3,'Mortality Tables'!$N$1:$DN$1,0),FALSE)),"")</f>
        <v/>
      </c>
      <c r="DC368" s="685" t="str">
        <f>IFERROR((DB368+BL368*Contr_Rate)*(1+Inv_Return)*IF($D368=$C$1,VLOOKUP($T368,Male_Annuity_Tables,MATCH($BS$3+3,'Mortality Tables'!$N$1:$DN$1,0),FALSE),VLOOKUP($T368,Fe_Annuity_Tables,MATCH(DC$3+3,'Mortality Tables'!$N$1:$DN$1,0),FALSE)),"")</f>
        <v/>
      </c>
      <c r="DD368" s="685" t="str">
        <f>IFERROR((DC368+BM368*Contr_Rate)*(1+Inv_Return)*IF($D368=$C$1,VLOOKUP($T368,Male_Annuity_Tables,MATCH($BS$3+3,'Mortality Tables'!$N$1:$DN$1,0),FALSE),VLOOKUP($T368,Fe_Annuity_Tables,MATCH(DD$3+3,'Mortality Tables'!$N$1:$DN$1,0),FALSE)),"")</f>
        <v/>
      </c>
      <c r="DE368" s="685" t="str">
        <f>IFERROR((DD368+BN368*Contr_Rate)*(1+Inv_Return)*IF($D368=$C$1,VLOOKUP($T368,Male_Annuity_Tables,MATCH($BS$3+3,'Mortality Tables'!$N$1:$DN$1,0),FALSE),VLOOKUP($T368,Fe_Annuity_Tables,MATCH(DE$3+3,'Mortality Tables'!$N$1:$DN$1,0),FALSE)),"")</f>
        <v/>
      </c>
      <c r="DF368" s="685" t="str">
        <f>IFERROR((DE368+BO368*Contr_Rate)*(1+Inv_Return)*IF($D368=$C$1,VLOOKUP($T368,Male_Annuity_Tables,MATCH($BS$3+3,'Mortality Tables'!$N$1:$DN$1,0),FALSE),VLOOKUP($T368,Fe_Annuity_Tables,MATCH(DF$3+3,'Mortality Tables'!$N$1:$DN$1,0),FALSE)),"")</f>
        <v/>
      </c>
      <c r="DG368" s="685" t="str">
        <f>IFERROR((DF368+BP368*Contr_Rate)*(1+Inv_Return)*IF($D368=$C$1,VLOOKUP($T368,Male_Annuity_Tables,MATCH($BS$3+3,'Mortality Tables'!$N$1:$DN$1,0),FALSE),VLOOKUP($T368,Fe_Annuity_Tables,MATCH(DG$3+3,'Mortality Tables'!$N$1:$DN$1,0),FALSE)),"")</f>
        <v/>
      </c>
      <c r="DH368" s="685" t="str">
        <f>IFERROR((DG368+BQ368*Contr_Rate)*(1+Inv_Return)*IF($D368=$C$1,VLOOKUP($T368,Male_Annuity_Tables,MATCH($BS$3+3,'Mortality Tables'!$N$1:$DN$1,0),FALSE),VLOOKUP($T368,Fe_Annuity_Tables,MATCH(DH$3+3,'Mortality Tables'!$N$1:$DN$1,0),FALSE)),"")</f>
        <v/>
      </c>
      <c r="DJ368" s="686">
        <f t="shared" si="199"/>
        <v>1102761.0533853068</v>
      </c>
      <c r="DK368" s="680">
        <f t="shared" si="187"/>
        <v>8.8017766057058875</v>
      </c>
      <c r="DL368" s="686">
        <f t="shared" si="200"/>
        <v>83943.269508701764</v>
      </c>
      <c r="DM368" s="686">
        <f t="shared" si="132"/>
        <v>6354512.7719892226</v>
      </c>
      <c r="DN368" s="687">
        <f t="shared" si="201"/>
        <v>1.3210024516549061E-2</v>
      </c>
      <c r="DP368" s="688">
        <f t="shared" si="202"/>
        <v>165430.26075087534</v>
      </c>
      <c r="DQ368" s="688">
        <f t="shared" si="203"/>
        <v>219176.74876714678</v>
      </c>
      <c r="DR368" s="688">
        <f t="shared" si="204"/>
        <v>222157.8307707904</v>
      </c>
    </row>
    <row r="369" spans="1:122" s="657" customFormat="1" ht="14.5">
      <c r="A369" s="675" t="s">
        <v>1806</v>
      </c>
      <c r="B369" s="675" t="s">
        <v>1807</v>
      </c>
      <c r="C369" s="675" t="s">
        <v>236</v>
      </c>
      <c r="D369" s="675" t="s">
        <v>60</v>
      </c>
      <c r="E369" s="676">
        <v>27253</v>
      </c>
      <c r="F369" s="677">
        <v>44442</v>
      </c>
      <c r="G369" s="677">
        <v>44826</v>
      </c>
      <c r="H369" s="678">
        <v>422441</v>
      </c>
      <c r="I369" s="678">
        <v>36697.199999999997</v>
      </c>
      <c r="J369" s="678">
        <v>39774.879999999997</v>
      </c>
      <c r="K369" s="678">
        <v>24329.88</v>
      </c>
      <c r="L369" s="678">
        <v>100801.95999999999</v>
      </c>
      <c r="M369" s="679">
        <f>IF(COUNTIF($A$4:A369,A369)=1,0,1)</f>
        <v>0</v>
      </c>
      <c r="N369" s="680" t="str">
        <f t="shared" si="193"/>
        <v>Okay</v>
      </c>
      <c r="O369" s="680" t="str">
        <f t="shared" si="194"/>
        <v>TRUE</v>
      </c>
      <c r="P369" s="680" t="b">
        <f t="shared" si="195"/>
        <v>1</v>
      </c>
      <c r="Q369" s="680" t="b">
        <f t="shared" si="208"/>
        <v>1</v>
      </c>
      <c r="R369" s="680" t="b">
        <f t="shared" si="209"/>
        <v>1</v>
      </c>
      <c r="S369" s="681">
        <f t="shared" si="196"/>
        <v>47.093150684931508</v>
      </c>
      <c r="T369" s="682">
        <f t="shared" si="210"/>
        <v>50</v>
      </c>
      <c r="U369" s="682">
        <f t="shared" si="188"/>
        <v>48</v>
      </c>
      <c r="V369" s="682">
        <f t="shared" si="211"/>
        <v>2.2739726027397262</v>
      </c>
      <c r="W369" s="682">
        <f t="shared" si="197"/>
        <v>10</v>
      </c>
      <c r="X369" s="683">
        <f t="shared" si="198"/>
        <v>1008019.5999999999</v>
      </c>
      <c r="Y369" s="684">
        <f t="shared" si="123"/>
        <v>3.7599999999999999E-3</v>
      </c>
      <c r="Z369" s="684">
        <f>IF($D369=$C$1,VLOOKUP($T369,Male_Annuity_Tables,MATCH($W369+2,'Mortality Tables'!$DS$1:$HT$1,0),FALSE),VLOOKUP($T369,Fe_Annuity_Tables,MATCH($W369+2,'Mortality Tables'!$M$1:$DN$1,0),FALSE))</f>
        <v>0.43239790686906165</v>
      </c>
      <c r="AA369" s="664"/>
      <c r="AB369" s="685">
        <f t="shared" ref="AB369:AQ384" si="217">IFERROR(IF($W369&gt;=AB$3,($H369*(1+Ann_Salary_Growth_Rate)^AB$3),""),0)</f>
        <v>443964.36895000003</v>
      </c>
      <c r="AC369" s="685">
        <f t="shared" si="217"/>
        <v>466584.35354800255</v>
      </c>
      <c r="AD369" s="685">
        <f t="shared" si="217"/>
        <v>490356.8263612733</v>
      </c>
      <c r="AE369" s="685">
        <f t="shared" si="217"/>
        <v>515340.50666438014</v>
      </c>
      <c r="AF369" s="685">
        <f t="shared" si="217"/>
        <v>541597.10547893029</v>
      </c>
      <c r="AG369" s="685">
        <f t="shared" si="217"/>
        <v>569191.47800308187</v>
      </c>
      <c r="AH369" s="685">
        <f t="shared" si="217"/>
        <v>598191.78380733891</v>
      </c>
      <c r="AI369" s="685">
        <f t="shared" si="217"/>
        <v>628669.65519232291</v>
      </c>
      <c r="AJ369" s="685">
        <f t="shared" si="217"/>
        <v>660700.3741243718</v>
      </c>
      <c r="AK369" s="685">
        <f t="shared" si="217"/>
        <v>694363.05818600848</v>
      </c>
      <c r="AL369" s="685" t="str">
        <f t="shared" si="217"/>
        <v/>
      </c>
      <c r="AM369" s="685" t="str">
        <f t="shared" si="217"/>
        <v/>
      </c>
      <c r="AN369" s="685" t="str">
        <f t="shared" si="217"/>
        <v/>
      </c>
      <c r="AO369" s="685" t="str">
        <f t="shared" si="217"/>
        <v/>
      </c>
      <c r="AP369" s="685" t="str">
        <f t="shared" si="217"/>
        <v/>
      </c>
      <c r="AQ369" s="685" t="str">
        <f t="shared" si="217"/>
        <v/>
      </c>
      <c r="AR369" s="685" t="str">
        <f t="shared" si="216"/>
        <v/>
      </c>
      <c r="AS369" s="685" t="str">
        <f t="shared" si="216"/>
        <v/>
      </c>
      <c r="AT369" s="685" t="str">
        <f t="shared" si="216"/>
        <v/>
      </c>
      <c r="AU369" s="685" t="str">
        <f t="shared" si="216"/>
        <v/>
      </c>
      <c r="AV369" s="685" t="str">
        <f t="shared" si="212"/>
        <v/>
      </c>
      <c r="AW369" s="685" t="str">
        <f t="shared" si="212"/>
        <v/>
      </c>
      <c r="AX369" s="685" t="str">
        <f t="shared" si="212"/>
        <v/>
      </c>
      <c r="AY369" s="685" t="str">
        <f t="shared" si="212"/>
        <v/>
      </c>
      <c r="AZ369" s="685" t="str">
        <f t="shared" si="212"/>
        <v/>
      </c>
      <c r="BA369" s="685" t="str">
        <f t="shared" si="212"/>
        <v/>
      </c>
      <c r="BB369" s="685" t="str">
        <f t="shared" si="212"/>
        <v/>
      </c>
      <c r="BC369" s="685" t="str">
        <f t="shared" si="212"/>
        <v/>
      </c>
      <c r="BD369" s="685" t="str">
        <f t="shared" si="212"/>
        <v/>
      </c>
      <c r="BE369" s="685" t="str">
        <f t="shared" si="212"/>
        <v/>
      </c>
      <c r="BF369" s="685" t="str">
        <f t="shared" si="212"/>
        <v/>
      </c>
      <c r="BG369" s="685" t="str">
        <f t="shared" si="215"/>
        <v/>
      </c>
      <c r="BH369" s="685" t="str">
        <f t="shared" si="215"/>
        <v/>
      </c>
      <c r="BI369" s="685" t="str">
        <f t="shared" si="207"/>
        <v/>
      </c>
      <c r="BJ369" s="685" t="str">
        <f t="shared" si="207"/>
        <v/>
      </c>
      <c r="BK369" s="685" t="str">
        <f t="shared" si="207"/>
        <v/>
      </c>
      <c r="BL369" s="685" t="str">
        <f t="shared" si="207"/>
        <v/>
      </c>
      <c r="BM369" s="685" t="str">
        <f t="shared" si="207"/>
        <v/>
      </c>
      <c r="BN369" s="685" t="str">
        <f t="shared" si="207"/>
        <v/>
      </c>
      <c r="BO369" s="685" t="str">
        <f t="shared" si="214"/>
        <v/>
      </c>
      <c r="BP369" s="685" t="str">
        <f t="shared" si="214"/>
        <v/>
      </c>
      <c r="BQ369" s="685" t="str">
        <f t="shared" si="214"/>
        <v/>
      </c>
      <c r="BR369" s="529"/>
      <c r="BS369" s="685">
        <f>IFERROR(($L369+AB369*Contr_Rate)*(1+Inv_Return)*IF($D369=$C$1,VLOOKUP($T369,Male_Annuity_Tables,MATCH($BS$3+3,'Mortality Tables'!$N$1:$DN$1,0),FALSE),VLOOKUP($T369,Fe_Annuity_Tables,MATCH(BS$3+3,'Mortality Tables'!$N$1:$DN$1,0),FALSE)),"")</f>
        <v>215600.10518801014</v>
      </c>
      <c r="BT369" s="685">
        <f>IFERROR(($BS369+AC369*Contr_Rate)*(1+Inv_Return)*IF($D369=$C$1,VLOOKUP($T369,Male_Annuity_Tables,MATCH($BS$3+3,'Mortality Tables'!$N$1:$DN$1,0),FALSE),VLOOKUP($T369,Fe_Annuity_Tables,MATCH(BT$3+3,'Mortality Tables'!$N$1:$DN$1,0),FALSE)),"")</f>
        <v>293671.01140195201</v>
      </c>
      <c r="BU369" s="685">
        <f>IFERROR((BT369+AD369*Contr_Rate)*(1+Inv_Return)*IF($D369=$C$1,VLOOKUP($T369,Male_Annuity_Tables,MATCH($BS$3+3,'Mortality Tables'!$N$1:$DN$1,0),FALSE),VLOOKUP($T369,Fe_Annuity_Tables,MATCH(BU$3+3,'Mortality Tables'!$N$1:$DN$1,0),FALSE)),"")</f>
        <v>326204.39642133948</v>
      </c>
      <c r="BV369" s="685">
        <f>IFERROR((BU369+AE369*Contr_Rate)*(1+Inv_Return)*IF($D369=$C$1,VLOOKUP($T369,Male_Annuity_Tables,MATCH($BS$3+3,'Mortality Tables'!$N$1:$DN$1,0),FALSE),VLOOKUP($T369,Fe_Annuity_Tables,MATCH(BV$3+3,'Mortality Tables'!$N$1:$DN$1,0),FALSE)),"")</f>
        <v>318733.71304087836</v>
      </c>
      <c r="BW369" s="685">
        <f>IFERROR((BV369+AF369*Contr_Rate)*(1+Inv_Return)*IF($D369=$C$1,VLOOKUP($T369,Male_Annuity_Tables,MATCH($BS$3+3,'Mortality Tables'!$N$1:$DN$1,0),FALSE),VLOOKUP($T369,Fe_Annuity_Tables,MATCH(BW$3+3,'Mortality Tables'!$N$1:$DN$1,0),FALSE)),"")</f>
        <v>285638.52350178739</v>
      </c>
      <c r="BX369" s="685">
        <f>IFERROR((BW369+AG369*Contr_Rate)*(1+Inv_Return)*IF($D369=$C$1,VLOOKUP($T369,Male_Annuity_Tables,MATCH($BS$3+3,'Mortality Tables'!$N$1:$DN$1,0),FALSE),VLOOKUP($T369,Fe_Annuity_Tables,MATCH(BX$3+3,'Mortality Tables'!$N$1:$DN$1,0),FALSE)),"")</f>
        <v>255939.1115173079</v>
      </c>
      <c r="BY369" s="685">
        <f>IFERROR((BX369+AH369*Contr_Rate)*(1+Inv_Return)*IF($D369=$C$1,VLOOKUP($T369,Male_Annuity_Tables,MATCH($BS$3+3,'Mortality Tables'!$N$1:$DN$1,0),FALSE),VLOOKUP($T369,Fe_Annuity_Tables,MATCH(BY$3+3,'Mortality Tables'!$N$1:$DN$1,0),FALSE)),"")</f>
        <v>230563.16732252776</v>
      </c>
      <c r="BZ369" s="685">
        <f>IFERROR((BY369+AI369*Contr_Rate)*(1+Inv_Return)*IF($D369=$C$1,VLOOKUP($T369,Male_Annuity_Tables,MATCH($BS$3+3,'Mortality Tables'!$N$1:$DN$1,0),FALSE),VLOOKUP($T369,Fe_Annuity_Tables,MATCH(BZ$3+3,'Mortality Tables'!$N$1:$DN$1,0),FALSE)),"")</f>
        <v>209491.90906433796</v>
      </c>
      <c r="CA369" s="685">
        <f>IFERROR((BZ369+AJ369*Contr_Rate)*(1+Inv_Return)*IF($D369=$C$1,VLOOKUP($T369,Male_Annuity_Tables,MATCH($BS$3+3,'Mortality Tables'!$N$1:$DN$1,0),FALSE),VLOOKUP($T369,Fe_Annuity_Tables,MATCH(CA$3+3,'Mortality Tables'!$N$1:$DN$1,0),FALSE)),"")</f>
        <v>192194.9935100622</v>
      </c>
      <c r="CB369" s="685">
        <f>IFERROR((CA369+AK369*Contr_Rate)*(1+Inv_Return)*IF($D369=$C$1,VLOOKUP($T369,Male_Annuity_Tables,MATCH($BS$3+3,'Mortality Tables'!$N$1:$DN$1,0),FALSE),VLOOKUP($T369,Fe_Annuity_Tables,MATCH(CB$3+3,'Mortality Tables'!$N$1:$DN$1,0),FALSE)),"")</f>
        <v>177964.41542457155</v>
      </c>
      <c r="CC369" s="685" t="str">
        <f>IFERROR((CB369+AL369*Contr_Rate)*(1+Inv_Return)*IF($D369=$C$1,VLOOKUP($T369,Male_Annuity_Tables,MATCH($BS$3+3,'Mortality Tables'!$N$1:$DN$1,0),FALSE),VLOOKUP($T369,Fe_Annuity_Tables,MATCH(CC$3+3,'Mortality Tables'!$N$1:$DN$1,0),FALSE)),"")</f>
        <v/>
      </c>
      <c r="CD369" s="685" t="str">
        <f>IFERROR((CC369+AM369*Contr_Rate)*(1+Inv_Return)*IF($D369=$C$1,VLOOKUP($T369,Male_Annuity_Tables,MATCH($BS$3+3,'Mortality Tables'!$N$1:$DN$1,0),FALSE),VLOOKUP($T369,Fe_Annuity_Tables,MATCH(CD$3+3,'Mortality Tables'!$N$1:$DN$1,0),FALSE)),"")</f>
        <v/>
      </c>
      <c r="CE369" s="685" t="str">
        <f>IFERROR((CD369+AN369*Contr_Rate)*(1+Inv_Return)*IF($D369=$C$1,VLOOKUP($T369,Male_Annuity_Tables,MATCH($BS$3+3,'Mortality Tables'!$N$1:$DN$1,0),FALSE),VLOOKUP($T369,Fe_Annuity_Tables,MATCH(CE$3+3,'Mortality Tables'!$N$1:$DN$1,0),FALSE)),"")</f>
        <v/>
      </c>
      <c r="CF369" s="685" t="str">
        <f>IFERROR((CE369+AO369*Contr_Rate)*(1+Inv_Return)*IF($D369=$C$1,VLOOKUP($T369,Male_Annuity_Tables,MATCH($BS$3+3,'Mortality Tables'!$N$1:$DN$1,0),FALSE),VLOOKUP($T369,Fe_Annuity_Tables,MATCH(CF$3+3,'Mortality Tables'!$N$1:$DN$1,0),FALSE)),"")</f>
        <v/>
      </c>
      <c r="CG369" s="685" t="str">
        <f>IFERROR((CF369+AP369*Contr_Rate)*(1+Inv_Return)*IF($D369=$C$1,VLOOKUP($T369,Male_Annuity_Tables,MATCH($BS$3+3,'Mortality Tables'!$N$1:$DN$1,0),FALSE),VLOOKUP($T369,Fe_Annuity_Tables,MATCH(CG$3+3,'Mortality Tables'!$N$1:$DN$1,0),FALSE)),"")</f>
        <v/>
      </c>
      <c r="CH369" s="685" t="str">
        <f>IFERROR((CG369+AQ369*Contr_Rate)*(1+Inv_Return)*IF($D369=$C$1,VLOOKUP($T369,Male_Annuity_Tables,MATCH($BS$3+3,'Mortality Tables'!$N$1:$DN$1,0),FALSE),VLOOKUP($T369,Fe_Annuity_Tables,MATCH(CH$3+3,'Mortality Tables'!$N$1:$DN$1,0),FALSE)),"")</f>
        <v/>
      </c>
      <c r="CI369" s="685" t="str">
        <f>IFERROR((CH369+AR369*Contr_Rate)*(1+Inv_Return)*IF($D369=$C$1,VLOOKUP($T369,Male_Annuity_Tables,MATCH($BS$3+3,'Mortality Tables'!$N$1:$DN$1,0),FALSE),VLOOKUP($T369,Fe_Annuity_Tables,MATCH(CI$3+3,'Mortality Tables'!$N$1:$DN$1,0),FALSE)),"")</f>
        <v/>
      </c>
      <c r="CJ369" s="685" t="str">
        <f>IFERROR((CI369+AS369*Contr_Rate)*(1+Inv_Return)*IF($D369=$C$1,VLOOKUP($T369,Male_Annuity_Tables,MATCH($BS$3+3,'Mortality Tables'!$N$1:$DN$1,0),FALSE),VLOOKUP($T369,Fe_Annuity_Tables,MATCH(CJ$3+3,'Mortality Tables'!$N$1:$DN$1,0),FALSE)),"")</f>
        <v/>
      </c>
      <c r="CK369" s="685" t="str">
        <f>IFERROR((CJ369+AT369*Contr_Rate)*(1+Inv_Return)*IF($D369=$C$1,VLOOKUP($T369,Male_Annuity_Tables,MATCH($BS$3+3,'Mortality Tables'!$N$1:$DN$1,0),FALSE),VLOOKUP($T369,Fe_Annuity_Tables,MATCH(CK$3+3,'Mortality Tables'!$N$1:$DN$1,0),FALSE)),"")</f>
        <v/>
      </c>
      <c r="CL369" s="685" t="str">
        <f>IFERROR((CK369+AU369*Contr_Rate)*(1+Inv_Return)*IF($D369=$C$1,VLOOKUP($T369,Male_Annuity_Tables,MATCH($BS$3+3,'Mortality Tables'!$N$1:$DN$1,0),FALSE),VLOOKUP($T369,Fe_Annuity_Tables,MATCH(CL$3+3,'Mortality Tables'!$N$1:$DN$1,0),FALSE)),"")</f>
        <v/>
      </c>
      <c r="CM369" s="685" t="str">
        <f>IFERROR((CL369+AV369*Contr_Rate)*(1+Inv_Return)*IF($D369=$C$1,VLOOKUP($T369,Male_Annuity_Tables,MATCH($BS$3+3,'Mortality Tables'!$N$1:$DN$1,0),FALSE),VLOOKUP($T369,Fe_Annuity_Tables,MATCH(CM$3+3,'Mortality Tables'!$N$1:$DN$1,0),FALSE)),"")</f>
        <v/>
      </c>
      <c r="CN369" s="685" t="str">
        <f>IFERROR((CM369+AW369*Contr_Rate)*(1+Inv_Return)*IF($D369=$C$1,VLOOKUP($T369,Male_Annuity_Tables,MATCH($BS$3+3,'Mortality Tables'!$N$1:$DN$1,0),FALSE),VLOOKUP($T369,Fe_Annuity_Tables,MATCH(CN$3+3,'Mortality Tables'!$N$1:$DN$1,0),FALSE)),"")</f>
        <v/>
      </c>
      <c r="CO369" s="685" t="str">
        <f>IFERROR((CN369+AX369*Contr_Rate)*(1+Inv_Return)*IF($D369=$C$1,VLOOKUP($T369,Male_Annuity_Tables,MATCH($BS$3+3,'Mortality Tables'!$N$1:$DN$1,0),FALSE),VLOOKUP($T369,Fe_Annuity_Tables,MATCH(CO$3+3,'Mortality Tables'!$N$1:$DN$1,0),FALSE)),"")</f>
        <v/>
      </c>
      <c r="CP369" s="685" t="str">
        <f>IFERROR((CO369+AY369*Contr_Rate)*(1+Inv_Return)*IF($D369=$C$1,VLOOKUP($T369,Male_Annuity_Tables,MATCH($BS$3+3,'Mortality Tables'!$N$1:$DN$1,0),FALSE),VLOOKUP($T369,Fe_Annuity_Tables,MATCH(CP$3+3,'Mortality Tables'!$N$1:$DN$1,0),FALSE)),"")</f>
        <v/>
      </c>
      <c r="CQ369" s="685" t="str">
        <f>IFERROR((CP369+AZ369*Contr_Rate)*(1+Inv_Return)*IF($D369=$C$1,VLOOKUP($T369,Male_Annuity_Tables,MATCH($BS$3+3,'Mortality Tables'!$N$1:$DN$1,0),FALSE),VLOOKUP($T369,Fe_Annuity_Tables,MATCH(CQ$3+3,'Mortality Tables'!$N$1:$DN$1,0),FALSE)),"")</f>
        <v/>
      </c>
      <c r="CR369" s="685" t="str">
        <f>IFERROR((CQ369+BA369*Contr_Rate)*(1+Inv_Return)*IF($D369=$C$1,VLOOKUP($T369,Male_Annuity_Tables,MATCH($BS$3+3,'Mortality Tables'!$N$1:$DN$1,0),FALSE),VLOOKUP($T369,Fe_Annuity_Tables,MATCH(CR$3+3,'Mortality Tables'!$N$1:$DN$1,0),FALSE)),"")</f>
        <v/>
      </c>
      <c r="CS369" s="685" t="str">
        <f>IFERROR((CR369+BB369*Contr_Rate)*(1+Inv_Return)*IF($D369=$C$1,VLOOKUP($T369,Male_Annuity_Tables,MATCH($BS$3+3,'Mortality Tables'!$N$1:$DN$1,0),FALSE),VLOOKUP($T369,Fe_Annuity_Tables,MATCH(CS$3+3,'Mortality Tables'!$N$1:$DN$1,0),FALSE)),"")</f>
        <v/>
      </c>
      <c r="CT369" s="685" t="str">
        <f>IFERROR((CS369+BC369*Contr_Rate)*(1+Inv_Return)*IF($D369=$C$1,VLOOKUP($T369,Male_Annuity_Tables,MATCH($BS$3+3,'Mortality Tables'!$N$1:$DN$1,0),FALSE),VLOOKUP($T369,Fe_Annuity_Tables,MATCH(CT$3+3,'Mortality Tables'!$N$1:$DN$1,0),FALSE)),"")</f>
        <v/>
      </c>
      <c r="CU369" s="685" t="str">
        <f>IFERROR((CT369+BD369*Contr_Rate)*(1+Inv_Return)*IF($D369=$C$1,VLOOKUP($T369,Male_Annuity_Tables,MATCH($BS$3+3,'Mortality Tables'!$N$1:$DN$1,0),FALSE),VLOOKUP($T369,Fe_Annuity_Tables,MATCH(CU$3+3,'Mortality Tables'!$N$1:$DN$1,0),FALSE)),"")</f>
        <v/>
      </c>
      <c r="CV369" s="685" t="str">
        <f>IFERROR((CU369+BE369*Contr_Rate)*(1+Inv_Return)*IF($D369=$C$1,VLOOKUP($T369,Male_Annuity_Tables,MATCH($BS$3+3,'Mortality Tables'!$N$1:$DN$1,0),FALSE),VLOOKUP($T369,Fe_Annuity_Tables,MATCH(CV$3+3,'Mortality Tables'!$N$1:$DN$1,0),FALSE)),"")</f>
        <v/>
      </c>
      <c r="CW369" s="685" t="str">
        <f>IFERROR((CV369+BF369*Contr_Rate)*(1+Inv_Return)*IF($D369=$C$1,VLOOKUP($T369,Male_Annuity_Tables,MATCH($BS$3+3,'Mortality Tables'!$N$1:$DN$1,0),FALSE),VLOOKUP($T369,Fe_Annuity_Tables,MATCH(CW$3+3,'Mortality Tables'!$N$1:$DN$1,0),FALSE)),"")</f>
        <v/>
      </c>
      <c r="CX369" s="685" t="str">
        <f>IFERROR((CW369+BG369*Contr_Rate)*(1+Inv_Return)*IF($D369=$C$1,VLOOKUP($T369,Male_Annuity_Tables,MATCH($BS$3+3,'Mortality Tables'!$N$1:$DN$1,0),FALSE),VLOOKUP($T369,Fe_Annuity_Tables,MATCH(CX$3+3,'Mortality Tables'!$N$1:$DN$1,0),FALSE)),"")</f>
        <v/>
      </c>
      <c r="CY369" s="685" t="str">
        <f>IFERROR((CX369+BH369*Contr_Rate)*(1+Inv_Return)*IF($D369=$C$1,VLOOKUP($T369,Male_Annuity_Tables,MATCH($BS$3+3,'Mortality Tables'!$N$1:$DN$1,0),FALSE),VLOOKUP($T369,Fe_Annuity_Tables,MATCH(CY$3+3,'Mortality Tables'!$N$1:$DN$1,0),FALSE)),"")</f>
        <v/>
      </c>
      <c r="CZ369" s="685" t="str">
        <f>IFERROR((CY369+BI369*Contr_Rate)*(1+Inv_Return)*IF($D369=$C$1,VLOOKUP($T369,Male_Annuity_Tables,MATCH($BS$3+3,'Mortality Tables'!$N$1:$DN$1,0),FALSE),VLOOKUP($T369,Fe_Annuity_Tables,MATCH(CZ$3+3,'Mortality Tables'!$N$1:$DN$1,0),FALSE)),"")</f>
        <v/>
      </c>
      <c r="DA369" s="685" t="str">
        <f>IFERROR((CZ369+BJ369*Contr_Rate)*(1+Inv_Return)*IF($D369=$C$1,VLOOKUP($T369,Male_Annuity_Tables,MATCH($BS$3+3,'Mortality Tables'!$N$1:$DN$1,0),FALSE),VLOOKUP($T369,Fe_Annuity_Tables,MATCH(DA$3+3,'Mortality Tables'!$N$1:$DN$1,0),FALSE)),"")</f>
        <v/>
      </c>
      <c r="DB369" s="685" t="str">
        <f>IFERROR((DA369+BK369*Contr_Rate)*(1+Inv_Return)*IF($D369=$C$1,VLOOKUP($T369,Male_Annuity_Tables,MATCH($BS$3+3,'Mortality Tables'!$N$1:$DN$1,0),FALSE),VLOOKUP($T369,Fe_Annuity_Tables,MATCH(DB$3+3,'Mortality Tables'!$N$1:$DN$1,0),FALSE)),"")</f>
        <v/>
      </c>
      <c r="DC369" s="685" t="str">
        <f>IFERROR((DB369+BL369*Contr_Rate)*(1+Inv_Return)*IF($D369=$C$1,VLOOKUP($T369,Male_Annuity_Tables,MATCH($BS$3+3,'Mortality Tables'!$N$1:$DN$1,0),FALSE),VLOOKUP($T369,Fe_Annuity_Tables,MATCH(DC$3+3,'Mortality Tables'!$N$1:$DN$1,0),FALSE)),"")</f>
        <v/>
      </c>
      <c r="DD369" s="685" t="str">
        <f>IFERROR((DC369+BM369*Contr_Rate)*(1+Inv_Return)*IF($D369=$C$1,VLOOKUP($T369,Male_Annuity_Tables,MATCH($BS$3+3,'Mortality Tables'!$N$1:$DN$1,0),FALSE),VLOOKUP($T369,Fe_Annuity_Tables,MATCH(DD$3+3,'Mortality Tables'!$N$1:$DN$1,0),FALSE)),"")</f>
        <v/>
      </c>
      <c r="DE369" s="685" t="str">
        <f>IFERROR((DD369+BN369*Contr_Rate)*(1+Inv_Return)*IF($D369=$C$1,VLOOKUP($T369,Male_Annuity_Tables,MATCH($BS$3+3,'Mortality Tables'!$N$1:$DN$1,0),FALSE),VLOOKUP($T369,Fe_Annuity_Tables,MATCH(DE$3+3,'Mortality Tables'!$N$1:$DN$1,0),FALSE)),"")</f>
        <v/>
      </c>
      <c r="DF369" s="685" t="str">
        <f>IFERROR((DE369+BO369*Contr_Rate)*(1+Inv_Return)*IF($D369=$C$1,VLOOKUP($T369,Male_Annuity_Tables,MATCH($BS$3+3,'Mortality Tables'!$N$1:$DN$1,0),FALSE),VLOOKUP($T369,Fe_Annuity_Tables,MATCH(DF$3+3,'Mortality Tables'!$N$1:$DN$1,0),FALSE)),"")</f>
        <v/>
      </c>
      <c r="DG369" s="685" t="str">
        <f>IFERROR((DF369+BP369*Contr_Rate)*(1+Inv_Return)*IF($D369=$C$1,VLOOKUP($T369,Male_Annuity_Tables,MATCH($BS$3+3,'Mortality Tables'!$N$1:$DN$1,0),FALSE),VLOOKUP($T369,Fe_Annuity_Tables,MATCH(DG$3+3,'Mortality Tables'!$N$1:$DN$1,0),FALSE)),"")</f>
        <v/>
      </c>
      <c r="DH369" s="685" t="str">
        <f>IFERROR((DG369+BQ369*Contr_Rate)*(1+Inv_Return)*IF($D369=$C$1,VLOOKUP($T369,Male_Annuity_Tables,MATCH($BS$3+3,'Mortality Tables'!$N$1:$DN$1,0),FALSE),VLOOKUP($T369,Fe_Annuity_Tables,MATCH(DH$3+3,'Mortality Tables'!$N$1:$DN$1,0),FALSE)),"")</f>
        <v/>
      </c>
      <c r="DJ369" s="686">
        <f t="shared" si="199"/>
        <v>326204.39642133948</v>
      </c>
      <c r="DK369" s="680">
        <f t="shared" si="187"/>
        <v>8.8017766057058875</v>
      </c>
      <c r="DL369" s="686">
        <f t="shared" si="200"/>
        <v>24831.00348861553</v>
      </c>
      <c r="DM369" s="686">
        <f t="shared" si="132"/>
        <v>694363.05818600848</v>
      </c>
      <c r="DN369" s="687">
        <f t="shared" si="201"/>
        <v>3.5760836058135612E-2</v>
      </c>
      <c r="DP369" s="688">
        <f t="shared" si="202"/>
        <v>22289.601274757246</v>
      </c>
      <c r="DQ369" s="688">
        <f t="shared" si="203"/>
        <v>30360.883842779411</v>
      </c>
      <c r="DR369" s="688">
        <f t="shared" si="204"/>
        <v>33724.315319623769</v>
      </c>
    </row>
    <row r="370" spans="1:122" s="657" customFormat="1" ht="14.5">
      <c r="A370" s="675" t="s">
        <v>1808</v>
      </c>
      <c r="B370" s="675" t="s">
        <v>1809</v>
      </c>
      <c r="C370" s="675" t="s">
        <v>115</v>
      </c>
      <c r="D370" s="675" t="s">
        <v>61</v>
      </c>
      <c r="E370" s="676">
        <v>28312</v>
      </c>
      <c r="F370" s="677">
        <v>40525</v>
      </c>
      <c r="G370" s="677">
        <v>43806</v>
      </c>
      <c r="H370" s="678">
        <v>1163122</v>
      </c>
      <c r="I370" s="678">
        <v>74343.55</v>
      </c>
      <c r="J370" s="678">
        <v>99084.02</v>
      </c>
      <c r="K370" s="678">
        <v>30980.66</v>
      </c>
      <c r="L370" s="678">
        <v>204408.23</v>
      </c>
      <c r="M370" s="679">
        <f>IF(COUNTIF($A$4:A370,A370)=1,0,1)</f>
        <v>0</v>
      </c>
      <c r="N370" s="680" t="str">
        <f t="shared" si="193"/>
        <v>Okay</v>
      </c>
      <c r="O370" s="680" t="str">
        <f t="shared" si="194"/>
        <v>TRUE</v>
      </c>
      <c r="P370" s="680" t="b">
        <f t="shared" si="195"/>
        <v>1</v>
      </c>
      <c r="Q370" s="680" t="b">
        <f t="shared" si="208"/>
        <v>1</v>
      </c>
      <c r="R370" s="680" t="b">
        <f t="shared" si="209"/>
        <v>1</v>
      </c>
      <c r="S370" s="681">
        <f t="shared" si="196"/>
        <v>33.460273972602742</v>
      </c>
      <c r="T370" s="682">
        <f t="shared" si="210"/>
        <v>47</v>
      </c>
      <c r="U370" s="682">
        <f t="shared" si="188"/>
        <v>42</v>
      </c>
      <c r="V370" s="682">
        <f t="shared" si="211"/>
        <v>5.0684931506849313</v>
      </c>
      <c r="W370" s="682">
        <f t="shared" si="197"/>
        <v>13</v>
      </c>
      <c r="X370" s="683">
        <f t="shared" si="198"/>
        <v>2657306.9900000002</v>
      </c>
      <c r="Y370" s="684">
        <f t="shared" si="123"/>
        <v>4.1700000000000001E-3</v>
      </c>
      <c r="Z370" s="684">
        <f>IF($D370=$C$1,VLOOKUP($T370,Male_Annuity_Tables,MATCH($W370+2,'Mortality Tables'!$DS$1:$HT$1,0),FALSE),VLOOKUP($T370,Fe_Annuity_Tables,MATCH($W370+2,'Mortality Tables'!$M$1:$DN$1,0),FALSE))</f>
        <v>0.25379495294068527</v>
      </c>
      <c r="AA370" s="664"/>
      <c r="AB370" s="685">
        <f t="shared" si="217"/>
        <v>1222383.0659</v>
      </c>
      <c r="AC370" s="685">
        <f t="shared" si="217"/>
        <v>1284663.483107605</v>
      </c>
      <c r="AD370" s="685">
        <f t="shared" si="217"/>
        <v>1350117.0875719376</v>
      </c>
      <c r="AE370" s="685">
        <f t="shared" si="217"/>
        <v>1418905.5531837279</v>
      </c>
      <c r="AF370" s="685">
        <f t="shared" si="217"/>
        <v>1491198.7911184388</v>
      </c>
      <c r="AG370" s="685">
        <f t="shared" si="217"/>
        <v>1567175.3695259234</v>
      </c>
      <c r="AH370" s="685">
        <f t="shared" si="217"/>
        <v>1647022.9546032692</v>
      </c>
      <c r="AI370" s="685">
        <f t="shared" si="217"/>
        <v>1730938.7741403058</v>
      </c>
      <c r="AJ370" s="685">
        <f t="shared" si="217"/>
        <v>1819130.1046827545</v>
      </c>
      <c r="AK370" s="685">
        <f t="shared" si="217"/>
        <v>1911814.7835163409</v>
      </c>
      <c r="AL370" s="685">
        <f t="shared" si="217"/>
        <v>2009221.7467364985</v>
      </c>
      <c r="AM370" s="685">
        <f t="shared" si="217"/>
        <v>2111591.5947327232</v>
      </c>
      <c r="AN370" s="685">
        <f t="shared" si="217"/>
        <v>2219177.1864843555</v>
      </c>
      <c r="AO370" s="685" t="str">
        <f t="shared" si="217"/>
        <v/>
      </c>
      <c r="AP370" s="685" t="str">
        <f t="shared" si="217"/>
        <v/>
      </c>
      <c r="AQ370" s="685" t="str">
        <f t="shared" si="217"/>
        <v/>
      </c>
      <c r="AR370" s="685" t="str">
        <f t="shared" si="216"/>
        <v/>
      </c>
      <c r="AS370" s="685" t="str">
        <f t="shared" si="216"/>
        <v/>
      </c>
      <c r="AT370" s="685" t="str">
        <f t="shared" si="216"/>
        <v/>
      </c>
      <c r="AU370" s="685" t="str">
        <f t="shared" si="216"/>
        <v/>
      </c>
      <c r="AV370" s="685" t="str">
        <f t="shared" si="212"/>
        <v/>
      </c>
      <c r="AW370" s="685" t="str">
        <f t="shared" si="212"/>
        <v/>
      </c>
      <c r="AX370" s="685" t="str">
        <f t="shared" si="212"/>
        <v/>
      </c>
      <c r="AY370" s="685" t="str">
        <f t="shared" si="212"/>
        <v/>
      </c>
      <c r="AZ370" s="685" t="str">
        <f t="shared" si="212"/>
        <v/>
      </c>
      <c r="BA370" s="685" t="str">
        <f t="shared" si="212"/>
        <v/>
      </c>
      <c r="BB370" s="685" t="str">
        <f t="shared" si="212"/>
        <v/>
      </c>
      <c r="BC370" s="685" t="str">
        <f t="shared" si="212"/>
        <v/>
      </c>
      <c r="BD370" s="685" t="str">
        <f t="shared" si="212"/>
        <v/>
      </c>
      <c r="BE370" s="685" t="str">
        <f t="shared" si="212"/>
        <v/>
      </c>
      <c r="BF370" s="685" t="str">
        <f t="shared" si="212"/>
        <v/>
      </c>
      <c r="BG370" s="685" t="str">
        <f t="shared" si="215"/>
        <v/>
      </c>
      <c r="BH370" s="685" t="str">
        <f t="shared" si="215"/>
        <v/>
      </c>
      <c r="BI370" s="685" t="str">
        <f t="shared" si="207"/>
        <v/>
      </c>
      <c r="BJ370" s="685" t="str">
        <f t="shared" si="207"/>
        <v/>
      </c>
      <c r="BK370" s="685" t="str">
        <f t="shared" si="207"/>
        <v/>
      </c>
      <c r="BL370" s="685" t="str">
        <f t="shared" si="207"/>
        <v/>
      </c>
      <c r="BM370" s="685" t="str">
        <f t="shared" si="207"/>
        <v/>
      </c>
      <c r="BN370" s="685" t="str">
        <f t="shared" si="207"/>
        <v/>
      </c>
      <c r="BO370" s="685" t="str">
        <f t="shared" si="214"/>
        <v/>
      </c>
      <c r="BP370" s="685" t="str">
        <f t="shared" si="214"/>
        <v/>
      </c>
      <c r="BQ370" s="685" t="str">
        <f t="shared" si="214"/>
        <v/>
      </c>
      <c r="BR370" s="529"/>
      <c r="BS370" s="685">
        <f>IFERROR(($L370+AB370*Contr_Rate)*(1+Inv_Return)*IF($D370=$C$1,VLOOKUP($T370,Male_Annuity_Tables,MATCH($BS$3+3,'Mortality Tables'!$N$1:$DN$1,0),FALSE),VLOOKUP($T370,Fe_Annuity_Tables,MATCH(BS$3+3,'Mortality Tables'!$N$1:$DN$1,0),FALSE)),"")</f>
        <v>496794.43621448643</v>
      </c>
      <c r="BT370" s="685">
        <f>IFERROR(($BS370+AC370*Contr_Rate)*(1+Inv_Return)*IF($D370=$C$1,VLOOKUP($T370,Male_Annuity_Tables,MATCH($BS$3+3,'Mortality Tables'!$N$1:$DN$1,0),FALSE),VLOOKUP($T370,Fe_Annuity_Tables,MATCH(BT$3+3,'Mortality Tables'!$N$1:$DN$1,0),FALSE)),"")</f>
        <v>767380.57855805929</v>
      </c>
      <c r="BU370" s="685">
        <f>IFERROR((BT370+AD370*Contr_Rate)*(1+Inv_Return)*IF($D370=$C$1,VLOOKUP($T370,Male_Annuity_Tables,MATCH($BS$3+3,'Mortality Tables'!$N$1:$DN$1,0),FALSE),VLOOKUP($T370,Fe_Annuity_Tables,MATCH(BU$3+3,'Mortality Tables'!$N$1:$DN$1,0),FALSE)),"")</f>
        <v>1019831.8862130039</v>
      </c>
      <c r="BV370" s="685">
        <f>IFERROR((BU370+AE370*Contr_Rate)*(1+Inv_Return)*IF($D370=$C$1,VLOOKUP($T370,Male_Annuity_Tables,MATCH($BS$3+3,'Mortality Tables'!$N$1:$DN$1,0),FALSE),VLOOKUP($T370,Fe_Annuity_Tables,MATCH(BV$3+3,'Mortality Tables'!$N$1:$DN$1,0),FALSE)),"")</f>
        <v>1257378.7676696293</v>
      </c>
      <c r="BW370" s="685">
        <f>IFERROR((BV370+AF370*Contr_Rate)*(1+Inv_Return)*IF($D370=$C$1,VLOOKUP($T370,Male_Annuity_Tables,MATCH($BS$3+3,'Mortality Tables'!$N$1:$DN$1,0),FALSE),VLOOKUP($T370,Fe_Annuity_Tables,MATCH(BW$3+3,'Mortality Tables'!$N$1:$DN$1,0),FALSE)),"")</f>
        <v>1482875.5499558775</v>
      </c>
      <c r="BX370" s="685">
        <f>IFERROR((BW370+AG370*Contr_Rate)*(1+Inv_Return)*IF($D370=$C$1,VLOOKUP($T370,Male_Annuity_Tables,MATCH($BS$3+3,'Mortality Tables'!$N$1:$DN$1,0),FALSE),VLOOKUP($T370,Fe_Annuity_Tables,MATCH(BX$3+3,'Mortality Tables'!$N$1:$DN$1,0),FALSE)),"")</f>
        <v>1698851.6827818498</v>
      </c>
      <c r="BY370" s="685">
        <f>IFERROR((BX370+AH370*Contr_Rate)*(1+Inv_Return)*IF($D370=$C$1,VLOOKUP($T370,Male_Annuity_Tables,MATCH($BS$3+3,'Mortality Tables'!$N$1:$DN$1,0),FALSE),VLOOKUP($T370,Fe_Annuity_Tables,MATCH(BY$3+3,'Mortality Tables'!$N$1:$DN$1,0),FALSE)),"")</f>
        <v>1907556.3938315464</v>
      </c>
      <c r="BZ370" s="685">
        <f>IFERROR((BY370+AI370*Contr_Rate)*(1+Inv_Return)*IF($D370=$C$1,VLOOKUP($T370,Male_Annuity_Tables,MATCH($BS$3+3,'Mortality Tables'!$N$1:$DN$1,0),FALSE),VLOOKUP($T370,Fe_Annuity_Tables,MATCH(BZ$3+3,'Mortality Tables'!$N$1:$DN$1,0),FALSE)),"")</f>
        <v>2110997.6533654076</v>
      </c>
      <c r="CA370" s="685">
        <f>IFERROR((BZ370+AJ370*Contr_Rate)*(1+Inv_Return)*IF($D370=$C$1,VLOOKUP($T370,Male_Annuity_Tables,MATCH($BS$3+3,'Mortality Tables'!$N$1:$DN$1,0),FALSE),VLOOKUP($T370,Fe_Annuity_Tables,MATCH(CA$3+3,'Mortality Tables'!$N$1:$DN$1,0),FALSE)),"")</f>
        <v>2310976.1949104965</v>
      </c>
      <c r="CB370" s="685">
        <f>IFERROR((CA370+AK370*Contr_Rate)*(1+Inv_Return)*IF($D370=$C$1,VLOOKUP($T370,Male_Annuity_Tables,MATCH($BS$3+3,'Mortality Tables'!$N$1:$DN$1,0),FALSE),VLOOKUP($T370,Fe_Annuity_Tables,MATCH(CB$3+3,'Mortality Tables'!$N$1:$DN$1,0),FALSE)),"")</f>
        <v>2509115.2419400471</v>
      </c>
      <c r="CC370" s="685">
        <f>IFERROR((CB370+AL370*Contr_Rate)*(1+Inv_Return)*IF($D370=$C$1,VLOOKUP($T370,Male_Annuity_Tables,MATCH($BS$3+3,'Mortality Tables'!$N$1:$DN$1,0),FALSE),VLOOKUP($T370,Fe_Annuity_Tables,MATCH(CC$3+3,'Mortality Tables'!$N$1:$DN$1,0),FALSE)),"")</f>
        <v>2706886.5061927843</v>
      </c>
      <c r="CD370" s="685">
        <f>IFERROR((CC370+AM370*Contr_Rate)*(1+Inv_Return)*IF($D370=$C$1,VLOOKUP($T370,Male_Annuity_Tables,MATCH($BS$3+3,'Mortality Tables'!$N$1:$DN$1,0),FALSE),VLOOKUP($T370,Fe_Annuity_Tables,MATCH(CD$3+3,'Mortality Tables'!$N$1:$DN$1,0),FALSE)),"")</f>
        <v>2905632.9500127742</v>
      </c>
      <c r="CE370" s="685">
        <f>IFERROR((CD370+AN370*Contr_Rate)*(1+Inv_Return)*IF($D370=$C$1,VLOOKUP($T370,Male_Annuity_Tables,MATCH($BS$3+3,'Mortality Tables'!$N$1:$DN$1,0),FALSE),VLOOKUP($T370,Fe_Annuity_Tables,MATCH(CE$3+3,'Mortality Tables'!$N$1:$DN$1,0),FALSE)),"")</f>
        <v>3106588.7413742733</v>
      </c>
      <c r="CF370" s="685" t="str">
        <f>IFERROR((CE370+AO370*Contr_Rate)*(1+Inv_Return)*IF($D370=$C$1,VLOOKUP($T370,Male_Annuity_Tables,MATCH($BS$3+3,'Mortality Tables'!$N$1:$DN$1,0),FALSE),VLOOKUP($T370,Fe_Annuity_Tables,MATCH(CF$3+3,'Mortality Tables'!$N$1:$DN$1,0),FALSE)),"")</f>
        <v/>
      </c>
      <c r="CG370" s="685" t="str">
        <f>IFERROR((CF370+AP370*Contr_Rate)*(1+Inv_Return)*IF($D370=$C$1,VLOOKUP($T370,Male_Annuity_Tables,MATCH($BS$3+3,'Mortality Tables'!$N$1:$DN$1,0),FALSE),VLOOKUP($T370,Fe_Annuity_Tables,MATCH(CG$3+3,'Mortality Tables'!$N$1:$DN$1,0),FALSE)),"")</f>
        <v/>
      </c>
      <c r="CH370" s="685" t="str">
        <f>IFERROR((CG370+AQ370*Contr_Rate)*(1+Inv_Return)*IF($D370=$C$1,VLOOKUP($T370,Male_Annuity_Tables,MATCH($BS$3+3,'Mortality Tables'!$N$1:$DN$1,0),FALSE),VLOOKUP($T370,Fe_Annuity_Tables,MATCH(CH$3+3,'Mortality Tables'!$N$1:$DN$1,0),FALSE)),"")</f>
        <v/>
      </c>
      <c r="CI370" s="685" t="str">
        <f>IFERROR((CH370+AR370*Contr_Rate)*(1+Inv_Return)*IF($D370=$C$1,VLOOKUP($T370,Male_Annuity_Tables,MATCH($BS$3+3,'Mortality Tables'!$N$1:$DN$1,0),FALSE),VLOOKUP($T370,Fe_Annuity_Tables,MATCH(CI$3+3,'Mortality Tables'!$N$1:$DN$1,0),FALSE)),"")</f>
        <v/>
      </c>
      <c r="CJ370" s="685" t="str">
        <f>IFERROR((CI370+AS370*Contr_Rate)*(1+Inv_Return)*IF($D370=$C$1,VLOOKUP($T370,Male_Annuity_Tables,MATCH($BS$3+3,'Mortality Tables'!$N$1:$DN$1,0),FALSE),VLOOKUP($T370,Fe_Annuity_Tables,MATCH(CJ$3+3,'Mortality Tables'!$N$1:$DN$1,0),FALSE)),"")</f>
        <v/>
      </c>
      <c r="CK370" s="685" t="str">
        <f>IFERROR((CJ370+AT370*Contr_Rate)*(1+Inv_Return)*IF($D370=$C$1,VLOOKUP($T370,Male_Annuity_Tables,MATCH($BS$3+3,'Mortality Tables'!$N$1:$DN$1,0),FALSE),VLOOKUP($T370,Fe_Annuity_Tables,MATCH(CK$3+3,'Mortality Tables'!$N$1:$DN$1,0),FALSE)),"")</f>
        <v/>
      </c>
      <c r="CL370" s="685" t="str">
        <f>IFERROR((CK370+AU370*Contr_Rate)*(1+Inv_Return)*IF($D370=$C$1,VLOOKUP($T370,Male_Annuity_Tables,MATCH($BS$3+3,'Mortality Tables'!$N$1:$DN$1,0),FALSE),VLOOKUP($T370,Fe_Annuity_Tables,MATCH(CL$3+3,'Mortality Tables'!$N$1:$DN$1,0),FALSE)),"")</f>
        <v/>
      </c>
      <c r="CM370" s="685" t="str">
        <f>IFERROR((CL370+AV370*Contr_Rate)*(1+Inv_Return)*IF($D370=$C$1,VLOOKUP($T370,Male_Annuity_Tables,MATCH($BS$3+3,'Mortality Tables'!$N$1:$DN$1,0),FALSE),VLOOKUP($T370,Fe_Annuity_Tables,MATCH(CM$3+3,'Mortality Tables'!$N$1:$DN$1,0),FALSE)),"")</f>
        <v/>
      </c>
      <c r="CN370" s="685" t="str">
        <f>IFERROR((CM370+AW370*Contr_Rate)*(1+Inv_Return)*IF($D370=$C$1,VLOOKUP($T370,Male_Annuity_Tables,MATCH($BS$3+3,'Mortality Tables'!$N$1:$DN$1,0),FALSE),VLOOKUP($T370,Fe_Annuity_Tables,MATCH(CN$3+3,'Mortality Tables'!$N$1:$DN$1,0),FALSE)),"")</f>
        <v/>
      </c>
      <c r="CO370" s="685" t="str">
        <f>IFERROR((CN370+AX370*Contr_Rate)*(1+Inv_Return)*IF($D370=$C$1,VLOOKUP($T370,Male_Annuity_Tables,MATCH($BS$3+3,'Mortality Tables'!$N$1:$DN$1,0),FALSE),VLOOKUP($T370,Fe_Annuity_Tables,MATCH(CO$3+3,'Mortality Tables'!$N$1:$DN$1,0),FALSE)),"")</f>
        <v/>
      </c>
      <c r="CP370" s="685" t="str">
        <f>IFERROR((CO370+AY370*Contr_Rate)*(1+Inv_Return)*IF($D370=$C$1,VLOOKUP($T370,Male_Annuity_Tables,MATCH($BS$3+3,'Mortality Tables'!$N$1:$DN$1,0),FALSE),VLOOKUP($T370,Fe_Annuity_Tables,MATCH(CP$3+3,'Mortality Tables'!$N$1:$DN$1,0),FALSE)),"")</f>
        <v/>
      </c>
      <c r="CQ370" s="685" t="str">
        <f>IFERROR((CP370+AZ370*Contr_Rate)*(1+Inv_Return)*IF($D370=$C$1,VLOOKUP($T370,Male_Annuity_Tables,MATCH($BS$3+3,'Mortality Tables'!$N$1:$DN$1,0),FALSE),VLOOKUP($T370,Fe_Annuity_Tables,MATCH(CQ$3+3,'Mortality Tables'!$N$1:$DN$1,0),FALSE)),"")</f>
        <v/>
      </c>
      <c r="CR370" s="685" t="str">
        <f>IFERROR((CQ370+BA370*Contr_Rate)*(1+Inv_Return)*IF($D370=$C$1,VLOOKUP($T370,Male_Annuity_Tables,MATCH($BS$3+3,'Mortality Tables'!$N$1:$DN$1,0),FALSE),VLOOKUP($T370,Fe_Annuity_Tables,MATCH(CR$3+3,'Mortality Tables'!$N$1:$DN$1,0),FALSE)),"")</f>
        <v/>
      </c>
      <c r="CS370" s="685" t="str">
        <f>IFERROR((CR370+BB370*Contr_Rate)*(1+Inv_Return)*IF($D370=$C$1,VLOOKUP($T370,Male_Annuity_Tables,MATCH($BS$3+3,'Mortality Tables'!$N$1:$DN$1,0),FALSE),VLOOKUP($T370,Fe_Annuity_Tables,MATCH(CS$3+3,'Mortality Tables'!$N$1:$DN$1,0),FALSE)),"")</f>
        <v/>
      </c>
      <c r="CT370" s="685" t="str">
        <f>IFERROR((CS370+BC370*Contr_Rate)*(1+Inv_Return)*IF($D370=$C$1,VLOOKUP($T370,Male_Annuity_Tables,MATCH($BS$3+3,'Mortality Tables'!$N$1:$DN$1,0),FALSE),VLOOKUP($T370,Fe_Annuity_Tables,MATCH(CT$3+3,'Mortality Tables'!$N$1:$DN$1,0),FALSE)),"")</f>
        <v/>
      </c>
      <c r="CU370" s="685" t="str">
        <f>IFERROR((CT370+BD370*Contr_Rate)*(1+Inv_Return)*IF($D370=$C$1,VLOOKUP($T370,Male_Annuity_Tables,MATCH($BS$3+3,'Mortality Tables'!$N$1:$DN$1,0),FALSE),VLOOKUP($T370,Fe_Annuity_Tables,MATCH(CU$3+3,'Mortality Tables'!$N$1:$DN$1,0),FALSE)),"")</f>
        <v/>
      </c>
      <c r="CV370" s="685" t="str">
        <f>IFERROR((CU370+BE370*Contr_Rate)*(1+Inv_Return)*IF($D370=$C$1,VLOOKUP($T370,Male_Annuity_Tables,MATCH($BS$3+3,'Mortality Tables'!$N$1:$DN$1,0),FALSE),VLOOKUP($T370,Fe_Annuity_Tables,MATCH(CV$3+3,'Mortality Tables'!$N$1:$DN$1,0),FALSE)),"")</f>
        <v/>
      </c>
      <c r="CW370" s="685" t="str">
        <f>IFERROR((CV370+BF370*Contr_Rate)*(1+Inv_Return)*IF($D370=$C$1,VLOOKUP($T370,Male_Annuity_Tables,MATCH($BS$3+3,'Mortality Tables'!$N$1:$DN$1,0),FALSE),VLOOKUP($T370,Fe_Annuity_Tables,MATCH(CW$3+3,'Mortality Tables'!$N$1:$DN$1,0),FALSE)),"")</f>
        <v/>
      </c>
      <c r="CX370" s="685" t="str">
        <f>IFERROR((CW370+BG370*Contr_Rate)*(1+Inv_Return)*IF($D370=$C$1,VLOOKUP($T370,Male_Annuity_Tables,MATCH($BS$3+3,'Mortality Tables'!$N$1:$DN$1,0),FALSE),VLOOKUP($T370,Fe_Annuity_Tables,MATCH(CX$3+3,'Mortality Tables'!$N$1:$DN$1,0),FALSE)),"")</f>
        <v/>
      </c>
      <c r="CY370" s="685" t="str">
        <f>IFERROR((CX370+BH370*Contr_Rate)*(1+Inv_Return)*IF($D370=$C$1,VLOOKUP($T370,Male_Annuity_Tables,MATCH($BS$3+3,'Mortality Tables'!$N$1:$DN$1,0),FALSE),VLOOKUP($T370,Fe_Annuity_Tables,MATCH(CY$3+3,'Mortality Tables'!$N$1:$DN$1,0),FALSE)),"")</f>
        <v/>
      </c>
      <c r="CZ370" s="685" t="str">
        <f>IFERROR((CY370+BI370*Contr_Rate)*(1+Inv_Return)*IF($D370=$C$1,VLOOKUP($T370,Male_Annuity_Tables,MATCH($BS$3+3,'Mortality Tables'!$N$1:$DN$1,0),FALSE),VLOOKUP($T370,Fe_Annuity_Tables,MATCH(CZ$3+3,'Mortality Tables'!$N$1:$DN$1,0),FALSE)),"")</f>
        <v/>
      </c>
      <c r="DA370" s="685" t="str">
        <f>IFERROR((CZ370+BJ370*Contr_Rate)*(1+Inv_Return)*IF($D370=$C$1,VLOOKUP($T370,Male_Annuity_Tables,MATCH($BS$3+3,'Mortality Tables'!$N$1:$DN$1,0),FALSE),VLOOKUP($T370,Fe_Annuity_Tables,MATCH(DA$3+3,'Mortality Tables'!$N$1:$DN$1,0),FALSE)),"")</f>
        <v/>
      </c>
      <c r="DB370" s="685" t="str">
        <f>IFERROR((DA370+BK370*Contr_Rate)*(1+Inv_Return)*IF($D370=$C$1,VLOOKUP($T370,Male_Annuity_Tables,MATCH($BS$3+3,'Mortality Tables'!$N$1:$DN$1,0),FALSE),VLOOKUP($T370,Fe_Annuity_Tables,MATCH(DB$3+3,'Mortality Tables'!$N$1:$DN$1,0),FALSE)),"")</f>
        <v/>
      </c>
      <c r="DC370" s="685" t="str">
        <f>IFERROR((DB370+BL370*Contr_Rate)*(1+Inv_Return)*IF($D370=$C$1,VLOOKUP($T370,Male_Annuity_Tables,MATCH($BS$3+3,'Mortality Tables'!$N$1:$DN$1,0),FALSE),VLOOKUP($T370,Fe_Annuity_Tables,MATCH(DC$3+3,'Mortality Tables'!$N$1:$DN$1,0),FALSE)),"")</f>
        <v/>
      </c>
      <c r="DD370" s="685" t="str">
        <f>IFERROR((DC370+BM370*Contr_Rate)*(1+Inv_Return)*IF($D370=$C$1,VLOOKUP($T370,Male_Annuity_Tables,MATCH($BS$3+3,'Mortality Tables'!$N$1:$DN$1,0),FALSE),VLOOKUP($T370,Fe_Annuity_Tables,MATCH(DD$3+3,'Mortality Tables'!$N$1:$DN$1,0),FALSE)),"")</f>
        <v/>
      </c>
      <c r="DE370" s="685" t="str">
        <f>IFERROR((DD370+BN370*Contr_Rate)*(1+Inv_Return)*IF($D370=$C$1,VLOOKUP($T370,Male_Annuity_Tables,MATCH($BS$3+3,'Mortality Tables'!$N$1:$DN$1,0),FALSE),VLOOKUP($T370,Fe_Annuity_Tables,MATCH(DE$3+3,'Mortality Tables'!$N$1:$DN$1,0),FALSE)),"")</f>
        <v/>
      </c>
      <c r="DF370" s="685" t="str">
        <f>IFERROR((DE370+BO370*Contr_Rate)*(1+Inv_Return)*IF($D370=$C$1,VLOOKUP($T370,Male_Annuity_Tables,MATCH($BS$3+3,'Mortality Tables'!$N$1:$DN$1,0),FALSE),VLOOKUP($T370,Fe_Annuity_Tables,MATCH(DF$3+3,'Mortality Tables'!$N$1:$DN$1,0),FALSE)),"")</f>
        <v/>
      </c>
      <c r="DG370" s="685" t="str">
        <f>IFERROR((DF370+BP370*Contr_Rate)*(1+Inv_Return)*IF($D370=$C$1,VLOOKUP($T370,Male_Annuity_Tables,MATCH($BS$3+3,'Mortality Tables'!$N$1:$DN$1,0),FALSE),VLOOKUP($T370,Fe_Annuity_Tables,MATCH(DG$3+3,'Mortality Tables'!$N$1:$DN$1,0),FALSE)),"")</f>
        <v/>
      </c>
      <c r="DH370" s="685" t="str">
        <f>IFERROR((DG370+BQ370*Contr_Rate)*(1+Inv_Return)*IF($D370=$C$1,VLOOKUP($T370,Male_Annuity_Tables,MATCH($BS$3+3,'Mortality Tables'!$N$1:$DN$1,0),FALSE),VLOOKUP($T370,Fe_Annuity_Tables,MATCH(DH$3+3,'Mortality Tables'!$N$1:$DN$1,0),FALSE)),"")</f>
        <v/>
      </c>
      <c r="DJ370" s="686">
        <f t="shared" si="199"/>
        <v>3106588.7413742733</v>
      </c>
      <c r="DK370" s="680">
        <f t="shared" si="187"/>
        <v>8.0909277508679907</v>
      </c>
      <c r="DL370" s="686">
        <f t="shared" si="200"/>
        <v>257252.87887998633</v>
      </c>
      <c r="DM370" s="686">
        <f t="shared" si="132"/>
        <v>2219177.1864843555</v>
      </c>
      <c r="DN370" s="687">
        <f t="shared" si="201"/>
        <v>0.11592264035821724</v>
      </c>
      <c r="DP370" s="688">
        <f t="shared" si="202"/>
        <v>76280.053311335214</v>
      </c>
      <c r="DQ370" s="688">
        <f t="shared" si="203"/>
        <v>118074.93117128218</v>
      </c>
      <c r="DR370" s="688">
        <f t="shared" si="204"/>
        <v>157309.06844835586</v>
      </c>
    </row>
    <row r="371" spans="1:122" s="657" customFormat="1" ht="14.5">
      <c r="A371" s="675" t="s">
        <v>1810</v>
      </c>
      <c r="B371" s="675" t="s">
        <v>1811</v>
      </c>
      <c r="C371" s="675" t="s">
        <v>116</v>
      </c>
      <c r="D371" s="675" t="s">
        <v>60</v>
      </c>
      <c r="E371" s="676">
        <v>23360</v>
      </c>
      <c r="F371" s="677">
        <v>45273</v>
      </c>
      <c r="G371" s="677">
        <v>45485</v>
      </c>
      <c r="H371" s="678">
        <v>1667279</v>
      </c>
      <c r="I371" s="678">
        <v>99792.84</v>
      </c>
      <c r="J371" s="678">
        <v>92863.69</v>
      </c>
      <c r="K371" s="678">
        <v>27026.78</v>
      </c>
      <c r="L371" s="678">
        <v>219683.31</v>
      </c>
      <c r="M371" s="679">
        <f>IF(COUNTIF($A$4:A371,A371)=1,0,1)</f>
        <v>0</v>
      </c>
      <c r="N371" s="680" t="str">
        <f t="shared" si="193"/>
        <v>Okay</v>
      </c>
      <c r="O371" s="680" t="str">
        <f t="shared" si="194"/>
        <v>TRUE</v>
      </c>
      <c r="P371" s="680" t="b">
        <f t="shared" si="195"/>
        <v>1</v>
      </c>
      <c r="Q371" s="680" t="b">
        <f t="shared" si="208"/>
        <v>1</v>
      </c>
      <c r="R371" s="680" t="b">
        <f t="shared" si="209"/>
        <v>1</v>
      </c>
      <c r="S371" s="681">
        <f t="shared" si="196"/>
        <v>60.035616438356165</v>
      </c>
      <c r="T371" s="682">
        <f t="shared" si="210"/>
        <v>61</v>
      </c>
      <c r="U371" s="682">
        <f t="shared" si="188"/>
        <v>60</v>
      </c>
      <c r="V371" s="682">
        <f t="shared" si="211"/>
        <v>0.46849315068493153</v>
      </c>
      <c r="W371" s="682">
        <f t="shared" si="197"/>
        <v>0</v>
      </c>
      <c r="X371" s="683">
        <f t="shared" si="198"/>
        <v>0</v>
      </c>
      <c r="Y371" s="684">
        <f t="shared" si="123"/>
        <v>9.3900000000000008E-3</v>
      </c>
      <c r="Z371" s="684">
        <f>IF($D371=$C$1,VLOOKUP($T371,Male_Annuity_Tables,MATCH($W371+2,'Mortality Tables'!$DS$1:$HT$1,0),FALSE),VLOOKUP($T371,Fe_Annuity_Tables,MATCH($W371+2,'Mortality Tables'!$M$1:$DN$1,0),FALSE))</f>
        <v>1</v>
      </c>
      <c r="AA371" s="664"/>
      <c r="AB371" s="685" t="str">
        <f t="shared" si="217"/>
        <v/>
      </c>
      <c r="AC371" s="685" t="str">
        <f t="shared" si="217"/>
        <v/>
      </c>
      <c r="AD371" s="685" t="str">
        <f t="shared" si="217"/>
        <v/>
      </c>
      <c r="AE371" s="685" t="str">
        <f t="shared" si="217"/>
        <v/>
      </c>
      <c r="AF371" s="685" t="str">
        <f t="shared" si="217"/>
        <v/>
      </c>
      <c r="AG371" s="685" t="str">
        <f t="shared" si="217"/>
        <v/>
      </c>
      <c r="AH371" s="685" t="str">
        <f t="shared" si="217"/>
        <v/>
      </c>
      <c r="AI371" s="685" t="str">
        <f t="shared" si="217"/>
        <v/>
      </c>
      <c r="AJ371" s="685" t="str">
        <f t="shared" si="217"/>
        <v/>
      </c>
      <c r="AK371" s="685" t="str">
        <f t="shared" si="217"/>
        <v/>
      </c>
      <c r="AL371" s="685" t="str">
        <f t="shared" si="217"/>
        <v/>
      </c>
      <c r="AM371" s="685" t="str">
        <f t="shared" si="217"/>
        <v/>
      </c>
      <c r="AN371" s="685" t="str">
        <f t="shared" si="217"/>
        <v/>
      </c>
      <c r="AO371" s="685" t="str">
        <f t="shared" si="217"/>
        <v/>
      </c>
      <c r="AP371" s="685" t="str">
        <f t="shared" si="217"/>
        <v/>
      </c>
      <c r="AQ371" s="685" t="str">
        <f t="shared" si="217"/>
        <v/>
      </c>
      <c r="AR371" s="685" t="str">
        <f t="shared" si="216"/>
        <v/>
      </c>
      <c r="AS371" s="685" t="str">
        <f t="shared" si="216"/>
        <v/>
      </c>
      <c r="AT371" s="685" t="str">
        <f t="shared" si="216"/>
        <v/>
      </c>
      <c r="AU371" s="685" t="str">
        <f t="shared" si="216"/>
        <v/>
      </c>
      <c r="AV371" s="685" t="str">
        <f t="shared" si="212"/>
        <v/>
      </c>
      <c r="AW371" s="685" t="str">
        <f t="shared" si="212"/>
        <v/>
      </c>
      <c r="AX371" s="685" t="str">
        <f t="shared" si="212"/>
        <v/>
      </c>
      <c r="AY371" s="685" t="str">
        <f t="shared" si="212"/>
        <v/>
      </c>
      <c r="AZ371" s="685" t="str">
        <f t="shared" si="212"/>
        <v/>
      </c>
      <c r="BA371" s="685" t="str">
        <f t="shared" si="212"/>
        <v/>
      </c>
      <c r="BB371" s="685" t="str">
        <f t="shared" si="212"/>
        <v/>
      </c>
      <c r="BC371" s="685" t="str">
        <f t="shared" si="212"/>
        <v/>
      </c>
      <c r="BD371" s="685" t="str">
        <f t="shared" si="212"/>
        <v/>
      </c>
      <c r="BE371" s="685" t="str">
        <f t="shared" si="212"/>
        <v/>
      </c>
      <c r="BF371" s="685" t="str">
        <f t="shared" si="212"/>
        <v/>
      </c>
      <c r="BG371" s="685" t="str">
        <f t="shared" si="215"/>
        <v/>
      </c>
      <c r="BH371" s="685" t="str">
        <f t="shared" si="215"/>
        <v/>
      </c>
      <c r="BI371" s="685" t="str">
        <f t="shared" si="207"/>
        <v/>
      </c>
      <c r="BJ371" s="685" t="str">
        <f t="shared" si="207"/>
        <v/>
      </c>
      <c r="BK371" s="685" t="str">
        <f t="shared" si="207"/>
        <v/>
      </c>
      <c r="BL371" s="685" t="str">
        <f t="shared" si="207"/>
        <v/>
      </c>
      <c r="BM371" s="685" t="str">
        <f t="shared" si="207"/>
        <v/>
      </c>
      <c r="BN371" s="685" t="str">
        <f t="shared" si="207"/>
        <v/>
      </c>
      <c r="BO371" s="685" t="str">
        <f t="shared" si="214"/>
        <v/>
      </c>
      <c r="BP371" s="685" t="str">
        <f t="shared" si="214"/>
        <v/>
      </c>
      <c r="BQ371" s="685" t="str">
        <f t="shared" si="214"/>
        <v/>
      </c>
      <c r="BR371" s="529"/>
      <c r="BS371" s="685" t="str">
        <f>IFERROR(($L371+AB371*Contr_Rate)*(1+Inv_Return)*IF($D371=$C$1,VLOOKUP($T371,Male_Annuity_Tables,MATCH($BS$3+3,'Mortality Tables'!$N$1:$DN$1,0),FALSE),VLOOKUP($T371,Fe_Annuity_Tables,MATCH(BS$3+3,'Mortality Tables'!$N$1:$DN$1,0),FALSE)),"")</f>
        <v/>
      </c>
      <c r="BT371" s="685" t="str">
        <f>IFERROR(($BS371+AC371*Contr_Rate)*(1+Inv_Return)*IF($D371=$C$1,VLOOKUP($T371,Male_Annuity_Tables,MATCH($BS$3+3,'Mortality Tables'!$N$1:$DN$1,0),FALSE),VLOOKUP($T371,Fe_Annuity_Tables,MATCH(BT$3+3,'Mortality Tables'!$N$1:$DN$1,0),FALSE)),"")</f>
        <v/>
      </c>
      <c r="BU371" s="685" t="str">
        <f>IFERROR((BT371+AD371*Contr_Rate)*(1+Inv_Return)*IF($D371=$C$1,VLOOKUP($T371,Male_Annuity_Tables,MATCH($BS$3+3,'Mortality Tables'!$N$1:$DN$1,0),FALSE),VLOOKUP($T371,Fe_Annuity_Tables,MATCH(BU$3+3,'Mortality Tables'!$N$1:$DN$1,0),FALSE)),"")</f>
        <v/>
      </c>
      <c r="BV371" s="685" t="str">
        <f>IFERROR((BU371+AE371*Contr_Rate)*(1+Inv_Return)*IF($D371=$C$1,VLOOKUP($T371,Male_Annuity_Tables,MATCH($BS$3+3,'Mortality Tables'!$N$1:$DN$1,0),FALSE),VLOOKUP($T371,Fe_Annuity_Tables,MATCH(BV$3+3,'Mortality Tables'!$N$1:$DN$1,0),FALSE)),"")</f>
        <v/>
      </c>
      <c r="BW371" s="685" t="str">
        <f>IFERROR((BV371+AF371*Contr_Rate)*(1+Inv_Return)*IF($D371=$C$1,VLOOKUP($T371,Male_Annuity_Tables,MATCH($BS$3+3,'Mortality Tables'!$N$1:$DN$1,0),FALSE),VLOOKUP($T371,Fe_Annuity_Tables,MATCH(BW$3+3,'Mortality Tables'!$N$1:$DN$1,0),FALSE)),"")</f>
        <v/>
      </c>
      <c r="BX371" s="685" t="str">
        <f>IFERROR((BW371+AG371*Contr_Rate)*(1+Inv_Return)*IF($D371=$C$1,VLOOKUP($T371,Male_Annuity_Tables,MATCH($BS$3+3,'Mortality Tables'!$N$1:$DN$1,0),FALSE),VLOOKUP($T371,Fe_Annuity_Tables,MATCH(BX$3+3,'Mortality Tables'!$N$1:$DN$1,0),FALSE)),"")</f>
        <v/>
      </c>
      <c r="BY371" s="685" t="str">
        <f>IFERROR((BX371+AH371*Contr_Rate)*(1+Inv_Return)*IF($D371=$C$1,VLOOKUP($T371,Male_Annuity_Tables,MATCH($BS$3+3,'Mortality Tables'!$N$1:$DN$1,0),FALSE),VLOOKUP($T371,Fe_Annuity_Tables,MATCH(BY$3+3,'Mortality Tables'!$N$1:$DN$1,0),FALSE)),"")</f>
        <v/>
      </c>
      <c r="BZ371" s="685" t="str">
        <f>IFERROR((BY371+AI371*Contr_Rate)*(1+Inv_Return)*IF($D371=$C$1,VLOOKUP($T371,Male_Annuity_Tables,MATCH($BS$3+3,'Mortality Tables'!$N$1:$DN$1,0),FALSE),VLOOKUP($T371,Fe_Annuity_Tables,MATCH(BZ$3+3,'Mortality Tables'!$N$1:$DN$1,0),FALSE)),"")</f>
        <v/>
      </c>
      <c r="CA371" s="685" t="str">
        <f>IFERROR((BZ371+AJ371*Contr_Rate)*(1+Inv_Return)*IF($D371=$C$1,VLOOKUP($T371,Male_Annuity_Tables,MATCH($BS$3+3,'Mortality Tables'!$N$1:$DN$1,0),FALSE),VLOOKUP($T371,Fe_Annuity_Tables,MATCH(CA$3+3,'Mortality Tables'!$N$1:$DN$1,0),FALSE)),"")</f>
        <v/>
      </c>
      <c r="CB371" s="685" t="str">
        <f>IFERROR((CA371+AK371*Contr_Rate)*(1+Inv_Return)*IF($D371=$C$1,VLOOKUP($T371,Male_Annuity_Tables,MATCH($BS$3+3,'Mortality Tables'!$N$1:$DN$1,0),FALSE),VLOOKUP($T371,Fe_Annuity_Tables,MATCH(CB$3+3,'Mortality Tables'!$N$1:$DN$1,0),FALSE)),"")</f>
        <v/>
      </c>
      <c r="CC371" s="685" t="str">
        <f>IFERROR((CB371+AL371*Contr_Rate)*(1+Inv_Return)*IF($D371=$C$1,VLOOKUP($T371,Male_Annuity_Tables,MATCH($BS$3+3,'Mortality Tables'!$N$1:$DN$1,0),FALSE),VLOOKUP($T371,Fe_Annuity_Tables,MATCH(CC$3+3,'Mortality Tables'!$N$1:$DN$1,0),FALSE)),"")</f>
        <v/>
      </c>
      <c r="CD371" s="685" t="str">
        <f>IFERROR((CC371+AM371*Contr_Rate)*(1+Inv_Return)*IF($D371=$C$1,VLOOKUP($T371,Male_Annuity_Tables,MATCH($BS$3+3,'Mortality Tables'!$N$1:$DN$1,0),FALSE),VLOOKUP($T371,Fe_Annuity_Tables,MATCH(CD$3+3,'Mortality Tables'!$N$1:$DN$1,0),FALSE)),"")</f>
        <v/>
      </c>
      <c r="CE371" s="685" t="str">
        <f>IFERROR((CD371+AN371*Contr_Rate)*(1+Inv_Return)*IF($D371=$C$1,VLOOKUP($T371,Male_Annuity_Tables,MATCH($BS$3+3,'Mortality Tables'!$N$1:$DN$1,0),FALSE),VLOOKUP($T371,Fe_Annuity_Tables,MATCH(CE$3+3,'Mortality Tables'!$N$1:$DN$1,0),FALSE)),"")</f>
        <v/>
      </c>
      <c r="CF371" s="685" t="str">
        <f>IFERROR((CE371+AO371*Contr_Rate)*(1+Inv_Return)*IF($D371=$C$1,VLOOKUP($T371,Male_Annuity_Tables,MATCH($BS$3+3,'Mortality Tables'!$N$1:$DN$1,0),FALSE),VLOOKUP($T371,Fe_Annuity_Tables,MATCH(CF$3+3,'Mortality Tables'!$N$1:$DN$1,0),FALSE)),"")</f>
        <v/>
      </c>
      <c r="CG371" s="685" t="str">
        <f>IFERROR((CF371+AP371*Contr_Rate)*(1+Inv_Return)*IF($D371=$C$1,VLOOKUP($T371,Male_Annuity_Tables,MATCH($BS$3+3,'Mortality Tables'!$N$1:$DN$1,0),FALSE),VLOOKUP($T371,Fe_Annuity_Tables,MATCH(CG$3+3,'Mortality Tables'!$N$1:$DN$1,0),FALSE)),"")</f>
        <v/>
      </c>
      <c r="CH371" s="685" t="str">
        <f>IFERROR((CG371+AQ371*Contr_Rate)*(1+Inv_Return)*IF($D371=$C$1,VLOOKUP($T371,Male_Annuity_Tables,MATCH($BS$3+3,'Mortality Tables'!$N$1:$DN$1,0),FALSE),VLOOKUP($T371,Fe_Annuity_Tables,MATCH(CH$3+3,'Mortality Tables'!$N$1:$DN$1,0),FALSE)),"")</f>
        <v/>
      </c>
      <c r="CI371" s="685" t="str">
        <f>IFERROR((CH371+AR371*Contr_Rate)*(1+Inv_Return)*IF($D371=$C$1,VLOOKUP($T371,Male_Annuity_Tables,MATCH($BS$3+3,'Mortality Tables'!$N$1:$DN$1,0),FALSE),VLOOKUP($T371,Fe_Annuity_Tables,MATCH(CI$3+3,'Mortality Tables'!$N$1:$DN$1,0),FALSE)),"")</f>
        <v/>
      </c>
      <c r="CJ371" s="685" t="str">
        <f>IFERROR((CI371+AS371*Contr_Rate)*(1+Inv_Return)*IF($D371=$C$1,VLOOKUP($T371,Male_Annuity_Tables,MATCH($BS$3+3,'Mortality Tables'!$N$1:$DN$1,0),FALSE),VLOOKUP($T371,Fe_Annuity_Tables,MATCH(CJ$3+3,'Mortality Tables'!$N$1:$DN$1,0),FALSE)),"")</f>
        <v/>
      </c>
      <c r="CK371" s="685" t="str">
        <f>IFERROR((CJ371+AT371*Contr_Rate)*(1+Inv_Return)*IF($D371=$C$1,VLOOKUP($T371,Male_Annuity_Tables,MATCH($BS$3+3,'Mortality Tables'!$N$1:$DN$1,0),FALSE),VLOOKUP($T371,Fe_Annuity_Tables,MATCH(CK$3+3,'Mortality Tables'!$N$1:$DN$1,0),FALSE)),"")</f>
        <v/>
      </c>
      <c r="CL371" s="685" t="str">
        <f>IFERROR((CK371+AU371*Contr_Rate)*(1+Inv_Return)*IF($D371=$C$1,VLOOKUP($T371,Male_Annuity_Tables,MATCH($BS$3+3,'Mortality Tables'!$N$1:$DN$1,0),FALSE),VLOOKUP($T371,Fe_Annuity_Tables,MATCH(CL$3+3,'Mortality Tables'!$N$1:$DN$1,0),FALSE)),"")</f>
        <v/>
      </c>
      <c r="CM371" s="685" t="str">
        <f>IFERROR((CL371+AV371*Contr_Rate)*(1+Inv_Return)*IF($D371=$C$1,VLOOKUP($T371,Male_Annuity_Tables,MATCH($BS$3+3,'Mortality Tables'!$N$1:$DN$1,0),FALSE),VLOOKUP($T371,Fe_Annuity_Tables,MATCH(CM$3+3,'Mortality Tables'!$N$1:$DN$1,0),FALSE)),"")</f>
        <v/>
      </c>
      <c r="CN371" s="685" t="str">
        <f>IFERROR((CM371+AW371*Contr_Rate)*(1+Inv_Return)*IF($D371=$C$1,VLOOKUP($T371,Male_Annuity_Tables,MATCH($BS$3+3,'Mortality Tables'!$N$1:$DN$1,0),FALSE),VLOOKUP($T371,Fe_Annuity_Tables,MATCH(CN$3+3,'Mortality Tables'!$N$1:$DN$1,0),FALSE)),"")</f>
        <v/>
      </c>
      <c r="CO371" s="685" t="str">
        <f>IFERROR((CN371+AX371*Contr_Rate)*(1+Inv_Return)*IF($D371=$C$1,VLOOKUP($T371,Male_Annuity_Tables,MATCH($BS$3+3,'Mortality Tables'!$N$1:$DN$1,0),FALSE),VLOOKUP($T371,Fe_Annuity_Tables,MATCH(CO$3+3,'Mortality Tables'!$N$1:$DN$1,0),FALSE)),"")</f>
        <v/>
      </c>
      <c r="CP371" s="685" t="str">
        <f>IFERROR((CO371+AY371*Contr_Rate)*(1+Inv_Return)*IF($D371=$C$1,VLOOKUP($T371,Male_Annuity_Tables,MATCH($BS$3+3,'Mortality Tables'!$N$1:$DN$1,0),FALSE),VLOOKUP($T371,Fe_Annuity_Tables,MATCH(CP$3+3,'Mortality Tables'!$N$1:$DN$1,0),FALSE)),"")</f>
        <v/>
      </c>
      <c r="CQ371" s="685" t="str">
        <f>IFERROR((CP371+AZ371*Contr_Rate)*(1+Inv_Return)*IF($D371=$C$1,VLOOKUP($T371,Male_Annuity_Tables,MATCH($BS$3+3,'Mortality Tables'!$N$1:$DN$1,0),FALSE),VLOOKUP($T371,Fe_Annuity_Tables,MATCH(CQ$3+3,'Mortality Tables'!$N$1:$DN$1,0),FALSE)),"")</f>
        <v/>
      </c>
      <c r="CR371" s="685" t="str">
        <f>IFERROR((CQ371+BA371*Contr_Rate)*(1+Inv_Return)*IF($D371=$C$1,VLOOKUP($T371,Male_Annuity_Tables,MATCH($BS$3+3,'Mortality Tables'!$N$1:$DN$1,0),FALSE),VLOOKUP($T371,Fe_Annuity_Tables,MATCH(CR$3+3,'Mortality Tables'!$N$1:$DN$1,0),FALSE)),"")</f>
        <v/>
      </c>
      <c r="CS371" s="685" t="str">
        <f>IFERROR((CR371+BB371*Contr_Rate)*(1+Inv_Return)*IF($D371=$C$1,VLOOKUP($T371,Male_Annuity_Tables,MATCH($BS$3+3,'Mortality Tables'!$N$1:$DN$1,0),FALSE),VLOOKUP($T371,Fe_Annuity_Tables,MATCH(CS$3+3,'Mortality Tables'!$N$1:$DN$1,0),FALSE)),"")</f>
        <v/>
      </c>
      <c r="CT371" s="685" t="str">
        <f>IFERROR((CS371+BC371*Contr_Rate)*(1+Inv_Return)*IF($D371=$C$1,VLOOKUP($T371,Male_Annuity_Tables,MATCH($BS$3+3,'Mortality Tables'!$N$1:$DN$1,0),FALSE),VLOOKUP($T371,Fe_Annuity_Tables,MATCH(CT$3+3,'Mortality Tables'!$N$1:$DN$1,0),FALSE)),"")</f>
        <v/>
      </c>
      <c r="CU371" s="685" t="str">
        <f>IFERROR((CT371+BD371*Contr_Rate)*(1+Inv_Return)*IF($D371=$C$1,VLOOKUP($T371,Male_Annuity_Tables,MATCH($BS$3+3,'Mortality Tables'!$N$1:$DN$1,0),FALSE),VLOOKUP($T371,Fe_Annuity_Tables,MATCH(CU$3+3,'Mortality Tables'!$N$1:$DN$1,0),FALSE)),"")</f>
        <v/>
      </c>
      <c r="CV371" s="685" t="str">
        <f>IFERROR((CU371+BE371*Contr_Rate)*(1+Inv_Return)*IF($D371=$C$1,VLOOKUP($T371,Male_Annuity_Tables,MATCH($BS$3+3,'Mortality Tables'!$N$1:$DN$1,0),FALSE),VLOOKUP($T371,Fe_Annuity_Tables,MATCH(CV$3+3,'Mortality Tables'!$N$1:$DN$1,0),FALSE)),"")</f>
        <v/>
      </c>
      <c r="CW371" s="685" t="str">
        <f>IFERROR((CV371+BF371*Contr_Rate)*(1+Inv_Return)*IF($D371=$C$1,VLOOKUP($T371,Male_Annuity_Tables,MATCH($BS$3+3,'Mortality Tables'!$N$1:$DN$1,0),FALSE),VLOOKUP($T371,Fe_Annuity_Tables,MATCH(CW$3+3,'Mortality Tables'!$N$1:$DN$1,0),FALSE)),"")</f>
        <v/>
      </c>
      <c r="CX371" s="685" t="str">
        <f>IFERROR((CW371+BG371*Contr_Rate)*(1+Inv_Return)*IF($D371=$C$1,VLOOKUP($T371,Male_Annuity_Tables,MATCH($BS$3+3,'Mortality Tables'!$N$1:$DN$1,0),FALSE),VLOOKUP($T371,Fe_Annuity_Tables,MATCH(CX$3+3,'Mortality Tables'!$N$1:$DN$1,0),FALSE)),"")</f>
        <v/>
      </c>
      <c r="CY371" s="685" t="str">
        <f>IFERROR((CX371+BH371*Contr_Rate)*(1+Inv_Return)*IF($D371=$C$1,VLOOKUP($T371,Male_Annuity_Tables,MATCH($BS$3+3,'Mortality Tables'!$N$1:$DN$1,0),FALSE),VLOOKUP($T371,Fe_Annuity_Tables,MATCH(CY$3+3,'Mortality Tables'!$N$1:$DN$1,0),FALSE)),"")</f>
        <v/>
      </c>
      <c r="CZ371" s="685" t="str">
        <f>IFERROR((CY371+BI371*Contr_Rate)*(1+Inv_Return)*IF($D371=$C$1,VLOOKUP($T371,Male_Annuity_Tables,MATCH($BS$3+3,'Mortality Tables'!$N$1:$DN$1,0),FALSE),VLOOKUP($T371,Fe_Annuity_Tables,MATCH(CZ$3+3,'Mortality Tables'!$N$1:$DN$1,0),FALSE)),"")</f>
        <v/>
      </c>
      <c r="DA371" s="685" t="str">
        <f>IFERROR((CZ371+BJ371*Contr_Rate)*(1+Inv_Return)*IF($D371=$C$1,VLOOKUP($T371,Male_Annuity_Tables,MATCH($BS$3+3,'Mortality Tables'!$N$1:$DN$1,0),FALSE),VLOOKUP($T371,Fe_Annuity_Tables,MATCH(DA$3+3,'Mortality Tables'!$N$1:$DN$1,0),FALSE)),"")</f>
        <v/>
      </c>
      <c r="DB371" s="685" t="str">
        <f>IFERROR((DA371+BK371*Contr_Rate)*(1+Inv_Return)*IF($D371=$C$1,VLOOKUP($T371,Male_Annuity_Tables,MATCH($BS$3+3,'Mortality Tables'!$N$1:$DN$1,0),FALSE),VLOOKUP($T371,Fe_Annuity_Tables,MATCH(DB$3+3,'Mortality Tables'!$N$1:$DN$1,0),FALSE)),"")</f>
        <v/>
      </c>
      <c r="DC371" s="685" t="str">
        <f>IFERROR((DB371+BL371*Contr_Rate)*(1+Inv_Return)*IF($D371=$C$1,VLOOKUP($T371,Male_Annuity_Tables,MATCH($BS$3+3,'Mortality Tables'!$N$1:$DN$1,0),FALSE),VLOOKUP($T371,Fe_Annuity_Tables,MATCH(DC$3+3,'Mortality Tables'!$N$1:$DN$1,0),FALSE)),"")</f>
        <v/>
      </c>
      <c r="DD371" s="685" t="str">
        <f>IFERROR((DC371+BM371*Contr_Rate)*(1+Inv_Return)*IF($D371=$C$1,VLOOKUP($T371,Male_Annuity_Tables,MATCH($BS$3+3,'Mortality Tables'!$N$1:$DN$1,0),FALSE),VLOOKUP($T371,Fe_Annuity_Tables,MATCH(DD$3+3,'Mortality Tables'!$N$1:$DN$1,0),FALSE)),"")</f>
        <v/>
      </c>
      <c r="DE371" s="685" t="str">
        <f>IFERROR((DD371+BN371*Contr_Rate)*(1+Inv_Return)*IF($D371=$C$1,VLOOKUP($T371,Male_Annuity_Tables,MATCH($BS$3+3,'Mortality Tables'!$N$1:$DN$1,0),FALSE),VLOOKUP($T371,Fe_Annuity_Tables,MATCH(DE$3+3,'Mortality Tables'!$N$1:$DN$1,0),FALSE)),"")</f>
        <v/>
      </c>
      <c r="DF371" s="685" t="str">
        <f>IFERROR((DE371+BO371*Contr_Rate)*(1+Inv_Return)*IF($D371=$C$1,VLOOKUP($T371,Male_Annuity_Tables,MATCH($BS$3+3,'Mortality Tables'!$N$1:$DN$1,0),FALSE),VLOOKUP($T371,Fe_Annuity_Tables,MATCH(DF$3+3,'Mortality Tables'!$N$1:$DN$1,0),FALSE)),"")</f>
        <v/>
      </c>
      <c r="DG371" s="685" t="str">
        <f>IFERROR((DF371+BP371*Contr_Rate)*(1+Inv_Return)*IF($D371=$C$1,VLOOKUP($T371,Male_Annuity_Tables,MATCH($BS$3+3,'Mortality Tables'!$N$1:$DN$1,0),FALSE),VLOOKUP($T371,Fe_Annuity_Tables,MATCH(DG$3+3,'Mortality Tables'!$N$1:$DN$1,0),FALSE)),"")</f>
        <v/>
      </c>
      <c r="DH371" s="685" t="str">
        <f>IFERROR((DG371+BQ371*Contr_Rate)*(1+Inv_Return)*IF($D371=$C$1,VLOOKUP($T371,Male_Annuity_Tables,MATCH($BS$3+3,'Mortality Tables'!$N$1:$DN$1,0),FALSE),VLOOKUP($T371,Fe_Annuity_Tables,MATCH(DH$3+3,'Mortality Tables'!$N$1:$DN$1,0),FALSE)),"")</f>
        <v/>
      </c>
      <c r="DJ371" s="686">
        <f t="shared" si="199"/>
        <v>0</v>
      </c>
      <c r="DK371" s="680">
        <f t="shared" si="187"/>
        <v>8.8017766057058875</v>
      </c>
      <c r="DL371" s="686">
        <f t="shared" si="200"/>
        <v>0</v>
      </c>
      <c r="DM371" s="686">
        <f t="shared" si="132"/>
        <v>0</v>
      </c>
      <c r="DN371" s="687" t="str">
        <f t="shared" si="201"/>
        <v/>
      </c>
      <c r="DP371" s="688" t="str">
        <f t="shared" si="202"/>
        <v/>
      </c>
      <c r="DQ371" s="688" t="str">
        <f t="shared" si="203"/>
        <v/>
      </c>
      <c r="DR371" s="688" t="str">
        <f t="shared" si="204"/>
        <v/>
      </c>
    </row>
    <row r="372" spans="1:122" s="657" customFormat="1" ht="14.5">
      <c r="A372" s="675" t="s">
        <v>1812</v>
      </c>
      <c r="B372" s="675" t="s">
        <v>1813</v>
      </c>
      <c r="C372" s="675" t="s">
        <v>541</v>
      </c>
      <c r="D372" s="675" t="s">
        <v>60</v>
      </c>
      <c r="E372" s="676">
        <v>25914</v>
      </c>
      <c r="F372" s="677">
        <v>39051</v>
      </c>
      <c r="G372" s="677">
        <v>45517</v>
      </c>
      <c r="H372" s="678">
        <v>2864013</v>
      </c>
      <c r="I372" s="678">
        <v>199413.21</v>
      </c>
      <c r="J372" s="678">
        <v>159558.76</v>
      </c>
      <c r="K372" s="678">
        <v>25603.73</v>
      </c>
      <c r="L372" s="678">
        <v>384575.69999999995</v>
      </c>
      <c r="M372" s="679">
        <f>IF(COUNTIF($A$4:A372,A372)=1,0,1)</f>
        <v>0</v>
      </c>
      <c r="N372" s="680" t="str">
        <f t="shared" si="193"/>
        <v>Okay</v>
      </c>
      <c r="O372" s="680" t="str">
        <f t="shared" si="194"/>
        <v>TRUE</v>
      </c>
      <c r="P372" s="680" t="b">
        <f t="shared" si="195"/>
        <v>1</v>
      </c>
      <c r="Q372" s="680" t="b">
        <f t="shared" si="208"/>
        <v>1</v>
      </c>
      <c r="R372" s="680" t="b">
        <f t="shared" si="209"/>
        <v>1</v>
      </c>
      <c r="S372" s="681">
        <f t="shared" si="196"/>
        <v>35.991780821917807</v>
      </c>
      <c r="T372" s="682">
        <f t="shared" si="210"/>
        <v>54</v>
      </c>
      <c r="U372" s="682">
        <f t="shared" si="188"/>
        <v>53</v>
      </c>
      <c r="V372" s="682">
        <f t="shared" si="211"/>
        <v>0.38082191780821917</v>
      </c>
      <c r="W372" s="682">
        <f t="shared" si="197"/>
        <v>6</v>
      </c>
      <c r="X372" s="683">
        <f t="shared" si="198"/>
        <v>2307454.1999999997</v>
      </c>
      <c r="Y372" s="684">
        <f t="shared" si="123"/>
        <v>5.1000000000000004E-3</v>
      </c>
      <c r="Z372" s="684">
        <f>IF($D372=$C$1,VLOOKUP($T372,Male_Annuity_Tables,MATCH($W372+2,'Mortality Tables'!$DS$1:$HT$1,0),FALSE),VLOOKUP($T372,Fe_Annuity_Tables,MATCH($W372+2,'Mortality Tables'!$M$1:$DN$1,0),FALSE))</f>
        <v>0.67029932638750866</v>
      </c>
      <c r="AA372" s="664"/>
      <c r="AB372" s="685">
        <f t="shared" si="217"/>
        <v>3009934.4623500002</v>
      </c>
      <c r="AC372" s="685">
        <f t="shared" si="217"/>
        <v>3163290.6232067328</v>
      </c>
      <c r="AD372" s="685">
        <f t="shared" si="217"/>
        <v>3324460.2804591157</v>
      </c>
      <c r="AE372" s="685">
        <f t="shared" si="217"/>
        <v>3493841.5317485081</v>
      </c>
      <c r="AF372" s="685">
        <f t="shared" si="217"/>
        <v>3671852.7577910945</v>
      </c>
      <c r="AG372" s="685">
        <f t="shared" si="217"/>
        <v>3858933.6558005512</v>
      </c>
      <c r="AH372" s="685" t="str">
        <f t="shared" si="217"/>
        <v/>
      </c>
      <c r="AI372" s="685" t="str">
        <f t="shared" si="217"/>
        <v/>
      </c>
      <c r="AJ372" s="685" t="str">
        <f t="shared" si="217"/>
        <v/>
      </c>
      <c r="AK372" s="685" t="str">
        <f t="shared" si="217"/>
        <v/>
      </c>
      <c r="AL372" s="685" t="str">
        <f t="shared" si="217"/>
        <v/>
      </c>
      <c r="AM372" s="685" t="str">
        <f t="shared" si="217"/>
        <v/>
      </c>
      <c r="AN372" s="685" t="str">
        <f t="shared" si="217"/>
        <v/>
      </c>
      <c r="AO372" s="685" t="str">
        <f t="shared" si="217"/>
        <v/>
      </c>
      <c r="AP372" s="685" t="str">
        <f t="shared" si="217"/>
        <v/>
      </c>
      <c r="AQ372" s="685" t="str">
        <f t="shared" si="217"/>
        <v/>
      </c>
      <c r="AR372" s="685" t="str">
        <f t="shared" si="216"/>
        <v/>
      </c>
      <c r="AS372" s="685" t="str">
        <f t="shared" si="216"/>
        <v/>
      </c>
      <c r="AT372" s="685" t="str">
        <f t="shared" si="216"/>
        <v/>
      </c>
      <c r="AU372" s="685" t="str">
        <f t="shared" si="216"/>
        <v/>
      </c>
      <c r="AV372" s="685" t="str">
        <f t="shared" si="212"/>
        <v/>
      </c>
      <c r="AW372" s="685" t="str">
        <f t="shared" si="212"/>
        <v/>
      </c>
      <c r="AX372" s="685" t="str">
        <f t="shared" si="212"/>
        <v/>
      </c>
      <c r="AY372" s="685" t="str">
        <f t="shared" si="212"/>
        <v/>
      </c>
      <c r="AZ372" s="685" t="str">
        <f t="shared" si="212"/>
        <v/>
      </c>
      <c r="BA372" s="685" t="str">
        <f t="shared" si="212"/>
        <v/>
      </c>
      <c r="BB372" s="685" t="str">
        <f t="shared" si="212"/>
        <v/>
      </c>
      <c r="BC372" s="685" t="str">
        <f t="shared" si="212"/>
        <v/>
      </c>
      <c r="BD372" s="685" t="str">
        <f t="shared" si="212"/>
        <v/>
      </c>
      <c r="BE372" s="685" t="str">
        <f t="shared" si="212"/>
        <v/>
      </c>
      <c r="BF372" s="685" t="str">
        <f t="shared" si="212"/>
        <v/>
      </c>
      <c r="BG372" s="685" t="str">
        <f t="shared" si="215"/>
        <v/>
      </c>
      <c r="BH372" s="685" t="str">
        <f t="shared" si="215"/>
        <v/>
      </c>
      <c r="BI372" s="685" t="str">
        <f t="shared" si="207"/>
        <v/>
      </c>
      <c r="BJ372" s="685" t="str">
        <f t="shared" si="207"/>
        <v/>
      </c>
      <c r="BK372" s="685" t="str">
        <f t="shared" si="207"/>
        <v/>
      </c>
      <c r="BL372" s="685" t="str">
        <f t="shared" si="207"/>
        <v/>
      </c>
      <c r="BM372" s="685" t="str">
        <f t="shared" si="207"/>
        <v/>
      </c>
      <c r="BN372" s="685" t="str">
        <f t="shared" si="207"/>
        <v/>
      </c>
      <c r="BO372" s="685" t="str">
        <f t="shared" si="214"/>
        <v/>
      </c>
      <c r="BP372" s="685" t="str">
        <f t="shared" si="214"/>
        <v/>
      </c>
      <c r="BQ372" s="685" t="str">
        <f t="shared" si="214"/>
        <v/>
      </c>
      <c r="BR372" s="529"/>
      <c r="BS372" s="685">
        <f>IFERROR(($L372+AB372*Contr_Rate)*(1+Inv_Return)*IF($D372=$C$1,VLOOKUP($T372,Male_Annuity_Tables,MATCH($BS$3+3,'Mortality Tables'!$N$1:$DN$1,0),FALSE),VLOOKUP($T372,Fe_Annuity_Tables,MATCH(BS$3+3,'Mortality Tables'!$N$1:$DN$1,0),FALSE)),"")</f>
        <v>1184761.4330775165</v>
      </c>
      <c r="BT372" s="685">
        <f>IFERROR(($BS372+AC372*Contr_Rate)*(1+Inv_Return)*IF($D372=$C$1,VLOOKUP($T372,Male_Annuity_Tables,MATCH($BS$3+3,'Mortality Tables'!$N$1:$DN$1,0),FALSE),VLOOKUP($T372,Fe_Annuity_Tables,MATCH(BT$3+3,'Mortality Tables'!$N$1:$DN$1,0),FALSE)),"")</f>
        <v>1854912.0103452406</v>
      </c>
      <c r="BU372" s="685">
        <f>IFERROR((BT372+AD372*Contr_Rate)*(1+Inv_Return)*IF($D372=$C$1,VLOOKUP($T372,Male_Annuity_Tables,MATCH($BS$3+3,'Mortality Tables'!$N$1:$DN$1,0),FALSE),VLOOKUP($T372,Fe_Annuity_Tables,MATCH(BU$3+3,'Mortality Tables'!$N$1:$DN$1,0),FALSE)),"")</f>
        <v>2341410.99197545</v>
      </c>
      <c r="BV372" s="685">
        <f>IFERROR((BU372+AE372*Contr_Rate)*(1+Inv_Return)*IF($D372=$C$1,VLOOKUP($T372,Male_Annuity_Tables,MATCH($BS$3+3,'Mortality Tables'!$N$1:$DN$1,0),FALSE),VLOOKUP($T372,Fe_Annuity_Tables,MATCH(BV$3+3,'Mortality Tables'!$N$1:$DN$1,0),FALSE)),"")</f>
        <v>2626105.5667709438</v>
      </c>
      <c r="BW372" s="685">
        <f>IFERROR((BV372+AF372*Contr_Rate)*(1+Inv_Return)*IF($D372=$C$1,VLOOKUP($T372,Male_Annuity_Tables,MATCH($BS$3+3,'Mortality Tables'!$N$1:$DN$1,0),FALSE),VLOOKUP($T372,Fe_Annuity_Tables,MATCH(BW$3+3,'Mortality Tables'!$N$1:$DN$1,0),FALSE)),"")</f>
        <v>2724086.2984498311</v>
      </c>
      <c r="BX372" s="685">
        <f>IFERROR((BW372+AG372*Contr_Rate)*(1+Inv_Return)*IF($D372=$C$1,VLOOKUP($T372,Male_Annuity_Tables,MATCH($BS$3+3,'Mortality Tables'!$N$1:$DN$1,0),FALSE),VLOOKUP($T372,Fe_Annuity_Tables,MATCH(BX$3+3,'Mortality Tables'!$N$1:$DN$1,0),FALSE)),"")</f>
        <v>2673874.4226548215</v>
      </c>
      <c r="BY372" s="685" t="str">
        <f>IFERROR((BX372+AH372*Contr_Rate)*(1+Inv_Return)*IF($D372=$C$1,VLOOKUP($T372,Male_Annuity_Tables,MATCH($BS$3+3,'Mortality Tables'!$N$1:$DN$1,0),FALSE),VLOOKUP($T372,Fe_Annuity_Tables,MATCH(BY$3+3,'Mortality Tables'!$N$1:$DN$1,0),FALSE)),"")</f>
        <v/>
      </c>
      <c r="BZ372" s="685" t="str">
        <f>IFERROR((BY372+AI372*Contr_Rate)*(1+Inv_Return)*IF($D372=$C$1,VLOOKUP($T372,Male_Annuity_Tables,MATCH($BS$3+3,'Mortality Tables'!$N$1:$DN$1,0),FALSE),VLOOKUP($T372,Fe_Annuity_Tables,MATCH(BZ$3+3,'Mortality Tables'!$N$1:$DN$1,0),FALSE)),"")</f>
        <v/>
      </c>
      <c r="CA372" s="685" t="str">
        <f>IFERROR((BZ372+AJ372*Contr_Rate)*(1+Inv_Return)*IF($D372=$C$1,VLOOKUP($T372,Male_Annuity_Tables,MATCH($BS$3+3,'Mortality Tables'!$N$1:$DN$1,0),FALSE),VLOOKUP($T372,Fe_Annuity_Tables,MATCH(CA$3+3,'Mortality Tables'!$N$1:$DN$1,0),FALSE)),"")</f>
        <v/>
      </c>
      <c r="CB372" s="685" t="str">
        <f>IFERROR((CA372+AK372*Contr_Rate)*(1+Inv_Return)*IF($D372=$C$1,VLOOKUP($T372,Male_Annuity_Tables,MATCH($BS$3+3,'Mortality Tables'!$N$1:$DN$1,0),FALSE),VLOOKUP($T372,Fe_Annuity_Tables,MATCH(CB$3+3,'Mortality Tables'!$N$1:$DN$1,0),FALSE)),"")</f>
        <v/>
      </c>
      <c r="CC372" s="685" t="str">
        <f>IFERROR((CB372+AL372*Contr_Rate)*(1+Inv_Return)*IF($D372=$C$1,VLOOKUP($T372,Male_Annuity_Tables,MATCH($BS$3+3,'Mortality Tables'!$N$1:$DN$1,0),FALSE),VLOOKUP($T372,Fe_Annuity_Tables,MATCH(CC$3+3,'Mortality Tables'!$N$1:$DN$1,0),FALSE)),"")</f>
        <v/>
      </c>
      <c r="CD372" s="685" t="str">
        <f>IFERROR((CC372+AM372*Contr_Rate)*(1+Inv_Return)*IF($D372=$C$1,VLOOKUP($T372,Male_Annuity_Tables,MATCH($BS$3+3,'Mortality Tables'!$N$1:$DN$1,0),FALSE),VLOOKUP($T372,Fe_Annuity_Tables,MATCH(CD$3+3,'Mortality Tables'!$N$1:$DN$1,0),FALSE)),"")</f>
        <v/>
      </c>
      <c r="CE372" s="685" t="str">
        <f>IFERROR((CD372+AN372*Contr_Rate)*(1+Inv_Return)*IF($D372=$C$1,VLOOKUP($T372,Male_Annuity_Tables,MATCH($BS$3+3,'Mortality Tables'!$N$1:$DN$1,0),FALSE),VLOOKUP($T372,Fe_Annuity_Tables,MATCH(CE$3+3,'Mortality Tables'!$N$1:$DN$1,0),FALSE)),"")</f>
        <v/>
      </c>
      <c r="CF372" s="685" t="str">
        <f>IFERROR((CE372+AO372*Contr_Rate)*(1+Inv_Return)*IF($D372=$C$1,VLOOKUP($T372,Male_Annuity_Tables,MATCH($BS$3+3,'Mortality Tables'!$N$1:$DN$1,0),FALSE),VLOOKUP($T372,Fe_Annuity_Tables,MATCH(CF$3+3,'Mortality Tables'!$N$1:$DN$1,0),FALSE)),"")</f>
        <v/>
      </c>
      <c r="CG372" s="685" t="str">
        <f>IFERROR((CF372+AP372*Contr_Rate)*(1+Inv_Return)*IF($D372=$C$1,VLOOKUP($T372,Male_Annuity_Tables,MATCH($BS$3+3,'Mortality Tables'!$N$1:$DN$1,0),FALSE),VLOOKUP($T372,Fe_Annuity_Tables,MATCH(CG$3+3,'Mortality Tables'!$N$1:$DN$1,0),FALSE)),"")</f>
        <v/>
      </c>
      <c r="CH372" s="685" t="str">
        <f>IFERROR((CG372+AQ372*Contr_Rate)*(1+Inv_Return)*IF($D372=$C$1,VLOOKUP($T372,Male_Annuity_Tables,MATCH($BS$3+3,'Mortality Tables'!$N$1:$DN$1,0),FALSE),VLOOKUP($T372,Fe_Annuity_Tables,MATCH(CH$3+3,'Mortality Tables'!$N$1:$DN$1,0),FALSE)),"")</f>
        <v/>
      </c>
      <c r="CI372" s="685" t="str">
        <f>IFERROR((CH372+AR372*Contr_Rate)*(1+Inv_Return)*IF($D372=$C$1,VLOOKUP($T372,Male_Annuity_Tables,MATCH($BS$3+3,'Mortality Tables'!$N$1:$DN$1,0),FALSE),VLOOKUP($T372,Fe_Annuity_Tables,MATCH(CI$3+3,'Mortality Tables'!$N$1:$DN$1,0),FALSE)),"")</f>
        <v/>
      </c>
      <c r="CJ372" s="685" t="str">
        <f>IFERROR((CI372+AS372*Contr_Rate)*(1+Inv_Return)*IF($D372=$C$1,VLOOKUP($T372,Male_Annuity_Tables,MATCH($BS$3+3,'Mortality Tables'!$N$1:$DN$1,0),FALSE),VLOOKUP($T372,Fe_Annuity_Tables,MATCH(CJ$3+3,'Mortality Tables'!$N$1:$DN$1,0),FALSE)),"")</f>
        <v/>
      </c>
      <c r="CK372" s="685" t="str">
        <f>IFERROR((CJ372+AT372*Contr_Rate)*(1+Inv_Return)*IF($D372=$C$1,VLOOKUP($T372,Male_Annuity_Tables,MATCH($BS$3+3,'Mortality Tables'!$N$1:$DN$1,0),FALSE),VLOOKUP($T372,Fe_Annuity_Tables,MATCH(CK$3+3,'Mortality Tables'!$N$1:$DN$1,0),FALSE)),"")</f>
        <v/>
      </c>
      <c r="CL372" s="685" t="str">
        <f>IFERROR((CK372+AU372*Contr_Rate)*(1+Inv_Return)*IF($D372=$C$1,VLOOKUP($T372,Male_Annuity_Tables,MATCH($BS$3+3,'Mortality Tables'!$N$1:$DN$1,0),FALSE),VLOOKUP($T372,Fe_Annuity_Tables,MATCH(CL$3+3,'Mortality Tables'!$N$1:$DN$1,0),FALSE)),"")</f>
        <v/>
      </c>
      <c r="CM372" s="685" t="str">
        <f>IFERROR((CL372+AV372*Contr_Rate)*(1+Inv_Return)*IF($D372=$C$1,VLOOKUP($T372,Male_Annuity_Tables,MATCH($BS$3+3,'Mortality Tables'!$N$1:$DN$1,0),FALSE),VLOOKUP($T372,Fe_Annuity_Tables,MATCH(CM$3+3,'Mortality Tables'!$N$1:$DN$1,0),FALSE)),"")</f>
        <v/>
      </c>
      <c r="CN372" s="685" t="str">
        <f>IFERROR((CM372+AW372*Contr_Rate)*(1+Inv_Return)*IF($D372=$C$1,VLOOKUP($T372,Male_Annuity_Tables,MATCH($BS$3+3,'Mortality Tables'!$N$1:$DN$1,0),FALSE),VLOOKUP($T372,Fe_Annuity_Tables,MATCH(CN$3+3,'Mortality Tables'!$N$1:$DN$1,0),FALSE)),"")</f>
        <v/>
      </c>
      <c r="CO372" s="685" t="str">
        <f>IFERROR((CN372+AX372*Contr_Rate)*(1+Inv_Return)*IF($D372=$C$1,VLOOKUP($T372,Male_Annuity_Tables,MATCH($BS$3+3,'Mortality Tables'!$N$1:$DN$1,0),FALSE),VLOOKUP($T372,Fe_Annuity_Tables,MATCH(CO$3+3,'Mortality Tables'!$N$1:$DN$1,0),FALSE)),"")</f>
        <v/>
      </c>
      <c r="CP372" s="685" t="str">
        <f>IFERROR((CO372+AY372*Contr_Rate)*(1+Inv_Return)*IF($D372=$C$1,VLOOKUP($T372,Male_Annuity_Tables,MATCH($BS$3+3,'Mortality Tables'!$N$1:$DN$1,0),FALSE),VLOOKUP($T372,Fe_Annuity_Tables,MATCH(CP$3+3,'Mortality Tables'!$N$1:$DN$1,0),FALSE)),"")</f>
        <v/>
      </c>
      <c r="CQ372" s="685" t="str">
        <f>IFERROR((CP372+AZ372*Contr_Rate)*(1+Inv_Return)*IF($D372=$C$1,VLOOKUP($T372,Male_Annuity_Tables,MATCH($BS$3+3,'Mortality Tables'!$N$1:$DN$1,0),FALSE),VLOOKUP($T372,Fe_Annuity_Tables,MATCH(CQ$3+3,'Mortality Tables'!$N$1:$DN$1,0),FALSE)),"")</f>
        <v/>
      </c>
      <c r="CR372" s="685" t="str">
        <f>IFERROR((CQ372+BA372*Contr_Rate)*(1+Inv_Return)*IF($D372=$C$1,VLOOKUP($T372,Male_Annuity_Tables,MATCH($BS$3+3,'Mortality Tables'!$N$1:$DN$1,0),FALSE),VLOOKUP($T372,Fe_Annuity_Tables,MATCH(CR$3+3,'Mortality Tables'!$N$1:$DN$1,0),FALSE)),"")</f>
        <v/>
      </c>
      <c r="CS372" s="685" t="str">
        <f>IFERROR((CR372+BB372*Contr_Rate)*(1+Inv_Return)*IF($D372=$C$1,VLOOKUP($T372,Male_Annuity_Tables,MATCH($BS$3+3,'Mortality Tables'!$N$1:$DN$1,0),FALSE),VLOOKUP($T372,Fe_Annuity_Tables,MATCH(CS$3+3,'Mortality Tables'!$N$1:$DN$1,0),FALSE)),"")</f>
        <v/>
      </c>
      <c r="CT372" s="685" t="str">
        <f>IFERROR((CS372+BC372*Contr_Rate)*(1+Inv_Return)*IF($D372=$C$1,VLOOKUP($T372,Male_Annuity_Tables,MATCH($BS$3+3,'Mortality Tables'!$N$1:$DN$1,0),FALSE),VLOOKUP($T372,Fe_Annuity_Tables,MATCH(CT$3+3,'Mortality Tables'!$N$1:$DN$1,0),FALSE)),"")</f>
        <v/>
      </c>
      <c r="CU372" s="685" t="str">
        <f>IFERROR((CT372+BD372*Contr_Rate)*(1+Inv_Return)*IF($D372=$C$1,VLOOKUP($T372,Male_Annuity_Tables,MATCH($BS$3+3,'Mortality Tables'!$N$1:$DN$1,0),FALSE),VLOOKUP($T372,Fe_Annuity_Tables,MATCH(CU$3+3,'Mortality Tables'!$N$1:$DN$1,0),FALSE)),"")</f>
        <v/>
      </c>
      <c r="CV372" s="685" t="str">
        <f>IFERROR((CU372+BE372*Contr_Rate)*(1+Inv_Return)*IF($D372=$C$1,VLOOKUP($T372,Male_Annuity_Tables,MATCH($BS$3+3,'Mortality Tables'!$N$1:$DN$1,0),FALSE),VLOOKUP($T372,Fe_Annuity_Tables,MATCH(CV$3+3,'Mortality Tables'!$N$1:$DN$1,0),FALSE)),"")</f>
        <v/>
      </c>
      <c r="CW372" s="685" t="str">
        <f>IFERROR((CV372+BF372*Contr_Rate)*(1+Inv_Return)*IF($D372=$C$1,VLOOKUP($T372,Male_Annuity_Tables,MATCH($BS$3+3,'Mortality Tables'!$N$1:$DN$1,0),FALSE),VLOOKUP($T372,Fe_Annuity_Tables,MATCH(CW$3+3,'Mortality Tables'!$N$1:$DN$1,0),FALSE)),"")</f>
        <v/>
      </c>
      <c r="CX372" s="685" t="str">
        <f>IFERROR((CW372+BG372*Contr_Rate)*(1+Inv_Return)*IF($D372=$C$1,VLOOKUP($T372,Male_Annuity_Tables,MATCH($BS$3+3,'Mortality Tables'!$N$1:$DN$1,0),FALSE),VLOOKUP($T372,Fe_Annuity_Tables,MATCH(CX$3+3,'Mortality Tables'!$N$1:$DN$1,0),FALSE)),"")</f>
        <v/>
      </c>
      <c r="CY372" s="685" t="str">
        <f>IFERROR((CX372+BH372*Contr_Rate)*(1+Inv_Return)*IF($D372=$C$1,VLOOKUP($T372,Male_Annuity_Tables,MATCH($BS$3+3,'Mortality Tables'!$N$1:$DN$1,0),FALSE),VLOOKUP($T372,Fe_Annuity_Tables,MATCH(CY$3+3,'Mortality Tables'!$N$1:$DN$1,0),FALSE)),"")</f>
        <v/>
      </c>
      <c r="CZ372" s="685" t="str">
        <f>IFERROR((CY372+BI372*Contr_Rate)*(1+Inv_Return)*IF($D372=$C$1,VLOOKUP($T372,Male_Annuity_Tables,MATCH($BS$3+3,'Mortality Tables'!$N$1:$DN$1,0),FALSE),VLOOKUP($T372,Fe_Annuity_Tables,MATCH(CZ$3+3,'Mortality Tables'!$N$1:$DN$1,0),FALSE)),"")</f>
        <v/>
      </c>
      <c r="DA372" s="685" t="str">
        <f>IFERROR((CZ372+BJ372*Contr_Rate)*(1+Inv_Return)*IF($D372=$C$1,VLOOKUP($T372,Male_Annuity_Tables,MATCH($BS$3+3,'Mortality Tables'!$N$1:$DN$1,0),FALSE),VLOOKUP($T372,Fe_Annuity_Tables,MATCH(DA$3+3,'Mortality Tables'!$N$1:$DN$1,0),FALSE)),"")</f>
        <v/>
      </c>
      <c r="DB372" s="685" t="str">
        <f>IFERROR((DA372+BK372*Contr_Rate)*(1+Inv_Return)*IF($D372=$C$1,VLOOKUP($T372,Male_Annuity_Tables,MATCH($BS$3+3,'Mortality Tables'!$N$1:$DN$1,0),FALSE),VLOOKUP($T372,Fe_Annuity_Tables,MATCH(DB$3+3,'Mortality Tables'!$N$1:$DN$1,0),FALSE)),"")</f>
        <v/>
      </c>
      <c r="DC372" s="685" t="str">
        <f>IFERROR((DB372+BL372*Contr_Rate)*(1+Inv_Return)*IF($D372=$C$1,VLOOKUP($T372,Male_Annuity_Tables,MATCH($BS$3+3,'Mortality Tables'!$N$1:$DN$1,0),FALSE),VLOOKUP($T372,Fe_Annuity_Tables,MATCH(DC$3+3,'Mortality Tables'!$N$1:$DN$1,0),FALSE)),"")</f>
        <v/>
      </c>
      <c r="DD372" s="685" t="str">
        <f>IFERROR((DC372+BM372*Contr_Rate)*(1+Inv_Return)*IF($D372=$C$1,VLOOKUP($T372,Male_Annuity_Tables,MATCH($BS$3+3,'Mortality Tables'!$N$1:$DN$1,0),FALSE),VLOOKUP($T372,Fe_Annuity_Tables,MATCH(DD$3+3,'Mortality Tables'!$N$1:$DN$1,0),FALSE)),"")</f>
        <v/>
      </c>
      <c r="DE372" s="685" t="str">
        <f>IFERROR((DD372+BN372*Contr_Rate)*(1+Inv_Return)*IF($D372=$C$1,VLOOKUP($T372,Male_Annuity_Tables,MATCH($BS$3+3,'Mortality Tables'!$N$1:$DN$1,0),FALSE),VLOOKUP($T372,Fe_Annuity_Tables,MATCH(DE$3+3,'Mortality Tables'!$N$1:$DN$1,0),FALSE)),"")</f>
        <v/>
      </c>
      <c r="DF372" s="685" t="str">
        <f>IFERROR((DE372+BO372*Contr_Rate)*(1+Inv_Return)*IF($D372=$C$1,VLOOKUP($T372,Male_Annuity_Tables,MATCH($BS$3+3,'Mortality Tables'!$N$1:$DN$1,0),FALSE),VLOOKUP($T372,Fe_Annuity_Tables,MATCH(DF$3+3,'Mortality Tables'!$N$1:$DN$1,0),FALSE)),"")</f>
        <v/>
      </c>
      <c r="DG372" s="685" t="str">
        <f>IFERROR((DF372+BP372*Contr_Rate)*(1+Inv_Return)*IF($D372=$C$1,VLOOKUP($T372,Male_Annuity_Tables,MATCH($BS$3+3,'Mortality Tables'!$N$1:$DN$1,0),FALSE),VLOOKUP($T372,Fe_Annuity_Tables,MATCH(DG$3+3,'Mortality Tables'!$N$1:$DN$1,0),FALSE)),"")</f>
        <v/>
      </c>
      <c r="DH372" s="685" t="str">
        <f>IFERROR((DG372+BQ372*Contr_Rate)*(1+Inv_Return)*IF($D372=$C$1,VLOOKUP($T372,Male_Annuity_Tables,MATCH($BS$3+3,'Mortality Tables'!$N$1:$DN$1,0),FALSE),VLOOKUP($T372,Fe_Annuity_Tables,MATCH(DH$3+3,'Mortality Tables'!$N$1:$DN$1,0),FALSE)),"")</f>
        <v/>
      </c>
      <c r="DJ372" s="686">
        <f t="shared" si="199"/>
        <v>2724086.2984498311</v>
      </c>
      <c r="DK372" s="680">
        <f t="shared" si="187"/>
        <v>8.8017766057058875</v>
      </c>
      <c r="DL372" s="686">
        <f t="shared" si="200"/>
        <v>207360.16167215756</v>
      </c>
      <c r="DM372" s="686">
        <f t="shared" si="132"/>
        <v>3858933.6558005512</v>
      </c>
      <c r="DN372" s="687">
        <f t="shared" si="201"/>
        <v>5.3735093724781816E-2</v>
      </c>
      <c r="DP372" s="688">
        <f t="shared" si="202"/>
        <v>123914.19828557745</v>
      </c>
      <c r="DQ372" s="688">
        <f t="shared" si="203"/>
        <v>194005.24716200872</v>
      </c>
      <c r="DR372" s="688">
        <f t="shared" si="204"/>
        <v>244888.17565071231</v>
      </c>
    </row>
    <row r="373" spans="1:122" s="657" customFormat="1" ht="14.5">
      <c r="A373" s="675" t="s">
        <v>1814</v>
      </c>
      <c r="B373" s="675" t="s">
        <v>1815</v>
      </c>
      <c r="C373" s="675" t="s">
        <v>116</v>
      </c>
      <c r="D373" s="675" t="s">
        <v>60</v>
      </c>
      <c r="E373" s="676">
        <v>27399</v>
      </c>
      <c r="F373" s="677">
        <v>36104</v>
      </c>
      <c r="G373" s="677">
        <v>42446</v>
      </c>
      <c r="H373" s="678">
        <v>2877334</v>
      </c>
      <c r="I373" s="678">
        <v>228772.28</v>
      </c>
      <c r="J373" s="678">
        <v>240560.96</v>
      </c>
      <c r="K373" s="678">
        <v>15735.77</v>
      </c>
      <c r="L373" s="678">
        <v>485069.01</v>
      </c>
      <c r="M373" s="679">
        <f>IF(COUNTIF($A$4:A373,A373)=1,0,1)</f>
        <v>0</v>
      </c>
      <c r="N373" s="680" t="str">
        <f t="shared" si="193"/>
        <v>Okay</v>
      </c>
      <c r="O373" s="680" t="str">
        <f t="shared" si="194"/>
        <v>TRUE</v>
      </c>
      <c r="P373" s="680" t="b">
        <f t="shared" si="195"/>
        <v>1</v>
      </c>
      <c r="Q373" s="680" t="b">
        <f t="shared" si="208"/>
        <v>1</v>
      </c>
      <c r="R373" s="680" t="b">
        <f t="shared" si="209"/>
        <v>1</v>
      </c>
      <c r="S373" s="681">
        <f t="shared" si="196"/>
        <v>23.849315068493151</v>
      </c>
      <c r="T373" s="682">
        <f t="shared" si="210"/>
        <v>50</v>
      </c>
      <c r="U373" s="682">
        <f t="shared" si="188"/>
        <v>41</v>
      </c>
      <c r="V373" s="682">
        <f t="shared" si="211"/>
        <v>8.794520547945206</v>
      </c>
      <c r="W373" s="682">
        <f t="shared" si="197"/>
        <v>10</v>
      </c>
      <c r="X373" s="683">
        <f t="shared" si="198"/>
        <v>4850690.0999999996</v>
      </c>
      <c r="Y373" s="684">
        <f t="shared" si="123"/>
        <v>3.7599999999999999E-3</v>
      </c>
      <c r="Z373" s="684">
        <f>IF($D373=$C$1,VLOOKUP($T373,Male_Annuity_Tables,MATCH($W373+2,'Mortality Tables'!$DS$1:$HT$1,0),FALSE),VLOOKUP($T373,Fe_Annuity_Tables,MATCH($W373+2,'Mortality Tables'!$M$1:$DN$1,0),FALSE))</f>
        <v>0.43239790686906165</v>
      </c>
      <c r="AA373" s="664"/>
      <c r="AB373" s="685">
        <f t="shared" si="217"/>
        <v>3023934.1673000003</v>
      </c>
      <c r="AC373" s="685">
        <f t="shared" si="217"/>
        <v>3178003.6131239352</v>
      </c>
      <c r="AD373" s="685">
        <f t="shared" si="217"/>
        <v>3339922.8972125999</v>
      </c>
      <c r="AE373" s="685">
        <f t="shared" si="217"/>
        <v>3510091.9688255819</v>
      </c>
      <c r="AF373" s="685">
        <f t="shared" si="217"/>
        <v>3688931.154637245</v>
      </c>
      <c r="AG373" s="685">
        <f t="shared" si="217"/>
        <v>3876882.1969660134</v>
      </c>
      <c r="AH373" s="685">
        <f t="shared" si="217"/>
        <v>4074409.3449014318</v>
      </c>
      <c r="AI373" s="685">
        <f t="shared" si="217"/>
        <v>4282000.5010241596</v>
      </c>
      <c r="AJ373" s="685">
        <f t="shared" si="217"/>
        <v>4500168.4265513411</v>
      </c>
      <c r="AK373" s="685">
        <f t="shared" si="217"/>
        <v>4729452.0078841317</v>
      </c>
      <c r="AL373" s="685" t="str">
        <f t="shared" si="217"/>
        <v/>
      </c>
      <c r="AM373" s="685" t="str">
        <f t="shared" si="217"/>
        <v/>
      </c>
      <c r="AN373" s="685" t="str">
        <f t="shared" si="217"/>
        <v/>
      </c>
      <c r="AO373" s="685" t="str">
        <f t="shared" si="217"/>
        <v/>
      </c>
      <c r="AP373" s="685" t="str">
        <f t="shared" si="217"/>
        <v/>
      </c>
      <c r="AQ373" s="685" t="str">
        <f t="shared" si="217"/>
        <v/>
      </c>
      <c r="AR373" s="685" t="str">
        <f t="shared" si="216"/>
        <v/>
      </c>
      <c r="AS373" s="685" t="str">
        <f t="shared" si="216"/>
        <v/>
      </c>
      <c r="AT373" s="685" t="str">
        <f t="shared" si="216"/>
        <v/>
      </c>
      <c r="AU373" s="685" t="str">
        <f t="shared" si="216"/>
        <v/>
      </c>
      <c r="AV373" s="685" t="str">
        <f t="shared" si="212"/>
        <v/>
      </c>
      <c r="AW373" s="685" t="str">
        <f t="shared" si="212"/>
        <v/>
      </c>
      <c r="AX373" s="685" t="str">
        <f t="shared" si="212"/>
        <v/>
      </c>
      <c r="AY373" s="685" t="str">
        <f t="shared" si="212"/>
        <v/>
      </c>
      <c r="AZ373" s="685" t="str">
        <f t="shared" si="212"/>
        <v/>
      </c>
      <c r="BA373" s="685" t="str">
        <f t="shared" si="212"/>
        <v/>
      </c>
      <c r="BB373" s="685" t="str">
        <f t="shared" si="212"/>
        <v/>
      </c>
      <c r="BC373" s="685" t="str">
        <f t="shared" si="212"/>
        <v/>
      </c>
      <c r="BD373" s="685" t="str">
        <f t="shared" si="212"/>
        <v/>
      </c>
      <c r="BE373" s="685" t="str">
        <f t="shared" si="212"/>
        <v/>
      </c>
      <c r="BF373" s="685" t="str">
        <f t="shared" si="212"/>
        <v/>
      </c>
      <c r="BG373" s="685" t="str">
        <f t="shared" si="215"/>
        <v/>
      </c>
      <c r="BH373" s="685" t="str">
        <f t="shared" si="215"/>
        <v/>
      </c>
      <c r="BI373" s="685" t="str">
        <f t="shared" si="207"/>
        <v/>
      </c>
      <c r="BJ373" s="685" t="str">
        <f t="shared" si="207"/>
        <v/>
      </c>
      <c r="BK373" s="685" t="str">
        <f t="shared" si="207"/>
        <v/>
      </c>
      <c r="BL373" s="685" t="str">
        <f t="shared" si="207"/>
        <v/>
      </c>
      <c r="BM373" s="685" t="str">
        <f t="shared" si="207"/>
        <v/>
      </c>
      <c r="BN373" s="685" t="str">
        <f t="shared" si="207"/>
        <v/>
      </c>
      <c r="BO373" s="685" t="str">
        <f t="shared" si="214"/>
        <v/>
      </c>
      <c r="BP373" s="685" t="str">
        <f t="shared" si="214"/>
        <v/>
      </c>
      <c r="BQ373" s="685" t="str">
        <f t="shared" si="214"/>
        <v/>
      </c>
      <c r="BR373" s="529"/>
      <c r="BS373" s="685">
        <f>IFERROR(($L373+AB373*Contr_Rate)*(1+Inv_Return)*IF($D373=$C$1,VLOOKUP($T373,Male_Annuity_Tables,MATCH($BS$3+3,'Mortality Tables'!$N$1:$DN$1,0),FALSE),VLOOKUP($T373,Fe_Annuity_Tables,MATCH(BS$3+3,'Mortality Tables'!$N$1:$DN$1,0),FALSE)),"")</f>
        <v>1282821.7311960419</v>
      </c>
      <c r="BT373" s="685">
        <f>IFERROR(($BS373+AC373*Contr_Rate)*(1+Inv_Return)*IF($D373=$C$1,VLOOKUP($T373,Male_Annuity_Tables,MATCH($BS$3+3,'Mortality Tables'!$N$1:$DN$1,0),FALSE),VLOOKUP($T373,Fe_Annuity_Tables,MATCH(BT$3+3,'Mortality Tables'!$N$1:$DN$1,0),FALSE)),"")</f>
        <v>1846904.4682454574</v>
      </c>
      <c r="BU373" s="685">
        <f>IFERROR((BT373+AD373*Contr_Rate)*(1+Inv_Return)*IF($D373=$C$1,VLOOKUP($T373,Male_Annuity_Tables,MATCH($BS$3+3,'Mortality Tables'!$N$1:$DN$1,0),FALSE),VLOOKUP($T373,Fe_Annuity_Tables,MATCH(BU$3+3,'Mortality Tables'!$N$1:$DN$1,0),FALSE)),"")</f>
        <v>2108357.2503578351</v>
      </c>
      <c r="BV373" s="685">
        <f>IFERROR((BU373+AE373*Contr_Rate)*(1+Inv_Return)*IF($D373=$C$1,VLOOKUP($T373,Male_Annuity_Tables,MATCH($BS$3+3,'Mortality Tables'!$N$1:$DN$1,0),FALSE),VLOOKUP($T373,Fe_Annuity_Tables,MATCH(BV$3+3,'Mortality Tables'!$N$1:$DN$1,0),FALSE)),"")</f>
        <v>2095728.3798124513</v>
      </c>
      <c r="BW373" s="685">
        <f>IFERROR((BV373+AF373*Contr_Rate)*(1+Inv_Return)*IF($D373=$C$1,VLOOKUP($T373,Male_Annuity_Tables,MATCH($BS$3+3,'Mortality Tables'!$N$1:$DN$1,0),FALSE),VLOOKUP($T373,Fe_Annuity_Tables,MATCH(BW$3+3,'Mortality Tables'!$N$1:$DN$1,0),FALSE)),"")</f>
        <v>1900886.5300824216</v>
      </c>
      <c r="BX373" s="685">
        <f>IFERROR((BW373+AG373*Contr_Rate)*(1+Inv_Return)*IF($D373=$C$1,VLOOKUP($T373,Male_Annuity_Tables,MATCH($BS$3+3,'Mortality Tables'!$N$1:$DN$1,0),FALSE),VLOOKUP($T373,Fe_Annuity_Tables,MATCH(BX$3+3,'Mortality Tables'!$N$1:$DN$1,0),FALSE)),"")</f>
        <v>1718211.8203430572</v>
      </c>
      <c r="BY373" s="685">
        <f>IFERROR((BX373+AH373*Contr_Rate)*(1+Inv_Return)*IF($D373=$C$1,VLOOKUP($T373,Male_Annuity_Tables,MATCH($BS$3+3,'Mortality Tables'!$N$1:$DN$1,0),FALSE),VLOOKUP($T373,Fe_Annuity_Tables,MATCH(BY$3+3,'Mortality Tables'!$N$1:$DN$1,0),FALSE)),"")</f>
        <v>1557152.4991973371</v>
      </c>
      <c r="BZ373" s="685">
        <f>IFERROR((BY373+AI373*Contr_Rate)*(1+Inv_Return)*IF($D373=$C$1,VLOOKUP($T373,Male_Annuity_Tables,MATCH($BS$3+3,'Mortality Tables'!$N$1:$DN$1,0),FALSE),VLOOKUP($T373,Fe_Annuity_Tables,MATCH(BZ$3+3,'Mortality Tables'!$N$1:$DN$1,0),FALSE)),"")</f>
        <v>1420265.3302919327</v>
      </c>
      <c r="CA373" s="685">
        <f>IFERROR((BZ373+AJ373*Contr_Rate)*(1+Inv_Return)*IF($D373=$C$1,VLOOKUP($T373,Male_Annuity_Tables,MATCH($BS$3+3,'Mortality Tables'!$N$1:$DN$1,0),FALSE),VLOOKUP($T373,Fe_Annuity_Tables,MATCH(CA$3+3,'Mortality Tables'!$N$1:$DN$1,0),FALSE)),"")</f>
        <v>1305955.8466222316</v>
      </c>
      <c r="CB373" s="685">
        <f>IFERROR((CA373+AK373*Contr_Rate)*(1+Inv_Return)*IF($D373=$C$1,VLOOKUP($T373,Male_Annuity_Tables,MATCH($BS$3+3,'Mortality Tables'!$N$1:$DN$1,0),FALSE),VLOOKUP($T373,Fe_Annuity_Tables,MATCH(CB$3+3,'Mortality Tables'!$N$1:$DN$1,0),FALSE)),"")</f>
        <v>1210764.4996611688</v>
      </c>
      <c r="CC373" s="685" t="str">
        <f>IFERROR((CB373+AL373*Contr_Rate)*(1+Inv_Return)*IF($D373=$C$1,VLOOKUP($T373,Male_Annuity_Tables,MATCH($BS$3+3,'Mortality Tables'!$N$1:$DN$1,0),FALSE),VLOOKUP($T373,Fe_Annuity_Tables,MATCH(CC$3+3,'Mortality Tables'!$N$1:$DN$1,0),FALSE)),"")</f>
        <v/>
      </c>
      <c r="CD373" s="685" t="str">
        <f>IFERROR((CC373+AM373*Contr_Rate)*(1+Inv_Return)*IF($D373=$C$1,VLOOKUP($T373,Male_Annuity_Tables,MATCH($BS$3+3,'Mortality Tables'!$N$1:$DN$1,0),FALSE),VLOOKUP($T373,Fe_Annuity_Tables,MATCH(CD$3+3,'Mortality Tables'!$N$1:$DN$1,0),FALSE)),"")</f>
        <v/>
      </c>
      <c r="CE373" s="685" t="str">
        <f>IFERROR((CD373+AN373*Contr_Rate)*(1+Inv_Return)*IF($D373=$C$1,VLOOKUP($T373,Male_Annuity_Tables,MATCH($BS$3+3,'Mortality Tables'!$N$1:$DN$1,0),FALSE),VLOOKUP($T373,Fe_Annuity_Tables,MATCH(CE$3+3,'Mortality Tables'!$N$1:$DN$1,0),FALSE)),"")</f>
        <v/>
      </c>
      <c r="CF373" s="685" t="str">
        <f>IFERROR((CE373+AO373*Contr_Rate)*(1+Inv_Return)*IF($D373=$C$1,VLOOKUP($T373,Male_Annuity_Tables,MATCH($BS$3+3,'Mortality Tables'!$N$1:$DN$1,0),FALSE),VLOOKUP($T373,Fe_Annuity_Tables,MATCH(CF$3+3,'Mortality Tables'!$N$1:$DN$1,0),FALSE)),"")</f>
        <v/>
      </c>
      <c r="CG373" s="685" t="str">
        <f>IFERROR((CF373+AP373*Contr_Rate)*(1+Inv_Return)*IF($D373=$C$1,VLOOKUP($T373,Male_Annuity_Tables,MATCH($BS$3+3,'Mortality Tables'!$N$1:$DN$1,0),FALSE),VLOOKUP($T373,Fe_Annuity_Tables,MATCH(CG$3+3,'Mortality Tables'!$N$1:$DN$1,0),FALSE)),"")</f>
        <v/>
      </c>
      <c r="CH373" s="685" t="str">
        <f>IFERROR((CG373+AQ373*Contr_Rate)*(1+Inv_Return)*IF($D373=$C$1,VLOOKUP($T373,Male_Annuity_Tables,MATCH($BS$3+3,'Mortality Tables'!$N$1:$DN$1,0),FALSE),VLOOKUP($T373,Fe_Annuity_Tables,MATCH(CH$3+3,'Mortality Tables'!$N$1:$DN$1,0),FALSE)),"")</f>
        <v/>
      </c>
      <c r="CI373" s="685" t="str">
        <f>IFERROR((CH373+AR373*Contr_Rate)*(1+Inv_Return)*IF($D373=$C$1,VLOOKUP($T373,Male_Annuity_Tables,MATCH($BS$3+3,'Mortality Tables'!$N$1:$DN$1,0),FALSE),VLOOKUP($T373,Fe_Annuity_Tables,MATCH(CI$3+3,'Mortality Tables'!$N$1:$DN$1,0),FALSE)),"")</f>
        <v/>
      </c>
      <c r="CJ373" s="685" t="str">
        <f>IFERROR((CI373+AS373*Contr_Rate)*(1+Inv_Return)*IF($D373=$C$1,VLOOKUP($T373,Male_Annuity_Tables,MATCH($BS$3+3,'Mortality Tables'!$N$1:$DN$1,0),FALSE),VLOOKUP($T373,Fe_Annuity_Tables,MATCH(CJ$3+3,'Mortality Tables'!$N$1:$DN$1,0),FALSE)),"")</f>
        <v/>
      </c>
      <c r="CK373" s="685" t="str">
        <f>IFERROR((CJ373+AT373*Contr_Rate)*(1+Inv_Return)*IF($D373=$C$1,VLOOKUP($T373,Male_Annuity_Tables,MATCH($BS$3+3,'Mortality Tables'!$N$1:$DN$1,0),FALSE),VLOOKUP($T373,Fe_Annuity_Tables,MATCH(CK$3+3,'Mortality Tables'!$N$1:$DN$1,0),FALSE)),"")</f>
        <v/>
      </c>
      <c r="CL373" s="685" t="str">
        <f>IFERROR((CK373+AU373*Contr_Rate)*(1+Inv_Return)*IF($D373=$C$1,VLOOKUP($T373,Male_Annuity_Tables,MATCH($BS$3+3,'Mortality Tables'!$N$1:$DN$1,0),FALSE),VLOOKUP($T373,Fe_Annuity_Tables,MATCH(CL$3+3,'Mortality Tables'!$N$1:$DN$1,0),FALSE)),"")</f>
        <v/>
      </c>
      <c r="CM373" s="685" t="str">
        <f>IFERROR((CL373+AV373*Contr_Rate)*(1+Inv_Return)*IF($D373=$C$1,VLOOKUP($T373,Male_Annuity_Tables,MATCH($BS$3+3,'Mortality Tables'!$N$1:$DN$1,0),FALSE),VLOOKUP($T373,Fe_Annuity_Tables,MATCH(CM$3+3,'Mortality Tables'!$N$1:$DN$1,0),FALSE)),"")</f>
        <v/>
      </c>
      <c r="CN373" s="685" t="str">
        <f>IFERROR((CM373+AW373*Contr_Rate)*(1+Inv_Return)*IF($D373=$C$1,VLOOKUP($T373,Male_Annuity_Tables,MATCH($BS$3+3,'Mortality Tables'!$N$1:$DN$1,0),FALSE),VLOOKUP($T373,Fe_Annuity_Tables,MATCH(CN$3+3,'Mortality Tables'!$N$1:$DN$1,0),FALSE)),"")</f>
        <v/>
      </c>
      <c r="CO373" s="685" t="str">
        <f>IFERROR((CN373+AX373*Contr_Rate)*(1+Inv_Return)*IF($D373=$C$1,VLOOKUP($T373,Male_Annuity_Tables,MATCH($BS$3+3,'Mortality Tables'!$N$1:$DN$1,0),FALSE),VLOOKUP($T373,Fe_Annuity_Tables,MATCH(CO$3+3,'Mortality Tables'!$N$1:$DN$1,0),FALSE)),"")</f>
        <v/>
      </c>
      <c r="CP373" s="685" t="str">
        <f>IFERROR((CO373+AY373*Contr_Rate)*(1+Inv_Return)*IF($D373=$C$1,VLOOKUP($T373,Male_Annuity_Tables,MATCH($BS$3+3,'Mortality Tables'!$N$1:$DN$1,0),FALSE),VLOOKUP($T373,Fe_Annuity_Tables,MATCH(CP$3+3,'Mortality Tables'!$N$1:$DN$1,0),FALSE)),"")</f>
        <v/>
      </c>
      <c r="CQ373" s="685" t="str">
        <f>IFERROR((CP373+AZ373*Contr_Rate)*(1+Inv_Return)*IF($D373=$C$1,VLOOKUP($T373,Male_Annuity_Tables,MATCH($BS$3+3,'Mortality Tables'!$N$1:$DN$1,0),FALSE),VLOOKUP($T373,Fe_Annuity_Tables,MATCH(CQ$3+3,'Mortality Tables'!$N$1:$DN$1,0),FALSE)),"")</f>
        <v/>
      </c>
      <c r="CR373" s="685" t="str">
        <f>IFERROR((CQ373+BA373*Contr_Rate)*(1+Inv_Return)*IF($D373=$C$1,VLOOKUP($T373,Male_Annuity_Tables,MATCH($BS$3+3,'Mortality Tables'!$N$1:$DN$1,0),FALSE),VLOOKUP($T373,Fe_Annuity_Tables,MATCH(CR$3+3,'Mortality Tables'!$N$1:$DN$1,0),FALSE)),"")</f>
        <v/>
      </c>
      <c r="CS373" s="685" t="str">
        <f>IFERROR((CR373+BB373*Contr_Rate)*(1+Inv_Return)*IF($D373=$C$1,VLOOKUP($T373,Male_Annuity_Tables,MATCH($BS$3+3,'Mortality Tables'!$N$1:$DN$1,0),FALSE),VLOOKUP($T373,Fe_Annuity_Tables,MATCH(CS$3+3,'Mortality Tables'!$N$1:$DN$1,0),FALSE)),"")</f>
        <v/>
      </c>
      <c r="CT373" s="685" t="str">
        <f>IFERROR((CS373+BC373*Contr_Rate)*(1+Inv_Return)*IF($D373=$C$1,VLOOKUP($T373,Male_Annuity_Tables,MATCH($BS$3+3,'Mortality Tables'!$N$1:$DN$1,0),FALSE),VLOOKUP($T373,Fe_Annuity_Tables,MATCH(CT$3+3,'Mortality Tables'!$N$1:$DN$1,0),FALSE)),"")</f>
        <v/>
      </c>
      <c r="CU373" s="685" t="str">
        <f>IFERROR((CT373+BD373*Contr_Rate)*(1+Inv_Return)*IF($D373=$C$1,VLOOKUP($T373,Male_Annuity_Tables,MATCH($BS$3+3,'Mortality Tables'!$N$1:$DN$1,0),FALSE),VLOOKUP($T373,Fe_Annuity_Tables,MATCH(CU$3+3,'Mortality Tables'!$N$1:$DN$1,0),FALSE)),"")</f>
        <v/>
      </c>
      <c r="CV373" s="685" t="str">
        <f>IFERROR((CU373+BE373*Contr_Rate)*(1+Inv_Return)*IF($D373=$C$1,VLOOKUP($T373,Male_Annuity_Tables,MATCH($BS$3+3,'Mortality Tables'!$N$1:$DN$1,0),FALSE),VLOOKUP($T373,Fe_Annuity_Tables,MATCH(CV$3+3,'Mortality Tables'!$N$1:$DN$1,0),FALSE)),"")</f>
        <v/>
      </c>
      <c r="CW373" s="685" t="str">
        <f>IFERROR((CV373+BF373*Contr_Rate)*(1+Inv_Return)*IF($D373=$C$1,VLOOKUP($T373,Male_Annuity_Tables,MATCH($BS$3+3,'Mortality Tables'!$N$1:$DN$1,0),FALSE),VLOOKUP($T373,Fe_Annuity_Tables,MATCH(CW$3+3,'Mortality Tables'!$N$1:$DN$1,0),FALSE)),"")</f>
        <v/>
      </c>
      <c r="CX373" s="685" t="str">
        <f>IFERROR((CW373+BG373*Contr_Rate)*(1+Inv_Return)*IF($D373=$C$1,VLOOKUP($T373,Male_Annuity_Tables,MATCH($BS$3+3,'Mortality Tables'!$N$1:$DN$1,0),FALSE),VLOOKUP($T373,Fe_Annuity_Tables,MATCH(CX$3+3,'Mortality Tables'!$N$1:$DN$1,0),FALSE)),"")</f>
        <v/>
      </c>
      <c r="CY373" s="685" t="str">
        <f>IFERROR((CX373+BH373*Contr_Rate)*(1+Inv_Return)*IF($D373=$C$1,VLOOKUP($T373,Male_Annuity_Tables,MATCH($BS$3+3,'Mortality Tables'!$N$1:$DN$1,0),FALSE),VLOOKUP($T373,Fe_Annuity_Tables,MATCH(CY$3+3,'Mortality Tables'!$N$1:$DN$1,0),FALSE)),"")</f>
        <v/>
      </c>
      <c r="CZ373" s="685" t="str">
        <f>IFERROR((CY373+BI373*Contr_Rate)*(1+Inv_Return)*IF($D373=$C$1,VLOOKUP($T373,Male_Annuity_Tables,MATCH($BS$3+3,'Mortality Tables'!$N$1:$DN$1,0),FALSE),VLOOKUP($T373,Fe_Annuity_Tables,MATCH(CZ$3+3,'Mortality Tables'!$N$1:$DN$1,0),FALSE)),"")</f>
        <v/>
      </c>
      <c r="DA373" s="685" t="str">
        <f>IFERROR((CZ373+BJ373*Contr_Rate)*(1+Inv_Return)*IF($D373=$C$1,VLOOKUP($T373,Male_Annuity_Tables,MATCH($BS$3+3,'Mortality Tables'!$N$1:$DN$1,0),FALSE),VLOOKUP($T373,Fe_Annuity_Tables,MATCH(DA$3+3,'Mortality Tables'!$N$1:$DN$1,0),FALSE)),"")</f>
        <v/>
      </c>
      <c r="DB373" s="685" t="str">
        <f>IFERROR((DA373+BK373*Contr_Rate)*(1+Inv_Return)*IF($D373=$C$1,VLOOKUP($T373,Male_Annuity_Tables,MATCH($BS$3+3,'Mortality Tables'!$N$1:$DN$1,0),FALSE),VLOOKUP($T373,Fe_Annuity_Tables,MATCH(DB$3+3,'Mortality Tables'!$N$1:$DN$1,0),FALSE)),"")</f>
        <v/>
      </c>
      <c r="DC373" s="685" t="str">
        <f>IFERROR((DB373+BL373*Contr_Rate)*(1+Inv_Return)*IF($D373=$C$1,VLOOKUP($T373,Male_Annuity_Tables,MATCH($BS$3+3,'Mortality Tables'!$N$1:$DN$1,0),FALSE),VLOOKUP($T373,Fe_Annuity_Tables,MATCH(DC$3+3,'Mortality Tables'!$N$1:$DN$1,0),FALSE)),"")</f>
        <v/>
      </c>
      <c r="DD373" s="685" t="str">
        <f>IFERROR((DC373+BM373*Contr_Rate)*(1+Inv_Return)*IF($D373=$C$1,VLOOKUP($T373,Male_Annuity_Tables,MATCH($BS$3+3,'Mortality Tables'!$N$1:$DN$1,0),FALSE),VLOOKUP($T373,Fe_Annuity_Tables,MATCH(DD$3+3,'Mortality Tables'!$N$1:$DN$1,0),FALSE)),"")</f>
        <v/>
      </c>
      <c r="DE373" s="685" t="str">
        <f>IFERROR((DD373+BN373*Contr_Rate)*(1+Inv_Return)*IF($D373=$C$1,VLOOKUP($T373,Male_Annuity_Tables,MATCH($BS$3+3,'Mortality Tables'!$N$1:$DN$1,0),FALSE),VLOOKUP($T373,Fe_Annuity_Tables,MATCH(DE$3+3,'Mortality Tables'!$N$1:$DN$1,0),FALSE)),"")</f>
        <v/>
      </c>
      <c r="DF373" s="685" t="str">
        <f>IFERROR((DE373+BO373*Contr_Rate)*(1+Inv_Return)*IF($D373=$C$1,VLOOKUP($T373,Male_Annuity_Tables,MATCH($BS$3+3,'Mortality Tables'!$N$1:$DN$1,0),FALSE),VLOOKUP($T373,Fe_Annuity_Tables,MATCH(DF$3+3,'Mortality Tables'!$N$1:$DN$1,0),FALSE)),"")</f>
        <v/>
      </c>
      <c r="DG373" s="685" t="str">
        <f>IFERROR((DF373+BP373*Contr_Rate)*(1+Inv_Return)*IF($D373=$C$1,VLOOKUP($T373,Male_Annuity_Tables,MATCH($BS$3+3,'Mortality Tables'!$N$1:$DN$1,0),FALSE),VLOOKUP($T373,Fe_Annuity_Tables,MATCH(DG$3+3,'Mortality Tables'!$N$1:$DN$1,0),FALSE)),"")</f>
        <v/>
      </c>
      <c r="DH373" s="685" t="str">
        <f>IFERROR((DG373+BQ373*Contr_Rate)*(1+Inv_Return)*IF($D373=$C$1,VLOOKUP($T373,Male_Annuity_Tables,MATCH($BS$3+3,'Mortality Tables'!$N$1:$DN$1,0),FALSE),VLOOKUP($T373,Fe_Annuity_Tables,MATCH(DH$3+3,'Mortality Tables'!$N$1:$DN$1,0),FALSE)),"")</f>
        <v/>
      </c>
      <c r="DJ373" s="686">
        <f t="shared" si="199"/>
        <v>2108357.2503578351</v>
      </c>
      <c r="DK373" s="680">
        <f t="shared" si="187"/>
        <v>8.8017766057058875</v>
      </c>
      <c r="DL373" s="686">
        <f t="shared" si="200"/>
        <v>160490.25339089046</v>
      </c>
      <c r="DM373" s="686">
        <f t="shared" si="132"/>
        <v>4729452.0078841317</v>
      </c>
      <c r="DN373" s="687">
        <f t="shared" si="201"/>
        <v>3.3934217563334743E-2</v>
      </c>
      <c r="DP373" s="688">
        <f t="shared" si="202"/>
        <v>132623.24185797162</v>
      </c>
      <c r="DQ373" s="688">
        <f t="shared" si="203"/>
        <v>190940.37154508839</v>
      </c>
      <c r="DR373" s="688">
        <f t="shared" si="204"/>
        <v>217970.40597099447</v>
      </c>
    </row>
    <row r="374" spans="1:122" s="657" customFormat="1" ht="14.5">
      <c r="A374" s="675" t="s">
        <v>1816</v>
      </c>
      <c r="B374" s="675" t="s">
        <v>1817</v>
      </c>
      <c r="C374" s="675" t="s">
        <v>115</v>
      </c>
      <c r="D374" s="675" t="s">
        <v>61</v>
      </c>
      <c r="E374" s="676">
        <v>32150</v>
      </c>
      <c r="F374" s="677">
        <v>40650</v>
      </c>
      <c r="G374" s="677">
        <v>44154</v>
      </c>
      <c r="H374" s="678">
        <v>1865759</v>
      </c>
      <c r="I374" s="678">
        <v>157977.22</v>
      </c>
      <c r="J374" s="678">
        <v>140941.75</v>
      </c>
      <c r="K374" s="678">
        <v>11204.03</v>
      </c>
      <c r="L374" s="678">
        <v>310123</v>
      </c>
      <c r="M374" s="679">
        <f>IF(COUNTIF($A$4:A374,A374)=1,0,1)</f>
        <v>0</v>
      </c>
      <c r="N374" s="680" t="str">
        <f t="shared" si="193"/>
        <v>Okay</v>
      </c>
      <c r="O374" s="680" t="str">
        <f t="shared" si="194"/>
        <v>TRUE</v>
      </c>
      <c r="P374" s="680" t="b">
        <f t="shared" si="195"/>
        <v>1</v>
      </c>
      <c r="Q374" s="680" t="b">
        <f t="shared" si="208"/>
        <v>1</v>
      </c>
      <c r="R374" s="680" t="b">
        <f t="shared" si="209"/>
        <v>1</v>
      </c>
      <c r="S374" s="681">
        <f t="shared" si="196"/>
        <v>23.287671232876711</v>
      </c>
      <c r="T374" s="682">
        <f t="shared" si="210"/>
        <v>37</v>
      </c>
      <c r="U374" s="682">
        <f t="shared" si="188"/>
        <v>32</v>
      </c>
      <c r="V374" s="682">
        <f t="shared" si="211"/>
        <v>4.1150684931506847</v>
      </c>
      <c r="W374" s="682">
        <f t="shared" si="197"/>
        <v>23</v>
      </c>
      <c r="X374" s="683">
        <f t="shared" si="198"/>
        <v>7132829</v>
      </c>
      <c r="Y374" s="684">
        <f t="shared" si="123"/>
        <v>1.8699999999999999E-3</v>
      </c>
      <c r="Z374" s="684">
        <f>IF($D374=$C$1,VLOOKUP($T374,Male_Annuity_Tables,MATCH($W374+2,'Mortality Tables'!$DS$1:$HT$1,0),FALSE),VLOOKUP($T374,Fe_Annuity_Tables,MATCH($W374+2,'Mortality Tables'!$M$1:$DN$1,0),FALSE))</f>
        <v>4.0549576324435559E-2</v>
      </c>
      <c r="AA374" s="664"/>
      <c r="AB374" s="685">
        <f t="shared" si="217"/>
        <v>1960819.42105</v>
      </c>
      <c r="AC374" s="685">
        <f t="shared" si="217"/>
        <v>2060723.1705524977</v>
      </c>
      <c r="AD374" s="685">
        <f t="shared" si="217"/>
        <v>2165717.0160921477</v>
      </c>
      <c r="AE374" s="685">
        <f t="shared" si="217"/>
        <v>2276060.2980620423</v>
      </c>
      <c r="AF374" s="685">
        <f t="shared" si="217"/>
        <v>2392025.5702483035</v>
      </c>
      <c r="AG374" s="685">
        <f t="shared" si="217"/>
        <v>2513899.2730524549</v>
      </c>
      <c r="AH374" s="685">
        <f t="shared" si="217"/>
        <v>2641982.4410144775</v>
      </c>
      <c r="AI374" s="685">
        <f t="shared" si="217"/>
        <v>2776591.446384165</v>
      </c>
      <c r="AJ374" s="685">
        <f t="shared" si="217"/>
        <v>2918058.7805774384</v>
      </c>
      <c r="AK374" s="685">
        <f t="shared" si="217"/>
        <v>3066733.8754478591</v>
      </c>
      <c r="AL374" s="685">
        <f t="shared" si="217"/>
        <v>3222983.9664019276</v>
      </c>
      <c r="AM374" s="685">
        <f t="shared" si="217"/>
        <v>3387194.9994901055</v>
      </c>
      <c r="AN374" s="685">
        <f t="shared" si="217"/>
        <v>3559772.5847141263</v>
      </c>
      <c r="AO374" s="685">
        <f t="shared" si="217"/>
        <v>3741142.9979053121</v>
      </c>
      <c r="AP374" s="685">
        <f t="shared" si="217"/>
        <v>3931754.2336485879</v>
      </c>
      <c r="AQ374" s="685">
        <f t="shared" si="217"/>
        <v>4132077.111852983</v>
      </c>
      <c r="AR374" s="685">
        <f t="shared" si="216"/>
        <v>4342606.4407018926</v>
      </c>
      <c r="AS374" s="685">
        <f t="shared" si="216"/>
        <v>4563862.2388556544</v>
      </c>
      <c r="AT374" s="685">
        <f t="shared" si="216"/>
        <v>4796391.0199253503</v>
      </c>
      <c r="AU374" s="685">
        <f t="shared" si="216"/>
        <v>5040767.1423905473</v>
      </c>
      <c r="AV374" s="685">
        <f t="shared" si="212"/>
        <v>5297594.2282953449</v>
      </c>
      <c r="AW374" s="685">
        <f t="shared" si="212"/>
        <v>5567506.6542269941</v>
      </c>
      <c r="AX374" s="685">
        <f t="shared" si="212"/>
        <v>5851171.1182598583</v>
      </c>
      <c r="AY374" s="685" t="str">
        <f t="shared" si="212"/>
        <v/>
      </c>
      <c r="AZ374" s="685" t="str">
        <f t="shared" si="212"/>
        <v/>
      </c>
      <c r="BA374" s="685" t="str">
        <f t="shared" si="212"/>
        <v/>
      </c>
      <c r="BB374" s="685" t="str">
        <f t="shared" si="212"/>
        <v/>
      </c>
      <c r="BC374" s="685" t="str">
        <f t="shared" si="212"/>
        <v/>
      </c>
      <c r="BD374" s="685" t="str">
        <f t="shared" si="212"/>
        <v/>
      </c>
      <c r="BE374" s="685" t="str">
        <f t="shared" si="212"/>
        <v/>
      </c>
      <c r="BF374" s="685" t="str">
        <f t="shared" si="212"/>
        <v/>
      </c>
      <c r="BG374" s="685" t="str">
        <f t="shared" si="215"/>
        <v/>
      </c>
      <c r="BH374" s="685" t="str">
        <f t="shared" si="215"/>
        <v/>
      </c>
      <c r="BI374" s="685" t="str">
        <f t="shared" si="207"/>
        <v/>
      </c>
      <c r="BJ374" s="685" t="str">
        <f t="shared" si="207"/>
        <v/>
      </c>
      <c r="BK374" s="685" t="str">
        <f t="shared" si="207"/>
        <v/>
      </c>
      <c r="BL374" s="685" t="str">
        <f t="shared" si="207"/>
        <v/>
      </c>
      <c r="BM374" s="685" t="str">
        <f t="shared" si="207"/>
        <v/>
      </c>
      <c r="BN374" s="685" t="str">
        <f t="shared" si="207"/>
        <v/>
      </c>
      <c r="BO374" s="685" t="str">
        <f t="shared" si="214"/>
        <v/>
      </c>
      <c r="BP374" s="685" t="str">
        <f t="shared" si="214"/>
        <v/>
      </c>
      <c r="BQ374" s="685" t="str">
        <f t="shared" si="214"/>
        <v/>
      </c>
      <c r="BR374" s="529"/>
      <c r="BS374" s="685">
        <f>IFERROR(($L374+AB374*Contr_Rate)*(1+Inv_Return)*IF($D374=$C$1,VLOOKUP($T374,Male_Annuity_Tables,MATCH($BS$3+3,'Mortality Tables'!$N$1:$DN$1,0),FALSE),VLOOKUP($T374,Fe_Annuity_Tables,MATCH(BS$3+3,'Mortality Tables'!$N$1:$DN$1,0),FALSE)),"")</f>
        <v>737181.78785698046</v>
      </c>
      <c r="BT374" s="685">
        <f>IFERROR(($BS374+AC374*Contr_Rate)*(1+Inv_Return)*IF($D374=$C$1,VLOOKUP($T374,Male_Annuity_Tables,MATCH($BS$3+3,'Mortality Tables'!$N$1:$DN$1,0),FALSE),VLOOKUP($T374,Fe_Annuity_Tables,MATCH(BT$3+3,'Mortality Tables'!$N$1:$DN$1,0),FALSE)),"")</f>
        <v>1112210.5269284209</v>
      </c>
      <c r="BU374" s="685">
        <f>IFERROR((BT374+AD374*Contr_Rate)*(1+Inv_Return)*IF($D374=$C$1,VLOOKUP($T374,Male_Annuity_Tables,MATCH($BS$3+3,'Mortality Tables'!$N$1:$DN$1,0),FALSE),VLOOKUP($T374,Fe_Annuity_Tables,MATCH(BU$3+3,'Mortality Tables'!$N$1:$DN$1,0),FALSE)),"")</f>
        <v>1445797.5936417342</v>
      </c>
      <c r="BV374" s="685">
        <f>IFERROR((BU374+AE374*Contr_Rate)*(1+Inv_Return)*IF($D374=$C$1,VLOOKUP($T374,Male_Annuity_Tables,MATCH($BS$3+3,'Mortality Tables'!$N$1:$DN$1,0),FALSE),VLOOKUP($T374,Fe_Annuity_Tables,MATCH(BV$3+3,'Mortality Tables'!$N$1:$DN$1,0),FALSE)),"")</f>
        <v>1746695.4205606256</v>
      </c>
      <c r="BW374" s="685">
        <f>IFERROR((BV374+AF374*Contr_Rate)*(1+Inv_Return)*IF($D374=$C$1,VLOOKUP($T374,Male_Annuity_Tables,MATCH($BS$3+3,'Mortality Tables'!$N$1:$DN$1,0),FALSE),VLOOKUP($T374,Fe_Annuity_Tables,MATCH(BW$3+3,'Mortality Tables'!$N$1:$DN$1,0),FALSE)),"")</f>
        <v>2022153.157701046</v>
      </c>
      <c r="BX374" s="685">
        <f>IFERROR((BW374+AG374*Contr_Rate)*(1+Inv_Return)*IF($D374=$C$1,VLOOKUP($T374,Male_Annuity_Tables,MATCH($BS$3+3,'Mortality Tables'!$N$1:$DN$1,0),FALSE),VLOOKUP($T374,Fe_Annuity_Tables,MATCH(BX$3+3,'Mortality Tables'!$N$1:$DN$1,0),FALSE)),"")</f>
        <v>2278189.812852453</v>
      </c>
      <c r="BY374" s="685">
        <f>IFERROR((BX374+AH374*Contr_Rate)*(1+Inv_Return)*IF($D374=$C$1,VLOOKUP($T374,Male_Annuity_Tables,MATCH($BS$3+3,'Mortality Tables'!$N$1:$DN$1,0),FALSE),VLOOKUP($T374,Fe_Annuity_Tables,MATCH(BY$3+3,'Mortality Tables'!$N$1:$DN$1,0),FALSE)),"")</f>
        <v>2519818.5587180308</v>
      </c>
      <c r="BZ374" s="685">
        <f>IFERROR((BY374+AI374*Contr_Rate)*(1+Inv_Return)*IF($D374=$C$1,VLOOKUP($T374,Male_Annuity_Tables,MATCH($BS$3+3,'Mortality Tables'!$N$1:$DN$1,0),FALSE),VLOOKUP($T374,Fe_Annuity_Tables,MATCH(BZ$3+3,'Mortality Tables'!$N$1:$DN$1,0),FALSE)),"")</f>
        <v>2751230.9774899553</v>
      </c>
      <c r="CA374" s="685">
        <f>IFERROR((BZ374+AJ374*Contr_Rate)*(1+Inv_Return)*IF($D374=$C$1,VLOOKUP($T374,Male_Annuity_Tables,MATCH($BS$3+3,'Mortality Tables'!$N$1:$DN$1,0),FALSE),VLOOKUP($T374,Fe_Annuity_Tables,MATCH(CA$3+3,'Mortality Tables'!$N$1:$DN$1,0),FALSE)),"")</f>
        <v>2975948.4402873535</v>
      </c>
      <c r="CB374" s="685">
        <f>IFERROR((CA374+AK374*Contr_Rate)*(1+Inv_Return)*IF($D374=$C$1,VLOOKUP($T374,Male_Annuity_Tables,MATCH($BS$3+3,'Mortality Tables'!$N$1:$DN$1,0),FALSE),VLOOKUP($T374,Fe_Annuity_Tables,MATCH(CB$3+3,'Mortality Tables'!$N$1:$DN$1,0),FALSE)),"")</f>
        <v>3196946.5279836543</v>
      </c>
      <c r="CC374" s="685">
        <f>IFERROR((CB374+AL374*Contr_Rate)*(1+Inv_Return)*IF($D374=$C$1,VLOOKUP($T374,Male_Annuity_Tables,MATCH($BS$3+3,'Mortality Tables'!$N$1:$DN$1,0),FALSE),VLOOKUP($T374,Fe_Annuity_Tables,MATCH(CC$3+3,'Mortality Tables'!$N$1:$DN$1,0),FALSE)),"")</f>
        <v>3416757.340689207</v>
      </c>
      <c r="CD374" s="685">
        <f>IFERROR((CC374+AM374*Contr_Rate)*(1+Inv_Return)*IF($D374=$C$1,VLOOKUP($T374,Male_Annuity_Tables,MATCH($BS$3+3,'Mortality Tables'!$N$1:$DN$1,0),FALSE),VLOOKUP($T374,Fe_Annuity_Tables,MATCH(CD$3+3,'Mortality Tables'!$N$1:$DN$1,0),FALSE)),"")</f>
        <v>3637553.6739742178</v>
      </c>
      <c r="CE374" s="685">
        <f>IFERROR((CD374+AN374*Contr_Rate)*(1+Inv_Return)*IF($D374=$C$1,VLOOKUP($T374,Male_Annuity_Tables,MATCH($BS$3+3,'Mortality Tables'!$N$1:$DN$1,0),FALSE),VLOOKUP($T374,Fe_Annuity_Tables,MATCH(CE$3+3,'Mortality Tables'!$N$1:$DN$1,0),FALSE)),"")</f>
        <v>3861218.3267130707</v>
      </c>
      <c r="CF374" s="685">
        <f>IFERROR((CE374+AO374*Contr_Rate)*(1+Inv_Return)*IF($D374=$C$1,VLOOKUP($T374,Male_Annuity_Tables,MATCH($BS$3+3,'Mortality Tables'!$N$1:$DN$1,0),FALSE),VLOOKUP($T374,Fe_Annuity_Tables,MATCH(CF$3+3,'Mortality Tables'!$N$1:$DN$1,0),FALSE)),"")</f>
        <v>4089401.2202196093</v>
      </c>
      <c r="CG374" s="685">
        <f>IFERROR((CF374+AP374*Contr_Rate)*(1+Inv_Return)*IF($D374=$C$1,VLOOKUP($T374,Male_Annuity_Tables,MATCH($BS$3+3,'Mortality Tables'!$N$1:$DN$1,0),FALSE),VLOOKUP($T374,Fe_Annuity_Tables,MATCH(CG$3+3,'Mortality Tables'!$N$1:$DN$1,0),FALSE)),"")</f>
        <v>4323566.5281607639</v>
      </c>
      <c r="CH374" s="685">
        <f>IFERROR((CG374+AQ374*Contr_Rate)*(1+Inv_Return)*IF($D374=$C$1,VLOOKUP($T374,Male_Annuity_Tables,MATCH($BS$3+3,'Mortality Tables'!$N$1:$DN$1,0),FALSE),VLOOKUP($T374,Fe_Annuity_Tables,MATCH(CH$3+3,'Mortality Tables'!$N$1:$DN$1,0),FALSE)),"")</f>
        <v>4565031.6227399595</v>
      </c>
      <c r="CI374" s="685">
        <f>IFERROR((CH374+AR374*Contr_Rate)*(1+Inv_Return)*IF($D374=$C$1,VLOOKUP($T374,Male_Annuity_Tables,MATCH($BS$3+3,'Mortality Tables'!$N$1:$DN$1,0),FALSE),VLOOKUP($T374,Fe_Annuity_Tables,MATCH(CI$3+3,'Mortality Tables'!$N$1:$DN$1,0),FALSE)),"")</f>
        <v>4814999.3193698926</v>
      </c>
      <c r="CJ374" s="685">
        <f>IFERROR((CI374+AS374*Contr_Rate)*(1+Inv_Return)*IF($D374=$C$1,VLOOKUP($T374,Male_Annuity_Tables,MATCH($BS$3+3,'Mortality Tables'!$N$1:$DN$1,0),FALSE),VLOOKUP($T374,Fe_Annuity_Tables,MATCH(CJ$3+3,'Mortality Tables'!$N$1:$DN$1,0),FALSE)),"")</f>
        <v>5074584.6368187759</v>
      </c>
      <c r="CK374" s="685">
        <f>IFERROR((CJ374+AT374*Contr_Rate)*(1+Inv_Return)*IF($D374=$C$1,VLOOKUP($T374,Male_Annuity_Tables,MATCH($BS$3+3,'Mortality Tables'!$N$1:$DN$1,0),FALSE),VLOOKUP($T374,Fe_Annuity_Tables,MATCH(CK$3+3,'Mortality Tables'!$N$1:$DN$1,0),FALSE)),"")</f>
        <v>5344837.0722037153</v>
      </c>
      <c r="CL374" s="685">
        <f>IFERROR((CK374+AU374*Contr_Rate)*(1+Inv_Return)*IF($D374=$C$1,VLOOKUP($T374,Male_Annuity_Tables,MATCH($BS$3+3,'Mortality Tables'!$N$1:$DN$1,0),FALSE),VLOOKUP($T374,Fe_Annuity_Tables,MATCH(CL$3+3,'Mortality Tables'!$N$1:$DN$1,0),FALSE)),"")</f>
        <v>5626759.2116764197</v>
      </c>
      <c r="CM374" s="685">
        <f>IFERROR((CL374+AV374*Contr_Rate)*(1+Inv_Return)*IF($D374=$C$1,VLOOKUP($T374,Male_Annuity_Tables,MATCH($BS$3+3,'Mortality Tables'!$N$1:$DN$1,0),FALSE),VLOOKUP($T374,Fe_Annuity_Tables,MATCH(CM$3+3,'Mortality Tables'!$N$1:$DN$1,0),FALSE)),"")</f>
        <v>5921322.3511896618</v>
      </c>
      <c r="CN374" s="685">
        <f>IFERROR((CM374+AW374*Contr_Rate)*(1+Inv_Return)*IF($D374=$C$1,VLOOKUP($T374,Male_Annuity_Tables,MATCH($BS$3+3,'Mortality Tables'!$N$1:$DN$1,0),FALSE),VLOOKUP($T374,Fe_Annuity_Tables,MATCH(CN$3+3,'Mortality Tables'!$N$1:$DN$1,0),FALSE)),"")</f>
        <v>6229479.6815955145</v>
      </c>
      <c r="CO374" s="685">
        <f>IFERROR((CN374+AX374*Contr_Rate)*(1+Inv_Return)*IF($D374=$C$1,VLOOKUP($T374,Male_Annuity_Tables,MATCH($BS$3+3,'Mortality Tables'!$N$1:$DN$1,0),FALSE),VLOOKUP($T374,Fe_Annuity_Tables,MATCH(CO$3+3,'Mortality Tables'!$N$1:$DN$1,0),FALSE)),"")</f>
        <v>6552177.4937882349</v>
      </c>
      <c r="CP374" s="685" t="str">
        <f>IFERROR((CO374+AY374*Contr_Rate)*(1+Inv_Return)*IF($D374=$C$1,VLOOKUP($T374,Male_Annuity_Tables,MATCH($BS$3+3,'Mortality Tables'!$N$1:$DN$1,0),FALSE),VLOOKUP($T374,Fe_Annuity_Tables,MATCH(CP$3+3,'Mortality Tables'!$N$1:$DN$1,0),FALSE)),"")</f>
        <v/>
      </c>
      <c r="CQ374" s="685" t="str">
        <f>IFERROR((CP374+AZ374*Contr_Rate)*(1+Inv_Return)*IF($D374=$C$1,VLOOKUP($T374,Male_Annuity_Tables,MATCH($BS$3+3,'Mortality Tables'!$N$1:$DN$1,0),FALSE),VLOOKUP($T374,Fe_Annuity_Tables,MATCH(CQ$3+3,'Mortality Tables'!$N$1:$DN$1,0),FALSE)),"")</f>
        <v/>
      </c>
      <c r="CR374" s="685" t="str">
        <f>IFERROR((CQ374+BA374*Contr_Rate)*(1+Inv_Return)*IF($D374=$C$1,VLOOKUP($T374,Male_Annuity_Tables,MATCH($BS$3+3,'Mortality Tables'!$N$1:$DN$1,0),FALSE),VLOOKUP($T374,Fe_Annuity_Tables,MATCH(CR$3+3,'Mortality Tables'!$N$1:$DN$1,0),FALSE)),"")</f>
        <v/>
      </c>
      <c r="CS374" s="685" t="str">
        <f>IFERROR((CR374+BB374*Contr_Rate)*(1+Inv_Return)*IF($D374=$C$1,VLOOKUP($T374,Male_Annuity_Tables,MATCH($BS$3+3,'Mortality Tables'!$N$1:$DN$1,0),FALSE),VLOOKUP($T374,Fe_Annuity_Tables,MATCH(CS$3+3,'Mortality Tables'!$N$1:$DN$1,0),FALSE)),"")</f>
        <v/>
      </c>
      <c r="CT374" s="685" t="str">
        <f>IFERROR((CS374+BC374*Contr_Rate)*(1+Inv_Return)*IF($D374=$C$1,VLOOKUP($T374,Male_Annuity_Tables,MATCH($BS$3+3,'Mortality Tables'!$N$1:$DN$1,0),FALSE),VLOOKUP($T374,Fe_Annuity_Tables,MATCH(CT$3+3,'Mortality Tables'!$N$1:$DN$1,0),FALSE)),"")</f>
        <v/>
      </c>
      <c r="CU374" s="685" t="str">
        <f>IFERROR((CT374+BD374*Contr_Rate)*(1+Inv_Return)*IF($D374=$C$1,VLOOKUP($T374,Male_Annuity_Tables,MATCH($BS$3+3,'Mortality Tables'!$N$1:$DN$1,0),FALSE),VLOOKUP($T374,Fe_Annuity_Tables,MATCH(CU$3+3,'Mortality Tables'!$N$1:$DN$1,0),FALSE)),"")</f>
        <v/>
      </c>
      <c r="CV374" s="685" t="str">
        <f>IFERROR((CU374+BE374*Contr_Rate)*(1+Inv_Return)*IF($D374=$C$1,VLOOKUP($T374,Male_Annuity_Tables,MATCH($BS$3+3,'Mortality Tables'!$N$1:$DN$1,0),FALSE),VLOOKUP($T374,Fe_Annuity_Tables,MATCH(CV$3+3,'Mortality Tables'!$N$1:$DN$1,0),FALSE)),"")</f>
        <v/>
      </c>
      <c r="CW374" s="685" t="str">
        <f>IFERROR((CV374+BF374*Contr_Rate)*(1+Inv_Return)*IF($D374=$C$1,VLOOKUP($T374,Male_Annuity_Tables,MATCH($BS$3+3,'Mortality Tables'!$N$1:$DN$1,0),FALSE),VLOOKUP($T374,Fe_Annuity_Tables,MATCH(CW$3+3,'Mortality Tables'!$N$1:$DN$1,0),FALSE)),"")</f>
        <v/>
      </c>
      <c r="CX374" s="685" t="str">
        <f>IFERROR((CW374+BG374*Contr_Rate)*(1+Inv_Return)*IF($D374=$C$1,VLOOKUP($T374,Male_Annuity_Tables,MATCH($BS$3+3,'Mortality Tables'!$N$1:$DN$1,0),FALSE),VLOOKUP($T374,Fe_Annuity_Tables,MATCH(CX$3+3,'Mortality Tables'!$N$1:$DN$1,0),FALSE)),"")</f>
        <v/>
      </c>
      <c r="CY374" s="685" t="str">
        <f>IFERROR((CX374+BH374*Contr_Rate)*(1+Inv_Return)*IF($D374=$C$1,VLOOKUP($T374,Male_Annuity_Tables,MATCH($BS$3+3,'Mortality Tables'!$N$1:$DN$1,0),FALSE),VLOOKUP($T374,Fe_Annuity_Tables,MATCH(CY$3+3,'Mortality Tables'!$N$1:$DN$1,0),FALSE)),"")</f>
        <v/>
      </c>
      <c r="CZ374" s="685" t="str">
        <f>IFERROR((CY374+BI374*Contr_Rate)*(1+Inv_Return)*IF($D374=$C$1,VLOOKUP($T374,Male_Annuity_Tables,MATCH($BS$3+3,'Mortality Tables'!$N$1:$DN$1,0),FALSE),VLOOKUP($T374,Fe_Annuity_Tables,MATCH(CZ$3+3,'Mortality Tables'!$N$1:$DN$1,0),FALSE)),"")</f>
        <v/>
      </c>
      <c r="DA374" s="685" t="str">
        <f>IFERROR((CZ374+BJ374*Contr_Rate)*(1+Inv_Return)*IF($D374=$C$1,VLOOKUP($T374,Male_Annuity_Tables,MATCH($BS$3+3,'Mortality Tables'!$N$1:$DN$1,0),FALSE),VLOOKUP($T374,Fe_Annuity_Tables,MATCH(DA$3+3,'Mortality Tables'!$N$1:$DN$1,0),FALSE)),"")</f>
        <v/>
      </c>
      <c r="DB374" s="685" t="str">
        <f>IFERROR((DA374+BK374*Contr_Rate)*(1+Inv_Return)*IF($D374=$C$1,VLOOKUP($T374,Male_Annuity_Tables,MATCH($BS$3+3,'Mortality Tables'!$N$1:$DN$1,0),FALSE),VLOOKUP($T374,Fe_Annuity_Tables,MATCH(DB$3+3,'Mortality Tables'!$N$1:$DN$1,0),FALSE)),"")</f>
        <v/>
      </c>
      <c r="DC374" s="685" t="str">
        <f>IFERROR((DB374+BL374*Contr_Rate)*(1+Inv_Return)*IF($D374=$C$1,VLOOKUP($T374,Male_Annuity_Tables,MATCH($BS$3+3,'Mortality Tables'!$N$1:$DN$1,0),FALSE),VLOOKUP($T374,Fe_Annuity_Tables,MATCH(DC$3+3,'Mortality Tables'!$N$1:$DN$1,0),FALSE)),"")</f>
        <v/>
      </c>
      <c r="DD374" s="685" t="str">
        <f>IFERROR((DC374+BM374*Contr_Rate)*(1+Inv_Return)*IF($D374=$C$1,VLOOKUP($T374,Male_Annuity_Tables,MATCH($BS$3+3,'Mortality Tables'!$N$1:$DN$1,0),FALSE),VLOOKUP($T374,Fe_Annuity_Tables,MATCH(DD$3+3,'Mortality Tables'!$N$1:$DN$1,0),FALSE)),"")</f>
        <v/>
      </c>
      <c r="DE374" s="685" t="str">
        <f>IFERROR((DD374+BN374*Contr_Rate)*(1+Inv_Return)*IF($D374=$C$1,VLOOKUP($T374,Male_Annuity_Tables,MATCH($BS$3+3,'Mortality Tables'!$N$1:$DN$1,0),FALSE),VLOOKUP($T374,Fe_Annuity_Tables,MATCH(DE$3+3,'Mortality Tables'!$N$1:$DN$1,0),FALSE)),"")</f>
        <v/>
      </c>
      <c r="DF374" s="685" t="str">
        <f>IFERROR((DE374+BO374*Contr_Rate)*(1+Inv_Return)*IF($D374=$C$1,VLOOKUP($T374,Male_Annuity_Tables,MATCH($BS$3+3,'Mortality Tables'!$N$1:$DN$1,0),FALSE),VLOOKUP($T374,Fe_Annuity_Tables,MATCH(DF$3+3,'Mortality Tables'!$N$1:$DN$1,0),FALSE)),"")</f>
        <v/>
      </c>
      <c r="DG374" s="685" t="str">
        <f>IFERROR((DF374+BP374*Contr_Rate)*(1+Inv_Return)*IF($D374=$C$1,VLOOKUP($T374,Male_Annuity_Tables,MATCH($BS$3+3,'Mortality Tables'!$N$1:$DN$1,0),FALSE),VLOOKUP($T374,Fe_Annuity_Tables,MATCH(DG$3+3,'Mortality Tables'!$N$1:$DN$1,0),FALSE)),"")</f>
        <v/>
      </c>
      <c r="DH374" s="685" t="str">
        <f>IFERROR((DG374+BQ374*Contr_Rate)*(1+Inv_Return)*IF($D374=$C$1,VLOOKUP($T374,Male_Annuity_Tables,MATCH($BS$3+3,'Mortality Tables'!$N$1:$DN$1,0),FALSE),VLOOKUP($T374,Fe_Annuity_Tables,MATCH(DH$3+3,'Mortality Tables'!$N$1:$DN$1,0),FALSE)),"")</f>
        <v/>
      </c>
      <c r="DJ374" s="686">
        <f t="shared" si="199"/>
        <v>6552177.4937882349</v>
      </c>
      <c r="DK374" s="680">
        <f t="shared" si="187"/>
        <v>8.0909277508679907</v>
      </c>
      <c r="DL374" s="686">
        <f t="shared" si="200"/>
        <v>542577.94112265622</v>
      </c>
      <c r="DM374" s="686">
        <f t="shared" si="132"/>
        <v>5851171.1182598583</v>
      </c>
      <c r="DN374" s="687">
        <f t="shared" si="201"/>
        <v>9.2729802317594701E-2</v>
      </c>
      <c r="DP374" s="688">
        <f t="shared" si="202"/>
        <v>148539.18152603015</v>
      </c>
      <c r="DQ374" s="688">
        <f t="shared" si="203"/>
        <v>224221.64222876966</v>
      </c>
      <c r="DR374" s="688">
        <f t="shared" si="204"/>
        <v>291634.72420866153</v>
      </c>
    </row>
    <row r="375" spans="1:122" s="657" customFormat="1" ht="14.5">
      <c r="A375" s="675" t="s">
        <v>1818</v>
      </c>
      <c r="B375" s="675" t="s">
        <v>1819</v>
      </c>
      <c r="C375" s="675" t="s">
        <v>236</v>
      </c>
      <c r="D375" s="675" t="s">
        <v>60</v>
      </c>
      <c r="E375" s="676">
        <v>22366</v>
      </c>
      <c r="F375" s="677">
        <v>39894</v>
      </c>
      <c r="G375" s="677">
        <v>41475</v>
      </c>
      <c r="H375" s="678">
        <v>1079107</v>
      </c>
      <c r="I375" s="678">
        <v>80213.81</v>
      </c>
      <c r="J375" s="678">
        <v>82949.84</v>
      </c>
      <c r="K375" s="678">
        <v>46881.27</v>
      </c>
      <c r="L375" s="678">
        <v>210044.91999999998</v>
      </c>
      <c r="M375" s="679">
        <f>IF(COUNTIF($A$4:A375,A375)=1,0,1)</f>
        <v>0</v>
      </c>
      <c r="N375" s="680" t="str">
        <f t="shared" si="193"/>
        <v>Okay</v>
      </c>
      <c r="O375" s="680" t="str">
        <f t="shared" si="194"/>
        <v>TRUE</v>
      </c>
      <c r="P375" s="680" t="b">
        <f t="shared" si="195"/>
        <v>1</v>
      </c>
      <c r="Q375" s="680" t="b">
        <f t="shared" si="208"/>
        <v>1</v>
      </c>
      <c r="R375" s="680" t="b">
        <f t="shared" si="209"/>
        <v>1</v>
      </c>
      <c r="S375" s="681">
        <f t="shared" si="196"/>
        <v>48.021917808219179</v>
      </c>
      <c r="T375" s="682">
        <f t="shared" si="210"/>
        <v>63</v>
      </c>
      <c r="U375" s="682">
        <f t="shared" si="188"/>
        <v>52</v>
      </c>
      <c r="V375" s="682">
        <f t="shared" si="211"/>
        <v>11.454794520547946</v>
      </c>
      <c r="W375" s="682">
        <f t="shared" si="197"/>
        <v>0</v>
      </c>
      <c r="X375" s="683">
        <f t="shared" si="198"/>
        <v>0</v>
      </c>
      <c r="Y375" s="684">
        <f t="shared" si="123"/>
        <v>1.137E-2</v>
      </c>
      <c r="Z375" s="684">
        <f>IF($D375=$C$1,VLOOKUP($T375,Male_Annuity_Tables,MATCH($W375+2,'Mortality Tables'!$DS$1:$HT$1,0),FALSE),VLOOKUP($T375,Fe_Annuity_Tables,MATCH($W375+2,'Mortality Tables'!$M$1:$DN$1,0),FALSE))</f>
        <v>1</v>
      </c>
      <c r="AA375" s="664"/>
      <c r="AB375" s="685" t="str">
        <f t="shared" si="217"/>
        <v/>
      </c>
      <c r="AC375" s="685" t="str">
        <f t="shared" si="217"/>
        <v/>
      </c>
      <c r="AD375" s="685" t="str">
        <f t="shared" si="217"/>
        <v/>
      </c>
      <c r="AE375" s="685" t="str">
        <f t="shared" si="217"/>
        <v/>
      </c>
      <c r="AF375" s="685" t="str">
        <f t="shared" si="217"/>
        <v/>
      </c>
      <c r="AG375" s="685" t="str">
        <f t="shared" si="217"/>
        <v/>
      </c>
      <c r="AH375" s="685" t="str">
        <f t="shared" si="217"/>
        <v/>
      </c>
      <c r="AI375" s="685" t="str">
        <f t="shared" si="217"/>
        <v/>
      </c>
      <c r="AJ375" s="685" t="str">
        <f t="shared" si="217"/>
        <v/>
      </c>
      <c r="AK375" s="685" t="str">
        <f t="shared" si="217"/>
        <v/>
      </c>
      <c r="AL375" s="685" t="str">
        <f t="shared" si="217"/>
        <v/>
      </c>
      <c r="AM375" s="685" t="str">
        <f t="shared" si="217"/>
        <v/>
      </c>
      <c r="AN375" s="685" t="str">
        <f t="shared" si="217"/>
        <v/>
      </c>
      <c r="AO375" s="685" t="str">
        <f t="shared" si="217"/>
        <v/>
      </c>
      <c r="AP375" s="685" t="str">
        <f t="shared" si="217"/>
        <v/>
      </c>
      <c r="AQ375" s="685" t="str">
        <f t="shared" si="217"/>
        <v/>
      </c>
      <c r="AR375" s="685" t="str">
        <f t="shared" si="216"/>
        <v/>
      </c>
      <c r="AS375" s="685" t="str">
        <f t="shared" si="216"/>
        <v/>
      </c>
      <c r="AT375" s="685" t="str">
        <f t="shared" si="216"/>
        <v/>
      </c>
      <c r="AU375" s="685" t="str">
        <f t="shared" si="216"/>
        <v/>
      </c>
      <c r="AV375" s="685" t="str">
        <f t="shared" si="212"/>
        <v/>
      </c>
      <c r="AW375" s="685" t="str">
        <f t="shared" si="212"/>
        <v/>
      </c>
      <c r="AX375" s="685" t="str">
        <f t="shared" si="212"/>
        <v/>
      </c>
      <c r="AY375" s="685" t="str">
        <f t="shared" ref="AY375:BN424" si="218">IFERROR(IF($W375&gt;=AY$3,($H375*(1+Ann_Salary_Growth_Rate)^AY$3),""),0)</f>
        <v/>
      </c>
      <c r="AZ375" s="685" t="str">
        <f t="shared" si="218"/>
        <v/>
      </c>
      <c r="BA375" s="685" t="str">
        <f t="shared" si="218"/>
        <v/>
      </c>
      <c r="BB375" s="685" t="str">
        <f t="shared" si="218"/>
        <v/>
      </c>
      <c r="BC375" s="685" t="str">
        <f t="shared" si="218"/>
        <v/>
      </c>
      <c r="BD375" s="685" t="str">
        <f t="shared" si="218"/>
        <v/>
      </c>
      <c r="BE375" s="685" t="str">
        <f t="shared" si="218"/>
        <v/>
      </c>
      <c r="BF375" s="685" t="str">
        <f t="shared" si="218"/>
        <v/>
      </c>
      <c r="BG375" s="685" t="str">
        <f t="shared" si="218"/>
        <v/>
      </c>
      <c r="BH375" s="685" t="str">
        <f t="shared" si="218"/>
        <v/>
      </c>
      <c r="BI375" s="685" t="str">
        <f t="shared" si="207"/>
        <v/>
      </c>
      <c r="BJ375" s="685" t="str">
        <f t="shared" si="207"/>
        <v/>
      </c>
      <c r="BK375" s="685" t="str">
        <f t="shared" si="207"/>
        <v/>
      </c>
      <c r="BL375" s="685" t="str">
        <f t="shared" si="207"/>
        <v/>
      </c>
      <c r="BM375" s="685" t="str">
        <f t="shared" si="207"/>
        <v/>
      </c>
      <c r="BN375" s="685" t="str">
        <f t="shared" si="207"/>
        <v/>
      </c>
      <c r="BO375" s="685" t="str">
        <f t="shared" si="214"/>
        <v/>
      </c>
      <c r="BP375" s="685" t="str">
        <f t="shared" si="214"/>
        <v/>
      </c>
      <c r="BQ375" s="685" t="str">
        <f t="shared" si="214"/>
        <v/>
      </c>
      <c r="BR375" s="529"/>
      <c r="BS375" s="685" t="str">
        <f>IFERROR(($L375+AB375*Contr_Rate)*(1+Inv_Return)*IF($D375=$C$1,VLOOKUP($T375,Male_Annuity_Tables,MATCH($BS$3+3,'Mortality Tables'!$N$1:$DN$1,0),FALSE),VLOOKUP($T375,Fe_Annuity_Tables,MATCH(BS$3+3,'Mortality Tables'!$N$1:$DN$1,0),FALSE)),"")</f>
        <v/>
      </c>
      <c r="BT375" s="685" t="str">
        <f>IFERROR(($BS375+AC375*Contr_Rate)*(1+Inv_Return)*IF($D375=$C$1,VLOOKUP($T375,Male_Annuity_Tables,MATCH($BS$3+3,'Mortality Tables'!$N$1:$DN$1,0),FALSE),VLOOKUP($T375,Fe_Annuity_Tables,MATCH(BT$3+3,'Mortality Tables'!$N$1:$DN$1,0),FALSE)),"")</f>
        <v/>
      </c>
      <c r="BU375" s="685" t="str">
        <f>IFERROR((BT375+AD375*Contr_Rate)*(1+Inv_Return)*IF($D375=$C$1,VLOOKUP($T375,Male_Annuity_Tables,MATCH($BS$3+3,'Mortality Tables'!$N$1:$DN$1,0),FALSE),VLOOKUP($T375,Fe_Annuity_Tables,MATCH(BU$3+3,'Mortality Tables'!$N$1:$DN$1,0),FALSE)),"")</f>
        <v/>
      </c>
      <c r="BV375" s="685" t="str">
        <f>IFERROR((BU375+AE375*Contr_Rate)*(1+Inv_Return)*IF($D375=$C$1,VLOOKUP($T375,Male_Annuity_Tables,MATCH($BS$3+3,'Mortality Tables'!$N$1:$DN$1,0),FALSE),VLOOKUP($T375,Fe_Annuity_Tables,MATCH(BV$3+3,'Mortality Tables'!$N$1:$DN$1,0),FALSE)),"")</f>
        <v/>
      </c>
      <c r="BW375" s="685" t="str">
        <f>IFERROR((BV375+AF375*Contr_Rate)*(1+Inv_Return)*IF($D375=$C$1,VLOOKUP($T375,Male_Annuity_Tables,MATCH($BS$3+3,'Mortality Tables'!$N$1:$DN$1,0),FALSE),VLOOKUP($T375,Fe_Annuity_Tables,MATCH(BW$3+3,'Mortality Tables'!$N$1:$DN$1,0),FALSE)),"")</f>
        <v/>
      </c>
      <c r="BX375" s="685" t="str">
        <f>IFERROR((BW375+AG375*Contr_Rate)*(1+Inv_Return)*IF($D375=$C$1,VLOOKUP($T375,Male_Annuity_Tables,MATCH($BS$3+3,'Mortality Tables'!$N$1:$DN$1,0),FALSE),VLOOKUP($T375,Fe_Annuity_Tables,MATCH(BX$3+3,'Mortality Tables'!$N$1:$DN$1,0),FALSE)),"")</f>
        <v/>
      </c>
      <c r="BY375" s="685" t="str">
        <f>IFERROR((BX375+AH375*Contr_Rate)*(1+Inv_Return)*IF($D375=$C$1,VLOOKUP($T375,Male_Annuity_Tables,MATCH($BS$3+3,'Mortality Tables'!$N$1:$DN$1,0),FALSE),VLOOKUP($T375,Fe_Annuity_Tables,MATCH(BY$3+3,'Mortality Tables'!$N$1:$DN$1,0),FALSE)),"")</f>
        <v/>
      </c>
      <c r="BZ375" s="685" t="str">
        <f>IFERROR((BY375+AI375*Contr_Rate)*(1+Inv_Return)*IF($D375=$C$1,VLOOKUP($T375,Male_Annuity_Tables,MATCH($BS$3+3,'Mortality Tables'!$N$1:$DN$1,0),FALSE),VLOOKUP($T375,Fe_Annuity_Tables,MATCH(BZ$3+3,'Mortality Tables'!$N$1:$DN$1,0),FALSE)),"")</f>
        <v/>
      </c>
      <c r="CA375" s="685" t="str">
        <f>IFERROR((BZ375+AJ375*Contr_Rate)*(1+Inv_Return)*IF($D375=$C$1,VLOOKUP($T375,Male_Annuity_Tables,MATCH($BS$3+3,'Mortality Tables'!$N$1:$DN$1,0),FALSE),VLOOKUP($T375,Fe_Annuity_Tables,MATCH(CA$3+3,'Mortality Tables'!$N$1:$DN$1,0),FALSE)),"")</f>
        <v/>
      </c>
      <c r="CB375" s="685" t="str">
        <f>IFERROR((CA375+AK375*Contr_Rate)*(1+Inv_Return)*IF($D375=$C$1,VLOOKUP($T375,Male_Annuity_Tables,MATCH($BS$3+3,'Mortality Tables'!$N$1:$DN$1,0),FALSE),VLOOKUP($T375,Fe_Annuity_Tables,MATCH(CB$3+3,'Mortality Tables'!$N$1:$DN$1,0),FALSE)),"")</f>
        <v/>
      </c>
      <c r="CC375" s="685" t="str">
        <f>IFERROR((CB375+AL375*Contr_Rate)*(1+Inv_Return)*IF($D375=$C$1,VLOOKUP($T375,Male_Annuity_Tables,MATCH($BS$3+3,'Mortality Tables'!$N$1:$DN$1,0),FALSE),VLOOKUP($T375,Fe_Annuity_Tables,MATCH(CC$3+3,'Mortality Tables'!$N$1:$DN$1,0),FALSE)),"")</f>
        <v/>
      </c>
      <c r="CD375" s="685" t="str">
        <f>IFERROR((CC375+AM375*Contr_Rate)*(1+Inv_Return)*IF($D375=$C$1,VLOOKUP($T375,Male_Annuity_Tables,MATCH($BS$3+3,'Mortality Tables'!$N$1:$DN$1,0),FALSE),VLOOKUP($T375,Fe_Annuity_Tables,MATCH(CD$3+3,'Mortality Tables'!$N$1:$DN$1,0),FALSE)),"")</f>
        <v/>
      </c>
      <c r="CE375" s="685" t="str">
        <f>IFERROR((CD375+AN375*Contr_Rate)*(1+Inv_Return)*IF($D375=$C$1,VLOOKUP($T375,Male_Annuity_Tables,MATCH($BS$3+3,'Mortality Tables'!$N$1:$DN$1,0),FALSE),VLOOKUP($T375,Fe_Annuity_Tables,MATCH(CE$3+3,'Mortality Tables'!$N$1:$DN$1,0),FALSE)),"")</f>
        <v/>
      </c>
      <c r="CF375" s="685" t="str">
        <f>IFERROR((CE375+AO375*Contr_Rate)*(1+Inv_Return)*IF($D375=$C$1,VLOOKUP($T375,Male_Annuity_Tables,MATCH($BS$3+3,'Mortality Tables'!$N$1:$DN$1,0),FALSE),VLOOKUP($T375,Fe_Annuity_Tables,MATCH(CF$3+3,'Mortality Tables'!$N$1:$DN$1,0),FALSE)),"")</f>
        <v/>
      </c>
      <c r="CG375" s="685" t="str">
        <f>IFERROR((CF375+AP375*Contr_Rate)*(1+Inv_Return)*IF($D375=$C$1,VLOOKUP($T375,Male_Annuity_Tables,MATCH($BS$3+3,'Mortality Tables'!$N$1:$DN$1,0),FALSE),VLOOKUP($T375,Fe_Annuity_Tables,MATCH(CG$3+3,'Mortality Tables'!$N$1:$DN$1,0),FALSE)),"")</f>
        <v/>
      </c>
      <c r="CH375" s="685" t="str">
        <f>IFERROR((CG375+AQ375*Contr_Rate)*(1+Inv_Return)*IF($D375=$C$1,VLOOKUP($T375,Male_Annuity_Tables,MATCH($BS$3+3,'Mortality Tables'!$N$1:$DN$1,0),FALSE),VLOOKUP($T375,Fe_Annuity_Tables,MATCH(CH$3+3,'Mortality Tables'!$N$1:$DN$1,0),FALSE)),"")</f>
        <v/>
      </c>
      <c r="CI375" s="685" t="str">
        <f>IFERROR((CH375+AR375*Contr_Rate)*(1+Inv_Return)*IF($D375=$C$1,VLOOKUP($T375,Male_Annuity_Tables,MATCH($BS$3+3,'Mortality Tables'!$N$1:$DN$1,0),FALSE),VLOOKUP($T375,Fe_Annuity_Tables,MATCH(CI$3+3,'Mortality Tables'!$N$1:$DN$1,0),FALSE)),"")</f>
        <v/>
      </c>
      <c r="CJ375" s="685" t="str">
        <f>IFERROR((CI375+AS375*Contr_Rate)*(1+Inv_Return)*IF($D375=$C$1,VLOOKUP($T375,Male_Annuity_Tables,MATCH($BS$3+3,'Mortality Tables'!$N$1:$DN$1,0),FALSE),VLOOKUP($T375,Fe_Annuity_Tables,MATCH(CJ$3+3,'Mortality Tables'!$N$1:$DN$1,0),FALSE)),"")</f>
        <v/>
      </c>
      <c r="CK375" s="685" t="str">
        <f>IFERROR((CJ375+AT375*Contr_Rate)*(1+Inv_Return)*IF($D375=$C$1,VLOOKUP($T375,Male_Annuity_Tables,MATCH($BS$3+3,'Mortality Tables'!$N$1:$DN$1,0),FALSE),VLOOKUP($T375,Fe_Annuity_Tables,MATCH(CK$3+3,'Mortality Tables'!$N$1:$DN$1,0),FALSE)),"")</f>
        <v/>
      </c>
      <c r="CL375" s="685" t="str">
        <f>IFERROR((CK375+AU375*Contr_Rate)*(1+Inv_Return)*IF($D375=$C$1,VLOOKUP($T375,Male_Annuity_Tables,MATCH($BS$3+3,'Mortality Tables'!$N$1:$DN$1,0),FALSE),VLOOKUP($T375,Fe_Annuity_Tables,MATCH(CL$3+3,'Mortality Tables'!$N$1:$DN$1,0),FALSE)),"")</f>
        <v/>
      </c>
      <c r="CM375" s="685" t="str">
        <f>IFERROR((CL375+AV375*Contr_Rate)*(1+Inv_Return)*IF($D375=$C$1,VLOOKUP($T375,Male_Annuity_Tables,MATCH($BS$3+3,'Mortality Tables'!$N$1:$DN$1,0),FALSE),VLOOKUP($T375,Fe_Annuity_Tables,MATCH(CM$3+3,'Mortality Tables'!$N$1:$DN$1,0),FALSE)),"")</f>
        <v/>
      </c>
      <c r="CN375" s="685" t="str">
        <f>IFERROR((CM375+AW375*Contr_Rate)*(1+Inv_Return)*IF($D375=$C$1,VLOOKUP($T375,Male_Annuity_Tables,MATCH($BS$3+3,'Mortality Tables'!$N$1:$DN$1,0),FALSE),VLOOKUP($T375,Fe_Annuity_Tables,MATCH(CN$3+3,'Mortality Tables'!$N$1:$DN$1,0),FALSE)),"")</f>
        <v/>
      </c>
      <c r="CO375" s="685" t="str">
        <f>IFERROR((CN375+AX375*Contr_Rate)*(1+Inv_Return)*IF($D375=$C$1,VLOOKUP($T375,Male_Annuity_Tables,MATCH($BS$3+3,'Mortality Tables'!$N$1:$DN$1,0),FALSE),VLOOKUP($T375,Fe_Annuity_Tables,MATCH(CO$3+3,'Mortality Tables'!$N$1:$DN$1,0),FALSE)),"")</f>
        <v/>
      </c>
      <c r="CP375" s="685" t="str">
        <f>IFERROR((CO375+AY375*Contr_Rate)*(1+Inv_Return)*IF($D375=$C$1,VLOOKUP($T375,Male_Annuity_Tables,MATCH($BS$3+3,'Mortality Tables'!$N$1:$DN$1,0),FALSE),VLOOKUP($T375,Fe_Annuity_Tables,MATCH(CP$3+3,'Mortality Tables'!$N$1:$DN$1,0),FALSE)),"")</f>
        <v/>
      </c>
      <c r="CQ375" s="685" t="str">
        <f>IFERROR((CP375+AZ375*Contr_Rate)*(1+Inv_Return)*IF($D375=$C$1,VLOOKUP($T375,Male_Annuity_Tables,MATCH($BS$3+3,'Mortality Tables'!$N$1:$DN$1,0),FALSE),VLOOKUP($T375,Fe_Annuity_Tables,MATCH(CQ$3+3,'Mortality Tables'!$N$1:$DN$1,0),FALSE)),"")</f>
        <v/>
      </c>
      <c r="CR375" s="685" t="str">
        <f>IFERROR((CQ375+BA375*Contr_Rate)*(1+Inv_Return)*IF($D375=$C$1,VLOOKUP($T375,Male_Annuity_Tables,MATCH($BS$3+3,'Mortality Tables'!$N$1:$DN$1,0),FALSE),VLOOKUP($T375,Fe_Annuity_Tables,MATCH(CR$3+3,'Mortality Tables'!$N$1:$DN$1,0),FALSE)),"")</f>
        <v/>
      </c>
      <c r="CS375" s="685" t="str">
        <f>IFERROR((CR375+BB375*Contr_Rate)*(1+Inv_Return)*IF($D375=$C$1,VLOOKUP($T375,Male_Annuity_Tables,MATCH($BS$3+3,'Mortality Tables'!$N$1:$DN$1,0),FALSE),VLOOKUP($T375,Fe_Annuity_Tables,MATCH(CS$3+3,'Mortality Tables'!$N$1:$DN$1,0),FALSE)),"")</f>
        <v/>
      </c>
      <c r="CT375" s="685" t="str">
        <f>IFERROR((CS375+BC375*Contr_Rate)*(1+Inv_Return)*IF($D375=$C$1,VLOOKUP($T375,Male_Annuity_Tables,MATCH($BS$3+3,'Mortality Tables'!$N$1:$DN$1,0),FALSE),VLOOKUP($T375,Fe_Annuity_Tables,MATCH(CT$3+3,'Mortality Tables'!$N$1:$DN$1,0),FALSE)),"")</f>
        <v/>
      </c>
      <c r="CU375" s="685" t="str">
        <f>IFERROR((CT375+BD375*Contr_Rate)*(1+Inv_Return)*IF($D375=$C$1,VLOOKUP($T375,Male_Annuity_Tables,MATCH($BS$3+3,'Mortality Tables'!$N$1:$DN$1,0),FALSE),VLOOKUP($T375,Fe_Annuity_Tables,MATCH(CU$3+3,'Mortality Tables'!$N$1:$DN$1,0),FALSE)),"")</f>
        <v/>
      </c>
      <c r="CV375" s="685" t="str">
        <f>IFERROR((CU375+BE375*Contr_Rate)*(1+Inv_Return)*IF($D375=$C$1,VLOOKUP($T375,Male_Annuity_Tables,MATCH($BS$3+3,'Mortality Tables'!$N$1:$DN$1,0),FALSE),VLOOKUP($T375,Fe_Annuity_Tables,MATCH(CV$3+3,'Mortality Tables'!$N$1:$DN$1,0),FALSE)),"")</f>
        <v/>
      </c>
      <c r="CW375" s="685" t="str">
        <f>IFERROR((CV375+BF375*Contr_Rate)*(1+Inv_Return)*IF($D375=$C$1,VLOOKUP($T375,Male_Annuity_Tables,MATCH($BS$3+3,'Mortality Tables'!$N$1:$DN$1,0),FALSE),VLOOKUP($T375,Fe_Annuity_Tables,MATCH(CW$3+3,'Mortality Tables'!$N$1:$DN$1,0),FALSE)),"")</f>
        <v/>
      </c>
      <c r="CX375" s="685" t="str">
        <f>IFERROR((CW375+BG375*Contr_Rate)*(1+Inv_Return)*IF($D375=$C$1,VLOOKUP($T375,Male_Annuity_Tables,MATCH($BS$3+3,'Mortality Tables'!$N$1:$DN$1,0),FALSE),VLOOKUP($T375,Fe_Annuity_Tables,MATCH(CX$3+3,'Mortality Tables'!$N$1:$DN$1,0),FALSE)),"")</f>
        <v/>
      </c>
      <c r="CY375" s="685" t="str">
        <f>IFERROR((CX375+BH375*Contr_Rate)*(1+Inv_Return)*IF($D375=$C$1,VLOOKUP($T375,Male_Annuity_Tables,MATCH($BS$3+3,'Mortality Tables'!$N$1:$DN$1,0),FALSE),VLOOKUP($T375,Fe_Annuity_Tables,MATCH(CY$3+3,'Mortality Tables'!$N$1:$DN$1,0),FALSE)),"")</f>
        <v/>
      </c>
      <c r="CZ375" s="685" t="str">
        <f>IFERROR((CY375+BI375*Contr_Rate)*(1+Inv_Return)*IF($D375=$C$1,VLOOKUP($T375,Male_Annuity_Tables,MATCH($BS$3+3,'Mortality Tables'!$N$1:$DN$1,0),FALSE),VLOOKUP($T375,Fe_Annuity_Tables,MATCH(CZ$3+3,'Mortality Tables'!$N$1:$DN$1,0),FALSE)),"")</f>
        <v/>
      </c>
      <c r="DA375" s="685" t="str">
        <f>IFERROR((CZ375+BJ375*Contr_Rate)*(1+Inv_Return)*IF($D375=$C$1,VLOOKUP($T375,Male_Annuity_Tables,MATCH($BS$3+3,'Mortality Tables'!$N$1:$DN$1,0),FALSE),VLOOKUP($T375,Fe_Annuity_Tables,MATCH(DA$3+3,'Mortality Tables'!$N$1:$DN$1,0),FALSE)),"")</f>
        <v/>
      </c>
      <c r="DB375" s="685" t="str">
        <f>IFERROR((DA375+BK375*Contr_Rate)*(1+Inv_Return)*IF($D375=$C$1,VLOOKUP($T375,Male_Annuity_Tables,MATCH($BS$3+3,'Mortality Tables'!$N$1:$DN$1,0),FALSE),VLOOKUP($T375,Fe_Annuity_Tables,MATCH(DB$3+3,'Mortality Tables'!$N$1:$DN$1,0),FALSE)),"")</f>
        <v/>
      </c>
      <c r="DC375" s="685" t="str">
        <f>IFERROR((DB375+BL375*Contr_Rate)*(1+Inv_Return)*IF($D375=$C$1,VLOOKUP($T375,Male_Annuity_Tables,MATCH($BS$3+3,'Mortality Tables'!$N$1:$DN$1,0),FALSE),VLOOKUP($T375,Fe_Annuity_Tables,MATCH(DC$3+3,'Mortality Tables'!$N$1:$DN$1,0),FALSE)),"")</f>
        <v/>
      </c>
      <c r="DD375" s="685" t="str">
        <f>IFERROR((DC375+BM375*Contr_Rate)*(1+Inv_Return)*IF($D375=$C$1,VLOOKUP($T375,Male_Annuity_Tables,MATCH($BS$3+3,'Mortality Tables'!$N$1:$DN$1,0),FALSE),VLOOKUP($T375,Fe_Annuity_Tables,MATCH(DD$3+3,'Mortality Tables'!$N$1:$DN$1,0),FALSE)),"")</f>
        <v/>
      </c>
      <c r="DE375" s="685" t="str">
        <f>IFERROR((DD375+BN375*Contr_Rate)*(1+Inv_Return)*IF($D375=$C$1,VLOOKUP($T375,Male_Annuity_Tables,MATCH($BS$3+3,'Mortality Tables'!$N$1:$DN$1,0),FALSE),VLOOKUP($T375,Fe_Annuity_Tables,MATCH(DE$3+3,'Mortality Tables'!$N$1:$DN$1,0),FALSE)),"")</f>
        <v/>
      </c>
      <c r="DF375" s="685" t="str">
        <f>IFERROR((DE375+BO375*Contr_Rate)*(1+Inv_Return)*IF($D375=$C$1,VLOOKUP($T375,Male_Annuity_Tables,MATCH($BS$3+3,'Mortality Tables'!$N$1:$DN$1,0),FALSE),VLOOKUP($T375,Fe_Annuity_Tables,MATCH(DF$3+3,'Mortality Tables'!$N$1:$DN$1,0),FALSE)),"")</f>
        <v/>
      </c>
      <c r="DG375" s="685" t="str">
        <f>IFERROR((DF375+BP375*Contr_Rate)*(1+Inv_Return)*IF($D375=$C$1,VLOOKUP($T375,Male_Annuity_Tables,MATCH($BS$3+3,'Mortality Tables'!$N$1:$DN$1,0),FALSE),VLOOKUP($T375,Fe_Annuity_Tables,MATCH(DG$3+3,'Mortality Tables'!$N$1:$DN$1,0),FALSE)),"")</f>
        <v/>
      </c>
      <c r="DH375" s="685" t="str">
        <f>IFERROR((DG375+BQ375*Contr_Rate)*(1+Inv_Return)*IF($D375=$C$1,VLOOKUP($T375,Male_Annuity_Tables,MATCH($BS$3+3,'Mortality Tables'!$N$1:$DN$1,0),FALSE),VLOOKUP($T375,Fe_Annuity_Tables,MATCH(DH$3+3,'Mortality Tables'!$N$1:$DN$1,0),FALSE)),"")</f>
        <v/>
      </c>
      <c r="DJ375" s="686">
        <f t="shared" si="199"/>
        <v>0</v>
      </c>
      <c r="DK375" s="680">
        <f t="shared" ref="DK375:DK437" si="219">IF($D375="FEMALE",Fe_Annuity_Factor,Male_Annuity_Factor)</f>
        <v>8.8017766057058875</v>
      </c>
      <c r="DL375" s="686">
        <f t="shared" si="200"/>
        <v>0</v>
      </c>
      <c r="DM375" s="686">
        <f t="shared" si="132"/>
        <v>0</v>
      </c>
      <c r="DN375" s="687" t="str">
        <f t="shared" si="201"/>
        <v/>
      </c>
      <c r="DP375" s="688" t="str">
        <f t="shared" si="202"/>
        <v/>
      </c>
      <c r="DQ375" s="688" t="str">
        <f t="shared" si="203"/>
        <v/>
      </c>
      <c r="DR375" s="688" t="str">
        <f t="shared" si="204"/>
        <v/>
      </c>
    </row>
    <row r="376" spans="1:122" s="657" customFormat="1" ht="14.5">
      <c r="A376" s="675" t="s">
        <v>1820</v>
      </c>
      <c r="B376" s="675" t="s">
        <v>1821</v>
      </c>
      <c r="C376" s="675" t="s">
        <v>116</v>
      </c>
      <c r="D376" s="675" t="s">
        <v>61</v>
      </c>
      <c r="E376" s="676">
        <v>22950</v>
      </c>
      <c r="F376" s="677">
        <v>40239</v>
      </c>
      <c r="G376" s="677">
        <v>42379</v>
      </c>
      <c r="H376" s="678">
        <v>2353707</v>
      </c>
      <c r="I376" s="678">
        <v>151676.97</v>
      </c>
      <c r="J376" s="678">
        <v>139704.10999999999</v>
      </c>
      <c r="K376" s="678">
        <v>32873.449999999997</v>
      </c>
      <c r="L376" s="678">
        <v>324254.52999999997</v>
      </c>
      <c r="M376" s="679">
        <f>IF(COUNTIF($A$4:A376,A376)=1,0,1)</f>
        <v>0</v>
      </c>
      <c r="N376" s="680" t="str">
        <f t="shared" si="193"/>
        <v>Okay</v>
      </c>
      <c r="O376" s="680" t="str">
        <f t="shared" si="194"/>
        <v>TRUE</v>
      </c>
      <c r="P376" s="680" t="b">
        <f t="shared" si="195"/>
        <v>1</v>
      </c>
      <c r="Q376" s="680" t="b">
        <f t="shared" si="208"/>
        <v>1</v>
      </c>
      <c r="R376" s="680" t="b">
        <f t="shared" si="209"/>
        <v>1</v>
      </c>
      <c r="S376" s="681">
        <f t="shared" si="196"/>
        <v>47.367123287671234</v>
      </c>
      <c r="T376" s="682">
        <f t="shared" si="210"/>
        <v>62</v>
      </c>
      <c r="U376" s="682">
        <f t="shared" si="188"/>
        <v>53</v>
      </c>
      <c r="V376" s="682">
        <f t="shared" si="211"/>
        <v>8.9780821917808211</v>
      </c>
      <c r="W376" s="682">
        <f t="shared" si="197"/>
        <v>0</v>
      </c>
      <c r="X376" s="683">
        <f t="shared" si="198"/>
        <v>0</v>
      </c>
      <c r="Y376" s="684">
        <f t="shared" si="123"/>
        <v>1.7059999999999999E-2</v>
      </c>
      <c r="Z376" s="684">
        <f>IF($D376=$C$1,VLOOKUP($T376,Male_Annuity_Tables,MATCH($W376+2,'Mortality Tables'!$DS$1:$HT$1,0),FALSE),VLOOKUP($T376,Fe_Annuity_Tables,MATCH($W376+2,'Mortality Tables'!$M$1:$DN$1,0),FALSE))</f>
        <v>1</v>
      </c>
      <c r="AA376" s="664"/>
      <c r="AB376" s="685" t="str">
        <f t="shared" si="217"/>
        <v/>
      </c>
      <c r="AC376" s="685" t="str">
        <f t="shared" si="217"/>
        <v/>
      </c>
      <c r="AD376" s="685" t="str">
        <f t="shared" si="217"/>
        <v/>
      </c>
      <c r="AE376" s="685" t="str">
        <f t="shared" si="217"/>
        <v/>
      </c>
      <c r="AF376" s="685" t="str">
        <f t="shared" si="217"/>
        <v/>
      </c>
      <c r="AG376" s="685" t="str">
        <f t="shared" si="217"/>
        <v/>
      </c>
      <c r="AH376" s="685" t="str">
        <f t="shared" si="217"/>
        <v/>
      </c>
      <c r="AI376" s="685" t="str">
        <f t="shared" si="217"/>
        <v/>
      </c>
      <c r="AJ376" s="685" t="str">
        <f t="shared" si="217"/>
        <v/>
      </c>
      <c r="AK376" s="685" t="str">
        <f t="shared" si="217"/>
        <v/>
      </c>
      <c r="AL376" s="685" t="str">
        <f t="shared" si="217"/>
        <v/>
      </c>
      <c r="AM376" s="685" t="str">
        <f t="shared" si="217"/>
        <v/>
      </c>
      <c r="AN376" s="685" t="str">
        <f t="shared" si="217"/>
        <v/>
      </c>
      <c r="AO376" s="685" t="str">
        <f t="shared" si="217"/>
        <v/>
      </c>
      <c r="AP376" s="685" t="str">
        <f t="shared" si="217"/>
        <v/>
      </c>
      <c r="AQ376" s="685" t="str">
        <f t="shared" si="217"/>
        <v/>
      </c>
      <c r="AR376" s="685" t="str">
        <f t="shared" si="216"/>
        <v/>
      </c>
      <c r="AS376" s="685" t="str">
        <f t="shared" si="216"/>
        <v/>
      </c>
      <c r="AT376" s="685" t="str">
        <f t="shared" si="216"/>
        <v/>
      </c>
      <c r="AU376" s="685" t="str">
        <f t="shared" si="216"/>
        <v/>
      </c>
      <c r="AV376" s="685" t="str">
        <f t="shared" si="216"/>
        <v/>
      </c>
      <c r="AW376" s="685" t="str">
        <f t="shared" si="216"/>
        <v/>
      </c>
      <c r="AX376" s="685" t="str">
        <f t="shared" si="216"/>
        <v/>
      </c>
      <c r="AY376" s="685" t="str">
        <f t="shared" si="216"/>
        <v/>
      </c>
      <c r="AZ376" s="685" t="str">
        <f t="shared" si="216"/>
        <v/>
      </c>
      <c r="BA376" s="685" t="str">
        <f t="shared" si="216"/>
        <v/>
      </c>
      <c r="BB376" s="685" t="str">
        <f t="shared" si="216"/>
        <v/>
      </c>
      <c r="BC376" s="685" t="str">
        <f t="shared" si="216"/>
        <v/>
      </c>
      <c r="BD376" s="685" t="str">
        <f t="shared" si="216"/>
        <v/>
      </c>
      <c r="BE376" s="685" t="str">
        <f t="shared" si="216"/>
        <v/>
      </c>
      <c r="BF376" s="685" t="str">
        <f t="shared" si="216"/>
        <v/>
      </c>
      <c r="BG376" s="685" t="str">
        <f t="shared" si="218"/>
        <v/>
      </c>
      <c r="BH376" s="685" t="str">
        <f t="shared" si="218"/>
        <v/>
      </c>
      <c r="BI376" s="685" t="str">
        <f t="shared" si="207"/>
        <v/>
      </c>
      <c r="BJ376" s="685" t="str">
        <f t="shared" si="207"/>
        <v/>
      </c>
      <c r="BK376" s="685" t="str">
        <f t="shared" si="207"/>
        <v/>
      </c>
      <c r="BL376" s="685" t="str">
        <f t="shared" si="207"/>
        <v/>
      </c>
      <c r="BM376" s="685" t="str">
        <f t="shared" si="207"/>
        <v/>
      </c>
      <c r="BN376" s="685" t="str">
        <f t="shared" si="207"/>
        <v/>
      </c>
      <c r="BO376" s="685" t="str">
        <f t="shared" si="214"/>
        <v/>
      </c>
      <c r="BP376" s="685" t="str">
        <f t="shared" si="214"/>
        <v/>
      </c>
      <c r="BQ376" s="685" t="str">
        <f t="shared" si="214"/>
        <v/>
      </c>
      <c r="BR376" s="529"/>
      <c r="BS376" s="685" t="str">
        <f>IFERROR(($L376+AB376*Contr_Rate)*(1+Inv_Return)*IF($D376=$C$1,VLOOKUP($T376,Male_Annuity_Tables,MATCH($BS$3+3,'Mortality Tables'!$N$1:$DN$1,0),FALSE),VLOOKUP($T376,Fe_Annuity_Tables,MATCH(BS$3+3,'Mortality Tables'!$N$1:$DN$1,0),FALSE)),"")</f>
        <v/>
      </c>
      <c r="BT376" s="685" t="str">
        <f>IFERROR(($BS376+AC376*Contr_Rate)*(1+Inv_Return)*IF($D376=$C$1,VLOOKUP($T376,Male_Annuity_Tables,MATCH($BS$3+3,'Mortality Tables'!$N$1:$DN$1,0),FALSE),VLOOKUP($T376,Fe_Annuity_Tables,MATCH(BT$3+3,'Mortality Tables'!$N$1:$DN$1,0),FALSE)),"")</f>
        <v/>
      </c>
      <c r="BU376" s="685" t="str">
        <f>IFERROR((BT376+AD376*Contr_Rate)*(1+Inv_Return)*IF($D376=$C$1,VLOOKUP($T376,Male_Annuity_Tables,MATCH($BS$3+3,'Mortality Tables'!$N$1:$DN$1,0),FALSE),VLOOKUP($T376,Fe_Annuity_Tables,MATCH(BU$3+3,'Mortality Tables'!$N$1:$DN$1,0),FALSE)),"")</f>
        <v/>
      </c>
      <c r="BV376" s="685" t="str">
        <f>IFERROR((BU376+AE376*Contr_Rate)*(1+Inv_Return)*IF($D376=$C$1,VLOOKUP($T376,Male_Annuity_Tables,MATCH($BS$3+3,'Mortality Tables'!$N$1:$DN$1,0),FALSE),VLOOKUP($T376,Fe_Annuity_Tables,MATCH(BV$3+3,'Mortality Tables'!$N$1:$DN$1,0),FALSE)),"")</f>
        <v/>
      </c>
      <c r="BW376" s="685" t="str">
        <f>IFERROR((BV376+AF376*Contr_Rate)*(1+Inv_Return)*IF($D376=$C$1,VLOOKUP($T376,Male_Annuity_Tables,MATCH($BS$3+3,'Mortality Tables'!$N$1:$DN$1,0),FALSE),VLOOKUP($T376,Fe_Annuity_Tables,MATCH(BW$3+3,'Mortality Tables'!$N$1:$DN$1,0),FALSE)),"")</f>
        <v/>
      </c>
      <c r="BX376" s="685" t="str">
        <f>IFERROR((BW376+AG376*Contr_Rate)*(1+Inv_Return)*IF($D376=$C$1,VLOOKUP($T376,Male_Annuity_Tables,MATCH($BS$3+3,'Mortality Tables'!$N$1:$DN$1,0),FALSE),VLOOKUP($T376,Fe_Annuity_Tables,MATCH(BX$3+3,'Mortality Tables'!$N$1:$DN$1,0),FALSE)),"")</f>
        <v/>
      </c>
      <c r="BY376" s="685" t="str">
        <f>IFERROR((BX376+AH376*Contr_Rate)*(1+Inv_Return)*IF($D376=$C$1,VLOOKUP($T376,Male_Annuity_Tables,MATCH($BS$3+3,'Mortality Tables'!$N$1:$DN$1,0),FALSE),VLOOKUP($T376,Fe_Annuity_Tables,MATCH(BY$3+3,'Mortality Tables'!$N$1:$DN$1,0),FALSE)),"")</f>
        <v/>
      </c>
      <c r="BZ376" s="685" t="str">
        <f>IFERROR((BY376+AI376*Contr_Rate)*(1+Inv_Return)*IF($D376=$C$1,VLOOKUP($T376,Male_Annuity_Tables,MATCH($BS$3+3,'Mortality Tables'!$N$1:$DN$1,0),FALSE),VLOOKUP($T376,Fe_Annuity_Tables,MATCH(BZ$3+3,'Mortality Tables'!$N$1:$DN$1,0),FALSE)),"")</f>
        <v/>
      </c>
      <c r="CA376" s="685" t="str">
        <f>IFERROR((BZ376+AJ376*Contr_Rate)*(1+Inv_Return)*IF($D376=$C$1,VLOOKUP($T376,Male_Annuity_Tables,MATCH($BS$3+3,'Mortality Tables'!$N$1:$DN$1,0),FALSE),VLOOKUP($T376,Fe_Annuity_Tables,MATCH(CA$3+3,'Mortality Tables'!$N$1:$DN$1,0),FALSE)),"")</f>
        <v/>
      </c>
      <c r="CB376" s="685" t="str">
        <f>IFERROR((CA376+AK376*Contr_Rate)*(1+Inv_Return)*IF($D376=$C$1,VLOOKUP($T376,Male_Annuity_Tables,MATCH($BS$3+3,'Mortality Tables'!$N$1:$DN$1,0),FALSE),VLOOKUP($T376,Fe_Annuity_Tables,MATCH(CB$3+3,'Mortality Tables'!$N$1:$DN$1,0),FALSE)),"")</f>
        <v/>
      </c>
      <c r="CC376" s="685" t="str">
        <f>IFERROR((CB376+AL376*Contr_Rate)*(1+Inv_Return)*IF($D376=$C$1,VLOOKUP($T376,Male_Annuity_Tables,MATCH($BS$3+3,'Mortality Tables'!$N$1:$DN$1,0),FALSE),VLOOKUP($T376,Fe_Annuity_Tables,MATCH(CC$3+3,'Mortality Tables'!$N$1:$DN$1,0),FALSE)),"")</f>
        <v/>
      </c>
      <c r="CD376" s="685" t="str">
        <f>IFERROR((CC376+AM376*Contr_Rate)*(1+Inv_Return)*IF($D376=$C$1,VLOOKUP($T376,Male_Annuity_Tables,MATCH($BS$3+3,'Mortality Tables'!$N$1:$DN$1,0),FALSE),VLOOKUP($T376,Fe_Annuity_Tables,MATCH(CD$3+3,'Mortality Tables'!$N$1:$DN$1,0),FALSE)),"")</f>
        <v/>
      </c>
      <c r="CE376" s="685" t="str">
        <f>IFERROR((CD376+AN376*Contr_Rate)*(1+Inv_Return)*IF($D376=$C$1,VLOOKUP($T376,Male_Annuity_Tables,MATCH($BS$3+3,'Mortality Tables'!$N$1:$DN$1,0),FALSE),VLOOKUP($T376,Fe_Annuity_Tables,MATCH(CE$3+3,'Mortality Tables'!$N$1:$DN$1,0),FALSE)),"")</f>
        <v/>
      </c>
      <c r="CF376" s="685" t="str">
        <f>IFERROR((CE376+AO376*Contr_Rate)*(1+Inv_Return)*IF($D376=$C$1,VLOOKUP($T376,Male_Annuity_Tables,MATCH($BS$3+3,'Mortality Tables'!$N$1:$DN$1,0),FALSE),VLOOKUP($T376,Fe_Annuity_Tables,MATCH(CF$3+3,'Mortality Tables'!$N$1:$DN$1,0),FALSE)),"")</f>
        <v/>
      </c>
      <c r="CG376" s="685" t="str">
        <f>IFERROR((CF376+AP376*Contr_Rate)*(1+Inv_Return)*IF($D376=$C$1,VLOOKUP($T376,Male_Annuity_Tables,MATCH($BS$3+3,'Mortality Tables'!$N$1:$DN$1,0),FALSE),VLOOKUP($T376,Fe_Annuity_Tables,MATCH(CG$3+3,'Mortality Tables'!$N$1:$DN$1,0),FALSE)),"")</f>
        <v/>
      </c>
      <c r="CH376" s="685" t="str">
        <f>IFERROR((CG376+AQ376*Contr_Rate)*(1+Inv_Return)*IF($D376=$C$1,VLOOKUP($T376,Male_Annuity_Tables,MATCH($BS$3+3,'Mortality Tables'!$N$1:$DN$1,0),FALSE),VLOOKUP($T376,Fe_Annuity_Tables,MATCH(CH$3+3,'Mortality Tables'!$N$1:$DN$1,0),FALSE)),"")</f>
        <v/>
      </c>
      <c r="CI376" s="685" t="str">
        <f>IFERROR((CH376+AR376*Contr_Rate)*(1+Inv_Return)*IF($D376=$C$1,VLOOKUP($T376,Male_Annuity_Tables,MATCH($BS$3+3,'Mortality Tables'!$N$1:$DN$1,0),FALSE),VLOOKUP($T376,Fe_Annuity_Tables,MATCH(CI$3+3,'Mortality Tables'!$N$1:$DN$1,0),FALSE)),"")</f>
        <v/>
      </c>
      <c r="CJ376" s="685" t="str">
        <f>IFERROR((CI376+AS376*Contr_Rate)*(1+Inv_Return)*IF($D376=$C$1,VLOOKUP($T376,Male_Annuity_Tables,MATCH($BS$3+3,'Mortality Tables'!$N$1:$DN$1,0),FALSE),VLOOKUP($T376,Fe_Annuity_Tables,MATCH(CJ$3+3,'Mortality Tables'!$N$1:$DN$1,0),FALSE)),"")</f>
        <v/>
      </c>
      <c r="CK376" s="685" t="str">
        <f>IFERROR((CJ376+AT376*Contr_Rate)*(1+Inv_Return)*IF($D376=$C$1,VLOOKUP($T376,Male_Annuity_Tables,MATCH($BS$3+3,'Mortality Tables'!$N$1:$DN$1,0),FALSE),VLOOKUP($T376,Fe_Annuity_Tables,MATCH(CK$3+3,'Mortality Tables'!$N$1:$DN$1,0),FALSE)),"")</f>
        <v/>
      </c>
      <c r="CL376" s="685" t="str">
        <f>IFERROR((CK376+AU376*Contr_Rate)*(1+Inv_Return)*IF($D376=$C$1,VLOOKUP($T376,Male_Annuity_Tables,MATCH($BS$3+3,'Mortality Tables'!$N$1:$DN$1,0),FALSE),VLOOKUP($T376,Fe_Annuity_Tables,MATCH(CL$3+3,'Mortality Tables'!$N$1:$DN$1,0),FALSE)),"")</f>
        <v/>
      </c>
      <c r="CM376" s="685" t="str">
        <f>IFERROR((CL376+AV376*Contr_Rate)*(1+Inv_Return)*IF($D376=$C$1,VLOOKUP($T376,Male_Annuity_Tables,MATCH($BS$3+3,'Mortality Tables'!$N$1:$DN$1,0),FALSE),VLOOKUP($T376,Fe_Annuity_Tables,MATCH(CM$3+3,'Mortality Tables'!$N$1:$DN$1,0),FALSE)),"")</f>
        <v/>
      </c>
      <c r="CN376" s="685" t="str">
        <f>IFERROR((CM376+AW376*Contr_Rate)*(1+Inv_Return)*IF($D376=$C$1,VLOOKUP($T376,Male_Annuity_Tables,MATCH($BS$3+3,'Mortality Tables'!$N$1:$DN$1,0),FALSE),VLOOKUP($T376,Fe_Annuity_Tables,MATCH(CN$3+3,'Mortality Tables'!$N$1:$DN$1,0),FALSE)),"")</f>
        <v/>
      </c>
      <c r="CO376" s="685" t="str">
        <f>IFERROR((CN376+AX376*Contr_Rate)*(1+Inv_Return)*IF($D376=$C$1,VLOOKUP($T376,Male_Annuity_Tables,MATCH($BS$3+3,'Mortality Tables'!$N$1:$DN$1,0),FALSE),VLOOKUP($T376,Fe_Annuity_Tables,MATCH(CO$3+3,'Mortality Tables'!$N$1:$DN$1,0),FALSE)),"")</f>
        <v/>
      </c>
      <c r="CP376" s="685" t="str">
        <f>IFERROR((CO376+AY376*Contr_Rate)*(1+Inv_Return)*IF($D376=$C$1,VLOOKUP($T376,Male_Annuity_Tables,MATCH($BS$3+3,'Mortality Tables'!$N$1:$DN$1,0),FALSE),VLOOKUP($T376,Fe_Annuity_Tables,MATCH(CP$3+3,'Mortality Tables'!$N$1:$DN$1,0),FALSE)),"")</f>
        <v/>
      </c>
      <c r="CQ376" s="685" t="str">
        <f>IFERROR((CP376+AZ376*Contr_Rate)*(1+Inv_Return)*IF($D376=$C$1,VLOOKUP($T376,Male_Annuity_Tables,MATCH($BS$3+3,'Mortality Tables'!$N$1:$DN$1,0),FALSE),VLOOKUP($T376,Fe_Annuity_Tables,MATCH(CQ$3+3,'Mortality Tables'!$N$1:$DN$1,0),FALSE)),"")</f>
        <v/>
      </c>
      <c r="CR376" s="685" t="str">
        <f>IFERROR((CQ376+BA376*Contr_Rate)*(1+Inv_Return)*IF($D376=$C$1,VLOOKUP($T376,Male_Annuity_Tables,MATCH($BS$3+3,'Mortality Tables'!$N$1:$DN$1,0),FALSE),VLOOKUP($T376,Fe_Annuity_Tables,MATCH(CR$3+3,'Mortality Tables'!$N$1:$DN$1,0),FALSE)),"")</f>
        <v/>
      </c>
      <c r="CS376" s="685" t="str">
        <f>IFERROR((CR376+BB376*Contr_Rate)*(1+Inv_Return)*IF($D376=$C$1,VLOOKUP($T376,Male_Annuity_Tables,MATCH($BS$3+3,'Mortality Tables'!$N$1:$DN$1,0),FALSE),VLOOKUP($T376,Fe_Annuity_Tables,MATCH(CS$3+3,'Mortality Tables'!$N$1:$DN$1,0),FALSE)),"")</f>
        <v/>
      </c>
      <c r="CT376" s="685" t="str">
        <f>IFERROR((CS376+BC376*Contr_Rate)*(1+Inv_Return)*IF($D376=$C$1,VLOOKUP($T376,Male_Annuity_Tables,MATCH($BS$3+3,'Mortality Tables'!$N$1:$DN$1,0),FALSE),VLOOKUP($T376,Fe_Annuity_Tables,MATCH(CT$3+3,'Mortality Tables'!$N$1:$DN$1,0),FALSE)),"")</f>
        <v/>
      </c>
      <c r="CU376" s="685" t="str">
        <f>IFERROR((CT376+BD376*Contr_Rate)*(1+Inv_Return)*IF($D376=$C$1,VLOOKUP($T376,Male_Annuity_Tables,MATCH($BS$3+3,'Mortality Tables'!$N$1:$DN$1,0),FALSE),VLOOKUP($T376,Fe_Annuity_Tables,MATCH(CU$3+3,'Mortality Tables'!$N$1:$DN$1,0),FALSE)),"")</f>
        <v/>
      </c>
      <c r="CV376" s="685" t="str">
        <f>IFERROR((CU376+BE376*Contr_Rate)*(1+Inv_Return)*IF($D376=$C$1,VLOOKUP($T376,Male_Annuity_Tables,MATCH($BS$3+3,'Mortality Tables'!$N$1:$DN$1,0),FALSE),VLOOKUP($T376,Fe_Annuity_Tables,MATCH(CV$3+3,'Mortality Tables'!$N$1:$DN$1,0),FALSE)),"")</f>
        <v/>
      </c>
      <c r="CW376" s="685" t="str">
        <f>IFERROR((CV376+BF376*Contr_Rate)*(1+Inv_Return)*IF($D376=$C$1,VLOOKUP($T376,Male_Annuity_Tables,MATCH($BS$3+3,'Mortality Tables'!$N$1:$DN$1,0),FALSE),VLOOKUP($T376,Fe_Annuity_Tables,MATCH(CW$3+3,'Mortality Tables'!$N$1:$DN$1,0),FALSE)),"")</f>
        <v/>
      </c>
      <c r="CX376" s="685" t="str">
        <f>IFERROR((CW376+BG376*Contr_Rate)*(1+Inv_Return)*IF($D376=$C$1,VLOOKUP($T376,Male_Annuity_Tables,MATCH($BS$3+3,'Mortality Tables'!$N$1:$DN$1,0),FALSE),VLOOKUP($T376,Fe_Annuity_Tables,MATCH(CX$3+3,'Mortality Tables'!$N$1:$DN$1,0),FALSE)),"")</f>
        <v/>
      </c>
      <c r="CY376" s="685" t="str">
        <f>IFERROR((CX376+BH376*Contr_Rate)*(1+Inv_Return)*IF($D376=$C$1,VLOOKUP($T376,Male_Annuity_Tables,MATCH($BS$3+3,'Mortality Tables'!$N$1:$DN$1,0),FALSE),VLOOKUP($T376,Fe_Annuity_Tables,MATCH(CY$3+3,'Mortality Tables'!$N$1:$DN$1,0),FALSE)),"")</f>
        <v/>
      </c>
      <c r="CZ376" s="685" t="str">
        <f>IFERROR((CY376+BI376*Contr_Rate)*(1+Inv_Return)*IF($D376=$C$1,VLOOKUP($T376,Male_Annuity_Tables,MATCH($BS$3+3,'Mortality Tables'!$N$1:$DN$1,0),FALSE),VLOOKUP($T376,Fe_Annuity_Tables,MATCH(CZ$3+3,'Mortality Tables'!$N$1:$DN$1,0),FALSE)),"")</f>
        <v/>
      </c>
      <c r="DA376" s="685" t="str">
        <f>IFERROR((CZ376+BJ376*Contr_Rate)*(1+Inv_Return)*IF($D376=$C$1,VLOOKUP($T376,Male_Annuity_Tables,MATCH($BS$3+3,'Mortality Tables'!$N$1:$DN$1,0),FALSE),VLOOKUP($T376,Fe_Annuity_Tables,MATCH(DA$3+3,'Mortality Tables'!$N$1:$DN$1,0),FALSE)),"")</f>
        <v/>
      </c>
      <c r="DB376" s="685" t="str">
        <f>IFERROR((DA376+BK376*Contr_Rate)*(1+Inv_Return)*IF($D376=$C$1,VLOOKUP($T376,Male_Annuity_Tables,MATCH($BS$3+3,'Mortality Tables'!$N$1:$DN$1,0),FALSE),VLOOKUP($T376,Fe_Annuity_Tables,MATCH(DB$3+3,'Mortality Tables'!$N$1:$DN$1,0),FALSE)),"")</f>
        <v/>
      </c>
      <c r="DC376" s="685" t="str">
        <f>IFERROR((DB376+BL376*Contr_Rate)*(1+Inv_Return)*IF($D376=$C$1,VLOOKUP($T376,Male_Annuity_Tables,MATCH($BS$3+3,'Mortality Tables'!$N$1:$DN$1,0),FALSE),VLOOKUP($T376,Fe_Annuity_Tables,MATCH(DC$3+3,'Mortality Tables'!$N$1:$DN$1,0),FALSE)),"")</f>
        <v/>
      </c>
      <c r="DD376" s="685" t="str">
        <f>IFERROR((DC376+BM376*Contr_Rate)*(1+Inv_Return)*IF($D376=$C$1,VLOOKUP($T376,Male_Annuity_Tables,MATCH($BS$3+3,'Mortality Tables'!$N$1:$DN$1,0),FALSE),VLOOKUP($T376,Fe_Annuity_Tables,MATCH(DD$3+3,'Mortality Tables'!$N$1:$DN$1,0),FALSE)),"")</f>
        <v/>
      </c>
      <c r="DE376" s="685" t="str">
        <f>IFERROR((DD376+BN376*Contr_Rate)*(1+Inv_Return)*IF($D376=$C$1,VLOOKUP($T376,Male_Annuity_Tables,MATCH($BS$3+3,'Mortality Tables'!$N$1:$DN$1,0),FALSE),VLOOKUP($T376,Fe_Annuity_Tables,MATCH(DE$3+3,'Mortality Tables'!$N$1:$DN$1,0),FALSE)),"")</f>
        <v/>
      </c>
      <c r="DF376" s="685" t="str">
        <f>IFERROR((DE376+BO376*Contr_Rate)*(1+Inv_Return)*IF($D376=$C$1,VLOOKUP($T376,Male_Annuity_Tables,MATCH($BS$3+3,'Mortality Tables'!$N$1:$DN$1,0),FALSE),VLOOKUP($T376,Fe_Annuity_Tables,MATCH(DF$3+3,'Mortality Tables'!$N$1:$DN$1,0),FALSE)),"")</f>
        <v/>
      </c>
      <c r="DG376" s="685" t="str">
        <f>IFERROR((DF376+BP376*Contr_Rate)*(1+Inv_Return)*IF($D376=$C$1,VLOOKUP($T376,Male_Annuity_Tables,MATCH($BS$3+3,'Mortality Tables'!$N$1:$DN$1,0),FALSE),VLOOKUP($T376,Fe_Annuity_Tables,MATCH(DG$3+3,'Mortality Tables'!$N$1:$DN$1,0),FALSE)),"")</f>
        <v/>
      </c>
      <c r="DH376" s="685" t="str">
        <f>IFERROR((DG376+BQ376*Contr_Rate)*(1+Inv_Return)*IF($D376=$C$1,VLOOKUP($T376,Male_Annuity_Tables,MATCH($BS$3+3,'Mortality Tables'!$N$1:$DN$1,0),FALSE),VLOOKUP($T376,Fe_Annuity_Tables,MATCH(DH$3+3,'Mortality Tables'!$N$1:$DN$1,0),FALSE)),"")</f>
        <v/>
      </c>
      <c r="DJ376" s="686">
        <f t="shared" si="199"/>
        <v>0</v>
      </c>
      <c r="DK376" s="680">
        <f t="shared" si="219"/>
        <v>8.0909277508679907</v>
      </c>
      <c r="DL376" s="686">
        <f t="shared" si="200"/>
        <v>0</v>
      </c>
      <c r="DM376" s="686">
        <f t="shared" si="132"/>
        <v>0</v>
      </c>
      <c r="DN376" s="687" t="str">
        <f t="shared" si="201"/>
        <v/>
      </c>
      <c r="DP376" s="688" t="str">
        <f t="shared" si="202"/>
        <v/>
      </c>
      <c r="DQ376" s="688" t="str">
        <f t="shared" si="203"/>
        <v/>
      </c>
      <c r="DR376" s="688" t="str">
        <f t="shared" si="204"/>
        <v/>
      </c>
    </row>
    <row r="377" spans="1:122" s="657" customFormat="1" ht="14.5">
      <c r="A377" s="675" t="s">
        <v>1822</v>
      </c>
      <c r="B377" s="675" t="s">
        <v>1823</v>
      </c>
      <c r="C377" s="675" t="s">
        <v>541</v>
      </c>
      <c r="D377" s="675" t="s">
        <v>61</v>
      </c>
      <c r="E377" s="676">
        <v>23540</v>
      </c>
      <c r="F377" s="677">
        <v>40840</v>
      </c>
      <c r="G377" s="677">
        <v>41037</v>
      </c>
      <c r="H377" s="678">
        <v>2332597</v>
      </c>
      <c r="I377" s="678">
        <v>132553.87</v>
      </c>
      <c r="J377" s="678">
        <v>211708.36</v>
      </c>
      <c r="K377" s="678">
        <v>27744.71</v>
      </c>
      <c r="L377" s="678">
        <v>372006.94</v>
      </c>
      <c r="M377" s="679">
        <f>IF(COUNTIF($A$4:A377,A377)=1,0,1)</f>
        <v>0</v>
      </c>
      <c r="N377" s="680" t="str">
        <f t="shared" si="193"/>
        <v>Okay</v>
      </c>
      <c r="O377" s="680" t="str">
        <f t="shared" si="194"/>
        <v>TRUE</v>
      </c>
      <c r="P377" s="680" t="b">
        <f t="shared" si="195"/>
        <v>1</v>
      </c>
      <c r="Q377" s="680" t="b">
        <f t="shared" si="208"/>
        <v>1</v>
      </c>
      <c r="R377" s="680" t="b">
        <f t="shared" si="209"/>
        <v>1</v>
      </c>
      <c r="S377" s="681">
        <f t="shared" si="196"/>
        <v>47.397260273972606</v>
      </c>
      <c r="T377" s="682">
        <f t="shared" si="210"/>
        <v>60</v>
      </c>
      <c r="U377" s="682">
        <f t="shared" ref="U377:U439" si="220">ROUNDDOWN(YEARFRAC($E377,$G377,3),0)</f>
        <v>47</v>
      </c>
      <c r="V377" s="682">
        <f t="shared" si="211"/>
        <v>12.654794520547945</v>
      </c>
      <c r="W377" s="682">
        <f t="shared" si="197"/>
        <v>0</v>
      </c>
      <c r="X377" s="683">
        <f t="shared" si="198"/>
        <v>0</v>
      </c>
      <c r="Y377" s="684">
        <f t="shared" si="123"/>
        <v>1.4019999999999999E-2</v>
      </c>
      <c r="Z377" s="684">
        <f>IF($D377=$C$1,VLOOKUP($T377,Male_Annuity_Tables,MATCH($W377+2,'Mortality Tables'!$DS$1:$HT$1,0),FALSE),VLOOKUP($T377,Fe_Annuity_Tables,MATCH($W377+2,'Mortality Tables'!$M$1:$DN$1,0),FALSE))</f>
        <v>1</v>
      </c>
      <c r="AA377" s="664"/>
      <c r="AB377" s="685" t="str">
        <f t="shared" si="217"/>
        <v/>
      </c>
      <c r="AC377" s="685" t="str">
        <f t="shared" si="217"/>
        <v/>
      </c>
      <c r="AD377" s="685" t="str">
        <f t="shared" si="217"/>
        <v/>
      </c>
      <c r="AE377" s="685" t="str">
        <f t="shared" si="217"/>
        <v/>
      </c>
      <c r="AF377" s="685" t="str">
        <f t="shared" si="217"/>
        <v/>
      </c>
      <c r="AG377" s="685" t="str">
        <f t="shared" si="217"/>
        <v/>
      </c>
      <c r="AH377" s="685" t="str">
        <f t="shared" si="217"/>
        <v/>
      </c>
      <c r="AI377" s="685" t="str">
        <f t="shared" si="217"/>
        <v/>
      </c>
      <c r="AJ377" s="685" t="str">
        <f t="shared" si="217"/>
        <v/>
      </c>
      <c r="AK377" s="685" t="str">
        <f t="shared" si="217"/>
        <v/>
      </c>
      <c r="AL377" s="685" t="str">
        <f t="shared" si="217"/>
        <v/>
      </c>
      <c r="AM377" s="685" t="str">
        <f t="shared" si="217"/>
        <v/>
      </c>
      <c r="AN377" s="685" t="str">
        <f t="shared" si="217"/>
        <v/>
      </c>
      <c r="AO377" s="685" t="str">
        <f t="shared" si="217"/>
        <v/>
      </c>
      <c r="AP377" s="685" t="str">
        <f t="shared" si="217"/>
        <v/>
      </c>
      <c r="AQ377" s="685" t="str">
        <f t="shared" si="217"/>
        <v/>
      </c>
      <c r="AR377" s="685" t="str">
        <f t="shared" si="216"/>
        <v/>
      </c>
      <c r="AS377" s="685" t="str">
        <f t="shared" si="216"/>
        <v/>
      </c>
      <c r="AT377" s="685" t="str">
        <f t="shared" si="216"/>
        <v/>
      </c>
      <c r="AU377" s="685" t="str">
        <f t="shared" si="216"/>
        <v/>
      </c>
      <c r="AV377" s="685" t="str">
        <f t="shared" si="216"/>
        <v/>
      </c>
      <c r="AW377" s="685" t="str">
        <f t="shared" si="216"/>
        <v/>
      </c>
      <c r="AX377" s="685" t="str">
        <f t="shared" si="216"/>
        <v/>
      </c>
      <c r="AY377" s="685" t="str">
        <f t="shared" si="216"/>
        <v/>
      </c>
      <c r="AZ377" s="685" t="str">
        <f t="shared" si="216"/>
        <v/>
      </c>
      <c r="BA377" s="685" t="str">
        <f t="shared" si="216"/>
        <v/>
      </c>
      <c r="BB377" s="685" t="str">
        <f t="shared" si="216"/>
        <v/>
      </c>
      <c r="BC377" s="685" t="str">
        <f t="shared" si="216"/>
        <v/>
      </c>
      <c r="BD377" s="685" t="str">
        <f t="shared" si="216"/>
        <v/>
      </c>
      <c r="BE377" s="685" t="str">
        <f t="shared" si="216"/>
        <v/>
      </c>
      <c r="BF377" s="685" t="str">
        <f t="shared" si="216"/>
        <v/>
      </c>
      <c r="BG377" s="685" t="str">
        <f t="shared" si="218"/>
        <v/>
      </c>
      <c r="BH377" s="685" t="str">
        <f t="shared" si="218"/>
        <v/>
      </c>
      <c r="BI377" s="685" t="str">
        <f t="shared" si="207"/>
        <v/>
      </c>
      <c r="BJ377" s="685" t="str">
        <f t="shared" si="207"/>
        <v/>
      </c>
      <c r="BK377" s="685" t="str">
        <f t="shared" si="207"/>
        <v/>
      </c>
      <c r="BL377" s="685" t="str">
        <f t="shared" si="207"/>
        <v/>
      </c>
      <c r="BM377" s="685" t="str">
        <f t="shared" si="207"/>
        <v/>
      </c>
      <c r="BN377" s="685" t="str">
        <f t="shared" si="207"/>
        <v/>
      </c>
      <c r="BO377" s="685" t="str">
        <f t="shared" si="214"/>
        <v/>
      </c>
      <c r="BP377" s="685" t="str">
        <f t="shared" si="214"/>
        <v/>
      </c>
      <c r="BQ377" s="685" t="str">
        <f t="shared" si="214"/>
        <v/>
      </c>
      <c r="BR377" s="529"/>
      <c r="BS377" s="685" t="str">
        <f>IFERROR(($L377+AB377*Contr_Rate)*(1+Inv_Return)*IF($D377=$C$1,VLOOKUP($T377,Male_Annuity_Tables,MATCH($BS$3+3,'Mortality Tables'!$N$1:$DN$1,0),FALSE),VLOOKUP($T377,Fe_Annuity_Tables,MATCH(BS$3+3,'Mortality Tables'!$N$1:$DN$1,0),FALSE)),"")</f>
        <v/>
      </c>
      <c r="BT377" s="685" t="str">
        <f>IFERROR(($BS377+AC377*Contr_Rate)*(1+Inv_Return)*IF($D377=$C$1,VLOOKUP($T377,Male_Annuity_Tables,MATCH($BS$3+3,'Mortality Tables'!$N$1:$DN$1,0),FALSE),VLOOKUP($T377,Fe_Annuity_Tables,MATCH(BT$3+3,'Mortality Tables'!$N$1:$DN$1,0),FALSE)),"")</f>
        <v/>
      </c>
      <c r="BU377" s="685" t="str">
        <f>IFERROR((BT377+AD377*Contr_Rate)*(1+Inv_Return)*IF($D377=$C$1,VLOOKUP($T377,Male_Annuity_Tables,MATCH($BS$3+3,'Mortality Tables'!$N$1:$DN$1,0),FALSE),VLOOKUP($T377,Fe_Annuity_Tables,MATCH(BU$3+3,'Mortality Tables'!$N$1:$DN$1,0),FALSE)),"")</f>
        <v/>
      </c>
      <c r="BV377" s="685" t="str">
        <f>IFERROR((BU377+AE377*Contr_Rate)*(1+Inv_Return)*IF($D377=$C$1,VLOOKUP($T377,Male_Annuity_Tables,MATCH($BS$3+3,'Mortality Tables'!$N$1:$DN$1,0),FALSE),VLOOKUP($T377,Fe_Annuity_Tables,MATCH(BV$3+3,'Mortality Tables'!$N$1:$DN$1,0),FALSE)),"")</f>
        <v/>
      </c>
      <c r="BW377" s="685" t="str">
        <f>IFERROR((BV377+AF377*Contr_Rate)*(1+Inv_Return)*IF($D377=$C$1,VLOOKUP($T377,Male_Annuity_Tables,MATCH($BS$3+3,'Mortality Tables'!$N$1:$DN$1,0),FALSE),VLOOKUP($T377,Fe_Annuity_Tables,MATCH(BW$3+3,'Mortality Tables'!$N$1:$DN$1,0),FALSE)),"")</f>
        <v/>
      </c>
      <c r="BX377" s="685" t="str">
        <f>IFERROR((BW377+AG377*Contr_Rate)*(1+Inv_Return)*IF($D377=$C$1,VLOOKUP($T377,Male_Annuity_Tables,MATCH($BS$3+3,'Mortality Tables'!$N$1:$DN$1,0),FALSE),VLOOKUP($T377,Fe_Annuity_Tables,MATCH(BX$3+3,'Mortality Tables'!$N$1:$DN$1,0),FALSE)),"")</f>
        <v/>
      </c>
      <c r="BY377" s="685" t="str">
        <f>IFERROR((BX377+AH377*Contr_Rate)*(1+Inv_Return)*IF($D377=$C$1,VLOOKUP($T377,Male_Annuity_Tables,MATCH($BS$3+3,'Mortality Tables'!$N$1:$DN$1,0),FALSE),VLOOKUP($T377,Fe_Annuity_Tables,MATCH(BY$3+3,'Mortality Tables'!$N$1:$DN$1,0),FALSE)),"")</f>
        <v/>
      </c>
      <c r="BZ377" s="685" t="str">
        <f>IFERROR((BY377+AI377*Contr_Rate)*(1+Inv_Return)*IF($D377=$C$1,VLOOKUP($T377,Male_Annuity_Tables,MATCH($BS$3+3,'Mortality Tables'!$N$1:$DN$1,0),FALSE),VLOOKUP($T377,Fe_Annuity_Tables,MATCH(BZ$3+3,'Mortality Tables'!$N$1:$DN$1,0),FALSE)),"")</f>
        <v/>
      </c>
      <c r="CA377" s="685" t="str">
        <f>IFERROR((BZ377+AJ377*Contr_Rate)*(1+Inv_Return)*IF($D377=$C$1,VLOOKUP($T377,Male_Annuity_Tables,MATCH($BS$3+3,'Mortality Tables'!$N$1:$DN$1,0),FALSE),VLOOKUP($T377,Fe_Annuity_Tables,MATCH(CA$3+3,'Mortality Tables'!$N$1:$DN$1,0),FALSE)),"")</f>
        <v/>
      </c>
      <c r="CB377" s="685" t="str">
        <f>IFERROR((CA377+AK377*Contr_Rate)*(1+Inv_Return)*IF($D377=$C$1,VLOOKUP($T377,Male_Annuity_Tables,MATCH($BS$3+3,'Mortality Tables'!$N$1:$DN$1,0),FALSE),VLOOKUP($T377,Fe_Annuity_Tables,MATCH(CB$3+3,'Mortality Tables'!$N$1:$DN$1,0),FALSE)),"")</f>
        <v/>
      </c>
      <c r="CC377" s="685" t="str">
        <f>IFERROR((CB377+AL377*Contr_Rate)*(1+Inv_Return)*IF($D377=$C$1,VLOOKUP($T377,Male_Annuity_Tables,MATCH($BS$3+3,'Mortality Tables'!$N$1:$DN$1,0),FALSE),VLOOKUP($T377,Fe_Annuity_Tables,MATCH(CC$3+3,'Mortality Tables'!$N$1:$DN$1,0),FALSE)),"")</f>
        <v/>
      </c>
      <c r="CD377" s="685" t="str">
        <f>IFERROR((CC377+AM377*Contr_Rate)*(1+Inv_Return)*IF($D377=$C$1,VLOOKUP($T377,Male_Annuity_Tables,MATCH($BS$3+3,'Mortality Tables'!$N$1:$DN$1,0),FALSE),VLOOKUP($T377,Fe_Annuity_Tables,MATCH(CD$3+3,'Mortality Tables'!$N$1:$DN$1,0),FALSE)),"")</f>
        <v/>
      </c>
      <c r="CE377" s="685" t="str">
        <f>IFERROR((CD377+AN377*Contr_Rate)*(1+Inv_Return)*IF($D377=$C$1,VLOOKUP($T377,Male_Annuity_Tables,MATCH($BS$3+3,'Mortality Tables'!$N$1:$DN$1,0),FALSE),VLOOKUP($T377,Fe_Annuity_Tables,MATCH(CE$3+3,'Mortality Tables'!$N$1:$DN$1,0),FALSE)),"")</f>
        <v/>
      </c>
      <c r="CF377" s="685" t="str">
        <f>IFERROR((CE377+AO377*Contr_Rate)*(1+Inv_Return)*IF($D377=$C$1,VLOOKUP($T377,Male_Annuity_Tables,MATCH($BS$3+3,'Mortality Tables'!$N$1:$DN$1,0),FALSE),VLOOKUP($T377,Fe_Annuity_Tables,MATCH(CF$3+3,'Mortality Tables'!$N$1:$DN$1,0),FALSE)),"")</f>
        <v/>
      </c>
      <c r="CG377" s="685" t="str">
        <f>IFERROR((CF377+AP377*Contr_Rate)*(1+Inv_Return)*IF($D377=$C$1,VLOOKUP($T377,Male_Annuity_Tables,MATCH($BS$3+3,'Mortality Tables'!$N$1:$DN$1,0),FALSE),VLOOKUP($T377,Fe_Annuity_Tables,MATCH(CG$3+3,'Mortality Tables'!$N$1:$DN$1,0),FALSE)),"")</f>
        <v/>
      </c>
      <c r="CH377" s="685" t="str">
        <f>IFERROR((CG377+AQ377*Contr_Rate)*(1+Inv_Return)*IF($D377=$C$1,VLOOKUP($T377,Male_Annuity_Tables,MATCH($BS$3+3,'Mortality Tables'!$N$1:$DN$1,0),FALSE),VLOOKUP($T377,Fe_Annuity_Tables,MATCH(CH$3+3,'Mortality Tables'!$N$1:$DN$1,0),FALSE)),"")</f>
        <v/>
      </c>
      <c r="CI377" s="685" t="str">
        <f>IFERROR((CH377+AR377*Contr_Rate)*(1+Inv_Return)*IF($D377=$C$1,VLOOKUP($T377,Male_Annuity_Tables,MATCH($BS$3+3,'Mortality Tables'!$N$1:$DN$1,0),FALSE),VLOOKUP($T377,Fe_Annuity_Tables,MATCH(CI$3+3,'Mortality Tables'!$N$1:$DN$1,0),FALSE)),"")</f>
        <v/>
      </c>
      <c r="CJ377" s="685" t="str">
        <f>IFERROR((CI377+AS377*Contr_Rate)*(1+Inv_Return)*IF($D377=$C$1,VLOOKUP($T377,Male_Annuity_Tables,MATCH($BS$3+3,'Mortality Tables'!$N$1:$DN$1,0),FALSE),VLOOKUP($T377,Fe_Annuity_Tables,MATCH(CJ$3+3,'Mortality Tables'!$N$1:$DN$1,0),FALSE)),"")</f>
        <v/>
      </c>
      <c r="CK377" s="685" t="str">
        <f>IFERROR((CJ377+AT377*Contr_Rate)*(1+Inv_Return)*IF($D377=$C$1,VLOOKUP($T377,Male_Annuity_Tables,MATCH($BS$3+3,'Mortality Tables'!$N$1:$DN$1,0),FALSE),VLOOKUP($T377,Fe_Annuity_Tables,MATCH(CK$3+3,'Mortality Tables'!$N$1:$DN$1,0),FALSE)),"")</f>
        <v/>
      </c>
      <c r="CL377" s="685" t="str">
        <f>IFERROR((CK377+AU377*Contr_Rate)*(1+Inv_Return)*IF($D377=$C$1,VLOOKUP($T377,Male_Annuity_Tables,MATCH($BS$3+3,'Mortality Tables'!$N$1:$DN$1,0),FALSE),VLOOKUP($T377,Fe_Annuity_Tables,MATCH(CL$3+3,'Mortality Tables'!$N$1:$DN$1,0),FALSE)),"")</f>
        <v/>
      </c>
      <c r="CM377" s="685" t="str">
        <f>IFERROR((CL377+AV377*Contr_Rate)*(1+Inv_Return)*IF($D377=$C$1,VLOOKUP($T377,Male_Annuity_Tables,MATCH($BS$3+3,'Mortality Tables'!$N$1:$DN$1,0),FALSE),VLOOKUP($T377,Fe_Annuity_Tables,MATCH(CM$3+3,'Mortality Tables'!$N$1:$DN$1,0),FALSE)),"")</f>
        <v/>
      </c>
      <c r="CN377" s="685" t="str">
        <f>IFERROR((CM377+AW377*Contr_Rate)*(1+Inv_Return)*IF($D377=$C$1,VLOOKUP($T377,Male_Annuity_Tables,MATCH($BS$3+3,'Mortality Tables'!$N$1:$DN$1,0),FALSE),VLOOKUP($T377,Fe_Annuity_Tables,MATCH(CN$3+3,'Mortality Tables'!$N$1:$DN$1,0),FALSE)),"")</f>
        <v/>
      </c>
      <c r="CO377" s="685" t="str">
        <f>IFERROR((CN377+AX377*Contr_Rate)*(1+Inv_Return)*IF($D377=$C$1,VLOOKUP($T377,Male_Annuity_Tables,MATCH($BS$3+3,'Mortality Tables'!$N$1:$DN$1,0),FALSE),VLOOKUP($T377,Fe_Annuity_Tables,MATCH(CO$3+3,'Mortality Tables'!$N$1:$DN$1,0),FALSE)),"")</f>
        <v/>
      </c>
      <c r="CP377" s="685" t="str">
        <f>IFERROR((CO377+AY377*Contr_Rate)*(1+Inv_Return)*IF($D377=$C$1,VLOOKUP($T377,Male_Annuity_Tables,MATCH($BS$3+3,'Mortality Tables'!$N$1:$DN$1,0),FALSE),VLOOKUP($T377,Fe_Annuity_Tables,MATCH(CP$3+3,'Mortality Tables'!$N$1:$DN$1,0),FALSE)),"")</f>
        <v/>
      </c>
      <c r="CQ377" s="685" t="str">
        <f>IFERROR((CP377+AZ377*Contr_Rate)*(1+Inv_Return)*IF($D377=$C$1,VLOOKUP($T377,Male_Annuity_Tables,MATCH($BS$3+3,'Mortality Tables'!$N$1:$DN$1,0),FALSE),VLOOKUP($T377,Fe_Annuity_Tables,MATCH(CQ$3+3,'Mortality Tables'!$N$1:$DN$1,0),FALSE)),"")</f>
        <v/>
      </c>
      <c r="CR377" s="685" t="str">
        <f>IFERROR((CQ377+BA377*Contr_Rate)*(1+Inv_Return)*IF($D377=$C$1,VLOOKUP($T377,Male_Annuity_Tables,MATCH($BS$3+3,'Mortality Tables'!$N$1:$DN$1,0),FALSE),VLOOKUP($T377,Fe_Annuity_Tables,MATCH(CR$3+3,'Mortality Tables'!$N$1:$DN$1,0),FALSE)),"")</f>
        <v/>
      </c>
      <c r="CS377" s="685" t="str">
        <f>IFERROR((CR377+BB377*Contr_Rate)*(1+Inv_Return)*IF($D377=$C$1,VLOOKUP($T377,Male_Annuity_Tables,MATCH($BS$3+3,'Mortality Tables'!$N$1:$DN$1,0),FALSE),VLOOKUP($T377,Fe_Annuity_Tables,MATCH(CS$3+3,'Mortality Tables'!$N$1:$DN$1,0),FALSE)),"")</f>
        <v/>
      </c>
      <c r="CT377" s="685" t="str">
        <f>IFERROR((CS377+BC377*Contr_Rate)*(1+Inv_Return)*IF($D377=$C$1,VLOOKUP($T377,Male_Annuity_Tables,MATCH($BS$3+3,'Mortality Tables'!$N$1:$DN$1,0),FALSE),VLOOKUP($T377,Fe_Annuity_Tables,MATCH(CT$3+3,'Mortality Tables'!$N$1:$DN$1,0),FALSE)),"")</f>
        <v/>
      </c>
      <c r="CU377" s="685" t="str">
        <f>IFERROR((CT377+BD377*Contr_Rate)*(1+Inv_Return)*IF($D377=$C$1,VLOOKUP($T377,Male_Annuity_Tables,MATCH($BS$3+3,'Mortality Tables'!$N$1:$DN$1,0),FALSE),VLOOKUP($T377,Fe_Annuity_Tables,MATCH(CU$3+3,'Mortality Tables'!$N$1:$DN$1,0),FALSE)),"")</f>
        <v/>
      </c>
      <c r="CV377" s="685" t="str">
        <f>IFERROR((CU377+BE377*Contr_Rate)*(1+Inv_Return)*IF($D377=$C$1,VLOOKUP($T377,Male_Annuity_Tables,MATCH($BS$3+3,'Mortality Tables'!$N$1:$DN$1,0),FALSE),VLOOKUP($T377,Fe_Annuity_Tables,MATCH(CV$3+3,'Mortality Tables'!$N$1:$DN$1,0),FALSE)),"")</f>
        <v/>
      </c>
      <c r="CW377" s="685" t="str">
        <f>IFERROR((CV377+BF377*Contr_Rate)*(1+Inv_Return)*IF($D377=$C$1,VLOOKUP($T377,Male_Annuity_Tables,MATCH($BS$3+3,'Mortality Tables'!$N$1:$DN$1,0),FALSE),VLOOKUP($T377,Fe_Annuity_Tables,MATCH(CW$3+3,'Mortality Tables'!$N$1:$DN$1,0),FALSE)),"")</f>
        <v/>
      </c>
      <c r="CX377" s="685" t="str">
        <f>IFERROR((CW377+BG377*Contr_Rate)*(1+Inv_Return)*IF($D377=$C$1,VLOOKUP($T377,Male_Annuity_Tables,MATCH($BS$3+3,'Mortality Tables'!$N$1:$DN$1,0),FALSE),VLOOKUP($T377,Fe_Annuity_Tables,MATCH(CX$3+3,'Mortality Tables'!$N$1:$DN$1,0),FALSE)),"")</f>
        <v/>
      </c>
      <c r="CY377" s="685" t="str">
        <f>IFERROR((CX377+BH377*Contr_Rate)*(1+Inv_Return)*IF($D377=$C$1,VLOOKUP($T377,Male_Annuity_Tables,MATCH($BS$3+3,'Mortality Tables'!$N$1:$DN$1,0),FALSE),VLOOKUP($T377,Fe_Annuity_Tables,MATCH(CY$3+3,'Mortality Tables'!$N$1:$DN$1,0),FALSE)),"")</f>
        <v/>
      </c>
      <c r="CZ377" s="685" t="str">
        <f>IFERROR((CY377+BI377*Contr_Rate)*(1+Inv_Return)*IF($D377=$C$1,VLOOKUP($T377,Male_Annuity_Tables,MATCH($BS$3+3,'Mortality Tables'!$N$1:$DN$1,0),FALSE),VLOOKUP($T377,Fe_Annuity_Tables,MATCH(CZ$3+3,'Mortality Tables'!$N$1:$DN$1,0),FALSE)),"")</f>
        <v/>
      </c>
      <c r="DA377" s="685" t="str">
        <f>IFERROR((CZ377+BJ377*Contr_Rate)*(1+Inv_Return)*IF($D377=$C$1,VLOOKUP($T377,Male_Annuity_Tables,MATCH($BS$3+3,'Mortality Tables'!$N$1:$DN$1,0),FALSE),VLOOKUP($T377,Fe_Annuity_Tables,MATCH(DA$3+3,'Mortality Tables'!$N$1:$DN$1,0),FALSE)),"")</f>
        <v/>
      </c>
      <c r="DB377" s="685" t="str">
        <f>IFERROR((DA377+BK377*Contr_Rate)*(1+Inv_Return)*IF($D377=$C$1,VLOOKUP($T377,Male_Annuity_Tables,MATCH($BS$3+3,'Mortality Tables'!$N$1:$DN$1,0),FALSE),VLOOKUP($T377,Fe_Annuity_Tables,MATCH(DB$3+3,'Mortality Tables'!$N$1:$DN$1,0),FALSE)),"")</f>
        <v/>
      </c>
      <c r="DC377" s="685" t="str">
        <f>IFERROR((DB377+BL377*Contr_Rate)*(1+Inv_Return)*IF($D377=$C$1,VLOOKUP($T377,Male_Annuity_Tables,MATCH($BS$3+3,'Mortality Tables'!$N$1:$DN$1,0),FALSE),VLOOKUP($T377,Fe_Annuity_Tables,MATCH(DC$3+3,'Mortality Tables'!$N$1:$DN$1,0),FALSE)),"")</f>
        <v/>
      </c>
      <c r="DD377" s="685" t="str">
        <f>IFERROR((DC377+BM377*Contr_Rate)*(1+Inv_Return)*IF($D377=$C$1,VLOOKUP($T377,Male_Annuity_Tables,MATCH($BS$3+3,'Mortality Tables'!$N$1:$DN$1,0),FALSE),VLOOKUP($T377,Fe_Annuity_Tables,MATCH(DD$3+3,'Mortality Tables'!$N$1:$DN$1,0),FALSE)),"")</f>
        <v/>
      </c>
      <c r="DE377" s="685" t="str">
        <f>IFERROR((DD377+BN377*Contr_Rate)*(1+Inv_Return)*IF($D377=$C$1,VLOOKUP($T377,Male_Annuity_Tables,MATCH($BS$3+3,'Mortality Tables'!$N$1:$DN$1,0),FALSE),VLOOKUP($T377,Fe_Annuity_Tables,MATCH(DE$3+3,'Mortality Tables'!$N$1:$DN$1,0),FALSE)),"")</f>
        <v/>
      </c>
      <c r="DF377" s="685" t="str">
        <f>IFERROR((DE377+BO377*Contr_Rate)*(1+Inv_Return)*IF($D377=$C$1,VLOOKUP($T377,Male_Annuity_Tables,MATCH($BS$3+3,'Mortality Tables'!$N$1:$DN$1,0),FALSE),VLOOKUP($T377,Fe_Annuity_Tables,MATCH(DF$3+3,'Mortality Tables'!$N$1:$DN$1,0),FALSE)),"")</f>
        <v/>
      </c>
      <c r="DG377" s="685" t="str">
        <f>IFERROR((DF377+BP377*Contr_Rate)*(1+Inv_Return)*IF($D377=$C$1,VLOOKUP($T377,Male_Annuity_Tables,MATCH($BS$3+3,'Mortality Tables'!$N$1:$DN$1,0),FALSE),VLOOKUP($T377,Fe_Annuity_Tables,MATCH(DG$3+3,'Mortality Tables'!$N$1:$DN$1,0),FALSE)),"")</f>
        <v/>
      </c>
      <c r="DH377" s="685" t="str">
        <f>IFERROR((DG377+BQ377*Contr_Rate)*(1+Inv_Return)*IF($D377=$C$1,VLOOKUP($T377,Male_Annuity_Tables,MATCH($BS$3+3,'Mortality Tables'!$N$1:$DN$1,0),FALSE),VLOOKUP($T377,Fe_Annuity_Tables,MATCH(DH$3+3,'Mortality Tables'!$N$1:$DN$1,0),FALSE)),"")</f>
        <v/>
      </c>
      <c r="DJ377" s="686">
        <f t="shared" si="199"/>
        <v>0</v>
      </c>
      <c r="DK377" s="680">
        <f t="shared" si="219"/>
        <v>8.0909277508679907</v>
      </c>
      <c r="DL377" s="686">
        <f t="shared" si="200"/>
        <v>0</v>
      </c>
      <c r="DM377" s="686">
        <f t="shared" si="132"/>
        <v>0</v>
      </c>
      <c r="DN377" s="687" t="str">
        <f t="shared" si="201"/>
        <v/>
      </c>
      <c r="DP377" s="688" t="str">
        <f t="shared" si="202"/>
        <v/>
      </c>
      <c r="DQ377" s="688" t="str">
        <f t="shared" si="203"/>
        <v/>
      </c>
      <c r="DR377" s="688" t="str">
        <f t="shared" si="204"/>
        <v/>
      </c>
    </row>
    <row r="378" spans="1:122" s="657" customFormat="1" ht="14.5">
      <c r="A378" s="675" t="s">
        <v>1824</v>
      </c>
      <c r="B378" s="675" t="s">
        <v>1825</v>
      </c>
      <c r="C378" s="675" t="s">
        <v>236</v>
      </c>
      <c r="D378" s="675" t="s">
        <v>60</v>
      </c>
      <c r="E378" s="676">
        <v>32273</v>
      </c>
      <c r="F378" s="677">
        <v>39627</v>
      </c>
      <c r="G378" s="677">
        <v>45165</v>
      </c>
      <c r="H378" s="678">
        <v>2362447</v>
      </c>
      <c r="I378" s="678">
        <v>167217.59</v>
      </c>
      <c r="J378" s="678">
        <v>217332.34</v>
      </c>
      <c r="K378" s="678">
        <v>8720.18</v>
      </c>
      <c r="L378" s="678">
        <v>393270.11</v>
      </c>
      <c r="M378" s="679">
        <f>IF(COUNTIF($A$4:A378,A378)=1,0,1)</f>
        <v>0</v>
      </c>
      <c r="N378" s="680" t="str">
        <f t="shared" si="193"/>
        <v>Okay</v>
      </c>
      <c r="O378" s="680" t="str">
        <f t="shared" si="194"/>
        <v>TRUE</v>
      </c>
      <c r="P378" s="680" t="b">
        <f t="shared" si="195"/>
        <v>1</v>
      </c>
      <c r="Q378" s="680" t="b">
        <f t="shared" si="208"/>
        <v>1</v>
      </c>
      <c r="R378" s="680" t="b">
        <f t="shared" si="209"/>
        <v>1</v>
      </c>
      <c r="S378" s="681">
        <f t="shared" si="196"/>
        <v>20.147945205479452</v>
      </c>
      <c r="T378" s="682">
        <f t="shared" si="210"/>
        <v>36</v>
      </c>
      <c r="U378" s="682">
        <f t="shared" si="220"/>
        <v>35</v>
      </c>
      <c r="V378" s="682">
        <f t="shared" si="211"/>
        <v>1.3452054794520547</v>
      </c>
      <c r="W378" s="682">
        <f t="shared" si="197"/>
        <v>24</v>
      </c>
      <c r="X378" s="683">
        <f t="shared" si="198"/>
        <v>9438482.6400000006</v>
      </c>
      <c r="Y378" s="684">
        <f t="shared" si="123"/>
        <v>1.58E-3</v>
      </c>
      <c r="Z378" s="684">
        <f>IF($D378=$C$1,VLOOKUP($T378,Male_Annuity_Tables,MATCH($W378+2,'Mortality Tables'!$DS$1:$HT$1,0),FALSE),VLOOKUP($T378,Fe_Annuity_Tables,MATCH($W378+2,'Mortality Tables'!$M$1:$DN$1,0),FALSE))</f>
        <v>3.3742962597864523E-2</v>
      </c>
      <c r="AA378" s="664"/>
      <c r="AB378" s="685">
        <f t="shared" si="217"/>
        <v>2482813.6746499999</v>
      </c>
      <c r="AC378" s="685">
        <f t="shared" si="217"/>
        <v>2609313.0313734175</v>
      </c>
      <c r="AD378" s="685">
        <f t="shared" si="217"/>
        <v>2742257.5303218933</v>
      </c>
      <c r="AE378" s="685">
        <f t="shared" si="217"/>
        <v>2881975.5514917937</v>
      </c>
      <c r="AF378" s="685">
        <f t="shared" si="217"/>
        <v>3028812.2058403008</v>
      </c>
      <c r="AG378" s="685">
        <f t="shared" si="217"/>
        <v>3183130.1877278648</v>
      </c>
      <c r="AH378" s="685">
        <f t="shared" si="217"/>
        <v>3345310.6707925992</v>
      </c>
      <c r="AI378" s="685">
        <f t="shared" si="217"/>
        <v>3515754.2494694823</v>
      </c>
      <c r="AJ378" s="685">
        <f t="shared" si="217"/>
        <v>3694881.9284799527</v>
      </c>
      <c r="AK378" s="685">
        <f t="shared" si="217"/>
        <v>3883136.1627360061</v>
      </c>
      <c r="AL378" s="685">
        <f t="shared" si="217"/>
        <v>4080981.9502274059</v>
      </c>
      <c r="AM378" s="685">
        <f t="shared" si="217"/>
        <v>4288907.9805914918</v>
      </c>
      <c r="AN378" s="685">
        <f t="shared" si="217"/>
        <v>4507427.842202628</v>
      </c>
      <c r="AO378" s="685">
        <f t="shared" si="217"/>
        <v>4737081.2907628529</v>
      </c>
      <c r="AP378" s="685">
        <f t="shared" si="217"/>
        <v>4978435.5825272212</v>
      </c>
      <c r="AQ378" s="685">
        <f t="shared" si="217"/>
        <v>5232086.8754569823</v>
      </c>
      <c r="AR378" s="685">
        <f t="shared" si="216"/>
        <v>5498661.7017615158</v>
      </c>
      <c r="AS378" s="685">
        <f t="shared" si="216"/>
        <v>5778818.5154662654</v>
      </c>
      <c r="AT378" s="685">
        <f t="shared" si="216"/>
        <v>6073249.3188292719</v>
      </c>
      <c r="AU378" s="685">
        <f t="shared" si="216"/>
        <v>6382681.3716236241</v>
      </c>
      <c r="AV378" s="685">
        <f t="shared" si="216"/>
        <v>6707878.9875078462</v>
      </c>
      <c r="AW378" s="685">
        <f t="shared" si="216"/>
        <v>7049645.4219213733</v>
      </c>
      <c r="AX378" s="685">
        <f t="shared" si="216"/>
        <v>7408824.8561682664</v>
      </c>
      <c r="AY378" s="685">
        <f t="shared" si="216"/>
        <v>7786304.4825900402</v>
      </c>
      <c r="AZ378" s="685" t="str">
        <f t="shared" si="216"/>
        <v/>
      </c>
      <c r="BA378" s="685" t="str">
        <f t="shared" si="216"/>
        <v/>
      </c>
      <c r="BB378" s="685" t="str">
        <f t="shared" si="216"/>
        <v/>
      </c>
      <c r="BC378" s="685" t="str">
        <f t="shared" si="216"/>
        <v/>
      </c>
      <c r="BD378" s="685" t="str">
        <f t="shared" si="216"/>
        <v/>
      </c>
      <c r="BE378" s="685" t="str">
        <f t="shared" si="216"/>
        <v/>
      </c>
      <c r="BF378" s="685" t="str">
        <f t="shared" si="216"/>
        <v/>
      </c>
      <c r="BG378" s="685" t="str">
        <f t="shared" si="218"/>
        <v/>
      </c>
      <c r="BH378" s="685" t="str">
        <f t="shared" si="218"/>
        <v/>
      </c>
      <c r="BI378" s="685" t="str">
        <f t="shared" si="207"/>
        <v/>
      </c>
      <c r="BJ378" s="685" t="str">
        <f t="shared" si="207"/>
        <v/>
      </c>
      <c r="BK378" s="685" t="str">
        <f t="shared" si="207"/>
        <v/>
      </c>
      <c r="BL378" s="685" t="str">
        <f t="shared" si="207"/>
        <v/>
      </c>
      <c r="BM378" s="685" t="str">
        <f t="shared" si="207"/>
        <v/>
      </c>
      <c r="BN378" s="685" t="str">
        <f t="shared" si="207"/>
        <v/>
      </c>
      <c r="BO378" s="685" t="str">
        <f t="shared" si="214"/>
        <v/>
      </c>
      <c r="BP378" s="685" t="str">
        <f t="shared" si="214"/>
        <v/>
      </c>
      <c r="BQ378" s="685" t="str">
        <f t="shared" si="214"/>
        <v/>
      </c>
      <c r="BR378" s="529"/>
      <c r="BS378" s="685">
        <f>IFERROR(($L378+AB378*Contr_Rate)*(1+Inv_Return)*IF($D378=$C$1,VLOOKUP($T378,Male_Annuity_Tables,MATCH($BS$3+3,'Mortality Tables'!$N$1:$DN$1,0),FALSE),VLOOKUP($T378,Fe_Annuity_Tables,MATCH(BS$3+3,'Mortality Tables'!$N$1:$DN$1,0),FALSE)),"")</f>
        <v>934182.94389404298</v>
      </c>
      <c r="BT378" s="685">
        <f>IFERROR(($BS378+AC378*Contr_Rate)*(1+Inv_Return)*IF($D378=$C$1,VLOOKUP($T378,Male_Annuity_Tables,MATCH($BS$3+3,'Mortality Tables'!$N$1:$DN$1,0),FALSE),VLOOKUP($T378,Fe_Annuity_Tables,MATCH(BT$3+3,'Mortality Tables'!$N$1:$DN$1,0),FALSE)),"")</f>
        <v>1125598.0622463485</v>
      </c>
      <c r="BU378" s="685">
        <f>IFERROR((BT378+AD378*Contr_Rate)*(1+Inv_Return)*IF($D378=$C$1,VLOOKUP($T378,Male_Annuity_Tables,MATCH($BS$3+3,'Mortality Tables'!$N$1:$DN$1,0),FALSE),VLOOKUP($T378,Fe_Annuity_Tables,MATCH(BU$3+3,'Mortality Tables'!$N$1:$DN$1,0),FALSE)),"")</f>
        <v>1020016.583491127</v>
      </c>
      <c r="BV378" s="685">
        <f>IFERROR((BU378+AE378*Contr_Rate)*(1+Inv_Return)*IF($D378=$C$1,VLOOKUP($T378,Male_Annuity_Tables,MATCH($BS$3+3,'Mortality Tables'!$N$1:$DN$1,0),FALSE),VLOOKUP($T378,Fe_Annuity_Tables,MATCH(BV$3+3,'Mortality Tables'!$N$1:$DN$1,0),FALSE)),"")</f>
        <v>787910.83408258902</v>
      </c>
      <c r="BW378" s="685">
        <f>IFERROR((BV378+AF378*Contr_Rate)*(1+Inv_Return)*IF($D378=$C$1,VLOOKUP($T378,Male_Annuity_Tables,MATCH($BS$3+3,'Mortality Tables'!$N$1:$DN$1,0),FALSE),VLOOKUP($T378,Fe_Annuity_Tables,MATCH(BW$3+3,'Mortality Tables'!$N$1:$DN$1,0),FALSE)),"")</f>
        <v>601744.59571742418</v>
      </c>
      <c r="BX378" s="685">
        <f>IFERROR((BW378+AG378*Contr_Rate)*(1+Inv_Return)*IF($D378=$C$1,VLOOKUP($T378,Male_Annuity_Tables,MATCH($BS$3+3,'Mortality Tables'!$N$1:$DN$1,0),FALSE),VLOOKUP($T378,Fe_Annuity_Tables,MATCH(BX$3+3,'Mortality Tables'!$N$1:$DN$1,0),FALSE)),"")</f>
        <v>468361.47020760691</v>
      </c>
      <c r="BY378" s="685">
        <f>IFERROR((BX378+AH378*Contr_Rate)*(1+Inv_Return)*IF($D378=$C$1,VLOOKUP($T378,Male_Annuity_Tables,MATCH($BS$3+3,'Mortality Tables'!$N$1:$DN$1,0),FALSE),VLOOKUP($T378,Fe_Annuity_Tables,MATCH(BY$3+3,'Mortality Tables'!$N$1:$DN$1,0),FALSE)),"")</f>
        <v>375625.49985600344</v>
      </c>
      <c r="BZ378" s="685">
        <f>IFERROR((BY378+AI378*Contr_Rate)*(1+Inv_Return)*IF($D378=$C$1,VLOOKUP($T378,Male_Annuity_Tables,MATCH($BS$3+3,'Mortality Tables'!$N$1:$DN$1,0),FALSE),VLOOKUP($T378,Fe_Annuity_Tables,MATCH(BZ$3+3,'Mortality Tables'!$N$1:$DN$1,0),FALSE)),"")</f>
        <v>309547.1010254572</v>
      </c>
      <c r="CA378" s="685">
        <f>IFERROR((BZ378+AJ378*Contr_Rate)*(1+Inv_Return)*IF($D378=$C$1,VLOOKUP($T378,Male_Annuity_Tables,MATCH($BS$3+3,'Mortality Tables'!$N$1:$DN$1,0),FALSE),VLOOKUP($T378,Fe_Annuity_Tables,MATCH(CA$3+3,'Mortality Tables'!$N$1:$DN$1,0),FALSE)),"")</f>
        <v>260205.98921552327</v>
      </c>
      <c r="CB378" s="685">
        <f>IFERROR((CA378+AK378*Contr_Rate)*(1+Inv_Return)*IF($D378=$C$1,VLOOKUP($T378,Male_Annuity_Tables,MATCH($BS$3+3,'Mortality Tables'!$N$1:$DN$1,0),FALSE),VLOOKUP($T378,Fe_Annuity_Tables,MATCH(CB$3+3,'Mortality Tables'!$N$1:$DN$1,0),FALSE)),"")</f>
        <v>221707.8291114289</v>
      </c>
      <c r="CC378" s="685">
        <f>IFERROR((CB378+AL378*Contr_Rate)*(1+Inv_Return)*IF($D378=$C$1,VLOOKUP($T378,Male_Annuity_Tables,MATCH($BS$3+3,'Mortality Tables'!$N$1:$DN$1,0),FALSE),VLOOKUP($T378,Fe_Annuity_Tables,MATCH(CC$3+3,'Mortality Tables'!$N$1:$DN$1,0),FALSE)),"")</f>
        <v>190674.06679147642</v>
      </c>
      <c r="CD378" s="685">
        <f>IFERROR((CC378+AM378*Contr_Rate)*(1+Inv_Return)*IF($D378=$C$1,VLOOKUP($T378,Male_Annuity_Tables,MATCH($BS$3+3,'Mortality Tables'!$N$1:$DN$1,0),FALSE),VLOOKUP($T378,Fe_Annuity_Tables,MATCH(CD$3+3,'Mortality Tables'!$N$1:$DN$1,0),FALSE)),"")</f>
        <v>165086.03601254986</v>
      </c>
      <c r="CE378" s="685">
        <f>IFERROR((CD378+AN378*Contr_Rate)*(1+Inv_Return)*IF($D378=$C$1,VLOOKUP($T378,Male_Annuity_Tables,MATCH($BS$3+3,'Mortality Tables'!$N$1:$DN$1,0),FALSE),VLOOKUP($T378,Fe_Annuity_Tables,MATCH(CE$3+3,'Mortality Tables'!$N$1:$DN$1,0),FALSE)),"")</f>
        <v>143652.46636284236</v>
      </c>
      <c r="CF378" s="685">
        <f>IFERROR((CE378+AO378*Contr_Rate)*(1+Inv_Return)*IF($D378=$C$1,VLOOKUP($T378,Male_Annuity_Tables,MATCH($BS$3+3,'Mortality Tables'!$N$1:$DN$1,0),FALSE),VLOOKUP($T378,Fe_Annuity_Tables,MATCH(CF$3+3,'Mortality Tables'!$N$1:$DN$1,0),FALSE)),"")</f>
        <v>125485.88240227957</v>
      </c>
      <c r="CG378" s="685">
        <f>IFERROR((CF378+AP378*Contr_Rate)*(1+Inv_Return)*IF($D378=$C$1,VLOOKUP($T378,Male_Annuity_Tables,MATCH($BS$3+3,'Mortality Tables'!$N$1:$DN$1,0),FALSE),VLOOKUP($T378,Fe_Annuity_Tables,MATCH(CG$3+3,'Mortality Tables'!$N$1:$DN$1,0),FALSE)),"")</f>
        <v>116412.66466733947</v>
      </c>
      <c r="CH378" s="685">
        <f>IFERROR((CG378+AQ378*Contr_Rate)*(1+Inv_Return)*IF($D378=$C$1,VLOOKUP($T378,Male_Annuity_Tables,MATCH($BS$3+3,'Mortality Tables'!$N$1:$DN$1,0),FALSE),VLOOKUP($T378,Fe_Annuity_Tables,MATCH(CH$3+3,'Mortality Tables'!$N$1:$DN$1,0),FALSE)),"")</f>
        <v>108666.71321592647</v>
      </c>
      <c r="CI378" s="685">
        <f>IFERROR((CH378+AR378*Contr_Rate)*(1+Inv_Return)*IF($D378=$C$1,VLOOKUP($T378,Male_Annuity_Tables,MATCH($BS$3+3,'Mortality Tables'!$N$1:$DN$1,0),FALSE),VLOOKUP($T378,Fe_Annuity_Tables,MATCH(CI$3+3,'Mortality Tables'!$N$1:$DN$1,0),FALSE)),"")</f>
        <v>101543.9037716848</v>
      </c>
      <c r="CJ378" s="685">
        <f>IFERROR((CI378+AS378*Contr_Rate)*(1+Inv_Return)*IF($D378=$C$1,VLOOKUP($T378,Male_Annuity_Tables,MATCH($BS$3+3,'Mortality Tables'!$N$1:$DN$1,0),FALSE),VLOOKUP($T378,Fe_Annuity_Tables,MATCH(CJ$3+3,'Mortality Tables'!$N$1:$DN$1,0),FALSE)),"")</f>
        <v>94937.580951289521</v>
      </c>
      <c r="CK378" s="685">
        <f>IFERROR((CJ378+AT378*Contr_Rate)*(1+Inv_Return)*IF($D378=$C$1,VLOOKUP($T378,Male_Annuity_Tables,MATCH($BS$3+3,'Mortality Tables'!$N$1:$DN$1,0),FALSE),VLOOKUP($T378,Fe_Annuity_Tables,MATCH(CK$3+3,'Mortality Tables'!$N$1:$DN$1,0),FALSE)),"")</f>
        <v>88793.557717033967</v>
      </c>
      <c r="CL378" s="685">
        <f>IFERROR((CK378+AU378*Contr_Rate)*(1+Inv_Return)*IF($D378=$C$1,VLOOKUP($T378,Male_Annuity_Tables,MATCH($BS$3+3,'Mortality Tables'!$N$1:$DN$1,0),FALSE),VLOOKUP($T378,Fe_Annuity_Tables,MATCH(CL$3+3,'Mortality Tables'!$N$1:$DN$1,0),FALSE)),"")</f>
        <v>87680.914420147397</v>
      </c>
      <c r="CM378" s="685">
        <f>IFERROR((CL378+AV378*Contr_Rate)*(1+Inv_Return)*IF($D378=$C$1,VLOOKUP($T378,Male_Annuity_Tables,MATCH($BS$3+3,'Mortality Tables'!$N$1:$DN$1,0),FALSE),VLOOKUP($T378,Fe_Annuity_Tables,MATCH(CM$3+3,'Mortality Tables'!$N$1:$DN$1,0),FALSE)),"")</f>
        <v>86782.667994721167</v>
      </c>
      <c r="CN378" s="685">
        <f>IFERROR((CM378+AW378*Contr_Rate)*(1+Inv_Return)*IF($D378=$C$1,VLOOKUP($T378,Male_Annuity_Tables,MATCH($BS$3+3,'Mortality Tables'!$N$1:$DN$1,0),FALSE),VLOOKUP($T378,Fe_Annuity_Tables,MATCH(CN$3+3,'Mortality Tables'!$N$1:$DN$1,0),FALSE)),"")</f>
        <v>85868.980392270969</v>
      </c>
      <c r="CO378" s="685">
        <f>IFERROR((CN378+AX378*Contr_Rate)*(1+Inv_Return)*IF($D378=$C$1,VLOOKUP($T378,Male_Annuity_Tables,MATCH($BS$3+3,'Mortality Tables'!$N$1:$DN$1,0),FALSE),VLOOKUP($T378,Fe_Annuity_Tables,MATCH(CO$3+3,'Mortality Tables'!$N$1:$DN$1,0),FALSE)),"")</f>
        <v>84924.266535967705</v>
      </c>
      <c r="CP378" s="685">
        <f>IFERROR((CO378+AY378*Contr_Rate)*(1+Inv_Return)*IF($D378=$C$1,VLOOKUP($T378,Male_Annuity_Tables,MATCH($BS$3+3,'Mortality Tables'!$N$1:$DN$1,0),FALSE),VLOOKUP($T378,Fe_Annuity_Tables,MATCH(CP$3+3,'Mortality Tables'!$N$1:$DN$1,0),FALSE)),"")</f>
        <v>83943.63083245093</v>
      </c>
      <c r="CQ378" s="685" t="str">
        <f>IFERROR((CP378+AZ378*Contr_Rate)*(1+Inv_Return)*IF($D378=$C$1,VLOOKUP($T378,Male_Annuity_Tables,MATCH($BS$3+3,'Mortality Tables'!$N$1:$DN$1,0),FALSE),VLOOKUP($T378,Fe_Annuity_Tables,MATCH(CQ$3+3,'Mortality Tables'!$N$1:$DN$1,0),FALSE)),"")</f>
        <v/>
      </c>
      <c r="CR378" s="685" t="str">
        <f>IFERROR((CQ378+BA378*Contr_Rate)*(1+Inv_Return)*IF($D378=$C$1,VLOOKUP($T378,Male_Annuity_Tables,MATCH($BS$3+3,'Mortality Tables'!$N$1:$DN$1,0),FALSE),VLOOKUP($T378,Fe_Annuity_Tables,MATCH(CR$3+3,'Mortality Tables'!$N$1:$DN$1,0),FALSE)),"")</f>
        <v/>
      </c>
      <c r="CS378" s="685" t="str">
        <f>IFERROR((CR378+BB378*Contr_Rate)*(1+Inv_Return)*IF($D378=$C$1,VLOOKUP($T378,Male_Annuity_Tables,MATCH($BS$3+3,'Mortality Tables'!$N$1:$DN$1,0),FALSE),VLOOKUP($T378,Fe_Annuity_Tables,MATCH(CS$3+3,'Mortality Tables'!$N$1:$DN$1,0),FALSE)),"")</f>
        <v/>
      </c>
      <c r="CT378" s="685" t="str">
        <f>IFERROR((CS378+BC378*Contr_Rate)*(1+Inv_Return)*IF($D378=$C$1,VLOOKUP($T378,Male_Annuity_Tables,MATCH($BS$3+3,'Mortality Tables'!$N$1:$DN$1,0),FALSE),VLOOKUP($T378,Fe_Annuity_Tables,MATCH(CT$3+3,'Mortality Tables'!$N$1:$DN$1,0),FALSE)),"")</f>
        <v/>
      </c>
      <c r="CU378" s="685" t="str">
        <f>IFERROR((CT378+BD378*Contr_Rate)*(1+Inv_Return)*IF($D378=$C$1,VLOOKUP($T378,Male_Annuity_Tables,MATCH($BS$3+3,'Mortality Tables'!$N$1:$DN$1,0),FALSE),VLOOKUP($T378,Fe_Annuity_Tables,MATCH(CU$3+3,'Mortality Tables'!$N$1:$DN$1,0),FALSE)),"")</f>
        <v/>
      </c>
      <c r="CV378" s="685" t="str">
        <f>IFERROR((CU378+BE378*Contr_Rate)*(1+Inv_Return)*IF($D378=$C$1,VLOOKUP($T378,Male_Annuity_Tables,MATCH($BS$3+3,'Mortality Tables'!$N$1:$DN$1,0),FALSE),VLOOKUP($T378,Fe_Annuity_Tables,MATCH(CV$3+3,'Mortality Tables'!$N$1:$DN$1,0),FALSE)),"")</f>
        <v/>
      </c>
      <c r="CW378" s="685" t="str">
        <f>IFERROR((CV378+BF378*Contr_Rate)*(1+Inv_Return)*IF($D378=$C$1,VLOOKUP($T378,Male_Annuity_Tables,MATCH($BS$3+3,'Mortality Tables'!$N$1:$DN$1,0),FALSE),VLOOKUP($T378,Fe_Annuity_Tables,MATCH(CW$3+3,'Mortality Tables'!$N$1:$DN$1,0),FALSE)),"")</f>
        <v/>
      </c>
      <c r="CX378" s="685" t="str">
        <f>IFERROR((CW378+BG378*Contr_Rate)*(1+Inv_Return)*IF($D378=$C$1,VLOOKUP($T378,Male_Annuity_Tables,MATCH($BS$3+3,'Mortality Tables'!$N$1:$DN$1,0),FALSE),VLOOKUP($T378,Fe_Annuity_Tables,MATCH(CX$3+3,'Mortality Tables'!$N$1:$DN$1,0),FALSE)),"")</f>
        <v/>
      </c>
      <c r="CY378" s="685" t="str">
        <f>IFERROR((CX378+BH378*Contr_Rate)*(1+Inv_Return)*IF($D378=$C$1,VLOOKUP($T378,Male_Annuity_Tables,MATCH($BS$3+3,'Mortality Tables'!$N$1:$DN$1,0),FALSE),VLOOKUP($T378,Fe_Annuity_Tables,MATCH(CY$3+3,'Mortality Tables'!$N$1:$DN$1,0),FALSE)),"")</f>
        <v/>
      </c>
      <c r="CZ378" s="685" t="str">
        <f>IFERROR((CY378+BI378*Contr_Rate)*(1+Inv_Return)*IF($D378=$C$1,VLOOKUP($T378,Male_Annuity_Tables,MATCH($BS$3+3,'Mortality Tables'!$N$1:$DN$1,0),FALSE),VLOOKUP($T378,Fe_Annuity_Tables,MATCH(CZ$3+3,'Mortality Tables'!$N$1:$DN$1,0),FALSE)),"")</f>
        <v/>
      </c>
      <c r="DA378" s="685" t="str">
        <f>IFERROR((CZ378+BJ378*Contr_Rate)*(1+Inv_Return)*IF($D378=$C$1,VLOOKUP($T378,Male_Annuity_Tables,MATCH($BS$3+3,'Mortality Tables'!$N$1:$DN$1,0),FALSE),VLOOKUP($T378,Fe_Annuity_Tables,MATCH(DA$3+3,'Mortality Tables'!$N$1:$DN$1,0),FALSE)),"")</f>
        <v/>
      </c>
      <c r="DB378" s="685" t="str">
        <f>IFERROR((DA378+BK378*Contr_Rate)*(1+Inv_Return)*IF($D378=$C$1,VLOOKUP($T378,Male_Annuity_Tables,MATCH($BS$3+3,'Mortality Tables'!$N$1:$DN$1,0),FALSE),VLOOKUP($T378,Fe_Annuity_Tables,MATCH(DB$3+3,'Mortality Tables'!$N$1:$DN$1,0),FALSE)),"")</f>
        <v/>
      </c>
      <c r="DC378" s="685" t="str">
        <f>IFERROR((DB378+BL378*Contr_Rate)*(1+Inv_Return)*IF($D378=$C$1,VLOOKUP($T378,Male_Annuity_Tables,MATCH($BS$3+3,'Mortality Tables'!$N$1:$DN$1,0),FALSE),VLOOKUP($T378,Fe_Annuity_Tables,MATCH(DC$3+3,'Mortality Tables'!$N$1:$DN$1,0),FALSE)),"")</f>
        <v/>
      </c>
      <c r="DD378" s="685" t="str">
        <f>IFERROR((DC378+BM378*Contr_Rate)*(1+Inv_Return)*IF($D378=$C$1,VLOOKUP($T378,Male_Annuity_Tables,MATCH($BS$3+3,'Mortality Tables'!$N$1:$DN$1,0),FALSE),VLOOKUP($T378,Fe_Annuity_Tables,MATCH(DD$3+3,'Mortality Tables'!$N$1:$DN$1,0),FALSE)),"")</f>
        <v/>
      </c>
      <c r="DE378" s="685" t="str">
        <f>IFERROR((DD378+BN378*Contr_Rate)*(1+Inv_Return)*IF($D378=$C$1,VLOOKUP($T378,Male_Annuity_Tables,MATCH($BS$3+3,'Mortality Tables'!$N$1:$DN$1,0),FALSE),VLOOKUP($T378,Fe_Annuity_Tables,MATCH(DE$3+3,'Mortality Tables'!$N$1:$DN$1,0),FALSE)),"")</f>
        <v/>
      </c>
      <c r="DF378" s="685" t="str">
        <f>IFERROR((DE378+BO378*Contr_Rate)*(1+Inv_Return)*IF($D378=$C$1,VLOOKUP($T378,Male_Annuity_Tables,MATCH($BS$3+3,'Mortality Tables'!$N$1:$DN$1,0),FALSE),VLOOKUP($T378,Fe_Annuity_Tables,MATCH(DF$3+3,'Mortality Tables'!$N$1:$DN$1,0),FALSE)),"")</f>
        <v/>
      </c>
      <c r="DG378" s="685" t="str">
        <f>IFERROR((DF378+BP378*Contr_Rate)*(1+Inv_Return)*IF($D378=$C$1,VLOOKUP($T378,Male_Annuity_Tables,MATCH($BS$3+3,'Mortality Tables'!$N$1:$DN$1,0),FALSE),VLOOKUP($T378,Fe_Annuity_Tables,MATCH(DG$3+3,'Mortality Tables'!$N$1:$DN$1,0),FALSE)),"")</f>
        <v/>
      </c>
      <c r="DH378" s="685" t="str">
        <f>IFERROR((DG378+BQ378*Contr_Rate)*(1+Inv_Return)*IF($D378=$C$1,VLOOKUP($T378,Male_Annuity_Tables,MATCH($BS$3+3,'Mortality Tables'!$N$1:$DN$1,0),FALSE),VLOOKUP($T378,Fe_Annuity_Tables,MATCH(DH$3+3,'Mortality Tables'!$N$1:$DN$1,0),FALSE)),"")</f>
        <v/>
      </c>
      <c r="DJ378" s="686">
        <f t="shared" si="199"/>
        <v>1125598.0622463485</v>
      </c>
      <c r="DK378" s="680">
        <f t="shared" si="219"/>
        <v>8.8017766057058875</v>
      </c>
      <c r="DL378" s="686">
        <f t="shared" si="200"/>
        <v>85681.645364205644</v>
      </c>
      <c r="DM378" s="686">
        <f t="shared" si="132"/>
        <v>7786304.4825900402</v>
      </c>
      <c r="DN378" s="687">
        <f t="shared" si="201"/>
        <v>1.1004147802823203E-2</v>
      </c>
      <c r="DP378" s="688">
        <f t="shared" si="202"/>
        <v>188017.3960198907</v>
      </c>
      <c r="DQ378" s="688">
        <f t="shared" si="203"/>
        <v>226542.3683999491</v>
      </c>
      <c r="DR378" s="688">
        <f t="shared" si="204"/>
        <v>205292.61765975822</v>
      </c>
    </row>
    <row r="379" spans="1:122" s="657" customFormat="1" ht="14.5">
      <c r="A379" s="675" t="s">
        <v>1826</v>
      </c>
      <c r="B379" s="675" t="s">
        <v>1827</v>
      </c>
      <c r="C379" s="675" t="s">
        <v>115</v>
      </c>
      <c r="D379" s="675" t="s">
        <v>61</v>
      </c>
      <c r="E379" s="676">
        <v>24586</v>
      </c>
      <c r="F379" s="677">
        <v>35971</v>
      </c>
      <c r="G379" s="677">
        <v>44455</v>
      </c>
      <c r="H379" s="678">
        <v>1525113</v>
      </c>
      <c r="I379" s="678">
        <v>78748.84</v>
      </c>
      <c r="J379" s="678">
        <v>93401.23</v>
      </c>
      <c r="K379" s="678"/>
      <c r="L379" s="678">
        <v>172150.07</v>
      </c>
      <c r="M379" s="679">
        <f>IF(COUNTIF($A$4:A379,A379)=1,0,1)</f>
        <v>0</v>
      </c>
      <c r="N379" s="680" t="str">
        <f t="shared" si="193"/>
        <v>Okay</v>
      </c>
      <c r="O379" s="680" t="str">
        <f t="shared" si="194"/>
        <v>TRUE</v>
      </c>
      <c r="P379" s="680" t="b">
        <f t="shared" si="195"/>
        <v>1</v>
      </c>
      <c r="Q379" s="680" t="b">
        <f t="shared" si="208"/>
        <v>1</v>
      </c>
      <c r="R379" s="680" t="b">
        <f t="shared" si="209"/>
        <v>1</v>
      </c>
      <c r="S379" s="681">
        <f t="shared" si="196"/>
        <v>31.19178082191781</v>
      </c>
      <c r="T379" s="682">
        <f t="shared" si="210"/>
        <v>57</v>
      </c>
      <c r="U379" s="682">
        <f t="shared" si="220"/>
        <v>54</v>
      </c>
      <c r="V379" s="682">
        <f t="shared" si="211"/>
        <v>3.2904109589041095</v>
      </c>
      <c r="W379" s="682">
        <f t="shared" si="197"/>
        <v>3</v>
      </c>
      <c r="X379" s="683">
        <f t="shared" si="198"/>
        <v>516450.21</v>
      </c>
      <c r="Y379" s="684">
        <f t="shared" si="123"/>
        <v>1.0500000000000001E-2</v>
      </c>
      <c r="Z379" s="684">
        <f>IF($D379=$C$1,VLOOKUP($T379,Male_Annuity_Tables,MATCH($W379+2,'Mortality Tables'!$DS$1:$HT$1,0),FALSE),VLOOKUP($T379,Fe_Annuity_Tables,MATCH($W379+2,'Mortality Tables'!$M$1:$DN$1,0),FALSE))</f>
        <v>0.82790719991151729</v>
      </c>
      <c r="AA379" s="664"/>
      <c r="AB379" s="685">
        <f t="shared" si="217"/>
        <v>1602817.5073500001</v>
      </c>
      <c r="AC379" s="685">
        <f t="shared" si="217"/>
        <v>1684481.0593494826</v>
      </c>
      <c r="AD379" s="685">
        <f t="shared" si="217"/>
        <v>1770305.3693233388</v>
      </c>
      <c r="AE379" s="685" t="str">
        <f t="shared" si="217"/>
        <v/>
      </c>
      <c r="AF379" s="685" t="str">
        <f t="shared" si="217"/>
        <v/>
      </c>
      <c r="AG379" s="685" t="str">
        <f t="shared" si="217"/>
        <v/>
      </c>
      <c r="AH379" s="685" t="str">
        <f t="shared" si="217"/>
        <v/>
      </c>
      <c r="AI379" s="685" t="str">
        <f t="shared" si="217"/>
        <v/>
      </c>
      <c r="AJ379" s="685" t="str">
        <f t="shared" si="217"/>
        <v/>
      </c>
      <c r="AK379" s="685" t="str">
        <f t="shared" si="217"/>
        <v/>
      </c>
      <c r="AL379" s="685" t="str">
        <f t="shared" si="217"/>
        <v/>
      </c>
      <c r="AM379" s="685" t="str">
        <f t="shared" si="217"/>
        <v/>
      </c>
      <c r="AN379" s="685" t="str">
        <f t="shared" si="217"/>
        <v/>
      </c>
      <c r="AO379" s="685" t="str">
        <f t="shared" si="217"/>
        <v/>
      </c>
      <c r="AP379" s="685" t="str">
        <f t="shared" si="217"/>
        <v/>
      </c>
      <c r="AQ379" s="685" t="str">
        <f t="shared" si="217"/>
        <v/>
      </c>
      <c r="AR379" s="685" t="str">
        <f t="shared" si="216"/>
        <v/>
      </c>
      <c r="AS379" s="685" t="str">
        <f t="shared" si="216"/>
        <v/>
      </c>
      <c r="AT379" s="685" t="str">
        <f t="shared" si="216"/>
        <v/>
      </c>
      <c r="AU379" s="685" t="str">
        <f t="shared" si="216"/>
        <v/>
      </c>
      <c r="AV379" s="685" t="str">
        <f t="shared" si="216"/>
        <v/>
      </c>
      <c r="AW379" s="685" t="str">
        <f t="shared" si="216"/>
        <v/>
      </c>
      <c r="AX379" s="685" t="str">
        <f t="shared" si="216"/>
        <v/>
      </c>
      <c r="AY379" s="685" t="str">
        <f t="shared" si="216"/>
        <v/>
      </c>
      <c r="AZ379" s="685" t="str">
        <f t="shared" si="216"/>
        <v/>
      </c>
      <c r="BA379" s="685" t="str">
        <f t="shared" si="216"/>
        <v/>
      </c>
      <c r="BB379" s="685" t="str">
        <f t="shared" si="216"/>
        <v/>
      </c>
      <c r="BC379" s="685" t="str">
        <f t="shared" si="216"/>
        <v/>
      </c>
      <c r="BD379" s="685" t="str">
        <f t="shared" si="216"/>
        <v/>
      </c>
      <c r="BE379" s="685" t="str">
        <f t="shared" si="216"/>
        <v/>
      </c>
      <c r="BF379" s="685" t="str">
        <f t="shared" si="216"/>
        <v/>
      </c>
      <c r="BG379" s="685" t="str">
        <f t="shared" si="218"/>
        <v/>
      </c>
      <c r="BH379" s="685" t="str">
        <f t="shared" si="218"/>
        <v/>
      </c>
      <c r="BI379" s="685" t="str">
        <f t="shared" si="207"/>
        <v/>
      </c>
      <c r="BJ379" s="685" t="str">
        <f t="shared" si="207"/>
        <v/>
      </c>
      <c r="BK379" s="685" t="str">
        <f t="shared" si="207"/>
        <v/>
      </c>
      <c r="BL379" s="685" t="str">
        <f t="shared" si="207"/>
        <v/>
      </c>
      <c r="BM379" s="685" t="str">
        <f t="shared" si="207"/>
        <v/>
      </c>
      <c r="BN379" s="685" t="str">
        <f t="shared" si="207"/>
        <v/>
      </c>
      <c r="BO379" s="685" t="str">
        <f t="shared" si="214"/>
        <v/>
      </c>
      <c r="BP379" s="685" t="str">
        <f t="shared" si="214"/>
        <v/>
      </c>
      <c r="BQ379" s="685" t="str">
        <f t="shared" si="214"/>
        <v/>
      </c>
      <c r="BR379" s="529"/>
      <c r="BS379" s="685">
        <f>IFERROR(($L379+AB379*Contr_Rate)*(1+Inv_Return)*IF($D379=$C$1,VLOOKUP($T379,Male_Annuity_Tables,MATCH($BS$3+3,'Mortality Tables'!$N$1:$DN$1,0),FALSE),VLOOKUP($T379,Fe_Annuity_Tables,MATCH(BS$3+3,'Mortality Tables'!$N$1:$DN$1,0),FALSE)),"")</f>
        <v>630800.89670778858</v>
      </c>
      <c r="BT379" s="685">
        <f>IFERROR(($BS379+AC379*Contr_Rate)*(1+Inv_Return)*IF($D379=$C$1,VLOOKUP($T379,Male_Annuity_Tables,MATCH($BS$3+3,'Mortality Tables'!$N$1:$DN$1,0),FALSE),VLOOKUP($T379,Fe_Annuity_Tables,MATCH(BT$3+3,'Mortality Tables'!$N$1:$DN$1,0),FALSE)),"")</f>
        <v>1097529.1793588658</v>
      </c>
      <c r="BU379" s="685">
        <f>IFERROR((BT379+AD379*Contr_Rate)*(1+Inv_Return)*IF($D379=$C$1,VLOOKUP($T379,Male_Annuity_Tables,MATCH($BS$3+3,'Mortality Tables'!$N$1:$DN$1,0),FALSE),VLOOKUP($T379,Fe_Annuity_Tables,MATCH(BU$3+3,'Mortality Tables'!$N$1:$DN$1,0),FALSE)),"")</f>
        <v>1573266.178015206</v>
      </c>
      <c r="BV379" s="685" t="str">
        <f>IFERROR((BU379+AE379*Contr_Rate)*(1+Inv_Return)*IF($D379=$C$1,VLOOKUP($T379,Male_Annuity_Tables,MATCH($BS$3+3,'Mortality Tables'!$N$1:$DN$1,0),FALSE),VLOOKUP($T379,Fe_Annuity_Tables,MATCH(BV$3+3,'Mortality Tables'!$N$1:$DN$1,0),FALSE)),"")</f>
        <v/>
      </c>
      <c r="BW379" s="685" t="str">
        <f>IFERROR((BV379+AF379*Contr_Rate)*(1+Inv_Return)*IF($D379=$C$1,VLOOKUP($T379,Male_Annuity_Tables,MATCH($BS$3+3,'Mortality Tables'!$N$1:$DN$1,0),FALSE),VLOOKUP($T379,Fe_Annuity_Tables,MATCH(BW$3+3,'Mortality Tables'!$N$1:$DN$1,0),FALSE)),"")</f>
        <v/>
      </c>
      <c r="BX379" s="685" t="str">
        <f>IFERROR((BW379+AG379*Contr_Rate)*(1+Inv_Return)*IF($D379=$C$1,VLOOKUP($T379,Male_Annuity_Tables,MATCH($BS$3+3,'Mortality Tables'!$N$1:$DN$1,0),FALSE),VLOOKUP($T379,Fe_Annuity_Tables,MATCH(BX$3+3,'Mortality Tables'!$N$1:$DN$1,0),FALSE)),"")</f>
        <v/>
      </c>
      <c r="BY379" s="685" t="str">
        <f>IFERROR((BX379+AH379*Contr_Rate)*(1+Inv_Return)*IF($D379=$C$1,VLOOKUP($T379,Male_Annuity_Tables,MATCH($BS$3+3,'Mortality Tables'!$N$1:$DN$1,0),FALSE),VLOOKUP($T379,Fe_Annuity_Tables,MATCH(BY$3+3,'Mortality Tables'!$N$1:$DN$1,0),FALSE)),"")</f>
        <v/>
      </c>
      <c r="BZ379" s="685" t="str">
        <f>IFERROR((BY379+AI379*Contr_Rate)*(1+Inv_Return)*IF($D379=$C$1,VLOOKUP($T379,Male_Annuity_Tables,MATCH($BS$3+3,'Mortality Tables'!$N$1:$DN$1,0),FALSE),VLOOKUP($T379,Fe_Annuity_Tables,MATCH(BZ$3+3,'Mortality Tables'!$N$1:$DN$1,0),FALSE)),"")</f>
        <v/>
      </c>
      <c r="CA379" s="685" t="str">
        <f>IFERROR((BZ379+AJ379*Contr_Rate)*(1+Inv_Return)*IF($D379=$C$1,VLOOKUP($T379,Male_Annuity_Tables,MATCH($BS$3+3,'Mortality Tables'!$N$1:$DN$1,0),FALSE),VLOOKUP($T379,Fe_Annuity_Tables,MATCH(CA$3+3,'Mortality Tables'!$N$1:$DN$1,0),FALSE)),"")</f>
        <v/>
      </c>
      <c r="CB379" s="685" t="str">
        <f>IFERROR((CA379+AK379*Contr_Rate)*(1+Inv_Return)*IF($D379=$C$1,VLOOKUP($T379,Male_Annuity_Tables,MATCH($BS$3+3,'Mortality Tables'!$N$1:$DN$1,0),FALSE),VLOOKUP($T379,Fe_Annuity_Tables,MATCH(CB$3+3,'Mortality Tables'!$N$1:$DN$1,0),FALSE)),"")</f>
        <v/>
      </c>
      <c r="CC379" s="685" t="str">
        <f>IFERROR((CB379+AL379*Contr_Rate)*(1+Inv_Return)*IF($D379=$C$1,VLOOKUP($T379,Male_Annuity_Tables,MATCH($BS$3+3,'Mortality Tables'!$N$1:$DN$1,0),FALSE),VLOOKUP($T379,Fe_Annuity_Tables,MATCH(CC$3+3,'Mortality Tables'!$N$1:$DN$1,0),FALSE)),"")</f>
        <v/>
      </c>
      <c r="CD379" s="685" t="str">
        <f>IFERROR((CC379+AM379*Contr_Rate)*(1+Inv_Return)*IF($D379=$C$1,VLOOKUP($T379,Male_Annuity_Tables,MATCH($BS$3+3,'Mortality Tables'!$N$1:$DN$1,0),FALSE),VLOOKUP($T379,Fe_Annuity_Tables,MATCH(CD$3+3,'Mortality Tables'!$N$1:$DN$1,0),FALSE)),"")</f>
        <v/>
      </c>
      <c r="CE379" s="685" t="str">
        <f>IFERROR((CD379+AN379*Contr_Rate)*(1+Inv_Return)*IF($D379=$C$1,VLOOKUP($T379,Male_Annuity_Tables,MATCH($BS$3+3,'Mortality Tables'!$N$1:$DN$1,0),FALSE),VLOOKUP($T379,Fe_Annuity_Tables,MATCH(CE$3+3,'Mortality Tables'!$N$1:$DN$1,0),FALSE)),"")</f>
        <v/>
      </c>
      <c r="CF379" s="685" t="str">
        <f>IFERROR((CE379+AO379*Contr_Rate)*(1+Inv_Return)*IF($D379=$C$1,VLOOKUP($T379,Male_Annuity_Tables,MATCH($BS$3+3,'Mortality Tables'!$N$1:$DN$1,0),FALSE),VLOOKUP($T379,Fe_Annuity_Tables,MATCH(CF$3+3,'Mortality Tables'!$N$1:$DN$1,0),FALSE)),"")</f>
        <v/>
      </c>
      <c r="CG379" s="685" t="str">
        <f>IFERROR((CF379+AP379*Contr_Rate)*(1+Inv_Return)*IF($D379=$C$1,VLOOKUP($T379,Male_Annuity_Tables,MATCH($BS$3+3,'Mortality Tables'!$N$1:$DN$1,0),FALSE),VLOOKUP($T379,Fe_Annuity_Tables,MATCH(CG$3+3,'Mortality Tables'!$N$1:$DN$1,0),FALSE)),"")</f>
        <v/>
      </c>
      <c r="CH379" s="685" t="str">
        <f>IFERROR((CG379+AQ379*Contr_Rate)*(1+Inv_Return)*IF($D379=$C$1,VLOOKUP($T379,Male_Annuity_Tables,MATCH($BS$3+3,'Mortality Tables'!$N$1:$DN$1,0),FALSE),VLOOKUP($T379,Fe_Annuity_Tables,MATCH(CH$3+3,'Mortality Tables'!$N$1:$DN$1,0),FALSE)),"")</f>
        <v/>
      </c>
      <c r="CI379" s="685" t="str">
        <f>IFERROR((CH379+AR379*Contr_Rate)*(1+Inv_Return)*IF($D379=$C$1,VLOOKUP($T379,Male_Annuity_Tables,MATCH($BS$3+3,'Mortality Tables'!$N$1:$DN$1,0),FALSE),VLOOKUP($T379,Fe_Annuity_Tables,MATCH(CI$3+3,'Mortality Tables'!$N$1:$DN$1,0),FALSE)),"")</f>
        <v/>
      </c>
      <c r="CJ379" s="685" t="str">
        <f>IFERROR((CI379+AS379*Contr_Rate)*(1+Inv_Return)*IF($D379=$C$1,VLOOKUP($T379,Male_Annuity_Tables,MATCH($BS$3+3,'Mortality Tables'!$N$1:$DN$1,0),FALSE),VLOOKUP($T379,Fe_Annuity_Tables,MATCH(CJ$3+3,'Mortality Tables'!$N$1:$DN$1,0),FALSE)),"")</f>
        <v/>
      </c>
      <c r="CK379" s="685" t="str">
        <f>IFERROR((CJ379+AT379*Contr_Rate)*(1+Inv_Return)*IF($D379=$C$1,VLOOKUP($T379,Male_Annuity_Tables,MATCH($BS$3+3,'Mortality Tables'!$N$1:$DN$1,0),FALSE),VLOOKUP($T379,Fe_Annuity_Tables,MATCH(CK$3+3,'Mortality Tables'!$N$1:$DN$1,0),FALSE)),"")</f>
        <v/>
      </c>
      <c r="CL379" s="685" t="str">
        <f>IFERROR((CK379+AU379*Contr_Rate)*(1+Inv_Return)*IF($D379=$C$1,VLOOKUP($T379,Male_Annuity_Tables,MATCH($BS$3+3,'Mortality Tables'!$N$1:$DN$1,0),FALSE),VLOOKUP($T379,Fe_Annuity_Tables,MATCH(CL$3+3,'Mortality Tables'!$N$1:$DN$1,0),FALSE)),"")</f>
        <v/>
      </c>
      <c r="CM379" s="685" t="str">
        <f>IFERROR((CL379+AV379*Contr_Rate)*(1+Inv_Return)*IF($D379=$C$1,VLOOKUP($T379,Male_Annuity_Tables,MATCH($BS$3+3,'Mortality Tables'!$N$1:$DN$1,0),FALSE),VLOOKUP($T379,Fe_Annuity_Tables,MATCH(CM$3+3,'Mortality Tables'!$N$1:$DN$1,0),FALSE)),"")</f>
        <v/>
      </c>
      <c r="CN379" s="685" t="str">
        <f>IFERROR((CM379+AW379*Contr_Rate)*(1+Inv_Return)*IF($D379=$C$1,VLOOKUP($T379,Male_Annuity_Tables,MATCH($BS$3+3,'Mortality Tables'!$N$1:$DN$1,0),FALSE),VLOOKUP($T379,Fe_Annuity_Tables,MATCH(CN$3+3,'Mortality Tables'!$N$1:$DN$1,0),FALSE)),"")</f>
        <v/>
      </c>
      <c r="CO379" s="685" t="str">
        <f>IFERROR((CN379+AX379*Contr_Rate)*(1+Inv_Return)*IF($D379=$C$1,VLOOKUP($T379,Male_Annuity_Tables,MATCH($BS$3+3,'Mortality Tables'!$N$1:$DN$1,0),FALSE),VLOOKUP($T379,Fe_Annuity_Tables,MATCH(CO$3+3,'Mortality Tables'!$N$1:$DN$1,0),FALSE)),"")</f>
        <v/>
      </c>
      <c r="CP379" s="685" t="str">
        <f>IFERROR((CO379+AY379*Contr_Rate)*(1+Inv_Return)*IF($D379=$C$1,VLOOKUP($T379,Male_Annuity_Tables,MATCH($BS$3+3,'Mortality Tables'!$N$1:$DN$1,0),FALSE),VLOOKUP($T379,Fe_Annuity_Tables,MATCH(CP$3+3,'Mortality Tables'!$N$1:$DN$1,0),FALSE)),"")</f>
        <v/>
      </c>
      <c r="CQ379" s="685" t="str">
        <f>IFERROR((CP379+AZ379*Contr_Rate)*(1+Inv_Return)*IF($D379=$C$1,VLOOKUP($T379,Male_Annuity_Tables,MATCH($BS$3+3,'Mortality Tables'!$N$1:$DN$1,0),FALSE),VLOOKUP($T379,Fe_Annuity_Tables,MATCH(CQ$3+3,'Mortality Tables'!$N$1:$DN$1,0),FALSE)),"")</f>
        <v/>
      </c>
      <c r="CR379" s="685" t="str">
        <f>IFERROR((CQ379+BA379*Contr_Rate)*(1+Inv_Return)*IF($D379=$C$1,VLOOKUP($T379,Male_Annuity_Tables,MATCH($BS$3+3,'Mortality Tables'!$N$1:$DN$1,0),FALSE),VLOOKUP($T379,Fe_Annuity_Tables,MATCH(CR$3+3,'Mortality Tables'!$N$1:$DN$1,0),FALSE)),"")</f>
        <v/>
      </c>
      <c r="CS379" s="685" t="str">
        <f>IFERROR((CR379+BB379*Contr_Rate)*(1+Inv_Return)*IF($D379=$C$1,VLOOKUP($T379,Male_Annuity_Tables,MATCH($BS$3+3,'Mortality Tables'!$N$1:$DN$1,0),FALSE),VLOOKUP($T379,Fe_Annuity_Tables,MATCH(CS$3+3,'Mortality Tables'!$N$1:$DN$1,0),FALSE)),"")</f>
        <v/>
      </c>
      <c r="CT379" s="685" t="str">
        <f>IFERROR((CS379+BC379*Contr_Rate)*(1+Inv_Return)*IF($D379=$C$1,VLOOKUP($T379,Male_Annuity_Tables,MATCH($BS$3+3,'Mortality Tables'!$N$1:$DN$1,0),FALSE),VLOOKUP($T379,Fe_Annuity_Tables,MATCH(CT$3+3,'Mortality Tables'!$N$1:$DN$1,0),FALSE)),"")</f>
        <v/>
      </c>
      <c r="CU379" s="685" t="str">
        <f>IFERROR((CT379+BD379*Contr_Rate)*(1+Inv_Return)*IF($D379=$C$1,VLOOKUP($T379,Male_Annuity_Tables,MATCH($BS$3+3,'Mortality Tables'!$N$1:$DN$1,0),FALSE),VLOOKUP($T379,Fe_Annuity_Tables,MATCH(CU$3+3,'Mortality Tables'!$N$1:$DN$1,0),FALSE)),"")</f>
        <v/>
      </c>
      <c r="CV379" s="685" t="str">
        <f>IFERROR((CU379+BE379*Contr_Rate)*(1+Inv_Return)*IF($D379=$C$1,VLOOKUP($T379,Male_Annuity_Tables,MATCH($BS$3+3,'Mortality Tables'!$N$1:$DN$1,0),FALSE),VLOOKUP($T379,Fe_Annuity_Tables,MATCH(CV$3+3,'Mortality Tables'!$N$1:$DN$1,0),FALSE)),"")</f>
        <v/>
      </c>
      <c r="CW379" s="685" t="str">
        <f>IFERROR((CV379+BF379*Contr_Rate)*(1+Inv_Return)*IF($D379=$C$1,VLOOKUP($T379,Male_Annuity_Tables,MATCH($BS$3+3,'Mortality Tables'!$N$1:$DN$1,0),FALSE),VLOOKUP($T379,Fe_Annuity_Tables,MATCH(CW$3+3,'Mortality Tables'!$N$1:$DN$1,0),FALSE)),"")</f>
        <v/>
      </c>
      <c r="CX379" s="685" t="str">
        <f>IFERROR((CW379+BG379*Contr_Rate)*(1+Inv_Return)*IF($D379=$C$1,VLOOKUP($T379,Male_Annuity_Tables,MATCH($BS$3+3,'Mortality Tables'!$N$1:$DN$1,0),FALSE),VLOOKUP($T379,Fe_Annuity_Tables,MATCH(CX$3+3,'Mortality Tables'!$N$1:$DN$1,0),FALSE)),"")</f>
        <v/>
      </c>
      <c r="CY379" s="685" t="str">
        <f>IFERROR((CX379+BH379*Contr_Rate)*(1+Inv_Return)*IF($D379=$C$1,VLOOKUP($T379,Male_Annuity_Tables,MATCH($BS$3+3,'Mortality Tables'!$N$1:$DN$1,0),FALSE),VLOOKUP($T379,Fe_Annuity_Tables,MATCH(CY$3+3,'Mortality Tables'!$N$1:$DN$1,0),FALSE)),"")</f>
        <v/>
      </c>
      <c r="CZ379" s="685" t="str">
        <f>IFERROR((CY379+BI379*Contr_Rate)*(1+Inv_Return)*IF($D379=$C$1,VLOOKUP($T379,Male_Annuity_Tables,MATCH($BS$3+3,'Mortality Tables'!$N$1:$DN$1,0),FALSE),VLOOKUP($T379,Fe_Annuity_Tables,MATCH(CZ$3+3,'Mortality Tables'!$N$1:$DN$1,0),FALSE)),"")</f>
        <v/>
      </c>
      <c r="DA379" s="685" t="str">
        <f>IFERROR((CZ379+BJ379*Contr_Rate)*(1+Inv_Return)*IF($D379=$C$1,VLOOKUP($T379,Male_Annuity_Tables,MATCH($BS$3+3,'Mortality Tables'!$N$1:$DN$1,0),FALSE),VLOOKUP($T379,Fe_Annuity_Tables,MATCH(DA$3+3,'Mortality Tables'!$N$1:$DN$1,0),FALSE)),"")</f>
        <v/>
      </c>
      <c r="DB379" s="685" t="str">
        <f>IFERROR((DA379+BK379*Contr_Rate)*(1+Inv_Return)*IF($D379=$C$1,VLOOKUP($T379,Male_Annuity_Tables,MATCH($BS$3+3,'Mortality Tables'!$N$1:$DN$1,0),FALSE),VLOOKUP($T379,Fe_Annuity_Tables,MATCH(DB$3+3,'Mortality Tables'!$N$1:$DN$1,0),FALSE)),"")</f>
        <v/>
      </c>
      <c r="DC379" s="685" t="str">
        <f>IFERROR((DB379+BL379*Contr_Rate)*(1+Inv_Return)*IF($D379=$C$1,VLOOKUP($T379,Male_Annuity_Tables,MATCH($BS$3+3,'Mortality Tables'!$N$1:$DN$1,0),FALSE),VLOOKUP($T379,Fe_Annuity_Tables,MATCH(DC$3+3,'Mortality Tables'!$N$1:$DN$1,0),FALSE)),"")</f>
        <v/>
      </c>
      <c r="DD379" s="685" t="str">
        <f>IFERROR((DC379+BM379*Contr_Rate)*(1+Inv_Return)*IF($D379=$C$1,VLOOKUP($T379,Male_Annuity_Tables,MATCH($BS$3+3,'Mortality Tables'!$N$1:$DN$1,0),FALSE),VLOOKUP($T379,Fe_Annuity_Tables,MATCH(DD$3+3,'Mortality Tables'!$N$1:$DN$1,0),FALSE)),"")</f>
        <v/>
      </c>
      <c r="DE379" s="685" t="str">
        <f>IFERROR((DD379+BN379*Contr_Rate)*(1+Inv_Return)*IF($D379=$C$1,VLOOKUP($T379,Male_Annuity_Tables,MATCH($BS$3+3,'Mortality Tables'!$N$1:$DN$1,0),FALSE),VLOOKUP($T379,Fe_Annuity_Tables,MATCH(DE$3+3,'Mortality Tables'!$N$1:$DN$1,0),FALSE)),"")</f>
        <v/>
      </c>
      <c r="DF379" s="685" t="str">
        <f>IFERROR((DE379+BO379*Contr_Rate)*(1+Inv_Return)*IF($D379=$C$1,VLOOKUP($T379,Male_Annuity_Tables,MATCH($BS$3+3,'Mortality Tables'!$N$1:$DN$1,0),FALSE),VLOOKUP($T379,Fe_Annuity_Tables,MATCH(DF$3+3,'Mortality Tables'!$N$1:$DN$1,0),FALSE)),"")</f>
        <v/>
      </c>
      <c r="DG379" s="685" t="str">
        <f>IFERROR((DF379+BP379*Contr_Rate)*(1+Inv_Return)*IF($D379=$C$1,VLOOKUP($T379,Male_Annuity_Tables,MATCH($BS$3+3,'Mortality Tables'!$N$1:$DN$1,0),FALSE),VLOOKUP($T379,Fe_Annuity_Tables,MATCH(DG$3+3,'Mortality Tables'!$N$1:$DN$1,0),FALSE)),"")</f>
        <v/>
      </c>
      <c r="DH379" s="685" t="str">
        <f>IFERROR((DG379+BQ379*Contr_Rate)*(1+Inv_Return)*IF($D379=$C$1,VLOOKUP($T379,Male_Annuity_Tables,MATCH($BS$3+3,'Mortality Tables'!$N$1:$DN$1,0),FALSE),VLOOKUP($T379,Fe_Annuity_Tables,MATCH(DH$3+3,'Mortality Tables'!$N$1:$DN$1,0),FALSE)),"")</f>
        <v/>
      </c>
      <c r="DJ379" s="686">
        <f t="shared" si="199"/>
        <v>1573266.178015206</v>
      </c>
      <c r="DK379" s="680">
        <f t="shared" si="219"/>
        <v>8.0909277508679907</v>
      </c>
      <c r="DL379" s="686">
        <f t="shared" si="200"/>
        <v>130280.280794388</v>
      </c>
      <c r="DM379" s="686">
        <f t="shared" si="132"/>
        <v>1770305.3693233388</v>
      </c>
      <c r="DN379" s="687">
        <f t="shared" si="201"/>
        <v>7.3591981955172428E-2</v>
      </c>
      <c r="DP379" s="688">
        <f t="shared" si="202"/>
        <v>37832.28378004962</v>
      </c>
      <c r="DQ379" s="688">
        <f t="shared" si="203"/>
        <v>66919.097888458447</v>
      </c>
      <c r="DR379" s="688">
        <f t="shared" si="204"/>
        <v>97674.657395896051</v>
      </c>
    </row>
    <row r="380" spans="1:122" s="657" customFormat="1" ht="14.5">
      <c r="A380" s="675" t="s">
        <v>1828</v>
      </c>
      <c r="B380" s="675" t="s">
        <v>1829</v>
      </c>
      <c r="C380" s="675" t="s">
        <v>236</v>
      </c>
      <c r="D380" s="675" t="s">
        <v>60</v>
      </c>
      <c r="E380" s="676">
        <v>23894</v>
      </c>
      <c r="F380" s="677">
        <v>36448</v>
      </c>
      <c r="G380" s="677">
        <v>38665</v>
      </c>
      <c r="H380" s="678">
        <v>2605718</v>
      </c>
      <c r="I380" s="678">
        <v>196836.72</v>
      </c>
      <c r="J380" s="678">
        <v>204902.47</v>
      </c>
      <c r="K380" s="678"/>
      <c r="L380" s="678">
        <v>401739.19</v>
      </c>
      <c r="M380" s="679">
        <f>IF(COUNTIF($A$4:A380,A380)=1,0,1)</f>
        <v>0</v>
      </c>
      <c r="N380" s="680" t="str">
        <f t="shared" si="193"/>
        <v>Okay</v>
      </c>
      <c r="O380" s="680" t="str">
        <f t="shared" si="194"/>
        <v>TRUE</v>
      </c>
      <c r="P380" s="680" t="b">
        <f t="shared" si="195"/>
        <v>1</v>
      </c>
      <c r="Q380" s="680" t="b">
        <f t="shared" si="208"/>
        <v>1</v>
      </c>
      <c r="R380" s="680" t="b">
        <f t="shared" si="209"/>
        <v>1</v>
      </c>
      <c r="S380" s="681">
        <f t="shared" si="196"/>
        <v>34.394520547945206</v>
      </c>
      <c r="T380" s="682">
        <f t="shared" si="210"/>
        <v>59</v>
      </c>
      <c r="U380" s="682">
        <f t="shared" si="220"/>
        <v>40</v>
      </c>
      <c r="V380" s="682">
        <f t="shared" si="211"/>
        <v>19.153424657534245</v>
      </c>
      <c r="W380" s="682">
        <f t="shared" si="197"/>
        <v>1</v>
      </c>
      <c r="X380" s="683">
        <f t="shared" si="198"/>
        <v>401739.19</v>
      </c>
      <c r="Y380" s="684">
        <f t="shared" si="123"/>
        <v>7.79E-3</v>
      </c>
      <c r="Z380" s="684">
        <f>IF($D380=$C$1,VLOOKUP($T380,Male_Annuity_Tables,MATCH($W380+2,'Mortality Tables'!$DS$1:$HT$1,0),FALSE),VLOOKUP($T380,Fe_Annuity_Tables,MATCH($W380+2,'Mortality Tables'!$M$1:$DN$1,0),FALSE))</f>
        <v>0.94259950000000003</v>
      </c>
      <c r="AA380" s="664"/>
      <c r="AB380" s="685">
        <f t="shared" si="217"/>
        <v>2738479.3321000002</v>
      </c>
      <c r="AC380" s="685" t="str">
        <f t="shared" si="217"/>
        <v/>
      </c>
      <c r="AD380" s="685" t="str">
        <f t="shared" si="217"/>
        <v/>
      </c>
      <c r="AE380" s="685" t="str">
        <f t="shared" si="217"/>
        <v/>
      </c>
      <c r="AF380" s="685" t="str">
        <f t="shared" si="217"/>
        <v/>
      </c>
      <c r="AG380" s="685" t="str">
        <f t="shared" si="217"/>
        <v/>
      </c>
      <c r="AH380" s="685" t="str">
        <f t="shared" si="217"/>
        <v/>
      </c>
      <c r="AI380" s="685" t="str">
        <f t="shared" si="217"/>
        <v/>
      </c>
      <c r="AJ380" s="685" t="str">
        <f t="shared" si="217"/>
        <v/>
      </c>
      <c r="AK380" s="685" t="str">
        <f t="shared" si="217"/>
        <v/>
      </c>
      <c r="AL380" s="685" t="str">
        <f t="shared" si="217"/>
        <v/>
      </c>
      <c r="AM380" s="685" t="str">
        <f t="shared" si="217"/>
        <v/>
      </c>
      <c r="AN380" s="685" t="str">
        <f t="shared" si="217"/>
        <v/>
      </c>
      <c r="AO380" s="685" t="str">
        <f t="shared" si="217"/>
        <v/>
      </c>
      <c r="AP380" s="685" t="str">
        <f t="shared" si="217"/>
        <v/>
      </c>
      <c r="AQ380" s="685" t="str">
        <f t="shared" si="217"/>
        <v/>
      </c>
      <c r="AR380" s="685" t="str">
        <f t="shared" si="216"/>
        <v/>
      </c>
      <c r="AS380" s="685" t="str">
        <f t="shared" si="216"/>
        <v/>
      </c>
      <c r="AT380" s="685" t="str">
        <f t="shared" si="216"/>
        <v/>
      </c>
      <c r="AU380" s="685" t="str">
        <f t="shared" si="216"/>
        <v/>
      </c>
      <c r="AV380" s="685" t="str">
        <f t="shared" si="216"/>
        <v/>
      </c>
      <c r="AW380" s="685" t="str">
        <f t="shared" si="216"/>
        <v/>
      </c>
      <c r="AX380" s="685" t="str">
        <f t="shared" si="216"/>
        <v/>
      </c>
      <c r="AY380" s="685" t="str">
        <f t="shared" si="216"/>
        <v/>
      </c>
      <c r="AZ380" s="685" t="str">
        <f t="shared" si="216"/>
        <v/>
      </c>
      <c r="BA380" s="685" t="str">
        <f t="shared" si="216"/>
        <v/>
      </c>
      <c r="BB380" s="685" t="str">
        <f t="shared" si="216"/>
        <v/>
      </c>
      <c r="BC380" s="685" t="str">
        <f t="shared" si="216"/>
        <v/>
      </c>
      <c r="BD380" s="685" t="str">
        <f t="shared" si="216"/>
        <v/>
      </c>
      <c r="BE380" s="685" t="str">
        <f t="shared" si="216"/>
        <v/>
      </c>
      <c r="BF380" s="685" t="str">
        <f t="shared" si="216"/>
        <v/>
      </c>
      <c r="BG380" s="685" t="str">
        <f t="shared" si="218"/>
        <v/>
      </c>
      <c r="BH380" s="685" t="str">
        <f t="shared" si="218"/>
        <v/>
      </c>
      <c r="BI380" s="685" t="str">
        <f t="shared" si="207"/>
        <v/>
      </c>
      <c r="BJ380" s="685" t="str">
        <f t="shared" si="207"/>
        <v/>
      </c>
      <c r="BK380" s="685" t="str">
        <f t="shared" si="207"/>
        <v/>
      </c>
      <c r="BL380" s="685" t="str">
        <f t="shared" si="207"/>
        <v/>
      </c>
      <c r="BM380" s="685" t="str">
        <f t="shared" si="207"/>
        <v/>
      </c>
      <c r="BN380" s="685" t="str">
        <f t="shared" si="207"/>
        <v/>
      </c>
      <c r="BO380" s="685" t="str">
        <f t="shared" si="214"/>
        <v/>
      </c>
      <c r="BP380" s="685" t="str">
        <f t="shared" si="214"/>
        <v/>
      </c>
      <c r="BQ380" s="685" t="str">
        <f t="shared" si="214"/>
        <v/>
      </c>
      <c r="BR380" s="529"/>
      <c r="BS380" s="685">
        <f>IFERROR(($L380+AB380*Contr_Rate)*(1+Inv_Return)*IF($D380=$C$1,VLOOKUP($T380,Male_Annuity_Tables,MATCH($BS$3+3,'Mortality Tables'!$N$1:$DN$1,0),FALSE),VLOOKUP($T380,Fe_Annuity_Tables,MATCH(BS$3+3,'Mortality Tables'!$N$1:$DN$1,0),FALSE)),"")</f>
        <v>1184941.6631548777</v>
      </c>
      <c r="BT380" s="685" t="str">
        <f>IFERROR(($BS380+AC380*Contr_Rate)*(1+Inv_Return)*IF($D380=$C$1,VLOOKUP($T380,Male_Annuity_Tables,MATCH($BS$3+3,'Mortality Tables'!$N$1:$DN$1,0),FALSE),VLOOKUP($T380,Fe_Annuity_Tables,MATCH(BT$3+3,'Mortality Tables'!$N$1:$DN$1,0),FALSE)),"")</f>
        <v/>
      </c>
      <c r="BU380" s="685" t="str">
        <f>IFERROR((BT380+AD380*Contr_Rate)*(1+Inv_Return)*IF($D380=$C$1,VLOOKUP($T380,Male_Annuity_Tables,MATCH($BS$3+3,'Mortality Tables'!$N$1:$DN$1,0),FALSE),VLOOKUP($T380,Fe_Annuity_Tables,MATCH(BU$3+3,'Mortality Tables'!$N$1:$DN$1,0),FALSE)),"")</f>
        <v/>
      </c>
      <c r="BV380" s="685" t="str">
        <f>IFERROR((BU380+AE380*Contr_Rate)*(1+Inv_Return)*IF($D380=$C$1,VLOOKUP($T380,Male_Annuity_Tables,MATCH($BS$3+3,'Mortality Tables'!$N$1:$DN$1,0),FALSE),VLOOKUP($T380,Fe_Annuity_Tables,MATCH(BV$3+3,'Mortality Tables'!$N$1:$DN$1,0),FALSE)),"")</f>
        <v/>
      </c>
      <c r="BW380" s="685" t="str">
        <f>IFERROR((BV380+AF380*Contr_Rate)*(1+Inv_Return)*IF($D380=$C$1,VLOOKUP($T380,Male_Annuity_Tables,MATCH($BS$3+3,'Mortality Tables'!$N$1:$DN$1,0),FALSE),VLOOKUP($T380,Fe_Annuity_Tables,MATCH(BW$3+3,'Mortality Tables'!$N$1:$DN$1,0),FALSE)),"")</f>
        <v/>
      </c>
      <c r="BX380" s="685" t="str">
        <f>IFERROR((BW380+AG380*Contr_Rate)*(1+Inv_Return)*IF($D380=$C$1,VLOOKUP($T380,Male_Annuity_Tables,MATCH($BS$3+3,'Mortality Tables'!$N$1:$DN$1,0),FALSE),VLOOKUP($T380,Fe_Annuity_Tables,MATCH(BX$3+3,'Mortality Tables'!$N$1:$DN$1,0),FALSE)),"")</f>
        <v/>
      </c>
      <c r="BY380" s="685" t="str">
        <f>IFERROR((BX380+AH380*Contr_Rate)*(1+Inv_Return)*IF($D380=$C$1,VLOOKUP($T380,Male_Annuity_Tables,MATCH($BS$3+3,'Mortality Tables'!$N$1:$DN$1,0),FALSE),VLOOKUP($T380,Fe_Annuity_Tables,MATCH(BY$3+3,'Mortality Tables'!$N$1:$DN$1,0),FALSE)),"")</f>
        <v/>
      </c>
      <c r="BZ380" s="685" t="str">
        <f>IFERROR((BY380+AI380*Contr_Rate)*(1+Inv_Return)*IF($D380=$C$1,VLOOKUP($T380,Male_Annuity_Tables,MATCH($BS$3+3,'Mortality Tables'!$N$1:$DN$1,0),FALSE),VLOOKUP($T380,Fe_Annuity_Tables,MATCH(BZ$3+3,'Mortality Tables'!$N$1:$DN$1,0),FALSE)),"")</f>
        <v/>
      </c>
      <c r="CA380" s="685" t="str">
        <f>IFERROR((BZ380+AJ380*Contr_Rate)*(1+Inv_Return)*IF($D380=$C$1,VLOOKUP($T380,Male_Annuity_Tables,MATCH($BS$3+3,'Mortality Tables'!$N$1:$DN$1,0),FALSE),VLOOKUP($T380,Fe_Annuity_Tables,MATCH(CA$3+3,'Mortality Tables'!$N$1:$DN$1,0),FALSE)),"")</f>
        <v/>
      </c>
      <c r="CB380" s="685" t="str">
        <f>IFERROR((CA380+AK380*Contr_Rate)*(1+Inv_Return)*IF($D380=$C$1,VLOOKUP($T380,Male_Annuity_Tables,MATCH($BS$3+3,'Mortality Tables'!$N$1:$DN$1,0),FALSE),VLOOKUP($T380,Fe_Annuity_Tables,MATCH(CB$3+3,'Mortality Tables'!$N$1:$DN$1,0),FALSE)),"")</f>
        <v/>
      </c>
      <c r="CC380" s="685" t="str">
        <f>IFERROR((CB380+AL380*Contr_Rate)*(1+Inv_Return)*IF($D380=$C$1,VLOOKUP($T380,Male_Annuity_Tables,MATCH($BS$3+3,'Mortality Tables'!$N$1:$DN$1,0),FALSE),VLOOKUP($T380,Fe_Annuity_Tables,MATCH(CC$3+3,'Mortality Tables'!$N$1:$DN$1,0),FALSE)),"")</f>
        <v/>
      </c>
      <c r="CD380" s="685" t="str">
        <f>IFERROR((CC380+AM380*Contr_Rate)*(1+Inv_Return)*IF($D380=$C$1,VLOOKUP($T380,Male_Annuity_Tables,MATCH($BS$3+3,'Mortality Tables'!$N$1:$DN$1,0),FALSE),VLOOKUP($T380,Fe_Annuity_Tables,MATCH(CD$3+3,'Mortality Tables'!$N$1:$DN$1,0),FALSE)),"")</f>
        <v/>
      </c>
      <c r="CE380" s="685" t="str">
        <f>IFERROR((CD380+AN380*Contr_Rate)*(1+Inv_Return)*IF($D380=$C$1,VLOOKUP($T380,Male_Annuity_Tables,MATCH($BS$3+3,'Mortality Tables'!$N$1:$DN$1,0),FALSE),VLOOKUP($T380,Fe_Annuity_Tables,MATCH(CE$3+3,'Mortality Tables'!$N$1:$DN$1,0),FALSE)),"")</f>
        <v/>
      </c>
      <c r="CF380" s="685" t="str">
        <f>IFERROR((CE380+AO380*Contr_Rate)*(1+Inv_Return)*IF($D380=$C$1,VLOOKUP($T380,Male_Annuity_Tables,MATCH($BS$3+3,'Mortality Tables'!$N$1:$DN$1,0),FALSE),VLOOKUP($T380,Fe_Annuity_Tables,MATCH(CF$3+3,'Mortality Tables'!$N$1:$DN$1,0),FALSE)),"")</f>
        <v/>
      </c>
      <c r="CG380" s="685" t="str">
        <f>IFERROR((CF380+AP380*Contr_Rate)*(1+Inv_Return)*IF($D380=$C$1,VLOOKUP($T380,Male_Annuity_Tables,MATCH($BS$3+3,'Mortality Tables'!$N$1:$DN$1,0),FALSE),VLOOKUP($T380,Fe_Annuity_Tables,MATCH(CG$3+3,'Mortality Tables'!$N$1:$DN$1,0),FALSE)),"")</f>
        <v/>
      </c>
      <c r="CH380" s="685" t="str">
        <f>IFERROR((CG380+AQ380*Contr_Rate)*(1+Inv_Return)*IF($D380=$C$1,VLOOKUP($T380,Male_Annuity_Tables,MATCH($BS$3+3,'Mortality Tables'!$N$1:$DN$1,0),FALSE),VLOOKUP($T380,Fe_Annuity_Tables,MATCH(CH$3+3,'Mortality Tables'!$N$1:$DN$1,0),FALSE)),"")</f>
        <v/>
      </c>
      <c r="CI380" s="685" t="str">
        <f>IFERROR((CH380+AR380*Contr_Rate)*(1+Inv_Return)*IF($D380=$C$1,VLOOKUP($T380,Male_Annuity_Tables,MATCH($BS$3+3,'Mortality Tables'!$N$1:$DN$1,0),FALSE),VLOOKUP($T380,Fe_Annuity_Tables,MATCH(CI$3+3,'Mortality Tables'!$N$1:$DN$1,0),FALSE)),"")</f>
        <v/>
      </c>
      <c r="CJ380" s="685" t="str">
        <f>IFERROR((CI380+AS380*Contr_Rate)*(1+Inv_Return)*IF($D380=$C$1,VLOOKUP($T380,Male_Annuity_Tables,MATCH($BS$3+3,'Mortality Tables'!$N$1:$DN$1,0),FALSE),VLOOKUP($T380,Fe_Annuity_Tables,MATCH(CJ$3+3,'Mortality Tables'!$N$1:$DN$1,0),FALSE)),"")</f>
        <v/>
      </c>
      <c r="CK380" s="685" t="str">
        <f>IFERROR((CJ380+AT380*Contr_Rate)*(1+Inv_Return)*IF($D380=$C$1,VLOOKUP($T380,Male_Annuity_Tables,MATCH($BS$3+3,'Mortality Tables'!$N$1:$DN$1,0),FALSE),VLOOKUP($T380,Fe_Annuity_Tables,MATCH(CK$3+3,'Mortality Tables'!$N$1:$DN$1,0),FALSE)),"")</f>
        <v/>
      </c>
      <c r="CL380" s="685" t="str">
        <f>IFERROR((CK380+AU380*Contr_Rate)*(1+Inv_Return)*IF($D380=$C$1,VLOOKUP($T380,Male_Annuity_Tables,MATCH($BS$3+3,'Mortality Tables'!$N$1:$DN$1,0),FALSE),VLOOKUP($T380,Fe_Annuity_Tables,MATCH(CL$3+3,'Mortality Tables'!$N$1:$DN$1,0),FALSE)),"")</f>
        <v/>
      </c>
      <c r="CM380" s="685" t="str">
        <f>IFERROR((CL380+AV380*Contr_Rate)*(1+Inv_Return)*IF($D380=$C$1,VLOOKUP($T380,Male_Annuity_Tables,MATCH($BS$3+3,'Mortality Tables'!$N$1:$DN$1,0),FALSE),VLOOKUP($T380,Fe_Annuity_Tables,MATCH(CM$3+3,'Mortality Tables'!$N$1:$DN$1,0),FALSE)),"")</f>
        <v/>
      </c>
      <c r="CN380" s="685" t="str">
        <f>IFERROR((CM380+AW380*Contr_Rate)*(1+Inv_Return)*IF($D380=$C$1,VLOOKUP($T380,Male_Annuity_Tables,MATCH($BS$3+3,'Mortality Tables'!$N$1:$DN$1,0),FALSE),VLOOKUP($T380,Fe_Annuity_Tables,MATCH(CN$3+3,'Mortality Tables'!$N$1:$DN$1,0),FALSE)),"")</f>
        <v/>
      </c>
      <c r="CO380" s="685" t="str">
        <f>IFERROR((CN380+AX380*Contr_Rate)*(1+Inv_Return)*IF($D380=$C$1,VLOOKUP($T380,Male_Annuity_Tables,MATCH($BS$3+3,'Mortality Tables'!$N$1:$DN$1,0),FALSE),VLOOKUP($T380,Fe_Annuity_Tables,MATCH(CO$3+3,'Mortality Tables'!$N$1:$DN$1,0),FALSE)),"")</f>
        <v/>
      </c>
      <c r="CP380" s="685" t="str">
        <f>IFERROR((CO380+AY380*Contr_Rate)*(1+Inv_Return)*IF($D380=$C$1,VLOOKUP($T380,Male_Annuity_Tables,MATCH($BS$3+3,'Mortality Tables'!$N$1:$DN$1,0),FALSE),VLOOKUP($T380,Fe_Annuity_Tables,MATCH(CP$3+3,'Mortality Tables'!$N$1:$DN$1,0),FALSE)),"")</f>
        <v/>
      </c>
      <c r="CQ380" s="685" t="str">
        <f>IFERROR((CP380+AZ380*Contr_Rate)*(1+Inv_Return)*IF($D380=$C$1,VLOOKUP($T380,Male_Annuity_Tables,MATCH($BS$3+3,'Mortality Tables'!$N$1:$DN$1,0),FALSE),VLOOKUP($T380,Fe_Annuity_Tables,MATCH(CQ$3+3,'Mortality Tables'!$N$1:$DN$1,0),FALSE)),"")</f>
        <v/>
      </c>
      <c r="CR380" s="685" t="str">
        <f>IFERROR((CQ380+BA380*Contr_Rate)*(1+Inv_Return)*IF($D380=$C$1,VLOOKUP($T380,Male_Annuity_Tables,MATCH($BS$3+3,'Mortality Tables'!$N$1:$DN$1,0),FALSE),VLOOKUP($T380,Fe_Annuity_Tables,MATCH(CR$3+3,'Mortality Tables'!$N$1:$DN$1,0),FALSE)),"")</f>
        <v/>
      </c>
      <c r="CS380" s="685" t="str">
        <f>IFERROR((CR380+BB380*Contr_Rate)*(1+Inv_Return)*IF($D380=$C$1,VLOOKUP($T380,Male_Annuity_Tables,MATCH($BS$3+3,'Mortality Tables'!$N$1:$DN$1,0),FALSE),VLOOKUP($T380,Fe_Annuity_Tables,MATCH(CS$3+3,'Mortality Tables'!$N$1:$DN$1,0),FALSE)),"")</f>
        <v/>
      </c>
      <c r="CT380" s="685" t="str">
        <f>IFERROR((CS380+BC380*Contr_Rate)*(1+Inv_Return)*IF($D380=$C$1,VLOOKUP($T380,Male_Annuity_Tables,MATCH($BS$3+3,'Mortality Tables'!$N$1:$DN$1,0),FALSE),VLOOKUP($T380,Fe_Annuity_Tables,MATCH(CT$3+3,'Mortality Tables'!$N$1:$DN$1,0),FALSE)),"")</f>
        <v/>
      </c>
      <c r="CU380" s="685" t="str">
        <f>IFERROR((CT380+BD380*Contr_Rate)*(1+Inv_Return)*IF($D380=$C$1,VLOOKUP($T380,Male_Annuity_Tables,MATCH($BS$3+3,'Mortality Tables'!$N$1:$DN$1,0),FALSE),VLOOKUP($T380,Fe_Annuity_Tables,MATCH(CU$3+3,'Mortality Tables'!$N$1:$DN$1,0),FALSE)),"")</f>
        <v/>
      </c>
      <c r="CV380" s="685" t="str">
        <f>IFERROR((CU380+BE380*Contr_Rate)*(1+Inv_Return)*IF($D380=$C$1,VLOOKUP($T380,Male_Annuity_Tables,MATCH($BS$3+3,'Mortality Tables'!$N$1:$DN$1,0),FALSE),VLOOKUP($T380,Fe_Annuity_Tables,MATCH(CV$3+3,'Mortality Tables'!$N$1:$DN$1,0),FALSE)),"")</f>
        <v/>
      </c>
      <c r="CW380" s="685" t="str">
        <f>IFERROR((CV380+BF380*Contr_Rate)*(1+Inv_Return)*IF($D380=$C$1,VLOOKUP($T380,Male_Annuity_Tables,MATCH($BS$3+3,'Mortality Tables'!$N$1:$DN$1,0),FALSE),VLOOKUP($T380,Fe_Annuity_Tables,MATCH(CW$3+3,'Mortality Tables'!$N$1:$DN$1,0),FALSE)),"")</f>
        <v/>
      </c>
      <c r="CX380" s="685" t="str">
        <f>IFERROR((CW380+BG380*Contr_Rate)*(1+Inv_Return)*IF($D380=$C$1,VLOOKUP($T380,Male_Annuity_Tables,MATCH($BS$3+3,'Mortality Tables'!$N$1:$DN$1,0),FALSE),VLOOKUP($T380,Fe_Annuity_Tables,MATCH(CX$3+3,'Mortality Tables'!$N$1:$DN$1,0),FALSE)),"")</f>
        <v/>
      </c>
      <c r="CY380" s="685" t="str">
        <f>IFERROR((CX380+BH380*Contr_Rate)*(1+Inv_Return)*IF($D380=$C$1,VLOOKUP($T380,Male_Annuity_Tables,MATCH($BS$3+3,'Mortality Tables'!$N$1:$DN$1,0),FALSE),VLOOKUP($T380,Fe_Annuity_Tables,MATCH(CY$3+3,'Mortality Tables'!$N$1:$DN$1,0),FALSE)),"")</f>
        <v/>
      </c>
      <c r="CZ380" s="685" t="str">
        <f>IFERROR((CY380+BI380*Contr_Rate)*(1+Inv_Return)*IF($D380=$C$1,VLOOKUP($T380,Male_Annuity_Tables,MATCH($BS$3+3,'Mortality Tables'!$N$1:$DN$1,0),FALSE),VLOOKUP($T380,Fe_Annuity_Tables,MATCH(CZ$3+3,'Mortality Tables'!$N$1:$DN$1,0),FALSE)),"")</f>
        <v/>
      </c>
      <c r="DA380" s="685" t="str">
        <f>IFERROR((CZ380+BJ380*Contr_Rate)*(1+Inv_Return)*IF($D380=$C$1,VLOOKUP($T380,Male_Annuity_Tables,MATCH($BS$3+3,'Mortality Tables'!$N$1:$DN$1,0),FALSE),VLOOKUP($T380,Fe_Annuity_Tables,MATCH(DA$3+3,'Mortality Tables'!$N$1:$DN$1,0),FALSE)),"")</f>
        <v/>
      </c>
      <c r="DB380" s="685" t="str">
        <f>IFERROR((DA380+BK380*Contr_Rate)*(1+Inv_Return)*IF($D380=$C$1,VLOOKUP($T380,Male_Annuity_Tables,MATCH($BS$3+3,'Mortality Tables'!$N$1:$DN$1,0),FALSE),VLOOKUP($T380,Fe_Annuity_Tables,MATCH(DB$3+3,'Mortality Tables'!$N$1:$DN$1,0),FALSE)),"")</f>
        <v/>
      </c>
      <c r="DC380" s="685" t="str">
        <f>IFERROR((DB380+BL380*Contr_Rate)*(1+Inv_Return)*IF($D380=$C$1,VLOOKUP($T380,Male_Annuity_Tables,MATCH($BS$3+3,'Mortality Tables'!$N$1:$DN$1,0),FALSE),VLOOKUP($T380,Fe_Annuity_Tables,MATCH(DC$3+3,'Mortality Tables'!$N$1:$DN$1,0),FALSE)),"")</f>
        <v/>
      </c>
      <c r="DD380" s="685" t="str">
        <f>IFERROR((DC380+BM380*Contr_Rate)*(1+Inv_Return)*IF($D380=$C$1,VLOOKUP($T380,Male_Annuity_Tables,MATCH($BS$3+3,'Mortality Tables'!$N$1:$DN$1,0),FALSE),VLOOKUP($T380,Fe_Annuity_Tables,MATCH(DD$3+3,'Mortality Tables'!$N$1:$DN$1,0),FALSE)),"")</f>
        <v/>
      </c>
      <c r="DE380" s="685" t="str">
        <f>IFERROR((DD380+BN380*Contr_Rate)*(1+Inv_Return)*IF($D380=$C$1,VLOOKUP($T380,Male_Annuity_Tables,MATCH($BS$3+3,'Mortality Tables'!$N$1:$DN$1,0),FALSE),VLOOKUP($T380,Fe_Annuity_Tables,MATCH(DE$3+3,'Mortality Tables'!$N$1:$DN$1,0),FALSE)),"")</f>
        <v/>
      </c>
      <c r="DF380" s="685" t="str">
        <f>IFERROR((DE380+BO380*Contr_Rate)*(1+Inv_Return)*IF($D380=$C$1,VLOOKUP($T380,Male_Annuity_Tables,MATCH($BS$3+3,'Mortality Tables'!$N$1:$DN$1,0),FALSE),VLOOKUP($T380,Fe_Annuity_Tables,MATCH(DF$3+3,'Mortality Tables'!$N$1:$DN$1,0),FALSE)),"")</f>
        <v/>
      </c>
      <c r="DG380" s="685" t="str">
        <f>IFERROR((DF380+BP380*Contr_Rate)*(1+Inv_Return)*IF($D380=$C$1,VLOOKUP($T380,Male_Annuity_Tables,MATCH($BS$3+3,'Mortality Tables'!$N$1:$DN$1,0),FALSE),VLOOKUP($T380,Fe_Annuity_Tables,MATCH(DG$3+3,'Mortality Tables'!$N$1:$DN$1,0),FALSE)),"")</f>
        <v/>
      </c>
      <c r="DH380" s="685" t="str">
        <f>IFERROR((DG380+BQ380*Contr_Rate)*(1+Inv_Return)*IF($D380=$C$1,VLOOKUP($T380,Male_Annuity_Tables,MATCH($BS$3+3,'Mortality Tables'!$N$1:$DN$1,0),FALSE),VLOOKUP($T380,Fe_Annuity_Tables,MATCH(DH$3+3,'Mortality Tables'!$N$1:$DN$1,0),FALSE)),"")</f>
        <v/>
      </c>
      <c r="DJ380" s="686">
        <f t="shared" si="199"/>
        <v>1184941.6631548777</v>
      </c>
      <c r="DK380" s="680">
        <f t="shared" si="219"/>
        <v>8.8017766057058875</v>
      </c>
      <c r="DL380" s="686">
        <f t="shared" si="200"/>
        <v>90198.93935948149</v>
      </c>
      <c r="DM380" s="686">
        <f t="shared" si="132"/>
        <v>2738479.3321000002</v>
      </c>
      <c r="DN380" s="687">
        <f t="shared" si="201"/>
        <v>3.2937600916751311E-2</v>
      </c>
      <c r="DP380" s="688">
        <f t="shared" si="202"/>
        <v>68016.243935921564</v>
      </c>
      <c r="DQ380" s="688" t="str">
        <f t="shared" si="203"/>
        <v/>
      </c>
      <c r="DR380" s="688" t="str">
        <f t="shared" si="204"/>
        <v/>
      </c>
    </row>
    <row r="381" spans="1:122" s="657" customFormat="1" ht="14.5">
      <c r="A381" s="675" t="s">
        <v>1830</v>
      </c>
      <c r="B381" s="675" t="s">
        <v>1831</v>
      </c>
      <c r="C381" s="675" t="s">
        <v>541</v>
      </c>
      <c r="D381" s="675" t="s">
        <v>61</v>
      </c>
      <c r="E381" s="676">
        <v>21911</v>
      </c>
      <c r="F381" s="677">
        <v>44371</v>
      </c>
      <c r="G381" s="677">
        <v>44406</v>
      </c>
      <c r="H381" s="678">
        <v>2151225</v>
      </c>
      <c r="I381" s="678">
        <v>166327.69</v>
      </c>
      <c r="J381" s="678">
        <v>214022.76</v>
      </c>
      <c r="K381" s="678"/>
      <c r="L381" s="678">
        <v>380350.45</v>
      </c>
      <c r="M381" s="679">
        <f>IF(COUNTIF($A$4:A381,A381)=1,0,1)</f>
        <v>0</v>
      </c>
      <c r="N381" s="680" t="str">
        <f t="shared" si="193"/>
        <v>Okay</v>
      </c>
      <c r="O381" s="680" t="str">
        <f t="shared" si="194"/>
        <v>TRUE</v>
      </c>
      <c r="P381" s="680" t="b">
        <f t="shared" si="195"/>
        <v>1</v>
      </c>
      <c r="Q381" s="680" t="b">
        <f t="shared" si="208"/>
        <v>1</v>
      </c>
      <c r="R381" s="680" t="b">
        <f t="shared" si="209"/>
        <v>1</v>
      </c>
      <c r="S381" s="681">
        <f t="shared" si="196"/>
        <v>61.534246575342465</v>
      </c>
      <c r="T381" s="682">
        <f t="shared" si="210"/>
        <v>65</v>
      </c>
      <c r="U381" s="682">
        <f t="shared" si="220"/>
        <v>61</v>
      </c>
      <c r="V381" s="682">
        <f t="shared" si="211"/>
        <v>3.4246575342465753</v>
      </c>
      <c r="W381" s="682">
        <f t="shared" si="197"/>
        <v>0</v>
      </c>
      <c r="X381" s="683">
        <f t="shared" si="198"/>
        <v>0</v>
      </c>
      <c r="Y381" s="684">
        <f t="shared" si="123"/>
        <v>2.2970000000000001E-2</v>
      </c>
      <c r="Z381" s="684">
        <f>IF($D381=$C$1,VLOOKUP($T381,Male_Annuity_Tables,MATCH($W381+2,'Mortality Tables'!$DS$1:$HT$1,0),FALSE),VLOOKUP($T381,Fe_Annuity_Tables,MATCH($W381+2,'Mortality Tables'!$M$1:$DN$1,0),FALSE))</f>
        <v>1</v>
      </c>
      <c r="AA381" s="664"/>
      <c r="AB381" s="685" t="str">
        <f t="shared" si="217"/>
        <v/>
      </c>
      <c r="AC381" s="685" t="str">
        <f t="shared" si="217"/>
        <v/>
      </c>
      <c r="AD381" s="685" t="str">
        <f t="shared" si="217"/>
        <v/>
      </c>
      <c r="AE381" s="685" t="str">
        <f t="shared" si="217"/>
        <v/>
      </c>
      <c r="AF381" s="685" t="str">
        <f t="shared" si="217"/>
        <v/>
      </c>
      <c r="AG381" s="685" t="str">
        <f t="shared" si="217"/>
        <v/>
      </c>
      <c r="AH381" s="685" t="str">
        <f t="shared" si="217"/>
        <v/>
      </c>
      <c r="AI381" s="685" t="str">
        <f t="shared" si="217"/>
        <v/>
      </c>
      <c r="AJ381" s="685" t="str">
        <f t="shared" si="217"/>
        <v/>
      </c>
      <c r="AK381" s="685" t="str">
        <f t="shared" si="217"/>
        <v/>
      </c>
      <c r="AL381" s="685" t="str">
        <f t="shared" si="217"/>
        <v/>
      </c>
      <c r="AM381" s="685" t="str">
        <f t="shared" si="217"/>
        <v/>
      </c>
      <c r="AN381" s="685" t="str">
        <f t="shared" si="217"/>
        <v/>
      </c>
      <c r="AO381" s="685" t="str">
        <f t="shared" si="217"/>
        <v/>
      </c>
      <c r="AP381" s="685" t="str">
        <f t="shared" si="217"/>
        <v/>
      </c>
      <c r="AQ381" s="685" t="str">
        <f t="shared" si="217"/>
        <v/>
      </c>
      <c r="AR381" s="685" t="str">
        <f t="shared" si="216"/>
        <v/>
      </c>
      <c r="AS381" s="685" t="str">
        <f t="shared" si="216"/>
        <v/>
      </c>
      <c r="AT381" s="685" t="str">
        <f t="shared" si="216"/>
        <v/>
      </c>
      <c r="AU381" s="685" t="str">
        <f t="shared" si="216"/>
        <v/>
      </c>
      <c r="AV381" s="685" t="str">
        <f t="shared" si="216"/>
        <v/>
      </c>
      <c r="AW381" s="685" t="str">
        <f t="shared" si="216"/>
        <v/>
      </c>
      <c r="AX381" s="685" t="str">
        <f t="shared" si="216"/>
        <v/>
      </c>
      <c r="AY381" s="685" t="str">
        <f t="shared" si="216"/>
        <v/>
      </c>
      <c r="AZ381" s="685" t="str">
        <f t="shared" si="216"/>
        <v/>
      </c>
      <c r="BA381" s="685" t="str">
        <f t="shared" si="216"/>
        <v/>
      </c>
      <c r="BB381" s="685" t="str">
        <f t="shared" si="216"/>
        <v/>
      </c>
      <c r="BC381" s="685" t="str">
        <f t="shared" si="216"/>
        <v/>
      </c>
      <c r="BD381" s="685" t="str">
        <f t="shared" si="216"/>
        <v/>
      </c>
      <c r="BE381" s="685" t="str">
        <f t="shared" si="216"/>
        <v/>
      </c>
      <c r="BF381" s="685" t="str">
        <f t="shared" si="216"/>
        <v/>
      </c>
      <c r="BG381" s="685" t="str">
        <f t="shared" si="218"/>
        <v/>
      </c>
      <c r="BH381" s="685" t="str">
        <f t="shared" si="218"/>
        <v/>
      </c>
      <c r="BI381" s="685" t="str">
        <f t="shared" si="207"/>
        <v/>
      </c>
      <c r="BJ381" s="685" t="str">
        <f t="shared" si="207"/>
        <v/>
      </c>
      <c r="BK381" s="685" t="str">
        <f t="shared" si="207"/>
        <v/>
      </c>
      <c r="BL381" s="685" t="str">
        <f t="shared" si="207"/>
        <v/>
      </c>
      <c r="BM381" s="685" t="str">
        <f t="shared" si="207"/>
        <v/>
      </c>
      <c r="BN381" s="685" t="str">
        <f t="shared" si="207"/>
        <v/>
      </c>
      <c r="BO381" s="685" t="str">
        <f t="shared" si="214"/>
        <v/>
      </c>
      <c r="BP381" s="685" t="str">
        <f t="shared" si="214"/>
        <v/>
      </c>
      <c r="BQ381" s="685" t="str">
        <f t="shared" si="214"/>
        <v/>
      </c>
      <c r="BR381" s="529"/>
      <c r="BS381" s="685" t="str">
        <f>IFERROR(($L381+AB381*Contr_Rate)*(1+Inv_Return)*IF($D381=$C$1,VLOOKUP($T381,Male_Annuity_Tables,MATCH($BS$3+3,'Mortality Tables'!$N$1:$DN$1,0),FALSE),VLOOKUP($T381,Fe_Annuity_Tables,MATCH(BS$3+3,'Mortality Tables'!$N$1:$DN$1,0),FALSE)),"")</f>
        <v/>
      </c>
      <c r="BT381" s="685" t="str">
        <f>IFERROR(($BS381+AC381*Contr_Rate)*(1+Inv_Return)*IF($D381=$C$1,VLOOKUP($T381,Male_Annuity_Tables,MATCH($BS$3+3,'Mortality Tables'!$N$1:$DN$1,0),FALSE),VLOOKUP($T381,Fe_Annuity_Tables,MATCH(BT$3+3,'Mortality Tables'!$N$1:$DN$1,0),FALSE)),"")</f>
        <v/>
      </c>
      <c r="BU381" s="685" t="str">
        <f>IFERROR((BT381+AD381*Contr_Rate)*(1+Inv_Return)*IF($D381=$C$1,VLOOKUP($T381,Male_Annuity_Tables,MATCH($BS$3+3,'Mortality Tables'!$N$1:$DN$1,0),FALSE),VLOOKUP($T381,Fe_Annuity_Tables,MATCH(BU$3+3,'Mortality Tables'!$N$1:$DN$1,0),FALSE)),"")</f>
        <v/>
      </c>
      <c r="BV381" s="685" t="str">
        <f>IFERROR((BU381+AE381*Contr_Rate)*(1+Inv_Return)*IF($D381=$C$1,VLOOKUP($T381,Male_Annuity_Tables,MATCH($BS$3+3,'Mortality Tables'!$N$1:$DN$1,0),FALSE),VLOOKUP($T381,Fe_Annuity_Tables,MATCH(BV$3+3,'Mortality Tables'!$N$1:$DN$1,0),FALSE)),"")</f>
        <v/>
      </c>
      <c r="BW381" s="685" t="str">
        <f>IFERROR((BV381+AF381*Contr_Rate)*(1+Inv_Return)*IF($D381=$C$1,VLOOKUP($T381,Male_Annuity_Tables,MATCH($BS$3+3,'Mortality Tables'!$N$1:$DN$1,0),FALSE),VLOOKUP($T381,Fe_Annuity_Tables,MATCH(BW$3+3,'Mortality Tables'!$N$1:$DN$1,0),FALSE)),"")</f>
        <v/>
      </c>
      <c r="BX381" s="685" t="str">
        <f>IFERROR((BW381+AG381*Contr_Rate)*(1+Inv_Return)*IF($D381=$C$1,VLOOKUP($T381,Male_Annuity_Tables,MATCH($BS$3+3,'Mortality Tables'!$N$1:$DN$1,0),FALSE),VLOOKUP($T381,Fe_Annuity_Tables,MATCH(BX$3+3,'Mortality Tables'!$N$1:$DN$1,0),FALSE)),"")</f>
        <v/>
      </c>
      <c r="BY381" s="685" t="str">
        <f>IFERROR((BX381+AH381*Contr_Rate)*(1+Inv_Return)*IF($D381=$C$1,VLOOKUP($T381,Male_Annuity_Tables,MATCH($BS$3+3,'Mortality Tables'!$N$1:$DN$1,0),FALSE),VLOOKUP($T381,Fe_Annuity_Tables,MATCH(BY$3+3,'Mortality Tables'!$N$1:$DN$1,0),FALSE)),"")</f>
        <v/>
      </c>
      <c r="BZ381" s="685" t="str">
        <f>IFERROR((BY381+AI381*Contr_Rate)*(1+Inv_Return)*IF($D381=$C$1,VLOOKUP($T381,Male_Annuity_Tables,MATCH($BS$3+3,'Mortality Tables'!$N$1:$DN$1,0),FALSE),VLOOKUP($T381,Fe_Annuity_Tables,MATCH(BZ$3+3,'Mortality Tables'!$N$1:$DN$1,0),FALSE)),"")</f>
        <v/>
      </c>
      <c r="CA381" s="685" t="str">
        <f>IFERROR((BZ381+AJ381*Contr_Rate)*(1+Inv_Return)*IF($D381=$C$1,VLOOKUP($T381,Male_Annuity_Tables,MATCH($BS$3+3,'Mortality Tables'!$N$1:$DN$1,0),FALSE),VLOOKUP($T381,Fe_Annuity_Tables,MATCH(CA$3+3,'Mortality Tables'!$N$1:$DN$1,0),FALSE)),"")</f>
        <v/>
      </c>
      <c r="CB381" s="685" t="str">
        <f>IFERROR((CA381+AK381*Contr_Rate)*(1+Inv_Return)*IF($D381=$C$1,VLOOKUP($T381,Male_Annuity_Tables,MATCH($BS$3+3,'Mortality Tables'!$N$1:$DN$1,0),FALSE),VLOOKUP($T381,Fe_Annuity_Tables,MATCH(CB$3+3,'Mortality Tables'!$N$1:$DN$1,0),FALSE)),"")</f>
        <v/>
      </c>
      <c r="CC381" s="685" t="str">
        <f>IFERROR((CB381+AL381*Contr_Rate)*(1+Inv_Return)*IF($D381=$C$1,VLOOKUP($T381,Male_Annuity_Tables,MATCH($BS$3+3,'Mortality Tables'!$N$1:$DN$1,0),FALSE),VLOOKUP($T381,Fe_Annuity_Tables,MATCH(CC$3+3,'Mortality Tables'!$N$1:$DN$1,0),FALSE)),"")</f>
        <v/>
      </c>
      <c r="CD381" s="685" t="str">
        <f>IFERROR((CC381+AM381*Contr_Rate)*(1+Inv_Return)*IF($D381=$C$1,VLOOKUP($T381,Male_Annuity_Tables,MATCH($BS$3+3,'Mortality Tables'!$N$1:$DN$1,0),FALSE),VLOOKUP($T381,Fe_Annuity_Tables,MATCH(CD$3+3,'Mortality Tables'!$N$1:$DN$1,0),FALSE)),"")</f>
        <v/>
      </c>
      <c r="CE381" s="685" t="str">
        <f>IFERROR((CD381+AN381*Contr_Rate)*(1+Inv_Return)*IF($D381=$C$1,VLOOKUP($T381,Male_Annuity_Tables,MATCH($BS$3+3,'Mortality Tables'!$N$1:$DN$1,0),FALSE),VLOOKUP($T381,Fe_Annuity_Tables,MATCH(CE$3+3,'Mortality Tables'!$N$1:$DN$1,0),FALSE)),"")</f>
        <v/>
      </c>
      <c r="CF381" s="685" t="str">
        <f>IFERROR((CE381+AO381*Contr_Rate)*(1+Inv_Return)*IF($D381=$C$1,VLOOKUP($T381,Male_Annuity_Tables,MATCH($BS$3+3,'Mortality Tables'!$N$1:$DN$1,0),FALSE),VLOOKUP($T381,Fe_Annuity_Tables,MATCH(CF$3+3,'Mortality Tables'!$N$1:$DN$1,0),FALSE)),"")</f>
        <v/>
      </c>
      <c r="CG381" s="685" t="str">
        <f>IFERROR((CF381+AP381*Contr_Rate)*(1+Inv_Return)*IF($D381=$C$1,VLOOKUP($T381,Male_Annuity_Tables,MATCH($BS$3+3,'Mortality Tables'!$N$1:$DN$1,0),FALSE),VLOOKUP($T381,Fe_Annuity_Tables,MATCH(CG$3+3,'Mortality Tables'!$N$1:$DN$1,0),FALSE)),"")</f>
        <v/>
      </c>
      <c r="CH381" s="685" t="str">
        <f>IFERROR((CG381+AQ381*Contr_Rate)*(1+Inv_Return)*IF($D381=$C$1,VLOOKUP($T381,Male_Annuity_Tables,MATCH($BS$3+3,'Mortality Tables'!$N$1:$DN$1,0),FALSE),VLOOKUP($T381,Fe_Annuity_Tables,MATCH(CH$3+3,'Mortality Tables'!$N$1:$DN$1,0),FALSE)),"")</f>
        <v/>
      </c>
      <c r="CI381" s="685" t="str">
        <f>IFERROR((CH381+AR381*Contr_Rate)*(1+Inv_Return)*IF($D381=$C$1,VLOOKUP($T381,Male_Annuity_Tables,MATCH($BS$3+3,'Mortality Tables'!$N$1:$DN$1,0),FALSE),VLOOKUP($T381,Fe_Annuity_Tables,MATCH(CI$3+3,'Mortality Tables'!$N$1:$DN$1,0),FALSE)),"")</f>
        <v/>
      </c>
      <c r="CJ381" s="685" t="str">
        <f>IFERROR((CI381+AS381*Contr_Rate)*(1+Inv_Return)*IF($D381=$C$1,VLOOKUP($T381,Male_Annuity_Tables,MATCH($BS$3+3,'Mortality Tables'!$N$1:$DN$1,0),FALSE),VLOOKUP($T381,Fe_Annuity_Tables,MATCH(CJ$3+3,'Mortality Tables'!$N$1:$DN$1,0),FALSE)),"")</f>
        <v/>
      </c>
      <c r="CK381" s="685" t="str">
        <f>IFERROR((CJ381+AT381*Contr_Rate)*(1+Inv_Return)*IF($D381=$C$1,VLOOKUP($T381,Male_Annuity_Tables,MATCH($BS$3+3,'Mortality Tables'!$N$1:$DN$1,0),FALSE),VLOOKUP($T381,Fe_Annuity_Tables,MATCH(CK$3+3,'Mortality Tables'!$N$1:$DN$1,0),FALSE)),"")</f>
        <v/>
      </c>
      <c r="CL381" s="685" t="str">
        <f>IFERROR((CK381+AU381*Contr_Rate)*(1+Inv_Return)*IF($D381=$C$1,VLOOKUP($T381,Male_Annuity_Tables,MATCH($BS$3+3,'Mortality Tables'!$N$1:$DN$1,0),FALSE),VLOOKUP($T381,Fe_Annuity_Tables,MATCH(CL$3+3,'Mortality Tables'!$N$1:$DN$1,0),FALSE)),"")</f>
        <v/>
      </c>
      <c r="CM381" s="685" t="str">
        <f>IFERROR((CL381+AV381*Contr_Rate)*(1+Inv_Return)*IF($D381=$C$1,VLOOKUP($T381,Male_Annuity_Tables,MATCH($BS$3+3,'Mortality Tables'!$N$1:$DN$1,0),FALSE),VLOOKUP($T381,Fe_Annuity_Tables,MATCH(CM$3+3,'Mortality Tables'!$N$1:$DN$1,0),FALSE)),"")</f>
        <v/>
      </c>
      <c r="CN381" s="685" t="str">
        <f>IFERROR((CM381+AW381*Contr_Rate)*(1+Inv_Return)*IF($D381=$C$1,VLOOKUP($T381,Male_Annuity_Tables,MATCH($BS$3+3,'Mortality Tables'!$N$1:$DN$1,0),FALSE),VLOOKUP($T381,Fe_Annuity_Tables,MATCH(CN$3+3,'Mortality Tables'!$N$1:$DN$1,0),FALSE)),"")</f>
        <v/>
      </c>
      <c r="CO381" s="685" t="str">
        <f>IFERROR((CN381+AX381*Contr_Rate)*(1+Inv_Return)*IF($D381=$C$1,VLOOKUP($T381,Male_Annuity_Tables,MATCH($BS$3+3,'Mortality Tables'!$N$1:$DN$1,0),FALSE),VLOOKUP($T381,Fe_Annuity_Tables,MATCH(CO$3+3,'Mortality Tables'!$N$1:$DN$1,0),FALSE)),"")</f>
        <v/>
      </c>
      <c r="CP381" s="685" t="str">
        <f>IFERROR((CO381+AY381*Contr_Rate)*(1+Inv_Return)*IF($D381=$C$1,VLOOKUP($T381,Male_Annuity_Tables,MATCH($BS$3+3,'Mortality Tables'!$N$1:$DN$1,0),FALSE),VLOOKUP($T381,Fe_Annuity_Tables,MATCH(CP$3+3,'Mortality Tables'!$N$1:$DN$1,0),FALSE)),"")</f>
        <v/>
      </c>
      <c r="CQ381" s="685" t="str">
        <f>IFERROR((CP381+AZ381*Contr_Rate)*(1+Inv_Return)*IF($D381=$C$1,VLOOKUP($T381,Male_Annuity_Tables,MATCH($BS$3+3,'Mortality Tables'!$N$1:$DN$1,0),FALSE),VLOOKUP($T381,Fe_Annuity_Tables,MATCH(CQ$3+3,'Mortality Tables'!$N$1:$DN$1,0),FALSE)),"")</f>
        <v/>
      </c>
      <c r="CR381" s="685" t="str">
        <f>IFERROR((CQ381+BA381*Contr_Rate)*(1+Inv_Return)*IF($D381=$C$1,VLOOKUP($T381,Male_Annuity_Tables,MATCH($BS$3+3,'Mortality Tables'!$N$1:$DN$1,0),FALSE),VLOOKUP($T381,Fe_Annuity_Tables,MATCH(CR$3+3,'Mortality Tables'!$N$1:$DN$1,0),FALSE)),"")</f>
        <v/>
      </c>
      <c r="CS381" s="685" t="str">
        <f>IFERROR((CR381+BB381*Contr_Rate)*(1+Inv_Return)*IF($D381=$C$1,VLOOKUP($T381,Male_Annuity_Tables,MATCH($BS$3+3,'Mortality Tables'!$N$1:$DN$1,0),FALSE),VLOOKUP($T381,Fe_Annuity_Tables,MATCH(CS$3+3,'Mortality Tables'!$N$1:$DN$1,0),FALSE)),"")</f>
        <v/>
      </c>
      <c r="CT381" s="685" t="str">
        <f>IFERROR((CS381+BC381*Contr_Rate)*(1+Inv_Return)*IF($D381=$C$1,VLOOKUP($T381,Male_Annuity_Tables,MATCH($BS$3+3,'Mortality Tables'!$N$1:$DN$1,0),FALSE),VLOOKUP($T381,Fe_Annuity_Tables,MATCH(CT$3+3,'Mortality Tables'!$N$1:$DN$1,0),FALSE)),"")</f>
        <v/>
      </c>
      <c r="CU381" s="685" t="str">
        <f>IFERROR((CT381+BD381*Contr_Rate)*(1+Inv_Return)*IF($D381=$C$1,VLOOKUP($T381,Male_Annuity_Tables,MATCH($BS$3+3,'Mortality Tables'!$N$1:$DN$1,0),FALSE),VLOOKUP($T381,Fe_Annuity_Tables,MATCH(CU$3+3,'Mortality Tables'!$N$1:$DN$1,0),FALSE)),"")</f>
        <v/>
      </c>
      <c r="CV381" s="685" t="str">
        <f>IFERROR((CU381+BE381*Contr_Rate)*(1+Inv_Return)*IF($D381=$C$1,VLOOKUP($T381,Male_Annuity_Tables,MATCH($BS$3+3,'Mortality Tables'!$N$1:$DN$1,0),FALSE),VLOOKUP($T381,Fe_Annuity_Tables,MATCH(CV$3+3,'Mortality Tables'!$N$1:$DN$1,0),FALSE)),"")</f>
        <v/>
      </c>
      <c r="CW381" s="685" t="str">
        <f>IFERROR((CV381+BF381*Contr_Rate)*(1+Inv_Return)*IF($D381=$C$1,VLOOKUP($T381,Male_Annuity_Tables,MATCH($BS$3+3,'Mortality Tables'!$N$1:$DN$1,0),FALSE),VLOOKUP($T381,Fe_Annuity_Tables,MATCH(CW$3+3,'Mortality Tables'!$N$1:$DN$1,0),FALSE)),"")</f>
        <v/>
      </c>
      <c r="CX381" s="685" t="str">
        <f>IFERROR((CW381+BG381*Contr_Rate)*(1+Inv_Return)*IF($D381=$C$1,VLOOKUP($T381,Male_Annuity_Tables,MATCH($BS$3+3,'Mortality Tables'!$N$1:$DN$1,0),FALSE),VLOOKUP($T381,Fe_Annuity_Tables,MATCH(CX$3+3,'Mortality Tables'!$N$1:$DN$1,0),FALSE)),"")</f>
        <v/>
      </c>
      <c r="CY381" s="685" t="str">
        <f>IFERROR((CX381+BH381*Contr_Rate)*(1+Inv_Return)*IF($D381=$C$1,VLOOKUP($T381,Male_Annuity_Tables,MATCH($BS$3+3,'Mortality Tables'!$N$1:$DN$1,0),FALSE),VLOOKUP($T381,Fe_Annuity_Tables,MATCH(CY$3+3,'Mortality Tables'!$N$1:$DN$1,0),FALSE)),"")</f>
        <v/>
      </c>
      <c r="CZ381" s="685" t="str">
        <f>IFERROR((CY381+BI381*Contr_Rate)*(1+Inv_Return)*IF($D381=$C$1,VLOOKUP($T381,Male_Annuity_Tables,MATCH($BS$3+3,'Mortality Tables'!$N$1:$DN$1,0),FALSE),VLOOKUP($T381,Fe_Annuity_Tables,MATCH(CZ$3+3,'Mortality Tables'!$N$1:$DN$1,0),FALSE)),"")</f>
        <v/>
      </c>
      <c r="DA381" s="685" t="str">
        <f>IFERROR((CZ381+BJ381*Contr_Rate)*(1+Inv_Return)*IF($D381=$C$1,VLOOKUP($T381,Male_Annuity_Tables,MATCH($BS$3+3,'Mortality Tables'!$N$1:$DN$1,0),FALSE),VLOOKUP($T381,Fe_Annuity_Tables,MATCH(DA$3+3,'Mortality Tables'!$N$1:$DN$1,0),FALSE)),"")</f>
        <v/>
      </c>
      <c r="DB381" s="685" t="str">
        <f>IFERROR((DA381+BK381*Contr_Rate)*(1+Inv_Return)*IF($D381=$C$1,VLOOKUP($T381,Male_Annuity_Tables,MATCH($BS$3+3,'Mortality Tables'!$N$1:$DN$1,0),FALSE),VLOOKUP($T381,Fe_Annuity_Tables,MATCH(DB$3+3,'Mortality Tables'!$N$1:$DN$1,0),FALSE)),"")</f>
        <v/>
      </c>
      <c r="DC381" s="685" t="str">
        <f>IFERROR((DB381+BL381*Contr_Rate)*(1+Inv_Return)*IF($D381=$C$1,VLOOKUP($T381,Male_Annuity_Tables,MATCH($BS$3+3,'Mortality Tables'!$N$1:$DN$1,0),FALSE),VLOOKUP($T381,Fe_Annuity_Tables,MATCH(DC$3+3,'Mortality Tables'!$N$1:$DN$1,0),FALSE)),"")</f>
        <v/>
      </c>
      <c r="DD381" s="685" t="str">
        <f>IFERROR((DC381+BM381*Contr_Rate)*(1+Inv_Return)*IF($D381=$C$1,VLOOKUP($T381,Male_Annuity_Tables,MATCH($BS$3+3,'Mortality Tables'!$N$1:$DN$1,0),FALSE),VLOOKUP($T381,Fe_Annuity_Tables,MATCH(DD$3+3,'Mortality Tables'!$N$1:$DN$1,0),FALSE)),"")</f>
        <v/>
      </c>
      <c r="DE381" s="685" t="str">
        <f>IFERROR((DD381+BN381*Contr_Rate)*(1+Inv_Return)*IF($D381=$C$1,VLOOKUP($T381,Male_Annuity_Tables,MATCH($BS$3+3,'Mortality Tables'!$N$1:$DN$1,0),FALSE),VLOOKUP($T381,Fe_Annuity_Tables,MATCH(DE$3+3,'Mortality Tables'!$N$1:$DN$1,0),FALSE)),"")</f>
        <v/>
      </c>
      <c r="DF381" s="685" t="str">
        <f>IFERROR((DE381+BO381*Contr_Rate)*(1+Inv_Return)*IF($D381=$C$1,VLOOKUP($T381,Male_Annuity_Tables,MATCH($BS$3+3,'Mortality Tables'!$N$1:$DN$1,0),FALSE),VLOOKUP($T381,Fe_Annuity_Tables,MATCH(DF$3+3,'Mortality Tables'!$N$1:$DN$1,0),FALSE)),"")</f>
        <v/>
      </c>
      <c r="DG381" s="685" t="str">
        <f>IFERROR((DF381+BP381*Contr_Rate)*(1+Inv_Return)*IF($D381=$C$1,VLOOKUP($T381,Male_Annuity_Tables,MATCH($BS$3+3,'Mortality Tables'!$N$1:$DN$1,0),FALSE),VLOOKUP($T381,Fe_Annuity_Tables,MATCH(DG$3+3,'Mortality Tables'!$N$1:$DN$1,0),FALSE)),"")</f>
        <v/>
      </c>
      <c r="DH381" s="685" t="str">
        <f>IFERROR((DG381+BQ381*Contr_Rate)*(1+Inv_Return)*IF($D381=$C$1,VLOOKUP($T381,Male_Annuity_Tables,MATCH($BS$3+3,'Mortality Tables'!$N$1:$DN$1,0),FALSE),VLOOKUP($T381,Fe_Annuity_Tables,MATCH(DH$3+3,'Mortality Tables'!$N$1:$DN$1,0),FALSE)),"")</f>
        <v/>
      </c>
      <c r="DJ381" s="686">
        <f t="shared" si="199"/>
        <v>0</v>
      </c>
      <c r="DK381" s="680">
        <f t="shared" si="219"/>
        <v>8.0909277508679907</v>
      </c>
      <c r="DL381" s="686">
        <f t="shared" si="200"/>
        <v>0</v>
      </c>
      <c r="DM381" s="686">
        <f t="shared" si="132"/>
        <v>0</v>
      </c>
      <c r="DN381" s="687" t="str">
        <f t="shared" si="201"/>
        <v/>
      </c>
      <c r="DP381" s="688" t="str">
        <f t="shared" si="202"/>
        <v/>
      </c>
      <c r="DQ381" s="688" t="str">
        <f t="shared" si="203"/>
        <v/>
      </c>
      <c r="DR381" s="688" t="str">
        <f t="shared" si="204"/>
        <v/>
      </c>
    </row>
    <row r="382" spans="1:122" s="657" customFormat="1" ht="14.5">
      <c r="A382" s="675" t="s">
        <v>1832</v>
      </c>
      <c r="B382" s="675" t="s">
        <v>1833</v>
      </c>
      <c r="C382" s="675" t="s">
        <v>116</v>
      </c>
      <c r="D382" s="675" t="s">
        <v>60</v>
      </c>
      <c r="E382" s="676">
        <v>32366</v>
      </c>
      <c r="F382" s="677">
        <v>41584</v>
      </c>
      <c r="G382" s="677">
        <v>43940</v>
      </c>
      <c r="H382" s="678">
        <v>435184</v>
      </c>
      <c r="I382" s="678">
        <v>31545.02</v>
      </c>
      <c r="J382" s="678">
        <v>29343.96</v>
      </c>
      <c r="K382" s="678">
        <v>24758.15</v>
      </c>
      <c r="L382" s="678">
        <v>85647.13</v>
      </c>
      <c r="M382" s="679">
        <f>IF(COUNTIF($A$4:A382,A382)=1,0,1)</f>
        <v>0</v>
      </c>
      <c r="N382" s="680" t="str">
        <f t="shared" si="193"/>
        <v>Okay</v>
      </c>
      <c r="O382" s="680" t="str">
        <f t="shared" si="194"/>
        <v>TRUE</v>
      </c>
      <c r="P382" s="680" t="b">
        <f t="shared" si="195"/>
        <v>1</v>
      </c>
      <c r="Q382" s="680" t="b">
        <f t="shared" si="208"/>
        <v>1</v>
      </c>
      <c r="R382" s="680" t="b">
        <f t="shared" si="209"/>
        <v>1</v>
      </c>
      <c r="S382" s="681">
        <f t="shared" si="196"/>
        <v>25.254794520547946</v>
      </c>
      <c r="T382" s="682">
        <f t="shared" si="210"/>
        <v>36</v>
      </c>
      <c r="U382" s="682">
        <f t="shared" si="220"/>
        <v>31</v>
      </c>
      <c r="V382" s="682">
        <f t="shared" si="211"/>
        <v>4.7013698630136984</v>
      </c>
      <c r="W382" s="682">
        <f t="shared" si="197"/>
        <v>24</v>
      </c>
      <c r="X382" s="683">
        <f t="shared" si="198"/>
        <v>2055531.12</v>
      </c>
      <c r="Y382" s="684">
        <f t="shared" si="123"/>
        <v>1.58E-3</v>
      </c>
      <c r="Z382" s="684">
        <f>IF($D382=$C$1,VLOOKUP($T382,Male_Annuity_Tables,MATCH($W382+2,'Mortality Tables'!$DS$1:$HT$1,0),FALSE),VLOOKUP($T382,Fe_Annuity_Tables,MATCH($W382+2,'Mortality Tables'!$M$1:$DN$1,0),FALSE))</f>
        <v>3.3742962597864523E-2</v>
      </c>
      <c r="AA382" s="664"/>
      <c r="AB382" s="685">
        <f t="shared" si="217"/>
        <v>457356.62480000005</v>
      </c>
      <c r="AC382" s="685">
        <f t="shared" si="217"/>
        <v>480658.94483356003</v>
      </c>
      <c r="AD382" s="685">
        <f t="shared" si="217"/>
        <v>505148.51807282993</v>
      </c>
      <c r="AE382" s="685">
        <f t="shared" si="217"/>
        <v>530885.83506864065</v>
      </c>
      <c r="AF382" s="685">
        <f t="shared" si="217"/>
        <v>557934.46836538787</v>
      </c>
      <c r="AG382" s="685">
        <f t="shared" si="217"/>
        <v>586361.22952860442</v>
      </c>
      <c r="AH382" s="685">
        <f t="shared" si="217"/>
        <v>616236.3341730868</v>
      </c>
      <c r="AI382" s="685">
        <f t="shared" si="217"/>
        <v>647633.57539920567</v>
      </c>
      <c r="AJ382" s="685">
        <f t="shared" si="217"/>
        <v>680630.5060657952</v>
      </c>
      <c r="AK382" s="685">
        <f t="shared" si="217"/>
        <v>715308.63034984749</v>
      </c>
      <c r="AL382" s="685">
        <f t="shared" si="217"/>
        <v>751753.6050661722</v>
      </c>
      <c r="AM382" s="685">
        <f t="shared" si="217"/>
        <v>790055.45124429371</v>
      </c>
      <c r="AN382" s="685">
        <f t="shared" si="217"/>
        <v>830308.77648519038</v>
      </c>
      <c r="AO382" s="685">
        <f t="shared" si="217"/>
        <v>872613.00864711101</v>
      </c>
      <c r="AP382" s="685">
        <f t="shared" si="217"/>
        <v>917072.64143768139</v>
      </c>
      <c r="AQ382" s="685">
        <f t="shared" si="217"/>
        <v>963797.49251893116</v>
      </c>
      <c r="AR382" s="685">
        <f t="shared" si="216"/>
        <v>1012902.9747627708</v>
      </c>
      <c r="AS382" s="685">
        <f t="shared" si="216"/>
        <v>1064510.3813269341</v>
      </c>
      <c r="AT382" s="685">
        <f t="shared" si="216"/>
        <v>1118747.1852555412</v>
      </c>
      <c r="AU382" s="685">
        <f t="shared" si="216"/>
        <v>1175747.3543443112</v>
      </c>
      <c r="AV382" s="685">
        <f t="shared" si="216"/>
        <v>1235651.6820481538</v>
      </c>
      <c r="AW382" s="685">
        <f t="shared" si="216"/>
        <v>1298608.1352485076</v>
      </c>
      <c r="AX382" s="685">
        <f t="shared" si="216"/>
        <v>1364772.2197394187</v>
      </c>
      <c r="AY382" s="685">
        <f t="shared" si="216"/>
        <v>1434307.3643351423</v>
      </c>
      <c r="AZ382" s="685" t="str">
        <f t="shared" si="216"/>
        <v/>
      </c>
      <c r="BA382" s="685" t="str">
        <f t="shared" si="216"/>
        <v/>
      </c>
      <c r="BB382" s="685" t="str">
        <f t="shared" si="216"/>
        <v/>
      </c>
      <c r="BC382" s="685" t="str">
        <f t="shared" si="216"/>
        <v/>
      </c>
      <c r="BD382" s="685" t="str">
        <f t="shared" si="216"/>
        <v/>
      </c>
      <c r="BE382" s="685" t="str">
        <f t="shared" si="216"/>
        <v/>
      </c>
      <c r="BF382" s="685" t="str">
        <f t="shared" si="216"/>
        <v/>
      </c>
      <c r="BG382" s="685" t="str">
        <f t="shared" si="218"/>
        <v/>
      </c>
      <c r="BH382" s="685" t="str">
        <f t="shared" si="218"/>
        <v/>
      </c>
      <c r="BI382" s="685" t="str">
        <f t="shared" si="207"/>
        <v/>
      </c>
      <c r="BJ382" s="685" t="str">
        <f t="shared" si="207"/>
        <v/>
      </c>
      <c r="BK382" s="685" t="str">
        <f t="shared" si="207"/>
        <v/>
      </c>
      <c r="BL382" s="685" t="str">
        <f t="shared" si="207"/>
        <v/>
      </c>
      <c r="BM382" s="685" t="str">
        <f t="shared" si="207"/>
        <v/>
      </c>
      <c r="BN382" s="685" t="str">
        <f t="shared" si="207"/>
        <v/>
      </c>
      <c r="BO382" s="685" t="str">
        <f t="shared" si="214"/>
        <v/>
      </c>
      <c r="BP382" s="685" t="str">
        <f t="shared" si="214"/>
        <v/>
      </c>
      <c r="BQ382" s="685" t="str">
        <f t="shared" si="214"/>
        <v/>
      </c>
      <c r="BR382" s="529"/>
      <c r="BS382" s="685">
        <f>IFERROR(($L382+AB382*Contr_Rate)*(1+Inv_Return)*IF($D382=$C$1,VLOOKUP($T382,Male_Annuity_Tables,MATCH($BS$3+3,'Mortality Tables'!$N$1:$DN$1,0),FALSE),VLOOKUP($T382,Fe_Annuity_Tables,MATCH(BS$3+3,'Mortality Tables'!$N$1:$DN$1,0),FALSE)),"")</f>
        <v>182922.34050123056</v>
      </c>
      <c r="BT382" s="685">
        <f>IFERROR(($BS382+AC382*Contr_Rate)*(1+Inv_Return)*IF($D382=$C$1,VLOOKUP($T382,Male_Annuity_Tables,MATCH($BS$3+3,'Mortality Tables'!$N$1:$DN$1,0),FALSE),VLOOKUP($T382,Fe_Annuity_Tables,MATCH(BT$3+3,'Mortality Tables'!$N$1:$DN$1,0),FALSE)),"")</f>
        <v>214449.98770517757</v>
      </c>
      <c r="BU382" s="685">
        <f>IFERROR((BT382+AD382*Contr_Rate)*(1+Inv_Return)*IF($D382=$C$1,VLOOKUP($T382,Male_Annuity_Tables,MATCH($BS$3+3,'Mortality Tables'!$N$1:$DN$1,0),FALSE),VLOOKUP($T382,Fe_Annuity_Tables,MATCH(BU$3+3,'Mortality Tables'!$N$1:$DN$1,0),FALSE)),"")</f>
        <v>191615.88681393416</v>
      </c>
      <c r="BV382" s="685">
        <f>IFERROR((BU382+AE382*Contr_Rate)*(1+Inv_Return)*IF($D382=$C$1,VLOOKUP($T382,Male_Annuity_Tables,MATCH($BS$3+3,'Mortality Tables'!$N$1:$DN$1,0),FALSE),VLOOKUP($T382,Fe_Annuity_Tables,MATCH(BV$3+3,'Mortality Tables'!$N$1:$DN$1,0),FALSE)),"")</f>
        <v>146695.36599812616</v>
      </c>
      <c r="BW382" s="685">
        <f>IFERROR((BV382+AF382*Contr_Rate)*(1+Inv_Return)*IF($D382=$C$1,VLOOKUP($T382,Male_Annuity_Tables,MATCH($BS$3+3,'Mortality Tables'!$N$1:$DN$1,0),FALSE),VLOOKUP($T382,Fe_Annuity_Tables,MATCH(BW$3+3,'Mortality Tables'!$N$1:$DN$1,0),FALSE)),"")</f>
        <v>111398.34264161612</v>
      </c>
      <c r="BX382" s="685">
        <f>IFERROR((BW382+AG382*Contr_Rate)*(1+Inv_Return)*IF($D382=$C$1,VLOOKUP($T382,Male_Annuity_Tables,MATCH($BS$3+3,'Mortality Tables'!$N$1:$DN$1,0),FALSE),VLOOKUP($T382,Fe_Annuity_Tables,MATCH(BX$3+3,'Mortality Tables'!$N$1:$DN$1,0),FALSE)),"")</f>
        <v>86442.350456219749</v>
      </c>
      <c r="BY382" s="685">
        <f>IFERROR((BX382+AH382*Contr_Rate)*(1+Inv_Return)*IF($D382=$C$1,VLOOKUP($T382,Male_Annuity_Tables,MATCH($BS$3+3,'Mortality Tables'!$N$1:$DN$1,0),FALSE),VLOOKUP($T382,Fe_Annuity_Tables,MATCH(BY$3+3,'Mortality Tables'!$N$1:$DN$1,0),FALSE)),"")</f>
        <v>69235.94686155094</v>
      </c>
      <c r="BZ382" s="685">
        <f>IFERROR((BY382+AI382*Contr_Rate)*(1+Inv_Return)*IF($D382=$C$1,VLOOKUP($T382,Male_Annuity_Tables,MATCH($BS$3+3,'Mortality Tables'!$N$1:$DN$1,0),FALSE),VLOOKUP($T382,Fe_Annuity_Tables,MATCH(BZ$3+3,'Mortality Tables'!$N$1:$DN$1,0),FALSE)),"")</f>
        <v>57030.526908324631</v>
      </c>
      <c r="CA382" s="685">
        <f>IFERROR((BZ382+AJ382*Contr_Rate)*(1+Inv_Return)*IF($D382=$C$1,VLOOKUP($T382,Male_Annuity_Tables,MATCH($BS$3+3,'Mortality Tables'!$N$1:$DN$1,0),FALSE),VLOOKUP($T382,Fe_Annuity_Tables,MATCH(CA$3+3,'Mortality Tables'!$N$1:$DN$1,0),FALSE)),"")</f>
        <v>47933.966895558413</v>
      </c>
      <c r="CB382" s="685">
        <f>IFERROR((CA382+AK382*Contr_Rate)*(1+Inv_Return)*IF($D382=$C$1,VLOOKUP($T382,Male_Annuity_Tables,MATCH($BS$3+3,'Mortality Tables'!$N$1:$DN$1,0),FALSE),VLOOKUP($T382,Fe_Annuity_Tables,MATCH(CB$3+3,'Mortality Tables'!$N$1:$DN$1,0),FALSE)),"")</f>
        <v>40840.839176383932</v>
      </c>
      <c r="CC382" s="685">
        <f>IFERROR((CB382+AL382*Contr_Rate)*(1+Inv_Return)*IF($D382=$C$1,VLOOKUP($T382,Male_Annuity_Tables,MATCH($BS$3+3,'Mortality Tables'!$N$1:$DN$1,0),FALSE),VLOOKUP($T382,Fe_Annuity_Tables,MATCH(CC$3+3,'Mortality Tables'!$N$1:$DN$1,0),FALSE)),"")</f>
        <v>35123.913715377726</v>
      </c>
      <c r="CD382" s="685">
        <f>IFERROR((CC382+AM382*Contr_Rate)*(1+Inv_Return)*IF($D382=$C$1,VLOOKUP($T382,Male_Annuity_Tables,MATCH($BS$3+3,'Mortality Tables'!$N$1:$DN$1,0),FALSE),VLOOKUP($T382,Fe_Annuity_Tables,MATCH(CD$3+3,'Mortality Tables'!$N$1:$DN$1,0),FALSE)),"")</f>
        <v>30410.337503270061</v>
      </c>
      <c r="CE382" s="685">
        <f>IFERROR((CD382+AN382*Contr_Rate)*(1+Inv_Return)*IF($D382=$C$1,VLOOKUP($T382,Male_Annuity_Tables,MATCH($BS$3+3,'Mortality Tables'!$N$1:$DN$1,0),FALSE),VLOOKUP($T382,Fe_Annuity_Tables,MATCH(CE$3+3,'Mortality Tables'!$N$1:$DN$1,0),FALSE)),"")</f>
        <v>26462.077576303014</v>
      </c>
      <c r="CF382" s="685">
        <f>IFERROR((CE382+AO382*Contr_Rate)*(1+Inv_Return)*IF($D382=$C$1,VLOOKUP($T382,Male_Annuity_Tables,MATCH($BS$3+3,'Mortality Tables'!$N$1:$DN$1,0),FALSE),VLOOKUP($T382,Fe_Annuity_Tables,MATCH(CF$3+3,'Mortality Tables'!$N$1:$DN$1,0),FALSE)),"")</f>
        <v>23115.628971359602</v>
      </c>
      <c r="CG382" s="685">
        <f>IFERROR((CF382+AP382*Contr_Rate)*(1+Inv_Return)*IF($D382=$C$1,VLOOKUP($T382,Male_Annuity_Tables,MATCH($BS$3+3,'Mortality Tables'!$N$1:$DN$1,0),FALSE),VLOOKUP($T382,Fe_Annuity_Tables,MATCH(CG$3+3,'Mortality Tables'!$N$1:$DN$1,0),FALSE)),"")</f>
        <v>21444.260576242945</v>
      </c>
      <c r="CH382" s="685">
        <f>IFERROR((CG382+AQ382*Contr_Rate)*(1+Inv_Return)*IF($D382=$C$1,VLOOKUP($T382,Male_Annuity_Tables,MATCH($BS$3+3,'Mortality Tables'!$N$1:$DN$1,0),FALSE),VLOOKUP($T382,Fe_Annuity_Tables,MATCH(CH$3+3,'Mortality Tables'!$N$1:$DN$1,0),FALSE)),"")</f>
        <v>20017.386601468814</v>
      </c>
      <c r="CI382" s="685">
        <f>IFERROR((CH382+AR382*Contr_Rate)*(1+Inv_Return)*IF($D382=$C$1,VLOOKUP($T382,Male_Annuity_Tables,MATCH($BS$3+3,'Mortality Tables'!$N$1:$DN$1,0),FALSE),VLOOKUP($T382,Fe_Annuity_Tables,MATCH(CI$3+3,'Mortality Tables'!$N$1:$DN$1,0),FALSE)),"")</f>
        <v>18705.300994687033</v>
      </c>
      <c r="CJ382" s="685">
        <f>IFERROR((CI382+AS382*Contr_Rate)*(1+Inv_Return)*IF($D382=$C$1,VLOOKUP($T382,Male_Annuity_Tables,MATCH($BS$3+3,'Mortality Tables'!$N$1:$DN$1,0),FALSE),VLOOKUP($T382,Fe_Annuity_Tables,MATCH(CJ$3+3,'Mortality Tables'!$N$1:$DN$1,0),FALSE)),"")</f>
        <v>17488.356872643893</v>
      </c>
      <c r="CK382" s="685">
        <f>IFERROR((CJ382+AT382*Contr_Rate)*(1+Inv_Return)*IF($D382=$C$1,VLOOKUP($T382,Male_Annuity_Tables,MATCH($BS$3+3,'Mortality Tables'!$N$1:$DN$1,0),FALSE),VLOOKUP($T382,Fe_Annuity_Tables,MATCH(CK$3+3,'Mortality Tables'!$N$1:$DN$1,0),FALSE)),"")</f>
        <v>16356.572495183911</v>
      </c>
      <c r="CL382" s="685">
        <f>IFERROR((CK382+AU382*Contr_Rate)*(1+Inv_Return)*IF($D382=$C$1,VLOOKUP($T382,Male_Annuity_Tables,MATCH($BS$3+3,'Mortality Tables'!$N$1:$DN$1,0),FALSE),VLOOKUP($T382,Fe_Annuity_Tables,MATCH(CL$3+3,'Mortality Tables'!$N$1:$DN$1,0),FALSE)),"")</f>
        <v>16151.613585835968</v>
      </c>
      <c r="CM382" s="685">
        <f>IFERROR((CL382+AV382*Contr_Rate)*(1+Inv_Return)*IF($D382=$C$1,VLOOKUP($T382,Male_Annuity_Tables,MATCH($BS$3+3,'Mortality Tables'!$N$1:$DN$1,0),FALSE),VLOOKUP($T382,Fe_Annuity_Tables,MATCH(CM$3+3,'Mortality Tables'!$N$1:$DN$1,0),FALSE)),"")</f>
        <v>15986.148509835244</v>
      </c>
      <c r="CN382" s="685">
        <f>IFERROR((CM382+AW382*Contr_Rate)*(1+Inv_Return)*IF($D382=$C$1,VLOOKUP($T382,Male_Annuity_Tables,MATCH($BS$3+3,'Mortality Tables'!$N$1:$DN$1,0),FALSE),VLOOKUP($T382,Fe_Annuity_Tables,MATCH(CN$3+3,'Mortality Tables'!$N$1:$DN$1,0),FALSE)),"")</f>
        <v>15817.839030052333</v>
      </c>
      <c r="CO382" s="685">
        <f>IFERROR((CN382+AX382*Contr_Rate)*(1+Inv_Return)*IF($D382=$C$1,VLOOKUP($T382,Male_Annuity_Tables,MATCH($BS$3+3,'Mortality Tables'!$N$1:$DN$1,0),FALSE),VLOOKUP($T382,Fe_Annuity_Tables,MATCH(CO$3+3,'Mortality Tables'!$N$1:$DN$1,0),FALSE)),"")</f>
        <v>15643.814235065831</v>
      </c>
      <c r="CP382" s="685">
        <f>IFERROR((CO382+AY382*Contr_Rate)*(1+Inv_Return)*IF($D382=$C$1,VLOOKUP($T382,Male_Annuity_Tables,MATCH($BS$3+3,'Mortality Tables'!$N$1:$DN$1,0),FALSE),VLOOKUP($T382,Fe_Annuity_Tables,MATCH(CP$3+3,'Mortality Tables'!$N$1:$DN$1,0),FALSE)),"")</f>
        <v>15463.172312517203</v>
      </c>
      <c r="CQ382" s="685" t="str">
        <f>IFERROR((CP382+AZ382*Contr_Rate)*(1+Inv_Return)*IF($D382=$C$1,VLOOKUP($T382,Male_Annuity_Tables,MATCH($BS$3+3,'Mortality Tables'!$N$1:$DN$1,0),FALSE),VLOOKUP($T382,Fe_Annuity_Tables,MATCH(CQ$3+3,'Mortality Tables'!$N$1:$DN$1,0),FALSE)),"")</f>
        <v/>
      </c>
      <c r="CR382" s="685" t="str">
        <f>IFERROR((CQ382+BA382*Contr_Rate)*(1+Inv_Return)*IF($D382=$C$1,VLOOKUP($T382,Male_Annuity_Tables,MATCH($BS$3+3,'Mortality Tables'!$N$1:$DN$1,0),FALSE),VLOOKUP($T382,Fe_Annuity_Tables,MATCH(CR$3+3,'Mortality Tables'!$N$1:$DN$1,0),FALSE)),"")</f>
        <v/>
      </c>
      <c r="CS382" s="685" t="str">
        <f>IFERROR((CR382+BB382*Contr_Rate)*(1+Inv_Return)*IF($D382=$C$1,VLOOKUP($T382,Male_Annuity_Tables,MATCH($BS$3+3,'Mortality Tables'!$N$1:$DN$1,0),FALSE),VLOOKUP($T382,Fe_Annuity_Tables,MATCH(CS$3+3,'Mortality Tables'!$N$1:$DN$1,0),FALSE)),"")</f>
        <v/>
      </c>
      <c r="CT382" s="685" t="str">
        <f>IFERROR((CS382+BC382*Contr_Rate)*(1+Inv_Return)*IF($D382=$C$1,VLOOKUP($T382,Male_Annuity_Tables,MATCH($BS$3+3,'Mortality Tables'!$N$1:$DN$1,0),FALSE),VLOOKUP($T382,Fe_Annuity_Tables,MATCH(CT$3+3,'Mortality Tables'!$N$1:$DN$1,0),FALSE)),"")</f>
        <v/>
      </c>
      <c r="CU382" s="685" t="str">
        <f>IFERROR((CT382+BD382*Contr_Rate)*(1+Inv_Return)*IF($D382=$C$1,VLOOKUP($T382,Male_Annuity_Tables,MATCH($BS$3+3,'Mortality Tables'!$N$1:$DN$1,0),FALSE),VLOOKUP($T382,Fe_Annuity_Tables,MATCH(CU$3+3,'Mortality Tables'!$N$1:$DN$1,0),FALSE)),"")</f>
        <v/>
      </c>
      <c r="CV382" s="685" t="str">
        <f>IFERROR((CU382+BE382*Contr_Rate)*(1+Inv_Return)*IF($D382=$C$1,VLOOKUP($T382,Male_Annuity_Tables,MATCH($BS$3+3,'Mortality Tables'!$N$1:$DN$1,0),FALSE),VLOOKUP($T382,Fe_Annuity_Tables,MATCH(CV$3+3,'Mortality Tables'!$N$1:$DN$1,0),FALSE)),"")</f>
        <v/>
      </c>
      <c r="CW382" s="685" t="str">
        <f>IFERROR((CV382+BF382*Contr_Rate)*(1+Inv_Return)*IF($D382=$C$1,VLOOKUP($T382,Male_Annuity_Tables,MATCH($BS$3+3,'Mortality Tables'!$N$1:$DN$1,0),FALSE),VLOOKUP($T382,Fe_Annuity_Tables,MATCH(CW$3+3,'Mortality Tables'!$N$1:$DN$1,0),FALSE)),"")</f>
        <v/>
      </c>
      <c r="CX382" s="685" t="str">
        <f>IFERROR((CW382+BG382*Contr_Rate)*(1+Inv_Return)*IF($D382=$C$1,VLOOKUP($T382,Male_Annuity_Tables,MATCH($BS$3+3,'Mortality Tables'!$N$1:$DN$1,0),FALSE),VLOOKUP($T382,Fe_Annuity_Tables,MATCH(CX$3+3,'Mortality Tables'!$N$1:$DN$1,0),FALSE)),"")</f>
        <v/>
      </c>
      <c r="CY382" s="685" t="str">
        <f>IFERROR((CX382+BH382*Contr_Rate)*(1+Inv_Return)*IF($D382=$C$1,VLOOKUP($T382,Male_Annuity_Tables,MATCH($BS$3+3,'Mortality Tables'!$N$1:$DN$1,0),FALSE),VLOOKUP($T382,Fe_Annuity_Tables,MATCH(CY$3+3,'Mortality Tables'!$N$1:$DN$1,0),FALSE)),"")</f>
        <v/>
      </c>
      <c r="CZ382" s="685" t="str">
        <f>IFERROR((CY382+BI382*Contr_Rate)*(1+Inv_Return)*IF($D382=$C$1,VLOOKUP($T382,Male_Annuity_Tables,MATCH($BS$3+3,'Mortality Tables'!$N$1:$DN$1,0),FALSE),VLOOKUP($T382,Fe_Annuity_Tables,MATCH(CZ$3+3,'Mortality Tables'!$N$1:$DN$1,0),FALSE)),"")</f>
        <v/>
      </c>
      <c r="DA382" s="685" t="str">
        <f>IFERROR((CZ382+BJ382*Contr_Rate)*(1+Inv_Return)*IF($D382=$C$1,VLOOKUP($T382,Male_Annuity_Tables,MATCH($BS$3+3,'Mortality Tables'!$N$1:$DN$1,0),FALSE),VLOOKUP($T382,Fe_Annuity_Tables,MATCH(DA$3+3,'Mortality Tables'!$N$1:$DN$1,0),FALSE)),"")</f>
        <v/>
      </c>
      <c r="DB382" s="685" t="str">
        <f>IFERROR((DA382+BK382*Contr_Rate)*(1+Inv_Return)*IF($D382=$C$1,VLOOKUP($T382,Male_Annuity_Tables,MATCH($BS$3+3,'Mortality Tables'!$N$1:$DN$1,0),FALSE),VLOOKUP($T382,Fe_Annuity_Tables,MATCH(DB$3+3,'Mortality Tables'!$N$1:$DN$1,0),FALSE)),"")</f>
        <v/>
      </c>
      <c r="DC382" s="685" t="str">
        <f>IFERROR((DB382+BL382*Contr_Rate)*(1+Inv_Return)*IF($D382=$C$1,VLOOKUP($T382,Male_Annuity_Tables,MATCH($BS$3+3,'Mortality Tables'!$N$1:$DN$1,0),FALSE),VLOOKUP($T382,Fe_Annuity_Tables,MATCH(DC$3+3,'Mortality Tables'!$N$1:$DN$1,0),FALSE)),"")</f>
        <v/>
      </c>
      <c r="DD382" s="685" t="str">
        <f>IFERROR((DC382+BM382*Contr_Rate)*(1+Inv_Return)*IF($D382=$C$1,VLOOKUP($T382,Male_Annuity_Tables,MATCH($BS$3+3,'Mortality Tables'!$N$1:$DN$1,0),FALSE),VLOOKUP($T382,Fe_Annuity_Tables,MATCH(DD$3+3,'Mortality Tables'!$N$1:$DN$1,0),FALSE)),"")</f>
        <v/>
      </c>
      <c r="DE382" s="685" t="str">
        <f>IFERROR((DD382+BN382*Contr_Rate)*(1+Inv_Return)*IF($D382=$C$1,VLOOKUP($T382,Male_Annuity_Tables,MATCH($BS$3+3,'Mortality Tables'!$N$1:$DN$1,0),FALSE),VLOOKUP($T382,Fe_Annuity_Tables,MATCH(DE$3+3,'Mortality Tables'!$N$1:$DN$1,0),FALSE)),"")</f>
        <v/>
      </c>
      <c r="DF382" s="685" t="str">
        <f>IFERROR((DE382+BO382*Contr_Rate)*(1+Inv_Return)*IF($D382=$C$1,VLOOKUP($T382,Male_Annuity_Tables,MATCH($BS$3+3,'Mortality Tables'!$N$1:$DN$1,0),FALSE),VLOOKUP($T382,Fe_Annuity_Tables,MATCH(DF$3+3,'Mortality Tables'!$N$1:$DN$1,0),FALSE)),"")</f>
        <v/>
      </c>
      <c r="DG382" s="685" t="str">
        <f>IFERROR((DF382+BP382*Contr_Rate)*(1+Inv_Return)*IF($D382=$C$1,VLOOKUP($T382,Male_Annuity_Tables,MATCH($BS$3+3,'Mortality Tables'!$N$1:$DN$1,0),FALSE),VLOOKUP($T382,Fe_Annuity_Tables,MATCH(DG$3+3,'Mortality Tables'!$N$1:$DN$1,0),FALSE)),"")</f>
        <v/>
      </c>
      <c r="DH382" s="685" t="str">
        <f>IFERROR((DG382+BQ382*Contr_Rate)*(1+Inv_Return)*IF($D382=$C$1,VLOOKUP($T382,Male_Annuity_Tables,MATCH($BS$3+3,'Mortality Tables'!$N$1:$DN$1,0),FALSE),VLOOKUP($T382,Fe_Annuity_Tables,MATCH(DH$3+3,'Mortality Tables'!$N$1:$DN$1,0),FALSE)),"")</f>
        <v/>
      </c>
      <c r="DJ382" s="686">
        <f t="shared" si="199"/>
        <v>214449.98770517757</v>
      </c>
      <c r="DK382" s="680">
        <f t="shared" si="219"/>
        <v>8.8017766057058875</v>
      </c>
      <c r="DL382" s="686">
        <f t="shared" si="200"/>
        <v>16324.146612551518</v>
      </c>
      <c r="DM382" s="686">
        <f t="shared" si="132"/>
        <v>1434307.3643351423</v>
      </c>
      <c r="DN382" s="687">
        <f t="shared" si="201"/>
        <v>1.1381205324925875E-2</v>
      </c>
      <c r="DP382" s="688">
        <f t="shared" si="202"/>
        <v>36815.681938639675</v>
      </c>
      <c r="DQ382" s="688">
        <f t="shared" si="203"/>
        <v>43161.062325494866</v>
      </c>
      <c r="DR382" s="688">
        <f t="shared" si="204"/>
        <v>38565.379843719653</v>
      </c>
    </row>
    <row r="383" spans="1:122" s="657" customFormat="1" ht="14.5">
      <c r="A383" s="675" t="s">
        <v>1834</v>
      </c>
      <c r="B383" s="675" t="s">
        <v>1835</v>
      </c>
      <c r="C383" s="675" t="s">
        <v>115</v>
      </c>
      <c r="D383" s="675" t="s">
        <v>61</v>
      </c>
      <c r="E383" s="676">
        <v>28676</v>
      </c>
      <c r="F383" s="677">
        <v>37316</v>
      </c>
      <c r="G383" s="677">
        <v>38718</v>
      </c>
      <c r="H383" s="678">
        <v>1180292</v>
      </c>
      <c r="I383" s="678">
        <v>106857.9</v>
      </c>
      <c r="J383" s="678">
        <v>93710.69</v>
      </c>
      <c r="K383" s="678">
        <v>36983.93</v>
      </c>
      <c r="L383" s="678">
        <v>237552.52</v>
      </c>
      <c r="M383" s="679">
        <f>IF(COUNTIF($A$4:A383,A383)=1,0,1)</f>
        <v>0</v>
      </c>
      <c r="N383" s="680" t="str">
        <f t="shared" si="193"/>
        <v>Okay</v>
      </c>
      <c r="O383" s="680" t="str">
        <f t="shared" si="194"/>
        <v>TRUE</v>
      </c>
      <c r="P383" s="680" t="b">
        <f t="shared" si="195"/>
        <v>1</v>
      </c>
      <c r="Q383" s="680" t="b">
        <f t="shared" si="208"/>
        <v>1</v>
      </c>
      <c r="R383" s="680" t="b">
        <f t="shared" si="209"/>
        <v>1</v>
      </c>
      <c r="S383" s="681">
        <f t="shared" si="196"/>
        <v>23.671232876712327</v>
      </c>
      <c r="T383" s="682">
        <f t="shared" si="210"/>
        <v>46</v>
      </c>
      <c r="U383" s="682">
        <f t="shared" si="220"/>
        <v>27</v>
      </c>
      <c r="V383" s="682">
        <f t="shared" si="211"/>
        <v>19.008219178082193</v>
      </c>
      <c r="W383" s="682">
        <f t="shared" si="197"/>
        <v>14</v>
      </c>
      <c r="X383" s="683">
        <f t="shared" si="198"/>
        <v>3325735.28</v>
      </c>
      <c r="Y383" s="684">
        <f t="shared" si="123"/>
        <v>3.81E-3</v>
      </c>
      <c r="Z383" s="684">
        <f>IF($D383=$C$1,VLOOKUP($T383,Male_Annuity_Tables,MATCH($W383+2,'Mortality Tables'!$DS$1:$HT$1,0),FALSE),VLOOKUP($T383,Fe_Annuity_Tables,MATCH($W383+2,'Mortality Tables'!$M$1:$DN$1,0),FALSE))</f>
        <v>0.21490379504448404</v>
      </c>
      <c r="AA383" s="664"/>
      <c r="AB383" s="685">
        <f t="shared" si="217"/>
        <v>1240427.8774000001</v>
      </c>
      <c r="AC383" s="685">
        <f t="shared" si="217"/>
        <v>1303627.67775353</v>
      </c>
      <c r="AD383" s="685">
        <f t="shared" si="217"/>
        <v>1370047.5079350725</v>
      </c>
      <c r="AE383" s="685">
        <f t="shared" si="217"/>
        <v>1439851.4284643645</v>
      </c>
      <c r="AF383" s="685">
        <f t="shared" si="217"/>
        <v>1513211.8587446238</v>
      </c>
      <c r="AG383" s="685">
        <f t="shared" si="217"/>
        <v>1590310.0029476627</v>
      </c>
      <c r="AH383" s="685">
        <f t="shared" si="217"/>
        <v>1671336.297597846</v>
      </c>
      <c r="AI383" s="685">
        <f t="shared" si="217"/>
        <v>1756490.8819604563</v>
      </c>
      <c r="AJ383" s="685">
        <f t="shared" si="217"/>
        <v>1845984.0923963417</v>
      </c>
      <c r="AK383" s="685">
        <f t="shared" si="217"/>
        <v>1940036.9819039353</v>
      </c>
      <c r="AL383" s="685">
        <f t="shared" si="217"/>
        <v>2038881.8661319409</v>
      </c>
      <c r="AM383" s="685">
        <f t="shared" si="217"/>
        <v>2142762.8972113631</v>
      </c>
      <c r="AN383" s="685">
        <f t="shared" si="217"/>
        <v>2251936.6668242821</v>
      </c>
      <c r="AO383" s="685">
        <f t="shared" si="217"/>
        <v>2366672.8399989796</v>
      </c>
      <c r="AP383" s="685" t="str">
        <f t="shared" si="217"/>
        <v/>
      </c>
      <c r="AQ383" s="685" t="str">
        <f t="shared" si="217"/>
        <v/>
      </c>
      <c r="AR383" s="685" t="str">
        <f t="shared" si="216"/>
        <v/>
      </c>
      <c r="AS383" s="685" t="str">
        <f t="shared" si="216"/>
        <v/>
      </c>
      <c r="AT383" s="685" t="str">
        <f t="shared" si="216"/>
        <v/>
      </c>
      <c r="AU383" s="685" t="str">
        <f t="shared" si="216"/>
        <v/>
      </c>
      <c r="AV383" s="685" t="str">
        <f t="shared" si="216"/>
        <v/>
      </c>
      <c r="AW383" s="685" t="str">
        <f t="shared" si="216"/>
        <v/>
      </c>
      <c r="AX383" s="685" t="str">
        <f t="shared" si="216"/>
        <v/>
      </c>
      <c r="AY383" s="685" t="str">
        <f t="shared" si="216"/>
        <v/>
      </c>
      <c r="AZ383" s="685" t="str">
        <f t="shared" si="216"/>
        <v/>
      </c>
      <c r="BA383" s="685" t="str">
        <f t="shared" si="216"/>
        <v/>
      </c>
      <c r="BB383" s="685" t="str">
        <f t="shared" si="216"/>
        <v/>
      </c>
      <c r="BC383" s="685" t="str">
        <f t="shared" si="216"/>
        <v/>
      </c>
      <c r="BD383" s="685" t="str">
        <f t="shared" si="216"/>
        <v/>
      </c>
      <c r="BE383" s="685" t="str">
        <f t="shared" si="216"/>
        <v/>
      </c>
      <c r="BF383" s="685" t="str">
        <f t="shared" si="216"/>
        <v/>
      </c>
      <c r="BG383" s="685" t="str">
        <f t="shared" si="218"/>
        <v/>
      </c>
      <c r="BH383" s="685" t="str">
        <f t="shared" si="218"/>
        <v/>
      </c>
      <c r="BI383" s="685" t="str">
        <f t="shared" si="207"/>
        <v/>
      </c>
      <c r="BJ383" s="685" t="str">
        <f t="shared" si="207"/>
        <v/>
      </c>
      <c r="BK383" s="685" t="str">
        <f t="shared" si="207"/>
        <v/>
      </c>
      <c r="BL383" s="685" t="str">
        <f t="shared" si="207"/>
        <v/>
      </c>
      <c r="BM383" s="685" t="str">
        <f t="shared" si="207"/>
        <v/>
      </c>
      <c r="BN383" s="685" t="str">
        <f t="shared" si="207"/>
        <v/>
      </c>
      <c r="BO383" s="685" t="str">
        <f t="shared" si="214"/>
        <v/>
      </c>
      <c r="BP383" s="685" t="str">
        <f t="shared" si="214"/>
        <v/>
      </c>
      <c r="BQ383" s="685" t="str">
        <f t="shared" si="214"/>
        <v/>
      </c>
      <c r="BR383" s="529"/>
      <c r="BS383" s="685">
        <f>IFERROR(($L383+AB383*Contr_Rate)*(1+Inv_Return)*IF($D383=$C$1,VLOOKUP($T383,Male_Annuity_Tables,MATCH($BS$3+3,'Mortality Tables'!$N$1:$DN$1,0),FALSE),VLOOKUP($T383,Fe_Annuity_Tables,MATCH(BS$3+3,'Mortality Tables'!$N$1:$DN$1,0),FALSE)),"")</f>
        <v>530525.80052841827</v>
      </c>
      <c r="BT383" s="685">
        <f>IFERROR(($BS383+AC383*Contr_Rate)*(1+Inv_Return)*IF($D383=$C$1,VLOOKUP($T383,Male_Annuity_Tables,MATCH($BS$3+3,'Mortality Tables'!$N$1:$DN$1,0),FALSE),VLOOKUP($T383,Fe_Annuity_Tables,MATCH(BT$3+3,'Mortality Tables'!$N$1:$DN$1,0),FALSE)),"")</f>
        <v>801960.62183115224</v>
      </c>
      <c r="BU383" s="685">
        <f>IFERROR((BT383+AD383*Contr_Rate)*(1+Inv_Return)*IF($D383=$C$1,VLOOKUP($T383,Male_Annuity_Tables,MATCH($BS$3+3,'Mortality Tables'!$N$1:$DN$1,0),FALSE),VLOOKUP($T383,Fe_Annuity_Tables,MATCH(BU$3+3,'Mortality Tables'!$N$1:$DN$1,0),FALSE)),"")</f>
        <v>1055493.9212843864</v>
      </c>
      <c r="BV383" s="685">
        <f>IFERROR((BU383+AE383*Contr_Rate)*(1+Inv_Return)*IF($D383=$C$1,VLOOKUP($T383,Male_Annuity_Tables,MATCH($BS$3+3,'Mortality Tables'!$N$1:$DN$1,0),FALSE),VLOOKUP($T383,Fe_Annuity_Tables,MATCH(BV$3+3,'Mortality Tables'!$N$1:$DN$1,0),FALSE)),"")</f>
        <v>1294333.2795559184</v>
      </c>
      <c r="BW383" s="685">
        <f>IFERROR((BV383+AF383*Contr_Rate)*(1+Inv_Return)*IF($D383=$C$1,VLOOKUP($T383,Male_Annuity_Tables,MATCH($BS$3+3,'Mortality Tables'!$N$1:$DN$1,0),FALSE),VLOOKUP($T383,Fe_Annuity_Tables,MATCH(BW$3+3,'Mortality Tables'!$N$1:$DN$1,0),FALSE)),"")</f>
        <v>1521314.8462310629</v>
      </c>
      <c r="BX383" s="685">
        <f>IFERROR((BW383+AG383*Contr_Rate)*(1+Inv_Return)*IF($D383=$C$1,VLOOKUP($T383,Male_Annuity_Tables,MATCH($BS$3+3,'Mortality Tables'!$N$1:$DN$1,0),FALSE),VLOOKUP($T383,Fe_Annuity_Tables,MATCH(BX$3+3,'Mortality Tables'!$N$1:$DN$1,0),FALSE)),"")</f>
        <v>1738953.8561119365</v>
      </c>
      <c r="BY383" s="685">
        <f>IFERROR((BX383+AH383*Contr_Rate)*(1+Inv_Return)*IF($D383=$C$1,VLOOKUP($T383,Male_Annuity_Tables,MATCH($BS$3+3,'Mortality Tables'!$N$1:$DN$1,0),FALSE),VLOOKUP($T383,Fe_Annuity_Tables,MATCH(BY$3+3,'Mortality Tables'!$N$1:$DN$1,0),FALSE)),"")</f>
        <v>1949488.7038101007</v>
      </c>
      <c r="BZ383" s="685">
        <f>IFERROR((BY383+AI383*Contr_Rate)*(1+Inv_Return)*IF($D383=$C$1,VLOOKUP($T383,Male_Annuity_Tables,MATCH($BS$3+3,'Mortality Tables'!$N$1:$DN$1,0),FALSE),VLOOKUP($T383,Fe_Annuity_Tables,MATCH(BZ$3+3,'Mortality Tables'!$N$1:$DN$1,0),FALSE)),"")</f>
        <v>2154919.4189147009</v>
      </c>
      <c r="CA383" s="685">
        <f>IFERROR((BZ383+AJ383*Contr_Rate)*(1+Inv_Return)*IF($D383=$C$1,VLOOKUP($T383,Male_Annuity_Tables,MATCH($BS$3+3,'Mortality Tables'!$N$1:$DN$1,0),FALSE),VLOOKUP($T383,Fe_Annuity_Tables,MATCH(CA$3+3,'Mortality Tables'!$N$1:$DN$1,0),FALSE)),"")</f>
        <v>2357041.2749677692</v>
      </c>
      <c r="CB383" s="685">
        <f>IFERROR((CA383+AK383*Contr_Rate)*(1+Inv_Return)*IF($D383=$C$1,VLOOKUP($T383,Male_Annuity_Tables,MATCH($BS$3+3,'Mortality Tables'!$N$1:$DN$1,0),FALSE),VLOOKUP($T383,Fe_Annuity_Tables,MATCH(CB$3+3,'Mortality Tables'!$N$1:$DN$1,0),FALSE)),"")</f>
        <v>2557474.1706013959</v>
      </c>
      <c r="CC383" s="685">
        <f>IFERROR((CB383+AL383*Contr_Rate)*(1+Inv_Return)*IF($D383=$C$1,VLOOKUP($T383,Male_Annuity_Tables,MATCH($BS$3+3,'Mortality Tables'!$N$1:$DN$1,0),FALSE),VLOOKUP($T383,Fe_Annuity_Tables,MATCH(CC$3+3,'Mortality Tables'!$N$1:$DN$1,0),FALSE)),"")</f>
        <v>2757688.3386486694</v>
      </c>
      <c r="CD383" s="685">
        <f>IFERROR((CC383+AM383*Contr_Rate)*(1+Inv_Return)*IF($D383=$C$1,VLOOKUP($T383,Male_Annuity_Tables,MATCH($BS$3+3,'Mortality Tables'!$N$1:$DN$1,0),FALSE),VLOOKUP($T383,Fe_Annuity_Tables,MATCH(CD$3+3,'Mortality Tables'!$N$1:$DN$1,0),FALSE)),"")</f>
        <v>2959026.8672310966</v>
      </c>
      <c r="CE383" s="685">
        <f>IFERROR((CD383+AN383*Contr_Rate)*(1+Inv_Return)*IF($D383=$C$1,VLOOKUP($T383,Male_Annuity_Tables,MATCH($BS$3+3,'Mortality Tables'!$N$1:$DN$1,0),FALSE),VLOOKUP($T383,Fe_Annuity_Tables,MATCH(CE$3+3,'Mortality Tables'!$N$1:$DN$1,0),FALSE)),"")</f>
        <v>3162725.4543569982</v>
      </c>
      <c r="CF383" s="685">
        <f>IFERROR((CE383+AO383*Contr_Rate)*(1+Inv_Return)*IF($D383=$C$1,VLOOKUP($T383,Male_Annuity_Tables,MATCH($BS$3+3,'Mortality Tables'!$N$1:$DN$1,0),FALSE),VLOOKUP($T383,Fe_Annuity_Tables,MATCH(CF$3+3,'Mortality Tables'!$N$1:$DN$1,0),FALSE)),"")</f>
        <v>3369929.7632262558</v>
      </c>
      <c r="CG383" s="685" t="str">
        <f>IFERROR((CF383+AP383*Contr_Rate)*(1+Inv_Return)*IF($D383=$C$1,VLOOKUP($T383,Male_Annuity_Tables,MATCH($BS$3+3,'Mortality Tables'!$N$1:$DN$1,0),FALSE),VLOOKUP($T383,Fe_Annuity_Tables,MATCH(CG$3+3,'Mortality Tables'!$N$1:$DN$1,0),FALSE)),"")</f>
        <v/>
      </c>
      <c r="CH383" s="685" t="str">
        <f>IFERROR((CG383+AQ383*Contr_Rate)*(1+Inv_Return)*IF($D383=$C$1,VLOOKUP($T383,Male_Annuity_Tables,MATCH($BS$3+3,'Mortality Tables'!$N$1:$DN$1,0),FALSE),VLOOKUP($T383,Fe_Annuity_Tables,MATCH(CH$3+3,'Mortality Tables'!$N$1:$DN$1,0),FALSE)),"")</f>
        <v/>
      </c>
      <c r="CI383" s="685" t="str">
        <f>IFERROR((CH383+AR383*Contr_Rate)*(1+Inv_Return)*IF($D383=$C$1,VLOOKUP($T383,Male_Annuity_Tables,MATCH($BS$3+3,'Mortality Tables'!$N$1:$DN$1,0),FALSE),VLOOKUP($T383,Fe_Annuity_Tables,MATCH(CI$3+3,'Mortality Tables'!$N$1:$DN$1,0),FALSE)),"")</f>
        <v/>
      </c>
      <c r="CJ383" s="685" t="str">
        <f>IFERROR((CI383+AS383*Contr_Rate)*(1+Inv_Return)*IF($D383=$C$1,VLOOKUP($T383,Male_Annuity_Tables,MATCH($BS$3+3,'Mortality Tables'!$N$1:$DN$1,0),FALSE),VLOOKUP($T383,Fe_Annuity_Tables,MATCH(CJ$3+3,'Mortality Tables'!$N$1:$DN$1,0),FALSE)),"")</f>
        <v/>
      </c>
      <c r="CK383" s="685" t="str">
        <f>IFERROR((CJ383+AT383*Contr_Rate)*(1+Inv_Return)*IF($D383=$C$1,VLOOKUP($T383,Male_Annuity_Tables,MATCH($BS$3+3,'Mortality Tables'!$N$1:$DN$1,0),FALSE),VLOOKUP($T383,Fe_Annuity_Tables,MATCH(CK$3+3,'Mortality Tables'!$N$1:$DN$1,0),FALSE)),"")</f>
        <v/>
      </c>
      <c r="CL383" s="685" t="str">
        <f>IFERROR((CK383+AU383*Contr_Rate)*(1+Inv_Return)*IF($D383=$C$1,VLOOKUP($T383,Male_Annuity_Tables,MATCH($BS$3+3,'Mortality Tables'!$N$1:$DN$1,0),FALSE),VLOOKUP($T383,Fe_Annuity_Tables,MATCH(CL$3+3,'Mortality Tables'!$N$1:$DN$1,0),FALSE)),"")</f>
        <v/>
      </c>
      <c r="CM383" s="685" t="str">
        <f>IFERROR((CL383+AV383*Contr_Rate)*(1+Inv_Return)*IF($D383=$C$1,VLOOKUP($T383,Male_Annuity_Tables,MATCH($BS$3+3,'Mortality Tables'!$N$1:$DN$1,0),FALSE),VLOOKUP($T383,Fe_Annuity_Tables,MATCH(CM$3+3,'Mortality Tables'!$N$1:$DN$1,0),FALSE)),"")</f>
        <v/>
      </c>
      <c r="CN383" s="685" t="str">
        <f>IFERROR((CM383+AW383*Contr_Rate)*(1+Inv_Return)*IF($D383=$C$1,VLOOKUP($T383,Male_Annuity_Tables,MATCH($BS$3+3,'Mortality Tables'!$N$1:$DN$1,0),FALSE),VLOOKUP($T383,Fe_Annuity_Tables,MATCH(CN$3+3,'Mortality Tables'!$N$1:$DN$1,0),FALSE)),"")</f>
        <v/>
      </c>
      <c r="CO383" s="685" t="str">
        <f>IFERROR((CN383+AX383*Contr_Rate)*(1+Inv_Return)*IF($D383=$C$1,VLOOKUP($T383,Male_Annuity_Tables,MATCH($BS$3+3,'Mortality Tables'!$N$1:$DN$1,0),FALSE),VLOOKUP($T383,Fe_Annuity_Tables,MATCH(CO$3+3,'Mortality Tables'!$N$1:$DN$1,0),FALSE)),"")</f>
        <v/>
      </c>
      <c r="CP383" s="685" t="str">
        <f>IFERROR((CO383+AY383*Contr_Rate)*(1+Inv_Return)*IF($D383=$C$1,VLOOKUP($T383,Male_Annuity_Tables,MATCH($BS$3+3,'Mortality Tables'!$N$1:$DN$1,0),FALSE),VLOOKUP($T383,Fe_Annuity_Tables,MATCH(CP$3+3,'Mortality Tables'!$N$1:$DN$1,0),FALSE)),"")</f>
        <v/>
      </c>
      <c r="CQ383" s="685" t="str">
        <f>IFERROR((CP383+AZ383*Contr_Rate)*(1+Inv_Return)*IF($D383=$C$1,VLOOKUP($T383,Male_Annuity_Tables,MATCH($BS$3+3,'Mortality Tables'!$N$1:$DN$1,0),FALSE),VLOOKUP($T383,Fe_Annuity_Tables,MATCH(CQ$3+3,'Mortality Tables'!$N$1:$DN$1,0),FALSE)),"")</f>
        <v/>
      </c>
      <c r="CR383" s="685" t="str">
        <f>IFERROR((CQ383+BA383*Contr_Rate)*(1+Inv_Return)*IF($D383=$C$1,VLOOKUP($T383,Male_Annuity_Tables,MATCH($BS$3+3,'Mortality Tables'!$N$1:$DN$1,0),FALSE),VLOOKUP($T383,Fe_Annuity_Tables,MATCH(CR$3+3,'Mortality Tables'!$N$1:$DN$1,0),FALSE)),"")</f>
        <v/>
      </c>
      <c r="CS383" s="685" t="str">
        <f>IFERROR((CR383+BB383*Contr_Rate)*(1+Inv_Return)*IF($D383=$C$1,VLOOKUP($T383,Male_Annuity_Tables,MATCH($BS$3+3,'Mortality Tables'!$N$1:$DN$1,0),FALSE),VLOOKUP($T383,Fe_Annuity_Tables,MATCH(CS$3+3,'Mortality Tables'!$N$1:$DN$1,0),FALSE)),"")</f>
        <v/>
      </c>
      <c r="CT383" s="685" t="str">
        <f>IFERROR((CS383+BC383*Contr_Rate)*(1+Inv_Return)*IF($D383=$C$1,VLOOKUP($T383,Male_Annuity_Tables,MATCH($BS$3+3,'Mortality Tables'!$N$1:$DN$1,0),FALSE),VLOOKUP($T383,Fe_Annuity_Tables,MATCH(CT$3+3,'Mortality Tables'!$N$1:$DN$1,0),FALSE)),"")</f>
        <v/>
      </c>
      <c r="CU383" s="685" t="str">
        <f>IFERROR((CT383+BD383*Contr_Rate)*(1+Inv_Return)*IF($D383=$C$1,VLOOKUP($T383,Male_Annuity_Tables,MATCH($BS$3+3,'Mortality Tables'!$N$1:$DN$1,0),FALSE),VLOOKUP($T383,Fe_Annuity_Tables,MATCH(CU$3+3,'Mortality Tables'!$N$1:$DN$1,0),FALSE)),"")</f>
        <v/>
      </c>
      <c r="CV383" s="685" t="str">
        <f>IFERROR((CU383+BE383*Contr_Rate)*(1+Inv_Return)*IF($D383=$C$1,VLOOKUP($T383,Male_Annuity_Tables,MATCH($BS$3+3,'Mortality Tables'!$N$1:$DN$1,0),FALSE),VLOOKUP($T383,Fe_Annuity_Tables,MATCH(CV$3+3,'Mortality Tables'!$N$1:$DN$1,0),FALSE)),"")</f>
        <v/>
      </c>
      <c r="CW383" s="685" t="str">
        <f>IFERROR((CV383+BF383*Contr_Rate)*(1+Inv_Return)*IF($D383=$C$1,VLOOKUP($T383,Male_Annuity_Tables,MATCH($BS$3+3,'Mortality Tables'!$N$1:$DN$1,0),FALSE),VLOOKUP($T383,Fe_Annuity_Tables,MATCH(CW$3+3,'Mortality Tables'!$N$1:$DN$1,0),FALSE)),"")</f>
        <v/>
      </c>
      <c r="CX383" s="685" t="str">
        <f>IFERROR((CW383+BG383*Contr_Rate)*(1+Inv_Return)*IF($D383=$C$1,VLOOKUP($T383,Male_Annuity_Tables,MATCH($BS$3+3,'Mortality Tables'!$N$1:$DN$1,0),FALSE),VLOOKUP($T383,Fe_Annuity_Tables,MATCH(CX$3+3,'Mortality Tables'!$N$1:$DN$1,0),FALSE)),"")</f>
        <v/>
      </c>
      <c r="CY383" s="685" t="str">
        <f>IFERROR((CX383+BH383*Contr_Rate)*(1+Inv_Return)*IF($D383=$C$1,VLOOKUP($T383,Male_Annuity_Tables,MATCH($BS$3+3,'Mortality Tables'!$N$1:$DN$1,0),FALSE),VLOOKUP($T383,Fe_Annuity_Tables,MATCH(CY$3+3,'Mortality Tables'!$N$1:$DN$1,0),FALSE)),"")</f>
        <v/>
      </c>
      <c r="CZ383" s="685" t="str">
        <f>IFERROR((CY383+BI383*Contr_Rate)*(1+Inv_Return)*IF($D383=$C$1,VLOOKUP($T383,Male_Annuity_Tables,MATCH($BS$3+3,'Mortality Tables'!$N$1:$DN$1,0),FALSE),VLOOKUP($T383,Fe_Annuity_Tables,MATCH(CZ$3+3,'Mortality Tables'!$N$1:$DN$1,0),FALSE)),"")</f>
        <v/>
      </c>
      <c r="DA383" s="685" t="str">
        <f>IFERROR((CZ383+BJ383*Contr_Rate)*(1+Inv_Return)*IF($D383=$C$1,VLOOKUP($T383,Male_Annuity_Tables,MATCH($BS$3+3,'Mortality Tables'!$N$1:$DN$1,0),FALSE),VLOOKUP($T383,Fe_Annuity_Tables,MATCH(DA$3+3,'Mortality Tables'!$N$1:$DN$1,0),FALSE)),"")</f>
        <v/>
      </c>
      <c r="DB383" s="685" t="str">
        <f>IFERROR((DA383+BK383*Contr_Rate)*(1+Inv_Return)*IF($D383=$C$1,VLOOKUP($T383,Male_Annuity_Tables,MATCH($BS$3+3,'Mortality Tables'!$N$1:$DN$1,0),FALSE),VLOOKUP($T383,Fe_Annuity_Tables,MATCH(DB$3+3,'Mortality Tables'!$N$1:$DN$1,0),FALSE)),"")</f>
        <v/>
      </c>
      <c r="DC383" s="685" t="str">
        <f>IFERROR((DB383+BL383*Contr_Rate)*(1+Inv_Return)*IF($D383=$C$1,VLOOKUP($T383,Male_Annuity_Tables,MATCH($BS$3+3,'Mortality Tables'!$N$1:$DN$1,0),FALSE),VLOOKUP($T383,Fe_Annuity_Tables,MATCH(DC$3+3,'Mortality Tables'!$N$1:$DN$1,0),FALSE)),"")</f>
        <v/>
      </c>
      <c r="DD383" s="685" t="str">
        <f>IFERROR((DC383+BM383*Contr_Rate)*(1+Inv_Return)*IF($D383=$C$1,VLOOKUP($T383,Male_Annuity_Tables,MATCH($BS$3+3,'Mortality Tables'!$N$1:$DN$1,0),FALSE),VLOOKUP($T383,Fe_Annuity_Tables,MATCH(DD$3+3,'Mortality Tables'!$N$1:$DN$1,0),FALSE)),"")</f>
        <v/>
      </c>
      <c r="DE383" s="685" t="str">
        <f>IFERROR((DD383+BN383*Contr_Rate)*(1+Inv_Return)*IF($D383=$C$1,VLOOKUP($T383,Male_Annuity_Tables,MATCH($BS$3+3,'Mortality Tables'!$N$1:$DN$1,0),FALSE),VLOOKUP($T383,Fe_Annuity_Tables,MATCH(DE$3+3,'Mortality Tables'!$N$1:$DN$1,0),FALSE)),"")</f>
        <v/>
      </c>
      <c r="DF383" s="685" t="str">
        <f>IFERROR((DE383+BO383*Contr_Rate)*(1+Inv_Return)*IF($D383=$C$1,VLOOKUP($T383,Male_Annuity_Tables,MATCH($BS$3+3,'Mortality Tables'!$N$1:$DN$1,0),FALSE),VLOOKUP($T383,Fe_Annuity_Tables,MATCH(DF$3+3,'Mortality Tables'!$N$1:$DN$1,0),FALSE)),"")</f>
        <v/>
      </c>
      <c r="DG383" s="685" t="str">
        <f>IFERROR((DF383+BP383*Contr_Rate)*(1+Inv_Return)*IF($D383=$C$1,VLOOKUP($T383,Male_Annuity_Tables,MATCH($BS$3+3,'Mortality Tables'!$N$1:$DN$1,0),FALSE),VLOOKUP($T383,Fe_Annuity_Tables,MATCH(DG$3+3,'Mortality Tables'!$N$1:$DN$1,0),FALSE)),"")</f>
        <v/>
      </c>
      <c r="DH383" s="685" t="str">
        <f>IFERROR((DG383+BQ383*Contr_Rate)*(1+Inv_Return)*IF($D383=$C$1,VLOOKUP($T383,Male_Annuity_Tables,MATCH($BS$3+3,'Mortality Tables'!$N$1:$DN$1,0),FALSE),VLOOKUP($T383,Fe_Annuity_Tables,MATCH(DH$3+3,'Mortality Tables'!$N$1:$DN$1,0),FALSE)),"")</f>
        <v/>
      </c>
      <c r="DJ383" s="686">
        <f t="shared" si="199"/>
        <v>3369929.7632262558</v>
      </c>
      <c r="DK383" s="680">
        <f t="shared" si="219"/>
        <v>8.0909277508679907</v>
      </c>
      <c r="DL383" s="686">
        <f t="shared" si="200"/>
        <v>279059.83230654488</v>
      </c>
      <c r="DM383" s="686">
        <f t="shared" si="132"/>
        <v>2366672.8399989796</v>
      </c>
      <c r="DN383" s="687">
        <f t="shared" si="201"/>
        <v>0.11791229763158359</v>
      </c>
      <c r="DP383" s="688">
        <f t="shared" si="202"/>
        <v>81296.97788427402</v>
      </c>
      <c r="DQ383" s="688">
        <f t="shared" si="203"/>
        <v>123136.64269875335</v>
      </c>
      <c r="DR383" s="688">
        <f t="shared" si="204"/>
        <v>162406.21093322532</v>
      </c>
    </row>
    <row r="384" spans="1:122" s="657" customFormat="1" ht="14.5">
      <c r="A384" s="675" t="s">
        <v>1836</v>
      </c>
      <c r="B384" s="675" t="s">
        <v>1837</v>
      </c>
      <c r="C384" s="675" t="s">
        <v>236</v>
      </c>
      <c r="D384" s="675" t="s">
        <v>61</v>
      </c>
      <c r="E384" s="676">
        <v>22213</v>
      </c>
      <c r="F384" s="677">
        <v>37964</v>
      </c>
      <c r="G384" s="677">
        <v>40525</v>
      </c>
      <c r="H384" s="678">
        <v>2884325</v>
      </c>
      <c r="I384" s="678">
        <v>164296.19</v>
      </c>
      <c r="J384" s="678">
        <v>174014.16</v>
      </c>
      <c r="K384" s="678"/>
      <c r="L384" s="678">
        <v>338310.35</v>
      </c>
      <c r="M384" s="679">
        <f>IF(COUNTIF($A$4:A384,A384)=1,0,1)</f>
        <v>0</v>
      </c>
      <c r="N384" s="680" t="str">
        <f t="shared" si="193"/>
        <v>Okay</v>
      </c>
      <c r="O384" s="680" t="str">
        <f t="shared" si="194"/>
        <v>TRUE</v>
      </c>
      <c r="P384" s="680" t="b">
        <f t="shared" si="195"/>
        <v>1</v>
      </c>
      <c r="Q384" s="680" t="b">
        <f t="shared" si="208"/>
        <v>1</v>
      </c>
      <c r="R384" s="680" t="b">
        <f t="shared" si="209"/>
        <v>1</v>
      </c>
      <c r="S384" s="681">
        <f t="shared" si="196"/>
        <v>43.153424657534245</v>
      </c>
      <c r="T384" s="682">
        <f t="shared" si="210"/>
        <v>64</v>
      </c>
      <c r="U384" s="682">
        <f t="shared" si="220"/>
        <v>50</v>
      </c>
      <c r="V384" s="682">
        <f t="shared" si="211"/>
        <v>14.057534246575342</v>
      </c>
      <c r="W384" s="682">
        <f t="shared" si="197"/>
        <v>0</v>
      </c>
      <c r="X384" s="683">
        <f t="shared" si="198"/>
        <v>0</v>
      </c>
      <c r="Y384" s="684">
        <f t="shared" si="123"/>
        <v>2.0799999999999999E-2</v>
      </c>
      <c r="Z384" s="684">
        <f>IF($D384=$C$1,VLOOKUP($T384,Male_Annuity_Tables,MATCH($W384+2,'Mortality Tables'!$DS$1:$HT$1,0),FALSE),VLOOKUP($T384,Fe_Annuity_Tables,MATCH($W384+2,'Mortality Tables'!$M$1:$DN$1,0),FALSE))</f>
        <v>1</v>
      </c>
      <c r="AA384" s="664"/>
      <c r="AB384" s="685" t="str">
        <f t="shared" si="217"/>
        <v/>
      </c>
      <c r="AC384" s="685" t="str">
        <f t="shared" si="217"/>
        <v/>
      </c>
      <c r="AD384" s="685" t="str">
        <f t="shared" si="217"/>
        <v/>
      </c>
      <c r="AE384" s="685" t="str">
        <f t="shared" si="217"/>
        <v/>
      </c>
      <c r="AF384" s="685" t="str">
        <f t="shared" si="217"/>
        <v/>
      </c>
      <c r="AG384" s="685" t="str">
        <f t="shared" si="217"/>
        <v/>
      </c>
      <c r="AH384" s="685" t="str">
        <f t="shared" si="217"/>
        <v/>
      </c>
      <c r="AI384" s="685" t="str">
        <f t="shared" si="217"/>
        <v/>
      </c>
      <c r="AJ384" s="685" t="str">
        <f t="shared" si="217"/>
        <v/>
      </c>
      <c r="AK384" s="685" t="str">
        <f t="shared" si="217"/>
        <v/>
      </c>
      <c r="AL384" s="685" t="str">
        <f t="shared" si="217"/>
        <v/>
      </c>
      <c r="AM384" s="685" t="str">
        <f t="shared" si="217"/>
        <v/>
      </c>
      <c r="AN384" s="685" t="str">
        <f t="shared" si="217"/>
        <v/>
      </c>
      <c r="AO384" s="685" t="str">
        <f t="shared" si="217"/>
        <v/>
      </c>
      <c r="AP384" s="685" t="str">
        <f t="shared" si="217"/>
        <v/>
      </c>
      <c r="AQ384" s="685" t="str">
        <f t="shared" ref="AQ384:BF410" si="221">IFERROR(IF($W384&gt;=AQ$3,($H384*(1+Ann_Salary_Growth_Rate)^AQ$3),""),0)</f>
        <v/>
      </c>
      <c r="AR384" s="685" t="str">
        <f t="shared" si="221"/>
        <v/>
      </c>
      <c r="AS384" s="685" t="str">
        <f t="shared" si="221"/>
        <v/>
      </c>
      <c r="AT384" s="685" t="str">
        <f t="shared" si="221"/>
        <v/>
      </c>
      <c r="AU384" s="685" t="str">
        <f t="shared" si="221"/>
        <v/>
      </c>
      <c r="AV384" s="685" t="str">
        <f t="shared" si="216"/>
        <v/>
      </c>
      <c r="AW384" s="685" t="str">
        <f t="shared" si="216"/>
        <v/>
      </c>
      <c r="AX384" s="685" t="str">
        <f t="shared" si="216"/>
        <v/>
      </c>
      <c r="AY384" s="685" t="str">
        <f t="shared" si="216"/>
        <v/>
      </c>
      <c r="AZ384" s="685" t="str">
        <f t="shared" si="216"/>
        <v/>
      </c>
      <c r="BA384" s="685" t="str">
        <f t="shared" si="216"/>
        <v/>
      </c>
      <c r="BB384" s="685" t="str">
        <f t="shared" si="216"/>
        <v/>
      </c>
      <c r="BC384" s="685" t="str">
        <f t="shared" si="216"/>
        <v/>
      </c>
      <c r="BD384" s="685" t="str">
        <f t="shared" si="216"/>
        <v/>
      </c>
      <c r="BE384" s="685" t="str">
        <f t="shared" si="216"/>
        <v/>
      </c>
      <c r="BF384" s="685" t="str">
        <f t="shared" si="216"/>
        <v/>
      </c>
      <c r="BG384" s="685" t="str">
        <f t="shared" si="218"/>
        <v/>
      </c>
      <c r="BH384" s="685" t="str">
        <f t="shared" si="218"/>
        <v/>
      </c>
      <c r="BI384" s="685" t="str">
        <f t="shared" si="207"/>
        <v/>
      </c>
      <c r="BJ384" s="685" t="str">
        <f t="shared" si="207"/>
        <v/>
      </c>
      <c r="BK384" s="685" t="str">
        <f t="shared" si="207"/>
        <v/>
      </c>
      <c r="BL384" s="685" t="str">
        <f t="shared" si="207"/>
        <v/>
      </c>
      <c r="BM384" s="685" t="str">
        <f t="shared" si="207"/>
        <v/>
      </c>
      <c r="BN384" s="685" t="str">
        <f t="shared" si="207"/>
        <v/>
      </c>
      <c r="BO384" s="685" t="str">
        <f t="shared" si="214"/>
        <v/>
      </c>
      <c r="BP384" s="685" t="str">
        <f t="shared" si="214"/>
        <v/>
      </c>
      <c r="BQ384" s="685" t="str">
        <f t="shared" si="214"/>
        <v/>
      </c>
      <c r="BR384" s="529"/>
      <c r="BS384" s="685" t="str">
        <f>IFERROR(($L384+AB384*Contr_Rate)*(1+Inv_Return)*IF($D384=$C$1,VLOOKUP($T384,Male_Annuity_Tables,MATCH($BS$3+3,'Mortality Tables'!$N$1:$DN$1,0),FALSE),VLOOKUP($T384,Fe_Annuity_Tables,MATCH(BS$3+3,'Mortality Tables'!$N$1:$DN$1,0),FALSE)),"")</f>
        <v/>
      </c>
      <c r="BT384" s="685" t="str">
        <f>IFERROR(($BS384+AC384*Contr_Rate)*(1+Inv_Return)*IF($D384=$C$1,VLOOKUP($T384,Male_Annuity_Tables,MATCH($BS$3+3,'Mortality Tables'!$N$1:$DN$1,0),FALSE),VLOOKUP($T384,Fe_Annuity_Tables,MATCH(BT$3+3,'Mortality Tables'!$N$1:$DN$1,0),FALSE)),"")</f>
        <v/>
      </c>
      <c r="BU384" s="685" t="str">
        <f>IFERROR((BT384+AD384*Contr_Rate)*(1+Inv_Return)*IF($D384=$C$1,VLOOKUP($T384,Male_Annuity_Tables,MATCH($BS$3+3,'Mortality Tables'!$N$1:$DN$1,0),FALSE),VLOOKUP($T384,Fe_Annuity_Tables,MATCH(BU$3+3,'Mortality Tables'!$N$1:$DN$1,0),FALSE)),"")</f>
        <v/>
      </c>
      <c r="BV384" s="685" t="str">
        <f>IFERROR((BU384+AE384*Contr_Rate)*(1+Inv_Return)*IF($D384=$C$1,VLOOKUP($T384,Male_Annuity_Tables,MATCH($BS$3+3,'Mortality Tables'!$N$1:$DN$1,0),FALSE),VLOOKUP($T384,Fe_Annuity_Tables,MATCH(BV$3+3,'Mortality Tables'!$N$1:$DN$1,0),FALSE)),"")</f>
        <v/>
      </c>
      <c r="BW384" s="685" t="str">
        <f>IFERROR((BV384+AF384*Contr_Rate)*(1+Inv_Return)*IF($D384=$C$1,VLOOKUP($T384,Male_Annuity_Tables,MATCH($BS$3+3,'Mortality Tables'!$N$1:$DN$1,0),FALSE),VLOOKUP($T384,Fe_Annuity_Tables,MATCH(BW$3+3,'Mortality Tables'!$N$1:$DN$1,0),FALSE)),"")</f>
        <v/>
      </c>
      <c r="BX384" s="685" t="str">
        <f>IFERROR((BW384+AG384*Contr_Rate)*(1+Inv_Return)*IF($D384=$C$1,VLOOKUP($T384,Male_Annuity_Tables,MATCH($BS$3+3,'Mortality Tables'!$N$1:$DN$1,0),FALSE),VLOOKUP($T384,Fe_Annuity_Tables,MATCH(BX$3+3,'Mortality Tables'!$N$1:$DN$1,0),FALSE)),"")</f>
        <v/>
      </c>
      <c r="BY384" s="685" t="str">
        <f>IFERROR((BX384+AH384*Contr_Rate)*(1+Inv_Return)*IF($D384=$C$1,VLOOKUP($T384,Male_Annuity_Tables,MATCH($BS$3+3,'Mortality Tables'!$N$1:$DN$1,0),FALSE),VLOOKUP($T384,Fe_Annuity_Tables,MATCH(BY$3+3,'Mortality Tables'!$N$1:$DN$1,0),FALSE)),"")</f>
        <v/>
      </c>
      <c r="BZ384" s="685" t="str">
        <f>IFERROR((BY384+AI384*Contr_Rate)*(1+Inv_Return)*IF($D384=$C$1,VLOOKUP($T384,Male_Annuity_Tables,MATCH($BS$3+3,'Mortality Tables'!$N$1:$DN$1,0),FALSE),VLOOKUP($T384,Fe_Annuity_Tables,MATCH(BZ$3+3,'Mortality Tables'!$N$1:$DN$1,0),FALSE)),"")</f>
        <v/>
      </c>
      <c r="CA384" s="685" t="str">
        <f>IFERROR((BZ384+AJ384*Contr_Rate)*(1+Inv_Return)*IF($D384=$C$1,VLOOKUP($T384,Male_Annuity_Tables,MATCH($BS$3+3,'Mortality Tables'!$N$1:$DN$1,0),FALSE),VLOOKUP($T384,Fe_Annuity_Tables,MATCH(CA$3+3,'Mortality Tables'!$N$1:$DN$1,0),FALSE)),"")</f>
        <v/>
      </c>
      <c r="CB384" s="685" t="str">
        <f>IFERROR((CA384+AK384*Contr_Rate)*(1+Inv_Return)*IF($D384=$C$1,VLOOKUP($T384,Male_Annuity_Tables,MATCH($BS$3+3,'Mortality Tables'!$N$1:$DN$1,0),FALSE),VLOOKUP($T384,Fe_Annuity_Tables,MATCH(CB$3+3,'Mortality Tables'!$N$1:$DN$1,0),FALSE)),"")</f>
        <v/>
      </c>
      <c r="CC384" s="685" t="str">
        <f>IFERROR((CB384+AL384*Contr_Rate)*(1+Inv_Return)*IF($D384=$C$1,VLOOKUP($T384,Male_Annuity_Tables,MATCH($BS$3+3,'Mortality Tables'!$N$1:$DN$1,0),FALSE),VLOOKUP($T384,Fe_Annuity_Tables,MATCH(CC$3+3,'Mortality Tables'!$N$1:$DN$1,0),FALSE)),"")</f>
        <v/>
      </c>
      <c r="CD384" s="685" t="str">
        <f>IFERROR((CC384+AM384*Contr_Rate)*(1+Inv_Return)*IF($D384=$C$1,VLOOKUP($T384,Male_Annuity_Tables,MATCH($BS$3+3,'Mortality Tables'!$N$1:$DN$1,0),FALSE),VLOOKUP($T384,Fe_Annuity_Tables,MATCH(CD$3+3,'Mortality Tables'!$N$1:$DN$1,0),FALSE)),"")</f>
        <v/>
      </c>
      <c r="CE384" s="685" t="str">
        <f>IFERROR((CD384+AN384*Contr_Rate)*(1+Inv_Return)*IF($D384=$C$1,VLOOKUP($T384,Male_Annuity_Tables,MATCH($BS$3+3,'Mortality Tables'!$N$1:$DN$1,0),FALSE),VLOOKUP($T384,Fe_Annuity_Tables,MATCH(CE$3+3,'Mortality Tables'!$N$1:$DN$1,0),FALSE)),"")</f>
        <v/>
      </c>
      <c r="CF384" s="685" t="str">
        <f>IFERROR((CE384+AO384*Contr_Rate)*(1+Inv_Return)*IF($D384=$C$1,VLOOKUP($T384,Male_Annuity_Tables,MATCH($BS$3+3,'Mortality Tables'!$N$1:$DN$1,0),FALSE),VLOOKUP($T384,Fe_Annuity_Tables,MATCH(CF$3+3,'Mortality Tables'!$N$1:$DN$1,0),FALSE)),"")</f>
        <v/>
      </c>
      <c r="CG384" s="685" t="str">
        <f>IFERROR((CF384+AP384*Contr_Rate)*(1+Inv_Return)*IF($D384=$C$1,VLOOKUP($T384,Male_Annuity_Tables,MATCH($BS$3+3,'Mortality Tables'!$N$1:$DN$1,0),FALSE),VLOOKUP($T384,Fe_Annuity_Tables,MATCH(CG$3+3,'Mortality Tables'!$N$1:$DN$1,0),FALSE)),"")</f>
        <v/>
      </c>
      <c r="CH384" s="685" t="str">
        <f>IFERROR((CG384+AQ384*Contr_Rate)*(1+Inv_Return)*IF($D384=$C$1,VLOOKUP($T384,Male_Annuity_Tables,MATCH($BS$3+3,'Mortality Tables'!$N$1:$DN$1,0),FALSE),VLOOKUP($T384,Fe_Annuity_Tables,MATCH(CH$3+3,'Mortality Tables'!$N$1:$DN$1,0),FALSE)),"")</f>
        <v/>
      </c>
      <c r="CI384" s="685" t="str">
        <f>IFERROR((CH384+AR384*Contr_Rate)*(1+Inv_Return)*IF($D384=$C$1,VLOOKUP($T384,Male_Annuity_Tables,MATCH($BS$3+3,'Mortality Tables'!$N$1:$DN$1,0),FALSE),VLOOKUP($T384,Fe_Annuity_Tables,MATCH(CI$3+3,'Mortality Tables'!$N$1:$DN$1,0),FALSE)),"")</f>
        <v/>
      </c>
      <c r="CJ384" s="685" t="str">
        <f>IFERROR((CI384+AS384*Contr_Rate)*(1+Inv_Return)*IF($D384=$C$1,VLOOKUP($T384,Male_Annuity_Tables,MATCH($BS$3+3,'Mortality Tables'!$N$1:$DN$1,0),FALSE),VLOOKUP($T384,Fe_Annuity_Tables,MATCH(CJ$3+3,'Mortality Tables'!$N$1:$DN$1,0),FALSE)),"")</f>
        <v/>
      </c>
      <c r="CK384" s="685" t="str">
        <f>IFERROR((CJ384+AT384*Contr_Rate)*(1+Inv_Return)*IF($D384=$C$1,VLOOKUP($T384,Male_Annuity_Tables,MATCH($BS$3+3,'Mortality Tables'!$N$1:$DN$1,0),FALSE),VLOOKUP($T384,Fe_Annuity_Tables,MATCH(CK$3+3,'Mortality Tables'!$N$1:$DN$1,0),FALSE)),"")</f>
        <v/>
      </c>
      <c r="CL384" s="685" t="str">
        <f>IFERROR((CK384+AU384*Contr_Rate)*(1+Inv_Return)*IF($D384=$C$1,VLOOKUP($T384,Male_Annuity_Tables,MATCH($BS$3+3,'Mortality Tables'!$N$1:$DN$1,0),FALSE),VLOOKUP($T384,Fe_Annuity_Tables,MATCH(CL$3+3,'Mortality Tables'!$N$1:$DN$1,0),FALSE)),"")</f>
        <v/>
      </c>
      <c r="CM384" s="685" t="str">
        <f>IFERROR((CL384+AV384*Contr_Rate)*(1+Inv_Return)*IF($D384=$C$1,VLOOKUP($T384,Male_Annuity_Tables,MATCH($BS$3+3,'Mortality Tables'!$N$1:$DN$1,0),FALSE),VLOOKUP($T384,Fe_Annuity_Tables,MATCH(CM$3+3,'Mortality Tables'!$N$1:$DN$1,0),FALSE)),"")</f>
        <v/>
      </c>
      <c r="CN384" s="685" t="str">
        <f>IFERROR((CM384+AW384*Contr_Rate)*(1+Inv_Return)*IF($D384=$C$1,VLOOKUP($T384,Male_Annuity_Tables,MATCH($BS$3+3,'Mortality Tables'!$N$1:$DN$1,0),FALSE),VLOOKUP($T384,Fe_Annuity_Tables,MATCH(CN$3+3,'Mortality Tables'!$N$1:$DN$1,0),FALSE)),"")</f>
        <v/>
      </c>
      <c r="CO384" s="685" t="str">
        <f>IFERROR((CN384+AX384*Contr_Rate)*(1+Inv_Return)*IF($D384=$C$1,VLOOKUP($T384,Male_Annuity_Tables,MATCH($BS$3+3,'Mortality Tables'!$N$1:$DN$1,0),FALSE),VLOOKUP($T384,Fe_Annuity_Tables,MATCH(CO$3+3,'Mortality Tables'!$N$1:$DN$1,0),FALSE)),"")</f>
        <v/>
      </c>
      <c r="CP384" s="685" t="str">
        <f>IFERROR((CO384+AY384*Contr_Rate)*(1+Inv_Return)*IF($D384=$C$1,VLOOKUP($T384,Male_Annuity_Tables,MATCH($BS$3+3,'Mortality Tables'!$N$1:$DN$1,0),FALSE),VLOOKUP($T384,Fe_Annuity_Tables,MATCH(CP$3+3,'Mortality Tables'!$N$1:$DN$1,0),FALSE)),"")</f>
        <v/>
      </c>
      <c r="CQ384" s="685" t="str">
        <f>IFERROR((CP384+AZ384*Contr_Rate)*(1+Inv_Return)*IF($D384=$C$1,VLOOKUP($T384,Male_Annuity_Tables,MATCH($BS$3+3,'Mortality Tables'!$N$1:$DN$1,0),FALSE),VLOOKUP($T384,Fe_Annuity_Tables,MATCH(CQ$3+3,'Mortality Tables'!$N$1:$DN$1,0),FALSE)),"")</f>
        <v/>
      </c>
      <c r="CR384" s="685" t="str">
        <f>IFERROR((CQ384+BA384*Contr_Rate)*(1+Inv_Return)*IF($D384=$C$1,VLOOKUP($T384,Male_Annuity_Tables,MATCH($BS$3+3,'Mortality Tables'!$N$1:$DN$1,0),FALSE),VLOOKUP($T384,Fe_Annuity_Tables,MATCH(CR$3+3,'Mortality Tables'!$N$1:$DN$1,0),FALSE)),"")</f>
        <v/>
      </c>
      <c r="CS384" s="685" t="str">
        <f>IFERROR((CR384+BB384*Contr_Rate)*(1+Inv_Return)*IF($D384=$C$1,VLOOKUP($T384,Male_Annuity_Tables,MATCH($BS$3+3,'Mortality Tables'!$N$1:$DN$1,0),FALSE),VLOOKUP($T384,Fe_Annuity_Tables,MATCH(CS$3+3,'Mortality Tables'!$N$1:$DN$1,0),FALSE)),"")</f>
        <v/>
      </c>
      <c r="CT384" s="685" t="str">
        <f>IFERROR((CS384+BC384*Contr_Rate)*(1+Inv_Return)*IF($D384=$C$1,VLOOKUP($T384,Male_Annuity_Tables,MATCH($BS$3+3,'Mortality Tables'!$N$1:$DN$1,0),FALSE),VLOOKUP($T384,Fe_Annuity_Tables,MATCH(CT$3+3,'Mortality Tables'!$N$1:$DN$1,0),FALSE)),"")</f>
        <v/>
      </c>
      <c r="CU384" s="685" t="str">
        <f>IFERROR((CT384+BD384*Contr_Rate)*(1+Inv_Return)*IF($D384=$C$1,VLOOKUP($T384,Male_Annuity_Tables,MATCH($BS$3+3,'Mortality Tables'!$N$1:$DN$1,0),FALSE),VLOOKUP($T384,Fe_Annuity_Tables,MATCH(CU$3+3,'Mortality Tables'!$N$1:$DN$1,0),FALSE)),"")</f>
        <v/>
      </c>
      <c r="CV384" s="685" t="str">
        <f>IFERROR((CU384+BE384*Contr_Rate)*(1+Inv_Return)*IF($D384=$C$1,VLOOKUP($T384,Male_Annuity_Tables,MATCH($BS$3+3,'Mortality Tables'!$N$1:$DN$1,0),FALSE),VLOOKUP($T384,Fe_Annuity_Tables,MATCH(CV$3+3,'Mortality Tables'!$N$1:$DN$1,0),FALSE)),"")</f>
        <v/>
      </c>
      <c r="CW384" s="685" t="str">
        <f>IFERROR((CV384+BF384*Contr_Rate)*(1+Inv_Return)*IF($D384=$C$1,VLOOKUP($T384,Male_Annuity_Tables,MATCH($BS$3+3,'Mortality Tables'!$N$1:$DN$1,0),FALSE),VLOOKUP($T384,Fe_Annuity_Tables,MATCH(CW$3+3,'Mortality Tables'!$N$1:$DN$1,0),FALSE)),"")</f>
        <v/>
      </c>
      <c r="CX384" s="685" t="str">
        <f>IFERROR((CW384+BG384*Contr_Rate)*(1+Inv_Return)*IF($D384=$C$1,VLOOKUP($T384,Male_Annuity_Tables,MATCH($BS$3+3,'Mortality Tables'!$N$1:$DN$1,0),FALSE),VLOOKUP($T384,Fe_Annuity_Tables,MATCH(CX$3+3,'Mortality Tables'!$N$1:$DN$1,0),FALSE)),"")</f>
        <v/>
      </c>
      <c r="CY384" s="685" t="str">
        <f>IFERROR((CX384+BH384*Contr_Rate)*(1+Inv_Return)*IF($D384=$C$1,VLOOKUP($T384,Male_Annuity_Tables,MATCH($BS$3+3,'Mortality Tables'!$N$1:$DN$1,0),FALSE),VLOOKUP($T384,Fe_Annuity_Tables,MATCH(CY$3+3,'Mortality Tables'!$N$1:$DN$1,0),FALSE)),"")</f>
        <v/>
      </c>
      <c r="CZ384" s="685" t="str">
        <f>IFERROR((CY384+BI384*Contr_Rate)*(1+Inv_Return)*IF($D384=$C$1,VLOOKUP($T384,Male_Annuity_Tables,MATCH($BS$3+3,'Mortality Tables'!$N$1:$DN$1,0),FALSE),VLOOKUP($T384,Fe_Annuity_Tables,MATCH(CZ$3+3,'Mortality Tables'!$N$1:$DN$1,0),FALSE)),"")</f>
        <v/>
      </c>
      <c r="DA384" s="685" t="str">
        <f>IFERROR((CZ384+BJ384*Contr_Rate)*(1+Inv_Return)*IF($D384=$C$1,VLOOKUP($T384,Male_Annuity_Tables,MATCH($BS$3+3,'Mortality Tables'!$N$1:$DN$1,0),FALSE),VLOOKUP($T384,Fe_Annuity_Tables,MATCH(DA$3+3,'Mortality Tables'!$N$1:$DN$1,0),FALSE)),"")</f>
        <v/>
      </c>
      <c r="DB384" s="685" t="str">
        <f>IFERROR((DA384+BK384*Contr_Rate)*(1+Inv_Return)*IF($D384=$C$1,VLOOKUP($T384,Male_Annuity_Tables,MATCH($BS$3+3,'Mortality Tables'!$N$1:$DN$1,0),FALSE),VLOOKUP($T384,Fe_Annuity_Tables,MATCH(DB$3+3,'Mortality Tables'!$N$1:$DN$1,0),FALSE)),"")</f>
        <v/>
      </c>
      <c r="DC384" s="685" t="str">
        <f>IFERROR((DB384+BL384*Contr_Rate)*(1+Inv_Return)*IF($D384=$C$1,VLOOKUP($T384,Male_Annuity_Tables,MATCH($BS$3+3,'Mortality Tables'!$N$1:$DN$1,0),FALSE),VLOOKUP($T384,Fe_Annuity_Tables,MATCH(DC$3+3,'Mortality Tables'!$N$1:$DN$1,0),FALSE)),"")</f>
        <v/>
      </c>
      <c r="DD384" s="685" t="str">
        <f>IFERROR((DC384+BM384*Contr_Rate)*(1+Inv_Return)*IF($D384=$C$1,VLOOKUP($T384,Male_Annuity_Tables,MATCH($BS$3+3,'Mortality Tables'!$N$1:$DN$1,0),FALSE),VLOOKUP($T384,Fe_Annuity_Tables,MATCH(DD$3+3,'Mortality Tables'!$N$1:$DN$1,0),FALSE)),"")</f>
        <v/>
      </c>
      <c r="DE384" s="685" t="str">
        <f>IFERROR((DD384+BN384*Contr_Rate)*(1+Inv_Return)*IF($D384=$C$1,VLOOKUP($T384,Male_Annuity_Tables,MATCH($BS$3+3,'Mortality Tables'!$N$1:$DN$1,0),FALSE),VLOOKUP($T384,Fe_Annuity_Tables,MATCH(DE$3+3,'Mortality Tables'!$N$1:$DN$1,0),FALSE)),"")</f>
        <v/>
      </c>
      <c r="DF384" s="685" t="str">
        <f>IFERROR((DE384+BO384*Contr_Rate)*(1+Inv_Return)*IF($D384=$C$1,VLOOKUP($T384,Male_Annuity_Tables,MATCH($BS$3+3,'Mortality Tables'!$N$1:$DN$1,0),FALSE),VLOOKUP($T384,Fe_Annuity_Tables,MATCH(DF$3+3,'Mortality Tables'!$N$1:$DN$1,0),FALSE)),"")</f>
        <v/>
      </c>
      <c r="DG384" s="685" t="str">
        <f>IFERROR((DF384+BP384*Contr_Rate)*(1+Inv_Return)*IF($D384=$C$1,VLOOKUP($T384,Male_Annuity_Tables,MATCH($BS$3+3,'Mortality Tables'!$N$1:$DN$1,0),FALSE),VLOOKUP($T384,Fe_Annuity_Tables,MATCH(DG$3+3,'Mortality Tables'!$N$1:$DN$1,0),FALSE)),"")</f>
        <v/>
      </c>
      <c r="DH384" s="685" t="str">
        <f>IFERROR((DG384+BQ384*Contr_Rate)*(1+Inv_Return)*IF($D384=$C$1,VLOOKUP($T384,Male_Annuity_Tables,MATCH($BS$3+3,'Mortality Tables'!$N$1:$DN$1,0),FALSE),VLOOKUP($T384,Fe_Annuity_Tables,MATCH(DH$3+3,'Mortality Tables'!$N$1:$DN$1,0),FALSE)),"")</f>
        <v/>
      </c>
      <c r="DJ384" s="686">
        <f t="shared" si="199"/>
        <v>0</v>
      </c>
      <c r="DK384" s="680">
        <f t="shared" si="219"/>
        <v>8.0909277508679907</v>
      </c>
      <c r="DL384" s="686">
        <f t="shared" si="200"/>
        <v>0</v>
      </c>
      <c r="DM384" s="686">
        <f t="shared" si="132"/>
        <v>0</v>
      </c>
      <c r="DN384" s="687" t="str">
        <f t="shared" si="201"/>
        <v/>
      </c>
      <c r="DP384" s="688" t="str">
        <f t="shared" si="202"/>
        <v/>
      </c>
      <c r="DQ384" s="688" t="str">
        <f t="shared" si="203"/>
        <v/>
      </c>
      <c r="DR384" s="688" t="str">
        <f t="shared" si="204"/>
        <v/>
      </c>
    </row>
    <row r="385" spans="1:122" s="657" customFormat="1" ht="14.5">
      <c r="A385" s="675" t="s">
        <v>1838</v>
      </c>
      <c r="B385" s="675" t="s">
        <v>1839</v>
      </c>
      <c r="C385" s="675" t="s">
        <v>115</v>
      </c>
      <c r="D385" s="675" t="s">
        <v>60</v>
      </c>
      <c r="E385" s="676">
        <v>23034</v>
      </c>
      <c r="F385" s="677">
        <v>38015</v>
      </c>
      <c r="G385" s="677">
        <v>38564</v>
      </c>
      <c r="H385" s="678">
        <v>2532547</v>
      </c>
      <c r="I385" s="678">
        <v>162220.4</v>
      </c>
      <c r="J385" s="678">
        <v>194850.18</v>
      </c>
      <c r="K385" s="678">
        <v>36682.42</v>
      </c>
      <c r="L385" s="678">
        <v>393752.99999999994</v>
      </c>
      <c r="M385" s="679">
        <f>IF(COUNTIF($A$4:A385,A385)=1,0,1)</f>
        <v>0</v>
      </c>
      <c r="N385" s="680" t="str">
        <f t="shared" si="193"/>
        <v>Okay</v>
      </c>
      <c r="O385" s="680" t="str">
        <f t="shared" si="194"/>
        <v>TRUE</v>
      </c>
      <c r="P385" s="680" t="b">
        <f t="shared" si="195"/>
        <v>1</v>
      </c>
      <c r="Q385" s="680" t="b">
        <f t="shared" si="208"/>
        <v>1</v>
      </c>
      <c r="R385" s="680" t="b">
        <f t="shared" si="209"/>
        <v>1</v>
      </c>
      <c r="S385" s="681">
        <f t="shared" si="196"/>
        <v>41.043835616438358</v>
      </c>
      <c r="T385" s="682">
        <f t="shared" si="210"/>
        <v>61</v>
      </c>
      <c r="U385" s="682">
        <f t="shared" si="220"/>
        <v>42</v>
      </c>
      <c r="V385" s="682">
        <f t="shared" si="211"/>
        <v>19.43013698630137</v>
      </c>
      <c r="W385" s="682">
        <f t="shared" si="197"/>
        <v>0</v>
      </c>
      <c r="X385" s="683">
        <f t="shared" si="198"/>
        <v>0</v>
      </c>
      <c r="Y385" s="684">
        <f t="shared" si="123"/>
        <v>9.3900000000000008E-3</v>
      </c>
      <c r="Z385" s="684">
        <f>IF($D385=$C$1,VLOOKUP($T385,Male_Annuity_Tables,MATCH($W385+2,'Mortality Tables'!$DS$1:$HT$1,0),FALSE),VLOOKUP($T385,Fe_Annuity_Tables,MATCH($W385+2,'Mortality Tables'!$M$1:$DN$1,0),FALSE))</f>
        <v>1</v>
      </c>
      <c r="AA385" s="664"/>
      <c r="AB385" s="685" t="str">
        <f t="shared" ref="AB385:AQ399" si="222">IFERROR(IF($W385&gt;=AB$3,($H385*(1+Ann_Salary_Growth_Rate)^AB$3),""),0)</f>
        <v/>
      </c>
      <c r="AC385" s="685" t="str">
        <f t="shared" si="222"/>
        <v/>
      </c>
      <c r="AD385" s="685" t="str">
        <f t="shared" si="222"/>
        <v/>
      </c>
      <c r="AE385" s="685" t="str">
        <f t="shared" si="222"/>
        <v/>
      </c>
      <c r="AF385" s="685" t="str">
        <f t="shared" si="222"/>
        <v/>
      </c>
      <c r="AG385" s="685" t="str">
        <f t="shared" si="222"/>
        <v/>
      </c>
      <c r="AH385" s="685" t="str">
        <f t="shared" si="222"/>
        <v/>
      </c>
      <c r="AI385" s="685" t="str">
        <f t="shared" si="222"/>
        <v/>
      </c>
      <c r="AJ385" s="685" t="str">
        <f t="shared" si="222"/>
        <v/>
      </c>
      <c r="AK385" s="685" t="str">
        <f t="shared" si="222"/>
        <v/>
      </c>
      <c r="AL385" s="685" t="str">
        <f t="shared" si="222"/>
        <v/>
      </c>
      <c r="AM385" s="685" t="str">
        <f t="shared" si="222"/>
        <v/>
      </c>
      <c r="AN385" s="685" t="str">
        <f t="shared" si="222"/>
        <v/>
      </c>
      <c r="AO385" s="685" t="str">
        <f t="shared" si="222"/>
        <v/>
      </c>
      <c r="AP385" s="685" t="str">
        <f t="shared" si="222"/>
        <v/>
      </c>
      <c r="AQ385" s="685" t="str">
        <f t="shared" si="222"/>
        <v/>
      </c>
      <c r="AR385" s="685" t="str">
        <f t="shared" si="221"/>
        <v/>
      </c>
      <c r="AS385" s="685" t="str">
        <f t="shared" si="221"/>
        <v/>
      </c>
      <c r="AT385" s="685" t="str">
        <f t="shared" si="221"/>
        <v/>
      </c>
      <c r="AU385" s="685" t="str">
        <f t="shared" si="221"/>
        <v/>
      </c>
      <c r="AV385" s="685" t="str">
        <f t="shared" si="216"/>
        <v/>
      </c>
      <c r="AW385" s="685" t="str">
        <f t="shared" si="216"/>
        <v/>
      </c>
      <c r="AX385" s="685" t="str">
        <f t="shared" si="216"/>
        <v/>
      </c>
      <c r="AY385" s="685" t="str">
        <f t="shared" si="216"/>
        <v/>
      </c>
      <c r="AZ385" s="685" t="str">
        <f t="shared" si="216"/>
        <v/>
      </c>
      <c r="BA385" s="685" t="str">
        <f t="shared" si="216"/>
        <v/>
      </c>
      <c r="BB385" s="685" t="str">
        <f t="shared" si="216"/>
        <v/>
      </c>
      <c r="BC385" s="685" t="str">
        <f t="shared" si="216"/>
        <v/>
      </c>
      <c r="BD385" s="685" t="str">
        <f t="shared" si="216"/>
        <v/>
      </c>
      <c r="BE385" s="685" t="str">
        <f t="shared" si="216"/>
        <v/>
      </c>
      <c r="BF385" s="685" t="str">
        <f t="shared" si="216"/>
        <v/>
      </c>
      <c r="BG385" s="685" t="str">
        <f t="shared" si="218"/>
        <v/>
      </c>
      <c r="BH385" s="685" t="str">
        <f t="shared" si="218"/>
        <v/>
      </c>
      <c r="BI385" s="685" t="str">
        <f t="shared" si="207"/>
        <v/>
      </c>
      <c r="BJ385" s="685" t="str">
        <f t="shared" si="207"/>
        <v/>
      </c>
      <c r="BK385" s="685" t="str">
        <f t="shared" si="207"/>
        <v/>
      </c>
      <c r="BL385" s="685" t="str">
        <f t="shared" si="207"/>
        <v/>
      </c>
      <c r="BM385" s="685" t="str">
        <f t="shared" si="207"/>
        <v/>
      </c>
      <c r="BN385" s="685" t="str">
        <f t="shared" si="207"/>
        <v/>
      </c>
      <c r="BO385" s="685" t="str">
        <f t="shared" si="214"/>
        <v/>
      </c>
      <c r="BP385" s="685" t="str">
        <f t="shared" si="214"/>
        <v/>
      </c>
      <c r="BQ385" s="685" t="str">
        <f t="shared" si="214"/>
        <v/>
      </c>
      <c r="BR385" s="529"/>
      <c r="BS385" s="685" t="str">
        <f>IFERROR(($L385+AB385*Contr_Rate)*(1+Inv_Return)*IF($D385=$C$1,VLOOKUP($T385,Male_Annuity_Tables,MATCH($BS$3+3,'Mortality Tables'!$N$1:$DN$1,0),FALSE),VLOOKUP($T385,Fe_Annuity_Tables,MATCH(BS$3+3,'Mortality Tables'!$N$1:$DN$1,0),FALSE)),"")</f>
        <v/>
      </c>
      <c r="BT385" s="685" t="str">
        <f>IFERROR(($BS385+AC385*Contr_Rate)*(1+Inv_Return)*IF($D385=$C$1,VLOOKUP($T385,Male_Annuity_Tables,MATCH($BS$3+3,'Mortality Tables'!$N$1:$DN$1,0),FALSE),VLOOKUP($T385,Fe_Annuity_Tables,MATCH(BT$3+3,'Mortality Tables'!$N$1:$DN$1,0),FALSE)),"")</f>
        <v/>
      </c>
      <c r="BU385" s="685" t="str">
        <f>IFERROR((BT385+AD385*Contr_Rate)*(1+Inv_Return)*IF($D385=$C$1,VLOOKUP($T385,Male_Annuity_Tables,MATCH($BS$3+3,'Mortality Tables'!$N$1:$DN$1,0),FALSE),VLOOKUP($T385,Fe_Annuity_Tables,MATCH(BU$3+3,'Mortality Tables'!$N$1:$DN$1,0),FALSE)),"")</f>
        <v/>
      </c>
      <c r="BV385" s="685" t="str">
        <f>IFERROR((BU385+AE385*Contr_Rate)*(1+Inv_Return)*IF($D385=$C$1,VLOOKUP($T385,Male_Annuity_Tables,MATCH($BS$3+3,'Mortality Tables'!$N$1:$DN$1,0),FALSE),VLOOKUP($T385,Fe_Annuity_Tables,MATCH(BV$3+3,'Mortality Tables'!$N$1:$DN$1,0),FALSE)),"")</f>
        <v/>
      </c>
      <c r="BW385" s="685" t="str">
        <f>IFERROR((BV385+AF385*Contr_Rate)*(1+Inv_Return)*IF($D385=$C$1,VLOOKUP($T385,Male_Annuity_Tables,MATCH($BS$3+3,'Mortality Tables'!$N$1:$DN$1,0),FALSE),VLOOKUP($T385,Fe_Annuity_Tables,MATCH(BW$3+3,'Mortality Tables'!$N$1:$DN$1,0),FALSE)),"")</f>
        <v/>
      </c>
      <c r="BX385" s="685" t="str">
        <f>IFERROR((BW385+AG385*Contr_Rate)*(1+Inv_Return)*IF($D385=$C$1,VLOOKUP($T385,Male_Annuity_Tables,MATCH($BS$3+3,'Mortality Tables'!$N$1:$DN$1,0),FALSE),VLOOKUP($T385,Fe_Annuity_Tables,MATCH(BX$3+3,'Mortality Tables'!$N$1:$DN$1,0),FALSE)),"")</f>
        <v/>
      </c>
      <c r="BY385" s="685" t="str">
        <f>IFERROR((BX385+AH385*Contr_Rate)*(1+Inv_Return)*IF($D385=$C$1,VLOOKUP($T385,Male_Annuity_Tables,MATCH($BS$3+3,'Mortality Tables'!$N$1:$DN$1,0),FALSE),VLOOKUP($T385,Fe_Annuity_Tables,MATCH(BY$3+3,'Mortality Tables'!$N$1:$DN$1,0),FALSE)),"")</f>
        <v/>
      </c>
      <c r="BZ385" s="685" t="str">
        <f>IFERROR((BY385+AI385*Contr_Rate)*(1+Inv_Return)*IF($D385=$C$1,VLOOKUP($T385,Male_Annuity_Tables,MATCH($BS$3+3,'Mortality Tables'!$N$1:$DN$1,0),FALSE),VLOOKUP($T385,Fe_Annuity_Tables,MATCH(BZ$3+3,'Mortality Tables'!$N$1:$DN$1,0),FALSE)),"")</f>
        <v/>
      </c>
      <c r="CA385" s="685" t="str">
        <f>IFERROR((BZ385+AJ385*Contr_Rate)*(1+Inv_Return)*IF($D385=$C$1,VLOOKUP($T385,Male_Annuity_Tables,MATCH($BS$3+3,'Mortality Tables'!$N$1:$DN$1,0),FALSE),VLOOKUP($T385,Fe_Annuity_Tables,MATCH(CA$3+3,'Mortality Tables'!$N$1:$DN$1,0),FALSE)),"")</f>
        <v/>
      </c>
      <c r="CB385" s="685" t="str">
        <f>IFERROR((CA385+AK385*Contr_Rate)*(1+Inv_Return)*IF($D385=$C$1,VLOOKUP($T385,Male_Annuity_Tables,MATCH($BS$3+3,'Mortality Tables'!$N$1:$DN$1,0),FALSE),VLOOKUP($T385,Fe_Annuity_Tables,MATCH(CB$3+3,'Mortality Tables'!$N$1:$DN$1,0),FALSE)),"")</f>
        <v/>
      </c>
      <c r="CC385" s="685" t="str">
        <f>IFERROR((CB385+AL385*Contr_Rate)*(1+Inv_Return)*IF($D385=$C$1,VLOOKUP($T385,Male_Annuity_Tables,MATCH($BS$3+3,'Mortality Tables'!$N$1:$DN$1,0),FALSE),VLOOKUP($T385,Fe_Annuity_Tables,MATCH(CC$3+3,'Mortality Tables'!$N$1:$DN$1,0),FALSE)),"")</f>
        <v/>
      </c>
      <c r="CD385" s="685" t="str">
        <f>IFERROR((CC385+AM385*Contr_Rate)*(1+Inv_Return)*IF($D385=$C$1,VLOOKUP($T385,Male_Annuity_Tables,MATCH($BS$3+3,'Mortality Tables'!$N$1:$DN$1,0),FALSE),VLOOKUP($T385,Fe_Annuity_Tables,MATCH(CD$3+3,'Mortality Tables'!$N$1:$DN$1,0),FALSE)),"")</f>
        <v/>
      </c>
      <c r="CE385" s="685" t="str">
        <f>IFERROR((CD385+AN385*Contr_Rate)*(1+Inv_Return)*IF($D385=$C$1,VLOOKUP($T385,Male_Annuity_Tables,MATCH($BS$3+3,'Mortality Tables'!$N$1:$DN$1,0),FALSE),VLOOKUP($T385,Fe_Annuity_Tables,MATCH(CE$3+3,'Mortality Tables'!$N$1:$DN$1,0),FALSE)),"")</f>
        <v/>
      </c>
      <c r="CF385" s="685" t="str">
        <f>IFERROR((CE385+AO385*Contr_Rate)*(1+Inv_Return)*IF($D385=$C$1,VLOOKUP($T385,Male_Annuity_Tables,MATCH($BS$3+3,'Mortality Tables'!$N$1:$DN$1,0),FALSE),VLOOKUP($T385,Fe_Annuity_Tables,MATCH(CF$3+3,'Mortality Tables'!$N$1:$DN$1,0),FALSE)),"")</f>
        <v/>
      </c>
      <c r="CG385" s="685" t="str">
        <f>IFERROR((CF385+AP385*Contr_Rate)*(1+Inv_Return)*IF($D385=$C$1,VLOOKUP($T385,Male_Annuity_Tables,MATCH($BS$3+3,'Mortality Tables'!$N$1:$DN$1,0),FALSE),VLOOKUP($T385,Fe_Annuity_Tables,MATCH(CG$3+3,'Mortality Tables'!$N$1:$DN$1,0),FALSE)),"")</f>
        <v/>
      </c>
      <c r="CH385" s="685" t="str">
        <f>IFERROR((CG385+AQ385*Contr_Rate)*(1+Inv_Return)*IF($D385=$C$1,VLOOKUP($T385,Male_Annuity_Tables,MATCH($BS$3+3,'Mortality Tables'!$N$1:$DN$1,0),FALSE),VLOOKUP($T385,Fe_Annuity_Tables,MATCH(CH$3+3,'Mortality Tables'!$N$1:$DN$1,0),FALSE)),"")</f>
        <v/>
      </c>
      <c r="CI385" s="685" t="str">
        <f>IFERROR((CH385+AR385*Contr_Rate)*(1+Inv_Return)*IF($D385=$C$1,VLOOKUP($T385,Male_Annuity_Tables,MATCH($BS$3+3,'Mortality Tables'!$N$1:$DN$1,0),FALSE),VLOOKUP($T385,Fe_Annuity_Tables,MATCH(CI$3+3,'Mortality Tables'!$N$1:$DN$1,0),FALSE)),"")</f>
        <v/>
      </c>
      <c r="CJ385" s="685" t="str">
        <f>IFERROR((CI385+AS385*Contr_Rate)*(1+Inv_Return)*IF($D385=$C$1,VLOOKUP($T385,Male_Annuity_Tables,MATCH($BS$3+3,'Mortality Tables'!$N$1:$DN$1,0),FALSE),VLOOKUP($T385,Fe_Annuity_Tables,MATCH(CJ$3+3,'Mortality Tables'!$N$1:$DN$1,0),FALSE)),"")</f>
        <v/>
      </c>
      <c r="CK385" s="685" t="str">
        <f>IFERROR((CJ385+AT385*Contr_Rate)*(1+Inv_Return)*IF($D385=$C$1,VLOOKUP($T385,Male_Annuity_Tables,MATCH($BS$3+3,'Mortality Tables'!$N$1:$DN$1,0),FALSE),VLOOKUP($T385,Fe_Annuity_Tables,MATCH(CK$3+3,'Mortality Tables'!$N$1:$DN$1,0),FALSE)),"")</f>
        <v/>
      </c>
      <c r="CL385" s="685" t="str">
        <f>IFERROR((CK385+AU385*Contr_Rate)*(1+Inv_Return)*IF($D385=$C$1,VLOOKUP($T385,Male_Annuity_Tables,MATCH($BS$3+3,'Mortality Tables'!$N$1:$DN$1,0),FALSE),VLOOKUP($T385,Fe_Annuity_Tables,MATCH(CL$3+3,'Mortality Tables'!$N$1:$DN$1,0),FALSE)),"")</f>
        <v/>
      </c>
      <c r="CM385" s="685" t="str">
        <f>IFERROR((CL385+AV385*Contr_Rate)*(1+Inv_Return)*IF($D385=$C$1,VLOOKUP($T385,Male_Annuity_Tables,MATCH($BS$3+3,'Mortality Tables'!$N$1:$DN$1,0),FALSE),VLOOKUP($T385,Fe_Annuity_Tables,MATCH(CM$3+3,'Mortality Tables'!$N$1:$DN$1,0),FALSE)),"")</f>
        <v/>
      </c>
      <c r="CN385" s="685" t="str">
        <f>IFERROR((CM385+AW385*Contr_Rate)*(1+Inv_Return)*IF($D385=$C$1,VLOOKUP($T385,Male_Annuity_Tables,MATCH($BS$3+3,'Mortality Tables'!$N$1:$DN$1,0),FALSE),VLOOKUP($T385,Fe_Annuity_Tables,MATCH(CN$3+3,'Mortality Tables'!$N$1:$DN$1,0),FALSE)),"")</f>
        <v/>
      </c>
      <c r="CO385" s="685" t="str">
        <f>IFERROR((CN385+AX385*Contr_Rate)*(1+Inv_Return)*IF($D385=$C$1,VLOOKUP($T385,Male_Annuity_Tables,MATCH($BS$3+3,'Mortality Tables'!$N$1:$DN$1,0),FALSE),VLOOKUP($T385,Fe_Annuity_Tables,MATCH(CO$3+3,'Mortality Tables'!$N$1:$DN$1,0),FALSE)),"")</f>
        <v/>
      </c>
      <c r="CP385" s="685" t="str">
        <f>IFERROR((CO385+AY385*Contr_Rate)*(1+Inv_Return)*IF($D385=$C$1,VLOOKUP($T385,Male_Annuity_Tables,MATCH($BS$3+3,'Mortality Tables'!$N$1:$DN$1,0),FALSE),VLOOKUP($T385,Fe_Annuity_Tables,MATCH(CP$3+3,'Mortality Tables'!$N$1:$DN$1,0),FALSE)),"")</f>
        <v/>
      </c>
      <c r="CQ385" s="685" t="str">
        <f>IFERROR((CP385+AZ385*Contr_Rate)*(1+Inv_Return)*IF($D385=$C$1,VLOOKUP($T385,Male_Annuity_Tables,MATCH($BS$3+3,'Mortality Tables'!$N$1:$DN$1,0),FALSE),VLOOKUP($T385,Fe_Annuity_Tables,MATCH(CQ$3+3,'Mortality Tables'!$N$1:$DN$1,0),FALSE)),"")</f>
        <v/>
      </c>
      <c r="CR385" s="685" t="str">
        <f>IFERROR((CQ385+BA385*Contr_Rate)*(1+Inv_Return)*IF($D385=$C$1,VLOOKUP($T385,Male_Annuity_Tables,MATCH($BS$3+3,'Mortality Tables'!$N$1:$DN$1,0),FALSE),VLOOKUP($T385,Fe_Annuity_Tables,MATCH(CR$3+3,'Mortality Tables'!$N$1:$DN$1,0),FALSE)),"")</f>
        <v/>
      </c>
      <c r="CS385" s="685" t="str">
        <f>IFERROR((CR385+BB385*Contr_Rate)*(1+Inv_Return)*IF($D385=$C$1,VLOOKUP($T385,Male_Annuity_Tables,MATCH($BS$3+3,'Mortality Tables'!$N$1:$DN$1,0),FALSE),VLOOKUP($T385,Fe_Annuity_Tables,MATCH(CS$3+3,'Mortality Tables'!$N$1:$DN$1,0),FALSE)),"")</f>
        <v/>
      </c>
      <c r="CT385" s="685" t="str">
        <f>IFERROR((CS385+BC385*Contr_Rate)*(1+Inv_Return)*IF($D385=$C$1,VLOOKUP($T385,Male_Annuity_Tables,MATCH($BS$3+3,'Mortality Tables'!$N$1:$DN$1,0),FALSE),VLOOKUP($T385,Fe_Annuity_Tables,MATCH(CT$3+3,'Mortality Tables'!$N$1:$DN$1,0),FALSE)),"")</f>
        <v/>
      </c>
      <c r="CU385" s="685" t="str">
        <f>IFERROR((CT385+BD385*Contr_Rate)*(1+Inv_Return)*IF($D385=$C$1,VLOOKUP($T385,Male_Annuity_Tables,MATCH($BS$3+3,'Mortality Tables'!$N$1:$DN$1,0),FALSE),VLOOKUP($T385,Fe_Annuity_Tables,MATCH(CU$3+3,'Mortality Tables'!$N$1:$DN$1,0),FALSE)),"")</f>
        <v/>
      </c>
      <c r="CV385" s="685" t="str">
        <f>IFERROR((CU385+BE385*Contr_Rate)*(1+Inv_Return)*IF($D385=$C$1,VLOOKUP($T385,Male_Annuity_Tables,MATCH($BS$3+3,'Mortality Tables'!$N$1:$DN$1,0),FALSE),VLOOKUP($T385,Fe_Annuity_Tables,MATCH(CV$3+3,'Mortality Tables'!$N$1:$DN$1,0),FALSE)),"")</f>
        <v/>
      </c>
      <c r="CW385" s="685" t="str">
        <f>IFERROR((CV385+BF385*Contr_Rate)*(1+Inv_Return)*IF($D385=$C$1,VLOOKUP($T385,Male_Annuity_Tables,MATCH($BS$3+3,'Mortality Tables'!$N$1:$DN$1,0),FALSE),VLOOKUP($T385,Fe_Annuity_Tables,MATCH(CW$3+3,'Mortality Tables'!$N$1:$DN$1,0),FALSE)),"")</f>
        <v/>
      </c>
      <c r="CX385" s="685" t="str">
        <f>IFERROR((CW385+BG385*Contr_Rate)*(1+Inv_Return)*IF($D385=$C$1,VLOOKUP($T385,Male_Annuity_Tables,MATCH($BS$3+3,'Mortality Tables'!$N$1:$DN$1,0),FALSE),VLOOKUP($T385,Fe_Annuity_Tables,MATCH(CX$3+3,'Mortality Tables'!$N$1:$DN$1,0),FALSE)),"")</f>
        <v/>
      </c>
      <c r="CY385" s="685" t="str">
        <f>IFERROR((CX385+BH385*Contr_Rate)*(1+Inv_Return)*IF($D385=$C$1,VLOOKUP($T385,Male_Annuity_Tables,MATCH($BS$3+3,'Mortality Tables'!$N$1:$DN$1,0),FALSE),VLOOKUP($T385,Fe_Annuity_Tables,MATCH(CY$3+3,'Mortality Tables'!$N$1:$DN$1,0),FALSE)),"")</f>
        <v/>
      </c>
      <c r="CZ385" s="685" t="str">
        <f>IFERROR((CY385+BI385*Contr_Rate)*(1+Inv_Return)*IF($D385=$C$1,VLOOKUP($T385,Male_Annuity_Tables,MATCH($BS$3+3,'Mortality Tables'!$N$1:$DN$1,0),FALSE),VLOOKUP($T385,Fe_Annuity_Tables,MATCH(CZ$3+3,'Mortality Tables'!$N$1:$DN$1,0),FALSE)),"")</f>
        <v/>
      </c>
      <c r="DA385" s="685" t="str">
        <f>IFERROR((CZ385+BJ385*Contr_Rate)*(1+Inv_Return)*IF($D385=$C$1,VLOOKUP($T385,Male_Annuity_Tables,MATCH($BS$3+3,'Mortality Tables'!$N$1:$DN$1,0),FALSE),VLOOKUP($T385,Fe_Annuity_Tables,MATCH(DA$3+3,'Mortality Tables'!$N$1:$DN$1,0),FALSE)),"")</f>
        <v/>
      </c>
      <c r="DB385" s="685" t="str">
        <f>IFERROR((DA385+BK385*Contr_Rate)*(1+Inv_Return)*IF($D385=$C$1,VLOOKUP($T385,Male_Annuity_Tables,MATCH($BS$3+3,'Mortality Tables'!$N$1:$DN$1,0),FALSE),VLOOKUP($T385,Fe_Annuity_Tables,MATCH(DB$3+3,'Mortality Tables'!$N$1:$DN$1,0),FALSE)),"")</f>
        <v/>
      </c>
      <c r="DC385" s="685" t="str">
        <f>IFERROR((DB385+BL385*Contr_Rate)*(1+Inv_Return)*IF($D385=$C$1,VLOOKUP($T385,Male_Annuity_Tables,MATCH($BS$3+3,'Mortality Tables'!$N$1:$DN$1,0),FALSE),VLOOKUP($T385,Fe_Annuity_Tables,MATCH(DC$3+3,'Mortality Tables'!$N$1:$DN$1,0),FALSE)),"")</f>
        <v/>
      </c>
      <c r="DD385" s="685" t="str">
        <f>IFERROR((DC385+BM385*Contr_Rate)*(1+Inv_Return)*IF($D385=$C$1,VLOOKUP($T385,Male_Annuity_Tables,MATCH($BS$3+3,'Mortality Tables'!$N$1:$DN$1,0),FALSE),VLOOKUP($T385,Fe_Annuity_Tables,MATCH(DD$3+3,'Mortality Tables'!$N$1:$DN$1,0),FALSE)),"")</f>
        <v/>
      </c>
      <c r="DE385" s="685" t="str">
        <f>IFERROR((DD385+BN385*Contr_Rate)*(1+Inv_Return)*IF($D385=$C$1,VLOOKUP($T385,Male_Annuity_Tables,MATCH($BS$3+3,'Mortality Tables'!$N$1:$DN$1,0),FALSE),VLOOKUP($T385,Fe_Annuity_Tables,MATCH(DE$3+3,'Mortality Tables'!$N$1:$DN$1,0),FALSE)),"")</f>
        <v/>
      </c>
      <c r="DF385" s="685" t="str">
        <f>IFERROR((DE385+BO385*Contr_Rate)*(1+Inv_Return)*IF($D385=$C$1,VLOOKUP($T385,Male_Annuity_Tables,MATCH($BS$3+3,'Mortality Tables'!$N$1:$DN$1,0),FALSE),VLOOKUP($T385,Fe_Annuity_Tables,MATCH(DF$3+3,'Mortality Tables'!$N$1:$DN$1,0),FALSE)),"")</f>
        <v/>
      </c>
      <c r="DG385" s="685" t="str">
        <f>IFERROR((DF385+BP385*Contr_Rate)*(1+Inv_Return)*IF($D385=$C$1,VLOOKUP($T385,Male_Annuity_Tables,MATCH($BS$3+3,'Mortality Tables'!$N$1:$DN$1,0),FALSE),VLOOKUP($T385,Fe_Annuity_Tables,MATCH(DG$3+3,'Mortality Tables'!$N$1:$DN$1,0),FALSE)),"")</f>
        <v/>
      </c>
      <c r="DH385" s="685" t="str">
        <f>IFERROR((DG385+BQ385*Contr_Rate)*(1+Inv_Return)*IF($D385=$C$1,VLOOKUP($T385,Male_Annuity_Tables,MATCH($BS$3+3,'Mortality Tables'!$N$1:$DN$1,0),FALSE),VLOOKUP($T385,Fe_Annuity_Tables,MATCH(DH$3+3,'Mortality Tables'!$N$1:$DN$1,0),FALSE)),"")</f>
        <v/>
      </c>
      <c r="DJ385" s="686">
        <f t="shared" si="199"/>
        <v>0</v>
      </c>
      <c r="DK385" s="680">
        <f t="shared" si="219"/>
        <v>8.8017766057058875</v>
      </c>
      <c r="DL385" s="686">
        <f t="shared" si="200"/>
        <v>0</v>
      </c>
      <c r="DM385" s="686">
        <f t="shared" si="132"/>
        <v>0</v>
      </c>
      <c r="DN385" s="687" t="str">
        <f t="shared" si="201"/>
        <v/>
      </c>
      <c r="DP385" s="688" t="str">
        <f t="shared" si="202"/>
        <v/>
      </c>
      <c r="DQ385" s="688" t="str">
        <f t="shared" si="203"/>
        <v/>
      </c>
      <c r="DR385" s="688" t="str">
        <f t="shared" si="204"/>
        <v/>
      </c>
    </row>
    <row r="386" spans="1:122" s="657" customFormat="1" ht="14.5">
      <c r="A386" s="675" t="s">
        <v>1840</v>
      </c>
      <c r="B386" s="675" t="s">
        <v>1841</v>
      </c>
      <c r="C386" s="675" t="s">
        <v>541</v>
      </c>
      <c r="D386" s="675" t="s">
        <v>60</v>
      </c>
      <c r="E386" s="676">
        <v>23227</v>
      </c>
      <c r="F386" s="677">
        <v>36715</v>
      </c>
      <c r="G386" s="677">
        <v>42977</v>
      </c>
      <c r="H386" s="678">
        <v>2457612</v>
      </c>
      <c r="I386" s="678">
        <v>243977.99</v>
      </c>
      <c r="J386" s="678">
        <v>206353.31</v>
      </c>
      <c r="K386" s="678"/>
      <c r="L386" s="678">
        <v>450331.3</v>
      </c>
      <c r="M386" s="679">
        <f>IF(COUNTIF($A$4:A386,A386)=1,0,1)</f>
        <v>0</v>
      </c>
      <c r="N386" s="680" t="str">
        <f t="shared" si="193"/>
        <v>Okay</v>
      </c>
      <c r="O386" s="680" t="str">
        <f t="shared" si="194"/>
        <v>TRUE</v>
      </c>
      <c r="P386" s="680" t="b">
        <f t="shared" si="195"/>
        <v>1</v>
      </c>
      <c r="Q386" s="680" t="b">
        <f t="shared" si="208"/>
        <v>1</v>
      </c>
      <c r="R386" s="680" t="b">
        <f t="shared" si="209"/>
        <v>1</v>
      </c>
      <c r="S386" s="681">
        <f t="shared" si="196"/>
        <v>36.953424657534249</v>
      </c>
      <c r="T386" s="682">
        <f t="shared" si="210"/>
        <v>61</v>
      </c>
      <c r="U386" s="682">
        <f t="shared" si="220"/>
        <v>54</v>
      </c>
      <c r="V386" s="682">
        <f t="shared" si="211"/>
        <v>7.3397260273972602</v>
      </c>
      <c r="W386" s="682">
        <f t="shared" si="197"/>
        <v>0</v>
      </c>
      <c r="X386" s="683">
        <f t="shared" si="198"/>
        <v>0</v>
      </c>
      <c r="Y386" s="684">
        <f t="shared" si="123"/>
        <v>9.3900000000000008E-3</v>
      </c>
      <c r="Z386" s="684">
        <f>IF($D386=$C$1,VLOOKUP($T386,Male_Annuity_Tables,MATCH($W386+2,'Mortality Tables'!$DS$1:$HT$1,0),FALSE),VLOOKUP($T386,Fe_Annuity_Tables,MATCH($W386+2,'Mortality Tables'!$M$1:$DN$1,0),FALSE))</f>
        <v>1</v>
      </c>
      <c r="AA386" s="664"/>
      <c r="AB386" s="685" t="str">
        <f t="shared" si="222"/>
        <v/>
      </c>
      <c r="AC386" s="685" t="str">
        <f t="shared" si="222"/>
        <v/>
      </c>
      <c r="AD386" s="685" t="str">
        <f t="shared" si="222"/>
        <v/>
      </c>
      <c r="AE386" s="685" t="str">
        <f t="shared" si="222"/>
        <v/>
      </c>
      <c r="AF386" s="685" t="str">
        <f t="shared" si="222"/>
        <v/>
      </c>
      <c r="AG386" s="685" t="str">
        <f t="shared" si="222"/>
        <v/>
      </c>
      <c r="AH386" s="685" t="str">
        <f t="shared" si="222"/>
        <v/>
      </c>
      <c r="AI386" s="685" t="str">
        <f t="shared" si="222"/>
        <v/>
      </c>
      <c r="AJ386" s="685" t="str">
        <f t="shared" si="222"/>
        <v/>
      </c>
      <c r="AK386" s="685" t="str">
        <f t="shared" si="222"/>
        <v/>
      </c>
      <c r="AL386" s="685" t="str">
        <f t="shared" si="222"/>
        <v/>
      </c>
      <c r="AM386" s="685" t="str">
        <f t="shared" si="222"/>
        <v/>
      </c>
      <c r="AN386" s="685" t="str">
        <f t="shared" si="222"/>
        <v/>
      </c>
      <c r="AO386" s="685" t="str">
        <f t="shared" si="222"/>
        <v/>
      </c>
      <c r="AP386" s="685" t="str">
        <f t="shared" si="222"/>
        <v/>
      </c>
      <c r="AQ386" s="685" t="str">
        <f t="shared" si="222"/>
        <v/>
      </c>
      <c r="AR386" s="685" t="str">
        <f t="shared" si="221"/>
        <v/>
      </c>
      <c r="AS386" s="685" t="str">
        <f t="shared" si="221"/>
        <v/>
      </c>
      <c r="AT386" s="685" t="str">
        <f t="shared" si="221"/>
        <v/>
      </c>
      <c r="AU386" s="685" t="str">
        <f t="shared" si="221"/>
        <v/>
      </c>
      <c r="AV386" s="685" t="str">
        <f t="shared" si="216"/>
        <v/>
      </c>
      <c r="AW386" s="685" t="str">
        <f t="shared" si="216"/>
        <v/>
      </c>
      <c r="AX386" s="685" t="str">
        <f t="shared" si="216"/>
        <v/>
      </c>
      <c r="AY386" s="685" t="str">
        <f t="shared" si="216"/>
        <v/>
      </c>
      <c r="AZ386" s="685" t="str">
        <f t="shared" si="216"/>
        <v/>
      </c>
      <c r="BA386" s="685" t="str">
        <f t="shared" si="216"/>
        <v/>
      </c>
      <c r="BB386" s="685" t="str">
        <f t="shared" si="216"/>
        <v/>
      </c>
      <c r="BC386" s="685" t="str">
        <f t="shared" si="216"/>
        <v/>
      </c>
      <c r="BD386" s="685" t="str">
        <f t="shared" si="216"/>
        <v/>
      </c>
      <c r="BE386" s="685" t="str">
        <f t="shared" si="216"/>
        <v/>
      </c>
      <c r="BF386" s="685" t="str">
        <f t="shared" si="216"/>
        <v/>
      </c>
      <c r="BG386" s="685" t="str">
        <f t="shared" si="218"/>
        <v/>
      </c>
      <c r="BH386" s="685" t="str">
        <f t="shared" si="218"/>
        <v/>
      </c>
      <c r="BI386" s="685" t="str">
        <f t="shared" si="207"/>
        <v/>
      </c>
      <c r="BJ386" s="685" t="str">
        <f t="shared" si="207"/>
        <v/>
      </c>
      <c r="BK386" s="685" t="str">
        <f t="shared" si="207"/>
        <v/>
      </c>
      <c r="BL386" s="685" t="str">
        <f t="shared" si="207"/>
        <v/>
      </c>
      <c r="BM386" s="685" t="str">
        <f t="shared" si="207"/>
        <v/>
      </c>
      <c r="BN386" s="685" t="str">
        <f t="shared" si="207"/>
        <v/>
      </c>
      <c r="BO386" s="685" t="str">
        <f t="shared" si="214"/>
        <v/>
      </c>
      <c r="BP386" s="685" t="str">
        <f t="shared" si="214"/>
        <v/>
      </c>
      <c r="BQ386" s="685" t="str">
        <f t="shared" si="214"/>
        <v/>
      </c>
      <c r="BR386" s="529"/>
      <c r="BS386" s="685" t="str">
        <f>IFERROR(($L386+AB386*Contr_Rate)*(1+Inv_Return)*IF($D386=$C$1,VLOOKUP($T386,Male_Annuity_Tables,MATCH($BS$3+3,'Mortality Tables'!$N$1:$DN$1,0),FALSE),VLOOKUP($T386,Fe_Annuity_Tables,MATCH(BS$3+3,'Mortality Tables'!$N$1:$DN$1,0),FALSE)),"")</f>
        <v/>
      </c>
      <c r="BT386" s="685" t="str">
        <f>IFERROR(($BS386+AC386*Contr_Rate)*(1+Inv_Return)*IF($D386=$C$1,VLOOKUP($T386,Male_Annuity_Tables,MATCH($BS$3+3,'Mortality Tables'!$N$1:$DN$1,0),FALSE),VLOOKUP($T386,Fe_Annuity_Tables,MATCH(BT$3+3,'Mortality Tables'!$N$1:$DN$1,0),FALSE)),"")</f>
        <v/>
      </c>
      <c r="BU386" s="685" t="str">
        <f>IFERROR((BT386+AD386*Contr_Rate)*(1+Inv_Return)*IF($D386=$C$1,VLOOKUP($T386,Male_Annuity_Tables,MATCH($BS$3+3,'Mortality Tables'!$N$1:$DN$1,0),FALSE),VLOOKUP($T386,Fe_Annuity_Tables,MATCH(BU$3+3,'Mortality Tables'!$N$1:$DN$1,0),FALSE)),"")</f>
        <v/>
      </c>
      <c r="BV386" s="685" t="str">
        <f>IFERROR((BU386+AE386*Contr_Rate)*(1+Inv_Return)*IF($D386=$C$1,VLOOKUP($T386,Male_Annuity_Tables,MATCH($BS$3+3,'Mortality Tables'!$N$1:$DN$1,0),FALSE),VLOOKUP($T386,Fe_Annuity_Tables,MATCH(BV$3+3,'Mortality Tables'!$N$1:$DN$1,0),FALSE)),"")</f>
        <v/>
      </c>
      <c r="BW386" s="685" t="str">
        <f>IFERROR((BV386+AF386*Contr_Rate)*(1+Inv_Return)*IF($D386=$C$1,VLOOKUP($T386,Male_Annuity_Tables,MATCH($BS$3+3,'Mortality Tables'!$N$1:$DN$1,0),FALSE),VLOOKUP($T386,Fe_Annuity_Tables,MATCH(BW$3+3,'Mortality Tables'!$N$1:$DN$1,0),FALSE)),"")</f>
        <v/>
      </c>
      <c r="BX386" s="685" t="str">
        <f>IFERROR((BW386+AG386*Contr_Rate)*(1+Inv_Return)*IF($D386=$C$1,VLOOKUP($T386,Male_Annuity_Tables,MATCH($BS$3+3,'Mortality Tables'!$N$1:$DN$1,0),FALSE),VLOOKUP($T386,Fe_Annuity_Tables,MATCH(BX$3+3,'Mortality Tables'!$N$1:$DN$1,0),FALSE)),"")</f>
        <v/>
      </c>
      <c r="BY386" s="685" t="str">
        <f>IFERROR((BX386+AH386*Contr_Rate)*(1+Inv_Return)*IF($D386=$C$1,VLOOKUP($T386,Male_Annuity_Tables,MATCH($BS$3+3,'Mortality Tables'!$N$1:$DN$1,0),FALSE),VLOOKUP($T386,Fe_Annuity_Tables,MATCH(BY$3+3,'Mortality Tables'!$N$1:$DN$1,0),FALSE)),"")</f>
        <v/>
      </c>
      <c r="BZ386" s="685" t="str">
        <f>IFERROR((BY386+AI386*Contr_Rate)*(1+Inv_Return)*IF($D386=$C$1,VLOOKUP($T386,Male_Annuity_Tables,MATCH($BS$3+3,'Mortality Tables'!$N$1:$DN$1,0),FALSE),VLOOKUP($T386,Fe_Annuity_Tables,MATCH(BZ$3+3,'Mortality Tables'!$N$1:$DN$1,0),FALSE)),"")</f>
        <v/>
      </c>
      <c r="CA386" s="685" t="str">
        <f>IFERROR((BZ386+AJ386*Contr_Rate)*(1+Inv_Return)*IF($D386=$C$1,VLOOKUP($T386,Male_Annuity_Tables,MATCH($BS$3+3,'Mortality Tables'!$N$1:$DN$1,0),FALSE),VLOOKUP($T386,Fe_Annuity_Tables,MATCH(CA$3+3,'Mortality Tables'!$N$1:$DN$1,0),FALSE)),"")</f>
        <v/>
      </c>
      <c r="CB386" s="685" t="str">
        <f>IFERROR((CA386+AK386*Contr_Rate)*(1+Inv_Return)*IF($D386=$C$1,VLOOKUP($T386,Male_Annuity_Tables,MATCH($BS$3+3,'Mortality Tables'!$N$1:$DN$1,0),FALSE),VLOOKUP($T386,Fe_Annuity_Tables,MATCH(CB$3+3,'Mortality Tables'!$N$1:$DN$1,0),FALSE)),"")</f>
        <v/>
      </c>
      <c r="CC386" s="685" t="str">
        <f>IFERROR((CB386+AL386*Contr_Rate)*(1+Inv_Return)*IF($D386=$C$1,VLOOKUP($T386,Male_Annuity_Tables,MATCH($BS$3+3,'Mortality Tables'!$N$1:$DN$1,0),FALSE),VLOOKUP($T386,Fe_Annuity_Tables,MATCH(CC$3+3,'Mortality Tables'!$N$1:$DN$1,0),FALSE)),"")</f>
        <v/>
      </c>
      <c r="CD386" s="685" t="str">
        <f>IFERROR((CC386+AM386*Contr_Rate)*(1+Inv_Return)*IF($D386=$C$1,VLOOKUP($T386,Male_Annuity_Tables,MATCH($BS$3+3,'Mortality Tables'!$N$1:$DN$1,0),FALSE),VLOOKUP($T386,Fe_Annuity_Tables,MATCH(CD$3+3,'Mortality Tables'!$N$1:$DN$1,0),FALSE)),"")</f>
        <v/>
      </c>
      <c r="CE386" s="685" t="str">
        <f>IFERROR((CD386+AN386*Contr_Rate)*(1+Inv_Return)*IF($D386=$C$1,VLOOKUP($T386,Male_Annuity_Tables,MATCH($BS$3+3,'Mortality Tables'!$N$1:$DN$1,0),FALSE),VLOOKUP($T386,Fe_Annuity_Tables,MATCH(CE$3+3,'Mortality Tables'!$N$1:$DN$1,0),FALSE)),"")</f>
        <v/>
      </c>
      <c r="CF386" s="685" t="str">
        <f>IFERROR((CE386+AO386*Contr_Rate)*(1+Inv_Return)*IF($D386=$C$1,VLOOKUP($T386,Male_Annuity_Tables,MATCH($BS$3+3,'Mortality Tables'!$N$1:$DN$1,0),FALSE),VLOOKUP($T386,Fe_Annuity_Tables,MATCH(CF$3+3,'Mortality Tables'!$N$1:$DN$1,0),FALSE)),"")</f>
        <v/>
      </c>
      <c r="CG386" s="685" t="str">
        <f>IFERROR((CF386+AP386*Contr_Rate)*(1+Inv_Return)*IF($D386=$C$1,VLOOKUP($T386,Male_Annuity_Tables,MATCH($BS$3+3,'Mortality Tables'!$N$1:$DN$1,0),FALSE),VLOOKUP($T386,Fe_Annuity_Tables,MATCH(CG$3+3,'Mortality Tables'!$N$1:$DN$1,0),FALSE)),"")</f>
        <v/>
      </c>
      <c r="CH386" s="685" t="str">
        <f>IFERROR((CG386+AQ386*Contr_Rate)*(1+Inv_Return)*IF($D386=$C$1,VLOOKUP($T386,Male_Annuity_Tables,MATCH($BS$3+3,'Mortality Tables'!$N$1:$DN$1,0),FALSE),VLOOKUP($T386,Fe_Annuity_Tables,MATCH(CH$3+3,'Mortality Tables'!$N$1:$DN$1,0),FALSE)),"")</f>
        <v/>
      </c>
      <c r="CI386" s="685" t="str">
        <f>IFERROR((CH386+AR386*Contr_Rate)*(1+Inv_Return)*IF($D386=$C$1,VLOOKUP($T386,Male_Annuity_Tables,MATCH($BS$3+3,'Mortality Tables'!$N$1:$DN$1,0),FALSE),VLOOKUP($T386,Fe_Annuity_Tables,MATCH(CI$3+3,'Mortality Tables'!$N$1:$DN$1,0),FALSE)),"")</f>
        <v/>
      </c>
      <c r="CJ386" s="685" t="str">
        <f>IFERROR((CI386+AS386*Contr_Rate)*(1+Inv_Return)*IF($D386=$C$1,VLOOKUP($T386,Male_Annuity_Tables,MATCH($BS$3+3,'Mortality Tables'!$N$1:$DN$1,0),FALSE),VLOOKUP($T386,Fe_Annuity_Tables,MATCH(CJ$3+3,'Mortality Tables'!$N$1:$DN$1,0),FALSE)),"")</f>
        <v/>
      </c>
      <c r="CK386" s="685" t="str">
        <f>IFERROR((CJ386+AT386*Contr_Rate)*(1+Inv_Return)*IF($D386=$C$1,VLOOKUP($T386,Male_Annuity_Tables,MATCH($BS$3+3,'Mortality Tables'!$N$1:$DN$1,0),FALSE),VLOOKUP($T386,Fe_Annuity_Tables,MATCH(CK$3+3,'Mortality Tables'!$N$1:$DN$1,0),FALSE)),"")</f>
        <v/>
      </c>
      <c r="CL386" s="685" t="str">
        <f>IFERROR((CK386+AU386*Contr_Rate)*(1+Inv_Return)*IF($D386=$C$1,VLOOKUP($T386,Male_Annuity_Tables,MATCH($BS$3+3,'Mortality Tables'!$N$1:$DN$1,0),FALSE),VLOOKUP($T386,Fe_Annuity_Tables,MATCH(CL$3+3,'Mortality Tables'!$N$1:$DN$1,0),FALSE)),"")</f>
        <v/>
      </c>
      <c r="CM386" s="685" t="str">
        <f>IFERROR((CL386+AV386*Contr_Rate)*(1+Inv_Return)*IF($D386=$C$1,VLOOKUP($T386,Male_Annuity_Tables,MATCH($BS$3+3,'Mortality Tables'!$N$1:$DN$1,0),FALSE),VLOOKUP($T386,Fe_Annuity_Tables,MATCH(CM$3+3,'Mortality Tables'!$N$1:$DN$1,0),FALSE)),"")</f>
        <v/>
      </c>
      <c r="CN386" s="685" t="str">
        <f>IFERROR((CM386+AW386*Contr_Rate)*(1+Inv_Return)*IF($D386=$C$1,VLOOKUP($T386,Male_Annuity_Tables,MATCH($BS$3+3,'Mortality Tables'!$N$1:$DN$1,0),FALSE),VLOOKUP($T386,Fe_Annuity_Tables,MATCH(CN$3+3,'Mortality Tables'!$N$1:$DN$1,0),FALSE)),"")</f>
        <v/>
      </c>
      <c r="CO386" s="685" t="str">
        <f>IFERROR((CN386+AX386*Contr_Rate)*(1+Inv_Return)*IF($D386=$C$1,VLOOKUP($T386,Male_Annuity_Tables,MATCH($BS$3+3,'Mortality Tables'!$N$1:$DN$1,0),FALSE),VLOOKUP($T386,Fe_Annuity_Tables,MATCH(CO$3+3,'Mortality Tables'!$N$1:$DN$1,0),FALSE)),"")</f>
        <v/>
      </c>
      <c r="CP386" s="685" t="str">
        <f>IFERROR((CO386+AY386*Contr_Rate)*(1+Inv_Return)*IF($D386=$C$1,VLOOKUP($T386,Male_Annuity_Tables,MATCH($BS$3+3,'Mortality Tables'!$N$1:$DN$1,0),FALSE),VLOOKUP($T386,Fe_Annuity_Tables,MATCH(CP$3+3,'Mortality Tables'!$N$1:$DN$1,0),FALSE)),"")</f>
        <v/>
      </c>
      <c r="CQ386" s="685" t="str">
        <f>IFERROR((CP386+AZ386*Contr_Rate)*(1+Inv_Return)*IF($D386=$C$1,VLOOKUP($T386,Male_Annuity_Tables,MATCH($BS$3+3,'Mortality Tables'!$N$1:$DN$1,0),FALSE),VLOOKUP($T386,Fe_Annuity_Tables,MATCH(CQ$3+3,'Mortality Tables'!$N$1:$DN$1,0),FALSE)),"")</f>
        <v/>
      </c>
      <c r="CR386" s="685" t="str">
        <f>IFERROR((CQ386+BA386*Contr_Rate)*(1+Inv_Return)*IF($D386=$C$1,VLOOKUP($T386,Male_Annuity_Tables,MATCH($BS$3+3,'Mortality Tables'!$N$1:$DN$1,0),FALSE),VLOOKUP($T386,Fe_Annuity_Tables,MATCH(CR$3+3,'Mortality Tables'!$N$1:$DN$1,0),FALSE)),"")</f>
        <v/>
      </c>
      <c r="CS386" s="685" t="str">
        <f>IFERROR((CR386+BB386*Contr_Rate)*(1+Inv_Return)*IF($D386=$C$1,VLOOKUP($T386,Male_Annuity_Tables,MATCH($BS$3+3,'Mortality Tables'!$N$1:$DN$1,0),FALSE),VLOOKUP($T386,Fe_Annuity_Tables,MATCH(CS$3+3,'Mortality Tables'!$N$1:$DN$1,0),FALSE)),"")</f>
        <v/>
      </c>
      <c r="CT386" s="685" t="str">
        <f>IFERROR((CS386+BC386*Contr_Rate)*(1+Inv_Return)*IF($D386=$C$1,VLOOKUP($T386,Male_Annuity_Tables,MATCH($BS$3+3,'Mortality Tables'!$N$1:$DN$1,0),FALSE),VLOOKUP($T386,Fe_Annuity_Tables,MATCH(CT$3+3,'Mortality Tables'!$N$1:$DN$1,0),FALSE)),"")</f>
        <v/>
      </c>
      <c r="CU386" s="685" t="str">
        <f>IFERROR((CT386+BD386*Contr_Rate)*(1+Inv_Return)*IF($D386=$C$1,VLOOKUP($T386,Male_Annuity_Tables,MATCH($BS$3+3,'Mortality Tables'!$N$1:$DN$1,0),FALSE),VLOOKUP($T386,Fe_Annuity_Tables,MATCH(CU$3+3,'Mortality Tables'!$N$1:$DN$1,0),FALSE)),"")</f>
        <v/>
      </c>
      <c r="CV386" s="685" t="str">
        <f>IFERROR((CU386+BE386*Contr_Rate)*(1+Inv_Return)*IF($D386=$C$1,VLOOKUP($T386,Male_Annuity_Tables,MATCH($BS$3+3,'Mortality Tables'!$N$1:$DN$1,0),FALSE),VLOOKUP($T386,Fe_Annuity_Tables,MATCH(CV$3+3,'Mortality Tables'!$N$1:$DN$1,0),FALSE)),"")</f>
        <v/>
      </c>
      <c r="CW386" s="685" t="str">
        <f>IFERROR((CV386+BF386*Contr_Rate)*(1+Inv_Return)*IF($D386=$C$1,VLOOKUP($T386,Male_Annuity_Tables,MATCH($BS$3+3,'Mortality Tables'!$N$1:$DN$1,0),FALSE),VLOOKUP($T386,Fe_Annuity_Tables,MATCH(CW$3+3,'Mortality Tables'!$N$1:$DN$1,0),FALSE)),"")</f>
        <v/>
      </c>
      <c r="CX386" s="685" t="str">
        <f>IFERROR((CW386+BG386*Contr_Rate)*(1+Inv_Return)*IF($D386=$C$1,VLOOKUP($T386,Male_Annuity_Tables,MATCH($BS$3+3,'Mortality Tables'!$N$1:$DN$1,0),FALSE),VLOOKUP($T386,Fe_Annuity_Tables,MATCH(CX$3+3,'Mortality Tables'!$N$1:$DN$1,0),FALSE)),"")</f>
        <v/>
      </c>
      <c r="CY386" s="685" t="str">
        <f>IFERROR((CX386+BH386*Contr_Rate)*(1+Inv_Return)*IF($D386=$C$1,VLOOKUP($T386,Male_Annuity_Tables,MATCH($BS$3+3,'Mortality Tables'!$N$1:$DN$1,0),FALSE),VLOOKUP($T386,Fe_Annuity_Tables,MATCH(CY$3+3,'Mortality Tables'!$N$1:$DN$1,0),FALSE)),"")</f>
        <v/>
      </c>
      <c r="CZ386" s="685" t="str">
        <f>IFERROR((CY386+BI386*Contr_Rate)*(1+Inv_Return)*IF($D386=$C$1,VLOOKUP($T386,Male_Annuity_Tables,MATCH($BS$3+3,'Mortality Tables'!$N$1:$DN$1,0),FALSE),VLOOKUP($T386,Fe_Annuity_Tables,MATCH(CZ$3+3,'Mortality Tables'!$N$1:$DN$1,0),FALSE)),"")</f>
        <v/>
      </c>
      <c r="DA386" s="685" t="str">
        <f>IFERROR((CZ386+BJ386*Contr_Rate)*(1+Inv_Return)*IF($D386=$C$1,VLOOKUP($T386,Male_Annuity_Tables,MATCH($BS$3+3,'Mortality Tables'!$N$1:$DN$1,0),FALSE),VLOOKUP($T386,Fe_Annuity_Tables,MATCH(DA$3+3,'Mortality Tables'!$N$1:$DN$1,0),FALSE)),"")</f>
        <v/>
      </c>
      <c r="DB386" s="685" t="str">
        <f>IFERROR((DA386+BK386*Contr_Rate)*(1+Inv_Return)*IF($D386=$C$1,VLOOKUP($T386,Male_Annuity_Tables,MATCH($BS$3+3,'Mortality Tables'!$N$1:$DN$1,0),FALSE),VLOOKUP($T386,Fe_Annuity_Tables,MATCH(DB$3+3,'Mortality Tables'!$N$1:$DN$1,0),FALSE)),"")</f>
        <v/>
      </c>
      <c r="DC386" s="685" t="str">
        <f>IFERROR((DB386+BL386*Contr_Rate)*(1+Inv_Return)*IF($D386=$C$1,VLOOKUP($T386,Male_Annuity_Tables,MATCH($BS$3+3,'Mortality Tables'!$N$1:$DN$1,0),FALSE),VLOOKUP($T386,Fe_Annuity_Tables,MATCH(DC$3+3,'Mortality Tables'!$N$1:$DN$1,0),FALSE)),"")</f>
        <v/>
      </c>
      <c r="DD386" s="685" t="str">
        <f>IFERROR((DC386+BM386*Contr_Rate)*(1+Inv_Return)*IF($D386=$C$1,VLOOKUP($T386,Male_Annuity_Tables,MATCH($BS$3+3,'Mortality Tables'!$N$1:$DN$1,0),FALSE),VLOOKUP($T386,Fe_Annuity_Tables,MATCH(DD$3+3,'Mortality Tables'!$N$1:$DN$1,0),FALSE)),"")</f>
        <v/>
      </c>
      <c r="DE386" s="685" t="str">
        <f>IFERROR((DD386+BN386*Contr_Rate)*(1+Inv_Return)*IF($D386=$C$1,VLOOKUP($T386,Male_Annuity_Tables,MATCH($BS$3+3,'Mortality Tables'!$N$1:$DN$1,0),FALSE),VLOOKUP($T386,Fe_Annuity_Tables,MATCH(DE$3+3,'Mortality Tables'!$N$1:$DN$1,0),FALSE)),"")</f>
        <v/>
      </c>
      <c r="DF386" s="685" t="str">
        <f>IFERROR((DE386+BO386*Contr_Rate)*(1+Inv_Return)*IF($D386=$C$1,VLOOKUP($T386,Male_Annuity_Tables,MATCH($BS$3+3,'Mortality Tables'!$N$1:$DN$1,0),FALSE),VLOOKUP($T386,Fe_Annuity_Tables,MATCH(DF$3+3,'Mortality Tables'!$N$1:$DN$1,0),FALSE)),"")</f>
        <v/>
      </c>
      <c r="DG386" s="685" t="str">
        <f>IFERROR((DF386+BP386*Contr_Rate)*(1+Inv_Return)*IF($D386=$C$1,VLOOKUP($T386,Male_Annuity_Tables,MATCH($BS$3+3,'Mortality Tables'!$N$1:$DN$1,0),FALSE),VLOOKUP($T386,Fe_Annuity_Tables,MATCH(DG$3+3,'Mortality Tables'!$N$1:$DN$1,0),FALSE)),"")</f>
        <v/>
      </c>
      <c r="DH386" s="685" t="str">
        <f>IFERROR((DG386+BQ386*Contr_Rate)*(1+Inv_Return)*IF($D386=$C$1,VLOOKUP($T386,Male_Annuity_Tables,MATCH($BS$3+3,'Mortality Tables'!$N$1:$DN$1,0),FALSE),VLOOKUP($T386,Fe_Annuity_Tables,MATCH(DH$3+3,'Mortality Tables'!$N$1:$DN$1,0),FALSE)),"")</f>
        <v/>
      </c>
      <c r="DJ386" s="686">
        <f t="shared" si="199"/>
        <v>0</v>
      </c>
      <c r="DK386" s="680">
        <f t="shared" si="219"/>
        <v>8.8017766057058875</v>
      </c>
      <c r="DL386" s="686">
        <f t="shared" si="200"/>
        <v>0</v>
      </c>
      <c r="DM386" s="686">
        <f t="shared" si="132"/>
        <v>0</v>
      </c>
      <c r="DN386" s="687" t="str">
        <f t="shared" si="201"/>
        <v/>
      </c>
      <c r="DP386" s="688" t="str">
        <f t="shared" si="202"/>
        <v/>
      </c>
      <c r="DQ386" s="688" t="str">
        <f t="shared" si="203"/>
        <v/>
      </c>
      <c r="DR386" s="688" t="str">
        <f t="shared" si="204"/>
        <v/>
      </c>
    </row>
    <row r="387" spans="1:122" s="657" customFormat="1" ht="14.5">
      <c r="A387" s="675" t="s">
        <v>1842</v>
      </c>
      <c r="B387" s="675" t="s">
        <v>1843</v>
      </c>
      <c r="C387" s="675" t="s">
        <v>236</v>
      </c>
      <c r="D387" s="675" t="s">
        <v>61</v>
      </c>
      <c r="E387" s="676">
        <v>29604</v>
      </c>
      <c r="F387" s="677">
        <v>42404</v>
      </c>
      <c r="G387" s="677">
        <v>44396</v>
      </c>
      <c r="H387" s="678">
        <v>1463179</v>
      </c>
      <c r="I387" s="678">
        <v>136591.24</v>
      </c>
      <c r="J387" s="678">
        <v>82441.960000000006</v>
      </c>
      <c r="K387" s="678">
        <v>16235.48</v>
      </c>
      <c r="L387" s="678">
        <v>235268.68000000002</v>
      </c>
      <c r="M387" s="679">
        <f>IF(COUNTIF($A$4:A387,A387)=1,0,1)</f>
        <v>0</v>
      </c>
      <c r="N387" s="680" t="str">
        <f t="shared" si="193"/>
        <v>Okay</v>
      </c>
      <c r="O387" s="680" t="str">
        <f t="shared" si="194"/>
        <v>TRUE</v>
      </c>
      <c r="P387" s="680" t="b">
        <f t="shared" si="195"/>
        <v>1</v>
      </c>
      <c r="Q387" s="680" t="b">
        <f t="shared" si="208"/>
        <v>1</v>
      </c>
      <c r="R387" s="680" t="b">
        <f t="shared" si="209"/>
        <v>1</v>
      </c>
      <c r="S387" s="681">
        <f t="shared" si="196"/>
        <v>35.06849315068493</v>
      </c>
      <c r="T387" s="682">
        <f t="shared" si="210"/>
        <v>43</v>
      </c>
      <c r="U387" s="682">
        <f t="shared" si="220"/>
        <v>40</v>
      </c>
      <c r="V387" s="682">
        <f t="shared" si="211"/>
        <v>3.452054794520548</v>
      </c>
      <c r="W387" s="682">
        <f t="shared" si="197"/>
        <v>17</v>
      </c>
      <c r="X387" s="683">
        <f t="shared" si="198"/>
        <v>3999567.5600000005</v>
      </c>
      <c r="Y387" s="684">
        <f t="shared" si="123"/>
        <v>2.9199999999999999E-3</v>
      </c>
      <c r="Z387" s="684">
        <f>IF($D387=$C$1,VLOOKUP($T387,Male_Annuity_Tables,MATCH($W387+2,'Mortality Tables'!$DS$1:$HT$1,0),FALSE),VLOOKUP($T387,Fe_Annuity_Tables,MATCH($W387+2,'Mortality Tables'!$M$1:$DN$1,0),FALSE))</f>
        <v>0.13071484565521979</v>
      </c>
      <c r="AA387" s="664"/>
      <c r="AB387" s="685">
        <f t="shared" si="222"/>
        <v>1537727.9700500001</v>
      </c>
      <c r="AC387" s="685">
        <f t="shared" si="222"/>
        <v>1616075.2101240477</v>
      </c>
      <c r="AD387" s="685">
        <f t="shared" si="222"/>
        <v>1698414.242079868</v>
      </c>
      <c r="AE387" s="685">
        <f t="shared" si="222"/>
        <v>1784948.4477138373</v>
      </c>
      <c r="AF387" s="685">
        <f t="shared" si="222"/>
        <v>1875891.5711248571</v>
      </c>
      <c r="AG387" s="685">
        <f t="shared" si="222"/>
        <v>1971468.246673669</v>
      </c>
      <c r="AH387" s="685">
        <f t="shared" si="222"/>
        <v>2071914.5538416924</v>
      </c>
      <c r="AI387" s="685">
        <f t="shared" si="222"/>
        <v>2177478.6003599265</v>
      </c>
      <c r="AJ387" s="685">
        <f t="shared" si="222"/>
        <v>2288421.1350482651</v>
      </c>
      <c r="AK387" s="685">
        <f t="shared" si="222"/>
        <v>2405016.191878974</v>
      </c>
      <c r="AL387" s="685">
        <f t="shared" si="222"/>
        <v>2527551.7668552077</v>
      </c>
      <c r="AM387" s="685">
        <f t="shared" si="222"/>
        <v>2656330.5293764807</v>
      </c>
      <c r="AN387" s="685">
        <f t="shared" si="222"/>
        <v>2791670.5698482124</v>
      </c>
      <c r="AO387" s="685">
        <f t="shared" si="222"/>
        <v>2933906.1853819792</v>
      </c>
      <c r="AP387" s="685">
        <f t="shared" si="222"/>
        <v>3083388.7055271915</v>
      </c>
      <c r="AQ387" s="685">
        <f t="shared" si="222"/>
        <v>3240487.3600738016</v>
      </c>
      <c r="AR387" s="685">
        <f t="shared" si="221"/>
        <v>3405590.191069562</v>
      </c>
      <c r="AS387" s="685" t="str">
        <f t="shared" si="221"/>
        <v/>
      </c>
      <c r="AT387" s="685" t="str">
        <f t="shared" si="221"/>
        <v/>
      </c>
      <c r="AU387" s="685" t="str">
        <f t="shared" si="221"/>
        <v/>
      </c>
      <c r="AV387" s="685" t="str">
        <f t="shared" si="216"/>
        <v/>
      </c>
      <c r="AW387" s="685" t="str">
        <f t="shared" si="216"/>
        <v/>
      </c>
      <c r="AX387" s="685" t="str">
        <f t="shared" si="216"/>
        <v/>
      </c>
      <c r="AY387" s="685" t="str">
        <f t="shared" si="216"/>
        <v/>
      </c>
      <c r="AZ387" s="685" t="str">
        <f t="shared" si="216"/>
        <v/>
      </c>
      <c r="BA387" s="685" t="str">
        <f t="shared" si="216"/>
        <v/>
      </c>
      <c r="BB387" s="685" t="str">
        <f t="shared" si="216"/>
        <v/>
      </c>
      <c r="BC387" s="685" t="str">
        <f t="shared" si="216"/>
        <v/>
      </c>
      <c r="BD387" s="685" t="str">
        <f t="shared" si="216"/>
        <v/>
      </c>
      <c r="BE387" s="685" t="str">
        <f t="shared" si="216"/>
        <v/>
      </c>
      <c r="BF387" s="685" t="str">
        <f t="shared" si="216"/>
        <v/>
      </c>
      <c r="BG387" s="685" t="str">
        <f t="shared" si="218"/>
        <v/>
      </c>
      <c r="BH387" s="685" t="str">
        <f t="shared" si="218"/>
        <v/>
      </c>
      <c r="BI387" s="685" t="str">
        <f t="shared" si="207"/>
        <v/>
      </c>
      <c r="BJ387" s="685" t="str">
        <f t="shared" si="207"/>
        <v/>
      </c>
      <c r="BK387" s="685" t="str">
        <f t="shared" si="207"/>
        <v/>
      </c>
      <c r="BL387" s="685" t="str">
        <f t="shared" si="207"/>
        <v/>
      </c>
      <c r="BM387" s="685" t="str">
        <f t="shared" si="207"/>
        <v/>
      </c>
      <c r="BN387" s="685" t="str">
        <f t="shared" si="207"/>
        <v/>
      </c>
      <c r="BO387" s="685" t="str">
        <f t="shared" si="214"/>
        <v/>
      </c>
      <c r="BP387" s="685" t="str">
        <f t="shared" si="214"/>
        <v/>
      </c>
      <c r="BQ387" s="685" t="str">
        <f t="shared" si="214"/>
        <v/>
      </c>
      <c r="BR387" s="529"/>
      <c r="BS387" s="685">
        <f>IFERROR(($L387+AB387*Contr_Rate)*(1+Inv_Return)*IF($D387=$C$1,VLOOKUP($T387,Male_Annuity_Tables,MATCH($BS$3+3,'Mortality Tables'!$N$1:$DN$1,0),FALSE),VLOOKUP($T387,Fe_Annuity_Tables,MATCH(BS$3+3,'Mortality Tables'!$N$1:$DN$1,0),FALSE)),"")</f>
        <v>606690.4633082269</v>
      </c>
      <c r="BT387" s="685">
        <f>IFERROR(($BS387+AC387*Contr_Rate)*(1+Inv_Return)*IF($D387=$C$1,VLOOKUP($T387,Male_Annuity_Tables,MATCH($BS$3+3,'Mortality Tables'!$N$1:$DN$1,0),FALSE),VLOOKUP($T387,Fe_Annuity_Tables,MATCH(BT$3+3,'Mortality Tables'!$N$1:$DN$1,0),FALSE)),"")</f>
        <v>950650.06402655551</v>
      </c>
      <c r="BU387" s="685">
        <f>IFERROR((BT387+AD387*Contr_Rate)*(1+Inv_Return)*IF($D387=$C$1,VLOOKUP($T387,Male_Annuity_Tables,MATCH($BS$3+3,'Mortality Tables'!$N$1:$DN$1,0),FALSE),VLOOKUP($T387,Fe_Annuity_Tables,MATCH(BU$3+3,'Mortality Tables'!$N$1:$DN$1,0),FALSE)),"")</f>
        <v>1271734.5493112209</v>
      </c>
      <c r="BV387" s="685">
        <f>IFERROR((BU387+AE387*Contr_Rate)*(1+Inv_Return)*IF($D387=$C$1,VLOOKUP($T387,Male_Annuity_Tables,MATCH($BS$3+3,'Mortality Tables'!$N$1:$DN$1,0),FALSE),VLOOKUP($T387,Fe_Annuity_Tables,MATCH(BV$3+3,'Mortality Tables'!$N$1:$DN$1,0),FALSE)),"")</f>
        <v>1573992.1522610865</v>
      </c>
      <c r="BW387" s="685">
        <f>IFERROR((BV387+AF387*Contr_Rate)*(1+Inv_Return)*IF($D387=$C$1,VLOOKUP($T387,Male_Annuity_Tables,MATCH($BS$3+3,'Mortality Tables'!$N$1:$DN$1,0),FALSE),VLOOKUP($T387,Fe_Annuity_Tables,MATCH(BW$3+3,'Mortality Tables'!$N$1:$DN$1,0),FALSE)),"")</f>
        <v>1861004.517540633</v>
      </c>
      <c r="BX387" s="685">
        <f>IFERROR((BW387+AG387*Contr_Rate)*(1+Inv_Return)*IF($D387=$C$1,VLOOKUP($T387,Male_Annuity_Tables,MATCH($BS$3+3,'Mortality Tables'!$N$1:$DN$1,0),FALSE),VLOOKUP($T387,Fe_Annuity_Tables,MATCH(BX$3+3,'Mortality Tables'!$N$1:$DN$1,0),FALSE)),"")</f>
        <v>2135949.7614404652</v>
      </c>
      <c r="BY387" s="685">
        <f>IFERROR((BX387+AH387*Contr_Rate)*(1+Inv_Return)*IF($D387=$C$1,VLOOKUP($T387,Male_Annuity_Tables,MATCH($BS$3+3,'Mortality Tables'!$N$1:$DN$1,0),FALSE),VLOOKUP($T387,Fe_Annuity_Tables,MATCH(BY$3+3,'Mortality Tables'!$N$1:$DN$1,0),FALSE)),"")</f>
        <v>2401657.5388275762</v>
      </c>
      <c r="BZ387" s="685">
        <f>IFERROR((BY387+AI387*Contr_Rate)*(1+Inv_Return)*IF($D387=$C$1,VLOOKUP($T387,Male_Annuity_Tables,MATCH($BS$3+3,'Mortality Tables'!$N$1:$DN$1,0),FALSE),VLOOKUP($T387,Fe_Annuity_Tables,MATCH(BZ$3+3,'Mortality Tables'!$N$1:$DN$1,0),FALSE)),"")</f>
        <v>2660657.155906246</v>
      </c>
      <c r="CA387" s="685">
        <f>IFERROR((BZ387+AJ387*Contr_Rate)*(1+Inv_Return)*IF($D387=$C$1,VLOOKUP($T387,Male_Annuity_Tables,MATCH($BS$3+3,'Mortality Tables'!$N$1:$DN$1,0),FALSE),VLOOKUP($T387,Fe_Annuity_Tables,MATCH(CA$3+3,'Mortality Tables'!$N$1:$DN$1,0),FALSE)),"")</f>
        <v>2915219.6340109971</v>
      </c>
      <c r="CB387" s="685">
        <f>IFERROR((CA387+AK387*Contr_Rate)*(1+Inv_Return)*IF($D387=$C$1,VLOOKUP($T387,Male_Annuity_Tables,MATCH($BS$3+3,'Mortality Tables'!$N$1:$DN$1,0),FALSE),VLOOKUP($T387,Fe_Annuity_Tables,MATCH(CB$3+3,'Mortality Tables'!$N$1:$DN$1,0),FALSE)),"")</f>
        <v>3167394.513227067</v>
      </c>
      <c r="CC387" s="685">
        <f>IFERROR((CB387+AL387*Contr_Rate)*(1+Inv_Return)*IF($D387=$C$1,VLOOKUP($T387,Male_Annuity_Tables,MATCH($BS$3+3,'Mortality Tables'!$N$1:$DN$1,0),FALSE),VLOOKUP($T387,Fe_Annuity_Tables,MATCH(CC$3+3,'Mortality Tables'!$N$1:$DN$1,0),FALSE)),"")</f>
        <v>3419042.083253155</v>
      </c>
      <c r="CD387" s="685">
        <f>IFERROR((CC387+AM387*Contr_Rate)*(1+Inv_Return)*IF($D387=$C$1,VLOOKUP($T387,Male_Annuity_Tables,MATCH($BS$3+3,'Mortality Tables'!$N$1:$DN$1,0),FALSE),VLOOKUP($T387,Fe_Annuity_Tables,MATCH(CD$3+3,'Mortality Tables'!$N$1:$DN$1,0),FALSE)),"")</f>
        <v>3671861.640645158</v>
      </c>
      <c r="CE387" s="685">
        <f>IFERROR((CD387+AN387*Contr_Rate)*(1+Inv_Return)*IF($D387=$C$1,VLOOKUP($T387,Male_Annuity_Tables,MATCH($BS$3+3,'Mortality Tables'!$N$1:$DN$1,0),FALSE),VLOOKUP($T387,Fe_Annuity_Tables,MATCH(CE$3+3,'Mortality Tables'!$N$1:$DN$1,0),FALSE)),"")</f>
        <v>3927416.294718097</v>
      </c>
      <c r="CF387" s="685">
        <f>IFERROR((CE387+AO387*Contr_Rate)*(1+Inv_Return)*IF($D387=$C$1,VLOOKUP($T387,Male_Annuity_Tables,MATCH($BS$3+3,'Mortality Tables'!$N$1:$DN$1,0),FALSE),VLOOKUP($T387,Fe_Annuity_Tables,MATCH(CF$3+3,'Mortality Tables'!$N$1:$DN$1,0),FALSE)),"")</f>
        <v>4187154.7774645309</v>
      </c>
      <c r="CG387" s="685">
        <f>IFERROR((CF387+AP387*Contr_Rate)*(1+Inv_Return)*IF($D387=$C$1,VLOOKUP($T387,Male_Annuity_Tables,MATCH($BS$3+3,'Mortality Tables'!$N$1:$DN$1,0),FALSE),VLOOKUP($T387,Fe_Annuity_Tables,MATCH(CG$3+3,'Mortality Tables'!$N$1:$DN$1,0),FALSE)),"")</f>
        <v>4452430.6545895096</v>
      </c>
      <c r="CH387" s="685">
        <f>IFERROR((CG387+AQ387*Contr_Rate)*(1+Inv_Return)*IF($D387=$C$1,VLOOKUP($T387,Male_Annuity_Tables,MATCH($BS$3+3,'Mortality Tables'!$N$1:$DN$1,0),FALSE),VLOOKUP($T387,Fe_Annuity_Tables,MATCH(CH$3+3,'Mortality Tables'!$N$1:$DN$1,0),FALSE)),"")</f>
        <v>4724519.2840480981</v>
      </c>
      <c r="CI387" s="685">
        <f>IFERROR((CH387+AR387*Contr_Rate)*(1+Inv_Return)*IF($D387=$C$1,VLOOKUP($T387,Male_Annuity_Tables,MATCH($BS$3+3,'Mortality Tables'!$N$1:$DN$1,0),FALSE),VLOOKUP($T387,Fe_Annuity_Tables,MATCH(CI$3+3,'Mortality Tables'!$N$1:$DN$1,0),FALSE)),"")</f>
        <v>5004632.824329447</v>
      </c>
      <c r="CJ387" s="685" t="str">
        <f>IFERROR((CI387+AS387*Contr_Rate)*(1+Inv_Return)*IF($D387=$C$1,VLOOKUP($T387,Male_Annuity_Tables,MATCH($BS$3+3,'Mortality Tables'!$N$1:$DN$1,0),FALSE),VLOOKUP($T387,Fe_Annuity_Tables,MATCH(CJ$3+3,'Mortality Tables'!$N$1:$DN$1,0),FALSE)),"")</f>
        <v/>
      </c>
      <c r="CK387" s="685" t="str">
        <f>IFERROR((CJ387+AT387*Contr_Rate)*(1+Inv_Return)*IF($D387=$C$1,VLOOKUP($T387,Male_Annuity_Tables,MATCH($BS$3+3,'Mortality Tables'!$N$1:$DN$1,0),FALSE),VLOOKUP($T387,Fe_Annuity_Tables,MATCH(CK$3+3,'Mortality Tables'!$N$1:$DN$1,0),FALSE)),"")</f>
        <v/>
      </c>
      <c r="CL387" s="685" t="str">
        <f>IFERROR((CK387+AU387*Contr_Rate)*(1+Inv_Return)*IF($D387=$C$1,VLOOKUP($T387,Male_Annuity_Tables,MATCH($BS$3+3,'Mortality Tables'!$N$1:$DN$1,0),FALSE),VLOOKUP($T387,Fe_Annuity_Tables,MATCH(CL$3+3,'Mortality Tables'!$N$1:$DN$1,0),FALSE)),"")</f>
        <v/>
      </c>
      <c r="CM387" s="685" t="str">
        <f>IFERROR((CL387+AV387*Contr_Rate)*(1+Inv_Return)*IF($D387=$C$1,VLOOKUP($T387,Male_Annuity_Tables,MATCH($BS$3+3,'Mortality Tables'!$N$1:$DN$1,0),FALSE),VLOOKUP($T387,Fe_Annuity_Tables,MATCH(CM$3+3,'Mortality Tables'!$N$1:$DN$1,0),FALSE)),"")</f>
        <v/>
      </c>
      <c r="CN387" s="685" t="str">
        <f>IFERROR((CM387+AW387*Contr_Rate)*(1+Inv_Return)*IF($D387=$C$1,VLOOKUP($T387,Male_Annuity_Tables,MATCH($BS$3+3,'Mortality Tables'!$N$1:$DN$1,0),FALSE),VLOOKUP($T387,Fe_Annuity_Tables,MATCH(CN$3+3,'Mortality Tables'!$N$1:$DN$1,0),FALSE)),"")</f>
        <v/>
      </c>
      <c r="CO387" s="685" t="str">
        <f>IFERROR((CN387+AX387*Contr_Rate)*(1+Inv_Return)*IF($D387=$C$1,VLOOKUP($T387,Male_Annuity_Tables,MATCH($BS$3+3,'Mortality Tables'!$N$1:$DN$1,0),FALSE),VLOOKUP($T387,Fe_Annuity_Tables,MATCH(CO$3+3,'Mortality Tables'!$N$1:$DN$1,0),FALSE)),"")</f>
        <v/>
      </c>
      <c r="CP387" s="685" t="str">
        <f>IFERROR((CO387+AY387*Contr_Rate)*(1+Inv_Return)*IF($D387=$C$1,VLOOKUP($T387,Male_Annuity_Tables,MATCH($BS$3+3,'Mortality Tables'!$N$1:$DN$1,0),FALSE),VLOOKUP($T387,Fe_Annuity_Tables,MATCH(CP$3+3,'Mortality Tables'!$N$1:$DN$1,0),FALSE)),"")</f>
        <v/>
      </c>
      <c r="CQ387" s="685" t="str">
        <f>IFERROR((CP387+AZ387*Contr_Rate)*(1+Inv_Return)*IF($D387=$C$1,VLOOKUP($T387,Male_Annuity_Tables,MATCH($BS$3+3,'Mortality Tables'!$N$1:$DN$1,0),FALSE),VLOOKUP($T387,Fe_Annuity_Tables,MATCH(CQ$3+3,'Mortality Tables'!$N$1:$DN$1,0),FALSE)),"")</f>
        <v/>
      </c>
      <c r="CR387" s="685" t="str">
        <f>IFERROR((CQ387+BA387*Contr_Rate)*(1+Inv_Return)*IF($D387=$C$1,VLOOKUP($T387,Male_Annuity_Tables,MATCH($BS$3+3,'Mortality Tables'!$N$1:$DN$1,0),FALSE),VLOOKUP($T387,Fe_Annuity_Tables,MATCH(CR$3+3,'Mortality Tables'!$N$1:$DN$1,0),FALSE)),"")</f>
        <v/>
      </c>
      <c r="CS387" s="685" t="str">
        <f>IFERROR((CR387+BB387*Contr_Rate)*(1+Inv_Return)*IF($D387=$C$1,VLOOKUP($T387,Male_Annuity_Tables,MATCH($BS$3+3,'Mortality Tables'!$N$1:$DN$1,0),FALSE),VLOOKUP($T387,Fe_Annuity_Tables,MATCH(CS$3+3,'Mortality Tables'!$N$1:$DN$1,0),FALSE)),"")</f>
        <v/>
      </c>
      <c r="CT387" s="685" t="str">
        <f>IFERROR((CS387+BC387*Contr_Rate)*(1+Inv_Return)*IF($D387=$C$1,VLOOKUP($T387,Male_Annuity_Tables,MATCH($BS$3+3,'Mortality Tables'!$N$1:$DN$1,0),FALSE),VLOOKUP($T387,Fe_Annuity_Tables,MATCH(CT$3+3,'Mortality Tables'!$N$1:$DN$1,0),FALSE)),"")</f>
        <v/>
      </c>
      <c r="CU387" s="685" t="str">
        <f>IFERROR((CT387+BD387*Contr_Rate)*(1+Inv_Return)*IF($D387=$C$1,VLOOKUP($T387,Male_Annuity_Tables,MATCH($BS$3+3,'Mortality Tables'!$N$1:$DN$1,0),FALSE),VLOOKUP($T387,Fe_Annuity_Tables,MATCH(CU$3+3,'Mortality Tables'!$N$1:$DN$1,0),FALSE)),"")</f>
        <v/>
      </c>
      <c r="CV387" s="685" t="str">
        <f>IFERROR((CU387+BE387*Contr_Rate)*(1+Inv_Return)*IF($D387=$C$1,VLOOKUP($T387,Male_Annuity_Tables,MATCH($BS$3+3,'Mortality Tables'!$N$1:$DN$1,0),FALSE),VLOOKUP($T387,Fe_Annuity_Tables,MATCH(CV$3+3,'Mortality Tables'!$N$1:$DN$1,0),FALSE)),"")</f>
        <v/>
      </c>
      <c r="CW387" s="685" t="str">
        <f>IFERROR((CV387+BF387*Contr_Rate)*(1+Inv_Return)*IF($D387=$C$1,VLOOKUP($T387,Male_Annuity_Tables,MATCH($BS$3+3,'Mortality Tables'!$N$1:$DN$1,0),FALSE),VLOOKUP($T387,Fe_Annuity_Tables,MATCH(CW$3+3,'Mortality Tables'!$N$1:$DN$1,0),FALSE)),"")</f>
        <v/>
      </c>
      <c r="CX387" s="685" t="str">
        <f>IFERROR((CW387+BG387*Contr_Rate)*(1+Inv_Return)*IF($D387=$C$1,VLOOKUP($T387,Male_Annuity_Tables,MATCH($BS$3+3,'Mortality Tables'!$N$1:$DN$1,0),FALSE),VLOOKUP($T387,Fe_Annuity_Tables,MATCH(CX$3+3,'Mortality Tables'!$N$1:$DN$1,0),FALSE)),"")</f>
        <v/>
      </c>
      <c r="CY387" s="685" t="str">
        <f>IFERROR((CX387+BH387*Contr_Rate)*(1+Inv_Return)*IF($D387=$C$1,VLOOKUP($T387,Male_Annuity_Tables,MATCH($BS$3+3,'Mortality Tables'!$N$1:$DN$1,0),FALSE),VLOOKUP($T387,Fe_Annuity_Tables,MATCH(CY$3+3,'Mortality Tables'!$N$1:$DN$1,0),FALSE)),"")</f>
        <v/>
      </c>
      <c r="CZ387" s="685" t="str">
        <f>IFERROR((CY387+BI387*Contr_Rate)*(1+Inv_Return)*IF($D387=$C$1,VLOOKUP($T387,Male_Annuity_Tables,MATCH($BS$3+3,'Mortality Tables'!$N$1:$DN$1,0),FALSE),VLOOKUP($T387,Fe_Annuity_Tables,MATCH(CZ$3+3,'Mortality Tables'!$N$1:$DN$1,0),FALSE)),"")</f>
        <v/>
      </c>
      <c r="DA387" s="685" t="str">
        <f>IFERROR((CZ387+BJ387*Contr_Rate)*(1+Inv_Return)*IF($D387=$C$1,VLOOKUP($T387,Male_Annuity_Tables,MATCH($BS$3+3,'Mortality Tables'!$N$1:$DN$1,0),FALSE),VLOOKUP($T387,Fe_Annuity_Tables,MATCH(DA$3+3,'Mortality Tables'!$N$1:$DN$1,0),FALSE)),"")</f>
        <v/>
      </c>
      <c r="DB387" s="685" t="str">
        <f>IFERROR((DA387+BK387*Contr_Rate)*(1+Inv_Return)*IF($D387=$C$1,VLOOKUP($T387,Male_Annuity_Tables,MATCH($BS$3+3,'Mortality Tables'!$N$1:$DN$1,0),FALSE),VLOOKUP($T387,Fe_Annuity_Tables,MATCH(DB$3+3,'Mortality Tables'!$N$1:$DN$1,0),FALSE)),"")</f>
        <v/>
      </c>
      <c r="DC387" s="685" t="str">
        <f>IFERROR((DB387+BL387*Contr_Rate)*(1+Inv_Return)*IF($D387=$C$1,VLOOKUP($T387,Male_Annuity_Tables,MATCH($BS$3+3,'Mortality Tables'!$N$1:$DN$1,0),FALSE),VLOOKUP($T387,Fe_Annuity_Tables,MATCH(DC$3+3,'Mortality Tables'!$N$1:$DN$1,0),FALSE)),"")</f>
        <v/>
      </c>
      <c r="DD387" s="685" t="str">
        <f>IFERROR((DC387+BM387*Contr_Rate)*(1+Inv_Return)*IF($D387=$C$1,VLOOKUP($T387,Male_Annuity_Tables,MATCH($BS$3+3,'Mortality Tables'!$N$1:$DN$1,0),FALSE),VLOOKUP($T387,Fe_Annuity_Tables,MATCH(DD$3+3,'Mortality Tables'!$N$1:$DN$1,0),FALSE)),"")</f>
        <v/>
      </c>
      <c r="DE387" s="685" t="str">
        <f>IFERROR((DD387+BN387*Contr_Rate)*(1+Inv_Return)*IF($D387=$C$1,VLOOKUP($T387,Male_Annuity_Tables,MATCH($BS$3+3,'Mortality Tables'!$N$1:$DN$1,0),FALSE),VLOOKUP($T387,Fe_Annuity_Tables,MATCH(DE$3+3,'Mortality Tables'!$N$1:$DN$1,0),FALSE)),"")</f>
        <v/>
      </c>
      <c r="DF387" s="685" t="str">
        <f>IFERROR((DE387+BO387*Contr_Rate)*(1+Inv_Return)*IF($D387=$C$1,VLOOKUP($T387,Male_Annuity_Tables,MATCH($BS$3+3,'Mortality Tables'!$N$1:$DN$1,0),FALSE),VLOOKUP($T387,Fe_Annuity_Tables,MATCH(DF$3+3,'Mortality Tables'!$N$1:$DN$1,0),FALSE)),"")</f>
        <v/>
      </c>
      <c r="DG387" s="685" t="str">
        <f>IFERROR((DF387+BP387*Contr_Rate)*(1+Inv_Return)*IF($D387=$C$1,VLOOKUP($T387,Male_Annuity_Tables,MATCH($BS$3+3,'Mortality Tables'!$N$1:$DN$1,0),FALSE),VLOOKUP($T387,Fe_Annuity_Tables,MATCH(DG$3+3,'Mortality Tables'!$N$1:$DN$1,0),FALSE)),"")</f>
        <v/>
      </c>
      <c r="DH387" s="685" t="str">
        <f>IFERROR((DG387+BQ387*Contr_Rate)*(1+Inv_Return)*IF($D387=$C$1,VLOOKUP($T387,Male_Annuity_Tables,MATCH($BS$3+3,'Mortality Tables'!$N$1:$DN$1,0),FALSE),VLOOKUP($T387,Fe_Annuity_Tables,MATCH(DH$3+3,'Mortality Tables'!$N$1:$DN$1,0),FALSE)),"")</f>
        <v/>
      </c>
      <c r="DJ387" s="686">
        <f t="shared" si="199"/>
        <v>5004632.824329447</v>
      </c>
      <c r="DK387" s="680">
        <f t="shared" si="219"/>
        <v>8.0909277508679907</v>
      </c>
      <c r="DL387" s="686">
        <f t="shared" si="200"/>
        <v>414427.6275289951</v>
      </c>
      <c r="DM387" s="686">
        <f t="shared" si="132"/>
        <v>3405590.191069562</v>
      </c>
      <c r="DN387" s="687">
        <f t="shared" si="201"/>
        <v>0.12169039851469612</v>
      </c>
      <c r="DP387" s="688">
        <f t="shared" si="202"/>
        <v>92509.375226165052</v>
      </c>
      <c r="DQ387" s="688">
        <f t="shared" si="203"/>
        <v>145175.19725259134</v>
      </c>
      <c r="DR387" s="688">
        <f t="shared" si="204"/>
        <v>194532.78293721483</v>
      </c>
    </row>
    <row r="388" spans="1:122" s="657" customFormat="1" ht="14.5">
      <c r="A388" s="675" t="s">
        <v>1844</v>
      </c>
      <c r="B388" s="675" t="s">
        <v>1845</v>
      </c>
      <c r="C388" s="675" t="s">
        <v>541</v>
      </c>
      <c r="D388" s="675" t="s">
        <v>61</v>
      </c>
      <c r="E388" s="676">
        <v>28206</v>
      </c>
      <c r="F388" s="677">
        <v>37721</v>
      </c>
      <c r="G388" s="677">
        <v>42860</v>
      </c>
      <c r="H388" s="678">
        <v>1947106</v>
      </c>
      <c r="I388" s="678">
        <v>145006.70000000001</v>
      </c>
      <c r="J388" s="678">
        <v>153570.74</v>
      </c>
      <c r="K388" s="678"/>
      <c r="L388" s="678">
        <v>298577.44</v>
      </c>
      <c r="M388" s="679">
        <f>IF(COUNTIF($A$4:A388,A388)=1,0,1)</f>
        <v>0</v>
      </c>
      <c r="N388" s="680" t="str">
        <f t="shared" si="193"/>
        <v>Okay</v>
      </c>
      <c r="O388" s="680" t="str">
        <f t="shared" si="194"/>
        <v>TRUE</v>
      </c>
      <c r="P388" s="680" t="b">
        <f t="shared" si="195"/>
        <v>1</v>
      </c>
      <c r="Q388" s="680" t="b">
        <f t="shared" si="208"/>
        <v>1</v>
      </c>
      <c r="R388" s="680" t="b">
        <f t="shared" si="209"/>
        <v>1</v>
      </c>
      <c r="S388" s="681">
        <f t="shared" si="196"/>
        <v>26.068493150684933</v>
      </c>
      <c r="T388" s="682">
        <f t="shared" si="210"/>
        <v>47</v>
      </c>
      <c r="U388" s="682">
        <f t="shared" si="220"/>
        <v>40</v>
      </c>
      <c r="V388" s="682">
        <f t="shared" si="211"/>
        <v>7.6602739726027398</v>
      </c>
      <c r="W388" s="682">
        <f t="shared" si="197"/>
        <v>13</v>
      </c>
      <c r="X388" s="683">
        <f t="shared" si="198"/>
        <v>3881506.72</v>
      </c>
      <c r="Y388" s="684">
        <f t="shared" si="123"/>
        <v>4.1700000000000001E-3</v>
      </c>
      <c r="Z388" s="684">
        <f>IF($D388=$C$1,VLOOKUP($T388,Male_Annuity_Tables,MATCH($W388+2,'Mortality Tables'!$DS$1:$HT$1,0),FALSE),VLOOKUP($T388,Fe_Annuity_Tables,MATCH($W388+2,'Mortality Tables'!$M$1:$DN$1,0),FALSE))</f>
        <v>0.25379495294068527</v>
      </c>
      <c r="AA388" s="664"/>
      <c r="AB388" s="685">
        <f t="shared" si="222"/>
        <v>2046311.0507</v>
      </c>
      <c r="AC388" s="685">
        <f t="shared" si="222"/>
        <v>2150570.5987331653</v>
      </c>
      <c r="AD388" s="685">
        <f t="shared" si="222"/>
        <v>2260142.1707386202</v>
      </c>
      <c r="AE388" s="685">
        <f t="shared" si="222"/>
        <v>2375296.4143377529</v>
      </c>
      <c r="AF388" s="685">
        <f t="shared" si="222"/>
        <v>2496317.7666482613</v>
      </c>
      <c r="AG388" s="685">
        <f t="shared" si="222"/>
        <v>2623505.1568589904</v>
      </c>
      <c r="AH388" s="685">
        <f t="shared" si="222"/>
        <v>2757172.7446009559</v>
      </c>
      <c r="AI388" s="685">
        <f t="shared" si="222"/>
        <v>2897650.6959383748</v>
      </c>
      <c r="AJ388" s="685">
        <f t="shared" si="222"/>
        <v>3045285.9988964354</v>
      </c>
      <c r="AK388" s="685">
        <f t="shared" si="222"/>
        <v>3200443.3205402084</v>
      </c>
      <c r="AL388" s="685">
        <f t="shared" si="222"/>
        <v>3363505.9077217323</v>
      </c>
      <c r="AM388" s="685">
        <f t="shared" si="222"/>
        <v>3534876.5337201548</v>
      </c>
      <c r="AN388" s="685">
        <f t="shared" si="222"/>
        <v>3714978.4931131965</v>
      </c>
      <c r="AO388" s="685" t="str">
        <f t="shared" si="222"/>
        <v/>
      </c>
      <c r="AP388" s="685" t="str">
        <f t="shared" si="222"/>
        <v/>
      </c>
      <c r="AQ388" s="685" t="str">
        <f t="shared" si="222"/>
        <v/>
      </c>
      <c r="AR388" s="685" t="str">
        <f t="shared" si="221"/>
        <v/>
      </c>
      <c r="AS388" s="685" t="str">
        <f t="shared" si="221"/>
        <v/>
      </c>
      <c r="AT388" s="685" t="str">
        <f t="shared" si="221"/>
        <v/>
      </c>
      <c r="AU388" s="685" t="str">
        <f t="shared" si="221"/>
        <v/>
      </c>
      <c r="AV388" s="685" t="str">
        <f t="shared" si="216"/>
        <v/>
      </c>
      <c r="AW388" s="685" t="str">
        <f t="shared" si="216"/>
        <v/>
      </c>
      <c r="AX388" s="685" t="str">
        <f t="shared" si="216"/>
        <v/>
      </c>
      <c r="AY388" s="685" t="str">
        <f t="shared" si="216"/>
        <v/>
      </c>
      <c r="AZ388" s="685" t="str">
        <f t="shared" si="216"/>
        <v/>
      </c>
      <c r="BA388" s="685" t="str">
        <f t="shared" si="216"/>
        <v/>
      </c>
      <c r="BB388" s="685" t="str">
        <f t="shared" si="216"/>
        <v/>
      </c>
      <c r="BC388" s="685" t="str">
        <f t="shared" si="216"/>
        <v/>
      </c>
      <c r="BD388" s="685" t="str">
        <f t="shared" si="216"/>
        <v/>
      </c>
      <c r="BE388" s="685" t="str">
        <f t="shared" si="216"/>
        <v/>
      </c>
      <c r="BF388" s="685" t="str">
        <f t="shared" si="216"/>
        <v/>
      </c>
      <c r="BG388" s="685" t="str">
        <f t="shared" si="218"/>
        <v/>
      </c>
      <c r="BH388" s="685" t="str">
        <f t="shared" si="218"/>
        <v/>
      </c>
      <c r="BI388" s="685" t="str">
        <f t="shared" si="207"/>
        <v/>
      </c>
      <c r="BJ388" s="685" t="str">
        <f t="shared" si="207"/>
        <v/>
      </c>
      <c r="BK388" s="685" t="str">
        <f t="shared" si="207"/>
        <v/>
      </c>
      <c r="BL388" s="685" t="str">
        <f t="shared" si="207"/>
        <v/>
      </c>
      <c r="BM388" s="685" t="str">
        <f t="shared" si="207"/>
        <v/>
      </c>
      <c r="BN388" s="685" t="str">
        <f t="shared" si="207"/>
        <v/>
      </c>
      <c r="BO388" s="685" t="str">
        <f t="shared" si="214"/>
        <v/>
      </c>
      <c r="BP388" s="685" t="str">
        <f t="shared" si="214"/>
        <v/>
      </c>
      <c r="BQ388" s="685" t="str">
        <f t="shared" si="214"/>
        <v/>
      </c>
      <c r="BR388" s="529"/>
      <c r="BS388" s="685">
        <f>IFERROR(($L388+AB388*Contr_Rate)*(1+Inv_Return)*IF($D388=$C$1,VLOOKUP($T388,Male_Annuity_Tables,MATCH($BS$3+3,'Mortality Tables'!$N$1:$DN$1,0),FALSE),VLOOKUP($T388,Fe_Annuity_Tables,MATCH(BS$3+3,'Mortality Tables'!$N$1:$DN$1,0),FALSE)),"")</f>
        <v>793717.42255468667</v>
      </c>
      <c r="BT388" s="685">
        <f>IFERROR(($BS388+AC388*Contr_Rate)*(1+Inv_Return)*IF($D388=$C$1,VLOOKUP($T388,Male_Annuity_Tables,MATCH($BS$3+3,'Mortality Tables'!$N$1:$DN$1,0),FALSE),VLOOKUP($T388,Fe_Annuity_Tables,MATCH(BT$3+3,'Mortality Tables'!$N$1:$DN$1,0),FALSE)),"")</f>
        <v>1251624.7190832179</v>
      </c>
      <c r="BU388" s="685">
        <f>IFERROR((BT388+AD388*Contr_Rate)*(1+Inv_Return)*IF($D388=$C$1,VLOOKUP($T388,Male_Annuity_Tables,MATCH($BS$3+3,'Mortality Tables'!$N$1:$DN$1,0),FALSE),VLOOKUP($T388,Fe_Annuity_Tables,MATCH(BU$3+3,'Mortality Tables'!$N$1:$DN$1,0),FALSE)),"")</f>
        <v>1678531.1779046741</v>
      </c>
      <c r="BV388" s="685">
        <f>IFERROR((BU388+AE388*Contr_Rate)*(1+Inv_Return)*IF($D388=$C$1,VLOOKUP($T388,Male_Annuity_Tables,MATCH($BS$3+3,'Mortality Tables'!$N$1:$DN$1,0),FALSE),VLOOKUP($T388,Fe_Annuity_Tables,MATCH(BV$3+3,'Mortality Tables'!$N$1:$DN$1,0),FALSE)),"")</f>
        <v>2079928.2318969883</v>
      </c>
      <c r="BW388" s="685">
        <f>IFERROR((BV388+AF388*Contr_Rate)*(1+Inv_Return)*IF($D388=$C$1,VLOOKUP($T388,Male_Annuity_Tables,MATCH($BS$3+3,'Mortality Tables'!$N$1:$DN$1,0),FALSE),VLOOKUP($T388,Fe_Annuity_Tables,MATCH(BW$3+3,'Mortality Tables'!$N$1:$DN$1,0),FALSE)),"")</f>
        <v>2460666.858183003</v>
      </c>
      <c r="BX388" s="685">
        <f>IFERROR((BW388+AG388*Contr_Rate)*(1+Inv_Return)*IF($D388=$C$1,VLOOKUP($T388,Male_Annuity_Tables,MATCH($BS$3+3,'Mortality Tables'!$N$1:$DN$1,0),FALSE),VLOOKUP($T388,Fe_Annuity_Tables,MATCH(BX$3+3,'Mortality Tables'!$N$1:$DN$1,0),FALSE)),"")</f>
        <v>2825044.7119237329</v>
      </c>
      <c r="BY388" s="685">
        <f>IFERROR((BX388+AH388*Contr_Rate)*(1+Inv_Return)*IF($D388=$C$1,VLOOKUP($T388,Male_Annuity_Tables,MATCH($BS$3+3,'Mortality Tables'!$N$1:$DN$1,0),FALSE),VLOOKUP($T388,Fe_Annuity_Tables,MATCH(BY$3+3,'Mortality Tables'!$N$1:$DN$1,0),FALSE)),"")</f>
        <v>3176882.1127834585</v>
      </c>
      <c r="BZ388" s="685">
        <f>IFERROR((BY388+AI388*Contr_Rate)*(1+Inv_Return)*IF($D388=$C$1,VLOOKUP($T388,Male_Annuity_Tables,MATCH($BS$3+3,'Mortality Tables'!$N$1:$DN$1,0),FALSE),VLOOKUP($T388,Fe_Annuity_Tables,MATCH(BZ$3+3,'Mortality Tables'!$N$1:$DN$1,0),FALSE)),"")</f>
        <v>3519588.3446507393</v>
      </c>
      <c r="CA388" s="685">
        <f>IFERROR((BZ388+AJ388*Contr_Rate)*(1+Inv_Return)*IF($D388=$C$1,VLOOKUP($T388,Male_Annuity_Tables,MATCH($BS$3+3,'Mortality Tables'!$N$1:$DN$1,0),FALSE),VLOOKUP($T388,Fe_Annuity_Tables,MATCH(CA$3+3,'Mortality Tables'!$N$1:$DN$1,0),FALSE)),"")</f>
        <v>3856219.5396121824</v>
      </c>
      <c r="CB388" s="685">
        <f>IFERROR((CA388+AK388*Contr_Rate)*(1+Inv_Return)*IF($D388=$C$1,VLOOKUP($T388,Male_Annuity_Tables,MATCH($BS$3+3,'Mortality Tables'!$N$1:$DN$1,0),FALSE),VLOOKUP($T388,Fe_Annuity_Tables,MATCH(CB$3+3,'Mortality Tables'!$N$1:$DN$1,0),FALSE)),"")</f>
        <v>4189529.2522878293</v>
      </c>
      <c r="CC388" s="685">
        <f>IFERROR((CB388+AL388*Contr_Rate)*(1+Inv_Return)*IF($D388=$C$1,VLOOKUP($T388,Male_Annuity_Tables,MATCH($BS$3+3,'Mortality Tables'!$N$1:$DN$1,0),FALSE),VLOOKUP($T388,Fe_Annuity_Tables,MATCH(CC$3+3,'Mortality Tables'!$N$1:$DN$1,0),FALSE)),"")</f>
        <v>4522012.6872351561</v>
      </c>
      <c r="CD388" s="685">
        <f>IFERROR((CC388+AM388*Contr_Rate)*(1+Inv_Return)*IF($D388=$C$1,VLOOKUP($T388,Male_Annuity_Tables,MATCH($BS$3+3,'Mortality Tables'!$N$1:$DN$1,0),FALSE),VLOOKUP($T388,Fe_Annuity_Tables,MATCH(CD$3+3,'Mortality Tables'!$N$1:$DN$1,0),FALSE)),"")</f>
        <v>4855945.4174179565</v>
      </c>
      <c r="CE388" s="685">
        <f>IFERROR((CD388+AN388*Contr_Rate)*(1+Inv_Return)*IF($D388=$C$1,VLOOKUP($T388,Male_Annuity_Tables,MATCH($BS$3+3,'Mortality Tables'!$N$1:$DN$1,0),FALSE),VLOOKUP($T388,Fe_Annuity_Tables,MATCH(CE$3+3,'Mortality Tables'!$N$1:$DN$1,0),FALSE)),"")</f>
        <v>5193417.3232856905</v>
      </c>
      <c r="CF388" s="685" t="str">
        <f>IFERROR((CE388+AO388*Contr_Rate)*(1+Inv_Return)*IF($D388=$C$1,VLOOKUP($T388,Male_Annuity_Tables,MATCH($BS$3+3,'Mortality Tables'!$N$1:$DN$1,0),FALSE),VLOOKUP($T388,Fe_Annuity_Tables,MATCH(CF$3+3,'Mortality Tables'!$N$1:$DN$1,0),FALSE)),"")</f>
        <v/>
      </c>
      <c r="CG388" s="685" t="str">
        <f>IFERROR((CF388+AP388*Contr_Rate)*(1+Inv_Return)*IF($D388=$C$1,VLOOKUP($T388,Male_Annuity_Tables,MATCH($BS$3+3,'Mortality Tables'!$N$1:$DN$1,0),FALSE),VLOOKUP($T388,Fe_Annuity_Tables,MATCH(CG$3+3,'Mortality Tables'!$N$1:$DN$1,0),FALSE)),"")</f>
        <v/>
      </c>
      <c r="CH388" s="685" t="str">
        <f>IFERROR((CG388+AQ388*Contr_Rate)*(1+Inv_Return)*IF($D388=$C$1,VLOOKUP($T388,Male_Annuity_Tables,MATCH($BS$3+3,'Mortality Tables'!$N$1:$DN$1,0),FALSE),VLOOKUP($T388,Fe_Annuity_Tables,MATCH(CH$3+3,'Mortality Tables'!$N$1:$DN$1,0),FALSE)),"")</f>
        <v/>
      </c>
      <c r="CI388" s="685" t="str">
        <f>IFERROR((CH388+AR388*Contr_Rate)*(1+Inv_Return)*IF($D388=$C$1,VLOOKUP($T388,Male_Annuity_Tables,MATCH($BS$3+3,'Mortality Tables'!$N$1:$DN$1,0),FALSE),VLOOKUP($T388,Fe_Annuity_Tables,MATCH(CI$3+3,'Mortality Tables'!$N$1:$DN$1,0),FALSE)),"")</f>
        <v/>
      </c>
      <c r="CJ388" s="685" t="str">
        <f>IFERROR((CI388+AS388*Contr_Rate)*(1+Inv_Return)*IF($D388=$C$1,VLOOKUP($T388,Male_Annuity_Tables,MATCH($BS$3+3,'Mortality Tables'!$N$1:$DN$1,0),FALSE),VLOOKUP($T388,Fe_Annuity_Tables,MATCH(CJ$3+3,'Mortality Tables'!$N$1:$DN$1,0),FALSE)),"")</f>
        <v/>
      </c>
      <c r="CK388" s="685" t="str">
        <f>IFERROR((CJ388+AT388*Contr_Rate)*(1+Inv_Return)*IF($D388=$C$1,VLOOKUP($T388,Male_Annuity_Tables,MATCH($BS$3+3,'Mortality Tables'!$N$1:$DN$1,0),FALSE),VLOOKUP($T388,Fe_Annuity_Tables,MATCH(CK$3+3,'Mortality Tables'!$N$1:$DN$1,0),FALSE)),"")</f>
        <v/>
      </c>
      <c r="CL388" s="685" t="str">
        <f>IFERROR((CK388+AU388*Contr_Rate)*(1+Inv_Return)*IF($D388=$C$1,VLOOKUP($T388,Male_Annuity_Tables,MATCH($BS$3+3,'Mortality Tables'!$N$1:$DN$1,0),FALSE),VLOOKUP($T388,Fe_Annuity_Tables,MATCH(CL$3+3,'Mortality Tables'!$N$1:$DN$1,0),FALSE)),"")</f>
        <v/>
      </c>
      <c r="CM388" s="685" t="str">
        <f>IFERROR((CL388+AV388*Contr_Rate)*(1+Inv_Return)*IF($D388=$C$1,VLOOKUP($T388,Male_Annuity_Tables,MATCH($BS$3+3,'Mortality Tables'!$N$1:$DN$1,0),FALSE),VLOOKUP($T388,Fe_Annuity_Tables,MATCH(CM$3+3,'Mortality Tables'!$N$1:$DN$1,0),FALSE)),"")</f>
        <v/>
      </c>
      <c r="CN388" s="685" t="str">
        <f>IFERROR((CM388+AW388*Contr_Rate)*(1+Inv_Return)*IF($D388=$C$1,VLOOKUP($T388,Male_Annuity_Tables,MATCH($BS$3+3,'Mortality Tables'!$N$1:$DN$1,0),FALSE),VLOOKUP($T388,Fe_Annuity_Tables,MATCH(CN$3+3,'Mortality Tables'!$N$1:$DN$1,0),FALSE)),"")</f>
        <v/>
      </c>
      <c r="CO388" s="685" t="str">
        <f>IFERROR((CN388+AX388*Contr_Rate)*(1+Inv_Return)*IF($D388=$C$1,VLOOKUP($T388,Male_Annuity_Tables,MATCH($BS$3+3,'Mortality Tables'!$N$1:$DN$1,0),FALSE),VLOOKUP($T388,Fe_Annuity_Tables,MATCH(CO$3+3,'Mortality Tables'!$N$1:$DN$1,0),FALSE)),"")</f>
        <v/>
      </c>
      <c r="CP388" s="685" t="str">
        <f>IFERROR((CO388+AY388*Contr_Rate)*(1+Inv_Return)*IF($D388=$C$1,VLOOKUP($T388,Male_Annuity_Tables,MATCH($BS$3+3,'Mortality Tables'!$N$1:$DN$1,0),FALSE),VLOOKUP($T388,Fe_Annuity_Tables,MATCH(CP$3+3,'Mortality Tables'!$N$1:$DN$1,0),FALSE)),"")</f>
        <v/>
      </c>
      <c r="CQ388" s="685" t="str">
        <f>IFERROR((CP388+AZ388*Contr_Rate)*(1+Inv_Return)*IF($D388=$C$1,VLOOKUP($T388,Male_Annuity_Tables,MATCH($BS$3+3,'Mortality Tables'!$N$1:$DN$1,0),FALSE),VLOOKUP($T388,Fe_Annuity_Tables,MATCH(CQ$3+3,'Mortality Tables'!$N$1:$DN$1,0),FALSE)),"")</f>
        <v/>
      </c>
      <c r="CR388" s="685" t="str">
        <f>IFERROR((CQ388+BA388*Contr_Rate)*(1+Inv_Return)*IF($D388=$C$1,VLOOKUP($T388,Male_Annuity_Tables,MATCH($BS$3+3,'Mortality Tables'!$N$1:$DN$1,0),FALSE),VLOOKUP($T388,Fe_Annuity_Tables,MATCH(CR$3+3,'Mortality Tables'!$N$1:$DN$1,0),FALSE)),"")</f>
        <v/>
      </c>
      <c r="CS388" s="685" t="str">
        <f>IFERROR((CR388+BB388*Contr_Rate)*(1+Inv_Return)*IF($D388=$C$1,VLOOKUP($T388,Male_Annuity_Tables,MATCH($BS$3+3,'Mortality Tables'!$N$1:$DN$1,0),FALSE),VLOOKUP($T388,Fe_Annuity_Tables,MATCH(CS$3+3,'Mortality Tables'!$N$1:$DN$1,0),FALSE)),"")</f>
        <v/>
      </c>
      <c r="CT388" s="685" t="str">
        <f>IFERROR((CS388+BC388*Contr_Rate)*(1+Inv_Return)*IF($D388=$C$1,VLOOKUP($T388,Male_Annuity_Tables,MATCH($BS$3+3,'Mortality Tables'!$N$1:$DN$1,0),FALSE),VLOOKUP($T388,Fe_Annuity_Tables,MATCH(CT$3+3,'Mortality Tables'!$N$1:$DN$1,0),FALSE)),"")</f>
        <v/>
      </c>
      <c r="CU388" s="685" t="str">
        <f>IFERROR((CT388+BD388*Contr_Rate)*(1+Inv_Return)*IF($D388=$C$1,VLOOKUP($T388,Male_Annuity_Tables,MATCH($BS$3+3,'Mortality Tables'!$N$1:$DN$1,0),FALSE),VLOOKUP($T388,Fe_Annuity_Tables,MATCH(CU$3+3,'Mortality Tables'!$N$1:$DN$1,0),FALSE)),"")</f>
        <v/>
      </c>
      <c r="CV388" s="685" t="str">
        <f>IFERROR((CU388+BE388*Contr_Rate)*(1+Inv_Return)*IF($D388=$C$1,VLOOKUP($T388,Male_Annuity_Tables,MATCH($BS$3+3,'Mortality Tables'!$N$1:$DN$1,0),FALSE),VLOOKUP($T388,Fe_Annuity_Tables,MATCH(CV$3+3,'Mortality Tables'!$N$1:$DN$1,0),FALSE)),"")</f>
        <v/>
      </c>
      <c r="CW388" s="685" t="str">
        <f>IFERROR((CV388+BF388*Contr_Rate)*(1+Inv_Return)*IF($D388=$C$1,VLOOKUP($T388,Male_Annuity_Tables,MATCH($BS$3+3,'Mortality Tables'!$N$1:$DN$1,0),FALSE),VLOOKUP($T388,Fe_Annuity_Tables,MATCH(CW$3+3,'Mortality Tables'!$N$1:$DN$1,0),FALSE)),"")</f>
        <v/>
      </c>
      <c r="CX388" s="685" t="str">
        <f>IFERROR((CW388+BG388*Contr_Rate)*(1+Inv_Return)*IF($D388=$C$1,VLOOKUP($T388,Male_Annuity_Tables,MATCH($BS$3+3,'Mortality Tables'!$N$1:$DN$1,0),FALSE),VLOOKUP($T388,Fe_Annuity_Tables,MATCH(CX$3+3,'Mortality Tables'!$N$1:$DN$1,0),FALSE)),"")</f>
        <v/>
      </c>
      <c r="CY388" s="685" t="str">
        <f>IFERROR((CX388+BH388*Contr_Rate)*(1+Inv_Return)*IF($D388=$C$1,VLOOKUP($T388,Male_Annuity_Tables,MATCH($BS$3+3,'Mortality Tables'!$N$1:$DN$1,0),FALSE),VLOOKUP($T388,Fe_Annuity_Tables,MATCH(CY$3+3,'Mortality Tables'!$N$1:$DN$1,0),FALSE)),"")</f>
        <v/>
      </c>
      <c r="CZ388" s="685" t="str">
        <f>IFERROR((CY388+BI388*Contr_Rate)*(1+Inv_Return)*IF($D388=$C$1,VLOOKUP($T388,Male_Annuity_Tables,MATCH($BS$3+3,'Mortality Tables'!$N$1:$DN$1,0),FALSE),VLOOKUP($T388,Fe_Annuity_Tables,MATCH(CZ$3+3,'Mortality Tables'!$N$1:$DN$1,0),FALSE)),"")</f>
        <v/>
      </c>
      <c r="DA388" s="685" t="str">
        <f>IFERROR((CZ388+BJ388*Contr_Rate)*(1+Inv_Return)*IF($D388=$C$1,VLOOKUP($T388,Male_Annuity_Tables,MATCH($BS$3+3,'Mortality Tables'!$N$1:$DN$1,0),FALSE),VLOOKUP($T388,Fe_Annuity_Tables,MATCH(DA$3+3,'Mortality Tables'!$N$1:$DN$1,0),FALSE)),"")</f>
        <v/>
      </c>
      <c r="DB388" s="685" t="str">
        <f>IFERROR((DA388+BK388*Contr_Rate)*(1+Inv_Return)*IF($D388=$C$1,VLOOKUP($T388,Male_Annuity_Tables,MATCH($BS$3+3,'Mortality Tables'!$N$1:$DN$1,0),FALSE),VLOOKUP($T388,Fe_Annuity_Tables,MATCH(DB$3+3,'Mortality Tables'!$N$1:$DN$1,0),FALSE)),"")</f>
        <v/>
      </c>
      <c r="DC388" s="685" t="str">
        <f>IFERROR((DB388+BL388*Contr_Rate)*(1+Inv_Return)*IF($D388=$C$1,VLOOKUP($T388,Male_Annuity_Tables,MATCH($BS$3+3,'Mortality Tables'!$N$1:$DN$1,0),FALSE),VLOOKUP($T388,Fe_Annuity_Tables,MATCH(DC$3+3,'Mortality Tables'!$N$1:$DN$1,0),FALSE)),"")</f>
        <v/>
      </c>
      <c r="DD388" s="685" t="str">
        <f>IFERROR((DC388+BM388*Contr_Rate)*(1+Inv_Return)*IF($D388=$C$1,VLOOKUP($T388,Male_Annuity_Tables,MATCH($BS$3+3,'Mortality Tables'!$N$1:$DN$1,0),FALSE),VLOOKUP($T388,Fe_Annuity_Tables,MATCH(DD$3+3,'Mortality Tables'!$N$1:$DN$1,0),FALSE)),"")</f>
        <v/>
      </c>
      <c r="DE388" s="685" t="str">
        <f>IFERROR((DD388+BN388*Contr_Rate)*(1+Inv_Return)*IF($D388=$C$1,VLOOKUP($T388,Male_Annuity_Tables,MATCH($BS$3+3,'Mortality Tables'!$N$1:$DN$1,0),FALSE),VLOOKUP($T388,Fe_Annuity_Tables,MATCH(DE$3+3,'Mortality Tables'!$N$1:$DN$1,0),FALSE)),"")</f>
        <v/>
      </c>
      <c r="DF388" s="685" t="str">
        <f>IFERROR((DE388+BO388*Contr_Rate)*(1+Inv_Return)*IF($D388=$C$1,VLOOKUP($T388,Male_Annuity_Tables,MATCH($BS$3+3,'Mortality Tables'!$N$1:$DN$1,0),FALSE),VLOOKUP($T388,Fe_Annuity_Tables,MATCH(DF$3+3,'Mortality Tables'!$N$1:$DN$1,0),FALSE)),"")</f>
        <v/>
      </c>
      <c r="DG388" s="685" t="str">
        <f>IFERROR((DF388+BP388*Contr_Rate)*(1+Inv_Return)*IF($D388=$C$1,VLOOKUP($T388,Male_Annuity_Tables,MATCH($BS$3+3,'Mortality Tables'!$N$1:$DN$1,0),FALSE),VLOOKUP($T388,Fe_Annuity_Tables,MATCH(DG$3+3,'Mortality Tables'!$N$1:$DN$1,0),FALSE)),"")</f>
        <v/>
      </c>
      <c r="DH388" s="685" t="str">
        <f>IFERROR((DG388+BQ388*Contr_Rate)*(1+Inv_Return)*IF($D388=$C$1,VLOOKUP($T388,Male_Annuity_Tables,MATCH($BS$3+3,'Mortality Tables'!$N$1:$DN$1,0),FALSE),VLOOKUP($T388,Fe_Annuity_Tables,MATCH(DH$3+3,'Mortality Tables'!$N$1:$DN$1,0),FALSE)),"")</f>
        <v/>
      </c>
      <c r="DJ388" s="686">
        <f t="shared" si="199"/>
        <v>5193417.3232856905</v>
      </c>
      <c r="DK388" s="680">
        <f t="shared" si="219"/>
        <v>8.0909277508679907</v>
      </c>
      <c r="DL388" s="686">
        <f t="shared" si="200"/>
        <v>430060.64492766286</v>
      </c>
      <c r="DM388" s="686">
        <f t="shared" si="132"/>
        <v>3714978.4931131965</v>
      </c>
      <c r="DN388" s="687">
        <f t="shared" si="201"/>
        <v>0.1157639662584606</v>
      </c>
      <c r="DP388" s="688">
        <f t="shared" si="202"/>
        <v>121870.94478744808</v>
      </c>
      <c r="DQ388" s="688">
        <f t="shared" si="203"/>
        <v>192584.36646353701</v>
      </c>
      <c r="DR388" s="688">
        <f t="shared" si="204"/>
        <v>258913.43419179597</v>
      </c>
    </row>
    <row r="389" spans="1:122" s="657" customFormat="1" ht="14.5">
      <c r="A389" s="675" t="s">
        <v>1846</v>
      </c>
      <c r="B389" s="675" t="s">
        <v>1847</v>
      </c>
      <c r="C389" s="675" t="s">
        <v>236</v>
      </c>
      <c r="D389" s="675" t="s">
        <v>60</v>
      </c>
      <c r="E389" s="676">
        <v>26177</v>
      </c>
      <c r="F389" s="677">
        <v>42753</v>
      </c>
      <c r="G389" s="677">
        <v>44861</v>
      </c>
      <c r="H389" s="678">
        <v>2195790</v>
      </c>
      <c r="I389" s="678">
        <v>118080.39</v>
      </c>
      <c r="J389" s="678">
        <v>197028.09</v>
      </c>
      <c r="K389" s="678">
        <v>23128.28</v>
      </c>
      <c r="L389" s="678">
        <v>338236.76</v>
      </c>
      <c r="M389" s="679">
        <f>IF(COUNTIF($A$4:A389,A389)=1,0,1)</f>
        <v>0</v>
      </c>
      <c r="N389" s="680" t="str">
        <f t="shared" si="193"/>
        <v>Okay</v>
      </c>
      <c r="O389" s="680" t="str">
        <f t="shared" si="194"/>
        <v>TRUE</v>
      </c>
      <c r="P389" s="680" t="b">
        <f t="shared" si="195"/>
        <v>1</v>
      </c>
      <c r="Q389" s="680" t="b">
        <f t="shared" si="208"/>
        <v>1</v>
      </c>
      <c r="R389" s="680" t="b">
        <f t="shared" si="209"/>
        <v>1</v>
      </c>
      <c r="S389" s="681">
        <f t="shared" si="196"/>
        <v>45.413698630136984</v>
      </c>
      <c r="T389" s="682">
        <f t="shared" si="210"/>
        <v>53</v>
      </c>
      <c r="U389" s="682">
        <f t="shared" si="220"/>
        <v>51</v>
      </c>
      <c r="V389" s="682">
        <f t="shared" si="211"/>
        <v>2.1780821917808217</v>
      </c>
      <c r="W389" s="682">
        <f t="shared" si="197"/>
        <v>7</v>
      </c>
      <c r="X389" s="683">
        <f t="shared" si="198"/>
        <v>2367657.3200000003</v>
      </c>
      <c r="Y389" s="684">
        <f t="shared" si="123"/>
        <v>4.7200000000000002E-3</v>
      </c>
      <c r="Z389" s="684">
        <f>IF($D389=$C$1,VLOOKUP($T389,Male_Annuity_Tables,MATCH($W389+2,'Mortality Tables'!$DS$1:$HT$1,0),FALSE),VLOOKUP($T389,Fe_Annuity_Tables,MATCH($W389+2,'Mortality Tables'!$M$1:$DN$1,0),FALSE))</f>
        <v>0.60042196221026356</v>
      </c>
      <c r="AA389" s="664"/>
      <c r="AB389" s="685">
        <f t="shared" si="222"/>
        <v>2307665.5005000001</v>
      </c>
      <c r="AC389" s="685">
        <f t="shared" si="222"/>
        <v>2425241.0577504751</v>
      </c>
      <c r="AD389" s="685">
        <f t="shared" si="222"/>
        <v>2548807.0896428619</v>
      </c>
      <c r="AE389" s="685">
        <f t="shared" si="222"/>
        <v>2678668.8108601659</v>
      </c>
      <c r="AF389" s="685">
        <f t="shared" si="222"/>
        <v>2815146.9867734914</v>
      </c>
      <c r="AG389" s="685">
        <f t="shared" si="222"/>
        <v>2958578.7257496011</v>
      </c>
      <c r="AH389" s="685">
        <f t="shared" si="222"/>
        <v>3109318.311826543</v>
      </c>
      <c r="AI389" s="685" t="str">
        <f t="shared" si="222"/>
        <v/>
      </c>
      <c r="AJ389" s="685" t="str">
        <f t="shared" si="222"/>
        <v/>
      </c>
      <c r="AK389" s="685" t="str">
        <f t="shared" si="222"/>
        <v/>
      </c>
      <c r="AL389" s="685" t="str">
        <f t="shared" si="222"/>
        <v/>
      </c>
      <c r="AM389" s="685" t="str">
        <f t="shared" si="222"/>
        <v/>
      </c>
      <c r="AN389" s="685" t="str">
        <f t="shared" si="222"/>
        <v/>
      </c>
      <c r="AO389" s="685" t="str">
        <f t="shared" si="222"/>
        <v/>
      </c>
      <c r="AP389" s="685" t="str">
        <f t="shared" si="222"/>
        <v/>
      </c>
      <c r="AQ389" s="685" t="str">
        <f t="shared" si="222"/>
        <v/>
      </c>
      <c r="AR389" s="685" t="str">
        <f t="shared" si="221"/>
        <v/>
      </c>
      <c r="AS389" s="685" t="str">
        <f t="shared" si="221"/>
        <v/>
      </c>
      <c r="AT389" s="685" t="str">
        <f t="shared" si="221"/>
        <v/>
      </c>
      <c r="AU389" s="685" t="str">
        <f t="shared" si="221"/>
        <v/>
      </c>
      <c r="AV389" s="685" t="str">
        <f t="shared" si="216"/>
        <v/>
      </c>
      <c r="AW389" s="685" t="str">
        <f t="shared" si="216"/>
        <v/>
      </c>
      <c r="AX389" s="685" t="str">
        <f t="shared" si="216"/>
        <v/>
      </c>
      <c r="AY389" s="685" t="str">
        <f t="shared" si="216"/>
        <v/>
      </c>
      <c r="AZ389" s="685" t="str">
        <f t="shared" si="216"/>
        <v/>
      </c>
      <c r="BA389" s="685" t="str">
        <f t="shared" si="216"/>
        <v/>
      </c>
      <c r="BB389" s="685" t="str">
        <f t="shared" si="216"/>
        <v/>
      </c>
      <c r="BC389" s="685" t="str">
        <f t="shared" si="216"/>
        <v/>
      </c>
      <c r="BD389" s="685" t="str">
        <f t="shared" si="216"/>
        <v/>
      </c>
      <c r="BE389" s="685" t="str">
        <f t="shared" si="216"/>
        <v/>
      </c>
      <c r="BF389" s="685" t="str">
        <f t="shared" si="216"/>
        <v/>
      </c>
      <c r="BG389" s="685" t="str">
        <f t="shared" si="218"/>
        <v/>
      </c>
      <c r="BH389" s="685" t="str">
        <f t="shared" si="218"/>
        <v/>
      </c>
      <c r="BI389" s="685" t="str">
        <f t="shared" si="207"/>
        <v/>
      </c>
      <c r="BJ389" s="685" t="str">
        <f t="shared" ref="BJ389:BQ423" si="223">IFERROR(IF($W389&gt;=BJ$3,($H389*(1+Ann_Salary_Growth_Rate)^BJ$3),""),0)</f>
        <v/>
      </c>
      <c r="BK389" s="685" t="str">
        <f t="shared" si="223"/>
        <v/>
      </c>
      <c r="BL389" s="685" t="str">
        <f t="shared" si="223"/>
        <v/>
      </c>
      <c r="BM389" s="685" t="str">
        <f t="shared" si="223"/>
        <v/>
      </c>
      <c r="BN389" s="685" t="str">
        <f t="shared" si="223"/>
        <v/>
      </c>
      <c r="BO389" s="685" t="str">
        <f t="shared" si="223"/>
        <v/>
      </c>
      <c r="BP389" s="685" t="str">
        <f t="shared" si="223"/>
        <v/>
      </c>
      <c r="BQ389" s="685" t="str">
        <f t="shared" si="223"/>
        <v/>
      </c>
      <c r="BR389" s="529"/>
      <c r="BS389" s="685">
        <f>IFERROR(($L389+AB389*Contr_Rate)*(1+Inv_Return)*IF($D389=$C$1,VLOOKUP($T389,Male_Annuity_Tables,MATCH($BS$3+3,'Mortality Tables'!$N$1:$DN$1,0),FALSE),VLOOKUP($T389,Fe_Annuity_Tables,MATCH(BS$3+3,'Mortality Tables'!$N$1:$DN$1,0),FALSE)),"")</f>
        <v>948623.66595617472</v>
      </c>
      <c r="BT389" s="685">
        <f>IFERROR(($BS389+AC389*Contr_Rate)*(1+Inv_Return)*IF($D389=$C$1,VLOOKUP($T389,Male_Annuity_Tables,MATCH($BS$3+3,'Mortality Tables'!$N$1:$DN$1,0),FALSE),VLOOKUP($T389,Fe_Annuity_Tables,MATCH(BT$3+3,'Mortality Tables'!$N$1:$DN$1,0),FALSE)),"")</f>
        <v>1381584.1761792325</v>
      </c>
      <c r="BU389" s="685">
        <f>IFERROR((BT389+AD389*Contr_Rate)*(1+Inv_Return)*IF($D389=$C$1,VLOOKUP($T389,Male_Annuity_Tables,MATCH($BS$3+3,'Mortality Tables'!$N$1:$DN$1,0),FALSE),VLOOKUP($T389,Fe_Annuity_Tables,MATCH(BU$3+3,'Mortality Tables'!$N$1:$DN$1,0),FALSE)),"")</f>
        <v>1671257.4627801303</v>
      </c>
      <c r="BV389" s="685">
        <f>IFERROR((BU389+AE389*Contr_Rate)*(1+Inv_Return)*IF($D389=$C$1,VLOOKUP($T389,Male_Annuity_Tables,MATCH($BS$3+3,'Mortality Tables'!$N$1:$DN$1,0),FALSE),VLOOKUP($T389,Fe_Annuity_Tables,MATCH(BV$3+3,'Mortality Tables'!$N$1:$DN$1,0),FALSE)),"")</f>
        <v>1819818.7705299906</v>
      </c>
      <c r="BW389" s="685">
        <f>IFERROR((BV389+AF389*Contr_Rate)*(1+Inv_Return)*IF($D389=$C$1,VLOOKUP($T389,Male_Annuity_Tables,MATCH($BS$3+3,'Mortality Tables'!$N$1:$DN$1,0),FALSE),VLOOKUP($T389,Fe_Annuity_Tables,MATCH(BW$3+3,'Mortality Tables'!$N$1:$DN$1,0),FALSE)),"")</f>
        <v>1849053.8992740784</v>
      </c>
      <c r="BX389" s="685">
        <f>IFERROR((BW389+AG389*Contr_Rate)*(1+Inv_Return)*IF($D389=$C$1,VLOOKUP($T389,Male_Annuity_Tables,MATCH($BS$3+3,'Mortality Tables'!$N$1:$DN$1,0),FALSE),VLOOKUP($T389,Fe_Annuity_Tables,MATCH(BX$3+3,'Mortality Tables'!$N$1:$DN$1,0),FALSE)),"")</f>
        <v>1791380.6630657034</v>
      </c>
      <c r="BY389" s="685">
        <f>IFERROR((BX389+AH389*Contr_Rate)*(1+Inv_Return)*IF($D389=$C$1,VLOOKUP($T389,Male_Annuity_Tables,MATCH($BS$3+3,'Mortality Tables'!$N$1:$DN$1,0),FALSE),VLOOKUP($T389,Fe_Annuity_Tables,MATCH(BY$3+3,'Mortality Tables'!$N$1:$DN$1,0),FALSE)),"")</f>
        <v>1680871.7761696985</v>
      </c>
      <c r="BZ389" s="685" t="str">
        <f>IFERROR((BY389+AI389*Contr_Rate)*(1+Inv_Return)*IF($D389=$C$1,VLOOKUP($T389,Male_Annuity_Tables,MATCH($BS$3+3,'Mortality Tables'!$N$1:$DN$1,0),FALSE),VLOOKUP($T389,Fe_Annuity_Tables,MATCH(BZ$3+3,'Mortality Tables'!$N$1:$DN$1,0),FALSE)),"")</f>
        <v/>
      </c>
      <c r="CA389" s="685" t="str">
        <f>IFERROR((BZ389+AJ389*Contr_Rate)*(1+Inv_Return)*IF($D389=$C$1,VLOOKUP($T389,Male_Annuity_Tables,MATCH($BS$3+3,'Mortality Tables'!$N$1:$DN$1,0),FALSE),VLOOKUP($T389,Fe_Annuity_Tables,MATCH(CA$3+3,'Mortality Tables'!$N$1:$DN$1,0),FALSE)),"")</f>
        <v/>
      </c>
      <c r="CB389" s="685" t="str">
        <f>IFERROR((CA389+AK389*Contr_Rate)*(1+Inv_Return)*IF($D389=$C$1,VLOOKUP($T389,Male_Annuity_Tables,MATCH($BS$3+3,'Mortality Tables'!$N$1:$DN$1,0),FALSE),VLOOKUP($T389,Fe_Annuity_Tables,MATCH(CB$3+3,'Mortality Tables'!$N$1:$DN$1,0),FALSE)),"")</f>
        <v/>
      </c>
      <c r="CC389" s="685" t="str">
        <f>IFERROR((CB389+AL389*Contr_Rate)*(1+Inv_Return)*IF($D389=$C$1,VLOOKUP($T389,Male_Annuity_Tables,MATCH($BS$3+3,'Mortality Tables'!$N$1:$DN$1,0),FALSE),VLOOKUP($T389,Fe_Annuity_Tables,MATCH(CC$3+3,'Mortality Tables'!$N$1:$DN$1,0),FALSE)),"")</f>
        <v/>
      </c>
      <c r="CD389" s="685" t="str">
        <f>IFERROR((CC389+AM389*Contr_Rate)*(1+Inv_Return)*IF($D389=$C$1,VLOOKUP($T389,Male_Annuity_Tables,MATCH($BS$3+3,'Mortality Tables'!$N$1:$DN$1,0),FALSE),VLOOKUP($T389,Fe_Annuity_Tables,MATCH(CD$3+3,'Mortality Tables'!$N$1:$DN$1,0),FALSE)),"")</f>
        <v/>
      </c>
      <c r="CE389" s="685" t="str">
        <f>IFERROR((CD389+AN389*Contr_Rate)*(1+Inv_Return)*IF($D389=$C$1,VLOOKUP($T389,Male_Annuity_Tables,MATCH($BS$3+3,'Mortality Tables'!$N$1:$DN$1,0),FALSE),VLOOKUP($T389,Fe_Annuity_Tables,MATCH(CE$3+3,'Mortality Tables'!$N$1:$DN$1,0),FALSE)),"")</f>
        <v/>
      </c>
      <c r="CF389" s="685" t="str">
        <f>IFERROR((CE389+AO389*Contr_Rate)*(1+Inv_Return)*IF($D389=$C$1,VLOOKUP($T389,Male_Annuity_Tables,MATCH($BS$3+3,'Mortality Tables'!$N$1:$DN$1,0),FALSE),VLOOKUP($T389,Fe_Annuity_Tables,MATCH(CF$3+3,'Mortality Tables'!$N$1:$DN$1,0),FALSE)),"")</f>
        <v/>
      </c>
      <c r="CG389" s="685" t="str">
        <f>IFERROR((CF389+AP389*Contr_Rate)*(1+Inv_Return)*IF($D389=$C$1,VLOOKUP($T389,Male_Annuity_Tables,MATCH($BS$3+3,'Mortality Tables'!$N$1:$DN$1,0),FALSE),VLOOKUP($T389,Fe_Annuity_Tables,MATCH(CG$3+3,'Mortality Tables'!$N$1:$DN$1,0),FALSE)),"")</f>
        <v/>
      </c>
      <c r="CH389" s="685" t="str">
        <f>IFERROR((CG389+AQ389*Contr_Rate)*(1+Inv_Return)*IF($D389=$C$1,VLOOKUP($T389,Male_Annuity_Tables,MATCH($BS$3+3,'Mortality Tables'!$N$1:$DN$1,0),FALSE),VLOOKUP($T389,Fe_Annuity_Tables,MATCH(CH$3+3,'Mortality Tables'!$N$1:$DN$1,0),FALSE)),"")</f>
        <v/>
      </c>
      <c r="CI389" s="685" t="str">
        <f>IFERROR((CH389+AR389*Contr_Rate)*(1+Inv_Return)*IF($D389=$C$1,VLOOKUP($T389,Male_Annuity_Tables,MATCH($BS$3+3,'Mortality Tables'!$N$1:$DN$1,0),FALSE),VLOOKUP($T389,Fe_Annuity_Tables,MATCH(CI$3+3,'Mortality Tables'!$N$1:$DN$1,0),FALSE)),"")</f>
        <v/>
      </c>
      <c r="CJ389" s="685" t="str">
        <f>IFERROR((CI389+AS389*Contr_Rate)*(1+Inv_Return)*IF($D389=$C$1,VLOOKUP($T389,Male_Annuity_Tables,MATCH($BS$3+3,'Mortality Tables'!$N$1:$DN$1,0),FALSE),VLOOKUP($T389,Fe_Annuity_Tables,MATCH(CJ$3+3,'Mortality Tables'!$N$1:$DN$1,0),FALSE)),"")</f>
        <v/>
      </c>
      <c r="CK389" s="685" t="str">
        <f>IFERROR((CJ389+AT389*Contr_Rate)*(1+Inv_Return)*IF($D389=$C$1,VLOOKUP($T389,Male_Annuity_Tables,MATCH($BS$3+3,'Mortality Tables'!$N$1:$DN$1,0),FALSE),VLOOKUP($T389,Fe_Annuity_Tables,MATCH(CK$3+3,'Mortality Tables'!$N$1:$DN$1,0),FALSE)),"")</f>
        <v/>
      </c>
      <c r="CL389" s="685" t="str">
        <f>IFERROR((CK389+AU389*Contr_Rate)*(1+Inv_Return)*IF($D389=$C$1,VLOOKUP($T389,Male_Annuity_Tables,MATCH($BS$3+3,'Mortality Tables'!$N$1:$DN$1,0),FALSE),VLOOKUP($T389,Fe_Annuity_Tables,MATCH(CL$3+3,'Mortality Tables'!$N$1:$DN$1,0),FALSE)),"")</f>
        <v/>
      </c>
      <c r="CM389" s="685" t="str">
        <f>IFERROR((CL389+AV389*Contr_Rate)*(1+Inv_Return)*IF($D389=$C$1,VLOOKUP($T389,Male_Annuity_Tables,MATCH($BS$3+3,'Mortality Tables'!$N$1:$DN$1,0),FALSE),VLOOKUP($T389,Fe_Annuity_Tables,MATCH(CM$3+3,'Mortality Tables'!$N$1:$DN$1,0),FALSE)),"")</f>
        <v/>
      </c>
      <c r="CN389" s="685" t="str">
        <f>IFERROR((CM389+AW389*Contr_Rate)*(1+Inv_Return)*IF($D389=$C$1,VLOOKUP($T389,Male_Annuity_Tables,MATCH($BS$3+3,'Mortality Tables'!$N$1:$DN$1,0),FALSE),VLOOKUP($T389,Fe_Annuity_Tables,MATCH(CN$3+3,'Mortality Tables'!$N$1:$DN$1,0),FALSE)),"")</f>
        <v/>
      </c>
      <c r="CO389" s="685" t="str">
        <f>IFERROR((CN389+AX389*Contr_Rate)*(1+Inv_Return)*IF($D389=$C$1,VLOOKUP($T389,Male_Annuity_Tables,MATCH($BS$3+3,'Mortality Tables'!$N$1:$DN$1,0),FALSE),VLOOKUP($T389,Fe_Annuity_Tables,MATCH(CO$3+3,'Mortality Tables'!$N$1:$DN$1,0),FALSE)),"")</f>
        <v/>
      </c>
      <c r="CP389" s="685" t="str">
        <f>IFERROR((CO389+AY389*Contr_Rate)*(1+Inv_Return)*IF($D389=$C$1,VLOOKUP($T389,Male_Annuity_Tables,MATCH($BS$3+3,'Mortality Tables'!$N$1:$DN$1,0),FALSE),VLOOKUP($T389,Fe_Annuity_Tables,MATCH(CP$3+3,'Mortality Tables'!$N$1:$DN$1,0),FALSE)),"")</f>
        <v/>
      </c>
      <c r="CQ389" s="685" t="str">
        <f>IFERROR((CP389+AZ389*Contr_Rate)*(1+Inv_Return)*IF($D389=$C$1,VLOOKUP($T389,Male_Annuity_Tables,MATCH($BS$3+3,'Mortality Tables'!$N$1:$DN$1,0),FALSE),VLOOKUP($T389,Fe_Annuity_Tables,MATCH(CQ$3+3,'Mortality Tables'!$N$1:$DN$1,0),FALSE)),"")</f>
        <v/>
      </c>
      <c r="CR389" s="685" t="str">
        <f>IFERROR((CQ389+BA389*Contr_Rate)*(1+Inv_Return)*IF($D389=$C$1,VLOOKUP($T389,Male_Annuity_Tables,MATCH($BS$3+3,'Mortality Tables'!$N$1:$DN$1,0),FALSE),VLOOKUP($T389,Fe_Annuity_Tables,MATCH(CR$3+3,'Mortality Tables'!$N$1:$DN$1,0),FALSE)),"")</f>
        <v/>
      </c>
      <c r="CS389" s="685" t="str">
        <f>IFERROR((CR389+BB389*Contr_Rate)*(1+Inv_Return)*IF($D389=$C$1,VLOOKUP($T389,Male_Annuity_Tables,MATCH($BS$3+3,'Mortality Tables'!$N$1:$DN$1,0),FALSE),VLOOKUP($T389,Fe_Annuity_Tables,MATCH(CS$3+3,'Mortality Tables'!$N$1:$DN$1,0),FALSE)),"")</f>
        <v/>
      </c>
      <c r="CT389" s="685" t="str">
        <f>IFERROR((CS389+BC389*Contr_Rate)*(1+Inv_Return)*IF($D389=$C$1,VLOOKUP($T389,Male_Annuity_Tables,MATCH($BS$3+3,'Mortality Tables'!$N$1:$DN$1,0),FALSE),VLOOKUP($T389,Fe_Annuity_Tables,MATCH(CT$3+3,'Mortality Tables'!$N$1:$DN$1,0),FALSE)),"")</f>
        <v/>
      </c>
      <c r="CU389" s="685" t="str">
        <f>IFERROR((CT389+BD389*Contr_Rate)*(1+Inv_Return)*IF($D389=$C$1,VLOOKUP($T389,Male_Annuity_Tables,MATCH($BS$3+3,'Mortality Tables'!$N$1:$DN$1,0),FALSE),VLOOKUP($T389,Fe_Annuity_Tables,MATCH(CU$3+3,'Mortality Tables'!$N$1:$DN$1,0),FALSE)),"")</f>
        <v/>
      </c>
      <c r="CV389" s="685" t="str">
        <f>IFERROR((CU389+BE389*Contr_Rate)*(1+Inv_Return)*IF($D389=$C$1,VLOOKUP($T389,Male_Annuity_Tables,MATCH($BS$3+3,'Mortality Tables'!$N$1:$DN$1,0),FALSE),VLOOKUP($T389,Fe_Annuity_Tables,MATCH(CV$3+3,'Mortality Tables'!$N$1:$DN$1,0),FALSE)),"")</f>
        <v/>
      </c>
      <c r="CW389" s="685" t="str">
        <f>IFERROR((CV389+BF389*Contr_Rate)*(1+Inv_Return)*IF($D389=$C$1,VLOOKUP($T389,Male_Annuity_Tables,MATCH($BS$3+3,'Mortality Tables'!$N$1:$DN$1,0),FALSE),VLOOKUP($T389,Fe_Annuity_Tables,MATCH(CW$3+3,'Mortality Tables'!$N$1:$DN$1,0),FALSE)),"")</f>
        <v/>
      </c>
      <c r="CX389" s="685" t="str">
        <f>IFERROR((CW389+BG389*Contr_Rate)*(1+Inv_Return)*IF($D389=$C$1,VLOOKUP($T389,Male_Annuity_Tables,MATCH($BS$3+3,'Mortality Tables'!$N$1:$DN$1,0),FALSE),VLOOKUP($T389,Fe_Annuity_Tables,MATCH(CX$3+3,'Mortality Tables'!$N$1:$DN$1,0),FALSE)),"")</f>
        <v/>
      </c>
      <c r="CY389" s="685" t="str">
        <f>IFERROR((CX389+BH389*Contr_Rate)*(1+Inv_Return)*IF($D389=$C$1,VLOOKUP($T389,Male_Annuity_Tables,MATCH($BS$3+3,'Mortality Tables'!$N$1:$DN$1,0),FALSE),VLOOKUP($T389,Fe_Annuity_Tables,MATCH(CY$3+3,'Mortality Tables'!$N$1:$DN$1,0),FALSE)),"")</f>
        <v/>
      </c>
      <c r="CZ389" s="685" t="str">
        <f>IFERROR((CY389+BI389*Contr_Rate)*(1+Inv_Return)*IF($D389=$C$1,VLOOKUP($T389,Male_Annuity_Tables,MATCH($BS$3+3,'Mortality Tables'!$N$1:$DN$1,0),FALSE),VLOOKUP($T389,Fe_Annuity_Tables,MATCH(CZ$3+3,'Mortality Tables'!$N$1:$DN$1,0),FALSE)),"")</f>
        <v/>
      </c>
      <c r="DA389" s="685" t="str">
        <f>IFERROR((CZ389+BJ389*Contr_Rate)*(1+Inv_Return)*IF($D389=$C$1,VLOOKUP($T389,Male_Annuity_Tables,MATCH($BS$3+3,'Mortality Tables'!$N$1:$DN$1,0),FALSE),VLOOKUP($T389,Fe_Annuity_Tables,MATCH(DA$3+3,'Mortality Tables'!$N$1:$DN$1,0),FALSE)),"")</f>
        <v/>
      </c>
      <c r="DB389" s="685" t="str">
        <f>IFERROR((DA389+BK389*Contr_Rate)*(1+Inv_Return)*IF($D389=$C$1,VLOOKUP($T389,Male_Annuity_Tables,MATCH($BS$3+3,'Mortality Tables'!$N$1:$DN$1,0),FALSE),VLOOKUP($T389,Fe_Annuity_Tables,MATCH(DB$3+3,'Mortality Tables'!$N$1:$DN$1,0),FALSE)),"")</f>
        <v/>
      </c>
      <c r="DC389" s="685" t="str">
        <f>IFERROR((DB389+BL389*Contr_Rate)*(1+Inv_Return)*IF($D389=$C$1,VLOOKUP($T389,Male_Annuity_Tables,MATCH($BS$3+3,'Mortality Tables'!$N$1:$DN$1,0),FALSE),VLOOKUP($T389,Fe_Annuity_Tables,MATCH(DC$3+3,'Mortality Tables'!$N$1:$DN$1,0),FALSE)),"")</f>
        <v/>
      </c>
      <c r="DD389" s="685" t="str">
        <f>IFERROR((DC389+BM389*Contr_Rate)*(1+Inv_Return)*IF($D389=$C$1,VLOOKUP($T389,Male_Annuity_Tables,MATCH($BS$3+3,'Mortality Tables'!$N$1:$DN$1,0),FALSE),VLOOKUP($T389,Fe_Annuity_Tables,MATCH(DD$3+3,'Mortality Tables'!$N$1:$DN$1,0),FALSE)),"")</f>
        <v/>
      </c>
      <c r="DE389" s="685" t="str">
        <f>IFERROR((DD389+BN389*Contr_Rate)*(1+Inv_Return)*IF($D389=$C$1,VLOOKUP($T389,Male_Annuity_Tables,MATCH($BS$3+3,'Mortality Tables'!$N$1:$DN$1,0),FALSE),VLOOKUP($T389,Fe_Annuity_Tables,MATCH(DE$3+3,'Mortality Tables'!$N$1:$DN$1,0),FALSE)),"")</f>
        <v/>
      </c>
      <c r="DF389" s="685" t="str">
        <f>IFERROR((DE389+BO389*Contr_Rate)*(1+Inv_Return)*IF($D389=$C$1,VLOOKUP($T389,Male_Annuity_Tables,MATCH($BS$3+3,'Mortality Tables'!$N$1:$DN$1,0),FALSE),VLOOKUP($T389,Fe_Annuity_Tables,MATCH(DF$3+3,'Mortality Tables'!$N$1:$DN$1,0),FALSE)),"")</f>
        <v/>
      </c>
      <c r="DG389" s="685" t="str">
        <f>IFERROR((DF389+BP389*Contr_Rate)*(1+Inv_Return)*IF($D389=$C$1,VLOOKUP($T389,Male_Annuity_Tables,MATCH($BS$3+3,'Mortality Tables'!$N$1:$DN$1,0),FALSE),VLOOKUP($T389,Fe_Annuity_Tables,MATCH(DG$3+3,'Mortality Tables'!$N$1:$DN$1,0),FALSE)),"")</f>
        <v/>
      </c>
      <c r="DH389" s="685" t="str">
        <f>IFERROR((DG389+BQ389*Contr_Rate)*(1+Inv_Return)*IF($D389=$C$1,VLOOKUP($T389,Male_Annuity_Tables,MATCH($BS$3+3,'Mortality Tables'!$N$1:$DN$1,0),FALSE),VLOOKUP($T389,Fe_Annuity_Tables,MATCH(DH$3+3,'Mortality Tables'!$N$1:$DN$1,0),FALSE)),"")</f>
        <v/>
      </c>
      <c r="DJ389" s="686">
        <f t="shared" si="199"/>
        <v>1849053.8992740784</v>
      </c>
      <c r="DK389" s="680">
        <f t="shared" si="219"/>
        <v>8.8017766057058875</v>
      </c>
      <c r="DL389" s="686">
        <f t="shared" si="200"/>
        <v>140751.82409316301</v>
      </c>
      <c r="DM389" s="686">
        <f t="shared" si="132"/>
        <v>3109318.311826543</v>
      </c>
      <c r="DN389" s="687">
        <f t="shared" si="201"/>
        <v>4.5267743594408494E-2</v>
      </c>
      <c r="DP389" s="688">
        <f t="shared" si="202"/>
        <v>98892.119928599306</v>
      </c>
      <c r="DQ389" s="688">
        <f t="shared" si="203"/>
        <v>144027.38719833264</v>
      </c>
      <c r="DR389" s="688">
        <f t="shared" si="204"/>
        <v>174225.24797990304</v>
      </c>
    </row>
    <row r="390" spans="1:122" s="657" customFormat="1" ht="14.5">
      <c r="A390" s="675" t="s">
        <v>1848</v>
      </c>
      <c r="B390" s="675" t="s">
        <v>1849</v>
      </c>
      <c r="C390" s="675" t="s">
        <v>541</v>
      </c>
      <c r="D390" s="675" t="s">
        <v>60</v>
      </c>
      <c r="E390" s="676">
        <v>31298</v>
      </c>
      <c r="F390" s="677">
        <v>44739</v>
      </c>
      <c r="G390" s="677">
        <v>45553</v>
      </c>
      <c r="H390" s="678">
        <v>2207131</v>
      </c>
      <c r="I390" s="678">
        <v>215223.31</v>
      </c>
      <c r="J390" s="678">
        <v>146475.07</v>
      </c>
      <c r="K390" s="678"/>
      <c r="L390" s="678">
        <v>361698.38</v>
      </c>
      <c r="M390" s="679">
        <f>IF(COUNTIF($A$4:A390,A390)=1,0,1)</f>
        <v>0</v>
      </c>
      <c r="N390" s="680" t="str">
        <f t="shared" si="193"/>
        <v>Okay</v>
      </c>
      <c r="O390" s="680" t="str">
        <f t="shared" si="194"/>
        <v>TRUE</v>
      </c>
      <c r="P390" s="680" t="b">
        <f t="shared" si="195"/>
        <v>1</v>
      </c>
      <c r="Q390" s="680" t="b">
        <f t="shared" si="208"/>
        <v>1</v>
      </c>
      <c r="R390" s="680" t="b">
        <f t="shared" si="209"/>
        <v>1</v>
      </c>
      <c r="S390" s="681">
        <f t="shared" si="196"/>
        <v>36.824657534246576</v>
      </c>
      <c r="T390" s="682">
        <f t="shared" si="210"/>
        <v>39</v>
      </c>
      <c r="U390" s="682">
        <f t="shared" si="220"/>
        <v>39</v>
      </c>
      <c r="V390" s="682">
        <f t="shared" si="211"/>
        <v>0.28219178082191781</v>
      </c>
      <c r="W390" s="682">
        <f t="shared" si="197"/>
        <v>21</v>
      </c>
      <c r="X390" s="683">
        <f t="shared" si="198"/>
        <v>7595665.9800000004</v>
      </c>
      <c r="Y390" s="684">
        <f t="shared" si="123"/>
        <v>1.82E-3</v>
      </c>
      <c r="Z390" s="684">
        <f>IF($D390=$C$1,VLOOKUP($T390,Male_Annuity_Tables,MATCH($W390+2,'Mortality Tables'!$DS$1:$HT$1,0),FALSE),VLOOKUP($T390,Fe_Annuity_Tables,MATCH($W390+2,'Mortality Tables'!$M$1:$DN$1,0),FALSE))</f>
        <v>6.6232193033918141E-2</v>
      </c>
      <c r="AA390" s="664"/>
      <c r="AB390" s="685">
        <f t="shared" si="222"/>
        <v>2319584.3244500002</v>
      </c>
      <c r="AC390" s="685">
        <f t="shared" si="222"/>
        <v>2437767.1457807277</v>
      </c>
      <c r="AD390" s="685">
        <f t="shared" si="222"/>
        <v>2561971.3818582557</v>
      </c>
      <c r="AE390" s="685">
        <f t="shared" si="222"/>
        <v>2692503.823763934</v>
      </c>
      <c r="AF390" s="685">
        <f t="shared" si="222"/>
        <v>2829686.8935847064</v>
      </c>
      <c r="AG390" s="685">
        <f t="shared" si="222"/>
        <v>2973859.4408128476</v>
      </c>
      <c r="AH390" s="685">
        <f t="shared" si="222"/>
        <v>3125377.5793222622</v>
      </c>
      <c r="AI390" s="685">
        <f t="shared" si="222"/>
        <v>3284615.5669887317</v>
      </c>
      <c r="AJ390" s="685">
        <f t="shared" si="222"/>
        <v>3451966.7301268075</v>
      </c>
      <c r="AK390" s="685">
        <f t="shared" si="222"/>
        <v>3627844.4350267686</v>
      </c>
      <c r="AL390" s="685">
        <f t="shared" si="222"/>
        <v>3812683.1089913822</v>
      </c>
      <c r="AM390" s="685">
        <f t="shared" si="222"/>
        <v>4006939.3133944934</v>
      </c>
      <c r="AN390" s="685">
        <f t="shared" si="222"/>
        <v>4211092.8714119429</v>
      </c>
      <c r="AO390" s="685">
        <f t="shared" si="222"/>
        <v>4425648.0532103823</v>
      </c>
      <c r="AP390" s="685">
        <f t="shared" si="222"/>
        <v>4651134.8215214508</v>
      </c>
      <c r="AQ390" s="685">
        <f t="shared" si="222"/>
        <v>4888110.140677969</v>
      </c>
      <c r="AR390" s="685">
        <f t="shared" si="221"/>
        <v>5137159.3523455113</v>
      </c>
      <c r="AS390" s="685">
        <f t="shared" si="221"/>
        <v>5398897.6213475158</v>
      </c>
      <c r="AT390" s="685">
        <f t="shared" si="221"/>
        <v>5673971.4551551715</v>
      </c>
      <c r="AU390" s="685">
        <f t="shared" si="221"/>
        <v>5963060.3007953279</v>
      </c>
      <c r="AV390" s="685">
        <f t="shared" si="216"/>
        <v>6266878.2231208486</v>
      </c>
      <c r="AW390" s="685" t="str">
        <f t="shared" si="216"/>
        <v/>
      </c>
      <c r="AX390" s="685" t="str">
        <f t="shared" si="216"/>
        <v/>
      </c>
      <c r="AY390" s="685" t="str">
        <f t="shared" si="216"/>
        <v/>
      </c>
      <c r="AZ390" s="685" t="str">
        <f t="shared" si="216"/>
        <v/>
      </c>
      <c r="BA390" s="685" t="str">
        <f t="shared" si="216"/>
        <v/>
      </c>
      <c r="BB390" s="685" t="str">
        <f t="shared" si="216"/>
        <v/>
      </c>
      <c r="BC390" s="685" t="str">
        <f t="shared" si="216"/>
        <v/>
      </c>
      <c r="BD390" s="685" t="str">
        <f t="shared" si="216"/>
        <v/>
      </c>
      <c r="BE390" s="685" t="str">
        <f t="shared" si="216"/>
        <v/>
      </c>
      <c r="BF390" s="685" t="str">
        <f t="shared" si="216"/>
        <v/>
      </c>
      <c r="BG390" s="685" t="str">
        <f t="shared" si="218"/>
        <v/>
      </c>
      <c r="BH390" s="685" t="str">
        <f t="shared" si="218"/>
        <v/>
      </c>
      <c r="BI390" s="685" t="str">
        <f t="shared" si="218"/>
        <v/>
      </c>
      <c r="BJ390" s="685" t="str">
        <f t="shared" si="218"/>
        <v/>
      </c>
      <c r="BK390" s="685" t="str">
        <f t="shared" si="218"/>
        <v/>
      </c>
      <c r="BL390" s="685" t="str">
        <f t="shared" si="218"/>
        <v/>
      </c>
      <c r="BM390" s="685" t="str">
        <f t="shared" si="218"/>
        <v/>
      </c>
      <c r="BN390" s="685" t="str">
        <f t="shared" si="218"/>
        <v/>
      </c>
      <c r="BO390" s="685" t="str">
        <f t="shared" si="223"/>
        <v/>
      </c>
      <c r="BP390" s="685" t="str">
        <f t="shared" si="223"/>
        <v/>
      </c>
      <c r="BQ390" s="685" t="str">
        <f t="shared" si="223"/>
        <v/>
      </c>
      <c r="BR390" s="529"/>
      <c r="BS390" s="685">
        <f>IFERROR(($L390+AB390*Contr_Rate)*(1+Inv_Return)*IF($D390=$C$1,VLOOKUP($T390,Male_Annuity_Tables,MATCH($BS$3+3,'Mortality Tables'!$N$1:$DN$1,0),FALSE),VLOOKUP($T390,Fe_Annuity_Tables,MATCH(BS$3+3,'Mortality Tables'!$N$1:$DN$1,0),FALSE)),"")</f>
        <v>867865.27497899777</v>
      </c>
      <c r="BT390" s="685">
        <f>IFERROR(($BS390+AC390*Contr_Rate)*(1+Inv_Return)*IF($D390=$C$1,VLOOKUP($T390,Male_Annuity_Tables,MATCH($BS$3+3,'Mortality Tables'!$N$1:$DN$1,0),FALSE),VLOOKUP($T390,Fe_Annuity_Tables,MATCH(BT$3+3,'Mortality Tables'!$N$1:$DN$1,0),FALSE)),"")</f>
        <v>1113350.3396215802</v>
      </c>
      <c r="BU390" s="685">
        <f>IFERROR((BT390+AD390*Contr_Rate)*(1+Inv_Return)*IF($D390=$C$1,VLOOKUP($T390,Male_Annuity_Tables,MATCH($BS$3+3,'Mortality Tables'!$N$1:$DN$1,0),FALSE),VLOOKUP($T390,Fe_Annuity_Tables,MATCH(BU$3+3,'Mortality Tables'!$N$1:$DN$1,0),FALSE)),"")</f>
        <v>1111406.4139462267</v>
      </c>
      <c r="BV390" s="685">
        <f>IFERROR((BU390+AE390*Contr_Rate)*(1+Inv_Return)*IF($D390=$C$1,VLOOKUP($T390,Male_Annuity_Tables,MATCH($BS$3+3,'Mortality Tables'!$N$1:$DN$1,0),FALSE),VLOOKUP($T390,Fe_Annuity_Tables,MATCH(BV$3+3,'Mortality Tables'!$N$1:$DN$1,0),FALSE)),"")</f>
        <v>961296.11523663218</v>
      </c>
      <c r="BW390" s="685">
        <f>IFERROR((BV390+AF390*Contr_Rate)*(1+Inv_Return)*IF($D390=$C$1,VLOOKUP($T390,Male_Annuity_Tables,MATCH($BS$3+3,'Mortality Tables'!$N$1:$DN$1,0),FALSE),VLOOKUP($T390,Fe_Annuity_Tables,MATCH(BW$3+3,'Mortality Tables'!$N$1:$DN$1,0),FALSE)),"")</f>
        <v>768947.85733301006</v>
      </c>
      <c r="BX390" s="685">
        <f>IFERROR((BW390+AG390*Contr_Rate)*(1+Inv_Return)*IF($D390=$C$1,VLOOKUP($T390,Male_Annuity_Tables,MATCH($BS$3+3,'Mortality Tables'!$N$1:$DN$1,0),FALSE),VLOOKUP($T390,Fe_Annuity_Tables,MATCH(BX$3+3,'Mortality Tables'!$N$1:$DN$1,0),FALSE)),"")</f>
        <v>598302.29838083836</v>
      </c>
      <c r="BY390" s="685">
        <f>IFERROR((BX390+AH390*Contr_Rate)*(1+Inv_Return)*IF($D390=$C$1,VLOOKUP($T390,Male_Annuity_Tables,MATCH($BS$3+3,'Mortality Tables'!$N$1:$DN$1,0),FALSE),VLOOKUP($T390,Fe_Annuity_Tables,MATCH(BY$3+3,'Mortality Tables'!$N$1:$DN$1,0),FALSE)),"")</f>
        <v>469001.98878215958</v>
      </c>
      <c r="BZ390" s="685">
        <f>IFERROR((BY390+AI390*Contr_Rate)*(1+Inv_Return)*IF($D390=$C$1,VLOOKUP($T390,Male_Annuity_Tables,MATCH($BS$3+3,'Mortality Tables'!$N$1:$DN$1,0),FALSE),VLOOKUP($T390,Fe_Annuity_Tables,MATCH(BZ$3+3,'Mortality Tables'!$N$1:$DN$1,0),FALSE)),"")</f>
        <v>376433.63233267743</v>
      </c>
      <c r="CA390" s="685">
        <f>IFERROR((BZ390+AJ390*Contr_Rate)*(1+Inv_Return)*IF($D390=$C$1,VLOOKUP($T390,Male_Annuity_Tables,MATCH($BS$3+3,'Mortality Tables'!$N$1:$DN$1,0),FALSE),VLOOKUP($T390,Fe_Annuity_Tables,MATCH(CA$3+3,'Mortality Tables'!$N$1:$DN$1,0),FALSE)),"")</f>
        <v>309710.46438550664</v>
      </c>
      <c r="CB390" s="685">
        <f>IFERROR((CA390+AK390*Contr_Rate)*(1+Inv_Return)*IF($D390=$C$1,VLOOKUP($T390,Male_Annuity_Tables,MATCH($BS$3+3,'Mortality Tables'!$N$1:$DN$1,0),FALSE),VLOOKUP($T390,Fe_Annuity_Tables,MATCH(CB$3+3,'Mortality Tables'!$N$1:$DN$1,0),FALSE)),"")</f>
        <v>259806.74653199481</v>
      </c>
      <c r="CC390" s="685">
        <f>IFERROR((CB390+AL390*Contr_Rate)*(1+Inv_Return)*IF($D390=$C$1,VLOOKUP($T390,Male_Annuity_Tables,MATCH($BS$3+3,'Mortality Tables'!$N$1:$DN$1,0),FALSE),VLOOKUP($T390,Fe_Annuity_Tables,MATCH(CC$3+3,'Mortality Tables'!$N$1:$DN$1,0),FALSE)),"")</f>
        <v>220940.51074957079</v>
      </c>
      <c r="CD390" s="685">
        <f>IFERROR((CC390+AM390*Contr_Rate)*(1+Inv_Return)*IF($D390=$C$1,VLOOKUP($T390,Male_Annuity_Tables,MATCH($BS$3+3,'Mortality Tables'!$N$1:$DN$1,0),FALSE),VLOOKUP($T390,Fe_Annuity_Tables,MATCH(CD$3+3,'Mortality Tables'!$N$1:$DN$1,0),FALSE)),"")</f>
        <v>200838.3164878418</v>
      </c>
      <c r="CE390" s="685">
        <f>IFERROR((CD390+AN390*Contr_Rate)*(1+Inv_Return)*IF($D390=$C$1,VLOOKUP($T390,Male_Annuity_Tables,MATCH($BS$3+3,'Mortality Tables'!$N$1:$DN$1,0),FALSE),VLOOKUP($T390,Fe_Annuity_Tables,MATCH(CE$3+3,'Mortality Tables'!$N$1:$DN$1,0),FALSE)),"")</f>
        <v>185227.42137000474</v>
      </c>
      <c r="CF390" s="685">
        <f>IFERROR((CE390+AO390*Contr_Rate)*(1+Inv_Return)*IF($D390=$C$1,VLOOKUP($T390,Male_Annuity_Tables,MATCH($BS$3+3,'Mortality Tables'!$N$1:$DN$1,0),FALSE),VLOOKUP($T390,Fe_Annuity_Tables,MATCH(CF$3+3,'Mortality Tables'!$N$1:$DN$1,0),FALSE)),"")</f>
        <v>171503.06478987398</v>
      </c>
      <c r="CG390" s="685">
        <f>IFERROR((CF390+AP390*Contr_Rate)*(1+Inv_Return)*IF($D390=$C$1,VLOOKUP($T390,Male_Annuity_Tables,MATCH($BS$3+3,'Mortality Tables'!$N$1:$DN$1,0),FALSE),VLOOKUP($T390,Fe_Annuity_Tables,MATCH(CG$3+3,'Mortality Tables'!$N$1:$DN$1,0),FALSE)),"")</f>
        <v>159099.49597307327</v>
      </c>
      <c r="CH390" s="685">
        <f>IFERROR((CG390+AQ390*Contr_Rate)*(1+Inv_Return)*IF($D390=$C$1,VLOOKUP($T390,Male_Annuity_Tables,MATCH($BS$3+3,'Mortality Tables'!$N$1:$DN$1,0),FALSE),VLOOKUP($T390,Fe_Annuity_Tables,MATCH(CH$3+3,'Mortality Tables'!$N$1:$DN$1,0),FALSE)),"")</f>
        <v>147795.35597390827</v>
      </c>
      <c r="CI390" s="685">
        <f>IFERROR((CH390+AR390*Contr_Rate)*(1+Inv_Return)*IF($D390=$C$1,VLOOKUP($T390,Male_Annuity_Tables,MATCH($BS$3+3,'Mortality Tables'!$N$1:$DN$1,0),FALSE),VLOOKUP($T390,Fe_Annuity_Tables,MATCH(CI$3+3,'Mortality Tables'!$N$1:$DN$1,0),FALSE)),"")</f>
        <v>145075.9579033702</v>
      </c>
      <c r="CJ390" s="685">
        <f>IFERROR((CI390+AS390*Contr_Rate)*(1+Inv_Return)*IF($D390=$C$1,VLOOKUP($T390,Male_Annuity_Tables,MATCH($BS$3+3,'Mortality Tables'!$N$1:$DN$1,0),FALSE),VLOOKUP($T390,Fe_Annuity_Tables,MATCH(CJ$3+3,'Mortality Tables'!$N$1:$DN$1,0),FALSE)),"")</f>
        <v>143143.76049572797</v>
      </c>
      <c r="CK390" s="685">
        <f>IFERROR((CJ390+AT390*Contr_Rate)*(1+Inv_Return)*IF($D390=$C$1,VLOOKUP($T390,Male_Annuity_Tables,MATCH($BS$3+3,'Mortality Tables'!$N$1:$DN$1,0),FALSE),VLOOKUP($T390,Fe_Annuity_Tables,MATCH(CK$3+3,'Mortality Tables'!$N$1:$DN$1,0),FALSE)),"")</f>
        <v>141268.07584855511</v>
      </c>
      <c r="CL390" s="685">
        <f>IFERROR((CK390+AU390*Contr_Rate)*(1+Inv_Return)*IF($D390=$C$1,VLOOKUP($T390,Male_Annuity_Tables,MATCH($BS$3+3,'Mortality Tables'!$N$1:$DN$1,0),FALSE),VLOOKUP($T390,Fe_Annuity_Tables,MATCH(CL$3+3,'Mortality Tables'!$N$1:$DN$1,0),FALSE)),"")</f>
        <v>139374.70364682641</v>
      </c>
      <c r="CM390" s="685">
        <f>IFERROR((CL390+AV390*Contr_Rate)*(1+Inv_Return)*IF($D390=$C$1,VLOOKUP($T390,Male_Annuity_Tables,MATCH($BS$3+3,'Mortality Tables'!$N$1:$DN$1,0),FALSE),VLOOKUP($T390,Fe_Annuity_Tables,MATCH(CM$3+3,'Mortality Tables'!$N$1:$DN$1,0),FALSE)),"")</f>
        <v>137449.29740336427</v>
      </c>
      <c r="CN390" s="685" t="str">
        <f>IFERROR((CM390+AW390*Contr_Rate)*(1+Inv_Return)*IF($D390=$C$1,VLOOKUP($T390,Male_Annuity_Tables,MATCH($BS$3+3,'Mortality Tables'!$N$1:$DN$1,0),FALSE),VLOOKUP($T390,Fe_Annuity_Tables,MATCH(CN$3+3,'Mortality Tables'!$N$1:$DN$1,0),FALSE)),"")</f>
        <v/>
      </c>
      <c r="CO390" s="685" t="str">
        <f>IFERROR((CN390+AX390*Contr_Rate)*(1+Inv_Return)*IF($D390=$C$1,VLOOKUP($T390,Male_Annuity_Tables,MATCH($BS$3+3,'Mortality Tables'!$N$1:$DN$1,0),FALSE),VLOOKUP($T390,Fe_Annuity_Tables,MATCH(CO$3+3,'Mortality Tables'!$N$1:$DN$1,0),FALSE)),"")</f>
        <v/>
      </c>
      <c r="CP390" s="685" t="str">
        <f>IFERROR((CO390+AY390*Contr_Rate)*(1+Inv_Return)*IF($D390=$C$1,VLOOKUP($T390,Male_Annuity_Tables,MATCH($BS$3+3,'Mortality Tables'!$N$1:$DN$1,0),FALSE),VLOOKUP($T390,Fe_Annuity_Tables,MATCH(CP$3+3,'Mortality Tables'!$N$1:$DN$1,0),FALSE)),"")</f>
        <v/>
      </c>
      <c r="CQ390" s="685" t="str">
        <f>IFERROR((CP390+AZ390*Contr_Rate)*(1+Inv_Return)*IF($D390=$C$1,VLOOKUP($T390,Male_Annuity_Tables,MATCH($BS$3+3,'Mortality Tables'!$N$1:$DN$1,0),FALSE),VLOOKUP($T390,Fe_Annuity_Tables,MATCH(CQ$3+3,'Mortality Tables'!$N$1:$DN$1,0),FALSE)),"")</f>
        <v/>
      </c>
      <c r="CR390" s="685" t="str">
        <f>IFERROR((CQ390+BA390*Contr_Rate)*(1+Inv_Return)*IF($D390=$C$1,VLOOKUP($T390,Male_Annuity_Tables,MATCH($BS$3+3,'Mortality Tables'!$N$1:$DN$1,0),FALSE),VLOOKUP($T390,Fe_Annuity_Tables,MATCH(CR$3+3,'Mortality Tables'!$N$1:$DN$1,0),FALSE)),"")</f>
        <v/>
      </c>
      <c r="CS390" s="685" t="str">
        <f>IFERROR((CR390+BB390*Contr_Rate)*(1+Inv_Return)*IF($D390=$C$1,VLOOKUP($T390,Male_Annuity_Tables,MATCH($BS$3+3,'Mortality Tables'!$N$1:$DN$1,0),FALSE),VLOOKUP($T390,Fe_Annuity_Tables,MATCH(CS$3+3,'Mortality Tables'!$N$1:$DN$1,0),FALSE)),"")</f>
        <v/>
      </c>
      <c r="CT390" s="685" t="str">
        <f>IFERROR((CS390+BC390*Contr_Rate)*(1+Inv_Return)*IF($D390=$C$1,VLOOKUP($T390,Male_Annuity_Tables,MATCH($BS$3+3,'Mortality Tables'!$N$1:$DN$1,0),FALSE),VLOOKUP($T390,Fe_Annuity_Tables,MATCH(CT$3+3,'Mortality Tables'!$N$1:$DN$1,0),FALSE)),"")</f>
        <v/>
      </c>
      <c r="CU390" s="685" t="str">
        <f>IFERROR((CT390+BD390*Contr_Rate)*(1+Inv_Return)*IF($D390=$C$1,VLOOKUP($T390,Male_Annuity_Tables,MATCH($BS$3+3,'Mortality Tables'!$N$1:$DN$1,0),FALSE),VLOOKUP($T390,Fe_Annuity_Tables,MATCH(CU$3+3,'Mortality Tables'!$N$1:$DN$1,0),FALSE)),"")</f>
        <v/>
      </c>
      <c r="CV390" s="685" t="str">
        <f>IFERROR((CU390+BE390*Contr_Rate)*(1+Inv_Return)*IF($D390=$C$1,VLOOKUP($T390,Male_Annuity_Tables,MATCH($BS$3+3,'Mortality Tables'!$N$1:$DN$1,0),FALSE),VLOOKUP($T390,Fe_Annuity_Tables,MATCH(CV$3+3,'Mortality Tables'!$N$1:$DN$1,0),FALSE)),"")</f>
        <v/>
      </c>
      <c r="CW390" s="685" t="str">
        <f>IFERROR((CV390+BF390*Contr_Rate)*(1+Inv_Return)*IF($D390=$C$1,VLOOKUP($T390,Male_Annuity_Tables,MATCH($BS$3+3,'Mortality Tables'!$N$1:$DN$1,0),FALSE),VLOOKUP($T390,Fe_Annuity_Tables,MATCH(CW$3+3,'Mortality Tables'!$N$1:$DN$1,0),FALSE)),"")</f>
        <v/>
      </c>
      <c r="CX390" s="685" t="str">
        <f>IFERROR((CW390+BG390*Contr_Rate)*(1+Inv_Return)*IF($D390=$C$1,VLOOKUP($T390,Male_Annuity_Tables,MATCH($BS$3+3,'Mortality Tables'!$N$1:$DN$1,0),FALSE),VLOOKUP($T390,Fe_Annuity_Tables,MATCH(CX$3+3,'Mortality Tables'!$N$1:$DN$1,0),FALSE)),"")</f>
        <v/>
      </c>
      <c r="CY390" s="685" t="str">
        <f>IFERROR((CX390+BH390*Contr_Rate)*(1+Inv_Return)*IF($D390=$C$1,VLOOKUP($T390,Male_Annuity_Tables,MATCH($BS$3+3,'Mortality Tables'!$N$1:$DN$1,0),FALSE),VLOOKUP($T390,Fe_Annuity_Tables,MATCH(CY$3+3,'Mortality Tables'!$N$1:$DN$1,0),FALSE)),"")</f>
        <v/>
      </c>
      <c r="CZ390" s="685" t="str">
        <f>IFERROR((CY390+BI390*Contr_Rate)*(1+Inv_Return)*IF($D390=$C$1,VLOOKUP($T390,Male_Annuity_Tables,MATCH($BS$3+3,'Mortality Tables'!$N$1:$DN$1,0),FALSE),VLOOKUP($T390,Fe_Annuity_Tables,MATCH(CZ$3+3,'Mortality Tables'!$N$1:$DN$1,0),FALSE)),"")</f>
        <v/>
      </c>
      <c r="DA390" s="685" t="str">
        <f>IFERROR((CZ390+BJ390*Contr_Rate)*(1+Inv_Return)*IF($D390=$C$1,VLOOKUP($T390,Male_Annuity_Tables,MATCH($BS$3+3,'Mortality Tables'!$N$1:$DN$1,0),FALSE),VLOOKUP($T390,Fe_Annuity_Tables,MATCH(DA$3+3,'Mortality Tables'!$N$1:$DN$1,0),FALSE)),"")</f>
        <v/>
      </c>
      <c r="DB390" s="685" t="str">
        <f>IFERROR((DA390+BK390*Contr_Rate)*(1+Inv_Return)*IF($D390=$C$1,VLOOKUP($T390,Male_Annuity_Tables,MATCH($BS$3+3,'Mortality Tables'!$N$1:$DN$1,0),FALSE),VLOOKUP($T390,Fe_Annuity_Tables,MATCH(DB$3+3,'Mortality Tables'!$N$1:$DN$1,0),FALSE)),"")</f>
        <v/>
      </c>
      <c r="DC390" s="685" t="str">
        <f>IFERROR((DB390+BL390*Contr_Rate)*(1+Inv_Return)*IF($D390=$C$1,VLOOKUP($T390,Male_Annuity_Tables,MATCH($BS$3+3,'Mortality Tables'!$N$1:$DN$1,0),FALSE),VLOOKUP($T390,Fe_Annuity_Tables,MATCH(DC$3+3,'Mortality Tables'!$N$1:$DN$1,0),FALSE)),"")</f>
        <v/>
      </c>
      <c r="DD390" s="685" t="str">
        <f>IFERROR((DC390+BM390*Contr_Rate)*(1+Inv_Return)*IF($D390=$C$1,VLOOKUP($T390,Male_Annuity_Tables,MATCH($BS$3+3,'Mortality Tables'!$N$1:$DN$1,0),FALSE),VLOOKUP($T390,Fe_Annuity_Tables,MATCH(DD$3+3,'Mortality Tables'!$N$1:$DN$1,0),FALSE)),"")</f>
        <v/>
      </c>
      <c r="DE390" s="685" t="str">
        <f>IFERROR((DD390+BN390*Contr_Rate)*(1+Inv_Return)*IF($D390=$C$1,VLOOKUP($T390,Male_Annuity_Tables,MATCH($BS$3+3,'Mortality Tables'!$N$1:$DN$1,0),FALSE),VLOOKUP($T390,Fe_Annuity_Tables,MATCH(DE$3+3,'Mortality Tables'!$N$1:$DN$1,0),FALSE)),"")</f>
        <v/>
      </c>
      <c r="DF390" s="685" t="str">
        <f>IFERROR((DE390+BO390*Contr_Rate)*(1+Inv_Return)*IF($D390=$C$1,VLOOKUP($T390,Male_Annuity_Tables,MATCH($BS$3+3,'Mortality Tables'!$N$1:$DN$1,0),FALSE),VLOOKUP($T390,Fe_Annuity_Tables,MATCH(DF$3+3,'Mortality Tables'!$N$1:$DN$1,0),FALSE)),"")</f>
        <v/>
      </c>
      <c r="DG390" s="685" t="str">
        <f>IFERROR((DF390+BP390*Contr_Rate)*(1+Inv_Return)*IF($D390=$C$1,VLOOKUP($T390,Male_Annuity_Tables,MATCH($BS$3+3,'Mortality Tables'!$N$1:$DN$1,0),FALSE),VLOOKUP($T390,Fe_Annuity_Tables,MATCH(DG$3+3,'Mortality Tables'!$N$1:$DN$1,0),FALSE)),"")</f>
        <v/>
      </c>
      <c r="DH390" s="685" t="str">
        <f>IFERROR((DG390+BQ390*Contr_Rate)*(1+Inv_Return)*IF($D390=$C$1,VLOOKUP($T390,Male_Annuity_Tables,MATCH($BS$3+3,'Mortality Tables'!$N$1:$DN$1,0),FALSE),VLOOKUP($T390,Fe_Annuity_Tables,MATCH(DH$3+3,'Mortality Tables'!$N$1:$DN$1,0),FALSE)),"")</f>
        <v/>
      </c>
      <c r="DJ390" s="686">
        <f t="shared" si="199"/>
        <v>1113350.3396215802</v>
      </c>
      <c r="DK390" s="680">
        <f t="shared" si="219"/>
        <v>8.8017766057058875</v>
      </c>
      <c r="DL390" s="686">
        <f t="shared" si="200"/>
        <v>84749.336521775462</v>
      </c>
      <c r="DM390" s="686">
        <f t="shared" si="132"/>
        <v>6266878.2231208486</v>
      </c>
      <c r="DN390" s="687">
        <f t="shared" si="201"/>
        <v>1.3523373760336301E-2</v>
      </c>
      <c r="DP390" s="688">
        <f t="shared" si="202"/>
        <v>174836.666836169</v>
      </c>
      <c r="DQ390" s="688">
        <f t="shared" si="203"/>
        <v>224291.10601880509</v>
      </c>
      <c r="DR390" s="688">
        <f t="shared" si="204"/>
        <v>223899.49052795107</v>
      </c>
    </row>
    <row r="391" spans="1:122" s="657" customFormat="1" ht="14.5">
      <c r="A391" s="675" t="s">
        <v>1850</v>
      </c>
      <c r="B391" s="675" t="s">
        <v>1851</v>
      </c>
      <c r="C391" s="675" t="s">
        <v>115</v>
      </c>
      <c r="D391" s="675" t="s">
        <v>60</v>
      </c>
      <c r="E391" s="676">
        <v>24606</v>
      </c>
      <c r="F391" s="677">
        <v>37259</v>
      </c>
      <c r="G391" s="677">
        <v>43944</v>
      </c>
      <c r="H391" s="678">
        <v>2962714</v>
      </c>
      <c r="I391" s="678">
        <v>246519.11</v>
      </c>
      <c r="J391" s="678">
        <v>201201.27</v>
      </c>
      <c r="K391" s="678"/>
      <c r="L391" s="678">
        <v>447720.38</v>
      </c>
      <c r="M391" s="679">
        <f>IF(COUNTIF($A$4:A391,A391)=1,0,1)</f>
        <v>0</v>
      </c>
      <c r="N391" s="680" t="str">
        <f t="shared" si="193"/>
        <v>Okay</v>
      </c>
      <c r="O391" s="680" t="str">
        <f t="shared" si="194"/>
        <v>TRUE</v>
      </c>
      <c r="P391" s="680" t="b">
        <f t="shared" si="195"/>
        <v>1</v>
      </c>
      <c r="Q391" s="680" t="b">
        <f t="shared" si="208"/>
        <v>1</v>
      </c>
      <c r="R391" s="680" t="b">
        <f t="shared" si="209"/>
        <v>1</v>
      </c>
      <c r="S391" s="681">
        <f t="shared" si="196"/>
        <v>34.665753424657531</v>
      </c>
      <c r="T391" s="682">
        <f t="shared" si="210"/>
        <v>57</v>
      </c>
      <c r="U391" s="682">
        <f t="shared" si="220"/>
        <v>52</v>
      </c>
      <c r="V391" s="682">
        <f t="shared" si="211"/>
        <v>4.6904109589041099</v>
      </c>
      <c r="W391" s="682">
        <f t="shared" si="197"/>
        <v>3</v>
      </c>
      <c r="X391" s="683">
        <f t="shared" si="198"/>
        <v>1343161.1400000001</v>
      </c>
      <c r="Y391" s="684">
        <f t="shared" si="123"/>
        <v>6.5300000000000002E-3</v>
      </c>
      <c r="Z391" s="684">
        <f>IF($D391=$C$1,VLOOKUP($T391,Male_Annuity_Tables,MATCH($W391+2,'Mortality Tables'!$DS$1:$HT$1,0),FALSE),VLOOKUP($T391,Fe_Annuity_Tables,MATCH($W391+2,'Mortality Tables'!$M$1:$DN$1,0),FALSE))</f>
        <v>0.83911514819633914</v>
      </c>
      <c r="AA391" s="664"/>
      <c r="AB391" s="685">
        <f t="shared" si="222"/>
        <v>3113664.2783000004</v>
      </c>
      <c r="AC391" s="685">
        <f t="shared" si="222"/>
        <v>3272305.4732793854</v>
      </c>
      <c r="AD391" s="685">
        <f t="shared" si="222"/>
        <v>3439029.43714297</v>
      </c>
      <c r="AE391" s="685" t="str">
        <f t="shared" si="222"/>
        <v/>
      </c>
      <c r="AF391" s="685" t="str">
        <f t="shared" si="222"/>
        <v/>
      </c>
      <c r="AG391" s="685" t="str">
        <f t="shared" si="222"/>
        <v/>
      </c>
      <c r="AH391" s="685" t="str">
        <f t="shared" si="222"/>
        <v/>
      </c>
      <c r="AI391" s="685" t="str">
        <f t="shared" si="222"/>
        <v/>
      </c>
      <c r="AJ391" s="685" t="str">
        <f t="shared" si="222"/>
        <v/>
      </c>
      <c r="AK391" s="685" t="str">
        <f t="shared" si="222"/>
        <v/>
      </c>
      <c r="AL391" s="685" t="str">
        <f t="shared" si="222"/>
        <v/>
      </c>
      <c r="AM391" s="685" t="str">
        <f t="shared" si="222"/>
        <v/>
      </c>
      <c r="AN391" s="685" t="str">
        <f t="shared" si="222"/>
        <v/>
      </c>
      <c r="AO391" s="685" t="str">
        <f t="shared" si="222"/>
        <v/>
      </c>
      <c r="AP391" s="685" t="str">
        <f t="shared" si="222"/>
        <v/>
      </c>
      <c r="AQ391" s="685" t="str">
        <f t="shared" si="222"/>
        <v/>
      </c>
      <c r="AR391" s="685" t="str">
        <f t="shared" si="221"/>
        <v/>
      </c>
      <c r="AS391" s="685" t="str">
        <f t="shared" si="221"/>
        <v/>
      </c>
      <c r="AT391" s="685" t="str">
        <f t="shared" si="221"/>
        <v/>
      </c>
      <c r="AU391" s="685" t="str">
        <f t="shared" si="221"/>
        <v/>
      </c>
      <c r="AV391" s="685" t="str">
        <f t="shared" si="216"/>
        <v/>
      </c>
      <c r="AW391" s="685" t="str">
        <f t="shared" si="216"/>
        <v/>
      </c>
      <c r="AX391" s="685" t="str">
        <f t="shared" si="216"/>
        <v/>
      </c>
      <c r="AY391" s="685" t="str">
        <f t="shared" si="216"/>
        <v/>
      </c>
      <c r="AZ391" s="685" t="str">
        <f t="shared" si="216"/>
        <v/>
      </c>
      <c r="BA391" s="685" t="str">
        <f t="shared" si="216"/>
        <v/>
      </c>
      <c r="BB391" s="685" t="str">
        <f t="shared" si="216"/>
        <v/>
      </c>
      <c r="BC391" s="685" t="str">
        <f t="shared" si="216"/>
        <v/>
      </c>
      <c r="BD391" s="685" t="str">
        <f t="shared" si="216"/>
        <v/>
      </c>
      <c r="BE391" s="685" t="str">
        <f t="shared" si="216"/>
        <v/>
      </c>
      <c r="BF391" s="685" t="str">
        <f t="shared" si="216"/>
        <v/>
      </c>
      <c r="BG391" s="685" t="str">
        <f t="shared" si="218"/>
        <v/>
      </c>
      <c r="BH391" s="685" t="str">
        <f t="shared" si="218"/>
        <v/>
      </c>
      <c r="BI391" s="685" t="str">
        <f t="shared" si="218"/>
        <v/>
      </c>
      <c r="BJ391" s="685" t="str">
        <f t="shared" si="218"/>
        <v/>
      </c>
      <c r="BK391" s="685" t="str">
        <f t="shared" si="218"/>
        <v/>
      </c>
      <c r="BL391" s="685" t="str">
        <f t="shared" si="218"/>
        <v/>
      </c>
      <c r="BM391" s="685" t="str">
        <f t="shared" si="218"/>
        <v/>
      </c>
      <c r="BN391" s="685" t="str">
        <f t="shared" si="218"/>
        <v/>
      </c>
      <c r="BO391" s="685" t="str">
        <f t="shared" si="223"/>
        <v/>
      </c>
      <c r="BP391" s="685" t="str">
        <f t="shared" si="223"/>
        <v/>
      </c>
      <c r="BQ391" s="685" t="str">
        <f t="shared" si="223"/>
        <v/>
      </c>
      <c r="BR391" s="529"/>
      <c r="BS391" s="685">
        <f>IFERROR(($L391+AB391*Contr_Rate)*(1+Inv_Return)*IF($D391=$C$1,VLOOKUP($T391,Male_Annuity_Tables,MATCH($BS$3+3,'Mortality Tables'!$N$1:$DN$1,0),FALSE),VLOOKUP($T391,Fe_Annuity_Tables,MATCH(BS$3+3,'Mortality Tables'!$N$1:$DN$1,0),FALSE)),"")</f>
        <v>1340209.089132176</v>
      </c>
      <c r="BT391" s="685">
        <f>IFERROR(($BS391+AC391*Contr_Rate)*(1+Inv_Return)*IF($D391=$C$1,VLOOKUP($T391,Male_Annuity_Tables,MATCH($BS$3+3,'Mortality Tables'!$N$1:$DN$1,0),FALSE),VLOOKUP($T391,Fe_Annuity_Tables,MATCH(BT$3+3,'Mortality Tables'!$N$1:$DN$1,0),FALSE)),"")</f>
        <v>2124128.7275516232</v>
      </c>
      <c r="BU391" s="685">
        <f>IFERROR((BT391+AD391*Contr_Rate)*(1+Inv_Return)*IF($D391=$C$1,VLOOKUP($T391,Male_Annuity_Tables,MATCH($BS$3+3,'Mortality Tables'!$N$1:$DN$1,0),FALSE),VLOOKUP($T391,Fe_Annuity_Tables,MATCH(BU$3+3,'Mortality Tables'!$N$1:$DN$1,0),FALSE)),"")</f>
        <v>2721316.3431245508</v>
      </c>
      <c r="BV391" s="685" t="str">
        <f>IFERROR((BU391+AE391*Contr_Rate)*(1+Inv_Return)*IF($D391=$C$1,VLOOKUP($T391,Male_Annuity_Tables,MATCH($BS$3+3,'Mortality Tables'!$N$1:$DN$1,0),FALSE),VLOOKUP($T391,Fe_Annuity_Tables,MATCH(BV$3+3,'Mortality Tables'!$N$1:$DN$1,0),FALSE)),"")</f>
        <v/>
      </c>
      <c r="BW391" s="685" t="str">
        <f>IFERROR((BV391+AF391*Contr_Rate)*(1+Inv_Return)*IF($D391=$C$1,VLOOKUP($T391,Male_Annuity_Tables,MATCH($BS$3+3,'Mortality Tables'!$N$1:$DN$1,0),FALSE),VLOOKUP($T391,Fe_Annuity_Tables,MATCH(BW$3+3,'Mortality Tables'!$N$1:$DN$1,0),FALSE)),"")</f>
        <v/>
      </c>
      <c r="BX391" s="685" t="str">
        <f>IFERROR((BW391+AG391*Contr_Rate)*(1+Inv_Return)*IF($D391=$C$1,VLOOKUP($T391,Male_Annuity_Tables,MATCH($BS$3+3,'Mortality Tables'!$N$1:$DN$1,0),FALSE),VLOOKUP($T391,Fe_Annuity_Tables,MATCH(BX$3+3,'Mortality Tables'!$N$1:$DN$1,0),FALSE)),"")</f>
        <v/>
      </c>
      <c r="BY391" s="685" t="str">
        <f>IFERROR((BX391+AH391*Contr_Rate)*(1+Inv_Return)*IF($D391=$C$1,VLOOKUP($T391,Male_Annuity_Tables,MATCH($BS$3+3,'Mortality Tables'!$N$1:$DN$1,0),FALSE),VLOOKUP($T391,Fe_Annuity_Tables,MATCH(BY$3+3,'Mortality Tables'!$N$1:$DN$1,0),FALSE)),"")</f>
        <v/>
      </c>
      <c r="BZ391" s="685" t="str">
        <f>IFERROR((BY391+AI391*Contr_Rate)*(1+Inv_Return)*IF($D391=$C$1,VLOOKUP($T391,Male_Annuity_Tables,MATCH($BS$3+3,'Mortality Tables'!$N$1:$DN$1,0),FALSE),VLOOKUP($T391,Fe_Annuity_Tables,MATCH(BZ$3+3,'Mortality Tables'!$N$1:$DN$1,0),FALSE)),"")</f>
        <v/>
      </c>
      <c r="CA391" s="685" t="str">
        <f>IFERROR((BZ391+AJ391*Contr_Rate)*(1+Inv_Return)*IF($D391=$C$1,VLOOKUP($T391,Male_Annuity_Tables,MATCH($BS$3+3,'Mortality Tables'!$N$1:$DN$1,0),FALSE),VLOOKUP($T391,Fe_Annuity_Tables,MATCH(CA$3+3,'Mortality Tables'!$N$1:$DN$1,0),FALSE)),"")</f>
        <v/>
      </c>
      <c r="CB391" s="685" t="str">
        <f>IFERROR((CA391+AK391*Contr_Rate)*(1+Inv_Return)*IF($D391=$C$1,VLOOKUP($T391,Male_Annuity_Tables,MATCH($BS$3+3,'Mortality Tables'!$N$1:$DN$1,0),FALSE),VLOOKUP($T391,Fe_Annuity_Tables,MATCH(CB$3+3,'Mortality Tables'!$N$1:$DN$1,0),FALSE)),"")</f>
        <v/>
      </c>
      <c r="CC391" s="685" t="str">
        <f>IFERROR((CB391+AL391*Contr_Rate)*(1+Inv_Return)*IF($D391=$C$1,VLOOKUP($T391,Male_Annuity_Tables,MATCH($BS$3+3,'Mortality Tables'!$N$1:$DN$1,0),FALSE),VLOOKUP($T391,Fe_Annuity_Tables,MATCH(CC$3+3,'Mortality Tables'!$N$1:$DN$1,0),FALSE)),"")</f>
        <v/>
      </c>
      <c r="CD391" s="685" t="str">
        <f>IFERROR((CC391+AM391*Contr_Rate)*(1+Inv_Return)*IF($D391=$C$1,VLOOKUP($T391,Male_Annuity_Tables,MATCH($BS$3+3,'Mortality Tables'!$N$1:$DN$1,0),FALSE),VLOOKUP($T391,Fe_Annuity_Tables,MATCH(CD$3+3,'Mortality Tables'!$N$1:$DN$1,0),FALSE)),"")</f>
        <v/>
      </c>
      <c r="CE391" s="685" t="str">
        <f>IFERROR((CD391+AN391*Contr_Rate)*(1+Inv_Return)*IF($D391=$C$1,VLOOKUP($T391,Male_Annuity_Tables,MATCH($BS$3+3,'Mortality Tables'!$N$1:$DN$1,0),FALSE),VLOOKUP($T391,Fe_Annuity_Tables,MATCH(CE$3+3,'Mortality Tables'!$N$1:$DN$1,0),FALSE)),"")</f>
        <v/>
      </c>
      <c r="CF391" s="685" t="str">
        <f>IFERROR((CE391+AO391*Contr_Rate)*(1+Inv_Return)*IF($D391=$C$1,VLOOKUP($T391,Male_Annuity_Tables,MATCH($BS$3+3,'Mortality Tables'!$N$1:$DN$1,0),FALSE),VLOOKUP($T391,Fe_Annuity_Tables,MATCH(CF$3+3,'Mortality Tables'!$N$1:$DN$1,0),FALSE)),"")</f>
        <v/>
      </c>
      <c r="CG391" s="685" t="str">
        <f>IFERROR((CF391+AP391*Contr_Rate)*(1+Inv_Return)*IF($D391=$C$1,VLOOKUP($T391,Male_Annuity_Tables,MATCH($BS$3+3,'Mortality Tables'!$N$1:$DN$1,0),FALSE),VLOOKUP($T391,Fe_Annuity_Tables,MATCH(CG$3+3,'Mortality Tables'!$N$1:$DN$1,0),FALSE)),"")</f>
        <v/>
      </c>
      <c r="CH391" s="685" t="str">
        <f>IFERROR((CG391+AQ391*Contr_Rate)*(1+Inv_Return)*IF($D391=$C$1,VLOOKUP($T391,Male_Annuity_Tables,MATCH($BS$3+3,'Mortality Tables'!$N$1:$DN$1,0),FALSE),VLOOKUP($T391,Fe_Annuity_Tables,MATCH(CH$3+3,'Mortality Tables'!$N$1:$DN$1,0),FALSE)),"")</f>
        <v/>
      </c>
      <c r="CI391" s="685" t="str">
        <f>IFERROR((CH391+AR391*Contr_Rate)*(1+Inv_Return)*IF($D391=$C$1,VLOOKUP($T391,Male_Annuity_Tables,MATCH($BS$3+3,'Mortality Tables'!$N$1:$DN$1,0),FALSE),VLOOKUP($T391,Fe_Annuity_Tables,MATCH(CI$3+3,'Mortality Tables'!$N$1:$DN$1,0),FALSE)),"")</f>
        <v/>
      </c>
      <c r="CJ391" s="685" t="str">
        <f>IFERROR((CI391+AS391*Contr_Rate)*(1+Inv_Return)*IF($D391=$C$1,VLOOKUP($T391,Male_Annuity_Tables,MATCH($BS$3+3,'Mortality Tables'!$N$1:$DN$1,0),FALSE),VLOOKUP($T391,Fe_Annuity_Tables,MATCH(CJ$3+3,'Mortality Tables'!$N$1:$DN$1,0),FALSE)),"")</f>
        <v/>
      </c>
      <c r="CK391" s="685" t="str">
        <f>IFERROR((CJ391+AT391*Contr_Rate)*(1+Inv_Return)*IF($D391=$C$1,VLOOKUP($T391,Male_Annuity_Tables,MATCH($BS$3+3,'Mortality Tables'!$N$1:$DN$1,0),FALSE),VLOOKUP($T391,Fe_Annuity_Tables,MATCH(CK$3+3,'Mortality Tables'!$N$1:$DN$1,0),FALSE)),"")</f>
        <v/>
      </c>
      <c r="CL391" s="685" t="str">
        <f>IFERROR((CK391+AU391*Contr_Rate)*(1+Inv_Return)*IF($D391=$C$1,VLOOKUP($T391,Male_Annuity_Tables,MATCH($BS$3+3,'Mortality Tables'!$N$1:$DN$1,0),FALSE),VLOOKUP($T391,Fe_Annuity_Tables,MATCH(CL$3+3,'Mortality Tables'!$N$1:$DN$1,0),FALSE)),"")</f>
        <v/>
      </c>
      <c r="CM391" s="685" t="str">
        <f>IFERROR((CL391+AV391*Contr_Rate)*(1+Inv_Return)*IF($D391=$C$1,VLOOKUP($T391,Male_Annuity_Tables,MATCH($BS$3+3,'Mortality Tables'!$N$1:$DN$1,0),FALSE),VLOOKUP($T391,Fe_Annuity_Tables,MATCH(CM$3+3,'Mortality Tables'!$N$1:$DN$1,0),FALSE)),"")</f>
        <v/>
      </c>
      <c r="CN391" s="685" t="str">
        <f>IFERROR((CM391+AW391*Contr_Rate)*(1+Inv_Return)*IF($D391=$C$1,VLOOKUP($T391,Male_Annuity_Tables,MATCH($BS$3+3,'Mortality Tables'!$N$1:$DN$1,0),FALSE),VLOOKUP($T391,Fe_Annuity_Tables,MATCH(CN$3+3,'Mortality Tables'!$N$1:$DN$1,0),FALSE)),"")</f>
        <v/>
      </c>
      <c r="CO391" s="685" t="str">
        <f>IFERROR((CN391+AX391*Contr_Rate)*(1+Inv_Return)*IF($D391=$C$1,VLOOKUP($T391,Male_Annuity_Tables,MATCH($BS$3+3,'Mortality Tables'!$N$1:$DN$1,0),FALSE),VLOOKUP($T391,Fe_Annuity_Tables,MATCH(CO$3+3,'Mortality Tables'!$N$1:$DN$1,0),FALSE)),"")</f>
        <v/>
      </c>
      <c r="CP391" s="685" t="str">
        <f>IFERROR((CO391+AY391*Contr_Rate)*(1+Inv_Return)*IF($D391=$C$1,VLOOKUP($T391,Male_Annuity_Tables,MATCH($BS$3+3,'Mortality Tables'!$N$1:$DN$1,0),FALSE),VLOOKUP($T391,Fe_Annuity_Tables,MATCH(CP$3+3,'Mortality Tables'!$N$1:$DN$1,0),FALSE)),"")</f>
        <v/>
      </c>
      <c r="CQ391" s="685" t="str">
        <f>IFERROR((CP391+AZ391*Contr_Rate)*(1+Inv_Return)*IF($D391=$C$1,VLOOKUP($T391,Male_Annuity_Tables,MATCH($BS$3+3,'Mortality Tables'!$N$1:$DN$1,0),FALSE),VLOOKUP($T391,Fe_Annuity_Tables,MATCH(CQ$3+3,'Mortality Tables'!$N$1:$DN$1,0),FALSE)),"")</f>
        <v/>
      </c>
      <c r="CR391" s="685" t="str">
        <f>IFERROR((CQ391+BA391*Contr_Rate)*(1+Inv_Return)*IF($D391=$C$1,VLOOKUP($T391,Male_Annuity_Tables,MATCH($BS$3+3,'Mortality Tables'!$N$1:$DN$1,0),FALSE),VLOOKUP($T391,Fe_Annuity_Tables,MATCH(CR$3+3,'Mortality Tables'!$N$1:$DN$1,0),FALSE)),"")</f>
        <v/>
      </c>
      <c r="CS391" s="685" t="str">
        <f>IFERROR((CR391+BB391*Contr_Rate)*(1+Inv_Return)*IF($D391=$C$1,VLOOKUP($T391,Male_Annuity_Tables,MATCH($BS$3+3,'Mortality Tables'!$N$1:$DN$1,0),FALSE),VLOOKUP($T391,Fe_Annuity_Tables,MATCH(CS$3+3,'Mortality Tables'!$N$1:$DN$1,0),FALSE)),"")</f>
        <v/>
      </c>
      <c r="CT391" s="685" t="str">
        <f>IFERROR((CS391+BC391*Contr_Rate)*(1+Inv_Return)*IF($D391=$C$1,VLOOKUP($T391,Male_Annuity_Tables,MATCH($BS$3+3,'Mortality Tables'!$N$1:$DN$1,0),FALSE),VLOOKUP($T391,Fe_Annuity_Tables,MATCH(CT$3+3,'Mortality Tables'!$N$1:$DN$1,0),FALSE)),"")</f>
        <v/>
      </c>
      <c r="CU391" s="685" t="str">
        <f>IFERROR((CT391+BD391*Contr_Rate)*(1+Inv_Return)*IF($D391=$C$1,VLOOKUP($T391,Male_Annuity_Tables,MATCH($BS$3+3,'Mortality Tables'!$N$1:$DN$1,0),FALSE),VLOOKUP($T391,Fe_Annuity_Tables,MATCH(CU$3+3,'Mortality Tables'!$N$1:$DN$1,0),FALSE)),"")</f>
        <v/>
      </c>
      <c r="CV391" s="685" t="str">
        <f>IFERROR((CU391+BE391*Contr_Rate)*(1+Inv_Return)*IF($D391=$C$1,VLOOKUP($T391,Male_Annuity_Tables,MATCH($BS$3+3,'Mortality Tables'!$N$1:$DN$1,0),FALSE),VLOOKUP($T391,Fe_Annuity_Tables,MATCH(CV$3+3,'Mortality Tables'!$N$1:$DN$1,0),FALSE)),"")</f>
        <v/>
      </c>
      <c r="CW391" s="685" t="str">
        <f>IFERROR((CV391+BF391*Contr_Rate)*(1+Inv_Return)*IF($D391=$C$1,VLOOKUP($T391,Male_Annuity_Tables,MATCH($BS$3+3,'Mortality Tables'!$N$1:$DN$1,0),FALSE),VLOOKUP($T391,Fe_Annuity_Tables,MATCH(CW$3+3,'Mortality Tables'!$N$1:$DN$1,0),FALSE)),"")</f>
        <v/>
      </c>
      <c r="CX391" s="685" t="str">
        <f>IFERROR((CW391+BG391*Contr_Rate)*(1+Inv_Return)*IF($D391=$C$1,VLOOKUP($T391,Male_Annuity_Tables,MATCH($BS$3+3,'Mortality Tables'!$N$1:$DN$1,0),FALSE),VLOOKUP($T391,Fe_Annuity_Tables,MATCH(CX$3+3,'Mortality Tables'!$N$1:$DN$1,0),FALSE)),"")</f>
        <v/>
      </c>
      <c r="CY391" s="685" t="str">
        <f>IFERROR((CX391+BH391*Contr_Rate)*(1+Inv_Return)*IF($D391=$C$1,VLOOKUP($T391,Male_Annuity_Tables,MATCH($BS$3+3,'Mortality Tables'!$N$1:$DN$1,0),FALSE),VLOOKUP($T391,Fe_Annuity_Tables,MATCH(CY$3+3,'Mortality Tables'!$N$1:$DN$1,0),FALSE)),"")</f>
        <v/>
      </c>
      <c r="CZ391" s="685" t="str">
        <f>IFERROR((CY391+BI391*Contr_Rate)*(1+Inv_Return)*IF($D391=$C$1,VLOOKUP($T391,Male_Annuity_Tables,MATCH($BS$3+3,'Mortality Tables'!$N$1:$DN$1,0),FALSE),VLOOKUP($T391,Fe_Annuity_Tables,MATCH(CZ$3+3,'Mortality Tables'!$N$1:$DN$1,0),FALSE)),"")</f>
        <v/>
      </c>
      <c r="DA391" s="685" t="str">
        <f>IFERROR((CZ391+BJ391*Contr_Rate)*(1+Inv_Return)*IF($D391=$C$1,VLOOKUP($T391,Male_Annuity_Tables,MATCH($BS$3+3,'Mortality Tables'!$N$1:$DN$1,0),FALSE),VLOOKUP($T391,Fe_Annuity_Tables,MATCH(DA$3+3,'Mortality Tables'!$N$1:$DN$1,0),FALSE)),"")</f>
        <v/>
      </c>
      <c r="DB391" s="685" t="str">
        <f>IFERROR((DA391+BK391*Contr_Rate)*(1+Inv_Return)*IF($D391=$C$1,VLOOKUP($T391,Male_Annuity_Tables,MATCH($BS$3+3,'Mortality Tables'!$N$1:$DN$1,0),FALSE),VLOOKUP($T391,Fe_Annuity_Tables,MATCH(DB$3+3,'Mortality Tables'!$N$1:$DN$1,0),FALSE)),"")</f>
        <v/>
      </c>
      <c r="DC391" s="685" t="str">
        <f>IFERROR((DB391+BL391*Contr_Rate)*(1+Inv_Return)*IF($D391=$C$1,VLOOKUP($T391,Male_Annuity_Tables,MATCH($BS$3+3,'Mortality Tables'!$N$1:$DN$1,0),FALSE),VLOOKUP($T391,Fe_Annuity_Tables,MATCH(DC$3+3,'Mortality Tables'!$N$1:$DN$1,0),FALSE)),"")</f>
        <v/>
      </c>
      <c r="DD391" s="685" t="str">
        <f>IFERROR((DC391+BM391*Contr_Rate)*(1+Inv_Return)*IF($D391=$C$1,VLOOKUP($T391,Male_Annuity_Tables,MATCH($BS$3+3,'Mortality Tables'!$N$1:$DN$1,0),FALSE),VLOOKUP($T391,Fe_Annuity_Tables,MATCH(DD$3+3,'Mortality Tables'!$N$1:$DN$1,0),FALSE)),"")</f>
        <v/>
      </c>
      <c r="DE391" s="685" t="str">
        <f>IFERROR((DD391+BN391*Contr_Rate)*(1+Inv_Return)*IF($D391=$C$1,VLOOKUP($T391,Male_Annuity_Tables,MATCH($BS$3+3,'Mortality Tables'!$N$1:$DN$1,0),FALSE),VLOOKUP($T391,Fe_Annuity_Tables,MATCH(DE$3+3,'Mortality Tables'!$N$1:$DN$1,0),FALSE)),"")</f>
        <v/>
      </c>
      <c r="DF391" s="685" t="str">
        <f>IFERROR((DE391+BO391*Contr_Rate)*(1+Inv_Return)*IF($D391=$C$1,VLOOKUP($T391,Male_Annuity_Tables,MATCH($BS$3+3,'Mortality Tables'!$N$1:$DN$1,0),FALSE),VLOOKUP($T391,Fe_Annuity_Tables,MATCH(DF$3+3,'Mortality Tables'!$N$1:$DN$1,0),FALSE)),"")</f>
        <v/>
      </c>
      <c r="DG391" s="685" t="str">
        <f>IFERROR((DF391+BP391*Contr_Rate)*(1+Inv_Return)*IF($D391=$C$1,VLOOKUP($T391,Male_Annuity_Tables,MATCH($BS$3+3,'Mortality Tables'!$N$1:$DN$1,0),FALSE),VLOOKUP($T391,Fe_Annuity_Tables,MATCH(DG$3+3,'Mortality Tables'!$N$1:$DN$1,0),FALSE)),"")</f>
        <v/>
      </c>
      <c r="DH391" s="685" t="str">
        <f>IFERROR((DG391+BQ391*Contr_Rate)*(1+Inv_Return)*IF($D391=$C$1,VLOOKUP($T391,Male_Annuity_Tables,MATCH($BS$3+3,'Mortality Tables'!$N$1:$DN$1,0),FALSE),VLOOKUP($T391,Fe_Annuity_Tables,MATCH(DH$3+3,'Mortality Tables'!$N$1:$DN$1,0),FALSE)),"")</f>
        <v/>
      </c>
      <c r="DJ391" s="686">
        <f t="shared" si="199"/>
        <v>2721316.3431245508</v>
      </c>
      <c r="DK391" s="680">
        <f t="shared" si="219"/>
        <v>8.8017766057058875</v>
      </c>
      <c r="DL391" s="686">
        <f t="shared" si="200"/>
        <v>207149.30991448686</v>
      </c>
      <c r="DM391" s="686">
        <f t="shared" si="132"/>
        <v>3439029.43714297</v>
      </c>
      <c r="DN391" s="687">
        <f t="shared" si="201"/>
        <v>6.0234817322930373E-2</v>
      </c>
      <c r="DP391" s="688">
        <f t="shared" si="202"/>
        <v>75324.441541040258</v>
      </c>
      <c r="DQ391" s="688">
        <f t="shared" si="203"/>
        <v>119383.46893894767</v>
      </c>
      <c r="DR391" s="688">
        <f t="shared" si="204"/>
        <v>152947.50309080069</v>
      </c>
    </row>
    <row r="392" spans="1:122" s="657" customFormat="1" ht="14.5">
      <c r="A392" s="675" t="s">
        <v>1852</v>
      </c>
      <c r="B392" s="675" t="s">
        <v>1853</v>
      </c>
      <c r="C392" s="675" t="s">
        <v>236</v>
      </c>
      <c r="D392" s="675" t="s">
        <v>61</v>
      </c>
      <c r="E392" s="676">
        <v>25412</v>
      </c>
      <c r="F392" s="677">
        <v>44987</v>
      </c>
      <c r="G392" s="677">
        <v>45346</v>
      </c>
      <c r="H392" s="678">
        <v>2102053</v>
      </c>
      <c r="I392" s="678">
        <v>191796.32</v>
      </c>
      <c r="J392" s="678">
        <v>157098.5</v>
      </c>
      <c r="K392" s="678">
        <v>17761.689999999999</v>
      </c>
      <c r="L392" s="678">
        <v>366656.51</v>
      </c>
      <c r="M392" s="679">
        <f>IF(COUNTIF($A$4:A392,A392)=1,0,1)</f>
        <v>0</v>
      </c>
      <c r="N392" s="680" t="str">
        <f t="shared" ref="N392:N454" si="224">IF(T392&lt;=18,"WHAT!!!",IF(T392&gt;100,"EERM","Okay"))</f>
        <v>Okay</v>
      </c>
      <c r="O392" s="680" t="str">
        <f t="shared" ref="O392:O454" si="225">IF(G392&gt;E392,"TRUE","FALSE")</f>
        <v>TRUE</v>
      </c>
      <c r="P392" s="680" t="b">
        <f t="shared" ref="P392:P454" si="226">G392&gt;=Comm_Date</f>
        <v>1</v>
      </c>
      <c r="Q392" s="680" t="b">
        <f t="shared" si="208"/>
        <v>1</v>
      </c>
      <c r="R392" s="680" t="b">
        <f t="shared" si="209"/>
        <v>1</v>
      </c>
      <c r="S392" s="681">
        <f t="shared" ref="S392:S454" si="227">YEARFRAC(E392,F392,3)</f>
        <v>53.630136986301373</v>
      </c>
      <c r="T392" s="682">
        <f t="shared" si="210"/>
        <v>55</v>
      </c>
      <c r="U392" s="682">
        <f t="shared" si="220"/>
        <v>54</v>
      </c>
      <c r="V392" s="682">
        <f t="shared" si="211"/>
        <v>0.84931506849315064</v>
      </c>
      <c r="W392" s="682">
        <f t="shared" ref="W392:W454" si="228">MAX(ROUNDDOWN(NRA-T392,0),0)</f>
        <v>5</v>
      </c>
      <c r="X392" s="683">
        <f t="shared" ref="X392:X454" si="229">L392*W392</f>
        <v>1833282.55</v>
      </c>
      <c r="Y392" s="684">
        <f t="shared" si="123"/>
        <v>8.6999999999999994E-3</v>
      </c>
      <c r="Z392" s="684">
        <f>IF($D392=$C$1,VLOOKUP($T392,Male_Annuity_Tables,MATCH($W392+2,'Mortality Tables'!$DS$1:$HT$1,0),FALSE),VLOOKUP($T392,Fe_Annuity_Tables,MATCH($W392+2,'Mortality Tables'!$M$1:$DN$1,0),FALSE))</f>
        <v>0.73361217886501018</v>
      </c>
      <c r="AA392" s="664"/>
      <c r="AB392" s="685">
        <f t="shared" si="222"/>
        <v>2209152.60035</v>
      </c>
      <c r="AC392" s="685">
        <f t="shared" si="222"/>
        <v>2321708.9253378324</v>
      </c>
      <c r="AD392" s="685">
        <f t="shared" si="222"/>
        <v>2439999.9950837954</v>
      </c>
      <c r="AE392" s="685">
        <f t="shared" si="222"/>
        <v>2564317.9948333148</v>
      </c>
      <c r="AF392" s="685">
        <f t="shared" si="222"/>
        <v>2694969.996670072</v>
      </c>
      <c r="AG392" s="685" t="str">
        <f t="shared" si="222"/>
        <v/>
      </c>
      <c r="AH392" s="685" t="str">
        <f t="shared" si="222"/>
        <v/>
      </c>
      <c r="AI392" s="685" t="str">
        <f t="shared" si="222"/>
        <v/>
      </c>
      <c r="AJ392" s="685" t="str">
        <f t="shared" si="222"/>
        <v/>
      </c>
      <c r="AK392" s="685" t="str">
        <f t="shared" si="222"/>
        <v/>
      </c>
      <c r="AL392" s="685" t="str">
        <f t="shared" si="222"/>
        <v/>
      </c>
      <c r="AM392" s="685" t="str">
        <f t="shared" si="222"/>
        <v/>
      </c>
      <c r="AN392" s="685" t="str">
        <f t="shared" si="222"/>
        <v/>
      </c>
      <c r="AO392" s="685" t="str">
        <f t="shared" si="222"/>
        <v/>
      </c>
      <c r="AP392" s="685" t="str">
        <f t="shared" si="222"/>
        <v/>
      </c>
      <c r="AQ392" s="685" t="str">
        <f t="shared" si="222"/>
        <v/>
      </c>
      <c r="AR392" s="685" t="str">
        <f t="shared" si="221"/>
        <v/>
      </c>
      <c r="AS392" s="685" t="str">
        <f t="shared" si="221"/>
        <v/>
      </c>
      <c r="AT392" s="685" t="str">
        <f t="shared" si="221"/>
        <v/>
      </c>
      <c r="AU392" s="685" t="str">
        <f t="shared" si="221"/>
        <v/>
      </c>
      <c r="AV392" s="685" t="str">
        <f t="shared" si="216"/>
        <v/>
      </c>
      <c r="AW392" s="685" t="str">
        <f t="shared" si="216"/>
        <v/>
      </c>
      <c r="AX392" s="685" t="str">
        <f t="shared" si="216"/>
        <v/>
      </c>
      <c r="AY392" s="685" t="str">
        <f t="shared" si="216"/>
        <v/>
      </c>
      <c r="AZ392" s="685" t="str">
        <f t="shared" si="216"/>
        <v/>
      </c>
      <c r="BA392" s="685" t="str">
        <f t="shared" si="216"/>
        <v/>
      </c>
      <c r="BB392" s="685" t="str">
        <f t="shared" si="216"/>
        <v/>
      </c>
      <c r="BC392" s="685" t="str">
        <f t="shared" si="216"/>
        <v/>
      </c>
      <c r="BD392" s="685" t="str">
        <f t="shared" si="216"/>
        <v/>
      </c>
      <c r="BE392" s="685" t="str">
        <f t="shared" si="216"/>
        <v/>
      </c>
      <c r="BF392" s="685" t="str">
        <f t="shared" si="216"/>
        <v/>
      </c>
      <c r="BG392" s="685" t="str">
        <f t="shared" si="218"/>
        <v/>
      </c>
      <c r="BH392" s="685" t="str">
        <f t="shared" si="218"/>
        <v/>
      </c>
      <c r="BI392" s="685" t="str">
        <f t="shared" si="218"/>
        <v/>
      </c>
      <c r="BJ392" s="685" t="str">
        <f t="shared" si="218"/>
        <v/>
      </c>
      <c r="BK392" s="685" t="str">
        <f t="shared" si="218"/>
        <v/>
      </c>
      <c r="BL392" s="685" t="str">
        <f t="shared" si="218"/>
        <v/>
      </c>
      <c r="BM392" s="685" t="str">
        <f t="shared" si="218"/>
        <v/>
      </c>
      <c r="BN392" s="685" t="str">
        <f t="shared" si="218"/>
        <v/>
      </c>
      <c r="BO392" s="685" t="str">
        <f t="shared" si="223"/>
        <v/>
      </c>
      <c r="BP392" s="685" t="str">
        <f t="shared" si="223"/>
        <v/>
      </c>
      <c r="BQ392" s="685" t="str">
        <f t="shared" si="223"/>
        <v/>
      </c>
      <c r="BR392" s="529"/>
      <c r="BS392" s="685">
        <f>IFERROR(($L392+AB392*Contr_Rate)*(1+Inv_Return)*IF($D392=$C$1,VLOOKUP($T392,Male_Annuity_Tables,MATCH($BS$3+3,'Mortality Tables'!$N$1:$DN$1,0),FALSE),VLOOKUP($T392,Fe_Annuity_Tables,MATCH(BS$3+3,'Mortality Tables'!$N$1:$DN$1,0),FALSE)),"")</f>
        <v>996223.24181129923</v>
      </c>
      <c r="BT392" s="685">
        <f>IFERROR(($BS392+AC392*Contr_Rate)*(1+Inv_Return)*IF($D392=$C$1,VLOOKUP($T392,Male_Annuity_Tables,MATCH($BS$3+3,'Mortality Tables'!$N$1:$DN$1,0),FALSE),VLOOKUP($T392,Fe_Annuity_Tables,MATCH(BT$3+3,'Mortality Tables'!$N$1:$DN$1,0),FALSE)),"")</f>
        <v>1638176.7180600408</v>
      </c>
      <c r="BU392" s="685">
        <f>IFERROR((BT392+AD392*Contr_Rate)*(1+Inv_Return)*IF($D392=$C$1,VLOOKUP($T392,Male_Annuity_Tables,MATCH($BS$3+3,'Mortality Tables'!$N$1:$DN$1,0),FALSE),VLOOKUP($T392,Fe_Annuity_Tables,MATCH(BU$3+3,'Mortality Tables'!$N$1:$DN$1,0),FALSE)),"")</f>
        <v>2293782.6687963759</v>
      </c>
      <c r="BV392" s="685">
        <f>IFERROR((BU392+AE392*Contr_Rate)*(1+Inv_Return)*IF($D392=$C$1,VLOOKUP($T392,Male_Annuity_Tables,MATCH($BS$3+3,'Mortality Tables'!$N$1:$DN$1,0),FALSE),VLOOKUP($T392,Fe_Annuity_Tables,MATCH(BV$3+3,'Mortality Tables'!$N$1:$DN$1,0),FALSE)),"")</f>
        <v>2964350.8581683948</v>
      </c>
      <c r="BW392" s="685">
        <f>IFERROR((BV392+AF392*Contr_Rate)*(1+Inv_Return)*IF($D392=$C$1,VLOOKUP($T392,Male_Annuity_Tables,MATCH($BS$3+3,'Mortality Tables'!$N$1:$DN$1,0),FALSE),VLOOKUP($T392,Fe_Annuity_Tables,MATCH(BW$3+3,'Mortality Tables'!$N$1:$DN$1,0),FALSE)),"")</f>
        <v>3651237.9872472389</v>
      </c>
      <c r="BX392" s="685" t="str">
        <f>IFERROR((BW392+AG392*Contr_Rate)*(1+Inv_Return)*IF($D392=$C$1,VLOOKUP($T392,Male_Annuity_Tables,MATCH($BS$3+3,'Mortality Tables'!$N$1:$DN$1,0),FALSE),VLOOKUP($T392,Fe_Annuity_Tables,MATCH(BX$3+3,'Mortality Tables'!$N$1:$DN$1,0),FALSE)),"")</f>
        <v/>
      </c>
      <c r="BY392" s="685" t="str">
        <f>IFERROR((BX392+AH392*Contr_Rate)*(1+Inv_Return)*IF($D392=$C$1,VLOOKUP($T392,Male_Annuity_Tables,MATCH($BS$3+3,'Mortality Tables'!$N$1:$DN$1,0),FALSE),VLOOKUP($T392,Fe_Annuity_Tables,MATCH(BY$3+3,'Mortality Tables'!$N$1:$DN$1,0),FALSE)),"")</f>
        <v/>
      </c>
      <c r="BZ392" s="685" t="str">
        <f>IFERROR((BY392+AI392*Contr_Rate)*(1+Inv_Return)*IF($D392=$C$1,VLOOKUP($T392,Male_Annuity_Tables,MATCH($BS$3+3,'Mortality Tables'!$N$1:$DN$1,0),FALSE),VLOOKUP($T392,Fe_Annuity_Tables,MATCH(BZ$3+3,'Mortality Tables'!$N$1:$DN$1,0),FALSE)),"")</f>
        <v/>
      </c>
      <c r="CA392" s="685" t="str">
        <f>IFERROR((BZ392+AJ392*Contr_Rate)*(1+Inv_Return)*IF($D392=$C$1,VLOOKUP($T392,Male_Annuity_Tables,MATCH($BS$3+3,'Mortality Tables'!$N$1:$DN$1,0),FALSE),VLOOKUP($T392,Fe_Annuity_Tables,MATCH(CA$3+3,'Mortality Tables'!$N$1:$DN$1,0),FALSE)),"")</f>
        <v/>
      </c>
      <c r="CB392" s="685" t="str">
        <f>IFERROR((CA392+AK392*Contr_Rate)*(1+Inv_Return)*IF($D392=$C$1,VLOOKUP($T392,Male_Annuity_Tables,MATCH($BS$3+3,'Mortality Tables'!$N$1:$DN$1,0),FALSE),VLOOKUP($T392,Fe_Annuity_Tables,MATCH(CB$3+3,'Mortality Tables'!$N$1:$DN$1,0),FALSE)),"")</f>
        <v/>
      </c>
      <c r="CC392" s="685" t="str">
        <f>IFERROR((CB392+AL392*Contr_Rate)*(1+Inv_Return)*IF($D392=$C$1,VLOOKUP($T392,Male_Annuity_Tables,MATCH($BS$3+3,'Mortality Tables'!$N$1:$DN$1,0),FALSE),VLOOKUP($T392,Fe_Annuity_Tables,MATCH(CC$3+3,'Mortality Tables'!$N$1:$DN$1,0),FALSE)),"")</f>
        <v/>
      </c>
      <c r="CD392" s="685" t="str">
        <f>IFERROR((CC392+AM392*Contr_Rate)*(1+Inv_Return)*IF($D392=$C$1,VLOOKUP($T392,Male_Annuity_Tables,MATCH($BS$3+3,'Mortality Tables'!$N$1:$DN$1,0),FALSE),VLOOKUP($T392,Fe_Annuity_Tables,MATCH(CD$3+3,'Mortality Tables'!$N$1:$DN$1,0),FALSE)),"")</f>
        <v/>
      </c>
      <c r="CE392" s="685" t="str">
        <f>IFERROR((CD392+AN392*Contr_Rate)*(1+Inv_Return)*IF($D392=$C$1,VLOOKUP($T392,Male_Annuity_Tables,MATCH($BS$3+3,'Mortality Tables'!$N$1:$DN$1,0),FALSE),VLOOKUP($T392,Fe_Annuity_Tables,MATCH(CE$3+3,'Mortality Tables'!$N$1:$DN$1,0),FALSE)),"")</f>
        <v/>
      </c>
      <c r="CF392" s="685" t="str">
        <f>IFERROR((CE392+AO392*Contr_Rate)*(1+Inv_Return)*IF($D392=$C$1,VLOOKUP($T392,Male_Annuity_Tables,MATCH($BS$3+3,'Mortality Tables'!$N$1:$DN$1,0),FALSE),VLOOKUP($T392,Fe_Annuity_Tables,MATCH(CF$3+3,'Mortality Tables'!$N$1:$DN$1,0),FALSE)),"")</f>
        <v/>
      </c>
      <c r="CG392" s="685" t="str">
        <f>IFERROR((CF392+AP392*Contr_Rate)*(1+Inv_Return)*IF($D392=$C$1,VLOOKUP($T392,Male_Annuity_Tables,MATCH($BS$3+3,'Mortality Tables'!$N$1:$DN$1,0),FALSE),VLOOKUP($T392,Fe_Annuity_Tables,MATCH(CG$3+3,'Mortality Tables'!$N$1:$DN$1,0),FALSE)),"")</f>
        <v/>
      </c>
      <c r="CH392" s="685" t="str">
        <f>IFERROR((CG392+AQ392*Contr_Rate)*(1+Inv_Return)*IF($D392=$C$1,VLOOKUP($T392,Male_Annuity_Tables,MATCH($BS$3+3,'Mortality Tables'!$N$1:$DN$1,0),FALSE),VLOOKUP($T392,Fe_Annuity_Tables,MATCH(CH$3+3,'Mortality Tables'!$N$1:$DN$1,0),FALSE)),"")</f>
        <v/>
      </c>
      <c r="CI392" s="685" t="str">
        <f>IFERROR((CH392+AR392*Contr_Rate)*(1+Inv_Return)*IF($D392=$C$1,VLOOKUP($T392,Male_Annuity_Tables,MATCH($BS$3+3,'Mortality Tables'!$N$1:$DN$1,0),FALSE),VLOOKUP($T392,Fe_Annuity_Tables,MATCH(CI$3+3,'Mortality Tables'!$N$1:$DN$1,0),FALSE)),"")</f>
        <v/>
      </c>
      <c r="CJ392" s="685" t="str">
        <f>IFERROR((CI392+AS392*Contr_Rate)*(1+Inv_Return)*IF($D392=$C$1,VLOOKUP($T392,Male_Annuity_Tables,MATCH($BS$3+3,'Mortality Tables'!$N$1:$DN$1,0),FALSE),VLOOKUP($T392,Fe_Annuity_Tables,MATCH(CJ$3+3,'Mortality Tables'!$N$1:$DN$1,0),FALSE)),"")</f>
        <v/>
      </c>
      <c r="CK392" s="685" t="str">
        <f>IFERROR((CJ392+AT392*Contr_Rate)*(1+Inv_Return)*IF($D392=$C$1,VLOOKUP($T392,Male_Annuity_Tables,MATCH($BS$3+3,'Mortality Tables'!$N$1:$DN$1,0),FALSE),VLOOKUP($T392,Fe_Annuity_Tables,MATCH(CK$3+3,'Mortality Tables'!$N$1:$DN$1,0),FALSE)),"")</f>
        <v/>
      </c>
      <c r="CL392" s="685" t="str">
        <f>IFERROR((CK392+AU392*Contr_Rate)*(1+Inv_Return)*IF($D392=$C$1,VLOOKUP($T392,Male_Annuity_Tables,MATCH($BS$3+3,'Mortality Tables'!$N$1:$DN$1,0),FALSE),VLOOKUP($T392,Fe_Annuity_Tables,MATCH(CL$3+3,'Mortality Tables'!$N$1:$DN$1,0),FALSE)),"")</f>
        <v/>
      </c>
      <c r="CM392" s="685" t="str">
        <f>IFERROR((CL392+AV392*Contr_Rate)*(1+Inv_Return)*IF($D392=$C$1,VLOOKUP($T392,Male_Annuity_Tables,MATCH($BS$3+3,'Mortality Tables'!$N$1:$DN$1,0),FALSE),VLOOKUP($T392,Fe_Annuity_Tables,MATCH(CM$3+3,'Mortality Tables'!$N$1:$DN$1,0),FALSE)),"")</f>
        <v/>
      </c>
      <c r="CN392" s="685" t="str">
        <f>IFERROR((CM392+AW392*Contr_Rate)*(1+Inv_Return)*IF($D392=$C$1,VLOOKUP($T392,Male_Annuity_Tables,MATCH($BS$3+3,'Mortality Tables'!$N$1:$DN$1,0),FALSE),VLOOKUP($T392,Fe_Annuity_Tables,MATCH(CN$3+3,'Mortality Tables'!$N$1:$DN$1,0),FALSE)),"")</f>
        <v/>
      </c>
      <c r="CO392" s="685" t="str">
        <f>IFERROR((CN392+AX392*Contr_Rate)*(1+Inv_Return)*IF($D392=$C$1,VLOOKUP($T392,Male_Annuity_Tables,MATCH($BS$3+3,'Mortality Tables'!$N$1:$DN$1,0),FALSE),VLOOKUP($T392,Fe_Annuity_Tables,MATCH(CO$3+3,'Mortality Tables'!$N$1:$DN$1,0),FALSE)),"")</f>
        <v/>
      </c>
      <c r="CP392" s="685" t="str">
        <f>IFERROR((CO392+AY392*Contr_Rate)*(1+Inv_Return)*IF($D392=$C$1,VLOOKUP($T392,Male_Annuity_Tables,MATCH($BS$3+3,'Mortality Tables'!$N$1:$DN$1,0),FALSE),VLOOKUP($T392,Fe_Annuity_Tables,MATCH(CP$3+3,'Mortality Tables'!$N$1:$DN$1,0),FALSE)),"")</f>
        <v/>
      </c>
      <c r="CQ392" s="685" t="str">
        <f>IFERROR((CP392+AZ392*Contr_Rate)*(1+Inv_Return)*IF($D392=$C$1,VLOOKUP($T392,Male_Annuity_Tables,MATCH($BS$3+3,'Mortality Tables'!$N$1:$DN$1,0),FALSE),VLOOKUP($T392,Fe_Annuity_Tables,MATCH(CQ$3+3,'Mortality Tables'!$N$1:$DN$1,0),FALSE)),"")</f>
        <v/>
      </c>
      <c r="CR392" s="685" t="str">
        <f>IFERROR((CQ392+BA392*Contr_Rate)*(1+Inv_Return)*IF($D392=$C$1,VLOOKUP($T392,Male_Annuity_Tables,MATCH($BS$3+3,'Mortality Tables'!$N$1:$DN$1,0),FALSE),VLOOKUP($T392,Fe_Annuity_Tables,MATCH(CR$3+3,'Mortality Tables'!$N$1:$DN$1,0),FALSE)),"")</f>
        <v/>
      </c>
      <c r="CS392" s="685" t="str">
        <f>IFERROR((CR392+BB392*Contr_Rate)*(1+Inv_Return)*IF($D392=$C$1,VLOOKUP($T392,Male_Annuity_Tables,MATCH($BS$3+3,'Mortality Tables'!$N$1:$DN$1,0),FALSE),VLOOKUP($T392,Fe_Annuity_Tables,MATCH(CS$3+3,'Mortality Tables'!$N$1:$DN$1,0),FALSE)),"")</f>
        <v/>
      </c>
      <c r="CT392" s="685" t="str">
        <f>IFERROR((CS392+BC392*Contr_Rate)*(1+Inv_Return)*IF($D392=$C$1,VLOOKUP($T392,Male_Annuity_Tables,MATCH($BS$3+3,'Mortality Tables'!$N$1:$DN$1,0),FALSE),VLOOKUP($T392,Fe_Annuity_Tables,MATCH(CT$3+3,'Mortality Tables'!$N$1:$DN$1,0),FALSE)),"")</f>
        <v/>
      </c>
      <c r="CU392" s="685" t="str">
        <f>IFERROR((CT392+BD392*Contr_Rate)*(1+Inv_Return)*IF($D392=$C$1,VLOOKUP($T392,Male_Annuity_Tables,MATCH($BS$3+3,'Mortality Tables'!$N$1:$DN$1,0),FALSE),VLOOKUP($T392,Fe_Annuity_Tables,MATCH(CU$3+3,'Mortality Tables'!$N$1:$DN$1,0),FALSE)),"")</f>
        <v/>
      </c>
      <c r="CV392" s="685" t="str">
        <f>IFERROR((CU392+BE392*Contr_Rate)*(1+Inv_Return)*IF($D392=$C$1,VLOOKUP($T392,Male_Annuity_Tables,MATCH($BS$3+3,'Mortality Tables'!$N$1:$DN$1,0),FALSE),VLOOKUP($T392,Fe_Annuity_Tables,MATCH(CV$3+3,'Mortality Tables'!$N$1:$DN$1,0),FALSE)),"")</f>
        <v/>
      </c>
      <c r="CW392" s="685" t="str">
        <f>IFERROR((CV392+BF392*Contr_Rate)*(1+Inv_Return)*IF($D392=$C$1,VLOOKUP($T392,Male_Annuity_Tables,MATCH($BS$3+3,'Mortality Tables'!$N$1:$DN$1,0),FALSE),VLOOKUP($T392,Fe_Annuity_Tables,MATCH(CW$3+3,'Mortality Tables'!$N$1:$DN$1,0),FALSE)),"")</f>
        <v/>
      </c>
      <c r="CX392" s="685" t="str">
        <f>IFERROR((CW392+BG392*Contr_Rate)*(1+Inv_Return)*IF($D392=$C$1,VLOOKUP($T392,Male_Annuity_Tables,MATCH($BS$3+3,'Mortality Tables'!$N$1:$DN$1,0),FALSE),VLOOKUP($T392,Fe_Annuity_Tables,MATCH(CX$3+3,'Mortality Tables'!$N$1:$DN$1,0),FALSE)),"")</f>
        <v/>
      </c>
      <c r="CY392" s="685" t="str">
        <f>IFERROR((CX392+BH392*Contr_Rate)*(1+Inv_Return)*IF($D392=$C$1,VLOOKUP($T392,Male_Annuity_Tables,MATCH($BS$3+3,'Mortality Tables'!$N$1:$DN$1,0),FALSE),VLOOKUP($T392,Fe_Annuity_Tables,MATCH(CY$3+3,'Mortality Tables'!$N$1:$DN$1,0),FALSE)),"")</f>
        <v/>
      </c>
      <c r="CZ392" s="685" t="str">
        <f>IFERROR((CY392+BI392*Contr_Rate)*(1+Inv_Return)*IF($D392=$C$1,VLOOKUP($T392,Male_Annuity_Tables,MATCH($BS$3+3,'Mortality Tables'!$N$1:$DN$1,0),FALSE),VLOOKUP($T392,Fe_Annuity_Tables,MATCH(CZ$3+3,'Mortality Tables'!$N$1:$DN$1,0),FALSE)),"")</f>
        <v/>
      </c>
      <c r="DA392" s="685" t="str">
        <f>IFERROR((CZ392+BJ392*Contr_Rate)*(1+Inv_Return)*IF($D392=$C$1,VLOOKUP($T392,Male_Annuity_Tables,MATCH($BS$3+3,'Mortality Tables'!$N$1:$DN$1,0),FALSE),VLOOKUP($T392,Fe_Annuity_Tables,MATCH(DA$3+3,'Mortality Tables'!$N$1:$DN$1,0),FALSE)),"")</f>
        <v/>
      </c>
      <c r="DB392" s="685" t="str">
        <f>IFERROR((DA392+BK392*Contr_Rate)*(1+Inv_Return)*IF($D392=$C$1,VLOOKUP($T392,Male_Annuity_Tables,MATCH($BS$3+3,'Mortality Tables'!$N$1:$DN$1,0),FALSE),VLOOKUP($T392,Fe_Annuity_Tables,MATCH(DB$3+3,'Mortality Tables'!$N$1:$DN$1,0),FALSE)),"")</f>
        <v/>
      </c>
      <c r="DC392" s="685" t="str">
        <f>IFERROR((DB392+BL392*Contr_Rate)*(1+Inv_Return)*IF($D392=$C$1,VLOOKUP($T392,Male_Annuity_Tables,MATCH($BS$3+3,'Mortality Tables'!$N$1:$DN$1,0),FALSE),VLOOKUP($T392,Fe_Annuity_Tables,MATCH(DC$3+3,'Mortality Tables'!$N$1:$DN$1,0),FALSE)),"")</f>
        <v/>
      </c>
      <c r="DD392" s="685" t="str">
        <f>IFERROR((DC392+BM392*Contr_Rate)*(1+Inv_Return)*IF($D392=$C$1,VLOOKUP($T392,Male_Annuity_Tables,MATCH($BS$3+3,'Mortality Tables'!$N$1:$DN$1,0),FALSE),VLOOKUP($T392,Fe_Annuity_Tables,MATCH(DD$3+3,'Mortality Tables'!$N$1:$DN$1,0),FALSE)),"")</f>
        <v/>
      </c>
      <c r="DE392" s="685" t="str">
        <f>IFERROR((DD392+BN392*Contr_Rate)*(1+Inv_Return)*IF($D392=$C$1,VLOOKUP($T392,Male_Annuity_Tables,MATCH($BS$3+3,'Mortality Tables'!$N$1:$DN$1,0),FALSE),VLOOKUP($T392,Fe_Annuity_Tables,MATCH(DE$3+3,'Mortality Tables'!$N$1:$DN$1,0),FALSE)),"")</f>
        <v/>
      </c>
      <c r="DF392" s="685" t="str">
        <f>IFERROR((DE392+BO392*Contr_Rate)*(1+Inv_Return)*IF($D392=$C$1,VLOOKUP($T392,Male_Annuity_Tables,MATCH($BS$3+3,'Mortality Tables'!$N$1:$DN$1,0),FALSE),VLOOKUP($T392,Fe_Annuity_Tables,MATCH(DF$3+3,'Mortality Tables'!$N$1:$DN$1,0),FALSE)),"")</f>
        <v/>
      </c>
      <c r="DG392" s="685" t="str">
        <f>IFERROR((DF392+BP392*Contr_Rate)*(1+Inv_Return)*IF($D392=$C$1,VLOOKUP($T392,Male_Annuity_Tables,MATCH($BS$3+3,'Mortality Tables'!$N$1:$DN$1,0),FALSE),VLOOKUP($T392,Fe_Annuity_Tables,MATCH(DG$3+3,'Mortality Tables'!$N$1:$DN$1,0),FALSE)),"")</f>
        <v/>
      </c>
      <c r="DH392" s="685" t="str">
        <f>IFERROR((DG392+BQ392*Contr_Rate)*(1+Inv_Return)*IF($D392=$C$1,VLOOKUP($T392,Male_Annuity_Tables,MATCH($BS$3+3,'Mortality Tables'!$N$1:$DN$1,0),FALSE),VLOOKUP($T392,Fe_Annuity_Tables,MATCH(DH$3+3,'Mortality Tables'!$N$1:$DN$1,0),FALSE)),"")</f>
        <v/>
      </c>
      <c r="DJ392" s="686">
        <f t="shared" ref="DJ392:DJ454" si="230">MAX(BS392:DH392)</f>
        <v>3651237.9872472389</v>
      </c>
      <c r="DK392" s="680">
        <f t="shared" si="219"/>
        <v>8.0909277508679907</v>
      </c>
      <c r="DL392" s="686">
        <f t="shared" ref="DL392:DL454" si="231">(DJ392*Annuity_Ratio)/DK392</f>
        <v>302354.62814424583</v>
      </c>
      <c r="DM392" s="686">
        <f t="shared" si="132"/>
        <v>2694969.996670072</v>
      </c>
      <c r="DN392" s="687">
        <f t="shared" ref="DN392:DN454" si="232">IFERROR((DL392/DM392),"")</f>
        <v>0.11219220567124599</v>
      </c>
      <c r="DP392" s="688">
        <f t="shared" ref="DP392:DP454" si="233">IFERROR(IF($D392=$C$1,VLOOKUP($T392+DP$3-1,Male_Annuity_Tables,2,FALSE),VLOOKUP($T392,Fe_Annuity_Tables,2,FALSE))*BS392,"")</f>
        <v>58044.947184135352</v>
      </c>
      <c r="DQ392" s="688">
        <f t="shared" ref="DQ392:DQ454" si="234">IFERROR(IF($D392=$C$1,VLOOKUP($T392+DQ$3-1,Male_Annuity_Tables,2,FALSE),VLOOKUP($T392,Fe_Annuity_Tables,2,FALSE))*BT392,"")</f>
        <v>96771.194177601777</v>
      </c>
      <c r="DR392" s="688">
        <f t="shared" ref="DR392:DR454" si="235">IFERROR(IF($D392=$C$1,VLOOKUP($T392+DR$3-1,Male_Annuity_Tables,2,FALSE),VLOOKUP($T392,Fe_Annuity_Tables,2,FALSE))*BU392,"")</f>
        <v>137569.61556106264</v>
      </c>
    </row>
    <row r="393" spans="1:122" s="657" customFormat="1" ht="14.5">
      <c r="A393" s="675" t="s">
        <v>1854</v>
      </c>
      <c r="B393" s="675" t="s">
        <v>1855</v>
      </c>
      <c r="C393" s="675" t="s">
        <v>116</v>
      </c>
      <c r="D393" s="675" t="s">
        <v>60</v>
      </c>
      <c r="E393" s="676">
        <v>29101</v>
      </c>
      <c r="F393" s="677">
        <v>41560</v>
      </c>
      <c r="G393" s="677">
        <v>42393</v>
      </c>
      <c r="H393" s="678">
        <v>1741748</v>
      </c>
      <c r="I393" s="678">
        <v>164957</v>
      </c>
      <c r="J393" s="678">
        <v>153470.12</v>
      </c>
      <c r="K393" s="678"/>
      <c r="L393" s="678">
        <v>318427.12</v>
      </c>
      <c r="M393" s="679">
        <f>IF(COUNTIF($A$4:A393,A393)=1,0,1)</f>
        <v>0</v>
      </c>
      <c r="N393" s="680" t="str">
        <f t="shared" si="224"/>
        <v>Okay</v>
      </c>
      <c r="O393" s="680" t="str">
        <f t="shared" si="225"/>
        <v>TRUE</v>
      </c>
      <c r="P393" s="680" t="b">
        <f t="shared" si="226"/>
        <v>1</v>
      </c>
      <c r="Q393" s="680" t="b">
        <f t="shared" si="208"/>
        <v>1</v>
      </c>
      <c r="R393" s="680" t="b">
        <f t="shared" si="209"/>
        <v>1</v>
      </c>
      <c r="S393" s="681">
        <f t="shared" si="227"/>
        <v>34.134246575342466</v>
      </c>
      <c r="T393" s="682">
        <f t="shared" si="210"/>
        <v>45</v>
      </c>
      <c r="U393" s="682">
        <f t="shared" si="220"/>
        <v>36</v>
      </c>
      <c r="V393" s="682">
        <f t="shared" si="211"/>
        <v>8.9397260273972599</v>
      </c>
      <c r="W393" s="682">
        <f t="shared" si="228"/>
        <v>15</v>
      </c>
      <c r="X393" s="683">
        <f t="shared" si="229"/>
        <v>4776406.8</v>
      </c>
      <c r="Y393" s="684">
        <f t="shared" si="123"/>
        <v>2.6099999999999999E-3</v>
      </c>
      <c r="Z393" s="684">
        <f>IF($D393=$C$1,VLOOKUP($T393,Male_Annuity_Tables,MATCH($W393+2,'Mortality Tables'!$DS$1:$HT$1,0),FALSE),VLOOKUP($T393,Fe_Annuity_Tables,MATCH($W393+2,'Mortality Tables'!$M$1:$DN$1,0),FALSE))</f>
        <v>0.18896812676127156</v>
      </c>
      <c r="AA393" s="664"/>
      <c r="AB393" s="685">
        <f t="shared" si="222"/>
        <v>1830490.0606000002</v>
      </c>
      <c r="AC393" s="685">
        <f t="shared" si="222"/>
        <v>1923753.5291875701</v>
      </c>
      <c r="AD393" s="685">
        <f t="shared" si="222"/>
        <v>2021768.7714996769</v>
      </c>
      <c r="AE393" s="685">
        <f t="shared" si="222"/>
        <v>2124777.8904075855</v>
      </c>
      <c r="AF393" s="685">
        <f t="shared" si="222"/>
        <v>2233035.3239238518</v>
      </c>
      <c r="AG393" s="685">
        <f t="shared" si="222"/>
        <v>2346808.4736777726</v>
      </c>
      <c r="AH393" s="685">
        <f t="shared" si="222"/>
        <v>2466378.365411655</v>
      </c>
      <c r="AI393" s="685">
        <f t="shared" si="222"/>
        <v>2592040.3431293787</v>
      </c>
      <c r="AJ393" s="685">
        <f t="shared" si="222"/>
        <v>2724104.7986118211</v>
      </c>
      <c r="AK393" s="685">
        <f t="shared" si="222"/>
        <v>2862897.9381010933</v>
      </c>
      <c r="AL393" s="685">
        <f t="shared" si="222"/>
        <v>3008762.5880473438</v>
      </c>
      <c r="AM393" s="685">
        <f t="shared" si="222"/>
        <v>3162059.0419083564</v>
      </c>
      <c r="AN393" s="685">
        <f t="shared" si="222"/>
        <v>3323165.9500935869</v>
      </c>
      <c r="AO393" s="685">
        <f t="shared" si="222"/>
        <v>3492481.2552508558</v>
      </c>
      <c r="AP393" s="685">
        <f t="shared" si="222"/>
        <v>3670423.1752058868</v>
      </c>
      <c r="AQ393" s="685" t="str">
        <f t="shared" si="222"/>
        <v/>
      </c>
      <c r="AR393" s="685" t="str">
        <f t="shared" si="221"/>
        <v/>
      </c>
      <c r="AS393" s="685" t="str">
        <f t="shared" si="221"/>
        <v/>
      </c>
      <c r="AT393" s="685" t="str">
        <f t="shared" si="221"/>
        <v/>
      </c>
      <c r="AU393" s="685" t="str">
        <f t="shared" si="221"/>
        <v/>
      </c>
      <c r="AV393" s="685" t="str">
        <f t="shared" si="221"/>
        <v/>
      </c>
      <c r="AW393" s="685" t="str">
        <f t="shared" si="221"/>
        <v/>
      </c>
      <c r="AX393" s="685" t="str">
        <f t="shared" si="221"/>
        <v/>
      </c>
      <c r="AY393" s="685" t="str">
        <f t="shared" si="221"/>
        <v/>
      </c>
      <c r="AZ393" s="685" t="str">
        <f t="shared" si="221"/>
        <v/>
      </c>
      <c r="BA393" s="685" t="str">
        <f t="shared" si="221"/>
        <v/>
      </c>
      <c r="BB393" s="685" t="str">
        <f t="shared" si="221"/>
        <v/>
      </c>
      <c r="BC393" s="685" t="str">
        <f t="shared" si="221"/>
        <v/>
      </c>
      <c r="BD393" s="685" t="str">
        <f t="shared" si="221"/>
        <v/>
      </c>
      <c r="BE393" s="685" t="str">
        <f t="shared" si="221"/>
        <v/>
      </c>
      <c r="BF393" s="685" t="str">
        <f t="shared" si="221"/>
        <v/>
      </c>
      <c r="BG393" s="685" t="str">
        <f t="shared" ref="BG393:BH409" si="236">IFERROR(IF($W393&gt;=BG$3,($H393*(1+Ann_Salary_Growth_Rate)^BG$3),""),0)</f>
        <v/>
      </c>
      <c r="BH393" s="685" t="str">
        <f t="shared" si="236"/>
        <v/>
      </c>
      <c r="BI393" s="685" t="str">
        <f t="shared" si="218"/>
        <v/>
      </c>
      <c r="BJ393" s="685" t="str">
        <f t="shared" si="218"/>
        <v/>
      </c>
      <c r="BK393" s="685" t="str">
        <f t="shared" si="218"/>
        <v/>
      </c>
      <c r="BL393" s="685" t="str">
        <f t="shared" si="218"/>
        <v/>
      </c>
      <c r="BM393" s="685" t="str">
        <f t="shared" si="218"/>
        <v/>
      </c>
      <c r="BN393" s="685" t="str">
        <f t="shared" si="218"/>
        <v/>
      </c>
      <c r="BO393" s="685" t="str">
        <f t="shared" si="223"/>
        <v/>
      </c>
      <c r="BP393" s="685" t="str">
        <f t="shared" si="223"/>
        <v/>
      </c>
      <c r="BQ393" s="685" t="str">
        <f t="shared" si="223"/>
        <v/>
      </c>
      <c r="BR393" s="529"/>
      <c r="BS393" s="685">
        <f>IFERROR(($L393+AB393*Contr_Rate)*(1+Inv_Return)*IF($D393=$C$1,VLOOKUP($T393,Male_Annuity_Tables,MATCH($BS$3+3,'Mortality Tables'!$N$1:$DN$1,0),FALSE),VLOOKUP($T393,Fe_Annuity_Tables,MATCH(BS$3+3,'Mortality Tables'!$N$1:$DN$1,0),FALSE)),"")</f>
        <v>755846.07262689329</v>
      </c>
      <c r="BT393" s="685">
        <f>IFERROR(($BS393+AC393*Contr_Rate)*(1+Inv_Return)*IF($D393=$C$1,VLOOKUP($T393,Male_Annuity_Tables,MATCH($BS$3+3,'Mortality Tables'!$N$1:$DN$1,0),FALSE),VLOOKUP($T393,Fe_Annuity_Tables,MATCH(BT$3+3,'Mortality Tables'!$N$1:$DN$1,0),FALSE)),"")</f>
        <v>984348.82797279174</v>
      </c>
      <c r="BU393" s="685">
        <f>IFERROR((BT393+AD393*Contr_Rate)*(1+Inv_Return)*IF($D393=$C$1,VLOOKUP($T393,Male_Annuity_Tables,MATCH($BS$3+3,'Mortality Tables'!$N$1:$DN$1,0),FALSE),VLOOKUP($T393,Fe_Annuity_Tables,MATCH(BU$3+3,'Mortality Tables'!$N$1:$DN$1,0),FALSE)),"")</f>
        <v>995567.25821556116</v>
      </c>
      <c r="BV393" s="685">
        <f>IFERROR((BU393+AE393*Contr_Rate)*(1+Inv_Return)*IF($D393=$C$1,VLOOKUP($T393,Male_Annuity_Tables,MATCH($BS$3+3,'Mortality Tables'!$N$1:$DN$1,0),FALSE),VLOOKUP($T393,Fe_Annuity_Tables,MATCH(BV$3+3,'Mortality Tables'!$N$1:$DN$1,0),FALSE)),"")</f>
        <v>865823.18060869281</v>
      </c>
      <c r="BW393" s="685">
        <f>IFERROR((BV393+AF393*Contr_Rate)*(1+Inv_Return)*IF($D393=$C$1,VLOOKUP($T393,Male_Annuity_Tables,MATCH($BS$3+3,'Mortality Tables'!$N$1:$DN$1,0),FALSE),VLOOKUP($T393,Fe_Annuity_Tables,MATCH(BW$3+3,'Mortality Tables'!$N$1:$DN$1,0),FALSE)),"")</f>
        <v>689705.5797525763</v>
      </c>
      <c r="BX393" s="685">
        <f>IFERROR((BW393+AG393*Contr_Rate)*(1+Inv_Return)*IF($D393=$C$1,VLOOKUP($T393,Male_Annuity_Tables,MATCH($BS$3+3,'Mortality Tables'!$N$1:$DN$1,0),FALSE),VLOOKUP($T393,Fe_Annuity_Tables,MATCH(BX$3+3,'Mortality Tables'!$N$1:$DN$1,0),FALSE)),"")</f>
        <v>561227.03410018235</v>
      </c>
      <c r="BY393" s="685">
        <f>IFERROR((BX393+AH393*Contr_Rate)*(1+Inv_Return)*IF($D393=$C$1,VLOOKUP($T393,Male_Annuity_Tables,MATCH($BS$3+3,'Mortality Tables'!$N$1:$DN$1,0),FALSE),VLOOKUP($T393,Fe_Annuity_Tables,MATCH(BY$3+3,'Mortality Tables'!$N$1:$DN$1,0),FALSE)),"")</f>
        <v>469632.9313217157</v>
      </c>
      <c r="BZ393" s="685">
        <f>IFERROR((BY393+AI393*Contr_Rate)*(1+Inv_Return)*IF($D393=$C$1,VLOOKUP($T393,Male_Annuity_Tables,MATCH($BS$3+3,'Mortality Tables'!$N$1:$DN$1,0),FALSE),VLOOKUP($T393,Fe_Annuity_Tables,MATCH(BZ$3+3,'Mortality Tables'!$N$1:$DN$1,0),FALSE)),"")</f>
        <v>403391.36736783269</v>
      </c>
      <c r="CA393" s="685">
        <f>IFERROR((BZ393+AJ393*Contr_Rate)*(1+Inv_Return)*IF($D393=$C$1,VLOOKUP($T393,Male_Annuity_Tables,MATCH($BS$3+3,'Mortality Tables'!$N$1:$DN$1,0),FALSE),VLOOKUP($T393,Fe_Annuity_Tables,MATCH(CA$3+3,'Mortality Tables'!$N$1:$DN$1,0),FALSE)),"")</f>
        <v>353625.91431234143</v>
      </c>
      <c r="CB393" s="685">
        <f>IFERROR((CA393+AK393*Contr_Rate)*(1+Inv_Return)*IF($D393=$C$1,VLOOKUP($T393,Male_Annuity_Tables,MATCH($BS$3+3,'Mortality Tables'!$N$1:$DN$1,0),FALSE),VLOOKUP($T393,Fe_Annuity_Tables,MATCH(CB$3+3,'Mortality Tables'!$N$1:$DN$1,0),FALSE)),"")</f>
        <v>314531.83278827742</v>
      </c>
      <c r="CC393" s="685">
        <f>IFERROR((CB393+AL393*Contr_Rate)*(1+Inv_Return)*IF($D393=$C$1,VLOOKUP($T393,Male_Annuity_Tables,MATCH($BS$3+3,'Mortality Tables'!$N$1:$DN$1,0),FALSE),VLOOKUP($T393,Fe_Annuity_Tables,MATCH(CC$3+3,'Mortality Tables'!$N$1:$DN$1,0),FALSE)),"")</f>
        <v>298296.20202988567</v>
      </c>
      <c r="CD393" s="685">
        <f>IFERROR((CC393+AM393*Contr_Rate)*(1+Inv_Return)*IF($D393=$C$1,VLOOKUP($T393,Male_Annuity_Tables,MATCH($BS$3+3,'Mortality Tables'!$N$1:$DN$1,0),FALSE),VLOOKUP($T393,Fe_Annuity_Tables,MATCH(CD$3+3,'Mortality Tables'!$N$1:$DN$1,0),FALSE)),"")</f>
        <v>288566.75518001983</v>
      </c>
      <c r="CE393" s="685">
        <f>IFERROR((CD393+AN393*Contr_Rate)*(1+Inv_Return)*IF($D393=$C$1,VLOOKUP($T393,Male_Annuity_Tables,MATCH($BS$3+3,'Mortality Tables'!$N$1:$DN$1,0),FALSE),VLOOKUP($T393,Fe_Annuity_Tables,MATCH(CE$3+3,'Mortality Tables'!$N$1:$DN$1,0),FALSE)),"")</f>
        <v>280779.79719584435</v>
      </c>
      <c r="CF393" s="685">
        <f>IFERROR((CE393+AO393*Contr_Rate)*(1+Inv_Return)*IF($D393=$C$1,VLOOKUP($T393,Male_Annuity_Tables,MATCH($BS$3+3,'Mortality Tables'!$N$1:$DN$1,0),FALSE),VLOOKUP($T393,Fe_Annuity_Tables,MATCH(CF$3+3,'Mortality Tables'!$N$1:$DN$1,0),FALSE)),"")</f>
        <v>273699.27191763808</v>
      </c>
      <c r="CG393" s="685">
        <f>IFERROR((CF393+AP393*Contr_Rate)*(1+Inv_Return)*IF($D393=$C$1,VLOOKUP($T393,Male_Annuity_Tables,MATCH($BS$3+3,'Mortality Tables'!$N$1:$DN$1,0),FALSE),VLOOKUP($T393,Fe_Annuity_Tables,MATCH(CG$3+3,'Mortality Tables'!$N$1:$DN$1,0),FALSE)),"")</f>
        <v>266980.28575431294</v>
      </c>
      <c r="CH393" s="685" t="str">
        <f>IFERROR((CG393+AQ393*Contr_Rate)*(1+Inv_Return)*IF($D393=$C$1,VLOOKUP($T393,Male_Annuity_Tables,MATCH($BS$3+3,'Mortality Tables'!$N$1:$DN$1,0),FALSE),VLOOKUP($T393,Fe_Annuity_Tables,MATCH(CH$3+3,'Mortality Tables'!$N$1:$DN$1,0),FALSE)),"")</f>
        <v/>
      </c>
      <c r="CI393" s="685" t="str">
        <f>IFERROR((CH393+AR393*Contr_Rate)*(1+Inv_Return)*IF($D393=$C$1,VLOOKUP($T393,Male_Annuity_Tables,MATCH($BS$3+3,'Mortality Tables'!$N$1:$DN$1,0),FALSE),VLOOKUP($T393,Fe_Annuity_Tables,MATCH(CI$3+3,'Mortality Tables'!$N$1:$DN$1,0),FALSE)),"")</f>
        <v/>
      </c>
      <c r="CJ393" s="685" t="str">
        <f>IFERROR((CI393+AS393*Contr_Rate)*(1+Inv_Return)*IF($D393=$C$1,VLOOKUP($T393,Male_Annuity_Tables,MATCH($BS$3+3,'Mortality Tables'!$N$1:$DN$1,0),FALSE),VLOOKUP($T393,Fe_Annuity_Tables,MATCH(CJ$3+3,'Mortality Tables'!$N$1:$DN$1,0),FALSE)),"")</f>
        <v/>
      </c>
      <c r="CK393" s="685" t="str">
        <f>IFERROR((CJ393+AT393*Contr_Rate)*(1+Inv_Return)*IF($D393=$C$1,VLOOKUP($T393,Male_Annuity_Tables,MATCH($BS$3+3,'Mortality Tables'!$N$1:$DN$1,0),FALSE),VLOOKUP($T393,Fe_Annuity_Tables,MATCH(CK$3+3,'Mortality Tables'!$N$1:$DN$1,0),FALSE)),"")</f>
        <v/>
      </c>
      <c r="CL393" s="685" t="str">
        <f>IFERROR((CK393+AU393*Contr_Rate)*(1+Inv_Return)*IF($D393=$C$1,VLOOKUP($T393,Male_Annuity_Tables,MATCH($BS$3+3,'Mortality Tables'!$N$1:$DN$1,0),FALSE),VLOOKUP($T393,Fe_Annuity_Tables,MATCH(CL$3+3,'Mortality Tables'!$N$1:$DN$1,0),FALSE)),"")</f>
        <v/>
      </c>
      <c r="CM393" s="685" t="str">
        <f>IFERROR((CL393+AV393*Contr_Rate)*(1+Inv_Return)*IF($D393=$C$1,VLOOKUP($T393,Male_Annuity_Tables,MATCH($BS$3+3,'Mortality Tables'!$N$1:$DN$1,0),FALSE),VLOOKUP($T393,Fe_Annuity_Tables,MATCH(CM$3+3,'Mortality Tables'!$N$1:$DN$1,0),FALSE)),"")</f>
        <v/>
      </c>
      <c r="CN393" s="685" t="str">
        <f>IFERROR((CM393+AW393*Contr_Rate)*(1+Inv_Return)*IF($D393=$C$1,VLOOKUP($T393,Male_Annuity_Tables,MATCH($BS$3+3,'Mortality Tables'!$N$1:$DN$1,0),FALSE),VLOOKUP($T393,Fe_Annuity_Tables,MATCH(CN$3+3,'Mortality Tables'!$N$1:$DN$1,0),FALSE)),"")</f>
        <v/>
      </c>
      <c r="CO393" s="685" t="str">
        <f>IFERROR((CN393+AX393*Contr_Rate)*(1+Inv_Return)*IF($D393=$C$1,VLOOKUP($T393,Male_Annuity_Tables,MATCH($BS$3+3,'Mortality Tables'!$N$1:$DN$1,0),FALSE),VLOOKUP($T393,Fe_Annuity_Tables,MATCH(CO$3+3,'Mortality Tables'!$N$1:$DN$1,0),FALSE)),"")</f>
        <v/>
      </c>
      <c r="CP393" s="685" t="str">
        <f>IFERROR((CO393+AY393*Contr_Rate)*(1+Inv_Return)*IF($D393=$C$1,VLOOKUP($T393,Male_Annuity_Tables,MATCH($BS$3+3,'Mortality Tables'!$N$1:$DN$1,0),FALSE),VLOOKUP($T393,Fe_Annuity_Tables,MATCH(CP$3+3,'Mortality Tables'!$N$1:$DN$1,0),FALSE)),"")</f>
        <v/>
      </c>
      <c r="CQ393" s="685" t="str">
        <f>IFERROR((CP393+AZ393*Contr_Rate)*(1+Inv_Return)*IF($D393=$C$1,VLOOKUP($T393,Male_Annuity_Tables,MATCH($BS$3+3,'Mortality Tables'!$N$1:$DN$1,0),FALSE),VLOOKUP($T393,Fe_Annuity_Tables,MATCH(CQ$3+3,'Mortality Tables'!$N$1:$DN$1,0),FALSE)),"")</f>
        <v/>
      </c>
      <c r="CR393" s="685" t="str">
        <f>IFERROR((CQ393+BA393*Contr_Rate)*(1+Inv_Return)*IF($D393=$C$1,VLOOKUP($T393,Male_Annuity_Tables,MATCH($BS$3+3,'Mortality Tables'!$N$1:$DN$1,0),FALSE),VLOOKUP($T393,Fe_Annuity_Tables,MATCH(CR$3+3,'Mortality Tables'!$N$1:$DN$1,0),FALSE)),"")</f>
        <v/>
      </c>
      <c r="CS393" s="685" t="str">
        <f>IFERROR((CR393+BB393*Contr_Rate)*(1+Inv_Return)*IF($D393=$C$1,VLOOKUP($T393,Male_Annuity_Tables,MATCH($BS$3+3,'Mortality Tables'!$N$1:$DN$1,0),FALSE),VLOOKUP($T393,Fe_Annuity_Tables,MATCH(CS$3+3,'Mortality Tables'!$N$1:$DN$1,0),FALSE)),"")</f>
        <v/>
      </c>
      <c r="CT393" s="685" t="str">
        <f>IFERROR((CS393+BC393*Contr_Rate)*(1+Inv_Return)*IF($D393=$C$1,VLOOKUP($T393,Male_Annuity_Tables,MATCH($BS$3+3,'Mortality Tables'!$N$1:$DN$1,0),FALSE),VLOOKUP($T393,Fe_Annuity_Tables,MATCH(CT$3+3,'Mortality Tables'!$N$1:$DN$1,0),FALSE)),"")</f>
        <v/>
      </c>
      <c r="CU393" s="685" t="str">
        <f>IFERROR((CT393+BD393*Contr_Rate)*(1+Inv_Return)*IF($D393=$C$1,VLOOKUP($T393,Male_Annuity_Tables,MATCH($BS$3+3,'Mortality Tables'!$N$1:$DN$1,0),FALSE),VLOOKUP($T393,Fe_Annuity_Tables,MATCH(CU$3+3,'Mortality Tables'!$N$1:$DN$1,0),FALSE)),"")</f>
        <v/>
      </c>
      <c r="CV393" s="685" t="str">
        <f>IFERROR((CU393+BE393*Contr_Rate)*(1+Inv_Return)*IF($D393=$C$1,VLOOKUP($T393,Male_Annuity_Tables,MATCH($BS$3+3,'Mortality Tables'!$N$1:$DN$1,0),FALSE),VLOOKUP($T393,Fe_Annuity_Tables,MATCH(CV$3+3,'Mortality Tables'!$N$1:$DN$1,0),FALSE)),"")</f>
        <v/>
      </c>
      <c r="CW393" s="685" t="str">
        <f>IFERROR((CV393+BF393*Contr_Rate)*(1+Inv_Return)*IF($D393=$C$1,VLOOKUP($T393,Male_Annuity_Tables,MATCH($BS$3+3,'Mortality Tables'!$N$1:$DN$1,0),FALSE),VLOOKUP($T393,Fe_Annuity_Tables,MATCH(CW$3+3,'Mortality Tables'!$N$1:$DN$1,0),FALSE)),"")</f>
        <v/>
      </c>
      <c r="CX393" s="685" t="str">
        <f>IFERROR((CW393+BG393*Contr_Rate)*(1+Inv_Return)*IF($D393=$C$1,VLOOKUP($T393,Male_Annuity_Tables,MATCH($BS$3+3,'Mortality Tables'!$N$1:$DN$1,0),FALSE),VLOOKUP($T393,Fe_Annuity_Tables,MATCH(CX$3+3,'Mortality Tables'!$N$1:$DN$1,0),FALSE)),"")</f>
        <v/>
      </c>
      <c r="CY393" s="685" t="str">
        <f>IFERROR((CX393+BH393*Contr_Rate)*(1+Inv_Return)*IF($D393=$C$1,VLOOKUP($T393,Male_Annuity_Tables,MATCH($BS$3+3,'Mortality Tables'!$N$1:$DN$1,0),FALSE),VLOOKUP($T393,Fe_Annuity_Tables,MATCH(CY$3+3,'Mortality Tables'!$N$1:$DN$1,0),FALSE)),"")</f>
        <v/>
      </c>
      <c r="CZ393" s="685" t="str">
        <f>IFERROR((CY393+BI393*Contr_Rate)*(1+Inv_Return)*IF($D393=$C$1,VLOOKUP($T393,Male_Annuity_Tables,MATCH($BS$3+3,'Mortality Tables'!$N$1:$DN$1,0),FALSE),VLOOKUP($T393,Fe_Annuity_Tables,MATCH(CZ$3+3,'Mortality Tables'!$N$1:$DN$1,0),FALSE)),"")</f>
        <v/>
      </c>
      <c r="DA393" s="685" t="str">
        <f>IFERROR((CZ393+BJ393*Contr_Rate)*(1+Inv_Return)*IF($D393=$C$1,VLOOKUP($T393,Male_Annuity_Tables,MATCH($BS$3+3,'Mortality Tables'!$N$1:$DN$1,0),FALSE),VLOOKUP($T393,Fe_Annuity_Tables,MATCH(DA$3+3,'Mortality Tables'!$N$1:$DN$1,0),FALSE)),"")</f>
        <v/>
      </c>
      <c r="DB393" s="685" t="str">
        <f>IFERROR((DA393+BK393*Contr_Rate)*(1+Inv_Return)*IF($D393=$C$1,VLOOKUP($T393,Male_Annuity_Tables,MATCH($BS$3+3,'Mortality Tables'!$N$1:$DN$1,0),FALSE),VLOOKUP($T393,Fe_Annuity_Tables,MATCH(DB$3+3,'Mortality Tables'!$N$1:$DN$1,0),FALSE)),"")</f>
        <v/>
      </c>
      <c r="DC393" s="685" t="str">
        <f>IFERROR((DB393+BL393*Contr_Rate)*(1+Inv_Return)*IF($D393=$C$1,VLOOKUP($T393,Male_Annuity_Tables,MATCH($BS$3+3,'Mortality Tables'!$N$1:$DN$1,0),FALSE),VLOOKUP($T393,Fe_Annuity_Tables,MATCH(DC$3+3,'Mortality Tables'!$N$1:$DN$1,0),FALSE)),"")</f>
        <v/>
      </c>
      <c r="DD393" s="685" t="str">
        <f>IFERROR((DC393+BM393*Contr_Rate)*(1+Inv_Return)*IF($D393=$C$1,VLOOKUP($T393,Male_Annuity_Tables,MATCH($BS$3+3,'Mortality Tables'!$N$1:$DN$1,0),FALSE),VLOOKUP($T393,Fe_Annuity_Tables,MATCH(DD$3+3,'Mortality Tables'!$N$1:$DN$1,0),FALSE)),"")</f>
        <v/>
      </c>
      <c r="DE393" s="685" t="str">
        <f>IFERROR((DD393+BN393*Contr_Rate)*(1+Inv_Return)*IF($D393=$C$1,VLOOKUP($T393,Male_Annuity_Tables,MATCH($BS$3+3,'Mortality Tables'!$N$1:$DN$1,0),FALSE),VLOOKUP($T393,Fe_Annuity_Tables,MATCH(DE$3+3,'Mortality Tables'!$N$1:$DN$1,0),FALSE)),"")</f>
        <v/>
      </c>
      <c r="DF393" s="685" t="str">
        <f>IFERROR((DE393+BO393*Contr_Rate)*(1+Inv_Return)*IF($D393=$C$1,VLOOKUP($T393,Male_Annuity_Tables,MATCH($BS$3+3,'Mortality Tables'!$N$1:$DN$1,0),FALSE),VLOOKUP($T393,Fe_Annuity_Tables,MATCH(DF$3+3,'Mortality Tables'!$N$1:$DN$1,0),FALSE)),"")</f>
        <v/>
      </c>
      <c r="DG393" s="685" t="str">
        <f>IFERROR((DF393+BP393*Contr_Rate)*(1+Inv_Return)*IF($D393=$C$1,VLOOKUP($T393,Male_Annuity_Tables,MATCH($BS$3+3,'Mortality Tables'!$N$1:$DN$1,0),FALSE),VLOOKUP($T393,Fe_Annuity_Tables,MATCH(DG$3+3,'Mortality Tables'!$N$1:$DN$1,0),FALSE)),"")</f>
        <v/>
      </c>
      <c r="DH393" s="685" t="str">
        <f>IFERROR((DG393+BQ393*Contr_Rate)*(1+Inv_Return)*IF($D393=$C$1,VLOOKUP($T393,Male_Annuity_Tables,MATCH($BS$3+3,'Mortality Tables'!$N$1:$DN$1,0),FALSE),VLOOKUP($T393,Fe_Annuity_Tables,MATCH(DH$3+3,'Mortality Tables'!$N$1:$DN$1,0),FALSE)),"")</f>
        <v/>
      </c>
      <c r="DJ393" s="686">
        <f t="shared" si="230"/>
        <v>995567.25821556116</v>
      </c>
      <c r="DK393" s="680">
        <f t="shared" si="219"/>
        <v>8.8017766057058875</v>
      </c>
      <c r="DL393" s="686">
        <f t="shared" si="231"/>
        <v>75783.571077231551</v>
      </c>
      <c r="DM393" s="686">
        <f t="shared" si="132"/>
        <v>3670423.1752058868</v>
      </c>
      <c r="DN393" s="687">
        <f t="shared" si="232"/>
        <v>2.0647093661885618E-2</v>
      </c>
      <c r="DP393" s="688">
        <f t="shared" si="233"/>
        <v>115053.75540615676</v>
      </c>
      <c r="DQ393" s="688">
        <f t="shared" si="234"/>
        <v>149836.1020707764</v>
      </c>
      <c r="DR393" s="688">
        <f t="shared" si="235"/>
        <v>151543.7546946854</v>
      </c>
    </row>
    <row r="394" spans="1:122" s="657" customFormat="1" ht="14.5">
      <c r="A394" s="675" t="s">
        <v>1856</v>
      </c>
      <c r="B394" s="675" t="s">
        <v>1857</v>
      </c>
      <c r="C394" s="675" t="s">
        <v>236</v>
      </c>
      <c r="D394" s="675" t="s">
        <v>61</v>
      </c>
      <c r="E394" s="676">
        <v>23790</v>
      </c>
      <c r="F394" s="677">
        <v>40563</v>
      </c>
      <c r="G394" s="677">
        <v>42868</v>
      </c>
      <c r="H394" s="678">
        <v>821088</v>
      </c>
      <c r="I394" s="678">
        <v>79211.710000000006</v>
      </c>
      <c r="J394" s="678">
        <v>47540.32</v>
      </c>
      <c r="K394" s="678">
        <v>49632.72</v>
      </c>
      <c r="L394" s="678">
        <v>176384.75</v>
      </c>
      <c r="M394" s="679">
        <f>IF(COUNTIF($A$4:A394,A394)=1,0,1)</f>
        <v>0</v>
      </c>
      <c r="N394" s="680" t="str">
        <f t="shared" si="224"/>
        <v>Okay</v>
      </c>
      <c r="O394" s="680" t="str">
        <f t="shared" si="225"/>
        <v>TRUE</v>
      </c>
      <c r="P394" s="680" t="b">
        <f t="shared" si="226"/>
        <v>1</v>
      </c>
      <c r="Q394" s="680" t="b">
        <f t="shared" si="208"/>
        <v>1</v>
      </c>
      <c r="R394" s="680" t="b">
        <f t="shared" si="209"/>
        <v>1</v>
      </c>
      <c r="S394" s="681">
        <f t="shared" si="227"/>
        <v>45.953424657534249</v>
      </c>
      <c r="T394" s="682">
        <f t="shared" si="210"/>
        <v>59</v>
      </c>
      <c r="U394" s="682">
        <f t="shared" si="220"/>
        <v>52</v>
      </c>
      <c r="V394" s="682">
        <f t="shared" si="211"/>
        <v>7.6383561643835618</v>
      </c>
      <c r="W394" s="682">
        <f t="shared" si="228"/>
        <v>1</v>
      </c>
      <c r="X394" s="683">
        <f t="shared" si="229"/>
        <v>176384.75</v>
      </c>
      <c r="Y394" s="684">
        <f t="shared" si="123"/>
        <v>1.272E-2</v>
      </c>
      <c r="Z394" s="684">
        <f>IF($D394=$C$1,VLOOKUP($T394,Male_Annuity_Tables,MATCH($W394+2,'Mortality Tables'!$DS$1:$HT$1,0),FALSE),VLOOKUP($T394,Fe_Annuity_Tables,MATCH($W394+2,'Mortality Tables'!$M$1:$DN$1,0),FALSE))</f>
        <v>0.93791599999999997</v>
      </c>
      <c r="AA394" s="664"/>
      <c r="AB394" s="685">
        <f t="shared" si="222"/>
        <v>862922.43359999999</v>
      </c>
      <c r="AC394" s="685" t="str">
        <f t="shared" si="222"/>
        <v/>
      </c>
      <c r="AD394" s="685" t="str">
        <f t="shared" si="222"/>
        <v/>
      </c>
      <c r="AE394" s="685" t="str">
        <f t="shared" si="222"/>
        <v/>
      </c>
      <c r="AF394" s="685" t="str">
        <f t="shared" si="222"/>
        <v/>
      </c>
      <c r="AG394" s="685" t="str">
        <f t="shared" si="222"/>
        <v/>
      </c>
      <c r="AH394" s="685" t="str">
        <f t="shared" si="222"/>
        <v/>
      </c>
      <c r="AI394" s="685" t="str">
        <f t="shared" si="222"/>
        <v/>
      </c>
      <c r="AJ394" s="685" t="str">
        <f t="shared" si="222"/>
        <v/>
      </c>
      <c r="AK394" s="685" t="str">
        <f t="shared" si="222"/>
        <v/>
      </c>
      <c r="AL394" s="685" t="str">
        <f t="shared" si="222"/>
        <v/>
      </c>
      <c r="AM394" s="685" t="str">
        <f t="shared" si="222"/>
        <v/>
      </c>
      <c r="AN394" s="685" t="str">
        <f t="shared" si="222"/>
        <v/>
      </c>
      <c r="AO394" s="685" t="str">
        <f t="shared" si="222"/>
        <v/>
      </c>
      <c r="AP394" s="685" t="str">
        <f t="shared" si="222"/>
        <v/>
      </c>
      <c r="AQ394" s="685" t="str">
        <f t="shared" si="222"/>
        <v/>
      </c>
      <c r="AR394" s="685" t="str">
        <f t="shared" si="221"/>
        <v/>
      </c>
      <c r="AS394" s="685" t="str">
        <f t="shared" si="221"/>
        <v/>
      </c>
      <c r="AT394" s="685" t="str">
        <f t="shared" si="221"/>
        <v/>
      </c>
      <c r="AU394" s="685" t="str">
        <f t="shared" si="221"/>
        <v/>
      </c>
      <c r="AV394" s="685" t="str">
        <f t="shared" si="221"/>
        <v/>
      </c>
      <c r="AW394" s="685" t="str">
        <f t="shared" si="221"/>
        <v/>
      </c>
      <c r="AX394" s="685" t="str">
        <f t="shared" si="221"/>
        <v/>
      </c>
      <c r="AY394" s="685" t="str">
        <f t="shared" si="221"/>
        <v/>
      </c>
      <c r="AZ394" s="685" t="str">
        <f t="shared" si="221"/>
        <v/>
      </c>
      <c r="BA394" s="685" t="str">
        <f t="shared" si="221"/>
        <v/>
      </c>
      <c r="BB394" s="685" t="str">
        <f t="shared" si="221"/>
        <v/>
      </c>
      <c r="BC394" s="685" t="str">
        <f t="shared" si="221"/>
        <v/>
      </c>
      <c r="BD394" s="685" t="str">
        <f t="shared" si="221"/>
        <v/>
      </c>
      <c r="BE394" s="685" t="str">
        <f t="shared" si="221"/>
        <v/>
      </c>
      <c r="BF394" s="685" t="str">
        <f t="shared" si="221"/>
        <v/>
      </c>
      <c r="BG394" s="685" t="str">
        <f t="shared" si="236"/>
        <v/>
      </c>
      <c r="BH394" s="685" t="str">
        <f t="shared" si="236"/>
        <v/>
      </c>
      <c r="BI394" s="685" t="str">
        <f t="shared" si="218"/>
        <v/>
      </c>
      <c r="BJ394" s="685" t="str">
        <f t="shared" si="218"/>
        <v/>
      </c>
      <c r="BK394" s="685" t="str">
        <f t="shared" si="218"/>
        <v/>
      </c>
      <c r="BL394" s="685" t="str">
        <f t="shared" si="218"/>
        <v/>
      </c>
      <c r="BM394" s="685" t="str">
        <f t="shared" si="218"/>
        <v/>
      </c>
      <c r="BN394" s="685" t="str">
        <f t="shared" si="218"/>
        <v/>
      </c>
      <c r="BO394" s="685" t="str">
        <f t="shared" si="223"/>
        <v/>
      </c>
      <c r="BP394" s="685" t="str">
        <f t="shared" si="223"/>
        <v/>
      </c>
      <c r="BQ394" s="685" t="str">
        <f t="shared" si="223"/>
        <v/>
      </c>
      <c r="BR394" s="529"/>
      <c r="BS394" s="685">
        <f>IFERROR(($L394+AB394*Contr_Rate)*(1+Inv_Return)*IF($D394=$C$1,VLOOKUP($T394,Male_Annuity_Tables,MATCH($BS$3+3,'Mortality Tables'!$N$1:$DN$1,0),FALSE),VLOOKUP($T394,Fe_Annuity_Tables,MATCH(BS$3+3,'Mortality Tables'!$N$1:$DN$1,0),FALSE)),"")</f>
        <v>419524.18959107017</v>
      </c>
      <c r="BT394" s="685" t="str">
        <f>IFERROR(($BS394+AC394*Contr_Rate)*(1+Inv_Return)*IF($D394=$C$1,VLOOKUP($T394,Male_Annuity_Tables,MATCH($BS$3+3,'Mortality Tables'!$N$1:$DN$1,0),FALSE),VLOOKUP($T394,Fe_Annuity_Tables,MATCH(BT$3+3,'Mortality Tables'!$N$1:$DN$1,0),FALSE)),"")</f>
        <v/>
      </c>
      <c r="BU394" s="685" t="str">
        <f>IFERROR((BT394+AD394*Contr_Rate)*(1+Inv_Return)*IF($D394=$C$1,VLOOKUP($T394,Male_Annuity_Tables,MATCH($BS$3+3,'Mortality Tables'!$N$1:$DN$1,0),FALSE),VLOOKUP($T394,Fe_Annuity_Tables,MATCH(BU$3+3,'Mortality Tables'!$N$1:$DN$1,0),FALSE)),"")</f>
        <v/>
      </c>
      <c r="BV394" s="685" t="str">
        <f>IFERROR((BU394+AE394*Contr_Rate)*(1+Inv_Return)*IF($D394=$C$1,VLOOKUP($T394,Male_Annuity_Tables,MATCH($BS$3+3,'Mortality Tables'!$N$1:$DN$1,0),FALSE),VLOOKUP($T394,Fe_Annuity_Tables,MATCH(BV$3+3,'Mortality Tables'!$N$1:$DN$1,0),FALSE)),"")</f>
        <v/>
      </c>
      <c r="BW394" s="685" t="str">
        <f>IFERROR((BV394+AF394*Contr_Rate)*(1+Inv_Return)*IF($D394=$C$1,VLOOKUP($T394,Male_Annuity_Tables,MATCH($BS$3+3,'Mortality Tables'!$N$1:$DN$1,0),FALSE),VLOOKUP($T394,Fe_Annuity_Tables,MATCH(BW$3+3,'Mortality Tables'!$N$1:$DN$1,0),FALSE)),"")</f>
        <v/>
      </c>
      <c r="BX394" s="685" t="str">
        <f>IFERROR((BW394+AG394*Contr_Rate)*(1+Inv_Return)*IF($D394=$C$1,VLOOKUP($T394,Male_Annuity_Tables,MATCH($BS$3+3,'Mortality Tables'!$N$1:$DN$1,0),FALSE),VLOOKUP($T394,Fe_Annuity_Tables,MATCH(BX$3+3,'Mortality Tables'!$N$1:$DN$1,0),FALSE)),"")</f>
        <v/>
      </c>
      <c r="BY394" s="685" t="str">
        <f>IFERROR((BX394+AH394*Contr_Rate)*(1+Inv_Return)*IF($D394=$C$1,VLOOKUP($T394,Male_Annuity_Tables,MATCH($BS$3+3,'Mortality Tables'!$N$1:$DN$1,0),FALSE),VLOOKUP($T394,Fe_Annuity_Tables,MATCH(BY$3+3,'Mortality Tables'!$N$1:$DN$1,0),FALSE)),"")</f>
        <v/>
      </c>
      <c r="BZ394" s="685" t="str">
        <f>IFERROR((BY394+AI394*Contr_Rate)*(1+Inv_Return)*IF($D394=$C$1,VLOOKUP($T394,Male_Annuity_Tables,MATCH($BS$3+3,'Mortality Tables'!$N$1:$DN$1,0),FALSE),VLOOKUP($T394,Fe_Annuity_Tables,MATCH(BZ$3+3,'Mortality Tables'!$N$1:$DN$1,0),FALSE)),"")</f>
        <v/>
      </c>
      <c r="CA394" s="685" t="str">
        <f>IFERROR((BZ394+AJ394*Contr_Rate)*(1+Inv_Return)*IF($D394=$C$1,VLOOKUP($T394,Male_Annuity_Tables,MATCH($BS$3+3,'Mortality Tables'!$N$1:$DN$1,0),FALSE),VLOOKUP($T394,Fe_Annuity_Tables,MATCH(CA$3+3,'Mortality Tables'!$N$1:$DN$1,0),FALSE)),"")</f>
        <v/>
      </c>
      <c r="CB394" s="685" t="str">
        <f>IFERROR((CA394+AK394*Contr_Rate)*(1+Inv_Return)*IF($D394=$C$1,VLOOKUP($T394,Male_Annuity_Tables,MATCH($BS$3+3,'Mortality Tables'!$N$1:$DN$1,0),FALSE),VLOOKUP($T394,Fe_Annuity_Tables,MATCH(CB$3+3,'Mortality Tables'!$N$1:$DN$1,0),FALSE)),"")</f>
        <v/>
      </c>
      <c r="CC394" s="685" t="str">
        <f>IFERROR((CB394+AL394*Contr_Rate)*(1+Inv_Return)*IF($D394=$C$1,VLOOKUP($T394,Male_Annuity_Tables,MATCH($BS$3+3,'Mortality Tables'!$N$1:$DN$1,0),FALSE),VLOOKUP($T394,Fe_Annuity_Tables,MATCH(CC$3+3,'Mortality Tables'!$N$1:$DN$1,0),FALSE)),"")</f>
        <v/>
      </c>
      <c r="CD394" s="685" t="str">
        <f>IFERROR((CC394+AM394*Contr_Rate)*(1+Inv_Return)*IF($D394=$C$1,VLOOKUP($T394,Male_Annuity_Tables,MATCH($BS$3+3,'Mortality Tables'!$N$1:$DN$1,0),FALSE),VLOOKUP($T394,Fe_Annuity_Tables,MATCH(CD$3+3,'Mortality Tables'!$N$1:$DN$1,0),FALSE)),"")</f>
        <v/>
      </c>
      <c r="CE394" s="685" t="str">
        <f>IFERROR((CD394+AN394*Contr_Rate)*(1+Inv_Return)*IF($D394=$C$1,VLOOKUP($T394,Male_Annuity_Tables,MATCH($BS$3+3,'Mortality Tables'!$N$1:$DN$1,0),FALSE),VLOOKUP($T394,Fe_Annuity_Tables,MATCH(CE$3+3,'Mortality Tables'!$N$1:$DN$1,0),FALSE)),"")</f>
        <v/>
      </c>
      <c r="CF394" s="685" t="str">
        <f>IFERROR((CE394+AO394*Contr_Rate)*(1+Inv_Return)*IF($D394=$C$1,VLOOKUP($T394,Male_Annuity_Tables,MATCH($BS$3+3,'Mortality Tables'!$N$1:$DN$1,0),FALSE),VLOOKUP($T394,Fe_Annuity_Tables,MATCH(CF$3+3,'Mortality Tables'!$N$1:$DN$1,0),FALSE)),"")</f>
        <v/>
      </c>
      <c r="CG394" s="685" t="str">
        <f>IFERROR((CF394+AP394*Contr_Rate)*(1+Inv_Return)*IF($D394=$C$1,VLOOKUP($T394,Male_Annuity_Tables,MATCH($BS$3+3,'Mortality Tables'!$N$1:$DN$1,0),FALSE),VLOOKUP($T394,Fe_Annuity_Tables,MATCH(CG$3+3,'Mortality Tables'!$N$1:$DN$1,0),FALSE)),"")</f>
        <v/>
      </c>
      <c r="CH394" s="685" t="str">
        <f>IFERROR((CG394+AQ394*Contr_Rate)*(1+Inv_Return)*IF($D394=$C$1,VLOOKUP($T394,Male_Annuity_Tables,MATCH($BS$3+3,'Mortality Tables'!$N$1:$DN$1,0),FALSE),VLOOKUP($T394,Fe_Annuity_Tables,MATCH(CH$3+3,'Mortality Tables'!$N$1:$DN$1,0),FALSE)),"")</f>
        <v/>
      </c>
      <c r="CI394" s="685" t="str">
        <f>IFERROR((CH394+AR394*Contr_Rate)*(1+Inv_Return)*IF($D394=$C$1,VLOOKUP($T394,Male_Annuity_Tables,MATCH($BS$3+3,'Mortality Tables'!$N$1:$DN$1,0),FALSE),VLOOKUP($T394,Fe_Annuity_Tables,MATCH(CI$3+3,'Mortality Tables'!$N$1:$DN$1,0),FALSE)),"")</f>
        <v/>
      </c>
      <c r="CJ394" s="685" t="str">
        <f>IFERROR((CI394+AS394*Contr_Rate)*(1+Inv_Return)*IF($D394=$C$1,VLOOKUP($T394,Male_Annuity_Tables,MATCH($BS$3+3,'Mortality Tables'!$N$1:$DN$1,0),FALSE),VLOOKUP($T394,Fe_Annuity_Tables,MATCH(CJ$3+3,'Mortality Tables'!$N$1:$DN$1,0),FALSE)),"")</f>
        <v/>
      </c>
      <c r="CK394" s="685" t="str">
        <f>IFERROR((CJ394+AT394*Contr_Rate)*(1+Inv_Return)*IF($D394=$C$1,VLOOKUP($T394,Male_Annuity_Tables,MATCH($BS$3+3,'Mortality Tables'!$N$1:$DN$1,0),FALSE),VLOOKUP($T394,Fe_Annuity_Tables,MATCH(CK$3+3,'Mortality Tables'!$N$1:$DN$1,0),FALSE)),"")</f>
        <v/>
      </c>
      <c r="CL394" s="685" t="str">
        <f>IFERROR((CK394+AU394*Contr_Rate)*(1+Inv_Return)*IF($D394=$C$1,VLOOKUP($T394,Male_Annuity_Tables,MATCH($BS$3+3,'Mortality Tables'!$N$1:$DN$1,0),FALSE),VLOOKUP($T394,Fe_Annuity_Tables,MATCH(CL$3+3,'Mortality Tables'!$N$1:$DN$1,0),FALSE)),"")</f>
        <v/>
      </c>
      <c r="CM394" s="685" t="str">
        <f>IFERROR((CL394+AV394*Contr_Rate)*(1+Inv_Return)*IF($D394=$C$1,VLOOKUP($T394,Male_Annuity_Tables,MATCH($BS$3+3,'Mortality Tables'!$N$1:$DN$1,0),FALSE),VLOOKUP($T394,Fe_Annuity_Tables,MATCH(CM$3+3,'Mortality Tables'!$N$1:$DN$1,0),FALSE)),"")</f>
        <v/>
      </c>
      <c r="CN394" s="685" t="str">
        <f>IFERROR((CM394+AW394*Contr_Rate)*(1+Inv_Return)*IF($D394=$C$1,VLOOKUP($T394,Male_Annuity_Tables,MATCH($BS$3+3,'Mortality Tables'!$N$1:$DN$1,0),FALSE),VLOOKUP($T394,Fe_Annuity_Tables,MATCH(CN$3+3,'Mortality Tables'!$N$1:$DN$1,0),FALSE)),"")</f>
        <v/>
      </c>
      <c r="CO394" s="685" t="str">
        <f>IFERROR((CN394+AX394*Contr_Rate)*(1+Inv_Return)*IF($D394=$C$1,VLOOKUP($T394,Male_Annuity_Tables,MATCH($BS$3+3,'Mortality Tables'!$N$1:$DN$1,0),FALSE),VLOOKUP($T394,Fe_Annuity_Tables,MATCH(CO$3+3,'Mortality Tables'!$N$1:$DN$1,0),FALSE)),"")</f>
        <v/>
      </c>
      <c r="CP394" s="685" t="str">
        <f>IFERROR((CO394+AY394*Contr_Rate)*(1+Inv_Return)*IF($D394=$C$1,VLOOKUP($T394,Male_Annuity_Tables,MATCH($BS$3+3,'Mortality Tables'!$N$1:$DN$1,0),FALSE),VLOOKUP($T394,Fe_Annuity_Tables,MATCH(CP$3+3,'Mortality Tables'!$N$1:$DN$1,0),FALSE)),"")</f>
        <v/>
      </c>
      <c r="CQ394" s="685" t="str">
        <f>IFERROR((CP394+AZ394*Contr_Rate)*(1+Inv_Return)*IF($D394=$C$1,VLOOKUP($T394,Male_Annuity_Tables,MATCH($BS$3+3,'Mortality Tables'!$N$1:$DN$1,0),FALSE),VLOOKUP($T394,Fe_Annuity_Tables,MATCH(CQ$3+3,'Mortality Tables'!$N$1:$DN$1,0),FALSE)),"")</f>
        <v/>
      </c>
      <c r="CR394" s="685" t="str">
        <f>IFERROR((CQ394+BA394*Contr_Rate)*(1+Inv_Return)*IF($D394=$C$1,VLOOKUP($T394,Male_Annuity_Tables,MATCH($BS$3+3,'Mortality Tables'!$N$1:$DN$1,0),FALSE),VLOOKUP($T394,Fe_Annuity_Tables,MATCH(CR$3+3,'Mortality Tables'!$N$1:$DN$1,0),FALSE)),"")</f>
        <v/>
      </c>
      <c r="CS394" s="685" t="str">
        <f>IFERROR((CR394+BB394*Contr_Rate)*(1+Inv_Return)*IF($D394=$C$1,VLOOKUP($T394,Male_Annuity_Tables,MATCH($BS$3+3,'Mortality Tables'!$N$1:$DN$1,0),FALSE),VLOOKUP($T394,Fe_Annuity_Tables,MATCH(CS$3+3,'Mortality Tables'!$N$1:$DN$1,0),FALSE)),"")</f>
        <v/>
      </c>
      <c r="CT394" s="685" t="str">
        <f>IFERROR((CS394+BC394*Contr_Rate)*(1+Inv_Return)*IF($D394=$C$1,VLOOKUP($T394,Male_Annuity_Tables,MATCH($BS$3+3,'Mortality Tables'!$N$1:$DN$1,0),FALSE),VLOOKUP($T394,Fe_Annuity_Tables,MATCH(CT$3+3,'Mortality Tables'!$N$1:$DN$1,0),FALSE)),"")</f>
        <v/>
      </c>
      <c r="CU394" s="685" t="str">
        <f>IFERROR((CT394+BD394*Contr_Rate)*(1+Inv_Return)*IF($D394=$C$1,VLOOKUP($T394,Male_Annuity_Tables,MATCH($BS$3+3,'Mortality Tables'!$N$1:$DN$1,0),FALSE),VLOOKUP($T394,Fe_Annuity_Tables,MATCH(CU$3+3,'Mortality Tables'!$N$1:$DN$1,0),FALSE)),"")</f>
        <v/>
      </c>
      <c r="CV394" s="685" t="str">
        <f>IFERROR((CU394+BE394*Contr_Rate)*(1+Inv_Return)*IF($D394=$C$1,VLOOKUP($T394,Male_Annuity_Tables,MATCH($BS$3+3,'Mortality Tables'!$N$1:$DN$1,0),FALSE),VLOOKUP($T394,Fe_Annuity_Tables,MATCH(CV$3+3,'Mortality Tables'!$N$1:$DN$1,0),FALSE)),"")</f>
        <v/>
      </c>
      <c r="CW394" s="685" t="str">
        <f>IFERROR((CV394+BF394*Contr_Rate)*(1+Inv_Return)*IF($D394=$C$1,VLOOKUP($T394,Male_Annuity_Tables,MATCH($BS$3+3,'Mortality Tables'!$N$1:$DN$1,0),FALSE),VLOOKUP($T394,Fe_Annuity_Tables,MATCH(CW$3+3,'Mortality Tables'!$N$1:$DN$1,0),FALSE)),"")</f>
        <v/>
      </c>
      <c r="CX394" s="685" t="str">
        <f>IFERROR((CW394+BG394*Contr_Rate)*(1+Inv_Return)*IF($D394=$C$1,VLOOKUP($T394,Male_Annuity_Tables,MATCH($BS$3+3,'Mortality Tables'!$N$1:$DN$1,0),FALSE),VLOOKUP($T394,Fe_Annuity_Tables,MATCH(CX$3+3,'Mortality Tables'!$N$1:$DN$1,0),FALSE)),"")</f>
        <v/>
      </c>
      <c r="CY394" s="685" t="str">
        <f>IFERROR((CX394+BH394*Contr_Rate)*(1+Inv_Return)*IF($D394=$C$1,VLOOKUP($T394,Male_Annuity_Tables,MATCH($BS$3+3,'Mortality Tables'!$N$1:$DN$1,0),FALSE),VLOOKUP($T394,Fe_Annuity_Tables,MATCH(CY$3+3,'Mortality Tables'!$N$1:$DN$1,0),FALSE)),"")</f>
        <v/>
      </c>
      <c r="CZ394" s="685" t="str">
        <f>IFERROR((CY394+BI394*Contr_Rate)*(1+Inv_Return)*IF($D394=$C$1,VLOOKUP($T394,Male_Annuity_Tables,MATCH($BS$3+3,'Mortality Tables'!$N$1:$DN$1,0),FALSE),VLOOKUP($T394,Fe_Annuity_Tables,MATCH(CZ$3+3,'Mortality Tables'!$N$1:$DN$1,0),FALSE)),"")</f>
        <v/>
      </c>
      <c r="DA394" s="685" t="str">
        <f>IFERROR((CZ394+BJ394*Contr_Rate)*(1+Inv_Return)*IF($D394=$C$1,VLOOKUP($T394,Male_Annuity_Tables,MATCH($BS$3+3,'Mortality Tables'!$N$1:$DN$1,0),FALSE),VLOOKUP($T394,Fe_Annuity_Tables,MATCH(DA$3+3,'Mortality Tables'!$N$1:$DN$1,0),FALSE)),"")</f>
        <v/>
      </c>
      <c r="DB394" s="685" t="str">
        <f>IFERROR((DA394+BK394*Contr_Rate)*(1+Inv_Return)*IF($D394=$C$1,VLOOKUP($T394,Male_Annuity_Tables,MATCH($BS$3+3,'Mortality Tables'!$N$1:$DN$1,0),FALSE),VLOOKUP($T394,Fe_Annuity_Tables,MATCH(DB$3+3,'Mortality Tables'!$N$1:$DN$1,0),FALSE)),"")</f>
        <v/>
      </c>
      <c r="DC394" s="685" t="str">
        <f>IFERROR((DB394+BL394*Contr_Rate)*(1+Inv_Return)*IF($D394=$C$1,VLOOKUP($T394,Male_Annuity_Tables,MATCH($BS$3+3,'Mortality Tables'!$N$1:$DN$1,0),FALSE),VLOOKUP($T394,Fe_Annuity_Tables,MATCH(DC$3+3,'Mortality Tables'!$N$1:$DN$1,0),FALSE)),"")</f>
        <v/>
      </c>
      <c r="DD394" s="685" t="str">
        <f>IFERROR((DC394+BM394*Contr_Rate)*(1+Inv_Return)*IF($D394=$C$1,VLOOKUP($T394,Male_Annuity_Tables,MATCH($BS$3+3,'Mortality Tables'!$N$1:$DN$1,0),FALSE),VLOOKUP($T394,Fe_Annuity_Tables,MATCH(DD$3+3,'Mortality Tables'!$N$1:$DN$1,0),FALSE)),"")</f>
        <v/>
      </c>
      <c r="DE394" s="685" t="str">
        <f>IFERROR((DD394+BN394*Contr_Rate)*(1+Inv_Return)*IF($D394=$C$1,VLOOKUP($T394,Male_Annuity_Tables,MATCH($BS$3+3,'Mortality Tables'!$N$1:$DN$1,0),FALSE),VLOOKUP($T394,Fe_Annuity_Tables,MATCH(DE$3+3,'Mortality Tables'!$N$1:$DN$1,0),FALSE)),"")</f>
        <v/>
      </c>
      <c r="DF394" s="685" t="str">
        <f>IFERROR((DE394+BO394*Contr_Rate)*(1+Inv_Return)*IF($D394=$C$1,VLOOKUP($T394,Male_Annuity_Tables,MATCH($BS$3+3,'Mortality Tables'!$N$1:$DN$1,0),FALSE),VLOOKUP($T394,Fe_Annuity_Tables,MATCH(DF$3+3,'Mortality Tables'!$N$1:$DN$1,0),FALSE)),"")</f>
        <v/>
      </c>
      <c r="DG394" s="685" t="str">
        <f>IFERROR((DF394+BP394*Contr_Rate)*(1+Inv_Return)*IF($D394=$C$1,VLOOKUP($T394,Male_Annuity_Tables,MATCH($BS$3+3,'Mortality Tables'!$N$1:$DN$1,0),FALSE),VLOOKUP($T394,Fe_Annuity_Tables,MATCH(DG$3+3,'Mortality Tables'!$N$1:$DN$1,0),FALSE)),"")</f>
        <v/>
      </c>
      <c r="DH394" s="685" t="str">
        <f>IFERROR((DG394+BQ394*Contr_Rate)*(1+Inv_Return)*IF($D394=$C$1,VLOOKUP($T394,Male_Annuity_Tables,MATCH($BS$3+3,'Mortality Tables'!$N$1:$DN$1,0),FALSE),VLOOKUP($T394,Fe_Annuity_Tables,MATCH(DH$3+3,'Mortality Tables'!$N$1:$DN$1,0),FALSE)),"")</f>
        <v/>
      </c>
      <c r="DJ394" s="686">
        <f t="shared" si="230"/>
        <v>419524.18959107017</v>
      </c>
      <c r="DK394" s="680">
        <f t="shared" si="219"/>
        <v>8.0909277508679907</v>
      </c>
      <c r="DL394" s="686">
        <f t="shared" si="231"/>
        <v>34740.293781002154</v>
      </c>
      <c r="DM394" s="686">
        <f t="shared" si="132"/>
        <v>862922.43359999999</v>
      </c>
      <c r="DN394" s="687">
        <f t="shared" si="232"/>
        <v>4.0258883566243811E-2</v>
      </c>
      <c r="DP394" s="688">
        <f t="shared" si="233"/>
        <v>26045.739786572001</v>
      </c>
      <c r="DQ394" s="688" t="str">
        <f t="shared" si="234"/>
        <v/>
      </c>
      <c r="DR394" s="688" t="str">
        <f t="shared" si="235"/>
        <v/>
      </c>
    </row>
    <row r="395" spans="1:122" s="657" customFormat="1" ht="14.5">
      <c r="A395" s="675" t="s">
        <v>1858</v>
      </c>
      <c r="B395" s="675" t="s">
        <v>1859</v>
      </c>
      <c r="C395" s="675" t="s">
        <v>236</v>
      </c>
      <c r="D395" s="675" t="s">
        <v>61</v>
      </c>
      <c r="E395" s="676">
        <v>28497</v>
      </c>
      <c r="F395" s="677">
        <v>39661</v>
      </c>
      <c r="G395" s="677">
        <v>43847</v>
      </c>
      <c r="H395" s="678">
        <v>853283</v>
      </c>
      <c r="I395" s="678">
        <v>80300.23</v>
      </c>
      <c r="J395" s="678">
        <v>55542.99</v>
      </c>
      <c r="K395" s="678">
        <v>44446.78</v>
      </c>
      <c r="L395" s="678">
        <v>180290</v>
      </c>
      <c r="M395" s="679">
        <f>IF(COUNTIF($A$4:A395,A395)=1,0,1)</f>
        <v>0</v>
      </c>
      <c r="N395" s="680" t="str">
        <f t="shared" si="224"/>
        <v>Okay</v>
      </c>
      <c r="O395" s="680" t="str">
        <f t="shared" si="225"/>
        <v>TRUE</v>
      </c>
      <c r="P395" s="680" t="b">
        <f t="shared" si="226"/>
        <v>1</v>
      </c>
      <c r="Q395" s="680" t="b">
        <f t="shared" si="208"/>
        <v>1</v>
      </c>
      <c r="R395" s="680" t="b">
        <f t="shared" si="209"/>
        <v>1</v>
      </c>
      <c r="S395" s="681">
        <f t="shared" si="227"/>
        <v>30.586301369863012</v>
      </c>
      <c r="T395" s="682">
        <f t="shared" si="210"/>
        <v>47</v>
      </c>
      <c r="U395" s="682">
        <f t="shared" si="220"/>
        <v>42</v>
      </c>
      <c r="V395" s="682">
        <f t="shared" si="211"/>
        <v>4.956164383561644</v>
      </c>
      <c r="W395" s="682">
        <f t="shared" si="228"/>
        <v>13</v>
      </c>
      <c r="X395" s="683">
        <f t="shared" si="229"/>
        <v>2343770</v>
      </c>
      <c r="Y395" s="684">
        <f t="shared" si="123"/>
        <v>4.1700000000000001E-3</v>
      </c>
      <c r="Z395" s="684">
        <f>IF($D395=$C$1,VLOOKUP($T395,Male_Annuity_Tables,MATCH($W395+2,'Mortality Tables'!$DS$1:$HT$1,0),FALSE),VLOOKUP($T395,Fe_Annuity_Tables,MATCH($W395+2,'Mortality Tables'!$M$1:$DN$1,0),FALSE))</f>
        <v>0.25379495294068527</v>
      </c>
      <c r="AA395" s="664"/>
      <c r="AB395" s="685">
        <f t="shared" si="222"/>
        <v>896757.76884999999</v>
      </c>
      <c r="AC395" s="685">
        <f t="shared" si="222"/>
        <v>942447.57717290753</v>
      </c>
      <c r="AD395" s="685">
        <f t="shared" si="222"/>
        <v>990465.28122986725</v>
      </c>
      <c r="AE395" s="685">
        <f t="shared" si="222"/>
        <v>1040929.487308529</v>
      </c>
      <c r="AF395" s="685">
        <f t="shared" si="222"/>
        <v>1093964.8446868984</v>
      </c>
      <c r="AG395" s="685">
        <f t="shared" si="222"/>
        <v>1149702.3535236963</v>
      </c>
      <c r="AH395" s="685">
        <f t="shared" si="222"/>
        <v>1208279.6884357284</v>
      </c>
      <c r="AI395" s="685">
        <f t="shared" si="222"/>
        <v>1269841.5385615288</v>
      </c>
      <c r="AJ395" s="685">
        <f t="shared" si="222"/>
        <v>1334539.9649512388</v>
      </c>
      <c r="AK395" s="685">
        <f t="shared" si="222"/>
        <v>1402534.7761655045</v>
      </c>
      <c r="AL395" s="685">
        <f t="shared" si="222"/>
        <v>1473993.9230111369</v>
      </c>
      <c r="AM395" s="685">
        <f t="shared" si="222"/>
        <v>1549093.9133885545</v>
      </c>
      <c r="AN395" s="685">
        <f t="shared" si="222"/>
        <v>1628020.2482757012</v>
      </c>
      <c r="AO395" s="685" t="str">
        <f t="shared" si="222"/>
        <v/>
      </c>
      <c r="AP395" s="685" t="str">
        <f t="shared" si="222"/>
        <v/>
      </c>
      <c r="AQ395" s="685" t="str">
        <f t="shared" si="222"/>
        <v/>
      </c>
      <c r="AR395" s="685" t="str">
        <f t="shared" si="221"/>
        <v/>
      </c>
      <c r="AS395" s="685" t="str">
        <f t="shared" si="221"/>
        <v/>
      </c>
      <c r="AT395" s="685" t="str">
        <f t="shared" si="221"/>
        <v/>
      </c>
      <c r="AU395" s="685" t="str">
        <f t="shared" si="221"/>
        <v/>
      </c>
      <c r="AV395" s="685" t="str">
        <f t="shared" si="221"/>
        <v/>
      </c>
      <c r="AW395" s="685" t="str">
        <f t="shared" si="221"/>
        <v/>
      </c>
      <c r="AX395" s="685" t="str">
        <f t="shared" si="221"/>
        <v/>
      </c>
      <c r="AY395" s="685" t="str">
        <f t="shared" si="221"/>
        <v/>
      </c>
      <c r="AZ395" s="685" t="str">
        <f t="shared" si="221"/>
        <v/>
      </c>
      <c r="BA395" s="685" t="str">
        <f t="shared" si="221"/>
        <v/>
      </c>
      <c r="BB395" s="685" t="str">
        <f t="shared" si="221"/>
        <v/>
      </c>
      <c r="BC395" s="685" t="str">
        <f t="shared" si="221"/>
        <v/>
      </c>
      <c r="BD395" s="685" t="str">
        <f t="shared" si="221"/>
        <v/>
      </c>
      <c r="BE395" s="685" t="str">
        <f t="shared" si="221"/>
        <v/>
      </c>
      <c r="BF395" s="685" t="str">
        <f t="shared" si="221"/>
        <v/>
      </c>
      <c r="BG395" s="685" t="str">
        <f t="shared" si="236"/>
        <v/>
      </c>
      <c r="BH395" s="685" t="str">
        <f t="shared" si="236"/>
        <v/>
      </c>
      <c r="BI395" s="685" t="str">
        <f t="shared" si="218"/>
        <v/>
      </c>
      <c r="BJ395" s="685" t="str">
        <f t="shared" si="218"/>
        <v/>
      </c>
      <c r="BK395" s="685" t="str">
        <f t="shared" si="218"/>
        <v/>
      </c>
      <c r="BL395" s="685" t="str">
        <f t="shared" si="218"/>
        <v/>
      </c>
      <c r="BM395" s="685" t="str">
        <f t="shared" si="218"/>
        <v/>
      </c>
      <c r="BN395" s="685" t="str">
        <f t="shared" si="218"/>
        <v/>
      </c>
      <c r="BO395" s="685" t="str">
        <f t="shared" si="223"/>
        <v/>
      </c>
      <c r="BP395" s="685" t="str">
        <f t="shared" si="223"/>
        <v/>
      </c>
      <c r="BQ395" s="685" t="str">
        <f t="shared" si="223"/>
        <v/>
      </c>
      <c r="BR395" s="529"/>
      <c r="BS395" s="685">
        <f>IFERROR(($L395+AB395*Contr_Rate)*(1+Inv_Return)*IF($D395=$C$1,VLOOKUP($T395,Male_Annuity_Tables,MATCH($BS$3+3,'Mortality Tables'!$N$1:$DN$1,0),FALSE),VLOOKUP($T395,Fe_Annuity_Tables,MATCH(BS$3+3,'Mortality Tables'!$N$1:$DN$1,0),FALSE)),"")</f>
        <v>390841.01223009807</v>
      </c>
      <c r="BT395" s="685">
        <f>IFERROR(($BS395+AC395*Contr_Rate)*(1+Inv_Return)*IF($D395=$C$1,VLOOKUP($T395,Male_Annuity_Tables,MATCH($BS$3+3,'Mortality Tables'!$N$1:$DN$1,0),FALSE),VLOOKUP($T395,Fe_Annuity_Tables,MATCH(BT$3+3,'Mortality Tables'!$N$1:$DN$1,0),FALSE)),"")</f>
        <v>585912.95814940741</v>
      </c>
      <c r="BU395" s="685">
        <f>IFERROR((BT395+AD395*Contr_Rate)*(1+Inv_Return)*IF($D395=$C$1,VLOOKUP($T395,Male_Annuity_Tables,MATCH($BS$3+3,'Mortality Tables'!$N$1:$DN$1,0),FALSE),VLOOKUP($T395,Fe_Annuity_Tables,MATCH(BU$3+3,'Mortality Tables'!$N$1:$DN$1,0),FALSE)),"")</f>
        <v>768127.83755106165</v>
      </c>
      <c r="BV395" s="685">
        <f>IFERROR((BU395+AE395*Contr_Rate)*(1+Inv_Return)*IF($D395=$C$1,VLOOKUP($T395,Male_Annuity_Tables,MATCH($BS$3+3,'Mortality Tables'!$N$1:$DN$1,0),FALSE),VLOOKUP($T395,Fe_Annuity_Tables,MATCH(BV$3+3,'Mortality Tables'!$N$1:$DN$1,0),FALSE)),"")</f>
        <v>939797.36165296077</v>
      </c>
      <c r="BW395" s="685">
        <f>IFERROR((BV395+AF395*Contr_Rate)*(1+Inv_Return)*IF($D395=$C$1,VLOOKUP($T395,Male_Annuity_Tables,MATCH($BS$3+3,'Mortality Tables'!$N$1:$DN$1,0),FALSE),VLOOKUP($T395,Fe_Annuity_Tables,MATCH(BW$3+3,'Mortality Tables'!$N$1:$DN$1,0),FALSE)),"")</f>
        <v>1102964.9125032581</v>
      </c>
      <c r="BX395" s="685">
        <f>IFERROR((BW395+AG395*Contr_Rate)*(1+Inv_Return)*IF($D395=$C$1,VLOOKUP($T395,Male_Annuity_Tables,MATCH($BS$3+3,'Mortality Tables'!$N$1:$DN$1,0),FALSE),VLOOKUP($T395,Fe_Annuity_Tables,MATCH(BX$3+3,'Mortality Tables'!$N$1:$DN$1,0),FALSE)),"")</f>
        <v>1259442.1219330193</v>
      </c>
      <c r="BY395" s="685">
        <f>IFERROR((BX395+AH395*Contr_Rate)*(1+Inv_Return)*IF($D395=$C$1,VLOOKUP($T395,Male_Annuity_Tables,MATCH($BS$3+3,'Mortality Tables'!$N$1:$DN$1,0),FALSE),VLOOKUP($T395,Fe_Annuity_Tables,MATCH(BY$3+3,'Mortality Tables'!$N$1:$DN$1,0),FALSE)),"")</f>
        <v>1410840.7743876905</v>
      </c>
      <c r="BZ395" s="685">
        <f>IFERROR((BY395+AI395*Contr_Rate)*(1+Inv_Return)*IF($D395=$C$1,VLOOKUP($T395,Male_Annuity_Tables,MATCH($BS$3+3,'Mortality Tables'!$N$1:$DN$1,0),FALSE),VLOOKUP($T395,Fe_Annuity_Tables,MATCH(BZ$3+3,'Mortality Tables'!$N$1:$DN$1,0),FALSE)),"")</f>
        <v>1558600.6465124791</v>
      </c>
      <c r="CA395" s="685">
        <f>IFERROR((BZ395+AJ395*Contr_Rate)*(1+Inv_Return)*IF($D395=$C$1,VLOOKUP($T395,Male_Annuity_Tables,MATCH($BS$3+3,'Mortality Tables'!$N$1:$DN$1,0),FALSE),VLOOKUP($T395,Fe_Annuity_Tables,MATCH(CA$3+3,'Mortality Tables'!$N$1:$DN$1,0),FALSE)),"")</f>
        <v>1704013.8168234287</v>
      </c>
      <c r="CB395" s="685">
        <f>IFERROR((CA395+AK395*Contr_Rate)*(1+Inv_Return)*IF($D395=$C$1,VLOOKUP($T395,Male_Annuity_Tables,MATCH($BS$3+3,'Mortality Tables'!$N$1:$DN$1,0),FALSE),VLOOKUP($T395,Fe_Annuity_Tables,MATCH(CB$3+3,'Mortality Tables'!$N$1:$DN$1,0),FALSE)),"")</f>
        <v>1848245.9096159784</v>
      </c>
      <c r="CC395" s="685">
        <f>IFERROR((CB395+AL395*Contr_Rate)*(1+Inv_Return)*IF($D395=$C$1,VLOOKUP($T395,Male_Annuity_Tables,MATCH($BS$3+3,'Mortality Tables'!$N$1:$DN$1,0),FALSE),VLOOKUP($T395,Fe_Annuity_Tables,MATCH(CC$3+3,'Mortality Tables'!$N$1:$DN$1,0),FALSE)),"")</f>
        <v>1992354.6770979452</v>
      </c>
      <c r="CD395" s="685">
        <f>IFERROR((CC395+AM395*Contr_Rate)*(1+Inv_Return)*IF($D395=$C$1,VLOOKUP($T395,Male_Annuity_Tables,MATCH($BS$3+3,'Mortality Tables'!$N$1:$DN$1,0),FALSE),VLOOKUP($T395,Fe_Annuity_Tables,MATCH(CD$3+3,'Mortality Tables'!$N$1:$DN$1,0),FALSE)),"")</f>
        <v>2137306.2714115111</v>
      </c>
      <c r="CE395" s="685">
        <f>IFERROR((CD395+AN395*Contr_Rate)*(1+Inv_Return)*IF($D395=$C$1,VLOOKUP($T395,Male_Annuity_Tables,MATCH($BS$3+3,'Mortality Tables'!$N$1:$DN$1,0),FALSE),VLOOKUP($T395,Fe_Annuity_Tables,MATCH(CE$3+3,'Mortality Tables'!$N$1:$DN$1,0),FALSE)),"")</f>
        <v>2283989.5127088679</v>
      </c>
      <c r="CF395" s="685" t="str">
        <f>IFERROR((CE395+AO395*Contr_Rate)*(1+Inv_Return)*IF($D395=$C$1,VLOOKUP($T395,Male_Annuity_Tables,MATCH($BS$3+3,'Mortality Tables'!$N$1:$DN$1,0),FALSE),VLOOKUP($T395,Fe_Annuity_Tables,MATCH(CF$3+3,'Mortality Tables'!$N$1:$DN$1,0),FALSE)),"")</f>
        <v/>
      </c>
      <c r="CG395" s="685" t="str">
        <f>IFERROR((CF395+AP395*Contr_Rate)*(1+Inv_Return)*IF($D395=$C$1,VLOOKUP($T395,Male_Annuity_Tables,MATCH($BS$3+3,'Mortality Tables'!$N$1:$DN$1,0),FALSE),VLOOKUP($T395,Fe_Annuity_Tables,MATCH(CG$3+3,'Mortality Tables'!$N$1:$DN$1,0),FALSE)),"")</f>
        <v/>
      </c>
      <c r="CH395" s="685" t="str">
        <f>IFERROR((CG395+AQ395*Contr_Rate)*(1+Inv_Return)*IF($D395=$C$1,VLOOKUP($T395,Male_Annuity_Tables,MATCH($BS$3+3,'Mortality Tables'!$N$1:$DN$1,0),FALSE),VLOOKUP($T395,Fe_Annuity_Tables,MATCH(CH$3+3,'Mortality Tables'!$N$1:$DN$1,0),FALSE)),"")</f>
        <v/>
      </c>
      <c r="CI395" s="685" t="str">
        <f>IFERROR((CH395+AR395*Contr_Rate)*(1+Inv_Return)*IF($D395=$C$1,VLOOKUP($T395,Male_Annuity_Tables,MATCH($BS$3+3,'Mortality Tables'!$N$1:$DN$1,0),FALSE),VLOOKUP($T395,Fe_Annuity_Tables,MATCH(CI$3+3,'Mortality Tables'!$N$1:$DN$1,0),FALSE)),"")</f>
        <v/>
      </c>
      <c r="CJ395" s="685" t="str">
        <f>IFERROR((CI395+AS395*Contr_Rate)*(1+Inv_Return)*IF($D395=$C$1,VLOOKUP($T395,Male_Annuity_Tables,MATCH($BS$3+3,'Mortality Tables'!$N$1:$DN$1,0),FALSE),VLOOKUP($T395,Fe_Annuity_Tables,MATCH(CJ$3+3,'Mortality Tables'!$N$1:$DN$1,0),FALSE)),"")</f>
        <v/>
      </c>
      <c r="CK395" s="685" t="str">
        <f>IFERROR((CJ395+AT395*Contr_Rate)*(1+Inv_Return)*IF($D395=$C$1,VLOOKUP($T395,Male_Annuity_Tables,MATCH($BS$3+3,'Mortality Tables'!$N$1:$DN$1,0),FALSE),VLOOKUP($T395,Fe_Annuity_Tables,MATCH(CK$3+3,'Mortality Tables'!$N$1:$DN$1,0),FALSE)),"")</f>
        <v/>
      </c>
      <c r="CL395" s="685" t="str">
        <f>IFERROR((CK395+AU395*Contr_Rate)*(1+Inv_Return)*IF($D395=$C$1,VLOOKUP($T395,Male_Annuity_Tables,MATCH($BS$3+3,'Mortality Tables'!$N$1:$DN$1,0),FALSE),VLOOKUP($T395,Fe_Annuity_Tables,MATCH(CL$3+3,'Mortality Tables'!$N$1:$DN$1,0),FALSE)),"")</f>
        <v/>
      </c>
      <c r="CM395" s="685" t="str">
        <f>IFERROR((CL395+AV395*Contr_Rate)*(1+Inv_Return)*IF($D395=$C$1,VLOOKUP($T395,Male_Annuity_Tables,MATCH($BS$3+3,'Mortality Tables'!$N$1:$DN$1,0),FALSE),VLOOKUP($T395,Fe_Annuity_Tables,MATCH(CM$3+3,'Mortality Tables'!$N$1:$DN$1,0),FALSE)),"")</f>
        <v/>
      </c>
      <c r="CN395" s="685" t="str">
        <f>IFERROR((CM395+AW395*Contr_Rate)*(1+Inv_Return)*IF($D395=$C$1,VLOOKUP($T395,Male_Annuity_Tables,MATCH($BS$3+3,'Mortality Tables'!$N$1:$DN$1,0),FALSE),VLOOKUP($T395,Fe_Annuity_Tables,MATCH(CN$3+3,'Mortality Tables'!$N$1:$DN$1,0),FALSE)),"")</f>
        <v/>
      </c>
      <c r="CO395" s="685" t="str">
        <f>IFERROR((CN395+AX395*Contr_Rate)*(1+Inv_Return)*IF($D395=$C$1,VLOOKUP($T395,Male_Annuity_Tables,MATCH($BS$3+3,'Mortality Tables'!$N$1:$DN$1,0),FALSE),VLOOKUP($T395,Fe_Annuity_Tables,MATCH(CO$3+3,'Mortality Tables'!$N$1:$DN$1,0),FALSE)),"")</f>
        <v/>
      </c>
      <c r="CP395" s="685" t="str">
        <f>IFERROR((CO395+AY395*Contr_Rate)*(1+Inv_Return)*IF($D395=$C$1,VLOOKUP($T395,Male_Annuity_Tables,MATCH($BS$3+3,'Mortality Tables'!$N$1:$DN$1,0),FALSE),VLOOKUP($T395,Fe_Annuity_Tables,MATCH(CP$3+3,'Mortality Tables'!$N$1:$DN$1,0),FALSE)),"")</f>
        <v/>
      </c>
      <c r="CQ395" s="685" t="str">
        <f>IFERROR((CP395+AZ395*Contr_Rate)*(1+Inv_Return)*IF($D395=$C$1,VLOOKUP($T395,Male_Annuity_Tables,MATCH($BS$3+3,'Mortality Tables'!$N$1:$DN$1,0),FALSE),VLOOKUP($T395,Fe_Annuity_Tables,MATCH(CQ$3+3,'Mortality Tables'!$N$1:$DN$1,0),FALSE)),"")</f>
        <v/>
      </c>
      <c r="CR395" s="685" t="str">
        <f>IFERROR((CQ395+BA395*Contr_Rate)*(1+Inv_Return)*IF($D395=$C$1,VLOOKUP($T395,Male_Annuity_Tables,MATCH($BS$3+3,'Mortality Tables'!$N$1:$DN$1,0),FALSE),VLOOKUP($T395,Fe_Annuity_Tables,MATCH(CR$3+3,'Mortality Tables'!$N$1:$DN$1,0),FALSE)),"")</f>
        <v/>
      </c>
      <c r="CS395" s="685" t="str">
        <f>IFERROR((CR395+BB395*Contr_Rate)*(1+Inv_Return)*IF($D395=$C$1,VLOOKUP($T395,Male_Annuity_Tables,MATCH($BS$3+3,'Mortality Tables'!$N$1:$DN$1,0),FALSE),VLOOKUP($T395,Fe_Annuity_Tables,MATCH(CS$3+3,'Mortality Tables'!$N$1:$DN$1,0),FALSE)),"")</f>
        <v/>
      </c>
      <c r="CT395" s="685" t="str">
        <f>IFERROR((CS395+BC395*Contr_Rate)*(1+Inv_Return)*IF($D395=$C$1,VLOOKUP($T395,Male_Annuity_Tables,MATCH($BS$3+3,'Mortality Tables'!$N$1:$DN$1,0),FALSE),VLOOKUP($T395,Fe_Annuity_Tables,MATCH(CT$3+3,'Mortality Tables'!$N$1:$DN$1,0),FALSE)),"")</f>
        <v/>
      </c>
      <c r="CU395" s="685" t="str">
        <f>IFERROR((CT395+BD395*Contr_Rate)*(1+Inv_Return)*IF($D395=$C$1,VLOOKUP($T395,Male_Annuity_Tables,MATCH($BS$3+3,'Mortality Tables'!$N$1:$DN$1,0),FALSE),VLOOKUP($T395,Fe_Annuity_Tables,MATCH(CU$3+3,'Mortality Tables'!$N$1:$DN$1,0),FALSE)),"")</f>
        <v/>
      </c>
      <c r="CV395" s="685" t="str">
        <f>IFERROR((CU395+BE395*Contr_Rate)*(1+Inv_Return)*IF($D395=$C$1,VLOOKUP($T395,Male_Annuity_Tables,MATCH($BS$3+3,'Mortality Tables'!$N$1:$DN$1,0),FALSE),VLOOKUP($T395,Fe_Annuity_Tables,MATCH(CV$3+3,'Mortality Tables'!$N$1:$DN$1,0),FALSE)),"")</f>
        <v/>
      </c>
      <c r="CW395" s="685" t="str">
        <f>IFERROR((CV395+BF395*Contr_Rate)*(1+Inv_Return)*IF($D395=$C$1,VLOOKUP($T395,Male_Annuity_Tables,MATCH($BS$3+3,'Mortality Tables'!$N$1:$DN$1,0),FALSE),VLOOKUP($T395,Fe_Annuity_Tables,MATCH(CW$3+3,'Mortality Tables'!$N$1:$DN$1,0),FALSE)),"")</f>
        <v/>
      </c>
      <c r="CX395" s="685" t="str">
        <f>IFERROR((CW395+BG395*Contr_Rate)*(1+Inv_Return)*IF($D395=$C$1,VLOOKUP($T395,Male_Annuity_Tables,MATCH($BS$3+3,'Mortality Tables'!$N$1:$DN$1,0),FALSE),VLOOKUP($T395,Fe_Annuity_Tables,MATCH(CX$3+3,'Mortality Tables'!$N$1:$DN$1,0),FALSE)),"")</f>
        <v/>
      </c>
      <c r="CY395" s="685" t="str">
        <f>IFERROR((CX395+BH395*Contr_Rate)*(1+Inv_Return)*IF($D395=$C$1,VLOOKUP($T395,Male_Annuity_Tables,MATCH($BS$3+3,'Mortality Tables'!$N$1:$DN$1,0),FALSE),VLOOKUP($T395,Fe_Annuity_Tables,MATCH(CY$3+3,'Mortality Tables'!$N$1:$DN$1,0),FALSE)),"")</f>
        <v/>
      </c>
      <c r="CZ395" s="685" t="str">
        <f>IFERROR((CY395+BI395*Contr_Rate)*(1+Inv_Return)*IF($D395=$C$1,VLOOKUP($T395,Male_Annuity_Tables,MATCH($BS$3+3,'Mortality Tables'!$N$1:$DN$1,0),FALSE),VLOOKUP($T395,Fe_Annuity_Tables,MATCH(CZ$3+3,'Mortality Tables'!$N$1:$DN$1,0),FALSE)),"")</f>
        <v/>
      </c>
      <c r="DA395" s="685" t="str">
        <f>IFERROR((CZ395+BJ395*Contr_Rate)*(1+Inv_Return)*IF($D395=$C$1,VLOOKUP($T395,Male_Annuity_Tables,MATCH($BS$3+3,'Mortality Tables'!$N$1:$DN$1,0),FALSE),VLOOKUP($T395,Fe_Annuity_Tables,MATCH(DA$3+3,'Mortality Tables'!$N$1:$DN$1,0),FALSE)),"")</f>
        <v/>
      </c>
      <c r="DB395" s="685" t="str">
        <f>IFERROR((DA395+BK395*Contr_Rate)*(1+Inv_Return)*IF($D395=$C$1,VLOOKUP($T395,Male_Annuity_Tables,MATCH($BS$3+3,'Mortality Tables'!$N$1:$DN$1,0),FALSE),VLOOKUP($T395,Fe_Annuity_Tables,MATCH(DB$3+3,'Mortality Tables'!$N$1:$DN$1,0),FALSE)),"")</f>
        <v/>
      </c>
      <c r="DC395" s="685" t="str">
        <f>IFERROR((DB395+BL395*Contr_Rate)*(1+Inv_Return)*IF($D395=$C$1,VLOOKUP($T395,Male_Annuity_Tables,MATCH($BS$3+3,'Mortality Tables'!$N$1:$DN$1,0),FALSE),VLOOKUP($T395,Fe_Annuity_Tables,MATCH(DC$3+3,'Mortality Tables'!$N$1:$DN$1,0),FALSE)),"")</f>
        <v/>
      </c>
      <c r="DD395" s="685" t="str">
        <f>IFERROR((DC395+BM395*Contr_Rate)*(1+Inv_Return)*IF($D395=$C$1,VLOOKUP($T395,Male_Annuity_Tables,MATCH($BS$3+3,'Mortality Tables'!$N$1:$DN$1,0),FALSE),VLOOKUP($T395,Fe_Annuity_Tables,MATCH(DD$3+3,'Mortality Tables'!$N$1:$DN$1,0),FALSE)),"")</f>
        <v/>
      </c>
      <c r="DE395" s="685" t="str">
        <f>IFERROR((DD395+BN395*Contr_Rate)*(1+Inv_Return)*IF($D395=$C$1,VLOOKUP($T395,Male_Annuity_Tables,MATCH($BS$3+3,'Mortality Tables'!$N$1:$DN$1,0),FALSE),VLOOKUP($T395,Fe_Annuity_Tables,MATCH(DE$3+3,'Mortality Tables'!$N$1:$DN$1,0),FALSE)),"")</f>
        <v/>
      </c>
      <c r="DF395" s="685" t="str">
        <f>IFERROR((DE395+BO395*Contr_Rate)*(1+Inv_Return)*IF($D395=$C$1,VLOOKUP($T395,Male_Annuity_Tables,MATCH($BS$3+3,'Mortality Tables'!$N$1:$DN$1,0),FALSE),VLOOKUP($T395,Fe_Annuity_Tables,MATCH(DF$3+3,'Mortality Tables'!$N$1:$DN$1,0),FALSE)),"")</f>
        <v/>
      </c>
      <c r="DG395" s="685" t="str">
        <f>IFERROR((DF395+BP395*Contr_Rate)*(1+Inv_Return)*IF($D395=$C$1,VLOOKUP($T395,Male_Annuity_Tables,MATCH($BS$3+3,'Mortality Tables'!$N$1:$DN$1,0),FALSE),VLOOKUP($T395,Fe_Annuity_Tables,MATCH(DG$3+3,'Mortality Tables'!$N$1:$DN$1,0),FALSE)),"")</f>
        <v/>
      </c>
      <c r="DH395" s="685" t="str">
        <f>IFERROR((DG395+BQ395*Contr_Rate)*(1+Inv_Return)*IF($D395=$C$1,VLOOKUP($T395,Male_Annuity_Tables,MATCH($BS$3+3,'Mortality Tables'!$N$1:$DN$1,0),FALSE),VLOOKUP($T395,Fe_Annuity_Tables,MATCH(DH$3+3,'Mortality Tables'!$N$1:$DN$1,0),FALSE)),"")</f>
        <v/>
      </c>
      <c r="DJ395" s="686">
        <f t="shared" si="230"/>
        <v>2283989.5127088679</v>
      </c>
      <c r="DK395" s="680">
        <f t="shared" si="219"/>
        <v>8.0909277508679907</v>
      </c>
      <c r="DL395" s="686">
        <f t="shared" si="231"/>
        <v>189134.4256968275</v>
      </c>
      <c r="DM395" s="686">
        <f t="shared" si="132"/>
        <v>1628020.2482757012</v>
      </c>
      <c r="DN395" s="687">
        <f t="shared" si="232"/>
        <v>0.1161744922381322</v>
      </c>
      <c r="DP395" s="688">
        <f t="shared" si="233"/>
        <v>60011.487802364296</v>
      </c>
      <c r="DQ395" s="688">
        <f t="shared" si="234"/>
        <v>90152.962088053944</v>
      </c>
      <c r="DR395" s="688">
        <f t="shared" si="235"/>
        <v>118483.71894225126</v>
      </c>
    </row>
    <row r="396" spans="1:122" s="657" customFormat="1" ht="14.5">
      <c r="A396" s="675" t="s">
        <v>1860</v>
      </c>
      <c r="B396" s="675" t="s">
        <v>1861</v>
      </c>
      <c r="C396" s="675" t="s">
        <v>115</v>
      </c>
      <c r="D396" s="675" t="s">
        <v>60</v>
      </c>
      <c r="E396" s="676">
        <v>36429</v>
      </c>
      <c r="F396" s="677">
        <v>43975</v>
      </c>
      <c r="G396" s="677">
        <v>44649</v>
      </c>
      <c r="H396" s="678">
        <v>1350208</v>
      </c>
      <c r="I396" s="678">
        <v>73074.64</v>
      </c>
      <c r="J396" s="678">
        <v>112371.66</v>
      </c>
      <c r="K396" s="678">
        <v>7330.43</v>
      </c>
      <c r="L396" s="678">
        <v>192776.72999999998</v>
      </c>
      <c r="M396" s="679">
        <f>IF(COUNTIF($A$4:A396,A396)=1,0,1)</f>
        <v>0</v>
      </c>
      <c r="N396" s="680" t="str">
        <f t="shared" si="224"/>
        <v>Okay</v>
      </c>
      <c r="O396" s="680" t="str">
        <f t="shared" si="225"/>
        <v>TRUE</v>
      </c>
      <c r="P396" s="680" t="b">
        <f t="shared" si="226"/>
        <v>1</v>
      </c>
      <c r="Q396" s="680" t="b">
        <f t="shared" si="208"/>
        <v>1</v>
      </c>
      <c r="R396" s="680" t="b">
        <f t="shared" si="209"/>
        <v>1</v>
      </c>
      <c r="S396" s="681">
        <f t="shared" si="227"/>
        <v>20.673972602739727</v>
      </c>
      <c r="T396" s="682">
        <f t="shared" si="210"/>
        <v>25</v>
      </c>
      <c r="U396" s="682">
        <f t="shared" si="220"/>
        <v>22</v>
      </c>
      <c r="V396" s="682">
        <f t="shared" si="211"/>
        <v>2.7589041095890412</v>
      </c>
      <c r="W396" s="682">
        <f t="shared" si="228"/>
        <v>35</v>
      </c>
      <c r="X396" s="683">
        <f t="shared" si="229"/>
        <v>6747185.5499999989</v>
      </c>
      <c r="Y396" s="684">
        <f t="shared" si="123"/>
        <v>1.23E-3</v>
      </c>
      <c r="Z396" s="684">
        <f>IF($D396=$C$1,VLOOKUP($T396,Male_Annuity_Tables,MATCH($W396+2,'Mortality Tables'!$DS$1:$HT$1,0),FALSE),VLOOKUP($T396,Fe_Annuity_Tables,MATCH($W396+2,'Mortality Tables'!$M$1:$DN$1,0),FALSE))</f>
        <v>2.8559451224600507E-3</v>
      </c>
      <c r="AA396" s="664"/>
      <c r="AB396" s="685">
        <f t="shared" si="222"/>
        <v>1419001.0976</v>
      </c>
      <c r="AC396" s="685">
        <f t="shared" si="222"/>
        <v>1491299.2035227201</v>
      </c>
      <c r="AD396" s="685">
        <f t="shared" si="222"/>
        <v>1567280.8979422029</v>
      </c>
      <c r="AE396" s="685">
        <f t="shared" si="222"/>
        <v>1647133.8596923579</v>
      </c>
      <c r="AF396" s="685">
        <f t="shared" si="222"/>
        <v>1731055.3298436836</v>
      </c>
      <c r="AG396" s="685">
        <f t="shared" si="222"/>
        <v>1819252.5988992197</v>
      </c>
      <c r="AH396" s="685">
        <f t="shared" si="222"/>
        <v>1911943.5188131346</v>
      </c>
      <c r="AI396" s="685">
        <f t="shared" si="222"/>
        <v>2009357.041096664</v>
      </c>
      <c r="AJ396" s="685">
        <f t="shared" si="222"/>
        <v>2111733.7823405392</v>
      </c>
      <c r="AK396" s="685">
        <f t="shared" si="222"/>
        <v>2219326.6185507895</v>
      </c>
      <c r="AL396" s="685">
        <f t="shared" si="222"/>
        <v>2332401.3097659526</v>
      </c>
      <c r="AM396" s="685">
        <f t="shared" si="222"/>
        <v>2451237.1564985276</v>
      </c>
      <c r="AN396" s="685">
        <f t="shared" si="222"/>
        <v>2576127.6896221275</v>
      </c>
      <c r="AO396" s="685">
        <f t="shared" si="222"/>
        <v>2707381.3954083757</v>
      </c>
      <c r="AP396" s="685">
        <f t="shared" si="222"/>
        <v>2845322.4775044327</v>
      </c>
      <c r="AQ396" s="685">
        <f t="shared" si="222"/>
        <v>2990291.657733283</v>
      </c>
      <c r="AR396" s="685">
        <f t="shared" si="221"/>
        <v>3142647.0176947941</v>
      </c>
      <c r="AS396" s="685">
        <f t="shared" si="221"/>
        <v>3302764.883246344</v>
      </c>
      <c r="AT396" s="685">
        <f t="shared" si="221"/>
        <v>3471040.7540477449</v>
      </c>
      <c r="AU396" s="685">
        <f t="shared" si="221"/>
        <v>3647890.2804664779</v>
      </c>
      <c r="AV396" s="685">
        <f t="shared" si="221"/>
        <v>3833750.2902562446</v>
      </c>
      <c r="AW396" s="685">
        <f t="shared" si="221"/>
        <v>4029079.8675448014</v>
      </c>
      <c r="AX396" s="685">
        <f t="shared" si="221"/>
        <v>4234361.4867962087</v>
      </c>
      <c r="AY396" s="685">
        <f t="shared" si="221"/>
        <v>4450102.2045484763</v>
      </c>
      <c r="AZ396" s="685">
        <f t="shared" si="221"/>
        <v>4676834.9118702207</v>
      </c>
      <c r="BA396" s="685">
        <f t="shared" si="221"/>
        <v>4915119.6506300084</v>
      </c>
      <c r="BB396" s="685">
        <f t="shared" si="221"/>
        <v>5165544.9968296075</v>
      </c>
      <c r="BC396" s="685">
        <f t="shared" si="221"/>
        <v>5428729.5144180767</v>
      </c>
      <c r="BD396" s="685">
        <f t="shared" si="221"/>
        <v>5705323.2831776766</v>
      </c>
      <c r="BE396" s="685">
        <f t="shared" si="221"/>
        <v>5996009.5044555804</v>
      </c>
      <c r="BF396" s="685">
        <f t="shared" si="221"/>
        <v>6301506.188707592</v>
      </c>
      <c r="BG396" s="685">
        <f t="shared" si="236"/>
        <v>6622567.9290222442</v>
      </c>
      <c r="BH396" s="685">
        <f t="shared" si="236"/>
        <v>6959987.7650059275</v>
      </c>
      <c r="BI396" s="685">
        <f t="shared" si="218"/>
        <v>7314599.1416329797</v>
      </c>
      <c r="BJ396" s="685">
        <f t="shared" si="218"/>
        <v>7687277.9678991809</v>
      </c>
      <c r="BK396" s="685" t="str">
        <f t="shared" si="218"/>
        <v/>
      </c>
      <c r="BL396" s="685" t="str">
        <f t="shared" si="218"/>
        <v/>
      </c>
      <c r="BM396" s="685" t="str">
        <f t="shared" si="218"/>
        <v/>
      </c>
      <c r="BN396" s="685" t="str">
        <f t="shared" si="218"/>
        <v/>
      </c>
      <c r="BO396" s="685" t="str">
        <f t="shared" si="223"/>
        <v/>
      </c>
      <c r="BP396" s="685" t="str">
        <f t="shared" si="223"/>
        <v/>
      </c>
      <c r="BQ396" s="685" t="str">
        <f t="shared" si="223"/>
        <v/>
      </c>
      <c r="BR396" s="529"/>
      <c r="BS396" s="685">
        <f>IFERROR(($L396+AB396*Contr_Rate)*(1+Inv_Return)*IF($D396=$C$1,VLOOKUP($T396,Male_Annuity_Tables,MATCH($BS$3+3,'Mortality Tables'!$N$1:$DN$1,0),FALSE),VLOOKUP($T396,Fe_Annuity_Tables,MATCH(BS$3+3,'Mortality Tables'!$N$1:$DN$1,0),FALSE)),"")</f>
        <v>507834.14655518247</v>
      </c>
      <c r="BT396" s="685">
        <f>IFERROR(($BS396+AC396*Contr_Rate)*(1+Inv_Return)*IF($D396=$C$1,VLOOKUP($T396,Male_Annuity_Tables,MATCH($BS$3+3,'Mortality Tables'!$N$1:$DN$1,0),FALSE),VLOOKUP($T396,Fe_Annuity_Tables,MATCH(BT$3+3,'Mortality Tables'!$N$1:$DN$1,0),FALSE)),"")</f>
        <v>626692.67023237247</v>
      </c>
      <c r="BU396" s="685">
        <f>IFERROR((BT396+AD396*Contr_Rate)*(1+Inv_Return)*IF($D396=$C$1,VLOOKUP($T396,Male_Annuity_Tables,MATCH($BS$3+3,'Mortality Tables'!$N$1:$DN$1,0),FALSE),VLOOKUP($T396,Fe_Annuity_Tables,MATCH(BU$3+3,'Mortality Tables'!$N$1:$DN$1,0),FALSE)),"")</f>
        <v>574976.06813449739</v>
      </c>
      <c r="BV396" s="685">
        <f>IFERROR((BU396+AE396*Contr_Rate)*(1+Inv_Return)*IF($D396=$C$1,VLOOKUP($T396,Male_Annuity_Tables,MATCH($BS$3+3,'Mortality Tables'!$N$1:$DN$1,0),FALSE),VLOOKUP($T396,Fe_Annuity_Tables,MATCH(BV$3+3,'Mortality Tables'!$N$1:$DN$1,0),FALSE)),"")</f>
        <v>447765.38556943409</v>
      </c>
      <c r="BW396" s="685">
        <f>IFERROR((BV396+AF396*Contr_Rate)*(1+Inv_Return)*IF($D396=$C$1,VLOOKUP($T396,Male_Annuity_Tables,MATCH($BS$3+3,'Mortality Tables'!$N$1:$DN$1,0),FALSE),VLOOKUP($T396,Fe_Annuity_Tables,MATCH(BW$3+3,'Mortality Tables'!$N$1:$DN$1,0),FALSE)),"")</f>
        <v>323604.03372715146</v>
      </c>
      <c r="BX396" s="685">
        <f>IFERROR((BW396+AG396*Contr_Rate)*(1+Inv_Return)*IF($D396=$C$1,VLOOKUP($T396,Male_Annuity_Tables,MATCH($BS$3+3,'Mortality Tables'!$N$1:$DN$1,0),FALSE),VLOOKUP($T396,Fe_Annuity_Tables,MATCH(BX$3+3,'Mortality Tables'!$N$1:$DN$1,0),FALSE)),"")</f>
        <v>232421.62050187192</v>
      </c>
      <c r="BY396" s="685">
        <f>IFERROR((BX396+AH396*Contr_Rate)*(1+Inv_Return)*IF($D396=$C$1,VLOOKUP($T396,Male_Annuity_Tables,MATCH($BS$3+3,'Mortality Tables'!$N$1:$DN$1,0),FALSE),VLOOKUP($T396,Fe_Annuity_Tables,MATCH(BY$3+3,'Mortality Tables'!$N$1:$DN$1,0),FALSE)),"")</f>
        <v>172150.3174070004</v>
      </c>
      <c r="BZ396" s="685">
        <f>IFERROR((BY396+AI396*Contr_Rate)*(1+Inv_Return)*IF($D396=$C$1,VLOOKUP($T396,Male_Annuity_Tables,MATCH($BS$3+3,'Mortality Tables'!$N$1:$DN$1,0),FALSE),VLOOKUP($T396,Fe_Annuity_Tables,MATCH(BZ$3+3,'Mortality Tables'!$N$1:$DN$1,0),FALSE)),"")</f>
        <v>132232.54583769277</v>
      </c>
      <c r="CA396" s="685">
        <f>IFERROR((BZ396+AJ396*Contr_Rate)*(1+Inv_Return)*IF($D396=$C$1,VLOOKUP($T396,Male_Annuity_Tables,MATCH($BS$3+3,'Mortality Tables'!$N$1:$DN$1,0),FALSE),VLOOKUP($T396,Fe_Annuity_Tables,MATCH(CA$3+3,'Mortality Tables'!$N$1:$DN$1,0),FALSE)),"")</f>
        <v>104381.10482402926</v>
      </c>
      <c r="CB396" s="685">
        <f>IFERROR((CA396+AK396*Contr_Rate)*(1+Inv_Return)*IF($D396=$C$1,VLOOKUP($T396,Male_Annuity_Tables,MATCH($BS$3+3,'Mortality Tables'!$N$1:$DN$1,0),FALSE),VLOOKUP($T396,Fe_Annuity_Tables,MATCH(CB$3+3,'Mortality Tables'!$N$1:$DN$1,0),FALSE)),"")</f>
        <v>83864.119531005403</v>
      </c>
      <c r="CC396" s="685">
        <f>IFERROR((CB396+AL396*Contr_Rate)*(1+Inv_Return)*IF($D396=$C$1,VLOOKUP($T396,Male_Annuity_Tables,MATCH($BS$3+3,'Mortality Tables'!$N$1:$DN$1,0),FALSE),VLOOKUP($T396,Fe_Annuity_Tables,MATCH(CC$3+3,'Mortality Tables'!$N$1:$DN$1,0),FALSE)),"")</f>
        <v>68154.622900409915</v>
      </c>
      <c r="CD396" s="685">
        <f>IFERROR((CC396+AM396*Contr_Rate)*(1+Inv_Return)*IF($D396=$C$1,VLOOKUP($T396,Male_Annuity_Tables,MATCH($BS$3+3,'Mortality Tables'!$N$1:$DN$1,0),FALSE),VLOOKUP($T396,Fe_Annuity_Tables,MATCH(CD$3+3,'Mortality Tables'!$N$1:$DN$1,0),FALSE)),"")</f>
        <v>55822.919265983284</v>
      </c>
      <c r="CE396" s="685">
        <f>IFERROR((CD396+AN396*Contr_Rate)*(1+Inv_Return)*IF($D396=$C$1,VLOOKUP($T396,Male_Annuity_Tables,MATCH($BS$3+3,'Mortality Tables'!$N$1:$DN$1,0),FALSE),VLOOKUP($T396,Fe_Annuity_Tables,MATCH(CE$3+3,'Mortality Tables'!$N$1:$DN$1,0),FALSE)),"")</f>
        <v>45979.321916301902</v>
      </c>
      <c r="CF396" s="685">
        <f>IFERROR((CE396+AO396*Contr_Rate)*(1+Inv_Return)*IF($D396=$C$1,VLOOKUP($T396,Male_Annuity_Tables,MATCH($BS$3+3,'Mortality Tables'!$N$1:$DN$1,0),FALSE),VLOOKUP($T396,Fe_Annuity_Tables,MATCH(CF$3+3,'Mortality Tables'!$N$1:$DN$1,0),FALSE)),"")</f>
        <v>38028.473554185432</v>
      </c>
      <c r="CG396" s="685">
        <f>IFERROR((CF396+AP396*Contr_Rate)*(1+Inv_Return)*IF($D396=$C$1,VLOOKUP($T396,Male_Annuity_Tables,MATCH($BS$3+3,'Mortality Tables'!$N$1:$DN$1,0),FALSE),VLOOKUP($T396,Fe_Annuity_Tables,MATCH(CG$3+3,'Mortality Tables'!$N$1:$DN$1,0),FALSE)),"")</f>
        <v>31550.390894815442</v>
      </c>
      <c r="CH396" s="685">
        <f>IFERROR((CG396+AQ396*Contr_Rate)*(1+Inv_Return)*IF($D396=$C$1,VLOOKUP($T396,Male_Annuity_Tables,MATCH($BS$3+3,'Mortality Tables'!$N$1:$DN$1,0),FALSE),VLOOKUP($T396,Fe_Annuity_Tables,MATCH(CH$3+3,'Mortality Tables'!$N$1:$DN$1,0),FALSE)),"")</f>
        <v>27877.73147641282</v>
      </c>
      <c r="CI396" s="685">
        <f>IFERROR((CH396+AR396*Contr_Rate)*(1+Inv_Return)*IF($D396=$C$1,VLOOKUP($T396,Male_Annuity_Tables,MATCH($BS$3+3,'Mortality Tables'!$N$1:$DN$1,0),FALSE),VLOOKUP($T396,Fe_Annuity_Tables,MATCH(CI$3+3,'Mortality Tables'!$N$1:$DN$1,0),FALSE)),"")</f>
        <v>24718.372504503634</v>
      </c>
      <c r="CJ396" s="685">
        <f>IFERROR((CI396+AS396*Contr_Rate)*(1+Inv_Return)*IF($D396=$C$1,VLOOKUP($T396,Male_Annuity_Tables,MATCH($BS$3+3,'Mortality Tables'!$N$1:$DN$1,0),FALSE),VLOOKUP($T396,Fe_Annuity_Tables,MATCH(CJ$3+3,'Mortality Tables'!$N$1:$DN$1,0),FALSE)),"")</f>
        <v>21934.496228559456</v>
      </c>
      <c r="CK396" s="685">
        <f>IFERROR((CJ396+AT396*Contr_Rate)*(1+Inv_Return)*IF($D396=$C$1,VLOOKUP($T396,Male_Annuity_Tables,MATCH($BS$3+3,'Mortality Tables'!$N$1:$DN$1,0),FALSE),VLOOKUP($T396,Fe_Annuity_Tables,MATCH(CK$3+3,'Mortality Tables'!$N$1:$DN$1,0),FALSE)),"")</f>
        <v>19475.31909662794</v>
      </c>
      <c r="CL396" s="685">
        <f>IFERROR((CK396+AU396*Contr_Rate)*(1+Inv_Return)*IF($D396=$C$1,VLOOKUP($T396,Male_Annuity_Tables,MATCH($BS$3+3,'Mortality Tables'!$N$1:$DN$1,0),FALSE),VLOOKUP($T396,Fe_Annuity_Tables,MATCH(CL$3+3,'Mortality Tables'!$N$1:$DN$1,0),FALSE)),"")</f>
        <v>17299.273918030551</v>
      </c>
      <c r="CM396" s="685">
        <f>IFERROR((CL396+AV396*Contr_Rate)*(1+Inv_Return)*IF($D396=$C$1,VLOOKUP($T396,Male_Annuity_Tables,MATCH($BS$3+3,'Mortality Tables'!$N$1:$DN$1,0),FALSE),VLOOKUP($T396,Fe_Annuity_Tables,MATCH(CM$3+3,'Mortality Tables'!$N$1:$DN$1,0),FALSE)),"")</f>
        <v>15371.520023768771</v>
      </c>
      <c r="CN396" s="685">
        <f>IFERROR((CM396+AW396*Contr_Rate)*(1+Inv_Return)*IF($D396=$C$1,VLOOKUP($T396,Male_Annuity_Tables,MATCH($BS$3+3,'Mortality Tables'!$N$1:$DN$1,0),FALSE),VLOOKUP($T396,Fe_Annuity_Tables,MATCH(CN$3+3,'Mortality Tables'!$N$1:$DN$1,0),FALSE)),"")</f>
        <v>13661.693995513688</v>
      </c>
      <c r="CO396" s="685">
        <f>IFERROR((CN396+AX396*Contr_Rate)*(1+Inv_Return)*IF($D396=$C$1,VLOOKUP($T396,Male_Annuity_Tables,MATCH($BS$3+3,'Mortality Tables'!$N$1:$DN$1,0),FALSE),VLOOKUP($T396,Fe_Annuity_Tables,MATCH(CO$3+3,'Mortality Tables'!$N$1:$DN$1,0),FALSE)),"")</f>
        <v>12143.658758873307</v>
      </c>
      <c r="CP396" s="685">
        <f>IFERROR((CO396+AY396*Contr_Rate)*(1+Inv_Return)*IF($D396=$C$1,VLOOKUP($T396,Male_Annuity_Tables,MATCH($BS$3+3,'Mortality Tables'!$N$1:$DN$1,0),FALSE),VLOOKUP($T396,Fe_Annuity_Tables,MATCH(CP$3+3,'Mortality Tables'!$N$1:$DN$1,0),FALSE)),"")</f>
        <v>10795.131917312883</v>
      </c>
      <c r="CQ396" s="685">
        <f>IFERROR((CP396+AZ396*Contr_Rate)*(1+Inv_Return)*IF($D396=$C$1,VLOOKUP($T396,Male_Annuity_Tables,MATCH($BS$3+3,'Mortality Tables'!$N$1:$DN$1,0),FALSE),VLOOKUP($T396,Fe_Annuity_Tables,MATCH(CQ$3+3,'Mortality Tables'!$N$1:$DN$1,0),FALSE)),"")</f>
        <v>9596.4607083788396</v>
      </c>
      <c r="CR396" s="685">
        <f>IFERROR((CQ396+BA396*Contr_Rate)*(1+Inv_Return)*IF($D396=$C$1,VLOOKUP($T396,Male_Annuity_Tables,MATCH($BS$3+3,'Mortality Tables'!$N$1:$DN$1,0),FALSE),VLOOKUP($T396,Fe_Annuity_Tables,MATCH(CR$3+3,'Mortality Tables'!$N$1:$DN$1,0),FALSE)),"")</f>
        <v>9032.0892635043692</v>
      </c>
      <c r="CS396" s="685">
        <f>IFERROR((CR396+BB396*Contr_Rate)*(1+Inv_Return)*IF($D396=$C$1,VLOOKUP($T396,Male_Annuity_Tables,MATCH($BS$3+3,'Mortality Tables'!$N$1:$DN$1,0),FALSE),VLOOKUP($T396,Fe_Annuity_Tables,MATCH(CS$3+3,'Mortality Tables'!$N$1:$DN$1,0),FALSE)),"")</f>
        <v>8502.701627064278</v>
      </c>
      <c r="CT396" s="685">
        <f>IFERROR((CS396+BC396*Contr_Rate)*(1+Inv_Return)*IF($D396=$C$1,VLOOKUP($T396,Male_Annuity_Tables,MATCH($BS$3+3,'Mortality Tables'!$N$1:$DN$1,0),FALSE),VLOOKUP($T396,Fe_Annuity_Tables,MATCH(CT$3+3,'Mortality Tables'!$N$1:$DN$1,0),FALSE)),"")</f>
        <v>8002.3408110393293</v>
      </c>
      <c r="CU396" s="685">
        <f>IFERROR((CT396+BD396*Contr_Rate)*(1+Inv_Return)*IF($D396=$C$1,VLOOKUP($T396,Male_Annuity_Tables,MATCH($BS$3+3,'Mortality Tables'!$N$1:$DN$1,0),FALSE),VLOOKUP($T396,Fe_Annuity_Tables,MATCH(CU$3+3,'Mortality Tables'!$N$1:$DN$1,0),FALSE)),"")</f>
        <v>7529.2404948692765</v>
      </c>
      <c r="CV396" s="685">
        <f>IFERROR((CU396+BE396*Contr_Rate)*(1+Inv_Return)*IF($D396=$C$1,VLOOKUP($T396,Male_Annuity_Tables,MATCH($BS$3+3,'Mortality Tables'!$N$1:$DN$1,0),FALSE),VLOOKUP($T396,Fe_Annuity_Tables,MATCH(CV$3+3,'Mortality Tables'!$N$1:$DN$1,0),FALSE)),"")</f>
        <v>7081.796474421506</v>
      </c>
      <c r="CW396" s="685">
        <f>IFERROR((CV396+BF396*Contr_Rate)*(1+Inv_Return)*IF($D396=$C$1,VLOOKUP($T396,Male_Annuity_Tables,MATCH($BS$3+3,'Mortality Tables'!$N$1:$DN$1,0),FALSE),VLOOKUP($T396,Fe_Annuity_Tables,MATCH(CW$3+3,'Mortality Tables'!$N$1:$DN$1,0),FALSE)),"")</f>
        <v>7028.3053597610578</v>
      </c>
      <c r="CX396" s="685">
        <f>IFERROR((CW396+BG396*Contr_Rate)*(1+Inv_Return)*IF($D396=$C$1,VLOOKUP($T396,Male_Annuity_Tables,MATCH($BS$3+3,'Mortality Tables'!$N$1:$DN$1,0),FALSE),VLOOKUP($T396,Fe_Annuity_Tables,MATCH(CX$3+3,'Mortality Tables'!$N$1:$DN$1,0),FALSE)),"")</f>
        <v>6973.5260868950891</v>
      </c>
      <c r="CY396" s="685">
        <f>IFERROR((CX396+BH396*Contr_Rate)*(1+Inv_Return)*IF($D396=$C$1,VLOOKUP($T396,Male_Annuity_Tables,MATCH($BS$3+3,'Mortality Tables'!$N$1:$DN$1,0),FALSE),VLOOKUP($T396,Fe_Annuity_Tables,MATCH(CY$3+3,'Mortality Tables'!$N$1:$DN$1,0),FALSE)),"")</f>
        <v>6915.5585981514923</v>
      </c>
      <c r="CZ396" s="685">
        <f>IFERROR((CY396+BI396*Contr_Rate)*(1+Inv_Return)*IF($D396=$C$1,VLOOKUP($T396,Male_Annuity_Tables,MATCH($BS$3+3,'Mortality Tables'!$N$1:$DN$1,0),FALSE),VLOOKUP($T396,Fe_Annuity_Tables,MATCH(CZ$3+3,'Mortality Tables'!$N$1:$DN$1,0),FALSE)),"")</f>
        <v>6853.9950687736828</v>
      </c>
      <c r="DA396" s="685">
        <f>IFERROR((CZ396+BJ396*Contr_Rate)*(1+Inv_Return)*IF($D396=$C$1,VLOOKUP($T396,Male_Annuity_Tables,MATCH($BS$3+3,'Mortality Tables'!$N$1:$DN$1,0),FALSE),VLOOKUP($T396,Fe_Annuity_Tables,MATCH(DA$3+3,'Mortality Tables'!$N$1:$DN$1,0),FALSE)),"")</f>
        <v>6788.5236984205139</v>
      </c>
      <c r="DB396" s="685" t="str">
        <f>IFERROR((DA396+BK396*Contr_Rate)*(1+Inv_Return)*IF($D396=$C$1,VLOOKUP($T396,Male_Annuity_Tables,MATCH($BS$3+3,'Mortality Tables'!$N$1:$DN$1,0),FALSE),VLOOKUP($T396,Fe_Annuity_Tables,MATCH(DB$3+3,'Mortality Tables'!$N$1:$DN$1,0),FALSE)),"")</f>
        <v/>
      </c>
      <c r="DC396" s="685" t="str">
        <f>IFERROR((DB396+BL396*Contr_Rate)*(1+Inv_Return)*IF($D396=$C$1,VLOOKUP($T396,Male_Annuity_Tables,MATCH($BS$3+3,'Mortality Tables'!$N$1:$DN$1,0),FALSE),VLOOKUP($T396,Fe_Annuity_Tables,MATCH(DC$3+3,'Mortality Tables'!$N$1:$DN$1,0),FALSE)),"")</f>
        <v/>
      </c>
      <c r="DD396" s="685" t="str">
        <f>IFERROR((DC396+BM396*Contr_Rate)*(1+Inv_Return)*IF($D396=$C$1,VLOOKUP($T396,Male_Annuity_Tables,MATCH($BS$3+3,'Mortality Tables'!$N$1:$DN$1,0),FALSE),VLOOKUP($T396,Fe_Annuity_Tables,MATCH(DD$3+3,'Mortality Tables'!$N$1:$DN$1,0),FALSE)),"")</f>
        <v/>
      </c>
      <c r="DE396" s="685" t="str">
        <f>IFERROR((DD396+BN396*Contr_Rate)*(1+Inv_Return)*IF($D396=$C$1,VLOOKUP($T396,Male_Annuity_Tables,MATCH($BS$3+3,'Mortality Tables'!$N$1:$DN$1,0),FALSE),VLOOKUP($T396,Fe_Annuity_Tables,MATCH(DE$3+3,'Mortality Tables'!$N$1:$DN$1,0),FALSE)),"")</f>
        <v/>
      </c>
      <c r="DF396" s="685" t="str">
        <f>IFERROR((DE396+BO396*Contr_Rate)*(1+Inv_Return)*IF($D396=$C$1,VLOOKUP($T396,Male_Annuity_Tables,MATCH($BS$3+3,'Mortality Tables'!$N$1:$DN$1,0),FALSE),VLOOKUP($T396,Fe_Annuity_Tables,MATCH(DF$3+3,'Mortality Tables'!$N$1:$DN$1,0),FALSE)),"")</f>
        <v/>
      </c>
      <c r="DG396" s="685" t="str">
        <f>IFERROR((DF396+BP396*Contr_Rate)*(1+Inv_Return)*IF($D396=$C$1,VLOOKUP($T396,Male_Annuity_Tables,MATCH($BS$3+3,'Mortality Tables'!$N$1:$DN$1,0),FALSE),VLOOKUP($T396,Fe_Annuity_Tables,MATCH(DG$3+3,'Mortality Tables'!$N$1:$DN$1,0),FALSE)),"")</f>
        <v/>
      </c>
      <c r="DH396" s="685" t="str">
        <f>IFERROR((DG396+BQ396*Contr_Rate)*(1+Inv_Return)*IF($D396=$C$1,VLOOKUP($T396,Male_Annuity_Tables,MATCH($BS$3+3,'Mortality Tables'!$N$1:$DN$1,0),FALSE),VLOOKUP($T396,Fe_Annuity_Tables,MATCH(DH$3+3,'Mortality Tables'!$N$1:$DN$1,0),FALSE)),"")</f>
        <v/>
      </c>
      <c r="DJ396" s="686">
        <f t="shared" si="230"/>
        <v>626692.67023237247</v>
      </c>
      <c r="DK396" s="680">
        <f t="shared" si="219"/>
        <v>8.8017766057058875</v>
      </c>
      <c r="DL396" s="686">
        <f t="shared" si="231"/>
        <v>47704.470116123288</v>
      </c>
      <c r="DM396" s="686">
        <f t="shared" si="132"/>
        <v>7687277.9678991809</v>
      </c>
      <c r="DN396" s="687">
        <f t="shared" si="232"/>
        <v>6.2056387599524008E-3</v>
      </c>
      <c r="DP396" s="688">
        <f t="shared" si="233"/>
        <v>102066.53811124679</v>
      </c>
      <c r="DQ396" s="688">
        <f t="shared" si="234"/>
        <v>125955.19963398315</v>
      </c>
      <c r="DR396" s="688">
        <f t="shared" si="235"/>
        <v>115560.99007794382</v>
      </c>
    </row>
    <row r="397" spans="1:122" s="657" customFormat="1" ht="14.5">
      <c r="A397" s="675" t="s">
        <v>1862</v>
      </c>
      <c r="B397" s="675" t="s">
        <v>1863</v>
      </c>
      <c r="C397" s="675" t="s">
        <v>541</v>
      </c>
      <c r="D397" s="675" t="s">
        <v>61</v>
      </c>
      <c r="E397" s="676">
        <v>22206</v>
      </c>
      <c r="F397" s="677">
        <v>37606</v>
      </c>
      <c r="G397" s="677">
        <v>39967</v>
      </c>
      <c r="H397" s="678">
        <v>2100325</v>
      </c>
      <c r="I397" s="678">
        <v>173852.85</v>
      </c>
      <c r="J397" s="678">
        <v>178915.98</v>
      </c>
      <c r="K397" s="678"/>
      <c r="L397" s="678">
        <v>352768.83</v>
      </c>
      <c r="M397" s="679">
        <f>IF(COUNTIF($A$4:A397,A397)=1,0,1)</f>
        <v>0</v>
      </c>
      <c r="N397" s="680" t="str">
        <f t="shared" si="224"/>
        <v>Okay</v>
      </c>
      <c r="O397" s="680" t="str">
        <f t="shared" si="225"/>
        <v>TRUE</v>
      </c>
      <c r="P397" s="680" t="b">
        <f t="shared" si="226"/>
        <v>1</v>
      </c>
      <c r="Q397" s="680" t="b">
        <f t="shared" si="208"/>
        <v>1</v>
      </c>
      <c r="R397" s="680" t="b">
        <f t="shared" si="209"/>
        <v>1</v>
      </c>
      <c r="S397" s="681">
        <f t="shared" si="227"/>
        <v>42.19178082191781</v>
      </c>
      <c r="T397" s="682">
        <f t="shared" si="210"/>
        <v>64</v>
      </c>
      <c r="U397" s="682">
        <f t="shared" si="220"/>
        <v>48</v>
      </c>
      <c r="V397" s="682">
        <f t="shared" si="211"/>
        <v>15.586301369863014</v>
      </c>
      <c r="W397" s="682">
        <f t="shared" si="228"/>
        <v>0</v>
      </c>
      <c r="X397" s="683">
        <f t="shared" si="229"/>
        <v>0</v>
      </c>
      <c r="Y397" s="684">
        <f t="shared" si="123"/>
        <v>2.0799999999999999E-2</v>
      </c>
      <c r="Z397" s="684">
        <f>IF($D397=$C$1,VLOOKUP($T397,Male_Annuity_Tables,MATCH($W397+2,'Mortality Tables'!$DS$1:$HT$1,0),FALSE),VLOOKUP($T397,Fe_Annuity_Tables,MATCH($W397+2,'Mortality Tables'!$M$1:$DN$1,0),FALSE))</f>
        <v>1</v>
      </c>
      <c r="AA397" s="664"/>
      <c r="AB397" s="685" t="str">
        <f t="shared" si="222"/>
        <v/>
      </c>
      <c r="AC397" s="685" t="str">
        <f t="shared" si="222"/>
        <v/>
      </c>
      <c r="AD397" s="685" t="str">
        <f t="shared" si="222"/>
        <v/>
      </c>
      <c r="AE397" s="685" t="str">
        <f t="shared" si="222"/>
        <v/>
      </c>
      <c r="AF397" s="685" t="str">
        <f t="shared" si="222"/>
        <v/>
      </c>
      <c r="AG397" s="685" t="str">
        <f t="shared" si="222"/>
        <v/>
      </c>
      <c r="AH397" s="685" t="str">
        <f t="shared" si="222"/>
        <v/>
      </c>
      <c r="AI397" s="685" t="str">
        <f t="shared" si="222"/>
        <v/>
      </c>
      <c r="AJ397" s="685" t="str">
        <f t="shared" si="222"/>
        <v/>
      </c>
      <c r="AK397" s="685" t="str">
        <f t="shared" si="222"/>
        <v/>
      </c>
      <c r="AL397" s="685" t="str">
        <f t="shared" si="222"/>
        <v/>
      </c>
      <c r="AM397" s="685" t="str">
        <f t="shared" si="222"/>
        <v/>
      </c>
      <c r="AN397" s="685" t="str">
        <f t="shared" si="222"/>
        <v/>
      </c>
      <c r="AO397" s="685" t="str">
        <f t="shared" si="222"/>
        <v/>
      </c>
      <c r="AP397" s="685" t="str">
        <f t="shared" si="222"/>
        <v/>
      </c>
      <c r="AQ397" s="685" t="str">
        <f t="shared" si="222"/>
        <v/>
      </c>
      <c r="AR397" s="685" t="str">
        <f t="shared" si="221"/>
        <v/>
      </c>
      <c r="AS397" s="685" t="str">
        <f t="shared" si="221"/>
        <v/>
      </c>
      <c r="AT397" s="685" t="str">
        <f t="shared" si="221"/>
        <v/>
      </c>
      <c r="AU397" s="685" t="str">
        <f t="shared" si="221"/>
        <v/>
      </c>
      <c r="AV397" s="685" t="str">
        <f t="shared" si="221"/>
        <v/>
      </c>
      <c r="AW397" s="685" t="str">
        <f t="shared" si="221"/>
        <v/>
      </c>
      <c r="AX397" s="685" t="str">
        <f t="shared" si="221"/>
        <v/>
      </c>
      <c r="AY397" s="685" t="str">
        <f t="shared" si="221"/>
        <v/>
      </c>
      <c r="AZ397" s="685" t="str">
        <f t="shared" si="221"/>
        <v/>
      </c>
      <c r="BA397" s="685" t="str">
        <f t="shared" si="221"/>
        <v/>
      </c>
      <c r="BB397" s="685" t="str">
        <f t="shared" si="221"/>
        <v/>
      </c>
      <c r="BC397" s="685" t="str">
        <f t="shared" si="221"/>
        <v/>
      </c>
      <c r="BD397" s="685" t="str">
        <f t="shared" si="221"/>
        <v/>
      </c>
      <c r="BE397" s="685" t="str">
        <f t="shared" si="221"/>
        <v/>
      </c>
      <c r="BF397" s="685" t="str">
        <f t="shared" si="221"/>
        <v/>
      </c>
      <c r="BG397" s="685" t="str">
        <f t="shared" si="236"/>
        <v/>
      </c>
      <c r="BH397" s="685" t="str">
        <f t="shared" si="236"/>
        <v/>
      </c>
      <c r="BI397" s="685" t="str">
        <f t="shared" si="218"/>
        <v/>
      </c>
      <c r="BJ397" s="685" t="str">
        <f t="shared" si="218"/>
        <v/>
      </c>
      <c r="BK397" s="685" t="str">
        <f t="shared" si="218"/>
        <v/>
      </c>
      <c r="BL397" s="685" t="str">
        <f t="shared" si="218"/>
        <v/>
      </c>
      <c r="BM397" s="685" t="str">
        <f t="shared" si="218"/>
        <v/>
      </c>
      <c r="BN397" s="685" t="str">
        <f t="shared" si="218"/>
        <v/>
      </c>
      <c r="BO397" s="685" t="str">
        <f t="shared" si="223"/>
        <v/>
      </c>
      <c r="BP397" s="685" t="str">
        <f t="shared" si="223"/>
        <v/>
      </c>
      <c r="BQ397" s="685" t="str">
        <f t="shared" si="223"/>
        <v/>
      </c>
      <c r="BR397" s="529"/>
      <c r="BS397" s="685" t="str">
        <f>IFERROR(($L397+AB397*Contr_Rate)*(1+Inv_Return)*IF($D397=$C$1,VLOOKUP($T397,Male_Annuity_Tables,MATCH($BS$3+3,'Mortality Tables'!$N$1:$DN$1,0),FALSE),VLOOKUP($T397,Fe_Annuity_Tables,MATCH(BS$3+3,'Mortality Tables'!$N$1:$DN$1,0),FALSE)),"")</f>
        <v/>
      </c>
      <c r="BT397" s="685" t="str">
        <f>IFERROR(($BS397+AC397*Contr_Rate)*(1+Inv_Return)*IF($D397=$C$1,VLOOKUP($T397,Male_Annuity_Tables,MATCH($BS$3+3,'Mortality Tables'!$N$1:$DN$1,0),FALSE),VLOOKUP($T397,Fe_Annuity_Tables,MATCH(BT$3+3,'Mortality Tables'!$N$1:$DN$1,0),FALSE)),"")</f>
        <v/>
      </c>
      <c r="BU397" s="685" t="str">
        <f>IFERROR((BT397+AD397*Contr_Rate)*(1+Inv_Return)*IF($D397=$C$1,VLOOKUP($T397,Male_Annuity_Tables,MATCH($BS$3+3,'Mortality Tables'!$N$1:$DN$1,0),FALSE),VLOOKUP($T397,Fe_Annuity_Tables,MATCH(BU$3+3,'Mortality Tables'!$N$1:$DN$1,0),FALSE)),"")</f>
        <v/>
      </c>
      <c r="BV397" s="685" t="str">
        <f>IFERROR((BU397+AE397*Contr_Rate)*(1+Inv_Return)*IF($D397=$C$1,VLOOKUP($T397,Male_Annuity_Tables,MATCH($BS$3+3,'Mortality Tables'!$N$1:$DN$1,0),FALSE),VLOOKUP($T397,Fe_Annuity_Tables,MATCH(BV$3+3,'Mortality Tables'!$N$1:$DN$1,0),FALSE)),"")</f>
        <v/>
      </c>
      <c r="BW397" s="685" t="str">
        <f>IFERROR((BV397+AF397*Contr_Rate)*(1+Inv_Return)*IF($D397=$C$1,VLOOKUP($T397,Male_Annuity_Tables,MATCH($BS$3+3,'Mortality Tables'!$N$1:$DN$1,0),FALSE),VLOOKUP($T397,Fe_Annuity_Tables,MATCH(BW$3+3,'Mortality Tables'!$N$1:$DN$1,0),FALSE)),"")</f>
        <v/>
      </c>
      <c r="BX397" s="685" t="str">
        <f>IFERROR((BW397+AG397*Contr_Rate)*(1+Inv_Return)*IF($D397=$C$1,VLOOKUP($T397,Male_Annuity_Tables,MATCH($BS$3+3,'Mortality Tables'!$N$1:$DN$1,0),FALSE),VLOOKUP($T397,Fe_Annuity_Tables,MATCH(BX$3+3,'Mortality Tables'!$N$1:$DN$1,0),FALSE)),"")</f>
        <v/>
      </c>
      <c r="BY397" s="685" t="str">
        <f>IFERROR((BX397+AH397*Contr_Rate)*(1+Inv_Return)*IF($D397=$C$1,VLOOKUP($T397,Male_Annuity_Tables,MATCH($BS$3+3,'Mortality Tables'!$N$1:$DN$1,0),FALSE),VLOOKUP($T397,Fe_Annuity_Tables,MATCH(BY$3+3,'Mortality Tables'!$N$1:$DN$1,0),FALSE)),"")</f>
        <v/>
      </c>
      <c r="BZ397" s="685" t="str">
        <f>IFERROR((BY397+AI397*Contr_Rate)*(1+Inv_Return)*IF($D397=$C$1,VLOOKUP($T397,Male_Annuity_Tables,MATCH($BS$3+3,'Mortality Tables'!$N$1:$DN$1,0),FALSE),VLOOKUP($T397,Fe_Annuity_Tables,MATCH(BZ$3+3,'Mortality Tables'!$N$1:$DN$1,0),FALSE)),"")</f>
        <v/>
      </c>
      <c r="CA397" s="685" t="str">
        <f>IFERROR((BZ397+AJ397*Contr_Rate)*(1+Inv_Return)*IF($D397=$C$1,VLOOKUP($T397,Male_Annuity_Tables,MATCH($BS$3+3,'Mortality Tables'!$N$1:$DN$1,0),FALSE),VLOOKUP($T397,Fe_Annuity_Tables,MATCH(CA$3+3,'Mortality Tables'!$N$1:$DN$1,0),FALSE)),"")</f>
        <v/>
      </c>
      <c r="CB397" s="685" t="str">
        <f>IFERROR((CA397+AK397*Contr_Rate)*(1+Inv_Return)*IF($D397=$C$1,VLOOKUP($T397,Male_Annuity_Tables,MATCH($BS$3+3,'Mortality Tables'!$N$1:$DN$1,0),FALSE),VLOOKUP($T397,Fe_Annuity_Tables,MATCH(CB$3+3,'Mortality Tables'!$N$1:$DN$1,0),FALSE)),"")</f>
        <v/>
      </c>
      <c r="CC397" s="685" t="str">
        <f>IFERROR((CB397+AL397*Contr_Rate)*(1+Inv_Return)*IF($D397=$C$1,VLOOKUP($T397,Male_Annuity_Tables,MATCH($BS$3+3,'Mortality Tables'!$N$1:$DN$1,0),FALSE),VLOOKUP($T397,Fe_Annuity_Tables,MATCH(CC$3+3,'Mortality Tables'!$N$1:$DN$1,0),FALSE)),"")</f>
        <v/>
      </c>
      <c r="CD397" s="685" t="str">
        <f>IFERROR((CC397+AM397*Contr_Rate)*(1+Inv_Return)*IF($D397=$C$1,VLOOKUP($T397,Male_Annuity_Tables,MATCH($BS$3+3,'Mortality Tables'!$N$1:$DN$1,0),FALSE),VLOOKUP($T397,Fe_Annuity_Tables,MATCH(CD$3+3,'Mortality Tables'!$N$1:$DN$1,0),FALSE)),"")</f>
        <v/>
      </c>
      <c r="CE397" s="685" t="str">
        <f>IFERROR((CD397+AN397*Contr_Rate)*(1+Inv_Return)*IF($D397=$C$1,VLOOKUP($T397,Male_Annuity_Tables,MATCH($BS$3+3,'Mortality Tables'!$N$1:$DN$1,0),FALSE),VLOOKUP($T397,Fe_Annuity_Tables,MATCH(CE$3+3,'Mortality Tables'!$N$1:$DN$1,0),FALSE)),"")</f>
        <v/>
      </c>
      <c r="CF397" s="685" t="str">
        <f>IFERROR((CE397+AO397*Contr_Rate)*(1+Inv_Return)*IF($D397=$C$1,VLOOKUP($T397,Male_Annuity_Tables,MATCH($BS$3+3,'Mortality Tables'!$N$1:$DN$1,0),FALSE),VLOOKUP($T397,Fe_Annuity_Tables,MATCH(CF$3+3,'Mortality Tables'!$N$1:$DN$1,0),FALSE)),"")</f>
        <v/>
      </c>
      <c r="CG397" s="685" t="str">
        <f>IFERROR((CF397+AP397*Contr_Rate)*(1+Inv_Return)*IF($D397=$C$1,VLOOKUP($T397,Male_Annuity_Tables,MATCH($BS$3+3,'Mortality Tables'!$N$1:$DN$1,0),FALSE),VLOOKUP($T397,Fe_Annuity_Tables,MATCH(CG$3+3,'Mortality Tables'!$N$1:$DN$1,0),FALSE)),"")</f>
        <v/>
      </c>
      <c r="CH397" s="685" t="str">
        <f>IFERROR((CG397+AQ397*Contr_Rate)*(1+Inv_Return)*IF($D397=$C$1,VLOOKUP($T397,Male_Annuity_Tables,MATCH($BS$3+3,'Mortality Tables'!$N$1:$DN$1,0),FALSE),VLOOKUP($T397,Fe_Annuity_Tables,MATCH(CH$3+3,'Mortality Tables'!$N$1:$DN$1,0),FALSE)),"")</f>
        <v/>
      </c>
      <c r="CI397" s="685" t="str">
        <f>IFERROR((CH397+AR397*Contr_Rate)*(1+Inv_Return)*IF($D397=$C$1,VLOOKUP($T397,Male_Annuity_Tables,MATCH($BS$3+3,'Mortality Tables'!$N$1:$DN$1,0),FALSE),VLOOKUP($T397,Fe_Annuity_Tables,MATCH(CI$3+3,'Mortality Tables'!$N$1:$DN$1,0),FALSE)),"")</f>
        <v/>
      </c>
      <c r="CJ397" s="685" t="str">
        <f>IFERROR((CI397+AS397*Contr_Rate)*(1+Inv_Return)*IF($D397=$C$1,VLOOKUP($T397,Male_Annuity_Tables,MATCH($BS$3+3,'Mortality Tables'!$N$1:$DN$1,0),FALSE),VLOOKUP($T397,Fe_Annuity_Tables,MATCH(CJ$3+3,'Mortality Tables'!$N$1:$DN$1,0),FALSE)),"")</f>
        <v/>
      </c>
      <c r="CK397" s="685" t="str">
        <f>IFERROR((CJ397+AT397*Contr_Rate)*(1+Inv_Return)*IF($D397=$C$1,VLOOKUP($T397,Male_Annuity_Tables,MATCH($BS$3+3,'Mortality Tables'!$N$1:$DN$1,0),FALSE),VLOOKUP($T397,Fe_Annuity_Tables,MATCH(CK$3+3,'Mortality Tables'!$N$1:$DN$1,0),FALSE)),"")</f>
        <v/>
      </c>
      <c r="CL397" s="685" t="str">
        <f>IFERROR((CK397+AU397*Contr_Rate)*(1+Inv_Return)*IF($D397=$C$1,VLOOKUP($T397,Male_Annuity_Tables,MATCH($BS$3+3,'Mortality Tables'!$N$1:$DN$1,0),FALSE),VLOOKUP($T397,Fe_Annuity_Tables,MATCH(CL$3+3,'Mortality Tables'!$N$1:$DN$1,0),FALSE)),"")</f>
        <v/>
      </c>
      <c r="CM397" s="685" t="str">
        <f>IFERROR((CL397+AV397*Contr_Rate)*(1+Inv_Return)*IF($D397=$C$1,VLOOKUP($T397,Male_Annuity_Tables,MATCH($BS$3+3,'Mortality Tables'!$N$1:$DN$1,0),FALSE),VLOOKUP($T397,Fe_Annuity_Tables,MATCH(CM$3+3,'Mortality Tables'!$N$1:$DN$1,0),FALSE)),"")</f>
        <v/>
      </c>
      <c r="CN397" s="685" t="str">
        <f>IFERROR((CM397+AW397*Contr_Rate)*(1+Inv_Return)*IF($D397=$C$1,VLOOKUP($T397,Male_Annuity_Tables,MATCH($BS$3+3,'Mortality Tables'!$N$1:$DN$1,0),FALSE),VLOOKUP($T397,Fe_Annuity_Tables,MATCH(CN$3+3,'Mortality Tables'!$N$1:$DN$1,0),FALSE)),"")</f>
        <v/>
      </c>
      <c r="CO397" s="685" t="str">
        <f>IFERROR((CN397+AX397*Contr_Rate)*(1+Inv_Return)*IF($D397=$C$1,VLOOKUP($T397,Male_Annuity_Tables,MATCH($BS$3+3,'Mortality Tables'!$N$1:$DN$1,0),FALSE),VLOOKUP($T397,Fe_Annuity_Tables,MATCH(CO$3+3,'Mortality Tables'!$N$1:$DN$1,0),FALSE)),"")</f>
        <v/>
      </c>
      <c r="CP397" s="685" t="str">
        <f>IFERROR((CO397+AY397*Contr_Rate)*(1+Inv_Return)*IF($D397=$C$1,VLOOKUP($T397,Male_Annuity_Tables,MATCH($BS$3+3,'Mortality Tables'!$N$1:$DN$1,0),FALSE),VLOOKUP($T397,Fe_Annuity_Tables,MATCH(CP$3+3,'Mortality Tables'!$N$1:$DN$1,0),FALSE)),"")</f>
        <v/>
      </c>
      <c r="CQ397" s="685" t="str">
        <f>IFERROR((CP397+AZ397*Contr_Rate)*(1+Inv_Return)*IF($D397=$C$1,VLOOKUP($T397,Male_Annuity_Tables,MATCH($BS$3+3,'Mortality Tables'!$N$1:$DN$1,0),FALSE),VLOOKUP($T397,Fe_Annuity_Tables,MATCH(CQ$3+3,'Mortality Tables'!$N$1:$DN$1,0),FALSE)),"")</f>
        <v/>
      </c>
      <c r="CR397" s="685" t="str">
        <f>IFERROR((CQ397+BA397*Contr_Rate)*(1+Inv_Return)*IF($D397=$C$1,VLOOKUP($T397,Male_Annuity_Tables,MATCH($BS$3+3,'Mortality Tables'!$N$1:$DN$1,0),FALSE),VLOOKUP($T397,Fe_Annuity_Tables,MATCH(CR$3+3,'Mortality Tables'!$N$1:$DN$1,0),FALSE)),"")</f>
        <v/>
      </c>
      <c r="CS397" s="685" t="str">
        <f>IFERROR((CR397+BB397*Contr_Rate)*(1+Inv_Return)*IF($D397=$C$1,VLOOKUP($T397,Male_Annuity_Tables,MATCH($BS$3+3,'Mortality Tables'!$N$1:$DN$1,0),FALSE),VLOOKUP($T397,Fe_Annuity_Tables,MATCH(CS$3+3,'Mortality Tables'!$N$1:$DN$1,0),FALSE)),"")</f>
        <v/>
      </c>
      <c r="CT397" s="685" t="str">
        <f>IFERROR((CS397+BC397*Contr_Rate)*(1+Inv_Return)*IF($D397=$C$1,VLOOKUP($T397,Male_Annuity_Tables,MATCH($BS$3+3,'Mortality Tables'!$N$1:$DN$1,0),FALSE),VLOOKUP($T397,Fe_Annuity_Tables,MATCH(CT$3+3,'Mortality Tables'!$N$1:$DN$1,0),FALSE)),"")</f>
        <v/>
      </c>
      <c r="CU397" s="685" t="str">
        <f>IFERROR((CT397+BD397*Contr_Rate)*(1+Inv_Return)*IF($D397=$C$1,VLOOKUP($T397,Male_Annuity_Tables,MATCH($BS$3+3,'Mortality Tables'!$N$1:$DN$1,0),FALSE),VLOOKUP($T397,Fe_Annuity_Tables,MATCH(CU$3+3,'Mortality Tables'!$N$1:$DN$1,0),FALSE)),"")</f>
        <v/>
      </c>
      <c r="CV397" s="685" t="str">
        <f>IFERROR((CU397+BE397*Contr_Rate)*(1+Inv_Return)*IF($D397=$C$1,VLOOKUP($T397,Male_Annuity_Tables,MATCH($BS$3+3,'Mortality Tables'!$N$1:$DN$1,0),FALSE),VLOOKUP($T397,Fe_Annuity_Tables,MATCH(CV$3+3,'Mortality Tables'!$N$1:$DN$1,0),FALSE)),"")</f>
        <v/>
      </c>
      <c r="CW397" s="685" t="str">
        <f>IFERROR((CV397+BF397*Contr_Rate)*(1+Inv_Return)*IF($D397=$C$1,VLOOKUP($T397,Male_Annuity_Tables,MATCH($BS$3+3,'Mortality Tables'!$N$1:$DN$1,0),FALSE),VLOOKUP($T397,Fe_Annuity_Tables,MATCH(CW$3+3,'Mortality Tables'!$N$1:$DN$1,0),FALSE)),"")</f>
        <v/>
      </c>
      <c r="CX397" s="685" t="str">
        <f>IFERROR((CW397+BG397*Contr_Rate)*(1+Inv_Return)*IF($D397=$C$1,VLOOKUP($T397,Male_Annuity_Tables,MATCH($BS$3+3,'Mortality Tables'!$N$1:$DN$1,0),FALSE),VLOOKUP($T397,Fe_Annuity_Tables,MATCH(CX$3+3,'Mortality Tables'!$N$1:$DN$1,0),FALSE)),"")</f>
        <v/>
      </c>
      <c r="CY397" s="685" t="str">
        <f>IFERROR((CX397+BH397*Contr_Rate)*(1+Inv_Return)*IF($D397=$C$1,VLOOKUP($T397,Male_Annuity_Tables,MATCH($BS$3+3,'Mortality Tables'!$N$1:$DN$1,0),FALSE),VLOOKUP($T397,Fe_Annuity_Tables,MATCH(CY$3+3,'Mortality Tables'!$N$1:$DN$1,0),FALSE)),"")</f>
        <v/>
      </c>
      <c r="CZ397" s="685" t="str">
        <f>IFERROR((CY397+BI397*Contr_Rate)*(1+Inv_Return)*IF($D397=$C$1,VLOOKUP($T397,Male_Annuity_Tables,MATCH($BS$3+3,'Mortality Tables'!$N$1:$DN$1,0),FALSE),VLOOKUP($T397,Fe_Annuity_Tables,MATCH(CZ$3+3,'Mortality Tables'!$N$1:$DN$1,0),FALSE)),"")</f>
        <v/>
      </c>
      <c r="DA397" s="685" t="str">
        <f>IFERROR((CZ397+BJ397*Contr_Rate)*(1+Inv_Return)*IF($D397=$C$1,VLOOKUP($T397,Male_Annuity_Tables,MATCH($BS$3+3,'Mortality Tables'!$N$1:$DN$1,0),FALSE),VLOOKUP($T397,Fe_Annuity_Tables,MATCH(DA$3+3,'Mortality Tables'!$N$1:$DN$1,0),FALSE)),"")</f>
        <v/>
      </c>
      <c r="DB397" s="685" t="str">
        <f>IFERROR((DA397+BK397*Contr_Rate)*(1+Inv_Return)*IF($D397=$C$1,VLOOKUP($T397,Male_Annuity_Tables,MATCH($BS$3+3,'Mortality Tables'!$N$1:$DN$1,0),FALSE),VLOOKUP($T397,Fe_Annuity_Tables,MATCH(DB$3+3,'Mortality Tables'!$N$1:$DN$1,0),FALSE)),"")</f>
        <v/>
      </c>
      <c r="DC397" s="685" t="str">
        <f>IFERROR((DB397+BL397*Contr_Rate)*(1+Inv_Return)*IF($D397=$C$1,VLOOKUP($T397,Male_Annuity_Tables,MATCH($BS$3+3,'Mortality Tables'!$N$1:$DN$1,0),FALSE),VLOOKUP($T397,Fe_Annuity_Tables,MATCH(DC$3+3,'Mortality Tables'!$N$1:$DN$1,0),FALSE)),"")</f>
        <v/>
      </c>
      <c r="DD397" s="685" t="str">
        <f>IFERROR((DC397+BM397*Contr_Rate)*(1+Inv_Return)*IF($D397=$C$1,VLOOKUP($T397,Male_Annuity_Tables,MATCH($BS$3+3,'Mortality Tables'!$N$1:$DN$1,0),FALSE),VLOOKUP($T397,Fe_Annuity_Tables,MATCH(DD$3+3,'Mortality Tables'!$N$1:$DN$1,0),FALSE)),"")</f>
        <v/>
      </c>
      <c r="DE397" s="685" t="str">
        <f>IFERROR((DD397+BN397*Contr_Rate)*(1+Inv_Return)*IF($D397=$C$1,VLOOKUP($T397,Male_Annuity_Tables,MATCH($BS$3+3,'Mortality Tables'!$N$1:$DN$1,0),FALSE),VLOOKUP($T397,Fe_Annuity_Tables,MATCH(DE$3+3,'Mortality Tables'!$N$1:$DN$1,0),FALSE)),"")</f>
        <v/>
      </c>
      <c r="DF397" s="685" t="str">
        <f>IFERROR((DE397+BO397*Contr_Rate)*(1+Inv_Return)*IF($D397=$C$1,VLOOKUP($T397,Male_Annuity_Tables,MATCH($BS$3+3,'Mortality Tables'!$N$1:$DN$1,0),FALSE),VLOOKUP($T397,Fe_Annuity_Tables,MATCH(DF$3+3,'Mortality Tables'!$N$1:$DN$1,0),FALSE)),"")</f>
        <v/>
      </c>
      <c r="DG397" s="685" t="str">
        <f>IFERROR((DF397+BP397*Contr_Rate)*(1+Inv_Return)*IF($D397=$C$1,VLOOKUP($T397,Male_Annuity_Tables,MATCH($BS$3+3,'Mortality Tables'!$N$1:$DN$1,0),FALSE),VLOOKUP($T397,Fe_Annuity_Tables,MATCH(DG$3+3,'Mortality Tables'!$N$1:$DN$1,0),FALSE)),"")</f>
        <v/>
      </c>
      <c r="DH397" s="685" t="str">
        <f>IFERROR((DG397+BQ397*Contr_Rate)*(1+Inv_Return)*IF($D397=$C$1,VLOOKUP($T397,Male_Annuity_Tables,MATCH($BS$3+3,'Mortality Tables'!$N$1:$DN$1,0),FALSE),VLOOKUP($T397,Fe_Annuity_Tables,MATCH(DH$3+3,'Mortality Tables'!$N$1:$DN$1,0),FALSE)),"")</f>
        <v/>
      </c>
      <c r="DJ397" s="686">
        <f t="shared" si="230"/>
        <v>0</v>
      </c>
      <c r="DK397" s="680">
        <f t="shared" si="219"/>
        <v>8.0909277508679907</v>
      </c>
      <c r="DL397" s="686">
        <f t="shared" si="231"/>
        <v>0</v>
      </c>
      <c r="DM397" s="686">
        <f t="shared" si="132"/>
        <v>0</v>
      </c>
      <c r="DN397" s="687" t="str">
        <f t="shared" si="232"/>
        <v/>
      </c>
      <c r="DP397" s="688" t="str">
        <f t="shared" si="233"/>
        <v/>
      </c>
      <c r="DQ397" s="688" t="str">
        <f t="shared" si="234"/>
        <v/>
      </c>
      <c r="DR397" s="688" t="str">
        <f t="shared" si="235"/>
        <v/>
      </c>
    </row>
    <row r="398" spans="1:122" s="657" customFormat="1" ht="14.5">
      <c r="A398" s="675" t="s">
        <v>1864</v>
      </c>
      <c r="B398" s="675" t="s">
        <v>1865</v>
      </c>
      <c r="C398" s="675" t="s">
        <v>236</v>
      </c>
      <c r="D398" s="675" t="s">
        <v>61</v>
      </c>
      <c r="E398" s="676">
        <v>27153</v>
      </c>
      <c r="F398" s="677">
        <v>37988</v>
      </c>
      <c r="G398" s="677">
        <v>45499</v>
      </c>
      <c r="H398" s="678">
        <v>856583</v>
      </c>
      <c r="I398" s="678">
        <v>68255.94</v>
      </c>
      <c r="J398" s="678">
        <v>65076.51</v>
      </c>
      <c r="K398" s="678">
        <v>5362.82</v>
      </c>
      <c r="L398" s="678">
        <v>138695.27000000002</v>
      </c>
      <c r="M398" s="679">
        <f>IF(COUNTIF($A$4:A398,A398)=1,0,1)</f>
        <v>0</v>
      </c>
      <c r="N398" s="680" t="str">
        <f t="shared" si="224"/>
        <v>Okay</v>
      </c>
      <c r="O398" s="680" t="str">
        <f t="shared" si="225"/>
        <v>TRUE</v>
      </c>
      <c r="P398" s="680" t="b">
        <f t="shared" si="226"/>
        <v>1</v>
      </c>
      <c r="Q398" s="680" t="b">
        <f t="shared" si="208"/>
        <v>1</v>
      </c>
      <c r="R398" s="680" t="b">
        <f t="shared" si="209"/>
        <v>1</v>
      </c>
      <c r="S398" s="681">
        <f t="shared" si="227"/>
        <v>29.684931506849313</v>
      </c>
      <c r="T398" s="682">
        <f t="shared" si="210"/>
        <v>50</v>
      </c>
      <c r="U398" s="682">
        <f t="shared" si="220"/>
        <v>50</v>
      </c>
      <c r="V398" s="682">
        <f t="shared" si="211"/>
        <v>0.43013698630136987</v>
      </c>
      <c r="W398" s="682">
        <f t="shared" si="228"/>
        <v>10</v>
      </c>
      <c r="X398" s="683">
        <f t="shared" si="229"/>
        <v>1386952.7000000002</v>
      </c>
      <c r="Y398" s="684">
        <f t="shared" si="123"/>
        <v>5.47E-3</v>
      </c>
      <c r="Z398" s="684">
        <f>IF($D398=$C$1,VLOOKUP($T398,Male_Annuity_Tables,MATCH($W398+2,'Mortality Tables'!$DS$1:$HT$1,0),FALSE),VLOOKUP($T398,Fe_Annuity_Tables,MATCH($W398+2,'Mortality Tables'!$M$1:$DN$1,0),FALSE))</f>
        <v>0.41898499209083007</v>
      </c>
      <c r="AA398" s="664"/>
      <c r="AB398" s="685">
        <f t="shared" si="222"/>
        <v>900225.90385</v>
      </c>
      <c r="AC398" s="685">
        <f t="shared" si="222"/>
        <v>946092.41365115752</v>
      </c>
      <c r="AD398" s="685">
        <f t="shared" si="222"/>
        <v>994295.82212668413</v>
      </c>
      <c r="AE398" s="685">
        <f t="shared" si="222"/>
        <v>1044955.1942640387</v>
      </c>
      <c r="AF398" s="685">
        <f t="shared" si="222"/>
        <v>1098195.6614117913</v>
      </c>
      <c r="AG398" s="685">
        <f t="shared" si="222"/>
        <v>1154148.7303607224</v>
      </c>
      <c r="AH398" s="685">
        <f t="shared" si="222"/>
        <v>1212952.6081726011</v>
      </c>
      <c r="AI398" s="685">
        <f t="shared" si="222"/>
        <v>1274752.5435589952</v>
      </c>
      <c r="AJ398" s="685">
        <f t="shared" si="222"/>
        <v>1339701.1856533261</v>
      </c>
      <c r="AK398" s="685">
        <f t="shared" si="222"/>
        <v>1407958.9610623631</v>
      </c>
      <c r="AL398" s="685" t="str">
        <f t="shared" si="222"/>
        <v/>
      </c>
      <c r="AM398" s="685" t="str">
        <f t="shared" si="222"/>
        <v/>
      </c>
      <c r="AN398" s="685" t="str">
        <f t="shared" si="222"/>
        <v/>
      </c>
      <c r="AO398" s="685" t="str">
        <f t="shared" si="222"/>
        <v/>
      </c>
      <c r="AP398" s="685" t="str">
        <f t="shared" si="222"/>
        <v/>
      </c>
      <c r="AQ398" s="685" t="str">
        <f t="shared" si="222"/>
        <v/>
      </c>
      <c r="AR398" s="685" t="str">
        <f t="shared" si="221"/>
        <v/>
      </c>
      <c r="AS398" s="685" t="str">
        <f t="shared" si="221"/>
        <v/>
      </c>
      <c r="AT398" s="685" t="str">
        <f t="shared" si="221"/>
        <v/>
      </c>
      <c r="AU398" s="685" t="str">
        <f t="shared" si="221"/>
        <v/>
      </c>
      <c r="AV398" s="685" t="str">
        <f t="shared" si="221"/>
        <v/>
      </c>
      <c r="AW398" s="685" t="str">
        <f t="shared" si="221"/>
        <v/>
      </c>
      <c r="AX398" s="685" t="str">
        <f t="shared" si="221"/>
        <v/>
      </c>
      <c r="AY398" s="685" t="str">
        <f t="shared" si="221"/>
        <v/>
      </c>
      <c r="AZ398" s="685" t="str">
        <f t="shared" si="221"/>
        <v/>
      </c>
      <c r="BA398" s="685" t="str">
        <f t="shared" si="221"/>
        <v/>
      </c>
      <c r="BB398" s="685" t="str">
        <f t="shared" si="221"/>
        <v/>
      </c>
      <c r="BC398" s="685" t="str">
        <f t="shared" si="221"/>
        <v/>
      </c>
      <c r="BD398" s="685" t="str">
        <f t="shared" si="221"/>
        <v/>
      </c>
      <c r="BE398" s="685" t="str">
        <f t="shared" si="221"/>
        <v/>
      </c>
      <c r="BF398" s="685" t="str">
        <f t="shared" si="221"/>
        <v/>
      </c>
      <c r="BG398" s="685" t="str">
        <f t="shared" si="236"/>
        <v/>
      </c>
      <c r="BH398" s="685" t="str">
        <f t="shared" si="236"/>
        <v/>
      </c>
      <c r="BI398" s="685" t="str">
        <f t="shared" si="218"/>
        <v/>
      </c>
      <c r="BJ398" s="685" t="str">
        <f t="shared" si="218"/>
        <v/>
      </c>
      <c r="BK398" s="685" t="str">
        <f t="shared" si="218"/>
        <v/>
      </c>
      <c r="BL398" s="685" t="str">
        <f t="shared" si="218"/>
        <v/>
      </c>
      <c r="BM398" s="685" t="str">
        <f t="shared" si="218"/>
        <v/>
      </c>
      <c r="BN398" s="685" t="str">
        <f t="shared" si="218"/>
        <v/>
      </c>
      <c r="BO398" s="685" t="str">
        <f t="shared" si="223"/>
        <v/>
      </c>
      <c r="BP398" s="685" t="str">
        <f t="shared" si="223"/>
        <v/>
      </c>
      <c r="BQ398" s="685" t="str">
        <f t="shared" si="223"/>
        <v/>
      </c>
      <c r="BR398" s="529"/>
      <c r="BS398" s="685">
        <f>IFERROR(($L398+AB398*Contr_Rate)*(1+Inv_Return)*IF($D398=$C$1,VLOOKUP($T398,Male_Annuity_Tables,MATCH($BS$3+3,'Mortality Tables'!$N$1:$DN$1,0),FALSE),VLOOKUP($T398,Fe_Annuity_Tables,MATCH(BS$3+3,'Mortality Tables'!$N$1:$DN$1,0),FALSE)),"")</f>
        <v>375988.74710521387</v>
      </c>
      <c r="BT398" s="685">
        <f>IFERROR(($BS398+AC398*Contr_Rate)*(1+Inv_Return)*IF($D398=$C$1,VLOOKUP($T398,Male_Annuity_Tables,MATCH($BS$3+3,'Mortality Tables'!$N$1:$DN$1,0),FALSE),VLOOKUP($T398,Fe_Annuity_Tables,MATCH(BT$3+3,'Mortality Tables'!$N$1:$DN$1,0),FALSE)),"")</f>
        <v>606912.91371425847</v>
      </c>
      <c r="BU398" s="685">
        <f>IFERROR((BT398+AD398*Contr_Rate)*(1+Inv_Return)*IF($D398=$C$1,VLOOKUP($T398,Male_Annuity_Tables,MATCH($BS$3+3,'Mortality Tables'!$N$1:$DN$1,0),FALSE),VLOOKUP($T398,Fe_Annuity_Tables,MATCH(BU$3+3,'Mortality Tables'!$N$1:$DN$1,0),FALSE)),"")</f>
        <v>832623.31445555121</v>
      </c>
      <c r="BV398" s="685">
        <f>IFERROR((BU398+AE398*Contr_Rate)*(1+Inv_Return)*IF($D398=$C$1,VLOOKUP($T398,Male_Annuity_Tables,MATCH($BS$3+3,'Mortality Tables'!$N$1:$DN$1,0),FALSE),VLOOKUP($T398,Fe_Annuity_Tables,MATCH(BV$3+3,'Mortality Tables'!$N$1:$DN$1,0),FALSE)),"")</f>
        <v>1054215.6988480182</v>
      </c>
      <c r="BW398" s="685">
        <f>IFERROR((BV398+AF398*Contr_Rate)*(1+Inv_Return)*IF($D398=$C$1,VLOOKUP($T398,Male_Annuity_Tables,MATCH($BS$3+3,'Mortality Tables'!$N$1:$DN$1,0),FALSE),VLOOKUP($T398,Fe_Annuity_Tables,MATCH(BW$3+3,'Mortality Tables'!$N$1:$DN$1,0),FALSE)),"")</f>
        <v>1272732.4896147365</v>
      </c>
      <c r="BX398" s="685">
        <f>IFERROR((BW398+AG398*Contr_Rate)*(1+Inv_Return)*IF($D398=$C$1,VLOOKUP($T398,Male_Annuity_Tables,MATCH($BS$3+3,'Mortality Tables'!$N$1:$DN$1,0),FALSE),VLOOKUP($T398,Fe_Annuity_Tables,MATCH(BX$3+3,'Mortality Tables'!$N$1:$DN$1,0),FALSE)),"")</f>
        <v>1489168.8176621222</v>
      </c>
      <c r="BY398" s="685">
        <f>IFERROR((BX398+AH398*Contr_Rate)*(1+Inv_Return)*IF($D398=$C$1,VLOOKUP($T398,Male_Annuity_Tables,MATCH($BS$3+3,'Mortality Tables'!$N$1:$DN$1,0),FALSE),VLOOKUP($T398,Fe_Annuity_Tables,MATCH(BY$3+3,'Mortality Tables'!$N$1:$DN$1,0),FALSE)),"")</f>
        <v>1704478.1628145906</v>
      </c>
      <c r="BZ398" s="685">
        <f>IFERROR((BY398+AI398*Contr_Rate)*(1+Inv_Return)*IF($D398=$C$1,VLOOKUP($T398,Male_Annuity_Tables,MATCH($BS$3+3,'Mortality Tables'!$N$1:$DN$1,0),FALSE),VLOOKUP($T398,Fe_Annuity_Tables,MATCH(BZ$3+3,'Mortality Tables'!$N$1:$DN$1,0),FALSE)),"")</f>
        <v>1919577.6364818157</v>
      </c>
      <c r="CA398" s="685">
        <f>IFERROR((BZ398+AJ398*Contr_Rate)*(1+Inv_Return)*IF($D398=$C$1,VLOOKUP($T398,Male_Annuity_Tables,MATCH($BS$3+3,'Mortality Tables'!$N$1:$DN$1,0),FALSE),VLOOKUP($T398,Fe_Annuity_Tables,MATCH(CA$3+3,'Mortality Tables'!$N$1:$DN$1,0),FALSE)),"")</f>
        <v>2135352.939767749</v>
      </c>
      <c r="CB398" s="685">
        <f>IFERROR((CA398+AK398*Contr_Rate)*(1+Inv_Return)*IF($D398=$C$1,VLOOKUP($T398,Male_Annuity_Tables,MATCH($BS$3+3,'Mortality Tables'!$N$1:$DN$1,0),FALSE),VLOOKUP($T398,Fe_Annuity_Tables,MATCH(CB$3+3,'Mortality Tables'!$N$1:$DN$1,0),FALSE)),"")</f>
        <v>2352663.0280883624</v>
      </c>
      <c r="CC398" s="685" t="str">
        <f>IFERROR((CB398+AL398*Contr_Rate)*(1+Inv_Return)*IF($D398=$C$1,VLOOKUP($T398,Male_Annuity_Tables,MATCH($BS$3+3,'Mortality Tables'!$N$1:$DN$1,0),FALSE),VLOOKUP($T398,Fe_Annuity_Tables,MATCH(CC$3+3,'Mortality Tables'!$N$1:$DN$1,0),FALSE)),"")</f>
        <v/>
      </c>
      <c r="CD398" s="685" t="str">
        <f>IFERROR((CC398+AM398*Contr_Rate)*(1+Inv_Return)*IF($D398=$C$1,VLOOKUP($T398,Male_Annuity_Tables,MATCH($BS$3+3,'Mortality Tables'!$N$1:$DN$1,0),FALSE),VLOOKUP($T398,Fe_Annuity_Tables,MATCH(CD$3+3,'Mortality Tables'!$N$1:$DN$1,0),FALSE)),"")</f>
        <v/>
      </c>
      <c r="CE398" s="685" t="str">
        <f>IFERROR((CD398+AN398*Contr_Rate)*(1+Inv_Return)*IF($D398=$C$1,VLOOKUP($T398,Male_Annuity_Tables,MATCH($BS$3+3,'Mortality Tables'!$N$1:$DN$1,0),FALSE),VLOOKUP($T398,Fe_Annuity_Tables,MATCH(CE$3+3,'Mortality Tables'!$N$1:$DN$1,0),FALSE)),"")</f>
        <v/>
      </c>
      <c r="CF398" s="685" t="str">
        <f>IFERROR((CE398+AO398*Contr_Rate)*(1+Inv_Return)*IF($D398=$C$1,VLOOKUP($T398,Male_Annuity_Tables,MATCH($BS$3+3,'Mortality Tables'!$N$1:$DN$1,0),FALSE),VLOOKUP($T398,Fe_Annuity_Tables,MATCH(CF$3+3,'Mortality Tables'!$N$1:$DN$1,0),FALSE)),"")</f>
        <v/>
      </c>
      <c r="CG398" s="685" t="str">
        <f>IFERROR((CF398+AP398*Contr_Rate)*(1+Inv_Return)*IF($D398=$C$1,VLOOKUP($T398,Male_Annuity_Tables,MATCH($BS$3+3,'Mortality Tables'!$N$1:$DN$1,0),FALSE),VLOOKUP($T398,Fe_Annuity_Tables,MATCH(CG$3+3,'Mortality Tables'!$N$1:$DN$1,0),FALSE)),"")</f>
        <v/>
      </c>
      <c r="CH398" s="685" t="str">
        <f>IFERROR((CG398+AQ398*Contr_Rate)*(1+Inv_Return)*IF($D398=$C$1,VLOOKUP($T398,Male_Annuity_Tables,MATCH($BS$3+3,'Mortality Tables'!$N$1:$DN$1,0),FALSE),VLOOKUP($T398,Fe_Annuity_Tables,MATCH(CH$3+3,'Mortality Tables'!$N$1:$DN$1,0),FALSE)),"")</f>
        <v/>
      </c>
      <c r="CI398" s="685" t="str">
        <f>IFERROR((CH398+AR398*Contr_Rate)*(1+Inv_Return)*IF($D398=$C$1,VLOOKUP($T398,Male_Annuity_Tables,MATCH($BS$3+3,'Mortality Tables'!$N$1:$DN$1,0),FALSE),VLOOKUP($T398,Fe_Annuity_Tables,MATCH(CI$3+3,'Mortality Tables'!$N$1:$DN$1,0),FALSE)),"")</f>
        <v/>
      </c>
      <c r="CJ398" s="685" t="str">
        <f>IFERROR((CI398+AS398*Contr_Rate)*(1+Inv_Return)*IF($D398=$C$1,VLOOKUP($T398,Male_Annuity_Tables,MATCH($BS$3+3,'Mortality Tables'!$N$1:$DN$1,0),FALSE),VLOOKUP($T398,Fe_Annuity_Tables,MATCH(CJ$3+3,'Mortality Tables'!$N$1:$DN$1,0),FALSE)),"")</f>
        <v/>
      </c>
      <c r="CK398" s="685" t="str">
        <f>IFERROR((CJ398+AT398*Contr_Rate)*(1+Inv_Return)*IF($D398=$C$1,VLOOKUP($T398,Male_Annuity_Tables,MATCH($BS$3+3,'Mortality Tables'!$N$1:$DN$1,0),FALSE),VLOOKUP($T398,Fe_Annuity_Tables,MATCH(CK$3+3,'Mortality Tables'!$N$1:$DN$1,0),FALSE)),"")</f>
        <v/>
      </c>
      <c r="CL398" s="685" t="str">
        <f>IFERROR((CK398+AU398*Contr_Rate)*(1+Inv_Return)*IF($D398=$C$1,VLOOKUP($T398,Male_Annuity_Tables,MATCH($BS$3+3,'Mortality Tables'!$N$1:$DN$1,0),FALSE),VLOOKUP($T398,Fe_Annuity_Tables,MATCH(CL$3+3,'Mortality Tables'!$N$1:$DN$1,0),FALSE)),"")</f>
        <v/>
      </c>
      <c r="CM398" s="685" t="str">
        <f>IFERROR((CL398+AV398*Contr_Rate)*(1+Inv_Return)*IF($D398=$C$1,VLOOKUP($T398,Male_Annuity_Tables,MATCH($BS$3+3,'Mortality Tables'!$N$1:$DN$1,0),FALSE),VLOOKUP($T398,Fe_Annuity_Tables,MATCH(CM$3+3,'Mortality Tables'!$N$1:$DN$1,0),FALSE)),"")</f>
        <v/>
      </c>
      <c r="CN398" s="685" t="str">
        <f>IFERROR((CM398+AW398*Contr_Rate)*(1+Inv_Return)*IF($D398=$C$1,VLOOKUP($T398,Male_Annuity_Tables,MATCH($BS$3+3,'Mortality Tables'!$N$1:$DN$1,0),FALSE),VLOOKUP($T398,Fe_Annuity_Tables,MATCH(CN$3+3,'Mortality Tables'!$N$1:$DN$1,0),FALSE)),"")</f>
        <v/>
      </c>
      <c r="CO398" s="685" t="str">
        <f>IFERROR((CN398+AX398*Contr_Rate)*(1+Inv_Return)*IF($D398=$C$1,VLOOKUP($T398,Male_Annuity_Tables,MATCH($BS$3+3,'Mortality Tables'!$N$1:$DN$1,0),FALSE),VLOOKUP($T398,Fe_Annuity_Tables,MATCH(CO$3+3,'Mortality Tables'!$N$1:$DN$1,0),FALSE)),"")</f>
        <v/>
      </c>
      <c r="CP398" s="685" t="str">
        <f>IFERROR((CO398+AY398*Contr_Rate)*(1+Inv_Return)*IF($D398=$C$1,VLOOKUP($T398,Male_Annuity_Tables,MATCH($BS$3+3,'Mortality Tables'!$N$1:$DN$1,0),FALSE),VLOOKUP($T398,Fe_Annuity_Tables,MATCH(CP$3+3,'Mortality Tables'!$N$1:$DN$1,0),FALSE)),"")</f>
        <v/>
      </c>
      <c r="CQ398" s="685" t="str">
        <f>IFERROR((CP398+AZ398*Contr_Rate)*(1+Inv_Return)*IF($D398=$C$1,VLOOKUP($T398,Male_Annuity_Tables,MATCH($BS$3+3,'Mortality Tables'!$N$1:$DN$1,0),FALSE),VLOOKUP($T398,Fe_Annuity_Tables,MATCH(CQ$3+3,'Mortality Tables'!$N$1:$DN$1,0),FALSE)),"")</f>
        <v/>
      </c>
      <c r="CR398" s="685" t="str">
        <f>IFERROR((CQ398+BA398*Contr_Rate)*(1+Inv_Return)*IF($D398=$C$1,VLOOKUP($T398,Male_Annuity_Tables,MATCH($BS$3+3,'Mortality Tables'!$N$1:$DN$1,0),FALSE),VLOOKUP($T398,Fe_Annuity_Tables,MATCH(CR$3+3,'Mortality Tables'!$N$1:$DN$1,0),FALSE)),"")</f>
        <v/>
      </c>
      <c r="CS398" s="685" t="str">
        <f>IFERROR((CR398+BB398*Contr_Rate)*(1+Inv_Return)*IF($D398=$C$1,VLOOKUP($T398,Male_Annuity_Tables,MATCH($BS$3+3,'Mortality Tables'!$N$1:$DN$1,0),FALSE),VLOOKUP($T398,Fe_Annuity_Tables,MATCH(CS$3+3,'Mortality Tables'!$N$1:$DN$1,0),FALSE)),"")</f>
        <v/>
      </c>
      <c r="CT398" s="685" t="str">
        <f>IFERROR((CS398+BC398*Contr_Rate)*(1+Inv_Return)*IF($D398=$C$1,VLOOKUP($T398,Male_Annuity_Tables,MATCH($BS$3+3,'Mortality Tables'!$N$1:$DN$1,0),FALSE),VLOOKUP($T398,Fe_Annuity_Tables,MATCH(CT$3+3,'Mortality Tables'!$N$1:$DN$1,0),FALSE)),"")</f>
        <v/>
      </c>
      <c r="CU398" s="685" t="str">
        <f>IFERROR((CT398+BD398*Contr_Rate)*(1+Inv_Return)*IF($D398=$C$1,VLOOKUP($T398,Male_Annuity_Tables,MATCH($BS$3+3,'Mortality Tables'!$N$1:$DN$1,0),FALSE),VLOOKUP($T398,Fe_Annuity_Tables,MATCH(CU$3+3,'Mortality Tables'!$N$1:$DN$1,0),FALSE)),"")</f>
        <v/>
      </c>
      <c r="CV398" s="685" t="str">
        <f>IFERROR((CU398+BE398*Contr_Rate)*(1+Inv_Return)*IF($D398=$C$1,VLOOKUP($T398,Male_Annuity_Tables,MATCH($BS$3+3,'Mortality Tables'!$N$1:$DN$1,0),FALSE),VLOOKUP($T398,Fe_Annuity_Tables,MATCH(CV$3+3,'Mortality Tables'!$N$1:$DN$1,0),FALSE)),"")</f>
        <v/>
      </c>
      <c r="CW398" s="685" t="str">
        <f>IFERROR((CV398+BF398*Contr_Rate)*(1+Inv_Return)*IF($D398=$C$1,VLOOKUP($T398,Male_Annuity_Tables,MATCH($BS$3+3,'Mortality Tables'!$N$1:$DN$1,0),FALSE),VLOOKUP($T398,Fe_Annuity_Tables,MATCH(CW$3+3,'Mortality Tables'!$N$1:$DN$1,0),FALSE)),"")</f>
        <v/>
      </c>
      <c r="CX398" s="685" t="str">
        <f>IFERROR((CW398+BG398*Contr_Rate)*(1+Inv_Return)*IF($D398=$C$1,VLOOKUP($T398,Male_Annuity_Tables,MATCH($BS$3+3,'Mortality Tables'!$N$1:$DN$1,0),FALSE),VLOOKUP($T398,Fe_Annuity_Tables,MATCH(CX$3+3,'Mortality Tables'!$N$1:$DN$1,0),FALSE)),"")</f>
        <v/>
      </c>
      <c r="CY398" s="685" t="str">
        <f>IFERROR((CX398+BH398*Contr_Rate)*(1+Inv_Return)*IF($D398=$C$1,VLOOKUP($T398,Male_Annuity_Tables,MATCH($BS$3+3,'Mortality Tables'!$N$1:$DN$1,0),FALSE),VLOOKUP($T398,Fe_Annuity_Tables,MATCH(CY$3+3,'Mortality Tables'!$N$1:$DN$1,0),FALSE)),"")</f>
        <v/>
      </c>
      <c r="CZ398" s="685" t="str">
        <f>IFERROR((CY398+BI398*Contr_Rate)*(1+Inv_Return)*IF($D398=$C$1,VLOOKUP($T398,Male_Annuity_Tables,MATCH($BS$3+3,'Mortality Tables'!$N$1:$DN$1,0),FALSE),VLOOKUP($T398,Fe_Annuity_Tables,MATCH(CZ$3+3,'Mortality Tables'!$N$1:$DN$1,0),FALSE)),"")</f>
        <v/>
      </c>
      <c r="DA398" s="685" t="str">
        <f>IFERROR((CZ398+BJ398*Contr_Rate)*(1+Inv_Return)*IF($D398=$C$1,VLOOKUP($T398,Male_Annuity_Tables,MATCH($BS$3+3,'Mortality Tables'!$N$1:$DN$1,0),FALSE),VLOOKUP($T398,Fe_Annuity_Tables,MATCH(DA$3+3,'Mortality Tables'!$N$1:$DN$1,0),FALSE)),"")</f>
        <v/>
      </c>
      <c r="DB398" s="685" t="str">
        <f>IFERROR((DA398+BK398*Contr_Rate)*(1+Inv_Return)*IF($D398=$C$1,VLOOKUP($T398,Male_Annuity_Tables,MATCH($BS$3+3,'Mortality Tables'!$N$1:$DN$1,0),FALSE),VLOOKUP($T398,Fe_Annuity_Tables,MATCH(DB$3+3,'Mortality Tables'!$N$1:$DN$1,0),FALSE)),"")</f>
        <v/>
      </c>
      <c r="DC398" s="685" t="str">
        <f>IFERROR((DB398+BL398*Contr_Rate)*(1+Inv_Return)*IF($D398=$C$1,VLOOKUP($T398,Male_Annuity_Tables,MATCH($BS$3+3,'Mortality Tables'!$N$1:$DN$1,0),FALSE),VLOOKUP($T398,Fe_Annuity_Tables,MATCH(DC$3+3,'Mortality Tables'!$N$1:$DN$1,0),FALSE)),"")</f>
        <v/>
      </c>
      <c r="DD398" s="685" t="str">
        <f>IFERROR((DC398+BM398*Contr_Rate)*(1+Inv_Return)*IF($D398=$C$1,VLOOKUP($T398,Male_Annuity_Tables,MATCH($BS$3+3,'Mortality Tables'!$N$1:$DN$1,0),FALSE),VLOOKUP($T398,Fe_Annuity_Tables,MATCH(DD$3+3,'Mortality Tables'!$N$1:$DN$1,0),FALSE)),"")</f>
        <v/>
      </c>
      <c r="DE398" s="685" t="str">
        <f>IFERROR((DD398+BN398*Contr_Rate)*(1+Inv_Return)*IF($D398=$C$1,VLOOKUP($T398,Male_Annuity_Tables,MATCH($BS$3+3,'Mortality Tables'!$N$1:$DN$1,0),FALSE),VLOOKUP($T398,Fe_Annuity_Tables,MATCH(DE$3+3,'Mortality Tables'!$N$1:$DN$1,0),FALSE)),"")</f>
        <v/>
      </c>
      <c r="DF398" s="685" t="str">
        <f>IFERROR((DE398+BO398*Contr_Rate)*(1+Inv_Return)*IF($D398=$C$1,VLOOKUP($T398,Male_Annuity_Tables,MATCH($BS$3+3,'Mortality Tables'!$N$1:$DN$1,0),FALSE),VLOOKUP($T398,Fe_Annuity_Tables,MATCH(DF$3+3,'Mortality Tables'!$N$1:$DN$1,0),FALSE)),"")</f>
        <v/>
      </c>
      <c r="DG398" s="685" t="str">
        <f>IFERROR((DF398+BP398*Contr_Rate)*(1+Inv_Return)*IF($D398=$C$1,VLOOKUP($T398,Male_Annuity_Tables,MATCH($BS$3+3,'Mortality Tables'!$N$1:$DN$1,0),FALSE),VLOOKUP($T398,Fe_Annuity_Tables,MATCH(DG$3+3,'Mortality Tables'!$N$1:$DN$1,0),FALSE)),"")</f>
        <v/>
      </c>
      <c r="DH398" s="685" t="str">
        <f>IFERROR((DG398+BQ398*Contr_Rate)*(1+Inv_Return)*IF($D398=$C$1,VLOOKUP($T398,Male_Annuity_Tables,MATCH($BS$3+3,'Mortality Tables'!$N$1:$DN$1,0),FALSE),VLOOKUP($T398,Fe_Annuity_Tables,MATCH(DH$3+3,'Mortality Tables'!$N$1:$DN$1,0),FALSE)),"")</f>
        <v/>
      </c>
      <c r="DJ398" s="686">
        <f t="shared" si="230"/>
        <v>2352663.0280883624</v>
      </c>
      <c r="DK398" s="680">
        <f t="shared" si="219"/>
        <v>8.0909277508679907</v>
      </c>
      <c r="DL398" s="686">
        <f t="shared" si="231"/>
        <v>194821.19694494861</v>
      </c>
      <c r="DM398" s="686">
        <f t="shared" si="132"/>
        <v>1407958.9610623631</v>
      </c>
      <c r="DN398" s="687">
        <f t="shared" si="232"/>
        <v>0.13837136048194756</v>
      </c>
      <c r="DP398" s="688">
        <f t="shared" si="233"/>
        <v>39449.86731252035</v>
      </c>
      <c r="DQ398" s="688">
        <f t="shared" si="234"/>
        <v>63968.621105482845</v>
      </c>
      <c r="DR398" s="688">
        <f t="shared" si="235"/>
        <v>88200.620323590992</v>
      </c>
    </row>
    <row r="399" spans="1:122" s="657" customFormat="1" ht="14.5">
      <c r="A399" s="675" t="s">
        <v>1866</v>
      </c>
      <c r="B399" s="675" t="s">
        <v>1867</v>
      </c>
      <c r="C399" s="675" t="s">
        <v>541</v>
      </c>
      <c r="D399" s="675" t="s">
        <v>61</v>
      </c>
      <c r="E399" s="676">
        <v>29818</v>
      </c>
      <c r="F399" s="677">
        <v>44611</v>
      </c>
      <c r="G399" s="677">
        <v>45050</v>
      </c>
      <c r="H399" s="678">
        <v>2071313</v>
      </c>
      <c r="I399" s="678">
        <v>175443.42</v>
      </c>
      <c r="J399" s="678">
        <v>153038.99</v>
      </c>
      <c r="K399" s="678"/>
      <c r="L399" s="678">
        <v>328482.41000000003</v>
      </c>
      <c r="M399" s="679">
        <f>IF(COUNTIF($A$4:A399,A399)=1,0,1)</f>
        <v>0</v>
      </c>
      <c r="N399" s="680" t="str">
        <f t="shared" si="224"/>
        <v>Okay</v>
      </c>
      <c r="O399" s="680" t="str">
        <f t="shared" si="225"/>
        <v>TRUE</v>
      </c>
      <c r="P399" s="680" t="b">
        <f t="shared" si="226"/>
        <v>1</v>
      </c>
      <c r="Q399" s="680" t="b">
        <f t="shared" si="208"/>
        <v>1</v>
      </c>
      <c r="R399" s="680" t="b">
        <f t="shared" si="209"/>
        <v>1</v>
      </c>
      <c r="S399" s="681">
        <f t="shared" si="227"/>
        <v>40.528767123287672</v>
      </c>
      <c r="T399" s="682">
        <f t="shared" si="210"/>
        <v>43</v>
      </c>
      <c r="U399" s="682">
        <f t="shared" si="220"/>
        <v>41</v>
      </c>
      <c r="V399" s="682">
        <f t="shared" si="211"/>
        <v>1.6602739726027398</v>
      </c>
      <c r="W399" s="682">
        <f t="shared" si="228"/>
        <v>17</v>
      </c>
      <c r="X399" s="683">
        <f t="shared" si="229"/>
        <v>5584200.9700000007</v>
      </c>
      <c r="Y399" s="684">
        <f t="shared" si="123"/>
        <v>2.9199999999999999E-3</v>
      </c>
      <c r="Z399" s="684">
        <f>IF($D399=$C$1,VLOOKUP($T399,Male_Annuity_Tables,MATCH($W399+2,'Mortality Tables'!$DS$1:$HT$1,0),FALSE),VLOOKUP($T399,Fe_Annuity_Tables,MATCH($W399+2,'Mortality Tables'!$M$1:$DN$1,0),FALSE))</f>
        <v>0.13071484565521979</v>
      </c>
      <c r="AA399" s="664"/>
      <c r="AB399" s="685">
        <f t="shared" si="222"/>
        <v>2176846.3973500002</v>
      </c>
      <c r="AC399" s="685">
        <f t="shared" si="222"/>
        <v>2287756.7212949828</v>
      </c>
      <c r="AD399" s="685">
        <f t="shared" si="222"/>
        <v>2404317.926244962</v>
      </c>
      <c r="AE399" s="685">
        <f t="shared" si="222"/>
        <v>2526817.9245871431</v>
      </c>
      <c r="AF399" s="685">
        <f t="shared" si="222"/>
        <v>2655559.2978448579</v>
      </c>
      <c r="AG399" s="685">
        <f t="shared" si="222"/>
        <v>2790860.0440700538</v>
      </c>
      <c r="AH399" s="685">
        <f t="shared" si="222"/>
        <v>2933054.363315423</v>
      </c>
      <c r="AI399" s="685">
        <f t="shared" si="222"/>
        <v>3082493.4831263437</v>
      </c>
      <c r="AJ399" s="685">
        <f t="shared" si="222"/>
        <v>3239546.5260916315</v>
      </c>
      <c r="AK399" s="685">
        <f t="shared" si="222"/>
        <v>3404601.421596</v>
      </c>
      <c r="AL399" s="685">
        <f t="shared" si="222"/>
        <v>3578065.864026316</v>
      </c>
      <c r="AM399" s="685">
        <f t="shared" si="222"/>
        <v>3760368.319798457</v>
      </c>
      <c r="AN399" s="685">
        <f t="shared" si="222"/>
        <v>3951959.0856921882</v>
      </c>
      <c r="AO399" s="685">
        <f t="shared" si="222"/>
        <v>4153311.4011082062</v>
      </c>
      <c r="AP399" s="685">
        <f t="shared" si="222"/>
        <v>4364922.6169946697</v>
      </c>
      <c r="AQ399" s="685">
        <f t="shared" ref="AQ399:BF428" si="237">IFERROR(IF($W399&gt;=AQ$3,($H399*(1+Ann_Salary_Growth_Rate)^AQ$3),""),0)</f>
        <v>4587315.4243305475</v>
      </c>
      <c r="AR399" s="685">
        <f t="shared" si="237"/>
        <v>4821039.1452001892</v>
      </c>
      <c r="AS399" s="685" t="str">
        <f t="shared" si="237"/>
        <v/>
      </c>
      <c r="AT399" s="685" t="str">
        <f t="shared" si="237"/>
        <v/>
      </c>
      <c r="AU399" s="685" t="str">
        <f t="shared" si="237"/>
        <v/>
      </c>
      <c r="AV399" s="685" t="str">
        <f t="shared" si="221"/>
        <v/>
      </c>
      <c r="AW399" s="685" t="str">
        <f t="shared" si="221"/>
        <v/>
      </c>
      <c r="AX399" s="685" t="str">
        <f t="shared" si="221"/>
        <v/>
      </c>
      <c r="AY399" s="685" t="str">
        <f t="shared" si="221"/>
        <v/>
      </c>
      <c r="AZ399" s="685" t="str">
        <f t="shared" si="221"/>
        <v/>
      </c>
      <c r="BA399" s="685" t="str">
        <f t="shared" si="221"/>
        <v/>
      </c>
      <c r="BB399" s="685" t="str">
        <f t="shared" si="221"/>
        <v/>
      </c>
      <c r="BC399" s="685" t="str">
        <f t="shared" si="221"/>
        <v/>
      </c>
      <c r="BD399" s="685" t="str">
        <f t="shared" si="221"/>
        <v/>
      </c>
      <c r="BE399" s="685" t="str">
        <f t="shared" si="221"/>
        <v/>
      </c>
      <c r="BF399" s="685" t="str">
        <f t="shared" si="221"/>
        <v/>
      </c>
      <c r="BG399" s="685" t="str">
        <f t="shared" si="236"/>
        <v/>
      </c>
      <c r="BH399" s="685" t="str">
        <f t="shared" si="236"/>
        <v/>
      </c>
      <c r="BI399" s="685" t="str">
        <f t="shared" si="218"/>
        <v/>
      </c>
      <c r="BJ399" s="685" t="str">
        <f t="shared" si="218"/>
        <v/>
      </c>
      <c r="BK399" s="685" t="str">
        <f t="shared" si="218"/>
        <v/>
      </c>
      <c r="BL399" s="685" t="str">
        <f t="shared" si="218"/>
        <v/>
      </c>
      <c r="BM399" s="685" t="str">
        <f t="shared" si="218"/>
        <v/>
      </c>
      <c r="BN399" s="685" t="str">
        <f t="shared" si="218"/>
        <v/>
      </c>
      <c r="BO399" s="685" t="str">
        <f t="shared" si="223"/>
        <v/>
      </c>
      <c r="BP399" s="685" t="str">
        <f t="shared" si="223"/>
        <v/>
      </c>
      <c r="BQ399" s="685" t="str">
        <f t="shared" si="223"/>
        <v/>
      </c>
      <c r="BR399" s="529"/>
      <c r="BS399" s="685">
        <f>IFERROR(($L399+AB399*Contr_Rate)*(1+Inv_Return)*IF($D399=$C$1,VLOOKUP($T399,Male_Annuity_Tables,MATCH($BS$3+3,'Mortality Tables'!$N$1:$DN$1,0),FALSE),VLOOKUP($T399,Fe_Annuity_Tables,MATCH(BS$3+3,'Mortality Tables'!$N$1:$DN$1,0),FALSE)),"")</f>
        <v>854866.18270354718</v>
      </c>
      <c r="BT399" s="685">
        <f>IFERROR(($BS399+AC399*Contr_Rate)*(1+Inv_Return)*IF($D399=$C$1,VLOOKUP($T399,Male_Annuity_Tables,MATCH($BS$3+3,'Mortality Tables'!$N$1:$DN$1,0),FALSE),VLOOKUP($T399,Fe_Annuity_Tables,MATCH(BT$3+3,'Mortality Tables'!$N$1:$DN$1,0),FALSE)),"")</f>
        <v>1342297.6895655086</v>
      </c>
      <c r="BU399" s="685">
        <f>IFERROR((BT399+AD399*Contr_Rate)*(1+Inv_Return)*IF($D399=$C$1,VLOOKUP($T399,Male_Annuity_Tables,MATCH($BS$3+3,'Mortality Tables'!$N$1:$DN$1,0),FALSE),VLOOKUP($T399,Fe_Annuity_Tables,MATCH(BU$3+3,'Mortality Tables'!$N$1:$DN$1,0),FALSE)),"")</f>
        <v>1797280.3203768493</v>
      </c>
      <c r="BV399" s="685">
        <f>IFERROR((BU399+AE399*Contr_Rate)*(1+Inv_Return)*IF($D399=$C$1,VLOOKUP($T399,Male_Annuity_Tables,MATCH($BS$3+3,'Mortality Tables'!$N$1:$DN$1,0),FALSE),VLOOKUP($T399,Fe_Annuity_Tables,MATCH(BV$3+3,'Mortality Tables'!$N$1:$DN$1,0),FALSE)),"")</f>
        <v>2225553.4103069757</v>
      </c>
      <c r="BW399" s="685">
        <f>IFERROR((BV399+AF399*Contr_Rate)*(1+Inv_Return)*IF($D399=$C$1,VLOOKUP($T399,Male_Annuity_Tables,MATCH($BS$3+3,'Mortality Tables'!$N$1:$DN$1,0),FALSE),VLOOKUP($T399,Fe_Annuity_Tables,MATCH(BW$3+3,'Mortality Tables'!$N$1:$DN$1,0),FALSE)),"")</f>
        <v>2632194.6762093301</v>
      </c>
      <c r="BX399" s="685">
        <f>IFERROR((BW399+AG399*Contr_Rate)*(1+Inv_Return)*IF($D399=$C$1,VLOOKUP($T399,Male_Annuity_Tables,MATCH($BS$3+3,'Mortality Tables'!$N$1:$DN$1,0),FALSE),VLOOKUP($T399,Fe_Annuity_Tables,MATCH(BX$3+3,'Mortality Tables'!$N$1:$DN$1,0),FALSE)),"")</f>
        <v>3021709.6285026297</v>
      </c>
      <c r="BY399" s="685">
        <f>IFERROR((BX399+AH399*Contr_Rate)*(1+Inv_Return)*IF($D399=$C$1,VLOOKUP($T399,Male_Annuity_Tables,MATCH($BS$3+3,'Mortality Tables'!$N$1:$DN$1,0),FALSE),VLOOKUP($T399,Fe_Annuity_Tables,MATCH(BY$3+3,'Mortality Tables'!$N$1:$DN$1,0),FALSE)),"")</f>
        <v>3398109.6494175871</v>
      </c>
      <c r="BZ399" s="685">
        <f>IFERROR((BY399+AI399*Contr_Rate)*(1+Inv_Return)*IF($D399=$C$1,VLOOKUP($T399,Male_Annuity_Tables,MATCH($BS$3+3,'Mortality Tables'!$N$1:$DN$1,0),FALSE),VLOOKUP($T399,Fe_Annuity_Tables,MATCH(BZ$3+3,'Mortality Tables'!$N$1:$DN$1,0),FALSE)),"")</f>
        <v>3764980.2107044715</v>
      </c>
      <c r="CA399" s="685">
        <f>IFERROR((BZ399+AJ399*Contr_Rate)*(1+Inv_Return)*IF($D399=$C$1,VLOOKUP($T399,Male_Annuity_Tables,MATCH($BS$3+3,'Mortality Tables'!$N$1:$DN$1,0),FALSE),VLOOKUP($T399,Fe_Annuity_Tables,MATCH(CA$3+3,'Mortality Tables'!$N$1:$DN$1,0),FALSE)),"")</f>
        <v>4125540.5143223582</v>
      </c>
      <c r="CB399" s="685">
        <f>IFERROR((CA399+AK399*Contr_Rate)*(1+Inv_Return)*IF($D399=$C$1,VLOOKUP($T399,Male_Annuity_Tables,MATCH($BS$3+3,'Mortality Tables'!$N$1:$DN$1,0),FALSE),VLOOKUP($T399,Fe_Annuity_Tables,MATCH(CB$3+3,'Mortality Tables'!$N$1:$DN$1,0),FALSE)),"")</f>
        <v>4482695.6745486734</v>
      </c>
      <c r="CC399" s="685">
        <f>IFERROR((CB399+AL399*Contr_Rate)*(1+Inv_Return)*IF($D399=$C$1,VLOOKUP($T399,Male_Annuity_Tables,MATCH($BS$3+3,'Mortality Tables'!$N$1:$DN$1,0),FALSE),VLOOKUP($T399,Fe_Annuity_Tables,MATCH(CC$3+3,'Mortality Tables'!$N$1:$DN$1,0),FALSE)),"")</f>
        <v>4839082.4161982993</v>
      </c>
      <c r="CD399" s="685">
        <f>IFERROR((CC399+AM399*Contr_Rate)*(1+Inv_Return)*IF($D399=$C$1,VLOOKUP($T399,Male_Annuity_Tables,MATCH($BS$3+3,'Mortality Tables'!$N$1:$DN$1,0),FALSE),VLOOKUP($T399,Fe_Annuity_Tables,MATCH(CD$3+3,'Mortality Tables'!$N$1:$DN$1,0),FALSE)),"")</f>
        <v>5197109.1384733943</v>
      </c>
      <c r="CE399" s="685">
        <f>IFERROR((CD399+AN399*Contr_Rate)*(1+Inv_Return)*IF($D399=$C$1,VLOOKUP($T399,Male_Annuity_Tables,MATCH($BS$3+3,'Mortality Tables'!$N$1:$DN$1,0),FALSE),VLOOKUP($T399,Fe_Annuity_Tables,MATCH(CE$3+3,'Mortality Tables'!$N$1:$DN$1,0),FALSE)),"")</f>
        <v>5558991.0849817991</v>
      </c>
      <c r="CF399" s="685">
        <f>IFERROR((CE399+AO399*Contr_Rate)*(1+Inv_Return)*IF($D399=$C$1,VLOOKUP($T399,Male_Annuity_Tables,MATCH($BS$3+3,'Mortality Tables'!$N$1:$DN$1,0),FALSE),VLOOKUP($T399,Fe_Annuity_Tables,MATCH(CF$3+3,'Mortality Tables'!$N$1:$DN$1,0),FALSE)),"")</f>
        <v>5926781.2655763635</v>
      </c>
      <c r="CG399" s="685">
        <f>IFERROR((CF399+AP399*Contr_Rate)*(1+Inv_Return)*IF($D399=$C$1,VLOOKUP($T399,Male_Annuity_Tables,MATCH($BS$3+3,'Mortality Tables'!$N$1:$DN$1,0),FALSE),VLOOKUP($T399,Fe_Annuity_Tables,MATCH(CG$3+3,'Mortality Tables'!$N$1:$DN$1,0),FALSE)),"")</f>
        <v>6302397.6930620112</v>
      </c>
      <c r="CH399" s="685">
        <f>IFERROR((CG399+AQ399*Contr_Rate)*(1+Inv_Return)*IF($D399=$C$1,VLOOKUP($T399,Male_Annuity_Tables,MATCH($BS$3+3,'Mortality Tables'!$N$1:$DN$1,0),FALSE),VLOOKUP($T399,Fe_Annuity_Tables,MATCH(CH$3+3,'Mortality Tables'!$N$1:$DN$1,0),FALSE)),"")</f>
        <v>6687647.4259089427</v>
      </c>
      <c r="CI399" s="685">
        <f>IFERROR((CH399+AR399*Contr_Rate)*(1+Inv_Return)*IF($D399=$C$1,VLOOKUP($T399,Male_Annuity_Tables,MATCH($BS$3+3,'Mortality Tables'!$N$1:$DN$1,0),FALSE),VLOOKUP($T399,Fe_Annuity_Tables,MATCH(CI$3+3,'Mortality Tables'!$N$1:$DN$1,0),FALSE)),"")</f>
        <v>7084247.8455203529</v>
      </c>
      <c r="CJ399" s="685" t="str">
        <f>IFERROR((CI399+AS399*Contr_Rate)*(1+Inv_Return)*IF($D399=$C$1,VLOOKUP($T399,Male_Annuity_Tables,MATCH($BS$3+3,'Mortality Tables'!$N$1:$DN$1,0),FALSE),VLOOKUP($T399,Fe_Annuity_Tables,MATCH(CJ$3+3,'Mortality Tables'!$N$1:$DN$1,0),FALSE)),"")</f>
        <v/>
      </c>
      <c r="CK399" s="685" t="str">
        <f>IFERROR((CJ399+AT399*Contr_Rate)*(1+Inv_Return)*IF($D399=$C$1,VLOOKUP($T399,Male_Annuity_Tables,MATCH($BS$3+3,'Mortality Tables'!$N$1:$DN$1,0),FALSE),VLOOKUP($T399,Fe_Annuity_Tables,MATCH(CK$3+3,'Mortality Tables'!$N$1:$DN$1,0),FALSE)),"")</f>
        <v/>
      </c>
      <c r="CL399" s="685" t="str">
        <f>IFERROR((CK399+AU399*Contr_Rate)*(1+Inv_Return)*IF($D399=$C$1,VLOOKUP($T399,Male_Annuity_Tables,MATCH($BS$3+3,'Mortality Tables'!$N$1:$DN$1,0),FALSE),VLOOKUP($T399,Fe_Annuity_Tables,MATCH(CL$3+3,'Mortality Tables'!$N$1:$DN$1,0),FALSE)),"")</f>
        <v/>
      </c>
      <c r="CM399" s="685" t="str">
        <f>IFERROR((CL399+AV399*Contr_Rate)*(1+Inv_Return)*IF($D399=$C$1,VLOOKUP($T399,Male_Annuity_Tables,MATCH($BS$3+3,'Mortality Tables'!$N$1:$DN$1,0),FALSE),VLOOKUP($T399,Fe_Annuity_Tables,MATCH(CM$3+3,'Mortality Tables'!$N$1:$DN$1,0),FALSE)),"")</f>
        <v/>
      </c>
      <c r="CN399" s="685" t="str">
        <f>IFERROR((CM399+AW399*Contr_Rate)*(1+Inv_Return)*IF($D399=$C$1,VLOOKUP($T399,Male_Annuity_Tables,MATCH($BS$3+3,'Mortality Tables'!$N$1:$DN$1,0),FALSE),VLOOKUP($T399,Fe_Annuity_Tables,MATCH(CN$3+3,'Mortality Tables'!$N$1:$DN$1,0),FALSE)),"")</f>
        <v/>
      </c>
      <c r="CO399" s="685" t="str">
        <f>IFERROR((CN399+AX399*Contr_Rate)*(1+Inv_Return)*IF($D399=$C$1,VLOOKUP($T399,Male_Annuity_Tables,MATCH($BS$3+3,'Mortality Tables'!$N$1:$DN$1,0),FALSE),VLOOKUP($T399,Fe_Annuity_Tables,MATCH(CO$3+3,'Mortality Tables'!$N$1:$DN$1,0),FALSE)),"")</f>
        <v/>
      </c>
      <c r="CP399" s="685" t="str">
        <f>IFERROR((CO399+AY399*Contr_Rate)*(1+Inv_Return)*IF($D399=$C$1,VLOOKUP($T399,Male_Annuity_Tables,MATCH($BS$3+3,'Mortality Tables'!$N$1:$DN$1,0),FALSE),VLOOKUP($T399,Fe_Annuity_Tables,MATCH(CP$3+3,'Mortality Tables'!$N$1:$DN$1,0),FALSE)),"")</f>
        <v/>
      </c>
      <c r="CQ399" s="685" t="str">
        <f>IFERROR((CP399+AZ399*Contr_Rate)*(1+Inv_Return)*IF($D399=$C$1,VLOOKUP($T399,Male_Annuity_Tables,MATCH($BS$3+3,'Mortality Tables'!$N$1:$DN$1,0),FALSE),VLOOKUP($T399,Fe_Annuity_Tables,MATCH(CQ$3+3,'Mortality Tables'!$N$1:$DN$1,0),FALSE)),"")</f>
        <v/>
      </c>
      <c r="CR399" s="685" t="str">
        <f>IFERROR((CQ399+BA399*Contr_Rate)*(1+Inv_Return)*IF($D399=$C$1,VLOOKUP($T399,Male_Annuity_Tables,MATCH($BS$3+3,'Mortality Tables'!$N$1:$DN$1,0),FALSE),VLOOKUP($T399,Fe_Annuity_Tables,MATCH(CR$3+3,'Mortality Tables'!$N$1:$DN$1,0),FALSE)),"")</f>
        <v/>
      </c>
      <c r="CS399" s="685" t="str">
        <f>IFERROR((CR399+BB399*Contr_Rate)*(1+Inv_Return)*IF($D399=$C$1,VLOOKUP($T399,Male_Annuity_Tables,MATCH($BS$3+3,'Mortality Tables'!$N$1:$DN$1,0),FALSE),VLOOKUP($T399,Fe_Annuity_Tables,MATCH(CS$3+3,'Mortality Tables'!$N$1:$DN$1,0),FALSE)),"")</f>
        <v/>
      </c>
      <c r="CT399" s="685" t="str">
        <f>IFERROR((CS399+BC399*Contr_Rate)*(1+Inv_Return)*IF($D399=$C$1,VLOOKUP($T399,Male_Annuity_Tables,MATCH($BS$3+3,'Mortality Tables'!$N$1:$DN$1,0),FALSE),VLOOKUP($T399,Fe_Annuity_Tables,MATCH(CT$3+3,'Mortality Tables'!$N$1:$DN$1,0),FALSE)),"")</f>
        <v/>
      </c>
      <c r="CU399" s="685" t="str">
        <f>IFERROR((CT399+BD399*Contr_Rate)*(1+Inv_Return)*IF($D399=$C$1,VLOOKUP($T399,Male_Annuity_Tables,MATCH($BS$3+3,'Mortality Tables'!$N$1:$DN$1,0),FALSE),VLOOKUP($T399,Fe_Annuity_Tables,MATCH(CU$3+3,'Mortality Tables'!$N$1:$DN$1,0),FALSE)),"")</f>
        <v/>
      </c>
      <c r="CV399" s="685" t="str">
        <f>IFERROR((CU399+BE399*Contr_Rate)*(1+Inv_Return)*IF($D399=$C$1,VLOOKUP($T399,Male_Annuity_Tables,MATCH($BS$3+3,'Mortality Tables'!$N$1:$DN$1,0),FALSE),VLOOKUP($T399,Fe_Annuity_Tables,MATCH(CV$3+3,'Mortality Tables'!$N$1:$DN$1,0),FALSE)),"")</f>
        <v/>
      </c>
      <c r="CW399" s="685" t="str">
        <f>IFERROR((CV399+BF399*Contr_Rate)*(1+Inv_Return)*IF($D399=$C$1,VLOOKUP($T399,Male_Annuity_Tables,MATCH($BS$3+3,'Mortality Tables'!$N$1:$DN$1,0),FALSE),VLOOKUP($T399,Fe_Annuity_Tables,MATCH(CW$3+3,'Mortality Tables'!$N$1:$DN$1,0),FALSE)),"")</f>
        <v/>
      </c>
      <c r="CX399" s="685" t="str">
        <f>IFERROR((CW399+BG399*Contr_Rate)*(1+Inv_Return)*IF($D399=$C$1,VLOOKUP($T399,Male_Annuity_Tables,MATCH($BS$3+3,'Mortality Tables'!$N$1:$DN$1,0),FALSE),VLOOKUP($T399,Fe_Annuity_Tables,MATCH(CX$3+3,'Mortality Tables'!$N$1:$DN$1,0),FALSE)),"")</f>
        <v/>
      </c>
      <c r="CY399" s="685" t="str">
        <f>IFERROR((CX399+BH399*Contr_Rate)*(1+Inv_Return)*IF($D399=$C$1,VLOOKUP($T399,Male_Annuity_Tables,MATCH($BS$3+3,'Mortality Tables'!$N$1:$DN$1,0),FALSE),VLOOKUP($T399,Fe_Annuity_Tables,MATCH(CY$3+3,'Mortality Tables'!$N$1:$DN$1,0),FALSE)),"")</f>
        <v/>
      </c>
      <c r="CZ399" s="685" t="str">
        <f>IFERROR((CY399+BI399*Contr_Rate)*(1+Inv_Return)*IF($D399=$C$1,VLOOKUP($T399,Male_Annuity_Tables,MATCH($BS$3+3,'Mortality Tables'!$N$1:$DN$1,0),FALSE),VLOOKUP($T399,Fe_Annuity_Tables,MATCH(CZ$3+3,'Mortality Tables'!$N$1:$DN$1,0),FALSE)),"")</f>
        <v/>
      </c>
      <c r="DA399" s="685" t="str">
        <f>IFERROR((CZ399+BJ399*Contr_Rate)*(1+Inv_Return)*IF($D399=$C$1,VLOOKUP($T399,Male_Annuity_Tables,MATCH($BS$3+3,'Mortality Tables'!$N$1:$DN$1,0),FALSE),VLOOKUP($T399,Fe_Annuity_Tables,MATCH(DA$3+3,'Mortality Tables'!$N$1:$DN$1,0),FALSE)),"")</f>
        <v/>
      </c>
      <c r="DB399" s="685" t="str">
        <f>IFERROR((DA399+BK399*Contr_Rate)*(1+Inv_Return)*IF($D399=$C$1,VLOOKUP($T399,Male_Annuity_Tables,MATCH($BS$3+3,'Mortality Tables'!$N$1:$DN$1,0),FALSE),VLOOKUP($T399,Fe_Annuity_Tables,MATCH(DB$3+3,'Mortality Tables'!$N$1:$DN$1,0),FALSE)),"")</f>
        <v/>
      </c>
      <c r="DC399" s="685" t="str">
        <f>IFERROR((DB399+BL399*Contr_Rate)*(1+Inv_Return)*IF($D399=$C$1,VLOOKUP($T399,Male_Annuity_Tables,MATCH($BS$3+3,'Mortality Tables'!$N$1:$DN$1,0),FALSE),VLOOKUP($T399,Fe_Annuity_Tables,MATCH(DC$3+3,'Mortality Tables'!$N$1:$DN$1,0),FALSE)),"")</f>
        <v/>
      </c>
      <c r="DD399" s="685" t="str">
        <f>IFERROR((DC399+BM399*Contr_Rate)*(1+Inv_Return)*IF($D399=$C$1,VLOOKUP($T399,Male_Annuity_Tables,MATCH($BS$3+3,'Mortality Tables'!$N$1:$DN$1,0),FALSE),VLOOKUP($T399,Fe_Annuity_Tables,MATCH(DD$3+3,'Mortality Tables'!$N$1:$DN$1,0),FALSE)),"")</f>
        <v/>
      </c>
      <c r="DE399" s="685" t="str">
        <f>IFERROR((DD399+BN399*Contr_Rate)*(1+Inv_Return)*IF($D399=$C$1,VLOOKUP($T399,Male_Annuity_Tables,MATCH($BS$3+3,'Mortality Tables'!$N$1:$DN$1,0),FALSE),VLOOKUP($T399,Fe_Annuity_Tables,MATCH(DE$3+3,'Mortality Tables'!$N$1:$DN$1,0),FALSE)),"")</f>
        <v/>
      </c>
      <c r="DF399" s="685" t="str">
        <f>IFERROR((DE399+BO399*Contr_Rate)*(1+Inv_Return)*IF($D399=$C$1,VLOOKUP($T399,Male_Annuity_Tables,MATCH($BS$3+3,'Mortality Tables'!$N$1:$DN$1,0),FALSE),VLOOKUP($T399,Fe_Annuity_Tables,MATCH(DF$3+3,'Mortality Tables'!$N$1:$DN$1,0),FALSE)),"")</f>
        <v/>
      </c>
      <c r="DG399" s="685" t="str">
        <f>IFERROR((DF399+BP399*Contr_Rate)*(1+Inv_Return)*IF($D399=$C$1,VLOOKUP($T399,Male_Annuity_Tables,MATCH($BS$3+3,'Mortality Tables'!$N$1:$DN$1,0),FALSE),VLOOKUP($T399,Fe_Annuity_Tables,MATCH(DG$3+3,'Mortality Tables'!$N$1:$DN$1,0),FALSE)),"")</f>
        <v/>
      </c>
      <c r="DH399" s="685" t="str">
        <f>IFERROR((DG399+BQ399*Contr_Rate)*(1+Inv_Return)*IF($D399=$C$1,VLOOKUP($T399,Male_Annuity_Tables,MATCH($BS$3+3,'Mortality Tables'!$N$1:$DN$1,0),FALSE),VLOOKUP($T399,Fe_Annuity_Tables,MATCH(DH$3+3,'Mortality Tables'!$N$1:$DN$1,0),FALSE)),"")</f>
        <v/>
      </c>
      <c r="DJ399" s="686">
        <f t="shared" si="230"/>
        <v>7084247.8455203529</v>
      </c>
      <c r="DK399" s="680">
        <f t="shared" si="219"/>
        <v>8.0909277508679907</v>
      </c>
      <c r="DL399" s="686">
        <f t="shared" si="231"/>
        <v>586638.04728567007</v>
      </c>
      <c r="DM399" s="686">
        <f t="shared" si="132"/>
        <v>4821039.1452001892</v>
      </c>
      <c r="DN399" s="687">
        <f t="shared" si="232"/>
        <v>0.12168290478821873</v>
      </c>
      <c r="DP399" s="688">
        <f t="shared" si="233"/>
        <v>130351.70527100228</v>
      </c>
      <c r="DQ399" s="688">
        <f t="shared" si="234"/>
        <v>204984.29362008316</v>
      </c>
      <c r="DR399" s="688">
        <f t="shared" si="235"/>
        <v>274923.68012692529</v>
      </c>
    </row>
    <row r="400" spans="1:122" s="657" customFormat="1" ht="14.5">
      <c r="A400" s="675" t="s">
        <v>1868</v>
      </c>
      <c r="B400" s="675" t="s">
        <v>1869</v>
      </c>
      <c r="C400" s="675" t="s">
        <v>115</v>
      </c>
      <c r="D400" s="675" t="s">
        <v>61</v>
      </c>
      <c r="E400" s="676">
        <v>28326</v>
      </c>
      <c r="F400" s="677">
        <v>39443</v>
      </c>
      <c r="G400" s="677">
        <v>45622</v>
      </c>
      <c r="H400" s="678">
        <v>732858</v>
      </c>
      <c r="I400" s="678">
        <v>48125.01</v>
      </c>
      <c r="J400" s="678">
        <v>68924.89</v>
      </c>
      <c r="K400" s="678"/>
      <c r="L400" s="678">
        <v>117049.9</v>
      </c>
      <c r="M400" s="679">
        <f>IF(COUNTIF($A$4:A400,A400)=1,0,1)</f>
        <v>0</v>
      </c>
      <c r="N400" s="680" t="str">
        <f t="shared" si="224"/>
        <v>Okay</v>
      </c>
      <c r="O400" s="680" t="str">
        <f t="shared" si="225"/>
        <v>TRUE</v>
      </c>
      <c r="P400" s="680" t="b">
        <f t="shared" si="226"/>
        <v>1</v>
      </c>
      <c r="Q400" s="680" t="b">
        <f t="shared" si="208"/>
        <v>1</v>
      </c>
      <c r="R400" s="680" t="b">
        <f t="shared" si="209"/>
        <v>1</v>
      </c>
      <c r="S400" s="681">
        <f t="shared" si="227"/>
        <v>30.457534246575342</v>
      </c>
      <c r="T400" s="682">
        <f t="shared" si="210"/>
        <v>47</v>
      </c>
      <c r="U400" s="682">
        <f t="shared" si="220"/>
        <v>47</v>
      </c>
      <c r="V400" s="682">
        <f t="shared" si="211"/>
        <v>9.3150684931506855E-2</v>
      </c>
      <c r="W400" s="682">
        <f t="shared" si="228"/>
        <v>13</v>
      </c>
      <c r="X400" s="683">
        <f t="shared" si="229"/>
        <v>1521648.7</v>
      </c>
      <c r="Y400" s="684">
        <f t="shared" si="123"/>
        <v>4.1700000000000001E-3</v>
      </c>
      <c r="Z400" s="684">
        <f>IF($D400=$C$1,VLOOKUP($T400,Male_Annuity_Tables,MATCH($W400+2,'Mortality Tables'!$DS$1:$HT$1,0),FALSE),VLOOKUP($T400,Fe_Annuity_Tables,MATCH($W400+2,'Mortality Tables'!$M$1:$DN$1,0),FALSE))</f>
        <v>0.25379495294068527</v>
      </c>
      <c r="AA400" s="664"/>
      <c r="AB400" s="685">
        <f t="shared" ref="AB400:AQ415" si="238">IFERROR(IF($W400&gt;=AB$3,($H400*(1+Ann_Salary_Growth_Rate)^AB$3),""),0)</f>
        <v>770197.11510000005</v>
      </c>
      <c r="AC400" s="685">
        <f t="shared" si="238"/>
        <v>809438.65811434505</v>
      </c>
      <c r="AD400" s="685">
        <f t="shared" si="238"/>
        <v>850679.55774527101</v>
      </c>
      <c r="AE400" s="685">
        <f t="shared" si="238"/>
        <v>894021.68121239252</v>
      </c>
      <c r="AF400" s="685">
        <f t="shared" si="238"/>
        <v>939572.08587016386</v>
      </c>
      <c r="AG400" s="685">
        <f t="shared" si="238"/>
        <v>987443.28364524897</v>
      </c>
      <c r="AH400" s="685">
        <f t="shared" si="238"/>
        <v>1037753.5189469743</v>
      </c>
      <c r="AI400" s="685">
        <f t="shared" si="238"/>
        <v>1090627.0607373228</v>
      </c>
      <c r="AJ400" s="685">
        <f t="shared" si="238"/>
        <v>1146194.5094818894</v>
      </c>
      <c r="AK400" s="685">
        <f t="shared" si="238"/>
        <v>1204593.1197399916</v>
      </c>
      <c r="AL400" s="685">
        <f t="shared" si="238"/>
        <v>1265967.1391907441</v>
      </c>
      <c r="AM400" s="685">
        <f t="shared" si="238"/>
        <v>1330468.1649325127</v>
      </c>
      <c r="AN400" s="685">
        <f t="shared" si="238"/>
        <v>1398255.5179358241</v>
      </c>
      <c r="AO400" s="685" t="str">
        <f t="shared" si="238"/>
        <v/>
      </c>
      <c r="AP400" s="685" t="str">
        <f t="shared" si="238"/>
        <v/>
      </c>
      <c r="AQ400" s="685" t="str">
        <f t="shared" si="238"/>
        <v/>
      </c>
      <c r="AR400" s="685" t="str">
        <f t="shared" si="237"/>
        <v/>
      </c>
      <c r="AS400" s="685" t="str">
        <f t="shared" si="237"/>
        <v/>
      </c>
      <c r="AT400" s="685" t="str">
        <f t="shared" si="237"/>
        <v/>
      </c>
      <c r="AU400" s="685" t="str">
        <f t="shared" si="237"/>
        <v/>
      </c>
      <c r="AV400" s="685" t="str">
        <f t="shared" si="221"/>
        <v/>
      </c>
      <c r="AW400" s="685" t="str">
        <f t="shared" si="221"/>
        <v/>
      </c>
      <c r="AX400" s="685" t="str">
        <f t="shared" si="221"/>
        <v/>
      </c>
      <c r="AY400" s="685" t="str">
        <f t="shared" si="221"/>
        <v/>
      </c>
      <c r="AZ400" s="685" t="str">
        <f t="shared" si="221"/>
        <v/>
      </c>
      <c r="BA400" s="685" t="str">
        <f t="shared" si="221"/>
        <v/>
      </c>
      <c r="BB400" s="685" t="str">
        <f t="shared" si="221"/>
        <v/>
      </c>
      <c r="BC400" s="685" t="str">
        <f t="shared" si="221"/>
        <v/>
      </c>
      <c r="BD400" s="685" t="str">
        <f t="shared" si="221"/>
        <v/>
      </c>
      <c r="BE400" s="685" t="str">
        <f t="shared" si="221"/>
        <v/>
      </c>
      <c r="BF400" s="685" t="str">
        <f t="shared" si="221"/>
        <v/>
      </c>
      <c r="BG400" s="685" t="str">
        <f t="shared" si="236"/>
        <v/>
      </c>
      <c r="BH400" s="685" t="str">
        <f t="shared" si="236"/>
        <v/>
      </c>
      <c r="BI400" s="685" t="str">
        <f t="shared" si="218"/>
        <v/>
      </c>
      <c r="BJ400" s="685" t="str">
        <f t="shared" si="218"/>
        <v/>
      </c>
      <c r="BK400" s="685" t="str">
        <f t="shared" si="218"/>
        <v/>
      </c>
      <c r="BL400" s="685" t="str">
        <f t="shared" si="218"/>
        <v/>
      </c>
      <c r="BM400" s="685" t="str">
        <f t="shared" si="218"/>
        <v/>
      </c>
      <c r="BN400" s="685" t="str">
        <f t="shared" si="218"/>
        <v/>
      </c>
      <c r="BO400" s="685" t="str">
        <f t="shared" si="223"/>
        <v/>
      </c>
      <c r="BP400" s="685" t="str">
        <f t="shared" si="223"/>
        <v/>
      </c>
      <c r="BQ400" s="685" t="str">
        <f t="shared" si="223"/>
        <v/>
      </c>
      <c r="BR400" s="529"/>
      <c r="BS400" s="685">
        <f>IFERROR(($L400+AB400*Contr_Rate)*(1+Inv_Return)*IF($D400=$C$1,VLOOKUP($T400,Male_Annuity_Tables,MATCH($BS$3+3,'Mortality Tables'!$N$1:$DN$1,0),FALSE),VLOOKUP($T400,Fe_Annuity_Tables,MATCH(BS$3+3,'Mortality Tables'!$N$1:$DN$1,0),FALSE)),"")</f>
        <v>302804.45052900683</v>
      </c>
      <c r="BT400" s="685">
        <f>IFERROR(($BS400+AC400*Contr_Rate)*(1+Inv_Return)*IF($D400=$C$1,VLOOKUP($T400,Male_Annuity_Tables,MATCH($BS$3+3,'Mortality Tables'!$N$1:$DN$1,0),FALSE),VLOOKUP($T400,Fe_Annuity_Tables,MATCH(BT$3+3,'Mortality Tables'!$N$1:$DN$1,0),FALSE)),"")</f>
        <v>474624.34841836966</v>
      </c>
      <c r="BU400" s="685">
        <f>IFERROR((BT400+AD400*Contr_Rate)*(1+Inv_Return)*IF($D400=$C$1,VLOOKUP($T400,Male_Annuity_Tables,MATCH($BS$3+3,'Mortality Tables'!$N$1:$DN$1,0),FALSE),VLOOKUP($T400,Fe_Annuity_Tables,MATCH(BU$3+3,'Mortality Tables'!$N$1:$DN$1,0),FALSE)),"")</f>
        <v>634844.86160114757</v>
      </c>
      <c r="BV400" s="685">
        <f>IFERROR((BU400+AE400*Contr_Rate)*(1+Inv_Return)*IF($D400=$C$1,VLOOKUP($T400,Male_Annuity_Tables,MATCH($BS$3+3,'Mortality Tables'!$N$1:$DN$1,0),FALSE),VLOOKUP($T400,Fe_Annuity_Tables,MATCH(BV$3+3,'Mortality Tables'!$N$1:$DN$1,0),FALSE)),"")</f>
        <v>785523.91792892234</v>
      </c>
      <c r="BW400" s="685">
        <f>IFERROR((BV400+AF400*Contr_Rate)*(1+Inv_Return)*IF($D400=$C$1,VLOOKUP($T400,Male_Annuity_Tables,MATCH($BS$3+3,'Mortality Tables'!$N$1:$DN$1,0),FALSE),VLOOKUP($T400,Fe_Annuity_Tables,MATCH(BW$3+3,'Mortality Tables'!$N$1:$DN$1,0),FALSE)),"")</f>
        <v>928479.55394360202</v>
      </c>
      <c r="BX400" s="685">
        <f>IFERROR((BW400+AG400*Contr_Rate)*(1+Inv_Return)*IF($D400=$C$1,VLOOKUP($T400,Male_Annuity_Tables,MATCH($BS$3+3,'Mortality Tables'!$N$1:$DN$1,0),FALSE),VLOOKUP($T400,Fe_Annuity_Tables,MATCH(BX$3+3,'Mortality Tables'!$N$1:$DN$1,0),FALSE)),"")</f>
        <v>1065322.5588926147</v>
      </c>
      <c r="BY400" s="685">
        <f>IFERROR((BX400+AH400*Contr_Rate)*(1+Inv_Return)*IF($D400=$C$1,VLOOKUP($T400,Male_Annuity_Tables,MATCH($BS$3+3,'Mortality Tables'!$N$1:$DN$1,0),FALSE),VLOOKUP($T400,Fe_Annuity_Tables,MATCH(BY$3+3,'Mortality Tables'!$N$1:$DN$1,0),FALSE)),"")</f>
        <v>1197484.9428175173</v>
      </c>
      <c r="BZ400" s="685">
        <f>IFERROR((BY400+AI400*Contr_Rate)*(1+Inv_Return)*IF($D400=$C$1,VLOOKUP($T400,Male_Annuity_Tables,MATCH($BS$3+3,'Mortality Tables'!$N$1:$DN$1,0),FALSE),VLOOKUP($T400,Fe_Annuity_Tables,MATCH(BZ$3+3,'Mortality Tables'!$N$1:$DN$1,0),FALSE)),"")</f>
        <v>1326244.7758862157</v>
      </c>
      <c r="CA400" s="685">
        <f>IFERROR((BZ400+AJ400*Contr_Rate)*(1+Inv_Return)*IF($D400=$C$1,VLOOKUP($T400,Male_Annuity_Tables,MATCH($BS$3+3,'Mortality Tables'!$N$1:$DN$1,0),FALSE),VLOOKUP($T400,Fe_Annuity_Tables,MATCH(CA$3+3,'Mortality Tables'!$N$1:$DN$1,0),FALSE)),"")</f>
        <v>1452747.8751158852</v>
      </c>
      <c r="CB400" s="685">
        <f>IFERROR((CA400+AK400*Contr_Rate)*(1+Inv_Return)*IF($D400=$C$1,VLOOKUP($T400,Male_Annuity_Tables,MATCH($BS$3+3,'Mortality Tables'!$N$1:$DN$1,0),FALSE),VLOOKUP($T400,Fe_Annuity_Tables,MATCH(CB$3+3,'Mortality Tables'!$N$1:$DN$1,0),FALSE)),"")</f>
        <v>1578026.7528634744</v>
      </c>
      <c r="CC400" s="685">
        <f>IFERROR((CB400+AL400*Contr_Rate)*(1+Inv_Return)*IF($D400=$C$1,VLOOKUP($T400,Male_Annuity_Tables,MATCH($BS$3+3,'Mortality Tables'!$N$1:$DN$1,0),FALSE),VLOOKUP($T400,Fe_Annuity_Tables,MATCH(CC$3+3,'Mortality Tables'!$N$1:$DN$1,0),FALSE)),"")</f>
        <v>1703017.1877395972</v>
      </c>
      <c r="CD400" s="685">
        <f>IFERROR((CC400+AM400*Contr_Rate)*(1+Inv_Return)*IF($D400=$C$1,VLOOKUP($T400,Male_Annuity_Tables,MATCH($BS$3+3,'Mortality Tables'!$N$1:$DN$1,0),FALSE),VLOOKUP($T400,Fe_Annuity_Tables,MATCH(CD$3+3,'Mortality Tables'!$N$1:$DN$1,0),FALSE)),"")</f>
        <v>1828572.73188267</v>
      </c>
      <c r="CE400" s="685">
        <f>IFERROR((CD400+AN400*Contr_Rate)*(1+Inv_Return)*IF($D400=$C$1,VLOOKUP($T400,Male_Annuity_Tables,MATCH($BS$3+3,'Mortality Tables'!$N$1:$DN$1,0),FALSE),VLOOKUP($T400,Fe_Annuity_Tables,MATCH(CE$3+3,'Mortality Tables'!$N$1:$DN$1,0),FALSE)),"")</f>
        <v>1955477.4279025649</v>
      </c>
      <c r="CF400" s="685" t="str">
        <f>IFERROR((CE400+AO400*Contr_Rate)*(1+Inv_Return)*IF($D400=$C$1,VLOOKUP($T400,Male_Annuity_Tables,MATCH($BS$3+3,'Mortality Tables'!$N$1:$DN$1,0),FALSE),VLOOKUP($T400,Fe_Annuity_Tables,MATCH(CF$3+3,'Mortality Tables'!$N$1:$DN$1,0),FALSE)),"")</f>
        <v/>
      </c>
      <c r="CG400" s="685" t="str">
        <f>IFERROR((CF400+AP400*Contr_Rate)*(1+Inv_Return)*IF($D400=$C$1,VLOOKUP($T400,Male_Annuity_Tables,MATCH($BS$3+3,'Mortality Tables'!$N$1:$DN$1,0),FALSE),VLOOKUP($T400,Fe_Annuity_Tables,MATCH(CG$3+3,'Mortality Tables'!$N$1:$DN$1,0),FALSE)),"")</f>
        <v/>
      </c>
      <c r="CH400" s="685" t="str">
        <f>IFERROR((CG400+AQ400*Contr_Rate)*(1+Inv_Return)*IF($D400=$C$1,VLOOKUP($T400,Male_Annuity_Tables,MATCH($BS$3+3,'Mortality Tables'!$N$1:$DN$1,0),FALSE),VLOOKUP($T400,Fe_Annuity_Tables,MATCH(CH$3+3,'Mortality Tables'!$N$1:$DN$1,0),FALSE)),"")</f>
        <v/>
      </c>
      <c r="CI400" s="685" t="str">
        <f>IFERROR((CH400+AR400*Contr_Rate)*(1+Inv_Return)*IF($D400=$C$1,VLOOKUP($T400,Male_Annuity_Tables,MATCH($BS$3+3,'Mortality Tables'!$N$1:$DN$1,0),FALSE),VLOOKUP($T400,Fe_Annuity_Tables,MATCH(CI$3+3,'Mortality Tables'!$N$1:$DN$1,0),FALSE)),"")</f>
        <v/>
      </c>
      <c r="CJ400" s="685" t="str">
        <f>IFERROR((CI400+AS400*Contr_Rate)*(1+Inv_Return)*IF($D400=$C$1,VLOOKUP($T400,Male_Annuity_Tables,MATCH($BS$3+3,'Mortality Tables'!$N$1:$DN$1,0),FALSE),VLOOKUP($T400,Fe_Annuity_Tables,MATCH(CJ$3+3,'Mortality Tables'!$N$1:$DN$1,0),FALSE)),"")</f>
        <v/>
      </c>
      <c r="CK400" s="685" t="str">
        <f>IFERROR((CJ400+AT400*Contr_Rate)*(1+Inv_Return)*IF($D400=$C$1,VLOOKUP($T400,Male_Annuity_Tables,MATCH($BS$3+3,'Mortality Tables'!$N$1:$DN$1,0),FALSE),VLOOKUP($T400,Fe_Annuity_Tables,MATCH(CK$3+3,'Mortality Tables'!$N$1:$DN$1,0),FALSE)),"")</f>
        <v/>
      </c>
      <c r="CL400" s="685" t="str">
        <f>IFERROR((CK400+AU400*Contr_Rate)*(1+Inv_Return)*IF($D400=$C$1,VLOOKUP($T400,Male_Annuity_Tables,MATCH($BS$3+3,'Mortality Tables'!$N$1:$DN$1,0),FALSE),VLOOKUP($T400,Fe_Annuity_Tables,MATCH(CL$3+3,'Mortality Tables'!$N$1:$DN$1,0),FALSE)),"")</f>
        <v/>
      </c>
      <c r="CM400" s="685" t="str">
        <f>IFERROR((CL400+AV400*Contr_Rate)*(1+Inv_Return)*IF($D400=$C$1,VLOOKUP($T400,Male_Annuity_Tables,MATCH($BS$3+3,'Mortality Tables'!$N$1:$DN$1,0),FALSE),VLOOKUP($T400,Fe_Annuity_Tables,MATCH(CM$3+3,'Mortality Tables'!$N$1:$DN$1,0),FALSE)),"")</f>
        <v/>
      </c>
      <c r="CN400" s="685" t="str">
        <f>IFERROR((CM400+AW400*Contr_Rate)*(1+Inv_Return)*IF($D400=$C$1,VLOOKUP($T400,Male_Annuity_Tables,MATCH($BS$3+3,'Mortality Tables'!$N$1:$DN$1,0),FALSE),VLOOKUP($T400,Fe_Annuity_Tables,MATCH(CN$3+3,'Mortality Tables'!$N$1:$DN$1,0),FALSE)),"")</f>
        <v/>
      </c>
      <c r="CO400" s="685" t="str">
        <f>IFERROR((CN400+AX400*Contr_Rate)*(1+Inv_Return)*IF($D400=$C$1,VLOOKUP($T400,Male_Annuity_Tables,MATCH($BS$3+3,'Mortality Tables'!$N$1:$DN$1,0),FALSE),VLOOKUP($T400,Fe_Annuity_Tables,MATCH(CO$3+3,'Mortality Tables'!$N$1:$DN$1,0),FALSE)),"")</f>
        <v/>
      </c>
      <c r="CP400" s="685" t="str">
        <f>IFERROR((CO400+AY400*Contr_Rate)*(1+Inv_Return)*IF($D400=$C$1,VLOOKUP($T400,Male_Annuity_Tables,MATCH($BS$3+3,'Mortality Tables'!$N$1:$DN$1,0),FALSE),VLOOKUP($T400,Fe_Annuity_Tables,MATCH(CP$3+3,'Mortality Tables'!$N$1:$DN$1,0),FALSE)),"")</f>
        <v/>
      </c>
      <c r="CQ400" s="685" t="str">
        <f>IFERROR((CP400+AZ400*Contr_Rate)*(1+Inv_Return)*IF($D400=$C$1,VLOOKUP($T400,Male_Annuity_Tables,MATCH($BS$3+3,'Mortality Tables'!$N$1:$DN$1,0),FALSE),VLOOKUP($T400,Fe_Annuity_Tables,MATCH(CQ$3+3,'Mortality Tables'!$N$1:$DN$1,0),FALSE)),"")</f>
        <v/>
      </c>
      <c r="CR400" s="685" t="str">
        <f>IFERROR((CQ400+BA400*Contr_Rate)*(1+Inv_Return)*IF($D400=$C$1,VLOOKUP($T400,Male_Annuity_Tables,MATCH($BS$3+3,'Mortality Tables'!$N$1:$DN$1,0),FALSE),VLOOKUP($T400,Fe_Annuity_Tables,MATCH(CR$3+3,'Mortality Tables'!$N$1:$DN$1,0),FALSE)),"")</f>
        <v/>
      </c>
      <c r="CS400" s="685" t="str">
        <f>IFERROR((CR400+BB400*Contr_Rate)*(1+Inv_Return)*IF($D400=$C$1,VLOOKUP($T400,Male_Annuity_Tables,MATCH($BS$3+3,'Mortality Tables'!$N$1:$DN$1,0),FALSE),VLOOKUP($T400,Fe_Annuity_Tables,MATCH(CS$3+3,'Mortality Tables'!$N$1:$DN$1,0),FALSE)),"")</f>
        <v/>
      </c>
      <c r="CT400" s="685" t="str">
        <f>IFERROR((CS400+BC400*Contr_Rate)*(1+Inv_Return)*IF($D400=$C$1,VLOOKUP($T400,Male_Annuity_Tables,MATCH($BS$3+3,'Mortality Tables'!$N$1:$DN$1,0),FALSE),VLOOKUP($T400,Fe_Annuity_Tables,MATCH(CT$3+3,'Mortality Tables'!$N$1:$DN$1,0),FALSE)),"")</f>
        <v/>
      </c>
      <c r="CU400" s="685" t="str">
        <f>IFERROR((CT400+BD400*Contr_Rate)*(1+Inv_Return)*IF($D400=$C$1,VLOOKUP($T400,Male_Annuity_Tables,MATCH($BS$3+3,'Mortality Tables'!$N$1:$DN$1,0),FALSE),VLOOKUP($T400,Fe_Annuity_Tables,MATCH(CU$3+3,'Mortality Tables'!$N$1:$DN$1,0),FALSE)),"")</f>
        <v/>
      </c>
      <c r="CV400" s="685" t="str">
        <f>IFERROR((CU400+BE400*Contr_Rate)*(1+Inv_Return)*IF($D400=$C$1,VLOOKUP($T400,Male_Annuity_Tables,MATCH($BS$3+3,'Mortality Tables'!$N$1:$DN$1,0),FALSE),VLOOKUP($T400,Fe_Annuity_Tables,MATCH(CV$3+3,'Mortality Tables'!$N$1:$DN$1,0),FALSE)),"")</f>
        <v/>
      </c>
      <c r="CW400" s="685" t="str">
        <f>IFERROR((CV400+BF400*Contr_Rate)*(1+Inv_Return)*IF($D400=$C$1,VLOOKUP($T400,Male_Annuity_Tables,MATCH($BS$3+3,'Mortality Tables'!$N$1:$DN$1,0),FALSE),VLOOKUP($T400,Fe_Annuity_Tables,MATCH(CW$3+3,'Mortality Tables'!$N$1:$DN$1,0),FALSE)),"")</f>
        <v/>
      </c>
      <c r="CX400" s="685" t="str">
        <f>IFERROR((CW400+BG400*Contr_Rate)*(1+Inv_Return)*IF($D400=$C$1,VLOOKUP($T400,Male_Annuity_Tables,MATCH($BS$3+3,'Mortality Tables'!$N$1:$DN$1,0),FALSE),VLOOKUP($T400,Fe_Annuity_Tables,MATCH(CX$3+3,'Mortality Tables'!$N$1:$DN$1,0),FALSE)),"")</f>
        <v/>
      </c>
      <c r="CY400" s="685" t="str">
        <f>IFERROR((CX400+BH400*Contr_Rate)*(1+Inv_Return)*IF($D400=$C$1,VLOOKUP($T400,Male_Annuity_Tables,MATCH($BS$3+3,'Mortality Tables'!$N$1:$DN$1,0),FALSE),VLOOKUP($T400,Fe_Annuity_Tables,MATCH(CY$3+3,'Mortality Tables'!$N$1:$DN$1,0),FALSE)),"")</f>
        <v/>
      </c>
      <c r="CZ400" s="685" t="str">
        <f>IFERROR((CY400+BI400*Contr_Rate)*(1+Inv_Return)*IF($D400=$C$1,VLOOKUP($T400,Male_Annuity_Tables,MATCH($BS$3+3,'Mortality Tables'!$N$1:$DN$1,0),FALSE),VLOOKUP($T400,Fe_Annuity_Tables,MATCH(CZ$3+3,'Mortality Tables'!$N$1:$DN$1,0),FALSE)),"")</f>
        <v/>
      </c>
      <c r="DA400" s="685" t="str">
        <f>IFERROR((CZ400+BJ400*Contr_Rate)*(1+Inv_Return)*IF($D400=$C$1,VLOOKUP($T400,Male_Annuity_Tables,MATCH($BS$3+3,'Mortality Tables'!$N$1:$DN$1,0),FALSE),VLOOKUP($T400,Fe_Annuity_Tables,MATCH(DA$3+3,'Mortality Tables'!$N$1:$DN$1,0),FALSE)),"")</f>
        <v/>
      </c>
      <c r="DB400" s="685" t="str">
        <f>IFERROR((DA400+BK400*Contr_Rate)*(1+Inv_Return)*IF($D400=$C$1,VLOOKUP($T400,Male_Annuity_Tables,MATCH($BS$3+3,'Mortality Tables'!$N$1:$DN$1,0),FALSE),VLOOKUP($T400,Fe_Annuity_Tables,MATCH(DB$3+3,'Mortality Tables'!$N$1:$DN$1,0),FALSE)),"")</f>
        <v/>
      </c>
      <c r="DC400" s="685" t="str">
        <f>IFERROR((DB400+BL400*Contr_Rate)*(1+Inv_Return)*IF($D400=$C$1,VLOOKUP($T400,Male_Annuity_Tables,MATCH($BS$3+3,'Mortality Tables'!$N$1:$DN$1,0),FALSE),VLOOKUP($T400,Fe_Annuity_Tables,MATCH(DC$3+3,'Mortality Tables'!$N$1:$DN$1,0),FALSE)),"")</f>
        <v/>
      </c>
      <c r="DD400" s="685" t="str">
        <f>IFERROR((DC400+BM400*Contr_Rate)*(1+Inv_Return)*IF($D400=$C$1,VLOOKUP($T400,Male_Annuity_Tables,MATCH($BS$3+3,'Mortality Tables'!$N$1:$DN$1,0),FALSE),VLOOKUP($T400,Fe_Annuity_Tables,MATCH(DD$3+3,'Mortality Tables'!$N$1:$DN$1,0),FALSE)),"")</f>
        <v/>
      </c>
      <c r="DE400" s="685" t="str">
        <f>IFERROR((DD400+BN400*Contr_Rate)*(1+Inv_Return)*IF($D400=$C$1,VLOOKUP($T400,Male_Annuity_Tables,MATCH($BS$3+3,'Mortality Tables'!$N$1:$DN$1,0),FALSE),VLOOKUP($T400,Fe_Annuity_Tables,MATCH(DE$3+3,'Mortality Tables'!$N$1:$DN$1,0),FALSE)),"")</f>
        <v/>
      </c>
      <c r="DF400" s="685" t="str">
        <f>IFERROR((DE400+BO400*Contr_Rate)*(1+Inv_Return)*IF($D400=$C$1,VLOOKUP($T400,Male_Annuity_Tables,MATCH($BS$3+3,'Mortality Tables'!$N$1:$DN$1,0),FALSE),VLOOKUP($T400,Fe_Annuity_Tables,MATCH(DF$3+3,'Mortality Tables'!$N$1:$DN$1,0),FALSE)),"")</f>
        <v/>
      </c>
      <c r="DG400" s="685" t="str">
        <f>IFERROR((DF400+BP400*Contr_Rate)*(1+Inv_Return)*IF($D400=$C$1,VLOOKUP($T400,Male_Annuity_Tables,MATCH($BS$3+3,'Mortality Tables'!$N$1:$DN$1,0),FALSE),VLOOKUP($T400,Fe_Annuity_Tables,MATCH(DG$3+3,'Mortality Tables'!$N$1:$DN$1,0),FALSE)),"")</f>
        <v/>
      </c>
      <c r="DH400" s="685" t="str">
        <f>IFERROR((DG400+BQ400*Contr_Rate)*(1+Inv_Return)*IF($D400=$C$1,VLOOKUP($T400,Male_Annuity_Tables,MATCH($BS$3+3,'Mortality Tables'!$N$1:$DN$1,0),FALSE),VLOOKUP($T400,Fe_Annuity_Tables,MATCH(DH$3+3,'Mortality Tables'!$N$1:$DN$1,0),FALSE)),"")</f>
        <v/>
      </c>
      <c r="DJ400" s="686">
        <f t="shared" si="230"/>
        <v>1955477.4279025649</v>
      </c>
      <c r="DK400" s="680">
        <f t="shared" si="219"/>
        <v>8.0909277508679907</v>
      </c>
      <c r="DL400" s="686">
        <f t="shared" si="231"/>
        <v>161930.73489676931</v>
      </c>
      <c r="DM400" s="686">
        <f t="shared" si="132"/>
        <v>1398255.5179358241</v>
      </c>
      <c r="DN400" s="687">
        <f t="shared" si="232"/>
        <v>0.11580911558698491</v>
      </c>
      <c r="DP400" s="688">
        <f t="shared" si="233"/>
        <v>46493.957954251091</v>
      </c>
      <c r="DQ400" s="688">
        <f t="shared" si="234"/>
        <v>73029.261930263485</v>
      </c>
      <c r="DR400" s="688">
        <f t="shared" si="235"/>
        <v>97924.819901977011</v>
      </c>
    </row>
    <row r="401" spans="1:122" s="657" customFormat="1" ht="14.5">
      <c r="A401" s="675" t="s">
        <v>1870</v>
      </c>
      <c r="B401" s="675" t="s">
        <v>1871</v>
      </c>
      <c r="C401" s="675" t="s">
        <v>116</v>
      </c>
      <c r="D401" s="675" t="s">
        <v>61</v>
      </c>
      <c r="E401" s="676">
        <v>29784</v>
      </c>
      <c r="F401" s="677">
        <v>37498</v>
      </c>
      <c r="G401" s="677">
        <v>42104</v>
      </c>
      <c r="H401" s="678">
        <v>586939</v>
      </c>
      <c r="I401" s="678">
        <v>44915.75</v>
      </c>
      <c r="J401" s="678">
        <v>29595.66</v>
      </c>
      <c r="K401" s="678">
        <v>24804.47</v>
      </c>
      <c r="L401" s="678">
        <v>99315.88</v>
      </c>
      <c r="M401" s="679">
        <f>IF(COUNTIF($A$4:A401,A401)=1,0,1)</f>
        <v>0</v>
      </c>
      <c r="N401" s="680" t="str">
        <f t="shared" si="224"/>
        <v>Okay</v>
      </c>
      <c r="O401" s="680" t="str">
        <f t="shared" si="225"/>
        <v>TRUE</v>
      </c>
      <c r="P401" s="680" t="b">
        <f t="shared" si="226"/>
        <v>1</v>
      </c>
      <c r="Q401" s="680" t="b">
        <f t="shared" si="208"/>
        <v>1</v>
      </c>
      <c r="R401" s="680" t="b">
        <f t="shared" si="209"/>
        <v>1</v>
      </c>
      <c r="S401" s="681">
        <f t="shared" si="227"/>
        <v>21.134246575342466</v>
      </c>
      <c r="T401" s="682">
        <f t="shared" si="210"/>
        <v>43</v>
      </c>
      <c r="U401" s="682">
        <f t="shared" si="220"/>
        <v>33</v>
      </c>
      <c r="V401" s="682">
        <f t="shared" si="211"/>
        <v>9.7315068493150694</v>
      </c>
      <c r="W401" s="682">
        <f t="shared" si="228"/>
        <v>17</v>
      </c>
      <c r="X401" s="683">
        <f t="shared" si="229"/>
        <v>1688369.96</v>
      </c>
      <c r="Y401" s="684">
        <f t="shared" si="123"/>
        <v>2.9199999999999999E-3</v>
      </c>
      <c r="Z401" s="684">
        <f>IF($D401=$C$1,VLOOKUP($T401,Male_Annuity_Tables,MATCH($W401+2,'Mortality Tables'!$DS$1:$HT$1,0),FALSE),VLOOKUP($T401,Fe_Annuity_Tables,MATCH($W401+2,'Mortality Tables'!$M$1:$DN$1,0),FALSE))</f>
        <v>0.13071484565521979</v>
      </c>
      <c r="AA401" s="664"/>
      <c r="AB401" s="685">
        <f t="shared" si="238"/>
        <v>616843.54205000005</v>
      </c>
      <c r="AC401" s="685">
        <f t="shared" si="238"/>
        <v>648271.72051744757</v>
      </c>
      <c r="AD401" s="685">
        <f t="shared" si="238"/>
        <v>681301.16467781155</v>
      </c>
      <c r="AE401" s="685">
        <f t="shared" si="238"/>
        <v>716013.45901814604</v>
      </c>
      <c r="AF401" s="685">
        <f t="shared" si="238"/>
        <v>752494.34475512058</v>
      </c>
      <c r="AG401" s="685">
        <f t="shared" si="238"/>
        <v>790833.93162039411</v>
      </c>
      <c r="AH401" s="685">
        <f t="shared" si="238"/>
        <v>831126.92043645307</v>
      </c>
      <c r="AI401" s="685">
        <f t="shared" si="238"/>
        <v>873472.83703269041</v>
      </c>
      <c r="AJ401" s="685">
        <f t="shared" si="238"/>
        <v>917976.27807950613</v>
      </c>
      <c r="AK401" s="685">
        <f t="shared" si="238"/>
        <v>964747.16944765695</v>
      </c>
      <c r="AL401" s="685">
        <f t="shared" si="238"/>
        <v>1013901.037731015</v>
      </c>
      <c r="AM401" s="685">
        <f t="shared" si="238"/>
        <v>1065559.2956034103</v>
      </c>
      <c r="AN401" s="685">
        <f t="shared" si="238"/>
        <v>1119849.541714404</v>
      </c>
      <c r="AO401" s="685">
        <f t="shared" si="238"/>
        <v>1176905.875864753</v>
      </c>
      <c r="AP401" s="685">
        <f t="shared" si="238"/>
        <v>1236869.2302400623</v>
      </c>
      <c r="AQ401" s="685">
        <f t="shared" si="238"/>
        <v>1299887.7175207934</v>
      </c>
      <c r="AR401" s="685">
        <f t="shared" si="237"/>
        <v>1366116.996728478</v>
      </c>
      <c r="AS401" s="685" t="str">
        <f t="shared" si="237"/>
        <v/>
      </c>
      <c r="AT401" s="685" t="str">
        <f t="shared" si="237"/>
        <v/>
      </c>
      <c r="AU401" s="685" t="str">
        <f t="shared" si="237"/>
        <v/>
      </c>
      <c r="AV401" s="685" t="str">
        <f t="shared" si="221"/>
        <v/>
      </c>
      <c r="AW401" s="685" t="str">
        <f t="shared" si="221"/>
        <v/>
      </c>
      <c r="AX401" s="685" t="str">
        <f t="shared" si="221"/>
        <v/>
      </c>
      <c r="AY401" s="685" t="str">
        <f t="shared" si="221"/>
        <v/>
      </c>
      <c r="AZ401" s="685" t="str">
        <f t="shared" si="221"/>
        <v/>
      </c>
      <c r="BA401" s="685" t="str">
        <f t="shared" si="221"/>
        <v/>
      </c>
      <c r="BB401" s="685" t="str">
        <f t="shared" si="221"/>
        <v/>
      </c>
      <c r="BC401" s="685" t="str">
        <f t="shared" si="221"/>
        <v/>
      </c>
      <c r="BD401" s="685" t="str">
        <f t="shared" si="221"/>
        <v/>
      </c>
      <c r="BE401" s="685" t="str">
        <f t="shared" si="221"/>
        <v/>
      </c>
      <c r="BF401" s="685" t="str">
        <f t="shared" si="221"/>
        <v/>
      </c>
      <c r="BG401" s="685" t="str">
        <f t="shared" si="236"/>
        <v/>
      </c>
      <c r="BH401" s="685" t="str">
        <f t="shared" si="236"/>
        <v/>
      </c>
      <c r="BI401" s="685" t="str">
        <f t="shared" si="218"/>
        <v/>
      </c>
      <c r="BJ401" s="685" t="str">
        <f t="shared" si="218"/>
        <v/>
      </c>
      <c r="BK401" s="685" t="str">
        <f t="shared" si="218"/>
        <v/>
      </c>
      <c r="BL401" s="685" t="str">
        <f t="shared" si="218"/>
        <v/>
      </c>
      <c r="BM401" s="685" t="str">
        <f t="shared" si="218"/>
        <v/>
      </c>
      <c r="BN401" s="685" t="str">
        <f t="shared" si="218"/>
        <v/>
      </c>
      <c r="BO401" s="685" t="str">
        <f t="shared" si="223"/>
        <v/>
      </c>
      <c r="BP401" s="685" t="str">
        <f t="shared" si="223"/>
        <v/>
      </c>
      <c r="BQ401" s="685" t="str">
        <f t="shared" si="223"/>
        <v/>
      </c>
      <c r="BR401" s="529"/>
      <c r="BS401" s="685">
        <f>IFERROR(($L401+AB401*Contr_Rate)*(1+Inv_Return)*IF($D401=$C$1,VLOOKUP($T401,Male_Annuity_Tables,MATCH($BS$3+3,'Mortality Tables'!$N$1:$DN$1,0),FALSE),VLOOKUP($T401,Fe_Annuity_Tables,MATCH(BS$3+3,'Mortality Tables'!$N$1:$DN$1,0),FALSE)),"")</f>
        <v>247670.29524992418</v>
      </c>
      <c r="BT401" s="685">
        <f>IFERROR(($BS401+AC401*Contr_Rate)*(1+Inv_Return)*IF($D401=$C$1,VLOOKUP($T401,Male_Annuity_Tables,MATCH($BS$3+3,'Mortality Tables'!$N$1:$DN$1,0),FALSE),VLOOKUP($T401,Fe_Annuity_Tables,MATCH(BT$3+3,'Mortality Tables'!$N$1:$DN$1,0),FALSE)),"")</f>
        <v>385090.82134283683</v>
      </c>
      <c r="BU401" s="685">
        <f>IFERROR((BT401+AD401*Contr_Rate)*(1+Inv_Return)*IF($D401=$C$1,VLOOKUP($T401,Male_Annuity_Tables,MATCH($BS$3+3,'Mortality Tables'!$N$1:$DN$1,0),FALSE),VLOOKUP($T401,Fe_Annuity_Tables,MATCH(BU$3+3,'Mortality Tables'!$N$1:$DN$1,0),FALSE)),"")</f>
        <v>513406.8940877241</v>
      </c>
      <c r="BV401" s="685">
        <f>IFERROR((BU401+AE401*Contr_Rate)*(1+Inv_Return)*IF($D401=$C$1,VLOOKUP($T401,Male_Annuity_Tables,MATCH($BS$3+3,'Mortality Tables'!$N$1:$DN$1,0),FALSE),VLOOKUP($T401,Fe_Annuity_Tables,MATCH(BV$3+3,'Mortality Tables'!$N$1:$DN$1,0),FALSE)),"")</f>
        <v>634233.17195934453</v>
      </c>
      <c r="BW401" s="685">
        <f>IFERROR((BV401+AF401*Contr_Rate)*(1+Inv_Return)*IF($D401=$C$1,VLOOKUP($T401,Male_Annuity_Tables,MATCH($BS$3+3,'Mortality Tables'!$N$1:$DN$1,0),FALSE),VLOOKUP($T401,Fe_Annuity_Tables,MATCH(BW$3+3,'Mortality Tables'!$N$1:$DN$1,0),FALSE)),"")</f>
        <v>748998.33983154339</v>
      </c>
      <c r="BX401" s="685">
        <f>IFERROR((BW401+AG401*Contr_Rate)*(1+Inv_Return)*IF($D401=$C$1,VLOOKUP($T401,Male_Annuity_Tables,MATCH($BS$3+3,'Mortality Tables'!$N$1:$DN$1,0),FALSE),VLOOKUP($T401,Fe_Annuity_Tables,MATCH(BX$3+3,'Mortality Tables'!$N$1:$DN$1,0),FALSE)),"")</f>
        <v>858970.25084032933</v>
      </c>
      <c r="BY401" s="685">
        <f>IFERROR((BX401+AH401*Contr_Rate)*(1+Inv_Return)*IF($D401=$C$1,VLOOKUP($T401,Male_Annuity_Tables,MATCH($BS$3+3,'Mortality Tables'!$N$1:$DN$1,0),FALSE),VLOOKUP($T401,Fe_Annuity_Tables,MATCH(BY$3+3,'Mortality Tables'!$N$1:$DN$1,0),FALSE)),"")</f>
        <v>965277.88177119859</v>
      </c>
      <c r="BZ401" s="685">
        <f>IFERROR((BY401+AI401*Contr_Rate)*(1+Inv_Return)*IF($D401=$C$1,VLOOKUP($T401,Male_Annuity_Tables,MATCH($BS$3+3,'Mortality Tables'!$N$1:$DN$1,0),FALSE),VLOOKUP($T401,Fe_Annuity_Tables,MATCH(BZ$3+3,'Mortality Tables'!$N$1:$DN$1,0),FALSE)),"")</f>
        <v>1068930.5161577892</v>
      </c>
      <c r="CA401" s="685">
        <f>IFERROR((BZ401+AJ401*Contr_Rate)*(1+Inv_Return)*IF($D401=$C$1,VLOOKUP($T401,Male_Annuity_Tables,MATCH($BS$3+3,'Mortality Tables'!$N$1:$DN$1,0),FALSE),VLOOKUP($T401,Fe_Annuity_Tables,MATCH(CA$3+3,'Mortality Tables'!$N$1:$DN$1,0),FALSE)),"")</f>
        <v>1170834.5159778509</v>
      </c>
      <c r="CB401" s="685">
        <f>IFERROR((CA401+AK401*Contr_Rate)*(1+Inv_Return)*IF($D401=$C$1,VLOOKUP($T401,Male_Annuity_Tables,MATCH($BS$3+3,'Mortality Tables'!$N$1:$DN$1,0),FALSE),VLOOKUP($T401,Fe_Annuity_Tables,MATCH(CB$3+3,'Mortality Tables'!$N$1:$DN$1,0),FALSE)),"")</f>
        <v>1271807.9964177783</v>
      </c>
      <c r="CC401" s="685">
        <f>IFERROR((CB401+AL401*Contr_Rate)*(1+Inv_Return)*IF($D401=$C$1,VLOOKUP($T401,Male_Annuity_Tables,MATCH($BS$3+3,'Mortality Tables'!$N$1:$DN$1,0),FALSE),VLOOKUP($T401,Fe_Annuity_Tables,MATCH(CC$3+3,'Mortality Tables'!$N$1:$DN$1,0),FALSE)),"")</f>
        <v>1372593.6777602597</v>
      </c>
      <c r="CD401" s="685">
        <f>IFERROR((CC401+AM401*Contr_Rate)*(1+Inv_Return)*IF($D401=$C$1,VLOOKUP($T401,Male_Annuity_Tables,MATCH($BS$3+3,'Mortality Tables'!$N$1:$DN$1,0),FALSE),VLOOKUP($T401,Fe_Annuity_Tables,MATCH(CD$3+3,'Mortality Tables'!$N$1:$DN$1,0),FALSE)),"")</f>
        <v>1473870.1532572848</v>
      </c>
      <c r="CE401" s="685">
        <f>IFERROR((CD401+AN401*Contr_Rate)*(1+Inv_Return)*IF($D401=$C$1,VLOOKUP($T401,Male_Annuity_Tables,MATCH($BS$3+3,'Mortality Tables'!$N$1:$DN$1,0),FALSE),VLOOKUP($T401,Fe_Annuity_Tables,MATCH(CE$3+3,'Mortality Tables'!$N$1:$DN$1,0),FALSE)),"")</f>
        <v>1576261.7812090439</v>
      </c>
      <c r="CF401" s="685">
        <f>IFERROR((CE401+AO401*Contr_Rate)*(1+Inv_Return)*IF($D401=$C$1,VLOOKUP($T401,Male_Annuity_Tables,MATCH($BS$3+3,'Mortality Tables'!$N$1:$DN$1,0),FALSE),VLOOKUP($T401,Fe_Annuity_Tables,MATCH(CF$3+3,'Mortality Tables'!$N$1:$DN$1,0),FALSE)),"")</f>
        <v>1680347.3827913308</v>
      </c>
      <c r="CG401" s="685">
        <f>IFERROR((CF401+AP401*Contr_Rate)*(1+Inv_Return)*IF($D401=$C$1,VLOOKUP($T401,Male_Annuity_Tables,MATCH($BS$3+3,'Mortality Tables'!$N$1:$DN$1,0),FALSE),VLOOKUP($T401,Fe_Annuity_Tables,MATCH(CG$3+3,'Mortality Tables'!$N$1:$DN$1,0),FALSE)),"")</f>
        <v>1786667.9039488647</v>
      </c>
      <c r="CH401" s="685">
        <f>IFERROR((CG401+AQ401*Contr_Rate)*(1+Inv_Return)*IF($D401=$C$1,VLOOKUP($T401,Male_Annuity_Tables,MATCH($BS$3+3,'Mortality Tables'!$N$1:$DN$1,0),FALSE),VLOOKUP($T401,Fe_Annuity_Tables,MATCH(CH$3+3,'Mortality Tables'!$N$1:$DN$1,0),FALSE)),"")</f>
        <v>1895733.1794543865</v>
      </c>
      <c r="CI401" s="685">
        <f>IFERROR((CH401+AR401*Contr_Rate)*(1+Inv_Return)*IF($D401=$C$1,VLOOKUP($T401,Male_Annuity_Tables,MATCH($BS$3+3,'Mortality Tables'!$N$1:$DN$1,0),FALSE),VLOOKUP($T401,Fe_Annuity_Tables,MATCH(CI$3+3,'Mortality Tables'!$N$1:$DN$1,0),FALSE)),"")</f>
        <v>2008027.9196358675</v>
      </c>
      <c r="CJ401" s="685" t="str">
        <f>IFERROR((CI401+AS401*Contr_Rate)*(1+Inv_Return)*IF($D401=$C$1,VLOOKUP($T401,Male_Annuity_Tables,MATCH($BS$3+3,'Mortality Tables'!$N$1:$DN$1,0),FALSE),VLOOKUP($T401,Fe_Annuity_Tables,MATCH(CJ$3+3,'Mortality Tables'!$N$1:$DN$1,0),FALSE)),"")</f>
        <v/>
      </c>
      <c r="CK401" s="685" t="str">
        <f>IFERROR((CJ401+AT401*Contr_Rate)*(1+Inv_Return)*IF($D401=$C$1,VLOOKUP($T401,Male_Annuity_Tables,MATCH($BS$3+3,'Mortality Tables'!$N$1:$DN$1,0),FALSE),VLOOKUP($T401,Fe_Annuity_Tables,MATCH(CK$3+3,'Mortality Tables'!$N$1:$DN$1,0),FALSE)),"")</f>
        <v/>
      </c>
      <c r="CL401" s="685" t="str">
        <f>IFERROR((CK401+AU401*Contr_Rate)*(1+Inv_Return)*IF($D401=$C$1,VLOOKUP($T401,Male_Annuity_Tables,MATCH($BS$3+3,'Mortality Tables'!$N$1:$DN$1,0),FALSE),VLOOKUP($T401,Fe_Annuity_Tables,MATCH(CL$3+3,'Mortality Tables'!$N$1:$DN$1,0),FALSE)),"")</f>
        <v/>
      </c>
      <c r="CM401" s="685" t="str">
        <f>IFERROR((CL401+AV401*Contr_Rate)*(1+Inv_Return)*IF($D401=$C$1,VLOOKUP($T401,Male_Annuity_Tables,MATCH($BS$3+3,'Mortality Tables'!$N$1:$DN$1,0),FALSE),VLOOKUP($T401,Fe_Annuity_Tables,MATCH(CM$3+3,'Mortality Tables'!$N$1:$DN$1,0),FALSE)),"")</f>
        <v/>
      </c>
      <c r="CN401" s="685" t="str">
        <f>IFERROR((CM401+AW401*Contr_Rate)*(1+Inv_Return)*IF($D401=$C$1,VLOOKUP($T401,Male_Annuity_Tables,MATCH($BS$3+3,'Mortality Tables'!$N$1:$DN$1,0),FALSE),VLOOKUP($T401,Fe_Annuity_Tables,MATCH(CN$3+3,'Mortality Tables'!$N$1:$DN$1,0),FALSE)),"")</f>
        <v/>
      </c>
      <c r="CO401" s="685" t="str">
        <f>IFERROR((CN401+AX401*Contr_Rate)*(1+Inv_Return)*IF($D401=$C$1,VLOOKUP($T401,Male_Annuity_Tables,MATCH($BS$3+3,'Mortality Tables'!$N$1:$DN$1,0),FALSE),VLOOKUP($T401,Fe_Annuity_Tables,MATCH(CO$3+3,'Mortality Tables'!$N$1:$DN$1,0),FALSE)),"")</f>
        <v/>
      </c>
      <c r="CP401" s="685" t="str">
        <f>IFERROR((CO401+AY401*Contr_Rate)*(1+Inv_Return)*IF($D401=$C$1,VLOOKUP($T401,Male_Annuity_Tables,MATCH($BS$3+3,'Mortality Tables'!$N$1:$DN$1,0),FALSE),VLOOKUP($T401,Fe_Annuity_Tables,MATCH(CP$3+3,'Mortality Tables'!$N$1:$DN$1,0),FALSE)),"")</f>
        <v/>
      </c>
      <c r="CQ401" s="685" t="str">
        <f>IFERROR((CP401+AZ401*Contr_Rate)*(1+Inv_Return)*IF($D401=$C$1,VLOOKUP($T401,Male_Annuity_Tables,MATCH($BS$3+3,'Mortality Tables'!$N$1:$DN$1,0),FALSE),VLOOKUP($T401,Fe_Annuity_Tables,MATCH(CQ$3+3,'Mortality Tables'!$N$1:$DN$1,0),FALSE)),"")</f>
        <v/>
      </c>
      <c r="CR401" s="685" t="str">
        <f>IFERROR((CQ401+BA401*Contr_Rate)*(1+Inv_Return)*IF($D401=$C$1,VLOOKUP($T401,Male_Annuity_Tables,MATCH($BS$3+3,'Mortality Tables'!$N$1:$DN$1,0),FALSE),VLOOKUP($T401,Fe_Annuity_Tables,MATCH(CR$3+3,'Mortality Tables'!$N$1:$DN$1,0),FALSE)),"")</f>
        <v/>
      </c>
      <c r="CS401" s="685" t="str">
        <f>IFERROR((CR401+BB401*Contr_Rate)*(1+Inv_Return)*IF($D401=$C$1,VLOOKUP($T401,Male_Annuity_Tables,MATCH($BS$3+3,'Mortality Tables'!$N$1:$DN$1,0),FALSE),VLOOKUP($T401,Fe_Annuity_Tables,MATCH(CS$3+3,'Mortality Tables'!$N$1:$DN$1,0),FALSE)),"")</f>
        <v/>
      </c>
      <c r="CT401" s="685" t="str">
        <f>IFERROR((CS401+BC401*Contr_Rate)*(1+Inv_Return)*IF($D401=$C$1,VLOOKUP($T401,Male_Annuity_Tables,MATCH($BS$3+3,'Mortality Tables'!$N$1:$DN$1,0),FALSE),VLOOKUP($T401,Fe_Annuity_Tables,MATCH(CT$3+3,'Mortality Tables'!$N$1:$DN$1,0),FALSE)),"")</f>
        <v/>
      </c>
      <c r="CU401" s="685" t="str">
        <f>IFERROR((CT401+BD401*Contr_Rate)*(1+Inv_Return)*IF($D401=$C$1,VLOOKUP($T401,Male_Annuity_Tables,MATCH($BS$3+3,'Mortality Tables'!$N$1:$DN$1,0),FALSE),VLOOKUP($T401,Fe_Annuity_Tables,MATCH(CU$3+3,'Mortality Tables'!$N$1:$DN$1,0),FALSE)),"")</f>
        <v/>
      </c>
      <c r="CV401" s="685" t="str">
        <f>IFERROR((CU401+BE401*Contr_Rate)*(1+Inv_Return)*IF($D401=$C$1,VLOOKUP($T401,Male_Annuity_Tables,MATCH($BS$3+3,'Mortality Tables'!$N$1:$DN$1,0),FALSE),VLOOKUP($T401,Fe_Annuity_Tables,MATCH(CV$3+3,'Mortality Tables'!$N$1:$DN$1,0),FALSE)),"")</f>
        <v/>
      </c>
      <c r="CW401" s="685" t="str">
        <f>IFERROR((CV401+BF401*Contr_Rate)*(1+Inv_Return)*IF($D401=$C$1,VLOOKUP($T401,Male_Annuity_Tables,MATCH($BS$3+3,'Mortality Tables'!$N$1:$DN$1,0),FALSE),VLOOKUP($T401,Fe_Annuity_Tables,MATCH(CW$3+3,'Mortality Tables'!$N$1:$DN$1,0),FALSE)),"")</f>
        <v/>
      </c>
      <c r="CX401" s="685" t="str">
        <f>IFERROR((CW401+BG401*Contr_Rate)*(1+Inv_Return)*IF($D401=$C$1,VLOOKUP($T401,Male_Annuity_Tables,MATCH($BS$3+3,'Mortality Tables'!$N$1:$DN$1,0),FALSE),VLOOKUP($T401,Fe_Annuity_Tables,MATCH(CX$3+3,'Mortality Tables'!$N$1:$DN$1,0),FALSE)),"")</f>
        <v/>
      </c>
      <c r="CY401" s="685" t="str">
        <f>IFERROR((CX401+BH401*Contr_Rate)*(1+Inv_Return)*IF($D401=$C$1,VLOOKUP($T401,Male_Annuity_Tables,MATCH($BS$3+3,'Mortality Tables'!$N$1:$DN$1,0),FALSE),VLOOKUP($T401,Fe_Annuity_Tables,MATCH(CY$3+3,'Mortality Tables'!$N$1:$DN$1,0),FALSE)),"")</f>
        <v/>
      </c>
      <c r="CZ401" s="685" t="str">
        <f>IFERROR((CY401+BI401*Contr_Rate)*(1+Inv_Return)*IF($D401=$C$1,VLOOKUP($T401,Male_Annuity_Tables,MATCH($BS$3+3,'Mortality Tables'!$N$1:$DN$1,0),FALSE),VLOOKUP($T401,Fe_Annuity_Tables,MATCH(CZ$3+3,'Mortality Tables'!$N$1:$DN$1,0),FALSE)),"")</f>
        <v/>
      </c>
      <c r="DA401" s="685" t="str">
        <f>IFERROR((CZ401+BJ401*Contr_Rate)*(1+Inv_Return)*IF($D401=$C$1,VLOOKUP($T401,Male_Annuity_Tables,MATCH($BS$3+3,'Mortality Tables'!$N$1:$DN$1,0),FALSE),VLOOKUP($T401,Fe_Annuity_Tables,MATCH(DA$3+3,'Mortality Tables'!$N$1:$DN$1,0),FALSE)),"")</f>
        <v/>
      </c>
      <c r="DB401" s="685" t="str">
        <f>IFERROR((DA401+BK401*Contr_Rate)*(1+Inv_Return)*IF($D401=$C$1,VLOOKUP($T401,Male_Annuity_Tables,MATCH($BS$3+3,'Mortality Tables'!$N$1:$DN$1,0),FALSE),VLOOKUP($T401,Fe_Annuity_Tables,MATCH(DB$3+3,'Mortality Tables'!$N$1:$DN$1,0),FALSE)),"")</f>
        <v/>
      </c>
      <c r="DC401" s="685" t="str">
        <f>IFERROR((DB401+BL401*Contr_Rate)*(1+Inv_Return)*IF($D401=$C$1,VLOOKUP($T401,Male_Annuity_Tables,MATCH($BS$3+3,'Mortality Tables'!$N$1:$DN$1,0),FALSE),VLOOKUP($T401,Fe_Annuity_Tables,MATCH(DC$3+3,'Mortality Tables'!$N$1:$DN$1,0),FALSE)),"")</f>
        <v/>
      </c>
      <c r="DD401" s="685" t="str">
        <f>IFERROR((DC401+BM401*Contr_Rate)*(1+Inv_Return)*IF($D401=$C$1,VLOOKUP($T401,Male_Annuity_Tables,MATCH($BS$3+3,'Mortality Tables'!$N$1:$DN$1,0),FALSE),VLOOKUP($T401,Fe_Annuity_Tables,MATCH(DD$3+3,'Mortality Tables'!$N$1:$DN$1,0),FALSE)),"")</f>
        <v/>
      </c>
      <c r="DE401" s="685" t="str">
        <f>IFERROR((DD401+BN401*Contr_Rate)*(1+Inv_Return)*IF($D401=$C$1,VLOOKUP($T401,Male_Annuity_Tables,MATCH($BS$3+3,'Mortality Tables'!$N$1:$DN$1,0),FALSE),VLOOKUP($T401,Fe_Annuity_Tables,MATCH(DE$3+3,'Mortality Tables'!$N$1:$DN$1,0),FALSE)),"")</f>
        <v/>
      </c>
      <c r="DF401" s="685" t="str">
        <f>IFERROR((DE401+BO401*Contr_Rate)*(1+Inv_Return)*IF($D401=$C$1,VLOOKUP($T401,Male_Annuity_Tables,MATCH($BS$3+3,'Mortality Tables'!$N$1:$DN$1,0),FALSE),VLOOKUP($T401,Fe_Annuity_Tables,MATCH(DF$3+3,'Mortality Tables'!$N$1:$DN$1,0),FALSE)),"")</f>
        <v/>
      </c>
      <c r="DG401" s="685" t="str">
        <f>IFERROR((DF401+BP401*Contr_Rate)*(1+Inv_Return)*IF($D401=$C$1,VLOOKUP($T401,Male_Annuity_Tables,MATCH($BS$3+3,'Mortality Tables'!$N$1:$DN$1,0),FALSE),VLOOKUP($T401,Fe_Annuity_Tables,MATCH(DG$3+3,'Mortality Tables'!$N$1:$DN$1,0),FALSE)),"")</f>
        <v/>
      </c>
      <c r="DH401" s="685" t="str">
        <f>IFERROR((DG401+BQ401*Contr_Rate)*(1+Inv_Return)*IF($D401=$C$1,VLOOKUP($T401,Male_Annuity_Tables,MATCH($BS$3+3,'Mortality Tables'!$N$1:$DN$1,0),FALSE),VLOOKUP($T401,Fe_Annuity_Tables,MATCH(DH$3+3,'Mortality Tables'!$N$1:$DN$1,0),FALSE)),"")</f>
        <v/>
      </c>
      <c r="DJ401" s="686">
        <f t="shared" si="230"/>
        <v>2008027.9196358675</v>
      </c>
      <c r="DK401" s="680">
        <f t="shared" si="219"/>
        <v>8.0909277508679907</v>
      </c>
      <c r="DL401" s="686">
        <f t="shared" si="231"/>
        <v>166282.37794011936</v>
      </c>
      <c r="DM401" s="686">
        <f t="shared" si="132"/>
        <v>1366116.996728478</v>
      </c>
      <c r="DN401" s="687">
        <f t="shared" si="232"/>
        <v>0.12171898771358947</v>
      </c>
      <c r="DP401" s="688">
        <f t="shared" si="233"/>
        <v>37765.261960298943</v>
      </c>
      <c r="DQ401" s="688">
        <f t="shared" si="234"/>
        <v>58807.796963496628</v>
      </c>
      <c r="DR401" s="688">
        <f t="shared" si="235"/>
        <v>78534.055664469837</v>
      </c>
    </row>
    <row r="402" spans="1:122" s="657" customFormat="1" ht="14.5">
      <c r="A402" s="675" t="s">
        <v>1872</v>
      </c>
      <c r="B402" s="675" t="s">
        <v>1873</v>
      </c>
      <c r="C402" s="675" t="s">
        <v>116</v>
      </c>
      <c r="D402" s="675" t="s">
        <v>61</v>
      </c>
      <c r="E402" s="676">
        <v>25451</v>
      </c>
      <c r="F402" s="677">
        <v>35175</v>
      </c>
      <c r="G402" s="677">
        <v>38415</v>
      </c>
      <c r="H402" s="678">
        <v>2026836</v>
      </c>
      <c r="I402" s="678">
        <v>163776.04999999999</v>
      </c>
      <c r="J402" s="678">
        <v>146173.78</v>
      </c>
      <c r="K402" s="678"/>
      <c r="L402" s="678">
        <v>309949.82999999996</v>
      </c>
      <c r="M402" s="679">
        <f>IF(COUNTIF($A$4:A402,A402)=1,0,1)</f>
        <v>0</v>
      </c>
      <c r="N402" s="680" t="str">
        <f t="shared" si="224"/>
        <v>Okay</v>
      </c>
      <c r="O402" s="680" t="str">
        <f t="shared" si="225"/>
        <v>TRUE</v>
      </c>
      <c r="P402" s="680" t="b">
        <f t="shared" si="226"/>
        <v>1</v>
      </c>
      <c r="Q402" s="680" t="b">
        <f t="shared" si="208"/>
        <v>1</v>
      </c>
      <c r="R402" s="680" t="b">
        <f t="shared" si="209"/>
        <v>1</v>
      </c>
      <c r="S402" s="681">
        <f t="shared" si="227"/>
        <v>26.641095890410959</v>
      </c>
      <c r="T402" s="682">
        <f t="shared" si="210"/>
        <v>55</v>
      </c>
      <c r="U402" s="682">
        <f t="shared" si="220"/>
        <v>35</v>
      </c>
      <c r="V402" s="682">
        <f t="shared" si="211"/>
        <v>19.838356164383562</v>
      </c>
      <c r="W402" s="682">
        <f t="shared" si="228"/>
        <v>5</v>
      </c>
      <c r="X402" s="683">
        <f t="shared" si="229"/>
        <v>1549749.15</v>
      </c>
      <c r="Y402" s="684">
        <f t="shared" si="123"/>
        <v>8.6999999999999994E-3</v>
      </c>
      <c r="Z402" s="684">
        <f>IF($D402=$C$1,VLOOKUP($T402,Male_Annuity_Tables,MATCH($W402+2,'Mortality Tables'!$DS$1:$HT$1,0),FALSE),VLOOKUP($T402,Fe_Annuity_Tables,MATCH($W402+2,'Mortality Tables'!$M$1:$DN$1,0),FALSE))</f>
        <v>0.73361217886501018</v>
      </c>
      <c r="AA402" s="664"/>
      <c r="AB402" s="685">
        <f t="shared" si="238"/>
        <v>2130103.2941999999</v>
      </c>
      <c r="AC402" s="685">
        <f t="shared" si="238"/>
        <v>2238632.05703949</v>
      </c>
      <c r="AD402" s="685">
        <f t="shared" si="238"/>
        <v>2352690.3603456523</v>
      </c>
      <c r="AE402" s="685">
        <f t="shared" si="238"/>
        <v>2472559.9342052634</v>
      </c>
      <c r="AF402" s="685">
        <f t="shared" si="238"/>
        <v>2598536.8628530214</v>
      </c>
      <c r="AG402" s="685" t="str">
        <f t="shared" si="238"/>
        <v/>
      </c>
      <c r="AH402" s="685" t="str">
        <f t="shared" si="238"/>
        <v/>
      </c>
      <c r="AI402" s="685" t="str">
        <f t="shared" si="238"/>
        <v/>
      </c>
      <c r="AJ402" s="685" t="str">
        <f t="shared" si="238"/>
        <v/>
      </c>
      <c r="AK402" s="685" t="str">
        <f t="shared" si="238"/>
        <v/>
      </c>
      <c r="AL402" s="685" t="str">
        <f t="shared" si="238"/>
        <v/>
      </c>
      <c r="AM402" s="685" t="str">
        <f t="shared" si="238"/>
        <v/>
      </c>
      <c r="AN402" s="685" t="str">
        <f t="shared" si="238"/>
        <v/>
      </c>
      <c r="AO402" s="685" t="str">
        <f t="shared" si="238"/>
        <v/>
      </c>
      <c r="AP402" s="685" t="str">
        <f t="shared" si="238"/>
        <v/>
      </c>
      <c r="AQ402" s="685" t="str">
        <f t="shared" si="238"/>
        <v/>
      </c>
      <c r="AR402" s="685" t="str">
        <f t="shared" si="237"/>
        <v/>
      </c>
      <c r="AS402" s="685" t="str">
        <f t="shared" si="237"/>
        <v/>
      </c>
      <c r="AT402" s="685" t="str">
        <f t="shared" si="237"/>
        <v/>
      </c>
      <c r="AU402" s="685" t="str">
        <f t="shared" si="237"/>
        <v/>
      </c>
      <c r="AV402" s="685" t="str">
        <f t="shared" si="221"/>
        <v/>
      </c>
      <c r="AW402" s="685" t="str">
        <f t="shared" si="221"/>
        <v/>
      </c>
      <c r="AX402" s="685" t="str">
        <f t="shared" si="221"/>
        <v/>
      </c>
      <c r="AY402" s="685" t="str">
        <f t="shared" si="221"/>
        <v/>
      </c>
      <c r="AZ402" s="685" t="str">
        <f t="shared" si="221"/>
        <v/>
      </c>
      <c r="BA402" s="685" t="str">
        <f t="shared" si="221"/>
        <v/>
      </c>
      <c r="BB402" s="685" t="str">
        <f t="shared" si="221"/>
        <v/>
      </c>
      <c r="BC402" s="685" t="str">
        <f t="shared" si="221"/>
        <v/>
      </c>
      <c r="BD402" s="685" t="str">
        <f t="shared" si="221"/>
        <v/>
      </c>
      <c r="BE402" s="685" t="str">
        <f t="shared" si="221"/>
        <v/>
      </c>
      <c r="BF402" s="685" t="str">
        <f t="shared" si="221"/>
        <v/>
      </c>
      <c r="BG402" s="685" t="str">
        <f t="shared" si="236"/>
        <v/>
      </c>
      <c r="BH402" s="685" t="str">
        <f t="shared" si="236"/>
        <v/>
      </c>
      <c r="BI402" s="685" t="str">
        <f t="shared" si="218"/>
        <v/>
      </c>
      <c r="BJ402" s="685" t="str">
        <f t="shared" si="218"/>
        <v/>
      </c>
      <c r="BK402" s="685" t="str">
        <f t="shared" si="218"/>
        <v/>
      </c>
      <c r="BL402" s="685" t="str">
        <f t="shared" si="218"/>
        <v/>
      </c>
      <c r="BM402" s="685" t="str">
        <f t="shared" si="218"/>
        <v/>
      </c>
      <c r="BN402" s="685" t="str">
        <f t="shared" si="218"/>
        <v/>
      </c>
      <c r="BO402" s="685" t="str">
        <f t="shared" si="223"/>
        <v/>
      </c>
      <c r="BP402" s="685" t="str">
        <f t="shared" si="223"/>
        <v/>
      </c>
      <c r="BQ402" s="685" t="str">
        <f t="shared" si="223"/>
        <v/>
      </c>
      <c r="BR402" s="529"/>
      <c r="BS402" s="685">
        <f>IFERROR(($L402+AB402*Contr_Rate)*(1+Inv_Return)*IF($D402=$C$1,VLOOKUP($T402,Male_Annuity_Tables,MATCH($BS$3+3,'Mortality Tables'!$N$1:$DN$1,0),FALSE),VLOOKUP($T402,Fe_Annuity_Tables,MATCH(BS$3+3,'Mortality Tables'!$N$1:$DN$1,0),FALSE)),"")</f>
        <v>918393.86435334722</v>
      </c>
      <c r="BT402" s="685">
        <f>IFERROR(($BS402+AC402*Contr_Rate)*(1+Inv_Return)*IF($D402=$C$1,VLOOKUP($T402,Male_Annuity_Tables,MATCH($BS$3+3,'Mortality Tables'!$N$1:$DN$1,0),FALSE),VLOOKUP($T402,Fe_Annuity_Tables,MATCH(BT$3+3,'Mortality Tables'!$N$1:$DN$1,0),FALSE)),"")</f>
        <v>1538736.1321783189</v>
      </c>
      <c r="BU402" s="685">
        <f>IFERROR((BT402+AD402*Contr_Rate)*(1+Inv_Return)*IF($D402=$C$1,VLOOKUP($T402,Male_Annuity_Tables,MATCH($BS$3+3,'Mortality Tables'!$N$1:$DN$1,0),FALSE),VLOOKUP($T402,Fe_Annuity_Tables,MATCH(BU$3+3,'Mortality Tables'!$N$1:$DN$1,0),FALSE)),"")</f>
        <v>2172198.5318211266</v>
      </c>
      <c r="BV402" s="685">
        <f>IFERROR((BU402+AE402*Contr_Rate)*(1+Inv_Return)*IF($D402=$C$1,VLOOKUP($T402,Male_Annuity_Tables,MATCH($BS$3+3,'Mortality Tables'!$N$1:$DN$1,0),FALSE),VLOOKUP($T402,Fe_Annuity_Tables,MATCH(BV$3+3,'Mortality Tables'!$N$1:$DN$1,0),FALSE)),"")</f>
        <v>2820045.3730295203</v>
      </c>
      <c r="BW402" s="685">
        <f>IFERROR((BV402+AF402*Contr_Rate)*(1+Inv_Return)*IF($D402=$C$1,VLOOKUP($T402,Male_Annuity_Tables,MATCH($BS$3+3,'Mortality Tables'!$N$1:$DN$1,0),FALSE),VLOOKUP($T402,Fe_Annuity_Tables,MATCH(BW$3+3,'Mortality Tables'!$N$1:$DN$1,0),FALSE)),"")</f>
        <v>3483586.1774233347</v>
      </c>
      <c r="BX402" s="685" t="str">
        <f>IFERROR((BW402+AG402*Contr_Rate)*(1+Inv_Return)*IF($D402=$C$1,VLOOKUP($T402,Male_Annuity_Tables,MATCH($BS$3+3,'Mortality Tables'!$N$1:$DN$1,0),FALSE),VLOOKUP($T402,Fe_Annuity_Tables,MATCH(BX$3+3,'Mortality Tables'!$N$1:$DN$1,0),FALSE)),"")</f>
        <v/>
      </c>
      <c r="BY402" s="685" t="str">
        <f>IFERROR((BX402+AH402*Contr_Rate)*(1+Inv_Return)*IF($D402=$C$1,VLOOKUP($T402,Male_Annuity_Tables,MATCH($BS$3+3,'Mortality Tables'!$N$1:$DN$1,0),FALSE),VLOOKUP($T402,Fe_Annuity_Tables,MATCH(BY$3+3,'Mortality Tables'!$N$1:$DN$1,0),FALSE)),"")</f>
        <v/>
      </c>
      <c r="BZ402" s="685" t="str">
        <f>IFERROR((BY402+AI402*Contr_Rate)*(1+Inv_Return)*IF($D402=$C$1,VLOOKUP($T402,Male_Annuity_Tables,MATCH($BS$3+3,'Mortality Tables'!$N$1:$DN$1,0),FALSE),VLOOKUP($T402,Fe_Annuity_Tables,MATCH(BZ$3+3,'Mortality Tables'!$N$1:$DN$1,0),FALSE)),"")</f>
        <v/>
      </c>
      <c r="CA402" s="685" t="str">
        <f>IFERROR((BZ402+AJ402*Contr_Rate)*(1+Inv_Return)*IF($D402=$C$1,VLOOKUP($T402,Male_Annuity_Tables,MATCH($BS$3+3,'Mortality Tables'!$N$1:$DN$1,0),FALSE),VLOOKUP($T402,Fe_Annuity_Tables,MATCH(CA$3+3,'Mortality Tables'!$N$1:$DN$1,0),FALSE)),"")</f>
        <v/>
      </c>
      <c r="CB402" s="685" t="str">
        <f>IFERROR((CA402+AK402*Contr_Rate)*(1+Inv_Return)*IF($D402=$C$1,VLOOKUP($T402,Male_Annuity_Tables,MATCH($BS$3+3,'Mortality Tables'!$N$1:$DN$1,0),FALSE),VLOOKUP($T402,Fe_Annuity_Tables,MATCH(CB$3+3,'Mortality Tables'!$N$1:$DN$1,0),FALSE)),"")</f>
        <v/>
      </c>
      <c r="CC402" s="685" t="str">
        <f>IFERROR((CB402+AL402*Contr_Rate)*(1+Inv_Return)*IF($D402=$C$1,VLOOKUP($T402,Male_Annuity_Tables,MATCH($BS$3+3,'Mortality Tables'!$N$1:$DN$1,0),FALSE),VLOOKUP($T402,Fe_Annuity_Tables,MATCH(CC$3+3,'Mortality Tables'!$N$1:$DN$1,0),FALSE)),"")</f>
        <v/>
      </c>
      <c r="CD402" s="685" t="str">
        <f>IFERROR((CC402+AM402*Contr_Rate)*(1+Inv_Return)*IF($D402=$C$1,VLOOKUP($T402,Male_Annuity_Tables,MATCH($BS$3+3,'Mortality Tables'!$N$1:$DN$1,0),FALSE),VLOOKUP($T402,Fe_Annuity_Tables,MATCH(CD$3+3,'Mortality Tables'!$N$1:$DN$1,0),FALSE)),"")</f>
        <v/>
      </c>
      <c r="CE402" s="685" t="str">
        <f>IFERROR((CD402+AN402*Contr_Rate)*(1+Inv_Return)*IF($D402=$C$1,VLOOKUP($T402,Male_Annuity_Tables,MATCH($BS$3+3,'Mortality Tables'!$N$1:$DN$1,0),FALSE),VLOOKUP($T402,Fe_Annuity_Tables,MATCH(CE$3+3,'Mortality Tables'!$N$1:$DN$1,0),FALSE)),"")</f>
        <v/>
      </c>
      <c r="CF402" s="685" t="str">
        <f>IFERROR((CE402+AO402*Contr_Rate)*(1+Inv_Return)*IF($D402=$C$1,VLOOKUP($T402,Male_Annuity_Tables,MATCH($BS$3+3,'Mortality Tables'!$N$1:$DN$1,0),FALSE),VLOOKUP($T402,Fe_Annuity_Tables,MATCH(CF$3+3,'Mortality Tables'!$N$1:$DN$1,0),FALSE)),"")</f>
        <v/>
      </c>
      <c r="CG402" s="685" t="str">
        <f>IFERROR((CF402+AP402*Contr_Rate)*(1+Inv_Return)*IF($D402=$C$1,VLOOKUP($T402,Male_Annuity_Tables,MATCH($BS$3+3,'Mortality Tables'!$N$1:$DN$1,0),FALSE),VLOOKUP($T402,Fe_Annuity_Tables,MATCH(CG$3+3,'Mortality Tables'!$N$1:$DN$1,0),FALSE)),"")</f>
        <v/>
      </c>
      <c r="CH402" s="685" t="str">
        <f>IFERROR((CG402+AQ402*Contr_Rate)*(1+Inv_Return)*IF($D402=$C$1,VLOOKUP($T402,Male_Annuity_Tables,MATCH($BS$3+3,'Mortality Tables'!$N$1:$DN$1,0),FALSE),VLOOKUP($T402,Fe_Annuity_Tables,MATCH(CH$3+3,'Mortality Tables'!$N$1:$DN$1,0),FALSE)),"")</f>
        <v/>
      </c>
      <c r="CI402" s="685" t="str">
        <f>IFERROR((CH402+AR402*Contr_Rate)*(1+Inv_Return)*IF($D402=$C$1,VLOOKUP($T402,Male_Annuity_Tables,MATCH($BS$3+3,'Mortality Tables'!$N$1:$DN$1,0),FALSE),VLOOKUP($T402,Fe_Annuity_Tables,MATCH(CI$3+3,'Mortality Tables'!$N$1:$DN$1,0),FALSE)),"")</f>
        <v/>
      </c>
      <c r="CJ402" s="685" t="str">
        <f>IFERROR((CI402+AS402*Contr_Rate)*(1+Inv_Return)*IF($D402=$C$1,VLOOKUP($T402,Male_Annuity_Tables,MATCH($BS$3+3,'Mortality Tables'!$N$1:$DN$1,0),FALSE),VLOOKUP($T402,Fe_Annuity_Tables,MATCH(CJ$3+3,'Mortality Tables'!$N$1:$DN$1,0),FALSE)),"")</f>
        <v/>
      </c>
      <c r="CK402" s="685" t="str">
        <f>IFERROR((CJ402+AT402*Contr_Rate)*(1+Inv_Return)*IF($D402=$C$1,VLOOKUP($T402,Male_Annuity_Tables,MATCH($BS$3+3,'Mortality Tables'!$N$1:$DN$1,0),FALSE),VLOOKUP($T402,Fe_Annuity_Tables,MATCH(CK$3+3,'Mortality Tables'!$N$1:$DN$1,0),FALSE)),"")</f>
        <v/>
      </c>
      <c r="CL402" s="685" t="str">
        <f>IFERROR((CK402+AU402*Contr_Rate)*(1+Inv_Return)*IF($D402=$C$1,VLOOKUP($T402,Male_Annuity_Tables,MATCH($BS$3+3,'Mortality Tables'!$N$1:$DN$1,0),FALSE),VLOOKUP($T402,Fe_Annuity_Tables,MATCH(CL$3+3,'Mortality Tables'!$N$1:$DN$1,0),FALSE)),"")</f>
        <v/>
      </c>
      <c r="CM402" s="685" t="str">
        <f>IFERROR((CL402+AV402*Contr_Rate)*(1+Inv_Return)*IF($D402=$C$1,VLOOKUP($T402,Male_Annuity_Tables,MATCH($BS$3+3,'Mortality Tables'!$N$1:$DN$1,0),FALSE),VLOOKUP($T402,Fe_Annuity_Tables,MATCH(CM$3+3,'Mortality Tables'!$N$1:$DN$1,0),FALSE)),"")</f>
        <v/>
      </c>
      <c r="CN402" s="685" t="str">
        <f>IFERROR((CM402+AW402*Contr_Rate)*(1+Inv_Return)*IF($D402=$C$1,VLOOKUP($T402,Male_Annuity_Tables,MATCH($BS$3+3,'Mortality Tables'!$N$1:$DN$1,0),FALSE),VLOOKUP($T402,Fe_Annuity_Tables,MATCH(CN$3+3,'Mortality Tables'!$N$1:$DN$1,0),FALSE)),"")</f>
        <v/>
      </c>
      <c r="CO402" s="685" t="str">
        <f>IFERROR((CN402+AX402*Contr_Rate)*(1+Inv_Return)*IF($D402=$C$1,VLOOKUP($T402,Male_Annuity_Tables,MATCH($BS$3+3,'Mortality Tables'!$N$1:$DN$1,0),FALSE),VLOOKUP($T402,Fe_Annuity_Tables,MATCH(CO$3+3,'Mortality Tables'!$N$1:$DN$1,0),FALSE)),"")</f>
        <v/>
      </c>
      <c r="CP402" s="685" t="str">
        <f>IFERROR((CO402+AY402*Contr_Rate)*(1+Inv_Return)*IF($D402=$C$1,VLOOKUP($T402,Male_Annuity_Tables,MATCH($BS$3+3,'Mortality Tables'!$N$1:$DN$1,0),FALSE),VLOOKUP($T402,Fe_Annuity_Tables,MATCH(CP$3+3,'Mortality Tables'!$N$1:$DN$1,0),FALSE)),"")</f>
        <v/>
      </c>
      <c r="CQ402" s="685" t="str">
        <f>IFERROR((CP402+AZ402*Contr_Rate)*(1+Inv_Return)*IF($D402=$C$1,VLOOKUP($T402,Male_Annuity_Tables,MATCH($BS$3+3,'Mortality Tables'!$N$1:$DN$1,0),FALSE),VLOOKUP($T402,Fe_Annuity_Tables,MATCH(CQ$3+3,'Mortality Tables'!$N$1:$DN$1,0),FALSE)),"")</f>
        <v/>
      </c>
      <c r="CR402" s="685" t="str">
        <f>IFERROR((CQ402+BA402*Contr_Rate)*(1+Inv_Return)*IF($D402=$C$1,VLOOKUP($T402,Male_Annuity_Tables,MATCH($BS$3+3,'Mortality Tables'!$N$1:$DN$1,0),FALSE),VLOOKUP($T402,Fe_Annuity_Tables,MATCH(CR$3+3,'Mortality Tables'!$N$1:$DN$1,0),FALSE)),"")</f>
        <v/>
      </c>
      <c r="CS402" s="685" t="str">
        <f>IFERROR((CR402+BB402*Contr_Rate)*(1+Inv_Return)*IF($D402=$C$1,VLOOKUP($T402,Male_Annuity_Tables,MATCH($BS$3+3,'Mortality Tables'!$N$1:$DN$1,0),FALSE),VLOOKUP($T402,Fe_Annuity_Tables,MATCH(CS$3+3,'Mortality Tables'!$N$1:$DN$1,0),FALSE)),"")</f>
        <v/>
      </c>
      <c r="CT402" s="685" t="str">
        <f>IFERROR((CS402+BC402*Contr_Rate)*(1+Inv_Return)*IF($D402=$C$1,VLOOKUP($T402,Male_Annuity_Tables,MATCH($BS$3+3,'Mortality Tables'!$N$1:$DN$1,0),FALSE),VLOOKUP($T402,Fe_Annuity_Tables,MATCH(CT$3+3,'Mortality Tables'!$N$1:$DN$1,0),FALSE)),"")</f>
        <v/>
      </c>
      <c r="CU402" s="685" t="str">
        <f>IFERROR((CT402+BD402*Contr_Rate)*(1+Inv_Return)*IF($D402=$C$1,VLOOKUP($T402,Male_Annuity_Tables,MATCH($BS$3+3,'Mortality Tables'!$N$1:$DN$1,0),FALSE),VLOOKUP($T402,Fe_Annuity_Tables,MATCH(CU$3+3,'Mortality Tables'!$N$1:$DN$1,0),FALSE)),"")</f>
        <v/>
      </c>
      <c r="CV402" s="685" t="str">
        <f>IFERROR((CU402+BE402*Contr_Rate)*(1+Inv_Return)*IF($D402=$C$1,VLOOKUP($T402,Male_Annuity_Tables,MATCH($BS$3+3,'Mortality Tables'!$N$1:$DN$1,0),FALSE),VLOOKUP($T402,Fe_Annuity_Tables,MATCH(CV$3+3,'Mortality Tables'!$N$1:$DN$1,0),FALSE)),"")</f>
        <v/>
      </c>
      <c r="CW402" s="685" t="str">
        <f>IFERROR((CV402+BF402*Contr_Rate)*(1+Inv_Return)*IF($D402=$C$1,VLOOKUP($T402,Male_Annuity_Tables,MATCH($BS$3+3,'Mortality Tables'!$N$1:$DN$1,0),FALSE),VLOOKUP($T402,Fe_Annuity_Tables,MATCH(CW$3+3,'Mortality Tables'!$N$1:$DN$1,0),FALSE)),"")</f>
        <v/>
      </c>
      <c r="CX402" s="685" t="str">
        <f>IFERROR((CW402+BG402*Contr_Rate)*(1+Inv_Return)*IF($D402=$C$1,VLOOKUP($T402,Male_Annuity_Tables,MATCH($BS$3+3,'Mortality Tables'!$N$1:$DN$1,0),FALSE),VLOOKUP($T402,Fe_Annuity_Tables,MATCH(CX$3+3,'Mortality Tables'!$N$1:$DN$1,0),FALSE)),"")</f>
        <v/>
      </c>
      <c r="CY402" s="685" t="str">
        <f>IFERROR((CX402+BH402*Contr_Rate)*(1+Inv_Return)*IF($D402=$C$1,VLOOKUP($T402,Male_Annuity_Tables,MATCH($BS$3+3,'Mortality Tables'!$N$1:$DN$1,0),FALSE),VLOOKUP($T402,Fe_Annuity_Tables,MATCH(CY$3+3,'Mortality Tables'!$N$1:$DN$1,0),FALSE)),"")</f>
        <v/>
      </c>
      <c r="CZ402" s="685" t="str">
        <f>IFERROR((CY402+BI402*Contr_Rate)*(1+Inv_Return)*IF($D402=$C$1,VLOOKUP($T402,Male_Annuity_Tables,MATCH($BS$3+3,'Mortality Tables'!$N$1:$DN$1,0),FALSE),VLOOKUP($T402,Fe_Annuity_Tables,MATCH(CZ$3+3,'Mortality Tables'!$N$1:$DN$1,0),FALSE)),"")</f>
        <v/>
      </c>
      <c r="DA402" s="685" t="str">
        <f>IFERROR((CZ402+BJ402*Contr_Rate)*(1+Inv_Return)*IF($D402=$C$1,VLOOKUP($T402,Male_Annuity_Tables,MATCH($BS$3+3,'Mortality Tables'!$N$1:$DN$1,0),FALSE),VLOOKUP($T402,Fe_Annuity_Tables,MATCH(DA$3+3,'Mortality Tables'!$N$1:$DN$1,0),FALSE)),"")</f>
        <v/>
      </c>
      <c r="DB402" s="685" t="str">
        <f>IFERROR((DA402+BK402*Contr_Rate)*(1+Inv_Return)*IF($D402=$C$1,VLOOKUP($T402,Male_Annuity_Tables,MATCH($BS$3+3,'Mortality Tables'!$N$1:$DN$1,0),FALSE),VLOOKUP($T402,Fe_Annuity_Tables,MATCH(DB$3+3,'Mortality Tables'!$N$1:$DN$1,0),FALSE)),"")</f>
        <v/>
      </c>
      <c r="DC402" s="685" t="str">
        <f>IFERROR((DB402+BL402*Contr_Rate)*(1+Inv_Return)*IF($D402=$C$1,VLOOKUP($T402,Male_Annuity_Tables,MATCH($BS$3+3,'Mortality Tables'!$N$1:$DN$1,0),FALSE),VLOOKUP($T402,Fe_Annuity_Tables,MATCH(DC$3+3,'Mortality Tables'!$N$1:$DN$1,0),FALSE)),"")</f>
        <v/>
      </c>
      <c r="DD402" s="685" t="str">
        <f>IFERROR((DC402+BM402*Contr_Rate)*(1+Inv_Return)*IF($D402=$C$1,VLOOKUP($T402,Male_Annuity_Tables,MATCH($BS$3+3,'Mortality Tables'!$N$1:$DN$1,0),FALSE),VLOOKUP($T402,Fe_Annuity_Tables,MATCH(DD$3+3,'Mortality Tables'!$N$1:$DN$1,0),FALSE)),"")</f>
        <v/>
      </c>
      <c r="DE402" s="685" t="str">
        <f>IFERROR((DD402+BN402*Contr_Rate)*(1+Inv_Return)*IF($D402=$C$1,VLOOKUP($T402,Male_Annuity_Tables,MATCH($BS$3+3,'Mortality Tables'!$N$1:$DN$1,0),FALSE),VLOOKUP($T402,Fe_Annuity_Tables,MATCH(DE$3+3,'Mortality Tables'!$N$1:$DN$1,0),FALSE)),"")</f>
        <v/>
      </c>
      <c r="DF402" s="685" t="str">
        <f>IFERROR((DE402+BO402*Contr_Rate)*(1+Inv_Return)*IF($D402=$C$1,VLOOKUP($T402,Male_Annuity_Tables,MATCH($BS$3+3,'Mortality Tables'!$N$1:$DN$1,0),FALSE),VLOOKUP($T402,Fe_Annuity_Tables,MATCH(DF$3+3,'Mortality Tables'!$N$1:$DN$1,0),FALSE)),"")</f>
        <v/>
      </c>
      <c r="DG402" s="685" t="str">
        <f>IFERROR((DF402+BP402*Contr_Rate)*(1+Inv_Return)*IF($D402=$C$1,VLOOKUP($T402,Male_Annuity_Tables,MATCH($BS$3+3,'Mortality Tables'!$N$1:$DN$1,0),FALSE),VLOOKUP($T402,Fe_Annuity_Tables,MATCH(DG$3+3,'Mortality Tables'!$N$1:$DN$1,0),FALSE)),"")</f>
        <v/>
      </c>
      <c r="DH402" s="685" t="str">
        <f>IFERROR((DG402+BQ402*Contr_Rate)*(1+Inv_Return)*IF($D402=$C$1,VLOOKUP($T402,Male_Annuity_Tables,MATCH($BS$3+3,'Mortality Tables'!$N$1:$DN$1,0),FALSE),VLOOKUP($T402,Fe_Annuity_Tables,MATCH(DH$3+3,'Mortality Tables'!$N$1:$DN$1,0),FALSE)),"")</f>
        <v/>
      </c>
      <c r="DJ402" s="686">
        <f t="shared" si="230"/>
        <v>3483586.1774233347</v>
      </c>
      <c r="DK402" s="680">
        <f t="shared" si="219"/>
        <v>8.0909277508679907</v>
      </c>
      <c r="DL402" s="686">
        <f t="shared" si="231"/>
        <v>288471.58332655288</v>
      </c>
      <c r="DM402" s="686">
        <f t="shared" si="132"/>
        <v>2598536.8628530214</v>
      </c>
      <c r="DN402" s="687">
        <f t="shared" si="232"/>
        <v>0.11101308103431336</v>
      </c>
      <c r="DP402" s="688">
        <f t="shared" si="233"/>
        <v>53510.218506547782</v>
      </c>
      <c r="DQ402" s="688">
        <f t="shared" si="234"/>
        <v>90896.990168103759</v>
      </c>
      <c r="DR402" s="688">
        <f t="shared" si="235"/>
        <v>130277.60694597207</v>
      </c>
    </row>
    <row r="403" spans="1:122" s="657" customFormat="1" ht="14.5">
      <c r="A403" s="675" t="s">
        <v>1874</v>
      </c>
      <c r="B403" s="675" t="s">
        <v>1875</v>
      </c>
      <c r="C403" s="675" t="s">
        <v>115</v>
      </c>
      <c r="D403" s="675" t="s">
        <v>61</v>
      </c>
      <c r="E403" s="676">
        <v>29162</v>
      </c>
      <c r="F403" s="677">
        <v>36868</v>
      </c>
      <c r="G403" s="677">
        <v>39306</v>
      </c>
      <c r="H403" s="678">
        <v>816558</v>
      </c>
      <c r="I403" s="678">
        <v>64898.96</v>
      </c>
      <c r="J403" s="678">
        <v>56507.12</v>
      </c>
      <c r="K403" s="678">
        <v>19152.669999999998</v>
      </c>
      <c r="L403" s="678">
        <v>140558.75</v>
      </c>
      <c r="M403" s="679">
        <f>IF(COUNTIF($A$4:A403,A403)=1,0,1)</f>
        <v>0</v>
      </c>
      <c r="N403" s="680" t="str">
        <f t="shared" si="224"/>
        <v>Okay</v>
      </c>
      <c r="O403" s="680" t="str">
        <f t="shared" si="225"/>
        <v>TRUE</v>
      </c>
      <c r="P403" s="680" t="b">
        <f t="shared" si="226"/>
        <v>1</v>
      </c>
      <c r="Q403" s="680" t="b">
        <f t="shared" si="208"/>
        <v>1</v>
      </c>
      <c r="R403" s="680" t="b">
        <f t="shared" si="209"/>
        <v>1</v>
      </c>
      <c r="S403" s="681">
        <f t="shared" si="227"/>
        <v>21.112328767123287</v>
      </c>
      <c r="T403" s="682">
        <f t="shared" si="210"/>
        <v>45</v>
      </c>
      <c r="U403" s="682">
        <f t="shared" si="220"/>
        <v>27</v>
      </c>
      <c r="V403" s="682">
        <f t="shared" si="211"/>
        <v>17.397260273972602</v>
      </c>
      <c r="W403" s="682">
        <f t="shared" si="228"/>
        <v>15</v>
      </c>
      <c r="X403" s="683">
        <f t="shared" si="229"/>
        <v>2108381.25</v>
      </c>
      <c r="Y403" s="684">
        <f t="shared" si="123"/>
        <v>3.49E-3</v>
      </c>
      <c r="Z403" s="684">
        <f>IF($D403=$C$1,VLOOKUP($T403,Male_Annuity_Tables,MATCH($W403+2,'Mortality Tables'!$DS$1:$HT$1,0),FALSE),VLOOKUP($T403,Fe_Annuity_Tables,MATCH($W403+2,'Mortality Tables'!$M$1:$DN$1,0),FALSE))</f>
        <v>0.18203071367981211</v>
      </c>
      <c r="AA403" s="664"/>
      <c r="AB403" s="685">
        <f t="shared" si="238"/>
        <v>858161.63010000007</v>
      </c>
      <c r="AC403" s="685">
        <f t="shared" si="238"/>
        <v>901884.96515359508</v>
      </c>
      <c r="AD403" s="685">
        <f t="shared" si="238"/>
        <v>947836.00412817078</v>
      </c>
      <c r="AE403" s="685">
        <f t="shared" si="238"/>
        <v>996128.2485385011</v>
      </c>
      <c r="AF403" s="685">
        <f t="shared" si="238"/>
        <v>1046880.9828015377</v>
      </c>
      <c r="AG403" s="685">
        <f t="shared" si="238"/>
        <v>1100219.5688752763</v>
      </c>
      <c r="AH403" s="685">
        <f t="shared" si="238"/>
        <v>1156275.7559094715</v>
      </c>
      <c r="AI403" s="685">
        <f t="shared" si="238"/>
        <v>1215188.005673059</v>
      </c>
      <c r="AJ403" s="685">
        <f t="shared" si="238"/>
        <v>1277101.8345621016</v>
      </c>
      <c r="AK403" s="685">
        <f t="shared" si="238"/>
        <v>1342170.1730330407</v>
      </c>
      <c r="AL403" s="685">
        <f t="shared" si="238"/>
        <v>1410553.7433490742</v>
      </c>
      <c r="AM403" s="685">
        <f t="shared" si="238"/>
        <v>1482421.4565727094</v>
      </c>
      <c r="AN403" s="685">
        <f t="shared" si="238"/>
        <v>1557950.829785089</v>
      </c>
      <c r="AO403" s="685">
        <f t="shared" si="238"/>
        <v>1637328.4245626396</v>
      </c>
      <c r="AP403" s="685">
        <f t="shared" si="238"/>
        <v>1720750.307794106</v>
      </c>
      <c r="AQ403" s="685" t="str">
        <f t="shared" si="238"/>
        <v/>
      </c>
      <c r="AR403" s="685" t="str">
        <f t="shared" si="237"/>
        <v/>
      </c>
      <c r="AS403" s="685" t="str">
        <f t="shared" si="237"/>
        <v/>
      </c>
      <c r="AT403" s="685" t="str">
        <f t="shared" si="237"/>
        <v/>
      </c>
      <c r="AU403" s="685" t="str">
        <f t="shared" si="237"/>
        <v/>
      </c>
      <c r="AV403" s="685" t="str">
        <f t="shared" si="221"/>
        <v/>
      </c>
      <c r="AW403" s="685" t="str">
        <f t="shared" si="221"/>
        <v/>
      </c>
      <c r="AX403" s="685" t="str">
        <f t="shared" si="221"/>
        <v/>
      </c>
      <c r="AY403" s="685" t="str">
        <f t="shared" si="221"/>
        <v/>
      </c>
      <c r="AZ403" s="685" t="str">
        <f t="shared" si="221"/>
        <v/>
      </c>
      <c r="BA403" s="685" t="str">
        <f t="shared" si="221"/>
        <v/>
      </c>
      <c r="BB403" s="685" t="str">
        <f t="shared" si="221"/>
        <v/>
      </c>
      <c r="BC403" s="685" t="str">
        <f t="shared" si="221"/>
        <v/>
      </c>
      <c r="BD403" s="685" t="str">
        <f t="shared" si="221"/>
        <v/>
      </c>
      <c r="BE403" s="685" t="str">
        <f t="shared" si="221"/>
        <v/>
      </c>
      <c r="BF403" s="685" t="str">
        <f t="shared" si="221"/>
        <v/>
      </c>
      <c r="BG403" s="685" t="str">
        <f t="shared" si="236"/>
        <v/>
      </c>
      <c r="BH403" s="685" t="str">
        <f t="shared" si="236"/>
        <v/>
      </c>
      <c r="BI403" s="685" t="str">
        <f t="shared" si="218"/>
        <v/>
      </c>
      <c r="BJ403" s="685" t="str">
        <f t="shared" si="218"/>
        <v/>
      </c>
      <c r="BK403" s="685" t="str">
        <f t="shared" si="218"/>
        <v/>
      </c>
      <c r="BL403" s="685" t="str">
        <f t="shared" si="218"/>
        <v/>
      </c>
      <c r="BM403" s="685" t="str">
        <f t="shared" si="218"/>
        <v/>
      </c>
      <c r="BN403" s="685" t="str">
        <f t="shared" si="218"/>
        <v/>
      </c>
      <c r="BO403" s="685" t="str">
        <f t="shared" si="223"/>
        <v/>
      </c>
      <c r="BP403" s="685" t="str">
        <f t="shared" si="223"/>
        <v/>
      </c>
      <c r="BQ403" s="685" t="str">
        <f t="shared" si="223"/>
        <v/>
      </c>
      <c r="BR403" s="529"/>
      <c r="BS403" s="685">
        <f>IFERROR(($L403+AB403*Contr_Rate)*(1+Inv_Return)*IF($D403=$C$1,VLOOKUP($T403,Male_Annuity_Tables,MATCH($BS$3+3,'Mortality Tables'!$N$1:$DN$1,0),FALSE),VLOOKUP($T403,Fe_Annuity_Tables,MATCH(BS$3+3,'Mortality Tables'!$N$1:$DN$1,0),FALSE)),"")</f>
        <v>346445.07041834109</v>
      </c>
      <c r="BT403" s="685">
        <f>IFERROR(($BS403+AC403*Contr_Rate)*(1+Inv_Return)*IF($D403=$C$1,VLOOKUP($T403,Male_Annuity_Tables,MATCH($BS$3+3,'Mortality Tables'!$N$1:$DN$1,0),FALSE),VLOOKUP($T403,Fe_Annuity_Tables,MATCH(BT$3+3,'Mortality Tables'!$N$1:$DN$1,0),FALSE)),"")</f>
        <v>537076.32910571538</v>
      </c>
      <c r="BU403" s="685">
        <f>IFERROR((BT403+AD403*Contr_Rate)*(1+Inv_Return)*IF($D403=$C$1,VLOOKUP($T403,Male_Annuity_Tables,MATCH($BS$3+3,'Mortality Tables'!$N$1:$DN$1,0),FALSE),VLOOKUP($T403,Fe_Annuity_Tables,MATCH(BU$3+3,'Mortality Tables'!$N$1:$DN$1,0),FALSE)),"")</f>
        <v>715010.56289624516</v>
      </c>
      <c r="BV403" s="685">
        <f>IFERROR((BU403+AE403*Contr_Rate)*(1+Inv_Return)*IF($D403=$C$1,VLOOKUP($T403,Male_Annuity_Tables,MATCH($BS$3+3,'Mortality Tables'!$N$1:$DN$1,0),FALSE),VLOOKUP($T403,Fe_Annuity_Tables,MATCH(BV$3+3,'Mortality Tables'!$N$1:$DN$1,0),FALSE)),"")</f>
        <v>882504.05201589363</v>
      </c>
      <c r="BW403" s="685">
        <f>IFERROR((BV403+AF403*Contr_Rate)*(1+Inv_Return)*IF($D403=$C$1,VLOOKUP($T403,Male_Annuity_Tables,MATCH($BS$3+3,'Mortality Tables'!$N$1:$DN$1,0),FALSE),VLOOKUP($T403,Fe_Annuity_Tables,MATCH(BW$3+3,'Mortality Tables'!$N$1:$DN$1,0),FALSE)),"")</f>
        <v>1041551.9230185695</v>
      </c>
      <c r="BX403" s="685">
        <f>IFERROR((BW403+AG403*Contr_Rate)*(1+Inv_Return)*IF($D403=$C$1,VLOOKUP($T403,Male_Annuity_Tables,MATCH($BS$3+3,'Mortality Tables'!$N$1:$DN$1,0),FALSE),VLOOKUP($T403,Fe_Annuity_Tables,MATCH(BX$3+3,'Mortality Tables'!$N$1:$DN$1,0),FALSE)),"")</f>
        <v>1193923.5685185585</v>
      </c>
      <c r="BY403" s="685">
        <f>IFERROR((BX403+AH403*Contr_Rate)*(1+Inv_Return)*IF($D403=$C$1,VLOOKUP($T403,Male_Annuity_Tables,MATCH($BS$3+3,'Mortality Tables'!$N$1:$DN$1,0),FALSE),VLOOKUP($T403,Fe_Annuity_Tables,MATCH(BY$3+3,'Mortality Tables'!$N$1:$DN$1,0),FALSE)),"")</f>
        <v>1341193.5591277438</v>
      </c>
      <c r="BZ403" s="685">
        <f>IFERROR((BY403+AI403*Contr_Rate)*(1+Inv_Return)*IF($D403=$C$1,VLOOKUP($T403,Male_Annuity_Tables,MATCH($BS$3+3,'Mortality Tables'!$N$1:$DN$1,0),FALSE),VLOOKUP($T403,Fe_Annuity_Tables,MATCH(BZ$3+3,'Mortality Tables'!$N$1:$DN$1,0),FALSE)),"")</f>
        <v>1484768.6357060745</v>
      </c>
      <c r="CA403" s="685">
        <f>IFERROR((BZ403+AJ403*Contr_Rate)*(1+Inv_Return)*IF($D403=$C$1,VLOOKUP($T403,Male_Annuity_Tables,MATCH($BS$3+3,'Mortality Tables'!$N$1:$DN$1,0),FALSE),VLOOKUP($T403,Fe_Annuity_Tables,MATCH(CA$3+3,'Mortality Tables'!$N$1:$DN$1,0),FALSE)),"")</f>
        <v>1625911.2940537143</v>
      </c>
      <c r="CB403" s="685">
        <f>IFERROR((CA403+AK403*Contr_Rate)*(1+Inv_Return)*IF($D403=$C$1,VLOOKUP($T403,Male_Annuity_Tables,MATCH($BS$3+3,'Mortality Tables'!$N$1:$DN$1,0),FALSE),VLOOKUP($T403,Fe_Annuity_Tables,MATCH(CB$3+3,'Mortality Tables'!$N$1:$DN$1,0),FALSE)),"")</f>
        <v>1765760.4080472291</v>
      </c>
      <c r="CC403" s="685">
        <f>IFERROR((CB403+AL403*Contr_Rate)*(1+Inv_Return)*IF($D403=$C$1,VLOOKUP($T403,Male_Annuity_Tables,MATCH($BS$3+3,'Mortality Tables'!$N$1:$DN$1,0),FALSE),VLOOKUP($T403,Fe_Annuity_Tables,MATCH(CC$3+3,'Mortality Tables'!$N$1:$DN$1,0),FALSE)),"")</f>
        <v>1905349.2796740513</v>
      </c>
      <c r="CD403" s="685">
        <f>IFERROR((CC403+AM403*Contr_Rate)*(1+Inv_Return)*IF($D403=$C$1,VLOOKUP($T403,Male_Annuity_Tables,MATCH($BS$3+3,'Mortality Tables'!$N$1:$DN$1,0),FALSE),VLOOKUP($T403,Fe_Annuity_Tables,MATCH(CD$3+3,'Mortality Tables'!$N$1:$DN$1,0),FALSE)),"")</f>
        <v>2045621.4543385257</v>
      </c>
      <c r="CE403" s="685">
        <f>IFERROR((CD403+AN403*Contr_Rate)*(1+Inv_Return)*IF($D403=$C$1,VLOOKUP($T403,Male_Annuity_Tables,MATCH($BS$3+3,'Mortality Tables'!$N$1:$DN$1,0),FALSE),VLOOKUP($T403,Fe_Annuity_Tables,MATCH(CE$3+3,'Mortality Tables'!$N$1:$DN$1,0),FALSE)),"")</f>
        <v>2187444.5962323789</v>
      </c>
      <c r="CF403" s="685">
        <f>IFERROR((CE403+AO403*Contr_Rate)*(1+Inv_Return)*IF($D403=$C$1,VLOOKUP($T403,Male_Annuity_Tables,MATCH($BS$3+3,'Mortality Tables'!$N$1:$DN$1,0),FALSE),VLOOKUP($T403,Fe_Annuity_Tables,MATCH(CF$3+3,'Mortality Tables'!$N$1:$DN$1,0),FALSE)),"")</f>
        <v>2331622.6806409019</v>
      </c>
      <c r="CG403" s="685">
        <f>IFERROR((CF403+AP403*Contr_Rate)*(1+Inv_Return)*IF($D403=$C$1,VLOOKUP($T403,Male_Annuity_Tables,MATCH($BS$3+3,'Mortality Tables'!$N$1:$DN$1,0),FALSE),VLOOKUP($T403,Fe_Annuity_Tables,MATCH(CG$3+3,'Mortality Tables'!$N$1:$DN$1,0),FALSE)),"")</f>
        <v>2478906.7270610738</v>
      </c>
      <c r="CH403" s="685" t="str">
        <f>IFERROR((CG403+AQ403*Contr_Rate)*(1+Inv_Return)*IF($D403=$C$1,VLOOKUP($T403,Male_Annuity_Tables,MATCH($BS$3+3,'Mortality Tables'!$N$1:$DN$1,0),FALSE),VLOOKUP($T403,Fe_Annuity_Tables,MATCH(CH$3+3,'Mortality Tables'!$N$1:$DN$1,0),FALSE)),"")</f>
        <v/>
      </c>
      <c r="CI403" s="685" t="str">
        <f>IFERROR((CH403+AR403*Contr_Rate)*(1+Inv_Return)*IF($D403=$C$1,VLOOKUP($T403,Male_Annuity_Tables,MATCH($BS$3+3,'Mortality Tables'!$N$1:$DN$1,0),FALSE),VLOOKUP($T403,Fe_Annuity_Tables,MATCH(CI$3+3,'Mortality Tables'!$N$1:$DN$1,0),FALSE)),"")</f>
        <v/>
      </c>
      <c r="CJ403" s="685" t="str">
        <f>IFERROR((CI403+AS403*Contr_Rate)*(1+Inv_Return)*IF($D403=$C$1,VLOOKUP($T403,Male_Annuity_Tables,MATCH($BS$3+3,'Mortality Tables'!$N$1:$DN$1,0),FALSE),VLOOKUP($T403,Fe_Annuity_Tables,MATCH(CJ$3+3,'Mortality Tables'!$N$1:$DN$1,0),FALSE)),"")</f>
        <v/>
      </c>
      <c r="CK403" s="685" t="str">
        <f>IFERROR((CJ403+AT403*Contr_Rate)*(1+Inv_Return)*IF($D403=$C$1,VLOOKUP($T403,Male_Annuity_Tables,MATCH($BS$3+3,'Mortality Tables'!$N$1:$DN$1,0),FALSE),VLOOKUP($T403,Fe_Annuity_Tables,MATCH(CK$3+3,'Mortality Tables'!$N$1:$DN$1,0),FALSE)),"")</f>
        <v/>
      </c>
      <c r="CL403" s="685" t="str">
        <f>IFERROR((CK403+AU403*Contr_Rate)*(1+Inv_Return)*IF($D403=$C$1,VLOOKUP($T403,Male_Annuity_Tables,MATCH($BS$3+3,'Mortality Tables'!$N$1:$DN$1,0),FALSE),VLOOKUP($T403,Fe_Annuity_Tables,MATCH(CL$3+3,'Mortality Tables'!$N$1:$DN$1,0),FALSE)),"")</f>
        <v/>
      </c>
      <c r="CM403" s="685" t="str">
        <f>IFERROR((CL403+AV403*Contr_Rate)*(1+Inv_Return)*IF($D403=$C$1,VLOOKUP($T403,Male_Annuity_Tables,MATCH($BS$3+3,'Mortality Tables'!$N$1:$DN$1,0),FALSE),VLOOKUP($T403,Fe_Annuity_Tables,MATCH(CM$3+3,'Mortality Tables'!$N$1:$DN$1,0),FALSE)),"")</f>
        <v/>
      </c>
      <c r="CN403" s="685" t="str">
        <f>IFERROR((CM403+AW403*Contr_Rate)*(1+Inv_Return)*IF($D403=$C$1,VLOOKUP($T403,Male_Annuity_Tables,MATCH($BS$3+3,'Mortality Tables'!$N$1:$DN$1,0),FALSE),VLOOKUP($T403,Fe_Annuity_Tables,MATCH(CN$3+3,'Mortality Tables'!$N$1:$DN$1,0),FALSE)),"")</f>
        <v/>
      </c>
      <c r="CO403" s="685" t="str">
        <f>IFERROR((CN403+AX403*Contr_Rate)*(1+Inv_Return)*IF($D403=$C$1,VLOOKUP($T403,Male_Annuity_Tables,MATCH($BS$3+3,'Mortality Tables'!$N$1:$DN$1,0),FALSE),VLOOKUP($T403,Fe_Annuity_Tables,MATCH(CO$3+3,'Mortality Tables'!$N$1:$DN$1,0),FALSE)),"")</f>
        <v/>
      </c>
      <c r="CP403" s="685" t="str">
        <f>IFERROR((CO403+AY403*Contr_Rate)*(1+Inv_Return)*IF($D403=$C$1,VLOOKUP($T403,Male_Annuity_Tables,MATCH($BS$3+3,'Mortality Tables'!$N$1:$DN$1,0),FALSE),VLOOKUP($T403,Fe_Annuity_Tables,MATCH(CP$3+3,'Mortality Tables'!$N$1:$DN$1,0),FALSE)),"")</f>
        <v/>
      </c>
      <c r="CQ403" s="685" t="str">
        <f>IFERROR((CP403+AZ403*Contr_Rate)*(1+Inv_Return)*IF($D403=$C$1,VLOOKUP($T403,Male_Annuity_Tables,MATCH($BS$3+3,'Mortality Tables'!$N$1:$DN$1,0),FALSE),VLOOKUP($T403,Fe_Annuity_Tables,MATCH(CQ$3+3,'Mortality Tables'!$N$1:$DN$1,0),FALSE)),"")</f>
        <v/>
      </c>
      <c r="CR403" s="685" t="str">
        <f>IFERROR((CQ403+BA403*Contr_Rate)*(1+Inv_Return)*IF($D403=$C$1,VLOOKUP($T403,Male_Annuity_Tables,MATCH($BS$3+3,'Mortality Tables'!$N$1:$DN$1,0),FALSE),VLOOKUP($T403,Fe_Annuity_Tables,MATCH(CR$3+3,'Mortality Tables'!$N$1:$DN$1,0),FALSE)),"")</f>
        <v/>
      </c>
      <c r="CS403" s="685" t="str">
        <f>IFERROR((CR403+BB403*Contr_Rate)*(1+Inv_Return)*IF($D403=$C$1,VLOOKUP($T403,Male_Annuity_Tables,MATCH($BS$3+3,'Mortality Tables'!$N$1:$DN$1,0),FALSE),VLOOKUP($T403,Fe_Annuity_Tables,MATCH(CS$3+3,'Mortality Tables'!$N$1:$DN$1,0),FALSE)),"")</f>
        <v/>
      </c>
      <c r="CT403" s="685" t="str">
        <f>IFERROR((CS403+BC403*Contr_Rate)*(1+Inv_Return)*IF($D403=$C$1,VLOOKUP($T403,Male_Annuity_Tables,MATCH($BS$3+3,'Mortality Tables'!$N$1:$DN$1,0),FALSE),VLOOKUP($T403,Fe_Annuity_Tables,MATCH(CT$3+3,'Mortality Tables'!$N$1:$DN$1,0),FALSE)),"")</f>
        <v/>
      </c>
      <c r="CU403" s="685" t="str">
        <f>IFERROR((CT403+BD403*Contr_Rate)*(1+Inv_Return)*IF($D403=$C$1,VLOOKUP($T403,Male_Annuity_Tables,MATCH($BS$3+3,'Mortality Tables'!$N$1:$DN$1,0),FALSE),VLOOKUP($T403,Fe_Annuity_Tables,MATCH(CU$3+3,'Mortality Tables'!$N$1:$DN$1,0),FALSE)),"")</f>
        <v/>
      </c>
      <c r="CV403" s="685" t="str">
        <f>IFERROR((CU403+BE403*Contr_Rate)*(1+Inv_Return)*IF($D403=$C$1,VLOOKUP($T403,Male_Annuity_Tables,MATCH($BS$3+3,'Mortality Tables'!$N$1:$DN$1,0),FALSE),VLOOKUP($T403,Fe_Annuity_Tables,MATCH(CV$3+3,'Mortality Tables'!$N$1:$DN$1,0),FALSE)),"")</f>
        <v/>
      </c>
      <c r="CW403" s="685" t="str">
        <f>IFERROR((CV403+BF403*Contr_Rate)*(1+Inv_Return)*IF($D403=$C$1,VLOOKUP($T403,Male_Annuity_Tables,MATCH($BS$3+3,'Mortality Tables'!$N$1:$DN$1,0),FALSE),VLOOKUP($T403,Fe_Annuity_Tables,MATCH(CW$3+3,'Mortality Tables'!$N$1:$DN$1,0),FALSE)),"")</f>
        <v/>
      </c>
      <c r="CX403" s="685" t="str">
        <f>IFERROR((CW403+BG403*Contr_Rate)*(1+Inv_Return)*IF($D403=$C$1,VLOOKUP($T403,Male_Annuity_Tables,MATCH($BS$3+3,'Mortality Tables'!$N$1:$DN$1,0),FALSE),VLOOKUP($T403,Fe_Annuity_Tables,MATCH(CX$3+3,'Mortality Tables'!$N$1:$DN$1,0),FALSE)),"")</f>
        <v/>
      </c>
      <c r="CY403" s="685" t="str">
        <f>IFERROR((CX403+BH403*Contr_Rate)*(1+Inv_Return)*IF($D403=$C$1,VLOOKUP($T403,Male_Annuity_Tables,MATCH($BS$3+3,'Mortality Tables'!$N$1:$DN$1,0),FALSE),VLOOKUP($T403,Fe_Annuity_Tables,MATCH(CY$3+3,'Mortality Tables'!$N$1:$DN$1,0),FALSE)),"")</f>
        <v/>
      </c>
      <c r="CZ403" s="685" t="str">
        <f>IFERROR((CY403+BI403*Contr_Rate)*(1+Inv_Return)*IF($D403=$C$1,VLOOKUP($T403,Male_Annuity_Tables,MATCH($BS$3+3,'Mortality Tables'!$N$1:$DN$1,0),FALSE),VLOOKUP($T403,Fe_Annuity_Tables,MATCH(CZ$3+3,'Mortality Tables'!$N$1:$DN$1,0),FALSE)),"")</f>
        <v/>
      </c>
      <c r="DA403" s="685" t="str">
        <f>IFERROR((CZ403+BJ403*Contr_Rate)*(1+Inv_Return)*IF($D403=$C$1,VLOOKUP($T403,Male_Annuity_Tables,MATCH($BS$3+3,'Mortality Tables'!$N$1:$DN$1,0),FALSE),VLOOKUP($T403,Fe_Annuity_Tables,MATCH(DA$3+3,'Mortality Tables'!$N$1:$DN$1,0),FALSE)),"")</f>
        <v/>
      </c>
      <c r="DB403" s="685" t="str">
        <f>IFERROR((DA403+BK403*Contr_Rate)*(1+Inv_Return)*IF($D403=$C$1,VLOOKUP($T403,Male_Annuity_Tables,MATCH($BS$3+3,'Mortality Tables'!$N$1:$DN$1,0),FALSE),VLOOKUP($T403,Fe_Annuity_Tables,MATCH(DB$3+3,'Mortality Tables'!$N$1:$DN$1,0),FALSE)),"")</f>
        <v/>
      </c>
      <c r="DC403" s="685" t="str">
        <f>IFERROR((DB403+BL403*Contr_Rate)*(1+Inv_Return)*IF($D403=$C$1,VLOOKUP($T403,Male_Annuity_Tables,MATCH($BS$3+3,'Mortality Tables'!$N$1:$DN$1,0),FALSE),VLOOKUP($T403,Fe_Annuity_Tables,MATCH(DC$3+3,'Mortality Tables'!$N$1:$DN$1,0),FALSE)),"")</f>
        <v/>
      </c>
      <c r="DD403" s="685" t="str">
        <f>IFERROR((DC403+BM403*Contr_Rate)*(1+Inv_Return)*IF($D403=$C$1,VLOOKUP($T403,Male_Annuity_Tables,MATCH($BS$3+3,'Mortality Tables'!$N$1:$DN$1,0),FALSE),VLOOKUP($T403,Fe_Annuity_Tables,MATCH(DD$3+3,'Mortality Tables'!$N$1:$DN$1,0),FALSE)),"")</f>
        <v/>
      </c>
      <c r="DE403" s="685" t="str">
        <f>IFERROR((DD403+BN403*Contr_Rate)*(1+Inv_Return)*IF($D403=$C$1,VLOOKUP($T403,Male_Annuity_Tables,MATCH($BS$3+3,'Mortality Tables'!$N$1:$DN$1,0),FALSE),VLOOKUP($T403,Fe_Annuity_Tables,MATCH(DE$3+3,'Mortality Tables'!$N$1:$DN$1,0),FALSE)),"")</f>
        <v/>
      </c>
      <c r="DF403" s="685" t="str">
        <f>IFERROR((DE403+BO403*Contr_Rate)*(1+Inv_Return)*IF($D403=$C$1,VLOOKUP($T403,Male_Annuity_Tables,MATCH($BS$3+3,'Mortality Tables'!$N$1:$DN$1,0),FALSE),VLOOKUP($T403,Fe_Annuity_Tables,MATCH(DF$3+3,'Mortality Tables'!$N$1:$DN$1,0),FALSE)),"")</f>
        <v/>
      </c>
      <c r="DG403" s="685" t="str">
        <f>IFERROR((DF403+BP403*Contr_Rate)*(1+Inv_Return)*IF($D403=$C$1,VLOOKUP($T403,Male_Annuity_Tables,MATCH($BS$3+3,'Mortality Tables'!$N$1:$DN$1,0),FALSE),VLOOKUP($T403,Fe_Annuity_Tables,MATCH(DG$3+3,'Mortality Tables'!$N$1:$DN$1,0),FALSE)),"")</f>
        <v/>
      </c>
      <c r="DH403" s="685" t="str">
        <f>IFERROR((DG403+BQ403*Contr_Rate)*(1+Inv_Return)*IF($D403=$C$1,VLOOKUP($T403,Male_Annuity_Tables,MATCH($BS$3+3,'Mortality Tables'!$N$1:$DN$1,0),FALSE),VLOOKUP($T403,Fe_Annuity_Tables,MATCH(DH$3+3,'Mortality Tables'!$N$1:$DN$1,0),FALSE)),"")</f>
        <v/>
      </c>
      <c r="DJ403" s="686">
        <f t="shared" si="230"/>
        <v>2478906.7270610738</v>
      </c>
      <c r="DK403" s="680">
        <f t="shared" si="219"/>
        <v>8.0909277508679907</v>
      </c>
      <c r="DL403" s="686">
        <f t="shared" si="231"/>
        <v>205275.28588458133</v>
      </c>
      <c r="DM403" s="686">
        <f t="shared" si="132"/>
        <v>1720750.307794106</v>
      </c>
      <c r="DN403" s="687">
        <f t="shared" si="232"/>
        <v>0.11929405733928439</v>
      </c>
      <c r="DP403" s="688">
        <f t="shared" si="233"/>
        <v>52994.489864147166</v>
      </c>
      <c r="DQ403" s="688">
        <f t="shared" si="234"/>
        <v>82300.771057666163</v>
      </c>
      <c r="DR403" s="688">
        <f t="shared" si="235"/>
        <v>109785.93937462251</v>
      </c>
    </row>
    <row r="404" spans="1:122" s="657" customFormat="1" ht="14.5">
      <c r="A404" s="675" t="s">
        <v>1876</v>
      </c>
      <c r="B404" s="675" t="s">
        <v>1877</v>
      </c>
      <c r="C404" s="675" t="s">
        <v>116</v>
      </c>
      <c r="D404" s="675" t="s">
        <v>61</v>
      </c>
      <c r="E404" s="676">
        <v>34235</v>
      </c>
      <c r="F404" s="677">
        <v>41817</v>
      </c>
      <c r="G404" s="677">
        <v>43914</v>
      </c>
      <c r="H404" s="678">
        <v>1461686</v>
      </c>
      <c r="I404" s="678">
        <v>120195.94</v>
      </c>
      <c r="J404" s="678">
        <v>91221.41</v>
      </c>
      <c r="K404" s="678">
        <v>37453.08</v>
      </c>
      <c r="L404" s="678">
        <v>248870.43</v>
      </c>
      <c r="M404" s="679">
        <f>IF(COUNTIF($A$4:A404,A404)=1,0,1)</f>
        <v>0</v>
      </c>
      <c r="N404" s="680" t="str">
        <f t="shared" si="224"/>
        <v>Okay</v>
      </c>
      <c r="O404" s="680" t="str">
        <f t="shared" si="225"/>
        <v>TRUE</v>
      </c>
      <c r="P404" s="680" t="b">
        <f t="shared" si="226"/>
        <v>1</v>
      </c>
      <c r="Q404" s="680" t="b">
        <f t="shared" si="208"/>
        <v>1</v>
      </c>
      <c r="R404" s="680" t="b">
        <f t="shared" si="209"/>
        <v>1</v>
      </c>
      <c r="S404" s="681">
        <f t="shared" si="227"/>
        <v>20.772602739726029</v>
      </c>
      <c r="T404" s="682">
        <f t="shared" si="210"/>
        <v>31</v>
      </c>
      <c r="U404" s="682">
        <f t="shared" si="220"/>
        <v>26</v>
      </c>
      <c r="V404" s="682">
        <f t="shared" si="211"/>
        <v>4.7726027397260271</v>
      </c>
      <c r="W404" s="682">
        <f t="shared" si="228"/>
        <v>29</v>
      </c>
      <c r="X404" s="683">
        <f t="shared" si="229"/>
        <v>7217242.4699999997</v>
      </c>
      <c r="Y404" s="684">
        <f t="shared" si="123"/>
        <v>1.4300000000000001E-3</v>
      </c>
      <c r="Z404" s="684">
        <f>IF($D404=$C$1,VLOOKUP($T404,Male_Annuity_Tables,MATCH($W404+2,'Mortality Tables'!$DS$1:$HT$1,0),FALSE),VLOOKUP($T404,Fe_Annuity_Tables,MATCH($W404+2,'Mortality Tables'!$M$1:$DN$1,0),FALSE))</f>
        <v>1.0529348681165712E-2</v>
      </c>
      <c r="AA404" s="664"/>
      <c r="AB404" s="685">
        <f t="shared" si="238"/>
        <v>1536158.9017</v>
      </c>
      <c r="AC404" s="685">
        <f t="shared" si="238"/>
        <v>1614426.1977416151</v>
      </c>
      <c r="AD404" s="685">
        <f t="shared" si="238"/>
        <v>1696681.2125165504</v>
      </c>
      <c r="AE404" s="685">
        <f t="shared" si="238"/>
        <v>1783127.1202942687</v>
      </c>
      <c r="AF404" s="685">
        <f t="shared" si="238"/>
        <v>1873977.4470732617</v>
      </c>
      <c r="AG404" s="685">
        <f t="shared" si="238"/>
        <v>1969456.5980016447</v>
      </c>
      <c r="AH404" s="685">
        <f t="shared" si="238"/>
        <v>2069800.4116698285</v>
      </c>
      <c r="AI404" s="685">
        <f t="shared" si="238"/>
        <v>2175256.7426444064</v>
      </c>
      <c r="AJ404" s="685">
        <f t="shared" si="238"/>
        <v>2286086.0736821392</v>
      </c>
      <c r="AK404" s="685">
        <f t="shared" si="238"/>
        <v>2402562.1591362441</v>
      </c>
      <c r="AL404" s="685">
        <f t="shared" si="238"/>
        <v>2524972.7011442357</v>
      </c>
      <c r="AM404" s="685">
        <f t="shared" si="238"/>
        <v>2653620.0602675346</v>
      </c>
      <c r="AN404" s="685">
        <f t="shared" si="238"/>
        <v>2788822.002338165</v>
      </c>
      <c r="AO404" s="685">
        <f t="shared" si="238"/>
        <v>2930912.4833572954</v>
      </c>
      <c r="AP404" s="685">
        <f t="shared" si="238"/>
        <v>3080242.4743843498</v>
      </c>
      <c r="AQ404" s="685">
        <f t="shared" si="238"/>
        <v>3237180.8284542318</v>
      </c>
      <c r="AR404" s="685">
        <f t="shared" si="237"/>
        <v>3402115.1916639754</v>
      </c>
      <c r="AS404" s="685">
        <f t="shared" si="237"/>
        <v>3575452.960679255</v>
      </c>
      <c r="AT404" s="685">
        <f t="shared" si="237"/>
        <v>3757622.2890258632</v>
      </c>
      <c r="AU404" s="685">
        <f t="shared" si="237"/>
        <v>3949073.144651731</v>
      </c>
      <c r="AV404" s="685">
        <f t="shared" si="221"/>
        <v>4150278.4213717361</v>
      </c>
      <c r="AW404" s="685">
        <f t="shared" si="221"/>
        <v>4361735.1069406271</v>
      </c>
      <c r="AX404" s="685">
        <f t="shared" si="221"/>
        <v>4583965.5106392512</v>
      </c>
      <c r="AY404" s="685">
        <f t="shared" si="221"/>
        <v>4817518.5534063224</v>
      </c>
      <c r="AZ404" s="685">
        <f t="shared" si="221"/>
        <v>5062971.1237023743</v>
      </c>
      <c r="BA404" s="685">
        <f t="shared" si="221"/>
        <v>5320929.5024550101</v>
      </c>
      <c r="BB404" s="685">
        <f t="shared" si="221"/>
        <v>5592030.8606050927</v>
      </c>
      <c r="BC404" s="685">
        <f t="shared" si="221"/>
        <v>5876944.8329529231</v>
      </c>
      <c r="BD404" s="685">
        <f t="shared" si="221"/>
        <v>6176375.1721918732</v>
      </c>
      <c r="BE404" s="685" t="str">
        <f t="shared" si="221"/>
        <v/>
      </c>
      <c r="BF404" s="685" t="str">
        <f t="shared" si="221"/>
        <v/>
      </c>
      <c r="BG404" s="685" t="str">
        <f t="shared" si="236"/>
        <v/>
      </c>
      <c r="BH404" s="685" t="str">
        <f t="shared" si="236"/>
        <v/>
      </c>
      <c r="BI404" s="685" t="str">
        <f t="shared" si="218"/>
        <v/>
      </c>
      <c r="BJ404" s="685" t="str">
        <f t="shared" si="218"/>
        <v/>
      </c>
      <c r="BK404" s="685" t="str">
        <f t="shared" si="218"/>
        <v/>
      </c>
      <c r="BL404" s="685" t="str">
        <f t="shared" si="218"/>
        <v/>
      </c>
      <c r="BM404" s="685" t="str">
        <f t="shared" si="218"/>
        <v/>
      </c>
      <c r="BN404" s="685" t="str">
        <f t="shared" si="218"/>
        <v/>
      </c>
      <c r="BO404" s="685" t="str">
        <f t="shared" si="223"/>
        <v/>
      </c>
      <c r="BP404" s="685" t="str">
        <f t="shared" si="223"/>
        <v/>
      </c>
      <c r="BQ404" s="685" t="str">
        <f t="shared" si="223"/>
        <v/>
      </c>
      <c r="BR404" s="529"/>
      <c r="BS404" s="685">
        <f>IFERROR(($L404+AB404*Contr_Rate)*(1+Inv_Return)*IF($D404=$C$1,VLOOKUP($T404,Male_Annuity_Tables,MATCH($BS$3+3,'Mortality Tables'!$N$1:$DN$1,0),FALSE),VLOOKUP($T404,Fe_Annuity_Tables,MATCH(BS$3+3,'Mortality Tables'!$N$1:$DN$1,0),FALSE)),"")</f>
        <v>582635.85992550873</v>
      </c>
      <c r="BT404" s="685">
        <f>IFERROR(($BS404+AC404*Contr_Rate)*(1+Inv_Return)*IF($D404=$C$1,VLOOKUP($T404,Male_Annuity_Tables,MATCH($BS$3+3,'Mortality Tables'!$N$1:$DN$1,0),FALSE),VLOOKUP($T404,Fe_Annuity_Tables,MATCH(BT$3+3,'Mortality Tables'!$N$1:$DN$1,0),FALSE)),"")</f>
        <v>875913.01902355056</v>
      </c>
      <c r="BU404" s="685">
        <f>IFERROR((BT404+AD404*Contr_Rate)*(1+Inv_Return)*IF($D404=$C$1,VLOOKUP($T404,Male_Annuity_Tables,MATCH($BS$3+3,'Mortality Tables'!$N$1:$DN$1,0),FALSE),VLOOKUP($T404,Fe_Annuity_Tables,MATCH(BU$3+3,'Mortality Tables'!$N$1:$DN$1,0),FALSE)),"")</f>
        <v>1136933.8469190926</v>
      </c>
      <c r="BV404" s="685">
        <f>IFERROR((BU404+AE404*Contr_Rate)*(1+Inv_Return)*IF($D404=$C$1,VLOOKUP($T404,Male_Annuity_Tables,MATCH($BS$3+3,'Mortality Tables'!$N$1:$DN$1,0),FALSE),VLOOKUP($T404,Fe_Annuity_Tables,MATCH(BV$3+3,'Mortality Tables'!$N$1:$DN$1,0),FALSE)),"")</f>
        <v>1372506.3089202438</v>
      </c>
      <c r="BW404" s="685">
        <f>IFERROR((BV404+AF404*Contr_Rate)*(1+Inv_Return)*IF($D404=$C$1,VLOOKUP($T404,Male_Annuity_Tables,MATCH($BS$3+3,'Mortality Tables'!$N$1:$DN$1,0),FALSE),VLOOKUP($T404,Fe_Annuity_Tables,MATCH(BW$3+3,'Mortality Tables'!$N$1:$DN$1,0),FALSE)),"")</f>
        <v>1588271.9225392102</v>
      </c>
      <c r="BX404" s="685">
        <f>IFERROR((BW404+AG404*Contr_Rate)*(1+Inv_Return)*IF($D404=$C$1,VLOOKUP($T404,Male_Annuity_Tables,MATCH($BS$3+3,'Mortality Tables'!$N$1:$DN$1,0),FALSE),VLOOKUP($T404,Fe_Annuity_Tables,MATCH(BX$3+3,'Mortality Tables'!$N$1:$DN$1,0),FALSE)),"")</f>
        <v>1788917.3011659456</v>
      </c>
      <c r="BY404" s="685">
        <f>IFERROR((BX404+AH404*Contr_Rate)*(1+Inv_Return)*IF($D404=$C$1,VLOOKUP($T404,Male_Annuity_Tables,MATCH($BS$3+3,'Mortality Tables'!$N$1:$DN$1,0),FALSE),VLOOKUP($T404,Fe_Annuity_Tables,MATCH(BY$3+3,'Mortality Tables'!$N$1:$DN$1,0),FALSE)),"")</f>
        <v>1978347.9552088506</v>
      </c>
      <c r="BZ404" s="685">
        <f>IFERROR((BY404+AI404*Contr_Rate)*(1+Inv_Return)*IF($D404=$C$1,VLOOKUP($T404,Male_Annuity_Tables,MATCH($BS$3+3,'Mortality Tables'!$N$1:$DN$1,0),FALSE),VLOOKUP($T404,Fe_Annuity_Tables,MATCH(BZ$3+3,'Mortality Tables'!$N$1:$DN$1,0),FALSE)),"")</f>
        <v>2159831.1158420253</v>
      </c>
      <c r="CA404" s="685">
        <f>IFERROR((BZ404+AJ404*Contr_Rate)*(1+Inv_Return)*IF($D404=$C$1,VLOOKUP($T404,Male_Annuity_Tables,MATCH($BS$3+3,'Mortality Tables'!$N$1:$DN$1,0),FALSE),VLOOKUP($T404,Fe_Annuity_Tables,MATCH(CA$3+3,'Mortality Tables'!$N$1:$DN$1,0),FALSE)),"")</f>
        <v>2336113.1354859471</v>
      </c>
      <c r="CB404" s="685">
        <f>IFERROR((CA404+AK404*Contr_Rate)*(1+Inv_Return)*IF($D404=$C$1,VLOOKUP($T404,Male_Annuity_Tables,MATCH($BS$3+3,'Mortality Tables'!$N$1:$DN$1,0),FALSE),VLOOKUP($T404,Fe_Annuity_Tables,MATCH(CB$3+3,'Mortality Tables'!$N$1:$DN$1,0),FALSE)),"")</f>
        <v>2509516.0249979929</v>
      </c>
      <c r="CC404" s="685">
        <f>IFERROR((CB404+AL404*Contr_Rate)*(1+Inv_Return)*IF($D404=$C$1,VLOOKUP($T404,Male_Annuity_Tables,MATCH($BS$3+3,'Mortality Tables'!$N$1:$DN$1,0),FALSE),VLOOKUP($T404,Fe_Annuity_Tables,MATCH(CC$3+3,'Mortality Tables'!$N$1:$DN$1,0),FALSE)),"")</f>
        <v>2682016.8714305069</v>
      </c>
      <c r="CD404" s="685">
        <f>IFERROR((CC404+AM404*Contr_Rate)*(1+Inv_Return)*IF($D404=$C$1,VLOOKUP($T404,Male_Annuity_Tables,MATCH($BS$3+3,'Mortality Tables'!$N$1:$DN$1,0),FALSE),VLOOKUP($T404,Fe_Annuity_Tables,MATCH(CD$3+3,'Mortality Tables'!$N$1:$DN$1,0),FALSE)),"")</f>
        <v>2855313.2102496657</v>
      </c>
      <c r="CE404" s="685">
        <f>IFERROR((CD404+AN404*Contr_Rate)*(1+Inv_Return)*IF($D404=$C$1,VLOOKUP($T404,Male_Annuity_Tables,MATCH($BS$3+3,'Mortality Tables'!$N$1:$DN$1,0),FALSE),VLOOKUP($T404,Fe_Annuity_Tables,MATCH(CE$3+3,'Mortality Tables'!$N$1:$DN$1,0),FALSE)),"")</f>
        <v>3030876.8759288718</v>
      </c>
      <c r="CF404" s="685">
        <f>IFERROR((CE404+AO404*Contr_Rate)*(1+Inv_Return)*IF($D404=$C$1,VLOOKUP($T404,Male_Annuity_Tables,MATCH($BS$3+3,'Mortality Tables'!$N$1:$DN$1,0),FALSE),VLOOKUP($T404,Fe_Annuity_Tables,MATCH(CF$3+3,'Mortality Tables'!$N$1:$DN$1,0),FALSE)),"")</f>
        <v>3209998.4033523235</v>
      </c>
      <c r="CG404" s="685">
        <f>IFERROR((CF404+AP404*Contr_Rate)*(1+Inv_Return)*IF($D404=$C$1,VLOOKUP($T404,Male_Annuity_Tables,MATCH($BS$3+3,'Mortality Tables'!$N$1:$DN$1,0),FALSE),VLOOKUP($T404,Fe_Annuity_Tables,MATCH(CG$3+3,'Mortality Tables'!$N$1:$DN$1,0),FALSE)),"")</f>
        <v>3393823.6818512054</v>
      </c>
      <c r="CH404" s="685">
        <f>IFERROR((CG404+AQ404*Contr_Rate)*(1+Inv_Return)*IF($D404=$C$1,VLOOKUP($T404,Male_Annuity_Tables,MATCH($BS$3+3,'Mortality Tables'!$N$1:$DN$1,0),FALSE),VLOOKUP($T404,Fe_Annuity_Tables,MATCH(CH$3+3,'Mortality Tables'!$N$1:$DN$1,0),FALSE)),"")</f>
        <v>3583384.2594681578</v>
      </c>
      <c r="CI404" s="685">
        <f>IFERROR((CH404+AR404*Contr_Rate)*(1+Inv_Return)*IF($D404=$C$1,VLOOKUP($T404,Male_Annuity_Tables,MATCH($BS$3+3,'Mortality Tables'!$N$1:$DN$1,0),FALSE),VLOOKUP($T404,Fe_Annuity_Tables,MATCH(CI$3+3,'Mortality Tables'!$N$1:$DN$1,0),FALSE)),"")</f>
        <v>3779622.4453193294</v>
      </c>
      <c r="CJ404" s="685">
        <f>IFERROR((CI404+AS404*Contr_Rate)*(1+Inv_Return)*IF($D404=$C$1,VLOOKUP($T404,Male_Annuity_Tables,MATCH($BS$3+3,'Mortality Tables'!$N$1:$DN$1,0),FALSE),VLOOKUP($T404,Fe_Annuity_Tables,MATCH(CJ$3+3,'Mortality Tables'!$N$1:$DN$1,0),FALSE)),"")</f>
        <v>3983412.1529398938</v>
      </c>
      <c r="CK404" s="685">
        <f>IFERROR((CJ404+AT404*Contr_Rate)*(1+Inv_Return)*IF($D404=$C$1,VLOOKUP($T404,Male_Annuity_Tables,MATCH($BS$3+3,'Mortality Tables'!$N$1:$DN$1,0),FALSE),VLOOKUP($T404,Fe_Annuity_Tables,MATCH(CK$3+3,'Mortality Tables'!$N$1:$DN$1,0),FALSE)),"")</f>
        <v>4195576.2592480965</v>
      </c>
      <c r="CL404" s="685">
        <f>IFERROR((CK404+AU404*Contr_Rate)*(1+Inv_Return)*IF($D404=$C$1,VLOOKUP($T404,Male_Annuity_Tables,MATCH($BS$3+3,'Mortality Tables'!$N$1:$DN$1,0),FALSE),VLOOKUP($T404,Fe_Annuity_Tables,MATCH(CL$3+3,'Mortality Tables'!$N$1:$DN$1,0),FALSE)),"")</f>
        <v>4416901.1156687606</v>
      </c>
      <c r="CM404" s="685">
        <f>IFERROR((CL404+AV404*Contr_Rate)*(1+Inv_Return)*IF($D404=$C$1,VLOOKUP($T404,Male_Annuity_Tables,MATCH($BS$3+3,'Mortality Tables'!$N$1:$DN$1,0),FALSE),VLOOKUP($T404,Fe_Annuity_Tables,MATCH(CM$3+3,'Mortality Tables'!$N$1:$DN$1,0),FALSE)),"")</f>
        <v>4648148.7346214121</v>
      </c>
      <c r="CN404" s="685">
        <f>IFERROR((CM404+AW404*Contr_Rate)*(1+Inv_Return)*IF($D404=$C$1,VLOOKUP($T404,Male_Annuity_Tables,MATCH($BS$3+3,'Mortality Tables'!$N$1:$DN$1,0),FALSE),VLOOKUP($T404,Fe_Annuity_Tables,MATCH(CN$3+3,'Mortality Tables'!$N$1:$DN$1,0),FALSE)),"")</f>
        <v>4890067.0815691017</v>
      </c>
      <c r="CO404" s="685">
        <f>IFERROR((CN404+AX404*Contr_Rate)*(1+Inv_Return)*IF($D404=$C$1,VLOOKUP($T404,Male_Annuity_Tables,MATCH($BS$3+3,'Mortality Tables'!$N$1:$DN$1,0),FALSE),VLOOKUP($T404,Fe_Annuity_Tables,MATCH(CO$3+3,'Mortality Tables'!$N$1:$DN$1,0),FALSE)),"")</f>
        <v>5143398.826503587</v>
      </c>
      <c r="CP404" s="685">
        <f>IFERROR((CO404+AY404*Contr_Rate)*(1+Inv_Return)*IF($D404=$C$1,VLOOKUP($T404,Male_Annuity_Tables,MATCH($BS$3+3,'Mortality Tables'!$N$1:$DN$1,0),FALSE),VLOOKUP($T404,Fe_Annuity_Tables,MATCH(CP$3+3,'Mortality Tables'!$N$1:$DN$1,0),FALSE)),"")</f>
        <v>5408888.8461243026</v>
      </c>
      <c r="CQ404" s="685">
        <f>IFERROR((CP404+AZ404*Contr_Rate)*(1+Inv_Return)*IF($D404=$C$1,VLOOKUP($T404,Male_Annuity_Tables,MATCH($BS$3+3,'Mortality Tables'!$N$1:$DN$1,0),FALSE),VLOOKUP($T404,Fe_Annuity_Tables,MATCH(CQ$3+3,'Mortality Tables'!$N$1:$DN$1,0),FALSE)),"")</f>
        <v>5687290.7166007366</v>
      </c>
      <c r="CR404" s="685">
        <f>IFERROR((CQ404+BA404*Contr_Rate)*(1+Inv_Return)*IF($D404=$C$1,VLOOKUP($T404,Male_Annuity_Tables,MATCH($BS$3+3,'Mortality Tables'!$N$1:$DN$1,0),FALSE),VLOOKUP($T404,Fe_Annuity_Tables,MATCH(CR$3+3,'Mortality Tables'!$N$1:$DN$1,0),FALSE)),"")</f>
        <v>5979372.3946779976</v>
      </c>
      <c r="CS404" s="685">
        <f>IFERROR((CR404+BB404*Contr_Rate)*(1+Inv_Return)*IF($D404=$C$1,VLOOKUP($T404,Male_Annuity_Tables,MATCH($BS$3+3,'Mortality Tables'!$N$1:$DN$1,0),FALSE),VLOOKUP($T404,Fe_Annuity_Tables,MATCH(CS$3+3,'Mortality Tables'!$N$1:$DN$1,0),FALSE)),"")</f>
        <v>6285921.2503412738</v>
      </c>
      <c r="CT404" s="685">
        <f>IFERROR((CS404+BC404*Contr_Rate)*(1+Inv_Return)*IF($D404=$C$1,VLOOKUP($T404,Male_Annuity_Tables,MATCH($BS$3+3,'Mortality Tables'!$N$1:$DN$1,0),FALSE),VLOOKUP($T404,Fe_Annuity_Tables,MATCH(CT$3+3,'Mortality Tables'!$N$1:$DN$1,0),FALSE)),"")</f>
        <v>6607748.5859404691</v>
      </c>
      <c r="CU404" s="685">
        <f>IFERROR((CT404+BD404*Contr_Rate)*(1+Inv_Return)*IF($D404=$C$1,VLOOKUP($T404,Male_Annuity_Tables,MATCH($BS$3+3,'Mortality Tables'!$N$1:$DN$1,0),FALSE),VLOOKUP($T404,Fe_Annuity_Tables,MATCH(CU$3+3,'Mortality Tables'!$N$1:$DN$1,0),FALSE)),"")</f>
        <v>6945693.7534782588</v>
      </c>
      <c r="CV404" s="685" t="str">
        <f>IFERROR((CU404+BE404*Contr_Rate)*(1+Inv_Return)*IF($D404=$C$1,VLOOKUP($T404,Male_Annuity_Tables,MATCH($BS$3+3,'Mortality Tables'!$N$1:$DN$1,0),FALSE),VLOOKUP($T404,Fe_Annuity_Tables,MATCH(CV$3+3,'Mortality Tables'!$N$1:$DN$1,0),FALSE)),"")</f>
        <v/>
      </c>
      <c r="CW404" s="685" t="str">
        <f>IFERROR((CV404+BF404*Contr_Rate)*(1+Inv_Return)*IF($D404=$C$1,VLOOKUP($T404,Male_Annuity_Tables,MATCH($BS$3+3,'Mortality Tables'!$N$1:$DN$1,0),FALSE),VLOOKUP($T404,Fe_Annuity_Tables,MATCH(CW$3+3,'Mortality Tables'!$N$1:$DN$1,0),FALSE)),"")</f>
        <v/>
      </c>
      <c r="CX404" s="685" t="str">
        <f>IFERROR((CW404+BG404*Contr_Rate)*(1+Inv_Return)*IF($D404=$C$1,VLOOKUP($T404,Male_Annuity_Tables,MATCH($BS$3+3,'Mortality Tables'!$N$1:$DN$1,0),FALSE),VLOOKUP($T404,Fe_Annuity_Tables,MATCH(CX$3+3,'Mortality Tables'!$N$1:$DN$1,0),FALSE)),"")</f>
        <v/>
      </c>
      <c r="CY404" s="685" t="str">
        <f>IFERROR((CX404+BH404*Contr_Rate)*(1+Inv_Return)*IF($D404=$C$1,VLOOKUP($T404,Male_Annuity_Tables,MATCH($BS$3+3,'Mortality Tables'!$N$1:$DN$1,0),FALSE),VLOOKUP($T404,Fe_Annuity_Tables,MATCH(CY$3+3,'Mortality Tables'!$N$1:$DN$1,0),FALSE)),"")</f>
        <v/>
      </c>
      <c r="CZ404" s="685" t="str">
        <f>IFERROR((CY404+BI404*Contr_Rate)*(1+Inv_Return)*IF($D404=$C$1,VLOOKUP($T404,Male_Annuity_Tables,MATCH($BS$3+3,'Mortality Tables'!$N$1:$DN$1,0),FALSE),VLOOKUP($T404,Fe_Annuity_Tables,MATCH(CZ$3+3,'Mortality Tables'!$N$1:$DN$1,0),FALSE)),"")</f>
        <v/>
      </c>
      <c r="DA404" s="685" t="str">
        <f>IFERROR((CZ404+BJ404*Contr_Rate)*(1+Inv_Return)*IF($D404=$C$1,VLOOKUP($T404,Male_Annuity_Tables,MATCH($BS$3+3,'Mortality Tables'!$N$1:$DN$1,0),FALSE),VLOOKUP($T404,Fe_Annuity_Tables,MATCH(DA$3+3,'Mortality Tables'!$N$1:$DN$1,0),FALSE)),"")</f>
        <v/>
      </c>
      <c r="DB404" s="685" t="str">
        <f>IFERROR((DA404+BK404*Contr_Rate)*(1+Inv_Return)*IF($D404=$C$1,VLOOKUP($T404,Male_Annuity_Tables,MATCH($BS$3+3,'Mortality Tables'!$N$1:$DN$1,0),FALSE),VLOOKUP($T404,Fe_Annuity_Tables,MATCH(DB$3+3,'Mortality Tables'!$N$1:$DN$1,0),FALSE)),"")</f>
        <v/>
      </c>
      <c r="DC404" s="685" t="str">
        <f>IFERROR((DB404+BL404*Contr_Rate)*(1+Inv_Return)*IF($D404=$C$1,VLOOKUP($T404,Male_Annuity_Tables,MATCH($BS$3+3,'Mortality Tables'!$N$1:$DN$1,0),FALSE),VLOOKUP($T404,Fe_Annuity_Tables,MATCH(DC$3+3,'Mortality Tables'!$N$1:$DN$1,0),FALSE)),"")</f>
        <v/>
      </c>
      <c r="DD404" s="685" t="str">
        <f>IFERROR((DC404+BM404*Contr_Rate)*(1+Inv_Return)*IF($D404=$C$1,VLOOKUP($T404,Male_Annuity_Tables,MATCH($BS$3+3,'Mortality Tables'!$N$1:$DN$1,0),FALSE),VLOOKUP($T404,Fe_Annuity_Tables,MATCH(DD$3+3,'Mortality Tables'!$N$1:$DN$1,0),FALSE)),"")</f>
        <v/>
      </c>
      <c r="DE404" s="685" t="str">
        <f>IFERROR((DD404+BN404*Contr_Rate)*(1+Inv_Return)*IF($D404=$C$1,VLOOKUP($T404,Male_Annuity_Tables,MATCH($BS$3+3,'Mortality Tables'!$N$1:$DN$1,0),FALSE),VLOOKUP($T404,Fe_Annuity_Tables,MATCH(DE$3+3,'Mortality Tables'!$N$1:$DN$1,0),FALSE)),"")</f>
        <v/>
      </c>
      <c r="DF404" s="685" t="str">
        <f>IFERROR((DE404+BO404*Contr_Rate)*(1+Inv_Return)*IF($D404=$C$1,VLOOKUP($T404,Male_Annuity_Tables,MATCH($BS$3+3,'Mortality Tables'!$N$1:$DN$1,0),FALSE),VLOOKUP($T404,Fe_Annuity_Tables,MATCH(DF$3+3,'Mortality Tables'!$N$1:$DN$1,0),FALSE)),"")</f>
        <v/>
      </c>
      <c r="DG404" s="685" t="str">
        <f>IFERROR((DF404+BP404*Contr_Rate)*(1+Inv_Return)*IF($D404=$C$1,VLOOKUP($T404,Male_Annuity_Tables,MATCH($BS$3+3,'Mortality Tables'!$N$1:$DN$1,0),FALSE),VLOOKUP($T404,Fe_Annuity_Tables,MATCH(DG$3+3,'Mortality Tables'!$N$1:$DN$1,0),FALSE)),"")</f>
        <v/>
      </c>
      <c r="DH404" s="685" t="str">
        <f>IFERROR((DG404+BQ404*Contr_Rate)*(1+Inv_Return)*IF($D404=$C$1,VLOOKUP($T404,Male_Annuity_Tables,MATCH($BS$3+3,'Mortality Tables'!$N$1:$DN$1,0),FALSE),VLOOKUP($T404,Fe_Annuity_Tables,MATCH(DH$3+3,'Mortality Tables'!$N$1:$DN$1,0),FALSE)),"")</f>
        <v/>
      </c>
      <c r="DJ404" s="686">
        <f t="shared" si="230"/>
        <v>6945693.7534782588</v>
      </c>
      <c r="DK404" s="680">
        <f t="shared" si="219"/>
        <v>8.0909277508679907</v>
      </c>
      <c r="DL404" s="686">
        <f t="shared" si="231"/>
        <v>575164.54949572333</v>
      </c>
      <c r="DM404" s="686">
        <f t="shared" si="132"/>
        <v>6176375.1721918732</v>
      </c>
      <c r="DN404" s="687">
        <f t="shared" si="232"/>
        <v>9.3123318040216924E-2</v>
      </c>
      <c r="DP404" s="688">
        <f t="shared" si="233"/>
        <v>117193.70740885654</v>
      </c>
      <c r="DQ404" s="688">
        <f t="shared" si="234"/>
        <v>176219.68481923401</v>
      </c>
      <c r="DR404" s="688">
        <f t="shared" si="235"/>
        <v>228778.37641244748</v>
      </c>
    </row>
    <row r="405" spans="1:122" s="657" customFormat="1" ht="14.5">
      <c r="A405" s="675" t="s">
        <v>1878</v>
      </c>
      <c r="B405" s="675" t="s">
        <v>1879</v>
      </c>
      <c r="C405" s="675" t="s">
        <v>541</v>
      </c>
      <c r="D405" s="675" t="s">
        <v>61</v>
      </c>
      <c r="E405" s="676">
        <v>34018</v>
      </c>
      <c r="F405" s="677">
        <v>40700</v>
      </c>
      <c r="G405" s="677">
        <v>41745</v>
      </c>
      <c r="H405" s="678">
        <v>1565209</v>
      </c>
      <c r="I405" s="678">
        <v>94338.72</v>
      </c>
      <c r="J405" s="678">
        <v>125758.82</v>
      </c>
      <c r="K405" s="678"/>
      <c r="L405" s="678">
        <v>220097.54</v>
      </c>
      <c r="M405" s="679">
        <f>IF(COUNTIF($A$4:A405,A405)=1,0,1)</f>
        <v>0</v>
      </c>
      <c r="N405" s="680" t="str">
        <f t="shared" si="224"/>
        <v>Okay</v>
      </c>
      <c r="O405" s="680" t="str">
        <f t="shared" si="225"/>
        <v>TRUE</v>
      </c>
      <c r="P405" s="680" t="b">
        <f t="shared" si="226"/>
        <v>1</v>
      </c>
      <c r="Q405" s="680" t="b">
        <f t="shared" si="208"/>
        <v>1</v>
      </c>
      <c r="R405" s="680" t="b">
        <f t="shared" si="209"/>
        <v>1</v>
      </c>
      <c r="S405" s="681">
        <f t="shared" si="227"/>
        <v>18.306849315068494</v>
      </c>
      <c r="T405" s="682">
        <f t="shared" si="210"/>
        <v>31</v>
      </c>
      <c r="U405" s="682">
        <f t="shared" si="220"/>
        <v>21</v>
      </c>
      <c r="V405" s="682">
        <f t="shared" si="211"/>
        <v>10.715068493150685</v>
      </c>
      <c r="W405" s="682">
        <f t="shared" si="228"/>
        <v>29</v>
      </c>
      <c r="X405" s="683">
        <f t="shared" si="229"/>
        <v>6382828.6600000001</v>
      </c>
      <c r="Y405" s="684">
        <f t="shared" si="123"/>
        <v>1.4300000000000001E-3</v>
      </c>
      <c r="Z405" s="684">
        <f>IF($D405=$C$1,VLOOKUP($T405,Male_Annuity_Tables,MATCH($W405+2,'Mortality Tables'!$DS$1:$HT$1,0),FALSE),VLOOKUP($T405,Fe_Annuity_Tables,MATCH($W405+2,'Mortality Tables'!$M$1:$DN$1,0),FALSE))</f>
        <v>1.0529348681165712E-2</v>
      </c>
      <c r="AA405" s="664"/>
      <c r="AB405" s="685">
        <f t="shared" si="238"/>
        <v>1644956.39855</v>
      </c>
      <c r="AC405" s="685">
        <f t="shared" si="238"/>
        <v>1728766.9270561226</v>
      </c>
      <c r="AD405" s="685">
        <f t="shared" si="238"/>
        <v>1816847.6019896322</v>
      </c>
      <c r="AE405" s="685">
        <f t="shared" si="238"/>
        <v>1909415.987311004</v>
      </c>
      <c r="AF405" s="685">
        <f t="shared" si="238"/>
        <v>2006700.7318644996</v>
      </c>
      <c r="AG405" s="685">
        <f t="shared" si="238"/>
        <v>2108942.1341529964</v>
      </c>
      <c r="AH405" s="685">
        <f t="shared" si="238"/>
        <v>2216392.7358880914</v>
      </c>
      <c r="AI405" s="685">
        <f t="shared" si="238"/>
        <v>2329317.9457815895</v>
      </c>
      <c r="AJ405" s="685">
        <f t="shared" si="238"/>
        <v>2447996.6951191616</v>
      </c>
      <c r="AK405" s="685">
        <f t="shared" si="238"/>
        <v>2572722.1267354828</v>
      </c>
      <c r="AL405" s="685">
        <f t="shared" si="238"/>
        <v>2703802.319092656</v>
      </c>
      <c r="AM405" s="685">
        <f t="shared" si="238"/>
        <v>2841561.0472504268</v>
      </c>
      <c r="AN405" s="685">
        <f t="shared" si="238"/>
        <v>2986338.582607836</v>
      </c>
      <c r="AO405" s="685">
        <f t="shared" si="238"/>
        <v>3138492.5333917057</v>
      </c>
      <c r="AP405" s="685">
        <f t="shared" si="238"/>
        <v>3298398.7279680134</v>
      </c>
      <c r="AQ405" s="685">
        <f t="shared" si="238"/>
        <v>3466452.1431579832</v>
      </c>
      <c r="AR405" s="685">
        <f t="shared" si="237"/>
        <v>3643067.8798518828</v>
      </c>
      <c r="AS405" s="685">
        <f t="shared" si="237"/>
        <v>3828682.188330336</v>
      </c>
      <c r="AT405" s="685">
        <f t="shared" si="237"/>
        <v>4023753.5458257669</v>
      </c>
      <c r="AU405" s="685">
        <f t="shared" si="237"/>
        <v>4228763.7889855905</v>
      </c>
      <c r="AV405" s="685">
        <f t="shared" si="221"/>
        <v>4444219.3040344054</v>
      </c>
      <c r="AW405" s="685">
        <f t="shared" si="221"/>
        <v>4670652.2775749592</v>
      </c>
      <c r="AX405" s="685">
        <f t="shared" si="221"/>
        <v>4908622.0111174034</v>
      </c>
      <c r="AY405" s="685">
        <f t="shared" si="221"/>
        <v>5158716.3025838351</v>
      </c>
      <c r="AZ405" s="685">
        <f t="shared" si="221"/>
        <v>5421552.8982004821</v>
      </c>
      <c r="BA405" s="685">
        <f t="shared" si="221"/>
        <v>5697781.0183637962</v>
      </c>
      <c r="BB405" s="685">
        <f t="shared" si="221"/>
        <v>5988082.9612494316</v>
      </c>
      <c r="BC405" s="685">
        <f t="shared" si="221"/>
        <v>6293175.7881250912</v>
      </c>
      <c r="BD405" s="685">
        <f t="shared" si="221"/>
        <v>6613813.0945300627</v>
      </c>
      <c r="BE405" s="685" t="str">
        <f t="shared" si="221"/>
        <v/>
      </c>
      <c r="BF405" s="685" t="str">
        <f t="shared" si="221"/>
        <v/>
      </c>
      <c r="BG405" s="685" t="str">
        <f t="shared" si="236"/>
        <v/>
      </c>
      <c r="BH405" s="685" t="str">
        <f t="shared" si="236"/>
        <v/>
      </c>
      <c r="BI405" s="685" t="str">
        <f t="shared" si="218"/>
        <v/>
      </c>
      <c r="BJ405" s="685" t="str">
        <f t="shared" si="218"/>
        <v/>
      </c>
      <c r="BK405" s="685" t="str">
        <f t="shared" si="218"/>
        <v/>
      </c>
      <c r="BL405" s="685" t="str">
        <f t="shared" si="218"/>
        <v/>
      </c>
      <c r="BM405" s="685" t="str">
        <f t="shared" si="218"/>
        <v/>
      </c>
      <c r="BN405" s="685" t="str">
        <f t="shared" si="218"/>
        <v/>
      </c>
      <c r="BO405" s="685" t="str">
        <f t="shared" si="223"/>
        <v/>
      </c>
      <c r="BP405" s="685" t="str">
        <f t="shared" si="223"/>
        <v/>
      </c>
      <c r="BQ405" s="685" t="str">
        <f t="shared" si="223"/>
        <v/>
      </c>
      <c r="BR405" s="529"/>
      <c r="BS405" s="685">
        <f>IFERROR(($L405+AB405*Contr_Rate)*(1+Inv_Return)*IF($D405=$C$1,VLOOKUP($T405,Male_Annuity_Tables,MATCH($BS$3+3,'Mortality Tables'!$N$1:$DN$1,0),FALSE),VLOOKUP($T405,Fe_Annuity_Tables,MATCH(BS$3+3,'Mortality Tables'!$N$1:$DN$1,0),FALSE)),"")</f>
        <v>585809.90808797209</v>
      </c>
      <c r="BT405" s="685">
        <f>IFERROR(($BS405+AC405*Contr_Rate)*(1+Inv_Return)*IF($D405=$C$1,VLOOKUP($T405,Male_Annuity_Tables,MATCH($BS$3+3,'Mortality Tables'!$N$1:$DN$1,0),FALSE),VLOOKUP($T405,Fe_Annuity_Tables,MATCH(BT$3+3,'Mortality Tables'!$N$1:$DN$1,0),FALSE)),"")</f>
        <v>906678.77941417822</v>
      </c>
      <c r="BU405" s="685">
        <f>IFERROR((BT405+AD405*Contr_Rate)*(1+Inv_Return)*IF($D405=$C$1,VLOOKUP($T405,Male_Annuity_Tables,MATCH($BS$3+3,'Mortality Tables'!$N$1:$DN$1,0),FALSE),VLOOKUP($T405,Fe_Annuity_Tables,MATCH(BU$3+3,'Mortality Tables'!$N$1:$DN$1,0),FALSE)),"")</f>
        <v>1191785.4979237928</v>
      </c>
      <c r="BV405" s="685">
        <f>IFERROR((BU405+AE405*Contr_Rate)*(1+Inv_Return)*IF($D405=$C$1,VLOOKUP($T405,Male_Annuity_Tables,MATCH($BS$3+3,'Mortality Tables'!$N$1:$DN$1,0),FALSE),VLOOKUP($T405,Fe_Annuity_Tables,MATCH(BV$3+3,'Mortality Tables'!$N$1:$DN$1,0),FALSE)),"")</f>
        <v>1448638.8826880874</v>
      </c>
      <c r="BW405" s="685">
        <f>IFERROR((BV405+AF405*Contr_Rate)*(1+Inv_Return)*IF($D405=$C$1,VLOOKUP($T405,Male_Annuity_Tables,MATCH($BS$3+3,'Mortality Tables'!$N$1:$DN$1,0),FALSE),VLOOKUP($T405,Fe_Annuity_Tables,MATCH(BW$3+3,'Mortality Tables'!$N$1:$DN$1,0),FALSE)),"")</f>
        <v>1683459.5344755105</v>
      </c>
      <c r="BX405" s="685">
        <f>IFERROR((BW405+AG405*Contr_Rate)*(1+Inv_Return)*IF($D405=$C$1,VLOOKUP($T405,Male_Annuity_Tables,MATCH($BS$3+3,'Mortality Tables'!$N$1:$DN$1,0),FALSE),VLOOKUP($T405,Fe_Annuity_Tables,MATCH(BX$3+3,'Mortality Tables'!$N$1:$DN$1,0),FALSE)),"")</f>
        <v>1901413.3734349252</v>
      </c>
      <c r="BY405" s="685">
        <f>IFERROR((BX405+AH405*Contr_Rate)*(1+Inv_Return)*IF($D405=$C$1,VLOOKUP($T405,Male_Annuity_Tables,MATCH($BS$3+3,'Mortality Tables'!$N$1:$DN$1,0),FALSE),VLOOKUP($T405,Fe_Annuity_Tables,MATCH(BY$3+3,'Mortality Tables'!$N$1:$DN$1,0),FALSE)),"")</f>
        <v>2106803.5056632953</v>
      </c>
      <c r="BZ405" s="685">
        <f>IFERROR((BY405+AI405*Contr_Rate)*(1+Inv_Return)*IF($D405=$C$1,VLOOKUP($T405,Male_Annuity_Tables,MATCH($BS$3+3,'Mortality Tables'!$N$1:$DN$1,0),FALSE),VLOOKUP($T405,Fe_Annuity_Tables,MATCH(BZ$3+3,'Mortality Tables'!$N$1:$DN$1,0),FALSE)),"")</f>
        <v>2303227.8877425799</v>
      </c>
      <c r="CA405" s="685">
        <f>IFERROR((BZ405+AJ405*Contr_Rate)*(1+Inv_Return)*IF($D405=$C$1,VLOOKUP($T405,Male_Annuity_Tables,MATCH($BS$3+3,'Mortality Tables'!$N$1:$DN$1,0),FALSE),VLOOKUP($T405,Fe_Annuity_Tables,MATCH(CA$3+3,'Mortality Tables'!$N$1:$DN$1,0),FALSE)),"")</f>
        <v>2493708.9212945062</v>
      </c>
      <c r="CB405" s="685">
        <f>IFERROR((CA405+AK405*Contr_Rate)*(1+Inv_Return)*IF($D405=$C$1,VLOOKUP($T405,Male_Annuity_Tables,MATCH($BS$3+3,'Mortality Tables'!$N$1:$DN$1,0),FALSE),VLOOKUP($T405,Fe_Annuity_Tables,MATCH(CB$3+3,'Mortality Tables'!$N$1:$DN$1,0),FALSE)),"")</f>
        <v>2680800.0119950483</v>
      </c>
      <c r="CC405" s="685">
        <f>IFERROR((CB405+AL405*Contr_Rate)*(1+Inv_Return)*IF($D405=$C$1,VLOOKUP($T405,Male_Annuity_Tables,MATCH($BS$3+3,'Mortality Tables'!$N$1:$DN$1,0),FALSE),VLOOKUP($T405,Fe_Annuity_Tables,MATCH(CC$3+3,'Mortality Tables'!$N$1:$DN$1,0),FALSE)),"")</f>
        <v>2866673.2264415775</v>
      </c>
      <c r="CD405" s="685">
        <f>IFERROR((CC405+AM405*Contr_Rate)*(1+Inv_Return)*IF($D405=$C$1,VLOOKUP($T405,Male_Annuity_Tables,MATCH($BS$3+3,'Mortality Tables'!$N$1:$DN$1,0),FALSE),VLOOKUP($T405,Fe_Annuity_Tables,MATCH(CD$3+3,'Mortality Tables'!$N$1:$DN$1,0),FALSE)),"")</f>
        <v>3053191.4405800956</v>
      </c>
      <c r="CE405" s="685">
        <f>IFERROR((CD405+AN405*Contr_Rate)*(1+Inv_Return)*IF($D405=$C$1,VLOOKUP($T405,Male_Annuity_Tables,MATCH($BS$3+3,'Mortality Tables'!$N$1:$DN$1,0),FALSE),VLOOKUP($T405,Fe_Annuity_Tables,MATCH(CE$3+3,'Mortality Tables'!$N$1:$DN$1,0),FALSE)),"")</f>
        <v>3241967.766185075</v>
      </c>
      <c r="CF405" s="685">
        <f>IFERROR((CE405+AO405*Contr_Rate)*(1+Inv_Return)*IF($D405=$C$1,VLOOKUP($T405,Male_Annuity_Tables,MATCH($BS$3+3,'Mortality Tables'!$N$1:$DN$1,0),FALSE),VLOOKUP($T405,Fe_Annuity_Tables,MATCH(CF$3+3,'Mortality Tables'!$N$1:$DN$1,0),FALSE)),"")</f>
        <v>3434414.5434211278</v>
      </c>
      <c r="CG405" s="685">
        <f>IFERROR((CF405+AP405*Contr_Rate)*(1+Inv_Return)*IF($D405=$C$1,VLOOKUP($T405,Male_Annuity_Tables,MATCH($BS$3+3,'Mortality Tables'!$N$1:$DN$1,0),FALSE),VLOOKUP($T405,Fe_Annuity_Tables,MATCH(CG$3+3,'Mortality Tables'!$N$1:$DN$1,0),FALSE)),"")</f>
        <v>3631783.7783321105</v>
      </c>
      <c r="CH405" s="685">
        <f>IFERROR((CG405+AQ405*Contr_Rate)*(1+Inv_Return)*IF($D405=$C$1,VLOOKUP($T405,Male_Annuity_Tables,MATCH($BS$3+3,'Mortality Tables'!$N$1:$DN$1,0),FALSE),VLOOKUP($T405,Fe_Annuity_Tables,MATCH(CH$3+3,'Mortality Tables'!$N$1:$DN$1,0),FALSE)),"")</f>
        <v>3835200.5682142419</v>
      </c>
      <c r="CI405" s="685">
        <f>IFERROR((CH405+AR405*Contr_Rate)*(1+Inv_Return)*IF($D405=$C$1,VLOOKUP($T405,Male_Annuity_Tables,MATCH($BS$3+3,'Mortality Tables'!$N$1:$DN$1,0),FALSE),VLOOKUP($T405,Fe_Annuity_Tables,MATCH(CI$3+3,'Mortality Tables'!$N$1:$DN$1,0),FALSE)),"")</f>
        <v>4045690.7821124373</v>
      </c>
      <c r="CJ405" s="685">
        <f>IFERROR((CI405+AS405*Contr_Rate)*(1+Inv_Return)*IF($D405=$C$1,VLOOKUP($T405,Male_Annuity_Tables,MATCH($BS$3+3,'Mortality Tables'!$N$1:$DN$1,0),FALSE),VLOOKUP($T405,Fe_Annuity_Tables,MATCH(CJ$3+3,'Mortality Tables'!$N$1:$DN$1,0),FALSE)),"")</f>
        <v>4264204.0373605201</v>
      </c>
      <c r="CK405" s="685">
        <f>IFERROR((CJ405+AT405*Contr_Rate)*(1+Inv_Return)*IF($D405=$C$1,VLOOKUP($T405,Male_Annuity_Tables,MATCH($BS$3+3,'Mortality Tables'!$N$1:$DN$1,0),FALSE),VLOOKUP($T405,Fe_Annuity_Tables,MATCH(CK$3+3,'Mortality Tables'!$N$1:$DN$1,0),FALSE)),"")</f>
        <v>4491632.8273222754</v>
      </c>
      <c r="CL405" s="685">
        <f>IFERROR((CK405+AU405*Contr_Rate)*(1+Inv_Return)*IF($D405=$C$1,VLOOKUP($T405,Male_Annuity_Tables,MATCH($BS$3+3,'Mortality Tables'!$N$1:$DN$1,0),FALSE),VLOOKUP($T405,Fe_Annuity_Tables,MATCH(CL$3+3,'Mortality Tables'!$N$1:$DN$1,0),FALSE)),"")</f>
        <v>4728828.5030212663</v>
      </c>
      <c r="CM405" s="685">
        <f>IFERROR((CL405+AV405*Contr_Rate)*(1+Inv_Return)*IF($D405=$C$1,VLOOKUP($T405,Male_Annuity_Tables,MATCH($BS$3+3,'Mortality Tables'!$N$1:$DN$1,0),FALSE),VLOOKUP($T405,Fe_Annuity_Tables,MATCH(CM$3+3,'Mortality Tables'!$N$1:$DN$1,0),FALSE)),"")</f>
        <v>4976614.686212833</v>
      </c>
      <c r="CN405" s="685">
        <f>IFERROR((CM405+AW405*Contr_Rate)*(1+Inv_Return)*IF($D405=$C$1,VLOOKUP($T405,Male_Annuity_Tables,MATCH($BS$3+3,'Mortality Tables'!$N$1:$DN$1,0),FALSE),VLOOKUP($T405,Fe_Annuity_Tables,MATCH(CN$3+3,'Mortality Tables'!$N$1:$DN$1,0),FALSE)),"")</f>
        <v>5235798.5887589026</v>
      </c>
      <c r="CO405" s="685">
        <f>IFERROR((CN405+AX405*Contr_Rate)*(1+Inv_Return)*IF($D405=$C$1,VLOOKUP($T405,Male_Annuity_Tables,MATCH($BS$3+3,'Mortality Tables'!$N$1:$DN$1,0),FALSE),VLOOKUP($T405,Fe_Annuity_Tables,MATCH(CO$3+3,'Mortality Tables'!$N$1:$DN$1,0),FALSE)),"")</f>
        <v>5507180.6288984986</v>
      </c>
      <c r="CP405" s="685">
        <f>IFERROR((CO405+AY405*Contr_Rate)*(1+Inv_Return)*IF($D405=$C$1,VLOOKUP($T405,Male_Annuity_Tables,MATCH($BS$3+3,'Mortality Tables'!$N$1:$DN$1,0),FALSE),VLOOKUP($T405,Fe_Annuity_Tables,MATCH(CP$3+3,'Mortality Tables'!$N$1:$DN$1,0),FALSE)),"")</f>
        <v>5791562.6658668937</v>
      </c>
      <c r="CQ405" s="685">
        <f>IFERROR((CP405+AZ405*Contr_Rate)*(1+Inv_Return)*IF($D405=$C$1,VLOOKUP($T405,Male_Annuity_Tables,MATCH($BS$3+3,'Mortality Tables'!$N$1:$DN$1,0),FALSE),VLOOKUP($T405,Fe_Annuity_Tables,MATCH(CQ$3+3,'Mortality Tables'!$N$1:$DN$1,0),FALSE)),"")</f>
        <v>6089755.1175973332</v>
      </c>
      <c r="CR405" s="685">
        <f>IFERROR((CQ405+BA405*Contr_Rate)*(1+Inv_Return)*IF($D405=$C$1,VLOOKUP($T405,Male_Annuity_Tables,MATCH($BS$3+3,'Mortality Tables'!$N$1:$DN$1,0),FALSE),VLOOKUP($T405,Fe_Annuity_Tables,MATCH(CR$3+3,'Mortality Tables'!$N$1:$DN$1,0),FALSE)),"")</f>
        <v>6402583.1797191901</v>
      </c>
      <c r="CS405" s="685">
        <f>IFERROR((CR405+BB405*Contr_Rate)*(1+Inv_Return)*IF($D405=$C$1,VLOOKUP($T405,Male_Annuity_Tables,MATCH($BS$3+3,'Mortality Tables'!$N$1:$DN$1,0),FALSE),VLOOKUP($T405,Fe_Annuity_Tables,MATCH(CS$3+3,'Mortality Tables'!$N$1:$DN$1,0),FALSE)),"")</f>
        <v>6730892.3259212188</v>
      </c>
      <c r="CT405" s="685">
        <f>IFERROR((CS405+BC405*Contr_Rate)*(1+Inv_Return)*IF($D405=$C$1,VLOOKUP($T405,Male_Annuity_Tables,MATCH($BS$3+3,'Mortality Tables'!$N$1:$DN$1,0),FALSE),VLOOKUP($T405,Fe_Annuity_Tables,MATCH(CT$3+3,'Mortality Tables'!$N$1:$DN$1,0),FALSE)),"")</f>
        <v>7075553.2384809991</v>
      </c>
      <c r="CU405" s="685">
        <f>IFERROR((CT405+BD405*Contr_Rate)*(1+Inv_Return)*IF($D405=$C$1,VLOOKUP($T405,Male_Annuity_Tables,MATCH($BS$3+3,'Mortality Tables'!$N$1:$DN$1,0),FALSE),VLOOKUP($T405,Fe_Annuity_Tables,MATCH(CU$3+3,'Mortality Tables'!$N$1:$DN$1,0),FALSE)),"")</f>
        <v>7437466.292142502</v>
      </c>
      <c r="CV405" s="685" t="str">
        <f>IFERROR((CU405+BE405*Contr_Rate)*(1+Inv_Return)*IF($D405=$C$1,VLOOKUP($T405,Male_Annuity_Tables,MATCH($BS$3+3,'Mortality Tables'!$N$1:$DN$1,0),FALSE),VLOOKUP($T405,Fe_Annuity_Tables,MATCH(CV$3+3,'Mortality Tables'!$N$1:$DN$1,0),FALSE)),"")</f>
        <v/>
      </c>
      <c r="CW405" s="685" t="str">
        <f>IFERROR((CV405+BF405*Contr_Rate)*(1+Inv_Return)*IF($D405=$C$1,VLOOKUP($T405,Male_Annuity_Tables,MATCH($BS$3+3,'Mortality Tables'!$N$1:$DN$1,0),FALSE),VLOOKUP($T405,Fe_Annuity_Tables,MATCH(CW$3+3,'Mortality Tables'!$N$1:$DN$1,0),FALSE)),"")</f>
        <v/>
      </c>
      <c r="CX405" s="685" t="str">
        <f>IFERROR((CW405+BG405*Contr_Rate)*(1+Inv_Return)*IF($D405=$C$1,VLOOKUP($T405,Male_Annuity_Tables,MATCH($BS$3+3,'Mortality Tables'!$N$1:$DN$1,0),FALSE),VLOOKUP($T405,Fe_Annuity_Tables,MATCH(CX$3+3,'Mortality Tables'!$N$1:$DN$1,0),FALSE)),"")</f>
        <v/>
      </c>
      <c r="CY405" s="685" t="str">
        <f>IFERROR((CX405+BH405*Contr_Rate)*(1+Inv_Return)*IF($D405=$C$1,VLOOKUP($T405,Male_Annuity_Tables,MATCH($BS$3+3,'Mortality Tables'!$N$1:$DN$1,0),FALSE),VLOOKUP($T405,Fe_Annuity_Tables,MATCH(CY$3+3,'Mortality Tables'!$N$1:$DN$1,0),FALSE)),"")</f>
        <v/>
      </c>
      <c r="CZ405" s="685" t="str">
        <f>IFERROR((CY405+BI405*Contr_Rate)*(1+Inv_Return)*IF($D405=$C$1,VLOOKUP($T405,Male_Annuity_Tables,MATCH($BS$3+3,'Mortality Tables'!$N$1:$DN$1,0),FALSE),VLOOKUP($T405,Fe_Annuity_Tables,MATCH(CZ$3+3,'Mortality Tables'!$N$1:$DN$1,0),FALSE)),"")</f>
        <v/>
      </c>
      <c r="DA405" s="685" t="str">
        <f>IFERROR((CZ405+BJ405*Contr_Rate)*(1+Inv_Return)*IF($D405=$C$1,VLOOKUP($T405,Male_Annuity_Tables,MATCH($BS$3+3,'Mortality Tables'!$N$1:$DN$1,0),FALSE),VLOOKUP($T405,Fe_Annuity_Tables,MATCH(DA$3+3,'Mortality Tables'!$N$1:$DN$1,0),FALSE)),"")</f>
        <v/>
      </c>
      <c r="DB405" s="685" t="str">
        <f>IFERROR((DA405+BK405*Contr_Rate)*(1+Inv_Return)*IF($D405=$C$1,VLOOKUP($T405,Male_Annuity_Tables,MATCH($BS$3+3,'Mortality Tables'!$N$1:$DN$1,0),FALSE),VLOOKUP($T405,Fe_Annuity_Tables,MATCH(DB$3+3,'Mortality Tables'!$N$1:$DN$1,0),FALSE)),"")</f>
        <v/>
      </c>
      <c r="DC405" s="685" t="str">
        <f>IFERROR((DB405+BL405*Contr_Rate)*(1+Inv_Return)*IF($D405=$C$1,VLOOKUP($T405,Male_Annuity_Tables,MATCH($BS$3+3,'Mortality Tables'!$N$1:$DN$1,0),FALSE),VLOOKUP($T405,Fe_Annuity_Tables,MATCH(DC$3+3,'Mortality Tables'!$N$1:$DN$1,0),FALSE)),"")</f>
        <v/>
      </c>
      <c r="DD405" s="685" t="str">
        <f>IFERROR((DC405+BM405*Contr_Rate)*(1+Inv_Return)*IF($D405=$C$1,VLOOKUP($T405,Male_Annuity_Tables,MATCH($BS$3+3,'Mortality Tables'!$N$1:$DN$1,0),FALSE),VLOOKUP($T405,Fe_Annuity_Tables,MATCH(DD$3+3,'Mortality Tables'!$N$1:$DN$1,0),FALSE)),"")</f>
        <v/>
      </c>
      <c r="DE405" s="685" t="str">
        <f>IFERROR((DD405+BN405*Contr_Rate)*(1+Inv_Return)*IF($D405=$C$1,VLOOKUP($T405,Male_Annuity_Tables,MATCH($BS$3+3,'Mortality Tables'!$N$1:$DN$1,0),FALSE),VLOOKUP($T405,Fe_Annuity_Tables,MATCH(DE$3+3,'Mortality Tables'!$N$1:$DN$1,0),FALSE)),"")</f>
        <v/>
      </c>
      <c r="DF405" s="685" t="str">
        <f>IFERROR((DE405+BO405*Contr_Rate)*(1+Inv_Return)*IF($D405=$C$1,VLOOKUP($T405,Male_Annuity_Tables,MATCH($BS$3+3,'Mortality Tables'!$N$1:$DN$1,0),FALSE),VLOOKUP($T405,Fe_Annuity_Tables,MATCH(DF$3+3,'Mortality Tables'!$N$1:$DN$1,0),FALSE)),"")</f>
        <v/>
      </c>
      <c r="DG405" s="685" t="str">
        <f>IFERROR((DF405+BP405*Contr_Rate)*(1+Inv_Return)*IF($D405=$C$1,VLOOKUP($T405,Male_Annuity_Tables,MATCH($BS$3+3,'Mortality Tables'!$N$1:$DN$1,0),FALSE),VLOOKUP($T405,Fe_Annuity_Tables,MATCH(DG$3+3,'Mortality Tables'!$N$1:$DN$1,0),FALSE)),"")</f>
        <v/>
      </c>
      <c r="DH405" s="685" t="str">
        <f>IFERROR((DG405+BQ405*Contr_Rate)*(1+Inv_Return)*IF($D405=$C$1,VLOOKUP($T405,Male_Annuity_Tables,MATCH($BS$3+3,'Mortality Tables'!$N$1:$DN$1,0),FALSE),VLOOKUP($T405,Fe_Annuity_Tables,MATCH(DH$3+3,'Mortality Tables'!$N$1:$DN$1,0),FALSE)),"")</f>
        <v/>
      </c>
      <c r="DJ405" s="686">
        <f t="shared" si="230"/>
        <v>7437466.292142502</v>
      </c>
      <c r="DK405" s="680">
        <f t="shared" si="219"/>
        <v>8.0909277508679907</v>
      </c>
      <c r="DL405" s="686">
        <f t="shared" si="231"/>
        <v>615887.64220529492</v>
      </c>
      <c r="DM405" s="686">
        <f t="shared" si="132"/>
        <v>6613813.0945300627</v>
      </c>
      <c r="DN405" s="687">
        <f t="shared" si="232"/>
        <v>9.3121416254514852E-2</v>
      </c>
      <c r="DP405" s="688">
        <f t="shared" si="233"/>
        <v>117832.14815244707</v>
      </c>
      <c r="DQ405" s="688">
        <f t="shared" si="234"/>
        <v>182409.26355766205</v>
      </c>
      <c r="DR405" s="688">
        <f t="shared" si="235"/>
        <v>239815.84503421726</v>
      </c>
    </row>
    <row r="406" spans="1:122" s="657" customFormat="1" ht="14.5">
      <c r="A406" s="675" t="s">
        <v>1880</v>
      </c>
      <c r="B406" s="675" t="s">
        <v>1881</v>
      </c>
      <c r="C406" s="675" t="s">
        <v>236</v>
      </c>
      <c r="D406" s="675" t="s">
        <v>60</v>
      </c>
      <c r="E406" s="676">
        <v>28834</v>
      </c>
      <c r="F406" s="677">
        <v>41042</v>
      </c>
      <c r="G406" s="677">
        <v>42185</v>
      </c>
      <c r="H406" s="678">
        <v>528879</v>
      </c>
      <c r="I406" s="678">
        <v>47170.76</v>
      </c>
      <c r="J406" s="678">
        <v>47434.58</v>
      </c>
      <c r="K406" s="678"/>
      <c r="L406" s="678">
        <v>94605.34</v>
      </c>
      <c r="M406" s="679">
        <f>IF(COUNTIF($A$4:A406,A406)=1,0,1)</f>
        <v>0</v>
      </c>
      <c r="N406" s="680" t="str">
        <f t="shared" si="224"/>
        <v>Okay</v>
      </c>
      <c r="O406" s="680" t="str">
        <f t="shared" si="225"/>
        <v>TRUE</v>
      </c>
      <c r="P406" s="680" t="b">
        <f t="shared" si="226"/>
        <v>1</v>
      </c>
      <c r="Q406" s="680" t="b">
        <f t="shared" ref="Q406:Q468" si="239">$G406&gt;=$F406</f>
        <v>1</v>
      </c>
      <c r="R406" s="680" t="b">
        <f t="shared" ref="R406:R468" si="240">$F406&gt;$E406</f>
        <v>1</v>
      </c>
      <c r="S406" s="681">
        <f t="shared" si="227"/>
        <v>33.446575342465756</v>
      </c>
      <c r="T406" s="682">
        <f t="shared" ref="T406:T468" si="241">ROUNDDOWN(YEARFRAC($E406,Analysis_Date,3),0)</f>
        <v>46</v>
      </c>
      <c r="U406" s="682">
        <f t="shared" si="220"/>
        <v>36</v>
      </c>
      <c r="V406" s="682">
        <f t="shared" ref="V406:V468" si="242">YEARFRAC($G406,Analysis_Date,3)</f>
        <v>9.5095890410958912</v>
      </c>
      <c r="W406" s="682">
        <f t="shared" si="228"/>
        <v>14</v>
      </c>
      <c r="X406" s="683">
        <f t="shared" si="229"/>
        <v>1324474.76</v>
      </c>
      <c r="Y406" s="684">
        <f t="shared" si="123"/>
        <v>2.8E-3</v>
      </c>
      <c r="Z406" s="684">
        <f>IF($D406=$C$1,VLOOKUP($T406,Male_Annuity_Tables,MATCH($W406+2,'Mortality Tables'!$DS$1:$HT$1,0),FALSE),VLOOKUP($T406,Fe_Annuity_Tables,MATCH($W406+2,'Mortality Tables'!$M$1:$DN$1,0),FALSE))</f>
        <v>0.22289720495348328</v>
      </c>
      <c r="AA406" s="664"/>
      <c r="AB406" s="685">
        <f t="shared" si="238"/>
        <v>555825.38505000004</v>
      </c>
      <c r="AC406" s="685">
        <f t="shared" si="238"/>
        <v>584144.68841829756</v>
      </c>
      <c r="AD406" s="685">
        <f t="shared" si="238"/>
        <v>613906.86029320979</v>
      </c>
      <c r="AE406" s="685">
        <f t="shared" si="238"/>
        <v>645185.41482514888</v>
      </c>
      <c r="AF406" s="685">
        <f t="shared" si="238"/>
        <v>678057.61171049019</v>
      </c>
      <c r="AG406" s="685">
        <f t="shared" si="238"/>
        <v>712604.64702713978</v>
      </c>
      <c r="AH406" s="685">
        <f t="shared" si="238"/>
        <v>748911.85379317251</v>
      </c>
      <c r="AI406" s="685">
        <f t="shared" si="238"/>
        <v>787068.91274393466</v>
      </c>
      <c r="AJ406" s="685">
        <f t="shared" si="238"/>
        <v>827170.07384823821</v>
      </c>
      <c r="AK406" s="685">
        <f t="shared" si="238"/>
        <v>869314.38911080593</v>
      </c>
      <c r="AL406" s="685">
        <f t="shared" si="238"/>
        <v>913605.9572360015</v>
      </c>
      <c r="AM406" s="685">
        <f t="shared" si="238"/>
        <v>960154.1807571759</v>
      </c>
      <c r="AN406" s="685">
        <f t="shared" si="238"/>
        <v>1009074.0362667539</v>
      </c>
      <c r="AO406" s="685">
        <f t="shared" si="238"/>
        <v>1060486.3584145452</v>
      </c>
      <c r="AP406" s="685" t="str">
        <f t="shared" si="238"/>
        <v/>
      </c>
      <c r="AQ406" s="685" t="str">
        <f t="shared" si="238"/>
        <v/>
      </c>
      <c r="AR406" s="685" t="str">
        <f t="shared" si="237"/>
        <v/>
      </c>
      <c r="AS406" s="685" t="str">
        <f t="shared" si="237"/>
        <v/>
      </c>
      <c r="AT406" s="685" t="str">
        <f t="shared" si="237"/>
        <v/>
      </c>
      <c r="AU406" s="685" t="str">
        <f t="shared" si="237"/>
        <v/>
      </c>
      <c r="AV406" s="685" t="str">
        <f t="shared" si="221"/>
        <v/>
      </c>
      <c r="AW406" s="685" t="str">
        <f t="shared" si="221"/>
        <v/>
      </c>
      <c r="AX406" s="685" t="str">
        <f t="shared" si="221"/>
        <v/>
      </c>
      <c r="AY406" s="685" t="str">
        <f t="shared" si="221"/>
        <v/>
      </c>
      <c r="AZ406" s="685" t="str">
        <f t="shared" si="221"/>
        <v/>
      </c>
      <c r="BA406" s="685" t="str">
        <f t="shared" si="221"/>
        <v/>
      </c>
      <c r="BB406" s="685" t="str">
        <f t="shared" si="221"/>
        <v/>
      </c>
      <c r="BC406" s="685" t="str">
        <f t="shared" si="221"/>
        <v/>
      </c>
      <c r="BD406" s="685" t="str">
        <f t="shared" si="221"/>
        <v/>
      </c>
      <c r="BE406" s="685" t="str">
        <f t="shared" si="221"/>
        <v/>
      </c>
      <c r="BF406" s="685" t="str">
        <f t="shared" si="221"/>
        <v/>
      </c>
      <c r="BG406" s="685" t="str">
        <f t="shared" si="236"/>
        <v/>
      </c>
      <c r="BH406" s="685" t="str">
        <f t="shared" si="236"/>
        <v/>
      </c>
      <c r="BI406" s="685" t="str">
        <f t="shared" si="218"/>
        <v/>
      </c>
      <c r="BJ406" s="685" t="str">
        <f t="shared" si="218"/>
        <v/>
      </c>
      <c r="BK406" s="685" t="str">
        <f t="shared" si="218"/>
        <v/>
      </c>
      <c r="BL406" s="685" t="str">
        <f t="shared" si="218"/>
        <v/>
      </c>
      <c r="BM406" s="685" t="str">
        <f t="shared" si="218"/>
        <v/>
      </c>
      <c r="BN406" s="685" t="str">
        <f t="shared" si="218"/>
        <v/>
      </c>
      <c r="BO406" s="685" t="str">
        <f t="shared" si="223"/>
        <v/>
      </c>
      <c r="BP406" s="685" t="str">
        <f t="shared" si="223"/>
        <v/>
      </c>
      <c r="BQ406" s="685" t="str">
        <f t="shared" si="223"/>
        <v/>
      </c>
      <c r="BR406" s="529"/>
      <c r="BS406" s="685">
        <f>IFERROR(($L406+AB406*Contr_Rate)*(1+Inv_Return)*IF($D406=$C$1,VLOOKUP($T406,Male_Annuity_Tables,MATCH($BS$3+3,'Mortality Tables'!$N$1:$DN$1,0),FALSE),VLOOKUP($T406,Fe_Annuity_Tables,MATCH(BS$3+3,'Mortality Tables'!$N$1:$DN$1,0),FALSE)),"")</f>
        <v>227651.98383747964</v>
      </c>
      <c r="BT406" s="685">
        <f>IFERROR(($BS406+AC406*Contr_Rate)*(1+Inv_Return)*IF($D406=$C$1,VLOOKUP($T406,Male_Annuity_Tables,MATCH($BS$3+3,'Mortality Tables'!$N$1:$DN$1,0),FALSE),VLOOKUP($T406,Fe_Annuity_Tables,MATCH(BT$3+3,'Mortality Tables'!$N$1:$DN$1,0),FALSE)),"")</f>
        <v>297400.49977549637</v>
      </c>
      <c r="BU406" s="685">
        <f>IFERROR((BT406+AD406*Contr_Rate)*(1+Inv_Return)*IF($D406=$C$1,VLOOKUP($T406,Male_Annuity_Tables,MATCH($BS$3+3,'Mortality Tables'!$N$1:$DN$1,0),FALSE),VLOOKUP($T406,Fe_Annuity_Tables,MATCH(BU$3+3,'Mortality Tables'!$N$1:$DN$1,0),FALSE)),"")</f>
        <v>301176.20286356384</v>
      </c>
      <c r="BV406" s="685">
        <f>IFERROR((BU406+AE406*Contr_Rate)*(1+Inv_Return)*IF($D406=$C$1,VLOOKUP($T406,Male_Annuity_Tables,MATCH($BS$3+3,'Mortality Tables'!$N$1:$DN$1,0),FALSE),VLOOKUP($T406,Fe_Annuity_Tables,MATCH(BV$3+3,'Mortality Tables'!$N$1:$DN$1,0),FALSE)),"")</f>
        <v>262079.90228707678</v>
      </c>
      <c r="BW406" s="685">
        <f>IFERROR((BV406+AF406*Contr_Rate)*(1+Inv_Return)*IF($D406=$C$1,VLOOKUP($T406,Male_Annuity_Tables,MATCH($BS$3+3,'Mortality Tables'!$N$1:$DN$1,0),FALSE),VLOOKUP($T406,Fe_Annuity_Tables,MATCH(BW$3+3,'Mortality Tables'!$N$1:$DN$1,0),FALSE)),"")</f>
        <v>221099.32258172319</v>
      </c>
      <c r="BX406" s="685">
        <f>IFERROR((BW406+AG406*Contr_Rate)*(1+Inv_Return)*IF($D406=$C$1,VLOOKUP($T406,Male_Annuity_Tables,MATCH($BS$3+3,'Mortality Tables'!$N$1:$DN$1,0),FALSE),VLOOKUP($T406,Fe_Annuity_Tables,MATCH(BX$3+3,'Mortality Tables'!$N$1:$DN$1,0),FALSE)),"")</f>
        <v>185148.6494000614</v>
      </c>
      <c r="BY406" s="685">
        <f>IFERROR((BX406+AH406*Contr_Rate)*(1+Inv_Return)*IF($D406=$C$1,VLOOKUP($T406,Male_Annuity_Tables,MATCH($BS$3+3,'Mortality Tables'!$N$1:$DN$1,0),FALSE),VLOOKUP($T406,Fe_Annuity_Tables,MATCH(BY$3+3,'Mortality Tables'!$N$1:$DN$1,0),FALSE)),"")</f>
        <v>156345.85340679041</v>
      </c>
      <c r="BZ406" s="685">
        <f>IFERROR((BY406+AI406*Contr_Rate)*(1+Inv_Return)*IF($D406=$C$1,VLOOKUP($T406,Male_Annuity_Tables,MATCH($BS$3+3,'Mortality Tables'!$N$1:$DN$1,0),FALSE),VLOOKUP($T406,Fe_Annuity_Tables,MATCH(BZ$3+3,'Mortality Tables'!$N$1:$DN$1,0),FALSE)),"")</f>
        <v>134116.21555214992</v>
      </c>
      <c r="CA406" s="685">
        <f>IFERROR((BZ406+AJ406*Contr_Rate)*(1+Inv_Return)*IF($D406=$C$1,VLOOKUP($T406,Male_Annuity_Tables,MATCH($BS$3+3,'Mortality Tables'!$N$1:$DN$1,0),FALSE),VLOOKUP($T406,Fe_Annuity_Tables,MATCH(CA$3+3,'Mortality Tables'!$N$1:$DN$1,0),FALSE)),"")</f>
        <v>116968.16757829435</v>
      </c>
      <c r="CB406" s="685">
        <f>IFERROR((CA406+AK406*Contr_Rate)*(1+Inv_Return)*IF($D406=$C$1,VLOOKUP($T406,Male_Annuity_Tables,MATCH($BS$3+3,'Mortality Tables'!$N$1:$DN$1,0),FALSE),VLOOKUP($T406,Fe_Annuity_Tables,MATCH(CB$3+3,'Mortality Tables'!$N$1:$DN$1,0),FALSE)),"")</f>
        <v>109203.03925549722</v>
      </c>
      <c r="CC406" s="685">
        <f>IFERROR((CB406+AL406*Contr_Rate)*(1+Inv_Return)*IF($D406=$C$1,VLOOKUP($T406,Male_Annuity_Tables,MATCH($BS$3+3,'Mortality Tables'!$N$1:$DN$1,0),FALSE),VLOOKUP($T406,Fe_Annuity_Tables,MATCH(CC$3+3,'Mortality Tables'!$N$1:$DN$1,0),FALSE)),"")</f>
        <v>104627.90177191062</v>
      </c>
      <c r="CD406" s="685">
        <f>IFERROR((CC406+AM406*Contr_Rate)*(1+Inv_Return)*IF($D406=$C$1,VLOOKUP($T406,Male_Annuity_Tables,MATCH($BS$3+3,'Mortality Tables'!$N$1:$DN$1,0),FALSE),VLOOKUP($T406,Fe_Annuity_Tables,MATCH(CD$3+3,'Mortality Tables'!$N$1:$DN$1,0),FALSE)),"")</f>
        <v>101166.46401990757</v>
      </c>
      <c r="CE406" s="685">
        <f>IFERROR((CD406+AN406*Contr_Rate)*(1+Inv_Return)*IF($D406=$C$1,VLOOKUP($T406,Male_Annuity_Tables,MATCH($BS$3+3,'Mortality Tables'!$N$1:$DN$1,0),FALSE),VLOOKUP($T406,Fe_Annuity_Tables,MATCH(CE$3+3,'Mortality Tables'!$N$1:$DN$1,0),FALSE)),"")</f>
        <v>98148.105541195735</v>
      </c>
      <c r="CF406" s="685">
        <f>IFERROR((CE406+AO406*Contr_Rate)*(1+Inv_Return)*IF($D406=$C$1,VLOOKUP($T406,Male_Annuity_Tables,MATCH($BS$3+3,'Mortality Tables'!$N$1:$DN$1,0),FALSE),VLOOKUP($T406,Fe_Annuity_Tables,MATCH(CF$3+3,'Mortality Tables'!$N$1:$DN$1,0),FALSE)),"")</f>
        <v>95355.910154454701</v>
      </c>
      <c r="CG406" s="685" t="str">
        <f>IFERROR((CF406+AP406*Contr_Rate)*(1+Inv_Return)*IF($D406=$C$1,VLOOKUP($T406,Male_Annuity_Tables,MATCH($BS$3+3,'Mortality Tables'!$N$1:$DN$1,0),FALSE),VLOOKUP($T406,Fe_Annuity_Tables,MATCH(CG$3+3,'Mortality Tables'!$N$1:$DN$1,0),FALSE)),"")</f>
        <v/>
      </c>
      <c r="CH406" s="685" t="str">
        <f>IFERROR((CG406+AQ406*Contr_Rate)*(1+Inv_Return)*IF($D406=$C$1,VLOOKUP($T406,Male_Annuity_Tables,MATCH($BS$3+3,'Mortality Tables'!$N$1:$DN$1,0),FALSE),VLOOKUP($T406,Fe_Annuity_Tables,MATCH(CH$3+3,'Mortality Tables'!$N$1:$DN$1,0),FALSE)),"")</f>
        <v/>
      </c>
      <c r="CI406" s="685" t="str">
        <f>IFERROR((CH406+AR406*Contr_Rate)*(1+Inv_Return)*IF($D406=$C$1,VLOOKUP($T406,Male_Annuity_Tables,MATCH($BS$3+3,'Mortality Tables'!$N$1:$DN$1,0),FALSE),VLOOKUP($T406,Fe_Annuity_Tables,MATCH(CI$3+3,'Mortality Tables'!$N$1:$DN$1,0),FALSE)),"")</f>
        <v/>
      </c>
      <c r="CJ406" s="685" t="str">
        <f>IFERROR((CI406+AS406*Contr_Rate)*(1+Inv_Return)*IF($D406=$C$1,VLOOKUP($T406,Male_Annuity_Tables,MATCH($BS$3+3,'Mortality Tables'!$N$1:$DN$1,0),FALSE),VLOOKUP($T406,Fe_Annuity_Tables,MATCH(CJ$3+3,'Mortality Tables'!$N$1:$DN$1,0),FALSE)),"")</f>
        <v/>
      </c>
      <c r="CK406" s="685" t="str">
        <f>IFERROR((CJ406+AT406*Contr_Rate)*(1+Inv_Return)*IF($D406=$C$1,VLOOKUP($T406,Male_Annuity_Tables,MATCH($BS$3+3,'Mortality Tables'!$N$1:$DN$1,0),FALSE),VLOOKUP($T406,Fe_Annuity_Tables,MATCH(CK$3+3,'Mortality Tables'!$N$1:$DN$1,0),FALSE)),"")</f>
        <v/>
      </c>
      <c r="CL406" s="685" t="str">
        <f>IFERROR((CK406+AU406*Contr_Rate)*(1+Inv_Return)*IF($D406=$C$1,VLOOKUP($T406,Male_Annuity_Tables,MATCH($BS$3+3,'Mortality Tables'!$N$1:$DN$1,0),FALSE),VLOOKUP($T406,Fe_Annuity_Tables,MATCH(CL$3+3,'Mortality Tables'!$N$1:$DN$1,0),FALSE)),"")</f>
        <v/>
      </c>
      <c r="CM406" s="685" t="str">
        <f>IFERROR((CL406+AV406*Contr_Rate)*(1+Inv_Return)*IF($D406=$C$1,VLOOKUP($T406,Male_Annuity_Tables,MATCH($BS$3+3,'Mortality Tables'!$N$1:$DN$1,0),FALSE),VLOOKUP($T406,Fe_Annuity_Tables,MATCH(CM$3+3,'Mortality Tables'!$N$1:$DN$1,0),FALSE)),"")</f>
        <v/>
      </c>
      <c r="CN406" s="685" t="str">
        <f>IFERROR((CM406+AW406*Contr_Rate)*(1+Inv_Return)*IF($D406=$C$1,VLOOKUP($T406,Male_Annuity_Tables,MATCH($BS$3+3,'Mortality Tables'!$N$1:$DN$1,0),FALSE),VLOOKUP($T406,Fe_Annuity_Tables,MATCH(CN$3+3,'Mortality Tables'!$N$1:$DN$1,0),FALSE)),"")</f>
        <v/>
      </c>
      <c r="CO406" s="685" t="str">
        <f>IFERROR((CN406+AX406*Contr_Rate)*(1+Inv_Return)*IF($D406=$C$1,VLOOKUP($T406,Male_Annuity_Tables,MATCH($BS$3+3,'Mortality Tables'!$N$1:$DN$1,0),FALSE),VLOOKUP($T406,Fe_Annuity_Tables,MATCH(CO$3+3,'Mortality Tables'!$N$1:$DN$1,0),FALSE)),"")</f>
        <v/>
      </c>
      <c r="CP406" s="685" t="str">
        <f>IFERROR((CO406+AY406*Contr_Rate)*(1+Inv_Return)*IF($D406=$C$1,VLOOKUP($T406,Male_Annuity_Tables,MATCH($BS$3+3,'Mortality Tables'!$N$1:$DN$1,0),FALSE),VLOOKUP($T406,Fe_Annuity_Tables,MATCH(CP$3+3,'Mortality Tables'!$N$1:$DN$1,0),FALSE)),"")</f>
        <v/>
      </c>
      <c r="CQ406" s="685" t="str">
        <f>IFERROR((CP406+AZ406*Contr_Rate)*(1+Inv_Return)*IF($D406=$C$1,VLOOKUP($T406,Male_Annuity_Tables,MATCH($BS$3+3,'Mortality Tables'!$N$1:$DN$1,0),FALSE),VLOOKUP($T406,Fe_Annuity_Tables,MATCH(CQ$3+3,'Mortality Tables'!$N$1:$DN$1,0),FALSE)),"")</f>
        <v/>
      </c>
      <c r="CR406" s="685" t="str">
        <f>IFERROR((CQ406+BA406*Contr_Rate)*(1+Inv_Return)*IF($D406=$C$1,VLOOKUP($T406,Male_Annuity_Tables,MATCH($BS$3+3,'Mortality Tables'!$N$1:$DN$1,0),FALSE),VLOOKUP($T406,Fe_Annuity_Tables,MATCH(CR$3+3,'Mortality Tables'!$N$1:$DN$1,0),FALSE)),"")</f>
        <v/>
      </c>
      <c r="CS406" s="685" t="str">
        <f>IFERROR((CR406+BB406*Contr_Rate)*(1+Inv_Return)*IF($D406=$C$1,VLOOKUP($T406,Male_Annuity_Tables,MATCH($BS$3+3,'Mortality Tables'!$N$1:$DN$1,0),FALSE),VLOOKUP($T406,Fe_Annuity_Tables,MATCH(CS$3+3,'Mortality Tables'!$N$1:$DN$1,0),FALSE)),"")</f>
        <v/>
      </c>
      <c r="CT406" s="685" t="str">
        <f>IFERROR((CS406+BC406*Contr_Rate)*(1+Inv_Return)*IF($D406=$C$1,VLOOKUP($T406,Male_Annuity_Tables,MATCH($BS$3+3,'Mortality Tables'!$N$1:$DN$1,0),FALSE),VLOOKUP($T406,Fe_Annuity_Tables,MATCH(CT$3+3,'Mortality Tables'!$N$1:$DN$1,0),FALSE)),"")</f>
        <v/>
      </c>
      <c r="CU406" s="685" t="str">
        <f>IFERROR((CT406+BD406*Contr_Rate)*(1+Inv_Return)*IF($D406=$C$1,VLOOKUP($T406,Male_Annuity_Tables,MATCH($BS$3+3,'Mortality Tables'!$N$1:$DN$1,0),FALSE),VLOOKUP($T406,Fe_Annuity_Tables,MATCH(CU$3+3,'Mortality Tables'!$N$1:$DN$1,0),FALSE)),"")</f>
        <v/>
      </c>
      <c r="CV406" s="685" t="str">
        <f>IFERROR((CU406+BE406*Contr_Rate)*(1+Inv_Return)*IF($D406=$C$1,VLOOKUP($T406,Male_Annuity_Tables,MATCH($BS$3+3,'Mortality Tables'!$N$1:$DN$1,0),FALSE),VLOOKUP($T406,Fe_Annuity_Tables,MATCH(CV$3+3,'Mortality Tables'!$N$1:$DN$1,0),FALSE)),"")</f>
        <v/>
      </c>
      <c r="CW406" s="685" t="str">
        <f>IFERROR((CV406+BF406*Contr_Rate)*(1+Inv_Return)*IF($D406=$C$1,VLOOKUP($T406,Male_Annuity_Tables,MATCH($BS$3+3,'Mortality Tables'!$N$1:$DN$1,0),FALSE),VLOOKUP($T406,Fe_Annuity_Tables,MATCH(CW$3+3,'Mortality Tables'!$N$1:$DN$1,0),FALSE)),"")</f>
        <v/>
      </c>
      <c r="CX406" s="685" t="str">
        <f>IFERROR((CW406+BG406*Contr_Rate)*(1+Inv_Return)*IF($D406=$C$1,VLOOKUP($T406,Male_Annuity_Tables,MATCH($BS$3+3,'Mortality Tables'!$N$1:$DN$1,0),FALSE),VLOOKUP($T406,Fe_Annuity_Tables,MATCH(CX$3+3,'Mortality Tables'!$N$1:$DN$1,0),FALSE)),"")</f>
        <v/>
      </c>
      <c r="CY406" s="685" t="str">
        <f>IFERROR((CX406+BH406*Contr_Rate)*(1+Inv_Return)*IF($D406=$C$1,VLOOKUP($T406,Male_Annuity_Tables,MATCH($BS$3+3,'Mortality Tables'!$N$1:$DN$1,0),FALSE),VLOOKUP($T406,Fe_Annuity_Tables,MATCH(CY$3+3,'Mortality Tables'!$N$1:$DN$1,0),FALSE)),"")</f>
        <v/>
      </c>
      <c r="CZ406" s="685" t="str">
        <f>IFERROR((CY406+BI406*Contr_Rate)*(1+Inv_Return)*IF($D406=$C$1,VLOOKUP($T406,Male_Annuity_Tables,MATCH($BS$3+3,'Mortality Tables'!$N$1:$DN$1,0),FALSE),VLOOKUP($T406,Fe_Annuity_Tables,MATCH(CZ$3+3,'Mortality Tables'!$N$1:$DN$1,0),FALSE)),"")</f>
        <v/>
      </c>
      <c r="DA406" s="685" t="str">
        <f>IFERROR((CZ406+BJ406*Contr_Rate)*(1+Inv_Return)*IF($D406=$C$1,VLOOKUP($T406,Male_Annuity_Tables,MATCH($BS$3+3,'Mortality Tables'!$N$1:$DN$1,0),FALSE),VLOOKUP($T406,Fe_Annuity_Tables,MATCH(DA$3+3,'Mortality Tables'!$N$1:$DN$1,0),FALSE)),"")</f>
        <v/>
      </c>
      <c r="DB406" s="685" t="str">
        <f>IFERROR((DA406+BK406*Contr_Rate)*(1+Inv_Return)*IF($D406=$C$1,VLOOKUP($T406,Male_Annuity_Tables,MATCH($BS$3+3,'Mortality Tables'!$N$1:$DN$1,0),FALSE),VLOOKUP($T406,Fe_Annuity_Tables,MATCH(DB$3+3,'Mortality Tables'!$N$1:$DN$1,0),FALSE)),"")</f>
        <v/>
      </c>
      <c r="DC406" s="685" t="str">
        <f>IFERROR((DB406+BL406*Contr_Rate)*(1+Inv_Return)*IF($D406=$C$1,VLOOKUP($T406,Male_Annuity_Tables,MATCH($BS$3+3,'Mortality Tables'!$N$1:$DN$1,0),FALSE),VLOOKUP($T406,Fe_Annuity_Tables,MATCH(DC$3+3,'Mortality Tables'!$N$1:$DN$1,0),FALSE)),"")</f>
        <v/>
      </c>
      <c r="DD406" s="685" t="str">
        <f>IFERROR((DC406+BM406*Contr_Rate)*(1+Inv_Return)*IF($D406=$C$1,VLOOKUP($T406,Male_Annuity_Tables,MATCH($BS$3+3,'Mortality Tables'!$N$1:$DN$1,0),FALSE),VLOOKUP($T406,Fe_Annuity_Tables,MATCH(DD$3+3,'Mortality Tables'!$N$1:$DN$1,0),FALSE)),"")</f>
        <v/>
      </c>
      <c r="DE406" s="685" t="str">
        <f>IFERROR((DD406+BN406*Contr_Rate)*(1+Inv_Return)*IF($D406=$C$1,VLOOKUP($T406,Male_Annuity_Tables,MATCH($BS$3+3,'Mortality Tables'!$N$1:$DN$1,0),FALSE),VLOOKUP($T406,Fe_Annuity_Tables,MATCH(DE$3+3,'Mortality Tables'!$N$1:$DN$1,0),FALSE)),"")</f>
        <v/>
      </c>
      <c r="DF406" s="685" t="str">
        <f>IFERROR((DE406+BO406*Contr_Rate)*(1+Inv_Return)*IF($D406=$C$1,VLOOKUP($T406,Male_Annuity_Tables,MATCH($BS$3+3,'Mortality Tables'!$N$1:$DN$1,0),FALSE),VLOOKUP($T406,Fe_Annuity_Tables,MATCH(DF$3+3,'Mortality Tables'!$N$1:$DN$1,0),FALSE)),"")</f>
        <v/>
      </c>
      <c r="DG406" s="685" t="str">
        <f>IFERROR((DF406+BP406*Contr_Rate)*(1+Inv_Return)*IF($D406=$C$1,VLOOKUP($T406,Male_Annuity_Tables,MATCH($BS$3+3,'Mortality Tables'!$N$1:$DN$1,0),FALSE),VLOOKUP($T406,Fe_Annuity_Tables,MATCH(DG$3+3,'Mortality Tables'!$N$1:$DN$1,0),FALSE)),"")</f>
        <v/>
      </c>
      <c r="DH406" s="685" t="str">
        <f>IFERROR((DG406+BQ406*Contr_Rate)*(1+Inv_Return)*IF($D406=$C$1,VLOOKUP($T406,Male_Annuity_Tables,MATCH($BS$3+3,'Mortality Tables'!$N$1:$DN$1,0),FALSE),VLOOKUP($T406,Fe_Annuity_Tables,MATCH(DH$3+3,'Mortality Tables'!$N$1:$DN$1,0),FALSE)),"")</f>
        <v/>
      </c>
      <c r="DJ406" s="686">
        <f t="shared" si="230"/>
        <v>301176.20286356384</v>
      </c>
      <c r="DK406" s="680">
        <f t="shared" si="219"/>
        <v>8.8017766057058875</v>
      </c>
      <c r="DL406" s="686">
        <f t="shared" si="231"/>
        <v>22925.832472023383</v>
      </c>
      <c r="DM406" s="686">
        <f t="shared" si="132"/>
        <v>1060486.3584145452</v>
      </c>
      <c r="DN406" s="687">
        <f t="shared" si="232"/>
        <v>2.1618224779711547E-2</v>
      </c>
      <c r="DP406" s="688">
        <f t="shared" si="233"/>
        <v>34689.609297155148</v>
      </c>
      <c r="DQ406" s="688">
        <f t="shared" si="234"/>
        <v>45317.88815579014</v>
      </c>
      <c r="DR406" s="688">
        <f t="shared" si="235"/>
        <v>45893.229792349863</v>
      </c>
    </row>
    <row r="407" spans="1:122" s="657" customFormat="1" ht="14.5">
      <c r="A407" s="675" t="s">
        <v>1882</v>
      </c>
      <c r="B407" s="675" t="s">
        <v>1883</v>
      </c>
      <c r="C407" s="675" t="s">
        <v>236</v>
      </c>
      <c r="D407" s="675" t="s">
        <v>61</v>
      </c>
      <c r="E407" s="676">
        <v>23284</v>
      </c>
      <c r="F407" s="677">
        <v>41485</v>
      </c>
      <c r="G407" s="677">
        <v>41695</v>
      </c>
      <c r="H407" s="678">
        <v>1311170</v>
      </c>
      <c r="I407" s="678">
        <v>98310.38</v>
      </c>
      <c r="J407" s="678">
        <v>104495.64</v>
      </c>
      <c r="K407" s="678">
        <v>48996.36</v>
      </c>
      <c r="L407" s="678">
        <v>251802.38</v>
      </c>
      <c r="M407" s="679">
        <f>IF(COUNTIF($A$4:A407,A407)=1,0,1)</f>
        <v>0</v>
      </c>
      <c r="N407" s="680" t="str">
        <f t="shared" si="224"/>
        <v>Okay</v>
      </c>
      <c r="O407" s="680" t="str">
        <f t="shared" si="225"/>
        <v>TRUE</v>
      </c>
      <c r="P407" s="680" t="b">
        <f t="shared" si="226"/>
        <v>1</v>
      </c>
      <c r="Q407" s="680" t="b">
        <f t="shared" si="239"/>
        <v>1</v>
      </c>
      <c r="R407" s="680" t="b">
        <f t="shared" si="240"/>
        <v>1</v>
      </c>
      <c r="S407" s="681">
        <f t="shared" si="227"/>
        <v>49.865753424657534</v>
      </c>
      <c r="T407" s="682">
        <f t="shared" si="241"/>
        <v>61</v>
      </c>
      <c r="U407" s="682">
        <f t="shared" si="220"/>
        <v>50</v>
      </c>
      <c r="V407" s="682">
        <f t="shared" si="242"/>
        <v>10.852054794520548</v>
      </c>
      <c r="W407" s="682">
        <f t="shared" si="228"/>
        <v>0</v>
      </c>
      <c r="X407" s="683">
        <f t="shared" si="229"/>
        <v>0</v>
      </c>
      <c r="Y407" s="684">
        <f t="shared" si="123"/>
        <v>1.546E-2</v>
      </c>
      <c r="Z407" s="684">
        <f>IF($D407=$C$1,VLOOKUP($T407,Male_Annuity_Tables,MATCH($W407+2,'Mortality Tables'!$DS$1:$HT$1,0),FALSE),VLOOKUP($T407,Fe_Annuity_Tables,MATCH($W407+2,'Mortality Tables'!$M$1:$DN$1,0),FALSE))</f>
        <v>1</v>
      </c>
      <c r="AA407" s="664"/>
      <c r="AB407" s="685" t="str">
        <f t="shared" si="238"/>
        <v/>
      </c>
      <c r="AC407" s="685" t="str">
        <f t="shared" si="238"/>
        <v/>
      </c>
      <c r="AD407" s="685" t="str">
        <f t="shared" si="238"/>
        <v/>
      </c>
      <c r="AE407" s="685" t="str">
        <f t="shared" si="238"/>
        <v/>
      </c>
      <c r="AF407" s="685" t="str">
        <f t="shared" si="238"/>
        <v/>
      </c>
      <c r="AG407" s="685" t="str">
        <f t="shared" si="238"/>
        <v/>
      </c>
      <c r="AH407" s="685" t="str">
        <f t="shared" si="238"/>
        <v/>
      </c>
      <c r="AI407" s="685" t="str">
        <f t="shared" si="238"/>
        <v/>
      </c>
      <c r="AJ407" s="685" t="str">
        <f t="shared" si="238"/>
        <v/>
      </c>
      <c r="AK407" s="685" t="str">
        <f t="shared" si="238"/>
        <v/>
      </c>
      <c r="AL407" s="685" t="str">
        <f t="shared" si="238"/>
        <v/>
      </c>
      <c r="AM407" s="685" t="str">
        <f t="shared" si="238"/>
        <v/>
      </c>
      <c r="AN407" s="685" t="str">
        <f t="shared" si="238"/>
        <v/>
      </c>
      <c r="AO407" s="685" t="str">
        <f t="shared" si="238"/>
        <v/>
      </c>
      <c r="AP407" s="685" t="str">
        <f t="shared" si="238"/>
        <v/>
      </c>
      <c r="AQ407" s="685" t="str">
        <f t="shared" si="238"/>
        <v/>
      </c>
      <c r="AR407" s="685" t="str">
        <f t="shared" si="237"/>
        <v/>
      </c>
      <c r="AS407" s="685" t="str">
        <f t="shared" si="237"/>
        <v/>
      </c>
      <c r="AT407" s="685" t="str">
        <f t="shared" si="237"/>
        <v/>
      </c>
      <c r="AU407" s="685" t="str">
        <f t="shared" si="237"/>
        <v/>
      </c>
      <c r="AV407" s="685" t="str">
        <f t="shared" si="221"/>
        <v/>
      </c>
      <c r="AW407" s="685" t="str">
        <f t="shared" si="221"/>
        <v/>
      </c>
      <c r="AX407" s="685" t="str">
        <f t="shared" si="221"/>
        <v/>
      </c>
      <c r="AY407" s="685" t="str">
        <f t="shared" si="221"/>
        <v/>
      </c>
      <c r="AZ407" s="685" t="str">
        <f t="shared" si="221"/>
        <v/>
      </c>
      <c r="BA407" s="685" t="str">
        <f t="shared" si="221"/>
        <v/>
      </c>
      <c r="BB407" s="685" t="str">
        <f t="shared" si="221"/>
        <v/>
      </c>
      <c r="BC407" s="685" t="str">
        <f t="shared" si="221"/>
        <v/>
      </c>
      <c r="BD407" s="685" t="str">
        <f t="shared" si="221"/>
        <v/>
      </c>
      <c r="BE407" s="685" t="str">
        <f t="shared" si="221"/>
        <v/>
      </c>
      <c r="BF407" s="685" t="str">
        <f t="shared" si="221"/>
        <v/>
      </c>
      <c r="BG407" s="685" t="str">
        <f t="shared" si="236"/>
        <v/>
      </c>
      <c r="BH407" s="685" t="str">
        <f t="shared" si="236"/>
        <v/>
      </c>
      <c r="BI407" s="685" t="str">
        <f t="shared" si="218"/>
        <v/>
      </c>
      <c r="BJ407" s="685" t="str">
        <f t="shared" si="218"/>
        <v/>
      </c>
      <c r="BK407" s="685" t="str">
        <f t="shared" si="218"/>
        <v/>
      </c>
      <c r="BL407" s="685" t="str">
        <f t="shared" si="218"/>
        <v/>
      </c>
      <c r="BM407" s="685" t="str">
        <f t="shared" si="218"/>
        <v/>
      </c>
      <c r="BN407" s="685" t="str">
        <f t="shared" si="218"/>
        <v/>
      </c>
      <c r="BO407" s="685" t="str">
        <f t="shared" si="223"/>
        <v/>
      </c>
      <c r="BP407" s="685" t="str">
        <f t="shared" si="223"/>
        <v/>
      </c>
      <c r="BQ407" s="685" t="str">
        <f t="shared" si="223"/>
        <v/>
      </c>
      <c r="BR407" s="529"/>
      <c r="BS407" s="685" t="str">
        <f>IFERROR(($L407+AB407*Contr_Rate)*(1+Inv_Return)*IF($D407=$C$1,VLOOKUP($T407,Male_Annuity_Tables,MATCH($BS$3+3,'Mortality Tables'!$N$1:$DN$1,0),FALSE),VLOOKUP($T407,Fe_Annuity_Tables,MATCH(BS$3+3,'Mortality Tables'!$N$1:$DN$1,0),FALSE)),"")</f>
        <v/>
      </c>
      <c r="BT407" s="685" t="str">
        <f>IFERROR(($BS407+AC407*Contr_Rate)*(1+Inv_Return)*IF($D407=$C$1,VLOOKUP($T407,Male_Annuity_Tables,MATCH($BS$3+3,'Mortality Tables'!$N$1:$DN$1,0),FALSE),VLOOKUP($T407,Fe_Annuity_Tables,MATCH(BT$3+3,'Mortality Tables'!$N$1:$DN$1,0),FALSE)),"")</f>
        <v/>
      </c>
      <c r="BU407" s="685" t="str">
        <f>IFERROR((BT407+AD407*Contr_Rate)*(1+Inv_Return)*IF($D407=$C$1,VLOOKUP($T407,Male_Annuity_Tables,MATCH($BS$3+3,'Mortality Tables'!$N$1:$DN$1,0),FALSE),VLOOKUP($T407,Fe_Annuity_Tables,MATCH(BU$3+3,'Mortality Tables'!$N$1:$DN$1,0),FALSE)),"")</f>
        <v/>
      </c>
      <c r="BV407" s="685" t="str">
        <f>IFERROR((BU407+AE407*Contr_Rate)*(1+Inv_Return)*IF($D407=$C$1,VLOOKUP($T407,Male_Annuity_Tables,MATCH($BS$3+3,'Mortality Tables'!$N$1:$DN$1,0),FALSE),VLOOKUP($T407,Fe_Annuity_Tables,MATCH(BV$3+3,'Mortality Tables'!$N$1:$DN$1,0),FALSE)),"")</f>
        <v/>
      </c>
      <c r="BW407" s="685" t="str">
        <f>IFERROR((BV407+AF407*Contr_Rate)*(1+Inv_Return)*IF($D407=$C$1,VLOOKUP($T407,Male_Annuity_Tables,MATCH($BS$3+3,'Mortality Tables'!$N$1:$DN$1,0),FALSE),VLOOKUP($T407,Fe_Annuity_Tables,MATCH(BW$3+3,'Mortality Tables'!$N$1:$DN$1,0),FALSE)),"")</f>
        <v/>
      </c>
      <c r="BX407" s="685" t="str">
        <f>IFERROR((BW407+AG407*Contr_Rate)*(1+Inv_Return)*IF($D407=$C$1,VLOOKUP($T407,Male_Annuity_Tables,MATCH($BS$3+3,'Mortality Tables'!$N$1:$DN$1,0),FALSE),VLOOKUP($T407,Fe_Annuity_Tables,MATCH(BX$3+3,'Mortality Tables'!$N$1:$DN$1,0),FALSE)),"")</f>
        <v/>
      </c>
      <c r="BY407" s="685" t="str">
        <f>IFERROR((BX407+AH407*Contr_Rate)*(1+Inv_Return)*IF($D407=$C$1,VLOOKUP($T407,Male_Annuity_Tables,MATCH($BS$3+3,'Mortality Tables'!$N$1:$DN$1,0),FALSE),VLOOKUP($T407,Fe_Annuity_Tables,MATCH(BY$3+3,'Mortality Tables'!$N$1:$DN$1,0),FALSE)),"")</f>
        <v/>
      </c>
      <c r="BZ407" s="685" t="str">
        <f>IFERROR((BY407+AI407*Contr_Rate)*(1+Inv_Return)*IF($D407=$C$1,VLOOKUP($T407,Male_Annuity_Tables,MATCH($BS$3+3,'Mortality Tables'!$N$1:$DN$1,0),FALSE),VLOOKUP($T407,Fe_Annuity_Tables,MATCH(BZ$3+3,'Mortality Tables'!$N$1:$DN$1,0),FALSE)),"")</f>
        <v/>
      </c>
      <c r="CA407" s="685" t="str">
        <f>IFERROR((BZ407+AJ407*Contr_Rate)*(1+Inv_Return)*IF($D407=$C$1,VLOOKUP($T407,Male_Annuity_Tables,MATCH($BS$3+3,'Mortality Tables'!$N$1:$DN$1,0),FALSE),VLOOKUP($T407,Fe_Annuity_Tables,MATCH(CA$3+3,'Mortality Tables'!$N$1:$DN$1,0),FALSE)),"")</f>
        <v/>
      </c>
      <c r="CB407" s="685" t="str">
        <f>IFERROR((CA407+AK407*Contr_Rate)*(1+Inv_Return)*IF($D407=$C$1,VLOOKUP($T407,Male_Annuity_Tables,MATCH($BS$3+3,'Mortality Tables'!$N$1:$DN$1,0),FALSE),VLOOKUP($T407,Fe_Annuity_Tables,MATCH(CB$3+3,'Mortality Tables'!$N$1:$DN$1,0),FALSE)),"")</f>
        <v/>
      </c>
      <c r="CC407" s="685" t="str">
        <f>IFERROR((CB407+AL407*Contr_Rate)*(1+Inv_Return)*IF($D407=$C$1,VLOOKUP($T407,Male_Annuity_Tables,MATCH($BS$3+3,'Mortality Tables'!$N$1:$DN$1,0),FALSE),VLOOKUP($T407,Fe_Annuity_Tables,MATCH(CC$3+3,'Mortality Tables'!$N$1:$DN$1,0),FALSE)),"")</f>
        <v/>
      </c>
      <c r="CD407" s="685" t="str">
        <f>IFERROR((CC407+AM407*Contr_Rate)*(1+Inv_Return)*IF($D407=$C$1,VLOOKUP($T407,Male_Annuity_Tables,MATCH($BS$3+3,'Mortality Tables'!$N$1:$DN$1,0),FALSE),VLOOKUP($T407,Fe_Annuity_Tables,MATCH(CD$3+3,'Mortality Tables'!$N$1:$DN$1,0),FALSE)),"")</f>
        <v/>
      </c>
      <c r="CE407" s="685" t="str">
        <f>IFERROR((CD407+AN407*Contr_Rate)*(1+Inv_Return)*IF($D407=$C$1,VLOOKUP($T407,Male_Annuity_Tables,MATCH($BS$3+3,'Mortality Tables'!$N$1:$DN$1,0),FALSE),VLOOKUP($T407,Fe_Annuity_Tables,MATCH(CE$3+3,'Mortality Tables'!$N$1:$DN$1,0),FALSE)),"")</f>
        <v/>
      </c>
      <c r="CF407" s="685" t="str">
        <f>IFERROR((CE407+AO407*Contr_Rate)*(1+Inv_Return)*IF($D407=$C$1,VLOOKUP($T407,Male_Annuity_Tables,MATCH($BS$3+3,'Mortality Tables'!$N$1:$DN$1,0),FALSE),VLOOKUP($T407,Fe_Annuity_Tables,MATCH(CF$3+3,'Mortality Tables'!$N$1:$DN$1,0),FALSE)),"")</f>
        <v/>
      </c>
      <c r="CG407" s="685" t="str">
        <f>IFERROR((CF407+AP407*Contr_Rate)*(1+Inv_Return)*IF($D407=$C$1,VLOOKUP($T407,Male_Annuity_Tables,MATCH($BS$3+3,'Mortality Tables'!$N$1:$DN$1,0),FALSE),VLOOKUP($T407,Fe_Annuity_Tables,MATCH(CG$3+3,'Mortality Tables'!$N$1:$DN$1,0),FALSE)),"")</f>
        <v/>
      </c>
      <c r="CH407" s="685" t="str">
        <f>IFERROR((CG407+AQ407*Contr_Rate)*(1+Inv_Return)*IF($D407=$C$1,VLOOKUP($T407,Male_Annuity_Tables,MATCH($BS$3+3,'Mortality Tables'!$N$1:$DN$1,0),FALSE),VLOOKUP($T407,Fe_Annuity_Tables,MATCH(CH$3+3,'Mortality Tables'!$N$1:$DN$1,0),FALSE)),"")</f>
        <v/>
      </c>
      <c r="CI407" s="685" t="str">
        <f>IFERROR((CH407+AR407*Contr_Rate)*(1+Inv_Return)*IF($D407=$C$1,VLOOKUP($T407,Male_Annuity_Tables,MATCH($BS$3+3,'Mortality Tables'!$N$1:$DN$1,0),FALSE),VLOOKUP($T407,Fe_Annuity_Tables,MATCH(CI$3+3,'Mortality Tables'!$N$1:$DN$1,0),FALSE)),"")</f>
        <v/>
      </c>
      <c r="CJ407" s="685" t="str">
        <f>IFERROR((CI407+AS407*Contr_Rate)*(1+Inv_Return)*IF($D407=$C$1,VLOOKUP($T407,Male_Annuity_Tables,MATCH($BS$3+3,'Mortality Tables'!$N$1:$DN$1,0),FALSE),VLOOKUP($T407,Fe_Annuity_Tables,MATCH(CJ$3+3,'Mortality Tables'!$N$1:$DN$1,0),FALSE)),"")</f>
        <v/>
      </c>
      <c r="CK407" s="685" t="str">
        <f>IFERROR((CJ407+AT407*Contr_Rate)*(1+Inv_Return)*IF($D407=$C$1,VLOOKUP($T407,Male_Annuity_Tables,MATCH($BS$3+3,'Mortality Tables'!$N$1:$DN$1,0),FALSE),VLOOKUP($T407,Fe_Annuity_Tables,MATCH(CK$3+3,'Mortality Tables'!$N$1:$DN$1,0),FALSE)),"")</f>
        <v/>
      </c>
      <c r="CL407" s="685" t="str">
        <f>IFERROR((CK407+AU407*Contr_Rate)*(1+Inv_Return)*IF($D407=$C$1,VLOOKUP($T407,Male_Annuity_Tables,MATCH($BS$3+3,'Mortality Tables'!$N$1:$DN$1,0),FALSE),VLOOKUP($T407,Fe_Annuity_Tables,MATCH(CL$3+3,'Mortality Tables'!$N$1:$DN$1,0),FALSE)),"")</f>
        <v/>
      </c>
      <c r="CM407" s="685" t="str">
        <f>IFERROR((CL407+AV407*Contr_Rate)*(1+Inv_Return)*IF($D407=$C$1,VLOOKUP($T407,Male_Annuity_Tables,MATCH($BS$3+3,'Mortality Tables'!$N$1:$DN$1,0),FALSE),VLOOKUP($T407,Fe_Annuity_Tables,MATCH(CM$3+3,'Mortality Tables'!$N$1:$DN$1,0),FALSE)),"")</f>
        <v/>
      </c>
      <c r="CN407" s="685" t="str">
        <f>IFERROR((CM407+AW407*Contr_Rate)*(1+Inv_Return)*IF($D407=$C$1,VLOOKUP($T407,Male_Annuity_Tables,MATCH($BS$3+3,'Mortality Tables'!$N$1:$DN$1,0),FALSE),VLOOKUP($T407,Fe_Annuity_Tables,MATCH(CN$3+3,'Mortality Tables'!$N$1:$DN$1,0),FALSE)),"")</f>
        <v/>
      </c>
      <c r="CO407" s="685" t="str">
        <f>IFERROR((CN407+AX407*Contr_Rate)*(1+Inv_Return)*IF($D407=$C$1,VLOOKUP($T407,Male_Annuity_Tables,MATCH($BS$3+3,'Mortality Tables'!$N$1:$DN$1,0),FALSE),VLOOKUP($T407,Fe_Annuity_Tables,MATCH(CO$3+3,'Mortality Tables'!$N$1:$DN$1,0),FALSE)),"")</f>
        <v/>
      </c>
      <c r="CP407" s="685" t="str">
        <f>IFERROR((CO407+AY407*Contr_Rate)*(1+Inv_Return)*IF($D407=$C$1,VLOOKUP($T407,Male_Annuity_Tables,MATCH($BS$3+3,'Mortality Tables'!$N$1:$DN$1,0),FALSE),VLOOKUP($T407,Fe_Annuity_Tables,MATCH(CP$3+3,'Mortality Tables'!$N$1:$DN$1,0),FALSE)),"")</f>
        <v/>
      </c>
      <c r="CQ407" s="685" t="str">
        <f>IFERROR((CP407+AZ407*Contr_Rate)*(1+Inv_Return)*IF($D407=$C$1,VLOOKUP($T407,Male_Annuity_Tables,MATCH($BS$3+3,'Mortality Tables'!$N$1:$DN$1,0),FALSE),VLOOKUP($T407,Fe_Annuity_Tables,MATCH(CQ$3+3,'Mortality Tables'!$N$1:$DN$1,0),FALSE)),"")</f>
        <v/>
      </c>
      <c r="CR407" s="685" t="str">
        <f>IFERROR((CQ407+BA407*Contr_Rate)*(1+Inv_Return)*IF($D407=$C$1,VLOOKUP($T407,Male_Annuity_Tables,MATCH($BS$3+3,'Mortality Tables'!$N$1:$DN$1,0),FALSE),VLOOKUP($T407,Fe_Annuity_Tables,MATCH(CR$3+3,'Mortality Tables'!$N$1:$DN$1,0),FALSE)),"")</f>
        <v/>
      </c>
      <c r="CS407" s="685" t="str">
        <f>IFERROR((CR407+BB407*Contr_Rate)*(1+Inv_Return)*IF($D407=$C$1,VLOOKUP($T407,Male_Annuity_Tables,MATCH($BS$3+3,'Mortality Tables'!$N$1:$DN$1,0),FALSE),VLOOKUP($T407,Fe_Annuity_Tables,MATCH(CS$3+3,'Mortality Tables'!$N$1:$DN$1,0),FALSE)),"")</f>
        <v/>
      </c>
      <c r="CT407" s="685" t="str">
        <f>IFERROR((CS407+BC407*Contr_Rate)*(1+Inv_Return)*IF($D407=$C$1,VLOOKUP($T407,Male_Annuity_Tables,MATCH($BS$3+3,'Mortality Tables'!$N$1:$DN$1,0),FALSE),VLOOKUP($T407,Fe_Annuity_Tables,MATCH(CT$3+3,'Mortality Tables'!$N$1:$DN$1,0),FALSE)),"")</f>
        <v/>
      </c>
      <c r="CU407" s="685" t="str">
        <f>IFERROR((CT407+BD407*Contr_Rate)*(1+Inv_Return)*IF($D407=$C$1,VLOOKUP($T407,Male_Annuity_Tables,MATCH($BS$3+3,'Mortality Tables'!$N$1:$DN$1,0),FALSE),VLOOKUP($T407,Fe_Annuity_Tables,MATCH(CU$3+3,'Mortality Tables'!$N$1:$DN$1,0),FALSE)),"")</f>
        <v/>
      </c>
      <c r="CV407" s="685" t="str">
        <f>IFERROR((CU407+BE407*Contr_Rate)*(1+Inv_Return)*IF($D407=$C$1,VLOOKUP($T407,Male_Annuity_Tables,MATCH($BS$3+3,'Mortality Tables'!$N$1:$DN$1,0),FALSE),VLOOKUP($T407,Fe_Annuity_Tables,MATCH(CV$3+3,'Mortality Tables'!$N$1:$DN$1,0),FALSE)),"")</f>
        <v/>
      </c>
      <c r="CW407" s="685" t="str">
        <f>IFERROR((CV407+BF407*Contr_Rate)*(1+Inv_Return)*IF($D407=$C$1,VLOOKUP($T407,Male_Annuity_Tables,MATCH($BS$3+3,'Mortality Tables'!$N$1:$DN$1,0),FALSE),VLOOKUP($T407,Fe_Annuity_Tables,MATCH(CW$3+3,'Mortality Tables'!$N$1:$DN$1,0),FALSE)),"")</f>
        <v/>
      </c>
      <c r="CX407" s="685" t="str">
        <f>IFERROR((CW407+BG407*Contr_Rate)*(1+Inv_Return)*IF($D407=$C$1,VLOOKUP($T407,Male_Annuity_Tables,MATCH($BS$3+3,'Mortality Tables'!$N$1:$DN$1,0),FALSE),VLOOKUP($T407,Fe_Annuity_Tables,MATCH(CX$3+3,'Mortality Tables'!$N$1:$DN$1,0),FALSE)),"")</f>
        <v/>
      </c>
      <c r="CY407" s="685" t="str">
        <f>IFERROR((CX407+BH407*Contr_Rate)*(1+Inv_Return)*IF($D407=$C$1,VLOOKUP($T407,Male_Annuity_Tables,MATCH($BS$3+3,'Mortality Tables'!$N$1:$DN$1,0),FALSE),VLOOKUP($T407,Fe_Annuity_Tables,MATCH(CY$3+3,'Mortality Tables'!$N$1:$DN$1,0),FALSE)),"")</f>
        <v/>
      </c>
      <c r="CZ407" s="685" t="str">
        <f>IFERROR((CY407+BI407*Contr_Rate)*(1+Inv_Return)*IF($D407=$C$1,VLOOKUP($T407,Male_Annuity_Tables,MATCH($BS$3+3,'Mortality Tables'!$N$1:$DN$1,0),FALSE),VLOOKUP($T407,Fe_Annuity_Tables,MATCH(CZ$3+3,'Mortality Tables'!$N$1:$DN$1,0),FALSE)),"")</f>
        <v/>
      </c>
      <c r="DA407" s="685" t="str">
        <f>IFERROR((CZ407+BJ407*Contr_Rate)*(1+Inv_Return)*IF($D407=$C$1,VLOOKUP($T407,Male_Annuity_Tables,MATCH($BS$3+3,'Mortality Tables'!$N$1:$DN$1,0),FALSE),VLOOKUP($T407,Fe_Annuity_Tables,MATCH(DA$3+3,'Mortality Tables'!$N$1:$DN$1,0),FALSE)),"")</f>
        <v/>
      </c>
      <c r="DB407" s="685" t="str">
        <f>IFERROR((DA407+BK407*Contr_Rate)*(1+Inv_Return)*IF($D407=$C$1,VLOOKUP($T407,Male_Annuity_Tables,MATCH($BS$3+3,'Mortality Tables'!$N$1:$DN$1,0),FALSE),VLOOKUP($T407,Fe_Annuity_Tables,MATCH(DB$3+3,'Mortality Tables'!$N$1:$DN$1,0),FALSE)),"")</f>
        <v/>
      </c>
      <c r="DC407" s="685" t="str">
        <f>IFERROR((DB407+BL407*Contr_Rate)*(1+Inv_Return)*IF($D407=$C$1,VLOOKUP($T407,Male_Annuity_Tables,MATCH($BS$3+3,'Mortality Tables'!$N$1:$DN$1,0),FALSE),VLOOKUP($T407,Fe_Annuity_Tables,MATCH(DC$3+3,'Mortality Tables'!$N$1:$DN$1,0),FALSE)),"")</f>
        <v/>
      </c>
      <c r="DD407" s="685" t="str">
        <f>IFERROR((DC407+BM407*Contr_Rate)*(1+Inv_Return)*IF($D407=$C$1,VLOOKUP($T407,Male_Annuity_Tables,MATCH($BS$3+3,'Mortality Tables'!$N$1:$DN$1,0),FALSE),VLOOKUP($T407,Fe_Annuity_Tables,MATCH(DD$3+3,'Mortality Tables'!$N$1:$DN$1,0),FALSE)),"")</f>
        <v/>
      </c>
      <c r="DE407" s="685" t="str">
        <f>IFERROR((DD407+BN407*Contr_Rate)*(1+Inv_Return)*IF($D407=$C$1,VLOOKUP($T407,Male_Annuity_Tables,MATCH($BS$3+3,'Mortality Tables'!$N$1:$DN$1,0),FALSE),VLOOKUP($T407,Fe_Annuity_Tables,MATCH(DE$3+3,'Mortality Tables'!$N$1:$DN$1,0),FALSE)),"")</f>
        <v/>
      </c>
      <c r="DF407" s="685" t="str">
        <f>IFERROR((DE407+BO407*Contr_Rate)*(1+Inv_Return)*IF($D407=$C$1,VLOOKUP($T407,Male_Annuity_Tables,MATCH($BS$3+3,'Mortality Tables'!$N$1:$DN$1,0),FALSE),VLOOKUP($T407,Fe_Annuity_Tables,MATCH(DF$3+3,'Mortality Tables'!$N$1:$DN$1,0),FALSE)),"")</f>
        <v/>
      </c>
      <c r="DG407" s="685" t="str">
        <f>IFERROR((DF407+BP407*Contr_Rate)*(1+Inv_Return)*IF($D407=$C$1,VLOOKUP($T407,Male_Annuity_Tables,MATCH($BS$3+3,'Mortality Tables'!$N$1:$DN$1,0),FALSE),VLOOKUP($T407,Fe_Annuity_Tables,MATCH(DG$3+3,'Mortality Tables'!$N$1:$DN$1,0),FALSE)),"")</f>
        <v/>
      </c>
      <c r="DH407" s="685" t="str">
        <f>IFERROR((DG407+BQ407*Contr_Rate)*(1+Inv_Return)*IF($D407=$C$1,VLOOKUP($T407,Male_Annuity_Tables,MATCH($BS$3+3,'Mortality Tables'!$N$1:$DN$1,0),FALSE),VLOOKUP($T407,Fe_Annuity_Tables,MATCH(DH$3+3,'Mortality Tables'!$N$1:$DN$1,0),FALSE)),"")</f>
        <v/>
      </c>
      <c r="DJ407" s="686">
        <f t="shared" si="230"/>
        <v>0</v>
      </c>
      <c r="DK407" s="680">
        <f t="shared" si="219"/>
        <v>8.0909277508679907</v>
      </c>
      <c r="DL407" s="686">
        <f t="shared" si="231"/>
        <v>0</v>
      </c>
      <c r="DM407" s="686">
        <f t="shared" si="132"/>
        <v>0</v>
      </c>
      <c r="DN407" s="687" t="str">
        <f t="shared" si="232"/>
        <v/>
      </c>
      <c r="DP407" s="688" t="str">
        <f t="shared" si="233"/>
        <v/>
      </c>
      <c r="DQ407" s="688" t="str">
        <f t="shared" si="234"/>
        <v/>
      </c>
      <c r="DR407" s="688" t="str">
        <f t="shared" si="235"/>
        <v/>
      </c>
    </row>
    <row r="408" spans="1:122" s="657" customFormat="1" ht="14.5">
      <c r="A408" s="675" t="s">
        <v>1884</v>
      </c>
      <c r="B408" s="675" t="s">
        <v>1885</v>
      </c>
      <c r="C408" s="675" t="s">
        <v>541</v>
      </c>
      <c r="D408" s="675" t="s">
        <v>60</v>
      </c>
      <c r="E408" s="676">
        <v>23030</v>
      </c>
      <c r="F408" s="677">
        <v>44472</v>
      </c>
      <c r="G408" s="677">
        <v>44481</v>
      </c>
      <c r="H408" s="678">
        <v>853576</v>
      </c>
      <c r="I408" s="678">
        <v>59188.59</v>
      </c>
      <c r="J408" s="678">
        <v>78485.17</v>
      </c>
      <c r="K408" s="678">
        <v>29586.03</v>
      </c>
      <c r="L408" s="678">
        <v>167259.79</v>
      </c>
      <c r="M408" s="679">
        <f>IF(COUNTIF($A$4:A408,A408)=1,0,1)</f>
        <v>0</v>
      </c>
      <c r="N408" s="680" t="str">
        <f t="shared" si="224"/>
        <v>Okay</v>
      </c>
      <c r="O408" s="680" t="str">
        <f t="shared" si="225"/>
        <v>TRUE</v>
      </c>
      <c r="P408" s="680" t="b">
        <f t="shared" si="226"/>
        <v>1</v>
      </c>
      <c r="Q408" s="680" t="b">
        <f t="shared" si="239"/>
        <v>1</v>
      </c>
      <c r="R408" s="680" t="b">
        <f t="shared" si="240"/>
        <v>1</v>
      </c>
      <c r="S408" s="681">
        <f t="shared" si="227"/>
        <v>58.745205479452054</v>
      </c>
      <c r="T408" s="682">
        <f t="shared" si="241"/>
        <v>61</v>
      </c>
      <c r="U408" s="682">
        <f t="shared" si="220"/>
        <v>58</v>
      </c>
      <c r="V408" s="682">
        <f t="shared" si="242"/>
        <v>3.2191780821917808</v>
      </c>
      <c r="W408" s="682">
        <f t="shared" si="228"/>
        <v>0</v>
      </c>
      <c r="X408" s="683">
        <f t="shared" si="229"/>
        <v>0</v>
      </c>
      <c r="Y408" s="684">
        <f t="shared" si="123"/>
        <v>9.3900000000000008E-3</v>
      </c>
      <c r="Z408" s="684">
        <f>IF($D408=$C$1,VLOOKUP($T408,Male_Annuity_Tables,MATCH($W408+2,'Mortality Tables'!$DS$1:$HT$1,0),FALSE),VLOOKUP($T408,Fe_Annuity_Tables,MATCH($W408+2,'Mortality Tables'!$M$1:$DN$1,0),FALSE))</f>
        <v>1</v>
      </c>
      <c r="AA408" s="664"/>
      <c r="AB408" s="685" t="str">
        <f t="shared" si="238"/>
        <v/>
      </c>
      <c r="AC408" s="685" t="str">
        <f t="shared" si="238"/>
        <v/>
      </c>
      <c r="AD408" s="685" t="str">
        <f t="shared" si="238"/>
        <v/>
      </c>
      <c r="AE408" s="685" t="str">
        <f t="shared" si="238"/>
        <v/>
      </c>
      <c r="AF408" s="685" t="str">
        <f t="shared" si="238"/>
        <v/>
      </c>
      <c r="AG408" s="685" t="str">
        <f t="shared" si="238"/>
        <v/>
      </c>
      <c r="AH408" s="685" t="str">
        <f t="shared" si="238"/>
        <v/>
      </c>
      <c r="AI408" s="685" t="str">
        <f t="shared" si="238"/>
        <v/>
      </c>
      <c r="AJ408" s="685" t="str">
        <f t="shared" si="238"/>
        <v/>
      </c>
      <c r="AK408" s="685" t="str">
        <f t="shared" si="238"/>
        <v/>
      </c>
      <c r="AL408" s="685" t="str">
        <f t="shared" si="238"/>
        <v/>
      </c>
      <c r="AM408" s="685" t="str">
        <f t="shared" si="238"/>
        <v/>
      </c>
      <c r="AN408" s="685" t="str">
        <f t="shared" si="238"/>
        <v/>
      </c>
      <c r="AO408" s="685" t="str">
        <f t="shared" si="238"/>
        <v/>
      </c>
      <c r="AP408" s="685" t="str">
        <f t="shared" si="238"/>
        <v/>
      </c>
      <c r="AQ408" s="685" t="str">
        <f t="shared" si="238"/>
        <v/>
      </c>
      <c r="AR408" s="685" t="str">
        <f t="shared" si="237"/>
        <v/>
      </c>
      <c r="AS408" s="685" t="str">
        <f t="shared" si="237"/>
        <v/>
      </c>
      <c r="AT408" s="685" t="str">
        <f t="shared" si="237"/>
        <v/>
      </c>
      <c r="AU408" s="685" t="str">
        <f t="shared" si="237"/>
        <v/>
      </c>
      <c r="AV408" s="685" t="str">
        <f t="shared" si="221"/>
        <v/>
      </c>
      <c r="AW408" s="685" t="str">
        <f t="shared" si="221"/>
        <v/>
      </c>
      <c r="AX408" s="685" t="str">
        <f t="shared" si="221"/>
        <v/>
      </c>
      <c r="AY408" s="685" t="str">
        <f t="shared" si="221"/>
        <v/>
      </c>
      <c r="AZ408" s="685" t="str">
        <f t="shared" si="221"/>
        <v/>
      </c>
      <c r="BA408" s="685" t="str">
        <f t="shared" si="221"/>
        <v/>
      </c>
      <c r="BB408" s="685" t="str">
        <f t="shared" si="221"/>
        <v/>
      </c>
      <c r="BC408" s="685" t="str">
        <f t="shared" si="221"/>
        <v/>
      </c>
      <c r="BD408" s="685" t="str">
        <f t="shared" si="221"/>
        <v/>
      </c>
      <c r="BE408" s="685" t="str">
        <f t="shared" si="221"/>
        <v/>
      </c>
      <c r="BF408" s="685" t="str">
        <f t="shared" si="221"/>
        <v/>
      </c>
      <c r="BG408" s="685" t="str">
        <f t="shared" si="236"/>
        <v/>
      </c>
      <c r="BH408" s="685" t="str">
        <f t="shared" si="236"/>
        <v/>
      </c>
      <c r="BI408" s="685" t="str">
        <f t="shared" si="218"/>
        <v/>
      </c>
      <c r="BJ408" s="685" t="str">
        <f t="shared" si="218"/>
        <v/>
      </c>
      <c r="BK408" s="685" t="str">
        <f t="shared" si="218"/>
        <v/>
      </c>
      <c r="BL408" s="685" t="str">
        <f t="shared" si="218"/>
        <v/>
      </c>
      <c r="BM408" s="685" t="str">
        <f t="shared" si="218"/>
        <v/>
      </c>
      <c r="BN408" s="685" t="str">
        <f t="shared" si="218"/>
        <v/>
      </c>
      <c r="BO408" s="685" t="str">
        <f t="shared" si="223"/>
        <v/>
      </c>
      <c r="BP408" s="685" t="str">
        <f t="shared" si="223"/>
        <v/>
      </c>
      <c r="BQ408" s="685" t="str">
        <f t="shared" si="223"/>
        <v/>
      </c>
      <c r="BR408" s="529"/>
      <c r="BS408" s="685" t="str">
        <f>IFERROR(($L408+AB408*Contr_Rate)*(1+Inv_Return)*IF($D408=$C$1,VLOOKUP($T408,Male_Annuity_Tables,MATCH($BS$3+3,'Mortality Tables'!$N$1:$DN$1,0),FALSE),VLOOKUP($T408,Fe_Annuity_Tables,MATCH(BS$3+3,'Mortality Tables'!$N$1:$DN$1,0),FALSE)),"")</f>
        <v/>
      </c>
      <c r="BT408" s="685" t="str">
        <f>IFERROR(($BS408+AC408*Contr_Rate)*(1+Inv_Return)*IF($D408=$C$1,VLOOKUP($T408,Male_Annuity_Tables,MATCH($BS$3+3,'Mortality Tables'!$N$1:$DN$1,0),FALSE),VLOOKUP($T408,Fe_Annuity_Tables,MATCH(BT$3+3,'Mortality Tables'!$N$1:$DN$1,0),FALSE)),"")</f>
        <v/>
      </c>
      <c r="BU408" s="685" t="str">
        <f>IFERROR((BT408+AD408*Contr_Rate)*(1+Inv_Return)*IF($D408=$C$1,VLOOKUP($T408,Male_Annuity_Tables,MATCH($BS$3+3,'Mortality Tables'!$N$1:$DN$1,0),FALSE),VLOOKUP($T408,Fe_Annuity_Tables,MATCH(BU$3+3,'Mortality Tables'!$N$1:$DN$1,0),FALSE)),"")</f>
        <v/>
      </c>
      <c r="BV408" s="685" t="str">
        <f>IFERROR((BU408+AE408*Contr_Rate)*(1+Inv_Return)*IF($D408=$C$1,VLOOKUP($T408,Male_Annuity_Tables,MATCH($BS$3+3,'Mortality Tables'!$N$1:$DN$1,0),FALSE),VLOOKUP($T408,Fe_Annuity_Tables,MATCH(BV$3+3,'Mortality Tables'!$N$1:$DN$1,0),FALSE)),"")</f>
        <v/>
      </c>
      <c r="BW408" s="685" t="str">
        <f>IFERROR((BV408+AF408*Contr_Rate)*(1+Inv_Return)*IF($D408=$C$1,VLOOKUP($T408,Male_Annuity_Tables,MATCH($BS$3+3,'Mortality Tables'!$N$1:$DN$1,0),FALSE),VLOOKUP($T408,Fe_Annuity_Tables,MATCH(BW$3+3,'Mortality Tables'!$N$1:$DN$1,0),FALSE)),"")</f>
        <v/>
      </c>
      <c r="BX408" s="685" t="str">
        <f>IFERROR((BW408+AG408*Contr_Rate)*(1+Inv_Return)*IF($D408=$C$1,VLOOKUP($T408,Male_Annuity_Tables,MATCH($BS$3+3,'Mortality Tables'!$N$1:$DN$1,0),FALSE),VLOOKUP($T408,Fe_Annuity_Tables,MATCH(BX$3+3,'Mortality Tables'!$N$1:$DN$1,0),FALSE)),"")</f>
        <v/>
      </c>
      <c r="BY408" s="685" t="str">
        <f>IFERROR((BX408+AH408*Contr_Rate)*(1+Inv_Return)*IF($D408=$C$1,VLOOKUP($T408,Male_Annuity_Tables,MATCH($BS$3+3,'Mortality Tables'!$N$1:$DN$1,0),FALSE),VLOOKUP($T408,Fe_Annuity_Tables,MATCH(BY$3+3,'Mortality Tables'!$N$1:$DN$1,0),FALSE)),"")</f>
        <v/>
      </c>
      <c r="BZ408" s="685" t="str">
        <f>IFERROR((BY408+AI408*Contr_Rate)*(1+Inv_Return)*IF($D408=$C$1,VLOOKUP($T408,Male_Annuity_Tables,MATCH($BS$3+3,'Mortality Tables'!$N$1:$DN$1,0),FALSE),VLOOKUP($T408,Fe_Annuity_Tables,MATCH(BZ$3+3,'Mortality Tables'!$N$1:$DN$1,0),FALSE)),"")</f>
        <v/>
      </c>
      <c r="CA408" s="685" t="str">
        <f>IFERROR((BZ408+AJ408*Contr_Rate)*(1+Inv_Return)*IF($D408=$C$1,VLOOKUP($T408,Male_Annuity_Tables,MATCH($BS$3+3,'Mortality Tables'!$N$1:$DN$1,0),FALSE),VLOOKUP($T408,Fe_Annuity_Tables,MATCH(CA$3+3,'Mortality Tables'!$N$1:$DN$1,0),FALSE)),"")</f>
        <v/>
      </c>
      <c r="CB408" s="685" t="str">
        <f>IFERROR((CA408+AK408*Contr_Rate)*(1+Inv_Return)*IF($D408=$C$1,VLOOKUP($T408,Male_Annuity_Tables,MATCH($BS$3+3,'Mortality Tables'!$N$1:$DN$1,0),FALSE),VLOOKUP($T408,Fe_Annuity_Tables,MATCH(CB$3+3,'Mortality Tables'!$N$1:$DN$1,0),FALSE)),"")</f>
        <v/>
      </c>
      <c r="CC408" s="685" t="str">
        <f>IFERROR((CB408+AL408*Contr_Rate)*(1+Inv_Return)*IF($D408=$C$1,VLOOKUP($T408,Male_Annuity_Tables,MATCH($BS$3+3,'Mortality Tables'!$N$1:$DN$1,0),FALSE),VLOOKUP($T408,Fe_Annuity_Tables,MATCH(CC$3+3,'Mortality Tables'!$N$1:$DN$1,0),FALSE)),"")</f>
        <v/>
      </c>
      <c r="CD408" s="685" t="str">
        <f>IFERROR((CC408+AM408*Contr_Rate)*(1+Inv_Return)*IF($D408=$C$1,VLOOKUP($T408,Male_Annuity_Tables,MATCH($BS$3+3,'Mortality Tables'!$N$1:$DN$1,0),FALSE),VLOOKUP($T408,Fe_Annuity_Tables,MATCH(CD$3+3,'Mortality Tables'!$N$1:$DN$1,0),FALSE)),"")</f>
        <v/>
      </c>
      <c r="CE408" s="685" t="str">
        <f>IFERROR((CD408+AN408*Contr_Rate)*(1+Inv_Return)*IF($D408=$C$1,VLOOKUP($T408,Male_Annuity_Tables,MATCH($BS$3+3,'Mortality Tables'!$N$1:$DN$1,0),FALSE),VLOOKUP($T408,Fe_Annuity_Tables,MATCH(CE$3+3,'Mortality Tables'!$N$1:$DN$1,0),FALSE)),"")</f>
        <v/>
      </c>
      <c r="CF408" s="685" t="str">
        <f>IFERROR((CE408+AO408*Contr_Rate)*(1+Inv_Return)*IF($D408=$C$1,VLOOKUP($T408,Male_Annuity_Tables,MATCH($BS$3+3,'Mortality Tables'!$N$1:$DN$1,0),FALSE),VLOOKUP($T408,Fe_Annuity_Tables,MATCH(CF$3+3,'Mortality Tables'!$N$1:$DN$1,0),FALSE)),"")</f>
        <v/>
      </c>
      <c r="CG408" s="685" t="str">
        <f>IFERROR((CF408+AP408*Contr_Rate)*(1+Inv_Return)*IF($D408=$C$1,VLOOKUP($T408,Male_Annuity_Tables,MATCH($BS$3+3,'Mortality Tables'!$N$1:$DN$1,0),FALSE),VLOOKUP($T408,Fe_Annuity_Tables,MATCH(CG$3+3,'Mortality Tables'!$N$1:$DN$1,0),FALSE)),"")</f>
        <v/>
      </c>
      <c r="CH408" s="685" t="str">
        <f>IFERROR((CG408+AQ408*Contr_Rate)*(1+Inv_Return)*IF($D408=$C$1,VLOOKUP($T408,Male_Annuity_Tables,MATCH($BS$3+3,'Mortality Tables'!$N$1:$DN$1,0),FALSE),VLOOKUP($T408,Fe_Annuity_Tables,MATCH(CH$3+3,'Mortality Tables'!$N$1:$DN$1,0),FALSE)),"")</f>
        <v/>
      </c>
      <c r="CI408" s="685" t="str">
        <f>IFERROR((CH408+AR408*Contr_Rate)*(1+Inv_Return)*IF($D408=$C$1,VLOOKUP($T408,Male_Annuity_Tables,MATCH($BS$3+3,'Mortality Tables'!$N$1:$DN$1,0),FALSE),VLOOKUP($T408,Fe_Annuity_Tables,MATCH(CI$3+3,'Mortality Tables'!$N$1:$DN$1,0),FALSE)),"")</f>
        <v/>
      </c>
      <c r="CJ408" s="685" t="str">
        <f>IFERROR((CI408+AS408*Contr_Rate)*(1+Inv_Return)*IF($D408=$C$1,VLOOKUP($T408,Male_Annuity_Tables,MATCH($BS$3+3,'Mortality Tables'!$N$1:$DN$1,0),FALSE),VLOOKUP($T408,Fe_Annuity_Tables,MATCH(CJ$3+3,'Mortality Tables'!$N$1:$DN$1,0),FALSE)),"")</f>
        <v/>
      </c>
      <c r="CK408" s="685" t="str">
        <f>IFERROR((CJ408+AT408*Contr_Rate)*(1+Inv_Return)*IF($D408=$C$1,VLOOKUP($T408,Male_Annuity_Tables,MATCH($BS$3+3,'Mortality Tables'!$N$1:$DN$1,0),FALSE),VLOOKUP($T408,Fe_Annuity_Tables,MATCH(CK$3+3,'Mortality Tables'!$N$1:$DN$1,0),FALSE)),"")</f>
        <v/>
      </c>
      <c r="CL408" s="685" t="str">
        <f>IFERROR((CK408+AU408*Contr_Rate)*(1+Inv_Return)*IF($D408=$C$1,VLOOKUP($T408,Male_Annuity_Tables,MATCH($BS$3+3,'Mortality Tables'!$N$1:$DN$1,0),FALSE),VLOOKUP($T408,Fe_Annuity_Tables,MATCH(CL$3+3,'Mortality Tables'!$N$1:$DN$1,0),FALSE)),"")</f>
        <v/>
      </c>
      <c r="CM408" s="685" t="str">
        <f>IFERROR((CL408+AV408*Contr_Rate)*(1+Inv_Return)*IF($D408=$C$1,VLOOKUP($T408,Male_Annuity_Tables,MATCH($BS$3+3,'Mortality Tables'!$N$1:$DN$1,0),FALSE),VLOOKUP($T408,Fe_Annuity_Tables,MATCH(CM$3+3,'Mortality Tables'!$N$1:$DN$1,0),FALSE)),"")</f>
        <v/>
      </c>
      <c r="CN408" s="685" t="str">
        <f>IFERROR((CM408+AW408*Contr_Rate)*(1+Inv_Return)*IF($D408=$C$1,VLOOKUP($T408,Male_Annuity_Tables,MATCH($BS$3+3,'Mortality Tables'!$N$1:$DN$1,0),FALSE),VLOOKUP($T408,Fe_Annuity_Tables,MATCH(CN$3+3,'Mortality Tables'!$N$1:$DN$1,0),FALSE)),"")</f>
        <v/>
      </c>
      <c r="CO408" s="685" t="str">
        <f>IFERROR((CN408+AX408*Contr_Rate)*(1+Inv_Return)*IF($D408=$C$1,VLOOKUP($T408,Male_Annuity_Tables,MATCH($BS$3+3,'Mortality Tables'!$N$1:$DN$1,0),FALSE),VLOOKUP($T408,Fe_Annuity_Tables,MATCH(CO$3+3,'Mortality Tables'!$N$1:$DN$1,0),FALSE)),"")</f>
        <v/>
      </c>
      <c r="CP408" s="685" t="str">
        <f>IFERROR((CO408+AY408*Contr_Rate)*(1+Inv_Return)*IF($D408=$C$1,VLOOKUP($T408,Male_Annuity_Tables,MATCH($BS$3+3,'Mortality Tables'!$N$1:$DN$1,0),FALSE),VLOOKUP($T408,Fe_Annuity_Tables,MATCH(CP$3+3,'Mortality Tables'!$N$1:$DN$1,0),FALSE)),"")</f>
        <v/>
      </c>
      <c r="CQ408" s="685" t="str">
        <f>IFERROR((CP408+AZ408*Contr_Rate)*(1+Inv_Return)*IF($D408=$C$1,VLOOKUP($T408,Male_Annuity_Tables,MATCH($BS$3+3,'Mortality Tables'!$N$1:$DN$1,0),FALSE),VLOOKUP($T408,Fe_Annuity_Tables,MATCH(CQ$3+3,'Mortality Tables'!$N$1:$DN$1,0),FALSE)),"")</f>
        <v/>
      </c>
      <c r="CR408" s="685" t="str">
        <f>IFERROR((CQ408+BA408*Contr_Rate)*(1+Inv_Return)*IF($D408=$C$1,VLOOKUP($T408,Male_Annuity_Tables,MATCH($BS$3+3,'Mortality Tables'!$N$1:$DN$1,0),FALSE),VLOOKUP($T408,Fe_Annuity_Tables,MATCH(CR$3+3,'Mortality Tables'!$N$1:$DN$1,0),FALSE)),"")</f>
        <v/>
      </c>
      <c r="CS408" s="685" t="str">
        <f>IFERROR((CR408+BB408*Contr_Rate)*(1+Inv_Return)*IF($D408=$C$1,VLOOKUP($T408,Male_Annuity_Tables,MATCH($BS$3+3,'Mortality Tables'!$N$1:$DN$1,0),FALSE),VLOOKUP($T408,Fe_Annuity_Tables,MATCH(CS$3+3,'Mortality Tables'!$N$1:$DN$1,0),FALSE)),"")</f>
        <v/>
      </c>
      <c r="CT408" s="685" t="str">
        <f>IFERROR((CS408+BC408*Contr_Rate)*(1+Inv_Return)*IF($D408=$C$1,VLOOKUP($T408,Male_Annuity_Tables,MATCH($BS$3+3,'Mortality Tables'!$N$1:$DN$1,0),FALSE),VLOOKUP($T408,Fe_Annuity_Tables,MATCH(CT$3+3,'Mortality Tables'!$N$1:$DN$1,0),FALSE)),"")</f>
        <v/>
      </c>
      <c r="CU408" s="685" t="str">
        <f>IFERROR((CT408+BD408*Contr_Rate)*(1+Inv_Return)*IF($D408=$C$1,VLOOKUP($T408,Male_Annuity_Tables,MATCH($BS$3+3,'Mortality Tables'!$N$1:$DN$1,0),FALSE),VLOOKUP($T408,Fe_Annuity_Tables,MATCH(CU$3+3,'Mortality Tables'!$N$1:$DN$1,0),FALSE)),"")</f>
        <v/>
      </c>
      <c r="CV408" s="685" t="str">
        <f>IFERROR((CU408+BE408*Contr_Rate)*(1+Inv_Return)*IF($D408=$C$1,VLOOKUP($T408,Male_Annuity_Tables,MATCH($BS$3+3,'Mortality Tables'!$N$1:$DN$1,0),FALSE),VLOOKUP($T408,Fe_Annuity_Tables,MATCH(CV$3+3,'Mortality Tables'!$N$1:$DN$1,0),FALSE)),"")</f>
        <v/>
      </c>
      <c r="CW408" s="685" t="str">
        <f>IFERROR((CV408+BF408*Contr_Rate)*(1+Inv_Return)*IF($D408=$C$1,VLOOKUP($T408,Male_Annuity_Tables,MATCH($BS$3+3,'Mortality Tables'!$N$1:$DN$1,0),FALSE),VLOOKUP($T408,Fe_Annuity_Tables,MATCH(CW$3+3,'Mortality Tables'!$N$1:$DN$1,0),FALSE)),"")</f>
        <v/>
      </c>
      <c r="CX408" s="685" t="str">
        <f>IFERROR((CW408+BG408*Contr_Rate)*(1+Inv_Return)*IF($D408=$C$1,VLOOKUP($T408,Male_Annuity_Tables,MATCH($BS$3+3,'Mortality Tables'!$N$1:$DN$1,0),FALSE),VLOOKUP($T408,Fe_Annuity_Tables,MATCH(CX$3+3,'Mortality Tables'!$N$1:$DN$1,0),FALSE)),"")</f>
        <v/>
      </c>
      <c r="CY408" s="685" t="str">
        <f>IFERROR((CX408+BH408*Contr_Rate)*(1+Inv_Return)*IF($D408=$C$1,VLOOKUP($T408,Male_Annuity_Tables,MATCH($BS$3+3,'Mortality Tables'!$N$1:$DN$1,0),FALSE),VLOOKUP($T408,Fe_Annuity_Tables,MATCH(CY$3+3,'Mortality Tables'!$N$1:$DN$1,0),FALSE)),"")</f>
        <v/>
      </c>
      <c r="CZ408" s="685" t="str">
        <f>IFERROR((CY408+BI408*Contr_Rate)*(1+Inv_Return)*IF($D408=$C$1,VLOOKUP($T408,Male_Annuity_Tables,MATCH($BS$3+3,'Mortality Tables'!$N$1:$DN$1,0),FALSE),VLOOKUP($T408,Fe_Annuity_Tables,MATCH(CZ$3+3,'Mortality Tables'!$N$1:$DN$1,0),FALSE)),"")</f>
        <v/>
      </c>
      <c r="DA408" s="685" t="str">
        <f>IFERROR((CZ408+BJ408*Contr_Rate)*(1+Inv_Return)*IF($D408=$C$1,VLOOKUP($T408,Male_Annuity_Tables,MATCH($BS$3+3,'Mortality Tables'!$N$1:$DN$1,0),FALSE),VLOOKUP($T408,Fe_Annuity_Tables,MATCH(DA$3+3,'Mortality Tables'!$N$1:$DN$1,0),FALSE)),"")</f>
        <v/>
      </c>
      <c r="DB408" s="685" t="str">
        <f>IFERROR((DA408+BK408*Contr_Rate)*(1+Inv_Return)*IF($D408=$C$1,VLOOKUP($T408,Male_Annuity_Tables,MATCH($BS$3+3,'Mortality Tables'!$N$1:$DN$1,0),FALSE),VLOOKUP($T408,Fe_Annuity_Tables,MATCH(DB$3+3,'Mortality Tables'!$N$1:$DN$1,0),FALSE)),"")</f>
        <v/>
      </c>
      <c r="DC408" s="685" t="str">
        <f>IFERROR((DB408+BL408*Contr_Rate)*(1+Inv_Return)*IF($D408=$C$1,VLOOKUP($T408,Male_Annuity_Tables,MATCH($BS$3+3,'Mortality Tables'!$N$1:$DN$1,0),FALSE),VLOOKUP($T408,Fe_Annuity_Tables,MATCH(DC$3+3,'Mortality Tables'!$N$1:$DN$1,0),FALSE)),"")</f>
        <v/>
      </c>
      <c r="DD408" s="685" t="str">
        <f>IFERROR((DC408+BM408*Contr_Rate)*(1+Inv_Return)*IF($D408=$C$1,VLOOKUP($T408,Male_Annuity_Tables,MATCH($BS$3+3,'Mortality Tables'!$N$1:$DN$1,0),FALSE),VLOOKUP($T408,Fe_Annuity_Tables,MATCH(DD$3+3,'Mortality Tables'!$N$1:$DN$1,0),FALSE)),"")</f>
        <v/>
      </c>
      <c r="DE408" s="685" t="str">
        <f>IFERROR((DD408+BN408*Contr_Rate)*(1+Inv_Return)*IF($D408=$C$1,VLOOKUP($T408,Male_Annuity_Tables,MATCH($BS$3+3,'Mortality Tables'!$N$1:$DN$1,0),FALSE),VLOOKUP($T408,Fe_Annuity_Tables,MATCH(DE$3+3,'Mortality Tables'!$N$1:$DN$1,0),FALSE)),"")</f>
        <v/>
      </c>
      <c r="DF408" s="685" t="str">
        <f>IFERROR((DE408+BO408*Contr_Rate)*(1+Inv_Return)*IF($D408=$C$1,VLOOKUP($T408,Male_Annuity_Tables,MATCH($BS$3+3,'Mortality Tables'!$N$1:$DN$1,0),FALSE),VLOOKUP($T408,Fe_Annuity_Tables,MATCH(DF$3+3,'Mortality Tables'!$N$1:$DN$1,0),FALSE)),"")</f>
        <v/>
      </c>
      <c r="DG408" s="685" t="str">
        <f>IFERROR((DF408+BP408*Contr_Rate)*(1+Inv_Return)*IF($D408=$C$1,VLOOKUP($T408,Male_Annuity_Tables,MATCH($BS$3+3,'Mortality Tables'!$N$1:$DN$1,0),FALSE),VLOOKUP($T408,Fe_Annuity_Tables,MATCH(DG$3+3,'Mortality Tables'!$N$1:$DN$1,0),FALSE)),"")</f>
        <v/>
      </c>
      <c r="DH408" s="685" t="str">
        <f>IFERROR((DG408+BQ408*Contr_Rate)*(1+Inv_Return)*IF($D408=$C$1,VLOOKUP($T408,Male_Annuity_Tables,MATCH($BS$3+3,'Mortality Tables'!$N$1:$DN$1,0),FALSE),VLOOKUP($T408,Fe_Annuity_Tables,MATCH(DH$3+3,'Mortality Tables'!$N$1:$DN$1,0),FALSE)),"")</f>
        <v/>
      </c>
      <c r="DJ408" s="686">
        <f t="shared" si="230"/>
        <v>0</v>
      </c>
      <c r="DK408" s="680">
        <f t="shared" si="219"/>
        <v>8.8017766057058875</v>
      </c>
      <c r="DL408" s="686">
        <f t="shared" si="231"/>
        <v>0</v>
      </c>
      <c r="DM408" s="686">
        <f t="shared" si="132"/>
        <v>0</v>
      </c>
      <c r="DN408" s="687" t="str">
        <f t="shared" si="232"/>
        <v/>
      </c>
      <c r="DP408" s="688" t="str">
        <f t="shared" si="233"/>
        <v/>
      </c>
      <c r="DQ408" s="688" t="str">
        <f t="shared" si="234"/>
        <v/>
      </c>
      <c r="DR408" s="688" t="str">
        <f t="shared" si="235"/>
        <v/>
      </c>
    </row>
    <row r="409" spans="1:122" s="657" customFormat="1" ht="14.5">
      <c r="A409" s="675" t="s">
        <v>1886</v>
      </c>
      <c r="B409" s="675" t="s">
        <v>1887</v>
      </c>
      <c r="C409" s="675" t="s">
        <v>116</v>
      </c>
      <c r="D409" s="675" t="s">
        <v>60</v>
      </c>
      <c r="E409" s="676">
        <v>25578</v>
      </c>
      <c r="F409" s="677">
        <v>35087</v>
      </c>
      <c r="G409" s="677">
        <v>37805</v>
      </c>
      <c r="H409" s="678">
        <v>606149</v>
      </c>
      <c r="I409" s="678">
        <v>30813.26</v>
      </c>
      <c r="J409" s="678">
        <v>32354.19</v>
      </c>
      <c r="K409" s="678"/>
      <c r="L409" s="678">
        <v>63167.45</v>
      </c>
      <c r="M409" s="679">
        <f>IF(COUNTIF($A$4:A409,A409)=1,0,1)</f>
        <v>0</v>
      </c>
      <c r="N409" s="680" t="str">
        <f t="shared" si="224"/>
        <v>Okay</v>
      </c>
      <c r="O409" s="680" t="str">
        <f t="shared" si="225"/>
        <v>TRUE</v>
      </c>
      <c r="P409" s="680" t="b">
        <f t="shared" si="226"/>
        <v>1</v>
      </c>
      <c r="Q409" s="680" t="b">
        <f t="shared" si="239"/>
        <v>1</v>
      </c>
      <c r="R409" s="680" t="b">
        <f t="shared" si="240"/>
        <v>1</v>
      </c>
      <c r="S409" s="681">
        <f t="shared" si="227"/>
        <v>26.052054794520547</v>
      </c>
      <c r="T409" s="682">
        <f t="shared" si="241"/>
        <v>55</v>
      </c>
      <c r="U409" s="682">
        <f t="shared" si="220"/>
        <v>33</v>
      </c>
      <c r="V409" s="682">
        <f t="shared" si="242"/>
        <v>21.509589041095889</v>
      </c>
      <c r="W409" s="682">
        <f t="shared" si="228"/>
        <v>5</v>
      </c>
      <c r="X409" s="683">
        <f t="shared" si="229"/>
        <v>315837.25</v>
      </c>
      <c r="Y409" s="684">
        <f t="shared" si="123"/>
        <v>5.5300000000000002E-3</v>
      </c>
      <c r="Z409" s="684">
        <f>IF($D409=$C$1,VLOOKUP($T409,Male_Annuity_Tables,MATCH($W409+2,'Mortality Tables'!$DS$1:$HT$1,0),FALSE),VLOOKUP($T409,Fe_Annuity_Tables,MATCH($W409+2,'Mortality Tables'!$M$1:$DN$1,0),FALSE))</f>
        <v>0.74859486312137291</v>
      </c>
      <c r="AA409" s="664"/>
      <c r="AB409" s="685">
        <f t="shared" si="238"/>
        <v>637032.29155000008</v>
      </c>
      <c r="AC409" s="685">
        <f t="shared" si="238"/>
        <v>669489.08680447249</v>
      </c>
      <c r="AD409" s="685">
        <f t="shared" si="238"/>
        <v>703599.55577716045</v>
      </c>
      <c r="AE409" s="685">
        <f t="shared" si="238"/>
        <v>739447.95314400678</v>
      </c>
      <c r="AF409" s="685">
        <f t="shared" si="238"/>
        <v>777122.82635669387</v>
      </c>
      <c r="AG409" s="685" t="str">
        <f t="shared" si="238"/>
        <v/>
      </c>
      <c r="AH409" s="685" t="str">
        <f t="shared" si="238"/>
        <v/>
      </c>
      <c r="AI409" s="685" t="str">
        <f t="shared" si="238"/>
        <v/>
      </c>
      <c r="AJ409" s="685" t="str">
        <f t="shared" si="238"/>
        <v/>
      </c>
      <c r="AK409" s="685" t="str">
        <f t="shared" si="238"/>
        <v/>
      </c>
      <c r="AL409" s="685" t="str">
        <f t="shared" si="238"/>
        <v/>
      </c>
      <c r="AM409" s="685" t="str">
        <f t="shared" si="238"/>
        <v/>
      </c>
      <c r="AN409" s="685" t="str">
        <f t="shared" si="238"/>
        <v/>
      </c>
      <c r="AO409" s="685" t="str">
        <f t="shared" si="238"/>
        <v/>
      </c>
      <c r="AP409" s="685" t="str">
        <f t="shared" si="238"/>
        <v/>
      </c>
      <c r="AQ409" s="685" t="str">
        <f t="shared" si="238"/>
        <v/>
      </c>
      <c r="AR409" s="685" t="str">
        <f t="shared" si="237"/>
        <v/>
      </c>
      <c r="AS409" s="685" t="str">
        <f t="shared" si="237"/>
        <v/>
      </c>
      <c r="AT409" s="685" t="str">
        <f t="shared" si="237"/>
        <v/>
      </c>
      <c r="AU409" s="685" t="str">
        <f t="shared" si="237"/>
        <v/>
      </c>
      <c r="AV409" s="685" t="str">
        <f t="shared" si="221"/>
        <v/>
      </c>
      <c r="AW409" s="685" t="str">
        <f t="shared" si="221"/>
        <v/>
      </c>
      <c r="AX409" s="685" t="str">
        <f t="shared" si="221"/>
        <v/>
      </c>
      <c r="AY409" s="685" t="str">
        <f t="shared" si="221"/>
        <v/>
      </c>
      <c r="AZ409" s="685" t="str">
        <f t="shared" si="221"/>
        <v/>
      </c>
      <c r="BA409" s="685" t="str">
        <f t="shared" si="221"/>
        <v/>
      </c>
      <c r="BB409" s="685" t="str">
        <f t="shared" si="221"/>
        <v/>
      </c>
      <c r="BC409" s="685" t="str">
        <f t="shared" si="221"/>
        <v/>
      </c>
      <c r="BD409" s="685" t="str">
        <f t="shared" si="221"/>
        <v/>
      </c>
      <c r="BE409" s="685" t="str">
        <f t="shared" si="221"/>
        <v/>
      </c>
      <c r="BF409" s="685" t="str">
        <f t="shared" si="221"/>
        <v/>
      </c>
      <c r="BG409" s="685" t="str">
        <f t="shared" si="236"/>
        <v/>
      </c>
      <c r="BH409" s="685" t="str">
        <f t="shared" si="236"/>
        <v/>
      </c>
      <c r="BI409" s="685" t="str">
        <f t="shared" si="218"/>
        <v/>
      </c>
      <c r="BJ409" s="685" t="str">
        <f t="shared" si="218"/>
        <v/>
      </c>
      <c r="BK409" s="685" t="str">
        <f t="shared" si="218"/>
        <v/>
      </c>
      <c r="BL409" s="685" t="str">
        <f t="shared" si="218"/>
        <v/>
      </c>
      <c r="BM409" s="685" t="str">
        <f t="shared" si="218"/>
        <v/>
      </c>
      <c r="BN409" s="685" t="str">
        <f t="shared" si="218"/>
        <v/>
      </c>
      <c r="BO409" s="685" t="str">
        <f t="shared" si="223"/>
        <v/>
      </c>
      <c r="BP409" s="685" t="str">
        <f t="shared" si="223"/>
        <v/>
      </c>
      <c r="BQ409" s="685" t="str">
        <f t="shared" si="223"/>
        <v/>
      </c>
      <c r="BR409" s="529"/>
      <c r="BS409" s="685">
        <f>IFERROR(($L409+AB409*Contr_Rate)*(1+Inv_Return)*IF($D409=$C$1,VLOOKUP($T409,Male_Annuity_Tables,MATCH($BS$3+3,'Mortality Tables'!$N$1:$DN$1,0),FALSE),VLOOKUP($T409,Fe_Annuity_Tables,MATCH(BS$3+3,'Mortality Tables'!$N$1:$DN$1,0),FALSE)),"")</f>
        <v>246868.36081647724</v>
      </c>
      <c r="BT409" s="685">
        <f>IFERROR(($BS409+AC409*Contr_Rate)*(1+Inv_Return)*IF($D409=$C$1,VLOOKUP($T409,Male_Annuity_Tables,MATCH($BS$3+3,'Mortality Tables'!$N$1:$DN$1,0),FALSE),VLOOKUP($T409,Fe_Annuity_Tables,MATCH(BT$3+3,'Mortality Tables'!$N$1:$DN$1,0),FALSE)),"")</f>
        <v>410459.05280706554</v>
      </c>
      <c r="BU409" s="685">
        <f>IFERROR((BT409+AD409*Contr_Rate)*(1+Inv_Return)*IF($D409=$C$1,VLOOKUP($T409,Male_Annuity_Tables,MATCH($BS$3+3,'Mortality Tables'!$N$1:$DN$1,0),FALSE),VLOOKUP($T409,Fe_Annuity_Tables,MATCH(BU$3+3,'Mortality Tables'!$N$1:$DN$1,0),FALSE)),"")</f>
        <v>537792.57307989139</v>
      </c>
      <c r="BV409" s="685">
        <f>IFERROR((BU409+AE409*Contr_Rate)*(1+Inv_Return)*IF($D409=$C$1,VLOOKUP($T409,Male_Annuity_Tables,MATCH($BS$3+3,'Mortality Tables'!$N$1:$DN$1,0),FALSE),VLOOKUP($T409,Fe_Annuity_Tables,MATCH(BV$3+3,'Mortality Tables'!$N$1:$DN$1,0),FALSE)),"")</f>
        <v>619958.80858196598</v>
      </c>
      <c r="BW409" s="685">
        <f>IFERROR((BV409+AF409*Contr_Rate)*(1+Inv_Return)*IF($D409=$C$1,VLOOKUP($T409,Male_Annuity_Tables,MATCH($BS$3+3,'Mortality Tables'!$N$1:$DN$1,0),FALSE),VLOOKUP($T409,Fe_Annuity_Tables,MATCH(BW$3+3,'Mortality Tables'!$N$1:$DN$1,0),FALSE)),"")</f>
        <v>656277.32831899507</v>
      </c>
      <c r="BX409" s="685" t="str">
        <f>IFERROR((BW409+AG409*Contr_Rate)*(1+Inv_Return)*IF($D409=$C$1,VLOOKUP($T409,Male_Annuity_Tables,MATCH($BS$3+3,'Mortality Tables'!$N$1:$DN$1,0),FALSE),VLOOKUP($T409,Fe_Annuity_Tables,MATCH(BX$3+3,'Mortality Tables'!$N$1:$DN$1,0),FALSE)),"")</f>
        <v/>
      </c>
      <c r="BY409" s="685" t="str">
        <f>IFERROR((BX409+AH409*Contr_Rate)*(1+Inv_Return)*IF($D409=$C$1,VLOOKUP($T409,Male_Annuity_Tables,MATCH($BS$3+3,'Mortality Tables'!$N$1:$DN$1,0),FALSE),VLOOKUP($T409,Fe_Annuity_Tables,MATCH(BY$3+3,'Mortality Tables'!$N$1:$DN$1,0),FALSE)),"")</f>
        <v/>
      </c>
      <c r="BZ409" s="685" t="str">
        <f>IFERROR((BY409+AI409*Contr_Rate)*(1+Inv_Return)*IF($D409=$C$1,VLOOKUP($T409,Male_Annuity_Tables,MATCH($BS$3+3,'Mortality Tables'!$N$1:$DN$1,0),FALSE),VLOOKUP($T409,Fe_Annuity_Tables,MATCH(BZ$3+3,'Mortality Tables'!$N$1:$DN$1,0),FALSE)),"")</f>
        <v/>
      </c>
      <c r="CA409" s="685" t="str">
        <f>IFERROR((BZ409+AJ409*Contr_Rate)*(1+Inv_Return)*IF($D409=$C$1,VLOOKUP($T409,Male_Annuity_Tables,MATCH($BS$3+3,'Mortality Tables'!$N$1:$DN$1,0),FALSE),VLOOKUP($T409,Fe_Annuity_Tables,MATCH(CA$3+3,'Mortality Tables'!$N$1:$DN$1,0),FALSE)),"")</f>
        <v/>
      </c>
      <c r="CB409" s="685" t="str">
        <f>IFERROR((CA409+AK409*Contr_Rate)*(1+Inv_Return)*IF($D409=$C$1,VLOOKUP($T409,Male_Annuity_Tables,MATCH($BS$3+3,'Mortality Tables'!$N$1:$DN$1,0),FALSE),VLOOKUP($T409,Fe_Annuity_Tables,MATCH(CB$3+3,'Mortality Tables'!$N$1:$DN$1,0),FALSE)),"")</f>
        <v/>
      </c>
      <c r="CC409" s="685" t="str">
        <f>IFERROR((CB409+AL409*Contr_Rate)*(1+Inv_Return)*IF($D409=$C$1,VLOOKUP($T409,Male_Annuity_Tables,MATCH($BS$3+3,'Mortality Tables'!$N$1:$DN$1,0),FALSE),VLOOKUP($T409,Fe_Annuity_Tables,MATCH(CC$3+3,'Mortality Tables'!$N$1:$DN$1,0),FALSE)),"")</f>
        <v/>
      </c>
      <c r="CD409" s="685" t="str">
        <f>IFERROR((CC409+AM409*Contr_Rate)*(1+Inv_Return)*IF($D409=$C$1,VLOOKUP($T409,Male_Annuity_Tables,MATCH($BS$3+3,'Mortality Tables'!$N$1:$DN$1,0),FALSE),VLOOKUP($T409,Fe_Annuity_Tables,MATCH(CD$3+3,'Mortality Tables'!$N$1:$DN$1,0),FALSE)),"")</f>
        <v/>
      </c>
      <c r="CE409" s="685" t="str">
        <f>IFERROR((CD409+AN409*Contr_Rate)*(1+Inv_Return)*IF($D409=$C$1,VLOOKUP($T409,Male_Annuity_Tables,MATCH($BS$3+3,'Mortality Tables'!$N$1:$DN$1,0),FALSE),VLOOKUP($T409,Fe_Annuity_Tables,MATCH(CE$3+3,'Mortality Tables'!$N$1:$DN$1,0),FALSE)),"")</f>
        <v/>
      </c>
      <c r="CF409" s="685" t="str">
        <f>IFERROR((CE409+AO409*Contr_Rate)*(1+Inv_Return)*IF($D409=$C$1,VLOOKUP($T409,Male_Annuity_Tables,MATCH($BS$3+3,'Mortality Tables'!$N$1:$DN$1,0),FALSE),VLOOKUP($T409,Fe_Annuity_Tables,MATCH(CF$3+3,'Mortality Tables'!$N$1:$DN$1,0),FALSE)),"")</f>
        <v/>
      </c>
      <c r="CG409" s="685" t="str">
        <f>IFERROR((CF409+AP409*Contr_Rate)*(1+Inv_Return)*IF($D409=$C$1,VLOOKUP($T409,Male_Annuity_Tables,MATCH($BS$3+3,'Mortality Tables'!$N$1:$DN$1,0),FALSE),VLOOKUP($T409,Fe_Annuity_Tables,MATCH(CG$3+3,'Mortality Tables'!$N$1:$DN$1,0),FALSE)),"")</f>
        <v/>
      </c>
      <c r="CH409" s="685" t="str">
        <f>IFERROR((CG409+AQ409*Contr_Rate)*(1+Inv_Return)*IF($D409=$C$1,VLOOKUP($T409,Male_Annuity_Tables,MATCH($BS$3+3,'Mortality Tables'!$N$1:$DN$1,0),FALSE),VLOOKUP($T409,Fe_Annuity_Tables,MATCH(CH$3+3,'Mortality Tables'!$N$1:$DN$1,0),FALSE)),"")</f>
        <v/>
      </c>
      <c r="CI409" s="685" t="str">
        <f>IFERROR((CH409+AR409*Contr_Rate)*(1+Inv_Return)*IF($D409=$C$1,VLOOKUP($T409,Male_Annuity_Tables,MATCH($BS$3+3,'Mortality Tables'!$N$1:$DN$1,0),FALSE),VLOOKUP($T409,Fe_Annuity_Tables,MATCH(CI$3+3,'Mortality Tables'!$N$1:$DN$1,0),FALSE)),"")</f>
        <v/>
      </c>
      <c r="CJ409" s="685" t="str">
        <f>IFERROR((CI409+AS409*Contr_Rate)*(1+Inv_Return)*IF($D409=$C$1,VLOOKUP($T409,Male_Annuity_Tables,MATCH($BS$3+3,'Mortality Tables'!$N$1:$DN$1,0),FALSE),VLOOKUP($T409,Fe_Annuity_Tables,MATCH(CJ$3+3,'Mortality Tables'!$N$1:$DN$1,0),FALSE)),"")</f>
        <v/>
      </c>
      <c r="CK409" s="685" t="str">
        <f>IFERROR((CJ409+AT409*Contr_Rate)*(1+Inv_Return)*IF($D409=$C$1,VLOOKUP($T409,Male_Annuity_Tables,MATCH($BS$3+3,'Mortality Tables'!$N$1:$DN$1,0),FALSE),VLOOKUP($T409,Fe_Annuity_Tables,MATCH(CK$3+3,'Mortality Tables'!$N$1:$DN$1,0),FALSE)),"")</f>
        <v/>
      </c>
      <c r="CL409" s="685" t="str">
        <f>IFERROR((CK409+AU409*Contr_Rate)*(1+Inv_Return)*IF($D409=$C$1,VLOOKUP($T409,Male_Annuity_Tables,MATCH($BS$3+3,'Mortality Tables'!$N$1:$DN$1,0),FALSE),VLOOKUP($T409,Fe_Annuity_Tables,MATCH(CL$3+3,'Mortality Tables'!$N$1:$DN$1,0),FALSE)),"")</f>
        <v/>
      </c>
      <c r="CM409" s="685" t="str">
        <f>IFERROR((CL409+AV409*Contr_Rate)*(1+Inv_Return)*IF($D409=$C$1,VLOOKUP($T409,Male_Annuity_Tables,MATCH($BS$3+3,'Mortality Tables'!$N$1:$DN$1,0),FALSE),VLOOKUP($T409,Fe_Annuity_Tables,MATCH(CM$3+3,'Mortality Tables'!$N$1:$DN$1,0),FALSE)),"")</f>
        <v/>
      </c>
      <c r="CN409" s="685" t="str">
        <f>IFERROR((CM409+AW409*Contr_Rate)*(1+Inv_Return)*IF($D409=$C$1,VLOOKUP($T409,Male_Annuity_Tables,MATCH($BS$3+3,'Mortality Tables'!$N$1:$DN$1,0),FALSE),VLOOKUP($T409,Fe_Annuity_Tables,MATCH(CN$3+3,'Mortality Tables'!$N$1:$DN$1,0),FALSE)),"")</f>
        <v/>
      </c>
      <c r="CO409" s="685" t="str">
        <f>IFERROR((CN409+AX409*Contr_Rate)*(1+Inv_Return)*IF($D409=$C$1,VLOOKUP($T409,Male_Annuity_Tables,MATCH($BS$3+3,'Mortality Tables'!$N$1:$DN$1,0),FALSE),VLOOKUP($T409,Fe_Annuity_Tables,MATCH(CO$3+3,'Mortality Tables'!$N$1:$DN$1,0),FALSE)),"")</f>
        <v/>
      </c>
      <c r="CP409" s="685" t="str">
        <f>IFERROR((CO409+AY409*Contr_Rate)*(1+Inv_Return)*IF($D409=$C$1,VLOOKUP($T409,Male_Annuity_Tables,MATCH($BS$3+3,'Mortality Tables'!$N$1:$DN$1,0),FALSE),VLOOKUP($T409,Fe_Annuity_Tables,MATCH(CP$3+3,'Mortality Tables'!$N$1:$DN$1,0),FALSE)),"")</f>
        <v/>
      </c>
      <c r="CQ409" s="685" t="str">
        <f>IFERROR((CP409+AZ409*Contr_Rate)*(1+Inv_Return)*IF($D409=$C$1,VLOOKUP($T409,Male_Annuity_Tables,MATCH($BS$3+3,'Mortality Tables'!$N$1:$DN$1,0),FALSE),VLOOKUP($T409,Fe_Annuity_Tables,MATCH(CQ$3+3,'Mortality Tables'!$N$1:$DN$1,0),FALSE)),"")</f>
        <v/>
      </c>
      <c r="CR409" s="685" t="str">
        <f>IFERROR((CQ409+BA409*Contr_Rate)*(1+Inv_Return)*IF($D409=$C$1,VLOOKUP($T409,Male_Annuity_Tables,MATCH($BS$3+3,'Mortality Tables'!$N$1:$DN$1,0),FALSE),VLOOKUP($T409,Fe_Annuity_Tables,MATCH(CR$3+3,'Mortality Tables'!$N$1:$DN$1,0),FALSE)),"")</f>
        <v/>
      </c>
      <c r="CS409" s="685" t="str">
        <f>IFERROR((CR409+BB409*Contr_Rate)*(1+Inv_Return)*IF($D409=$C$1,VLOOKUP($T409,Male_Annuity_Tables,MATCH($BS$3+3,'Mortality Tables'!$N$1:$DN$1,0),FALSE),VLOOKUP($T409,Fe_Annuity_Tables,MATCH(CS$3+3,'Mortality Tables'!$N$1:$DN$1,0),FALSE)),"")</f>
        <v/>
      </c>
      <c r="CT409" s="685" t="str">
        <f>IFERROR((CS409+BC409*Contr_Rate)*(1+Inv_Return)*IF($D409=$C$1,VLOOKUP($T409,Male_Annuity_Tables,MATCH($BS$3+3,'Mortality Tables'!$N$1:$DN$1,0),FALSE),VLOOKUP($T409,Fe_Annuity_Tables,MATCH(CT$3+3,'Mortality Tables'!$N$1:$DN$1,0),FALSE)),"")</f>
        <v/>
      </c>
      <c r="CU409" s="685" t="str">
        <f>IFERROR((CT409+BD409*Contr_Rate)*(1+Inv_Return)*IF($D409=$C$1,VLOOKUP($T409,Male_Annuity_Tables,MATCH($BS$3+3,'Mortality Tables'!$N$1:$DN$1,0),FALSE),VLOOKUP($T409,Fe_Annuity_Tables,MATCH(CU$3+3,'Mortality Tables'!$N$1:$DN$1,0),FALSE)),"")</f>
        <v/>
      </c>
      <c r="CV409" s="685" t="str">
        <f>IFERROR((CU409+BE409*Contr_Rate)*(1+Inv_Return)*IF($D409=$C$1,VLOOKUP($T409,Male_Annuity_Tables,MATCH($BS$3+3,'Mortality Tables'!$N$1:$DN$1,0),FALSE),VLOOKUP($T409,Fe_Annuity_Tables,MATCH(CV$3+3,'Mortality Tables'!$N$1:$DN$1,0),FALSE)),"")</f>
        <v/>
      </c>
      <c r="CW409" s="685" t="str">
        <f>IFERROR((CV409+BF409*Contr_Rate)*(1+Inv_Return)*IF($D409=$C$1,VLOOKUP($T409,Male_Annuity_Tables,MATCH($BS$3+3,'Mortality Tables'!$N$1:$DN$1,0),FALSE),VLOOKUP($T409,Fe_Annuity_Tables,MATCH(CW$3+3,'Mortality Tables'!$N$1:$DN$1,0),FALSE)),"")</f>
        <v/>
      </c>
      <c r="CX409" s="685" t="str">
        <f>IFERROR((CW409+BG409*Contr_Rate)*(1+Inv_Return)*IF($D409=$C$1,VLOOKUP($T409,Male_Annuity_Tables,MATCH($BS$3+3,'Mortality Tables'!$N$1:$DN$1,0),FALSE),VLOOKUP($T409,Fe_Annuity_Tables,MATCH(CX$3+3,'Mortality Tables'!$N$1:$DN$1,0),FALSE)),"")</f>
        <v/>
      </c>
      <c r="CY409" s="685" t="str">
        <f>IFERROR((CX409+BH409*Contr_Rate)*(1+Inv_Return)*IF($D409=$C$1,VLOOKUP($T409,Male_Annuity_Tables,MATCH($BS$3+3,'Mortality Tables'!$N$1:$DN$1,0),FALSE),VLOOKUP($T409,Fe_Annuity_Tables,MATCH(CY$3+3,'Mortality Tables'!$N$1:$DN$1,0),FALSE)),"")</f>
        <v/>
      </c>
      <c r="CZ409" s="685" t="str">
        <f>IFERROR((CY409+BI409*Contr_Rate)*(1+Inv_Return)*IF($D409=$C$1,VLOOKUP($T409,Male_Annuity_Tables,MATCH($BS$3+3,'Mortality Tables'!$N$1:$DN$1,0),FALSE),VLOOKUP($T409,Fe_Annuity_Tables,MATCH(CZ$3+3,'Mortality Tables'!$N$1:$DN$1,0),FALSE)),"")</f>
        <v/>
      </c>
      <c r="DA409" s="685" t="str">
        <f>IFERROR((CZ409+BJ409*Contr_Rate)*(1+Inv_Return)*IF($D409=$C$1,VLOOKUP($T409,Male_Annuity_Tables,MATCH($BS$3+3,'Mortality Tables'!$N$1:$DN$1,0),FALSE),VLOOKUP($T409,Fe_Annuity_Tables,MATCH(DA$3+3,'Mortality Tables'!$N$1:$DN$1,0),FALSE)),"")</f>
        <v/>
      </c>
      <c r="DB409" s="685" t="str">
        <f>IFERROR((DA409+BK409*Contr_Rate)*(1+Inv_Return)*IF($D409=$C$1,VLOOKUP($T409,Male_Annuity_Tables,MATCH($BS$3+3,'Mortality Tables'!$N$1:$DN$1,0),FALSE),VLOOKUP($T409,Fe_Annuity_Tables,MATCH(DB$3+3,'Mortality Tables'!$N$1:$DN$1,0),FALSE)),"")</f>
        <v/>
      </c>
      <c r="DC409" s="685" t="str">
        <f>IFERROR((DB409+BL409*Contr_Rate)*(1+Inv_Return)*IF($D409=$C$1,VLOOKUP($T409,Male_Annuity_Tables,MATCH($BS$3+3,'Mortality Tables'!$N$1:$DN$1,0),FALSE),VLOOKUP($T409,Fe_Annuity_Tables,MATCH(DC$3+3,'Mortality Tables'!$N$1:$DN$1,0),FALSE)),"")</f>
        <v/>
      </c>
      <c r="DD409" s="685" t="str">
        <f>IFERROR((DC409+BM409*Contr_Rate)*(1+Inv_Return)*IF($D409=$C$1,VLOOKUP($T409,Male_Annuity_Tables,MATCH($BS$3+3,'Mortality Tables'!$N$1:$DN$1,0),FALSE),VLOOKUP($T409,Fe_Annuity_Tables,MATCH(DD$3+3,'Mortality Tables'!$N$1:$DN$1,0),FALSE)),"")</f>
        <v/>
      </c>
      <c r="DE409" s="685" t="str">
        <f>IFERROR((DD409+BN409*Contr_Rate)*(1+Inv_Return)*IF($D409=$C$1,VLOOKUP($T409,Male_Annuity_Tables,MATCH($BS$3+3,'Mortality Tables'!$N$1:$DN$1,0),FALSE),VLOOKUP($T409,Fe_Annuity_Tables,MATCH(DE$3+3,'Mortality Tables'!$N$1:$DN$1,0),FALSE)),"")</f>
        <v/>
      </c>
      <c r="DF409" s="685" t="str">
        <f>IFERROR((DE409+BO409*Contr_Rate)*(1+Inv_Return)*IF($D409=$C$1,VLOOKUP($T409,Male_Annuity_Tables,MATCH($BS$3+3,'Mortality Tables'!$N$1:$DN$1,0),FALSE),VLOOKUP($T409,Fe_Annuity_Tables,MATCH(DF$3+3,'Mortality Tables'!$N$1:$DN$1,0),FALSE)),"")</f>
        <v/>
      </c>
      <c r="DG409" s="685" t="str">
        <f>IFERROR((DF409+BP409*Contr_Rate)*(1+Inv_Return)*IF($D409=$C$1,VLOOKUP($T409,Male_Annuity_Tables,MATCH($BS$3+3,'Mortality Tables'!$N$1:$DN$1,0),FALSE),VLOOKUP($T409,Fe_Annuity_Tables,MATCH(DG$3+3,'Mortality Tables'!$N$1:$DN$1,0),FALSE)),"")</f>
        <v/>
      </c>
      <c r="DH409" s="685" t="str">
        <f>IFERROR((DG409+BQ409*Contr_Rate)*(1+Inv_Return)*IF($D409=$C$1,VLOOKUP($T409,Male_Annuity_Tables,MATCH($BS$3+3,'Mortality Tables'!$N$1:$DN$1,0),FALSE),VLOOKUP($T409,Fe_Annuity_Tables,MATCH(DH$3+3,'Mortality Tables'!$N$1:$DN$1,0),FALSE)),"")</f>
        <v/>
      </c>
      <c r="DJ409" s="686">
        <f t="shared" si="230"/>
        <v>656277.32831899507</v>
      </c>
      <c r="DK409" s="680">
        <f t="shared" si="219"/>
        <v>8.8017766057058875</v>
      </c>
      <c r="DL409" s="686">
        <f t="shared" si="231"/>
        <v>49956.48374996028</v>
      </c>
      <c r="DM409" s="686">
        <f t="shared" si="132"/>
        <v>777122.82635669387</v>
      </c>
      <c r="DN409" s="687">
        <f t="shared" si="232"/>
        <v>6.4283897031008855E-2</v>
      </c>
      <c r="DP409" s="688">
        <f t="shared" si="233"/>
        <v>13640.340974373226</v>
      </c>
      <c r="DQ409" s="688">
        <f t="shared" si="234"/>
        <v>22679.299274275196</v>
      </c>
      <c r="DR409" s="688">
        <f t="shared" si="235"/>
        <v>29714.92193666978</v>
      </c>
    </row>
    <row r="410" spans="1:122" s="657" customFormat="1" ht="14.5">
      <c r="A410" s="675" t="s">
        <v>1888</v>
      </c>
      <c r="B410" s="675" t="s">
        <v>1889</v>
      </c>
      <c r="C410" s="675" t="s">
        <v>115</v>
      </c>
      <c r="D410" s="675" t="s">
        <v>61</v>
      </c>
      <c r="E410" s="676">
        <v>30573</v>
      </c>
      <c r="F410" s="677">
        <v>40979</v>
      </c>
      <c r="G410" s="677">
        <v>45075</v>
      </c>
      <c r="H410" s="678">
        <v>1969228</v>
      </c>
      <c r="I410" s="678">
        <v>148342.99</v>
      </c>
      <c r="J410" s="678">
        <v>160351.35</v>
      </c>
      <c r="K410" s="678">
        <v>23694.44</v>
      </c>
      <c r="L410" s="678">
        <v>332388.77999999997</v>
      </c>
      <c r="M410" s="679">
        <f>IF(COUNTIF($A$4:A410,A410)=1,0,1)</f>
        <v>0</v>
      </c>
      <c r="N410" s="680" t="str">
        <f t="shared" si="224"/>
        <v>Okay</v>
      </c>
      <c r="O410" s="680" t="str">
        <f t="shared" si="225"/>
        <v>TRUE</v>
      </c>
      <c r="P410" s="680" t="b">
        <f t="shared" si="226"/>
        <v>1</v>
      </c>
      <c r="Q410" s="680" t="b">
        <f t="shared" si="239"/>
        <v>1</v>
      </c>
      <c r="R410" s="680" t="b">
        <f t="shared" si="240"/>
        <v>1</v>
      </c>
      <c r="S410" s="681">
        <f t="shared" si="227"/>
        <v>28.509589041095889</v>
      </c>
      <c r="T410" s="682">
        <f t="shared" si="241"/>
        <v>41</v>
      </c>
      <c r="U410" s="682">
        <f t="shared" si="220"/>
        <v>39</v>
      </c>
      <c r="V410" s="682">
        <f t="shared" si="242"/>
        <v>1.5917808219178082</v>
      </c>
      <c r="W410" s="682">
        <f t="shared" si="228"/>
        <v>19</v>
      </c>
      <c r="X410" s="683">
        <f t="shared" si="229"/>
        <v>6315386.8199999994</v>
      </c>
      <c r="Y410" s="684">
        <f t="shared" si="123"/>
        <v>2.49E-3</v>
      </c>
      <c r="Z410" s="684">
        <f>IF($D410=$C$1,VLOOKUP($T410,Male_Annuity_Tables,MATCH($W410+2,'Mortality Tables'!$DS$1:$HT$1,0),FALSE),VLOOKUP($T410,Fe_Annuity_Tables,MATCH($W410+2,'Mortality Tables'!$M$1:$DN$1,0),FALSE))</f>
        <v>9.395290171873967E-2</v>
      </c>
      <c r="AA410" s="664"/>
      <c r="AB410" s="685">
        <f t="shared" si="238"/>
        <v>2069560.1666000001</v>
      </c>
      <c r="AC410" s="685">
        <f t="shared" si="238"/>
        <v>2175004.25708827</v>
      </c>
      <c r="AD410" s="685">
        <f t="shared" si="238"/>
        <v>2285820.7239869176</v>
      </c>
      <c r="AE410" s="685">
        <f t="shared" si="238"/>
        <v>2402283.2898740512</v>
      </c>
      <c r="AF410" s="685">
        <f t="shared" si="238"/>
        <v>2524679.623493134</v>
      </c>
      <c r="AG410" s="685">
        <f t="shared" si="238"/>
        <v>2653312.0503101097</v>
      </c>
      <c r="AH410" s="685">
        <f t="shared" si="238"/>
        <v>2788498.2992734094</v>
      </c>
      <c r="AI410" s="685">
        <f t="shared" si="238"/>
        <v>2930572.2876213901</v>
      </c>
      <c r="AJ410" s="685">
        <f t="shared" si="238"/>
        <v>3079884.9456757</v>
      </c>
      <c r="AK410" s="685">
        <f t="shared" si="238"/>
        <v>3236805.0836578766</v>
      </c>
      <c r="AL410" s="685">
        <f t="shared" si="238"/>
        <v>3401720.3026702455</v>
      </c>
      <c r="AM410" s="685">
        <f t="shared" si="238"/>
        <v>3575037.9520912948</v>
      </c>
      <c r="AN410" s="685">
        <f t="shared" si="238"/>
        <v>3757186.1357503459</v>
      </c>
      <c r="AO410" s="685">
        <f t="shared" si="238"/>
        <v>3948614.7693668269</v>
      </c>
      <c r="AP410" s="685">
        <f t="shared" si="238"/>
        <v>4149796.6918660668</v>
      </c>
      <c r="AQ410" s="685">
        <f t="shared" si="238"/>
        <v>4361228.8333166428</v>
      </c>
      <c r="AR410" s="685">
        <f t="shared" si="237"/>
        <v>4583433.4423741261</v>
      </c>
      <c r="AS410" s="685">
        <f t="shared" si="237"/>
        <v>4816959.3762630876</v>
      </c>
      <c r="AT410" s="685">
        <f t="shared" si="237"/>
        <v>5062383.4564836919</v>
      </c>
      <c r="AU410" s="685" t="str">
        <f t="shared" si="237"/>
        <v/>
      </c>
      <c r="AV410" s="685" t="str">
        <f t="shared" si="221"/>
        <v/>
      </c>
      <c r="AW410" s="685" t="str">
        <f t="shared" si="221"/>
        <v/>
      </c>
      <c r="AX410" s="685" t="str">
        <f t="shared" si="221"/>
        <v/>
      </c>
      <c r="AY410" s="685" t="str">
        <f t="shared" ref="AY410:BN459" si="243">IFERROR(IF($W410&gt;=AY$3,($H410*(1+Ann_Salary_Growth_Rate)^AY$3),""),0)</f>
        <v/>
      </c>
      <c r="AZ410" s="685" t="str">
        <f t="shared" si="243"/>
        <v/>
      </c>
      <c r="BA410" s="685" t="str">
        <f t="shared" si="243"/>
        <v/>
      </c>
      <c r="BB410" s="685" t="str">
        <f t="shared" si="243"/>
        <v/>
      </c>
      <c r="BC410" s="685" t="str">
        <f t="shared" si="243"/>
        <v/>
      </c>
      <c r="BD410" s="685" t="str">
        <f t="shared" si="243"/>
        <v/>
      </c>
      <c r="BE410" s="685" t="str">
        <f t="shared" si="243"/>
        <v/>
      </c>
      <c r="BF410" s="685" t="str">
        <f t="shared" si="243"/>
        <v/>
      </c>
      <c r="BG410" s="685" t="str">
        <f t="shared" si="243"/>
        <v/>
      </c>
      <c r="BH410" s="685" t="str">
        <f t="shared" si="243"/>
        <v/>
      </c>
      <c r="BI410" s="685" t="str">
        <f t="shared" si="218"/>
        <v/>
      </c>
      <c r="BJ410" s="685" t="str">
        <f t="shared" si="218"/>
        <v/>
      </c>
      <c r="BK410" s="685" t="str">
        <f t="shared" si="218"/>
        <v/>
      </c>
      <c r="BL410" s="685" t="str">
        <f t="shared" si="218"/>
        <v/>
      </c>
      <c r="BM410" s="685" t="str">
        <f t="shared" si="218"/>
        <v/>
      </c>
      <c r="BN410" s="685" t="str">
        <f t="shared" si="218"/>
        <v/>
      </c>
      <c r="BO410" s="685" t="str">
        <f t="shared" si="223"/>
        <v/>
      </c>
      <c r="BP410" s="685" t="str">
        <f t="shared" si="223"/>
        <v/>
      </c>
      <c r="BQ410" s="685" t="str">
        <f t="shared" si="223"/>
        <v/>
      </c>
      <c r="BR410" s="529"/>
      <c r="BS410" s="685">
        <f>IFERROR(($L410+AB410*Contr_Rate)*(1+Inv_Return)*IF($D410=$C$1,VLOOKUP($T410,Male_Annuity_Tables,MATCH($BS$3+3,'Mortality Tables'!$N$1:$DN$1,0),FALSE),VLOOKUP($T410,Fe_Annuity_Tables,MATCH(BS$3+3,'Mortality Tables'!$N$1:$DN$1,0),FALSE)),"")</f>
        <v>830594.2830021712</v>
      </c>
      <c r="BT410" s="685">
        <f>IFERROR(($BS410+AC410*Contr_Rate)*(1+Inv_Return)*IF($D410=$C$1,VLOOKUP($T410,Male_Annuity_Tables,MATCH($BS$3+3,'Mortality Tables'!$N$1:$DN$1,0),FALSE),VLOOKUP($T410,Fe_Annuity_Tables,MATCH(BT$3+3,'Mortality Tables'!$N$1:$DN$1,0),FALSE)),"")</f>
        <v>1292254.7781950918</v>
      </c>
      <c r="BU410" s="685">
        <f>IFERROR((BT410+AD410*Contr_Rate)*(1+Inv_Return)*IF($D410=$C$1,VLOOKUP($T410,Male_Annuity_Tables,MATCH($BS$3+3,'Mortality Tables'!$N$1:$DN$1,0),FALSE),VLOOKUP($T410,Fe_Annuity_Tables,MATCH(BU$3+3,'Mortality Tables'!$N$1:$DN$1,0),FALSE)),"")</f>
        <v>1723477.101736556</v>
      </c>
      <c r="BV410" s="685">
        <f>IFERROR((BU410+AE410*Contr_Rate)*(1+Inv_Return)*IF($D410=$C$1,VLOOKUP($T410,Male_Annuity_Tables,MATCH($BS$3+3,'Mortality Tables'!$N$1:$DN$1,0),FALSE),VLOOKUP($T410,Fe_Annuity_Tables,MATCH(BV$3+3,'Mortality Tables'!$N$1:$DN$1,0),FALSE)),"")</f>
        <v>2129653.8285977328</v>
      </c>
      <c r="BW410" s="685">
        <f>IFERROR((BV410+AF410*Contr_Rate)*(1+Inv_Return)*IF($D410=$C$1,VLOOKUP($T410,Male_Annuity_Tables,MATCH($BS$3+3,'Mortality Tables'!$N$1:$DN$1,0),FALSE),VLOOKUP($T410,Fe_Annuity_Tables,MATCH(BW$3+3,'Mortality Tables'!$N$1:$DN$1,0),FALSE)),"")</f>
        <v>2515558.8272710461</v>
      </c>
      <c r="BX410" s="685">
        <f>IFERROR((BW410+AG410*Contr_Rate)*(1+Inv_Return)*IF($D410=$C$1,VLOOKUP($T410,Male_Annuity_Tables,MATCH($BS$3+3,'Mortality Tables'!$N$1:$DN$1,0),FALSE),VLOOKUP($T410,Fe_Annuity_Tables,MATCH(BX$3+3,'Mortality Tables'!$N$1:$DN$1,0),FALSE)),"")</f>
        <v>2885430.7044904041</v>
      </c>
      <c r="BY410" s="685">
        <f>IFERROR((BX410+AH410*Contr_Rate)*(1+Inv_Return)*IF($D410=$C$1,VLOOKUP($T410,Male_Annuity_Tables,MATCH($BS$3+3,'Mortality Tables'!$N$1:$DN$1,0),FALSE),VLOOKUP($T410,Fe_Annuity_Tables,MATCH(BY$3+3,'Mortality Tables'!$N$1:$DN$1,0),FALSE)),"")</f>
        <v>3243045.7077080151</v>
      </c>
      <c r="BZ410" s="685">
        <f>IFERROR((BY410+AI410*Contr_Rate)*(1+Inv_Return)*IF($D410=$C$1,VLOOKUP($T410,Male_Annuity_Tables,MATCH($BS$3+3,'Mortality Tables'!$N$1:$DN$1,0),FALSE),VLOOKUP($T410,Fe_Annuity_Tables,MATCH(BZ$3+3,'Mortality Tables'!$N$1:$DN$1,0),FALSE)),"")</f>
        <v>3591781.4518210371</v>
      </c>
      <c r="CA410" s="685">
        <f>IFERROR((BZ410+AJ410*Contr_Rate)*(1+Inv_Return)*IF($D410=$C$1,VLOOKUP($T410,Male_Annuity_Tables,MATCH($BS$3+3,'Mortality Tables'!$N$1:$DN$1,0),FALSE),VLOOKUP($T410,Fe_Annuity_Tables,MATCH(CA$3+3,'Mortality Tables'!$N$1:$DN$1,0),FALSE)),"")</f>
        <v>3934672.6613113196</v>
      </c>
      <c r="CB410" s="685">
        <f>IFERROR((CA410+AK410*Contr_Rate)*(1+Inv_Return)*IF($D410=$C$1,VLOOKUP($T410,Male_Annuity_Tables,MATCH($BS$3+3,'Mortality Tables'!$N$1:$DN$1,0),FALSE),VLOOKUP($T410,Fe_Annuity_Tables,MATCH(CB$3+3,'Mortality Tables'!$N$1:$DN$1,0),FALSE)),"")</f>
        <v>4274459.9662183262</v>
      </c>
      <c r="CC410" s="685">
        <f>IFERROR((CB410+AL410*Contr_Rate)*(1+Inv_Return)*IF($D410=$C$1,VLOOKUP($T410,Male_Annuity_Tables,MATCH($BS$3+3,'Mortality Tables'!$N$1:$DN$1,0),FALSE),VLOOKUP($T410,Fe_Annuity_Tables,MATCH(CC$3+3,'Mortality Tables'!$N$1:$DN$1,0),FALSE)),"")</f>
        <v>4613632.6573038707</v>
      </c>
      <c r="CD410" s="685">
        <f>IFERROR((CC410+AM410*Contr_Rate)*(1+Inv_Return)*IF($D410=$C$1,VLOOKUP($T410,Male_Annuity_Tables,MATCH($BS$3+3,'Mortality Tables'!$N$1:$DN$1,0),FALSE),VLOOKUP($T410,Fe_Annuity_Tables,MATCH(CD$3+3,'Mortality Tables'!$N$1:$DN$1,0),FALSE)),"")</f>
        <v>4954466.1898563532</v>
      </c>
      <c r="CE410" s="685">
        <f>IFERROR((CD410+AN410*Contr_Rate)*(1+Inv_Return)*IF($D410=$C$1,VLOOKUP($T410,Male_Annuity_Tables,MATCH($BS$3+3,'Mortality Tables'!$N$1:$DN$1,0),FALSE),VLOOKUP($T410,Fe_Annuity_Tables,MATCH(CE$3+3,'Mortality Tables'!$N$1:$DN$1,0),FALSE)),"")</f>
        <v>5299055.1246163063</v>
      </c>
      <c r="CF410" s="685">
        <f>IFERROR((CE410+AO410*Contr_Rate)*(1+Inv_Return)*IF($D410=$C$1,VLOOKUP($T410,Male_Annuity_Tables,MATCH($BS$3+3,'Mortality Tables'!$N$1:$DN$1,0),FALSE),VLOOKUP($T410,Fe_Annuity_Tables,MATCH(CF$3+3,'Mortality Tables'!$N$1:$DN$1,0),FALSE)),"")</f>
        <v>5649342.1063627265</v>
      </c>
      <c r="CG410" s="685">
        <f>IFERROR((CF410+AP410*Contr_Rate)*(1+Inv_Return)*IF($D410=$C$1,VLOOKUP($T410,Male_Annuity_Tables,MATCH($BS$3+3,'Mortality Tables'!$N$1:$DN$1,0),FALSE),VLOOKUP($T410,Fe_Annuity_Tables,MATCH(CG$3+3,'Mortality Tables'!$N$1:$DN$1,0),FALSE)),"")</f>
        <v>6007143.4041065834</v>
      </c>
      <c r="CH410" s="685">
        <f>IFERROR((CG410+AQ410*Contr_Rate)*(1+Inv_Return)*IF($D410=$C$1,VLOOKUP($T410,Male_Annuity_Tables,MATCH($BS$3+3,'Mortality Tables'!$N$1:$DN$1,0),FALSE),VLOOKUP($T410,Fe_Annuity_Tables,MATCH(CH$3+3,'Mortality Tables'!$N$1:$DN$1,0),FALSE)),"")</f>
        <v>6374171.4701354122</v>
      </c>
      <c r="CI410" s="685">
        <f>IFERROR((CH410+AR410*Contr_Rate)*(1+Inv_Return)*IF($D410=$C$1,VLOOKUP($T410,Male_Annuity_Tables,MATCH($BS$3+3,'Mortality Tables'!$N$1:$DN$1,0),FALSE),VLOOKUP($T410,Fe_Annuity_Tables,MATCH(CI$3+3,'Mortality Tables'!$N$1:$DN$1,0),FALSE)),"")</f>
        <v>6752054.9170700749</v>
      </c>
      <c r="CJ410" s="685">
        <f>IFERROR((CI410+AS410*Contr_Rate)*(1+Inv_Return)*IF($D410=$C$1,VLOOKUP($T410,Male_Annuity_Tables,MATCH($BS$3+3,'Mortality Tables'!$N$1:$DN$1,0),FALSE),VLOOKUP($T410,Fe_Annuity_Tables,MATCH(CJ$3+3,'Mortality Tables'!$N$1:$DN$1,0),FALSE)),"")</f>
        <v>7142356.2615242917</v>
      </c>
      <c r="CK410" s="685">
        <f>IFERROR((CJ410+AT410*Contr_Rate)*(1+Inv_Return)*IF($D410=$C$1,VLOOKUP($T410,Male_Annuity_Tables,MATCH($BS$3+3,'Mortality Tables'!$N$1:$DN$1,0),FALSE),VLOOKUP($T410,Fe_Annuity_Tables,MATCH(CK$3+3,'Mortality Tables'!$N$1:$DN$1,0),FALSE)),"")</f>
        <v>7546587.7389347497</v>
      </c>
      <c r="CL410" s="685" t="str">
        <f>IFERROR((CK410+AU410*Contr_Rate)*(1+Inv_Return)*IF($D410=$C$1,VLOOKUP($T410,Male_Annuity_Tables,MATCH($BS$3+3,'Mortality Tables'!$N$1:$DN$1,0),FALSE),VLOOKUP($T410,Fe_Annuity_Tables,MATCH(CL$3+3,'Mortality Tables'!$N$1:$DN$1,0),FALSE)),"")</f>
        <v/>
      </c>
      <c r="CM410" s="685" t="str">
        <f>IFERROR((CL410+AV410*Contr_Rate)*(1+Inv_Return)*IF($D410=$C$1,VLOOKUP($T410,Male_Annuity_Tables,MATCH($BS$3+3,'Mortality Tables'!$N$1:$DN$1,0),FALSE),VLOOKUP($T410,Fe_Annuity_Tables,MATCH(CM$3+3,'Mortality Tables'!$N$1:$DN$1,0),FALSE)),"")</f>
        <v/>
      </c>
      <c r="CN410" s="685" t="str">
        <f>IFERROR((CM410+AW410*Contr_Rate)*(1+Inv_Return)*IF($D410=$C$1,VLOOKUP($T410,Male_Annuity_Tables,MATCH($BS$3+3,'Mortality Tables'!$N$1:$DN$1,0),FALSE),VLOOKUP($T410,Fe_Annuity_Tables,MATCH(CN$3+3,'Mortality Tables'!$N$1:$DN$1,0),FALSE)),"")</f>
        <v/>
      </c>
      <c r="CO410" s="685" t="str">
        <f>IFERROR((CN410+AX410*Contr_Rate)*(1+Inv_Return)*IF($D410=$C$1,VLOOKUP($T410,Male_Annuity_Tables,MATCH($BS$3+3,'Mortality Tables'!$N$1:$DN$1,0),FALSE),VLOOKUP($T410,Fe_Annuity_Tables,MATCH(CO$3+3,'Mortality Tables'!$N$1:$DN$1,0),FALSE)),"")</f>
        <v/>
      </c>
      <c r="CP410" s="685" t="str">
        <f>IFERROR((CO410+AY410*Contr_Rate)*(1+Inv_Return)*IF($D410=$C$1,VLOOKUP($T410,Male_Annuity_Tables,MATCH($BS$3+3,'Mortality Tables'!$N$1:$DN$1,0),FALSE),VLOOKUP($T410,Fe_Annuity_Tables,MATCH(CP$3+3,'Mortality Tables'!$N$1:$DN$1,0),FALSE)),"")</f>
        <v/>
      </c>
      <c r="CQ410" s="685" t="str">
        <f>IFERROR((CP410+AZ410*Contr_Rate)*(1+Inv_Return)*IF($D410=$C$1,VLOOKUP($T410,Male_Annuity_Tables,MATCH($BS$3+3,'Mortality Tables'!$N$1:$DN$1,0),FALSE),VLOOKUP($T410,Fe_Annuity_Tables,MATCH(CQ$3+3,'Mortality Tables'!$N$1:$DN$1,0),FALSE)),"")</f>
        <v/>
      </c>
      <c r="CR410" s="685" t="str">
        <f>IFERROR((CQ410+BA410*Contr_Rate)*(1+Inv_Return)*IF($D410=$C$1,VLOOKUP($T410,Male_Annuity_Tables,MATCH($BS$3+3,'Mortality Tables'!$N$1:$DN$1,0),FALSE),VLOOKUP($T410,Fe_Annuity_Tables,MATCH(CR$3+3,'Mortality Tables'!$N$1:$DN$1,0),FALSE)),"")</f>
        <v/>
      </c>
      <c r="CS410" s="685" t="str">
        <f>IFERROR((CR410+BB410*Contr_Rate)*(1+Inv_Return)*IF($D410=$C$1,VLOOKUP($T410,Male_Annuity_Tables,MATCH($BS$3+3,'Mortality Tables'!$N$1:$DN$1,0),FALSE),VLOOKUP($T410,Fe_Annuity_Tables,MATCH(CS$3+3,'Mortality Tables'!$N$1:$DN$1,0),FALSE)),"")</f>
        <v/>
      </c>
      <c r="CT410" s="685" t="str">
        <f>IFERROR((CS410+BC410*Contr_Rate)*(1+Inv_Return)*IF($D410=$C$1,VLOOKUP($T410,Male_Annuity_Tables,MATCH($BS$3+3,'Mortality Tables'!$N$1:$DN$1,0),FALSE),VLOOKUP($T410,Fe_Annuity_Tables,MATCH(CT$3+3,'Mortality Tables'!$N$1:$DN$1,0),FALSE)),"")</f>
        <v/>
      </c>
      <c r="CU410" s="685" t="str">
        <f>IFERROR((CT410+BD410*Contr_Rate)*(1+Inv_Return)*IF($D410=$C$1,VLOOKUP($T410,Male_Annuity_Tables,MATCH($BS$3+3,'Mortality Tables'!$N$1:$DN$1,0),FALSE),VLOOKUP($T410,Fe_Annuity_Tables,MATCH(CU$3+3,'Mortality Tables'!$N$1:$DN$1,0),FALSE)),"")</f>
        <v/>
      </c>
      <c r="CV410" s="685" t="str">
        <f>IFERROR((CU410+BE410*Contr_Rate)*(1+Inv_Return)*IF($D410=$C$1,VLOOKUP($T410,Male_Annuity_Tables,MATCH($BS$3+3,'Mortality Tables'!$N$1:$DN$1,0),FALSE),VLOOKUP($T410,Fe_Annuity_Tables,MATCH(CV$3+3,'Mortality Tables'!$N$1:$DN$1,0),FALSE)),"")</f>
        <v/>
      </c>
      <c r="CW410" s="685" t="str">
        <f>IFERROR((CV410+BF410*Contr_Rate)*(1+Inv_Return)*IF($D410=$C$1,VLOOKUP($T410,Male_Annuity_Tables,MATCH($BS$3+3,'Mortality Tables'!$N$1:$DN$1,0),FALSE),VLOOKUP($T410,Fe_Annuity_Tables,MATCH(CW$3+3,'Mortality Tables'!$N$1:$DN$1,0),FALSE)),"")</f>
        <v/>
      </c>
      <c r="CX410" s="685" t="str">
        <f>IFERROR((CW410+BG410*Contr_Rate)*(1+Inv_Return)*IF($D410=$C$1,VLOOKUP($T410,Male_Annuity_Tables,MATCH($BS$3+3,'Mortality Tables'!$N$1:$DN$1,0),FALSE),VLOOKUP($T410,Fe_Annuity_Tables,MATCH(CX$3+3,'Mortality Tables'!$N$1:$DN$1,0),FALSE)),"")</f>
        <v/>
      </c>
      <c r="CY410" s="685" t="str">
        <f>IFERROR((CX410+BH410*Contr_Rate)*(1+Inv_Return)*IF($D410=$C$1,VLOOKUP($T410,Male_Annuity_Tables,MATCH($BS$3+3,'Mortality Tables'!$N$1:$DN$1,0),FALSE),VLOOKUP($T410,Fe_Annuity_Tables,MATCH(CY$3+3,'Mortality Tables'!$N$1:$DN$1,0),FALSE)),"")</f>
        <v/>
      </c>
      <c r="CZ410" s="685" t="str">
        <f>IFERROR((CY410+BI410*Contr_Rate)*(1+Inv_Return)*IF($D410=$C$1,VLOOKUP($T410,Male_Annuity_Tables,MATCH($BS$3+3,'Mortality Tables'!$N$1:$DN$1,0),FALSE),VLOOKUP($T410,Fe_Annuity_Tables,MATCH(CZ$3+3,'Mortality Tables'!$N$1:$DN$1,0),FALSE)),"")</f>
        <v/>
      </c>
      <c r="DA410" s="685" t="str">
        <f>IFERROR((CZ410+BJ410*Contr_Rate)*(1+Inv_Return)*IF($D410=$C$1,VLOOKUP($T410,Male_Annuity_Tables,MATCH($BS$3+3,'Mortality Tables'!$N$1:$DN$1,0),FALSE),VLOOKUP($T410,Fe_Annuity_Tables,MATCH(DA$3+3,'Mortality Tables'!$N$1:$DN$1,0),FALSE)),"")</f>
        <v/>
      </c>
      <c r="DB410" s="685" t="str">
        <f>IFERROR((DA410+BK410*Contr_Rate)*(1+Inv_Return)*IF($D410=$C$1,VLOOKUP($T410,Male_Annuity_Tables,MATCH($BS$3+3,'Mortality Tables'!$N$1:$DN$1,0),FALSE),VLOOKUP($T410,Fe_Annuity_Tables,MATCH(DB$3+3,'Mortality Tables'!$N$1:$DN$1,0),FALSE)),"")</f>
        <v/>
      </c>
      <c r="DC410" s="685" t="str">
        <f>IFERROR((DB410+BL410*Contr_Rate)*(1+Inv_Return)*IF($D410=$C$1,VLOOKUP($T410,Male_Annuity_Tables,MATCH($BS$3+3,'Mortality Tables'!$N$1:$DN$1,0),FALSE),VLOOKUP($T410,Fe_Annuity_Tables,MATCH(DC$3+3,'Mortality Tables'!$N$1:$DN$1,0),FALSE)),"")</f>
        <v/>
      </c>
      <c r="DD410" s="685" t="str">
        <f>IFERROR((DC410+BM410*Contr_Rate)*(1+Inv_Return)*IF($D410=$C$1,VLOOKUP($T410,Male_Annuity_Tables,MATCH($BS$3+3,'Mortality Tables'!$N$1:$DN$1,0),FALSE),VLOOKUP($T410,Fe_Annuity_Tables,MATCH(DD$3+3,'Mortality Tables'!$N$1:$DN$1,0),FALSE)),"")</f>
        <v/>
      </c>
      <c r="DE410" s="685" t="str">
        <f>IFERROR((DD410+BN410*Contr_Rate)*(1+Inv_Return)*IF($D410=$C$1,VLOOKUP($T410,Male_Annuity_Tables,MATCH($BS$3+3,'Mortality Tables'!$N$1:$DN$1,0),FALSE),VLOOKUP($T410,Fe_Annuity_Tables,MATCH(DE$3+3,'Mortality Tables'!$N$1:$DN$1,0),FALSE)),"")</f>
        <v/>
      </c>
      <c r="DF410" s="685" t="str">
        <f>IFERROR((DE410+BO410*Contr_Rate)*(1+Inv_Return)*IF($D410=$C$1,VLOOKUP($T410,Male_Annuity_Tables,MATCH($BS$3+3,'Mortality Tables'!$N$1:$DN$1,0),FALSE),VLOOKUP($T410,Fe_Annuity_Tables,MATCH(DF$3+3,'Mortality Tables'!$N$1:$DN$1,0),FALSE)),"")</f>
        <v/>
      </c>
      <c r="DG410" s="685" t="str">
        <f>IFERROR((DF410+BP410*Contr_Rate)*(1+Inv_Return)*IF($D410=$C$1,VLOOKUP($T410,Male_Annuity_Tables,MATCH($BS$3+3,'Mortality Tables'!$N$1:$DN$1,0),FALSE),VLOOKUP($T410,Fe_Annuity_Tables,MATCH(DG$3+3,'Mortality Tables'!$N$1:$DN$1,0),FALSE)),"")</f>
        <v/>
      </c>
      <c r="DH410" s="685" t="str">
        <f>IFERROR((DG410+BQ410*Contr_Rate)*(1+Inv_Return)*IF($D410=$C$1,VLOOKUP($T410,Male_Annuity_Tables,MATCH($BS$3+3,'Mortality Tables'!$N$1:$DN$1,0),FALSE),VLOOKUP($T410,Fe_Annuity_Tables,MATCH(DH$3+3,'Mortality Tables'!$N$1:$DN$1,0),FALSE)),"")</f>
        <v/>
      </c>
      <c r="DJ410" s="686">
        <f t="shared" si="230"/>
        <v>7546587.7389347497</v>
      </c>
      <c r="DK410" s="680">
        <f t="shared" si="219"/>
        <v>8.0909277508679907</v>
      </c>
      <c r="DL410" s="686">
        <f t="shared" si="231"/>
        <v>624923.85802652291</v>
      </c>
      <c r="DM410" s="686">
        <f t="shared" si="132"/>
        <v>5062383.4564836919</v>
      </c>
      <c r="DN410" s="687">
        <f t="shared" si="232"/>
        <v>0.12344459154435372</v>
      </c>
      <c r="DP410" s="688">
        <f t="shared" si="233"/>
        <v>126347.09525029977</v>
      </c>
      <c r="DQ410" s="688">
        <f t="shared" si="234"/>
        <v>196792.95727960684</v>
      </c>
      <c r="DR410" s="688">
        <f t="shared" si="235"/>
        <v>262799.23542699357</v>
      </c>
    </row>
    <row r="411" spans="1:122" s="657" customFormat="1" ht="14.5">
      <c r="A411" s="675" t="s">
        <v>1890</v>
      </c>
      <c r="B411" s="675" t="s">
        <v>1891</v>
      </c>
      <c r="C411" s="675" t="s">
        <v>236</v>
      </c>
      <c r="D411" s="675" t="s">
        <v>61</v>
      </c>
      <c r="E411" s="676">
        <v>34983</v>
      </c>
      <c r="F411" s="677">
        <v>43949</v>
      </c>
      <c r="G411" s="677">
        <v>44802</v>
      </c>
      <c r="H411" s="678">
        <v>2986608</v>
      </c>
      <c r="I411" s="678">
        <v>229455.84</v>
      </c>
      <c r="J411" s="678">
        <v>241324.95</v>
      </c>
      <c r="K411" s="678"/>
      <c r="L411" s="678">
        <v>470780.79000000004</v>
      </c>
      <c r="M411" s="679">
        <f>IF(COUNTIF($A$4:A411,A411)=1,0,1)</f>
        <v>0</v>
      </c>
      <c r="N411" s="680" t="str">
        <f t="shared" si="224"/>
        <v>Okay</v>
      </c>
      <c r="O411" s="680" t="str">
        <f t="shared" si="225"/>
        <v>TRUE</v>
      </c>
      <c r="P411" s="680" t="b">
        <f t="shared" si="226"/>
        <v>1</v>
      </c>
      <c r="Q411" s="680" t="b">
        <f t="shared" si="239"/>
        <v>1</v>
      </c>
      <c r="R411" s="680" t="b">
        <f t="shared" si="240"/>
        <v>1</v>
      </c>
      <c r="S411" s="681">
        <f t="shared" si="227"/>
        <v>24.564383561643837</v>
      </c>
      <c r="T411" s="682">
        <f t="shared" si="241"/>
        <v>29</v>
      </c>
      <c r="U411" s="682">
        <f t="shared" si="220"/>
        <v>26</v>
      </c>
      <c r="V411" s="682">
        <f t="shared" si="242"/>
        <v>2.3397260273972602</v>
      </c>
      <c r="W411" s="682">
        <f t="shared" si="228"/>
        <v>31</v>
      </c>
      <c r="X411" s="683">
        <f t="shared" si="229"/>
        <v>14594204.490000002</v>
      </c>
      <c r="Y411" s="684">
        <f t="shared" si="123"/>
        <v>1.3600000000000001E-3</v>
      </c>
      <c r="Z411" s="684">
        <f>IF($D411=$C$1,VLOOKUP($T411,Male_Annuity_Tables,MATCH($W411+2,'Mortality Tables'!$DS$1:$HT$1,0),FALSE),VLOOKUP($T411,Fe_Annuity_Tables,MATCH($W411+2,'Mortality Tables'!$M$1:$DN$1,0),FALSE))</f>
        <v>6.720264241262877E-3</v>
      </c>
      <c r="AA411" s="664"/>
      <c r="AB411" s="685">
        <f t="shared" si="238"/>
        <v>3138775.6776000001</v>
      </c>
      <c r="AC411" s="685">
        <f t="shared" si="238"/>
        <v>3298696.2983737201</v>
      </c>
      <c r="AD411" s="685">
        <f t="shared" si="238"/>
        <v>3466764.8747758614</v>
      </c>
      <c r="AE411" s="685">
        <f t="shared" si="238"/>
        <v>3643396.5451456914</v>
      </c>
      <c r="AF411" s="685">
        <f t="shared" si="238"/>
        <v>3829027.5991208646</v>
      </c>
      <c r="AG411" s="685">
        <f t="shared" si="238"/>
        <v>4024116.5552960732</v>
      </c>
      <c r="AH411" s="685">
        <f t="shared" si="238"/>
        <v>4229145.2937884079</v>
      </c>
      <c r="AI411" s="685">
        <f t="shared" si="238"/>
        <v>4444620.2465069275</v>
      </c>
      <c r="AJ411" s="685">
        <f t="shared" si="238"/>
        <v>4671073.6480664555</v>
      </c>
      <c r="AK411" s="685">
        <f t="shared" si="238"/>
        <v>4909064.8504354414</v>
      </c>
      <c r="AL411" s="685">
        <f t="shared" si="238"/>
        <v>5159181.7045651274</v>
      </c>
      <c r="AM411" s="685">
        <f t="shared" si="238"/>
        <v>5422042.0124127213</v>
      </c>
      <c r="AN411" s="685">
        <f t="shared" si="238"/>
        <v>5698295.0529451491</v>
      </c>
      <c r="AO411" s="685">
        <f t="shared" si="238"/>
        <v>5988623.1858927049</v>
      </c>
      <c r="AP411" s="685">
        <f t="shared" si="238"/>
        <v>6293743.5372139392</v>
      </c>
      <c r="AQ411" s="685">
        <f t="shared" si="238"/>
        <v>6614409.7704349887</v>
      </c>
      <c r="AR411" s="685">
        <f t="shared" si="237"/>
        <v>6951413.9482386522</v>
      </c>
      <c r="AS411" s="685">
        <f t="shared" si="237"/>
        <v>7305588.4889014112</v>
      </c>
      <c r="AT411" s="685">
        <f t="shared" si="237"/>
        <v>7677808.2224109378</v>
      </c>
      <c r="AU411" s="685">
        <f t="shared" si="237"/>
        <v>8068992.551342776</v>
      </c>
      <c r="AV411" s="685">
        <f t="shared" si="237"/>
        <v>8480107.7218336891</v>
      </c>
      <c r="AW411" s="685">
        <f t="shared" si="237"/>
        <v>8912169.2102611177</v>
      </c>
      <c r="AX411" s="685">
        <f t="shared" si="237"/>
        <v>9366244.2315239217</v>
      </c>
      <c r="AY411" s="685">
        <f t="shared" si="237"/>
        <v>9843454.3751200661</v>
      </c>
      <c r="AZ411" s="685">
        <f t="shared" si="237"/>
        <v>10344978.375532433</v>
      </c>
      <c r="BA411" s="685">
        <f t="shared" si="237"/>
        <v>10872055.02376581</v>
      </c>
      <c r="BB411" s="685">
        <f t="shared" si="237"/>
        <v>11425986.227226678</v>
      </c>
      <c r="BC411" s="685">
        <f t="shared" si="237"/>
        <v>12008140.225503881</v>
      </c>
      <c r="BD411" s="685">
        <f t="shared" si="237"/>
        <v>12619954.969993301</v>
      </c>
      <c r="BE411" s="685">
        <f t="shared" si="237"/>
        <v>13262941.675714461</v>
      </c>
      <c r="BF411" s="685">
        <f t="shared" si="237"/>
        <v>13938688.554092115</v>
      </c>
      <c r="BG411" s="685" t="str">
        <f t="shared" si="243"/>
        <v/>
      </c>
      <c r="BH411" s="685" t="str">
        <f t="shared" si="243"/>
        <v/>
      </c>
      <c r="BI411" s="685" t="str">
        <f t="shared" si="218"/>
        <v/>
      </c>
      <c r="BJ411" s="685" t="str">
        <f t="shared" si="218"/>
        <v/>
      </c>
      <c r="BK411" s="685" t="str">
        <f t="shared" si="218"/>
        <v/>
      </c>
      <c r="BL411" s="685" t="str">
        <f t="shared" si="218"/>
        <v/>
      </c>
      <c r="BM411" s="685" t="str">
        <f t="shared" si="218"/>
        <v/>
      </c>
      <c r="BN411" s="685" t="str">
        <f t="shared" si="218"/>
        <v/>
      </c>
      <c r="BO411" s="685" t="str">
        <f t="shared" si="223"/>
        <v/>
      </c>
      <c r="BP411" s="685" t="str">
        <f t="shared" si="223"/>
        <v/>
      </c>
      <c r="BQ411" s="685" t="str">
        <f t="shared" si="223"/>
        <v/>
      </c>
      <c r="BR411" s="529"/>
      <c r="BS411" s="685">
        <f>IFERROR(($L411+AB411*Contr_Rate)*(1+Inv_Return)*IF($D411=$C$1,VLOOKUP($T411,Male_Annuity_Tables,MATCH($BS$3+3,'Mortality Tables'!$N$1:$DN$1,0),FALSE),VLOOKUP($T411,Fe_Annuity_Tables,MATCH(BS$3+3,'Mortality Tables'!$N$1:$DN$1,0),FALSE)),"")</f>
        <v>1159587.7810094492</v>
      </c>
      <c r="BT411" s="685">
        <f>IFERROR(($BS411+AC411*Contr_Rate)*(1+Inv_Return)*IF($D411=$C$1,VLOOKUP($T411,Male_Annuity_Tables,MATCH($BS$3+3,'Mortality Tables'!$N$1:$DN$1,0),FALSE),VLOOKUP($T411,Fe_Annuity_Tables,MATCH(BT$3+3,'Mortality Tables'!$N$1:$DN$1,0),FALSE)),"")</f>
        <v>1764484.8410046606</v>
      </c>
      <c r="BU411" s="685">
        <f>IFERROR((BT411+AD411*Contr_Rate)*(1+Inv_Return)*IF($D411=$C$1,VLOOKUP($T411,Male_Annuity_Tables,MATCH($BS$3+3,'Mortality Tables'!$N$1:$DN$1,0),FALSE),VLOOKUP($T411,Fe_Annuity_Tables,MATCH(BU$3+3,'Mortality Tables'!$N$1:$DN$1,0),FALSE)),"")</f>
        <v>2302498.9023434361</v>
      </c>
      <c r="BV411" s="685">
        <f>IFERROR((BU411+AE411*Contr_Rate)*(1+Inv_Return)*IF($D411=$C$1,VLOOKUP($T411,Male_Annuity_Tables,MATCH($BS$3+3,'Mortality Tables'!$N$1:$DN$1,0),FALSE),VLOOKUP($T411,Fe_Annuity_Tables,MATCH(BV$3+3,'Mortality Tables'!$N$1:$DN$1,0),FALSE)),"")</f>
        <v>2787711.2801707382</v>
      </c>
      <c r="BW411" s="685">
        <f>IFERROR((BV411+AF411*Contr_Rate)*(1+Inv_Return)*IF($D411=$C$1,VLOOKUP($T411,Male_Annuity_Tables,MATCH($BS$3+3,'Mortality Tables'!$N$1:$DN$1,0),FALSE),VLOOKUP($T411,Fe_Annuity_Tables,MATCH(BW$3+3,'Mortality Tables'!$N$1:$DN$1,0),FALSE)),"")</f>
        <v>3231790.1551580881</v>
      </c>
      <c r="BX411" s="685">
        <f>IFERROR((BW411+AG411*Contr_Rate)*(1+Inv_Return)*IF($D411=$C$1,VLOOKUP($T411,Male_Annuity_Tables,MATCH($BS$3+3,'Mortality Tables'!$N$1:$DN$1,0),FALSE),VLOOKUP($T411,Fe_Annuity_Tables,MATCH(BX$3+3,'Mortality Tables'!$N$1:$DN$1,0),FALSE)),"")</f>
        <v>3644428.0058653187</v>
      </c>
      <c r="BY411" s="685">
        <f>IFERROR((BX411+AH411*Contr_Rate)*(1+Inv_Return)*IF($D411=$C$1,VLOOKUP($T411,Male_Annuity_Tables,MATCH($BS$3+3,'Mortality Tables'!$N$1:$DN$1,0),FALSE),VLOOKUP($T411,Fe_Annuity_Tables,MATCH(BY$3+3,'Mortality Tables'!$N$1:$DN$1,0),FALSE)),"")</f>
        <v>4033701.0185145671</v>
      </c>
      <c r="BZ411" s="685">
        <f>IFERROR((BY411+AI411*Contr_Rate)*(1+Inv_Return)*IF($D411=$C$1,VLOOKUP($T411,Male_Annuity_Tables,MATCH($BS$3+3,'Mortality Tables'!$N$1:$DN$1,0),FALSE),VLOOKUP($T411,Fe_Annuity_Tables,MATCH(BZ$3+3,'Mortality Tables'!$N$1:$DN$1,0),FALSE)),"")</f>
        <v>4406364.4546364238</v>
      </c>
      <c r="CA411" s="685">
        <f>IFERROR((BZ411+AJ411*Contr_Rate)*(1+Inv_Return)*IF($D411=$C$1,VLOOKUP($T411,Male_Annuity_Tables,MATCH($BS$3+3,'Mortality Tables'!$N$1:$DN$1,0),FALSE),VLOOKUP($T411,Fe_Annuity_Tables,MATCH(CA$3+3,'Mortality Tables'!$N$1:$DN$1,0),FALSE)),"")</f>
        <v>4768095.4552333951</v>
      </c>
      <c r="CB411" s="685">
        <f>IFERROR((CA411+AK411*Contr_Rate)*(1+Inv_Return)*IF($D411=$C$1,VLOOKUP($T411,Male_Annuity_Tables,MATCH($BS$3+3,'Mortality Tables'!$N$1:$DN$1,0),FALSE),VLOOKUP($T411,Fe_Annuity_Tables,MATCH(CB$3+3,'Mortality Tables'!$N$1:$DN$1,0),FALSE)),"")</f>
        <v>5123692.7061592955</v>
      </c>
      <c r="CC411" s="685">
        <f>IFERROR((CB411+AL411*Contr_Rate)*(1+Inv_Return)*IF($D411=$C$1,VLOOKUP($T411,Male_Annuity_Tables,MATCH($BS$3+3,'Mortality Tables'!$N$1:$DN$1,0),FALSE),VLOOKUP($T411,Fe_Annuity_Tables,MATCH(CC$3+3,'Mortality Tables'!$N$1:$DN$1,0),FALSE)),"")</f>
        <v>5477240.703167296</v>
      </c>
      <c r="CD411" s="685">
        <f>IFERROR((CC411+AM411*Contr_Rate)*(1+Inv_Return)*IF($D411=$C$1,VLOOKUP($T411,Male_Annuity_Tables,MATCH($BS$3+3,'Mortality Tables'!$N$1:$DN$1,0),FALSE),VLOOKUP($T411,Fe_Annuity_Tables,MATCH(CD$3+3,'Mortality Tables'!$N$1:$DN$1,0),FALSE)),"")</f>
        <v>5832244.9707165705</v>
      </c>
      <c r="CE411" s="685">
        <f>IFERROR((CD411+AN411*Contr_Rate)*(1+Inv_Return)*IF($D411=$C$1,VLOOKUP($T411,Male_Annuity_Tables,MATCH($BS$3+3,'Mortality Tables'!$N$1:$DN$1,0),FALSE),VLOOKUP($T411,Fe_Annuity_Tables,MATCH(CE$3+3,'Mortality Tables'!$N$1:$DN$1,0),FALSE)),"")</f>
        <v>6191743.4521121467</v>
      </c>
      <c r="CF411" s="685">
        <f>IFERROR((CE411+AO411*Contr_Rate)*(1+Inv_Return)*IF($D411=$C$1,VLOOKUP($T411,Male_Annuity_Tables,MATCH($BS$3+3,'Mortality Tables'!$N$1:$DN$1,0),FALSE),VLOOKUP($T411,Fe_Annuity_Tables,MATCH(CF$3+3,'Mortality Tables'!$N$1:$DN$1,0),FALSE)),"")</f>
        <v>6558398.3555214293</v>
      </c>
      <c r="CG411" s="685">
        <f>IFERROR((CF411+AP411*Contr_Rate)*(1+Inv_Return)*IF($D411=$C$1,VLOOKUP($T411,Male_Annuity_Tables,MATCH($BS$3+3,'Mortality Tables'!$N$1:$DN$1,0),FALSE),VLOOKUP($T411,Fe_Annuity_Tables,MATCH(CG$3+3,'Mortality Tables'!$N$1:$DN$1,0),FALSE)),"")</f>
        <v>6934571.9744420322</v>
      </c>
      <c r="CH411" s="685">
        <f>IFERROR((CG411+AQ411*Contr_Rate)*(1+Inv_Return)*IF($D411=$C$1,VLOOKUP($T411,Male_Annuity_Tables,MATCH($BS$3+3,'Mortality Tables'!$N$1:$DN$1,0),FALSE),VLOOKUP($T411,Fe_Annuity_Tables,MATCH(CH$3+3,'Mortality Tables'!$N$1:$DN$1,0),FALSE)),"")</f>
        <v>7322389.3723869007</v>
      </c>
      <c r="CI411" s="685">
        <f>IFERROR((CH411+AR411*Contr_Rate)*(1+Inv_Return)*IF($D411=$C$1,VLOOKUP($T411,Male_Annuity_Tables,MATCH($BS$3+3,'Mortality Tables'!$N$1:$DN$1,0),FALSE),VLOOKUP($T411,Fe_Annuity_Tables,MATCH(CI$3+3,'Mortality Tables'!$N$1:$DN$1,0),FALSE)),"")</f>
        <v>7723790.3053546483</v>
      </c>
      <c r="CJ411" s="685">
        <f>IFERROR((CI411+AS411*Contr_Rate)*(1+Inv_Return)*IF($D411=$C$1,VLOOKUP($T411,Male_Annuity_Tables,MATCH($BS$3+3,'Mortality Tables'!$N$1:$DN$1,0),FALSE),VLOOKUP($T411,Fe_Annuity_Tables,MATCH(CJ$3+3,'Mortality Tables'!$N$1:$DN$1,0),FALSE)),"")</f>
        <v>8140572.3319106959</v>
      </c>
      <c r="CK411" s="685">
        <f>IFERROR((CJ411+AT411*Contr_Rate)*(1+Inv_Return)*IF($D411=$C$1,VLOOKUP($T411,Male_Annuity_Tables,MATCH($BS$3+3,'Mortality Tables'!$N$1:$DN$1,0),FALSE),VLOOKUP($T411,Fe_Annuity_Tables,MATCH(CK$3+3,'Mortality Tables'!$N$1:$DN$1,0),FALSE)),"")</f>
        <v>8574426.7128711734</v>
      </c>
      <c r="CL411" s="685">
        <f>IFERROR((CK411+AU411*Contr_Rate)*(1+Inv_Return)*IF($D411=$C$1,VLOOKUP($T411,Male_Annuity_Tables,MATCH($BS$3+3,'Mortality Tables'!$N$1:$DN$1,0),FALSE),VLOOKUP($T411,Fe_Annuity_Tables,MATCH(CL$3+3,'Mortality Tables'!$N$1:$DN$1,0),FALSE)),"")</f>
        <v>9026968.4170716722</v>
      </c>
      <c r="CM411" s="685">
        <f>IFERROR((CL411+AV411*Contr_Rate)*(1+Inv_Return)*IF($D411=$C$1,VLOOKUP($T411,Male_Annuity_Tables,MATCH($BS$3+3,'Mortality Tables'!$N$1:$DN$1,0),FALSE),VLOOKUP($T411,Fe_Annuity_Tables,MATCH(CM$3+3,'Mortality Tables'!$N$1:$DN$1,0),FALSE)),"")</f>
        <v>9499761.3153637983</v>
      </c>
      <c r="CN411" s="685">
        <f>IFERROR((CM411+AW411*Contr_Rate)*(1+Inv_Return)*IF($D411=$C$1,VLOOKUP($T411,Male_Annuity_Tables,MATCH($BS$3+3,'Mortality Tables'!$N$1:$DN$1,0),FALSE),VLOOKUP($T411,Fe_Annuity_Tables,MATCH(CN$3+3,'Mortality Tables'!$N$1:$DN$1,0),FALSE)),"")</f>
        <v>9994339.4526576679</v>
      </c>
      <c r="CO411" s="685">
        <f>IFERROR((CN411+AX411*Contr_Rate)*(1+Inv_Return)*IF($D411=$C$1,VLOOKUP($T411,Male_Annuity_Tables,MATCH($BS$3+3,'Mortality Tables'!$N$1:$DN$1,0),FALSE),VLOOKUP($T411,Fe_Annuity_Tables,MATCH(CO$3+3,'Mortality Tables'!$N$1:$DN$1,0),FALSE)),"")</f>
        <v>10512225.130000714</v>
      </c>
      <c r="CP411" s="685">
        <f>IFERROR((CO411+AY411*Contr_Rate)*(1+Inv_Return)*IF($D411=$C$1,VLOOKUP($T411,Male_Annuity_Tables,MATCH($BS$3+3,'Mortality Tables'!$N$1:$DN$1,0),FALSE),VLOOKUP($T411,Fe_Annuity_Tables,MATCH(CP$3+3,'Mortality Tables'!$N$1:$DN$1,0),FALSE)),"")</f>
        <v>11054944.3991809</v>
      </c>
      <c r="CQ411" s="685">
        <f>IFERROR((CP411+AZ411*Contr_Rate)*(1+Inv_Return)*IF($D411=$C$1,VLOOKUP($T411,Male_Annuity_Tables,MATCH($BS$3+3,'Mortality Tables'!$N$1:$DN$1,0),FALSE),VLOOKUP($T411,Fe_Annuity_Tables,MATCH(CQ$3+3,'Mortality Tables'!$N$1:$DN$1,0),FALSE)),"")</f>
        <v>11624040.46609926</v>
      </c>
      <c r="CR411" s="685">
        <f>IFERROR((CQ411+BA411*Contr_Rate)*(1+Inv_Return)*IF($D411=$C$1,VLOOKUP($T411,Male_Annuity_Tables,MATCH($BS$3+3,'Mortality Tables'!$N$1:$DN$1,0),FALSE),VLOOKUP($T411,Fe_Annuity_Tables,MATCH(CR$3+3,'Mortality Tables'!$N$1:$DN$1,0),FALSE)),"")</f>
        <v>12221085.412012946</v>
      </c>
      <c r="CS411" s="685">
        <f>IFERROR((CR411+BB411*Contr_Rate)*(1+Inv_Return)*IF($D411=$C$1,VLOOKUP($T411,Male_Annuity_Tables,MATCH($BS$3+3,'Mortality Tables'!$N$1:$DN$1,0),FALSE),VLOOKUP($T411,Fe_Annuity_Tables,MATCH(CS$3+3,'Mortality Tables'!$N$1:$DN$1,0),FALSE)),"")</f>
        <v>12847690.570291078</v>
      </c>
      <c r="CT411" s="685">
        <f>IFERROR((CS411+BC411*Contr_Rate)*(1+Inv_Return)*IF($D411=$C$1,VLOOKUP($T411,Male_Annuity_Tables,MATCH($BS$3+3,'Mortality Tables'!$N$1:$DN$1,0),FALSE),VLOOKUP($T411,Fe_Annuity_Tables,MATCH(CT$3+3,'Mortality Tables'!$N$1:$DN$1,0),FALSE)),"")</f>
        <v>13505515.837748384</v>
      </c>
      <c r="CU411" s="685">
        <f>IFERROR((CT411+BD411*Contr_Rate)*(1+Inv_Return)*IF($D411=$C$1,VLOOKUP($T411,Male_Annuity_Tables,MATCH($BS$3+3,'Mortality Tables'!$N$1:$DN$1,0),FALSE),VLOOKUP($T411,Fe_Annuity_Tables,MATCH(CU$3+3,'Mortality Tables'!$N$1:$DN$1,0),FALSE)),"")</f>
        <v>14196278.151624661</v>
      </c>
      <c r="CV411" s="685">
        <f>IFERROR((CU411+BE411*Contr_Rate)*(1+Inv_Return)*IF($D411=$C$1,VLOOKUP($T411,Male_Annuity_Tables,MATCH($BS$3+3,'Mortality Tables'!$N$1:$DN$1,0),FALSE),VLOOKUP($T411,Fe_Annuity_Tables,MATCH(CV$3+3,'Mortality Tables'!$N$1:$DN$1,0),FALSE)),"")</f>
        <v>14921759.323972357</v>
      </c>
      <c r="CW411" s="685">
        <f>IFERROR((CV411+BF411*Contr_Rate)*(1+Inv_Return)*IF($D411=$C$1,VLOOKUP($T411,Male_Annuity_Tables,MATCH($BS$3+3,'Mortality Tables'!$N$1:$DN$1,0),FALSE),VLOOKUP($T411,Fe_Annuity_Tables,MATCH(CW$3+3,'Mortality Tables'!$N$1:$DN$1,0),FALSE)),"")</f>
        <v>15683813.393049441</v>
      </c>
      <c r="CX411" s="685" t="str">
        <f>IFERROR((CW411+BG411*Contr_Rate)*(1+Inv_Return)*IF($D411=$C$1,VLOOKUP($T411,Male_Annuity_Tables,MATCH($BS$3+3,'Mortality Tables'!$N$1:$DN$1,0),FALSE),VLOOKUP($T411,Fe_Annuity_Tables,MATCH(CX$3+3,'Mortality Tables'!$N$1:$DN$1,0),FALSE)),"")</f>
        <v/>
      </c>
      <c r="CY411" s="685" t="str">
        <f>IFERROR((CX411+BH411*Contr_Rate)*(1+Inv_Return)*IF($D411=$C$1,VLOOKUP($T411,Male_Annuity_Tables,MATCH($BS$3+3,'Mortality Tables'!$N$1:$DN$1,0),FALSE),VLOOKUP($T411,Fe_Annuity_Tables,MATCH(CY$3+3,'Mortality Tables'!$N$1:$DN$1,0),FALSE)),"")</f>
        <v/>
      </c>
      <c r="CZ411" s="685" t="str">
        <f>IFERROR((CY411+BI411*Contr_Rate)*(1+Inv_Return)*IF($D411=$C$1,VLOOKUP($T411,Male_Annuity_Tables,MATCH($BS$3+3,'Mortality Tables'!$N$1:$DN$1,0),FALSE),VLOOKUP($T411,Fe_Annuity_Tables,MATCH(CZ$3+3,'Mortality Tables'!$N$1:$DN$1,0),FALSE)),"")</f>
        <v/>
      </c>
      <c r="DA411" s="685" t="str">
        <f>IFERROR((CZ411+BJ411*Contr_Rate)*(1+Inv_Return)*IF($D411=$C$1,VLOOKUP($T411,Male_Annuity_Tables,MATCH($BS$3+3,'Mortality Tables'!$N$1:$DN$1,0),FALSE),VLOOKUP($T411,Fe_Annuity_Tables,MATCH(DA$3+3,'Mortality Tables'!$N$1:$DN$1,0),FALSE)),"")</f>
        <v/>
      </c>
      <c r="DB411" s="685" t="str">
        <f>IFERROR((DA411+BK411*Contr_Rate)*(1+Inv_Return)*IF($D411=$C$1,VLOOKUP($T411,Male_Annuity_Tables,MATCH($BS$3+3,'Mortality Tables'!$N$1:$DN$1,0),FALSE),VLOOKUP($T411,Fe_Annuity_Tables,MATCH(DB$3+3,'Mortality Tables'!$N$1:$DN$1,0),FALSE)),"")</f>
        <v/>
      </c>
      <c r="DC411" s="685" t="str">
        <f>IFERROR((DB411+BL411*Contr_Rate)*(1+Inv_Return)*IF($D411=$C$1,VLOOKUP($T411,Male_Annuity_Tables,MATCH($BS$3+3,'Mortality Tables'!$N$1:$DN$1,0),FALSE),VLOOKUP($T411,Fe_Annuity_Tables,MATCH(DC$3+3,'Mortality Tables'!$N$1:$DN$1,0),FALSE)),"")</f>
        <v/>
      </c>
      <c r="DD411" s="685" t="str">
        <f>IFERROR((DC411+BM411*Contr_Rate)*(1+Inv_Return)*IF($D411=$C$1,VLOOKUP($T411,Male_Annuity_Tables,MATCH($BS$3+3,'Mortality Tables'!$N$1:$DN$1,0),FALSE),VLOOKUP($T411,Fe_Annuity_Tables,MATCH(DD$3+3,'Mortality Tables'!$N$1:$DN$1,0),FALSE)),"")</f>
        <v/>
      </c>
      <c r="DE411" s="685" t="str">
        <f>IFERROR((DD411+BN411*Contr_Rate)*(1+Inv_Return)*IF($D411=$C$1,VLOOKUP($T411,Male_Annuity_Tables,MATCH($BS$3+3,'Mortality Tables'!$N$1:$DN$1,0),FALSE),VLOOKUP($T411,Fe_Annuity_Tables,MATCH(DE$3+3,'Mortality Tables'!$N$1:$DN$1,0),FALSE)),"")</f>
        <v/>
      </c>
      <c r="DF411" s="685" t="str">
        <f>IFERROR((DE411+BO411*Contr_Rate)*(1+Inv_Return)*IF($D411=$C$1,VLOOKUP($T411,Male_Annuity_Tables,MATCH($BS$3+3,'Mortality Tables'!$N$1:$DN$1,0),FALSE),VLOOKUP($T411,Fe_Annuity_Tables,MATCH(DF$3+3,'Mortality Tables'!$N$1:$DN$1,0),FALSE)),"")</f>
        <v/>
      </c>
      <c r="DG411" s="685" t="str">
        <f>IFERROR((DF411+BP411*Contr_Rate)*(1+Inv_Return)*IF($D411=$C$1,VLOOKUP($T411,Male_Annuity_Tables,MATCH($BS$3+3,'Mortality Tables'!$N$1:$DN$1,0),FALSE),VLOOKUP($T411,Fe_Annuity_Tables,MATCH(DG$3+3,'Mortality Tables'!$N$1:$DN$1,0),FALSE)),"")</f>
        <v/>
      </c>
      <c r="DH411" s="685" t="str">
        <f>IFERROR((DG411+BQ411*Contr_Rate)*(1+Inv_Return)*IF($D411=$C$1,VLOOKUP($T411,Male_Annuity_Tables,MATCH($BS$3+3,'Mortality Tables'!$N$1:$DN$1,0),FALSE),VLOOKUP($T411,Fe_Annuity_Tables,MATCH(DH$3+3,'Mortality Tables'!$N$1:$DN$1,0),FALSE)),"")</f>
        <v/>
      </c>
      <c r="DJ411" s="686">
        <f t="shared" si="230"/>
        <v>15683813.393049441</v>
      </c>
      <c r="DK411" s="680">
        <f t="shared" si="219"/>
        <v>8.0909277508679907</v>
      </c>
      <c r="DL411" s="686">
        <f t="shared" si="231"/>
        <v>1298757.7317342646</v>
      </c>
      <c r="DM411" s="686">
        <f t="shared" si="132"/>
        <v>13938688.554092115</v>
      </c>
      <c r="DN411" s="687">
        <f t="shared" si="232"/>
        <v>9.3176465396593994E-2</v>
      </c>
      <c r="DP411" s="688">
        <f t="shared" si="233"/>
        <v>233179.18770762812</v>
      </c>
      <c r="DQ411" s="688">
        <f t="shared" si="234"/>
        <v>354859.07534412935</v>
      </c>
      <c r="DR411" s="688">
        <f t="shared" si="235"/>
        <v>463133.83921296813</v>
      </c>
    </row>
    <row r="412" spans="1:122" s="657" customFormat="1" ht="14.5">
      <c r="A412" s="675" t="s">
        <v>1892</v>
      </c>
      <c r="B412" s="675" t="s">
        <v>1893</v>
      </c>
      <c r="C412" s="675" t="s">
        <v>541</v>
      </c>
      <c r="D412" s="675" t="s">
        <v>61</v>
      </c>
      <c r="E412" s="676">
        <v>32526</v>
      </c>
      <c r="F412" s="677">
        <v>44992</v>
      </c>
      <c r="G412" s="677">
        <v>45131</v>
      </c>
      <c r="H412" s="678">
        <v>2444567</v>
      </c>
      <c r="I412" s="678">
        <v>234791.48</v>
      </c>
      <c r="J412" s="678">
        <v>241317.07</v>
      </c>
      <c r="K412" s="678"/>
      <c r="L412" s="678">
        <v>476108.55000000005</v>
      </c>
      <c r="M412" s="679">
        <f>IF(COUNTIF($A$4:A412,A412)=1,0,1)</f>
        <v>0</v>
      </c>
      <c r="N412" s="680" t="str">
        <f t="shared" si="224"/>
        <v>Okay</v>
      </c>
      <c r="O412" s="680" t="str">
        <f t="shared" si="225"/>
        <v>TRUE</v>
      </c>
      <c r="P412" s="680" t="b">
        <f t="shared" si="226"/>
        <v>1</v>
      </c>
      <c r="Q412" s="680" t="b">
        <f t="shared" si="239"/>
        <v>1</v>
      </c>
      <c r="R412" s="680" t="b">
        <f t="shared" si="240"/>
        <v>1</v>
      </c>
      <c r="S412" s="681">
        <f t="shared" si="227"/>
        <v>34.153424657534245</v>
      </c>
      <c r="T412" s="682">
        <f t="shared" si="241"/>
        <v>35</v>
      </c>
      <c r="U412" s="682">
        <f t="shared" si="220"/>
        <v>34</v>
      </c>
      <c r="V412" s="682">
        <f t="shared" si="242"/>
        <v>1.4383561643835616</v>
      </c>
      <c r="W412" s="682">
        <f t="shared" si="228"/>
        <v>25</v>
      </c>
      <c r="X412" s="683">
        <f t="shared" si="229"/>
        <v>11902713.750000002</v>
      </c>
      <c r="Y412" s="684">
        <f t="shared" si="123"/>
        <v>1.6800000000000001E-3</v>
      </c>
      <c r="Z412" s="684">
        <f>IF($D412=$C$1,VLOOKUP($T412,Male_Annuity_Tables,MATCH($W412+2,'Mortality Tables'!$DS$1:$HT$1,0),FALSE),VLOOKUP($T412,Fe_Annuity_Tables,MATCH($W412+2,'Mortality Tables'!$M$1:$DN$1,0),FALSE))</f>
        <v>2.586227255317531E-2</v>
      </c>
      <c r="AA412" s="664"/>
      <c r="AB412" s="685">
        <f t="shared" si="238"/>
        <v>2569117.6886499999</v>
      </c>
      <c r="AC412" s="685">
        <f t="shared" si="238"/>
        <v>2700014.2348867175</v>
      </c>
      <c r="AD412" s="685">
        <f t="shared" si="238"/>
        <v>2837579.9601541962</v>
      </c>
      <c r="AE412" s="685">
        <f t="shared" si="238"/>
        <v>2982154.6591240522</v>
      </c>
      <c r="AF412" s="685">
        <f t="shared" si="238"/>
        <v>3134095.4390064226</v>
      </c>
      <c r="AG412" s="685">
        <f t="shared" si="238"/>
        <v>3293777.6016238006</v>
      </c>
      <c r="AH412" s="685">
        <f t="shared" si="238"/>
        <v>3461595.570426533</v>
      </c>
      <c r="AI412" s="685">
        <f t="shared" si="238"/>
        <v>3637963.8647397649</v>
      </c>
      <c r="AJ412" s="685">
        <f t="shared" si="238"/>
        <v>3823318.1236482565</v>
      </c>
      <c r="AK412" s="685">
        <f t="shared" si="238"/>
        <v>4018116.182048135</v>
      </c>
      <c r="AL412" s="685">
        <f t="shared" si="238"/>
        <v>4222839.2015234875</v>
      </c>
      <c r="AM412" s="685">
        <f t="shared" si="238"/>
        <v>4437992.8588411091</v>
      </c>
      <c r="AN412" s="685">
        <f t="shared" si="238"/>
        <v>4664108.5949990638</v>
      </c>
      <c r="AO412" s="685">
        <f t="shared" si="238"/>
        <v>4901744.9279142665</v>
      </c>
      <c r="AP412" s="685">
        <f t="shared" si="238"/>
        <v>5151488.8319914993</v>
      </c>
      <c r="AQ412" s="685">
        <f t="shared" si="238"/>
        <v>5413957.1879814658</v>
      </c>
      <c r="AR412" s="685">
        <f t="shared" si="237"/>
        <v>5689798.3067091219</v>
      </c>
      <c r="AS412" s="685">
        <f t="shared" si="237"/>
        <v>5979693.5304359514</v>
      </c>
      <c r="AT412" s="685">
        <f t="shared" si="237"/>
        <v>6284358.9158116635</v>
      </c>
      <c r="AU412" s="685">
        <f t="shared" si="237"/>
        <v>6604547.0025722682</v>
      </c>
      <c r="AV412" s="685">
        <f t="shared" si="237"/>
        <v>6941048.6723533245</v>
      </c>
      <c r="AW412" s="685">
        <f t="shared" si="237"/>
        <v>7294695.1022097282</v>
      </c>
      <c r="AX412" s="685">
        <f t="shared" si="237"/>
        <v>7666359.8176673129</v>
      </c>
      <c r="AY412" s="685">
        <f t="shared" si="237"/>
        <v>8056960.8503774628</v>
      </c>
      <c r="AZ412" s="685">
        <f t="shared" si="237"/>
        <v>8467463.0057041943</v>
      </c>
      <c r="BA412" s="685" t="str">
        <f t="shared" si="237"/>
        <v/>
      </c>
      <c r="BB412" s="685" t="str">
        <f t="shared" si="237"/>
        <v/>
      </c>
      <c r="BC412" s="685" t="str">
        <f t="shared" si="237"/>
        <v/>
      </c>
      <c r="BD412" s="685" t="str">
        <f t="shared" si="237"/>
        <v/>
      </c>
      <c r="BE412" s="685" t="str">
        <f t="shared" si="237"/>
        <v/>
      </c>
      <c r="BF412" s="685" t="str">
        <f t="shared" si="237"/>
        <v/>
      </c>
      <c r="BG412" s="685" t="str">
        <f t="shared" si="243"/>
        <v/>
      </c>
      <c r="BH412" s="685" t="str">
        <f t="shared" si="243"/>
        <v/>
      </c>
      <c r="BI412" s="685" t="str">
        <f t="shared" si="218"/>
        <v/>
      </c>
      <c r="BJ412" s="685" t="str">
        <f t="shared" si="218"/>
        <v/>
      </c>
      <c r="BK412" s="685" t="str">
        <f t="shared" si="218"/>
        <v/>
      </c>
      <c r="BL412" s="685" t="str">
        <f t="shared" si="218"/>
        <v/>
      </c>
      <c r="BM412" s="685" t="str">
        <f t="shared" si="218"/>
        <v/>
      </c>
      <c r="BN412" s="685" t="str">
        <f t="shared" si="218"/>
        <v/>
      </c>
      <c r="BO412" s="685" t="str">
        <f t="shared" si="223"/>
        <v/>
      </c>
      <c r="BP412" s="685" t="str">
        <f t="shared" si="223"/>
        <v/>
      </c>
      <c r="BQ412" s="685" t="str">
        <f t="shared" si="223"/>
        <v/>
      </c>
      <c r="BR412" s="529"/>
      <c r="BS412" s="685">
        <f>IFERROR(($L412+AB412*Contr_Rate)*(1+Inv_Return)*IF($D412=$C$1,VLOOKUP($T412,Male_Annuity_Tables,MATCH($BS$3+3,'Mortality Tables'!$N$1:$DN$1,0),FALSE),VLOOKUP($T412,Fe_Annuity_Tables,MATCH(BS$3+3,'Mortality Tables'!$N$1:$DN$1,0),FALSE)),"")</f>
        <v>1023327.5267921303</v>
      </c>
      <c r="BT412" s="685">
        <f>IFERROR(($BS412+AC412*Contr_Rate)*(1+Inv_Return)*IF($D412=$C$1,VLOOKUP($T412,Male_Annuity_Tables,MATCH($BS$3+3,'Mortality Tables'!$N$1:$DN$1,0),FALSE),VLOOKUP($T412,Fe_Annuity_Tables,MATCH(BT$3+3,'Mortality Tables'!$N$1:$DN$1,0),FALSE)),"")</f>
        <v>1504678.2994953187</v>
      </c>
      <c r="BU412" s="685">
        <f>IFERROR((BT412+AD412*Contr_Rate)*(1+Inv_Return)*IF($D412=$C$1,VLOOKUP($T412,Male_Annuity_Tables,MATCH($BS$3+3,'Mortality Tables'!$N$1:$DN$1,0),FALSE),VLOOKUP($T412,Fe_Annuity_Tables,MATCH(BU$3+3,'Mortality Tables'!$N$1:$DN$1,0),FALSE)),"")</f>
        <v>1933610.8646628212</v>
      </c>
      <c r="BV412" s="685">
        <f>IFERROR((BU412+AE412*Contr_Rate)*(1+Inv_Return)*IF($D412=$C$1,VLOOKUP($T412,Male_Annuity_Tables,MATCH($BS$3+3,'Mortality Tables'!$N$1:$DN$1,0),FALSE),VLOOKUP($T412,Fe_Annuity_Tables,MATCH(BV$3+3,'Mortality Tables'!$N$1:$DN$1,0),FALSE)),"")</f>
        <v>2321247.7602187968</v>
      </c>
      <c r="BW412" s="685">
        <f>IFERROR((BV412+AF412*Contr_Rate)*(1+Inv_Return)*IF($D412=$C$1,VLOOKUP($T412,Male_Annuity_Tables,MATCH($BS$3+3,'Mortality Tables'!$N$1:$DN$1,0),FALSE),VLOOKUP($T412,Fe_Annuity_Tables,MATCH(BW$3+3,'Mortality Tables'!$N$1:$DN$1,0),FALSE)),"")</f>
        <v>2676805.5616440037</v>
      </c>
      <c r="BX412" s="685">
        <f>IFERROR((BW412+AG412*Contr_Rate)*(1+Inv_Return)*IF($D412=$C$1,VLOOKUP($T412,Male_Annuity_Tables,MATCH($BS$3+3,'Mortality Tables'!$N$1:$DN$1,0),FALSE),VLOOKUP($T412,Fe_Annuity_Tables,MATCH(BX$3+3,'Mortality Tables'!$N$1:$DN$1,0),FALSE)),"")</f>
        <v>3007941.0355395395</v>
      </c>
      <c r="BY412" s="685">
        <f>IFERROR((BX412+AH412*Contr_Rate)*(1+Inv_Return)*IF($D412=$C$1,VLOOKUP($T412,Male_Annuity_Tables,MATCH($BS$3+3,'Mortality Tables'!$N$1:$DN$1,0),FALSE),VLOOKUP($T412,Fe_Annuity_Tables,MATCH(BY$3+3,'Mortality Tables'!$N$1:$DN$1,0),FALSE)),"")</f>
        <v>3321035.4679816249</v>
      </c>
      <c r="BZ412" s="685">
        <f>IFERROR((BY412+AI412*Contr_Rate)*(1+Inv_Return)*IF($D412=$C$1,VLOOKUP($T412,Male_Annuity_Tables,MATCH($BS$3+3,'Mortality Tables'!$N$1:$DN$1,0),FALSE),VLOOKUP($T412,Fe_Annuity_Tables,MATCH(BZ$3+3,'Mortality Tables'!$N$1:$DN$1,0),FALSE)),"")</f>
        <v>3621428.2624357869</v>
      </c>
      <c r="CA412" s="685">
        <f>IFERROR((BZ412+AJ412*Contr_Rate)*(1+Inv_Return)*IF($D412=$C$1,VLOOKUP($T412,Male_Annuity_Tables,MATCH($BS$3+3,'Mortality Tables'!$N$1:$DN$1,0),FALSE),VLOOKUP($T412,Fe_Annuity_Tables,MATCH(CA$3+3,'Mortality Tables'!$N$1:$DN$1,0),FALSE)),"")</f>
        <v>3913608.9136799565</v>
      </c>
      <c r="CB412" s="685">
        <f>IFERROR((CA412+AK412*Contr_Rate)*(1+Inv_Return)*IF($D412=$C$1,VLOOKUP($T412,Male_Annuity_Tables,MATCH($BS$3+3,'Mortality Tables'!$N$1:$DN$1,0),FALSE),VLOOKUP($T412,Fe_Annuity_Tables,MATCH(CB$3+3,'Mortality Tables'!$N$1:$DN$1,0),FALSE)),"")</f>
        <v>4201374.8323347028</v>
      </c>
      <c r="CC412" s="685">
        <f>IFERROR((CB412+AL412*Contr_Rate)*(1+Inv_Return)*IF($D412=$C$1,VLOOKUP($T412,Male_Annuity_Tables,MATCH($BS$3+3,'Mortality Tables'!$N$1:$DN$1,0),FALSE),VLOOKUP($T412,Fe_Annuity_Tables,MATCH(CC$3+3,'Mortality Tables'!$N$1:$DN$1,0),FALSE)),"")</f>
        <v>4487961.1553142238</v>
      </c>
      <c r="CD412" s="685">
        <f>IFERROR((CC412+AM412*Contr_Rate)*(1+Inv_Return)*IF($D412=$C$1,VLOOKUP($T412,Male_Annuity_Tables,MATCH($BS$3+3,'Mortality Tables'!$N$1:$DN$1,0),FALSE),VLOOKUP($T412,Fe_Annuity_Tables,MATCH(CD$3+3,'Mortality Tables'!$N$1:$DN$1,0),FALSE)),"")</f>
        <v>4776147.5783482157</v>
      </c>
      <c r="CE412" s="685">
        <f>IFERROR((CD412+AN412*Contr_Rate)*(1+Inv_Return)*IF($D412=$C$1,VLOOKUP($T412,Male_Annuity_Tables,MATCH($BS$3+3,'Mortality Tables'!$N$1:$DN$1,0),FALSE),VLOOKUP($T412,Fe_Annuity_Tables,MATCH(CE$3+3,'Mortality Tables'!$N$1:$DN$1,0),FALSE)),"")</f>
        <v>5068346.3446386261</v>
      </c>
      <c r="CF412" s="685">
        <f>IFERROR((CE412+AO412*Contr_Rate)*(1+Inv_Return)*IF($D412=$C$1,VLOOKUP($T412,Male_Annuity_Tables,MATCH($BS$3+3,'Mortality Tables'!$N$1:$DN$1,0),FALSE),VLOOKUP($T412,Fe_Annuity_Tables,MATCH(CF$3+3,'Mortality Tables'!$N$1:$DN$1,0),FALSE)),"")</f>
        <v>5366674.7833790667</v>
      </c>
      <c r="CG412" s="685">
        <f>IFERROR((CF412+AP412*Contr_Rate)*(1+Inv_Return)*IF($D412=$C$1,VLOOKUP($T412,Male_Annuity_Tables,MATCH($BS$3+3,'Mortality Tables'!$N$1:$DN$1,0),FALSE),VLOOKUP($T412,Fe_Annuity_Tables,MATCH(CG$3+3,'Mortality Tables'!$N$1:$DN$1,0),FALSE)),"")</f>
        <v>5673015.1842840612</v>
      </c>
      <c r="CH412" s="685">
        <f>IFERROR((CG412+AQ412*Contr_Rate)*(1+Inv_Return)*IF($D412=$C$1,VLOOKUP($T412,Male_Annuity_Tables,MATCH($BS$3+3,'Mortality Tables'!$N$1:$DN$1,0),FALSE),VLOOKUP($T412,Fe_Annuity_Tables,MATCH(CH$3+3,'Mortality Tables'!$N$1:$DN$1,0),FALSE)),"")</f>
        <v>5989064.295653699</v>
      </c>
      <c r="CI412" s="685">
        <f>IFERROR((CH412+AR412*Contr_Rate)*(1+Inv_Return)*IF($D412=$C$1,VLOOKUP($T412,Male_Annuity_Tables,MATCH($BS$3+3,'Mortality Tables'!$N$1:$DN$1,0),FALSE),VLOOKUP($T412,Fe_Annuity_Tables,MATCH(CI$3+3,'Mortality Tables'!$N$1:$DN$1,0),FALSE)),"")</f>
        <v>6316374.3243061844</v>
      </c>
      <c r="CJ412" s="685">
        <f>IFERROR((CI412+AS412*Contr_Rate)*(1+Inv_Return)*IF($D412=$C$1,VLOOKUP($T412,Male_Annuity_Tables,MATCH($BS$3+3,'Mortality Tables'!$N$1:$DN$1,0),FALSE),VLOOKUP($T412,Fe_Annuity_Tables,MATCH(CJ$3+3,'Mortality Tables'!$N$1:$DN$1,0),FALSE)),"")</f>
        <v>6656386.9799169041</v>
      </c>
      <c r="CK412" s="685">
        <f>IFERROR((CJ412+AT412*Contr_Rate)*(1+Inv_Return)*IF($D412=$C$1,VLOOKUP($T412,Male_Annuity_Tables,MATCH($BS$3+3,'Mortality Tables'!$N$1:$DN$1,0),FALSE),VLOOKUP($T412,Fe_Annuity_Tables,MATCH(CK$3+3,'Mortality Tables'!$N$1:$DN$1,0),FALSE)),"")</f>
        <v>7010461.8307522582</v>
      </c>
      <c r="CL412" s="685">
        <f>IFERROR((CK412+AU412*Contr_Rate)*(1+Inv_Return)*IF($D412=$C$1,VLOOKUP($T412,Male_Annuity_Tables,MATCH($BS$3+3,'Mortality Tables'!$N$1:$DN$1,0),FALSE),VLOOKUP($T412,Fe_Annuity_Tables,MATCH(CL$3+3,'Mortality Tables'!$N$1:$DN$1,0),FALSE)),"")</f>
        <v>7379900.0116825318</v>
      </c>
      <c r="CM412" s="685">
        <f>IFERROR((CL412+AV412*Contr_Rate)*(1+Inv_Return)*IF($D412=$C$1,VLOOKUP($T412,Male_Annuity_Tables,MATCH($BS$3+3,'Mortality Tables'!$N$1:$DN$1,0),FALSE),VLOOKUP($T412,Fe_Annuity_Tables,MATCH(CM$3+3,'Mortality Tables'!$N$1:$DN$1,0),FALSE)),"")</f>
        <v>7765964.1398389246</v>
      </c>
      <c r="CN412" s="685">
        <f>IFERROR((CM412+AW412*Contr_Rate)*(1+Inv_Return)*IF($D412=$C$1,VLOOKUP($T412,Male_Annuity_Tables,MATCH($BS$3+3,'Mortality Tables'!$N$1:$DN$1,0),FALSE),VLOOKUP($T412,Fe_Annuity_Tables,MATCH(CN$3+3,'Mortality Tables'!$N$1:$DN$1,0),FALSE)),"")</f>
        <v>8169895.1410726896</v>
      </c>
      <c r="CO412" s="685">
        <f>IFERROR((CN412+AX412*Contr_Rate)*(1+Inv_Return)*IF($D412=$C$1,VLOOKUP($T412,Male_Annuity_Tables,MATCH($BS$3+3,'Mortality Tables'!$N$1:$DN$1,0),FALSE),VLOOKUP($T412,Fe_Annuity_Tables,MATCH(CO$3+3,'Mortality Tables'!$N$1:$DN$1,0),FALSE)),"")</f>
        <v>8592926.565510368</v>
      </c>
      <c r="CP412" s="685">
        <f>IFERROR((CO412+AY412*Contr_Rate)*(1+Inv_Return)*IF($D412=$C$1,VLOOKUP($T412,Male_Annuity_Tables,MATCH($BS$3+3,'Mortality Tables'!$N$1:$DN$1,0),FALSE),VLOOKUP($T412,Fe_Annuity_Tables,MATCH(CP$3+3,'Mortality Tables'!$N$1:$DN$1,0),FALSE)),"")</f>
        <v>9036296.8680794127</v>
      </c>
      <c r="CQ412" s="685">
        <f>IFERROR((CP412+AZ412*Contr_Rate)*(1+Inv_Return)*IF($D412=$C$1,VLOOKUP($T412,Male_Annuity_Tables,MATCH($BS$3+3,'Mortality Tables'!$N$1:$DN$1,0),FALSE),VLOOKUP($T412,Fe_Annuity_Tables,MATCH(CQ$3+3,'Mortality Tables'!$N$1:$DN$1,0),FALSE)),"")</f>
        <v>9501260.0458828174</v>
      </c>
      <c r="CR412" s="685" t="str">
        <f>IFERROR((CQ412+BA412*Contr_Rate)*(1+Inv_Return)*IF($D412=$C$1,VLOOKUP($T412,Male_Annuity_Tables,MATCH($BS$3+3,'Mortality Tables'!$N$1:$DN$1,0),FALSE),VLOOKUP($T412,Fe_Annuity_Tables,MATCH(CR$3+3,'Mortality Tables'!$N$1:$DN$1,0),FALSE)),"")</f>
        <v/>
      </c>
      <c r="CS412" s="685" t="str">
        <f>IFERROR((CR412+BB412*Contr_Rate)*(1+Inv_Return)*IF($D412=$C$1,VLOOKUP($T412,Male_Annuity_Tables,MATCH($BS$3+3,'Mortality Tables'!$N$1:$DN$1,0),FALSE),VLOOKUP($T412,Fe_Annuity_Tables,MATCH(CS$3+3,'Mortality Tables'!$N$1:$DN$1,0),FALSE)),"")</f>
        <v/>
      </c>
      <c r="CT412" s="685" t="str">
        <f>IFERROR((CS412+BC412*Contr_Rate)*(1+Inv_Return)*IF($D412=$C$1,VLOOKUP($T412,Male_Annuity_Tables,MATCH($BS$3+3,'Mortality Tables'!$N$1:$DN$1,0),FALSE),VLOOKUP($T412,Fe_Annuity_Tables,MATCH(CT$3+3,'Mortality Tables'!$N$1:$DN$1,0),FALSE)),"")</f>
        <v/>
      </c>
      <c r="CU412" s="685" t="str">
        <f>IFERROR((CT412+BD412*Contr_Rate)*(1+Inv_Return)*IF($D412=$C$1,VLOOKUP($T412,Male_Annuity_Tables,MATCH($BS$3+3,'Mortality Tables'!$N$1:$DN$1,0),FALSE),VLOOKUP($T412,Fe_Annuity_Tables,MATCH(CU$3+3,'Mortality Tables'!$N$1:$DN$1,0),FALSE)),"")</f>
        <v/>
      </c>
      <c r="CV412" s="685" t="str">
        <f>IFERROR((CU412+BE412*Contr_Rate)*(1+Inv_Return)*IF($D412=$C$1,VLOOKUP($T412,Male_Annuity_Tables,MATCH($BS$3+3,'Mortality Tables'!$N$1:$DN$1,0),FALSE),VLOOKUP($T412,Fe_Annuity_Tables,MATCH(CV$3+3,'Mortality Tables'!$N$1:$DN$1,0),FALSE)),"")</f>
        <v/>
      </c>
      <c r="CW412" s="685" t="str">
        <f>IFERROR((CV412+BF412*Contr_Rate)*(1+Inv_Return)*IF($D412=$C$1,VLOOKUP($T412,Male_Annuity_Tables,MATCH($BS$3+3,'Mortality Tables'!$N$1:$DN$1,0),FALSE),VLOOKUP($T412,Fe_Annuity_Tables,MATCH(CW$3+3,'Mortality Tables'!$N$1:$DN$1,0),FALSE)),"")</f>
        <v/>
      </c>
      <c r="CX412" s="685" t="str">
        <f>IFERROR((CW412+BG412*Contr_Rate)*(1+Inv_Return)*IF($D412=$C$1,VLOOKUP($T412,Male_Annuity_Tables,MATCH($BS$3+3,'Mortality Tables'!$N$1:$DN$1,0),FALSE),VLOOKUP($T412,Fe_Annuity_Tables,MATCH(CX$3+3,'Mortality Tables'!$N$1:$DN$1,0),FALSE)),"")</f>
        <v/>
      </c>
      <c r="CY412" s="685" t="str">
        <f>IFERROR((CX412+BH412*Contr_Rate)*(1+Inv_Return)*IF($D412=$C$1,VLOOKUP($T412,Male_Annuity_Tables,MATCH($BS$3+3,'Mortality Tables'!$N$1:$DN$1,0),FALSE),VLOOKUP($T412,Fe_Annuity_Tables,MATCH(CY$3+3,'Mortality Tables'!$N$1:$DN$1,0),FALSE)),"")</f>
        <v/>
      </c>
      <c r="CZ412" s="685" t="str">
        <f>IFERROR((CY412+BI412*Contr_Rate)*(1+Inv_Return)*IF($D412=$C$1,VLOOKUP($T412,Male_Annuity_Tables,MATCH($BS$3+3,'Mortality Tables'!$N$1:$DN$1,0),FALSE),VLOOKUP($T412,Fe_Annuity_Tables,MATCH(CZ$3+3,'Mortality Tables'!$N$1:$DN$1,0),FALSE)),"")</f>
        <v/>
      </c>
      <c r="DA412" s="685" t="str">
        <f>IFERROR((CZ412+BJ412*Contr_Rate)*(1+Inv_Return)*IF($D412=$C$1,VLOOKUP($T412,Male_Annuity_Tables,MATCH($BS$3+3,'Mortality Tables'!$N$1:$DN$1,0),FALSE),VLOOKUP($T412,Fe_Annuity_Tables,MATCH(DA$3+3,'Mortality Tables'!$N$1:$DN$1,0),FALSE)),"")</f>
        <v/>
      </c>
      <c r="DB412" s="685" t="str">
        <f>IFERROR((DA412+BK412*Contr_Rate)*(1+Inv_Return)*IF($D412=$C$1,VLOOKUP($T412,Male_Annuity_Tables,MATCH($BS$3+3,'Mortality Tables'!$N$1:$DN$1,0),FALSE),VLOOKUP($T412,Fe_Annuity_Tables,MATCH(DB$3+3,'Mortality Tables'!$N$1:$DN$1,0),FALSE)),"")</f>
        <v/>
      </c>
      <c r="DC412" s="685" t="str">
        <f>IFERROR((DB412+BL412*Contr_Rate)*(1+Inv_Return)*IF($D412=$C$1,VLOOKUP($T412,Male_Annuity_Tables,MATCH($BS$3+3,'Mortality Tables'!$N$1:$DN$1,0),FALSE),VLOOKUP($T412,Fe_Annuity_Tables,MATCH(DC$3+3,'Mortality Tables'!$N$1:$DN$1,0),FALSE)),"")</f>
        <v/>
      </c>
      <c r="DD412" s="685" t="str">
        <f>IFERROR((DC412+BM412*Contr_Rate)*(1+Inv_Return)*IF($D412=$C$1,VLOOKUP($T412,Male_Annuity_Tables,MATCH($BS$3+3,'Mortality Tables'!$N$1:$DN$1,0),FALSE),VLOOKUP($T412,Fe_Annuity_Tables,MATCH(DD$3+3,'Mortality Tables'!$N$1:$DN$1,0),FALSE)),"")</f>
        <v/>
      </c>
      <c r="DE412" s="685" t="str">
        <f>IFERROR((DD412+BN412*Contr_Rate)*(1+Inv_Return)*IF($D412=$C$1,VLOOKUP($T412,Male_Annuity_Tables,MATCH($BS$3+3,'Mortality Tables'!$N$1:$DN$1,0),FALSE),VLOOKUP($T412,Fe_Annuity_Tables,MATCH(DE$3+3,'Mortality Tables'!$N$1:$DN$1,0),FALSE)),"")</f>
        <v/>
      </c>
      <c r="DF412" s="685" t="str">
        <f>IFERROR((DE412+BO412*Contr_Rate)*(1+Inv_Return)*IF($D412=$C$1,VLOOKUP($T412,Male_Annuity_Tables,MATCH($BS$3+3,'Mortality Tables'!$N$1:$DN$1,0),FALSE),VLOOKUP($T412,Fe_Annuity_Tables,MATCH(DF$3+3,'Mortality Tables'!$N$1:$DN$1,0),FALSE)),"")</f>
        <v/>
      </c>
      <c r="DG412" s="685" t="str">
        <f>IFERROR((DF412+BP412*Contr_Rate)*(1+Inv_Return)*IF($D412=$C$1,VLOOKUP($T412,Male_Annuity_Tables,MATCH($BS$3+3,'Mortality Tables'!$N$1:$DN$1,0),FALSE),VLOOKUP($T412,Fe_Annuity_Tables,MATCH(DG$3+3,'Mortality Tables'!$N$1:$DN$1,0),FALSE)),"")</f>
        <v/>
      </c>
      <c r="DH412" s="685" t="str">
        <f>IFERROR((DG412+BQ412*Contr_Rate)*(1+Inv_Return)*IF($D412=$C$1,VLOOKUP($T412,Male_Annuity_Tables,MATCH($BS$3+3,'Mortality Tables'!$N$1:$DN$1,0),FALSE),VLOOKUP($T412,Fe_Annuity_Tables,MATCH(DH$3+3,'Mortality Tables'!$N$1:$DN$1,0),FALSE)),"")</f>
        <v/>
      </c>
      <c r="DJ412" s="686">
        <f t="shared" si="230"/>
        <v>9501260.0458828174</v>
      </c>
      <c r="DK412" s="680">
        <f t="shared" si="219"/>
        <v>8.0909277508679907</v>
      </c>
      <c r="DL412" s="686">
        <f t="shared" si="231"/>
        <v>786787.92182498029</v>
      </c>
      <c r="DM412" s="686">
        <f t="shared" si="132"/>
        <v>8467463.0057041943</v>
      </c>
      <c r="DN412" s="687">
        <f t="shared" si="232"/>
        <v>9.291896773507631E-2</v>
      </c>
      <c r="DP412" s="688">
        <f t="shared" si="233"/>
        <v>206040.85755443471</v>
      </c>
      <c r="DQ412" s="688">
        <f t="shared" si="234"/>
        <v>303066.28437114914</v>
      </c>
      <c r="DR412" s="688">
        <f t="shared" si="235"/>
        <v>389614.85478609981</v>
      </c>
    </row>
    <row r="413" spans="1:122" s="657" customFormat="1" ht="14.5">
      <c r="A413" s="675" t="s">
        <v>1894</v>
      </c>
      <c r="B413" s="675" t="s">
        <v>1895</v>
      </c>
      <c r="C413" s="675" t="s">
        <v>541</v>
      </c>
      <c r="D413" s="675" t="s">
        <v>60</v>
      </c>
      <c r="E413" s="676">
        <v>26595</v>
      </c>
      <c r="F413" s="677">
        <v>42676</v>
      </c>
      <c r="G413" s="677">
        <v>44311</v>
      </c>
      <c r="H413" s="678">
        <v>2759695</v>
      </c>
      <c r="I413" s="678">
        <v>225507.68</v>
      </c>
      <c r="J413" s="678">
        <v>253136.68</v>
      </c>
      <c r="K413" s="678">
        <v>7975.18</v>
      </c>
      <c r="L413" s="678">
        <v>486619.54</v>
      </c>
      <c r="M413" s="679">
        <f>IF(COUNTIF($A$4:A413,A413)=1,0,1)</f>
        <v>0</v>
      </c>
      <c r="N413" s="680" t="str">
        <f t="shared" si="224"/>
        <v>Okay</v>
      </c>
      <c r="O413" s="680" t="str">
        <f t="shared" si="225"/>
        <v>TRUE</v>
      </c>
      <c r="P413" s="680" t="b">
        <f t="shared" si="226"/>
        <v>1</v>
      </c>
      <c r="Q413" s="680" t="b">
        <f t="shared" si="239"/>
        <v>1</v>
      </c>
      <c r="R413" s="680" t="b">
        <f t="shared" si="240"/>
        <v>1</v>
      </c>
      <c r="S413" s="681">
        <f t="shared" si="227"/>
        <v>44.057534246575344</v>
      </c>
      <c r="T413" s="682">
        <f t="shared" si="241"/>
        <v>52</v>
      </c>
      <c r="U413" s="682">
        <f t="shared" si="220"/>
        <v>48</v>
      </c>
      <c r="V413" s="682">
        <f t="shared" si="242"/>
        <v>3.6849315068493151</v>
      </c>
      <c r="W413" s="682">
        <f t="shared" si="228"/>
        <v>8</v>
      </c>
      <c r="X413" s="683">
        <f t="shared" si="229"/>
        <v>3892956.32</v>
      </c>
      <c r="Y413" s="684">
        <f t="shared" si="123"/>
        <v>4.3699999999999998E-3</v>
      </c>
      <c r="Z413" s="684">
        <f>IF($D413=$C$1,VLOOKUP($T413,Male_Annuity_Tables,MATCH($W413+2,'Mortality Tables'!$DS$1:$HT$1,0),FALSE),VLOOKUP($T413,Fe_Annuity_Tables,MATCH($W413+2,'Mortality Tables'!$M$1:$DN$1,0),FALSE))</f>
        <v>0.53801830641186421</v>
      </c>
      <c r="AA413" s="664"/>
      <c r="AB413" s="685">
        <f t="shared" si="238"/>
        <v>2900301.46025</v>
      </c>
      <c r="AC413" s="685">
        <f t="shared" si="238"/>
        <v>3048071.8196497378</v>
      </c>
      <c r="AD413" s="685">
        <f t="shared" si="238"/>
        <v>3203371.078860892</v>
      </c>
      <c r="AE413" s="685">
        <f t="shared" si="238"/>
        <v>3366582.8353288546</v>
      </c>
      <c r="AF413" s="685">
        <f t="shared" si="238"/>
        <v>3538110.2307888595</v>
      </c>
      <c r="AG413" s="685">
        <f t="shared" si="238"/>
        <v>3718376.9470475526</v>
      </c>
      <c r="AH413" s="685">
        <f t="shared" si="238"/>
        <v>3907828.2524996251</v>
      </c>
      <c r="AI413" s="685">
        <f t="shared" si="238"/>
        <v>4106932.1019644812</v>
      </c>
      <c r="AJ413" s="685" t="str">
        <f t="shared" si="238"/>
        <v/>
      </c>
      <c r="AK413" s="685" t="str">
        <f t="shared" si="238"/>
        <v/>
      </c>
      <c r="AL413" s="685" t="str">
        <f t="shared" si="238"/>
        <v/>
      </c>
      <c r="AM413" s="685" t="str">
        <f t="shared" si="238"/>
        <v/>
      </c>
      <c r="AN413" s="685" t="str">
        <f t="shared" si="238"/>
        <v/>
      </c>
      <c r="AO413" s="685" t="str">
        <f t="shared" si="238"/>
        <v/>
      </c>
      <c r="AP413" s="685" t="str">
        <f t="shared" si="238"/>
        <v/>
      </c>
      <c r="AQ413" s="685" t="str">
        <f t="shared" si="238"/>
        <v/>
      </c>
      <c r="AR413" s="685" t="str">
        <f t="shared" si="237"/>
        <v/>
      </c>
      <c r="AS413" s="685" t="str">
        <f t="shared" si="237"/>
        <v/>
      </c>
      <c r="AT413" s="685" t="str">
        <f t="shared" si="237"/>
        <v/>
      </c>
      <c r="AU413" s="685" t="str">
        <f t="shared" si="237"/>
        <v/>
      </c>
      <c r="AV413" s="685" t="str">
        <f t="shared" si="237"/>
        <v/>
      </c>
      <c r="AW413" s="685" t="str">
        <f t="shared" si="237"/>
        <v/>
      </c>
      <c r="AX413" s="685" t="str">
        <f t="shared" si="237"/>
        <v/>
      </c>
      <c r="AY413" s="685" t="str">
        <f t="shared" si="237"/>
        <v/>
      </c>
      <c r="AZ413" s="685" t="str">
        <f t="shared" si="237"/>
        <v/>
      </c>
      <c r="BA413" s="685" t="str">
        <f t="shared" si="237"/>
        <v/>
      </c>
      <c r="BB413" s="685" t="str">
        <f t="shared" si="237"/>
        <v/>
      </c>
      <c r="BC413" s="685" t="str">
        <f t="shared" si="237"/>
        <v/>
      </c>
      <c r="BD413" s="685" t="str">
        <f t="shared" si="237"/>
        <v/>
      </c>
      <c r="BE413" s="685" t="str">
        <f t="shared" si="237"/>
        <v/>
      </c>
      <c r="BF413" s="685" t="str">
        <f t="shared" si="237"/>
        <v/>
      </c>
      <c r="BG413" s="685" t="str">
        <f t="shared" si="243"/>
        <v/>
      </c>
      <c r="BH413" s="685" t="str">
        <f t="shared" si="243"/>
        <v/>
      </c>
      <c r="BI413" s="685" t="str">
        <f t="shared" si="218"/>
        <v/>
      </c>
      <c r="BJ413" s="685" t="str">
        <f t="shared" si="218"/>
        <v/>
      </c>
      <c r="BK413" s="685" t="str">
        <f t="shared" si="218"/>
        <v/>
      </c>
      <c r="BL413" s="685" t="str">
        <f t="shared" si="218"/>
        <v/>
      </c>
      <c r="BM413" s="685" t="str">
        <f t="shared" si="218"/>
        <v/>
      </c>
      <c r="BN413" s="685" t="str">
        <f t="shared" si="218"/>
        <v/>
      </c>
      <c r="BO413" s="685" t="str">
        <f t="shared" si="223"/>
        <v/>
      </c>
      <c r="BP413" s="685" t="str">
        <f t="shared" si="223"/>
        <v/>
      </c>
      <c r="BQ413" s="685" t="str">
        <f t="shared" si="223"/>
        <v/>
      </c>
      <c r="BR413" s="529"/>
      <c r="BS413" s="685">
        <f>IFERROR(($L413+AB413*Contr_Rate)*(1+Inv_Return)*IF($D413=$C$1,VLOOKUP($T413,Male_Annuity_Tables,MATCH($BS$3+3,'Mortality Tables'!$N$1:$DN$1,0),FALSE),VLOOKUP($T413,Fe_Annuity_Tables,MATCH(BS$3+3,'Mortality Tables'!$N$1:$DN$1,0),FALSE)),"")</f>
        <v>1249310.3291613262</v>
      </c>
      <c r="BT413" s="685">
        <f>IFERROR(($BS413+AC413*Contr_Rate)*(1+Inv_Return)*IF($D413=$C$1,VLOOKUP($T413,Male_Annuity_Tables,MATCH($BS$3+3,'Mortality Tables'!$N$1:$DN$1,0),FALSE),VLOOKUP($T413,Fe_Annuity_Tables,MATCH(BT$3+3,'Mortality Tables'!$N$1:$DN$1,0),FALSE)),"")</f>
        <v>1784738.2896456511</v>
      </c>
      <c r="BU413" s="685">
        <f>IFERROR((BT413+AD413*Contr_Rate)*(1+Inv_Return)*IF($D413=$C$1,VLOOKUP($T413,Male_Annuity_Tables,MATCH($BS$3+3,'Mortality Tables'!$N$1:$DN$1,0),FALSE),VLOOKUP($T413,Fe_Annuity_Tables,MATCH(BU$3+3,'Mortality Tables'!$N$1:$DN$1,0),FALSE)),"")</f>
        <v>2027934.7142093475</v>
      </c>
      <c r="BV413" s="685">
        <f>IFERROR((BU413+AE413*Contr_Rate)*(1+Inv_Return)*IF($D413=$C$1,VLOOKUP($T413,Male_Annuity_Tables,MATCH($BS$3+3,'Mortality Tables'!$N$1:$DN$1,0),FALSE),VLOOKUP($T413,Fe_Annuity_Tables,MATCH(BV$3+3,'Mortality Tables'!$N$1:$DN$1,0),FALSE)),"")</f>
        <v>2119742.8124425551</v>
      </c>
      <c r="BW413" s="685">
        <f>IFERROR((BV413+AF413*Contr_Rate)*(1+Inv_Return)*IF($D413=$C$1,VLOOKUP($T413,Male_Annuity_Tables,MATCH($BS$3+3,'Mortality Tables'!$N$1:$DN$1,0),FALSE),VLOOKUP($T413,Fe_Annuity_Tables,MATCH(BW$3+3,'Mortality Tables'!$N$1:$DN$1,0),FALSE)),"")</f>
        <v>2096071.0558029935</v>
      </c>
      <c r="BX413" s="685">
        <f>IFERROR((BW413+AG413*Contr_Rate)*(1+Inv_Return)*IF($D413=$C$1,VLOOKUP($T413,Male_Annuity_Tables,MATCH($BS$3+3,'Mortality Tables'!$N$1:$DN$1,0),FALSE),VLOOKUP($T413,Fe_Annuity_Tables,MATCH(BX$3+3,'Mortality Tables'!$N$1:$DN$1,0),FALSE)),"")</f>
        <v>1997174.3824517888</v>
      </c>
      <c r="BY413" s="685">
        <f>IFERROR((BX413+AH413*Contr_Rate)*(1+Inv_Return)*IF($D413=$C$1,VLOOKUP($T413,Male_Annuity_Tables,MATCH($BS$3+3,'Mortality Tables'!$N$1:$DN$1,0),FALSE),VLOOKUP($T413,Fe_Annuity_Tables,MATCH(BY$3+3,'Mortality Tables'!$N$1:$DN$1,0),FALSE)),"")</f>
        <v>1859116.3240248896</v>
      </c>
      <c r="BZ413" s="685">
        <f>IFERROR((BY413+AI413*Contr_Rate)*(1+Inv_Return)*IF($D413=$C$1,VLOOKUP($T413,Male_Annuity_Tables,MATCH($BS$3+3,'Mortality Tables'!$N$1:$DN$1,0),FALSE),VLOOKUP($T413,Fe_Annuity_Tables,MATCH(BZ$3+3,'Mortality Tables'!$N$1:$DN$1,0),FALSE)),"")</f>
        <v>1709095.8414627358</v>
      </c>
      <c r="CA413" s="685" t="str">
        <f>IFERROR((BZ413+AJ413*Contr_Rate)*(1+Inv_Return)*IF($D413=$C$1,VLOOKUP($T413,Male_Annuity_Tables,MATCH($BS$3+3,'Mortality Tables'!$N$1:$DN$1,0),FALSE),VLOOKUP($T413,Fe_Annuity_Tables,MATCH(CA$3+3,'Mortality Tables'!$N$1:$DN$1,0),FALSE)),"")</f>
        <v/>
      </c>
      <c r="CB413" s="685" t="str">
        <f>IFERROR((CA413+AK413*Contr_Rate)*(1+Inv_Return)*IF($D413=$C$1,VLOOKUP($T413,Male_Annuity_Tables,MATCH($BS$3+3,'Mortality Tables'!$N$1:$DN$1,0),FALSE),VLOOKUP($T413,Fe_Annuity_Tables,MATCH(CB$3+3,'Mortality Tables'!$N$1:$DN$1,0),FALSE)),"")</f>
        <v/>
      </c>
      <c r="CC413" s="685" t="str">
        <f>IFERROR((CB413+AL413*Contr_Rate)*(1+Inv_Return)*IF($D413=$C$1,VLOOKUP($T413,Male_Annuity_Tables,MATCH($BS$3+3,'Mortality Tables'!$N$1:$DN$1,0),FALSE),VLOOKUP($T413,Fe_Annuity_Tables,MATCH(CC$3+3,'Mortality Tables'!$N$1:$DN$1,0),FALSE)),"")</f>
        <v/>
      </c>
      <c r="CD413" s="685" t="str">
        <f>IFERROR((CC413+AM413*Contr_Rate)*(1+Inv_Return)*IF($D413=$C$1,VLOOKUP($T413,Male_Annuity_Tables,MATCH($BS$3+3,'Mortality Tables'!$N$1:$DN$1,0),FALSE),VLOOKUP($T413,Fe_Annuity_Tables,MATCH(CD$3+3,'Mortality Tables'!$N$1:$DN$1,0),FALSE)),"")</f>
        <v/>
      </c>
      <c r="CE413" s="685" t="str">
        <f>IFERROR((CD413+AN413*Contr_Rate)*(1+Inv_Return)*IF($D413=$C$1,VLOOKUP($T413,Male_Annuity_Tables,MATCH($BS$3+3,'Mortality Tables'!$N$1:$DN$1,0),FALSE),VLOOKUP($T413,Fe_Annuity_Tables,MATCH(CE$3+3,'Mortality Tables'!$N$1:$DN$1,0),FALSE)),"")</f>
        <v/>
      </c>
      <c r="CF413" s="685" t="str">
        <f>IFERROR((CE413+AO413*Contr_Rate)*(1+Inv_Return)*IF($D413=$C$1,VLOOKUP($T413,Male_Annuity_Tables,MATCH($BS$3+3,'Mortality Tables'!$N$1:$DN$1,0),FALSE),VLOOKUP($T413,Fe_Annuity_Tables,MATCH(CF$3+3,'Mortality Tables'!$N$1:$DN$1,0),FALSE)),"")</f>
        <v/>
      </c>
      <c r="CG413" s="685" t="str">
        <f>IFERROR((CF413+AP413*Contr_Rate)*(1+Inv_Return)*IF($D413=$C$1,VLOOKUP($T413,Male_Annuity_Tables,MATCH($BS$3+3,'Mortality Tables'!$N$1:$DN$1,0),FALSE),VLOOKUP($T413,Fe_Annuity_Tables,MATCH(CG$3+3,'Mortality Tables'!$N$1:$DN$1,0),FALSE)),"")</f>
        <v/>
      </c>
      <c r="CH413" s="685" t="str">
        <f>IFERROR((CG413+AQ413*Contr_Rate)*(1+Inv_Return)*IF($D413=$C$1,VLOOKUP($T413,Male_Annuity_Tables,MATCH($BS$3+3,'Mortality Tables'!$N$1:$DN$1,0),FALSE),VLOOKUP($T413,Fe_Annuity_Tables,MATCH(CH$3+3,'Mortality Tables'!$N$1:$DN$1,0),FALSE)),"")</f>
        <v/>
      </c>
      <c r="CI413" s="685" t="str">
        <f>IFERROR((CH413+AR413*Contr_Rate)*(1+Inv_Return)*IF($D413=$C$1,VLOOKUP($T413,Male_Annuity_Tables,MATCH($BS$3+3,'Mortality Tables'!$N$1:$DN$1,0),FALSE),VLOOKUP($T413,Fe_Annuity_Tables,MATCH(CI$3+3,'Mortality Tables'!$N$1:$DN$1,0),FALSE)),"")</f>
        <v/>
      </c>
      <c r="CJ413" s="685" t="str">
        <f>IFERROR((CI413+AS413*Contr_Rate)*(1+Inv_Return)*IF($D413=$C$1,VLOOKUP($T413,Male_Annuity_Tables,MATCH($BS$3+3,'Mortality Tables'!$N$1:$DN$1,0),FALSE),VLOOKUP($T413,Fe_Annuity_Tables,MATCH(CJ$3+3,'Mortality Tables'!$N$1:$DN$1,0),FALSE)),"")</f>
        <v/>
      </c>
      <c r="CK413" s="685" t="str">
        <f>IFERROR((CJ413+AT413*Contr_Rate)*(1+Inv_Return)*IF($D413=$C$1,VLOOKUP($T413,Male_Annuity_Tables,MATCH($BS$3+3,'Mortality Tables'!$N$1:$DN$1,0),FALSE),VLOOKUP($T413,Fe_Annuity_Tables,MATCH(CK$3+3,'Mortality Tables'!$N$1:$DN$1,0),FALSE)),"")</f>
        <v/>
      </c>
      <c r="CL413" s="685" t="str">
        <f>IFERROR((CK413+AU413*Contr_Rate)*(1+Inv_Return)*IF($D413=$C$1,VLOOKUP($T413,Male_Annuity_Tables,MATCH($BS$3+3,'Mortality Tables'!$N$1:$DN$1,0),FALSE),VLOOKUP($T413,Fe_Annuity_Tables,MATCH(CL$3+3,'Mortality Tables'!$N$1:$DN$1,0),FALSE)),"")</f>
        <v/>
      </c>
      <c r="CM413" s="685" t="str">
        <f>IFERROR((CL413+AV413*Contr_Rate)*(1+Inv_Return)*IF($D413=$C$1,VLOOKUP($T413,Male_Annuity_Tables,MATCH($BS$3+3,'Mortality Tables'!$N$1:$DN$1,0),FALSE),VLOOKUP($T413,Fe_Annuity_Tables,MATCH(CM$3+3,'Mortality Tables'!$N$1:$DN$1,0),FALSE)),"")</f>
        <v/>
      </c>
      <c r="CN413" s="685" t="str">
        <f>IFERROR((CM413+AW413*Contr_Rate)*(1+Inv_Return)*IF($D413=$C$1,VLOOKUP($T413,Male_Annuity_Tables,MATCH($BS$3+3,'Mortality Tables'!$N$1:$DN$1,0),FALSE),VLOOKUP($T413,Fe_Annuity_Tables,MATCH(CN$3+3,'Mortality Tables'!$N$1:$DN$1,0),FALSE)),"")</f>
        <v/>
      </c>
      <c r="CO413" s="685" t="str">
        <f>IFERROR((CN413+AX413*Contr_Rate)*(1+Inv_Return)*IF($D413=$C$1,VLOOKUP($T413,Male_Annuity_Tables,MATCH($BS$3+3,'Mortality Tables'!$N$1:$DN$1,0),FALSE),VLOOKUP($T413,Fe_Annuity_Tables,MATCH(CO$3+3,'Mortality Tables'!$N$1:$DN$1,0),FALSE)),"")</f>
        <v/>
      </c>
      <c r="CP413" s="685" t="str">
        <f>IFERROR((CO413+AY413*Contr_Rate)*(1+Inv_Return)*IF($D413=$C$1,VLOOKUP($T413,Male_Annuity_Tables,MATCH($BS$3+3,'Mortality Tables'!$N$1:$DN$1,0),FALSE),VLOOKUP($T413,Fe_Annuity_Tables,MATCH(CP$3+3,'Mortality Tables'!$N$1:$DN$1,0),FALSE)),"")</f>
        <v/>
      </c>
      <c r="CQ413" s="685" t="str">
        <f>IFERROR((CP413+AZ413*Contr_Rate)*(1+Inv_Return)*IF($D413=$C$1,VLOOKUP($T413,Male_Annuity_Tables,MATCH($BS$3+3,'Mortality Tables'!$N$1:$DN$1,0),FALSE),VLOOKUP($T413,Fe_Annuity_Tables,MATCH(CQ$3+3,'Mortality Tables'!$N$1:$DN$1,0),FALSE)),"")</f>
        <v/>
      </c>
      <c r="CR413" s="685" t="str">
        <f>IFERROR((CQ413+BA413*Contr_Rate)*(1+Inv_Return)*IF($D413=$C$1,VLOOKUP($T413,Male_Annuity_Tables,MATCH($BS$3+3,'Mortality Tables'!$N$1:$DN$1,0),FALSE),VLOOKUP($T413,Fe_Annuity_Tables,MATCH(CR$3+3,'Mortality Tables'!$N$1:$DN$1,0),FALSE)),"")</f>
        <v/>
      </c>
      <c r="CS413" s="685" t="str">
        <f>IFERROR((CR413+BB413*Contr_Rate)*(1+Inv_Return)*IF($D413=$C$1,VLOOKUP($T413,Male_Annuity_Tables,MATCH($BS$3+3,'Mortality Tables'!$N$1:$DN$1,0),FALSE),VLOOKUP($T413,Fe_Annuity_Tables,MATCH(CS$3+3,'Mortality Tables'!$N$1:$DN$1,0),FALSE)),"")</f>
        <v/>
      </c>
      <c r="CT413" s="685" t="str">
        <f>IFERROR((CS413+BC413*Contr_Rate)*(1+Inv_Return)*IF($D413=$C$1,VLOOKUP($T413,Male_Annuity_Tables,MATCH($BS$3+3,'Mortality Tables'!$N$1:$DN$1,0),FALSE),VLOOKUP($T413,Fe_Annuity_Tables,MATCH(CT$3+3,'Mortality Tables'!$N$1:$DN$1,0),FALSE)),"")</f>
        <v/>
      </c>
      <c r="CU413" s="685" t="str">
        <f>IFERROR((CT413+BD413*Contr_Rate)*(1+Inv_Return)*IF($D413=$C$1,VLOOKUP($T413,Male_Annuity_Tables,MATCH($BS$3+3,'Mortality Tables'!$N$1:$DN$1,0),FALSE),VLOOKUP($T413,Fe_Annuity_Tables,MATCH(CU$3+3,'Mortality Tables'!$N$1:$DN$1,0),FALSE)),"")</f>
        <v/>
      </c>
      <c r="CV413" s="685" t="str">
        <f>IFERROR((CU413+BE413*Contr_Rate)*(1+Inv_Return)*IF($D413=$C$1,VLOOKUP($T413,Male_Annuity_Tables,MATCH($BS$3+3,'Mortality Tables'!$N$1:$DN$1,0),FALSE),VLOOKUP($T413,Fe_Annuity_Tables,MATCH(CV$3+3,'Mortality Tables'!$N$1:$DN$1,0),FALSE)),"")</f>
        <v/>
      </c>
      <c r="CW413" s="685" t="str">
        <f>IFERROR((CV413+BF413*Contr_Rate)*(1+Inv_Return)*IF($D413=$C$1,VLOOKUP($T413,Male_Annuity_Tables,MATCH($BS$3+3,'Mortality Tables'!$N$1:$DN$1,0),FALSE),VLOOKUP($T413,Fe_Annuity_Tables,MATCH(CW$3+3,'Mortality Tables'!$N$1:$DN$1,0),FALSE)),"")</f>
        <v/>
      </c>
      <c r="CX413" s="685" t="str">
        <f>IFERROR((CW413+BG413*Contr_Rate)*(1+Inv_Return)*IF($D413=$C$1,VLOOKUP($T413,Male_Annuity_Tables,MATCH($BS$3+3,'Mortality Tables'!$N$1:$DN$1,0),FALSE),VLOOKUP($T413,Fe_Annuity_Tables,MATCH(CX$3+3,'Mortality Tables'!$N$1:$DN$1,0),FALSE)),"")</f>
        <v/>
      </c>
      <c r="CY413" s="685" t="str">
        <f>IFERROR((CX413+BH413*Contr_Rate)*(1+Inv_Return)*IF($D413=$C$1,VLOOKUP($T413,Male_Annuity_Tables,MATCH($BS$3+3,'Mortality Tables'!$N$1:$DN$1,0),FALSE),VLOOKUP($T413,Fe_Annuity_Tables,MATCH(CY$3+3,'Mortality Tables'!$N$1:$DN$1,0),FALSE)),"")</f>
        <v/>
      </c>
      <c r="CZ413" s="685" t="str">
        <f>IFERROR((CY413+BI413*Contr_Rate)*(1+Inv_Return)*IF($D413=$C$1,VLOOKUP($T413,Male_Annuity_Tables,MATCH($BS$3+3,'Mortality Tables'!$N$1:$DN$1,0),FALSE),VLOOKUP($T413,Fe_Annuity_Tables,MATCH(CZ$3+3,'Mortality Tables'!$N$1:$DN$1,0),FALSE)),"")</f>
        <v/>
      </c>
      <c r="DA413" s="685" t="str">
        <f>IFERROR((CZ413+BJ413*Contr_Rate)*(1+Inv_Return)*IF($D413=$C$1,VLOOKUP($T413,Male_Annuity_Tables,MATCH($BS$3+3,'Mortality Tables'!$N$1:$DN$1,0),FALSE),VLOOKUP($T413,Fe_Annuity_Tables,MATCH(DA$3+3,'Mortality Tables'!$N$1:$DN$1,0),FALSE)),"")</f>
        <v/>
      </c>
      <c r="DB413" s="685" t="str">
        <f>IFERROR((DA413+BK413*Contr_Rate)*(1+Inv_Return)*IF($D413=$C$1,VLOOKUP($T413,Male_Annuity_Tables,MATCH($BS$3+3,'Mortality Tables'!$N$1:$DN$1,0),FALSE),VLOOKUP($T413,Fe_Annuity_Tables,MATCH(DB$3+3,'Mortality Tables'!$N$1:$DN$1,0),FALSE)),"")</f>
        <v/>
      </c>
      <c r="DC413" s="685" t="str">
        <f>IFERROR((DB413+BL413*Contr_Rate)*(1+Inv_Return)*IF($D413=$C$1,VLOOKUP($T413,Male_Annuity_Tables,MATCH($BS$3+3,'Mortality Tables'!$N$1:$DN$1,0),FALSE),VLOOKUP($T413,Fe_Annuity_Tables,MATCH(DC$3+3,'Mortality Tables'!$N$1:$DN$1,0),FALSE)),"")</f>
        <v/>
      </c>
      <c r="DD413" s="685" t="str">
        <f>IFERROR((DC413+BM413*Contr_Rate)*(1+Inv_Return)*IF($D413=$C$1,VLOOKUP($T413,Male_Annuity_Tables,MATCH($BS$3+3,'Mortality Tables'!$N$1:$DN$1,0),FALSE),VLOOKUP($T413,Fe_Annuity_Tables,MATCH(DD$3+3,'Mortality Tables'!$N$1:$DN$1,0),FALSE)),"")</f>
        <v/>
      </c>
      <c r="DE413" s="685" t="str">
        <f>IFERROR((DD413+BN413*Contr_Rate)*(1+Inv_Return)*IF($D413=$C$1,VLOOKUP($T413,Male_Annuity_Tables,MATCH($BS$3+3,'Mortality Tables'!$N$1:$DN$1,0),FALSE),VLOOKUP($T413,Fe_Annuity_Tables,MATCH(DE$3+3,'Mortality Tables'!$N$1:$DN$1,0),FALSE)),"")</f>
        <v/>
      </c>
      <c r="DF413" s="685" t="str">
        <f>IFERROR((DE413+BO413*Contr_Rate)*(1+Inv_Return)*IF($D413=$C$1,VLOOKUP($T413,Male_Annuity_Tables,MATCH($BS$3+3,'Mortality Tables'!$N$1:$DN$1,0),FALSE),VLOOKUP($T413,Fe_Annuity_Tables,MATCH(DF$3+3,'Mortality Tables'!$N$1:$DN$1,0),FALSE)),"")</f>
        <v/>
      </c>
      <c r="DG413" s="685" t="str">
        <f>IFERROR((DF413+BP413*Contr_Rate)*(1+Inv_Return)*IF($D413=$C$1,VLOOKUP($T413,Male_Annuity_Tables,MATCH($BS$3+3,'Mortality Tables'!$N$1:$DN$1,0),FALSE),VLOOKUP($T413,Fe_Annuity_Tables,MATCH(DG$3+3,'Mortality Tables'!$N$1:$DN$1,0),FALSE)),"")</f>
        <v/>
      </c>
      <c r="DH413" s="685" t="str">
        <f>IFERROR((DG413+BQ413*Contr_Rate)*(1+Inv_Return)*IF($D413=$C$1,VLOOKUP($T413,Male_Annuity_Tables,MATCH($BS$3+3,'Mortality Tables'!$N$1:$DN$1,0),FALSE),VLOOKUP($T413,Fe_Annuity_Tables,MATCH(DH$3+3,'Mortality Tables'!$N$1:$DN$1,0),FALSE)),"")</f>
        <v/>
      </c>
      <c r="DJ413" s="686">
        <f t="shared" si="230"/>
        <v>2119742.8124425551</v>
      </c>
      <c r="DK413" s="680">
        <f t="shared" si="219"/>
        <v>8.8017766057058875</v>
      </c>
      <c r="DL413" s="686">
        <f t="shared" si="231"/>
        <v>161356.93371447615</v>
      </c>
      <c r="DM413" s="686">
        <f t="shared" si="132"/>
        <v>4106932.1019644812</v>
      </c>
      <c r="DN413" s="687">
        <f t="shared" si="232"/>
        <v>3.9288921683729272E-2</v>
      </c>
      <c r="DP413" s="688">
        <f t="shared" si="233"/>
        <v>129844.57044072413</v>
      </c>
      <c r="DQ413" s="688">
        <f t="shared" si="234"/>
        <v>185493.20465774147</v>
      </c>
      <c r="DR413" s="688">
        <f t="shared" si="235"/>
        <v>210769.33865192014</v>
      </c>
    </row>
    <row r="414" spans="1:122" s="657" customFormat="1" ht="14.5">
      <c r="A414" s="675" t="s">
        <v>1896</v>
      </c>
      <c r="B414" s="675" t="s">
        <v>1897</v>
      </c>
      <c r="C414" s="675" t="s">
        <v>236</v>
      </c>
      <c r="D414" s="675" t="s">
        <v>61</v>
      </c>
      <c r="E414" s="676">
        <v>23789</v>
      </c>
      <c r="F414" s="677">
        <v>39610</v>
      </c>
      <c r="G414" s="677">
        <v>45570</v>
      </c>
      <c r="H414" s="678">
        <v>542875</v>
      </c>
      <c r="I414" s="678">
        <v>33779.85</v>
      </c>
      <c r="J414" s="678">
        <v>52241.61</v>
      </c>
      <c r="K414" s="678"/>
      <c r="L414" s="678">
        <v>86021.459999999992</v>
      </c>
      <c r="M414" s="679">
        <f>IF(COUNTIF($A$4:A414,A414)=1,0,1)</f>
        <v>0</v>
      </c>
      <c r="N414" s="680" t="str">
        <f t="shared" si="224"/>
        <v>Okay</v>
      </c>
      <c r="O414" s="680" t="str">
        <f t="shared" si="225"/>
        <v>TRUE</v>
      </c>
      <c r="P414" s="680" t="b">
        <f t="shared" si="226"/>
        <v>1</v>
      </c>
      <c r="Q414" s="680" t="b">
        <f t="shared" si="239"/>
        <v>1</v>
      </c>
      <c r="R414" s="680" t="b">
        <f t="shared" si="240"/>
        <v>1</v>
      </c>
      <c r="S414" s="681">
        <f t="shared" si="227"/>
        <v>43.345205479452055</v>
      </c>
      <c r="T414" s="682">
        <f t="shared" si="241"/>
        <v>59</v>
      </c>
      <c r="U414" s="682">
        <f t="shared" si="220"/>
        <v>59</v>
      </c>
      <c r="V414" s="682">
        <f t="shared" si="242"/>
        <v>0.23561643835616439</v>
      </c>
      <c r="W414" s="682">
        <f t="shared" si="228"/>
        <v>1</v>
      </c>
      <c r="X414" s="683">
        <f t="shared" si="229"/>
        <v>86021.459999999992</v>
      </c>
      <c r="Y414" s="684">
        <f t="shared" si="123"/>
        <v>1.272E-2</v>
      </c>
      <c r="Z414" s="684">
        <f>IF($D414=$C$1,VLOOKUP($T414,Male_Annuity_Tables,MATCH($W414+2,'Mortality Tables'!$DS$1:$HT$1,0),FALSE),VLOOKUP($T414,Fe_Annuity_Tables,MATCH($W414+2,'Mortality Tables'!$M$1:$DN$1,0),FALSE))</f>
        <v>0.93791599999999997</v>
      </c>
      <c r="AA414" s="664"/>
      <c r="AB414" s="685">
        <f t="shared" si="238"/>
        <v>570534.48125000007</v>
      </c>
      <c r="AC414" s="685" t="str">
        <f t="shared" si="238"/>
        <v/>
      </c>
      <c r="AD414" s="685" t="str">
        <f t="shared" si="238"/>
        <v/>
      </c>
      <c r="AE414" s="685" t="str">
        <f t="shared" si="238"/>
        <v/>
      </c>
      <c r="AF414" s="685" t="str">
        <f t="shared" si="238"/>
        <v/>
      </c>
      <c r="AG414" s="685" t="str">
        <f t="shared" si="238"/>
        <v/>
      </c>
      <c r="AH414" s="685" t="str">
        <f t="shared" si="238"/>
        <v/>
      </c>
      <c r="AI414" s="685" t="str">
        <f t="shared" si="238"/>
        <v/>
      </c>
      <c r="AJ414" s="685" t="str">
        <f t="shared" si="238"/>
        <v/>
      </c>
      <c r="AK414" s="685" t="str">
        <f t="shared" si="238"/>
        <v/>
      </c>
      <c r="AL414" s="685" t="str">
        <f t="shared" si="238"/>
        <v/>
      </c>
      <c r="AM414" s="685" t="str">
        <f t="shared" si="238"/>
        <v/>
      </c>
      <c r="AN414" s="685" t="str">
        <f t="shared" si="238"/>
        <v/>
      </c>
      <c r="AO414" s="685" t="str">
        <f t="shared" si="238"/>
        <v/>
      </c>
      <c r="AP414" s="685" t="str">
        <f t="shared" si="238"/>
        <v/>
      </c>
      <c r="AQ414" s="685" t="str">
        <f t="shared" si="238"/>
        <v/>
      </c>
      <c r="AR414" s="685" t="str">
        <f t="shared" si="237"/>
        <v/>
      </c>
      <c r="AS414" s="685" t="str">
        <f t="shared" si="237"/>
        <v/>
      </c>
      <c r="AT414" s="685" t="str">
        <f t="shared" si="237"/>
        <v/>
      </c>
      <c r="AU414" s="685" t="str">
        <f t="shared" si="237"/>
        <v/>
      </c>
      <c r="AV414" s="685" t="str">
        <f t="shared" si="237"/>
        <v/>
      </c>
      <c r="AW414" s="685" t="str">
        <f t="shared" si="237"/>
        <v/>
      </c>
      <c r="AX414" s="685" t="str">
        <f t="shared" si="237"/>
        <v/>
      </c>
      <c r="AY414" s="685" t="str">
        <f t="shared" si="237"/>
        <v/>
      </c>
      <c r="AZ414" s="685" t="str">
        <f t="shared" si="237"/>
        <v/>
      </c>
      <c r="BA414" s="685" t="str">
        <f t="shared" si="237"/>
        <v/>
      </c>
      <c r="BB414" s="685" t="str">
        <f t="shared" si="237"/>
        <v/>
      </c>
      <c r="BC414" s="685" t="str">
        <f t="shared" si="237"/>
        <v/>
      </c>
      <c r="BD414" s="685" t="str">
        <f t="shared" si="237"/>
        <v/>
      </c>
      <c r="BE414" s="685" t="str">
        <f t="shared" si="237"/>
        <v/>
      </c>
      <c r="BF414" s="685" t="str">
        <f t="shared" si="237"/>
        <v/>
      </c>
      <c r="BG414" s="685" t="str">
        <f t="shared" si="243"/>
        <v/>
      </c>
      <c r="BH414" s="685" t="str">
        <f t="shared" si="243"/>
        <v/>
      </c>
      <c r="BI414" s="685" t="str">
        <f t="shared" si="218"/>
        <v/>
      </c>
      <c r="BJ414" s="685" t="str">
        <f t="shared" si="218"/>
        <v/>
      </c>
      <c r="BK414" s="685" t="str">
        <f t="shared" si="218"/>
        <v/>
      </c>
      <c r="BL414" s="685" t="str">
        <f t="shared" si="218"/>
        <v/>
      </c>
      <c r="BM414" s="685" t="str">
        <f t="shared" si="218"/>
        <v/>
      </c>
      <c r="BN414" s="685" t="str">
        <f t="shared" si="218"/>
        <v/>
      </c>
      <c r="BO414" s="685" t="str">
        <f t="shared" si="223"/>
        <v/>
      </c>
      <c r="BP414" s="685" t="str">
        <f t="shared" si="223"/>
        <v/>
      </c>
      <c r="BQ414" s="685" t="str">
        <f t="shared" si="223"/>
        <v/>
      </c>
      <c r="BR414" s="529"/>
      <c r="BS414" s="685">
        <f>IFERROR(($L414+AB414*Contr_Rate)*(1+Inv_Return)*IF($D414=$C$1,VLOOKUP($T414,Male_Annuity_Tables,MATCH($BS$3+3,'Mortality Tables'!$N$1:$DN$1,0),FALSE),VLOOKUP($T414,Fe_Annuity_Tables,MATCH(BS$3+3,'Mortality Tables'!$N$1:$DN$1,0),FALSE)),"")</f>
        <v>247883.15299153133</v>
      </c>
      <c r="BT414" s="685" t="str">
        <f>IFERROR(($BS414+AC414*Contr_Rate)*(1+Inv_Return)*IF($D414=$C$1,VLOOKUP($T414,Male_Annuity_Tables,MATCH($BS$3+3,'Mortality Tables'!$N$1:$DN$1,0),FALSE),VLOOKUP($T414,Fe_Annuity_Tables,MATCH(BT$3+3,'Mortality Tables'!$N$1:$DN$1,0),FALSE)),"")</f>
        <v/>
      </c>
      <c r="BU414" s="685" t="str">
        <f>IFERROR((BT414+AD414*Contr_Rate)*(1+Inv_Return)*IF($D414=$C$1,VLOOKUP($T414,Male_Annuity_Tables,MATCH($BS$3+3,'Mortality Tables'!$N$1:$DN$1,0),FALSE),VLOOKUP($T414,Fe_Annuity_Tables,MATCH(BU$3+3,'Mortality Tables'!$N$1:$DN$1,0),FALSE)),"")</f>
        <v/>
      </c>
      <c r="BV414" s="685" t="str">
        <f>IFERROR((BU414+AE414*Contr_Rate)*(1+Inv_Return)*IF($D414=$C$1,VLOOKUP($T414,Male_Annuity_Tables,MATCH($BS$3+3,'Mortality Tables'!$N$1:$DN$1,0),FALSE),VLOOKUP($T414,Fe_Annuity_Tables,MATCH(BV$3+3,'Mortality Tables'!$N$1:$DN$1,0),FALSE)),"")</f>
        <v/>
      </c>
      <c r="BW414" s="685" t="str">
        <f>IFERROR((BV414+AF414*Contr_Rate)*(1+Inv_Return)*IF($D414=$C$1,VLOOKUP($T414,Male_Annuity_Tables,MATCH($BS$3+3,'Mortality Tables'!$N$1:$DN$1,0),FALSE),VLOOKUP($T414,Fe_Annuity_Tables,MATCH(BW$3+3,'Mortality Tables'!$N$1:$DN$1,0),FALSE)),"")</f>
        <v/>
      </c>
      <c r="BX414" s="685" t="str">
        <f>IFERROR((BW414+AG414*Contr_Rate)*(1+Inv_Return)*IF($D414=$C$1,VLOOKUP($T414,Male_Annuity_Tables,MATCH($BS$3+3,'Mortality Tables'!$N$1:$DN$1,0),FALSE),VLOOKUP($T414,Fe_Annuity_Tables,MATCH(BX$3+3,'Mortality Tables'!$N$1:$DN$1,0),FALSE)),"")</f>
        <v/>
      </c>
      <c r="BY414" s="685" t="str">
        <f>IFERROR((BX414+AH414*Contr_Rate)*(1+Inv_Return)*IF($D414=$C$1,VLOOKUP($T414,Male_Annuity_Tables,MATCH($BS$3+3,'Mortality Tables'!$N$1:$DN$1,0),FALSE),VLOOKUP($T414,Fe_Annuity_Tables,MATCH(BY$3+3,'Mortality Tables'!$N$1:$DN$1,0),FALSE)),"")</f>
        <v/>
      </c>
      <c r="BZ414" s="685" t="str">
        <f>IFERROR((BY414+AI414*Contr_Rate)*(1+Inv_Return)*IF($D414=$C$1,VLOOKUP($T414,Male_Annuity_Tables,MATCH($BS$3+3,'Mortality Tables'!$N$1:$DN$1,0),FALSE),VLOOKUP($T414,Fe_Annuity_Tables,MATCH(BZ$3+3,'Mortality Tables'!$N$1:$DN$1,0),FALSE)),"")</f>
        <v/>
      </c>
      <c r="CA414" s="685" t="str">
        <f>IFERROR((BZ414+AJ414*Contr_Rate)*(1+Inv_Return)*IF($D414=$C$1,VLOOKUP($T414,Male_Annuity_Tables,MATCH($BS$3+3,'Mortality Tables'!$N$1:$DN$1,0),FALSE),VLOOKUP($T414,Fe_Annuity_Tables,MATCH(CA$3+3,'Mortality Tables'!$N$1:$DN$1,0),FALSE)),"")</f>
        <v/>
      </c>
      <c r="CB414" s="685" t="str">
        <f>IFERROR((CA414+AK414*Contr_Rate)*(1+Inv_Return)*IF($D414=$C$1,VLOOKUP($T414,Male_Annuity_Tables,MATCH($BS$3+3,'Mortality Tables'!$N$1:$DN$1,0),FALSE),VLOOKUP($T414,Fe_Annuity_Tables,MATCH(CB$3+3,'Mortality Tables'!$N$1:$DN$1,0),FALSE)),"")</f>
        <v/>
      </c>
      <c r="CC414" s="685" t="str">
        <f>IFERROR((CB414+AL414*Contr_Rate)*(1+Inv_Return)*IF($D414=$C$1,VLOOKUP($T414,Male_Annuity_Tables,MATCH($BS$3+3,'Mortality Tables'!$N$1:$DN$1,0),FALSE),VLOOKUP($T414,Fe_Annuity_Tables,MATCH(CC$3+3,'Mortality Tables'!$N$1:$DN$1,0),FALSE)),"")</f>
        <v/>
      </c>
      <c r="CD414" s="685" t="str">
        <f>IFERROR((CC414+AM414*Contr_Rate)*(1+Inv_Return)*IF($D414=$C$1,VLOOKUP($T414,Male_Annuity_Tables,MATCH($BS$3+3,'Mortality Tables'!$N$1:$DN$1,0),FALSE),VLOOKUP($T414,Fe_Annuity_Tables,MATCH(CD$3+3,'Mortality Tables'!$N$1:$DN$1,0),FALSE)),"")</f>
        <v/>
      </c>
      <c r="CE414" s="685" t="str">
        <f>IFERROR((CD414+AN414*Contr_Rate)*(1+Inv_Return)*IF($D414=$C$1,VLOOKUP($T414,Male_Annuity_Tables,MATCH($BS$3+3,'Mortality Tables'!$N$1:$DN$1,0),FALSE),VLOOKUP($T414,Fe_Annuity_Tables,MATCH(CE$3+3,'Mortality Tables'!$N$1:$DN$1,0),FALSE)),"")</f>
        <v/>
      </c>
      <c r="CF414" s="685" t="str">
        <f>IFERROR((CE414+AO414*Contr_Rate)*(1+Inv_Return)*IF($D414=$C$1,VLOOKUP($T414,Male_Annuity_Tables,MATCH($BS$3+3,'Mortality Tables'!$N$1:$DN$1,0),FALSE),VLOOKUP($T414,Fe_Annuity_Tables,MATCH(CF$3+3,'Mortality Tables'!$N$1:$DN$1,0),FALSE)),"")</f>
        <v/>
      </c>
      <c r="CG414" s="685" t="str">
        <f>IFERROR((CF414+AP414*Contr_Rate)*(1+Inv_Return)*IF($D414=$C$1,VLOOKUP($T414,Male_Annuity_Tables,MATCH($BS$3+3,'Mortality Tables'!$N$1:$DN$1,0),FALSE),VLOOKUP($T414,Fe_Annuity_Tables,MATCH(CG$3+3,'Mortality Tables'!$N$1:$DN$1,0),FALSE)),"")</f>
        <v/>
      </c>
      <c r="CH414" s="685" t="str">
        <f>IFERROR((CG414+AQ414*Contr_Rate)*(1+Inv_Return)*IF($D414=$C$1,VLOOKUP($T414,Male_Annuity_Tables,MATCH($BS$3+3,'Mortality Tables'!$N$1:$DN$1,0),FALSE),VLOOKUP($T414,Fe_Annuity_Tables,MATCH(CH$3+3,'Mortality Tables'!$N$1:$DN$1,0),FALSE)),"")</f>
        <v/>
      </c>
      <c r="CI414" s="685" t="str">
        <f>IFERROR((CH414+AR414*Contr_Rate)*(1+Inv_Return)*IF($D414=$C$1,VLOOKUP($T414,Male_Annuity_Tables,MATCH($BS$3+3,'Mortality Tables'!$N$1:$DN$1,0),FALSE),VLOOKUP($T414,Fe_Annuity_Tables,MATCH(CI$3+3,'Mortality Tables'!$N$1:$DN$1,0),FALSE)),"")</f>
        <v/>
      </c>
      <c r="CJ414" s="685" t="str">
        <f>IFERROR((CI414+AS414*Contr_Rate)*(1+Inv_Return)*IF($D414=$C$1,VLOOKUP($T414,Male_Annuity_Tables,MATCH($BS$3+3,'Mortality Tables'!$N$1:$DN$1,0),FALSE),VLOOKUP($T414,Fe_Annuity_Tables,MATCH(CJ$3+3,'Mortality Tables'!$N$1:$DN$1,0),FALSE)),"")</f>
        <v/>
      </c>
      <c r="CK414" s="685" t="str">
        <f>IFERROR((CJ414+AT414*Contr_Rate)*(1+Inv_Return)*IF($D414=$C$1,VLOOKUP($T414,Male_Annuity_Tables,MATCH($BS$3+3,'Mortality Tables'!$N$1:$DN$1,0),FALSE),VLOOKUP($T414,Fe_Annuity_Tables,MATCH(CK$3+3,'Mortality Tables'!$N$1:$DN$1,0),FALSE)),"")</f>
        <v/>
      </c>
      <c r="CL414" s="685" t="str">
        <f>IFERROR((CK414+AU414*Contr_Rate)*(1+Inv_Return)*IF($D414=$C$1,VLOOKUP($T414,Male_Annuity_Tables,MATCH($BS$3+3,'Mortality Tables'!$N$1:$DN$1,0),FALSE),VLOOKUP($T414,Fe_Annuity_Tables,MATCH(CL$3+3,'Mortality Tables'!$N$1:$DN$1,0),FALSE)),"")</f>
        <v/>
      </c>
      <c r="CM414" s="685" t="str">
        <f>IFERROR((CL414+AV414*Contr_Rate)*(1+Inv_Return)*IF($D414=$C$1,VLOOKUP($T414,Male_Annuity_Tables,MATCH($BS$3+3,'Mortality Tables'!$N$1:$DN$1,0),FALSE),VLOOKUP($T414,Fe_Annuity_Tables,MATCH(CM$3+3,'Mortality Tables'!$N$1:$DN$1,0),FALSE)),"")</f>
        <v/>
      </c>
      <c r="CN414" s="685" t="str">
        <f>IFERROR((CM414+AW414*Contr_Rate)*(1+Inv_Return)*IF($D414=$C$1,VLOOKUP($T414,Male_Annuity_Tables,MATCH($BS$3+3,'Mortality Tables'!$N$1:$DN$1,0),FALSE),VLOOKUP($T414,Fe_Annuity_Tables,MATCH(CN$3+3,'Mortality Tables'!$N$1:$DN$1,0),FALSE)),"")</f>
        <v/>
      </c>
      <c r="CO414" s="685" t="str">
        <f>IFERROR((CN414+AX414*Contr_Rate)*(1+Inv_Return)*IF($D414=$C$1,VLOOKUP($T414,Male_Annuity_Tables,MATCH($BS$3+3,'Mortality Tables'!$N$1:$DN$1,0),FALSE),VLOOKUP($T414,Fe_Annuity_Tables,MATCH(CO$3+3,'Mortality Tables'!$N$1:$DN$1,0),FALSE)),"")</f>
        <v/>
      </c>
      <c r="CP414" s="685" t="str">
        <f>IFERROR((CO414+AY414*Contr_Rate)*(1+Inv_Return)*IF($D414=$C$1,VLOOKUP($T414,Male_Annuity_Tables,MATCH($BS$3+3,'Mortality Tables'!$N$1:$DN$1,0),FALSE),VLOOKUP($T414,Fe_Annuity_Tables,MATCH(CP$3+3,'Mortality Tables'!$N$1:$DN$1,0),FALSE)),"")</f>
        <v/>
      </c>
      <c r="CQ414" s="685" t="str">
        <f>IFERROR((CP414+AZ414*Contr_Rate)*(1+Inv_Return)*IF($D414=$C$1,VLOOKUP($T414,Male_Annuity_Tables,MATCH($BS$3+3,'Mortality Tables'!$N$1:$DN$1,0),FALSE),VLOOKUP($T414,Fe_Annuity_Tables,MATCH(CQ$3+3,'Mortality Tables'!$N$1:$DN$1,0),FALSE)),"")</f>
        <v/>
      </c>
      <c r="CR414" s="685" t="str">
        <f>IFERROR((CQ414+BA414*Contr_Rate)*(1+Inv_Return)*IF($D414=$C$1,VLOOKUP($T414,Male_Annuity_Tables,MATCH($BS$3+3,'Mortality Tables'!$N$1:$DN$1,0),FALSE),VLOOKUP($T414,Fe_Annuity_Tables,MATCH(CR$3+3,'Mortality Tables'!$N$1:$DN$1,0),FALSE)),"")</f>
        <v/>
      </c>
      <c r="CS414" s="685" t="str">
        <f>IFERROR((CR414+BB414*Contr_Rate)*(1+Inv_Return)*IF($D414=$C$1,VLOOKUP($T414,Male_Annuity_Tables,MATCH($BS$3+3,'Mortality Tables'!$N$1:$DN$1,0),FALSE),VLOOKUP($T414,Fe_Annuity_Tables,MATCH(CS$3+3,'Mortality Tables'!$N$1:$DN$1,0),FALSE)),"")</f>
        <v/>
      </c>
      <c r="CT414" s="685" t="str">
        <f>IFERROR((CS414+BC414*Contr_Rate)*(1+Inv_Return)*IF($D414=$C$1,VLOOKUP($T414,Male_Annuity_Tables,MATCH($BS$3+3,'Mortality Tables'!$N$1:$DN$1,0),FALSE),VLOOKUP($T414,Fe_Annuity_Tables,MATCH(CT$3+3,'Mortality Tables'!$N$1:$DN$1,0),FALSE)),"")</f>
        <v/>
      </c>
      <c r="CU414" s="685" t="str">
        <f>IFERROR((CT414+BD414*Contr_Rate)*(1+Inv_Return)*IF($D414=$C$1,VLOOKUP($T414,Male_Annuity_Tables,MATCH($BS$3+3,'Mortality Tables'!$N$1:$DN$1,0),FALSE),VLOOKUP($T414,Fe_Annuity_Tables,MATCH(CU$3+3,'Mortality Tables'!$N$1:$DN$1,0),FALSE)),"")</f>
        <v/>
      </c>
      <c r="CV414" s="685" t="str">
        <f>IFERROR((CU414+BE414*Contr_Rate)*(1+Inv_Return)*IF($D414=$C$1,VLOOKUP($T414,Male_Annuity_Tables,MATCH($BS$3+3,'Mortality Tables'!$N$1:$DN$1,0),FALSE),VLOOKUP($T414,Fe_Annuity_Tables,MATCH(CV$3+3,'Mortality Tables'!$N$1:$DN$1,0),FALSE)),"")</f>
        <v/>
      </c>
      <c r="CW414" s="685" t="str">
        <f>IFERROR((CV414+BF414*Contr_Rate)*(1+Inv_Return)*IF($D414=$C$1,VLOOKUP($T414,Male_Annuity_Tables,MATCH($BS$3+3,'Mortality Tables'!$N$1:$DN$1,0),FALSE),VLOOKUP($T414,Fe_Annuity_Tables,MATCH(CW$3+3,'Mortality Tables'!$N$1:$DN$1,0),FALSE)),"")</f>
        <v/>
      </c>
      <c r="CX414" s="685" t="str">
        <f>IFERROR((CW414+BG414*Contr_Rate)*(1+Inv_Return)*IF($D414=$C$1,VLOOKUP($T414,Male_Annuity_Tables,MATCH($BS$3+3,'Mortality Tables'!$N$1:$DN$1,0),FALSE),VLOOKUP($T414,Fe_Annuity_Tables,MATCH(CX$3+3,'Mortality Tables'!$N$1:$DN$1,0),FALSE)),"")</f>
        <v/>
      </c>
      <c r="CY414" s="685" t="str">
        <f>IFERROR((CX414+BH414*Contr_Rate)*(1+Inv_Return)*IF($D414=$C$1,VLOOKUP($T414,Male_Annuity_Tables,MATCH($BS$3+3,'Mortality Tables'!$N$1:$DN$1,0),FALSE),VLOOKUP($T414,Fe_Annuity_Tables,MATCH(CY$3+3,'Mortality Tables'!$N$1:$DN$1,0),FALSE)),"")</f>
        <v/>
      </c>
      <c r="CZ414" s="685" t="str">
        <f>IFERROR((CY414+BI414*Contr_Rate)*(1+Inv_Return)*IF($D414=$C$1,VLOOKUP($T414,Male_Annuity_Tables,MATCH($BS$3+3,'Mortality Tables'!$N$1:$DN$1,0),FALSE),VLOOKUP($T414,Fe_Annuity_Tables,MATCH(CZ$3+3,'Mortality Tables'!$N$1:$DN$1,0),FALSE)),"")</f>
        <v/>
      </c>
      <c r="DA414" s="685" t="str">
        <f>IFERROR((CZ414+BJ414*Contr_Rate)*(1+Inv_Return)*IF($D414=$C$1,VLOOKUP($T414,Male_Annuity_Tables,MATCH($BS$3+3,'Mortality Tables'!$N$1:$DN$1,0),FALSE),VLOOKUP($T414,Fe_Annuity_Tables,MATCH(DA$3+3,'Mortality Tables'!$N$1:$DN$1,0),FALSE)),"")</f>
        <v/>
      </c>
      <c r="DB414" s="685" t="str">
        <f>IFERROR((DA414+BK414*Contr_Rate)*(1+Inv_Return)*IF($D414=$C$1,VLOOKUP($T414,Male_Annuity_Tables,MATCH($BS$3+3,'Mortality Tables'!$N$1:$DN$1,0),FALSE),VLOOKUP($T414,Fe_Annuity_Tables,MATCH(DB$3+3,'Mortality Tables'!$N$1:$DN$1,0),FALSE)),"")</f>
        <v/>
      </c>
      <c r="DC414" s="685" t="str">
        <f>IFERROR((DB414+BL414*Contr_Rate)*(1+Inv_Return)*IF($D414=$C$1,VLOOKUP($T414,Male_Annuity_Tables,MATCH($BS$3+3,'Mortality Tables'!$N$1:$DN$1,0),FALSE),VLOOKUP($T414,Fe_Annuity_Tables,MATCH(DC$3+3,'Mortality Tables'!$N$1:$DN$1,0),FALSE)),"")</f>
        <v/>
      </c>
      <c r="DD414" s="685" t="str">
        <f>IFERROR((DC414+BM414*Contr_Rate)*(1+Inv_Return)*IF($D414=$C$1,VLOOKUP($T414,Male_Annuity_Tables,MATCH($BS$3+3,'Mortality Tables'!$N$1:$DN$1,0),FALSE),VLOOKUP($T414,Fe_Annuity_Tables,MATCH(DD$3+3,'Mortality Tables'!$N$1:$DN$1,0),FALSE)),"")</f>
        <v/>
      </c>
      <c r="DE414" s="685" t="str">
        <f>IFERROR((DD414+BN414*Contr_Rate)*(1+Inv_Return)*IF($D414=$C$1,VLOOKUP($T414,Male_Annuity_Tables,MATCH($BS$3+3,'Mortality Tables'!$N$1:$DN$1,0),FALSE),VLOOKUP($T414,Fe_Annuity_Tables,MATCH(DE$3+3,'Mortality Tables'!$N$1:$DN$1,0),FALSE)),"")</f>
        <v/>
      </c>
      <c r="DF414" s="685" t="str">
        <f>IFERROR((DE414+BO414*Contr_Rate)*(1+Inv_Return)*IF($D414=$C$1,VLOOKUP($T414,Male_Annuity_Tables,MATCH($BS$3+3,'Mortality Tables'!$N$1:$DN$1,0),FALSE),VLOOKUP($T414,Fe_Annuity_Tables,MATCH(DF$3+3,'Mortality Tables'!$N$1:$DN$1,0),FALSE)),"")</f>
        <v/>
      </c>
      <c r="DG414" s="685" t="str">
        <f>IFERROR((DF414+BP414*Contr_Rate)*(1+Inv_Return)*IF($D414=$C$1,VLOOKUP($T414,Male_Annuity_Tables,MATCH($BS$3+3,'Mortality Tables'!$N$1:$DN$1,0),FALSE),VLOOKUP($T414,Fe_Annuity_Tables,MATCH(DG$3+3,'Mortality Tables'!$N$1:$DN$1,0),FALSE)),"")</f>
        <v/>
      </c>
      <c r="DH414" s="685" t="str">
        <f>IFERROR((DG414+BQ414*Contr_Rate)*(1+Inv_Return)*IF($D414=$C$1,VLOOKUP($T414,Male_Annuity_Tables,MATCH($BS$3+3,'Mortality Tables'!$N$1:$DN$1,0),FALSE),VLOOKUP($T414,Fe_Annuity_Tables,MATCH(DH$3+3,'Mortality Tables'!$N$1:$DN$1,0),FALSE)),"")</f>
        <v/>
      </c>
      <c r="DJ414" s="686">
        <f t="shared" si="230"/>
        <v>247883.15299153133</v>
      </c>
      <c r="DK414" s="680">
        <f t="shared" si="219"/>
        <v>8.0909277508679907</v>
      </c>
      <c r="DL414" s="686">
        <f t="shared" si="231"/>
        <v>20526.905889934416</v>
      </c>
      <c r="DM414" s="686">
        <f t="shared" si="132"/>
        <v>570534.48125000007</v>
      </c>
      <c r="DN414" s="687">
        <f t="shared" si="232"/>
        <v>3.5978379159418095E-2</v>
      </c>
      <c r="DP414" s="688">
        <f t="shared" si="233"/>
        <v>15389.577670326231</v>
      </c>
      <c r="DQ414" s="688" t="str">
        <f t="shared" si="234"/>
        <v/>
      </c>
      <c r="DR414" s="688" t="str">
        <f t="shared" si="235"/>
        <v/>
      </c>
    </row>
    <row r="415" spans="1:122" s="657" customFormat="1" ht="14.5">
      <c r="A415" s="675" t="s">
        <v>1898</v>
      </c>
      <c r="B415" s="675" t="s">
        <v>1899</v>
      </c>
      <c r="C415" s="675" t="s">
        <v>115</v>
      </c>
      <c r="D415" s="675" t="s">
        <v>60</v>
      </c>
      <c r="E415" s="676">
        <v>27438</v>
      </c>
      <c r="F415" s="677">
        <v>38701</v>
      </c>
      <c r="G415" s="677">
        <v>39702</v>
      </c>
      <c r="H415" s="678">
        <v>1036712</v>
      </c>
      <c r="I415" s="678">
        <v>58027</v>
      </c>
      <c r="J415" s="678">
        <v>88530.05</v>
      </c>
      <c r="K415" s="678">
        <v>12372.47</v>
      </c>
      <c r="L415" s="678">
        <v>158929.51999999999</v>
      </c>
      <c r="M415" s="679">
        <f>IF(COUNTIF($A$4:A415,A415)=1,0,1)</f>
        <v>0</v>
      </c>
      <c r="N415" s="680" t="str">
        <f t="shared" si="224"/>
        <v>Okay</v>
      </c>
      <c r="O415" s="680" t="str">
        <f t="shared" si="225"/>
        <v>TRUE</v>
      </c>
      <c r="P415" s="680" t="b">
        <f t="shared" si="226"/>
        <v>1</v>
      </c>
      <c r="Q415" s="680" t="b">
        <f t="shared" si="239"/>
        <v>1</v>
      </c>
      <c r="R415" s="680" t="b">
        <f t="shared" si="240"/>
        <v>1</v>
      </c>
      <c r="S415" s="681">
        <f t="shared" si="227"/>
        <v>30.857534246575341</v>
      </c>
      <c r="T415" s="682">
        <f t="shared" si="241"/>
        <v>49</v>
      </c>
      <c r="U415" s="682">
        <f t="shared" si="220"/>
        <v>33</v>
      </c>
      <c r="V415" s="682">
        <f t="shared" si="242"/>
        <v>16.312328767123287</v>
      </c>
      <c r="W415" s="682">
        <f t="shared" si="228"/>
        <v>11</v>
      </c>
      <c r="X415" s="683">
        <f t="shared" si="229"/>
        <v>1748224.72</v>
      </c>
      <c r="Y415" s="684">
        <f t="shared" si="123"/>
        <v>3.48E-3</v>
      </c>
      <c r="Z415" s="684">
        <f>IF($D415=$C$1,VLOOKUP($T415,Male_Annuity_Tables,MATCH($W415+2,'Mortality Tables'!$DS$1:$HT$1,0),FALSE),VLOOKUP($T415,Fe_Annuity_Tables,MATCH($W415+2,'Mortality Tables'!$M$1:$DN$1,0),FALSE))</f>
        <v>0.36625918783018357</v>
      </c>
      <c r="AA415" s="664"/>
      <c r="AB415" s="685">
        <f t="shared" si="238"/>
        <v>1089532.4764</v>
      </c>
      <c r="AC415" s="685">
        <f t="shared" si="238"/>
        <v>1145044.15607258</v>
      </c>
      <c r="AD415" s="685">
        <f t="shared" si="238"/>
        <v>1203384.155824478</v>
      </c>
      <c r="AE415" s="685">
        <f t="shared" si="238"/>
        <v>1264696.5785637354</v>
      </c>
      <c r="AF415" s="685">
        <f t="shared" si="238"/>
        <v>1329132.8692415575</v>
      </c>
      <c r="AG415" s="685">
        <f t="shared" si="238"/>
        <v>1396852.1889294151</v>
      </c>
      <c r="AH415" s="685">
        <f t="shared" si="238"/>
        <v>1468021.8079553687</v>
      </c>
      <c r="AI415" s="685">
        <f t="shared" si="238"/>
        <v>1542817.5190706949</v>
      </c>
      <c r="AJ415" s="685">
        <f t="shared" si="238"/>
        <v>1621424.0716673469</v>
      </c>
      <c r="AK415" s="685">
        <f t="shared" si="238"/>
        <v>1704035.6281187981</v>
      </c>
      <c r="AL415" s="685">
        <f t="shared" si="238"/>
        <v>1790856.243371451</v>
      </c>
      <c r="AM415" s="685" t="str">
        <f t="shared" si="238"/>
        <v/>
      </c>
      <c r="AN415" s="685" t="str">
        <f t="shared" si="238"/>
        <v/>
      </c>
      <c r="AO415" s="685" t="str">
        <f t="shared" si="238"/>
        <v/>
      </c>
      <c r="AP415" s="685" t="str">
        <f t="shared" si="238"/>
        <v/>
      </c>
      <c r="AQ415" s="685" t="str">
        <f t="shared" ref="AQ415:BF446" si="244">IFERROR(IF($W415&gt;=AQ$3,($H415*(1+Ann_Salary_Growth_Rate)^AQ$3),""),0)</f>
        <v/>
      </c>
      <c r="AR415" s="685" t="str">
        <f t="shared" si="244"/>
        <v/>
      </c>
      <c r="AS415" s="685" t="str">
        <f t="shared" si="244"/>
        <v/>
      </c>
      <c r="AT415" s="685" t="str">
        <f t="shared" si="244"/>
        <v/>
      </c>
      <c r="AU415" s="685" t="str">
        <f t="shared" si="244"/>
        <v/>
      </c>
      <c r="AV415" s="685" t="str">
        <f t="shared" si="237"/>
        <v/>
      </c>
      <c r="AW415" s="685" t="str">
        <f t="shared" si="237"/>
        <v/>
      </c>
      <c r="AX415" s="685" t="str">
        <f t="shared" si="237"/>
        <v/>
      </c>
      <c r="AY415" s="685" t="str">
        <f t="shared" si="237"/>
        <v/>
      </c>
      <c r="AZ415" s="685" t="str">
        <f t="shared" si="237"/>
        <v/>
      </c>
      <c r="BA415" s="685" t="str">
        <f t="shared" si="237"/>
        <v/>
      </c>
      <c r="BB415" s="685" t="str">
        <f t="shared" si="237"/>
        <v/>
      </c>
      <c r="BC415" s="685" t="str">
        <f t="shared" si="237"/>
        <v/>
      </c>
      <c r="BD415" s="685" t="str">
        <f t="shared" si="237"/>
        <v/>
      </c>
      <c r="BE415" s="685" t="str">
        <f t="shared" si="237"/>
        <v/>
      </c>
      <c r="BF415" s="685" t="str">
        <f t="shared" si="237"/>
        <v/>
      </c>
      <c r="BG415" s="685" t="str">
        <f t="shared" si="243"/>
        <v/>
      </c>
      <c r="BH415" s="685" t="str">
        <f t="shared" si="243"/>
        <v/>
      </c>
      <c r="BI415" s="685" t="str">
        <f t="shared" si="218"/>
        <v/>
      </c>
      <c r="BJ415" s="685" t="str">
        <f t="shared" si="218"/>
        <v/>
      </c>
      <c r="BK415" s="685" t="str">
        <f t="shared" si="218"/>
        <v/>
      </c>
      <c r="BL415" s="685" t="str">
        <f t="shared" si="218"/>
        <v/>
      </c>
      <c r="BM415" s="685" t="str">
        <f t="shared" si="218"/>
        <v/>
      </c>
      <c r="BN415" s="685" t="str">
        <f t="shared" si="218"/>
        <v/>
      </c>
      <c r="BO415" s="685" t="str">
        <f t="shared" si="223"/>
        <v/>
      </c>
      <c r="BP415" s="685" t="str">
        <f t="shared" si="223"/>
        <v/>
      </c>
      <c r="BQ415" s="685" t="str">
        <f t="shared" si="223"/>
        <v/>
      </c>
      <c r="BR415" s="529"/>
      <c r="BS415" s="685">
        <f>IFERROR(($L415+AB415*Contr_Rate)*(1+Inv_Return)*IF($D415=$C$1,VLOOKUP($T415,Male_Annuity_Tables,MATCH($BS$3+3,'Mortality Tables'!$N$1:$DN$1,0),FALSE),VLOOKUP($T415,Fe_Annuity_Tables,MATCH(BS$3+3,'Mortality Tables'!$N$1:$DN$1,0),FALSE)),"")</f>
        <v>422859.10351313453</v>
      </c>
      <c r="BT415" s="685">
        <f>IFERROR(($BS415+AC415*Contr_Rate)*(1+Inv_Return)*IF($D415=$C$1,VLOOKUP($T415,Male_Annuity_Tables,MATCH($BS$3+3,'Mortality Tables'!$N$1:$DN$1,0),FALSE),VLOOKUP($T415,Fe_Annuity_Tables,MATCH(BT$3+3,'Mortality Tables'!$N$1:$DN$1,0),FALSE)),"")</f>
        <v>598127.93363666616</v>
      </c>
      <c r="BU415" s="685">
        <f>IFERROR((BT415+AD415*Contr_Rate)*(1+Inv_Return)*IF($D415=$C$1,VLOOKUP($T415,Male_Annuity_Tables,MATCH($BS$3+3,'Mortality Tables'!$N$1:$DN$1,0),FALSE),VLOOKUP($T415,Fe_Annuity_Tables,MATCH(BU$3+3,'Mortality Tables'!$N$1:$DN$1,0),FALSE)),"")</f>
        <v>670992.62417027703</v>
      </c>
      <c r="BV415" s="685">
        <f>IFERROR((BU415+AE415*Contr_Rate)*(1+Inv_Return)*IF($D415=$C$1,VLOOKUP($T415,Male_Annuity_Tables,MATCH($BS$3+3,'Mortality Tables'!$N$1:$DN$1,0),FALSE),VLOOKUP($T415,Fe_Annuity_Tables,MATCH(BV$3+3,'Mortality Tables'!$N$1:$DN$1,0),FALSE)),"")</f>
        <v>658461.15622123901</v>
      </c>
      <c r="BW415" s="685">
        <f>IFERROR((BV415+AF415*Contr_Rate)*(1+Inv_Return)*IF($D415=$C$1,VLOOKUP($T415,Male_Annuity_Tables,MATCH($BS$3+3,'Mortality Tables'!$N$1:$DN$1,0),FALSE),VLOOKUP($T415,Fe_Annuity_Tables,MATCH(BW$3+3,'Mortality Tables'!$N$1:$DN$1,0),FALSE)),"")</f>
        <v>593635.88415487937</v>
      </c>
      <c r="BX415" s="685">
        <f>IFERROR((BW415+AG415*Contr_Rate)*(1+Inv_Return)*IF($D415=$C$1,VLOOKUP($T415,Male_Annuity_Tables,MATCH($BS$3+3,'Mortality Tables'!$N$1:$DN$1,0),FALSE),VLOOKUP($T415,Fe_Annuity_Tables,MATCH(BX$3+3,'Mortality Tables'!$N$1:$DN$1,0),FALSE)),"")</f>
        <v>509168.69665181567</v>
      </c>
      <c r="BY415" s="685">
        <f>IFERROR((BX415+AH415*Contr_Rate)*(1+Inv_Return)*IF($D415=$C$1,VLOOKUP($T415,Male_Annuity_Tables,MATCH($BS$3+3,'Mortality Tables'!$N$1:$DN$1,0),FALSE),VLOOKUP($T415,Fe_Annuity_Tables,MATCH(BY$3+3,'Mortality Tables'!$N$1:$DN$1,0),FALSE)),"")</f>
        <v>451054.67303148558</v>
      </c>
      <c r="BZ415" s="685">
        <f>IFERROR((BY415+AI415*Contr_Rate)*(1+Inv_Return)*IF($D415=$C$1,VLOOKUP($T415,Male_Annuity_Tables,MATCH($BS$3+3,'Mortality Tables'!$N$1:$DN$1,0),FALSE),VLOOKUP($T415,Fe_Annuity_Tables,MATCH(BZ$3+3,'Mortality Tables'!$N$1:$DN$1,0),FALSE)),"")</f>
        <v>409928.80660267721</v>
      </c>
      <c r="CA415" s="685">
        <f>IFERROR((BZ415+AJ415*Contr_Rate)*(1+Inv_Return)*IF($D415=$C$1,VLOOKUP($T415,Male_Annuity_Tables,MATCH($BS$3+3,'Mortality Tables'!$N$1:$DN$1,0),FALSE),VLOOKUP($T415,Fe_Annuity_Tables,MATCH(CA$3+3,'Mortality Tables'!$N$1:$DN$1,0),FALSE)),"")</f>
        <v>379462.35765637242</v>
      </c>
      <c r="CB415" s="685">
        <f>IFERROR((CA415+AK415*Contr_Rate)*(1+Inv_Return)*IF($D415=$C$1,VLOOKUP($T415,Male_Annuity_Tables,MATCH($BS$3+3,'Mortality Tables'!$N$1:$DN$1,0),FALSE),VLOOKUP($T415,Fe_Annuity_Tables,MATCH(CB$3+3,'Mortality Tables'!$N$1:$DN$1,0),FALSE)),"")</f>
        <v>355649.71148339519</v>
      </c>
      <c r="CC415" s="685">
        <f>IFERROR((CB415+AL415*Contr_Rate)*(1+Inv_Return)*IF($D415=$C$1,VLOOKUP($T415,Male_Annuity_Tables,MATCH($BS$3+3,'Mortality Tables'!$N$1:$DN$1,0),FALSE),VLOOKUP($T415,Fe_Annuity_Tables,MATCH(CC$3+3,'Mortality Tables'!$N$1:$DN$1,0),FALSE)),"")</f>
        <v>336075.90872990096</v>
      </c>
      <c r="CD415" s="685" t="str">
        <f>IFERROR((CC415+AM415*Contr_Rate)*(1+Inv_Return)*IF($D415=$C$1,VLOOKUP($T415,Male_Annuity_Tables,MATCH($BS$3+3,'Mortality Tables'!$N$1:$DN$1,0),FALSE),VLOOKUP($T415,Fe_Annuity_Tables,MATCH(CD$3+3,'Mortality Tables'!$N$1:$DN$1,0),FALSE)),"")</f>
        <v/>
      </c>
      <c r="CE415" s="685" t="str">
        <f>IFERROR((CD415+AN415*Contr_Rate)*(1+Inv_Return)*IF($D415=$C$1,VLOOKUP($T415,Male_Annuity_Tables,MATCH($BS$3+3,'Mortality Tables'!$N$1:$DN$1,0),FALSE),VLOOKUP($T415,Fe_Annuity_Tables,MATCH(CE$3+3,'Mortality Tables'!$N$1:$DN$1,0),FALSE)),"")</f>
        <v/>
      </c>
      <c r="CF415" s="685" t="str">
        <f>IFERROR((CE415+AO415*Contr_Rate)*(1+Inv_Return)*IF($D415=$C$1,VLOOKUP($T415,Male_Annuity_Tables,MATCH($BS$3+3,'Mortality Tables'!$N$1:$DN$1,0),FALSE),VLOOKUP($T415,Fe_Annuity_Tables,MATCH(CF$3+3,'Mortality Tables'!$N$1:$DN$1,0),FALSE)),"")</f>
        <v/>
      </c>
      <c r="CG415" s="685" t="str">
        <f>IFERROR((CF415+AP415*Contr_Rate)*(1+Inv_Return)*IF($D415=$C$1,VLOOKUP($T415,Male_Annuity_Tables,MATCH($BS$3+3,'Mortality Tables'!$N$1:$DN$1,0),FALSE),VLOOKUP($T415,Fe_Annuity_Tables,MATCH(CG$3+3,'Mortality Tables'!$N$1:$DN$1,0),FALSE)),"")</f>
        <v/>
      </c>
      <c r="CH415" s="685" t="str">
        <f>IFERROR((CG415+AQ415*Contr_Rate)*(1+Inv_Return)*IF($D415=$C$1,VLOOKUP($T415,Male_Annuity_Tables,MATCH($BS$3+3,'Mortality Tables'!$N$1:$DN$1,0),FALSE),VLOOKUP($T415,Fe_Annuity_Tables,MATCH(CH$3+3,'Mortality Tables'!$N$1:$DN$1,0),FALSE)),"")</f>
        <v/>
      </c>
      <c r="CI415" s="685" t="str">
        <f>IFERROR((CH415+AR415*Contr_Rate)*(1+Inv_Return)*IF($D415=$C$1,VLOOKUP($T415,Male_Annuity_Tables,MATCH($BS$3+3,'Mortality Tables'!$N$1:$DN$1,0),FALSE),VLOOKUP($T415,Fe_Annuity_Tables,MATCH(CI$3+3,'Mortality Tables'!$N$1:$DN$1,0),FALSE)),"")</f>
        <v/>
      </c>
      <c r="CJ415" s="685" t="str">
        <f>IFERROR((CI415+AS415*Contr_Rate)*(1+Inv_Return)*IF($D415=$C$1,VLOOKUP($T415,Male_Annuity_Tables,MATCH($BS$3+3,'Mortality Tables'!$N$1:$DN$1,0),FALSE),VLOOKUP($T415,Fe_Annuity_Tables,MATCH(CJ$3+3,'Mortality Tables'!$N$1:$DN$1,0),FALSE)),"")</f>
        <v/>
      </c>
      <c r="CK415" s="685" t="str">
        <f>IFERROR((CJ415+AT415*Contr_Rate)*(1+Inv_Return)*IF($D415=$C$1,VLOOKUP($T415,Male_Annuity_Tables,MATCH($BS$3+3,'Mortality Tables'!$N$1:$DN$1,0),FALSE),VLOOKUP($T415,Fe_Annuity_Tables,MATCH(CK$3+3,'Mortality Tables'!$N$1:$DN$1,0),FALSE)),"")</f>
        <v/>
      </c>
      <c r="CL415" s="685" t="str">
        <f>IFERROR((CK415+AU415*Contr_Rate)*(1+Inv_Return)*IF($D415=$C$1,VLOOKUP($T415,Male_Annuity_Tables,MATCH($BS$3+3,'Mortality Tables'!$N$1:$DN$1,0),FALSE),VLOOKUP($T415,Fe_Annuity_Tables,MATCH(CL$3+3,'Mortality Tables'!$N$1:$DN$1,0),FALSE)),"")</f>
        <v/>
      </c>
      <c r="CM415" s="685" t="str">
        <f>IFERROR((CL415+AV415*Contr_Rate)*(1+Inv_Return)*IF($D415=$C$1,VLOOKUP($T415,Male_Annuity_Tables,MATCH($BS$3+3,'Mortality Tables'!$N$1:$DN$1,0),FALSE),VLOOKUP($T415,Fe_Annuity_Tables,MATCH(CM$3+3,'Mortality Tables'!$N$1:$DN$1,0),FALSE)),"")</f>
        <v/>
      </c>
      <c r="CN415" s="685" t="str">
        <f>IFERROR((CM415+AW415*Contr_Rate)*(1+Inv_Return)*IF($D415=$C$1,VLOOKUP($T415,Male_Annuity_Tables,MATCH($BS$3+3,'Mortality Tables'!$N$1:$DN$1,0),FALSE),VLOOKUP($T415,Fe_Annuity_Tables,MATCH(CN$3+3,'Mortality Tables'!$N$1:$DN$1,0),FALSE)),"")</f>
        <v/>
      </c>
      <c r="CO415" s="685" t="str">
        <f>IFERROR((CN415+AX415*Contr_Rate)*(1+Inv_Return)*IF($D415=$C$1,VLOOKUP($T415,Male_Annuity_Tables,MATCH($BS$3+3,'Mortality Tables'!$N$1:$DN$1,0),FALSE),VLOOKUP($T415,Fe_Annuity_Tables,MATCH(CO$3+3,'Mortality Tables'!$N$1:$DN$1,0),FALSE)),"")</f>
        <v/>
      </c>
      <c r="CP415" s="685" t="str">
        <f>IFERROR((CO415+AY415*Contr_Rate)*(1+Inv_Return)*IF($D415=$C$1,VLOOKUP($T415,Male_Annuity_Tables,MATCH($BS$3+3,'Mortality Tables'!$N$1:$DN$1,0),FALSE),VLOOKUP($T415,Fe_Annuity_Tables,MATCH(CP$3+3,'Mortality Tables'!$N$1:$DN$1,0),FALSE)),"")</f>
        <v/>
      </c>
      <c r="CQ415" s="685" t="str">
        <f>IFERROR((CP415+AZ415*Contr_Rate)*(1+Inv_Return)*IF($D415=$C$1,VLOOKUP($T415,Male_Annuity_Tables,MATCH($BS$3+3,'Mortality Tables'!$N$1:$DN$1,0),FALSE),VLOOKUP($T415,Fe_Annuity_Tables,MATCH(CQ$3+3,'Mortality Tables'!$N$1:$DN$1,0),FALSE)),"")</f>
        <v/>
      </c>
      <c r="CR415" s="685" t="str">
        <f>IFERROR((CQ415+BA415*Contr_Rate)*(1+Inv_Return)*IF($D415=$C$1,VLOOKUP($T415,Male_Annuity_Tables,MATCH($BS$3+3,'Mortality Tables'!$N$1:$DN$1,0),FALSE),VLOOKUP($T415,Fe_Annuity_Tables,MATCH(CR$3+3,'Mortality Tables'!$N$1:$DN$1,0),FALSE)),"")</f>
        <v/>
      </c>
      <c r="CS415" s="685" t="str">
        <f>IFERROR((CR415+BB415*Contr_Rate)*(1+Inv_Return)*IF($D415=$C$1,VLOOKUP($T415,Male_Annuity_Tables,MATCH($BS$3+3,'Mortality Tables'!$N$1:$DN$1,0),FALSE),VLOOKUP($T415,Fe_Annuity_Tables,MATCH(CS$3+3,'Mortality Tables'!$N$1:$DN$1,0),FALSE)),"")</f>
        <v/>
      </c>
      <c r="CT415" s="685" t="str">
        <f>IFERROR((CS415+BC415*Contr_Rate)*(1+Inv_Return)*IF($D415=$C$1,VLOOKUP($T415,Male_Annuity_Tables,MATCH($BS$3+3,'Mortality Tables'!$N$1:$DN$1,0),FALSE),VLOOKUP($T415,Fe_Annuity_Tables,MATCH(CT$3+3,'Mortality Tables'!$N$1:$DN$1,0),FALSE)),"")</f>
        <v/>
      </c>
      <c r="CU415" s="685" t="str">
        <f>IFERROR((CT415+BD415*Contr_Rate)*(1+Inv_Return)*IF($D415=$C$1,VLOOKUP($T415,Male_Annuity_Tables,MATCH($BS$3+3,'Mortality Tables'!$N$1:$DN$1,0),FALSE),VLOOKUP($T415,Fe_Annuity_Tables,MATCH(CU$3+3,'Mortality Tables'!$N$1:$DN$1,0),FALSE)),"")</f>
        <v/>
      </c>
      <c r="CV415" s="685" t="str">
        <f>IFERROR((CU415+BE415*Contr_Rate)*(1+Inv_Return)*IF($D415=$C$1,VLOOKUP($T415,Male_Annuity_Tables,MATCH($BS$3+3,'Mortality Tables'!$N$1:$DN$1,0),FALSE),VLOOKUP($T415,Fe_Annuity_Tables,MATCH(CV$3+3,'Mortality Tables'!$N$1:$DN$1,0),FALSE)),"")</f>
        <v/>
      </c>
      <c r="CW415" s="685" t="str">
        <f>IFERROR((CV415+BF415*Contr_Rate)*(1+Inv_Return)*IF($D415=$C$1,VLOOKUP($T415,Male_Annuity_Tables,MATCH($BS$3+3,'Mortality Tables'!$N$1:$DN$1,0),FALSE),VLOOKUP($T415,Fe_Annuity_Tables,MATCH(CW$3+3,'Mortality Tables'!$N$1:$DN$1,0),FALSE)),"")</f>
        <v/>
      </c>
      <c r="CX415" s="685" t="str">
        <f>IFERROR((CW415+BG415*Contr_Rate)*(1+Inv_Return)*IF($D415=$C$1,VLOOKUP($T415,Male_Annuity_Tables,MATCH($BS$3+3,'Mortality Tables'!$N$1:$DN$1,0),FALSE),VLOOKUP($T415,Fe_Annuity_Tables,MATCH(CX$3+3,'Mortality Tables'!$N$1:$DN$1,0),FALSE)),"")</f>
        <v/>
      </c>
      <c r="CY415" s="685" t="str">
        <f>IFERROR((CX415+BH415*Contr_Rate)*(1+Inv_Return)*IF($D415=$C$1,VLOOKUP($T415,Male_Annuity_Tables,MATCH($BS$3+3,'Mortality Tables'!$N$1:$DN$1,0),FALSE),VLOOKUP($T415,Fe_Annuity_Tables,MATCH(CY$3+3,'Mortality Tables'!$N$1:$DN$1,0),FALSE)),"")</f>
        <v/>
      </c>
      <c r="CZ415" s="685" t="str">
        <f>IFERROR((CY415+BI415*Contr_Rate)*(1+Inv_Return)*IF($D415=$C$1,VLOOKUP($T415,Male_Annuity_Tables,MATCH($BS$3+3,'Mortality Tables'!$N$1:$DN$1,0),FALSE),VLOOKUP($T415,Fe_Annuity_Tables,MATCH(CZ$3+3,'Mortality Tables'!$N$1:$DN$1,0),FALSE)),"")</f>
        <v/>
      </c>
      <c r="DA415" s="685" t="str">
        <f>IFERROR((CZ415+BJ415*Contr_Rate)*(1+Inv_Return)*IF($D415=$C$1,VLOOKUP($T415,Male_Annuity_Tables,MATCH($BS$3+3,'Mortality Tables'!$N$1:$DN$1,0),FALSE),VLOOKUP($T415,Fe_Annuity_Tables,MATCH(DA$3+3,'Mortality Tables'!$N$1:$DN$1,0),FALSE)),"")</f>
        <v/>
      </c>
      <c r="DB415" s="685" t="str">
        <f>IFERROR((DA415+BK415*Contr_Rate)*(1+Inv_Return)*IF($D415=$C$1,VLOOKUP($T415,Male_Annuity_Tables,MATCH($BS$3+3,'Mortality Tables'!$N$1:$DN$1,0),FALSE),VLOOKUP($T415,Fe_Annuity_Tables,MATCH(DB$3+3,'Mortality Tables'!$N$1:$DN$1,0),FALSE)),"")</f>
        <v/>
      </c>
      <c r="DC415" s="685" t="str">
        <f>IFERROR((DB415+BL415*Contr_Rate)*(1+Inv_Return)*IF($D415=$C$1,VLOOKUP($T415,Male_Annuity_Tables,MATCH($BS$3+3,'Mortality Tables'!$N$1:$DN$1,0),FALSE),VLOOKUP($T415,Fe_Annuity_Tables,MATCH(DC$3+3,'Mortality Tables'!$N$1:$DN$1,0),FALSE)),"")</f>
        <v/>
      </c>
      <c r="DD415" s="685" t="str">
        <f>IFERROR((DC415+BM415*Contr_Rate)*(1+Inv_Return)*IF($D415=$C$1,VLOOKUP($T415,Male_Annuity_Tables,MATCH($BS$3+3,'Mortality Tables'!$N$1:$DN$1,0),FALSE),VLOOKUP($T415,Fe_Annuity_Tables,MATCH(DD$3+3,'Mortality Tables'!$N$1:$DN$1,0),FALSE)),"")</f>
        <v/>
      </c>
      <c r="DE415" s="685" t="str">
        <f>IFERROR((DD415+BN415*Contr_Rate)*(1+Inv_Return)*IF($D415=$C$1,VLOOKUP($T415,Male_Annuity_Tables,MATCH($BS$3+3,'Mortality Tables'!$N$1:$DN$1,0),FALSE),VLOOKUP($T415,Fe_Annuity_Tables,MATCH(DE$3+3,'Mortality Tables'!$N$1:$DN$1,0),FALSE)),"")</f>
        <v/>
      </c>
      <c r="DF415" s="685" t="str">
        <f>IFERROR((DE415+BO415*Contr_Rate)*(1+Inv_Return)*IF($D415=$C$1,VLOOKUP($T415,Male_Annuity_Tables,MATCH($BS$3+3,'Mortality Tables'!$N$1:$DN$1,0),FALSE),VLOOKUP($T415,Fe_Annuity_Tables,MATCH(DF$3+3,'Mortality Tables'!$N$1:$DN$1,0),FALSE)),"")</f>
        <v/>
      </c>
      <c r="DG415" s="685" t="str">
        <f>IFERROR((DF415+BP415*Contr_Rate)*(1+Inv_Return)*IF($D415=$C$1,VLOOKUP($T415,Male_Annuity_Tables,MATCH($BS$3+3,'Mortality Tables'!$N$1:$DN$1,0),FALSE),VLOOKUP($T415,Fe_Annuity_Tables,MATCH(DG$3+3,'Mortality Tables'!$N$1:$DN$1,0),FALSE)),"")</f>
        <v/>
      </c>
      <c r="DH415" s="685" t="str">
        <f>IFERROR((DG415+BQ415*Contr_Rate)*(1+Inv_Return)*IF($D415=$C$1,VLOOKUP($T415,Male_Annuity_Tables,MATCH($BS$3+3,'Mortality Tables'!$N$1:$DN$1,0),FALSE),VLOOKUP($T415,Fe_Annuity_Tables,MATCH(DH$3+3,'Mortality Tables'!$N$1:$DN$1,0),FALSE)),"")</f>
        <v/>
      </c>
      <c r="DJ415" s="686">
        <f t="shared" si="230"/>
        <v>670992.62417027703</v>
      </c>
      <c r="DK415" s="680">
        <f t="shared" si="219"/>
        <v>8.8017766057058875</v>
      </c>
      <c r="DL415" s="686">
        <f t="shared" si="231"/>
        <v>51076.626723592162</v>
      </c>
      <c r="DM415" s="686">
        <f t="shared" si="132"/>
        <v>1790856.243371451</v>
      </c>
      <c r="DN415" s="687">
        <f t="shared" si="232"/>
        <v>2.8520785469321495E-2</v>
      </c>
      <c r="DP415" s="688">
        <f t="shared" si="233"/>
        <v>64679.682755162037</v>
      </c>
      <c r="DQ415" s="688">
        <f t="shared" si="234"/>
        <v>91488.452473197191</v>
      </c>
      <c r="DR415" s="688">
        <f t="shared" si="235"/>
        <v>102633.68980783725</v>
      </c>
    </row>
    <row r="416" spans="1:122" s="657" customFormat="1" ht="14.5">
      <c r="A416" s="675" t="s">
        <v>1900</v>
      </c>
      <c r="B416" s="675" t="s">
        <v>1901</v>
      </c>
      <c r="C416" s="675" t="s">
        <v>541</v>
      </c>
      <c r="D416" s="675" t="s">
        <v>60</v>
      </c>
      <c r="E416" s="676">
        <v>24148</v>
      </c>
      <c r="F416" s="677">
        <v>40010</v>
      </c>
      <c r="G416" s="677">
        <v>42366</v>
      </c>
      <c r="H416" s="678">
        <v>1000293</v>
      </c>
      <c r="I416" s="678">
        <v>68613.570000000007</v>
      </c>
      <c r="J416" s="678">
        <v>87514.45</v>
      </c>
      <c r="K416" s="678">
        <v>37982.11</v>
      </c>
      <c r="L416" s="678">
        <v>194110.13</v>
      </c>
      <c r="M416" s="679">
        <f>IF(COUNTIF($A$4:A416,A416)=1,0,1)</f>
        <v>0</v>
      </c>
      <c r="N416" s="680" t="str">
        <f t="shared" si="224"/>
        <v>Okay</v>
      </c>
      <c r="O416" s="680" t="str">
        <f t="shared" si="225"/>
        <v>TRUE</v>
      </c>
      <c r="P416" s="680" t="b">
        <f t="shared" si="226"/>
        <v>1</v>
      </c>
      <c r="Q416" s="680" t="b">
        <f t="shared" si="239"/>
        <v>1</v>
      </c>
      <c r="R416" s="680" t="b">
        <f t="shared" si="240"/>
        <v>1</v>
      </c>
      <c r="S416" s="681">
        <f t="shared" si="227"/>
        <v>43.457534246575342</v>
      </c>
      <c r="T416" s="682">
        <f t="shared" si="241"/>
        <v>58</v>
      </c>
      <c r="U416" s="682">
        <f t="shared" si="220"/>
        <v>49</v>
      </c>
      <c r="V416" s="682">
        <f t="shared" si="242"/>
        <v>9.0136986301369859</v>
      </c>
      <c r="W416" s="682">
        <f t="shared" si="228"/>
        <v>2</v>
      </c>
      <c r="X416" s="683">
        <f t="shared" si="229"/>
        <v>388220.26</v>
      </c>
      <c r="Y416" s="684">
        <f t="shared" si="123"/>
        <v>7.1300000000000001E-3</v>
      </c>
      <c r="Z416" s="684">
        <f>IF($D416=$C$1,VLOOKUP($T416,Male_Annuity_Tables,MATCH($W416+2,'Mortality Tables'!$DS$1:$HT$1,0),FALSE),VLOOKUP($T416,Fe_Annuity_Tables,MATCH($W416+2,'Mortality Tables'!$M$1:$DN$1,0),FALSE))</f>
        <v>0.88908482728674998</v>
      </c>
      <c r="AA416" s="664"/>
      <c r="AB416" s="685">
        <f t="shared" ref="AB416:AQ431" si="245">IFERROR(IF($W416&gt;=AB$3,($H416*(1+Ann_Salary_Growth_Rate)^AB$3),""),0)</f>
        <v>1051257.9283499999</v>
      </c>
      <c r="AC416" s="685">
        <f t="shared" si="245"/>
        <v>1104819.5197994325</v>
      </c>
      <c r="AD416" s="685" t="str">
        <f t="shared" si="245"/>
        <v/>
      </c>
      <c r="AE416" s="685" t="str">
        <f t="shared" si="245"/>
        <v/>
      </c>
      <c r="AF416" s="685" t="str">
        <f t="shared" si="245"/>
        <v/>
      </c>
      <c r="AG416" s="685" t="str">
        <f t="shared" si="245"/>
        <v/>
      </c>
      <c r="AH416" s="685" t="str">
        <f t="shared" si="245"/>
        <v/>
      </c>
      <c r="AI416" s="685" t="str">
        <f t="shared" si="245"/>
        <v/>
      </c>
      <c r="AJ416" s="685" t="str">
        <f t="shared" si="245"/>
        <v/>
      </c>
      <c r="AK416" s="685" t="str">
        <f t="shared" si="245"/>
        <v/>
      </c>
      <c r="AL416" s="685" t="str">
        <f t="shared" si="245"/>
        <v/>
      </c>
      <c r="AM416" s="685" t="str">
        <f t="shared" si="245"/>
        <v/>
      </c>
      <c r="AN416" s="685" t="str">
        <f t="shared" si="245"/>
        <v/>
      </c>
      <c r="AO416" s="685" t="str">
        <f t="shared" si="245"/>
        <v/>
      </c>
      <c r="AP416" s="685" t="str">
        <f t="shared" si="245"/>
        <v/>
      </c>
      <c r="AQ416" s="685" t="str">
        <f t="shared" si="245"/>
        <v/>
      </c>
      <c r="AR416" s="685" t="str">
        <f t="shared" si="244"/>
        <v/>
      </c>
      <c r="AS416" s="685" t="str">
        <f t="shared" si="244"/>
        <v/>
      </c>
      <c r="AT416" s="685" t="str">
        <f t="shared" si="244"/>
        <v/>
      </c>
      <c r="AU416" s="685" t="str">
        <f t="shared" si="244"/>
        <v/>
      </c>
      <c r="AV416" s="685" t="str">
        <f t="shared" si="237"/>
        <v/>
      </c>
      <c r="AW416" s="685" t="str">
        <f t="shared" si="237"/>
        <v/>
      </c>
      <c r="AX416" s="685" t="str">
        <f t="shared" si="237"/>
        <v/>
      </c>
      <c r="AY416" s="685" t="str">
        <f t="shared" si="237"/>
        <v/>
      </c>
      <c r="AZ416" s="685" t="str">
        <f t="shared" si="237"/>
        <v/>
      </c>
      <c r="BA416" s="685" t="str">
        <f t="shared" si="237"/>
        <v/>
      </c>
      <c r="BB416" s="685" t="str">
        <f t="shared" si="237"/>
        <v/>
      </c>
      <c r="BC416" s="685" t="str">
        <f t="shared" si="237"/>
        <v/>
      </c>
      <c r="BD416" s="685" t="str">
        <f t="shared" si="237"/>
        <v/>
      </c>
      <c r="BE416" s="685" t="str">
        <f t="shared" si="237"/>
        <v/>
      </c>
      <c r="BF416" s="685" t="str">
        <f t="shared" si="237"/>
        <v/>
      </c>
      <c r="BG416" s="685" t="str">
        <f t="shared" si="243"/>
        <v/>
      </c>
      <c r="BH416" s="685" t="str">
        <f t="shared" si="243"/>
        <v/>
      </c>
      <c r="BI416" s="685" t="str">
        <f t="shared" si="218"/>
        <v/>
      </c>
      <c r="BJ416" s="685" t="str">
        <f t="shared" si="218"/>
        <v/>
      </c>
      <c r="BK416" s="685" t="str">
        <f t="shared" si="218"/>
        <v/>
      </c>
      <c r="BL416" s="685" t="str">
        <f t="shared" si="218"/>
        <v/>
      </c>
      <c r="BM416" s="685" t="str">
        <f t="shared" si="218"/>
        <v/>
      </c>
      <c r="BN416" s="685" t="str">
        <f t="shared" si="218"/>
        <v/>
      </c>
      <c r="BO416" s="685" t="str">
        <f t="shared" si="223"/>
        <v/>
      </c>
      <c r="BP416" s="685" t="str">
        <f t="shared" si="223"/>
        <v/>
      </c>
      <c r="BQ416" s="685" t="str">
        <f t="shared" si="223"/>
        <v/>
      </c>
      <c r="BR416" s="529"/>
      <c r="BS416" s="685">
        <f>IFERROR(($L416+AB416*Contr_Rate)*(1+Inv_Return)*IF($D416=$C$1,VLOOKUP($T416,Male_Annuity_Tables,MATCH($BS$3+3,'Mortality Tables'!$N$1:$DN$1,0),FALSE),VLOOKUP($T416,Fe_Annuity_Tables,MATCH(BS$3+3,'Mortality Tables'!$N$1:$DN$1,0),FALSE)),"")</f>
        <v>493846.93457608676</v>
      </c>
      <c r="BT416" s="685">
        <f>IFERROR(($BS416+AC416*Contr_Rate)*(1+Inv_Return)*IF($D416=$C$1,VLOOKUP($T416,Male_Annuity_Tables,MATCH($BS$3+3,'Mortality Tables'!$N$1:$DN$1,0),FALSE),VLOOKUP($T416,Fe_Annuity_Tables,MATCH(BT$3+3,'Mortality Tables'!$N$1:$DN$1,0),FALSE)),"")</f>
        <v>754039.46762503008</v>
      </c>
      <c r="BU416" s="685" t="str">
        <f>IFERROR((BT416+AD416*Contr_Rate)*(1+Inv_Return)*IF($D416=$C$1,VLOOKUP($T416,Male_Annuity_Tables,MATCH($BS$3+3,'Mortality Tables'!$N$1:$DN$1,0),FALSE),VLOOKUP($T416,Fe_Annuity_Tables,MATCH(BU$3+3,'Mortality Tables'!$N$1:$DN$1,0),FALSE)),"")</f>
        <v/>
      </c>
      <c r="BV416" s="685" t="str">
        <f>IFERROR((BU416+AE416*Contr_Rate)*(1+Inv_Return)*IF($D416=$C$1,VLOOKUP($T416,Male_Annuity_Tables,MATCH($BS$3+3,'Mortality Tables'!$N$1:$DN$1,0),FALSE),VLOOKUP($T416,Fe_Annuity_Tables,MATCH(BV$3+3,'Mortality Tables'!$N$1:$DN$1,0),FALSE)),"")</f>
        <v/>
      </c>
      <c r="BW416" s="685" t="str">
        <f>IFERROR((BV416+AF416*Contr_Rate)*(1+Inv_Return)*IF($D416=$C$1,VLOOKUP($T416,Male_Annuity_Tables,MATCH($BS$3+3,'Mortality Tables'!$N$1:$DN$1,0),FALSE),VLOOKUP($T416,Fe_Annuity_Tables,MATCH(BW$3+3,'Mortality Tables'!$N$1:$DN$1,0),FALSE)),"")</f>
        <v/>
      </c>
      <c r="BX416" s="685" t="str">
        <f>IFERROR((BW416+AG416*Contr_Rate)*(1+Inv_Return)*IF($D416=$C$1,VLOOKUP($T416,Male_Annuity_Tables,MATCH($BS$3+3,'Mortality Tables'!$N$1:$DN$1,0),FALSE),VLOOKUP($T416,Fe_Annuity_Tables,MATCH(BX$3+3,'Mortality Tables'!$N$1:$DN$1,0),FALSE)),"")</f>
        <v/>
      </c>
      <c r="BY416" s="685" t="str">
        <f>IFERROR((BX416+AH416*Contr_Rate)*(1+Inv_Return)*IF($D416=$C$1,VLOOKUP($T416,Male_Annuity_Tables,MATCH($BS$3+3,'Mortality Tables'!$N$1:$DN$1,0),FALSE),VLOOKUP($T416,Fe_Annuity_Tables,MATCH(BY$3+3,'Mortality Tables'!$N$1:$DN$1,0),FALSE)),"")</f>
        <v/>
      </c>
      <c r="BZ416" s="685" t="str">
        <f>IFERROR((BY416+AI416*Contr_Rate)*(1+Inv_Return)*IF($D416=$C$1,VLOOKUP($T416,Male_Annuity_Tables,MATCH($BS$3+3,'Mortality Tables'!$N$1:$DN$1,0),FALSE),VLOOKUP($T416,Fe_Annuity_Tables,MATCH(BZ$3+3,'Mortality Tables'!$N$1:$DN$1,0),FALSE)),"")</f>
        <v/>
      </c>
      <c r="CA416" s="685" t="str">
        <f>IFERROR((BZ416+AJ416*Contr_Rate)*(1+Inv_Return)*IF($D416=$C$1,VLOOKUP($T416,Male_Annuity_Tables,MATCH($BS$3+3,'Mortality Tables'!$N$1:$DN$1,0),FALSE),VLOOKUP($T416,Fe_Annuity_Tables,MATCH(CA$3+3,'Mortality Tables'!$N$1:$DN$1,0),FALSE)),"")</f>
        <v/>
      </c>
      <c r="CB416" s="685" t="str">
        <f>IFERROR((CA416+AK416*Contr_Rate)*(1+Inv_Return)*IF($D416=$C$1,VLOOKUP($T416,Male_Annuity_Tables,MATCH($BS$3+3,'Mortality Tables'!$N$1:$DN$1,0),FALSE),VLOOKUP($T416,Fe_Annuity_Tables,MATCH(CB$3+3,'Mortality Tables'!$N$1:$DN$1,0),FALSE)),"")</f>
        <v/>
      </c>
      <c r="CC416" s="685" t="str">
        <f>IFERROR((CB416+AL416*Contr_Rate)*(1+Inv_Return)*IF($D416=$C$1,VLOOKUP($T416,Male_Annuity_Tables,MATCH($BS$3+3,'Mortality Tables'!$N$1:$DN$1,0),FALSE),VLOOKUP($T416,Fe_Annuity_Tables,MATCH(CC$3+3,'Mortality Tables'!$N$1:$DN$1,0),FALSE)),"")</f>
        <v/>
      </c>
      <c r="CD416" s="685" t="str">
        <f>IFERROR((CC416+AM416*Contr_Rate)*(1+Inv_Return)*IF($D416=$C$1,VLOOKUP($T416,Male_Annuity_Tables,MATCH($BS$3+3,'Mortality Tables'!$N$1:$DN$1,0),FALSE),VLOOKUP($T416,Fe_Annuity_Tables,MATCH(CD$3+3,'Mortality Tables'!$N$1:$DN$1,0),FALSE)),"")</f>
        <v/>
      </c>
      <c r="CE416" s="685" t="str">
        <f>IFERROR((CD416+AN416*Contr_Rate)*(1+Inv_Return)*IF($D416=$C$1,VLOOKUP($T416,Male_Annuity_Tables,MATCH($BS$3+3,'Mortality Tables'!$N$1:$DN$1,0),FALSE),VLOOKUP($T416,Fe_Annuity_Tables,MATCH(CE$3+3,'Mortality Tables'!$N$1:$DN$1,0),FALSE)),"")</f>
        <v/>
      </c>
      <c r="CF416" s="685" t="str">
        <f>IFERROR((CE416+AO416*Contr_Rate)*(1+Inv_Return)*IF($D416=$C$1,VLOOKUP($T416,Male_Annuity_Tables,MATCH($BS$3+3,'Mortality Tables'!$N$1:$DN$1,0),FALSE),VLOOKUP($T416,Fe_Annuity_Tables,MATCH(CF$3+3,'Mortality Tables'!$N$1:$DN$1,0),FALSE)),"")</f>
        <v/>
      </c>
      <c r="CG416" s="685" t="str">
        <f>IFERROR((CF416+AP416*Contr_Rate)*(1+Inv_Return)*IF($D416=$C$1,VLOOKUP($T416,Male_Annuity_Tables,MATCH($BS$3+3,'Mortality Tables'!$N$1:$DN$1,0),FALSE),VLOOKUP($T416,Fe_Annuity_Tables,MATCH(CG$3+3,'Mortality Tables'!$N$1:$DN$1,0),FALSE)),"")</f>
        <v/>
      </c>
      <c r="CH416" s="685" t="str">
        <f>IFERROR((CG416+AQ416*Contr_Rate)*(1+Inv_Return)*IF($D416=$C$1,VLOOKUP($T416,Male_Annuity_Tables,MATCH($BS$3+3,'Mortality Tables'!$N$1:$DN$1,0),FALSE),VLOOKUP($T416,Fe_Annuity_Tables,MATCH(CH$3+3,'Mortality Tables'!$N$1:$DN$1,0),FALSE)),"")</f>
        <v/>
      </c>
      <c r="CI416" s="685" t="str">
        <f>IFERROR((CH416+AR416*Contr_Rate)*(1+Inv_Return)*IF($D416=$C$1,VLOOKUP($T416,Male_Annuity_Tables,MATCH($BS$3+3,'Mortality Tables'!$N$1:$DN$1,0),FALSE),VLOOKUP($T416,Fe_Annuity_Tables,MATCH(CI$3+3,'Mortality Tables'!$N$1:$DN$1,0),FALSE)),"")</f>
        <v/>
      </c>
      <c r="CJ416" s="685" t="str">
        <f>IFERROR((CI416+AS416*Contr_Rate)*(1+Inv_Return)*IF($D416=$C$1,VLOOKUP($T416,Male_Annuity_Tables,MATCH($BS$3+3,'Mortality Tables'!$N$1:$DN$1,0),FALSE),VLOOKUP($T416,Fe_Annuity_Tables,MATCH(CJ$3+3,'Mortality Tables'!$N$1:$DN$1,0),FALSE)),"")</f>
        <v/>
      </c>
      <c r="CK416" s="685" t="str">
        <f>IFERROR((CJ416+AT416*Contr_Rate)*(1+Inv_Return)*IF($D416=$C$1,VLOOKUP($T416,Male_Annuity_Tables,MATCH($BS$3+3,'Mortality Tables'!$N$1:$DN$1,0),FALSE),VLOOKUP($T416,Fe_Annuity_Tables,MATCH(CK$3+3,'Mortality Tables'!$N$1:$DN$1,0),FALSE)),"")</f>
        <v/>
      </c>
      <c r="CL416" s="685" t="str">
        <f>IFERROR((CK416+AU416*Contr_Rate)*(1+Inv_Return)*IF($D416=$C$1,VLOOKUP($T416,Male_Annuity_Tables,MATCH($BS$3+3,'Mortality Tables'!$N$1:$DN$1,0),FALSE),VLOOKUP($T416,Fe_Annuity_Tables,MATCH(CL$3+3,'Mortality Tables'!$N$1:$DN$1,0),FALSE)),"")</f>
        <v/>
      </c>
      <c r="CM416" s="685" t="str">
        <f>IFERROR((CL416+AV416*Contr_Rate)*(1+Inv_Return)*IF($D416=$C$1,VLOOKUP($T416,Male_Annuity_Tables,MATCH($BS$3+3,'Mortality Tables'!$N$1:$DN$1,0),FALSE),VLOOKUP($T416,Fe_Annuity_Tables,MATCH(CM$3+3,'Mortality Tables'!$N$1:$DN$1,0),FALSE)),"")</f>
        <v/>
      </c>
      <c r="CN416" s="685" t="str">
        <f>IFERROR((CM416+AW416*Contr_Rate)*(1+Inv_Return)*IF($D416=$C$1,VLOOKUP($T416,Male_Annuity_Tables,MATCH($BS$3+3,'Mortality Tables'!$N$1:$DN$1,0),FALSE),VLOOKUP($T416,Fe_Annuity_Tables,MATCH(CN$3+3,'Mortality Tables'!$N$1:$DN$1,0),FALSE)),"")</f>
        <v/>
      </c>
      <c r="CO416" s="685" t="str">
        <f>IFERROR((CN416+AX416*Contr_Rate)*(1+Inv_Return)*IF($D416=$C$1,VLOOKUP($T416,Male_Annuity_Tables,MATCH($BS$3+3,'Mortality Tables'!$N$1:$DN$1,0),FALSE),VLOOKUP($T416,Fe_Annuity_Tables,MATCH(CO$3+3,'Mortality Tables'!$N$1:$DN$1,0),FALSE)),"")</f>
        <v/>
      </c>
      <c r="CP416" s="685" t="str">
        <f>IFERROR((CO416+AY416*Contr_Rate)*(1+Inv_Return)*IF($D416=$C$1,VLOOKUP($T416,Male_Annuity_Tables,MATCH($BS$3+3,'Mortality Tables'!$N$1:$DN$1,0),FALSE),VLOOKUP($T416,Fe_Annuity_Tables,MATCH(CP$3+3,'Mortality Tables'!$N$1:$DN$1,0),FALSE)),"")</f>
        <v/>
      </c>
      <c r="CQ416" s="685" t="str">
        <f>IFERROR((CP416+AZ416*Contr_Rate)*(1+Inv_Return)*IF($D416=$C$1,VLOOKUP($T416,Male_Annuity_Tables,MATCH($BS$3+3,'Mortality Tables'!$N$1:$DN$1,0),FALSE),VLOOKUP($T416,Fe_Annuity_Tables,MATCH(CQ$3+3,'Mortality Tables'!$N$1:$DN$1,0),FALSE)),"")</f>
        <v/>
      </c>
      <c r="CR416" s="685" t="str">
        <f>IFERROR((CQ416+BA416*Contr_Rate)*(1+Inv_Return)*IF($D416=$C$1,VLOOKUP($T416,Male_Annuity_Tables,MATCH($BS$3+3,'Mortality Tables'!$N$1:$DN$1,0),FALSE),VLOOKUP($T416,Fe_Annuity_Tables,MATCH(CR$3+3,'Mortality Tables'!$N$1:$DN$1,0),FALSE)),"")</f>
        <v/>
      </c>
      <c r="CS416" s="685" t="str">
        <f>IFERROR((CR416+BB416*Contr_Rate)*(1+Inv_Return)*IF($D416=$C$1,VLOOKUP($T416,Male_Annuity_Tables,MATCH($BS$3+3,'Mortality Tables'!$N$1:$DN$1,0),FALSE),VLOOKUP($T416,Fe_Annuity_Tables,MATCH(CS$3+3,'Mortality Tables'!$N$1:$DN$1,0),FALSE)),"")</f>
        <v/>
      </c>
      <c r="CT416" s="685" t="str">
        <f>IFERROR((CS416+BC416*Contr_Rate)*(1+Inv_Return)*IF($D416=$C$1,VLOOKUP($T416,Male_Annuity_Tables,MATCH($BS$3+3,'Mortality Tables'!$N$1:$DN$1,0),FALSE),VLOOKUP($T416,Fe_Annuity_Tables,MATCH(CT$3+3,'Mortality Tables'!$N$1:$DN$1,0),FALSE)),"")</f>
        <v/>
      </c>
      <c r="CU416" s="685" t="str">
        <f>IFERROR((CT416+BD416*Contr_Rate)*(1+Inv_Return)*IF($D416=$C$1,VLOOKUP($T416,Male_Annuity_Tables,MATCH($BS$3+3,'Mortality Tables'!$N$1:$DN$1,0),FALSE),VLOOKUP($T416,Fe_Annuity_Tables,MATCH(CU$3+3,'Mortality Tables'!$N$1:$DN$1,0),FALSE)),"")</f>
        <v/>
      </c>
      <c r="CV416" s="685" t="str">
        <f>IFERROR((CU416+BE416*Contr_Rate)*(1+Inv_Return)*IF($D416=$C$1,VLOOKUP($T416,Male_Annuity_Tables,MATCH($BS$3+3,'Mortality Tables'!$N$1:$DN$1,0),FALSE),VLOOKUP($T416,Fe_Annuity_Tables,MATCH(CV$3+3,'Mortality Tables'!$N$1:$DN$1,0),FALSE)),"")</f>
        <v/>
      </c>
      <c r="CW416" s="685" t="str">
        <f>IFERROR((CV416+BF416*Contr_Rate)*(1+Inv_Return)*IF($D416=$C$1,VLOOKUP($T416,Male_Annuity_Tables,MATCH($BS$3+3,'Mortality Tables'!$N$1:$DN$1,0),FALSE),VLOOKUP($T416,Fe_Annuity_Tables,MATCH(CW$3+3,'Mortality Tables'!$N$1:$DN$1,0),FALSE)),"")</f>
        <v/>
      </c>
      <c r="CX416" s="685" t="str">
        <f>IFERROR((CW416+BG416*Contr_Rate)*(1+Inv_Return)*IF($D416=$C$1,VLOOKUP($T416,Male_Annuity_Tables,MATCH($BS$3+3,'Mortality Tables'!$N$1:$DN$1,0),FALSE),VLOOKUP($T416,Fe_Annuity_Tables,MATCH(CX$3+3,'Mortality Tables'!$N$1:$DN$1,0),FALSE)),"")</f>
        <v/>
      </c>
      <c r="CY416" s="685" t="str">
        <f>IFERROR((CX416+BH416*Contr_Rate)*(1+Inv_Return)*IF($D416=$C$1,VLOOKUP($T416,Male_Annuity_Tables,MATCH($BS$3+3,'Mortality Tables'!$N$1:$DN$1,0),FALSE),VLOOKUP($T416,Fe_Annuity_Tables,MATCH(CY$3+3,'Mortality Tables'!$N$1:$DN$1,0),FALSE)),"")</f>
        <v/>
      </c>
      <c r="CZ416" s="685" t="str">
        <f>IFERROR((CY416+BI416*Contr_Rate)*(1+Inv_Return)*IF($D416=$C$1,VLOOKUP($T416,Male_Annuity_Tables,MATCH($BS$3+3,'Mortality Tables'!$N$1:$DN$1,0),FALSE),VLOOKUP($T416,Fe_Annuity_Tables,MATCH(CZ$3+3,'Mortality Tables'!$N$1:$DN$1,0),FALSE)),"")</f>
        <v/>
      </c>
      <c r="DA416" s="685" t="str">
        <f>IFERROR((CZ416+BJ416*Contr_Rate)*(1+Inv_Return)*IF($D416=$C$1,VLOOKUP($T416,Male_Annuity_Tables,MATCH($BS$3+3,'Mortality Tables'!$N$1:$DN$1,0),FALSE),VLOOKUP($T416,Fe_Annuity_Tables,MATCH(DA$3+3,'Mortality Tables'!$N$1:$DN$1,0),FALSE)),"")</f>
        <v/>
      </c>
      <c r="DB416" s="685" t="str">
        <f>IFERROR((DA416+BK416*Contr_Rate)*(1+Inv_Return)*IF($D416=$C$1,VLOOKUP($T416,Male_Annuity_Tables,MATCH($BS$3+3,'Mortality Tables'!$N$1:$DN$1,0),FALSE),VLOOKUP($T416,Fe_Annuity_Tables,MATCH(DB$3+3,'Mortality Tables'!$N$1:$DN$1,0),FALSE)),"")</f>
        <v/>
      </c>
      <c r="DC416" s="685" t="str">
        <f>IFERROR((DB416+BL416*Contr_Rate)*(1+Inv_Return)*IF($D416=$C$1,VLOOKUP($T416,Male_Annuity_Tables,MATCH($BS$3+3,'Mortality Tables'!$N$1:$DN$1,0),FALSE),VLOOKUP($T416,Fe_Annuity_Tables,MATCH(DC$3+3,'Mortality Tables'!$N$1:$DN$1,0),FALSE)),"")</f>
        <v/>
      </c>
      <c r="DD416" s="685" t="str">
        <f>IFERROR((DC416+BM416*Contr_Rate)*(1+Inv_Return)*IF($D416=$C$1,VLOOKUP($T416,Male_Annuity_Tables,MATCH($BS$3+3,'Mortality Tables'!$N$1:$DN$1,0),FALSE),VLOOKUP($T416,Fe_Annuity_Tables,MATCH(DD$3+3,'Mortality Tables'!$N$1:$DN$1,0),FALSE)),"")</f>
        <v/>
      </c>
      <c r="DE416" s="685" t="str">
        <f>IFERROR((DD416+BN416*Contr_Rate)*(1+Inv_Return)*IF($D416=$C$1,VLOOKUP($T416,Male_Annuity_Tables,MATCH($BS$3+3,'Mortality Tables'!$N$1:$DN$1,0),FALSE),VLOOKUP($T416,Fe_Annuity_Tables,MATCH(DE$3+3,'Mortality Tables'!$N$1:$DN$1,0),FALSE)),"")</f>
        <v/>
      </c>
      <c r="DF416" s="685" t="str">
        <f>IFERROR((DE416+BO416*Contr_Rate)*(1+Inv_Return)*IF($D416=$C$1,VLOOKUP($T416,Male_Annuity_Tables,MATCH($BS$3+3,'Mortality Tables'!$N$1:$DN$1,0),FALSE),VLOOKUP($T416,Fe_Annuity_Tables,MATCH(DF$3+3,'Mortality Tables'!$N$1:$DN$1,0),FALSE)),"")</f>
        <v/>
      </c>
      <c r="DG416" s="685" t="str">
        <f>IFERROR((DF416+BP416*Contr_Rate)*(1+Inv_Return)*IF($D416=$C$1,VLOOKUP($T416,Male_Annuity_Tables,MATCH($BS$3+3,'Mortality Tables'!$N$1:$DN$1,0),FALSE),VLOOKUP($T416,Fe_Annuity_Tables,MATCH(DG$3+3,'Mortality Tables'!$N$1:$DN$1,0),FALSE)),"")</f>
        <v/>
      </c>
      <c r="DH416" s="685" t="str">
        <f>IFERROR((DG416+BQ416*Contr_Rate)*(1+Inv_Return)*IF($D416=$C$1,VLOOKUP($T416,Male_Annuity_Tables,MATCH($BS$3+3,'Mortality Tables'!$N$1:$DN$1,0),FALSE),VLOOKUP($T416,Fe_Annuity_Tables,MATCH(DH$3+3,'Mortality Tables'!$N$1:$DN$1,0),FALSE)),"")</f>
        <v/>
      </c>
      <c r="DJ416" s="686">
        <f t="shared" si="230"/>
        <v>754039.46762503008</v>
      </c>
      <c r="DK416" s="680">
        <f t="shared" si="219"/>
        <v>8.8017766057058875</v>
      </c>
      <c r="DL416" s="686">
        <f t="shared" si="231"/>
        <v>57398.235145079954</v>
      </c>
      <c r="DM416" s="686">
        <f t="shared" si="132"/>
        <v>1104819.5197994325</v>
      </c>
      <c r="DN416" s="687">
        <f t="shared" si="232"/>
        <v>5.1952589646044593E-2</v>
      </c>
      <c r="DP416" s="688">
        <f t="shared" si="233"/>
        <v>28037.418940155461</v>
      </c>
      <c r="DQ416" s="688">
        <f t="shared" si="234"/>
        <v>42809.459715209647</v>
      </c>
      <c r="DR416" s="688" t="str">
        <f t="shared" si="235"/>
        <v/>
      </c>
    </row>
    <row r="417" spans="1:122" s="657" customFormat="1" ht="14.5">
      <c r="A417" s="675" t="s">
        <v>1902</v>
      </c>
      <c r="B417" s="675" t="s">
        <v>1903</v>
      </c>
      <c r="C417" s="675" t="s">
        <v>115</v>
      </c>
      <c r="D417" s="675" t="s">
        <v>61</v>
      </c>
      <c r="E417" s="676">
        <v>26084</v>
      </c>
      <c r="F417" s="677">
        <v>36001</v>
      </c>
      <c r="G417" s="677">
        <v>42213</v>
      </c>
      <c r="H417" s="678">
        <v>1705138</v>
      </c>
      <c r="I417" s="678">
        <v>154068.41</v>
      </c>
      <c r="J417" s="678">
        <v>108445.12</v>
      </c>
      <c r="K417" s="678"/>
      <c r="L417" s="678">
        <v>262513.53000000003</v>
      </c>
      <c r="M417" s="679">
        <f>IF(COUNTIF($A$4:A417,A417)=1,0,1)</f>
        <v>0</v>
      </c>
      <c r="N417" s="680" t="str">
        <f t="shared" si="224"/>
        <v>Okay</v>
      </c>
      <c r="O417" s="680" t="str">
        <f t="shared" si="225"/>
        <v>TRUE</v>
      </c>
      <c r="P417" s="680" t="b">
        <f t="shared" si="226"/>
        <v>1</v>
      </c>
      <c r="Q417" s="680" t="b">
        <f t="shared" si="239"/>
        <v>1</v>
      </c>
      <c r="R417" s="680" t="b">
        <f t="shared" si="240"/>
        <v>1</v>
      </c>
      <c r="S417" s="681">
        <f t="shared" si="227"/>
        <v>27.169863013698631</v>
      </c>
      <c r="T417" s="682">
        <f t="shared" si="241"/>
        <v>53</v>
      </c>
      <c r="U417" s="682">
        <f t="shared" si="220"/>
        <v>44</v>
      </c>
      <c r="V417" s="682">
        <f t="shared" si="242"/>
        <v>9.4328767123287669</v>
      </c>
      <c r="W417" s="682">
        <f t="shared" si="228"/>
        <v>7</v>
      </c>
      <c r="X417" s="683">
        <f t="shared" si="229"/>
        <v>1837594.7100000002</v>
      </c>
      <c r="Y417" s="684">
        <f t="shared" si="123"/>
        <v>7.2399999999999999E-3</v>
      </c>
      <c r="Z417" s="684">
        <f>IF($D417=$C$1,VLOOKUP($T417,Male_Annuity_Tables,MATCH($W417+2,'Mortality Tables'!$DS$1:$HT$1,0),FALSE),VLOOKUP($T417,Fe_Annuity_Tables,MATCH($W417+2,'Mortality Tables'!$M$1:$DN$1,0),FALSE))</f>
        <v>0.5852455749188441</v>
      </c>
      <c r="AA417" s="664"/>
      <c r="AB417" s="685">
        <f t="shared" si="245"/>
        <v>1792014.7811</v>
      </c>
      <c r="AC417" s="685">
        <f t="shared" si="245"/>
        <v>1883317.9341970452</v>
      </c>
      <c r="AD417" s="685">
        <f t="shared" si="245"/>
        <v>1979272.9829443847</v>
      </c>
      <c r="AE417" s="685">
        <f t="shared" si="245"/>
        <v>2080116.941425401</v>
      </c>
      <c r="AF417" s="685">
        <f t="shared" si="245"/>
        <v>2186098.8995910254</v>
      </c>
      <c r="AG417" s="685">
        <f t="shared" si="245"/>
        <v>2297480.6385251884</v>
      </c>
      <c r="AH417" s="685">
        <f t="shared" si="245"/>
        <v>2414537.2770580468</v>
      </c>
      <c r="AI417" s="685" t="str">
        <f t="shared" si="245"/>
        <v/>
      </c>
      <c r="AJ417" s="685" t="str">
        <f t="shared" si="245"/>
        <v/>
      </c>
      <c r="AK417" s="685" t="str">
        <f t="shared" si="245"/>
        <v/>
      </c>
      <c r="AL417" s="685" t="str">
        <f t="shared" si="245"/>
        <v/>
      </c>
      <c r="AM417" s="685" t="str">
        <f t="shared" si="245"/>
        <v/>
      </c>
      <c r="AN417" s="685" t="str">
        <f t="shared" si="245"/>
        <v/>
      </c>
      <c r="AO417" s="685" t="str">
        <f t="shared" si="245"/>
        <v/>
      </c>
      <c r="AP417" s="685" t="str">
        <f t="shared" si="245"/>
        <v/>
      </c>
      <c r="AQ417" s="685" t="str">
        <f t="shared" si="245"/>
        <v/>
      </c>
      <c r="AR417" s="685" t="str">
        <f t="shared" si="244"/>
        <v/>
      </c>
      <c r="AS417" s="685" t="str">
        <f t="shared" si="244"/>
        <v/>
      </c>
      <c r="AT417" s="685" t="str">
        <f t="shared" si="244"/>
        <v/>
      </c>
      <c r="AU417" s="685" t="str">
        <f t="shared" si="244"/>
        <v/>
      </c>
      <c r="AV417" s="685" t="str">
        <f t="shared" si="237"/>
        <v/>
      </c>
      <c r="AW417" s="685" t="str">
        <f t="shared" si="237"/>
        <v/>
      </c>
      <c r="AX417" s="685" t="str">
        <f t="shared" si="237"/>
        <v/>
      </c>
      <c r="AY417" s="685" t="str">
        <f t="shared" si="237"/>
        <v/>
      </c>
      <c r="AZ417" s="685" t="str">
        <f t="shared" si="237"/>
        <v/>
      </c>
      <c r="BA417" s="685" t="str">
        <f t="shared" si="237"/>
        <v/>
      </c>
      <c r="BB417" s="685" t="str">
        <f t="shared" si="237"/>
        <v/>
      </c>
      <c r="BC417" s="685" t="str">
        <f t="shared" si="237"/>
        <v/>
      </c>
      <c r="BD417" s="685" t="str">
        <f t="shared" si="237"/>
        <v/>
      </c>
      <c r="BE417" s="685" t="str">
        <f t="shared" si="237"/>
        <v/>
      </c>
      <c r="BF417" s="685" t="str">
        <f t="shared" si="237"/>
        <v/>
      </c>
      <c r="BG417" s="685" t="str">
        <f t="shared" si="243"/>
        <v/>
      </c>
      <c r="BH417" s="685" t="str">
        <f t="shared" si="243"/>
        <v/>
      </c>
      <c r="BI417" s="685" t="str">
        <f t="shared" si="218"/>
        <v/>
      </c>
      <c r="BJ417" s="685" t="str">
        <f t="shared" si="218"/>
        <v/>
      </c>
      <c r="BK417" s="685" t="str">
        <f t="shared" si="218"/>
        <v/>
      </c>
      <c r="BL417" s="685" t="str">
        <f t="shared" si="218"/>
        <v/>
      </c>
      <c r="BM417" s="685" t="str">
        <f t="shared" si="218"/>
        <v/>
      </c>
      <c r="BN417" s="685" t="str">
        <f t="shared" si="218"/>
        <v/>
      </c>
      <c r="BO417" s="685" t="str">
        <f t="shared" si="223"/>
        <v/>
      </c>
      <c r="BP417" s="685" t="str">
        <f t="shared" si="223"/>
        <v/>
      </c>
      <c r="BQ417" s="685" t="str">
        <f t="shared" si="223"/>
        <v/>
      </c>
      <c r="BR417" s="529"/>
      <c r="BS417" s="685">
        <f>IFERROR(($L417+AB417*Contr_Rate)*(1+Inv_Return)*IF($D417=$C$1,VLOOKUP($T417,Male_Annuity_Tables,MATCH($BS$3+3,'Mortality Tables'!$N$1:$DN$1,0),FALSE),VLOOKUP($T417,Fe_Annuity_Tables,MATCH(BS$3+3,'Mortality Tables'!$N$1:$DN$1,0),FALSE)),"")</f>
        <v>734655.32218240818</v>
      </c>
      <c r="BT417" s="685">
        <f>IFERROR(($BS417+AC417*Contr_Rate)*(1+Inv_Return)*IF($D417=$C$1,VLOOKUP($T417,Male_Annuity_Tables,MATCH($BS$3+3,'Mortality Tables'!$N$1:$DN$1,0),FALSE),VLOOKUP($T417,Fe_Annuity_Tables,MATCH(BT$3+3,'Mortality Tables'!$N$1:$DN$1,0),FALSE)),"")</f>
        <v>1193318.1706853595</v>
      </c>
      <c r="BU417" s="685">
        <f>IFERROR((BT417+AD417*Contr_Rate)*(1+Inv_Return)*IF($D417=$C$1,VLOOKUP($T417,Male_Annuity_Tables,MATCH($BS$3+3,'Mortality Tables'!$N$1:$DN$1,0),FALSE),VLOOKUP($T417,Fe_Annuity_Tables,MATCH(BU$3+3,'Mortality Tables'!$N$1:$DN$1,0),FALSE)),"")</f>
        <v>1640886.2604927905</v>
      </c>
      <c r="BV417" s="685">
        <f>IFERROR((BU417+AE417*Contr_Rate)*(1+Inv_Return)*IF($D417=$C$1,VLOOKUP($T417,Male_Annuity_Tables,MATCH($BS$3+3,'Mortality Tables'!$N$1:$DN$1,0),FALSE),VLOOKUP($T417,Fe_Annuity_Tables,MATCH(BV$3+3,'Mortality Tables'!$N$1:$DN$1,0),FALSE)),"")</f>
        <v>2079613.9982863006</v>
      </c>
      <c r="BW417" s="685">
        <f>IFERROR((BV417+AF417*Contr_Rate)*(1+Inv_Return)*IF($D417=$C$1,VLOOKUP($T417,Male_Annuity_Tables,MATCH($BS$3+3,'Mortality Tables'!$N$1:$DN$1,0),FALSE),VLOOKUP($T417,Fe_Annuity_Tables,MATCH(BW$3+3,'Mortality Tables'!$N$1:$DN$1,0),FALSE)),"")</f>
        <v>2511639.9567773272</v>
      </c>
      <c r="BX417" s="685">
        <f>IFERROR((BW417+AG417*Contr_Rate)*(1+Inv_Return)*IF($D417=$C$1,VLOOKUP($T417,Male_Annuity_Tables,MATCH($BS$3+3,'Mortality Tables'!$N$1:$DN$1,0),FALSE),VLOOKUP($T417,Fe_Annuity_Tables,MATCH(BX$3+3,'Mortality Tables'!$N$1:$DN$1,0),FALSE)),"")</f>
        <v>2938999.8476445372</v>
      </c>
      <c r="BY417" s="685">
        <f>IFERROR((BX417+AH417*Contr_Rate)*(1+Inv_Return)*IF($D417=$C$1,VLOOKUP($T417,Male_Annuity_Tables,MATCH($BS$3+3,'Mortality Tables'!$N$1:$DN$1,0),FALSE),VLOOKUP($T417,Fe_Annuity_Tables,MATCH(BY$3+3,'Mortality Tables'!$N$1:$DN$1,0),FALSE)),"")</f>
        <v>3363638.6111872117</v>
      </c>
      <c r="BZ417" s="685" t="str">
        <f>IFERROR((BY417+AI417*Contr_Rate)*(1+Inv_Return)*IF($D417=$C$1,VLOOKUP($T417,Male_Annuity_Tables,MATCH($BS$3+3,'Mortality Tables'!$N$1:$DN$1,0),FALSE),VLOOKUP($T417,Fe_Annuity_Tables,MATCH(BZ$3+3,'Mortality Tables'!$N$1:$DN$1,0),FALSE)),"")</f>
        <v/>
      </c>
      <c r="CA417" s="685" t="str">
        <f>IFERROR((BZ417+AJ417*Contr_Rate)*(1+Inv_Return)*IF($D417=$C$1,VLOOKUP($T417,Male_Annuity_Tables,MATCH($BS$3+3,'Mortality Tables'!$N$1:$DN$1,0),FALSE),VLOOKUP($T417,Fe_Annuity_Tables,MATCH(CA$3+3,'Mortality Tables'!$N$1:$DN$1,0),FALSE)),"")</f>
        <v/>
      </c>
      <c r="CB417" s="685" t="str">
        <f>IFERROR((CA417+AK417*Contr_Rate)*(1+Inv_Return)*IF($D417=$C$1,VLOOKUP($T417,Male_Annuity_Tables,MATCH($BS$3+3,'Mortality Tables'!$N$1:$DN$1,0),FALSE),VLOOKUP($T417,Fe_Annuity_Tables,MATCH(CB$3+3,'Mortality Tables'!$N$1:$DN$1,0),FALSE)),"")</f>
        <v/>
      </c>
      <c r="CC417" s="685" t="str">
        <f>IFERROR((CB417+AL417*Contr_Rate)*(1+Inv_Return)*IF($D417=$C$1,VLOOKUP($T417,Male_Annuity_Tables,MATCH($BS$3+3,'Mortality Tables'!$N$1:$DN$1,0),FALSE),VLOOKUP($T417,Fe_Annuity_Tables,MATCH(CC$3+3,'Mortality Tables'!$N$1:$DN$1,0),FALSE)),"")</f>
        <v/>
      </c>
      <c r="CD417" s="685" t="str">
        <f>IFERROR((CC417+AM417*Contr_Rate)*(1+Inv_Return)*IF($D417=$C$1,VLOOKUP($T417,Male_Annuity_Tables,MATCH($BS$3+3,'Mortality Tables'!$N$1:$DN$1,0),FALSE),VLOOKUP($T417,Fe_Annuity_Tables,MATCH(CD$3+3,'Mortality Tables'!$N$1:$DN$1,0),FALSE)),"")</f>
        <v/>
      </c>
      <c r="CE417" s="685" t="str">
        <f>IFERROR((CD417+AN417*Contr_Rate)*(1+Inv_Return)*IF($D417=$C$1,VLOOKUP($T417,Male_Annuity_Tables,MATCH($BS$3+3,'Mortality Tables'!$N$1:$DN$1,0),FALSE),VLOOKUP($T417,Fe_Annuity_Tables,MATCH(CE$3+3,'Mortality Tables'!$N$1:$DN$1,0),FALSE)),"")</f>
        <v/>
      </c>
      <c r="CF417" s="685" t="str">
        <f>IFERROR((CE417+AO417*Contr_Rate)*(1+Inv_Return)*IF($D417=$C$1,VLOOKUP($T417,Male_Annuity_Tables,MATCH($BS$3+3,'Mortality Tables'!$N$1:$DN$1,0),FALSE),VLOOKUP($T417,Fe_Annuity_Tables,MATCH(CF$3+3,'Mortality Tables'!$N$1:$DN$1,0),FALSE)),"")</f>
        <v/>
      </c>
      <c r="CG417" s="685" t="str">
        <f>IFERROR((CF417+AP417*Contr_Rate)*(1+Inv_Return)*IF($D417=$C$1,VLOOKUP($T417,Male_Annuity_Tables,MATCH($BS$3+3,'Mortality Tables'!$N$1:$DN$1,0),FALSE),VLOOKUP($T417,Fe_Annuity_Tables,MATCH(CG$3+3,'Mortality Tables'!$N$1:$DN$1,0),FALSE)),"")</f>
        <v/>
      </c>
      <c r="CH417" s="685" t="str">
        <f>IFERROR((CG417+AQ417*Contr_Rate)*(1+Inv_Return)*IF($D417=$C$1,VLOOKUP($T417,Male_Annuity_Tables,MATCH($BS$3+3,'Mortality Tables'!$N$1:$DN$1,0),FALSE),VLOOKUP($T417,Fe_Annuity_Tables,MATCH(CH$3+3,'Mortality Tables'!$N$1:$DN$1,0),FALSE)),"")</f>
        <v/>
      </c>
      <c r="CI417" s="685" t="str">
        <f>IFERROR((CH417+AR417*Contr_Rate)*(1+Inv_Return)*IF($D417=$C$1,VLOOKUP($T417,Male_Annuity_Tables,MATCH($BS$3+3,'Mortality Tables'!$N$1:$DN$1,0),FALSE),VLOOKUP($T417,Fe_Annuity_Tables,MATCH(CI$3+3,'Mortality Tables'!$N$1:$DN$1,0),FALSE)),"")</f>
        <v/>
      </c>
      <c r="CJ417" s="685" t="str">
        <f>IFERROR((CI417+AS417*Contr_Rate)*(1+Inv_Return)*IF($D417=$C$1,VLOOKUP($T417,Male_Annuity_Tables,MATCH($BS$3+3,'Mortality Tables'!$N$1:$DN$1,0),FALSE),VLOOKUP($T417,Fe_Annuity_Tables,MATCH(CJ$3+3,'Mortality Tables'!$N$1:$DN$1,0),FALSE)),"")</f>
        <v/>
      </c>
      <c r="CK417" s="685" t="str">
        <f>IFERROR((CJ417+AT417*Contr_Rate)*(1+Inv_Return)*IF($D417=$C$1,VLOOKUP($T417,Male_Annuity_Tables,MATCH($BS$3+3,'Mortality Tables'!$N$1:$DN$1,0),FALSE),VLOOKUP($T417,Fe_Annuity_Tables,MATCH(CK$3+3,'Mortality Tables'!$N$1:$DN$1,0),FALSE)),"")</f>
        <v/>
      </c>
      <c r="CL417" s="685" t="str">
        <f>IFERROR((CK417+AU417*Contr_Rate)*(1+Inv_Return)*IF($D417=$C$1,VLOOKUP($T417,Male_Annuity_Tables,MATCH($BS$3+3,'Mortality Tables'!$N$1:$DN$1,0),FALSE),VLOOKUP($T417,Fe_Annuity_Tables,MATCH(CL$3+3,'Mortality Tables'!$N$1:$DN$1,0),FALSE)),"")</f>
        <v/>
      </c>
      <c r="CM417" s="685" t="str">
        <f>IFERROR((CL417+AV417*Contr_Rate)*(1+Inv_Return)*IF($D417=$C$1,VLOOKUP($T417,Male_Annuity_Tables,MATCH($BS$3+3,'Mortality Tables'!$N$1:$DN$1,0),FALSE),VLOOKUP($T417,Fe_Annuity_Tables,MATCH(CM$3+3,'Mortality Tables'!$N$1:$DN$1,0),FALSE)),"")</f>
        <v/>
      </c>
      <c r="CN417" s="685" t="str">
        <f>IFERROR((CM417+AW417*Contr_Rate)*(1+Inv_Return)*IF($D417=$C$1,VLOOKUP($T417,Male_Annuity_Tables,MATCH($BS$3+3,'Mortality Tables'!$N$1:$DN$1,0),FALSE),VLOOKUP($T417,Fe_Annuity_Tables,MATCH(CN$3+3,'Mortality Tables'!$N$1:$DN$1,0),FALSE)),"")</f>
        <v/>
      </c>
      <c r="CO417" s="685" t="str">
        <f>IFERROR((CN417+AX417*Contr_Rate)*(1+Inv_Return)*IF($D417=$C$1,VLOOKUP($T417,Male_Annuity_Tables,MATCH($BS$3+3,'Mortality Tables'!$N$1:$DN$1,0),FALSE),VLOOKUP($T417,Fe_Annuity_Tables,MATCH(CO$3+3,'Mortality Tables'!$N$1:$DN$1,0),FALSE)),"")</f>
        <v/>
      </c>
      <c r="CP417" s="685" t="str">
        <f>IFERROR((CO417+AY417*Contr_Rate)*(1+Inv_Return)*IF($D417=$C$1,VLOOKUP($T417,Male_Annuity_Tables,MATCH($BS$3+3,'Mortality Tables'!$N$1:$DN$1,0),FALSE),VLOOKUP($T417,Fe_Annuity_Tables,MATCH(CP$3+3,'Mortality Tables'!$N$1:$DN$1,0),FALSE)),"")</f>
        <v/>
      </c>
      <c r="CQ417" s="685" t="str">
        <f>IFERROR((CP417+AZ417*Contr_Rate)*(1+Inv_Return)*IF($D417=$C$1,VLOOKUP($T417,Male_Annuity_Tables,MATCH($BS$3+3,'Mortality Tables'!$N$1:$DN$1,0),FALSE),VLOOKUP($T417,Fe_Annuity_Tables,MATCH(CQ$3+3,'Mortality Tables'!$N$1:$DN$1,0),FALSE)),"")</f>
        <v/>
      </c>
      <c r="CR417" s="685" t="str">
        <f>IFERROR((CQ417+BA417*Contr_Rate)*(1+Inv_Return)*IF($D417=$C$1,VLOOKUP($T417,Male_Annuity_Tables,MATCH($BS$3+3,'Mortality Tables'!$N$1:$DN$1,0),FALSE),VLOOKUP($T417,Fe_Annuity_Tables,MATCH(CR$3+3,'Mortality Tables'!$N$1:$DN$1,0),FALSE)),"")</f>
        <v/>
      </c>
      <c r="CS417" s="685" t="str">
        <f>IFERROR((CR417+BB417*Contr_Rate)*(1+Inv_Return)*IF($D417=$C$1,VLOOKUP($T417,Male_Annuity_Tables,MATCH($BS$3+3,'Mortality Tables'!$N$1:$DN$1,0),FALSE),VLOOKUP($T417,Fe_Annuity_Tables,MATCH(CS$3+3,'Mortality Tables'!$N$1:$DN$1,0),FALSE)),"")</f>
        <v/>
      </c>
      <c r="CT417" s="685" t="str">
        <f>IFERROR((CS417+BC417*Contr_Rate)*(1+Inv_Return)*IF($D417=$C$1,VLOOKUP($T417,Male_Annuity_Tables,MATCH($BS$3+3,'Mortality Tables'!$N$1:$DN$1,0),FALSE),VLOOKUP($T417,Fe_Annuity_Tables,MATCH(CT$3+3,'Mortality Tables'!$N$1:$DN$1,0),FALSE)),"")</f>
        <v/>
      </c>
      <c r="CU417" s="685" t="str">
        <f>IFERROR((CT417+BD417*Contr_Rate)*(1+Inv_Return)*IF($D417=$C$1,VLOOKUP($T417,Male_Annuity_Tables,MATCH($BS$3+3,'Mortality Tables'!$N$1:$DN$1,0),FALSE),VLOOKUP($T417,Fe_Annuity_Tables,MATCH(CU$3+3,'Mortality Tables'!$N$1:$DN$1,0),FALSE)),"")</f>
        <v/>
      </c>
      <c r="CV417" s="685" t="str">
        <f>IFERROR((CU417+BE417*Contr_Rate)*(1+Inv_Return)*IF($D417=$C$1,VLOOKUP($T417,Male_Annuity_Tables,MATCH($BS$3+3,'Mortality Tables'!$N$1:$DN$1,0),FALSE),VLOOKUP($T417,Fe_Annuity_Tables,MATCH(CV$3+3,'Mortality Tables'!$N$1:$DN$1,0),FALSE)),"")</f>
        <v/>
      </c>
      <c r="CW417" s="685" t="str">
        <f>IFERROR((CV417+BF417*Contr_Rate)*(1+Inv_Return)*IF($D417=$C$1,VLOOKUP($T417,Male_Annuity_Tables,MATCH($BS$3+3,'Mortality Tables'!$N$1:$DN$1,0),FALSE),VLOOKUP($T417,Fe_Annuity_Tables,MATCH(CW$3+3,'Mortality Tables'!$N$1:$DN$1,0),FALSE)),"")</f>
        <v/>
      </c>
      <c r="CX417" s="685" t="str">
        <f>IFERROR((CW417+BG417*Contr_Rate)*(1+Inv_Return)*IF($D417=$C$1,VLOOKUP($T417,Male_Annuity_Tables,MATCH($BS$3+3,'Mortality Tables'!$N$1:$DN$1,0),FALSE),VLOOKUP($T417,Fe_Annuity_Tables,MATCH(CX$3+3,'Mortality Tables'!$N$1:$DN$1,0),FALSE)),"")</f>
        <v/>
      </c>
      <c r="CY417" s="685" t="str">
        <f>IFERROR((CX417+BH417*Contr_Rate)*(1+Inv_Return)*IF($D417=$C$1,VLOOKUP($T417,Male_Annuity_Tables,MATCH($BS$3+3,'Mortality Tables'!$N$1:$DN$1,0),FALSE),VLOOKUP($T417,Fe_Annuity_Tables,MATCH(CY$3+3,'Mortality Tables'!$N$1:$DN$1,0),FALSE)),"")</f>
        <v/>
      </c>
      <c r="CZ417" s="685" t="str">
        <f>IFERROR((CY417+BI417*Contr_Rate)*(1+Inv_Return)*IF($D417=$C$1,VLOOKUP($T417,Male_Annuity_Tables,MATCH($BS$3+3,'Mortality Tables'!$N$1:$DN$1,0),FALSE),VLOOKUP($T417,Fe_Annuity_Tables,MATCH(CZ$3+3,'Mortality Tables'!$N$1:$DN$1,0),FALSE)),"")</f>
        <v/>
      </c>
      <c r="DA417" s="685" t="str">
        <f>IFERROR((CZ417+BJ417*Contr_Rate)*(1+Inv_Return)*IF($D417=$C$1,VLOOKUP($T417,Male_Annuity_Tables,MATCH($BS$3+3,'Mortality Tables'!$N$1:$DN$1,0),FALSE),VLOOKUP($T417,Fe_Annuity_Tables,MATCH(DA$3+3,'Mortality Tables'!$N$1:$DN$1,0),FALSE)),"")</f>
        <v/>
      </c>
      <c r="DB417" s="685" t="str">
        <f>IFERROR((DA417+BK417*Contr_Rate)*(1+Inv_Return)*IF($D417=$C$1,VLOOKUP($T417,Male_Annuity_Tables,MATCH($BS$3+3,'Mortality Tables'!$N$1:$DN$1,0),FALSE),VLOOKUP($T417,Fe_Annuity_Tables,MATCH(DB$3+3,'Mortality Tables'!$N$1:$DN$1,0),FALSE)),"")</f>
        <v/>
      </c>
      <c r="DC417" s="685" t="str">
        <f>IFERROR((DB417+BL417*Contr_Rate)*(1+Inv_Return)*IF($D417=$C$1,VLOOKUP($T417,Male_Annuity_Tables,MATCH($BS$3+3,'Mortality Tables'!$N$1:$DN$1,0),FALSE),VLOOKUP($T417,Fe_Annuity_Tables,MATCH(DC$3+3,'Mortality Tables'!$N$1:$DN$1,0),FALSE)),"")</f>
        <v/>
      </c>
      <c r="DD417" s="685" t="str">
        <f>IFERROR((DC417+BM417*Contr_Rate)*(1+Inv_Return)*IF($D417=$C$1,VLOOKUP($T417,Male_Annuity_Tables,MATCH($BS$3+3,'Mortality Tables'!$N$1:$DN$1,0),FALSE),VLOOKUP($T417,Fe_Annuity_Tables,MATCH(DD$3+3,'Mortality Tables'!$N$1:$DN$1,0),FALSE)),"")</f>
        <v/>
      </c>
      <c r="DE417" s="685" t="str">
        <f>IFERROR((DD417+BN417*Contr_Rate)*(1+Inv_Return)*IF($D417=$C$1,VLOOKUP($T417,Male_Annuity_Tables,MATCH($BS$3+3,'Mortality Tables'!$N$1:$DN$1,0),FALSE),VLOOKUP($T417,Fe_Annuity_Tables,MATCH(DE$3+3,'Mortality Tables'!$N$1:$DN$1,0),FALSE)),"")</f>
        <v/>
      </c>
      <c r="DF417" s="685" t="str">
        <f>IFERROR((DE417+BO417*Contr_Rate)*(1+Inv_Return)*IF($D417=$C$1,VLOOKUP($T417,Male_Annuity_Tables,MATCH($BS$3+3,'Mortality Tables'!$N$1:$DN$1,0),FALSE),VLOOKUP($T417,Fe_Annuity_Tables,MATCH(DF$3+3,'Mortality Tables'!$N$1:$DN$1,0),FALSE)),"")</f>
        <v/>
      </c>
      <c r="DG417" s="685" t="str">
        <f>IFERROR((DF417+BP417*Contr_Rate)*(1+Inv_Return)*IF($D417=$C$1,VLOOKUP($T417,Male_Annuity_Tables,MATCH($BS$3+3,'Mortality Tables'!$N$1:$DN$1,0),FALSE),VLOOKUP($T417,Fe_Annuity_Tables,MATCH(DG$3+3,'Mortality Tables'!$N$1:$DN$1,0),FALSE)),"")</f>
        <v/>
      </c>
      <c r="DH417" s="685" t="str">
        <f>IFERROR((DG417+BQ417*Contr_Rate)*(1+Inv_Return)*IF($D417=$C$1,VLOOKUP($T417,Male_Annuity_Tables,MATCH($BS$3+3,'Mortality Tables'!$N$1:$DN$1,0),FALSE),VLOOKUP($T417,Fe_Annuity_Tables,MATCH(DH$3+3,'Mortality Tables'!$N$1:$DN$1,0),FALSE)),"")</f>
        <v/>
      </c>
      <c r="DJ417" s="686">
        <f t="shared" si="230"/>
        <v>3363638.6111872117</v>
      </c>
      <c r="DK417" s="680">
        <f t="shared" si="219"/>
        <v>8.0909277508679907</v>
      </c>
      <c r="DL417" s="686">
        <f t="shared" si="231"/>
        <v>278538.86956952035</v>
      </c>
      <c r="DM417" s="686">
        <f t="shared" si="132"/>
        <v>2414537.2770580468</v>
      </c>
      <c r="DN417" s="687">
        <f t="shared" si="232"/>
        <v>0.1153591092653999</v>
      </c>
      <c r="DP417" s="688">
        <f t="shared" si="233"/>
        <v>78252.546297581386</v>
      </c>
      <c r="DQ417" s="688">
        <f t="shared" si="234"/>
        <v>127848.52885271737</v>
      </c>
      <c r="DR417" s="688">
        <f t="shared" si="235"/>
        <v>95606.23796761244</v>
      </c>
    </row>
    <row r="418" spans="1:122" s="657" customFormat="1" ht="14.5">
      <c r="A418" s="675" t="s">
        <v>1904</v>
      </c>
      <c r="B418" s="675" t="s">
        <v>1905</v>
      </c>
      <c r="C418" s="675" t="s">
        <v>115</v>
      </c>
      <c r="D418" s="675" t="s">
        <v>60</v>
      </c>
      <c r="E418" s="676">
        <v>24195</v>
      </c>
      <c r="F418" s="677">
        <v>41537</v>
      </c>
      <c r="G418" s="677">
        <v>41801</v>
      </c>
      <c r="H418" s="678">
        <v>2209237</v>
      </c>
      <c r="I418" s="678">
        <v>166883.76</v>
      </c>
      <c r="J418" s="678">
        <v>116585.76</v>
      </c>
      <c r="K418" s="678">
        <v>12509.66</v>
      </c>
      <c r="L418" s="678">
        <v>295979.18</v>
      </c>
      <c r="M418" s="679">
        <f>IF(COUNTIF($A$4:A418,A418)=1,0,1)</f>
        <v>0</v>
      </c>
      <c r="N418" s="680" t="str">
        <f t="shared" si="224"/>
        <v>Okay</v>
      </c>
      <c r="O418" s="680" t="str">
        <f t="shared" si="225"/>
        <v>TRUE</v>
      </c>
      <c r="P418" s="680" t="b">
        <f t="shared" si="226"/>
        <v>1</v>
      </c>
      <c r="Q418" s="680" t="b">
        <f t="shared" si="239"/>
        <v>1</v>
      </c>
      <c r="R418" s="680" t="b">
        <f t="shared" si="240"/>
        <v>1</v>
      </c>
      <c r="S418" s="681">
        <f t="shared" si="227"/>
        <v>47.512328767123286</v>
      </c>
      <c r="T418" s="682">
        <f t="shared" si="241"/>
        <v>58</v>
      </c>
      <c r="U418" s="682">
        <f t="shared" si="220"/>
        <v>48</v>
      </c>
      <c r="V418" s="682">
        <f t="shared" si="242"/>
        <v>10.561643835616438</v>
      </c>
      <c r="W418" s="682">
        <f t="shared" si="228"/>
        <v>2</v>
      </c>
      <c r="X418" s="683">
        <f t="shared" si="229"/>
        <v>591958.36</v>
      </c>
      <c r="Y418" s="684">
        <f t="shared" si="123"/>
        <v>7.1300000000000001E-3</v>
      </c>
      <c r="Z418" s="684">
        <f>IF($D418=$C$1,VLOOKUP($T418,Male_Annuity_Tables,MATCH($W418+2,'Mortality Tables'!$DS$1:$HT$1,0),FALSE),VLOOKUP($T418,Fe_Annuity_Tables,MATCH($W418+2,'Mortality Tables'!$M$1:$DN$1,0),FALSE))</f>
        <v>0.88908482728674998</v>
      </c>
      <c r="AA418" s="664"/>
      <c r="AB418" s="685">
        <f t="shared" si="245"/>
        <v>2321797.6251500002</v>
      </c>
      <c r="AC418" s="685">
        <f t="shared" si="245"/>
        <v>2440093.2141513927</v>
      </c>
      <c r="AD418" s="685" t="str">
        <f t="shared" si="245"/>
        <v/>
      </c>
      <c r="AE418" s="685" t="str">
        <f t="shared" si="245"/>
        <v/>
      </c>
      <c r="AF418" s="685" t="str">
        <f t="shared" si="245"/>
        <v/>
      </c>
      <c r="AG418" s="685" t="str">
        <f t="shared" si="245"/>
        <v/>
      </c>
      <c r="AH418" s="685" t="str">
        <f t="shared" si="245"/>
        <v/>
      </c>
      <c r="AI418" s="685" t="str">
        <f t="shared" si="245"/>
        <v/>
      </c>
      <c r="AJ418" s="685" t="str">
        <f t="shared" si="245"/>
        <v/>
      </c>
      <c r="AK418" s="685" t="str">
        <f t="shared" si="245"/>
        <v/>
      </c>
      <c r="AL418" s="685" t="str">
        <f t="shared" si="245"/>
        <v/>
      </c>
      <c r="AM418" s="685" t="str">
        <f t="shared" si="245"/>
        <v/>
      </c>
      <c r="AN418" s="685" t="str">
        <f t="shared" si="245"/>
        <v/>
      </c>
      <c r="AO418" s="685" t="str">
        <f t="shared" si="245"/>
        <v/>
      </c>
      <c r="AP418" s="685" t="str">
        <f t="shared" si="245"/>
        <v/>
      </c>
      <c r="AQ418" s="685" t="str">
        <f t="shared" si="245"/>
        <v/>
      </c>
      <c r="AR418" s="685" t="str">
        <f t="shared" si="244"/>
        <v/>
      </c>
      <c r="AS418" s="685" t="str">
        <f t="shared" si="244"/>
        <v/>
      </c>
      <c r="AT418" s="685" t="str">
        <f t="shared" si="244"/>
        <v/>
      </c>
      <c r="AU418" s="685" t="str">
        <f t="shared" si="244"/>
        <v/>
      </c>
      <c r="AV418" s="685" t="str">
        <f t="shared" si="237"/>
        <v/>
      </c>
      <c r="AW418" s="685" t="str">
        <f t="shared" si="237"/>
        <v/>
      </c>
      <c r="AX418" s="685" t="str">
        <f t="shared" si="237"/>
        <v/>
      </c>
      <c r="AY418" s="685" t="str">
        <f t="shared" si="237"/>
        <v/>
      </c>
      <c r="AZ418" s="685" t="str">
        <f t="shared" si="237"/>
        <v/>
      </c>
      <c r="BA418" s="685" t="str">
        <f t="shared" si="237"/>
        <v/>
      </c>
      <c r="BB418" s="685" t="str">
        <f t="shared" si="237"/>
        <v/>
      </c>
      <c r="BC418" s="685" t="str">
        <f t="shared" si="237"/>
        <v/>
      </c>
      <c r="BD418" s="685" t="str">
        <f t="shared" si="237"/>
        <v/>
      </c>
      <c r="BE418" s="685" t="str">
        <f t="shared" si="237"/>
        <v/>
      </c>
      <c r="BF418" s="685" t="str">
        <f t="shared" si="237"/>
        <v/>
      </c>
      <c r="BG418" s="685" t="str">
        <f t="shared" si="243"/>
        <v/>
      </c>
      <c r="BH418" s="685" t="str">
        <f t="shared" si="243"/>
        <v/>
      </c>
      <c r="BI418" s="685" t="str">
        <f t="shared" si="218"/>
        <v/>
      </c>
      <c r="BJ418" s="685" t="str">
        <f t="shared" si="218"/>
        <v/>
      </c>
      <c r="BK418" s="685" t="str">
        <f t="shared" si="218"/>
        <v/>
      </c>
      <c r="BL418" s="685" t="str">
        <f t="shared" si="218"/>
        <v/>
      </c>
      <c r="BM418" s="685" t="str">
        <f t="shared" si="218"/>
        <v/>
      </c>
      <c r="BN418" s="685" t="str">
        <f t="shared" si="218"/>
        <v/>
      </c>
      <c r="BO418" s="685" t="str">
        <f t="shared" si="223"/>
        <v/>
      </c>
      <c r="BP418" s="685" t="str">
        <f t="shared" si="223"/>
        <v/>
      </c>
      <c r="BQ418" s="685" t="str">
        <f t="shared" si="223"/>
        <v/>
      </c>
      <c r="BR418" s="529"/>
      <c r="BS418" s="685">
        <f>IFERROR(($L418+AB418*Contr_Rate)*(1+Inv_Return)*IF($D418=$C$1,VLOOKUP($T418,Male_Annuity_Tables,MATCH($BS$3+3,'Mortality Tables'!$N$1:$DN$1,0),FALSE),VLOOKUP($T418,Fe_Annuity_Tables,MATCH(BS$3+3,'Mortality Tables'!$N$1:$DN$1,0),FALSE)),"")</f>
        <v>962049.49979150144</v>
      </c>
      <c r="BT418" s="685">
        <f>IFERROR(($BS418+AC418*Contr_Rate)*(1+Inv_Return)*IF($D418=$C$1,VLOOKUP($T418,Male_Annuity_Tables,MATCH($BS$3+3,'Mortality Tables'!$N$1:$DN$1,0),FALSE),VLOOKUP($T418,Fe_Annuity_Tables,MATCH(BT$3+3,'Mortality Tables'!$N$1:$DN$1,0),FALSE)),"")</f>
        <v>1547815.8585384176</v>
      </c>
      <c r="BU418" s="685" t="str">
        <f>IFERROR((BT418+AD418*Contr_Rate)*(1+Inv_Return)*IF($D418=$C$1,VLOOKUP($T418,Male_Annuity_Tables,MATCH($BS$3+3,'Mortality Tables'!$N$1:$DN$1,0),FALSE),VLOOKUP($T418,Fe_Annuity_Tables,MATCH(BU$3+3,'Mortality Tables'!$N$1:$DN$1,0),FALSE)),"")</f>
        <v/>
      </c>
      <c r="BV418" s="685" t="str">
        <f>IFERROR((BU418+AE418*Contr_Rate)*(1+Inv_Return)*IF($D418=$C$1,VLOOKUP($T418,Male_Annuity_Tables,MATCH($BS$3+3,'Mortality Tables'!$N$1:$DN$1,0),FALSE),VLOOKUP($T418,Fe_Annuity_Tables,MATCH(BV$3+3,'Mortality Tables'!$N$1:$DN$1,0),FALSE)),"")</f>
        <v/>
      </c>
      <c r="BW418" s="685" t="str">
        <f>IFERROR((BV418+AF418*Contr_Rate)*(1+Inv_Return)*IF($D418=$C$1,VLOOKUP($T418,Male_Annuity_Tables,MATCH($BS$3+3,'Mortality Tables'!$N$1:$DN$1,0),FALSE),VLOOKUP($T418,Fe_Annuity_Tables,MATCH(BW$3+3,'Mortality Tables'!$N$1:$DN$1,0),FALSE)),"")</f>
        <v/>
      </c>
      <c r="BX418" s="685" t="str">
        <f>IFERROR((BW418+AG418*Contr_Rate)*(1+Inv_Return)*IF($D418=$C$1,VLOOKUP($T418,Male_Annuity_Tables,MATCH($BS$3+3,'Mortality Tables'!$N$1:$DN$1,0),FALSE),VLOOKUP($T418,Fe_Annuity_Tables,MATCH(BX$3+3,'Mortality Tables'!$N$1:$DN$1,0),FALSE)),"")</f>
        <v/>
      </c>
      <c r="BY418" s="685" t="str">
        <f>IFERROR((BX418+AH418*Contr_Rate)*(1+Inv_Return)*IF($D418=$C$1,VLOOKUP($T418,Male_Annuity_Tables,MATCH($BS$3+3,'Mortality Tables'!$N$1:$DN$1,0),FALSE),VLOOKUP($T418,Fe_Annuity_Tables,MATCH(BY$3+3,'Mortality Tables'!$N$1:$DN$1,0),FALSE)),"")</f>
        <v/>
      </c>
      <c r="BZ418" s="685" t="str">
        <f>IFERROR((BY418+AI418*Contr_Rate)*(1+Inv_Return)*IF($D418=$C$1,VLOOKUP($T418,Male_Annuity_Tables,MATCH($BS$3+3,'Mortality Tables'!$N$1:$DN$1,0),FALSE),VLOOKUP($T418,Fe_Annuity_Tables,MATCH(BZ$3+3,'Mortality Tables'!$N$1:$DN$1,0),FALSE)),"")</f>
        <v/>
      </c>
      <c r="CA418" s="685" t="str">
        <f>IFERROR((BZ418+AJ418*Contr_Rate)*(1+Inv_Return)*IF($D418=$C$1,VLOOKUP($T418,Male_Annuity_Tables,MATCH($BS$3+3,'Mortality Tables'!$N$1:$DN$1,0),FALSE),VLOOKUP($T418,Fe_Annuity_Tables,MATCH(CA$3+3,'Mortality Tables'!$N$1:$DN$1,0),FALSE)),"")</f>
        <v/>
      </c>
      <c r="CB418" s="685" t="str">
        <f>IFERROR((CA418+AK418*Contr_Rate)*(1+Inv_Return)*IF($D418=$C$1,VLOOKUP($T418,Male_Annuity_Tables,MATCH($BS$3+3,'Mortality Tables'!$N$1:$DN$1,0),FALSE),VLOOKUP($T418,Fe_Annuity_Tables,MATCH(CB$3+3,'Mortality Tables'!$N$1:$DN$1,0),FALSE)),"")</f>
        <v/>
      </c>
      <c r="CC418" s="685" t="str">
        <f>IFERROR((CB418+AL418*Contr_Rate)*(1+Inv_Return)*IF($D418=$C$1,VLOOKUP($T418,Male_Annuity_Tables,MATCH($BS$3+3,'Mortality Tables'!$N$1:$DN$1,0),FALSE),VLOOKUP($T418,Fe_Annuity_Tables,MATCH(CC$3+3,'Mortality Tables'!$N$1:$DN$1,0),FALSE)),"")</f>
        <v/>
      </c>
      <c r="CD418" s="685" t="str">
        <f>IFERROR((CC418+AM418*Contr_Rate)*(1+Inv_Return)*IF($D418=$C$1,VLOOKUP($T418,Male_Annuity_Tables,MATCH($BS$3+3,'Mortality Tables'!$N$1:$DN$1,0),FALSE),VLOOKUP($T418,Fe_Annuity_Tables,MATCH(CD$3+3,'Mortality Tables'!$N$1:$DN$1,0),FALSE)),"")</f>
        <v/>
      </c>
      <c r="CE418" s="685" t="str">
        <f>IFERROR((CD418+AN418*Contr_Rate)*(1+Inv_Return)*IF($D418=$C$1,VLOOKUP($T418,Male_Annuity_Tables,MATCH($BS$3+3,'Mortality Tables'!$N$1:$DN$1,0),FALSE),VLOOKUP($T418,Fe_Annuity_Tables,MATCH(CE$3+3,'Mortality Tables'!$N$1:$DN$1,0),FALSE)),"")</f>
        <v/>
      </c>
      <c r="CF418" s="685" t="str">
        <f>IFERROR((CE418+AO418*Contr_Rate)*(1+Inv_Return)*IF($D418=$C$1,VLOOKUP($T418,Male_Annuity_Tables,MATCH($BS$3+3,'Mortality Tables'!$N$1:$DN$1,0),FALSE),VLOOKUP($T418,Fe_Annuity_Tables,MATCH(CF$3+3,'Mortality Tables'!$N$1:$DN$1,0),FALSE)),"")</f>
        <v/>
      </c>
      <c r="CG418" s="685" t="str">
        <f>IFERROR((CF418+AP418*Contr_Rate)*(1+Inv_Return)*IF($D418=$C$1,VLOOKUP($T418,Male_Annuity_Tables,MATCH($BS$3+3,'Mortality Tables'!$N$1:$DN$1,0),FALSE),VLOOKUP($T418,Fe_Annuity_Tables,MATCH(CG$3+3,'Mortality Tables'!$N$1:$DN$1,0),FALSE)),"")</f>
        <v/>
      </c>
      <c r="CH418" s="685" t="str">
        <f>IFERROR((CG418+AQ418*Contr_Rate)*(1+Inv_Return)*IF($D418=$C$1,VLOOKUP($T418,Male_Annuity_Tables,MATCH($BS$3+3,'Mortality Tables'!$N$1:$DN$1,0),FALSE),VLOOKUP($T418,Fe_Annuity_Tables,MATCH(CH$3+3,'Mortality Tables'!$N$1:$DN$1,0),FALSE)),"")</f>
        <v/>
      </c>
      <c r="CI418" s="685" t="str">
        <f>IFERROR((CH418+AR418*Contr_Rate)*(1+Inv_Return)*IF($D418=$C$1,VLOOKUP($T418,Male_Annuity_Tables,MATCH($BS$3+3,'Mortality Tables'!$N$1:$DN$1,0),FALSE),VLOOKUP($T418,Fe_Annuity_Tables,MATCH(CI$3+3,'Mortality Tables'!$N$1:$DN$1,0),FALSE)),"")</f>
        <v/>
      </c>
      <c r="CJ418" s="685" t="str">
        <f>IFERROR((CI418+AS418*Contr_Rate)*(1+Inv_Return)*IF($D418=$C$1,VLOOKUP($T418,Male_Annuity_Tables,MATCH($BS$3+3,'Mortality Tables'!$N$1:$DN$1,0),FALSE),VLOOKUP($T418,Fe_Annuity_Tables,MATCH(CJ$3+3,'Mortality Tables'!$N$1:$DN$1,0),FALSE)),"")</f>
        <v/>
      </c>
      <c r="CK418" s="685" t="str">
        <f>IFERROR((CJ418+AT418*Contr_Rate)*(1+Inv_Return)*IF($D418=$C$1,VLOOKUP($T418,Male_Annuity_Tables,MATCH($BS$3+3,'Mortality Tables'!$N$1:$DN$1,0),FALSE),VLOOKUP($T418,Fe_Annuity_Tables,MATCH(CK$3+3,'Mortality Tables'!$N$1:$DN$1,0),FALSE)),"")</f>
        <v/>
      </c>
      <c r="CL418" s="685" t="str">
        <f>IFERROR((CK418+AU418*Contr_Rate)*(1+Inv_Return)*IF($D418=$C$1,VLOOKUP($T418,Male_Annuity_Tables,MATCH($BS$3+3,'Mortality Tables'!$N$1:$DN$1,0),FALSE),VLOOKUP($T418,Fe_Annuity_Tables,MATCH(CL$3+3,'Mortality Tables'!$N$1:$DN$1,0),FALSE)),"")</f>
        <v/>
      </c>
      <c r="CM418" s="685" t="str">
        <f>IFERROR((CL418+AV418*Contr_Rate)*(1+Inv_Return)*IF($D418=$C$1,VLOOKUP($T418,Male_Annuity_Tables,MATCH($BS$3+3,'Mortality Tables'!$N$1:$DN$1,0),FALSE),VLOOKUP($T418,Fe_Annuity_Tables,MATCH(CM$3+3,'Mortality Tables'!$N$1:$DN$1,0),FALSE)),"")</f>
        <v/>
      </c>
      <c r="CN418" s="685" t="str">
        <f>IFERROR((CM418+AW418*Contr_Rate)*(1+Inv_Return)*IF($D418=$C$1,VLOOKUP($T418,Male_Annuity_Tables,MATCH($BS$3+3,'Mortality Tables'!$N$1:$DN$1,0),FALSE),VLOOKUP($T418,Fe_Annuity_Tables,MATCH(CN$3+3,'Mortality Tables'!$N$1:$DN$1,0),FALSE)),"")</f>
        <v/>
      </c>
      <c r="CO418" s="685" t="str">
        <f>IFERROR((CN418+AX418*Contr_Rate)*(1+Inv_Return)*IF($D418=$C$1,VLOOKUP($T418,Male_Annuity_Tables,MATCH($BS$3+3,'Mortality Tables'!$N$1:$DN$1,0),FALSE),VLOOKUP($T418,Fe_Annuity_Tables,MATCH(CO$3+3,'Mortality Tables'!$N$1:$DN$1,0),FALSE)),"")</f>
        <v/>
      </c>
      <c r="CP418" s="685" t="str">
        <f>IFERROR((CO418+AY418*Contr_Rate)*(1+Inv_Return)*IF($D418=$C$1,VLOOKUP($T418,Male_Annuity_Tables,MATCH($BS$3+3,'Mortality Tables'!$N$1:$DN$1,0),FALSE),VLOOKUP($T418,Fe_Annuity_Tables,MATCH(CP$3+3,'Mortality Tables'!$N$1:$DN$1,0),FALSE)),"")</f>
        <v/>
      </c>
      <c r="CQ418" s="685" t="str">
        <f>IFERROR((CP418+AZ418*Contr_Rate)*(1+Inv_Return)*IF($D418=$C$1,VLOOKUP($T418,Male_Annuity_Tables,MATCH($BS$3+3,'Mortality Tables'!$N$1:$DN$1,0),FALSE),VLOOKUP($T418,Fe_Annuity_Tables,MATCH(CQ$3+3,'Mortality Tables'!$N$1:$DN$1,0),FALSE)),"")</f>
        <v/>
      </c>
      <c r="CR418" s="685" t="str">
        <f>IFERROR((CQ418+BA418*Contr_Rate)*(1+Inv_Return)*IF($D418=$C$1,VLOOKUP($T418,Male_Annuity_Tables,MATCH($BS$3+3,'Mortality Tables'!$N$1:$DN$1,0),FALSE),VLOOKUP($T418,Fe_Annuity_Tables,MATCH(CR$3+3,'Mortality Tables'!$N$1:$DN$1,0),FALSE)),"")</f>
        <v/>
      </c>
      <c r="CS418" s="685" t="str">
        <f>IFERROR((CR418+BB418*Contr_Rate)*(1+Inv_Return)*IF($D418=$C$1,VLOOKUP($T418,Male_Annuity_Tables,MATCH($BS$3+3,'Mortality Tables'!$N$1:$DN$1,0),FALSE),VLOOKUP($T418,Fe_Annuity_Tables,MATCH(CS$3+3,'Mortality Tables'!$N$1:$DN$1,0),FALSE)),"")</f>
        <v/>
      </c>
      <c r="CT418" s="685" t="str">
        <f>IFERROR((CS418+BC418*Contr_Rate)*(1+Inv_Return)*IF($D418=$C$1,VLOOKUP($T418,Male_Annuity_Tables,MATCH($BS$3+3,'Mortality Tables'!$N$1:$DN$1,0),FALSE),VLOOKUP($T418,Fe_Annuity_Tables,MATCH(CT$3+3,'Mortality Tables'!$N$1:$DN$1,0),FALSE)),"")</f>
        <v/>
      </c>
      <c r="CU418" s="685" t="str">
        <f>IFERROR((CT418+BD418*Contr_Rate)*(1+Inv_Return)*IF($D418=$C$1,VLOOKUP($T418,Male_Annuity_Tables,MATCH($BS$3+3,'Mortality Tables'!$N$1:$DN$1,0),FALSE),VLOOKUP($T418,Fe_Annuity_Tables,MATCH(CU$3+3,'Mortality Tables'!$N$1:$DN$1,0),FALSE)),"")</f>
        <v/>
      </c>
      <c r="CV418" s="685" t="str">
        <f>IFERROR((CU418+BE418*Contr_Rate)*(1+Inv_Return)*IF($D418=$C$1,VLOOKUP($T418,Male_Annuity_Tables,MATCH($BS$3+3,'Mortality Tables'!$N$1:$DN$1,0),FALSE),VLOOKUP($T418,Fe_Annuity_Tables,MATCH(CV$3+3,'Mortality Tables'!$N$1:$DN$1,0),FALSE)),"")</f>
        <v/>
      </c>
      <c r="CW418" s="685" t="str">
        <f>IFERROR((CV418+BF418*Contr_Rate)*(1+Inv_Return)*IF($D418=$C$1,VLOOKUP($T418,Male_Annuity_Tables,MATCH($BS$3+3,'Mortality Tables'!$N$1:$DN$1,0),FALSE),VLOOKUP($T418,Fe_Annuity_Tables,MATCH(CW$3+3,'Mortality Tables'!$N$1:$DN$1,0),FALSE)),"")</f>
        <v/>
      </c>
      <c r="CX418" s="685" t="str">
        <f>IFERROR((CW418+BG418*Contr_Rate)*(1+Inv_Return)*IF($D418=$C$1,VLOOKUP($T418,Male_Annuity_Tables,MATCH($BS$3+3,'Mortality Tables'!$N$1:$DN$1,0),FALSE),VLOOKUP($T418,Fe_Annuity_Tables,MATCH(CX$3+3,'Mortality Tables'!$N$1:$DN$1,0),FALSE)),"")</f>
        <v/>
      </c>
      <c r="CY418" s="685" t="str">
        <f>IFERROR((CX418+BH418*Contr_Rate)*(1+Inv_Return)*IF($D418=$C$1,VLOOKUP($T418,Male_Annuity_Tables,MATCH($BS$3+3,'Mortality Tables'!$N$1:$DN$1,0),FALSE),VLOOKUP($T418,Fe_Annuity_Tables,MATCH(CY$3+3,'Mortality Tables'!$N$1:$DN$1,0),FALSE)),"")</f>
        <v/>
      </c>
      <c r="CZ418" s="685" t="str">
        <f>IFERROR((CY418+BI418*Contr_Rate)*(1+Inv_Return)*IF($D418=$C$1,VLOOKUP($T418,Male_Annuity_Tables,MATCH($BS$3+3,'Mortality Tables'!$N$1:$DN$1,0),FALSE),VLOOKUP($T418,Fe_Annuity_Tables,MATCH(CZ$3+3,'Mortality Tables'!$N$1:$DN$1,0),FALSE)),"")</f>
        <v/>
      </c>
      <c r="DA418" s="685" t="str">
        <f>IFERROR((CZ418+BJ418*Contr_Rate)*(1+Inv_Return)*IF($D418=$C$1,VLOOKUP($T418,Male_Annuity_Tables,MATCH($BS$3+3,'Mortality Tables'!$N$1:$DN$1,0),FALSE),VLOOKUP($T418,Fe_Annuity_Tables,MATCH(DA$3+3,'Mortality Tables'!$N$1:$DN$1,0),FALSE)),"")</f>
        <v/>
      </c>
      <c r="DB418" s="685" t="str">
        <f>IFERROR((DA418+BK418*Contr_Rate)*(1+Inv_Return)*IF($D418=$C$1,VLOOKUP($T418,Male_Annuity_Tables,MATCH($BS$3+3,'Mortality Tables'!$N$1:$DN$1,0),FALSE),VLOOKUP($T418,Fe_Annuity_Tables,MATCH(DB$3+3,'Mortality Tables'!$N$1:$DN$1,0),FALSE)),"")</f>
        <v/>
      </c>
      <c r="DC418" s="685" t="str">
        <f>IFERROR((DB418+BL418*Contr_Rate)*(1+Inv_Return)*IF($D418=$C$1,VLOOKUP($T418,Male_Annuity_Tables,MATCH($BS$3+3,'Mortality Tables'!$N$1:$DN$1,0),FALSE),VLOOKUP($T418,Fe_Annuity_Tables,MATCH(DC$3+3,'Mortality Tables'!$N$1:$DN$1,0),FALSE)),"")</f>
        <v/>
      </c>
      <c r="DD418" s="685" t="str">
        <f>IFERROR((DC418+BM418*Contr_Rate)*(1+Inv_Return)*IF($D418=$C$1,VLOOKUP($T418,Male_Annuity_Tables,MATCH($BS$3+3,'Mortality Tables'!$N$1:$DN$1,0),FALSE),VLOOKUP($T418,Fe_Annuity_Tables,MATCH(DD$3+3,'Mortality Tables'!$N$1:$DN$1,0),FALSE)),"")</f>
        <v/>
      </c>
      <c r="DE418" s="685" t="str">
        <f>IFERROR((DD418+BN418*Contr_Rate)*(1+Inv_Return)*IF($D418=$C$1,VLOOKUP($T418,Male_Annuity_Tables,MATCH($BS$3+3,'Mortality Tables'!$N$1:$DN$1,0),FALSE),VLOOKUP($T418,Fe_Annuity_Tables,MATCH(DE$3+3,'Mortality Tables'!$N$1:$DN$1,0),FALSE)),"")</f>
        <v/>
      </c>
      <c r="DF418" s="685" t="str">
        <f>IFERROR((DE418+BO418*Contr_Rate)*(1+Inv_Return)*IF($D418=$C$1,VLOOKUP($T418,Male_Annuity_Tables,MATCH($BS$3+3,'Mortality Tables'!$N$1:$DN$1,0),FALSE),VLOOKUP($T418,Fe_Annuity_Tables,MATCH(DF$3+3,'Mortality Tables'!$N$1:$DN$1,0),FALSE)),"")</f>
        <v/>
      </c>
      <c r="DG418" s="685" t="str">
        <f>IFERROR((DF418+BP418*Contr_Rate)*(1+Inv_Return)*IF($D418=$C$1,VLOOKUP($T418,Male_Annuity_Tables,MATCH($BS$3+3,'Mortality Tables'!$N$1:$DN$1,0),FALSE),VLOOKUP($T418,Fe_Annuity_Tables,MATCH(DG$3+3,'Mortality Tables'!$N$1:$DN$1,0),FALSE)),"")</f>
        <v/>
      </c>
      <c r="DH418" s="685" t="str">
        <f>IFERROR((DG418+BQ418*Contr_Rate)*(1+Inv_Return)*IF($D418=$C$1,VLOOKUP($T418,Male_Annuity_Tables,MATCH($BS$3+3,'Mortality Tables'!$N$1:$DN$1,0),FALSE),VLOOKUP($T418,Fe_Annuity_Tables,MATCH(DH$3+3,'Mortality Tables'!$N$1:$DN$1,0),FALSE)),"")</f>
        <v/>
      </c>
      <c r="DJ418" s="686">
        <f t="shared" si="230"/>
        <v>1547815.8585384176</v>
      </c>
      <c r="DK418" s="680">
        <f t="shared" si="219"/>
        <v>8.8017766057058875</v>
      </c>
      <c r="DL418" s="686">
        <f t="shared" si="231"/>
        <v>117821.28446073772</v>
      </c>
      <c r="DM418" s="686">
        <f t="shared" si="132"/>
        <v>2440093.2141513927</v>
      </c>
      <c r="DN418" s="687">
        <f t="shared" si="232"/>
        <v>4.8285567033845143E-2</v>
      </c>
      <c r="DP418" s="688">
        <f t="shared" si="233"/>
        <v>54618.917276412802</v>
      </c>
      <c r="DQ418" s="688">
        <f t="shared" si="234"/>
        <v>87874.92364473085</v>
      </c>
      <c r="DR418" s="688" t="str">
        <f t="shared" si="235"/>
        <v/>
      </c>
    </row>
    <row r="419" spans="1:122" s="657" customFormat="1" ht="14.5">
      <c r="A419" s="675" t="s">
        <v>1906</v>
      </c>
      <c r="B419" s="675" t="s">
        <v>1907</v>
      </c>
      <c r="C419" s="675" t="s">
        <v>116</v>
      </c>
      <c r="D419" s="675" t="s">
        <v>60</v>
      </c>
      <c r="E419" s="676">
        <v>29338</v>
      </c>
      <c r="F419" s="677">
        <v>40883</v>
      </c>
      <c r="G419" s="677">
        <v>42567</v>
      </c>
      <c r="H419" s="678">
        <v>731614</v>
      </c>
      <c r="I419" s="678">
        <v>69293.66</v>
      </c>
      <c r="J419" s="678">
        <v>61240.5</v>
      </c>
      <c r="K419" s="678"/>
      <c r="L419" s="678">
        <v>130534.16</v>
      </c>
      <c r="M419" s="679">
        <f>IF(COUNTIF($A$4:A419,A419)=1,0,1)</f>
        <v>0</v>
      </c>
      <c r="N419" s="680" t="str">
        <f t="shared" si="224"/>
        <v>Okay</v>
      </c>
      <c r="O419" s="680" t="str">
        <f t="shared" si="225"/>
        <v>TRUE</v>
      </c>
      <c r="P419" s="680" t="b">
        <f t="shared" si="226"/>
        <v>1</v>
      </c>
      <c r="Q419" s="680" t="b">
        <f t="shared" si="239"/>
        <v>1</v>
      </c>
      <c r="R419" s="680" t="b">
        <f t="shared" si="240"/>
        <v>1</v>
      </c>
      <c r="S419" s="681">
        <f t="shared" si="227"/>
        <v>31.63013698630137</v>
      </c>
      <c r="T419" s="682">
        <f t="shared" si="241"/>
        <v>44</v>
      </c>
      <c r="U419" s="682">
        <f t="shared" si="220"/>
        <v>36</v>
      </c>
      <c r="V419" s="682">
        <f t="shared" si="242"/>
        <v>8.463013698630137</v>
      </c>
      <c r="W419" s="682">
        <f t="shared" si="228"/>
        <v>16</v>
      </c>
      <c r="X419" s="683">
        <f t="shared" si="229"/>
        <v>2088546.56</v>
      </c>
      <c r="Y419" s="684">
        <f t="shared" si="123"/>
        <v>2.4499999999999999E-3</v>
      </c>
      <c r="Z419" s="684">
        <f>IF($D419=$C$1,VLOOKUP($T419,Male_Annuity_Tables,MATCH($W419+2,'Mortality Tables'!$DS$1:$HT$1,0),FALSE),VLOOKUP($T419,Fe_Annuity_Tables,MATCH($W419+2,'Mortality Tables'!$M$1:$DN$1,0),FALSE))</f>
        <v>0.16022938162310044</v>
      </c>
      <c r="AA419" s="664"/>
      <c r="AB419" s="685">
        <f t="shared" si="245"/>
        <v>768889.73330000008</v>
      </c>
      <c r="AC419" s="685">
        <f t="shared" si="245"/>
        <v>808064.66521163506</v>
      </c>
      <c r="AD419" s="685">
        <f t="shared" si="245"/>
        <v>849235.55990416789</v>
      </c>
      <c r="AE419" s="685">
        <f t="shared" si="245"/>
        <v>892504.11168128531</v>
      </c>
      <c r="AF419" s="685">
        <f t="shared" si="245"/>
        <v>937977.1961714467</v>
      </c>
      <c r="AG419" s="685">
        <f t="shared" si="245"/>
        <v>985767.13431638211</v>
      </c>
      <c r="AH419" s="685">
        <f t="shared" si="245"/>
        <v>1035991.9698098017</v>
      </c>
      <c r="AI419" s="685">
        <f t="shared" si="245"/>
        <v>1088775.7606716112</v>
      </c>
      <c r="AJ419" s="685">
        <f t="shared" si="245"/>
        <v>1144248.8856778299</v>
      </c>
      <c r="AK419" s="685">
        <f t="shared" si="245"/>
        <v>1202548.3664031152</v>
      </c>
      <c r="AL419" s="685">
        <f t="shared" si="245"/>
        <v>1263818.205671354</v>
      </c>
      <c r="AM419" s="685">
        <f t="shared" si="245"/>
        <v>1328209.7432503095</v>
      </c>
      <c r="AN419" s="685">
        <f t="shared" si="245"/>
        <v>1395882.0296689128</v>
      </c>
      <c r="AO419" s="685">
        <f t="shared" si="245"/>
        <v>1467002.2190805441</v>
      </c>
      <c r="AP419" s="685">
        <f t="shared" si="245"/>
        <v>1541745.982142698</v>
      </c>
      <c r="AQ419" s="685">
        <f t="shared" si="245"/>
        <v>1620297.9399328684</v>
      </c>
      <c r="AR419" s="685" t="str">
        <f t="shared" si="244"/>
        <v/>
      </c>
      <c r="AS419" s="685" t="str">
        <f t="shared" si="244"/>
        <v/>
      </c>
      <c r="AT419" s="685" t="str">
        <f t="shared" si="244"/>
        <v/>
      </c>
      <c r="AU419" s="685" t="str">
        <f t="shared" si="244"/>
        <v/>
      </c>
      <c r="AV419" s="685" t="str">
        <f t="shared" si="237"/>
        <v/>
      </c>
      <c r="AW419" s="685" t="str">
        <f t="shared" si="237"/>
        <v/>
      </c>
      <c r="AX419" s="685" t="str">
        <f t="shared" si="237"/>
        <v/>
      </c>
      <c r="AY419" s="685" t="str">
        <f t="shared" si="237"/>
        <v/>
      </c>
      <c r="AZ419" s="685" t="str">
        <f t="shared" si="237"/>
        <v/>
      </c>
      <c r="BA419" s="685" t="str">
        <f t="shared" si="237"/>
        <v/>
      </c>
      <c r="BB419" s="685" t="str">
        <f t="shared" si="237"/>
        <v/>
      </c>
      <c r="BC419" s="685" t="str">
        <f t="shared" si="237"/>
        <v/>
      </c>
      <c r="BD419" s="685" t="str">
        <f t="shared" si="237"/>
        <v/>
      </c>
      <c r="BE419" s="685" t="str">
        <f t="shared" si="237"/>
        <v/>
      </c>
      <c r="BF419" s="685" t="str">
        <f t="shared" si="237"/>
        <v/>
      </c>
      <c r="BG419" s="685" t="str">
        <f t="shared" si="243"/>
        <v/>
      </c>
      <c r="BH419" s="685" t="str">
        <f t="shared" si="243"/>
        <v/>
      </c>
      <c r="BI419" s="685" t="str">
        <f t="shared" si="218"/>
        <v/>
      </c>
      <c r="BJ419" s="685" t="str">
        <f t="shared" si="218"/>
        <v/>
      </c>
      <c r="BK419" s="685" t="str">
        <f t="shared" si="218"/>
        <v/>
      </c>
      <c r="BL419" s="685" t="str">
        <f t="shared" si="218"/>
        <v/>
      </c>
      <c r="BM419" s="685" t="str">
        <f t="shared" si="218"/>
        <v/>
      </c>
      <c r="BN419" s="685" t="str">
        <f t="shared" si="218"/>
        <v/>
      </c>
      <c r="BO419" s="685" t="str">
        <f t="shared" si="223"/>
        <v/>
      </c>
      <c r="BP419" s="685" t="str">
        <f t="shared" si="223"/>
        <v/>
      </c>
      <c r="BQ419" s="685" t="str">
        <f t="shared" si="223"/>
        <v/>
      </c>
      <c r="BR419" s="529"/>
      <c r="BS419" s="685">
        <f>IFERROR(($L419+AB419*Contr_Rate)*(1+Inv_Return)*IF($D419=$C$1,VLOOKUP($T419,Male_Annuity_Tables,MATCH($BS$3+3,'Mortality Tables'!$N$1:$DN$1,0),FALSE),VLOOKUP($T419,Fe_Annuity_Tables,MATCH(BS$3+3,'Mortality Tables'!$N$1:$DN$1,0),FALSE)),"")</f>
        <v>314735.30850864307</v>
      </c>
      <c r="BT419" s="685">
        <f>IFERROR(($BS419+AC419*Contr_Rate)*(1+Inv_Return)*IF($D419=$C$1,VLOOKUP($T419,Male_Annuity_Tables,MATCH($BS$3+3,'Mortality Tables'!$N$1:$DN$1,0),FALSE),VLOOKUP($T419,Fe_Annuity_Tables,MATCH(BT$3+3,'Mortality Tables'!$N$1:$DN$1,0),FALSE)),"")</f>
        <v>411581.80434006994</v>
      </c>
      <c r="BU419" s="685">
        <f>IFERROR((BT419+AD419*Contr_Rate)*(1+Inv_Return)*IF($D419=$C$1,VLOOKUP($T419,Male_Annuity_Tables,MATCH($BS$3+3,'Mortality Tables'!$N$1:$DN$1,0),FALSE),VLOOKUP($T419,Fe_Annuity_Tables,MATCH(BU$3+3,'Mortality Tables'!$N$1:$DN$1,0),FALSE)),"")</f>
        <v>417239.64856517647</v>
      </c>
      <c r="BV419" s="685">
        <f>IFERROR((BU419+AE419*Contr_Rate)*(1+Inv_Return)*IF($D419=$C$1,VLOOKUP($T419,Male_Annuity_Tables,MATCH($BS$3+3,'Mortality Tables'!$N$1:$DN$1,0),FALSE),VLOOKUP($T419,Fe_Annuity_Tables,MATCH(BV$3+3,'Mortality Tables'!$N$1:$DN$1,0),FALSE)),"")</f>
        <v>363472.63556050631</v>
      </c>
      <c r="BW419" s="685">
        <f>IFERROR((BV419+AF419*Contr_Rate)*(1+Inv_Return)*IF($D419=$C$1,VLOOKUP($T419,Male_Annuity_Tables,MATCH($BS$3+3,'Mortality Tables'!$N$1:$DN$1,0),FALSE),VLOOKUP($T419,Fe_Annuity_Tables,MATCH(BW$3+3,'Mortality Tables'!$N$1:$DN$1,0),FALSE)),"")</f>
        <v>289911.73691193492</v>
      </c>
      <c r="BX419" s="685">
        <f>IFERROR((BW419+AG419*Contr_Rate)*(1+Inv_Return)*IF($D419=$C$1,VLOOKUP($T419,Male_Annuity_Tables,MATCH($BS$3+3,'Mortality Tables'!$N$1:$DN$1,0),FALSE),VLOOKUP($T419,Fe_Annuity_Tables,MATCH(BX$3+3,'Mortality Tables'!$N$1:$DN$1,0),FALSE)),"")</f>
        <v>223014.71808054554</v>
      </c>
      <c r="BY419" s="685">
        <f>IFERROR((BX419+AH419*Contr_Rate)*(1+Inv_Return)*IF($D419=$C$1,VLOOKUP($T419,Male_Annuity_Tables,MATCH($BS$3+3,'Mortality Tables'!$N$1:$DN$1,0),FALSE),VLOOKUP($T419,Fe_Annuity_Tables,MATCH(BY$3+3,'Mortality Tables'!$N$1:$DN$1,0),FALSE)),"")</f>
        <v>182262.14203801981</v>
      </c>
      <c r="BZ419" s="685">
        <f>IFERROR((BY419+AI419*Contr_Rate)*(1+Inv_Return)*IF($D419=$C$1,VLOOKUP($T419,Male_Annuity_Tables,MATCH($BS$3+3,'Mortality Tables'!$N$1:$DN$1,0),FALSE),VLOOKUP($T419,Fe_Annuity_Tables,MATCH(BZ$3+3,'Mortality Tables'!$N$1:$DN$1,0),FALSE)),"")</f>
        <v>155745.67836577032</v>
      </c>
      <c r="CA419" s="685">
        <f>IFERROR((BZ419+AJ419*Contr_Rate)*(1+Inv_Return)*IF($D419=$C$1,VLOOKUP($T419,Male_Annuity_Tables,MATCH($BS$3+3,'Mortality Tables'!$N$1:$DN$1,0),FALSE),VLOOKUP($T419,Fe_Annuity_Tables,MATCH(CA$3+3,'Mortality Tables'!$N$1:$DN$1,0),FALSE)),"")</f>
        <v>136850.58759107816</v>
      </c>
      <c r="CB419" s="685">
        <f>IFERROR((CA419+AK419*Contr_Rate)*(1+Inv_Return)*IF($D419=$C$1,VLOOKUP($T419,Male_Annuity_Tables,MATCH($BS$3+3,'Mortality Tables'!$N$1:$DN$1,0),FALSE),VLOOKUP($T419,Fe_Annuity_Tables,MATCH(CB$3+3,'Mortality Tables'!$N$1:$DN$1,0),FALSE)),"")</f>
        <v>122238.9891696488</v>
      </c>
      <c r="CC419" s="685">
        <f>IFERROR((CB419+AL419*Contr_Rate)*(1+Inv_Return)*IF($D419=$C$1,VLOOKUP($T419,Male_Annuity_Tables,MATCH($BS$3+3,'Mortality Tables'!$N$1:$DN$1,0),FALSE),VLOOKUP($T419,Fe_Annuity_Tables,MATCH(CC$3+3,'Mortality Tables'!$N$1:$DN$1,0),FALSE)),"")</f>
        <v>110283.10962553933</v>
      </c>
      <c r="CD419" s="685">
        <f>IFERROR((CC419+AM419*Contr_Rate)*(1+Inv_Return)*IF($D419=$C$1,VLOOKUP($T419,Male_Annuity_Tables,MATCH($BS$3+3,'Mortality Tables'!$N$1:$DN$1,0),FALSE),VLOOKUP($T419,Fe_Annuity_Tables,MATCH(CD$3+3,'Mortality Tables'!$N$1:$DN$1,0),FALSE)),"")</f>
        <v>105719.34630431299</v>
      </c>
      <c r="CE419" s="685">
        <f>IFERROR((CD419+AN419*Contr_Rate)*(1+Inv_Return)*IF($D419=$C$1,VLOOKUP($T419,Male_Annuity_Tables,MATCH($BS$3+3,'Mortality Tables'!$N$1:$DN$1,0),FALSE),VLOOKUP($T419,Fe_Annuity_Tables,MATCH(CE$3+3,'Mortality Tables'!$N$1:$DN$1,0),FALSE)),"")</f>
        <v>102919.01718440508</v>
      </c>
      <c r="CF419" s="685">
        <f>IFERROR((CE419+AO419*Contr_Rate)*(1+Inv_Return)*IF($D419=$C$1,VLOOKUP($T419,Male_Annuity_Tables,MATCH($BS$3+3,'Mortality Tables'!$N$1:$DN$1,0),FALSE),VLOOKUP($T419,Fe_Annuity_Tables,MATCH(CF$3+3,'Mortality Tables'!$N$1:$DN$1,0),FALSE)),"")</f>
        <v>100567.43132347536</v>
      </c>
      <c r="CG419" s="685">
        <f>IFERROR((CF419+AP419*Contr_Rate)*(1+Inv_Return)*IF($D419=$C$1,VLOOKUP($T419,Male_Annuity_Tables,MATCH($BS$3+3,'Mortality Tables'!$N$1:$DN$1,0),FALSE),VLOOKUP($T419,Fe_Annuity_Tables,MATCH(CG$3+3,'Mortality Tables'!$N$1:$DN$1,0),FALSE)),"")</f>
        <v>98364.081241925509</v>
      </c>
      <c r="CH419" s="685">
        <f>IFERROR((CG419+AQ419*Contr_Rate)*(1+Inv_Return)*IF($D419=$C$1,VLOOKUP($T419,Male_Annuity_Tables,MATCH($BS$3+3,'Mortality Tables'!$N$1:$DN$1,0),FALSE),VLOOKUP($T419,Fe_Annuity_Tables,MATCH(CH$3+3,'Mortality Tables'!$N$1:$DN$1,0),FALSE)),"")</f>
        <v>96235.41446095056</v>
      </c>
      <c r="CI419" s="685" t="str">
        <f>IFERROR((CH419+AR419*Contr_Rate)*(1+Inv_Return)*IF($D419=$C$1,VLOOKUP($T419,Male_Annuity_Tables,MATCH($BS$3+3,'Mortality Tables'!$N$1:$DN$1,0),FALSE),VLOOKUP($T419,Fe_Annuity_Tables,MATCH(CI$3+3,'Mortality Tables'!$N$1:$DN$1,0),FALSE)),"")</f>
        <v/>
      </c>
      <c r="CJ419" s="685" t="str">
        <f>IFERROR((CI419+AS419*Contr_Rate)*(1+Inv_Return)*IF($D419=$C$1,VLOOKUP($T419,Male_Annuity_Tables,MATCH($BS$3+3,'Mortality Tables'!$N$1:$DN$1,0),FALSE),VLOOKUP($T419,Fe_Annuity_Tables,MATCH(CJ$3+3,'Mortality Tables'!$N$1:$DN$1,0),FALSE)),"")</f>
        <v/>
      </c>
      <c r="CK419" s="685" t="str">
        <f>IFERROR((CJ419+AT419*Contr_Rate)*(1+Inv_Return)*IF($D419=$C$1,VLOOKUP($T419,Male_Annuity_Tables,MATCH($BS$3+3,'Mortality Tables'!$N$1:$DN$1,0),FALSE),VLOOKUP($T419,Fe_Annuity_Tables,MATCH(CK$3+3,'Mortality Tables'!$N$1:$DN$1,0),FALSE)),"")</f>
        <v/>
      </c>
      <c r="CL419" s="685" t="str">
        <f>IFERROR((CK419+AU419*Contr_Rate)*(1+Inv_Return)*IF($D419=$C$1,VLOOKUP($T419,Male_Annuity_Tables,MATCH($BS$3+3,'Mortality Tables'!$N$1:$DN$1,0),FALSE),VLOOKUP($T419,Fe_Annuity_Tables,MATCH(CL$3+3,'Mortality Tables'!$N$1:$DN$1,0),FALSE)),"")</f>
        <v/>
      </c>
      <c r="CM419" s="685" t="str">
        <f>IFERROR((CL419+AV419*Contr_Rate)*(1+Inv_Return)*IF($D419=$C$1,VLOOKUP($T419,Male_Annuity_Tables,MATCH($BS$3+3,'Mortality Tables'!$N$1:$DN$1,0),FALSE),VLOOKUP($T419,Fe_Annuity_Tables,MATCH(CM$3+3,'Mortality Tables'!$N$1:$DN$1,0),FALSE)),"")</f>
        <v/>
      </c>
      <c r="CN419" s="685" t="str">
        <f>IFERROR((CM419+AW419*Contr_Rate)*(1+Inv_Return)*IF($D419=$C$1,VLOOKUP($T419,Male_Annuity_Tables,MATCH($BS$3+3,'Mortality Tables'!$N$1:$DN$1,0),FALSE),VLOOKUP($T419,Fe_Annuity_Tables,MATCH(CN$3+3,'Mortality Tables'!$N$1:$DN$1,0),FALSE)),"")</f>
        <v/>
      </c>
      <c r="CO419" s="685" t="str">
        <f>IFERROR((CN419+AX419*Contr_Rate)*(1+Inv_Return)*IF($D419=$C$1,VLOOKUP($T419,Male_Annuity_Tables,MATCH($BS$3+3,'Mortality Tables'!$N$1:$DN$1,0),FALSE),VLOOKUP($T419,Fe_Annuity_Tables,MATCH(CO$3+3,'Mortality Tables'!$N$1:$DN$1,0),FALSE)),"")</f>
        <v/>
      </c>
      <c r="CP419" s="685" t="str">
        <f>IFERROR((CO419+AY419*Contr_Rate)*(1+Inv_Return)*IF($D419=$C$1,VLOOKUP($T419,Male_Annuity_Tables,MATCH($BS$3+3,'Mortality Tables'!$N$1:$DN$1,0),FALSE),VLOOKUP($T419,Fe_Annuity_Tables,MATCH(CP$3+3,'Mortality Tables'!$N$1:$DN$1,0),FALSE)),"")</f>
        <v/>
      </c>
      <c r="CQ419" s="685" t="str">
        <f>IFERROR((CP419+AZ419*Contr_Rate)*(1+Inv_Return)*IF($D419=$C$1,VLOOKUP($T419,Male_Annuity_Tables,MATCH($BS$3+3,'Mortality Tables'!$N$1:$DN$1,0),FALSE),VLOOKUP($T419,Fe_Annuity_Tables,MATCH(CQ$3+3,'Mortality Tables'!$N$1:$DN$1,0),FALSE)),"")</f>
        <v/>
      </c>
      <c r="CR419" s="685" t="str">
        <f>IFERROR((CQ419+BA419*Contr_Rate)*(1+Inv_Return)*IF($D419=$C$1,VLOOKUP($T419,Male_Annuity_Tables,MATCH($BS$3+3,'Mortality Tables'!$N$1:$DN$1,0),FALSE),VLOOKUP($T419,Fe_Annuity_Tables,MATCH(CR$3+3,'Mortality Tables'!$N$1:$DN$1,0),FALSE)),"")</f>
        <v/>
      </c>
      <c r="CS419" s="685" t="str">
        <f>IFERROR((CR419+BB419*Contr_Rate)*(1+Inv_Return)*IF($D419=$C$1,VLOOKUP($T419,Male_Annuity_Tables,MATCH($BS$3+3,'Mortality Tables'!$N$1:$DN$1,0),FALSE),VLOOKUP($T419,Fe_Annuity_Tables,MATCH(CS$3+3,'Mortality Tables'!$N$1:$DN$1,0),FALSE)),"")</f>
        <v/>
      </c>
      <c r="CT419" s="685" t="str">
        <f>IFERROR((CS419+BC419*Contr_Rate)*(1+Inv_Return)*IF($D419=$C$1,VLOOKUP($T419,Male_Annuity_Tables,MATCH($BS$3+3,'Mortality Tables'!$N$1:$DN$1,0),FALSE),VLOOKUP($T419,Fe_Annuity_Tables,MATCH(CT$3+3,'Mortality Tables'!$N$1:$DN$1,0),FALSE)),"")</f>
        <v/>
      </c>
      <c r="CU419" s="685" t="str">
        <f>IFERROR((CT419+BD419*Contr_Rate)*(1+Inv_Return)*IF($D419=$C$1,VLOOKUP($T419,Male_Annuity_Tables,MATCH($BS$3+3,'Mortality Tables'!$N$1:$DN$1,0),FALSE),VLOOKUP($T419,Fe_Annuity_Tables,MATCH(CU$3+3,'Mortality Tables'!$N$1:$DN$1,0),FALSE)),"")</f>
        <v/>
      </c>
      <c r="CV419" s="685" t="str">
        <f>IFERROR((CU419+BE419*Contr_Rate)*(1+Inv_Return)*IF($D419=$C$1,VLOOKUP($T419,Male_Annuity_Tables,MATCH($BS$3+3,'Mortality Tables'!$N$1:$DN$1,0),FALSE),VLOOKUP($T419,Fe_Annuity_Tables,MATCH(CV$3+3,'Mortality Tables'!$N$1:$DN$1,0),FALSE)),"")</f>
        <v/>
      </c>
      <c r="CW419" s="685" t="str">
        <f>IFERROR((CV419+BF419*Contr_Rate)*(1+Inv_Return)*IF($D419=$C$1,VLOOKUP($T419,Male_Annuity_Tables,MATCH($BS$3+3,'Mortality Tables'!$N$1:$DN$1,0),FALSE),VLOOKUP($T419,Fe_Annuity_Tables,MATCH(CW$3+3,'Mortality Tables'!$N$1:$DN$1,0),FALSE)),"")</f>
        <v/>
      </c>
      <c r="CX419" s="685" t="str">
        <f>IFERROR((CW419+BG419*Contr_Rate)*(1+Inv_Return)*IF($D419=$C$1,VLOOKUP($T419,Male_Annuity_Tables,MATCH($BS$3+3,'Mortality Tables'!$N$1:$DN$1,0),FALSE),VLOOKUP($T419,Fe_Annuity_Tables,MATCH(CX$3+3,'Mortality Tables'!$N$1:$DN$1,0),FALSE)),"")</f>
        <v/>
      </c>
      <c r="CY419" s="685" t="str">
        <f>IFERROR((CX419+BH419*Contr_Rate)*(1+Inv_Return)*IF($D419=$C$1,VLOOKUP($T419,Male_Annuity_Tables,MATCH($BS$3+3,'Mortality Tables'!$N$1:$DN$1,0),FALSE),VLOOKUP($T419,Fe_Annuity_Tables,MATCH(CY$3+3,'Mortality Tables'!$N$1:$DN$1,0),FALSE)),"")</f>
        <v/>
      </c>
      <c r="CZ419" s="685" t="str">
        <f>IFERROR((CY419+BI419*Contr_Rate)*(1+Inv_Return)*IF($D419=$C$1,VLOOKUP($T419,Male_Annuity_Tables,MATCH($BS$3+3,'Mortality Tables'!$N$1:$DN$1,0),FALSE),VLOOKUP($T419,Fe_Annuity_Tables,MATCH(CZ$3+3,'Mortality Tables'!$N$1:$DN$1,0),FALSE)),"")</f>
        <v/>
      </c>
      <c r="DA419" s="685" t="str">
        <f>IFERROR((CZ419+BJ419*Contr_Rate)*(1+Inv_Return)*IF($D419=$C$1,VLOOKUP($T419,Male_Annuity_Tables,MATCH($BS$3+3,'Mortality Tables'!$N$1:$DN$1,0),FALSE),VLOOKUP($T419,Fe_Annuity_Tables,MATCH(DA$3+3,'Mortality Tables'!$N$1:$DN$1,0),FALSE)),"")</f>
        <v/>
      </c>
      <c r="DB419" s="685" t="str">
        <f>IFERROR((DA419+BK419*Contr_Rate)*(1+Inv_Return)*IF($D419=$C$1,VLOOKUP($T419,Male_Annuity_Tables,MATCH($BS$3+3,'Mortality Tables'!$N$1:$DN$1,0),FALSE),VLOOKUP($T419,Fe_Annuity_Tables,MATCH(DB$3+3,'Mortality Tables'!$N$1:$DN$1,0),FALSE)),"")</f>
        <v/>
      </c>
      <c r="DC419" s="685" t="str">
        <f>IFERROR((DB419+BL419*Contr_Rate)*(1+Inv_Return)*IF($D419=$C$1,VLOOKUP($T419,Male_Annuity_Tables,MATCH($BS$3+3,'Mortality Tables'!$N$1:$DN$1,0),FALSE),VLOOKUP($T419,Fe_Annuity_Tables,MATCH(DC$3+3,'Mortality Tables'!$N$1:$DN$1,0),FALSE)),"")</f>
        <v/>
      </c>
      <c r="DD419" s="685" t="str">
        <f>IFERROR((DC419+BM419*Contr_Rate)*(1+Inv_Return)*IF($D419=$C$1,VLOOKUP($T419,Male_Annuity_Tables,MATCH($BS$3+3,'Mortality Tables'!$N$1:$DN$1,0),FALSE),VLOOKUP($T419,Fe_Annuity_Tables,MATCH(DD$3+3,'Mortality Tables'!$N$1:$DN$1,0),FALSE)),"")</f>
        <v/>
      </c>
      <c r="DE419" s="685" t="str">
        <f>IFERROR((DD419+BN419*Contr_Rate)*(1+Inv_Return)*IF($D419=$C$1,VLOOKUP($T419,Male_Annuity_Tables,MATCH($BS$3+3,'Mortality Tables'!$N$1:$DN$1,0),FALSE),VLOOKUP($T419,Fe_Annuity_Tables,MATCH(DE$3+3,'Mortality Tables'!$N$1:$DN$1,0),FALSE)),"")</f>
        <v/>
      </c>
      <c r="DF419" s="685" t="str">
        <f>IFERROR((DE419+BO419*Contr_Rate)*(1+Inv_Return)*IF($D419=$C$1,VLOOKUP($T419,Male_Annuity_Tables,MATCH($BS$3+3,'Mortality Tables'!$N$1:$DN$1,0),FALSE),VLOOKUP($T419,Fe_Annuity_Tables,MATCH(DF$3+3,'Mortality Tables'!$N$1:$DN$1,0),FALSE)),"")</f>
        <v/>
      </c>
      <c r="DG419" s="685" t="str">
        <f>IFERROR((DF419+BP419*Contr_Rate)*(1+Inv_Return)*IF($D419=$C$1,VLOOKUP($T419,Male_Annuity_Tables,MATCH($BS$3+3,'Mortality Tables'!$N$1:$DN$1,0),FALSE),VLOOKUP($T419,Fe_Annuity_Tables,MATCH(DG$3+3,'Mortality Tables'!$N$1:$DN$1,0),FALSE)),"")</f>
        <v/>
      </c>
      <c r="DH419" s="685" t="str">
        <f>IFERROR((DG419+BQ419*Contr_Rate)*(1+Inv_Return)*IF($D419=$C$1,VLOOKUP($T419,Male_Annuity_Tables,MATCH($BS$3+3,'Mortality Tables'!$N$1:$DN$1,0),FALSE),VLOOKUP($T419,Fe_Annuity_Tables,MATCH(DH$3+3,'Mortality Tables'!$N$1:$DN$1,0),FALSE)),"")</f>
        <v/>
      </c>
      <c r="DJ419" s="686">
        <f t="shared" si="230"/>
        <v>417239.64856517647</v>
      </c>
      <c r="DK419" s="680">
        <f t="shared" si="219"/>
        <v>8.8017766057058875</v>
      </c>
      <c r="DL419" s="686">
        <f t="shared" si="231"/>
        <v>31760.697534341565</v>
      </c>
      <c r="DM419" s="686">
        <f t="shared" si="132"/>
        <v>1620297.9399328684</v>
      </c>
      <c r="DN419" s="687">
        <f t="shared" si="232"/>
        <v>1.9601763818608238E-2</v>
      </c>
      <c r="DP419" s="688">
        <f t="shared" si="233"/>
        <v>47865.732556265706</v>
      </c>
      <c r="DQ419" s="688">
        <f t="shared" si="234"/>
        <v>62594.389758548677</v>
      </c>
      <c r="DR419" s="688">
        <f t="shared" si="235"/>
        <v>63454.848852913441</v>
      </c>
    </row>
    <row r="420" spans="1:122" s="657" customFormat="1" ht="14.5">
      <c r="A420" s="675" t="s">
        <v>1908</v>
      </c>
      <c r="B420" s="675" t="s">
        <v>1909</v>
      </c>
      <c r="C420" s="675" t="s">
        <v>115</v>
      </c>
      <c r="D420" s="675" t="s">
        <v>61</v>
      </c>
      <c r="E420" s="676">
        <v>35322</v>
      </c>
      <c r="F420" s="677">
        <v>41977</v>
      </c>
      <c r="G420" s="677">
        <v>42181</v>
      </c>
      <c r="H420" s="678">
        <v>351539</v>
      </c>
      <c r="I420" s="678">
        <v>21875.42</v>
      </c>
      <c r="J420" s="678">
        <v>25869.13</v>
      </c>
      <c r="K420" s="678">
        <v>11753.81</v>
      </c>
      <c r="L420" s="678">
        <v>59498.36</v>
      </c>
      <c r="M420" s="679">
        <f>IF(COUNTIF($A$4:A420,A420)=1,0,1)</f>
        <v>0</v>
      </c>
      <c r="N420" s="680" t="str">
        <f t="shared" si="224"/>
        <v>Okay</v>
      </c>
      <c r="O420" s="680" t="str">
        <f t="shared" si="225"/>
        <v>TRUE</v>
      </c>
      <c r="P420" s="680" t="b">
        <f t="shared" si="226"/>
        <v>1</v>
      </c>
      <c r="Q420" s="680" t="b">
        <f t="shared" si="239"/>
        <v>1</v>
      </c>
      <c r="R420" s="680" t="b">
        <f t="shared" si="240"/>
        <v>1</v>
      </c>
      <c r="S420" s="681">
        <f t="shared" si="227"/>
        <v>18.232876712328768</v>
      </c>
      <c r="T420" s="682">
        <f t="shared" si="241"/>
        <v>28</v>
      </c>
      <c r="U420" s="682">
        <f t="shared" si="220"/>
        <v>18</v>
      </c>
      <c r="V420" s="682">
        <f t="shared" si="242"/>
        <v>9.5205479452054789</v>
      </c>
      <c r="W420" s="682">
        <f t="shared" si="228"/>
        <v>32</v>
      </c>
      <c r="X420" s="683">
        <f t="shared" si="229"/>
        <v>1903947.52</v>
      </c>
      <c r="Y420" s="684">
        <f t="shared" si="123"/>
        <v>1.33E-3</v>
      </c>
      <c r="Z420" s="684">
        <f>IF($D420=$C$1,VLOOKUP($T420,Male_Annuity_Tables,MATCH($W420+2,'Mortality Tables'!$DS$1:$HT$1,0),FALSE),VLOOKUP($T420,Fe_Annuity_Tables,MATCH($W420+2,'Mortality Tables'!$M$1:$DN$1,0),FALSE))</f>
        <v>5.3690610318576004E-3</v>
      </c>
      <c r="AA420" s="664"/>
      <c r="AB420" s="685">
        <f t="shared" si="245"/>
        <v>369449.91205000004</v>
      </c>
      <c r="AC420" s="685">
        <f t="shared" si="245"/>
        <v>388273.38506894751</v>
      </c>
      <c r="AD420" s="685">
        <f t="shared" si="245"/>
        <v>408055.91403821041</v>
      </c>
      <c r="AE420" s="685">
        <f t="shared" si="245"/>
        <v>428846.36285845726</v>
      </c>
      <c r="AF420" s="685">
        <f t="shared" si="245"/>
        <v>450696.08504609566</v>
      </c>
      <c r="AG420" s="685">
        <f t="shared" si="245"/>
        <v>473659.05057919427</v>
      </c>
      <c r="AH420" s="685">
        <f t="shared" si="245"/>
        <v>497791.97920620418</v>
      </c>
      <c r="AI420" s="685">
        <f t="shared" si="245"/>
        <v>523154.48054676031</v>
      </c>
      <c r="AJ420" s="685">
        <f t="shared" si="245"/>
        <v>549809.20133061777</v>
      </c>
      <c r="AK420" s="685">
        <f t="shared" si="245"/>
        <v>577821.98013841279</v>
      </c>
      <c r="AL420" s="685">
        <f t="shared" si="245"/>
        <v>607262.01002646494</v>
      </c>
      <c r="AM420" s="685">
        <f t="shared" si="245"/>
        <v>638202.0094373133</v>
      </c>
      <c r="AN420" s="685">
        <f t="shared" si="245"/>
        <v>670718.40181814437</v>
      </c>
      <c r="AO420" s="685">
        <f t="shared" si="245"/>
        <v>704891.50439077895</v>
      </c>
      <c r="AP420" s="685">
        <f t="shared" si="245"/>
        <v>740805.72653948923</v>
      </c>
      <c r="AQ420" s="685">
        <f t="shared" si="245"/>
        <v>778549.77830667619</v>
      </c>
      <c r="AR420" s="685">
        <f t="shared" si="244"/>
        <v>818216.88951140142</v>
      </c>
      <c r="AS420" s="685">
        <f t="shared" si="244"/>
        <v>859905.04003200727</v>
      </c>
      <c r="AT420" s="685">
        <f t="shared" si="244"/>
        <v>903717.20182163804</v>
      </c>
      <c r="AU420" s="685">
        <f t="shared" si="244"/>
        <v>949761.59325445059</v>
      </c>
      <c r="AV420" s="685">
        <f t="shared" si="237"/>
        <v>998151.94643076474</v>
      </c>
      <c r="AW420" s="685">
        <f t="shared" si="237"/>
        <v>1049007.7881014124</v>
      </c>
      <c r="AX420" s="685">
        <f t="shared" si="237"/>
        <v>1102454.7349051794</v>
      </c>
      <c r="AY420" s="685">
        <f t="shared" si="237"/>
        <v>1158624.8036485983</v>
      </c>
      <c r="AZ420" s="685">
        <f t="shared" si="237"/>
        <v>1217656.7373944945</v>
      </c>
      <c r="BA420" s="685">
        <f t="shared" si="237"/>
        <v>1279696.3481647437</v>
      </c>
      <c r="BB420" s="685">
        <f t="shared" si="237"/>
        <v>1344896.8771037376</v>
      </c>
      <c r="BC420" s="685">
        <f t="shared" si="237"/>
        <v>1413419.3729921733</v>
      </c>
      <c r="BD420" s="685">
        <f t="shared" si="237"/>
        <v>1485433.0900461241</v>
      </c>
      <c r="BE420" s="685">
        <f t="shared" si="237"/>
        <v>1561115.9059839745</v>
      </c>
      <c r="BF420" s="685">
        <f t="shared" si="237"/>
        <v>1640654.7613938581</v>
      </c>
      <c r="BG420" s="685">
        <f t="shared" si="243"/>
        <v>1724246.121486875</v>
      </c>
      <c r="BH420" s="685" t="str">
        <f t="shared" si="243"/>
        <v/>
      </c>
      <c r="BI420" s="685" t="str">
        <f t="shared" si="218"/>
        <v/>
      </c>
      <c r="BJ420" s="685" t="str">
        <f t="shared" si="218"/>
        <v/>
      </c>
      <c r="BK420" s="685" t="str">
        <f t="shared" si="218"/>
        <v/>
      </c>
      <c r="BL420" s="685" t="str">
        <f t="shared" si="218"/>
        <v/>
      </c>
      <c r="BM420" s="685" t="str">
        <f t="shared" si="218"/>
        <v/>
      </c>
      <c r="BN420" s="685" t="str">
        <f t="shared" si="218"/>
        <v/>
      </c>
      <c r="BO420" s="685" t="str">
        <f t="shared" si="223"/>
        <v/>
      </c>
      <c r="BP420" s="685" t="str">
        <f t="shared" si="223"/>
        <v/>
      </c>
      <c r="BQ420" s="685" t="str">
        <f t="shared" si="223"/>
        <v/>
      </c>
      <c r="BR420" s="529"/>
      <c r="BS420" s="685">
        <f>IFERROR(($L420+AB420*Contr_Rate)*(1+Inv_Return)*IF($D420=$C$1,VLOOKUP($T420,Male_Annuity_Tables,MATCH($BS$3+3,'Mortality Tables'!$N$1:$DN$1,0),FALSE),VLOOKUP($T420,Fe_Annuity_Tables,MATCH(BS$3+3,'Mortality Tables'!$N$1:$DN$1,0),FALSE)),"")</f>
        <v>139847.4220626973</v>
      </c>
      <c r="BT420" s="685">
        <f>IFERROR(($BS420+AC420*Contr_Rate)*(1+Inv_Return)*IF($D420=$C$1,VLOOKUP($T420,Male_Annuity_Tables,MATCH($BS$3+3,'Mortality Tables'!$N$1:$DN$1,0),FALSE),VLOOKUP($T420,Fe_Annuity_Tables,MATCH(BT$3+3,'Mortality Tables'!$N$1:$DN$1,0),FALSE)),"")</f>
        <v>210452.11928888236</v>
      </c>
      <c r="BU420" s="685">
        <f>IFERROR((BT420+AD420*Contr_Rate)*(1+Inv_Return)*IF($D420=$C$1,VLOOKUP($T420,Male_Annuity_Tables,MATCH($BS$3+3,'Mortality Tables'!$N$1:$DN$1,0),FALSE),VLOOKUP($T420,Fe_Annuity_Tables,MATCH(BU$3+3,'Mortality Tables'!$N$1:$DN$1,0),FALSE)),"")</f>
        <v>273292.69998380664</v>
      </c>
      <c r="BV420" s="685">
        <f>IFERROR((BU420+AE420*Contr_Rate)*(1+Inv_Return)*IF($D420=$C$1,VLOOKUP($T420,Male_Annuity_Tables,MATCH($BS$3+3,'Mortality Tables'!$N$1:$DN$1,0),FALSE),VLOOKUP($T420,Fe_Annuity_Tables,MATCH(BV$3+3,'Mortality Tables'!$N$1:$DN$1,0),FALSE)),"")</f>
        <v>330007.02716450091</v>
      </c>
      <c r="BW420" s="685">
        <f>IFERROR((BV420+AF420*Contr_Rate)*(1+Inv_Return)*IF($D420=$C$1,VLOOKUP($T420,Male_Annuity_Tables,MATCH($BS$3+3,'Mortality Tables'!$N$1:$DN$1,0),FALSE),VLOOKUP($T420,Fe_Annuity_Tables,MATCH(BW$3+3,'Mortality Tables'!$N$1:$DN$1,0),FALSE)),"")</f>
        <v>381952.47118697065</v>
      </c>
      <c r="BX420" s="685">
        <f>IFERROR((BW420+AG420*Contr_Rate)*(1+Inv_Return)*IF($D420=$C$1,VLOOKUP($T420,Male_Annuity_Tables,MATCH($BS$3+3,'Mortality Tables'!$N$1:$DN$1,0),FALSE),VLOOKUP($T420,Fe_Annuity_Tables,MATCH(BX$3+3,'Mortality Tables'!$N$1:$DN$1,0),FALSE)),"")</f>
        <v>430256.7562005971</v>
      </c>
      <c r="BY420" s="685">
        <f>IFERROR((BX420+AH420*Contr_Rate)*(1+Inv_Return)*IF($D420=$C$1,VLOOKUP($T420,Male_Annuity_Tables,MATCH($BS$3+3,'Mortality Tables'!$N$1:$DN$1,0),FALSE),VLOOKUP($T420,Fe_Annuity_Tables,MATCH(BY$3+3,'Mortality Tables'!$N$1:$DN$1,0),FALSE)),"")</f>
        <v>475859.73904297902</v>
      </c>
      <c r="BZ420" s="685">
        <f>IFERROR((BY420+AI420*Contr_Rate)*(1+Inv_Return)*IF($D420=$C$1,VLOOKUP($T420,Male_Annuity_Tables,MATCH($BS$3+3,'Mortality Tables'!$N$1:$DN$1,0),FALSE),VLOOKUP($T420,Fe_Annuity_Tables,MATCH(BZ$3+3,'Mortality Tables'!$N$1:$DN$1,0),FALSE)),"")</f>
        <v>519547.74514140928</v>
      </c>
      <c r="CA420" s="685">
        <f>IFERROR((BZ420+AJ420*Contr_Rate)*(1+Inv_Return)*IF($D420=$C$1,VLOOKUP($T420,Male_Annuity_Tables,MATCH($BS$3+3,'Mortality Tables'!$N$1:$DN$1,0),FALSE),VLOOKUP($T420,Fe_Annuity_Tables,MATCH(CA$3+3,'Mortality Tables'!$N$1:$DN$1,0),FALSE)),"")</f>
        <v>561981.79531087878</v>
      </c>
      <c r="CB420" s="685">
        <f>IFERROR((CA420+AK420*Contr_Rate)*(1+Inv_Return)*IF($D420=$C$1,VLOOKUP($T420,Male_Annuity_Tables,MATCH($BS$3+3,'Mortality Tables'!$N$1:$DN$1,0),FALSE),VLOOKUP($T420,Fe_Annuity_Tables,MATCH(CB$3+3,'Mortality Tables'!$N$1:$DN$1,0),FALSE)),"")</f>
        <v>603720.8186911986</v>
      </c>
      <c r="CC420" s="685">
        <f>IFERROR((CB420+AL420*Contr_Rate)*(1+Inv_Return)*IF($D420=$C$1,VLOOKUP($T420,Male_Annuity_Tables,MATCH($BS$3+3,'Mortality Tables'!$N$1:$DN$1,0),FALSE),VLOOKUP($T420,Fe_Annuity_Tables,MATCH(CC$3+3,'Mortality Tables'!$N$1:$DN$1,0),FALSE)),"")</f>
        <v>645240.75113569235</v>
      </c>
      <c r="CD420" s="685">
        <f>IFERROR((CC420+AM420*Contr_Rate)*(1+Inv_Return)*IF($D420=$C$1,VLOOKUP($T420,Male_Annuity_Tables,MATCH($BS$3+3,'Mortality Tables'!$N$1:$DN$1,0),FALSE),VLOOKUP($T420,Fe_Annuity_Tables,MATCH(CD$3+3,'Mortality Tables'!$N$1:$DN$1,0),FALSE)),"")</f>
        <v>686950.25750575203</v>
      </c>
      <c r="CE420" s="685">
        <f>IFERROR((CD420+AN420*Contr_Rate)*(1+Inv_Return)*IF($D420=$C$1,VLOOKUP($T420,Male_Annuity_Tables,MATCH($BS$3+3,'Mortality Tables'!$N$1:$DN$1,0),FALSE),VLOOKUP($T420,Fe_Annuity_Tables,MATCH(CE$3+3,'Mortality Tables'!$N$1:$DN$1,0),FALSE)),"")</f>
        <v>729203.68426248757</v>
      </c>
      <c r="CF420" s="685">
        <f>IFERROR((CE420+AO420*Contr_Rate)*(1+Inv_Return)*IF($D420=$C$1,VLOOKUP($T420,Male_Annuity_Tables,MATCH($BS$3+3,'Mortality Tables'!$N$1:$DN$1,0),FALSE),VLOOKUP($T420,Fe_Annuity_Tables,MATCH(CF$3+3,'Mortality Tables'!$N$1:$DN$1,0),FALSE)),"")</f>
        <v>772311.74032532016</v>
      </c>
      <c r="CG420" s="685">
        <f>IFERROR((CF420+AP420*Contr_Rate)*(1+Inv_Return)*IF($D420=$C$1,VLOOKUP($T420,Male_Annuity_Tables,MATCH($BS$3+3,'Mortality Tables'!$N$1:$DN$1,0),FALSE),VLOOKUP($T420,Fe_Annuity_Tables,MATCH(CG$3+3,'Mortality Tables'!$N$1:$DN$1,0),FALSE)),"")</f>
        <v>816550.31515658868</v>
      </c>
      <c r="CH420" s="685">
        <f>IFERROR((CG420+AQ420*Contr_Rate)*(1+Inv_Return)*IF($D420=$C$1,VLOOKUP($T420,Male_Annuity_Tables,MATCH($BS$3+3,'Mortality Tables'!$N$1:$DN$1,0),FALSE),VLOOKUP($T420,Fe_Annuity_Tables,MATCH(CH$3+3,'Mortality Tables'!$N$1:$DN$1,0),FALSE)),"")</f>
        <v>862167.76995727967</v>
      </c>
      <c r="CI420" s="685">
        <f>IFERROR((CH420+AR420*Contr_Rate)*(1+Inv_Return)*IF($D420=$C$1,VLOOKUP($T420,Male_Annuity_Tables,MATCH($BS$3+3,'Mortality Tables'!$N$1:$DN$1,0),FALSE),VLOOKUP($T420,Fe_Annuity_Tables,MATCH(CI$3+3,'Mortality Tables'!$N$1:$DN$1,0),FALSE)),"")</f>
        <v>909390.97786980553</v>
      </c>
      <c r="CJ420" s="685">
        <f>IFERROR((CI420+AS420*Contr_Rate)*(1+Inv_Return)*IF($D420=$C$1,VLOOKUP($T420,Male_Annuity_Tables,MATCH($BS$3+3,'Mortality Tables'!$N$1:$DN$1,0),FALSE),VLOOKUP($T420,Fe_Annuity_Tables,MATCH(CJ$3+3,'Mortality Tables'!$N$1:$DN$1,0),FALSE)),"")</f>
        <v>958430.33983778174</v>
      </c>
      <c r="CK420" s="685">
        <f>IFERROR((CJ420+AT420*Contr_Rate)*(1+Inv_Return)*IF($D420=$C$1,VLOOKUP($T420,Male_Annuity_Tables,MATCH($BS$3+3,'Mortality Tables'!$N$1:$DN$1,0),FALSE),VLOOKUP($T420,Fe_Annuity_Tables,MATCH(CK$3+3,'Mortality Tables'!$N$1:$DN$1,0),FALSE)),"")</f>
        <v>1009483.9623475054</v>
      </c>
      <c r="CL420" s="685">
        <f>IFERROR((CK420+AU420*Contr_Rate)*(1+Inv_Return)*IF($D420=$C$1,VLOOKUP($T420,Male_Annuity_Tables,MATCH($BS$3+3,'Mortality Tables'!$N$1:$DN$1,0),FALSE),VLOOKUP($T420,Fe_Annuity_Tables,MATCH(CL$3+3,'Mortality Tables'!$N$1:$DN$1,0),FALSE)),"")</f>
        <v>1062741.1500929669</v>
      </c>
      <c r="CM420" s="685">
        <f>IFERROR((CL420+AV420*Contr_Rate)*(1+Inv_Return)*IF($D420=$C$1,VLOOKUP($T420,Male_Annuity_Tables,MATCH($BS$3+3,'Mortality Tables'!$N$1:$DN$1,0),FALSE),VLOOKUP($T420,Fe_Annuity_Tables,MATCH(CM$3+3,'Mortality Tables'!$N$1:$DN$1,0),FALSE)),"")</f>
        <v>1118385.3393698477</v>
      </c>
      <c r="CN420" s="685">
        <f>IFERROR((CM420+AW420*Contr_Rate)*(1+Inv_Return)*IF($D420=$C$1,VLOOKUP($T420,Male_Annuity_Tables,MATCH($BS$3+3,'Mortality Tables'!$N$1:$DN$1,0),FALSE),VLOOKUP($T420,Fe_Annuity_Tables,MATCH(CN$3+3,'Mortality Tables'!$N$1:$DN$1,0),FALSE)),"")</f>
        <v>1176596.5756501902</v>
      </c>
      <c r="CO420" s="685">
        <f>IFERROR((CN420+AX420*Contr_Rate)*(1+Inv_Return)*IF($D420=$C$1,VLOOKUP($T420,Male_Annuity_Tables,MATCH($BS$3+3,'Mortality Tables'!$N$1:$DN$1,0),FALSE),VLOOKUP($T420,Fe_Annuity_Tables,MATCH(CO$3+3,'Mortality Tables'!$N$1:$DN$1,0),FALSE)),"")</f>
        <v>1237553.6204447553</v>
      </c>
      <c r="CP420" s="685">
        <f>IFERROR((CO420+AY420*Contr_Rate)*(1+Inv_Return)*IF($D420=$C$1,VLOOKUP($T420,Male_Annuity_Tables,MATCH($BS$3+3,'Mortality Tables'!$N$1:$DN$1,0),FALSE),VLOOKUP($T420,Fe_Annuity_Tables,MATCH(CP$3+3,'Mortality Tables'!$N$1:$DN$1,0),FALSE)),"")</f>
        <v>1301435.7575074302</v>
      </c>
      <c r="CQ420" s="685">
        <f>IFERROR((CP420+AZ420*Contr_Rate)*(1+Inv_Return)*IF($D420=$C$1,VLOOKUP($T420,Male_Annuity_Tables,MATCH($BS$3+3,'Mortality Tables'!$N$1:$DN$1,0),FALSE),VLOOKUP($T420,Fe_Annuity_Tables,MATCH(CQ$3+3,'Mortality Tables'!$N$1:$DN$1,0),FALSE)),"")</f>
        <v>1368424.3560866339</v>
      </c>
      <c r="CR420" s="685">
        <f>IFERROR((CQ420+BA420*Contr_Rate)*(1+Inv_Return)*IF($D420=$C$1,VLOOKUP($T420,Male_Annuity_Tables,MATCH($BS$3+3,'Mortality Tables'!$N$1:$DN$1,0),FALSE),VLOOKUP($T420,Fe_Annuity_Tables,MATCH(CR$3+3,'Mortality Tables'!$N$1:$DN$1,0),FALSE)),"")</f>
        <v>1438704.2387991394</v>
      </c>
      <c r="CS420" s="685">
        <f>IFERROR((CR420+BB420*Contr_Rate)*(1+Inv_Return)*IF($D420=$C$1,VLOOKUP($T420,Male_Annuity_Tables,MATCH($BS$3+3,'Mortality Tables'!$N$1:$DN$1,0),FALSE),VLOOKUP($T420,Fe_Annuity_Tables,MATCH(CS$3+3,'Mortality Tables'!$N$1:$DN$1,0),FALSE)),"")</f>
        <v>1512464.8933952812</v>
      </c>
      <c r="CT420" s="685">
        <f>IFERROR((CS420+BC420*Contr_Rate)*(1+Inv_Return)*IF($D420=$C$1,VLOOKUP($T420,Male_Annuity_Tables,MATCH($BS$3+3,'Mortality Tables'!$N$1:$DN$1,0),FALSE),VLOOKUP($T420,Fe_Annuity_Tables,MATCH(CT$3+3,'Mortality Tables'!$N$1:$DN$1,0),FALSE)),"")</f>
        <v>1589901.5608753555</v>
      </c>
      <c r="CU420" s="685">
        <f>IFERROR((CT420+BD420*Contr_Rate)*(1+Inv_Return)*IF($D420=$C$1,VLOOKUP($T420,Male_Annuity_Tables,MATCH($BS$3+3,'Mortality Tables'!$N$1:$DN$1,0),FALSE),VLOOKUP($T420,Fe_Annuity_Tables,MATCH(CU$3+3,'Mortality Tables'!$N$1:$DN$1,0),FALSE)),"")</f>
        <v>1671216.2268377154</v>
      </c>
      <c r="CV420" s="685">
        <f>IFERROR((CU420+BE420*Contr_Rate)*(1+Inv_Return)*IF($D420=$C$1,VLOOKUP($T420,Male_Annuity_Tables,MATCH($BS$3+3,'Mortality Tables'!$N$1:$DN$1,0),FALSE),VLOOKUP($T420,Fe_Annuity_Tables,MATCH(CV$3+3,'Mortality Tables'!$N$1:$DN$1,0),FALSE)),"")</f>
        <v>1756618.5383700638</v>
      </c>
      <c r="CW420" s="685">
        <f>IFERROR((CV420+BF420*Contr_Rate)*(1+Inv_Return)*IF($D420=$C$1,VLOOKUP($T420,Male_Annuity_Tables,MATCH($BS$3+3,'Mortality Tables'!$N$1:$DN$1,0),FALSE),VLOOKUP($T420,Fe_Annuity_Tables,MATCH(CW$3+3,'Mortality Tables'!$N$1:$DN$1,0),FALSE)),"")</f>
        <v>1846326.665056522</v>
      </c>
      <c r="CX420" s="685">
        <f>IFERROR((CW420+BG420*Contr_Rate)*(1+Inv_Return)*IF($D420=$C$1,VLOOKUP($T420,Male_Annuity_Tables,MATCH($BS$3+3,'Mortality Tables'!$N$1:$DN$1,0),FALSE),VLOOKUP($T420,Fe_Annuity_Tables,MATCH(CX$3+3,'Mortality Tables'!$N$1:$DN$1,0),FALSE)),"")</f>
        <v>1940568.1196162908</v>
      </c>
      <c r="CY420" s="685" t="str">
        <f>IFERROR((CX420+BH420*Contr_Rate)*(1+Inv_Return)*IF($D420=$C$1,VLOOKUP($T420,Male_Annuity_Tables,MATCH($BS$3+3,'Mortality Tables'!$N$1:$DN$1,0),FALSE),VLOOKUP($T420,Fe_Annuity_Tables,MATCH(CY$3+3,'Mortality Tables'!$N$1:$DN$1,0),FALSE)),"")</f>
        <v/>
      </c>
      <c r="CZ420" s="685" t="str">
        <f>IFERROR((CY420+BI420*Contr_Rate)*(1+Inv_Return)*IF($D420=$C$1,VLOOKUP($T420,Male_Annuity_Tables,MATCH($BS$3+3,'Mortality Tables'!$N$1:$DN$1,0),FALSE),VLOOKUP($T420,Fe_Annuity_Tables,MATCH(CZ$3+3,'Mortality Tables'!$N$1:$DN$1,0),FALSE)),"")</f>
        <v/>
      </c>
      <c r="DA420" s="685" t="str">
        <f>IFERROR((CZ420+BJ420*Contr_Rate)*(1+Inv_Return)*IF($D420=$C$1,VLOOKUP($T420,Male_Annuity_Tables,MATCH($BS$3+3,'Mortality Tables'!$N$1:$DN$1,0),FALSE),VLOOKUP($T420,Fe_Annuity_Tables,MATCH(DA$3+3,'Mortality Tables'!$N$1:$DN$1,0),FALSE)),"")</f>
        <v/>
      </c>
      <c r="DB420" s="685" t="str">
        <f>IFERROR((DA420+BK420*Contr_Rate)*(1+Inv_Return)*IF($D420=$C$1,VLOOKUP($T420,Male_Annuity_Tables,MATCH($BS$3+3,'Mortality Tables'!$N$1:$DN$1,0),FALSE),VLOOKUP($T420,Fe_Annuity_Tables,MATCH(DB$3+3,'Mortality Tables'!$N$1:$DN$1,0),FALSE)),"")</f>
        <v/>
      </c>
      <c r="DC420" s="685" t="str">
        <f>IFERROR((DB420+BL420*Contr_Rate)*(1+Inv_Return)*IF($D420=$C$1,VLOOKUP($T420,Male_Annuity_Tables,MATCH($BS$3+3,'Mortality Tables'!$N$1:$DN$1,0),FALSE),VLOOKUP($T420,Fe_Annuity_Tables,MATCH(DC$3+3,'Mortality Tables'!$N$1:$DN$1,0),FALSE)),"")</f>
        <v/>
      </c>
      <c r="DD420" s="685" t="str">
        <f>IFERROR((DC420+BM420*Contr_Rate)*(1+Inv_Return)*IF($D420=$C$1,VLOOKUP($T420,Male_Annuity_Tables,MATCH($BS$3+3,'Mortality Tables'!$N$1:$DN$1,0),FALSE),VLOOKUP($T420,Fe_Annuity_Tables,MATCH(DD$3+3,'Mortality Tables'!$N$1:$DN$1,0),FALSE)),"")</f>
        <v/>
      </c>
      <c r="DE420" s="685" t="str">
        <f>IFERROR((DD420+BN420*Contr_Rate)*(1+Inv_Return)*IF($D420=$C$1,VLOOKUP($T420,Male_Annuity_Tables,MATCH($BS$3+3,'Mortality Tables'!$N$1:$DN$1,0),FALSE),VLOOKUP($T420,Fe_Annuity_Tables,MATCH(DE$3+3,'Mortality Tables'!$N$1:$DN$1,0),FALSE)),"")</f>
        <v/>
      </c>
      <c r="DF420" s="685" t="str">
        <f>IFERROR((DE420+BO420*Contr_Rate)*(1+Inv_Return)*IF($D420=$C$1,VLOOKUP($T420,Male_Annuity_Tables,MATCH($BS$3+3,'Mortality Tables'!$N$1:$DN$1,0),FALSE),VLOOKUP($T420,Fe_Annuity_Tables,MATCH(DF$3+3,'Mortality Tables'!$N$1:$DN$1,0),FALSE)),"")</f>
        <v/>
      </c>
      <c r="DG420" s="685" t="str">
        <f>IFERROR((DF420+BP420*Contr_Rate)*(1+Inv_Return)*IF($D420=$C$1,VLOOKUP($T420,Male_Annuity_Tables,MATCH($BS$3+3,'Mortality Tables'!$N$1:$DN$1,0),FALSE),VLOOKUP($T420,Fe_Annuity_Tables,MATCH(DG$3+3,'Mortality Tables'!$N$1:$DN$1,0),FALSE)),"")</f>
        <v/>
      </c>
      <c r="DH420" s="685" t="str">
        <f>IFERROR((DG420+BQ420*Contr_Rate)*(1+Inv_Return)*IF($D420=$C$1,VLOOKUP($T420,Male_Annuity_Tables,MATCH($BS$3+3,'Mortality Tables'!$N$1:$DN$1,0),FALSE),VLOOKUP($T420,Fe_Annuity_Tables,MATCH(DH$3+3,'Mortality Tables'!$N$1:$DN$1,0),FALSE)),"")</f>
        <v/>
      </c>
      <c r="DJ420" s="686">
        <f t="shared" si="230"/>
        <v>1940568.1196162908</v>
      </c>
      <c r="DK420" s="680">
        <f t="shared" si="219"/>
        <v>8.0909277508679907</v>
      </c>
      <c r="DL420" s="686">
        <f t="shared" si="231"/>
        <v>160696.11300180404</v>
      </c>
      <c r="DM420" s="686">
        <f t="shared" si="132"/>
        <v>1724246.121486875</v>
      </c>
      <c r="DN420" s="687">
        <f t="shared" si="232"/>
        <v>9.3197897329895349E-2</v>
      </c>
      <c r="DP420" s="688">
        <f t="shared" si="233"/>
        <v>28118.282069614172</v>
      </c>
      <c r="DQ420" s="688">
        <f t="shared" si="234"/>
        <v>42319.395763562781</v>
      </c>
      <c r="DR420" s="688">
        <f t="shared" si="235"/>
        <v>54962.441479143323</v>
      </c>
    </row>
    <row r="421" spans="1:122" s="657" customFormat="1" ht="14.5">
      <c r="A421" s="675" t="s">
        <v>1910</v>
      </c>
      <c r="B421" s="675" t="s">
        <v>1911</v>
      </c>
      <c r="C421" s="675" t="s">
        <v>115</v>
      </c>
      <c r="D421" s="675" t="s">
        <v>60</v>
      </c>
      <c r="E421" s="676">
        <v>26973</v>
      </c>
      <c r="F421" s="677">
        <v>42269</v>
      </c>
      <c r="G421" s="677">
        <v>43164</v>
      </c>
      <c r="H421" s="678">
        <v>1241685</v>
      </c>
      <c r="I421" s="678">
        <v>82063.09</v>
      </c>
      <c r="J421" s="678">
        <v>87927.23</v>
      </c>
      <c r="K421" s="678">
        <v>17206.61</v>
      </c>
      <c r="L421" s="678">
        <v>187196.93</v>
      </c>
      <c r="M421" s="679">
        <f>IF(COUNTIF($A$4:A421,A421)=1,0,1)</f>
        <v>0</v>
      </c>
      <c r="N421" s="680" t="str">
        <f t="shared" si="224"/>
        <v>Okay</v>
      </c>
      <c r="O421" s="680" t="str">
        <f t="shared" si="225"/>
        <v>TRUE</v>
      </c>
      <c r="P421" s="680" t="b">
        <f t="shared" si="226"/>
        <v>1</v>
      </c>
      <c r="Q421" s="680" t="b">
        <f t="shared" si="239"/>
        <v>1</v>
      </c>
      <c r="R421" s="680" t="b">
        <f t="shared" si="240"/>
        <v>1</v>
      </c>
      <c r="S421" s="681">
        <f t="shared" si="227"/>
        <v>41.906849315068492</v>
      </c>
      <c r="T421" s="682">
        <f t="shared" si="241"/>
        <v>51</v>
      </c>
      <c r="U421" s="682">
        <f t="shared" si="220"/>
        <v>44</v>
      </c>
      <c r="V421" s="682">
        <f t="shared" si="242"/>
        <v>6.8273972602739725</v>
      </c>
      <c r="W421" s="682">
        <f t="shared" si="228"/>
        <v>9</v>
      </c>
      <c r="X421" s="683">
        <f t="shared" si="229"/>
        <v>1684772.3699999999</v>
      </c>
      <c r="Y421" s="684">
        <f t="shared" si="123"/>
        <v>4.0499999999999998E-3</v>
      </c>
      <c r="Z421" s="684">
        <f>IF($D421=$C$1,VLOOKUP($T421,Male_Annuity_Tables,MATCH($W421+2,'Mortality Tables'!$DS$1:$HT$1,0),FALSE),VLOOKUP($T421,Fe_Annuity_Tables,MATCH($W421+2,'Mortality Tables'!$M$1:$DN$1,0),FALSE))</f>
        <v>0.48225539904380665</v>
      </c>
      <c r="AA421" s="664"/>
      <c r="AB421" s="685">
        <f t="shared" si="245"/>
        <v>1304948.85075</v>
      </c>
      <c r="AC421" s="685">
        <f t="shared" si="245"/>
        <v>1371435.9946957126</v>
      </c>
      <c r="AD421" s="685">
        <f t="shared" si="245"/>
        <v>1441310.6586254593</v>
      </c>
      <c r="AE421" s="685">
        <f t="shared" si="245"/>
        <v>1514745.4366824264</v>
      </c>
      <c r="AF421" s="685">
        <f t="shared" si="245"/>
        <v>1591921.7166813959</v>
      </c>
      <c r="AG421" s="685">
        <f t="shared" si="245"/>
        <v>1673030.1281463134</v>
      </c>
      <c r="AH421" s="685">
        <f t="shared" si="245"/>
        <v>1758271.0131753678</v>
      </c>
      <c r="AI421" s="685">
        <f t="shared" si="245"/>
        <v>1847854.9212966531</v>
      </c>
      <c r="AJ421" s="685">
        <f t="shared" si="245"/>
        <v>1942003.1295367177</v>
      </c>
      <c r="AK421" s="685" t="str">
        <f t="shared" si="245"/>
        <v/>
      </c>
      <c r="AL421" s="685" t="str">
        <f t="shared" si="245"/>
        <v/>
      </c>
      <c r="AM421" s="685" t="str">
        <f t="shared" si="245"/>
        <v/>
      </c>
      <c r="AN421" s="685" t="str">
        <f t="shared" si="245"/>
        <v/>
      </c>
      <c r="AO421" s="685" t="str">
        <f t="shared" si="245"/>
        <v/>
      </c>
      <c r="AP421" s="685" t="str">
        <f t="shared" si="245"/>
        <v/>
      </c>
      <c r="AQ421" s="685" t="str">
        <f t="shared" si="245"/>
        <v/>
      </c>
      <c r="AR421" s="685" t="str">
        <f t="shared" si="244"/>
        <v/>
      </c>
      <c r="AS421" s="685" t="str">
        <f t="shared" si="244"/>
        <v/>
      </c>
      <c r="AT421" s="685" t="str">
        <f t="shared" si="244"/>
        <v/>
      </c>
      <c r="AU421" s="685" t="str">
        <f t="shared" si="244"/>
        <v/>
      </c>
      <c r="AV421" s="685" t="str">
        <f t="shared" si="237"/>
        <v/>
      </c>
      <c r="AW421" s="685" t="str">
        <f t="shared" si="237"/>
        <v/>
      </c>
      <c r="AX421" s="685" t="str">
        <f t="shared" si="237"/>
        <v/>
      </c>
      <c r="AY421" s="685" t="str">
        <f t="shared" si="237"/>
        <v/>
      </c>
      <c r="AZ421" s="685" t="str">
        <f t="shared" si="237"/>
        <v/>
      </c>
      <c r="BA421" s="685" t="str">
        <f t="shared" si="237"/>
        <v/>
      </c>
      <c r="BB421" s="685" t="str">
        <f t="shared" si="237"/>
        <v/>
      </c>
      <c r="BC421" s="685" t="str">
        <f t="shared" si="237"/>
        <v/>
      </c>
      <c r="BD421" s="685" t="str">
        <f t="shared" si="237"/>
        <v/>
      </c>
      <c r="BE421" s="685" t="str">
        <f t="shared" si="237"/>
        <v/>
      </c>
      <c r="BF421" s="685" t="str">
        <f t="shared" si="237"/>
        <v/>
      </c>
      <c r="BG421" s="685" t="str">
        <f t="shared" si="243"/>
        <v/>
      </c>
      <c r="BH421" s="685" t="str">
        <f t="shared" si="243"/>
        <v/>
      </c>
      <c r="BI421" s="685" t="str">
        <f t="shared" si="218"/>
        <v/>
      </c>
      <c r="BJ421" s="685" t="str">
        <f t="shared" si="218"/>
        <v/>
      </c>
      <c r="BK421" s="685" t="str">
        <f t="shared" si="218"/>
        <v/>
      </c>
      <c r="BL421" s="685" t="str">
        <f t="shared" si="218"/>
        <v/>
      </c>
      <c r="BM421" s="685" t="str">
        <f t="shared" si="218"/>
        <v/>
      </c>
      <c r="BN421" s="685" t="str">
        <f t="shared" si="218"/>
        <v/>
      </c>
      <c r="BO421" s="685" t="str">
        <f t="shared" si="223"/>
        <v/>
      </c>
      <c r="BP421" s="685" t="str">
        <f t="shared" si="223"/>
        <v/>
      </c>
      <c r="BQ421" s="685" t="str">
        <f t="shared" si="223"/>
        <v/>
      </c>
      <c r="BR421" s="529"/>
      <c r="BS421" s="685">
        <f>IFERROR(($L421+AB421*Contr_Rate)*(1+Inv_Return)*IF($D421=$C$1,VLOOKUP($T421,Male_Annuity_Tables,MATCH($BS$3+3,'Mortality Tables'!$N$1:$DN$1,0),FALSE),VLOOKUP($T421,Fe_Annuity_Tables,MATCH(BS$3+3,'Mortality Tables'!$N$1:$DN$1,0),FALSE)),"")</f>
        <v>533043.3576378444</v>
      </c>
      <c r="BT421" s="685">
        <f>IFERROR(($BS421+AC421*Contr_Rate)*(1+Inv_Return)*IF($D421=$C$1,VLOOKUP($T421,Male_Annuity_Tables,MATCH($BS$3+3,'Mortality Tables'!$N$1:$DN$1,0),FALSE),VLOOKUP($T421,Fe_Annuity_Tables,MATCH(BT$3+3,'Mortality Tables'!$N$1:$DN$1,0),FALSE)),"")</f>
        <v>779566.98032923311</v>
      </c>
      <c r="BU421" s="685">
        <f>IFERROR((BT421+AD421*Contr_Rate)*(1+Inv_Return)*IF($D421=$C$1,VLOOKUP($T421,Male_Annuity_Tables,MATCH($BS$3+3,'Mortality Tables'!$N$1:$DN$1,0),FALSE),VLOOKUP($T421,Fe_Annuity_Tables,MATCH(BU$3+3,'Mortality Tables'!$N$1:$DN$1,0),FALSE)),"")</f>
        <v>896064.95759735606</v>
      </c>
      <c r="BV421" s="685">
        <f>IFERROR((BU421+AE421*Contr_Rate)*(1+Inv_Return)*IF($D421=$C$1,VLOOKUP($T421,Male_Annuity_Tables,MATCH($BS$3+3,'Mortality Tables'!$N$1:$DN$1,0),FALSE),VLOOKUP($T421,Fe_Annuity_Tables,MATCH(BV$3+3,'Mortality Tables'!$N$1:$DN$1,0),FALSE)),"")</f>
        <v>894054.51894572214</v>
      </c>
      <c r="BW421" s="685">
        <f>IFERROR((BV421+AF421*Contr_Rate)*(1+Inv_Return)*IF($D421=$C$1,VLOOKUP($T421,Male_Annuity_Tables,MATCH($BS$3+3,'Mortality Tables'!$N$1:$DN$1,0),FALSE),VLOOKUP($T421,Fe_Annuity_Tables,MATCH(BW$3+3,'Mortality Tables'!$N$1:$DN$1,0),FALSE)),"")</f>
        <v>857878.29149275075</v>
      </c>
      <c r="BX421" s="685">
        <f>IFERROR((BW421+AG421*Contr_Rate)*(1+Inv_Return)*IF($D421=$C$1,VLOOKUP($T421,Male_Annuity_Tables,MATCH($BS$3+3,'Mortality Tables'!$N$1:$DN$1,0),FALSE),VLOOKUP($T421,Fe_Annuity_Tables,MATCH(BX$3+3,'Mortality Tables'!$N$1:$DN$1,0),FALSE)),"")</f>
        <v>803099.49978182383</v>
      </c>
      <c r="BY421" s="685">
        <f>IFERROR((BX421+AH421*Contr_Rate)*(1+Inv_Return)*IF($D421=$C$1,VLOOKUP($T421,Male_Annuity_Tables,MATCH($BS$3+3,'Mortality Tables'!$N$1:$DN$1,0),FALSE),VLOOKUP($T421,Fe_Annuity_Tables,MATCH(BY$3+3,'Mortality Tables'!$N$1:$DN$1,0),FALSE)),"")</f>
        <v>741682.41335709242</v>
      </c>
      <c r="BZ421" s="685">
        <f>IFERROR((BY421+AI421*Contr_Rate)*(1+Inv_Return)*IF($D421=$C$1,VLOOKUP($T421,Male_Annuity_Tables,MATCH($BS$3+3,'Mortality Tables'!$N$1:$DN$1,0),FALSE),VLOOKUP($T421,Fe_Annuity_Tables,MATCH(BZ$3+3,'Mortality Tables'!$N$1:$DN$1,0),FALSE)),"")</f>
        <v>681413.53356659797</v>
      </c>
      <c r="CA421" s="685">
        <f>IFERROR((BZ421+AJ421*Contr_Rate)*(1+Inv_Return)*IF($D421=$C$1,VLOOKUP($T421,Male_Annuity_Tables,MATCH($BS$3+3,'Mortality Tables'!$N$1:$DN$1,0),FALSE),VLOOKUP($T421,Fe_Annuity_Tables,MATCH(CA$3+3,'Mortality Tables'!$N$1:$DN$1,0),FALSE)),"")</f>
        <v>626429.17036692752</v>
      </c>
      <c r="CB421" s="685" t="str">
        <f>IFERROR((CA421+AK421*Contr_Rate)*(1+Inv_Return)*IF($D421=$C$1,VLOOKUP($T421,Male_Annuity_Tables,MATCH($BS$3+3,'Mortality Tables'!$N$1:$DN$1,0),FALSE),VLOOKUP($T421,Fe_Annuity_Tables,MATCH(CB$3+3,'Mortality Tables'!$N$1:$DN$1,0),FALSE)),"")</f>
        <v/>
      </c>
      <c r="CC421" s="685" t="str">
        <f>IFERROR((CB421+AL421*Contr_Rate)*(1+Inv_Return)*IF($D421=$C$1,VLOOKUP($T421,Male_Annuity_Tables,MATCH($BS$3+3,'Mortality Tables'!$N$1:$DN$1,0),FALSE),VLOOKUP($T421,Fe_Annuity_Tables,MATCH(CC$3+3,'Mortality Tables'!$N$1:$DN$1,0),FALSE)),"")</f>
        <v/>
      </c>
      <c r="CD421" s="685" t="str">
        <f>IFERROR((CC421+AM421*Contr_Rate)*(1+Inv_Return)*IF($D421=$C$1,VLOOKUP($T421,Male_Annuity_Tables,MATCH($BS$3+3,'Mortality Tables'!$N$1:$DN$1,0),FALSE),VLOOKUP($T421,Fe_Annuity_Tables,MATCH(CD$3+3,'Mortality Tables'!$N$1:$DN$1,0),FALSE)),"")</f>
        <v/>
      </c>
      <c r="CE421" s="685" t="str">
        <f>IFERROR((CD421+AN421*Contr_Rate)*(1+Inv_Return)*IF($D421=$C$1,VLOOKUP($T421,Male_Annuity_Tables,MATCH($BS$3+3,'Mortality Tables'!$N$1:$DN$1,0),FALSE),VLOOKUP($T421,Fe_Annuity_Tables,MATCH(CE$3+3,'Mortality Tables'!$N$1:$DN$1,0),FALSE)),"")</f>
        <v/>
      </c>
      <c r="CF421" s="685" t="str">
        <f>IFERROR((CE421+AO421*Contr_Rate)*(1+Inv_Return)*IF($D421=$C$1,VLOOKUP($T421,Male_Annuity_Tables,MATCH($BS$3+3,'Mortality Tables'!$N$1:$DN$1,0),FALSE),VLOOKUP($T421,Fe_Annuity_Tables,MATCH(CF$3+3,'Mortality Tables'!$N$1:$DN$1,0),FALSE)),"")</f>
        <v/>
      </c>
      <c r="CG421" s="685" t="str">
        <f>IFERROR((CF421+AP421*Contr_Rate)*(1+Inv_Return)*IF($D421=$C$1,VLOOKUP($T421,Male_Annuity_Tables,MATCH($BS$3+3,'Mortality Tables'!$N$1:$DN$1,0),FALSE),VLOOKUP($T421,Fe_Annuity_Tables,MATCH(CG$3+3,'Mortality Tables'!$N$1:$DN$1,0),FALSE)),"")</f>
        <v/>
      </c>
      <c r="CH421" s="685" t="str">
        <f>IFERROR((CG421+AQ421*Contr_Rate)*(1+Inv_Return)*IF($D421=$C$1,VLOOKUP($T421,Male_Annuity_Tables,MATCH($BS$3+3,'Mortality Tables'!$N$1:$DN$1,0),FALSE),VLOOKUP($T421,Fe_Annuity_Tables,MATCH(CH$3+3,'Mortality Tables'!$N$1:$DN$1,0),FALSE)),"")</f>
        <v/>
      </c>
      <c r="CI421" s="685" t="str">
        <f>IFERROR((CH421+AR421*Contr_Rate)*(1+Inv_Return)*IF($D421=$C$1,VLOOKUP($T421,Male_Annuity_Tables,MATCH($BS$3+3,'Mortality Tables'!$N$1:$DN$1,0),FALSE),VLOOKUP($T421,Fe_Annuity_Tables,MATCH(CI$3+3,'Mortality Tables'!$N$1:$DN$1,0),FALSE)),"")</f>
        <v/>
      </c>
      <c r="CJ421" s="685" t="str">
        <f>IFERROR((CI421+AS421*Contr_Rate)*(1+Inv_Return)*IF($D421=$C$1,VLOOKUP($T421,Male_Annuity_Tables,MATCH($BS$3+3,'Mortality Tables'!$N$1:$DN$1,0),FALSE),VLOOKUP($T421,Fe_Annuity_Tables,MATCH(CJ$3+3,'Mortality Tables'!$N$1:$DN$1,0),FALSE)),"")</f>
        <v/>
      </c>
      <c r="CK421" s="685" t="str">
        <f>IFERROR((CJ421+AT421*Contr_Rate)*(1+Inv_Return)*IF($D421=$C$1,VLOOKUP($T421,Male_Annuity_Tables,MATCH($BS$3+3,'Mortality Tables'!$N$1:$DN$1,0),FALSE),VLOOKUP($T421,Fe_Annuity_Tables,MATCH(CK$3+3,'Mortality Tables'!$N$1:$DN$1,0),FALSE)),"")</f>
        <v/>
      </c>
      <c r="CL421" s="685" t="str">
        <f>IFERROR((CK421+AU421*Contr_Rate)*(1+Inv_Return)*IF($D421=$C$1,VLOOKUP($T421,Male_Annuity_Tables,MATCH($BS$3+3,'Mortality Tables'!$N$1:$DN$1,0),FALSE),VLOOKUP($T421,Fe_Annuity_Tables,MATCH(CL$3+3,'Mortality Tables'!$N$1:$DN$1,0),FALSE)),"")</f>
        <v/>
      </c>
      <c r="CM421" s="685" t="str">
        <f>IFERROR((CL421+AV421*Contr_Rate)*(1+Inv_Return)*IF($D421=$C$1,VLOOKUP($T421,Male_Annuity_Tables,MATCH($BS$3+3,'Mortality Tables'!$N$1:$DN$1,0),FALSE),VLOOKUP($T421,Fe_Annuity_Tables,MATCH(CM$3+3,'Mortality Tables'!$N$1:$DN$1,0),FALSE)),"")</f>
        <v/>
      </c>
      <c r="CN421" s="685" t="str">
        <f>IFERROR((CM421+AW421*Contr_Rate)*(1+Inv_Return)*IF($D421=$C$1,VLOOKUP($T421,Male_Annuity_Tables,MATCH($BS$3+3,'Mortality Tables'!$N$1:$DN$1,0),FALSE),VLOOKUP($T421,Fe_Annuity_Tables,MATCH(CN$3+3,'Mortality Tables'!$N$1:$DN$1,0),FALSE)),"")</f>
        <v/>
      </c>
      <c r="CO421" s="685" t="str">
        <f>IFERROR((CN421+AX421*Contr_Rate)*(1+Inv_Return)*IF($D421=$C$1,VLOOKUP($T421,Male_Annuity_Tables,MATCH($BS$3+3,'Mortality Tables'!$N$1:$DN$1,0),FALSE),VLOOKUP($T421,Fe_Annuity_Tables,MATCH(CO$3+3,'Mortality Tables'!$N$1:$DN$1,0),FALSE)),"")</f>
        <v/>
      </c>
      <c r="CP421" s="685" t="str">
        <f>IFERROR((CO421+AY421*Contr_Rate)*(1+Inv_Return)*IF($D421=$C$1,VLOOKUP($T421,Male_Annuity_Tables,MATCH($BS$3+3,'Mortality Tables'!$N$1:$DN$1,0),FALSE),VLOOKUP($T421,Fe_Annuity_Tables,MATCH(CP$3+3,'Mortality Tables'!$N$1:$DN$1,0),FALSE)),"")</f>
        <v/>
      </c>
      <c r="CQ421" s="685" t="str">
        <f>IFERROR((CP421+AZ421*Contr_Rate)*(1+Inv_Return)*IF($D421=$C$1,VLOOKUP($T421,Male_Annuity_Tables,MATCH($BS$3+3,'Mortality Tables'!$N$1:$DN$1,0),FALSE),VLOOKUP($T421,Fe_Annuity_Tables,MATCH(CQ$3+3,'Mortality Tables'!$N$1:$DN$1,0),FALSE)),"")</f>
        <v/>
      </c>
      <c r="CR421" s="685" t="str">
        <f>IFERROR((CQ421+BA421*Contr_Rate)*(1+Inv_Return)*IF($D421=$C$1,VLOOKUP($T421,Male_Annuity_Tables,MATCH($BS$3+3,'Mortality Tables'!$N$1:$DN$1,0),FALSE),VLOOKUP($T421,Fe_Annuity_Tables,MATCH(CR$3+3,'Mortality Tables'!$N$1:$DN$1,0),FALSE)),"")</f>
        <v/>
      </c>
      <c r="CS421" s="685" t="str">
        <f>IFERROR((CR421+BB421*Contr_Rate)*(1+Inv_Return)*IF($D421=$C$1,VLOOKUP($T421,Male_Annuity_Tables,MATCH($BS$3+3,'Mortality Tables'!$N$1:$DN$1,0),FALSE),VLOOKUP($T421,Fe_Annuity_Tables,MATCH(CS$3+3,'Mortality Tables'!$N$1:$DN$1,0),FALSE)),"")</f>
        <v/>
      </c>
      <c r="CT421" s="685" t="str">
        <f>IFERROR((CS421+BC421*Contr_Rate)*(1+Inv_Return)*IF($D421=$C$1,VLOOKUP($T421,Male_Annuity_Tables,MATCH($BS$3+3,'Mortality Tables'!$N$1:$DN$1,0),FALSE),VLOOKUP($T421,Fe_Annuity_Tables,MATCH(CT$3+3,'Mortality Tables'!$N$1:$DN$1,0),FALSE)),"")</f>
        <v/>
      </c>
      <c r="CU421" s="685" t="str">
        <f>IFERROR((CT421+BD421*Contr_Rate)*(1+Inv_Return)*IF($D421=$C$1,VLOOKUP($T421,Male_Annuity_Tables,MATCH($BS$3+3,'Mortality Tables'!$N$1:$DN$1,0),FALSE),VLOOKUP($T421,Fe_Annuity_Tables,MATCH(CU$3+3,'Mortality Tables'!$N$1:$DN$1,0),FALSE)),"")</f>
        <v/>
      </c>
      <c r="CV421" s="685" t="str">
        <f>IFERROR((CU421+BE421*Contr_Rate)*(1+Inv_Return)*IF($D421=$C$1,VLOOKUP($T421,Male_Annuity_Tables,MATCH($BS$3+3,'Mortality Tables'!$N$1:$DN$1,0),FALSE),VLOOKUP($T421,Fe_Annuity_Tables,MATCH(CV$3+3,'Mortality Tables'!$N$1:$DN$1,0),FALSE)),"")</f>
        <v/>
      </c>
      <c r="CW421" s="685" t="str">
        <f>IFERROR((CV421+BF421*Contr_Rate)*(1+Inv_Return)*IF($D421=$C$1,VLOOKUP($T421,Male_Annuity_Tables,MATCH($BS$3+3,'Mortality Tables'!$N$1:$DN$1,0),FALSE),VLOOKUP($T421,Fe_Annuity_Tables,MATCH(CW$3+3,'Mortality Tables'!$N$1:$DN$1,0),FALSE)),"")</f>
        <v/>
      </c>
      <c r="CX421" s="685" t="str">
        <f>IFERROR((CW421+BG421*Contr_Rate)*(1+Inv_Return)*IF($D421=$C$1,VLOOKUP($T421,Male_Annuity_Tables,MATCH($BS$3+3,'Mortality Tables'!$N$1:$DN$1,0),FALSE),VLOOKUP($T421,Fe_Annuity_Tables,MATCH(CX$3+3,'Mortality Tables'!$N$1:$DN$1,0),FALSE)),"")</f>
        <v/>
      </c>
      <c r="CY421" s="685" t="str">
        <f>IFERROR((CX421+BH421*Contr_Rate)*(1+Inv_Return)*IF($D421=$C$1,VLOOKUP($T421,Male_Annuity_Tables,MATCH($BS$3+3,'Mortality Tables'!$N$1:$DN$1,0),FALSE),VLOOKUP($T421,Fe_Annuity_Tables,MATCH(CY$3+3,'Mortality Tables'!$N$1:$DN$1,0),FALSE)),"")</f>
        <v/>
      </c>
      <c r="CZ421" s="685" t="str">
        <f>IFERROR((CY421+BI421*Contr_Rate)*(1+Inv_Return)*IF($D421=$C$1,VLOOKUP($T421,Male_Annuity_Tables,MATCH($BS$3+3,'Mortality Tables'!$N$1:$DN$1,0),FALSE),VLOOKUP($T421,Fe_Annuity_Tables,MATCH(CZ$3+3,'Mortality Tables'!$N$1:$DN$1,0),FALSE)),"")</f>
        <v/>
      </c>
      <c r="DA421" s="685" t="str">
        <f>IFERROR((CZ421+BJ421*Contr_Rate)*(1+Inv_Return)*IF($D421=$C$1,VLOOKUP($T421,Male_Annuity_Tables,MATCH($BS$3+3,'Mortality Tables'!$N$1:$DN$1,0),FALSE),VLOOKUP($T421,Fe_Annuity_Tables,MATCH(DA$3+3,'Mortality Tables'!$N$1:$DN$1,0),FALSE)),"")</f>
        <v/>
      </c>
      <c r="DB421" s="685" t="str">
        <f>IFERROR((DA421+BK421*Contr_Rate)*(1+Inv_Return)*IF($D421=$C$1,VLOOKUP($T421,Male_Annuity_Tables,MATCH($BS$3+3,'Mortality Tables'!$N$1:$DN$1,0),FALSE),VLOOKUP($T421,Fe_Annuity_Tables,MATCH(DB$3+3,'Mortality Tables'!$N$1:$DN$1,0),FALSE)),"")</f>
        <v/>
      </c>
      <c r="DC421" s="685" t="str">
        <f>IFERROR((DB421+BL421*Contr_Rate)*(1+Inv_Return)*IF($D421=$C$1,VLOOKUP($T421,Male_Annuity_Tables,MATCH($BS$3+3,'Mortality Tables'!$N$1:$DN$1,0),FALSE),VLOOKUP($T421,Fe_Annuity_Tables,MATCH(DC$3+3,'Mortality Tables'!$N$1:$DN$1,0),FALSE)),"")</f>
        <v/>
      </c>
      <c r="DD421" s="685" t="str">
        <f>IFERROR((DC421+BM421*Contr_Rate)*(1+Inv_Return)*IF($D421=$C$1,VLOOKUP($T421,Male_Annuity_Tables,MATCH($BS$3+3,'Mortality Tables'!$N$1:$DN$1,0),FALSE),VLOOKUP($T421,Fe_Annuity_Tables,MATCH(DD$3+3,'Mortality Tables'!$N$1:$DN$1,0),FALSE)),"")</f>
        <v/>
      </c>
      <c r="DE421" s="685" t="str">
        <f>IFERROR((DD421+BN421*Contr_Rate)*(1+Inv_Return)*IF($D421=$C$1,VLOOKUP($T421,Male_Annuity_Tables,MATCH($BS$3+3,'Mortality Tables'!$N$1:$DN$1,0),FALSE),VLOOKUP($T421,Fe_Annuity_Tables,MATCH(DE$3+3,'Mortality Tables'!$N$1:$DN$1,0),FALSE)),"")</f>
        <v/>
      </c>
      <c r="DF421" s="685" t="str">
        <f>IFERROR((DE421+BO421*Contr_Rate)*(1+Inv_Return)*IF($D421=$C$1,VLOOKUP($T421,Male_Annuity_Tables,MATCH($BS$3+3,'Mortality Tables'!$N$1:$DN$1,0),FALSE),VLOOKUP($T421,Fe_Annuity_Tables,MATCH(DF$3+3,'Mortality Tables'!$N$1:$DN$1,0),FALSE)),"")</f>
        <v/>
      </c>
      <c r="DG421" s="685" t="str">
        <f>IFERROR((DF421+BP421*Contr_Rate)*(1+Inv_Return)*IF($D421=$C$1,VLOOKUP($T421,Male_Annuity_Tables,MATCH($BS$3+3,'Mortality Tables'!$N$1:$DN$1,0),FALSE),VLOOKUP($T421,Fe_Annuity_Tables,MATCH(DG$3+3,'Mortality Tables'!$N$1:$DN$1,0),FALSE)),"")</f>
        <v/>
      </c>
      <c r="DH421" s="685" t="str">
        <f>IFERROR((DG421+BQ421*Contr_Rate)*(1+Inv_Return)*IF($D421=$C$1,VLOOKUP($T421,Male_Annuity_Tables,MATCH($BS$3+3,'Mortality Tables'!$N$1:$DN$1,0),FALSE),VLOOKUP($T421,Fe_Annuity_Tables,MATCH(DH$3+3,'Mortality Tables'!$N$1:$DN$1,0),FALSE)),"")</f>
        <v/>
      </c>
      <c r="DJ421" s="686">
        <f t="shared" si="230"/>
        <v>896064.95759735606</v>
      </c>
      <c r="DK421" s="680">
        <f t="shared" si="219"/>
        <v>8.8017766057058875</v>
      </c>
      <c r="DL421" s="686">
        <f t="shared" si="231"/>
        <v>68209.356870183867</v>
      </c>
      <c r="DM421" s="686">
        <f t="shared" si="132"/>
        <v>1942003.1295367177</v>
      </c>
      <c r="DN421" s="687">
        <f t="shared" si="232"/>
        <v>3.5123196164187347E-2</v>
      </c>
      <c r="DP421" s="688">
        <f t="shared" si="233"/>
        <v>55247.278802374385</v>
      </c>
      <c r="DQ421" s="688">
        <f t="shared" si="234"/>
        <v>80798.219676223365</v>
      </c>
      <c r="DR421" s="688">
        <f t="shared" si="235"/>
        <v>92872.652530177977</v>
      </c>
    </row>
    <row r="422" spans="1:122" s="657" customFormat="1" ht="14.5">
      <c r="A422" s="675" t="s">
        <v>1912</v>
      </c>
      <c r="B422" s="675" t="s">
        <v>1913</v>
      </c>
      <c r="C422" s="675" t="s">
        <v>115</v>
      </c>
      <c r="D422" s="675" t="s">
        <v>60</v>
      </c>
      <c r="E422" s="676">
        <v>23737</v>
      </c>
      <c r="F422" s="677">
        <v>38693</v>
      </c>
      <c r="G422" s="677">
        <v>40711</v>
      </c>
      <c r="H422" s="678">
        <v>800803</v>
      </c>
      <c r="I422" s="678">
        <v>60141.94</v>
      </c>
      <c r="J422" s="678">
        <v>76154</v>
      </c>
      <c r="K422" s="678"/>
      <c r="L422" s="678">
        <v>136295.94</v>
      </c>
      <c r="M422" s="679">
        <f>IF(COUNTIF($A$4:A422,A422)=1,0,1)</f>
        <v>0</v>
      </c>
      <c r="N422" s="680" t="str">
        <f t="shared" si="224"/>
        <v>Okay</v>
      </c>
      <c r="O422" s="680" t="str">
        <f t="shared" si="225"/>
        <v>TRUE</v>
      </c>
      <c r="P422" s="680" t="b">
        <f t="shared" si="226"/>
        <v>1</v>
      </c>
      <c r="Q422" s="680" t="b">
        <f t="shared" si="239"/>
        <v>1</v>
      </c>
      <c r="R422" s="680" t="b">
        <f t="shared" si="240"/>
        <v>1</v>
      </c>
      <c r="S422" s="681">
        <f t="shared" si="227"/>
        <v>40.975342465753428</v>
      </c>
      <c r="T422" s="682">
        <f t="shared" si="241"/>
        <v>60</v>
      </c>
      <c r="U422" s="682">
        <f t="shared" si="220"/>
        <v>46</v>
      </c>
      <c r="V422" s="682">
        <f t="shared" si="242"/>
        <v>13.547945205479452</v>
      </c>
      <c r="W422" s="682">
        <f t="shared" si="228"/>
        <v>0</v>
      </c>
      <c r="X422" s="683">
        <f t="shared" si="229"/>
        <v>0</v>
      </c>
      <c r="Y422" s="684">
        <f t="shared" si="123"/>
        <v>8.5500000000000003E-3</v>
      </c>
      <c r="Z422" s="684">
        <f>IF($D422=$C$1,VLOOKUP($T422,Male_Annuity_Tables,MATCH($W422+2,'Mortality Tables'!$DS$1:$HT$1,0),FALSE),VLOOKUP($T422,Fe_Annuity_Tables,MATCH($W422+2,'Mortality Tables'!$M$1:$DN$1,0),FALSE))</f>
        <v>1</v>
      </c>
      <c r="AA422" s="664"/>
      <c r="AB422" s="685" t="str">
        <f t="shared" si="245"/>
        <v/>
      </c>
      <c r="AC422" s="685" t="str">
        <f t="shared" si="245"/>
        <v/>
      </c>
      <c r="AD422" s="685" t="str">
        <f t="shared" si="245"/>
        <v/>
      </c>
      <c r="AE422" s="685" t="str">
        <f t="shared" si="245"/>
        <v/>
      </c>
      <c r="AF422" s="685" t="str">
        <f t="shared" si="245"/>
        <v/>
      </c>
      <c r="AG422" s="685" t="str">
        <f t="shared" si="245"/>
        <v/>
      </c>
      <c r="AH422" s="685" t="str">
        <f t="shared" si="245"/>
        <v/>
      </c>
      <c r="AI422" s="685" t="str">
        <f t="shared" si="245"/>
        <v/>
      </c>
      <c r="AJ422" s="685" t="str">
        <f t="shared" si="245"/>
        <v/>
      </c>
      <c r="AK422" s="685" t="str">
        <f t="shared" si="245"/>
        <v/>
      </c>
      <c r="AL422" s="685" t="str">
        <f t="shared" si="245"/>
        <v/>
      </c>
      <c r="AM422" s="685" t="str">
        <f t="shared" si="245"/>
        <v/>
      </c>
      <c r="AN422" s="685" t="str">
        <f t="shared" si="245"/>
        <v/>
      </c>
      <c r="AO422" s="685" t="str">
        <f t="shared" si="245"/>
        <v/>
      </c>
      <c r="AP422" s="685" t="str">
        <f t="shared" si="245"/>
        <v/>
      </c>
      <c r="AQ422" s="685" t="str">
        <f t="shared" si="245"/>
        <v/>
      </c>
      <c r="AR422" s="685" t="str">
        <f t="shared" si="244"/>
        <v/>
      </c>
      <c r="AS422" s="685" t="str">
        <f t="shared" si="244"/>
        <v/>
      </c>
      <c r="AT422" s="685" t="str">
        <f t="shared" si="244"/>
        <v/>
      </c>
      <c r="AU422" s="685" t="str">
        <f t="shared" si="244"/>
        <v/>
      </c>
      <c r="AV422" s="685" t="str">
        <f t="shared" si="237"/>
        <v/>
      </c>
      <c r="AW422" s="685" t="str">
        <f t="shared" si="237"/>
        <v/>
      </c>
      <c r="AX422" s="685" t="str">
        <f t="shared" si="237"/>
        <v/>
      </c>
      <c r="AY422" s="685" t="str">
        <f t="shared" si="237"/>
        <v/>
      </c>
      <c r="AZ422" s="685" t="str">
        <f t="shared" si="237"/>
        <v/>
      </c>
      <c r="BA422" s="685" t="str">
        <f t="shared" si="237"/>
        <v/>
      </c>
      <c r="BB422" s="685" t="str">
        <f t="shared" si="237"/>
        <v/>
      </c>
      <c r="BC422" s="685" t="str">
        <f t="shared" si="237"/>
        <v/>
      </c>
      <c r="BD422" s="685" t="str">
        <f t="shared" si="237"/>
        <v/>
      </c>
      <c r="BE422" s="685" t="str">
        <f t="shared" si="237"/>
        <v/>
      </c>
      <c r="BF422" s="685" t="str">
        <f t="shared" si="237"/>
        <v/>
      </c>
      <c r="BG422" s="685" t="str">
        <f t="shared" si="243"/>
        <v/>
      </c>
      <c r="BH422" s="685" t="str">
        <f t="shared" si="243"/>
        <v/>
      </c>
      <c r="BI422" s="685" t="str">
        <f t="shared" si="218"/>
        <v/>
      </c>
      <c r="BJ422" s="685" t="str">
        <f t="shared" si="218"/>
        <v/>
      </c>
      <c r="BK422" s="685" t="str">
        <f t="shared" si="218"/>
        <v/>
      </c>
      <c r="BL422" s="685" t="str">
        <f t="shared" si="218"/>
        <v/>
      </c>
      <c r="BM422" s="685" t="str">
        <f t="shared" si="218"/>
        <v/>
      </c>
      <c r="BN422" s="685" t="str">
        <f t="shared" si="218"/>
        <v/>
      </c>
      <c r="BO422" s="685" t="str">
        <f t="shared" si="223"/>
        <v/>
      </c>
      <c r="BP422" s="685" t="str">
        <f t="shared" si="223"/>
        <v/>
      </c>
      <c r="BQ422" s="685" t="str">
        <f t="shared" si="223"/>
        <v/>
      </c>
      <c r="BR422" s="529"/>
      <c r="BS422" s="685" t="str">
        <f>IFERROR(($L422+AB422*Contr_Rate)*(1+Inv_Return)*IF($D422=$C$1,VLOOKUP($T422,Male_Annuity_Tables,MATCH($BS$3+3,'Mortality Tables'!$N$1:$DN$1,0),FALSE),VLOOKUP($T422,Fe_Annuity_Tables,MATCH(BS$3+3,'Mortality Tables'!$N$1:$DN$1,0),FALSE)),"")</f>
        <v/>
      </c>
      <c r="BT422" s="685" t="str">
        <f>IFERROR(($BS422+AC422*Contr_Rate)*(1+Inv_Return)*IF($D422=$C$1,VLOOKUP($T422,Male_Annuity_Tables,MATCH($BS$3+3,'Mortality Tables'!$N$1:$DN$1,0),FALSE),VLOOKUP($T422,Fe_Annuity_Tables,MATCH(BT$3+3,'Mortality Tables'!$N$1:$DN$1,0),FALSE)),"")</f>
        <v/>
      </c>
      <c r="BU422" s="685" t="str">
        <f>IFERROR((BT422+AD422*Contr_Rate)*(1+Inv_Return)*IF($D422=$C$1,VLOOKUP($T422,Male_Annuity_Tables,MATCH($BS$3+3,'Mortality Tables'!$N$1:$DN$1,0),FALSE),VLOOKUP($T422,Fe_Annuity_Tables,MATCH(BU$3+3,'Mortality Tables'!$N$1:$DN$1,0),FALSE)),"")</f>
        <v/>
      </c>
      <c r="BV422" s="685" t="str">
        <f>IFERROR((BU422+AE422*Contr_Rate)*(1+Inv_Return)*IF($D422=$C$1,VLOOKUP($T422,Male_Annuity_Tables,MATCH($BS$3+3,'Mortality Tables'!$N$1:$DN$1,0),FALSE),VLOOKUP($T422,Fe_Annuity_Tables,MATCH(BV$3+3,'Mortality Tables'!$N$1:$DN$1,0),FALSE)),"")</f>
        <v/>
      </c>
      <c r="BW422" s="685" t="str">
        <f>IFERROR((BV422+AF422*Contr_Rate)*(1+Inv_Return)*IF($D422=$C$1,VLOOKUP($T422,Male_Annuity_Tables,MATCH($BS$3+3,'Mortality Tables'!$N$1:$DN$1,0),FALSE),VLOOKUP($T422,Fe_Annuity_Tables,MATCH(BW$3+3,'Mortality Tables'!$N$1:$DN$1,0),FALSE)),"")</f>
        <v/>
      </c>
      <c r="BX422" s="685" t="str">
        <f>IFERROR((BW422+AG422*Contr_Rate)*(1+Inv_Return)*IF($D422=$C$1,VLOOKUP($T422,Male_Annuity_Tables,MATCH($BS$3+3,'Mortality Tables'!$N$1:$DN$1,0),FALSE),VLOOKUP($T422,Fe_Annuity_Tables,MATCH(BX$3+3,'Mortality Tables'!$N$1:$DN$1,0),FALSE)),"")</f>
        <v/>
      </c>
      <c r="BY422" s="685" t="str">
        <f>IFERROR((BX422+AH422*Contr_Rate)*(1+Inv_Return)*IF($D422=$C$1,VLOOKUP($T422,Male_Annuity_Tables,MATCH($BS$3+3,'Mortality Tables'!$N$1:$DN$1,0),FALSE),VLOOKUP($T422,Fe_Annuity_Tables,MATCH(BY$3+3,'Mortality Tables'!$N$1:$DN$1,0),FALSE)),"")</f>
        <v/>
      </c>
      <c r="BZ422" s="685" t="str">
        <f>IFERROR((BY422+AI422*Contr_Rate)*(1+Inv_Return)*IF($D422=$C$1,VLOOKUP($T422,Male_Annuity_Tables,MATCH($BS$3+3,'Mortality Tables'!$N$1:$DN$1,0),FALSE),VLOOKUP($T422,Fe_Annuity_Tables,MATCH(BZ$3+3,'Mortality Tables'!$N$1:$DN$1,0),FALSE)),"")</f>
        <v/>
      </c>
      <c r="CA422" s="685" t="str">
        <f>IFERROR((BZ422+AJ422*Contr_Rate)*(1+Inv_Return)*IF($D422=$C$1,VLOOKUP($T422,Male_Annuity_Tables,MATCH($BS$3+3,'Mortality Tables'!$N$1:$DN$1,0),FALSE),VLOOKUP($T422,Fe_Annuity_Tables,MATCH(CA$3+3,'Mortality Tables'!$N$1:$DN$1,0),FALSE)),"")</f>
        <v/>
      </c>
      <c r="CB422" s="685" t="str">
        <f>IFERROR((CA422+AK422*Contr_Rate)*(1+Inv_Return)*IF($D422=$C$1,VLOOKUP($T422,Male_Annuity_Tables,MATCH($BS$3+3,'Mortality Tables'!$N$1:$DN$1,0),FALSE),VLOOKUP($T422,Fe_Annuity_Tables,MATCH(CB$3+3,'Mortality Tables'!$N$1:$DN$1,0),FALSE)),"")</f>
        <v/>
      </c>
      <c r="CC422" s="685" t="str">
        <f>IFERROR((CB422+AL422*Contr_Rate)*(1+Inv_Return)*IF($D422=$C$1,VLOOKUP($T422,Male_Annuity_Tables,MATCH($BS$3+3,'Mortality Tables'!$N$1:$DN$1,0),FALSE),VLOOKUP($T422,Fe_Annuity_Tables,MATCH(CC$3+3,'Mortality Tables'!$N$1:$DN$1,0),FALSE)),"")</f>
        <v/>
      </c>
      <c r="CD422" s="685" t="str">
        <f>IFERROR((CC422+AM422*Contr_Rate)*(1+Inv_Return)*IF($D422=$C$1,VLOOKUP($T422,Male_Annuity_Tables,MATCH($BS$3+3,'Mortality Tables'!$N$1:$DN$1,0),FALSE),VLOOKUP($T422,Fe_Annuity_Tables,MATCH(CD$3+3,'Mortality Tables'!$N$1:$DN$1,0),FALSE)),"")</f>
        <v/>
      </c>
      <c r="CE422" s="685" t="str">
        <f>IFERROR((CD422+AN422*Contr_Rate)*(1+Inv_Return)*IF($D422=$C$1,VLOOKUP($T422,Male_Annuity_Tables,MATCH($BS$3+3,'Mortality Tables'!$N$1:$DN$1,0),FALSE),VLOOKUP($T422,Fe_Annuity_Tables,MATCH(CE$3+3,'Mortality Tables'!$N$1:$DN$1,0),FALSE)),"")</f>
        <v/>
      </c>
      <c r="CF422" s="685" t="str">
        <f>IFERROR((CE422+AO422*Contr_Rate)*(1+Inv_Return)*IF($D422=$C$1,VLOOKUP($T422,Male_Annuity_Tables,MATCH($BS$3+3,'Mortality Tables'!$N$1:$DN$1,0),FALSE),VLOOKUP($T422,Fe_Annuity_Tables,MATCH(CF$3+3,'Mortality Tables'!$N$1:$DN$1,0),FALSE)),"")</f>
        <v/>
      </c>
      <c r="CG422" s="685" t="str">
        <f>IFERROR((CF422+AP422*Contr_Rate)*(1+Inv_Return)*IF($D422=$C$1,VLOOKUP($T422,Male_Annuity_Tables,MATCH($BS$3+3,'Mortality Tables'!$N$1:$DN$1,0),FALSE),VLOOKUP($T422,Fe_Annuity_Tables,MATCH(CG$3+3,'Mortality Tables'!$N$1:$DN$1,0),FALSE)),"")</f>
        <v/>
      </c>
      <c r="CH422" s="685" t="str">
        <f>IFERROR((CG422+AQ422*Contr_Rate)*(1+Inv_Return)*IF($D422=$C$1,VLOOKUP($T422,Male_Annuity_Tables,MATCH($BS$3+3,'Mortality Tables'!$N$1:$DN$1,0),FALSE),VLOOKUP($T422,Fe_Annuity_Tables,MATCH(CH$3+3,'Mortality Tables'!$N$1:$DN$1,0),FALSE)),"")</f>
        <v/>
      </c>
      <c r="CI422" s="685" t="str">
        <f>IFERROR((CH422+AR422*Contr_Rate)*(1+Inv_Return)*IF($D422=$C$1,VLOOKUP($T422,Male_Annuity_Tables,MATCH($BS$3+3,'Mortality Tables'!$N$1:$DN$1,0),FALSE),VLOOKUP($T422,Fe_Annuity_Tables,MATCH(CI$3+3,'Mortality Tables'!$N$1:$DN$1,0),FALSE)),"")</f>
        <v/>
      </c>
      <c r="CJ422" s="685" t="str">
        <f>IFERROR((CI422+AS422*Contr_Rate)*(1+Inv_Return)*IF($D422=$C$1,VLOOKUP($T422,Male_Annuity_Tables,MATCH($BS$3+3,'Mortality Tables'!$N$1:$DN$1,0),FALSE),VLOOKUP($T422,Fe_Annuity_Tables,MATCH(CJ$3+3,'Mortality Tables'!$N$1:$DN$1,0),FALSE)),"")</f>
        <v/>
      </c>
      <c r="CK422" s="685" t="str">
        <f>IFERROR((CJ422+AT422*Contr_Rate)*(1+Inv_Return)*IF($D422=$C$1,VLOOKUP($T422,Male_Annuity_Tables,MATCH($BS$3+3,'Mortality Tables'!$N$1:$DN$1,0),FALSE),VLOOKUP($T422,Fe_Annuity_Tables,MATCH(CK$3+3,'Mortality Tables'!$N$1:$DN$1,0),FALSE)),"")</f>
        <v/>
      </c>
      <c r="CL422" s="685" t="str">
        <f>IFERROR((CK422+AU422*Contr_Rate)*(1+Inv_Return)*IF($D422=$C$1,VLOOKUP($T422,Male_Annuity_Tables,MATCH($BS$3+3,'Mortality Tables'!$N$1:$DN$1,0),FALSE),VLOOKUP($T422,Fe_Annuity_Tables,MATCH(CL$3+3,'Mortality Tables'!$N$1:$DN$1,0),FALSE)),"")</f>
        <v/>
      </c>
      <c r="CM422" s="685" t="str">
        <f>IFERROR((CL422+AV422*Contr_Rate)*(1+Inv_Return)*IF($D422=$C$1,VLOOKUP($T422,Male_Annuity_Tables,MATCH($BS$3+3,'Mortality Tables'!$N$1:$DN$1,0),FALSE),VLOOKUP($T422,Fe_Annuity_Tables,MATCH(CM$3+3,'Mortality Tables'!$N$1:$DN$1,0),FALSE)),"")</f>
        <v/>
      </c>
      <c r="CN422" s="685" t="str">
        <f>IFERROR((CM422+AW422*Contr_Rate)*(1+Inv_Return)*IF($D422=$C$1,VLOOKUP($T422,Male_Annuity_Tables,MATCH($BS$3+3,'Mortality Tables'!$N$1:$DN$1,0),FALSE),VLOOKUP($T422,Fe_Annuity_Tables,MATCH(CN$3+3,'Mortality Tables'!$N$1:$DN$1,0),FALSE)),"")</f>
        <v/>
      </c>
      <c r="CO422" s="685" t="str">
        <f>IFERROR((CN422+AX422*Contr_Rate)*(1+Inv_Return)*IF($D422=$C$1,VLOOKUP($T422,Male_Annuity_Tables,MATCH($BS$3+3,'Mortality Tables'!$N$1:$DN$1,0),FALSE),VLOOKUP($T422,Fe_Annuity_Tables,MATCH(CO$3+3,'Mortality Tables'!$N$1:$DN$1,0),FALSE)),"")</f>
        <v/>
      </c>
      <c r="CP422" s="685" t="str">
        <f>IFERROR((CO422+AY422*Contr_Rate)*(1+Inv_Return)*IF($D422=$C$1,VLOOKUP($T422,Male_Annuity_Tables,MATCH($BS$3+3,'Mortality Tables'!$N$1:$DN$1,0),FALSE),VLOOKUP($T422,Fe_Annuity_Tables,MATCH(CP$3+3,'Mortality Tables'!$N$1:$DN$1,0),FALSE)),"")</f>
        <v/>
      </c>
      <c r="CQ422" s="685" t="str">
        <f>IFERROR((CP422+AZ422*Contr_Rate)*(1+Inv_Return)*IF($D422=$C$1,VLOOKUP($T422,Male_Annuity_Tables,MATCH($BS$3+3,'Mortality Tables'!$N$1:$DN$1,0),FALSE),VLOOKUP($T422,Fe_Annuity_Tables,MATCH(CQ$3+3,'Mortality Tables'!$N$1:$DN$1,0),FALSE)),"")</f>
        <v/>
      </c>
      <c r="CR422" s="685" t="str">
        <f>IFERROR((CQ422+BA422*Contr_Rate)*(1+Inv_Return)*IF($D422=$C$1,VLOOKUP($T422,Male_Annuity_Tables,MATCH($BS$3+3,'Mortality Tables'!$N$1:$DN$1,0),FALSE),VLOOKUP($T422,Fe_Annuity_Tables,MATCH(CR$3+3,'Mortality Tables'!$N$1:$DN$1,0),FALSE)),"")</f>
        <v/>
      </c>
      <c r="CS422" s="685" t="str">
        <f>IFERROR((CR422+BB422*Contr_Rate)*(1+Inv_Return)*IF($D422=$C$1,VLOOKUP($T422,Male_Annuity_Tables,MATCH($BS$3+3,'Mortality Tables'!$N$1:$DN$1,0),FALSE),VLOOKUP($T422,Fe_Annuity_Tables,MATCH(CS$3+3,'Mortality Tables'!$N$1:$DN$1,0),FALSE)),"")</f>
        <v/>
      </c>
      <c r="CT422" s="685" t="str">
        <f>IFERROR((CS422+BC422*Contr_Rate)*(1+Inv_Return)*IF($D422=$C$1,VLOOKUP($T422,Male_Annuity_Tables,MATCH($BS$3+3,'Mortality Tables'!$N$1:$DN$1,0),FALSE),VLOOKUP($T422,Fe_Annuity_Tables,MATCH(CT$3+3,'Mortality Tables'!$N$1:$DN$1,0),FALSE)),"")</f>
        <v/>
      </c>
      <c r="CU422" s="685" t="str">
        <f>IFERROR((CT422+BD422*Contr_Rate)*(1+Inv_Return)*IF($D422=$C$1,VLOOKUP($T422,Male_Annuity_Tables,MATCH($BS$3+3,'Mortality Tables'!$N$1:$DN$1,0),FALSE),VLOOKUP($T422,Fe_Annuity_Tables,MATCH(CU$3+3,'Mortality Tables'!$N$1:$DN$1,0),FALSE)),"")</f>
        <v/>
      </c>
      <c r="CV422" s="685" t="str">
        <f>IFERROR((CU422+BE422*Contr_Rate)*(1+Inv_Return)*IF($D422=$C$1,VLOOKUP($T422,Male_Annuity_Tables,MATCH($BS$3+3,'Mortality Tables'!$N$1:$DN$1,0),FALSE),VLOOKUP($T422,Fe_Annuity_Tables,MATCH(CV$3+3,'Mortality Tables'!$N$1:$DN$1,0),FALSE)),"")</f>
        <v/>
      </c>
      <c r="CW422" s="685" t="str">
        <f>IFERROR((CV422+BF422*Contr_Rate)*(1+Inv_Return)*IF($D422=$C$1,VLOOKUP($T422,Male_Annuity_Tables,MATCH($BS$3+3,'Mortality Tables'!$N$1:$DN$1,0),FALSE),VLOOKUP($T422,Fe_Annuity_Tables,MATCH(CW$3+3,'Mortality Tables'!$N$1:$DN$1,0),FALSE)),"")</f>
        <v/>
      </c>
      <c r="CX422" s="685" t="str">
        <f>IFERROR((CW422+BG422*Contr_Rate)*(1+Inv_Return)*IF($D422=$C$1,VLOOKUP($T422,Male_Annuity_Tables,MATCH($BS$3+3,'Mortality Tables'!$N$1:$DN$1,0),FALSE),VLOOKUP($T422,Fe_Annuity_Tables,MATCH(CX$3+3,'Mortality Tables'!$N$1:$DN$1,0),FALSE)),"")</f>
        <v/>
      </c>
      <c r="CY422" s="685" t="str">
        <f>IFERROR((CX422+BH422*Contr_Rate)*(1+Inv_Return)*IF($D422=$C$1,VLOOKUP($T422,Male_Annuity_Tables,MATCH($BS$3+3,'Mortality Tables'!$N$1:$DN$1,0),FALSE),VLOOKUP($T422,Fe_Annuity_Tables,MATCH(CY$3+3,'Mortality Tables'!$N$1:$DN$1,0),FALSE)),"")</f>
        <v/>
      </c>
      <c r="CZ422" s="685" t="str">
        <f>IFERROR((CY422+BI422*Contr_Rate)*(1+Inv_Return)*IF($D422=$C$1,VLOOKUP($T422,Male_Annuity_Tables,MATCH($BS$3+3,'Mortality Tables'!$N$1:$DN$1,0),FALSE),VLOOKUP($T422,Fe_Annuity_Tables,MATCH(CZ$3+3,'Mortality Tables'!$N$1:$DN$1,0),FALSE)),"")</f>
        <v/>
      </c>
      <c r="DA422" s="685" t="str">
        <f>IFERROR((CZ422+BJ422*Contr_Rate)*(1+Inv_Return)*IF($D422=$C$1,VLOOKUP($T422,Male_Annuity_Tables,MATCH($BS$3+3,'Mortality Tables'!$N$1:$DN$1,0),FALSE),VLOOKUP($T422,Fe_Annuity_Tables,MATCH(DA$3+3,'Mortality Tables'!$N$1:$DN$1,0),FALSE)),"")</f>
        <v/>
      </c>
      <c r="DB422" s="685" t="str">
        <f>IFERROR((DA422+BK422*Contr_Rate)*(1+Inv_Return)*IF($D422=$C$1,VLOOKUP($T422,Male_Annuity_Tables,MATCH($BS$3+3,'Mortality Tables'!$N$1:$DN$1,0),FALSE),VLOOKUP($T422,Fe_Annuity_Tables,MATCH(DB$3+3,'Mortality Tables'!$N$1:$DN$1,0),FALSE)),"")</f>
        <v/>
      </c>
      <c r="DC422" s="685" t="str">
        <f>IFERROR((DB422+BL422*Contr_Rate)*(1+Inv_Return)*IF($D422=$C$1,VLOOKUP($T422,Male_Annuity_Tables,MATCH($BS$3+3,'Mortality Tables'!$N$1:$DN$1,0),FALSE),VLOOKUP($T422,Fe_Annuity_Tables,MATCH(DC$3+3,'Mortality Tables'!$N$1:$DN$1,0),FALSE)),"")</f>
        <v/>
      </c>
      <c r="DD422" s="685" t="str">
        <f>IFERROR((DC422+BM422*Contr_Rate)*(1+Inv_Return)*IF($D422=$C$1,VLOOKUP($T422,Male_Annuity_Tables,MATCH($BS$3+3,'Mortality Tables'!$N$1:$DN$1,0),FALSE),VLOOKUP($T422,Fe_Annuity_Tables,MATCH(DD$3+3,'Mortality Tables'!$N$1:$DN$1,0),FALSE)),"")</f>
        <v/>
      </c>
      <c r="DE422" s="685" t="str">
        <f>IFERROR((DD422+BN422*Contr_Rate)*(1+Inv_Return)*IF($D422=$C$1,VLOOKUP($T422,Male_Annuity_Tables,MATCH($BS$3+3,'Mortality Tables'!$N$1:$DN$1,0),FALSE),VLOOKUP($T422,Fe_Annuity_Tables,MATCH(DE$3+3,'Mortality Tables'!$N$1:$DN$1,0),FALSE)),"")</f>
        <v/>
      </c>
      <c r="DF422" s="685" t="str">
        <f>IFERROR((DE422+BO422*Contr_Rate)*(1+Inv_Return)*IF($D422=$C$1,VLOOKUP($T422,Male_Annuity_Tables,MATCH($BS$3+3,'Mortality Tables'!$N$1:$DN$1,0),FALSE),VLOOKUP($T422,Fe_Annuity_Tables,MATCH(DF$3+3,'Mortality Tables'!$N$1:$DN$1,0),FALSE)),"")</f>
        <v/>
      </c>
      <c r="DG422" s="685" t="str">
        <f>IFERROR((DF422+BP422*Contr_Rate)*(1+Inv_Return)*IF($D422=$C$1,VLOOKUP($T422,Male_Annuity_Tables,MATCH($BS$3+3,'Mortality Tables'!$N$1:$DN$1,0),FALSE),VLOOKUP($T422,Fe_Annuity_Tables,MATCH(DG$3+3,'Mortality Tables'!$N$1:$DN$1,0),FALSE)),"")</f>
        <v/>
      </c>
      <c r="DH422" s="685" t="str">
        <f>IFERROR((DG422+BQ422*Contr_Rate)*(1+Inv_Return)*IF($D422=$C$1,VLOOKUP($T422,Male_Annuity_Tables,MATCH($BS$3+3,'Mortality Tables'!$N$1:$DN$1,0),FALSE),VLOOKUP($T422,Fe_Annuity_Tables,MATCH(DH$3+3,'Mortality Tables'!$N$1:$DN$1,0),FALSE)),"")</f>
        <v/>
      </c>
      <c r="DJ422" s="686">
        <f t="shared" si="230"/>
        <v>0</v>
      </c>
      <c r="DK422" s="680">
        <f t="shared" si="219"/>
        <v>8.8017766057058875</v>
      </c>
      <c r="DL422" s="686">
        <f t="shared" si="231"/>
        <v>0</v>
      </c>
      <c r="DM422" s="686">
        <f t="shared" si="132"/>
        <v>0</v>
      </c>
      <c r="DN422" s="687" t="str">
        <f t="shared" si="232"/>
        <v/>
      </c>
      <c r="DP422" s="688" t="str">
        <f t="shared" si="233"/>
        <v/>
      </c>
      <c r="DQ422" s="688" t="str">
        <f t="shared" si="234"/>
        <v/>
      </c>
      <c r="DR422" s="688" t="str">
        <f t="shared" si="235"/>
        <v/>
      </c>
    </row>
    <row r="423" spans="1:122" s="657" customFormat="1" ht="14.5">
      <c r="A423" s="675" t="s">
        <v>1914</v>
      </c>
      <c r="B423" s="675" t="s">
        <v>1915</v>
      </c>
      <c r="C423" s="675" t="s">
        <v>115</v>
      </c>
      <c r="D423" s="675" t="s">
        <v>60</v>
      </c>
      <c r="E423" s="676">
        <v>28685</v>
      </c>
      <c r="F423" s="677">
        <v>39096</v>
      </c>
      <c r="G423" s="677">
        <v>43866</v>
      </c>
      <c r="H423" s="678">
        <v>589098</v>
      </c>
      <c r="I423" s="678">
        <v>55286.59</v>
      </c>
      <c r="J423" s="678">
        <v>54963.79</v>
      </c>
      <c r="K423" s="678">
        <v>18981.400000000001</v>
      </c>
      <c r="L423" s="678">
        <v>129231.78</v>
      </c>
      <c r="M423" s="679">
        <f>IF(COUNTIF($A$4:A423,A423)=1,0,1)</f>
        <v>0</v>
      </c>
      <c r="N423" s="680" t="str">
        <f t="shared" si="224"/>
        <v>Okay</v>
      </c>
      <c r="O423" s="680" t="str">
        <f t="shared" si="225"/>
        <v>TRUE</v>
      </c>
      <c r="P423" s="680" t="b">
        <f t="shared" si="226"/>
        <v>1</v>
      </c>
      <c r="Q423" s="680" t="b">
        <f t="shared" si="239"/>
        <v>1</v>
      </c>
      <c r="R423" s="680" t="b">
        <f t="shared" si="240"/>
        <v>1</v>
      </c>
      <c r="S423" s="681">
        <f t="shared" si="227"/>
        <v>28.523287671232875</v>
      </c>
      <c r="T423" s="682">
        <f t="shared" si="241"/>
        <v>46</v>
      </c>
      <c r="U423" s="682">
        <f t="shared" si="220"/>
        <v>41</v>
      </c>
      <c r="V423" s="682">
        <f t="shared" si="242"/>
        <v>4.904109589041096</v>
      </c>
      <c r="W423" s="682">
        <f t="shared" si="228"/>
        <v>14</v>
      </c>
      <c r="X423" s="683">
        <f t="shared" si="229"/>
        <v>1809244.92</v>
      </c>
      <c r="Y423" s="684">
        <f t="shared" si="123"/>
        <v>2.8E-3</v>
      </c>
      <c r="Z423" s="684">
        <f>IF($D423=$C$1,VLOOKUP($T423,Male_Annuity_Tables,MATCH($W423+2,'Mortality Tables'!$DS$1:$HT$1,0),FALSE),VLOOKUP($T423,Fe_Annuity_Tables,MATCH($W423+2,'Mortality Tables'!$M$1:$DN$1,0),FALSE))</f>
        <v>0.22289720495348328</v>
      </c>
      <c r="AA423" s="664"/>
      <c r="AB423" s="685">
        <f t="shared" si="245"/>
        <v>619112.54310000001</v>
      </c>
      <c r="AC423" s="685">
        <f t="shared" si="245"/>
        <v>650656.32717094501</v>
      </c>
      <c r="AD423" s="685">
        <f t="shared" si="245"/>
        <v>683807.26704030472</v>
      </c>
      <c r="AE423" s="685">
        <f t="shared" si="245"/>
        <v>718647.24729600828</v>
      </c>
      <c r="AF423" s="685">
        <f t="shared" si="245"/>
        <v>755262.3245457398</v>
      </c>
      <c r="AG423" s="685">
        <f t="shared" si="245"/>
        <v>793742.93998134544</v>
      </c>
      <c r="AH423" s="685">
        <f t="shared" si="245"/>
        <v>834184.14277339494</v>
      </c>
      <c r="AI423" s="685">
        <f t="shared" si="245"/>
        <v>876685.82484769949</v>
      </c>
      <c r="AJ423" s="685">
        <f t="shared" si="245"/>
        <v>921352.96762368979</v>
      </c>
      <c r="AK423" s="685">
        <f t="shared" si="245"/>
        <v>968295.90132411686</v>
      </c>
      <c r="AL423" s="685">
        <f t="shared" si="245"/>
        <v>1017630.5774965805</v>
      </c>
      <c r="AM423" s="685">
        <f t="shared" si="245"/>
        <v>1069478.8554200314</v>
      </c>
      <c r="AN423" s="685">
        <f t="shared" si="245"/>
        <v>1123968.8031036819</v>
      </c>
      <c r="AO423" s="685">
        <f t="shared" si="245"/>
        <v>1181235.0136218148</v>
      </c>
      <c r="AP423" s="685" t="str">
        <f t="shared" si="245"/>
        <v/>
      </c>
      <c r="AQ423" s="685" t="str">
        <f t="shared" si="245"/>
        <v/>
      </c>
      <c r="AR423" s="685" t="str">
        <f t="shared" si="244"/>
        <v/>
      </c>
      <c r="AS423" s="685" t="str">
        <f t="shared" si="244"/>
        <v/>
      </c>
      <c r="AT423" s="685" t="str">
        <f t="shared" si="244"/>
        <v/>
      </c>
      <c r="AU423" s="685" t="str">
        <f t="shared" si="244"/>
        <v/>
      </c>
      <c r="AV423" s="685" t="str">
        <f t="shared" si="237"/>
        <v/>
      </c>
      <c r="AW423" s="685" t="str">
        <f t="shared" si="237"/>
        <v/>
      </c>
      <c r="AX423" s="685" t="str">
        <f t="shared" si="237"/>
        <v/>
      </c>
      <c r="AY423" s="685" t="str">
        <f t="shared" si="237"/>
        <v/>
      </c>
      <c r="AZ423" s="685" t="str">
        <f t="shared" si="237"/>
        <v/>
      </c>
      <c r="BA423" s="685" t="str">
        <f t="shared" si="237"/>
        <v/>
      </c>
      <c r="BB423" s="685" t="str">
        <f t="shared" si="237"/>
        <v/>
      </c>
      <c r="BC423" s="685" t="str">
        <f t="shared" si="237"/>
        <v/>
      </c>
      <c r="BD423" s="685" t="str">
        <f t="shared" si="237"/>
        <v/>
      </c>
      <c r="BE423" s="685" t="str">
        <f t="shared" si="237"/>
        <v/>
      </c>
      <c r="BF423" s="685" t="str">
        <f t="shared" si="237"/>
        <v/>
      </c>
      <c r="BG423" s="685" t="str">
        <f t="shared" si="243"/>
        <v/>
      </c>
      <c r="BH423" s="685" t="str">
        <f t="shared" si="243"/>
        <v/>
      </c>
      <c r="BI423" s="685" t="str">
        <f t="shared" si="218"/>
        <v/>
      </c>
      <c r="BJ423" s="685" t="str">
        <f t="shared" si="218"/>
        <v/>
      </c>
      <c r="BK423" s="685" t="str">
        <f t="shared" si="218"/>
        <v/>
      </c>
      <c r="BL423" s="685" t="str">
        <f t="shared" si="218"/>
        <v/>
      </c>
      <c r="BM423" s="685" t="str">
        <f t="shared" si="218"/>
        <v/>
      </c>
      <c r="BN423" s="685" t="str">
        <f t="shared" si="218"/>
        <v/>
      </c>
      <c r="BO423" s="685" t="str">
        <f t="shared" si="223"/>
        <v/>
      </c>
      <c r="BP423" s="685" t="str">
        <f t="shared" si="223"/>
        <v/>
      </c>
      <c r="BQ423" s="685" t="str">
        <f t="shared" si="223"/>
        <v/>
      </c>
      <c r="BR423" s="529"/>
      <c r="BS423" s="685">
        <f>IFERROR(($L423+AB423*Contr_Rate)*(1+Inv_Return)*IF($D423=$C$1,VLOOKUP($T423,Male_Annuity_Tables,MATCH($BS$3+3,'Mortality Tables'!$N$1:$DN$1,0),FALSE),VLOOKUP($T423,Fe_Annuity_Tables,MATCH(BS$3+3,'Mortality Tables'!$N$1:$DN$1,0),FALSE)),"")</f>
        <v>274351.32901853905</v>
      </c>
      <c r="BT423" s="685">
        <f>IFERROR(($BS423+AC423*Contr_Rate)*(1+Inv_Return)*IF($D423=$C$1,VLOOKUP($T423,Male_Annuity_Tables,MATCH($BS$3+3,'Mortality Tables'!$N$1:$DN$1,0),FALSE),VLOOKUP($T423,Fe_Annuity_Tables,MATCH(BT$3+3,'Mortality Tables'!$N$1:$DN$1,0),FALSE)),"")</f>
        <v>346600.8318020174</v>
      </c>
      <c r="BU423" s="685">
        <f>IFERROR((BT423+AD423*Contr_Rate)*(1+Inv_Return)*IF($D423=$C$1,VLOOKUP($T423,Male_Annuity_Tables,MATCH($BS$3+3,'Mortality Tables'!$N$1:$DN$1,0),FALSE),VLOOKUP($T423,Fe_Annuity_Tables,MATCH(BU$3+3,'Mortality Tables'!$N$1:$DN$1,0),FALSE)),"")</f>
        <v>345060.91049297753</v>
      </c>
      <c r="BV423" s="685">
        <f>IFERROR((BU423+AE423*Contr_Rate)*(1+Inv_Return)*IF($D423=$C$1,VLOOKUP($T423,Male_Annuity_Tables,MATCH($BS$3+3,'Mortality Tables'!$N$1:$DN$1,0),FALSE),VLOOKUP($T423,Fe_Annuity_Tables,MATCH(BV$3+3,'Mortality Tables'!$N$1:$DN$1,0),FALSE)),"")</f>
        <v>297002.17713657185</v>
      </c>
      <c r="BW423" s="685">
        <f>IFERROR((BV423+AF423*Contr_Rate)*(1+Inv_Return)*IF($D423=$C$1,VLOOKUP($T423,Male_Annuity_Tables,MATCH($BS$3+3,'Mortality Tables'!$N$1:$DN$1,0),FALSE),VLOOKUP($T423,Fe_Annuity_Tables,MATCH(BW$3+3,'Mortality Tables'!$N$1:$DN$1,0),FALSE)),"")</f>
        <v>248687.59726174374</v>
      </c>
      <c r="BX423" s="685">
        <f>IFERROR((BW423+AG423*Contr_Rate)*(1+Inv_Return)*IF($D423=$C$1,VLOOKUP($T423,Male_Annuity_Tables,MATCH($BS$3+3,'Mortality Tables'!$N$1:$DN$1,0),FALSE),VLOOKUP($T423,Fe_Annuity_Tables,MATCH(BX$3+3,'Mortality Tables'!$N$1:$DN$1,0),FALSE)),"")</f>
        <v>207257.52899351961</v>
      </c>
      <c r="BY423" s="685">
        <f>IFERROR((BX423+AH423*Contr_Rate)*(1+Inv_Return)*IF($D423=$C$1,VLOOKUP($T423,Male_Annuity_Tables,MATCH($BS$3+3,'Mortality Tables'!$N$1:$DN$1,0),FALSE),VLOOKUP($T423,Fe_Annuity_Tables,MATCH(BY$3+3,'Mortality Tables'!$N$1:$DN$1,0),FALSE)),"")</f>
        <v>174539.6510705546</v>
      </c>
      <c r="BZ423" s="685">
        <f>IFERROR((BY423+AI423*Contr_Rate)*(1+Inv_Return)*IF($D423=$C$1,VLOOKUP($T423,Male_Annuity_Tables,MATCH($BS$3+3,'Mortality Tables'!$N$1:$DN$1,0),FALSE),VLOOKUP($T423,Fe_Annuity_Tables,MATCH(BZ$3+3,'Mortality Tables'!$N$1:$DN$1,0),FALSE)),"")</f>
        <v>149520.86078929892</v>
      </c>
      <c r="CA423" s="685">
        <f>IFERROR((BZ423+AJ423*Contr_Rate)*(1+Inv_Return)*IF($D423=$C$1,VLOOKUP($T423,Male_Annuity_Tables,MATCH($BS$3+3,'Mortality Tables'!$N$1:$DN$1,0),FALSE),VLOOKUP($T423,Fe_Annuity_Tables,MATCH(CA$3+3,'Mortality Tables'!$N$1:$DN$1,0),FALSE)),"")</f>
        <v>130327.33826438653</v>
      </c>
      <c r="CB423" s="685">
        <f>IFERROR((CA423+AK423*Contr_Rate)*(1+Inv_Return)*IF($D423=$C$1,VLOOKUP($T423,Male_Annuity_Tables,MATCH($BS$3+3,'Mortality Tables'!$N$1:$DN$1,0),FALSE),VLOOKUP($T423,Fe_Annuity_Tables,MATCH(CB$3+3,'Mortality Tables'!$N$1:$DN$1,0),FALSE)),"")</f>
        <v>121648.9194719045</v>
      </c>
      <c r="CC423" s="685">
        <f>IFERROR((CB423+AL423*Contr_Rate)*(1+Inv_Return)*IF($D423=$C$1,VLOOKUP($T423,Male_Annuity_Tables,MATCH($BS$3+3,'Mortality Tables'!$N$1:$DN$1,0),FALSE),VLOOKUP($T423,Fe_Annuity_Tables,MATCH(CC$3+3,'Mortality Tables'!$N$1:$DN$1,0),FALSE)),"")</f>
        <v>116544.23485631133</v>
      </c>
      <c r="CD423" s="685">
        <f>IFERROR((CC423+AM423*Contr_Rate)*(1+Inv_Return)*IF($D423=$C$1,VLOOKUP($T423,Male_Annuity_Tables,MATCH($BS$3+3,'Mortality Tables'!$N$1:$DN$1,0),FALSE),VLOOKUP($T423,Fe_Annuity_Tables,MATCH(CD$3+3,'Mortality Tables'!$N$1:$DN$1,0),FALSE)),"")</f>
        <v>112686.27107329921</v>
      </c>
      <c r="CE423" s="685">
        <f>IFERROR((CD423+AN423*Contr_Rate)*(1+Inv_Return)*IF($D423=$C$1,VLOOKUP($T423,Male_Annuity_Tables,MATCH($BS$3+3,'Mortality Tables'!$N$1:$DN$1,0),FALSE),VLOOKUP($T423,Fe_Annuity_Tables,MATCH(CE$3+3,'Mortality Tables'!$N$1:$DN$1,0),FALSE)),"")</f>
        <v>109323.60668665705</v>
      </c>
      <c r="CF423" s="685">
        <f>IFERROR((CE423+AO423*Contr_Rate)*(1+Inv_Return)*IF($D423=$C$1,VLOOKUP($T423,Male_Annuity_Tables,MATCH($BS$3+3,'Mortality Tables'!$N$1:$DN$1,0),FALSE),VLOOKUP($T423,Fe_Annuity_Tables,MATCH(CF$3+3,'Mortality Tables'!$N$1:$DN$1,0),FALSE)),"")</f>
        <v>106213.33139152281</v>
      </c>
      <c r="CG423" s="685" t="str">
        <f>IFERROR((CF423+AP423*Contr_Rate)*(1+Inv_Return)*IF($D423=$C$1,VLOOKUP($T423,Male_Annuity_Tables,MATCH($BS$3+3,'Mortality Tables'!$N$1:$DN$1,0),FALSE),VLOOKUP($T423,Fe_Annuity_Tables,MATCH(CG$3+3,'Mortality Tables'!$N$1:$DN$1,0),FALSE)),"")</f>
        <v/>
      </c>
      <c r="CH423" s="685" t="str">
        <f>IFERROR((CG423+AQ423*Contr_Rate)*(1+Inv_Return)*IF($D423=$C$1,VLOOKUP($T423,Male_Annuity_Tables,MATCH($BS$3+3,'Mortality Tables'!$N$1:$DN$1,0),FALSE),VLOOKUP($T423,Fe_Annuity_Tables,MATCH(CH$3+3,'Mortality Tables'!$N$1:$DN$1,0),FALSE)),"")</f>
        <v/>
      </c>
      <c r="CI423" s="685" t="str">
        <f>IFERROR((CH423+AR423*Contr_Rate)*(1+Inv_Return)*IF($D423=$C$1,VLOOKUP($T423,Male_Annuity_Tables,MATCH($BS$3+3,'Mortality Tables'!$N$1:$DN$1,0),FALSE),VLOOKUP($T423,Fe_Annuity_Tables,MATCH(CI$3+3,'Mortality Tables'!$N$1:$DN$1,0),FALSE)),"")</f>
        <v/>
      </c>
      <c r="CJ423" s="685" t="str">
        <f>IFERROR((CI423+AS423*Contr_Rate)*(1+Inv_Return)*IF($D423=$C$1,VLOOKUP($T423,Male_Annuity_Tables,MATCH($BS$3+3,'Mortality Tables'!$N$1:$DN$1,0),FALSE),VLOOKUP($T423,Fe_Annuity_Tables,MATCH(CJ$3+3,'Mortality Tables'!$N$1:$DN$1,0),FALSE)),"")</f>
        <v/>
      </c>
      <c r="CK423" s="685" t="str">
        <f>IFERROR((CJ423+AT423*Contr_Rate)*(1+Inv_Return)*IF($D423=$C$1,VLOOKUP($T423,Male_Annuity_Tables,MATCH($BS$3+3,'Mortality Tables'!$N$1:$DN$1,0),FALSE),VLOOKUP($T423,Fe_Annuity_Tables,MATCH(CK$3+3,'Mortality Tables'!$N$1:$DN$1,0),FALSE)),"")</f>
        <v/>
      </c>
      <c r="CL423" s="685" t="str">
        <f>IFERROR((CK423+AU423*Contr_Rate)*(1+Inv_Return)*IF($D423=$C$1,VLOOKUP($T423,Male_Annuity_Tables,MATCH($BS$3+3,'Mortality Tables'!$N$1:$DN$1,0),FALSE),VLOOKUP($T423,Fe_Annuity_Tables,MATCH(CL$3+3,'Mortality Tables'!$N$1:$DN$1,0),FALSE)),"")</f>
        <v/>
      </c>
      <c r="CM423" s="685" t="str">
        <f>IFERROR((CL423+AV423*Contr_Rate)*(1+Inv_Return)*IF($D423=$C$1,VLOOKUP($T423,Male_Annuity_Tables,MATCH($BS$3+3,'Mortality Tables'!$N$1:$DN$1,0),FALSE),VLOOKUP($T423,Fe_Annuity_Tables,MATCH(CM$3+3,'Mortality Tables'!$N$1:$DN$1,0),FALSE)),"")</f>
        <v/>
      </c>
      <c r="CN423" s="685" t="str">
        <f>IFERROR((CM423+AW423*Contr_Rate)*(1+Inv_Return)*IF($D423=$C$1,VLOOKUP($T423,Male_Annuity_Tables,MATCH($BS$3+3,'Mortality Tables'!$N$1:$DN$1,0),FALSE),VLOOKUP($T423,Fe_Annuity_Tables,MATCH(CN$3+3,'Mortality Tables'!$N$1:$DN$1,0),FALSE)),"")</f>
        <v/>
      </c>
      <c r="CO423" s="685" t="str">
        <f>IFERROR((CN423+AX423*Contr_Rate)*(1+Inv_Return)*IF($D423=$C$1,VLOOKUP($T423,Male_Annuity_Tables,MATCH($BS$3+3,'Mortality Tables'!$N$1:$DN$1,0),FALSE),VLOOKUP($T423,Fe_Annuity_Tables,MATCH(CO$3+3,'Mortality Tables'!$N$1:$DN$1,0),FALSE)),"")</f>
        <v/>
      </c>
      <c r="CP423" s="685" t="str">
        <f>IFERROR((CO423+AY423*Contr_Rate)*(1+Inv_Return)*IF($D423=$C$1,VLOOKUP($T423,Male_Annuity_Tables,MATCH($BS$3+3,'Mortality Tables'!$N$1:$DN$1,0),FALSE),VLOOKUP($T423,Fe_Annuity_Tables,MATCH(CP$3+3,'Mortality Tables'!$N$1:$DN$1,0),FALSE)),"")</f>
        <v/>
      </c>
      <c r="CQ423" s="685" t="str">
        <f>IFERROR((CP423+AZ423*Contr_Rate)*(1+Inv_Return)*IF($D423=$C$1,VLOOKUP($T423,Male_Annuity_Tables,MATCH($BS$3+3,'Mortality Tables'!$N$1:$DN$1,0),FALSE),VLOOKUP($T423,Fe_Annuity_Tables,MATCH(CQ$3+3,'Mortality Tables'!$N$1:$DN$1,0),FALSE)),"")</f>
        <v/>
      </c>
      <c r="CR423" s="685" t="str">
        <f>IFERROR((CQ423+BA423*Contr_Rate)*(1+Inv_Return)*IF($D423=$C$1,VLOOKUP($T423,Male_Annuity_Tables,MATCH($BS$3+3,'Mortality Tables'!$N$1:$DN$1,0),FALSE),VLOOKUP($T423,Fe_Annuity_Tables,MATCH(CR$3+3,'Mortality Tables'!$N$1:$DN$1,0),FALSE)),"")</f>
        <v/>
      </c>
      <c r="CS423" s="685" t="str">
        <f>IFERROR((CR423+BB423*Contr_Rate)*(1+Inv_Return)*IF($D423=$C$1,VLOOKUP($T423,Male_Annuity_Tables,MATCH($BS$3+3,'Mortality Tables'!$N$1:$DN$1,0),FALSE),VLOOKUP($T423,Fe_Annuity_Tables,MATCH(CS$3+3,'Mortality Tables'!$N$1:$DN$1,0),FALSE)),"")</f>
        <v/>
      </c>
      <c r="CT423" s="685" t="str">
        <f>IFERROR((CS423+BC423*Contr_Rate)*(1+Inv_Return)*IF($D423=$C$1,VLOOKUP($T423,Male_Annuity_Tables,MATCH($BS$3+3,'Mortality Tables'!$N$1:$DN$1,0),FALSE),VLOOKUP($T423,Fe_Annuity_Tables,MATCH(CT$3+3,'Mortality Tables'!$N$1:$DN$1,0),FALSE)),"")</f>
        <v/>
      </c>
      <c r="CU423" s="685" t="str">
        <f>IFERROR((CT423+BD423*Contr_Rate)*(1+Inv_Return)*IF($D423=$C$1,VLOOKUP($T423,Male_Annuity_Tables,MATCH($BS$3+3,'Mortality Tables'!$N$1:$DN$1,0),FALSE),VLOOKUP($T423,Fe_Annuity_Tables,MATCH(CU$3+3,'Mortality Tables'!$N$1:$DN$1,0),FALSE)),"")</f>
        <v/>
      </c>
      <c r="CV423" s="685" t="str">
        <f>IFERROR((CU423+BE423*Contr_Rate)*(1+Inv_Return)*IF($D423=$C$1,VLOOKUP($T423,Male_Annuity_Tables,MATCH($BS$3+3,'Mortality Tables'!$N$1:$DN$1,0),FALSE),VLOOKUP($T423,Fe_Annuity_Tables,MATCH(CV$3+3,'Mortality Tables'!$N$1:$DN$1,0),FALSE)),"")</f>
        <v/>
      </c>
      <c r="CW423" s="685" t="str">
        <f>IFERROR((CV423+BF423*Contr_Rate)*(1+Inv_Return)*IF($D423=$C$1,VLOOKUP($T423,Male_Annuity_Tables,MATCH($BS$3+3,'Mortality Tables'!$N$1:$DN$1,0),FALSE),VLOOKUP($T423,Fe_Annuity_Tables,MATCH(CW$3+3,'Mortality Tables'!$N$1:$DN$1,0),FALSE)),"")</f>
        <v/>
      </c>
      <c r="CX423" s="685" t="str">
        <f>IFERROR((CW423+BG423*Contr_Rate)*(1+Inv_Return)*IF($D423=$C$1,VLOOKUP($T423,Male_Annuity_Tables,MATCH($BS$3+3,'Mortality Tables'!$N$1:$DN$1,0),FALSE),VLOOKUP($T423,Fe_Annuity_Tables,MATCH(CX$3+3,'Mortality Tables'!$N$1:$DN$1,0),FALSE)),"")</f>
        <v/>
      </c>
      <c r="CY423" s="685" t="str">
        <f>IFERROR((CX423+BH423*Contr_Rate)*(1+Inv_Return)*IF($D423=$C$1,VLOOKUP($T423,Male_Annuity_Tables,MATCH($BS$3+3,'Mortality Tables'!$N$1:$DN$1,0),FALSE),VLOOKUP($T423,Fe_Annuity_Tables,MATCH(CY$3+3,'Mortality Tables'!$N$1:$DN$1,0),FALSE)),"")</f>
        <v/>
      </c>
      <c r="CZ423" s="685" t="str">
        <f>IFERROR((CY423+BI423*Contr_Rate)*(1+Inv_Return)*IF($D423=$C$1,VLOOKUP($T423,Male_Annuity_Tables,MATCH($BS$3+3,'Mortality Tables'!$N$1:$DN$1,0),FALSE),VLOOKUP($T423,Fe_Annuity_Tables,MATCH(CZ$3+3,'Mortality Tables'!$N$1:$DN$1,0),FALSE)),"")</f>
        <v/>
      </c>
      <c r="DA423" s="685" t="str">
        <f>IFERROR((CZ423+BJ423*Contr_Rate)*(1+Inv_Return)*IF($D423=$C$1,VLOOKUP($T423,Male_Annuity_Tables,MATCH($BS$3+3,'Mortality Tables'!$N$1:$DN$1,0),FALSE),VLOOKUP($T423,Fe_Annuity_Tables,MATCH(DA$3+3,'Mortality Tables'!$N$1:$DN$1,0),FALSE)),"")</f>
        <v/>
      </c>
      <c r="DB423" s="685" t="str">
        <f>IFERROR((DA423+BK423*Contr_Rate)*(1+Inv_Return)*IF($D423=$C$1,VLOOKUP($T423,Male_Annuity_Tables,MATCH($BS$3+3,'Mortality Tables'!$N$1:$DN$1,0),FALSE),VLOOKUP($T423,Fe_Annuity_Tables,MATCH(DB$3+3,'Mortality Tables'!$N$1:$DN$1,0),FALSE)),"")</f>
        <v/>
      </c>
      <c r="DC423" s="685" t="str">
        <f>IFERROR((DB423+BL423*Contr_Rate)*(1+Inv_Return)*IF($D423=$C$1,VLOOKUP($T423,Male_Annuity_Tables,MATCH($BS$3+3,'Mortality Tables'!$N$1:$DN$1,0),FALSE),VLOOKUP($T423,Fe_Annuity_Tables,MATCH(DC$3+3,'Mortality Tables'!$N$1:$DN$1,0),FALSE)),"")</f>
        <v/>
      </c>
      <c r="DD423" s="685" t="str">
        <f>IFERROR((DC423+BM423*Contr_Rate)*(1+Inv_Return)*IF($D423=$C$1,VLOOKUP($T423,Male_Annuity_Tables,MATCH($BS$3+3,'Mortality Tables'!$N$1:$DN$1,0),FALSE),VLOOKUP($T423,Fe_Annuity_Tables,MATCH(DD$3+3,'Mortality Tables'!$N$1:$DN$1,0),FALSE)),"")</f>
        <v/>
      </c>
      <c r="DE423" s="685" t="str">
        <f>IFERROR((DD423+BN423*Contr_Rate)*(1+Inv_Return)*IF($D423=$C$1,VLOOKUP($T423,Male_Annuity_Tables,MATCH($BS$3+3,'Mortality Tables'!$N$1:$DN$1,0),FALSE),VLOOKUP($T423,Fe_Annuity_Tables,MATCH(DE$3+3,'Mortality Tables'!$N$1:$DN$1,0),FALSE)),"")</f>
        <v/>
      </c>
      <c r="DF423" s="685" t="str">
        <f>IFERROR((DE423+BO423*Contr_Rate)*(1+Inv_Return)*IF($D423=$C$1,VLOOKUP($T423,Male_Annuity_Tables,MATCH($BS$3+3,'Mortality Tables'!$N$1:$DN$1,0),FALSE),VLOOKUP($T423,Fe_Annuity_Tables,MATCH(DF$3+3,'Mortality Tables'!$N$1:$DN$1,0),FALSE)),"")</f>
        <v/>
      </c>
      <c r="DG423" s="685" t="str">
        <f>IFERROR((DF423+BP423*Contr_Rate)*(1+Inv_Return)*IF($D423=$C$1,VLOOKUP($T423,Male_Annuity_Tables,MATCH($BS$3+3,'Mortality Tables'!$N$1:$DN$1,0),FALSE),VLOOKUP($T423,Fe_Annuity_Tables,MATCH(DG$3+3,'Mortality Tables'!$N$1:$DN$1,0),FALSE)),"")</f>
        <v/>
      </c>
      <c r="DH423" s="685" t="str">
        <f>IFERROR((DG423+BQ423*Contr_Rate)*(1+Inv_Return)*IF($D423=$C$1,VLOOKUP($T423,Male_Annuity_Tables,MATCH($BS$3+3,'Mortality Tables'!$N$1:$DN$1,0),FALSE),VLOOKUP($T423,Fe_Annuity_Tables,MATCH(DH$3+3,'Mortality Tables'!$N$1:$DN$1,0),FALSE)),"")</f>
        <v/>
      </c>
      <c r="DJ423" s="686">
        <f t="shared" si="230"/>
        <v>346600.8318020174</v>
      </c>
      <c r="DK423" s="680">
        <f t="shared" si="219"/>
        <v>8.8017766057058875</v>
      </c>
      <c r="DL423" s="686">
        <f t="shared" si="231"/>
        <v>26383.600460480877</v>
      </c>
      <c r="DM423" s="686">
        <f t="shared" si="132"/>
        <v>1181235.0136218148</v>
      </c>
      <c r="DN423" s="687">
        <f t="shared" si="232"/>
        <v>2.2335606510329765E-2</v>
      </c>
      <c r="DP423" s="688">
        <f t="shared" si="233"/>
        <v>41805.655515844985</v>
      </c>
      <c r="DQ423" s="688">
        <f t="shared" si="234"/>
        <v>52815.034749991421</v>
      </c>
      <c r="DR423" s="688">
        <f t="shared" si="235"/>
        <v>52580.381540919923</v>
      </c>
    </row>
    <row r="424" spans="1:122" s="657" customFormat="1" ht="14.5">
      <c r="A424" s="675" t="s">
        <v>1916</v>
      </c>
      <c r="B424" s="675" t="s">
        <v>1917</v>
      </c>
      <c r="C424" s="675" t="s">
        <v>115</v>
      </c>
      <c r="D424" s="675" t="s">
        <v>60</v>
      </c>
      <c r="E424" s="676">
        <v>23774</v>
      </c>
      <c r="F424" s="677">
        <v>41197</v>
      </c>
      <c r="G424" s="677">
        <v>43346</v>
      </c>
      <c r="H424" s="678">
        <v>333425</v>
      </c>
      <c r="I424" s="678">
        <v>22821.599999999999</v>
      </c>
      <c r="J424" s="678">
        <v>21532.5</v>
      </c>
      <c r="K424" s="678">
        <v>38280.92</v>
      </c>
      <c r="L424" s="678">
        <v>82635.01999999999</v>
      </c>
      <c r="M424" s="679">
        <f>IF(COUNTIF($A$4:A424,A424)=1,0,1)</f>
        <v>0</v>
      </c>
      <c r="N424" s="680" t="str">
        <f t="shared" si="224"/>
        <v>Okay</v>
      </c>
      <c r="O424" s="680" t="str">
        <f t="shared" si="225"/>
        <v>TRUE</v>
      </c>
      <c r="P424" s="680" t="b">
        <f t="shared" si="226"/>
        <v>1</v>
      </c>
      <c r="Q424" s="680" t="b">
        <f t="shared" si="239"/>
        <v>1</v>
      </c>
      <c r="R424" s="680" t="b">
        <f t="shared" si="240"/>
        <v>1</v>
      </c>
      <c r="S424" s="681">
        <f t="shared" si="227"/>
        <v>47.734246575342468</v>
      </c>
      <c r="T424" s="682">
        <f t="shared" si="241"/>
        <v>59</v>
      </c>
      <c r="U424" s="682">
        <f t="shared" si="220"/>
        <v>53</v>
      </c>
      <c r="V424" s="682">
        <f t="shared" si="242"/>
        <v>6.3287671232876717</v>
      </c>
      <c r="W424" s="682">
        <f t="shared" si="228"/>
        <v>1</v>
      </c>
      <c r="X424" s="683">
        <f t="shared" si="229"/>
        <v>82635.01999999999</v>
      </c>
      <c r="Y424" s="684">
        <f t="shared" si="123"/>
        <v>7.79E-3</v>
      </c>
      <c r="Z424" s="684">
        <f>IF($D424=$C$1,VLOOKUP($T424,Male_Annuity_Tables,MATCH($W424+2,'Mortality Tables'!$DS$1:$HT$1,0),FALSE),VLOOKUP($T424,Fe_Annuity_Tables,MATCH($W424+2,'Mortality Tables'!$M$1:$DN$1,0),FALSE))</f>
        <v>0.94259950000000003</v>
      </c>
      <c r="AA424" s="664"/>
      <c r="AB424" s="685">
        <f t="shared" si="245"/>
        <v>350413.00375000003</v>
      </c>
      <c r="AC424" s="685" t="str">
        <f t="shared" si="245"/>
        <v/>
      </c>
      <c r="AD424" s="685" t="str">
        <f t="shared" si="245"/>
        <v/>
      </c>
      <c r="AE424" s="685" t="str">
        <f t="shared" si="245"/>
        <v/>
      </c>
      <c r="AF424" s="685" t="str">
        <f t="shared" si="245"/>
        <v/>
      </c>
      <c r="AG424" s="685" t="str">
        <f t="shared" si="245"/>
        <v/>
      </c>
      <c r="AH424" s="685" t="str">
        <f t="shared" si="245"/>
        <v/>
      </c>
      <c r="AI424" s="685" t="str">
        <f t="shared" si="245"/>
        <v/>
      </c>
      <c r="AJ424" s="685" t="str">
        <f t="shared" si="245"/>
        <v/>
      </c>
      <c r="AK424" s="685" t="str">
        <f t="shared" si="245"/>
        <v/>
      </c>
      <c r="AL424" s="685" t="str">
        <f t="shared" si="245"/>
        <v/>
      </c>
      <c r="AM424" s="685" t="str">
        <f t="shared" si="245"/>
        <v/>
      </c>
      <c r="AN424" s="685" t="str">
        <f t="shared" si="245"/>
        <v/>
      </c>
      <c r="AO424" s="685" t="str">
        <f t="shared" si="245"/>
        <v/>
      </c>
      <c r="AP424" s="685" t="str">
        <f t="shared" si="245"/>
        <v/>
      </c>
      <c r="AQ424" s="685" t="str">
        <f t="shared" si="245"/>
        <v/>
      </c>
      <c r="AR424" s="685" t="str">
        <f t="shared" si="244"/>
        <v/>
      </c>
      <c r="AS424" s="685" t="str">
        <f t="shared" si="244"/>
        <v/>
      </c>
      <c r="AT424" s="685" t="str">
        <f t="shared" si="244"/>
        <v/>
      </c>
      <c r="AU424" s="685" t="str">
        <f t="shared" si="244"/>
        <v/>
      </c>
      <c r="AV424" s="685" t="str">
        <f t="shared" si="237"/>
        <v/>
      </c>
      <c r="AW424" s="685" t="str">
        <f t="shared" si="237"/>
        <v/>
      </c>
      <c r="AX424" s="685" t="str">
        <f t="shared" si="237"/>
        <v/>
      </c>
      <c r="AY424" s="685" t="str">
        <f t="shared" si="237"/>
        <v/>
      </c>
      <c r="AZ424" s="685" t="str">
        <f t="shared" si="237"/>
        <v/>
      </c>
      <c r="BA424" s="685" t="str">
        <f t="shared" si="237"/>
        <v/>
      </c>
      <c r="BB424" s="685" t="str">
        <f t="shared" si="237"/>
        <v/>
      </c>
      <c r="BC424" s="685" t="str">
        <f t="shared" si="237"/>
        <v/>
      </c>
      <c r="BD424" s="685" t="str">
        <f t="shared" si="237"/>
        <v/>
      </c>
      <c r="BE424" s="685" t="str">
        <f t="shared" si="237"/>
        <v/>
      </c>
      <c r="BF424" s="685" t="str">
        <f t="shared" si="237"/>
        <v/>
      </c>
      <c r="BG424" s="685" t="str">
        <f t="shared" si="243"/>
        <v/>
      </c>
      <c r="BH424" s="685" t="str">
        <f t="shared" si="243"/>
        <v/>
      </c>
      <c r="BI424" s="685" t="str">
        <f t="shared" si="218"/>
        <v/>
      </c>
      <c r="BJ424" s="685" t="str">
        <f t="shared" ref="BJ424:BQ458" si="246">IFERROR(IF($W424&gt;=BJ$3,($H424*(1+Ann_Salary_Growth_Rate)^BJ$3),""),0)</f>
        <v/>
      </c>
      <c r="BK424" s="685" t="str">
        <f t="shared" si="246"/>
        <v/>
      </c>
      <c r="BL424" s="685" t="str">
        <f t="shared" si="246"/>
        <v/>
      </c>
      <c r="BM424" s="685" t="str">
        <f t="shared" si="246"/>
        <v/>
      </c>
      <c r="BN424" s="685" t="str">
        <f t="shared" si="246"/>
        <v/>
      </c>
      <c r="BO424" s="685" t="str">
        <f t="shared" si="246"/>
        <v/>
      </c>
      <c r="BP424" s="685" t="str">
        <f t="shared" si="246"/>
        <v/>
      </c>
      <c r="BQ424" s="685" t="str">
        <f t="shared" si="246"/>
        <v/>
      </c>
      <c r="BR424" s="529"/>
      <c r="BS424" s="685">
        <f>IFERROR(($L424+AB424*Contr_Rate)*(1+Inv_Return)*IF($D424=$C$1,VLOOKUP($T424,Male_Annuity_Tables,MATCH($BS$3+3,'Mortality Tables'!$N$1:$DN$1,0),FALSE),VLOOKUP($T424,Fe_Annuity_Tables,MATCH(BS$3+3,'Mortality Tables'!$N$1:$DN$1,0),FALSE)),"")</f>
        <v>181873.99821305156</v>
      </c>
      <c r="BT424" s="685" t="str">
        <f>IFERROR(($BS424+AC424*Contr_Rate)*(1+Inv_Return)*IF($D424=$C$1,VLOOKUP($T424,Male_Annuity_Tables,MATCH($BS$3+3,'Mortality Tables'!$N$1:$DN$1,0),FALSE),VLOOKUP($T424,Fe_Annuity_Tables,MATCH(BT$3+3,'Mortality Tables'!$N$1:$DN$1,0),FALSE)),"")</f>
        <v/>
      </c>
      <c r="BU424" s="685" t="str">
        <f>IFERROR((BT424+AD424*Contr_Rate)*(1+Inv_Return)*IF($D424=$C$1,VLOOKUP($T424,Male_Annuity_Tables,MATCH($BS$3+3,'Mortality Tables'!$N$1:$DN$1,0),FALSE),VLOOKUP($T424,Fe_Annuity_Tables,MATCH(BU$3+3,'Mortality Tables'!$N$1:$DN$1,0),FALSE)),"")</f>
        <v/>
      </c>
      <c r="BV424" s="685" t="str">
        <f>IFERROR((BU424+AE424*Contr_Rate)*(1+Inv_Return)*IF($D424=$C$1,VLOOKUP($T424,Male_Annuity_Tables,MATCH($BS$3+3,'Mortality Tables'!$N$1:$DN$1,0),FALSE),VLOOKUP($T424,Fe_Annuity_Tables,MATCH(BV$3+3,'Mortality Tables'!$N$1:$DN$1,0),FALSE)),"")</f>
        <v/>
      </c>
      <c r="BW424" s="685" t="str">
        <f>IFERROR((BV424+AF424*Contr_Rate)*(1+Inv_Return)*IF($D424=$C$1,VLOOKUP($T424,Male_Annuity_Tables,MATCH($BS$3+3,'Mortality Tables'!$N$1:$DN$1,0),FALSE),VLOOKUP($T424,Fe_Annuity_Tables,MATCH(BW$3+3,'Mortality Tables'!$N$1:$DN$1,0),FALSE)),"")</f>
        <v/>
      </c>
      <c r="BX424" s="685" t="str">
        <f>IFERROR((BW424+AG424*Contr_Rate)*(1+Inv_Return)*IF($D424=$C$1,VLOOKUP($T424,Male_Annuity_Tables,MATCH($BS$3+3,'Mortality Tables'!$N$1:$DN$1,0),FALSE),VLOOKUP($T424,Fe_Annuity_Tables,MATCH(BX$3+3,'Mortality Tables'!$N$1:$DN$1,0),FALSE)),"")</f>
        <v/>
      </c>
      <c r="BY424" s="685" t="str">
        <f>IFERROR((BX424+AH424*Contr_Rate)*(1+Inv_Return)*IF($D424=$C$1,VLOOKUP($T424,Male_Annuity_Tables,MATCH($BS$3+3,'Mortality Tables'!$N$1:$DN$1,0),FALSE),VLOOKUP($T424,Fe_Annuity_Tables,MATCH(BY$3+3,'Mortality Tables'!$N$1:$DN$1,0),FALSE)),"")</f>
        <v/>
      </c>
      <c r="BZ424" s="685" t="str">
        <f>IFERROR((BY424+AI424*Contr_Rate)*(1+Inv_Return)*IF($D424=$C$1,VLOOKUP($T424,Male_Annuity_Tables,MATCH($BS$3+3,'Mortality Tables'!$N$1:$DN$1,0),FALSE),VLOOKUP($T424,Fe_Annuity_Tables,MATCH(BZ$3+3,'Mortality Tables'!$N$1:$DN$1,0),FALSE)),"")</f>
        <v/>
      </c>
      <c r="CA424" s="685" t="str">
        <f>IFERROR((BZ424+AJ424*Contr_Rate)*(1+Inv_Return)*IF($D424=$C$1,VLOOKUP($T424,Male_Annuity_Tables,MATCH($BS$3+3,'Mortality Tables'!$N$1:$DN$1,0),FALSE),VLOOKUP($T424,Fe_Annuity_Tables,MATCH(CA$3+3,'Mortality Tables'!$N$1:$DN$1,0),FALSE)),"")</f>
        <v/>
      </c>
      <c r="CB424" s="685" t="str">
        <f>IFERROR((CA424+AK424*Contr_Rate)*(1+Inv_Return)*IF($D424=$C$1,VLOOKUP($T424,Male_Annuity_Tables,MATCH($BS$3+3,'Mortality Tables'!$N$1:$DN$1,0),FALSE),VLOOKUP($T424,Fe_Annuity_Tables,MATCH(CB$3+3,'Mortality Tables'!$N$1:$DN$1,0),FALSE)),"")</f>
        <v/>
      </c>
      <c r="CC424" s="685" t="str">
        <f>IFERROR((CB424+AL424*Contr_Rate)*(1+Inv_Return)*IF($D424=$C$1,VLOOKUP($T424,Male_Annuity_Tables,MATCH($BS$3+3,'Mortality Tables'!$N$1:$DN$1,0),FALSE),VLOOKUP($T424,Fe_Annuity_Tables,MATCH(CC$3+3,'Mortality Tables'!$N$1:$DN$1,0),FALSE)),"")</f>
        <v/>
      </c>
      <c r="CD424" s="685" t="str">
        <f>IFERROR((CC424+AM424*Contr_Rate)*(1+Inv_Return)*IF($D424=$C$1,VLOOKUP($T424,Male_Annuity_Tables,MATCH($BS$3+3,'Mortality Tables'!$N$1:$DN$1,0),FALSE),VLOOKUP($T424,Fe_Annuity_Tables,MATCH(CD$3+3,'Mortality Tables'!$N$1:$DN$1,0),FALSE)),"")</f>
        <v/>
      </c>
      <c r="CE424" s="685" t="str">
        <f>IFERROR((CD424+AN424*Contr_Rate)*(1+Inv_Return)*IF($D424=$C$1,VLOOKUP($T424,Male_Annuity_Tables,MATCH($BS$3+3,'Mortality Tables'!$N$1:$DN$1,0),FALSE),VLOOKUP($T424,Fe_Annuity_Tables,MATCH(CE$3+3,'Mortality Tables'!$N$1:$DN$1,0),FALSE)),"")</f>
        <v/>
      </c>
      <c r="CF424" s="685" t="str">
        <f>IFERROR((CE424+AO424*Contr_Rate)*(1+Inv_Return)*IF($D424=$C$1,VLOOKUP($T424,Male_Annuity_Tables,MATCH($BS$3+3,'Mortality Tables'!$N$1:$DN$1,0),FALSE),VLOOKUP($T424,Fe_Annuity_Tables,MATCH(CF$3+3,'Mortality Tables'!$N$1:$DN$1,0),FALSE)),"")</f>
        <v/>
      </c>
      <c r="CG424" s="685" t="str">
        <f>IFERROR((CF424+AP424*Contr_Rate)*(1+Inv_Return)*IF($D424=$C$1,VLOOKUP($T424,Male_Annuity_Tables,MATCH($BS$3+3,'Mortality Tables'!$N$1:$DN$1,0),FALSE),VLOOKUP($T424,Fe_Annuity_Tables,MATCH(CG$3+3,'Mortality Tables'!$N$1:$DN$1,0),FALSE)),"")</f>
        <v/>
      </c>
      <c r="CH424" s="685" t="str">
        <f>IFERROR((CG424+AQ424*Contr_Rate)*(1+Inv_Return)*IF($D424=$C$1,VLOOKUP($T424,Male_Annuity_Tables,MATCH($BS$3+3,'Mortality Tables'!$N$1:$DN$1,0),FALSE),VLOOKUP($T424,Fe_Annuity_Tables,MATCH(CH$3+3,'Mortality Tables'!$N$1:$DN$1,0),FALSE)),"")</f>
        <v/>
      </c>
      <c r="CI424" s="685" t="str">
        <f>IFERROR((CH424+AR424*Contr_Rate)*(1+Inv_Return)*IF($D424=$C$1,VLOOKUP($T424,Male_Annuity_Tables,MATCH($BS$3+3,'Mortality Tables'!$N$1:$DN$1,0),FALSE),VLOOKUP($T424,Fe_Annuity_Tables,MATCH(CI$3+3,'Mortality Tables'!$N$1:$DN$1,0),FALSE)),"")</f>
        <v/>
      </c>
      <c r="CJ424" s="685" t="str">
        <f>IFERROR((CI424+AS424*Contr_Rate)*(1+Inv_Return)*IF($D424=$C$1,VLOOKUP($T424,Male_Annuity_Tables,MATCH($BS$3+3,'Mortality Tables'!$N$1:$DN$1,0),FALSE),VLOOKUP($T424,Fe_Annuity_Tables,MATCH(CJ$3+3,'Mortality Tables'!$N$1:$DN$1,0),FALSE)),"")</f>
        <v/>
      </c>
      <c r="CK424" s="685" t="str">
        <f>IFERROR((CJ424+AT424*Contr_Rate)*(1+Inv_Return)*IF($D424=$C$1,VLOOKUP($T424,Male_Annuity_Tables,MATCH($BS$3+3,'Mortality Tables'!$N$1:$DN$1,0),FALSE),VLOOKUP($T424,Fe_Annuity_Tables,MATCH(CK$3+3,'Mortality Tables'!$N$1:$DN$1,0),FALSE)),"")</f>
        <v/>
      </c>
      <c r="CL424" s="685" t="str">
        <f>IFERROR((CK424+AU424*Contr_Rate)*(1+Inv_Return)*IF($D424=$C$1,VLOOKUP($T424,Male_Annuity_Tables,MATCH($BS$3+3,'Mortality Tables'!$N$1:$DN$1,0),FALSE),VLOOKUP($T424,Fe_Annuity_Tables,MATCH(CL$3+3,'Mortality Tables'!$N$1:$DN$1,0),FALSE)),"")</f>
        <v/>
      </c>
      <c r="CM424" s="685" t="str">
        <f>IFERROR((CL424+AV424*Contr_Rate)*(1+Inv_Return)*IF($D424=$C$1,VLOOKUP($T424,Male_Annuity_Tables,MATCH($BS$3+3,'Mortality Tables'!$N$1:$DN$1,0),FALSE),VLOOKUP($T424,Fe_Annuity_Tables,MATCH(CM$3+3,'Mortality Tables'!$N$1:$DN$1,0),FALSE)),"")</f>
        <v/>
      </c>
      <c r="CN424" s="685" t="str">
        <f>IFERROR((CM424+AW424*Contr_Rate)*(1+Inv_Return)*IF($D424=$C$1,VLOOKUP($T424,Male_Annuity_Tables,MATCH($BS$3+3,'Mortality Tables'!$N$1:$DN$1,0),FALSE),VLOOKUP($T424,Fe_Annuity_Tables,MATCH(CN$3+3,'Mortality Tables'!$N$1:$DN$1,0),FALSE)),"")</f>
        <v/>
      </c>
      <c r="CO424" s="685" t="str">
        <f>IFERROR((CN424+AX424*Contr_Rate)*(1+Inv_Return)*IF($D424=$C$1,VLOOKUP($T424,Male_Annuity_Tables,MATCH($BS$3+3,'Mortality Tables'!$N$1:$DN$1,0),FALSE),VLOOKUP($T424,Fe_Annuity_Tables,MATCH(CO$3+3,'Mortality Tables'!$N$1:$DN$1,0),FALSE)),"")</f>
        <v/>
      </c>
      <c r="CP424" s="685" t="str">
        <f>IFERROR((CO424+AY424*Contr_Rate)*(1+Inv_Return)*IF($D424=$C$1,VLOOKUP($T424,Male_Annuity_Tables,MATCH($BS$3+3,'Mortality Tables'!$N$1:$DN$1,0),FALSE),VLOOKUP($T424,Fe_Annuity_Tables,MATCH(CP$3+3,'Mortality Tables'!$N$1:$DN$1,0),FALSE)),"")</f>
        <v/>
      </c>
      <c r="CQ424" s="685" t="str">
        <f>IFERROR((CP424+AZ424*Contr_Rate)*(1+Inv_Return)*IF($D424=$C$1,VLOOKUP($T424,Male_Annuity_Tables,MATCH($BS$3+3,'Mortality Tables'!$N$1:$DN$1,0),FALSE),VLOOKUP($T424,Fe_Annuity_Tables,MATCH(CQ$3+3,'Mortality Tables'!$N$1:$DN$1,0),FALSE)),"")</f>
        <v/>
      </c>
      <c r="CR424" s="685" t="str">
        <f>IFERROR((CQ424+BA424*Contr_Rate)*(1+Inv_Return)*IF($D424=$C$1,VLOOKUP($T424,Male_Annuity_Tables,MATCH($BS$3+3,'Mortality Tables'!$N$1:$DN$1,0),FALSE),VLOOKUP($T424,Fe_Annuity_Tables,MATCH(CR$3+3,'Mortality Tables'!$N$1:$DN$1,0),FALSE)),"")</f>
        <v/>
      </c>
      <c r="CS424" s="685" t="str">
        <f>IFERROR((CR424+BB424*Contr_Rate)*(1+Inv_Return)*IF($D424=$C$1,VLOOKUP($T424,Male_Annuity_Tables,MATCH($BS$3+3,'Mortality Tables'!$N$1:$DN$1,0),FALSE),VLOOKUP($T424,Fe_Annuity_Tables,MATCH(CS$3+3,'Mortality Tables'!$N$1:$DN$1,0),FALSE)),"")</f>
        <v/>
      </c>
      <c r="CT424" s="685" t="str">
        <f>IFERROR((CS424+BC424*Contr_Rate)*(1+Inv_Return)*IF($D424=$C$1,VLOOKUP($T424,Male_Annuity_Tables,MATCH($BS$3+3,'Mortality Tables'!$N$1:$DN$1,0),FALSE),VLOOKUP($T424,Fe_Annuity_Tables,MATCH(CT$3+3,'Mortality Tables'!$N$1:$DN$1,0),FALSE)),"")</f>
        <v/>
      </c>
      <c r="CU424" s="685" t="str">
        <f>IFERROR((CT424+BD424*Contr_Rate)*(1+Inv_Return)*IF($D424=$C$1,VLOOKUP($T424,Male_Annuity_Tables,MATCH($BS$3+3,'Mortality Tables'!$N$1:$DN$1,0),FALSE),VLOOKUP($T424,Fe_Annuity_Tables,MATCH(CU$3+3,'Mortality Tables'!$N$1:$DN$1,0),FALSE)),"")</f>
        <v/>
      </c>
      <c r="CV424" s="685" t="str">
        <f>IFERROR((CU424+BE424*Contr_Rate)*(1+Inv_Return)*IF($D424=$C$1,VLOOKUP($T424,Male_Annuity_Tables,MATCH($BS$3+3,'Mortality Tables'!$N$1:$DN$1,0),FALSE),VLOOKUP($T424,Fe_Annuity_Tables,MATCH(CV$3+3,'Mortality Tables'!$N$1:$DN$1,0),FALSE)),"")</f>
        <v/>
      </c>
      <c r="CW424" s="685" t="str">
        <f>IFERROR((CV424+BF424*Contr_Rate)*(1+Inv_Return)*IF($D424=$C$1,VLOOKUP($T424,Male_Annuity_Tables,MATCH($BS$3+3,'Mortality Tables'!$N$1:$DN$1,0),FALSE),VLOOKUP($T424,Fe_Annuity_Tables,MATCH(CW$3+3,'Mortality Tables'!$N$1:$DN$1,0),FALSE)),"")</f>
        <v/>
      </c>
      <c r="CX424" s="685" t="str">
        <f>IFERROR((CW424+BG424*Contr_Rate)*(1+Inv_Return)*IF($D424=$C$1,VLOOKUP($T424,Male_Annuity_Tables,MATCH($BS$3+3,'Mortality Tables'!$N$1:$DN$1,0),FALSE),VLOOKUP($T424,Fe_Annuity_Tables,MATCH(CX$3+3,'Mortality Tables'!$N$1:$DN$1,0),FALSE)),"")</f>
        <v/>
      </c>
      <c r="CY424" s="685" t="str">
        <f>IFERROR((CX424+BH424*Contr_Rate)*(1+Inv_Return)*IF($D424=$C$1,VLOOKUP($T424,Male_Annuity_Tables,MATCH($BS$3+3,'Mortality Tables'!$N$1:$DN$1,0),FALSE),VLOOKUP($T424,Fe_Annuity_Tables,MATCH(CY$3+3,'Mortality Tables'!$N$1:$DN$1,0),FALSE)),"")</f>
        <v/>
      </c>
      <c r="CZ424" s="685" t="str">
        <f>IFERROR((CY424+BI424*Contr_Rate)*(1+Inv_Return)*IF($D424=$C$1,VLOOKUP($T424,Male_Annuity_Tables,MATCH($BS$3+3,'Mortality Tables'!$N$1:$DN$1,0),FALSE),VLOOKUP($T424,Fe_Annuity_Tables,MATCH(CZ$3+3,'Mortality Tables'!$N$1:$DN$1,0),FALSE)),"")</f>
        <v/>
      </c>
      <c r="DA424" s="685" t="str">
        <f>IFERROR((CZ424+BJ424*Contr_Rate)*(1+Inv_Return)*IF($D424=$C$1,VLOOKUP($T424,Male_Annuity_Tables,MATCH($BS$3+3,'Mortality Tables'!$N$1:$DN$1,0),FALSE),VLOOKUP($T424,Fe_Annuity_Tables,MATCH(DA$3+3,'Mortality Tables'!$N$1:$DN$1,0),FALSE)),"")</f>
        <v/>
      </c>
      <c r="DB424" s="685" t="str">
        <f>IFERROR((DA424+BK424*Contr_Rate)*(1+Inv_Return)*IF($D424=$C$1,VLOOKUP($T424,Male_Annuity_Tables,MATCH($BS$3+3,'Mortality Tables'!$N$1:$DN$1,0),FALSE),VLOOKUP($T424,Fe_Annuity_Tables,MATCH(DB$3+3,'Mortality Tables'!$N$1:$DN$1,0),FALSE)),"")</f>
        <v/>
      </c>
      <c r="DC424" s="685" t="str">
        <f>IFERROR((DB424+BL424*Contr_Rate)*(1+Inv_Return)*IF($D424=$C$1,VLOOKUP($T424,Male_Annuity_Tables,MATCH($BS$3+3,'Mortality Tables'!$N$1:$DN$1,0),FALSE),VLOOKUP($T424,Fe_Annuity_Tables,MATCH(DC$3+3,'Mortality Tables'!$N$1:$DN$1,0),FALSE)),"")</f>
        <v/>
      </c>
      <c r="DD424" s="685" t="str">
        <f>IFERROR((DC424+BM424*Contr_Rate)*(1+Inv_Return)*IF($D424=$C$1,VLOOKUP($T424,Male_Annuity_Tables,MATCH($BS$3+3,'Mortality Tables'!$N$1:$DN$1,0),FALSE),VLOOKUP($T424,Fe_Annuity_Tables,MATCH(DD$3+3,'Mortality Tables'!$N$1:$DN$1,0),FALSE)),"")</f>
        <v/>
      </c>
      <c r="DE424" s="685" t="str">
        <f>IFERROR((DD424+BN424*Contr_Rate)*(1+Inv_Return)*IF($D424=$C$1,VLOOKUP($T424,Male_Annuity_Tables,MATCH($BS$3+3,'Mortality Tables'!$N$1:$DN$1,0),FALSE),VLOOKUP($T424,Fe_Annuity_Tables,MATCH(DE$3+3,'Mortality Tables'!$N$1:$DN$1,0),FALSE)),"")</f>
        <v/>
      </c>
      <c r="DF424" s="685" t="str">
        <f>IFERROR((DE424+BO424*Contr_Rate)*(1+Inv_Return)*IF($D424=$C$1,VLOOKUP($T424,Male_Annuity_Tables,MATCH($BS$3+3,'Mortality Tables'!$N$1:$DN$1,0),FALSE),VLOOKUP($T424,Fe_Annuity_Tables,MATCH(DF$3+3,'Mortality Tables'!$N$1:$DN$1,0),FALSE)),"")</f>
        <v/>
      </c>
      <c r="DG424" s="685" t="str">
        <f>IFERROR((DF424+BP424*Contr_Rate)*(1+Inv_Return)*IF($D424=$C$1,VLOOKUP($T424,Male_Annuity_Tables,MATCH($BS$3+3,'Mortality Tables'!$N$1:$DN$1,0),FALSE),VLOOKUP($T424,Fe_Annuity_Tables,MATCH(DG$3+3,'Mortality Tables'!$N$1:$DN$1,0),FALSE)),"")</f>
        <v/>
      </c>
      <c r="DH424" s="685" t="str">
        <f>IFERROR((DG424+BQ424*Contr_Rate)*(1+Inv_Return)*IF($D424=$C$1,VLOOKUP($T424,Male_Annuity_Tables,MATCH($BS$3+3,'Mortality Tables'!$N$1:$DN$1,0),FALSE),VLOOKUP($T424,Fe_Annuity_Tables,MATCH(DH$3+3,'Mortality Tables'!$N$1:$DN$1,0),FALSE)),"")</f>
        <v/>
      </c>
      <c r="DJ424" s="686">
        <f t="shared" si="230"/>
        <v>181873.99821305156</v>
      </c>
      <c r="DK424" s="680">
        <f t="shared" si="219"/>
        <v>8.8017766057058875</v>
      </c>
      <c r="DL424" s="686">
        <f t="shared" si="231"/>
        <v>13844.429853371852</v>
      </c>
      <c r="DM424" s="686">
        <f t="shared" si="132"/>
        <v>350413.00375000003</v>
      </c>
      <c r="DN424" s="687">
        <f t="shared" si="232"/>
        <v>3.9508892949786399E-2</v>
      </c>
      <c r="DP424" s="688">
        <f t="shared" si="233"/>
        <v>10439.658434428266</v>
      </c>
      <c r="DQ424" s="688" t="str">
        <f t="shared" si="234"/>
        <v/>
      </c>
      <c r="DR424" s="688" t="str">
        <f t="shared" si="235"/>
        <v/>
      </c>
    </row>
    <row r="425" spans="1:122" s="657" customFormat="1" ht="14.5">
      <c r="A425" s="675" t="s">
        <v>1918</v>
      </c>
      <c r="B425" s="675" t="s">
        <v>1919</v>
      </c>
      <c r="C425" s="675" t="s">
        <v>116</v>
      </c>
      <c r="D425" s="675" t="s">
        <v>60</v>
      </c>
      <c r="E425" s="676">
        <v>30290</v>
      </c>
      <c r="F425" s="677">
        <v>42494</v>
      </c>
      <c r="G425" s="677">
        <v>44959</v>
      </c>
      <c r="H425" s="678">
        <v>1844651</v>
      </c>
      <c r="I425" s="678">
        <v>146805.71</v>
      </c>
      <c r="J425" s="678">
        <v>137736.46</v>
      </c>
      <c r="K425" s="678">
        <v>13794.01</v>
      </c>
      <c r="L425" s="678">
        <v>298336.18</v>
      </c>
      <c r="M425" s="679">
        <f>IF(COUNTIF($A$4:A425,A425)=1,0,1)</f>
        <v>0</v>
      </c>
      <c r="N425" s="680" t="str">
        <f t="shared" si="224"/>
        <v>Okay</v>
      </c>
      <c r="O425" s="680" t="str">
        <f t="shared" si="225"/>
        <v>TRUE</v>
      </c>
      <c r="P425" s="680" t="b">
        <f t="shared" si="226"/>
        <v>1</v>
      </c>
      <c r="Q425" s="680" t="b">
        <f t="shared" si="239"/>
        <v>1</v>
      </c>
      <c r="R425" s="680" t="b">
        <f t="shared" si="240"/>
        <v>1</v>
      </c>
      <c r="S425" s="681">
        <f t="shared" si="227"/>
        <v>33.435616438356163</v>
      </c>
      <c r="T425" s="682">
        <f t="shared" si="241"/>
        <v>42</v>
      </c>
      <c r="U425" s="682">
        <f t="shared" si="220"/>
        <v>40</v>
      </c>
      <c r="V425" s="682">
        <f t="shared" si="242"/>
        <v>1.9095890410958904</v>
      </c>
      <c r="W425" s="682">
        <f t="shared" si="228"/>
        <v>18</v>
      </c>
      <c r="X425" s="683">
        <f t="shared" si="229"/>
        <v>5370051.2400000002</v>
      </c>
      <c r="Y425" s="684">
        <f t="shared" si="123"/>
        <v>2.16E-3</v>
      </c>
      <c r="Z425" s="684">
        <f>IF($D425=$C$1,VLOOKUP($T425,Male_Annuity_Tables,MATCH($W425+2,'Mortality Tables'!$DS$1:$HT$1,0),FALSE),VLOOKUP($T425,Fe_Annuity_Tables,MATCH($W425+2,'Mortality Tables'!$M$1:$DN$1,0),FALSE))</f>
        <v>0.11525114335569715</v>
      </c>
      <c r="AA425" s="664"/>
      <c r="AB425" s="685">
        <f t="shared" si="245"/>
        <v>1938635.96845</v>
      </c>
      <c r="AC425" s="685">
        <f t="shared" si="245"/>
        <v>2037409.4710425276</v>
      </c>
      <c r="AD425" s="685">
        <f t="shared" si="245"/>
        <v>2141215.4835921447</v>
      </c>
      <c r="AE425" s="685">
        <f t="shared" si="245"/>
        <v>2250310.4124811641</v>
      </c>
      <c r="AF425" s="685">
        <f t="shared" si="245"/>
        <v>2364963.7279970795</v>
      </c>
      <c r="AG425" s="685">
        <f t="shared" si="245"/>
        <v>2485458.6299385312</v>
      </c>
      <c r="AH425" s="685">
        <f t="shared" si="245"/>
        <v>2612092.747133899</v>
      </c>
      <c r="AI425" s="685">
        <f t="shared" si="245"/>
        <v>2745178.8726003715</v>
      </c>
      <c r="AJ425" s="685">
        <f t="shared" si="245"/>
        <v>2885045.7361593605</v>
      </c>
      <c r="AK425" s="685">
        <f t="shared" si="245"/>
        <v>3032038.8164166799</v>
      </c>
      <c r="AL425" s="685">
        <f t="shared" si="245"/>
        <v>3186521.1941131102</v>
      </c>
      <c r="AM425" s="685">
        <f t="shared" si="245"/>
        <v>3348874.4489531731</v>
      </c>
      <c r="AN425" s="685">
        <f t="shared" si="245"/>
        <v>3519499.6021273369</v>
      </c>
      <c r="AO425" s="685">
        <f t="shared" si="245"/>
        <v>3698818.1068557254</v>
      </c>
      <c r="AP425" s="685">
        <f t="shared" si="245"/>
        <v>3887272.8894000249</v>
      </c>
      <c r="AQ425" s="685">
        <f t="shared" si="245"/>
        <v>4085329.4431149559</v>
      </c>
      <c r="AR425" s="685">
        <f t="shared" si="244"/>
        <v>4293476.9782416634</v>
      </c>
      <c r="AS425" s="685">
        <f t="shared" si="244"/>
        <v>4512229.6302830763</v>
      </c>
      <c r="AT425" s="685" t="str">
        <f t="shared" si="244"/>
        <v/>
      </c>
      <c r="AU425" s="685" t="str">
        <f t="shared" si="244"/>
        <v/>
      </c>
      <c r="AV425" s="685" t="str">
        <f t="shared" si="237"/>
        <v/>
      </c>
      <c r="AW425" s="685" t="str">
        <f t="shared" si="237"/>
        <v/>
      </c>
      <c r="AX425" s="685" t="str">
        <f t="shared" si="237"/>
        <v/>
      </c>
      <c r="AY425" s="685" t="str">
        <f t="shared" si="237"/>
        <v/>
      </c>
      <c r="AZ425" s="685" t="str">
        <f t="shared" si="237"/>
        <v/>
      </c>
      <c r="BA425" s="685" t="str">
        <f t="shared" si="237"/>
        <v/>
      </c>
      <c r="BB425" s="685" t="str">
        <f t="shared" si="237"/>
        <v/>
      </c>
      <c r="BC425" s="685" t="str">
        <f t="shared" si="237"/>
        <v/>
      </c>
      <c r="BD425" s="685" t="str">
        <f t="shared" si="237"/>
        <v/>
      </c>
      <c r="BE425" s="685" t="str">
        <f t="shared" si="237"/>
        <v/>
      </c>
      <c r="BF425" s="685" t="str">
        <f t="shared" si="237"/>
        <v/>
      </c>
      <c r="BG425" s="685" t="str">
        <f t="shared" si="243"/>
        <v/>
      </c>
      <c r="BH425" s="685" t="str">
        <f t="shared" si="243"/>
        <v/>
      </c>
      <c r="BI425" s="685" t="str">
        <f t="shared" si="243"/>
        <v/>
      </c>
      <c r="BJ425" s="685" t="str">
        <f t="shared" si="243"/>
        <v/>
      </c>
      <c r="BK425" s="685" t="str">
        <f t="shared" si="243"/>
        <v/>
      </c>
      <c r="BL425" s="685" t="str">
        <f t="shared" si="243"/>
        <v/>
      </c>
      <c r="BM425" s="685" t="str">
        <f t="shared" si="243"/>
        <v/>
      </c>
      <c r="BN425" s="685" t="str">
        <f t="shared" si="243"/>
        <v/>
      </c>
      <c r="BO425" s="685" t="str">
        <f t="shared" si="246"/>
        <v/>
      </c>
      <c r="BP425" s="685" t="str">
        <f t="shared" si="246"/>
        <v/>
      </c>
      <c r="BQ425" s="685" t="str">
        <f t="shared" si="246"/>
        <v/>
      </c>
      <c r="BR425" s="529"/>
      <c r="BS425" s="685">
        <f>IFERROR(($L425+AB425*Contr_Rate)*(1+Inv_Return)*IF($D425=$C$1,VLOOKUP($T425,Male_Annuity_Tables,MATCH($BS$3+3,'Mortality Tables'!$N$1:$DN$1,0),FALSE),VLOOKUP($T425,Fe_Annuity_Tables,MATCH(BS$3+3,'Mortality Tables'!$N$1:$DN$1,0),FALSE)),"")</f>
        <v>766953.95700703631</v>
      </c>
      <c r="BT425" s="685">
        <f>IFERROR(($BS425+AC425*Contr_Rate)*(1+Inv_Return)*IF($D425=$C$1,VLOOKUP($T425,Male_Annuity_Tables,MATCH($BS$3+3,'Mortality Tables'!$N$1:$DN$1,0),FALSE),VLOOKUP($T425,Fe_Annuity_Tables,MATCH(BT$3+3,'Mortality Tables'!$N$1:$DN$1,0),FALSE)),"")</f>
        <v>1018710.6540736676</v>
      </c>
      <c r="BU425" s="685">
        <f>IFERROR((BT425+AD425*Contr_Rate)*(1+Inv_Return)*IF($D425=$C$1,VLOOKUP($T425,Male_Annuity_Tables,MATCH($BS$3+3,'Mortality Tables'!$N$1:$DN$1,0),FALSE),VLOOKUP($T425,Fe_Annuity_Tables,MATCH(BU$3+3,'Mortality Tables'!$N$1:$DN$1,0),FALSE)),"")</f>
        <v>1041091.3371482085</v>
      </c>
      <c r="BV425" s="685">
        <f>IFERROR((BU425+AE425*Contr_Rate)*(1+Inv_Return)*IF($D425=$C$1,VLOOKUP($T425,Male_Annuity_Tables,MATCH($BS$3+3,'Mortality Tables'!$N$1:$DN$1,0),FALSE),VLOOKUP($T425,Fe_Annuity_Tables,MATCH(BV$3+3,'Mortality Tables'!$N$1:$DN$1,0),FALSE)),"")</f>
        <v>911900.414831431</v>
      </c>
      <c r="BW425" s="685">
        <f>IFERROR((BV425+AF425*Contr_Rate)*(1+Inv_Return)*IF($D425=$C$1,VLOOKUP($T425,Male_Annuity_Tables,MATCH($BS$3+3,'Mortality Tables'!$N$1:$DN$1,0),FALSE),VLOOKUP($T425,Fe_Annuity_Tables,MATCH(BW$3+3,'Mortality Tables'!$N$1:$DN$1,0),FALSE)),"")</f>
        <v>730250.74480380386</v>
      </c>
      <c r="BX425" s="685">
        <f>IFERROR((BW425+AG425*Contr_Rate)*(1+Inv_Return)*IF($D425=$C$1,VLOOKUP($T425,Male_Annuity_Tables,MATCH($BS$3+3,'Mortality Tables'!$N$1:$DN$1,0),FALSE),VLOOKUP($T425,Fe_Annuity_Tables,MATCH(BX$3+3,'Mortality Tables'!$N$1:$DN$1,0),FALSE)),"")</f>
        <v>563304.88210593571</v>
      </c>
      <c r="BY425" s="685">
        <f>IFERROR((BX425+AH425*Contr_Rate)*(1+Inv_Return)*IF($D425=$C$1,VLOOKUP($T425,Male_Annuity_Tables,MATCH($BS$3+3,'Mortality Tables'!$N$1:$DN$1,0),FALSE),VLOOKUP($T425,Fe_Annuity_Tables,MATCH(BY$3+3,'Mortality Tables'!$N$1:$DN$1,0),FALSE)),"")</f>
        <v>435557.44454779773</v>
      </c>
      <c r="BZ425" s="685">
        <f>IFERROR((BY425+AI425*Contr_Rate)*(1+Inv_Return)*IF($D425=$C$1,VLOOKUP($T425,Male_Annuity_Tables,MATCH($BS$3+3,'Mortality Tables'!$N$1:$DN$1,0),FALSE),VLOOKUP($T425,Fe_Annuity_Tables,MATCH(BZ$3+3,'Mortality Tables'!$N$1:$DN$1,0),FALSE)),"")</f>
        <v>344880.42285270052</v>
      </c>
      <c r="CA425" s="685">
        <f>IFERROR((BZ425+AJ425*Contr_Rate)*(1+Inv_Return)*IF($D425=$C$1,VLOOKUP($T425,Male_Annuity_Tables,MATCH($BS$3+3,'Mortality Tables'!$N$1:$DN$1,0),FALSE),VLOOKUP($T425,Fe_Annuity_Tables,MATCH(CA$3+3,'Mortality Tables'!$N$1:$DN$1,0),FALSE)),"")</f>
        <v>297260.89829325647</v>
      </c>
      <c r="CB425" s="685">
        <f>IFERROR((CA425+AK425*Contr_Rate)*(1+Inv_Return)*IF($D425=$C$1,VLOOKUP($T425,Male_Annuity_Tables,MATCH($BS$3+3,'Mortality Tables'!$N$1:$DN$1,0),FALSE),VLOOKUP($T425,Fe_Annuity_Tables,MATCH(CB$3+3,'Mortality Tables'!$N$1:$DN$1,0),FALSE)),"")</f>
        <v>265676.06154111272</v>
      </c>
      <c r="CC425" s="685">
        <f>IFERROR((CB425+AL425*Contr_Rate)*(1+Inv_Return)*IF($D425=$C$1,VLOOKUP($T425,Male_Annuity_Tables,MATCH($BS$3+3,'Mortality Tables'!$N$1:$DN$1,0),FALSE),VLOOKUP($T425,Fe_Annuity_Tables,MATCH(CC$3+3,'Mortality Tables'!$N$1:$DN$1,0),FALSE)),"")</f>
        <v>240975.03422080877</v>
      </c>
      <c r="CD425" s="685">
        <f>IFERROR((CC425+AM425*Contr_Rate)*(1+Inv_Return)*IF($D425=$C$1,VLOOKUP($T425,Male_Annuity_Tables,MATCH($BS$3+3,'Mortality Tables'!$N$1:$DN$1,0),FALSE),VLOOKUP($T425,Fe_Annuity_Tables,MATCH(CD$3+3,'Mortality Tables'!$N$1:$DN$1,0),FALSE)),"")</f>
        <v>220095.37477431475</v>
      </c>
      <c r="CE425" s="685">
        <f>IFERROR((CD425+AN425*Contr_Rate)*(1+Inv_Return)*IF($D425=$C$1,VLOOKUP($T425,Male_Annuity_Tables,MATCH($BS$3+3,'Mortality Tables'!$N$1:$DN$1,0),FALSE),VLOOKUP($T425,Fe_Annuity_Tables,MATCH(CE$3+3,'Mortality Tables'!$N$1:$DN$1,0),FALSE)),"")</f>
        <v>201870.6908209759</v>
      </c>
      <c r="CF425" s="685">
        <f>IFERROR((CE425+AO425*Contr_Rate)*(1+Inv_Return)*IF($D425=$C$1,VLOOKUP($T425,Male_Annuity_Tables,MATCH($BS$3+3,'Mortality Tables'!$N$1:$DN$1,0),FALSE),VLOOKUP($T425,Fe_Annuity_Tables,MATCH(CF$3+3,'Mortality Tables'!$N$1:$DN$1,0),FALSE)),"")</f>
        <v>196033.43658845668</v>
      </c>
      <c r="CG425" s="685">
        <f>IFERROR((CF425+AP425*Contr_Rate)*(1+Inv_Return)*IF($D425=$C$1,VLOOKUP($T425,Male_Annuity_Tables,MATCH($BS$3+3,'Mortality Tables'!$N$1:$DN$1,0),FALSE),VLOOKUP($T425,Fe_Annuity_Tables,MATCH(CG$3+3,'Mortality Tables'!$N$1:$DN$1,0),FALSE)),"")</f>
        <v>192270.32666789697</v>
      </c>
      <c r="CH425" s="685">
        <f>IFERROR((CG425+AQ425*Contr_Rate)*(1+Inv_Return)*IF($D425=$C$1,VLOOKUP($T425,Male_Annuity_Tables,MATCH($BS$3+3,'Mortality Tables'!$N$1:$DN$1,0),FALSE),VLOOKUP($T425,Fe_Annuity_Tables,MATCH(CH$3+3,'Mortality Tables'!$N$1:$DN$1,0),FALSE)),"")</f>
        <v>188877.8488532863</v>
      </c>
      <c r="CI425" s="685">
        <f>IFERROR((CH425+AR425*Contr_Rate)*(1+Inv_Return)*IF($D425=$C$1,VLOOKUP($T425,Male_Annuity_Tables,MATCH($BS$3+3,'Mortality Tables'!$N$1:$DN$1,0),FALSE),VLOOKUP($T425,Fe_Annuity_Tables,MATCH(CI$3+3,'Mortality Tables'!$N$1:$DN$1,0),FALSE)),"")</f>
        <v>185574.42099612227</v>
      </c>
      <c r="CJ425" s="685">
        <f>IFERROR((CI425+AS425*Contr_Rate)*(1+Inv_Return)*IF($D425=$C$1,VLOOKUP($T425,Male_Annuity_Tables,MATCH($BS$3+3,'Mortality Tables'!$N$1:$DN$1,0),FALSE),VLOOKUP($T425,Fe_Annuity_Tables,MATCH(CJ$3+3,'Mortality Tables'!$N$1:$DN$1,0),FALSE)),"")</f>
        <v>182303.6421405407</v>
      </c>
      <c r="CK425" s="685" t="str">
        <f>IFERROR((CJ425+AT425*Contr_Rate)*(1+Inv_Return)*IF($D425=$C$1,VLOOKUP($T425,Male_Annuity_Tables,MATCH($BS$3+3,'Mortality Tables'!$N$1:$DN$1,0),FALSE),VLOOKUP($T425,Fe_Annuity_Tables,MATCH(CK$3+3,'Mortality Tables'!$N$1:$DN$1,0),FALSE)),"")</f>
        <v/>
      </c>
      <c r="CL425" s="685" t="str">
        <f>IFERROR((CK425+AU425*Contr_Rate)*(1+Inv_Return)*IF($D425=$C$1,VLOOKUP($T425,Male_Annuity_Tables,MATCH($BS$3+3,'Mortality Tables'!$N$1:$DN$1,0),FALSE),VLOOKUP($T425,Fe_Annuity_Tables,MATCH(CL$3+3,'Mortality Tables'!$N$1:$DN$1,0),FALSE)),"")</f>
        <v/>
      </c>
      <c r="CM425" s="685" t="str">
        <f>IFERROR((CL425+AV425*Contr_Rate)*(1+Inv_Return)*IF($D425=$C$1,VLOOKUP($T425,Male_Annuity_Tables,MATCH($BS$3+3,'Mortality Tables'!$N$1:$DN$1,0),FALSE),VLOOKUP($T425,Fe_Annuity_Tables,MATCH(CM$3+3,'Mortality Tables'!$N$1:$DN$1,0),FALSE)),"")</f>
        <v/>
      </c>
      <c r="CN425" s="685" t="str">
        <f>IFERROR((CM425+AW425*Contr_Rate)*(1+Inv_Return)*IF($D425=$C$1,VLOOKUP($T425,Male_Annuity_Tables,MATCH($BS$3+3,'Mortality Tables'!$N$1:$DN$1,0),FALSE),VLOOKUP($T425,Fe_Annuity_Tables,MATCH(CN$3+3,'Mortality Tables'!$N$1:$DN$1,0),FALSE)),"")</f>
        <v/>
      </c>
      <c r="CO425" s="685" t="str">
        <f>IFERROR((CN425+AX425*Contr_Rate)*(1+Inv_Return)*IF($D425=$C$1,VLOOKUP($T425,Male_Annuity_Tables,MATCH($BS$3+3,'Mortality Tables'!$N$1:$DN$1,0),FALSE),VLOOKUP($T425,Fe_Annuity_Tables,MATCH(CO$3+3,'Mortality Tables'!$N$1:$DN$1,0),FALSE)),"")</f>
        <v/>
      </c>
      <c r="CP425" s="685" t="str">
        <f>IFERROR((CO425+AY425*Contr_Rate)*(1+Inv_Return)*IF($D425=$C$1,VLOOKUP($T425,Male_Annuity_Tables,MATCH($BS$3+3,'Mortality Tables'!$N$1:$DN$1,0),FALSE),VLOOKUP($T425,Fe_Annuity_Tables,MATCH(CP$3+3,'Mortality Tables'!$N$1:$DN$1,0),FALSE)),"")</f>
        <v/>
      </c>
      <c r="CQ425" s="685" t="str">
        <f>IFERROR((CP425+AZ425*Contr_Rate)*(1+Inv_Return)*IF($D425=$C$1,VLOOKUP($T425,Male_Annuity_Tables,MATCH($BS$3+3,'Mortality Tables'!$N$1:$DN$1,0),FALSE),VLOOKUP($T425,Fe_Annuity_Tables,MATCH(CQ$3+3,'Mortality Tables'!$N$1:$DN$1,0),FALSE)),"")</f>
        <v/>
      </c>
      <c r="CR425" s="685" t="str">
        <f>IFERROR((CQ425+BA425*Contr_Rate)*(1+Inv_Return)*IF($D425=$C$1,VLOOKUP($T425,Male_Annuity_Tables,MATCH($BS$3+3,'Mortality Tables'!$N$1:$DN$1,0),FALSE),VLOOKUP($T425,Fe_Annuity_Tables,MATCH(CR$3+3,'Mortality Tables'!$N$1:$DN$1,0),FALSE)),"")</f>
        <v/>
      </c>
      <c r="CS425" s="685" t="str">
        <f>IFERROR((CR425+BB425*Contr_Rate)*(1+Inv_Return)*IF($D425=$C$1,VLOOKUP($T425,Male_Annuity_Tables,MATCH($BS$3+3,'Mortality Tables'!$N$1:$DN$1,0),FALSE),VLOOKUP($T425,Fe_Annuity_Tables,MATCH(CS$3+3,'Mortality Tables'!$N$1:$DN$1,0),FALSE)),"")</f>
        <v/>
      </c>
      <c r="CT425" s="685" t="str">
        <f>IFERROR((CS425+BC425*Contr_Rate)*(1+Inv_Return)*IF($D425=$C$1,VLOOKUP($T425,Male_Annuity_Tables,MATCH($BS$3+3,'Mortality Tables'!$N$1:$DN$1,0),FALSE),VLOOKUP($T425,Fe_Annuity_Tables,MATCH(CT$3+3,'Mortality Tables'!$N$1:$DN$1,0),FALSE)),"")</f>
        <v/>
      </c>
      <c r="CU425" s="685" t="str">
        <f>IFERROR((CT425+BD425*Contr_Rate)*(1+Inv_Return)*IF($D425=$C$1,VLOOKUP($T425,Male_Annuity_Tables,MATCH($BS$3+3,'Mortality Tables'!$N$1:$DN$1,0),FALSE),VLOOKUP($T425,Fe_Annuity_Tables,MATCH(CU$3+3,'Mortality Tables'!$N$1:$DN$1,0),FALSE)),"")</f>
        <v/>
      </c>
      <c r="CV425" s="685" t="str">
        <f>IFERROR((CU425+BE425*Contr_Rate)*(1+Inv_Return)*IF($D425=$C$1,VLOOKUP($T425,Male_Annuity_Tables,MATCH($BS$3+3,'Mortality Tables'!$N$1:$DN$1,0),FALSE),VLOOKUP($T425,Fe_Annuity_Tables,MATCH(CV$3+3,'Mortality Tables'!$N$1:$DN$1,0),FALSE)),"")</f>
        <v/>
      </c>
      <c r="CW425" s="685" t="str">
        <f>IFERROR((CV425+BF425*Contr_Rate)*(1+Inv_Return)*IF($D425=$C$1,VLOOKUP($T425,Male_Annuity_Tables,MATCH($BS$3+3,'Mortality Tables'!$N$1:$DN$1,0),FALSE),VLOOKUP($T425,Fe_Annuity_Tables,MATCH(CW$3+3,'Mortality Tables'!$N$1:$DN$1,0),FALSE)),"")</f>
        <v/>
      </c>
      <c r="CX425" s="685" t="str">
        <f>IFERROR((CW425+BG425*Contr_Rate)*(1+Inv_Return)*IF($D425=$C$1,VLOOKUP($T425,Male_Annuity_Tables,MATCH($BS$3+3,'Mortality Tables'!$N$1:$DN$1,0),FALSE),VLOOKUP($T425,Fe_Annuity_Tables,MATCH(CX$3+3,'Mortality Tables'!$N$1:$DN$1,0),FALSE)),"")</f>
        <v/>
      </c>
      <c r="CY425" s="685" t="str">
        <f>IFERROR((CX425+BH425*Contr_Rate)*(1+Inv_Return)*IF($D425=$C$1,VLOOKUP($T425,Male_Annuity_Tables,MATCH($BS$3+3,'Mortality Tables'!$N$1:$DN$1,0),FALSE),VLOOKUP($T425,Fe_Annuity_Tables,MATCH(CY$3+3,'Mortality Tables'!$N$1:$DN$1,0),FALSE)),"")</f>
        <v/>
      </c>
      <c r="CZ425" s="685" t="str">
        <f>IFERROR((CY425+BI425*Contr_Rate)*(1+Inv_Return)*IF($D425=$C$1,VLOOKUP($T425,Male_Annuity_Tables,MATCH($BS$3+3,'Mortality Tables'!$N$1:$DN$1,0),FALSE),VLOOKUP($T425,Fe_Annuity_Tables,MATCH(CZ$3+3,'Mortality Tables'!$N$1:$DN$1,0),FALSE)),"")</f>
        <v/>
      </c>
      <c r="DA425" s="685" t="str">
        <f>IFERROR((CZ425+BJ425*Contr_Rate)*(1+Inv_Return)*IF($D425=$C$1,VLOOKUP($T425,Male_Annuity_Tables,MATCH($BS$3+3,'Mortality Tables'!$N$1:$DN$1,0),FALSE),VLOOKUP($T425,Fe_Annuity_Tables,MATCH(DA$3+3,'Mortality Tables'!$N$1:$DN$1,0),FALSE)),"")</f>
        <v/>
      </c>
      <c r="DB425" s="685" t="str">
        <f>IFERROR((DA425+BK425*Contr_Rate)*(1+Inv_Return)*IF($D425=$C$1,VLOOKUP($T425,Male_Annuity_Tables,MATCH($BS$3+3,'Mortality Tables'!$N$1:$DN$1,0),FALSE),VLOOKUP($T425,Fe_Annuity_Tables,MATCH(DB$3+3,'Mortality Tables'!$N$1:$DN$1,0),FALSE)),"")</f>
        <v/>
      </c>
      <c r="DC425" s="685" t="str">
        <f>IFERROR((DB425+BL425*Contr_Rate)*(1+Inv_Return)*IF($D425=$C$1,VLOOKUP($T425,Male_Annuity_Tables,MATCH($BS$3+3,'Mortality Tables'!$N$1:$DN$1,0),FALSE),VLOOKUP($T425,Fe_Annuity_Tables,MATCH(DC$3+3,'Mortality Tables'!$N$1:$DN$1,0),FALSE)),"")</f>
        <v/>
      </c>
      <c r="DD425" s="685" t="str">
        <f>IFERROR((DC425+BM425*Contr_Rate)*(1+Inv_Return)*IF($D425=$C$1,VLOOKUP($T425,Male_Annuity_Tables,MATCH($BS$3+3,'Mortality Tables'!$N$1:$DN$1,0),FALSE),VLOOKUP($T425,Fe_Annuity_Tables,MATCH(DD$3+3,'Mortality Tables'!$N$1:$DN$1,0),FALSE)),"")</f>
        <v/>
      </c>
      <c r="DE425" s="685" t="str">
        <f>IFERROR((DD425+BN425*Contr_Rate)*(1+Inv_Return)*IF($D425=$C$1,VLOOKUP($T425,Male_Annuity_Tables,MATCH($BS$3+3,'Mortality Tables'!$N$1:$DN$1,0),FALSE),VLOOKUP($T425,Fe_Annuity_Tables,MATCH(DE$3+3,'Mortality Tables'!$N$1:$DN$1,0),FALSE)),"")</f>
        <v/>
      </c>
      <c r="DF425" s="685" t="str">
        <f>IFERROR((DE425+BO425*Contr_Rate)*(1+Inv_Return)*IF($D425=$C$1,VLOOKUP($T425,Male_Annuity_Tables,MATCH($BS$3+3,'Mortality Tables'!$N$1:$DN$1,0),FALSE),VLOOKUP($T425,Fe_Annuity_Tables,MATCH(DF$3+3,'Mortality Tables'!$N$1:$DN$1,0),FALSE)),"")</f>
        <v/>
      </c>
      <c r="DG425" s="685" t="str">
        <f>IFERROR((DF425+BP425*Contr_Rate)*(1+Inv_Return)*IF($D425=$C$1,VLOOKUP($T425,Male_Annuity_Tables,MATCH($BS$3+3,'Mortality Tables'!$N$1:$DN$1,0),FALSE),VLOOKUP($T425,Fe_Annuity_Tables,MATCH(DG$3+3,'Mortality Tables'!$N$1:$DN$1,0),FALSE)),"")</f>
        <v/>
      </c>
      <c r="DH425" s="685" t="str">
        <f>IFERROR((DG425+BQ425*Contr_Rate)*(1+Inv_Return)*IF($D425=$C$1,VLOOKUP($T425,Male_Annuity_Tables,MATCH($BS$3+3,'Mortality Tables'!$N$1:$DN$1,0),FALSE),VLOOKUP($T425,Fe_Annuity_Tables,MATCH(DH$3+3,'Mortality Tables'!$N$1:$DN$1,0),FALSE)),"")</f>
        <v/>
      </c>
      <c r="DJ425" s="686">
        <f t="shared" si="230"/>
        <v>1041091.3371482085</v>
      </c>
      <c r="DK425" s="680">
        <f t="shared" si="219"/>
        <v>8.8017766057058875</v>
      </c>
      <c r="DL425" s="686">
        <f t="shared" si="231"/>
        <v>79248.909298278988</v>
      </c>
      <c r="DM425" s="686">
        <f t="shared" si="132"/>
        <v>4512229.6302830763</v>
      </c>
      <c r="DN425" s="687">
        <f t="shared" si="232"/>
        <v>1.7563137471198975E-2</v>
      </c>
      <c r="DP425" s="688">
        <f t="shared" si="233"/>
        <v>116451.22101612037</v>
      </c>
      <c r="DQ425" s="688">
        <f t="shared" si="234"/>
        <v>154676.95087192938</v>
      </c>
      <c r="DR425" s="688">
        <f t="shared" si="235"/>
        <v>158075.14426723539</v>
      </c>
    </row>
    <row r="426" spans="1:122" s="657" customFormat="1" ht="14.5">
      <c r="A426" s="675" t="s">
        <v>1920</v>
      </c>
      <c r="B426" s="675" t="s">
        <v>1921</v>
      </c>
      <c r="C426" s="675" t="s">
        <v>116</v>
      </c>
      <c r="D426" s="675" t="s">
        <v>61</v>
      </c>
      <c r="E426" s="676">
        <v>33023</v>
      </c>
      <c r="F426" s="677">
        <v>41071</v>
      </c>
      <c r="G426" s="677">
        <v>42488</v>
      </c>
      <c r="H426" s="678">
        <v>326750</v>
      </c>
      <c r="I426" s="678">
        <v>31570.54</v>
      </c>
      <c r="J426" s="678">
        <v>16728.13</v>
      </c>
      <c r="K426" s="678">
        <v>33617.379999999997</v>
      </c>
      <c r="L426" s="678">
        <v>81916.049999999988</v>
      </c>
      <c r="M426" s="679">
        <f>IF(COUNTIF($A$4:A426,A426)=1,0,1)</f>
        <v>0</v>
      </c>
      <c r="N426" s="680" t="str">
        <f t="shared" si="224"/>
        <v>Okay</v>
      </c>
      <c r="O426" s="680" t="str">
        <f t="shared" si="225"/>
        <v>TRUE</v>
      </c>
      <c r="P426" s="680" t="b">
        <f t="shared" si="226"/>
        <v>1</v>
      </c>
      <c r="Q426" s="680" t="b">
        <f t="shared" si="239"/>
        <v>1</v>
      </c>
      <c r="R426" s="680" t="b">
        <f t="shared" si="240"/>
        <v>1</v>
      </c>
      <c r="S426" s="681">
        <f t="shared" si="227"/>
        <v>22.049315068493151</v>
      </c>
      <c r="T426" s="682">
        <f t="shared" si="241"/>
        <v>34</v>
      </c>
      <c r="U426" s="682">
        <f t="shared" si="220"/>
        <v>25</v>
      </c>
      <c r="V426" s="682">
        <f t="shared" si="242"/>
        <v>8.6794520547945204</v>
      </c>
      <c r="W426" s="682">
        <f t="shared" si="228"/>
        <v>26</v>
      </c>
      <c r="X426" s="683">
        <f t="shared" si="229"/>
        <v>2129817.2999999998</v>
      </c>
      <c r="Y426" s="684">
        <f t="shared" si="123"/>
        <v>1.6000000000000001E-3</v>
      </c>
      <c r="Z426" s="684">
        <f>IF($D426=$C$1,VLOOKUP($T426,Male_Annuity_Tables,MATCH($W426+2,'Mortality Tables'!$DS$1:$HT$1,0),FALSE),VLOOKUP($T426,Fe_Annuity_Tables,MATCH($W426+2,'Mortality Tables'!$M$1:$DN$1,0),FALSE))</f>
        <v>2.065671433367219E-2</v>
      </c>
      <c r="AA426" s="664"/>
      <c r="AB426" s="685">
        <f t="shared" si="245"/>
        <v>343397.91250000003</v>
      </c>
      <c r="AC426" s="685">
        <f t="shared" si="245"/>
        <v>360894.03614187503</v>
      </c>
      <c r="AD426" s="685">
        <f t="shared" si="245"/>
        <v>379281.58728330355</v>
      </c>
      <c r="AE426" s="685">
        <f t="shared" si="245"/>
        <v>398605.98415538791</v>
      </c>
      <c r="AF426" s="685">
        <f t="shared" si="245"/>
        <v>418914.95904810488</v>
      </c>
      <c r="AG426" s="685">
        <f t="shared" si="245"/>
        <v>440258.6762116059</v>
      </c>
      <c r="AH426" s="685">
        <f t="shared" si="245"/>
        <v>462689.85576458724</v>
      </c>
      <c r="AI426" s="685">
        <f t="shared" si="245"/>
        <v>486263.90391579294</v>
      </c>
      <c r="AJ426" s="685">
        <f t="shared" si="245"/>
        <v>511039.04982030264</v>
      </c>
      <c r="AK426" s="685">
        <f t="shared" si="245"/>
        <v>537076.48940864706</v>
      </c>
      <c r="AL426" s="685">
        <f t="shared" si="245"/>
        <v>564440.53654401761</v>
      </c>
      <c r="AM426" s="685">
        <f t="shared" si="245"/>
        <v>593198.7818809353</v>
      </c>
      <c r="AN426" s="685">
        <f t="shared" si="245"/>
        <v>623422.25981776894</v>
      </c>
      <c r="AO426" s="685">
        <f t="shared" si="245"/>
        <v>655185.62395548448</v>
      </c>
      <c r="AP426" s="685">
        <f t="shared" si="245"/>
        <v>688567.33149601636</v>
      </c>
      <c r="AQ426" s="685">
        <f t="shared" si="245"/>
        <v>723649.8370357384</v>
      </c>
      <c r="AR426" s="685">
        <f t="shared" si="244"/>
        <v>760519.79623270931</v>
      </c>
      <c r="AS426" s="685">
        <f t="shared" si="244"/>
        <v>799268.27985076583</v>
      </c>
      <c r="AT426" s="685">
        <f t="shared" si="244"/>
        <v>839990.99870916235</v>
      </c>
      <c r="AU426" s="685">
        <f t="shared" si="244"/>
        <v>882788.54009339423</v>
      </c>
      <c r="AV426" s="685">
        <f t="shared" si="237"/>
        <v>927766.61621115264</v>
      </c>
      <c r="AW426" s="685">
        <f t="shared" si="237"/>
        <v>975036.32530711114</v>
      </c>
      <c r="AX426" s="685">
        <f t="shared" si="237"/>
        <v>1024714.4260815083</v>
      </c>
      <c r="AY426" s="685">
        <f t="shared" si="237"/>
        <v>1076923.6260903613</v>
      </c>
      <c r="AZ426" s="685">
        <f t="shared" si="237"/>
        <v>1131792.8848396651</v>
      </c>
      <c r="BA426" s="685">
        <f t="shared" si="237"/>
        <v>1189457.7323222461</v>
      </c>
      <c r="BB426" s="685" t="str">
        <f t="shared" si="237"/>
        <v/>
      </c>
      <c r="BC426" s="685" t="str">
        <f t="shared" si="237"/>
        <v/>
      </c>
      <c r="BD426" s="685" t="str">
        <f t="shared" si="237"/>
        <v/>
      </c>
      <c r="BE426" s="685" t="str">
        <f t="shared" si="237"/>
        <v/>
      </c>
      <c r="BF426" s="685" t="str">
        <f t="shared" si="237"/>
        <v/>
      </c>
      <c r="BG426" s="685" t="str">
        <f t="shared" si="243"/>
        <v/>
      </c>
      <c r="BH426" s="685" t="str">
        <f t="shared" si="243"/>
        <v/>
      </c>
      <c r="BI426" s="685" t="str">
        <f t="shared" si="243"/>
        <v/>
      </c>
      <c r="BJ426" s="685" t="str">
        <f t="shared" si="243"/>
        <v/>
      </c>
      <c r="BK426" s="685" t="str">
        <f t="shared" si="243"/>
        <v/>
      </c>
      <c r="BL426" s="685" t="str">
        <f t="shared" si="243"/>
        <v/>
      </c>
      <c r="BM426" s="685" t="str">
        <f t="shared" si="243"/>
        <v/>
      </c>
      <c r="BN426" s="685" t="str">
        <f t="shared" si="243"/>
        <v/>
      </c>
      <c r="BO426" s="685" t="str">
        <f t="shared" si="246"/>
        <v/>
      </c>
      <c r="BP426" s="685" t="str">
        <f t="shared" si="246"/>
        <v/>
      </c>
      <c r="BQ426" s="685" t="str">
        <f t="shared" si="246"/>
        <v/>
      </c>
      <c r="BR426" s="529"/>
      <c r="BS426" s="685">
        <f>IFERROR(($L426+AB426*Contr_Rate)*(1+Inv_Return)*IF($D426=$C$1,VLOOKUP($T426,Male_Annuity_Tables,MATCH($BS$3+3,'Mortality Tables'!$N$1:$DN$1,0),FALSE),VLOOKUP($T426,Fe_Annuity_Tables,MATCH(BS$3+3,'Mortality Tables'!$N$1:$DN$1,0),FALSE)),"")</f>
        <v>151795.00964773999</v>
      </c>
      <c r="BT426" s="685">
        <f>IFERROR(($BS426+AC426*Contr_Rate)*(1+Inv_Return)*IF($D426=$C$1,VLOOKUP($T426,Male_Annuity_Tables,MATCH($BS$3+3,'Mortality Tables'!$N$1:$DN$1,0),FALSE),VLOOKUP($T426,Fe_Annuity_Tables,MATCH(BT$3+3,'Mortality Tables'!$N$1:$DN$1,0),FALSE)),"")</f>
        <v>213459.91083197112</v>
      </c>
      <c r="BU426" s="685">
        <f>IFERROR((BT426+AD426*Contr_Rate)*(1+Inv_Return)*IF($D426=$C$1,VLOOKUP($T426,Male_Annuity_Tables,MATCH($BS$3+3,'Mortality Tables'!$N$1:$DN$1,0),FALSE),VLOOKUP($T426,Fe_Annuity_Tables,MATCH(BU$3+3,'Mortality Tables'!$N$1:$DN$1,0),FALSE)),"")</f>
        <v>268602.21734241181</v>
      </c>
      <c r="BV426" s="685">
        <f>IFERROR((BU426+AE426*Contr_Rate)*(1+Inv_Return)*IF($D426=$C$1,VLOOKUP($T426,Male_Annuity_Tables,MATCH($BS$3+3,'Mortality Tables'!$N$1:$DN$1,0),FALSE),VLOOKUP($T426,Fe_Annuity_Tables,MATCH(BV$3+3,'Mortality Tables'!$N$1:$DN$1,0),FALSE)),"")</f>
        <v>318621.4665704355</v>
      </c>
      <c r="BW426" s="685">
        <f>IFERROR((BV426+AF426*Contr_Rate)*(1+Inv_Return)*IF($D426=$C$1,VLOOKUP($T426,Male_Annuity_Tables,MATCH($BS$3+3,'Mortality Tables'!$N$1:$DN$1,0),FALSE),VLOOKUP($T426,Fe_Annuity_Tables,MATCH(BW$3+3,'Mortality Tables'!$N$1:$DN$1,0),FALSE)),"")</f>
        <v>364678.15251172613</v>
      </c>
      <c r="BX426" s="685">
        <f>IFERROR((BW426+AG426*Contr_Rate)*(1+Inv_Return)*IF($D426=$C$1,VLOOKUP($T426,Male_Annuity_Tables,MATCH($BS$3+3,'Mortality Tables'!$N$1:$DN$1,0),FALSE),VLOOKUP($T426,Fe_Annuity_Tables,MATCH(BX$3+3,'Mortality Tables'!$N$1:$DN$1,0),FALSE)),"")</f>
        <v>407737.16117083293</v>
      </c>
      <c r="BY426" s="685">
        <f>IFERROR((BX426+AH426*Contr_Rate)*(1+Inv_Return)*IF($D426=$C$1,VLOOKUP($T426,Male_Annuity_Tables,MATCH($BS$3+3,'Mortality Tables'!$N$1:$DN$1,0),FALSE),VLOOKUP($T426,Fe_Annuity_Tables,MATCH(BY$3+3,'Mortality Tables'!$N$1:$DN$1,0),FALSE)),"")</f>
        <v>448603.45285567688</v>
      </c>
      <c r="BZ426" s="685">
        <f>IFERROR((BY426+AI426*Contr_Rate)*(1+Inv_Return)*IF($D426=$C$1,VLOOKUP($T426,Male_Annuity_Tables,MATCH($BS$3+3,'Mortality Tables'!$N$1:$DN$1,0),FALSE),VLOOKUP($T426,Fe_Annuity_Tables,MATCH(BZ$3+3,'Mortality Tables'!$N$1:$DN$1,0),FALSE)),"")</f>
        <v>487951.38227329782</v>
      </c>
      <c r="CA426" s="685">
        <f>IFERROR((BZ426+AJ426*Contr_Rate)*(1+Inv_Return)*IF($D426=$C$1,VLOOKUP($T426,Male_Annuity_Tables,MATCH($BS$3+3,'Mortality Tables'!$N$1:$DN$1,0),FALSE),VLOOKUP($T426,Fe_Annuity_Tables,MATCH(CA$3+3,'Mortality Tables'!$N$1:$DN$1,0),FALSE)),"")</f>
        <v>526348.79816613125</v>
      </c>
      <c r="CB426" s="685">
        <f>IFERROR((CA426+AK426*Contr_Rate)*(1+Inv_Return)*IF($D426=$C$1,VLOOKUP($T426,Male_Annuity_Tables,MATCH($BS$3+3,'Mortality Tables'!$N$1:$DN$1,0),FALSE),VLOOKUP($T426,Fe_Annuity_Tables,MATCH(CB$3+3,'Mortality Tables'!$N$1:$DN$1,0),FALSE)),"")</f>
        <v>564276.85971175227</v>
      </c>
      <c r="CC426" s="685">
        <f>IFERROR((CB426+AL426*Contr_Rate)*(1+Inv_Return)*IF($D426=$C$1,VLOOKUP($T426,Male_Annuity_Tables,MATCH($BS$3+3,'Mortality Tables'!$N$1:$DN$1,0),FALSE),VLOOKUP($T426,Fe_Annuity_Tables,MATCH(CC$3+3,'Mortality Tables'!$N$1:$DN$1,0),FALSE)),"")</f>
        <v>602146.33904622204</v>
      </c>
      <c r="CD426" s="685">
        <f>IFERROR((CC426+AM426*Contr_Rate)*(1+Inv_Return)*IF($D426=$C$1,VLOOKUP($T426,Male_Annuity_Tables,MATCH($BS$3+3,'Mortality Tables'!$N$1:$DN$1,0),FALSE),VLOOKUP($T426,Fe_Annuity_Tables,MATCH(CD$3+3,'Mortality Tables'!$N$1:$DN$1,0),FALSE)),"")</f>
        <v>640311.04149383295</v>
      </c>
      <c r="CE426" s="685">
        <f>IFERROR((CD426+AN426*Contr_Rate)*(1+Inv_Return)*IF($D426=$C$1,VLOOKUP($T426,Male_Annuity_Tables,MATCH($BS$3+3,'Mortality Tables'!$N$1:$DN$1,0),FALSE),VLOOKUP($T426,Fe_Annuity_Tables,MATCH(CE$3+3,'Mortality Tables'!$N$1:$DN$1,0),FALSE)),"")</f>
        <v>679078.86200307799</v>
      </c>
      <c r="CF426" s="685">
        <f>IFERROR((CE426+AO426*Contr_Rate)*(1+Inv_Return)*IF($D426=$C$1,VLOOKUP($T426,Male_Annuity_Tables,MATCH($BS$3+3,'Mortality Tables'!$N$1:$DN$1,0),FALSE),VLOOKUP($T426,Fe_Annuity_Tables,MATCH(CF$3+3,'Mortality Tables'!$N$1:$DN$1,0),FALSE)),"")</f>
        <v>718720.90347508923</v>
      </c>
      <c r="CG426" s="685">
        <f>IFERROR((CF426+AP426*Contr_Rate)*(1+Inv_Return)*IF($D426=$C$1,VLOOKUP($T426,Male_Annuity_Tables,MATCH($BS$3+3,'Mortality Tables'!$N$1:$DN$1,0),FALSE),VLOOKUP($T426,Fe_Annuity_Tables,MATCH(CG$3+3,'Mortality Tables'!$N$1:$DN$1,0),FALSE)),"")</f>
        <v>759479.00649455993</v>
      </c>
      <c r="CH426" s="685">
        <f>IFERROR((CG426+AQ426*Contr_Rate)*(1+Inv_Return)*IF($D426=$C$1,VLOOKUP($T426,Male_Annuity_Tables,MATCH($BS$3+3,'Mortality Tables'!$N$1:$DN$1,0),FALSE),VLOOKUP($T426,Fe_Annuity_Tables,MATCH(CH$3+3,'Mortality Tables'!$N$1:$DN$1,0),FALSE)),"")</f>
        <v>801571.97745315835</v>
      </c>
      <c r="CI426" s="685">
        <f>IFERROR((CH426+AR426*Contr_Rate)*(1+Inv_Return)*IF($D426=$C$1,VLOOKUP($T426,Male_Annuity_Tables,MATCH($BS$3+3,'Mortality Tables'!$N$1:$DN$1,0),FALSE),VLOOKUP($T426,Fe_Annuity_Tables,MATCH(CI$3+3,'Mortality Tables'!$N$1:$DN$1,0),FALSE)),"")</f>
        <v>845200.75074471801</v>
      </c>
      <c r="CJ426" s="685">
        <f>IFERROR((CI426+AS426*Contr_Rate)*(1+Inv_Return)*IF($D426=$C$1,VLOOKUP($T426,Male_Annuity_Tables,MATCH($BS$3+3,'Mortality Tables'!$N$1:$DN$1,0),FALSE),VLOOKUP($T426,Fe_Annuity_Tables,MATCH(CJ$3+3,'Mortality Tables'!$N$1:$DN$1,0),FALSE)),"")</f>
        <v>890552.67860165914</v>
      </c>
      <c r="CK426" s="685">
        <f>IFERROR((CJ426+AT426*Contr_Rate)*(1+Inv_Return)*IF($D426=$C$1,VLOOKUP($T426,Male_Annuity_Tables,MATCH($BS$3+3,'Mortality Tables'!$N$1:$DN$1,0),FALSE),VLOOKUP($T426,Fe_Annuity_Tables,MATCH(CK$3+3,'Mortality Tables'!$N$1:$DN$1,0),FALSE)),"")</f>
        <v>937805.10758464749</v>
      </c>
      <c r="CL426" s="685">
        <f>IFERROR((CK426+AU426*Contr_Rate)*(1+Inv_Return)*IF($D426=$C$1,VLOOKUP($T426,Male_Annuity_Tables,MATCH($BS$3+3,'Mortality Tables'!$N$1:$DN$1,0),FALSE),VLOOKUP($T426,Fe_Annuity_Tables,MATCH(CL$3+3,'Mortality Tables'!$N$1:$DN$1,0),FALSE)),"")</f>
        <v>987128.37237938133</v>
      </c>
      <c r="CM426" s="685">
        <f>IFERROR((CL426+AV426*Contr_Rate)*(1+Inv_Return)*IF($D426=$C$1,VLOOKUP($T426,Male_Annuity_Tables,MATCH($BS$3+3,'Mortality Tables'!$N$1:$DN$1,0),FALSE),VLOOKUP($T426,Fe_Annuity_Tables,MATCH(CM$3+3,'Mortality Tables'!$N$1:$DN$1,0),FALSE)),"")</f>
        <v>1038688.3142850178</v>
      </c>
      <c r="CN426" s="685">
        <f>IFERROR((CM426+AW426*Contr_Rate)*(1+Inv_Return)*IF($D426=$C$1,VLOOKUP($T426,Male_Annuity_Tables,MATCH($BS$3+3,'Mortality Tables'!$N$1:$DN$1,0),FALSE),VLOOKUP($T426,Fe_Annuity_Tables,MATCH(CN$3+3,'Mortality Tables'!$N$1:$DN$1,0),FALSE)),"")</f>
        <v>1092648.4126865717</v>
      </c>
      <c r="CO426" s="685">
        <f>IFERROR((CN426+AX426*Contr_Rate)*(1+Inv_Return)*IF($D426=$C$1,VLOOKUP($T426,Male_Annuity_Tables,MATCH($BS$3+3,'Mortality Tables'!$N$1:$DN$1,0),FALSE),VLOOKUP($T426,Fe_Annuity_Tables,MATCH(CO$3+3,'Mortality Tables'!$N$1:$DN$1,0),FALSE)),"")</f>
        <v>1149171.6021404588</v>
      </c>
      <c r="CP426" s="685">
        <f>IFERROR((CO426+AY426*Contr_Rate)*(1+Inv_Return)*IF($D426=$C$1,VLOOKUP($T426,Male_Annuity_Tables,MATCH($BS$3+3,'Mortality Tables'!$N$1:$DN$1,0),FALSE),VLOOKUP($T426,Fe_Annuity_Tables,MATCH(CP$3+3,'Mortality Tables'!$N$1:$DN$1,0),FALSE)),"")</f>
        <v>1208421.8348541209</v>
      </c>
      <c r="CQ426" s="685">
        <f>IFERROR((CP426+AZ426*Contr_Rate)*(1+Inv_Return)*IF($D426=$C$1,VLOOKUP($T426,Male_Annuity_Tables,MATCH($BS$3+3,'Mortality Tables'!$N$1:$DN$1,0),FALSE),VLOOKUP($T426,Fe_Annuity_Tables,MATCH(CQ$3+3,'Mortality Tables'!$N$1:$DN$1,0),FALSE)),"")</f>
        <v>1270565.4378033404</v>
      </c>
      <c r="CR426" s="685">
        <f>IFERROR((CQ426+BA426*Contr_Rate)*(1+Inv_Return)*IF($D426=$C$1,VLOOKUP($T426,Male_Annuity_Tables,MATCH($BS$3+3,'Mortality Tables'!$N$1:$DN$1,0),FALSE),VLOOKUP($T426,Fe_Annuity_Tables,MATCH(CR$3+3,'Mortality Tables'!$N$1:$DN$1,0),FALSE)),"")</f>
        <v>1335772.3050907562</v>
      </c>
      <c r="CS426" s="685" t="str">
        <f>IFERROR((CR426+BB426*Contr_Rate)*(1+Inv_Return)*IF($D426=$C$1,VLOOKUP($T426,Male_Annuity_Tables,MATCH($BS$3+3,'Mortality Tables'!$N$1:$DN$1,0),FALSE),VLOOKUP($T426,Fe_Annuity_Tables,MATCH(CS$3+3,'Mortality Tables'!$N$1:$DN$1,0),FALSE)),"")</f>
        <v/>
      </c>
      <c r="CT426" s="685" t="str">
        <f>IFERROR((CS426+BC426*Contr_Rate)*(1+Inv_Return)*IF($D426=$C$1,VLOOKUP($T426,Male_Annuity_Tables,MATCH($BS$3+3,'Mortality Tables'!$N$1:$DN$1,0),FALSE),VLOOKUP($T426,Fe_Annuity_Tables,MATCH(CT$3+3,'Mortality Tables'!$N$1:$DN$1,0),FALSE)),"")</f>
        <v/>
      </c>
      <c r="CU426" s="685" t="str">
        <f>IFERROR((CT426+BD426*Contr_Rate)*(1+Inv_Return)*IF($D426=$C$1,VLOOKUP($T426,Male_Annuity_Tables,MATCH($BS$3+3,'Mortality Tables'!$N$1:$DN$1,0),FALSE),VLOOKUP($T426,Fe_Annuity_Tables,MATCH(CU$3+3,'Mortality Tables'!$N$1:$DN$1,0),FALSE)),"")</f>
        <v/>
      </c>
      <c r="CV426" s="685" t="str">
        <f>IFERROR((CU426+BE426*Contr_Rate)*(1+Inv_Return)*IF($D426=$C$1,VLOOKUP($T426,Male_Annuity_Tables,MATCH($BS$3+3,'Mortality Tables'!$N$1:$DN$1,0),FALSE),VLOOKUP($T426,Fe_Annuity_Tables,MATCH(CV$3+3,'Mortality Tables'!$N$1:$DN$1,0),FALSE)),"")</f>
        <v/>
      </c>
      <c r="CW426" s="685" t="str">
        <f>IFERROR((CV426+BF426*Contr_Rate)*(1+Inv_Return)*IF($D426=$C$1,VLOOKUP($T426,Male_Annuity_Tables,MATCH($BS$3+3,'Mortality Tables'!$N$1:$DN$1,0),FALSE),VLOOKUP($T426,Fe_Annuity_Tables,MATCH(CW$3+3,'Mortality Tables'!$N$1:$DN$1,0),FALSE)),"")</f>
        <v/>
      </c>
      <c r="CX426" s="685" t="str">
        <f>IFERROR((CW426+BG426*Contr_Rate)*(1+Inv_Return)*IF($D426=$C$1,VLOOKUP($T426,Male_Annuity_Tables,MATCH($BS$3+3,'Mortality Tables'!$N$1:$DN$1,0),FALSE),VLOOKUP($T426,Fe_Annuity_Tables,MATCH(CX$3+3,'Mortality Tables'!$N$1:$DN$1,0),FALSE)),"")</f>
        <v/>
      </c>
      <c r="CY426" s="685" t="str">
        <f>IFERROR((CX426+BH426*Contr_Rate)*(1+Inv_Return)*IF($D426=$C$1,VLOOKUP($T426,Male_Annuity_Tables,MATCH($BS$3+3,'Mortality Tables'!$N$1:$DN$1,0),FALSE),VLOOKUP($T426,Fe_Annuity_Tables,MATCH(CY$3+3,'Mortality Tables'!$N$1:$DN$1,0),FALSE)),"")</f>
        <v/>
      </c>
      <c r="CZ426" s="685" t="str">
        <f>IFERROR((CY426+BI426*Contr_Rate)*(1+Inv_Return)*IF($D426=$C$1,VLOOKUP($T426,Male_Annuity_Tables,MATCH($BS$3+3,'Mortality Tables'!$N$1:$DN$1,0),FALSE),VLOOKUP($T426,Fe_Annuity_Tables,MATCH(CZ$3+3,'Mortality Tables'!$N$1:$DN$1,0),FALSE)),"")</f>
        <v/>
      </c>
      <c r="DA426" s="685" t="str">
        <f>IFERROR((CZ426+BJ426*Contr_Rate)*(1+Inv_Return)*IF($D426=$C$1,VLOOKUP($T426,Male_Annuity_Tables,MATCH($BS$3+3,'Mortality Tables'!$N$1:$DN$1,0),FALSE),VLOOKUP($T426,Fe_Annuity_Tables,MATCH(DA$3+3,'Mortality Tables'!$N$1:$DN$1,0),FALSE)),"")</f>
        <v/>
      </c>
      <c r="DB426" s="685" t="str">
        <f>IFERROR((DA426+BK426*Contr_Rate)*(1+Inv_Return)*IF($D426=$C$1,VLOOKUP($T426,Male_Annuity_Tables,MATCH($BS$3+3,'Mortality Tables'!$N$1:$DN$1,0),FALSE),VLOOKUP($T426,Fe_Annuity_Tables,MATCH(DB$3+3,'Mortality Tables'!$N$1:$DN$1,0),FALSE)),"")</f>
        <v/>
      </c>
      <c r="DC426" s="685" t="str">
        <f>IFERROR((DB426+BL426*Contr_Rate)*(1+Inv_Return)*IF($D426=$C$1,VLOOKUP($T426,Male_Annuity_Tables,MATCH($BS$3+3,'Mortality Tables'!$N$1:$DN$1,0),FALSE),VLOOKUP($T426,Fe_Annuity_Tables,MATCH(DC$3+3,'Mortality Tables'!$N$1:$DN$1,0),FALSE)),"")</f>
        <v/>
      </c>
      <c r="DD426" s="685" t="str">
        <f>IFERROR((DC426+BM426*Contr_Rate)*(1+Inv_Return)*IF($D426=$C$1,VLOOKUP($T426,Male_Annuity_Tables,MATCH($BS$3+3,'Mortality Tables'!$N$1:$DN$1,0),FALSE),VLOOKUP($T426,Fe_Annuity_Tables,MATCH(DD$3+3,'Mortality Tables'!$N$1:$DN$1,0),FALSE)),"")</f>
        <v/>
      </c>
      <c r="DE426" s="685" t="str">
        <f>IFERROR((DD426+BN426*Contr_Rate)*(1+Inv_Return)*IF($D426=$C$1,VLOOKUP($T426,Male_Annuity_Tables,MATCH($BS$3+3,'Mortality Tables'!$N$1:$DN$1,0),FALSE),VLOOKUP($T426,Fe_Annuity_Tables,MATCH(DE$3+3,'Mortality Tables'!$N$1:$DN$1,0),FALSE)),"")</f>
        <v/>
      </c>
      <c r="DF426" s="685" t="str">
        <f>IFERROR((DE426+BO426*Contr_Rate)*(1+Inv_Return)*IF($D426=$C$1,VLOOKUP($T426,Male_Annuity_Tables,MATCH($BS$3+3,'Mortality Tables'!$N$1:$DN$1,0),FALSE),VLOOKUP($T426,Fe_Annuity_Tables,MATCH(DF$3+3,'Mortality Tables'!$N$1:$DN$1,0),FALSE)),"")</f>
        <v/>
      </c>
      <c r="DG426" s="685" t="str">
        <f>IFERROR((DF426+BP426*Contr_Rate)*(1+Inv_Return)*IF($D426=$C$1,VLOOKUP($T426,Male_Annuity_Tables,MATCH($BS$3+3,'Mortality Tables'!$N$1:$DN$1,0),FALSE),VLOOKUP($T426,Fe_Annuity_Tables,MATCH(DG$3+3,'Mortality Tables'!$N$1:$DN$1,0),FALSE)),"")</f>
        <v/>
      </c>
      <c r="DH426" s="685" t="str">
        <f>IFERROR((DG426+BQ426*Contr_Rate)*(1+Inv_Return)*IF($D426=$C$1,VLOOKUP($T426,Male_Annuity_Tables,MATCH($BS$3+3,'Mortality Tables'!$N$1:$DN$1,0),FALSE),VLOOKUP($T426,Fe_Annuity_Tables,MATCH(DH$3+3,'Mortality Tables'!$N$1:$DN$1,0),FALSE)),"")</f>
        <v/>
      </c>
      <c r="DJ426" s="686">
        <f t="shared" si="230"/>
        <v>1335772.3050907562</v>
      </c>
      <c r="DK426" s="680">
        <f t="shared" si="219"/>
        <v>8.0909277508679907</v>
      </c>
      <c r="DL426" s="686">
        <f t="shared" si="231"/>
        <v>110613.69869664143</v>
      </c>
      <c r="DM426" s="686">
        <f t="shared" si="132"/>
        <v>1189457.7323222461</v>
      </c>
      <c r="DN426" s="687">
        <f t="shared" si="232"/>
        <v>9.2995064633935337E-2</v>
      </c>
      <c r="DP426" s="688">
        <f t="shared" si="233"/>
        <v>30553.299541897108</v>
      </c>
      <c r="DQ426" s="688">
        <f t="shared" si="234"/>
        <v>42978.872286552396</v>
      </c>
      <c r="DR426" s="688">
        <f t="shared" si="235"/>
        <v>54100.784208239224</v>
      </c>
    </row>
    <row r="427" spans="1:122" s="657" customFormat="1" ht="14.5">
      <c r="A427" s="675" t="s">
        <v>1922</v>
      </c>
      <c r="B427" s="675" t="s">
        <v>1923</v>
      </c>
      <c r="C427" s="675" t="s">
        <v>115</v>
      </c>
      <c r="D427" s="675" t="s">
        <v>60</v>
      </c>
      <c r="E427" s="676">
        <v>36387</v>
      </c>
      <c r="F427" s="677">
        <v>43184</v>
      </c>
      <c r="G427" s="677">
        <v>44364</v>
      </c>
      <c r="H427" s="678">
        <v>306132</v>
      </c>
      <c r="I427" s="678">
        <v>26923.22</v>
      </c>
      <c r="J427" s="678">
        <v>21066.09</v>
      </c>
      <c r="K427" s="678">
        <v>18837.98</v>
      </c>
      <c r="L427" s="678">
        <v>66827.289999999994</v>
      </c>
      <c r="M427" s="679">
        <f>IF(COUNTIF($A$4:A427,A427)=1,0,1)</f>
        <v>0</v>
      </c>
      <c r="N427" s="680" t="str">
        <f t="shared" si="224"/>
        <v>Okay</v>
      </c>
      <c r="O427" s="680" t="str">
        <f t="shared" si="225"/>
        <v>TRUE</v>
      </c>
      <c r="P427" s="680" t="b">
        <f t="shared" si="226"/>
        <v>1</v>
      </c>
      <c r="Q427" s="680" t="b">
        <f t="shared" si="239"/>
        <v>1</v>
      </c>
      <c r="R427" s="680" t="b">
        <f t="shared" si="240"/>
        <v>1</v>
      </c>
      <c r="S427" s="681">
        <f t="shared" si="227"/>
        <v>18.621917808219177</v>
      </c>
      <c r="T427" s="682">
        <f t="shared" si="241"/>
        <v>25</v>
      </c>
      <c r="U427" s="682">
        <f t="shared" si="220"/>
        <v>21</v>
      </c>
      <c r="V427" s="682">
        <f t="shared" si="242"/>
        <v>3.5397260273972604</v>
      </c>
      <c r="W427" s="682">
        <f t="shared" si="228"/>
        <v>35</v>
      </c>
      <c r="X427" s="683">
        <f t="shared" si="229"/>
        <v>2338955.15</v>
      </c>
      <c r="Y427" s="684">
        <f t="shared" si="123"/>
        <v>1.23E-3</v>
      </c>
      <c r="Z427" s="684">
        <f>IF($D427=$C$1,VLOOKUP($T427,Male_Annuity_Tables,MATCH($W427+2,'Mortality Tables'!$DS$1:$HT$1,0),FALSE),VLOOKUP($T427,Fe_Annuity_Tables,MATCH($W427+2,'Mortality Tables'!$M$1:$DN$1,0),FALSE))</f>
        <v>2.8559451224600507E-3</v>
      </c>
      <c r="AA427" s="664"/>
      <c r="AB427" s="685">
        <f t="shared" si="245"/>
        <v>321729.42540000001</v>
      </c>
      <c r="AC427" s="685">
        <f t="shared" si="245"/>
        <v>338121.53962413</v>
      </c>
      <c r="AD427" s="685">
        <f t="shared" si="245"/>
        <v>355348.83206797944</v>
      </c>
      <c r="AE427" s="685">
        <f t="shared" si="245"/>
        <v>373453.855061843</v>
      </c>
      <c r="AF427" s="685">
        <f t="shared" si="245"/>
        <v>392481.32897724392</v>
      </c>
      <c r="AG427" s="685">
        <f t="shared" si="245"/>
        <v>412478.25268863456</v>
      </c>
      <c r="AH427" s="685">
        <f t="shared" si="245"/>
        <v>433494.01966312045</v>
      </c>
      <c r="AI427" s="685">
        <f t="shared" si="245"/>
        <v>455580.53996495646</v>
      </c>
      <c r="AJ427" s="685">
        <f t="shared" si="245"/>
        <v>478792.36847617105</v>
      </c>
      <c r="AK427" s="685">
        <f t="shared" si="245"/>
        <v>503186.83965003194</v>
      </c>
      <c r="AL427" s="685">
        <f t="shared" si="245"/>
        <v>528824.20913020114</v>
      </c>
      <c r="AM427" s="685">
        <f t="shared" si="245"/>
        <v>555767.80258538481</v>
      </c>
      <c r="AN427" s="685">
        <f t="shared" si="245"/>
        <v>584084.17212711019</v>
      </c>
      <c r="AO427" s="685">
        <f t="shared" si="245"/>
        <v>613843.26069698657</v>
      </c>
      <c r="AP427" s="685">
        <f t="shared" si="245"/>
        <v>645118.57482949807</v>
      </c>
      <c r="AQ427" s="685">
        <f t="shared" si="245"/>
        <v>677987.36621706095</v>
      </c>
      <c r="AR427" s="685">
        <f t="shared" si="244"/>
        <v>712530.82252582023</v>
      </c>
      <c r="AS427" s="685">
        <f t="shared" si="244"/>
        <v>748834.26793351083</v>
      </c>
      <c r="AT427" s="685">
        <f t="shared" si="244"/>
        <v>786987.37388472317</v>
      </c>
      <c r="AU427" s="685">
        <f t="shared" si="244"/>
        <v>827084.38058414985</v>
      </c>
      <c r="AV427" s="685">
        <f t="shared" si="237"/>
        <v>869224.32977491221</v>
      </c>
      <c r="AW427" s="685">
        <f t="shared" si="237"/>
        <v>913511.30937694421</v>
      </c>
      <c r="AX427" s="685">
        <f t="shared" si="237"/>
        <v>960054.71058969945</v>
      </c>
      <c r="AY427" s="685">
        <f t="shared" si="237"/>
        <v>1008969.4980942447</v>
      </c>
      <c r="AZ427" s="685">
        <f t="shared" si="237"/>
        <v>1060376.4940221466</v>
      </c>
      <c r="BA427" s="685">
        <f t="shared" si="237"/>
        <v>1114402.6763925748</v>
      </c>
      <c r="BB427" s="685">
        <f t="shared" si="237"/>
        <v>1171181.4927547765</v>
      </c>
      <c r="BC427" s="685">
        <f t="shared" si="237"/>
        <v>1230853.1898106325</v>
      </c>
      <c r="BD427" s="685">
        <f t="shared" si="237"/>
        <v>1293565.1598314841</v>
      </c>
      <c r="BE427" s="685">
        <f t="shared" si="237"/>
        <v>1359472.3047248984</v>
      </c>
      <c r="BF427" s="685">
        <f t="shared" si="237"/>
        <v>1428737.418650632</v>
      </c>
      <c r="BG427" s="685">
        <f t="shared" si="243"/>
        <v>1501531.5901308819</v>
      </c>
      <c r="BH427" s="685">
        <f t="shared" si="243"/>
        <v>1578034.6246480502</v>
      </c>
      <c r="BI427" s="685">
        <f t="shared" si="243"/>
        <v>1658435.4887738684</v>
      </c>
      <c r="BJ427" s="685">
        <f t="shared" si="243"/>
        <v>1742932.7769268972</v>
      </c>
      <c r="BK427" s="685" t="str">
        <f t="shared" si="243"/>
        <v/>
      </c>
      <c r="BL427" s="685" t="str">
        <f t="shared" si="243"/>
        <v/>
      </c>
      <c r="BM427" s="685" t="str">
        <f t="shared" si="243"/>
        <v/>
      </c>
      <c r="BN427" s="685" t="str">
        <f t="shared" si="243"/>
        <v/>
      </c>
      <c r="BO427" s="685" t="str">
        <f t="shared" si="246"/>
        <v/>
      </c>
      <c r="BP427" s="685" t="str">
        <f t="shared" si="246"/>
        <v/>
      </c>
      <c r="BQ427" s="685" t="str">
        <f t="shared" si="246"/>
        <v/>
      </c>
      <c r="BR427" s="529"/>
      <c r="BS427" s="685">
        <f>IFERROR(($L427+AB427*Contr_Rate)*(1+Inv_Return)*IF($D427=$C$1,VLOOKUP($T427,Male_Annuity_Tables,MATCH($BS$3+3,'Mortality Tables'!$N$1:$DN$1,0),FALSE),VLOOKUP($T427,Fe_Annuity_Tables,MATCH(BS$3+3,'Mortality Tables'!$N$1:$DN$1,0),FALSE)),"")</f>
        <v>134124.19262765313</v>
      </c>
      <c r="BT427" s="685">
        <f>IFERROR(($BS427+AC427*Contr_Rate)*(1+Inv_Return)*IF($D427=$C$1,VLOOKUP($T427,Male_Annuity_Tables,MATCH($BS$3+3,'Mortality Tables'!$N$1:$DN$1,0),FALSE),VLOOKUP($T427,Fe_Annuity_Tables,MATCH(BT$3+3,'Mortality Tables'!$N$1:$DN$1,0),FALSE)),"")</f>
        <v>154544.01256421069</v>
      </c>
      <c r="BU427" s="685">
        <f>IFERROR((BT427+AD427*Contr_Rate)*(1+Inv_Return)*IF($D427=$C$1,VLOOKUP($T427,Male_Annuity_Tables,MATCH($BS$3+3,'Mortality Tables'!$N$1:$DN$1,0),FALSE),VLOOKUP($T427,Fe_Annuity_Tables,MATCH(BU$3+3,'Mortality Tables'!$N$1:$DN$1,0),FALSE)),"")</f>
        <v>136892.50412556491</v>
      </c>
      <c r="BV427" s="685">
        <f>IFERROR((BU427+AE427*Contr_Rate)*(1+Inv_Return)*IF($D427=$C$1,VLOOKUP($T427,Male_Annuity_Tables,MATCH($BS$3+3,'Mortality Tables'!$N$1:$DN$1,0),FALSE),VLOOKUP($T427,Fe_Annuity_Tables,MATCH(BV$3+3,'Mortality Tables'!$N$1:$DN$1,0),FALSE)),"")</f>
        <v>104255.86573053857</v>
      </c>
      <c r="BW427" s="685">
        <f>IFERROR((BV427+AF427*Contr_Rate)*(1+Inv_Return)*IF($D427=$C$1,VLOOKUP($T427,Male_Annuity_Tables,MATCH($BS$3+3,'Mortality Tables'!$N$1:$DN$1,0),FALSE),VLOOKUP($T427,Fe_Annuity_Tables,MATCH(BW$3+3,'Mortality Tables'!$N$1:$DN$1,0),FALSE)),"")</f>
        <v>74285.512713253338</v>
      </c>
      <c r="BX427" s="685">
        <f>IFERROR((BW427+AG427*Contr_Rate)*(1+Inv_Return)*IF($D427=$C$1,VLOOKUP($T427,Male_Annuity_Tables,MATCH($BS$3+3,'Mortality Tables'!$N$1:$DN$1,0),FALSE),VLOOKUP($T427,Fe_Annuity_Tables,MATCH(BX$3+3,'Mortality Tables'!$N$1:$DN$1,0),FALSE)),"")</f>
        <v>52941.439068260588</v>
      </c>
      <c r="BY427" s="685">
        <f>IFERROR((BX427+AH427*Contr_Rate)*(1+Inv_Return)*IF($D427=$C$1,VLOOKUP($T427,Male_Annuity_Tables,MATCH($BS$3+3,'Mortality Tables'!$N$1:$DN$1,0),FALSE),VLOOKUP($T427,Fe_Annuity_Tables,MATCH(BY$3+3,'Mortality Tables'!$N$1:$DN$1,0),FALSE)),"")</f>
        <v>39083.799878101861</v>
      </c>
      <c r="BZ427" s="685">
        <f>IFERROR((BY427+AI427*Contr_Rate)*(1+Inv_Return)*IF($D427=$C$1,VLOOKUP($T427,Male_Annuity_Tables,MATCH($BS$3+3,'Mortality Tables'!$N$1:$DN$1,0),FALSE),VLOOKUP($T427,Fe_Annuity_Tables,MATCH(BZ$3+3,'Mortality Tables'!$N$1:$DN$1,0),FALSE)),"")</f>
        <v>29989.934746367613</v>
      </c>
      <c r="CA427" s="685">
        <f>IFERROR((BZ427+AJ427*Contr_Rate)*(1+Inv_Return)*IF($D427=$C$1,VLOOKUP($T427,Male_Annuity_Tables,MATCH($BS$3+3,'Mortality Tables'!$N$1:$DN$1,0),FALSE),VLOOKUP($T427,Fe_Annuity_Tables,MATCH(CA$3+3,'Mortality Tables'!$N$1:$DN$1,0),FALSE)),"")</f>
        <v>23667.492003431613</v>
      </c>
      <c r="CB427" s="685">
        <f>IFERROR((CA427+AK427*Contr_Rate)*(1+Inv_Return)*IF($D427=$C$1,VLOOKUP($T427,Male_Annuity_Tables,MATCH($BS$3+3,'Mortality Tables'!$N$1:$DN$1,0),FALSE),VLOOKUP($T427,Fe_Annuity_Tables,MATCH(CB$3+3,'Mortality Tables'!$N$1:$DN$1,0),FALSE)),"")</f>
        <v>19014.603150320403</v>
      </c>
      <c r="CC427" s="685">
        <f>IFERROR((CB427+AL427*Contr_Rate)*(1+Inv_Return)*IF($D427=$C$1,VLOOKUP($T427,Male_Annuity_Tables,MATCH($BS$3+3,'Mortality Tables'!$N$1:$DN$1,0),FALSE),VLOOKUP($T427,Fe_Annuity_Tables,MATCH(CC$3+3,'Mortality Tables'!$N$1:$DN$1,0),FALSE)),"")</f>
        <v>15452.675851706326</v>
      </c>
      <c r="CD427" s="685">
        <f>IFERROR((CC427+AM427*Contr_Rate)*(1+Inv_Return)*IF($D427=$C$1,VLOOKUP($T427,Male_Annuity_Tables,MATCH($BS$3+3,'Mortality Tables'!$N$1:$DN$1,0),FALSE),VLOOKUP($T427,Fe_Annuity_Tables,MATCH(CD$3+3,'Mortality Tables'!$N$1:$DN$1,0),FALSE)),"")</f>
        <v>12656.704004302415</v>
      </c>
      <c r="CE427" s="685">
        <f>IFERROR((CD427+AN427*Contr_Rate)*(1+Inv_Return)*IF($D427=$C$1,VLOOKUP($T427,Male_Annuity_Tables,MATCH($BS$3+3,'Mortality Tables'!$N$1:$DN$1,0),FALSE),VLOOKUP($T427,Fe_Annuity_Tables,MATCH(CE$3+3,'Mortality Tables'!$N$1:$DN$1,0),FALSE)),"")</f>
        <v>10424.869232576881</v>
      </c>
      <c r="CF427" s="685">
        <f>IFERROR((CE427+AO427*Contr_Rate)*(1+Inv_Return)*IF($D427=$C$1,VLOOKUP($T427,Male_Annuity_Tables,MATCH($BS$3+3,'Mortality Tables'!$N$1:$DN$1,0),FALSE),VLOOKUP($T427,Fe_Annuity_Tables,MATCH(CF$3+3,'Mortality Tables'!$N$1:$DN$1,0),FALSE)),"")</f>
        <v>8622.1772265784984</v>
      </c>
      <c r="CG427" s="685">
        <f>IFERROR((CF427+AP427*Contr_Rate)*(1+Inv_Return)*IF($D427=$C$1,VLOOKUP($T427,Male_Annuity_Tables,MATCH($BS$3+3,'Mortality Tables'!$N$1:$DN$1,0),FALSE),VLOOKUP($T427,Fe_Annuity_Tables,MATCH(CG$3+3,'Mortality Tables'!$N$1:$DN$1,0),FALSE)),"")</f>
        <v>7153.4047091304155</v>
      </c>
      <c r="CH427" s="685">
        <f>IFERROR((CG427+AQ427*Contr_Rate)*(1+Inv_Return)*IF($D427=$C$1,VLOOKUP($T427,Male_Annuity_Tables,MATCH($BS$3+3,'Mortality Tables'!$N$1:$DN$1,0),FALSE),VLOOKUP($T427,Fe_Annuity_Tables,MATCH(CH$3+3,'Mortality Tables'!$N$1:$DN$1,0),FALSE)),"")</f>
        <v>6320.7044339390886</v>
      </c>
      <c r="CI427" s="685">
        <f>IFERROR((CH427+AR427*Contr_Rate)*(1+Inv_Return)*IF($D427=$C$1,VLOOKUP($T427,Male_Annuity_Tables,MATCH($BS$3+3,'Mortality Tables'!$N$1:$DN$1,0),FALSE),VLOOKUP($T427,Fe_Annuity_Tables,MATCH(CI$3+3,'Mortality Tables'!$N$1:$DN$1,0),FALSE)),"")</f>
        <v>5604.3845181992538</v>
      </c>
      <c r="CJ427" s="685">
        <f>IFERROR((CI427+AS427*Contr_Rate)*(1+Inv_Return)*IF($D427=$C$1,VLOOKUP($T427,Male_Annuity_Tables,MATCH($BS$3+3,'Mortality Tables'!$N$1:$DN$1,0),FALSE),VLOOKUP($T427,Fe_Annuity_Tables,MATCH(CJ$3+3,'Mortality Tables'!$N$1:$DN$1,0),FALSE)),"")</f>
        <v>4973.1976106210041</v>
      </c>
      <c r="CK427" s="685">
        <f>IFERROR((CJ427+AT427*Contr_Rate)*(1+Inv_Return)*IF($D427=$C$1,VLOOKUP($T427,Male_Annuity_Tables,MATCH($BS$3+3,'Mortality Tables'!$N$1:$DN$1,0),FALSE),VLOOKUP($T427,Fe_Annuity_Tables,MATCH(CK$3+3,'Mortality Tables'!$N$1:$DN$1,0),FALSE)),"")</f>
        <v>4415.6295812859244</v>
      </c>
      <c r="CL427" s="685">
        <f>IFERROR((CK427+AU427*Contr_Rate)*(1+Inv_Return)*IF($D427=$C$1,VLOOKUP($T427,Male_Annuity_Tables,MATCH($BS$3+3,'Mortality Tables'!$N$1:$DN$1,0),FALSE),VLOOKUP($T427,Fe_Annuity_Tables,MATCH(CL$3+3,'Mortality Tables'!$N$1:$DN$1,0),FALSE)),"")</f>
        <v>3922.2559213650993</v>
      </c>
      <c r="CM427" s="685">
        <f>IFERROR((CL427+AV427*Contr_Rate)*(1+Inv_Return)*IF($D427=$C$1,VLOOKUP($T427,Male_Annuity_Tables,MATCH($BS$3+3,'Mortality Tables'!$N$1:$DN$1,0),FALSE),VLOOKUP($T427,Fe_Annuity_Tables,MATCH(CM$3+3,'Mortality Tables'!$N$1:$DN$1,0),FALSE)),"")</f>
        <v>3485.1772230029605</v>
      </c>
      <c r="CN427" s="685">
        <f>IFERROR((CM427+AW427*Contr_Rate)*(1+Inv_Return)*IF($D427=$C$1,VLOOKUP($T427,Male_Annuity_Tables,MATCH($BS$3+3,'Mortality Tables'!$N$1:$DN$1,0),FALSE),VLOOKUP($T427,Fe_Annuity_Tables,MATCH(CN$3+3,'Mortality Tables'!$N$1:$DN$1,0),FALSE)),"")</f>
        <v>3097.5092032002449</v>
      </c>
      <c r="CO427" s="685">
        <f>IFERROR((CN427+AX427*Contr_Rate)*(1+Inv_Return)*IF($D427=$C$1,VLOOKUP($T427,Male_Annuity_Tables,MATCH($BS$3+3,'Mortality Tables'!$N$1:$DN$1,0),FALSE),VLOOKUP($T427,Fe_Annuity_Tables,MATCH(CO$3+3,'Mortality Tables'!$N$1:$DN$1,0),FALSE)),"")</f>
        <v>2753.3258158531157</v>
      </c>
      <c r="CP427" s="685">
        <f>IFERROR((CO427+AY427*Contr_Rate)*(1+Inv_Return)*IF($D427=$C$1,VLOOKUP($T427,Male_Annuity_Tables,MATCH($BS$3+3,'Mortality Tables'!$N$1:$DN$1,0),FALSE),VLOOKUP($T427,Fe_Annuity_Tables,MATCH(CP$3+3,'Mortality Tables'!$N$1:$DN$1,0),FALSE)),"")</f>
        <v>2447.5749840845465</v>
      </c>
      <c r="CQ427" s="685">
        <f>IFERROR((CP427+AZ427*Contr_Rate)*(1+Inv_Return)*IF($D427=$C$1,VLOOKUP($T427,Male_Annuity_Tables,MATCH($BS$3+3,'Mortality Tables'!$N$1:$DN$1,0),FALSE),VLOOKUP($T427,Fe_Annuity_Tables,MATCH(CQ$3+3,'Mortality Tables'!$N$1:$DN$1,0),FALSE)),"")</f>
        <v>2175.800846667647</v>
      </c>
      <c r="CR427" s="685">
        <f>IFERROR((CQ427+BA427*Contr_Rate)*(1+Inv_Return)*IF($D427=$C$1,VLOOKUP($T427,Male_Annuity_Tables,MATCH($BS$3+3,'Mortality Tables'!$N$1:$DN$1,0),FALSE),VLOOKUP($T427,Fe_Annuity_Tables,MATCH(CR$3+3,'Mortality Tables'!$N$1:$DN$1,0),FALSE)),"")</f>
        <v>2047.8411847768045</v>
      </c>
      <c r="CS427" s="685">
        <f>IFERROR((CR427+BB427*Contr_Rate)*(1+Inv_Return)*IF($D427=$C$1,VLOOKUP($T427,Male_Annuity_Tables,MATCH($BS$3+3,'Mortality Tables'!$N$1:$DN$1,0),FALSE),VLOOKUP($T427,Fe_Annuity_Tables,MATCH(CS$3+3,'Mortality Tables'!$N$1:$DN$1,0),FALSE)),"")</f>
        <v>1927.8133846758731</v>
      </c>
      <c r="CT427" s="685">
        <f>IFERROR((CS427+BC427*Contr_Rate)*(1+Inv_Return)*IF($D427=$C$1,VLOOKUP($T427,Male_Annuity_Tables,MATCH($BS$3+3,'Mortality Tables'!$N$1:$DN$1,0),FALSE),VLOOKUP($T427,Fe_Annuity_Tables,MATCH(CT$3+3,'Mortality Tables'!$N$1:$DN$1,0),FALSE)),"")</f>
        <v>1814.366821382403</v>
      </c>
      <c r="CU427" s="685">
        <f>IFERROR((CT427+BD427*Contr_Rate)*(1+Inv_Return)*IF($D427=$C$1,VLOOKUP($T427,Male_Annuity_Tables,MATCH($BS$3+3,'Mortality Tables'!$N$1:$DN$1,0),FALSE),VLOOKUP($T427,Fe_Annuity_Tables,MATCH(CU$3+3,'Mortality Tables'!$N$1:$DN$1,0),FALSE)),"")</f>
        <v>1707.1010178989618</v>
      </c>
      <c r="CV427" s="685">
        <f>IFERROR((CU427+BE427*Contr_Rate)*(1+Inv_Return)*IF($D427=$C$1,VLOOKUP($T427,Male_Annuity_Tables,MATCH($BS$3+3,'Mortality Tables'!$N$1:$DN$1,0),FALSE),VLOOKUP($T427,Fe_Annuity_Tables,MATCH(CV$3+3,'Mortality Tables'!$N$1:$DN$1,0),FALSE)),"")</f>
        <v>1605.6522538065278</v>
      </c>
      <c r="CW427" s="685">
        <f>IFERROR((CV427+BF427*Contr_Rate)*(1+Inv_Return)*IF($D427=$C$1,VLOOKUP($T427,Male_Annuity_Tables,MATCH($BS$3+3,'Mortality Tables'!$N$1:$DN$1,0),FALSE),VLOOKUP($T427,Fe_Annuity_Tables,MATCH(CW$3+3,'Mortality Tables'!$N$1:$DN$1,0),FALSE)),"")</f>
        <v>1593.5242395204091</v>
      </c>
      <c r="CX427" s="685">
        <f>IFERROR((CW427+BG427*Contr_Rate)*(1+Inv_Return)*IF($D427=$C$1,VLOOKUP($T427,Male_Annuity_Tables,MATCH($BS$3+3,'Mortality Tables'!$N$1:$DN$1,0),FALSE),VLOOKUP($T427,Fe_Annuity_Tables,MATCH(CX$3+3,'Mortality Tables'!$N$1:$DN$1,0),FALSE)),"")</f>
        <v>1581.104161753869</v>
      </c>
      <c r="CY427" s="685">
        <f>IFERROR((CX427+BH427*Contr_Rate)*(1+Inv_Return)*IF($D427=$C$1,VLOOKUP($T427,Male_Annuity_Tables,MATCH($BS$3+3,'Mortality Tables'!$N$1:$DN$1,0),FALSE),VLOOKUP($T427,Fe_Annuity_Tables,MATCH(CY$3+3,'Mortality Tables'!$N$1:$DN$1,0),FALSE)),"")</f>
        <v>1567.9612213594594</v>
      </c>
      <c r="CZ427" s="685">
        <f>IFERROR((CY427+BI427*Contr_Rate)*(1+Inv_Return)*IF($D427=$C$1,VLOOKUP($T427,Male_Annuity_Tables,MATCH($BS$3+3,'Mortality Tables'!$N$1:$DN$1,0),FALSE),VLOOKUP($T427,Fe_Annuity_Tables,MATCH(CZ$3+3,'Mortality Tables'!$N$1:$DN$1,0),FALSE)),"")</f>
        <v>1554.0029524294221</v>
      </c>
      <c r="DA427" s="685">
        <f>IFERROR((CZ427+BJ427*Contr_Rate)*(1+Inv_Return)*IF($D427=$C$1,VLOOKUP($T427,Male_Annuity_Tables,MATCH($BS$3+3,'Mortality Tables'!$N$1:$DN$1,0),FALSE),VLOOKUP($T427,Fe_Annuity_Tables,MATCH(DA$3+3,'Mortality Tables'!$N$1:$DN$1,0),FALSE)),"")</f>
        <v>1539.1586606247845</v>
      </c>
      <c r="DB427" s="685" t="str">
        <f>IFERROR((DA427+BK427*Contr_Rate)*(1+Inv_Return)*IF($D427=$C$1,VLOOKUP($T427,Male_Annuity_Tables,MATCH($BS$3+3,'Mortality Tables'!$N$1:$DN$1,0),FALSE),VLOOKUP($T427,Fe_Annuity_Tables,MATCH(DB$3+3,'Mortality Tables'!$N$1:$DN$1,0),FALSE)),"")</f>
        <v/>
      </c>
      <c r="DC427" s="685" t="str">
        <f>IFERROR((DB427+BL427*Contr_Rate)*(1+Inv_Return)*IF($D427=$C$1,VLOOKUP($T427,Male_Annuity_Tables,MATCH($BS$3+3,'Mortality Tables'!$N$1:$DN$1,0),FALSE),VLOOKUP($T427,Fe_Annuity_Tables,MATCH(DC$3+3,'Mortality Tables'!$N$1:$DN$1,0),FALSE)),"")</f>
        <v/>
      </c>
      <c r="DD427" s="685" t="str">
        <f>IFERROR((DC427+BM427*Contr_Rate)*(1+Inv_Return)*IF($D427=$C$1,VLOOKUP($T427,Male_Annuity_Tables,MATCH($BS$3+3,'Mortality Tables'!$N$1:$DN$1,0),FALSE),VLOOKUP($T427,Fe_Annuity_Tables,MATCH(DD$3+3,'Mortality Tables'!$N$1:$DN$1,0),FALSE)),"")</f>
        <v/>
      </c>
      <c r="DE427" s="685" t="str">
        <f>IFERROR((DD427+BN427*Contr_Rate)*(1+Inv_Return)*IF($D427=$C$1,VLOOKUP($T427,Male_Annuity_Tables,MATCH($BS$3+3,'Mortality Tables'!$N$1:$DN$1,0),FALSE),VLOOKUP($T427,Fe_Annuity_Tables,MATCH(DE$3+3,'Mortality Tables'!$N$1:$DN$1,0),FALSE)),"")</f>
        <v/>
      </c>
      <c r="DF427" s="685" t="str">
        <f>IFERROR((DE427+BO427*Contr_Rate)*(1+Inv_Return)*IF($D427=$C$1,VLOOKUP($T427,Male_Annuity_Tables,MATCH($BS$3+3,'Mortality Tables'!$N$1:$DN$1,0),FALSE),VLOOKUP($T427,Fe_Annuity_Tables,MATCH(DF$3+3,'Mortality Tables'!$N$1:$DN$1,0),FALSE)),"")</f>
        <v/>
      </c>
      <c r="DG427" s="685" t="str">
        <f>IFERROR((DF427+BP427*Contr_Rate)*(1+Inv_Return)*IF($D427=$C$1,VLOOKUP($T427,Male_Annuity_Tables,MATCH($BS$3+3,'Mortality Tables'!$N$1:$DN$1,0),FALSE),VLOOKUP($T427,Fe_Annuity_Tables,MATCH(DG$3+3,'Mortality Tables'!$N$1:$DN$1,0),FALSE)),"")</f>
        <v/>
      </c>
      <c r="DH427" s="685" t="str">
        <f>IFERROR((DG427+BQ427*Contr_Rate)*(1+Inv_Return)*IF($D427=$C$1,VLOOKUP($T427,Male_Annuity_Tables,MATCH($BS$3+3,'Mortality Tables'!$N$1:$DN$1,0),FALSE),VLOOKUP($T427,Fe_Annuity_Tables,MATCH(DH$3+3,'Mortality Tables'!$N$1:$DN$1,0),FALSE)),"")</f>
        <v/>
      </c>
      <c r="DJ427" s="686">
        <f t="shared" si="230"/>
        <v>154544.01256421069</v>
      </c>
      <c r="DK427" s="680">
        <f t="shared" si="219"/>
        <v>8.8017766057058875</v>
      </c>
      <c r="DL427" s="686">
        <f t="shared" si="231"/>
        <v>11764.04413069253</v>
      </c>
      <c r="DM427" s="686">
        <f t="shared" si="132"/>
        <v>1742932.7769268972</v>
      </c>
      <c r="DN427" s="687">
        <f t="shared" si="232"/>
        <v>6.7495684781570557E-3</v>
      </c>
      <c r="DP427" s="688">
        <f t="shared" si="233"/>
        <v>26956.816731076236</v>
      </c>
      <c r="DQ427" s="688">
        <f t="shared" si="234"/>
        <v>31060.873821205321</v>
      </c>
      <c r="DR427" s="688">
        <f t="shared" si="235"/>
        <v>27513.203049172538</v>
      </c>
    </row>
    <row r="428" spans="1:122" s="657" customFormat="1" ht="14.5">
      <c r="A428" s="675" t="s">
        <v>1924</v>
      </c>
      <c r="B428" s="675" t="s">
        <v>1925</v>
      </c>
      <c r="C428" s="675" t="s">
        <v>116</v>
      </c>
      <c r="D428" s="675" t="s">
        <v>61</v>
      </c>
      <c r="E428" s="676">
        <v>23652</v>
      </c>
      <c r="F428" s="677">
        <v>35993</v>
      </c>
      <c r="G428" s="677">
        <v>39323</v>
      </c>
      <c r="H428" s="678">
        <v>2060835</v>
      </c>
      <c r="I428" s="678">
        <v>153741.26999999999</v>
      </c>
      <c r="J428" s="678">
        <v>109213.44</v>
      </c>
      <c r="K428" s="678">
        <v>37024.36</v>
      </c>
      <c r="L428" s="678">
        <v>299979.06999999995</v>
      </c>
      <c r="M428" s="679">
        <f>IF(COUNTIF($A$4:A428,A428)=1,0,1)</f>
        <v>0</v>
      </c>
      <c r="N428" s="680" t="str">
        <f t="shared" si="224"/>
        <v>Okay</v>
      </c>
      <c r="O428" s="680" t="str">
        <f t="shared" si="225"/>
        <v>TRUE</v>
      </c>
      <c r="P428" s="680" t="b">
        <f t="shared" si="226"/>
        <v>1</v>
      </c>
      <c r="Q428" s="680" t="b">
        <f t="shared" si="239"/>
        <v>1</v>
      </c>
      <c r="R428" s="680" t="b">
        <f t="shared" si="240"/>
        <v>1</v>
      </c>
      <c r="S428" s="681">
        <f t="shared" si="227"/>
        <v>33.81095890410959</v>
      </c>
      <c r="T428" s="682">
        <f t="shared" si="241"/>
        <v>60</v>
      </c>
      <c r="U428" s="682">
        <f t="shared" si="220"/>
        <v>42</v>
      </c>
      <c r="V428" s="682">
        <f t="shared" si="242"/>
        <v>17.350684931506848</v>
      </c>
      <c r="W428" s="682">
        <f t="shared" si="228"/>
        <v>0</v>
      </c>
      <c r="X428" s="683">
        <f t="shared" si="229"/>
        <v>0</v>
      </c>
      <c r="Y428" s="684">
        <f t="shared" si="123"/>
        <v>1.4019999999999999E-2</v>
      </c>
      <c r="Z428" s="684">
        <f>IF($D428=$C$1,VLOOKUP($T428,Male_Annuity_Tables,MATCH($W428+2,'Mortality Tables'!$DS$1:$HT$1,0),FALSE),VLOOKUP($T428,Fe_Annuity_Tables,MATCH($W428+2,'Mortality Tables'!$M$1:$DN$1,0),FALSE))</f>
        <v>1</v>
      </c>
      <c r="AA428" s="664"/>
      <c r="AB428" s="685" t="str">
        <f t="shared" si="245"/>
        <v/>
      </c>
      <c r="AC428" s="685" t="str">
        <f t="shared" si="245"/>
        <v/>
      </c>
      <c r="AD428" s="685" t="str">
        <f t="shared" si="245"/>
        <v/>
      </c>
      <c r="AE428" s="685" t="str">
        <f t="shared" si="245"/>
        <v/>
      </c>
      <c r="AF428" s="685" t="str">
        <f t="shared" si="245"/>
        <v/>
      </c>
      <c r="AG428" s="685" t="str">
        <f t="shared" si="245"/>
        <v/>
      </c>
      <c r="AH428" s="685" t="str">
        <f t="shared" si="245"/>
        <v/>
      </c>
      <c r="AI428" s="685" t="str">
        <f t="shared" si="245"/>
        <v/>
      </c>
      <c r="AJ428" s="685" t="str">
        <f t="shared" si="245"/>
        <v/>
      </c>
      <c r="AK428" s="685" t="str">
        <f t="shared" si="245"/>
        <v/>
      </c>
      <c r="AL428" s="685" t="str">
        <f t="shared" si="245"/>
        <v/>
      </c>
      <c r="AM428" s="685" t="str">
        <f t="shared" si="245"/>
        <v/>
      </c>
      <c r="AN428" s="685" t="str">
        <f t="shared" si="245"/>
        <v/>
      </c>
      <c r="AO428" s="685" t="str">
        <f t="shared" si="245"/>
        <v/>
      </c>
      <c r="AP428" s="685" t="str">
        <f t="shared" si="245"/>
        <v/>
      </c>
      <c r="AQ428" s="685" t="str">
        <f t="shared" si="245"/>
        <v/>
      </c>
      <c r="AR428" s="685" t="str">
        <f t="shared" si="244"/>
        <v/>
      </c>
      <c r="AS428" s="685" t="str">
        <f t="shared" si="244"/>
        <v/>
      </c>
      <c r="AT428" s="685" t="str">
        <f t="shared" si="244"/>
        <v/>
      </c>
      <c r="AU428" s="685" t="str">
        <f t="shared" si="244"/>
        <v/>
      </c>
      <c r="AV428" s="685" t="str">
        <f t="shared" si="237"/>
        <v/>
      </c>
      <c r="AW428" s="685" t="str">
        <f t="shared" si="237"/>
        <v/>
      </c>
      <c r="AX428" s="685" t="str">
        <f t="shared" si="237"/>
        <v/>
      </c>
      <c r="AY428" s="685" t="str">
        <f t="shared" ref="AY428:BH445" si="247">IFERROR(IF($W428&gt;=AY$3,($H428*(1+Ann_Salary_Growth_Rate)^AY$3),""),0)</f>
        <v/>
      </c>
      <c r="AZ428" s="685" t="str">
        <f t="shared" si="247"/>
        <v/>
      </c>
      <c r="BA428" s="685" t="str">
        <f t="shared" si="247"/>
        <v/>
      </c>
      <c r="BB428" s="685" t="str">
        <f t="shared" si="247"/>
        <v/>
      </c>
      <c r="BC428" s="685" t="str">
        <f t="shared" si="247"/>
        <v/>
      </c>
      <c r="BD428" s="685" t="str">
        <f t="shared" si="247"/>
        <v/>
      </c>
      <c r="BE428" s="685" t="str">
        <f t="shared" si="247"/>
        <v/>
      </c>
      <c r="BF428" s="685" t="str">
        <f t="shared" si="247"/>
        <v/>
      </c>
      <c r="BG428" s="685" t="str">
        <f t="shared" si="247"/>
        <v/>
      </c>
      <c r="BH428" s="685" t="str">
        <f t="shared" si="247"/>
        <v/>
      </c>
      <c r="BI428" s="685" t="str">
        <f t="shared" si="243"/>
        <v/>
      </c>
      <c r="BJ428" s="685" t="str">
        <f t="shared" si="243"/>
        <v/>
      </c>
      <c r="BK428" s="685" t="str">
        <f t="shared" si="243"/>
        <v/>
      </c>
      <c r="BL428" s="685" t="str">
        <f t="shared" si="243"/>
        <v/>
      </c>
      <c r="BM428" s="685" t="str">
        <f t="shared" si="243"/>
        <v/>
      </c>
      <c r="BN428" s="685" t="str">
        <f t="shared" si="243"/>
        <v/>
      </c>
      <c r="BO428" s="685" t="str">
        <f t="shared" si="246"/>
        <v/>
      </c>
      <c r="BP428" s="685" t="str">
        <f t="shared" si="246"/>
        <v/>
      </c>
      <c r="BQ428" s="685" t="str">
        <f t="shared" si="246"/>
        <v/>
      </c>
      <c r="BR428" s="529"/>
      <c r="BS428" s="685" t="str">
        <f>IFERROR(($L428+AB428*Contr_Rate)*(1+Inv_Return)*IF($D428=$C$1,VLOOKUP($T428,Male_Annuity_Tables,MATCH($BS$3+3,'Mortality Tables'!$N$1:$DN$1,0),FALSE),VLOOKUP($T428,Fe_Annuity_Tables,MATCH(BS$3+3,'Mortality Tables'!$N$1:$DN$1,0),FALSE)),"")</f>
        <v/>
      </c>
      <c r="BT428" s="685" t="str">
        <f>IFERROR(($BS428+AC428*Contr_Rate)*(1+Inv_Return)*IF($D428=$C$1,VLOOKUP($T428,Male_Annuity_Tables,MATCH($BS$3+3,'Mortality Tables'!$N$1:$DN$1,0),FALSE),VLOOKUP($T428,Fe_Annuity_Tables,MATCH(BT$3+3,'Mortality Tables'!$N$1:$DN$1,0),FALSE)),"")</f>
        <v/>
      </c>
      <c r="BU428" s="685" t="str">
        <f>IFERROR((BT428+AD428*Contr_Rate)*(1+Inv_Return)*IF($D428=$C$1,VLOOKUP($T428,Male_Annuity_Tables,MATCH($BS$3+3,'Mortality Tables'!$N$1:$DN$1,0),FALSE),VLOOKUP($T428,Fe_Annuity_Tables,MATCH(BU$3+3,'Mortality Tables'!$N$1:$DN$1,0),FALSE)),"")</f>
        <v/>
      </c>
      <c r="BV428" s="685" t="str">
        <f>IFERROR((BU428+AE428*Contr_Rate)*(1+Inv_Return)*IF($D428=$C$1,VLOOKUP($T428,Male_Annuity_Tables,MATCH($BS$3+3,'Mortality Tables'!$N$1:$DN$1,0),FALSE),VLOOKUP($T428,Fe_Annuity_Tables,MATCH(BV$3+3,'Mortality Tables'!$N$1:$DN$1,0),FALSE)),"")</f>
        <v/>
      </c>
      <c r="BW428" s="685" t="str">
        <f>IFERROR((BV428+AF428*Contr_Rate)*(1+Inv_Return)*IF($D428=$C$1,VLOOKUP($T428,Male_Annuity_Tables,MATCH($BS$3+3,'Mortality Tables'!$N$1:$DN$1,0),FALSE),VLOOKUP($T428,Fe_Annuity_Tables,MATCH(BW$3+3,'Mortality Tables'!$N$1:$DN$1,0),FALSE)),"")</f>
        <v/>
      </c>
      <c r="BX428" s="685" t="str">
        <f>IFERROR((BW428+AG428*Contr_Rate)*(1+Inv_Return)*IF($D428=$C$1,VLOOKUP($T428,Male_Annuity_Tables,MATCH($BS$3+3,'Mortality Tables'!$N$1:$DN$1,0),FALSE),VLOOKUP($T428,Fe_Annuity_Tables,MATCH(BX$3+3,'Mortality Tables'!$N$1:$DN$1,0),FALSE)),"")</f>
        <v/>
      </c>
      <c r="BY428" s="685" t="str">
        <f>IFERROR((BX428+AH428*Contr_Rate)*(1+Inv_Return)*IF($D428=$C$1,VLOOKUP($T428,Male_Annuity_Tables,MATCH($BS$3+3,'Mortality Tables'!$N$1:$DN$1,0),FALSE),VLOOKUP($T428,Fe_Annuity_Tables,MATCH(BY$3+3,'Mortality Tables'!$N$1:$DN$1,0),FALSE)),"")</f>
        <v/>
      </c>
      <c r="BZ428" s="685" t="str">
        <f>IFERROR((BY428+AI428*Contr_Rate)*(1+Inv_Return)*IF($D428=$C$1,VLOOKUP($T428,Male_Annuity_Tables,MATCH($BS$3+3,'Mortality Tables'!$N$1:$DN$1,0),FALSE),VLOOKUP($T428,Fe_Annuity_Tables,MATCH(BZ$3+3,'Mortality Tables'!$N$1:$DN$1,0),FALSE)),"")</f>
        <v/>
      </c>
      <c r="CA428" s="685" t="str">
        <f>IFERROR((BZ428+AJ428*Contr_Rate)*(1+Inv_Return)*IF($D428=$C$1,VLOOKUP($T428,Male_Annuity_Tables,MATCH($BS$3+3,'Mortality Tables'!$N$1:$DN$1,0),FALSE),VLOOKUP($T428,Fe_Annuity_Tables,MATCH(CA$3+3,'Mortality Tables'!$N$1:$DN$1,0),FALSE)),"")</f>
        <v/>
      </c>
      <c r="CB428" s="685" t="str">
        <f>IFERROR((CA428+AK428*Contr_Rate)*(1+Inv_Return)*IF($D428=$C$1,VLOOKUP($T428,Male_Annuity_Tables,MATCH($BS$3+3,'Mortality Tables'!$N$1:$DN$1,0),FALSE),VLOOKUP($T428,Fe_Annuity_Tables,MATCH(CB$3+3,'Mortality Tables'!$N$1:$DN$1,0),FALSE)),"")</f>
        <v/>
      </c>
      <c r="CC428" s="685" t="str">
        <f>IFERROR((CB428+AL428*Contr_Rate)*(1+Inv_Return)*IF($D428=$C$1,VLOOKUP($T428,Male_Annuity_Tables,MATCH($BS$3+3,'Mortality Tables'!$N$1:$DN$1,0),FALSE),VLOOKUP($T428,Fe_Annuity_Tables,MATCH(CC$3+3,'Mortality Tables'!$N$1:$DN$1,0),FALSE)),"")</f>
        <v/>
      </c>
      <c r="CD428" s="685" t="str">
        <f>IFERROR((CC428+AM428*Contr_Rate)*(1+Inv_Return)*IF($D428=$C$1,VLOOKUP($T428,Male_Annuity_Tables,MATCH($BS$3+3,'Mortality Tables'!$N$1:$DN$1,0),FALSE),VLOOKUP($T428,Fe_Annuity_Tables,MATCH(CD$3+3,'Mortality Tables'!$N$1:$DN$1,0),FALSE)),"")</f>
        <v/>
      </c>
      <c r="CE428" s="685" t="str">
        <f>IFERROR((CD428+AN428*Contr_Rate)*(1+Inv_Return)*IF($D428=$C$1,VLOOKUP($T428,Male_Annuity_Tables,MATCH($BS$3+3,'Mortality Tables'!$N$1:$DN$1,0),FALSE),VLOOKUP($T428,Fe_Annuity_Tables,MATCH(CE$3+3,'Mortality Tables'!$N$1:$DN$1,0),FALSE)),"")</f>
        <v/>
      </c>
      <c r="CF428" s="685" t="str">
        <f>IFERROR((CE428+AO428*Contr_Rate)*(1+Inv_Return)*IF($D428=$C$1,VLOOKUP($T428,Male_Annuity_Tables,MATCH($BS$3+3,'Mortality Tables'!$N$1:$DN$1,0),FALSE),VLOOKUP($T428,Fe_Annuity_Tables,MATCH(CF$3+3,'Mortality Tables'!$N$1:$DN$1,0),FALSE)),"")</f>
        <v/>
      </c>
      <c r="CG428" s="685" t="str">
        <f>IFERROR((CF428+AP428*Contr_Rate)*(1+Inv_Return)*IF($D428=$C$1,VLOOKUP($T428,Male_Annuity_Tables,MATCH($BS$3+3,'Mortality Tables'!$N$1:$DN$1,0),FALSE),VLOOKUP($T428,Fe_Annuity_Tables,MATCH(CG$3+3,'Mortality Tables'!$N$1:$DN$1,0),FALSE)),"")</f>
        <v/>
      </c>
      <c r="CH428" s="685" t="str">
        <f>IFERROR((CG428+AQ428*Contr_Rate)*(1+Inv_Return)*IF($D428=$C$1,VLOOKUP($T428,Male_Annuity_Tables,MATCH($BS$3+3,'Mortality Tables'!$N$1:$DN$1,0),FALSE),VLOOKUP($T428,Fe_Annuity_Tables,MATCH(CH$3+3,'Mortality Tables'!$N$1:$DN$1,0),FALSE)),"")</f>
        <v/>
      </c>
      <c r="CI428" s="685" t="str">
        <f>IFERROR((CH428+AR428*Contr_Rate)*(1+Inv_Return)*IF($D428=$C$1,VLOOKUP($T428,Male_Annuity_Tables,MATCH($BS$3+3,'Mortality Tables'!$N$1:$DN$1,0),FALSE),VLOOKUP($T428,Fe_Annuity_Tables,MATCH(CI$3+3,'Mortality Tables'!$N$1:$DN$1,0),FALSE)),"")</f>
        <v/>
      </c>
      <c r="CJ428" s="685" t="str">
        <f>IFERROR((CI428+AS428*Contr_Rate)*(1+Inv_Return)*IF($D428=$C$1,VLOOKUP($T428,Male_Annuity_Tables,MATCH($BS$3+3,'Mortality Tables'!$N$1:$DN$1,0),FALSE),VLOOKUP($T428,Fe_Annuity_Tables,MATCH(CJ$3+3,'Mortality Tables'!$N$1:$DN$1,0),FALSE)),"")</f>
        <v/>
      </c>
      <c r="CK428" s="685" t="str">
        <f>IFERROR((CJ428+AT428*Contr_Rate)*(1+Inv_Return)*IF($D428=$C$1,VLOOKUP($T428,Male_Annuity_Tables,MATCH($BS$3+3,'Mortality Tables'!$N$1:$DN$1,0),FALSE),VLOOKUP($T428,Fe_Annuity_Tables,MATCH(CK$3+3,'Mortality Tables'!$N$1:$DN$1,0),FALSE)),"")</f>
        <v/>
      </c>
      <c r="CL428" s="685" t="str">
        <f>IFERROR((CK428+AU428*Contr_Rate)*(1+Inv_Return)*IF($D428=$C$1,VLOOKUP($T428,Male_Annuity_Tables,MATCH($BS$3+3,'Mortality Tables'!$N$1:$DN$1,0),FALSE),VLOOKUP($T428,Fe_Annuity_Tables,MATCH(CL$3+3,'Mortality Tables'!$N$1:$DN$1,0),FALSE)),"")</f>
        <v/>
      </c>
      <c r="CM428" s="685" t="str">
        <f>IFERROR((CL428+AV428*Contr_Rate)*(1+Inv_Return)*IF($D428=$C$1,VLOOKUP($T428,Male_Annuity_Tables,MATCH($BS$3+3,'Mortality Tables'!$N$1:$DN$1,0),FALSE),VLOOKUP($T428,Fe_Annuity_Tables,MATCH(CM$3+3,'Mortality Tables'!$N$1:$DN$1,0),FALSE)),"")</f>
        <v/>
      </c>
      <c r="CN428" s="685" t="str">
        <f>IFERROR((CM428+AW428*Contr_Rate)*(1+Inv_Return)*IF($D428=$C$1,VLOOKUP($T428,Male_Annuity_Tables,MATCH($BS$3+3,'Mortality Tables'!$N$1:$DN$1,0),FALSE),VLOOKUP($T428,Fe_Annuity_Tables,MATCH(CN$3+3,'Mortality Tables'!$N$1:$DN$1,0),FALSE)),"")</f>
        <v/>
      </c>
      <c r="CO428" s="685" t="str">
        <f>IFERROR((CN428+AX428*Contr_Rate)*(1+Inv_Return)*IF($D428=$C$1,VLOOKUP($T428,Male_Annuity_Tables,MATCH($BS$3+3,'Mortality Tables'!$N$1:$DN$1,0),FALSE),VLOOKUP($T428,Fe_Annuity_Tables,MATCH(CO$3+3,'Mortality Tables'!$N$1:$DN$1,0),FALSE)),"")</f>
        <v/>
      </c>
      <c r="CP428" s="685" t="str">
        <f>IFERROR((CO428+AY428*Contr_Rate)*(1+Inv_Return)*IF($D428=$C$1,VLOOKUP($T428,Male_Annuity_Tables,MATCH($BS$3+3,'Mortality Tables'!$N$1:$DN$1,0),FALSE),VLOOKUP($T428,Fe_Annuity_Tables,MATCH(CP$3+3,'Mortality Tables'!$N$1:$DN$1,0),FALSE)),"")</f>
        <v/>
      </c>
      <c r="CQ428" s="685" t="str">
        <f>IFERROR((CP428+AZ428*Contr_Rate)*(1+Inv_Return)*IF($D428=$C$1,VLOOKUP($T428,Male_Annuity_Tables,MATCH($BS$3+3,'Mortality Tables'!$N$1:$DN$1,0),FALSE),VLOOKUP($T428,Fe_Annuity_Tables,MATCH(CQ$3+3,'Mortality Tables'!$N$1:$DN$1,0),FALSE)),"")</f>
        <v/>
      </c>
      <c r="CR428" s="685" t="str">
        <f>IFERROR((CQ428+BA428*Contr_Rate)*(1+Inv_Return)*IF($D428=$C$1,VLOOKUP($T428,Male_Annuity_Tables,MATCH($BS$3+3,'Mortality Tables'!$N$1:$DN$1,0),FALSE),VLOOKUP($T428,Fe_Annuity_Tables,MATCH(CR$3+3,'Mortality Tables'!$N$1:$DN$1,0),FALSE)),"")</f>
        <v/>
      </c>
      <c r="CS428" s="685" t="str">
        <f>IFERROR((CR428+BB428*Contr_Rate)*(1+Inv_Return)*IF($D428=$C$1,VLOOKUP($T428,Male_Annuity_Tables,MATCH($BS$3+3,'Mortality Tables'!$N$1:$DN$1,0),FALSE),VLOOKUP($T428,Fe_Annuity_Tables,MATCH(CS$3+3,'Mortality Tables'!$N$1:$DN$1,0),FALSE)),"")</f>
        <v/>
      </c>
      <c r="CT428" s="685" t="str">
        <f>IFERROR((CS428+BC428*Contr_Rate)*(1+Inv_Return)*IF($D428=$C$1,VLOOKUP($T428,Male_Annuity_Tables,MATCH($BS$3+3,'Mortality Tables'!$N$1:$DN$1,0),FALSE),VLOOKUP($T428,Fe_Annuity_Tables,MATCH(CT$3+3,'Mortality Tables'!$N$1:$DN$1,0),FALSE)),"")</f>
        <v/>
      </c>
      <c r="CU428" s="685" t="str">
        <f>IFERROR((CT428+BD428*Contr_Rate)*(1+Inv_Return)*IF($D428=$C$1,VLOOKUP($T428,Male_Annuity_Tables,MATCH($BS$3+3,'Mortality Tables'!$N$1:$DN$1,0),FALSE),VLOOKUP($T428,Fe_Annuity_Tables,MATCH(CU$3+3,'Mortality Tables'!$N$1:$DN$1,0),FALSE)),"")</f>
        <v/>
      </c>
      <c r="CV428" s="685" t="str">
        <f>IFERROR((CU428+BE428*Contr_Rate)*(1+Inv_Return)*IF($D428=$C$1,VLOOKUP($T428,Male_Annuity_Tables,MATCH($BS$3+3,'Mortality Tables'!$N$1:$DN$1,0),FALSE),VLOOKUP($T428,Fe_Annuity_Tables,MATCH(CV$3+3,'Mortality Tables'!$N$1:$DN$1,0),FALSE)),"")</f>
        <v/>
      </c>
      <c r="CW428" s="685" t="str">
        <f>IFERROR((CV428+BF428*Contr_Rate)*(1+Inv_Return)*IF($D428=$C$1,VLOOKUP($T428,Male_Annuity_Tables,MATCH($BS$3+3,'Mortality Tables'!$N$1:$DN$1,0),FALSE),VLOOKUP($T428,Fe_Annuity_Tables,MATCH(CW$3+3,'Mortality Tables'!$N$1:$DN$1,0),FALSE)),"")</f>
        <v/>
      </c>
      <c r="CX428" s="685" t="str">
        <f>IFERROR((CW428+BG428*Contr_Rate)*(1+Inv_Return)*IF($D428=$C$1,VLOOKUP($T428,Male_Annuity_Tables,MATCH($BS$3+3,'Mortality Tables'!$N$1:$DN$1,0),FALSE),VLOOKUP($T428,Fe_Annuity_Tables,MATCH(CX$3+3,'Mortality Tables'!$N$1:$DN$1,0),FALSE)),"")</f>
        <v/>
      </c>
      <c r="CY428" s="685" t="str">
        <f>IFERROR((CX428+BH428*Contr_Rate)*(1+Inv_Return)*IF($D428=$C$1,VLOOKUP($T428,Male_Annuity_Tables,MATCH($BS$3+3,'Mortality Tables'!$N$1:$DN$1,0),FALSE),VLOOKUP($T428,Fe_Annuity_Tables,MATCH(CY$3+3,'Mortality Tables'!$N$1:$DN$1,0),FALSE)),"")</f>
        <v/>
      </c>
      <c r="CZ428" s="685" t="str">
        <f>IFERROR((CY428+BI428*Contr_Rate)*(1+Inv_Return)*IF($D428=$C$1,VLOOKUP($T428,Male_Annuity_Tables,MATCH($BS$3+3,'Mortality Tables'!$N$1:$DN$1,0),FALSE),VLOOKUP($T428,Fe_Annuity_Tables,MATCH(CZ$3+3,'Mortality Tables'!$N$1:$DN$1,0),FALSE)),"")</f>
        <v/>
      </c>
      <c r="DA428" s="685" t="str">
        <f>IFERROR((CZ428+BJ428*Contr_Rate)*(1+Inv_Return)*IF($D428=$C$1,VLOOKUP($T428,Male_Annuity_Tables,MATCH($BS$3+3,'Mortality Tables'!$N$1:$DN$1,0),FALSE),VLOOKUP($T428,Fe_Annuity_Tables,MATCH(DA$3+3,'Mortality Tables'!$N$1:$DN$1,0),FALSE)),"")</f>
        <v/>
      </c>
      <c r="DB428" s="685" t="str">
        <f>IFERROR((DA428+BK428*Contr_Rate)*(1+Inv_Return)*IF($D428=$C$1,VLOOKUP($T428,Male_Annuity_Tables,MATCH($BS$3+3,'Mortality Tables'!$N$1:$DN$1,0),FALSE),VLOOKUP($T428,Fe_Annuity_Tables,MATCH(DB$3+3,'Mortality Tables'!$N$1:$DN$1,0),FALSE)),"")</f>
        <v/>
      </c>
      <c r="DC428" s="685" t="str">
        <f>IFERROR((DB428+BL428*Contr_Rate)*(1+Inv_Return)*IF($D428=$C$1,VLOOKUP($T428,Male_Annuity_Tables,MATCH($BS$3+3,'Mortality Tables'!$N$1:$DN$1,0),FALSE),VLOOKUP($T428,Fe_Annuity_Tables,MATCH(DC$3+3,'Mortality Tables'!$N$1:$DN$1,0),FALSE)),"")</f>
        <v/>
      </c>
      <c r="DD428" s="685" t="str">
        <f>IFERROR((DC428+BM428*Contr_Rate)*(1+Inv_Return)*IF($D428=$C$1,VLOOKUP($T428,Male_Annuity_Tables,MATCH($BS$3+3,'Mortality Tables'!$N$1:$DN$1,0),FALSE),VLOOKUP($T428,Fe_Annuity_Tables,MATCH(DD$3+3,'Mortality Tables'!$N$1:$DN$1,0),FALSE)),"")</f>
        <v/>
      </c>
      <c r="DE428" s="685" t="str">
        <f>IFERROR((DD428+BN428*Contr_Rate)*(1+Inv_Return)*IF($D428=$C$1,VLOOKUP($T428,Male_Annuity_Tables,MATCH($BS$3+3,'Mortality Tables'!$N$1:$DN$1,0),FALSE),VLOOKUP($T428,Fe_Annuity_Tables,MATCH(DE$3+3,'Mortality Tables'!$N$1:$DN$1,0),FALSE)),"")</f>
        <v/>
      </c>
      <c r="DF428" s="685" t="str">
        <f>IFERROR((DE428+BO428*Contr_Rate)*(1+Inv_Return)*IF($D428=$C$1,VLOOKUP($T428,Male_Annuity_Tables,MATCH($BS$3+3,'Mortality Tables'!$N$1:$DN$1,0),FALSE),VLOOKUP($T428,Fe_Annuity_Tables,MATCH(DF$3+3,'Mortality Tables'!$N$1:$DN$1,0),FALSE)),"")</f>
        <v/>
      </c>
      <c r="DG428" s="685" t="str">
        <f>IFERROR((DF428+BP428*Contr_Rate)*(1+Inv_Return)*IF($D428=$C$1,VLOOKUP($T428,Male_Annuity_Tables,MATCH($BS$3+3,'Mortality Tables'!$N$1:$DN$1,0),FALSE),VLOOKUP($T428,Fe_Annuity_Tables,MATCH(DG$3+3,'Mortality Tables'!$N$1:$DN$1,0),FALSE)),"")</f>
        <v/>
      </c>
      <c r="DH428" s="685" t="str">
        <f>IFERROR((DG428+BQ428*Contr_Rate)*(1+Inv_Return)*IF($D428=$C$1,VLOOKUP($T428,Male_Annuity_Tables,MATCH($BS$3+3,'Mortality Tables'!$N$1:$DN$1,0),FALSE),VLOOKUP($T428,Fe_Annuity_Tables,MATCH(DH$3+3,'Mortality Tables'!$N$1:$DN$1,0),FALSE)),"")</f>
        <v/>
      </c>
      <c r="DJ428" s="686">
        <f t="shared" si="230"/>
        <v>0</v>
      </c>
      <c r="DK428" s="680">
        <f t="shared" si="219"/>
        <v>8.0909277508679907</v>
      </c>
      <c r="DL428" s="686">
        <f t="shared" si="231"/>
        <v>0</v>
      </c>
      <c r="DM428" s="686">
        <f t="shared" si="132"/>
        <v>0</v>
      </c>
      <c r="DN428" s="687" t="str">
        <f t="shared" si="232"/>
        <v/>
      </c>
      <c r="DP428" s="688" t="str">
        <f t="shared" si="233"/>
        <v/>
      </c>
      <c r="DQ428" s="688" t="str">
        <f t="shared" si="234"/>
        <v/>
      </c>
      <c r="DR428" s="688" t="str">
        <f t="shared" si="235"/>
        <v/>
      </c>
    </row>
    <row r="429" spans="1:122" s="657" customFormat="1" ht="14.5">
      <c r="A429" s="675" t="s">
        <v>1926</v>
      </c>
      <c r="B429" s="675" t="s">
        <v>1927</v>
      </c>
      <c r="C429" s="675" t="s">
        <v>115</v>
      </c>
      <c r="D429" s="675" t="s">
        <v>61</v>
      </c>
      <c r="E429" s="676">
        <v>31509</v>
      </c>
      <c r="F429" s="677">
        <v>38909</v>
      </c>
      <c r="G429" s="677">
        <v>43391</v>
      </c>
      <c r="H429" s="678">
        <v>1270866</v>
      </c>
      <c r="I429" s="678">
        <v>120559.91</v>
      </c>
      <c r="J429" s="678">
        <v>96570.52</v>
      </c>
      <c r="K429" s="678">
        <v>21762.14</v>
      </c>
      <c r="L429" s="678">
        <v>238892.57</v>
      </c>
      <c r="M429" s="679">
        <f>IF(COUNTIF($A$4:A429,A429)=1,0,1)</f>
        <v>0</v>
      </c>
      <c r="N429" s="680" t="str">
        <f t="shared" si="224"/>
        <v>Okay</v>
      </c>
      <c r="O429" s="680" t="str">
        <f t="shared" si="225"/>
        <v>TRUE</v>
      </c>
      <c r="P429" s="680" t="b">
        <f t="shared" si="226"/>
        <v>1</v>
      </c>
      <c r="Q429" s="680" t="b">
        <f t="shared" si="239"/>
        <v>1</v>
      </c>
      <c r="R429" s="680" t="b">
        <f t="shared" si="240"/>
        <v>1</v>
      </c>
      <c r="S429" s="681">
        <f t="shared" si="227"/>
        <v>20.273972602739725</v>
      </c>
      <c r="T429" s="682">
        <f t="shared" si="241"/>
        <v>38</v>
      </c>
      <c r="U429" s="682">
        <f t="shared" si="220"/>
        <v>32</v>
      </c>
      <c r="V429" s="682">
        <f t="shared" si="242"/>
        <v>6.2054794520547949</v>
      </c>
      <c r="W429" s="682">
        <f t="shared" si="228"/>
        <v>22</v>
      </c>
      <c r="X429" s="683">
        <f t="shared" si="229"/>
        <v>5255636.54</v>
      </c>
      <c r="Y429" s="684">
        <f t="shared" si="123"/>
        <v>2E-3</v>
      </c>
      <c r="Z429" s="684">
        <f>IF($D429=$C$1,VLOOKUP($T429,Male_Annuity_Tables,MATCH($W429+2,'Mortality Tables'!$DS$1:$HT$1,0),FALSE),VLOOKUP($T429,Fe_Annuity_Tables,MATCH($W429+2,'Mortality Tables'!$M$1:$DN$1,0),FALSE))</f>
        <v>5.0781932619542995E-2</v>
      </c>
      <c r="AA429" s="664"/>
      <c r="AB429" s="685">
        <f t="shared" si="245"/>
        <v>1335616.6226999999</v>
      </c>
      <c r="AC429" s="685">
        <f t="shared" si="245"/>
        <v>1403666.2896265651</v>
      </c>
      <c r="AD429" s="685">
        <f t="shared" si="245"/>
        <v>1475183.0870830386</v>
      </c>
      <c r="AE429" s="685">
        <f t="shared" si="245"/>
        <v>1550343.6653699195</v>
      </c>
      <c r="AF429" s="685">
        <f t="shared" si="245"/>
        <v>1629333.6751205169</v>
      </c>
      <c r="AG429" s="685">
        <f t="shared" si="245"/>
        <v>1712348.2258679075</v>
      </c>
      <c r="AH429" s="685">
        <f t="shared" si="245"/>
        <v>1799592.3679758774</v>
      </c>
      <c r="AI429" s="685">
        <f t="shared" si="245"/>
        <v>1891281.5991242484</v>
      </c>
      <c r="AJ429" s="685">
        <f t="shared" si="245"/>
        <v>1987642.396599629</v>
      </c>
      <c r="AK429" s="685">
        <f t="shared" si="245"/>
        <v>2088912.7767063801</v>
      </c>
      <c r="AL429" s="685">
        <f t="shared" si="245"/>
        <v>2195342.88267957</v>
      </c>
      <c r="AM429" s="685">
        <f t="shared" si="245"/>
        <v>2307195.602552094</v>
      </c>
      <c r="AN429" s="685">
        <f t="shared" si="245"/>
        <v>2424747.2185021234</v>
      </c>
      <c r="AO429" s="685">
        <f t="shared" si="245"/>
        <v>2548288.089284807</v>
      </c>
      <c r="AP429" s="685">
        <f t="shared" si="245"/>
        <v>2678123.3674338679</v>
      </c>
      <c r="AQ429" s="685">
        <f t="shared" si="245"/>
        <v>2814573.7530046236</v>
      </c>
      <c r="AR429" s="685">
        <f t="shared" si="244"/>
        <v>2957976.2857202091</v>
      </c>
      <c r="AS429" s="685">
        <f t="shared" si="244"/>
        <v>3108685.1774776536</v>
      </c>
      <c r="AT429" s="685">
        <f t="shared" si="244"/>
        <v>3267072.6872701403</v>
      </c>
      <c r="AU429" s="685">
        <f t="shared" si="244"/>
        <v>3433530.0406865543</v>
      </c>
      <c r="AV429" s="685">
        <f t="shared" si="244"/>
        <v>3608468.3962595337</v>
      </c>
      <c r="AW429" s="685">
        <f t="shared" si="244"/>
        <v>3792319.8610489583</v>
      </c>
      <c r="AX429" s="685" t="str">
        <f t="shared" si="244"/>
        <v/>
      </c>
      <c r="AY429" s="685" t="str">
        <f t="shared" si="244"/>
        <v/>
      </c>
      <c r="AZ429" s="685" t="str">
        <f t="shared" si="244"/>
        <v/>
      </c>
      <c r="BA429" s="685" t="str">
        <f t="shared" si="244"/>
        <v/>
      </c>
      <c r="BB429" s="685" t="str">
        <f t="shared" si="244"/>
        <v/>
      </c>
      <c r="BC429" s="685" t="str">
        <f t="shared" si="244"/>
        <v/>
      </c>
      <c r="BD429" s="685" t="str">
        <f t="shared" si="244"/>
        <v/>
      </c>
      <c r="BE429" s="685" t="str">
        <f t="shared" si="244"/>
        <v/>
      </c>
      <c r="BF429" s="685" t="str">
        <f t="shared" si="244"/>
        <v/>
      </c>
      <c r="BG429" s="685" t="str">
        <f t="shared" si="247"/>
        <v/>
      </c>
      <c r="BH429" s="685" t="str">
        <f t="shared" si="247"/>
        <v/>
      </c>
      <c r="BI429" s="685" t="str">
        <f t="shared" si="243"/>
        <v/>
      </c>
      <c r="BJ429" s="685" t="str">
        <f t="shared" si="243"/>
        <v/>
      </c>
      <c r="BK429" s="685" t="str">
        <f t="shared" si="243"/>
        <v/>
      </c>
      <c r="BL429" s="685" t="str">
        <f t="shared" si="243"/>
        <v/>
      </c>
      <c r="BM429" s="685" t="str">
        <f t="shared" si="243"/>
        <v/>
      </c>
      <c r="BN429" s="685" t="str">
        <f t="shared" si="243"/>
        <v/>
      </c>
      <c r="BO429" s="685" t="str">
        <f t="shared" si="246"/>
        <v/>
      </c>
      <c r="BP429" s="685" t="str">
        <f t="shared" si="246"/>
        <v/>
      </c>
      <c r="BQ429" s="685" t="str">
        <f t="shared" si="246"/>
        <v/>
      </c>
      <c r="BR429" s="529"/>
      <c r="BS429" s="685">
        <f>IFERROR(($L429+AB429*Contr_Rate)*(1+Inv_Return)*IF($D429=$C$1,VLOOKUP($T429,Male_Annuity_Tables,MATCH($BS$3+3,'Mortality Tables'!$N$1:$DN$1,0),FALSE),VLOOKUP($T429,Fe_Annuity_Tables,MATCH(BS$3+3,'Mortality Tables'!$N$1:$DN$1,0),FALSE)),"")</f>
        <v>524754.98383321054</v>
      </c>
      <c r="BT429" s="685">
        <f>IFERROR(($BS429+AC429*Contr_Rate)*(1+Inv_Return)*IF($D429=$C$1,VLOOKUP($T429,Male_Annuity_Tables,MATCH($BS$3+3,'Mortality Tables'!$N$1:$DN$1,0),FALSE),VLOOKUP($T429,Fe_Annuity_Tables,MATCH(BT$3+3,'Mortality Tables'!$N$1:$DN$1,0),FALSE)),"")</f>
        <v>776046.7078761257</v>
      </c>
      <c r="BU429" s="685">
        <f>IFERROR((BT429+AD429*Contr_Rate)*(1+Inv_Return)*IF($D429=$C$1,VLOOKUP($T429,Male_Annuity_Tables,MATCH($BS$3+3,'Mortality Tables'!$N$1:$DN$1,0),FALSE),VLOOKUP($T429,Fe_Annuity_Tables,MATCH(BU$3+3,'Mortality Tables'!$N$1:$DN$1,0),FALSE)),"")</f>
        <v>999827.57984627888</v>
      </c>
      <c r="BV429" s="685">
        <f>IFERROR((BU429+AE429*Contr_Rate)*(1+Inv_Return)*IF($D429=$C$1,VLOOKUP($T429,Male_Annuity_Tables,MATCH($BS$3+3,'Mortality Tables'!$N$1:$DN$1,0),FALSE),VLOOKUP($T429,Fe_Annuity_Tables,MATCH(BV$3+3,'Mortality Tables'!$N$1:$DN$1,0),FALSE)),"")</f>
        <v>1201933.4744163533</v>
      </c>
      <c r="BW429" s="685">
        <f>IFERROR((BV429+AF429*Contr_Rate)*(1+Inv_Return)*IF($D429=$C$1,VLOOKUP($T429,Male_Annuity_Tables,MATCH($BS$3+3,'Mortality Tables'!$N$1:$DN$1,0),FALSE),VLOOKUP($T429,Fe_Annuity_Tables,MATCH(BW$3+3,'Mortality Tables'!$N$1:$DN$1,0),FALSE)),"")</f>
        <v>1387198.2551500746</v>
      </c>
      <c r="BX429" s="685">
        <f>IFERROR((BW429+AG429*Contr_Rate)*(1+Inv_Return)*IF($D429=$C$1,VLOOKUP($T429,Male_Annuity_Tables,MATCH($BS$3+3,'Mortality Tables'!$N$1:$DN$1,0),FALSE),VLOOKUP($T429,Fe_Annuity_Tables,MATCH(BX$3+3,'Mortality Tables'!$N$1:$DN$1,0),FALSE)),"")</f>
        <v>1559635.9925520469</v>
      </c>
      <c r="BY429" s="685">
        <f>IFERROR((BX429+AH429*Contr_Rate)*(1+Inv_Return)*IF($D429=$C$1,VLOOKUP($T429,Male_Annuity_Tables,MATCH($BS$3+3,'Mortality Tables'!$N$1:$DN$1,0),FALSE),VLOOKUP($T429,Fe_Annuity_Tables,MATCH(BY$3+3,'Mortality Tables'!$N$1:$DN$1,0),FALSE)),"")</f>
        <v>1722590.5873581176</v>
      </c>
      <c r="BZ429" s="685">
        <f>IFERROR((BY429+AI429*Contr_Rate)*(1+Inv_Return)*IF($D429=$C$1,VLOOKUP($T429,Male_Annuity_Tables,MATCH($BS$3+3,'Mortality Tables'!$N$1:$DN$1,0),FALSE),VLOOKUP($T429,Fe_Annuity_Tables,MATCH(BZ$3+3,'Mortality Tables'!$N$1:$DN$1,0),FALSE)),"")</f>
        <v>1878858.6568072473</v>
      </c>
      <c r="CA429" s="685">
        <f>IFERROR((BZ429+AJ429*Contr_Rate)*(1+Inv_Return)*IF($D429=$C$1,VLOOKUP($T429,Male_Annuity_Tables,MATCH($BS$3+3,'Mortality Tables'!$N$1:$DN$1,0),FALSE),VLOOKUP($T429,Fe_Annuity_Tables,MATCH(CA$3+3,'Mortality Tables'!$N$1:$DN$1,0),FALSE)),"")</f>
        <v>2030790.4903107437</v>
      </c>
      <c r="CB429" s="685">
        <f>IFERROR((CA429+AK429*Contr_Rate)*(1+Inv_Return)*IF($D429=$C$1,VLOOKUP($T429,Male_Annuity_Tables,MATCH($BS$3+3,'Mortality Tables'!$N$1:$DN$1,0),FALSE),VLOOKUP($T429,Fe_Annuity_Tables,MATCH(CB$3+3,'Mortality Tables'!$N$1:$DN$1,0),FALSE)),"")</f>
        <v>2180373.0183684127</v>
      </c>
      <c r="CC429" s="685">
        <f>IFERROR((CB429+AL429*Contr_Rate)*(1+Inv_Return)*IF($D429=$C$1,VLOOKUP($T429,Male_Annuity_Tables,MATCH($BS$3+3,'Mortality Tables'!$N$1:$DN$1,0),FALSE),VLOOKUP($T429,Fe_Annuity_Tables,MATCH(CC$3+3,'Mortality Tables'!$N$1:$DN$1,0),FALSE)),"")</f>
        <v>2329298.0308868359</v>
      </c>
      <c r="CD429" s="685">
        <f>IFERROR((CC429+AM429*Contr_Rate)*(1+Inv_Return)*IF($D429=$C$1,VLOOKUP($T429,Male_Annuity_Tables,MATCH($BS$3+3,'Mortality Tables'!$N$1:$DN$1,0),FALSE),VLOOKUP($T429,Fe_Annuity_Tables,MATCH(CD$3+3,'Mortality Tables'!$N$1:$DN$1,0),FALSE)),"")</f>
        <v>2479018.3004294313</v>
      </c>
      <c r="CE429" s="685">
        <f>IFERROR((CD429+AN429*Contr_Rate)*(1+Inv_Return)*IF($D429=$C$1,VLOOKUP($T429,Male_Annuity_Tables,MATCH($BS$3+3,'Mortality Tables'!$N$1:$DN$1,0),FALSE),VLOOKUP($T429,Fe_Annuity_Tables,MATCH(CE$3+3,'Mortality Tables'!$N$1:$DN$1,0),FALSE)),"")</f>
        <v>2630793.7895596628</v>
      </c>
      <c r="CF429" s="685">
        <f>IFERROR((CE429+AO429*Contr_Rate)*(1+Inv_Return)*IF($D429=$C$1,VLOOKUP($T429,Male_Annuity_Tables,MATCH($BS$3+3,'Mortality Tables'!$N$1:$DN$1,0),FALSE),VLOOKUP($T429,Fe_Annuity_Tables,MATCH(CF$3+3,'Mortality Tables'!$N$1:$DN$1,0),FALSE)),"")</f>
        <v>2785729.730611363</v>
      </c>
      <c r="CG429" s="685">
        <f>IFERROR((CF429+AP429*Contr_Rate)*(1+Inv_Return)*IF($D429=$C$1,VLOOKUP($T429,Male_Annuity_Tables,MATCH($BS$3+3,'Mortality Tables'!$N$1:$DN$1,0),FALSE),VLOOKUP($T429,Fe_Annuity_Tables,MATCH(CG$3+3,'Mortality Tables'!$N$1:$DN$1,0),FALSE)),"")</f>
        <v>2944808.0455776593</v>
      </c>
      <c r="CH429" s="685">
        <f>IFERROR((CG429+AQ429*Contr_Rate)*(1+Inv_Return)*IF($D429=$C$1,VLOOKUP($T429,Male_Annuity_Tables,MATCH($BS$3+3,'Mortality Tables'!$N$1:$DN$1,0),FALSE),VLOOKUP($T429,Fe_Annuity_Tables,MATCH(CH$3+3,'Mortality Tables'!$N$1:$DN$1,0),FALSE)),"")</f>
        <v>3108913.310753183</v>
      </c>
      <c r="CI429" s="685">
        <f>IFERROR((CH429+AR429*Contr_Rate)*(1+Inv_Return)*IF($D429=$C$1,VLOOKUP($T429,Male_Annuity_Tables,MATCH($BS$3+3,'Mortality Tables'!$N$1:$DN$1,0),FALSE),VLOOKUP($T429,Fe_Annuity_Tables,MATCH(CI$3+3,'Mortality Tables'!$N$1:$DN$1,0),FALSE)),"")</f>
        <v>3278854.2549559167</v>
      </c>
      <c r="CJ429" s="685">
        <f>IFERROR((CI429+AS429*Contr_Rate)*(1+Inv_Return)*IF($D429=$C$1,VLOOKUP($T429,Male_Annuity_Tables,MATCH($BS$3+3,'Mortality Tables'!$N$1:$DN$1,0),FALSE),VLOOKUP($T429,Fe_Annuity_Tables,MATCH(CJ$3+3,'Mortality Tables'!$N$1:$DN$1,0),FALSE)),"")</f>
        <v>3455381.6031138757</v>
      </c>
      <c r="CK429" s="685">
        <f>IFERROR((CJ429+AT429*Contr_Rate)*(1+Inv_Return)*IF($D429=$C$1,VLOOKUP($T429,Male_Annuity_Tables,MATCH($BS$3+3,'Mortality Tables'!$N$1:$DN$1,0),FALSE),VLOOKUP($T429,Fe_Annuity_Tables,MATCH(CK$3+3,'Mortality Tables'!$N$1:$DN$1,0),FALSE)),"")</f>
        <v>3639202.931769155</v>
      </c>
      <c r="CL429" s="685">
        <f>IFERROR((CK429+AU429*Contr_Rate)*(1+Inv_Return)*IF($D429=$C$1,VLOOKUP($T429,Male_Annuity_Tables,MATCH($BS$3+3,'Mortality Tables'!$N$1:$DN$1,0),FALSE),VLOOKUP($T429,Fe_Annuity_Tables,MATCH(CL$3+3,'Mortality Tables'!$N$1:$DN$1,0),FALSE)),"")</f>
        <v>3830995.0839184602</v>
      </c>
      <c r="CM429" s="685">
        <f>IFERROR((CL429+AV429*Contr_Rate)*(1+Inv_Return)*IF($D429=$C$1,VLOOKUP($T429,Male_Annuity_Tables,MATCH($BS$3+3,'Mortality Tables'!$N$1:$DN$1,0),FALSE),VLOOKUP($T429,Fe_Annuity_Tables,MATCH(CM$3+3,'Mortality Tables'!$N$1:$DN$1,0),FALSE)),"")</f>
        <v>4031414.5928908135</v>
      </c>
      <c r="CN429" s="685">
        <f>IFERROR((CM429+AW429*Contr_Rate)*(1+Inv_Return)*IF($D429=$C$1,VLOOKUP($T429,Male_Annuity_Tables,MATCH($BS$3+3,'Mortality Tables'!$N$1:$DN$1,0),FALSE),VLOOKUP($T429,Fe_Annuity_Tables,MATCH(CN$3+3,'Mortality Tables'!$N$1:$DN$1,0),FALSE)),"")</f>
        <v>4241106.4848164003</v>
      </c>
      <c r="CO429" s="685" t="str">
        <f>IFERROR((CN429+AX429*Contr_Rate)*(1+Inv_Return)*IF($D429=$C$1,VLOOKUP($T429,Male_Annuity_Tables,MATCH($BS$3+3,'Mortality Tables'!$N$1:$DN$1,0),FALSE),VLOOKUP($T429,Fe_Annuity_Tables,MATCH(CO$3+3,'Mortality Tables'!$N$1:$DN$1,0),FALSE)),"")</f>
        <v/>
      </c>
      <c r="CP429" s="685" t="str">
        <f>IFERROR((CO429+AY429*Contr_Rate)*(1+Inv_Return)*IF($D429=$C$1,VLOOKUP($T429,Male_Annuity_Tables,MATCH($BS$3+3,'Mortality Tables'!$N$1:$DN$1,0),FALSE),VLOOKUP($T429,Fe_Annuity_Tables,MATCH(CP$3+3,'Mortality Tables'!$N$1:$DN$1,0),FALSE)),"")</f>
        <v/>
      </c>
      <c r="CQ429" s="685" t="str">
        <f>IFERROR((CP429+AZ429*Contr_Rate)*(1+Inv_Return)*IF($D429=$C$1,VLOOKUP($T429,Male_Annuity_Tables,MATCH($BS$3+3,'Mortality Tables'!$N$1:$DN$1,0),FALSE),VLOOKUP($T429,Fe_Annuity_Tables,MATCH(CQ$3+3,'Mortality Tables'!$N$1:$DN$1,0),FALSE)),"")</f>
        <v/>
      </c>
      <c r="CR429" s="685" t="str">
        <f>IFERROR((CQ429+BA429*Contr_Rate)*(1+Inv_Return)*IF($D429=$C$1,VLOOKUP($T429,Male_Annuity_Tables,MATCH($BS$3+3,'Mortality Tables'!$N$1:$DN$1,0),FALSE),VLOOKUP($T429,Fe_Annuity_Tables,MATCH(CR$3+3,'Mortality Tables'!$N$1:$DN$1,0),FALSE)),"")</f>
        <v/>
      </c>
      <c r="CS429" s="685" t="str">
        <f>IFERROR((CR429+BB429*Contr_Rate)*(1+Inv_Return)*IF($D429=$C$1,VLOOKUP($T429,Male_Annuity_Tables,MATCH($BS$3+3,'Mortality Tables'!$N$1:$DN$1,0),FALSE),VLOOKUP($T429,Fe_Annuity_Tables,MATCH(CS$3+3,'Mortality Tables'!$N$1:$DN$1,0),FALSE)),"")</f>
        <v/>
      </c>
      <c r="CT429" s="685" t="str">
        <f>IFERROR((CS429+BC429*Contr_Rate)*(1+Inv_Return)*IF($D429=$C$1,VLOOKUP($T429,Male_Annuity_Tables,MATCH($BS$3+3,'Mortality Tables'!$N$1:$DN$1,0),FALSE),VLOOKUP($T429,Fe_Annuity_Tables,MATCH(CT$3+3,'Mortality Tables'!$N$1:$DN$1,0),FALSE)),"")</f>
        <v/>
      </c>
      <c r="CU429" s="685" t="str">
        <f>IFERROR((CT429+BD429*Contr_Rate)*(1+Inv_Return)*IF($D429=$C$1,VLOOKUP($T429,Male_Annuity_Tables,MATCH($BS$3+3,'Mortality Tables'!$N$1:$DN$1,0),FALSE),VLOOKUP($T429,Fe_Annuity_Tables,MATCH(CU$3+3,'Mortality Tables'!$N$1:$DN$1,0),FALSE)),"")</f>
        <v/>
      </c>
      <c r="CV429" s="685" t="str">
        <f>IFERROR((CU429+BE429*Contr_Rate)*(1+Inv_Return)*IF($D429=$C$1,VLOOKUP($T429,Male_Annuity_Tables,MATCH($BS$3+3,'Mortality Tables'!$N$1:$DN$1,0),FALSE),VLOOKUP($T429,Fe_Annuity_Tables,MATCH(CV$3+3,'Mortality Tables'!$N$1:$DN$1,0),FALSE)),"")</f>
        <v/>
      </c>
      <c r="CW429" s="685" t="str">
        <f>IFERROR((CV429+BF429*Contr_Rate)*(1+Inv_Return)*IF($D429=$C$1,VLOOKUP($T429,Male_Annuity_Tables,MATCH($BS$3+3,'Mortality Tables'!$N$1:$DN$1,0),FALSE),VLOOKUP($T429,Fe_Annuity_Tables,MATCH(CW$3+3,'Mortality Tables'!$N$1:$DN$1,0),FALSE)),"")</f>
        <v/>
      </c>
      <c r="CX429" s="685" t="str">
        <f>IFERROR((CW429+BG429*Contr_Rate)*(1+Inv_Return)*IF($D429=$C$1,VLOOKUP($T429,Male_Annuity_Tables,MATCH($BS$3+3,'Mortality Tables'!$N$1:$DN$1,0),FALSE),VLOOKUP($T429,Fe_Annuity_Tables,MATCH(CX$3+3,'Mortality Tables'!$N$1:$DN$1,0),FALSE)),"")</f>
        <v/>
      </c>
      <c r="CY429" s="685" t="str">
        <f>IFERROR((CX429+BH429*Contr_Rate)*(1+Inv_Return)*IF($D429=$C$1,VLOOKUP($T429,Male_Annuity_Tables,MATCH($BS$3+3,'Mortality Tables'!$N$1:$DN$1,0),FALSE),VLOOKUP($T429,Fe_Annuity_Tables,MATCH(CY$3+3,'Mortality Tables'!$N$1:$DN$1,0),FALSE)),"")</f>
        <v/>
      </c>
      <c r="CZ429" s="685" t="str">
        <f>IFERROR((CY429+BI429*Contr_Rate)*(1+Inv_Return)*IF($D429=$C$1,VLOOKUP($T429,Male_Annuity_Tables,MATCH($BS$3+3,'Mortality Tables'!$N$1:$DN$1,0),FALSE),VLOOKUP($T429,Fe_Annuity_Tables,MATCH(CZ$3+3,'Mortality Tables'!$N$1:$DN$1,0),FALSE)),"")</f>
        <v/>
      </c>
      <c r="DA429" s="685" t="str">
        <f>IFERROR((CZ429+BJ429*Contr_Rate)*(1+Inv_Return)*IF($D429=$C$1,VLOOKUP($T429,Male_Annuity_Tables,MATCH($BS$3+3,'Mortality Tables'!$N$1:$DN$1,0),FALSE),VLOOKUP($T429,Fe_Annuity_Tables,MATCH(DA$3+3,'Mortality Tables'!$N$1:$DN$1,0),FALSE)),"")</f>
        <v/>
      </c>
      <c r="DB429" s="685" t="str">
        <f>IFERROR((DA429+BK429*Contr_Rate)*(1+Inv_Return)*IF($D429=$C$1,VLOOKUP($T429,Male_Annuity_Tables,MATCH($BS$3+3,'Mortality Tables'!$N$1:$DN$1,0),FALSE),VLOOKUP($T429,Fe_Annuity_Tables,MATCH(DB$3+3,'Mortality Tables'!$N$1:$DN$1,0),FALSE)),"")</f>
        <v/>
      </c>
      <c r="DC429" s="685" t="str">
        <f>IFERROR((DB429+BL429*Contr_Rate)*(1+Inv_Return)*IF($D429=$C$1,VLOOKUP($T429,Male_Annuity_Tables,MATCH($BS$3+3,'Mortality Tables'!$N$1:$DN$1,0),FALSE),VLOOKUP($T429,Fe_Annuity_Tables,MATCH(DC$3+3,'Mortality Tables'!$N$1:$DN$1,0),FALSE)),"")</f>
        <v/>
      </c>
      <c r="DD429" s="685" t="str">
        <f>IFERROR((DC429+BM429*Contr_Rate)*(1+Inv_Return)*IF($D429=$C$1,VLOOKUP($T429,Male_Annuity_Tables,MATCH($BS$3+3,'Mortality Tables'!$N$1:$DN$1,0),FALSE),VLOOKUP($T429,Fe_Annuity_Tables,MATCH(DD$3+3,'Mortality Tables'!$N$1:$DN$1,0),FALSE)),"")</f>
        <v/>
      </c>
      <c r="DE429" s="685" t="str">
        <f>IFERROR((DD429+BN429*Contr_Rate)*(1+Inv_Return)*IF($D429=$C$1,VLOOKUP($T429,Male_Annuity_Tables,MATCH($BS$3+3,'Mortality Tables'!$N$1:$DN$1,0),FALSE),VLOOKUP($T429,Fe_Annuity_Tables,MATCH(DE$3+3,'Mortality Tables'!$N$1:$DN$1,0),FALSE)),"")</f>
        <v/>
      </c>
      <c r="DF429" s="685" t="str">
        <f>IFERROR((DE429+BO429*Contr_Rate)*(1+Inv_Return)*IF($D429=$C$1,VLOOKUP($T429,Male_Annuity_Tables,MATCH($BS$3+3,'Mortality Tables'!$N$1:$DN$1,0),FALSE),VLOOKUP($T429,Fe_Annuity_Tables,MATCH(DF$3+3,'Mortality Tables'!$N$1:$DN$1,0),FALSE)),"")</f>
        <v/>
      </c>
      <c r="DG429" s="685" t="str">
        <f>IFERROR((DF429+BP429*Contr_Rate)*(1+Inv_Return)*IF($D429=$C$1,VLOOKUP($T429,Male_Annuity_Tables,MATCH($BS$3+3,'Mortality Tables'!$N$1:$DN$1,0),FALSE),VLOOKUP($T429,Fe_Annuity_Tables,MATCH(DG$3+3,'Mortality Tables'!$N$1:$DN$1,0),FALSE)),"")</f>
        <v/>
      </c>
      <c r="DH429" s="685" t="str">
        <f>IFERROR((DG429+BQ429*Contr_Rate)*(1+Inv_Return)*IF($D429=$C$1,VLOOKUP($T429,Male_Annuity_Tables,MATCH($BS$3+3,'Mortality Tables'!$N$1:$DN$1,0),FALSE),VLOOKUP($T429,Fe_Annuity_Tables,MATCH(DH$3+3,'Mortality Tables'!$N$1:$DN$1,0),FALSE)),"")</f>
        <v/>
      </c>
      <c r="DJ429" s="686">
        <f t="shared" si="230"/>
        <v>4241106.4848164003</v>
      </c>
      <c r="DK429" s="680">
        <f t="shared" si="219"/>
        <v>8.0909277508679907</v>
      </c>
      <c r="DL429" s="686">
        <f t="shared" si="231"/>
        <v>351200.92927812255</v>
      </c>
      <c r="DM429" s="686">
        <f t="shared" si="132"/>
        <v>3792319.8610489583</v>
      </c>
      <c r="DN429" s="687">
        <f t="shared" si="232"/>
        <v>9.2608467151022472E-2</v>
      </c>
      <c r="DP429" s="688">
        <f t="shared" si="233"/>
        <v>105790.60474077525</v>
      </c>
      <c r="DQ429" s="688">
        <f t="shared" si="234"/>
        <v>156537.9335391091</v>
      </c>
      <c r="DR429" s="688">
        <f t="shared" si="235"/>
        <v>151928.79989554131</v>
      </c>
    </row>
    <row r="430" spans="1:122" s="657" customFormat="1" ht="14.5">
      <c r="A430" s="675" t="s">
        <v>1928</v>
      </c>
      <c r="B430" s="675" t="s">
        <v>1929</v>
      </c>
      <c r="C430" s="675" t="s">
        <v>115</v>
      </c>
      <c r="D430" s="675" t="s">
        <v>61</v>
      </c>
      <c r="E430" s="676">
        <v>30770</v>
      </c>
      <c r="F430" s="677">
        <v>44435</v>
      </c>
      <c r="G430" s="677">
        <v>44854</v>
      </c>
      <c r="H430" s="678">
        <v>2419917</v>
      </c>
      <c r="I430" s="678">
        <v>137150.47</v>
      </c>
      <c r="J430" s="678">
        <v>220207.96</v>
      </c>
      <c r="K430" s="678"/>
      <c r="L430" s="678">
        <v>357358.43</v>
      </c>
      <c r="M430" s="679">
        <f>IF(COUNTIF($A$4:A430,A430)=1,0,1)</f>
        <v>0</v>
      </c>
      <c r="N430" s="680" t="str">
        <f t="shared" si="224"/>
        <v>Okay</v>
      </c>
      <c r="O430" s="680" t="str">
        <f t="shared" si="225"/>
        <v>TRUE</v>
      </c>
      <c r="P430" s="680" t="b">
        <f t="shared" si="226"/>
        <v>1</v>
      </c>
      <c r="Q430" s="680" t="b">
        <f t="shared" si="239"/>
        <v>1</v>
      </c>
      <c r="R430" s="680" t="b">
        <f t="shared" si="240"/>
        <v>1</v>
      </c>
      <c r="S430" s="681">
        <f t="shared" si="227"/>
        <v>37.438356164383563</v>
      </c>
      <c r="T430" s="682">
        <f t="shared" si="241"/>
        <v>40</v>
      </c>
      <c r="U430" s="682">
        <f t="shared" si="220"/>
        <v>38</v>
      </c>
      <c r="V430" s="682">
        <f t="shared" si="242"/>
        <v>2.1972602739726028</v>
      </c>
      <c r="W430" s="682">
        <f t="shared" si="228"/>
        <v>20</v>
      </c>
      <c r="X430" s="683">
        <f t="shared" si="229"/>
        <v>7147168.5999999996</v>
      </c>
      <c r="Y430" s="684">
        <f t="shared" si="123"/>
        <v>2.3E-3</v>
      </c>
      <c r="Z430" s="684">
        <f>IF($D430=$C$1,VLOOKUP($T430,Male_Annuity_Tables,MATCH($W430+2,'Mortality Tables'!$DS$1:$HT$1,0),FALSE),VLOOKUP($T430,Fe_Annuity_Tables,MATCH($W430+2,'Mortality Tables'!$M$1:$DN$1,0),FALSE))</f>
        <v>7.967628853806856E-2</v>
      </c>
      <c r="AA430" s="664"/>
      <c r="AB430" s="685">
        <f t="shared" si="245"/>
        <v>2543211.7711499999</v>
      </c>
      <c r="AC430" s="685">
        <f t="shared" si="245"/>
        <v>2672788.4108900926</v>
      </c>
      <c r="AD430" s="685">
        <f t="shared" si="245"/>
        <v>2808966.9804249429</v>
      </c>
      <c r="AE430" s="685">
        <f t="shared" si="245"/>
        <v>2952083.8480775938</v>
      </c>
      <c r="AF430" s="685">
        <f t="shared" si="245"/>
        <v>3102492.520137147</v>
      </c>
      <c r="AG430" s="685">
        <f t="shared" si="245"/>
        <v>3260564.5140381353</v>
      </c>
      <c r="AH430" s="685">
        <f t="shared" si="245"/>
        <v>3426690.2760283784</v>
      </c>
      <c r="AI430" s="685">
        <f t="shared" si="245"/>
        <v>3601280.1455920245</v>
      </c>
      <c r="AJ430" s="685">
        <f t="shared" si="245"/>
        <v>3784765.3690099381</v>
      </c>
      <c r="AK430" s="685">
        <f t="shared" si="245"/>
        <v>3977599.1645609946</v>
      </c>
      <c r="AL430" s="685">
        <f t="shared" si="245"/>
        <v>4180257.8419953771</v>
      </c>
      <c r="AM430" s="685">
        <f t="shared" si="245"/>
        <v>4393241.9790450418</v>
      </c>
      <c r="AN430" s="685">
        <f t="shared" si="245"/>
        <v>4617077.6578773865</v>
      </c>
      <c r="AO430" s="685">
        <f t="shared" si="245"/>
        <v>4852317.7645462407</v>
      </c>
      <c r="AP430" s="685">
        <f t="shared" si="245"/>
        <v>5099543.3546498716</v>
      </c>
      <c r="AQ430" s="685">
        <f t="shared" si="245"/>
        <v>5359365.0885692816</v>
      </c>
      <c r="AR430" s="685">
        <f t="shared" si="244"/>
        <v>5632424.7398318872</v>
      </c>
      <c r="AS430" s="685">
        <f t="shared" si="244"/>
        <v>5919396.7803263217</v>
      </c>
      <c r="AT430" s="685">
        <f t="shared" si="244"/>
        <v>6220990.0462839482</v>
      </c>
      <c r="AU430" s="685">
        <f t="shared" si="244"/>
        <v>6537949.4891421162</v>
      </c>
      <c r="AV430" s="685" t="str">
        <f t="shared" si="244"/>
        <v/>
      </c>
      <c r="AW430" s="685" t="str">
        <f t="shared" si="244"/>
        <v/>
      </c>
      <c r="AX430" s="685" t="str">
        <f t="shared" si="244"/>
        <v/>
      </c>
      <c r="AY430" s="685" t="str">
        <f t="shared" si="244"/>
        <v/>
      </c>
      <c r="AZ430" s="685" t="str">
        <f t="shared" si="244"/>
        <v/>
      </c>
      <c r="BA430" s="685" t="str">
        <f t="shared" si="244"/>
        <v/>
      </c>
      <c r="BB430" s="685" t="str">
        <f t="shared" si="244"/>
        <v/>
      </c>
      <c r="BC430" s="685" t="str">
        <f t="shared" si="244"/>
        <v/>
      </c>
      <c r="BD430" s="685" t="str">
        <f t="shared" si="244"/>
        <v/>
      </c>
      <c r="BE430" s="685" t="str">
        <f t="shared" si="244"/>
        <v/>
      </c>
      <c r="BF430" s="685" t="str">
        <f t="shared" si="244"/>
        <v/>
      </c>
      <c r="BG430" s="685" t="str">
        <f t="shared" si="247"/>
        <v/>
      </c>
      <c r="BH430" s="685" t="str">
        <f t="shared" si="247"/>
        <v/>
      </c>
      <c r="BI430" s="685" t="str">
        <f t="shared" si="243"/>
        <v/>
      </c>
      <c r="BJ430" s="685" t="str">
        <f t="shared" si="243"/>
        <v/>
      </c>
      <c r="BK430" s="685" t="str">
        <f t="shared" si="243"/>
        <v/>
      </c>
      <c r="BL430" s="685" t="str">
        <f t="shared" si="243"/>
        <v/>
      </c>
      <c r="BM430" s="685" t="str">
        <f t="shared" si="243"/>
        <v/>
      </c>
      <c r="BN430" s="685" t="str">
        <f t="shared" si="243"/>
        <v/>
      </c>
      <c r="BO430" s="685" t="str">
        <f t="shared" si="246"/>
        <v/>
      </c>
      <c r="BP430" s="685" t="str">
        <f t="shared" si="246"/>
        <v/>
      </c>
      <c r="BQ430" s="685" t="str">
        <f t="shared" si="246"/>
        <v/>
      </c>
      <c r="BR430" s="529"/>
      <c r="BS430" s="685">
        <f>IFERROR(($L430+AB430*Contr_Rate)*(1+Inv_Return)*IF($D430=$C$1,VLOOKUP($T430,Male_Annuity_Tables,MATCH($BS$3+3,'Mortality Tables'!$N$1:$DN$1,0),FALSE),VLOOKUP($T430,Fe_Annuity_Tables,MATCH(BS$3+3,'Mortality Tables'!$N$1:$DN$1,0),FALSE)),"")</f>
        <v>976347.85248969682</v>
      </c>
      <c r="BT430" s="685">
        <f>IFERROR(($BS430+AC430*Contr_Rate)*(1+Inv_Return)*IF($D430=$C$1,VLOOKUP($T430,Male_Annuity_Tables,MATCH($BS$3+3,'Mortality Tables'!$N$1:$DN$1,0),FALSE),VLOOKUP($T430,Fe_Annuity_Tables,MATCH(BT$3+3,'Mortality Tables'!$N$1:$DN$1,0),FALSE)),"")</f>
        <v>1549667.4674809622</v>
      </c>
      <c r="BU430" s="685">
        <f>IFERROR((BT430+AD430*Contr_Rate)*(1+Inv_Return)*IF($D430=$C$1,VLOOKUP($T430,Male_Annuity_Tables,MATCH($BS$3+3,'Mortality Tables'!$N$1:$DN$1,0),FALSE),VLOOKUP($T430,Fe_Annuity_Tables,MATCH(BU$3+3,'Mortality Tables'!$N$1:$DN$1,0),FALSE)),"")</f>
        <v>2084912.4164804246</v>
      </c>
      <c r="BV430" s="685">
        <f>IFERROR((BU430+AE430*Contr_Rate)*(1+Inv_Return)*IF($D430=$C$1,VLOOKUP($T430,Male_Annuity_Tables,MATCH($BS$3+3,'Mortality Tables'!$N$1:$DN$1,0),FALSE),VLOOKUP($T430,Fe_Annuity_Tables,MATCH(BV$3+3,'Mortality Tables'!$N$1:$DN$1,0),FALSE)),"")</f>
        <v>2588789.7213135664</v>
      </c>
      <c r="BW430" s="685">
        <f>IFERROR((BV430+AF430*Contr_Rate)*(1+Inv_Return)*IF($D430=$C$1,VLOOKUP($T430,Male_Annuity_Tables,MATCH($BS$3+3,'Mortality Tables'!$N$1:$DN$1,0),FALSE),VLOOKUP($T430,Fe_Annuity_Tables,MATCH(BW$3+3,'Mortality Tables'!$N$1:$DN$1,0),FALSE)),"")</f>
        <v>3067236.8982634628</v>
      </c>
      <c r="BX430" s="685">
        <f>IFERROR((BW430+AG430*Contr_Rate)*(1+Inv_Return)*IF($D430=$C$1,VLOOKUP($T430,Male_Annuity_Tables,MATCH($BS$3+3,'Mortality Tables'!$N$1:$DN$1,0),FALSE),VLOOKUP($T430,Fe_Annuity_Tables,MATCH(BX$3+3,'Mortality Tables'!$N$1:$DN$1,0),FALSE)),"")</f>
        <v>3525525.5572339511</v>
      </c>
      <c r="BY430" s="685">
        <f>IFERROR((BX430+AH430*Contr_Rate)*(1+Inv_Return)*IF($D430=$C$1,VLOOKUP($T430,Male_Annuity_Tables,MATCH($BS$3+3,'Mortality Tables'!$N$1:$DN$1,0),FALSE),VLOOKUP($T430,Fe_Annuity_Tables,MATCH(BY$3+3,'Mortality Tables'!$N$1:$DN$1,0),FALSE)),"")</f>
        <v>3968351.9271636577</v>
      </c>
      <c r="BZ430" s="685">
        <f>IFERROR((BY430+AI430*Contr_Rate)*(1+Inv_Return)*IF($D430=$C$1,VLOOKUP($T430,Male_Annuity_Tables,MATCH($BS$3+3,'Mortality Tables'!$N$1:$DN$1,0),FALSE),VLOOKUP($T430,Fe_Annuity_Tables,MATCH(BZ$3+3,'Mortality Tables'!$N$1:$DN$1,0),FALSE)),"")</f>
        <v>4399916.0000402629</v>
      </c>
      <c r="CA430" s="685">
        <f>IFERROR((BZ430+AJ430*Contr_Rate)*(1+Inv_Return)*IF($D430=$C$1,VLOOKUP($T430,Male_Annuity_Tables,MATCH($BS$3+3,'Mortality Tables'!$N$1:$DN$1,0),FALSE),VLOOKUP($T430,Fe_Annuity_Tables,MATCH(CA$3+3,'Mortality Tables'!$N$1:$DN$1,0),FALSE)),"")</f>
        <v>4823990.7690010536</v>
      </c>
      <c r="CB430" s="685">
        <f>IFERROR((CA430+AK430*Contr_Rate)*(1+Inv_Return)*IF($D430=$C$1,VLOOKUP($T430,Male_Annuity_Tables,MATCH($BS$3+3,'Mortality Tables'!$N$1:$DN$1,0),FALSE),VLOOKUP($T430,Fe_Annuity_Tables,MATCH(CB$3+3,'Mortality Tables'!$N$1:$DN$1,0),FALSE)),"")</f>
        <v>5243982.847043653</v>
      </c>
      <c r="CC430" s="685">
        <f>IFERROR((CB430+AL430*Contr_Rate)*(1+Inv_Return)*IF($D430=$C$1,VLOOKUP($T430,Male_Annuity_Tables,MATCH($BS$3+3,'Mortality Tables'!$N$1:$DN$1,0),FALSE),VLOOKUP($T430,Fe_Annuity_Tables,MATCH(CC$3+3,'Mortality Tables'!$N$1:$DN$1,0),FALSE)),"")</f>
        <v>5662985.5882257111</v>
      </c>
      <c r="CD430" s="685">
        <f>IFERROR((CC430+AM430*Contr_Rate)*(1+Inv_Return)*IF($D430=$C$1,VLOOKUP($T430,Male_Annuity_Tables,MATCH($BS$3+3,'Mortality Tables'!$N$1:$DN$1,0),FALSE),VLOOKUP($T430,Fe_Annuity_Tables,MATCH(CD$3+3,'Mortality Tables'!$N$1:$DN$1,0),FALSE)),"")</f>
        <v>6083825.6897811713</v>
      </c>
      <c r="CE430" s="685">
        <f>IFERROR((CD430+AN430*Contr_Rate)*(1+Inv_Return)*IF($D430=$C$1,VLOOKUP($T430,Male_Annuity_Tables,MATCH($BS$3+3,'Mortality Tables'!$N$1:$DN$1,0),FALSE),VLOOKUP($T430,Fe_Annuity_Tables,MATCH(CE$3+3,'Mortality Tables'!$N$1:$DN$1,0),FALSE)),"")</f>
        <v>6509104.1286013657</v>
      </c>
      <c r="CF430" s="685">
        <f>IFERROR((CE430+AO430*Contr_Rate)*(1+Inv_Return)*IF($D430=$C$1,VLOOKUP($T430,Male_Annuity_Tables,MATCH($BS$3+3,'Mortality Tables'!$N$1:$DN$1,0),FALSE),VLOOKUP($T430,Fe_Annuity_Tables,MATCH(CF$3+3,'Mortality Tables'!$N$1:$DN$1,0),FALSE)),"")</f>
        <v>6941232.1766499197</v>
      </c>
      <c r="CG430" s="685">
        <f>IFERROR((CF430+AP430*Contr_Rate)*(1+Inv_Return)*IF($D430=$C$1,VLOOKUP($T430,Male_Annuity_Tables,MATCH($BS$3+3,'Mortality Tables'!$N$1:$DN$1,0),FALSE),VLOOKUP($T430,Fe_Annuity_Tables,MATCH(CG$3+3,'Mortality Tables'!$N$1:$DN$1,0),FALSE)),"")</f>
        <v>7382463.1450340142</v>
      </c>
      <c r="CH430" s="685">
        <f>IFERROR((CG430+AQ430*Contr_Rate)*(1+Inv_Return)*IF($D430=$C$1,VLOOKUP($T430,Male_Annuity_Tables,MATCH($BS$3+3,'Mortality Tables'!$N$1:$DN$1,0),FALSE),VLOOKUP($T430,Fe_Annuity_Tables,MATCH(CH$3+3,'Mortality Tables'!$N$1:$DN$1,0),FALSE)),"")</f>
        <v>7834920.4238397572</v>
      </c>
      <c r="CI430" s="685">
        <f>IFERROR((CH430+AR430*Contr_Rate)*(1+Inv_Return)*IF($D430=$C$1,VLOOKUP($T430,Male_Annuity_Tables,MATCH($BS$3+3,'Mortality Tables'!$N$1:$DN$1,0),FALSE),VLOOKUP($T430,Fe_Annuity_Tables,MATCH(CI$3+3,'Mortality Tables'!$N$1:$DN$1,0),FALSE)),"")</f>
        <v>8300622.3128864542</v>
      </c>
      <c r="CJ430" s="685">
        <f>IFERROR((CI430+AS430*Contr_Rate)*(1+Inv_Return)*IF($D430=$C$1,VLOOKUP($T430,Male_Annuity_Tables,MATCH($BS$3+3,'Mortality Tables'!$N$1:$DN$1,0),FALSE),VLOOKUP($T430,Fe_Annuity_Tables,MATCH(CJ$3+3,'Mortality Tables'!$N$1:$DN$1,0),FALSE)),"")</f>
        <v>8781504.0758956783</v>
      </c>
      <c r="CK430" s="685">
        <f>IFERROR((CJ430+AT430*Contr_Rate)*(1+Inv_Return)*IF($D430=$C$1,VLOOKUP($T430,Male_Annuity_Tables,MATCH($BS$3+3,'Mortality Tables'!$N$1:$DN$1,0),FALSE),VLOOKUP($T430,Fe_Annuity_Tables,MATCH(CK$3+3,'Mortality Tables'!$N$1:$DN$1,0),FALSE)),"")</f>
        <v>9279437.5960140564</v>
      </c>
      <c r="CL430" s="685">
        <f>IFERROR((CK430+AU430*Contr_Rate)*(1+Inv_Return)*IF($D430=$C$1,VLOOKUP($T430,Male_Annuity_Tables,MATCH($BS$3+3,'Mortality Tables'!$N$1:$DN$1,0),FALSE),VLOOKUP($T430,Fe_Annuity_Tables,MATCH(CL$3+3,'Mortality Tables'!$N$1:$DN$1,0),FALSE)),"")</f>
        <v>9796248.96313514</v>
      </c>
      <c r="CM430" s="685" t="str">
        <f>IFERROR((CL430+AV430*Contr_Rate)*(1+Inv_Return)*IF($D430=$C$1,VLOOKUP($T430,Male_Annuity_Tables,MATCH($BS$3+3,'Mortality Tables'!$N$1:$DN$1,0),FALSE),VLOOKUP($T430,Fe_Annuity_Tables,MATCH(CM$3+3,'Mortality Tables'!$N$1:$DN$1,0),FALSE)),"")</f>
        <v/>
      </c>
      <c r="CN430" s="685" t="str">
        <f>IFERROR((CM430+AW430*Contr_Rate)*(1+Inv_Return)*IF($D430=$C$1,VLOOKUP($T430,Male_Annuity_Tables,MATCH($BS$3+3,'Mortality Tables'!$N$1:$DN$1,0),FALSE),VLOOKUP($T430,Fe_Annuity_Tables,MATCH(CN$3+3,'Mortality Tables'!$N$1:$DN$1,0),FALSE)),"")</f>
        <v/>
      </c>
      <c r="CO430" s="685" t="str">
        <f>IFERROR((CN430+AX430*Contr_Rate)*(1+Inv_Return)*IF($D430=$C$1,VLOOKUP($T430,Male_Annuity_Tables,MATCH($BS$3+3,'Mortality Tables'!$N$1:$DN$1,0),FALSE),VLOOKUP($T430,Fe_Annuity_Tables,MATCH(CO$3+3,'Mortality Tables'!$N$1:$DN$1,0),FALSE)),"")</f>
        <v/>
      </c>
      <c r="CP430" s="685" t="str">
        <f>IFERROR((CO430+AY430*Contr_Rate)*(1+Inv_Return)*IF($D430=$C$1,VLOOKUP($T430,Male_Annuity_Tables,MATCH($BS$3+3,'Mortality Tables'!$N$1:$DN$1,0),FALSE),VLOOKUP($T430,Fe_Annuity_Tables,MATCH(CP$3+3,'Mortality Tables'!$N$1:$DN$1,0),FALSE)),"")</f>
        <v/>
      </c>
      <c r="CQ430" s="685" t="str">
        <f>IFERROR((CP430+AZ430*Contr_Rate)*(1+Inv_Return)*IF($D430=$C$1,VLOOKUP($T430,Male_Annuity_Tables,MATCH($BS$3+3,'Mortality Tables'!$N$1:$DN$1,0),FALSE),VLOOKUP($T430,Fe_Annuity_Tables,MATCH(CQ$3+3,'Mortality Tables'!$N$1:$DN$1,0),FALSE)),"")</f>
        <v/>
      </c>
      <c r="CR430" s="685" t="str">
        <f>IFERROR((CQ430+BA430*Contr_Rate)*(1+Inv_Return)*IF($D430=$C$1,VLOOKUP($T430,Male_Annuity_Tables,MATCH($BS$3+3,'Mortality Tables'!$N$1:$DN$1,0),FALSE),VLOOKUP($T430,Fe_Annuity_Tables,MATCH(CR$3+3,'Mortality Tables'!$N$1:$DN$1,0),FALSE)),"")</f>
        <v/>
      </c>
      <c r="CS430" s="685" t="str">
        <f>IFERROR((CR430+BB430*Contr_Rate)*(1+Inv_Return)*IF($D430=$C$1,VLOOKUP($T430,Male_Annuity_Tables,MATCH($BS$3+3,'Mortality Tables'!$N$1:$DN$1,0),FALSE),VLOOKUP($T430,Fe_Annuity_Tables,MATCH(CS$3+3,'Mortality Tables'!$N$1:$DN$1,0),FALSE)),"")</f>
        <v/>
      </c>
      <c r="CT430" s="685" t="str">
        <f>IFERROR((CS430+BC430*Contr_Rate)*(1+Inv_Return)*IF($D430=$C$1,VLOOKUP($T430,Male_Annuity_Tables,MATCH($BS$3+3,'Mortality Tables'!$N$1:$DN$1,0),FALSE),VLOOKUP($T430,Fe_Annuity_Tables,MATCH(CT$3+3,'Mortality Tables'!$N$1:$DN$1,0),FALSE)),"")</f>
        <v/>
      </c>
      <c r="CU430" s="685" t="str">
        <f>IFERROR((CT430+BD430*Contr_Rate)*(1+Inv_Return)*IF($D430=$C$1,VLOOKUP($T430,Male_Annuity_Tables,MATCH($BS$3+3,'Mortality Tables'!$N$1:$DN$1,0),FALSE),VLOOKUP($T430,Fe_Annuity_Tables,MATCH(CU$3+3,'Mortality Tables'!$N$1:$DN$1,0),FALSE)),"")</f>
        <v/>
      </c>
      <c r="CV430" s="685" t="str">
        <f>IFERROR((CU430+BE430*Contr_Rate)*(1+Inv_Return)*IF($D430=$C$1,VLOOKUP($T430,Male_Annuity_Tables,MATCH($BS$3+3,'Mortality Tables'!$N$1:$DN$1,0),FALSE),VLOOKUP($T430,Fe_Annuity_Tables,MATCH(CV$3+3,'Mortality Tables'!$N$1:$DN$1,0),FALSE)),"")</f>
        <v/>
      </c>
      <c r="CW430" s="685" t="str">
        <f>IFERROR((CV430+BF430*Contr_Rate)*(1+Inv_Return)*IF($D430=$C$1,VLOOKUP($T430,Male_Annuity_Tables,MATCH($BS$3+3,'Mortality Tables'!$N$1:$DN$1,0),FALSE),VLOOKUP($T430,Fe_Annuity_Tables,MATCH(CW$3+3,'Mortality Tables'!$N$1:$DN$1,0),FALSE)),"")</f>
        <v/>
      </c>
      <c r="CX430" s="685" t="str">
        <f>IFERROR((CW430+BG430*Contr_Rate)*(1+Inv_Return)*IF($D430=$C$1,VLOOKUP($T430,Male_Annuity_Tables,MATCH($BS$3+3,'Mortality Tables'!$N$1:$DN$1,0),FALSE),VLOOKUP($T430,Fe_Annuity_Tables,MATCH(CX$3+3,'Mortality Tables'!$N$1:$DN$1,0),FALSE)),"")</f>
        <v/>
      </c>
      <c r="CY430" s="685" t="str">
        <f>IFERROR((CX430+BH430*Contr_Rate)*(1+Inv_Return)*IF($D430=$C$1,VLOOKUP($T430,Male_Annuity_Tables,MATCH($BS$3+3,'Mortality Tables'!$N$1:$DN$1,0),FALSE),VLOOKUP($T430,Fe_Annuity_Tables,MATCH(CY$3+3,'Mortality Tables'!$N$1:$DN$1,0),FALSE)),"")</f>
        <v/>
      </c>
      <c r="CZ430" s="685" t="str">
        <f>IFERROR((CY430+BI430*Contr_Rate)*(1+Inv_Return)*IF($D430=$C$1,VLOOKUP($T430,Male_Annuity_Tables,MATCH($BS$3+3,'Mortality Tables'!$N$1:$DN$1,0),FALSE),VLOOKUP($T430,Fe_Annuity_Tables,MATCH(CZ$3+3,'Mortality Tables'!$N$1:$DN$1,0),FALSE)),"")</f>
        <v/>
      </c>
      <c r="DA430" s="685" t="str">
        <f>IFERROR((CZ430+BJ430*Contr_Rate)*(1+Inv_Return)*IF($D430=$C$1,VLOOKUP($T430,Male_Annuity_Tables,MATCH($BS$3+3,'Mortality Tables'!$N$1:$DN$1,0),FALSE),VLOOKUP($T430,Fe_Annuity_Tables,MATCH(DA$3+3,'Mortality Tables'!$N$1:$DN$1,0),FALSE)),"")</f>
        <v/>
      </c>
      <c r="DB430" s="685" t="str">
        <f>IFERROR((DA430+BK430*Contr_Rate)*(1+Inv_Return)*IF($D430=$C$1,VLOOKUP($T430,Male_Annuity_Tables,MATCH($BS$3+3,'Mortality Tables'!$N$1:$DN$1,0),FALSE),VLOOKUP($T430,Fe_Annuity_Tables,MATCH(DB$3+3,'Mortality Tables'!$N$1:$DN$1,0),FALSE)),"")</f>
        <v/>
      </c>
      <c r="DC430" s="685" t="str">
        <f>IFERROR((DB430+BL430*Contr_Rate)*(1+Inv_Return)*IF($D430=$C$1,VLOOKUP($T430,Male_Annuity_Tables,MATCH($BS$3+3,'Mortality Tables'!$N$1:$DN$1,0),FALSE),VLOOKUP($T430,Fe_Annuity_Tables,MATCH(DC$3+3,'Mortality Tables'!$N$1:$DN$1,0),FALSE)),"")</f>
        <v/>
      </c>
      <c r="DD430" s="685" t="str">
        <f>IFERROR((DC430+BM430*Contr_Rate)*(1+Inv_Return)*IF($D430=$C$1,VLOOKUP($T430,Male_Annuity_Tables,MATCH($BS$3+3,'Mortality Tables'!$N$1:$DN$1,0),FALSE),VLOOKUP($T430,Fe_Annuity_Tables,MATCH(DD$3+3,'Mortality Tables'!$N$1:$DN$1,0),FALSE)),"")</f>
        <v/>
      </c>
      <c r="DE430" s="685" t="str">
        <f>IFERROR((DD430+BN430*Contr_Rate)*(1+Inv_Return)*IF($D430=$C$1,VLOOKUP($T430,Male_Annuity_Tables,MATCH($BS$3+3,'Mortality Tables'!$N$1:$DN$1,0),FALSE),VLOOKUP($T430,Fe_Annuity_Tables,MATCH(DE$3+3,'Mortality Tables'!$N$1:$DN$1,0),FALSE)),"")</f>
        <v/>
      </c>
      <c r="DF430" s="685" t="str">
        <f>IFERROR((DE430+BO430*Contr_Rate)*(1+Inv_Return)*IF($D430=$C$1,VLOOKUP($T430,Male_Annuity_Tables,MATCH($BS$3+3,'Mortality Tables'!$N$1:$DN$1,0),FALSE),VLOOKUP($T430,Fe_Annuity_Tables,MATCH(DF$3+3,'Mortality Tables'!$N$1:$DN$1,0),FALSE)),"")</f>
        <v/>
      </c>
      <c r="DG430" s="685" t="str">
        <f>IFERROR((DF430+BP430*Contr_Rate)*(1+Inv_Return)*IF($D430=$C$1,VLOOKUP($T430,Male_Annuity_Tables,MATCH($BS$3+3,'Mortality Tables'!$N$1:$DN$1,0),FALSE),VLOOKUP($T430,Fe_Annuity_Tables,MATCH(DG$3+3,'Mortality Tables'!$N$1:$DN$1,0),FALSE)),"")</f>
        <v/>
      </c>
      <c r="DH430" s="685" t="str">
        <f>IFERROR((DG430+BQ430*Contr_Rate)*(1+Inv_Return)*IF($D430=$C$1,VLOOKUP($T430,Male_Annuity_Tables,MATCH($BS$3+3,'Mortality Tables'!$N$1:$DN$1,0),FALSE),VLOOKUP($T430,Fe_Annuity_Tables,MATCH(DH$3+3,'Mortality Tables'!$N$1:$DN$1,0),FALSE)),"")</f>
        <v/>
      </c>
      <c r="DJ430" s="686">
        <f t="shared" si="230"/>
        <v>9796248.96313514</v>
      </c>
      <c r="DK430" s="680">
        <f t="shared" si="219"/>
        <v>8.0909277508679907</v>
      </c>
      <c r="DL430" s="686">
        <f t="shared" si="231"/>
        <v>811215.59942200896</v>
      </c>
      <c r="DM430" s="686">
        <f t="shared" si="132"/>
        <v>6537949.4891421162</v>
      </c>
      <c r="DN430" s="687">
        <f t="shared" si="232"/>
        <v>0.12407798511891738</v>
      </c>
      <c r="DP430" s="688">
        <f t="shared" si="233"/>
        <v>148360.93792507189</v>
      </c>
      <c r="DQ430" s="688">
        <f t="shared" si="234"/>
        <v>235729.99131706776</v>
      </c>
      <c r="DR430" s="688">
        <f t="shared" si="235"/>
        <v>317504.01471234614</v>
      </c>
    </row>
    <row r="431" spans="1:122" s="657" customFormat="1" ht="14.5">
      <c r="A431" s="675" t="s">
        <v>1930</v>
      </c>
      <c r="B431" s="675" t="s">
        <v>1931</v>
      </c>
      <c r="C431" s="675" t="s">
        <v>115</v>
      </c>
      <c r="D431" s="675" t="s">
        <v>60</v>
      </c>
      <c r="E431" s="676">
        <v>29093</v>
      </c>
      <c r="F431" s="677">
        <v>41868</v>
      </c>
      <c r="G431" s="677">
        <v>45052</v>
      </c>
      <c r="H431" s="678">
        <v>848230</v>
      </c>
      <c r="I431" s="678">
        <v>52453.34</v>
      </c>
      <c r="J431" s="678">
        <v>53480.52</v>
      </c>
      <c r="K431" s="678">
        <v>41036.76</v>
      </c>
      <c r="L431" s="678">
        <v>146970.62</v>
      </c>
      <c r="M431" s="679">
        <f>IF(COUNTIF($A$4:A431,A431)=1,0,1)</f>
        <v>0</v>
      </c>
      <c r="N431" s="680" t="str">
        <f t="shared" si="224"/>
        <v>Okay</v>
      </c>
      <c r="O431" s="680" t="str">
        <f t="shared" si="225"/>
        <v>TRUE</v>
      </c>
      <c r="P431" s="680" t="b">
        <f t="shared" si="226"/>
        <v>1</v>
      </c>
      <c r="Q431" s="680" t="b">
        <f t="shared" si="239"/>
        <v>1</v>
      </c>
      <c r="R431" s="680" t="b">
        <f t="shared" si="240"/>
        <v>1</v>
      </c>
      <c r="S431" s="681">
        <f t="shared" si="227"/>
        <v>35</v>
      </c>
      <c r="T431" s="682">
        <f t="shared" si="241"/>
        <v>45</v>
      </c>
      <c r="U431" s="682">
        <f t="shared" si="220"/>
        <v>43</v>
      </c>
      <c r="V431" s="682">
        <f t="shared" si="242"/>
        <v>1.6547945205479453</v>
      </c>
      <c r="W431" s="682">
        <f t="shared" si="228"/>
        <v>15</v>
      </c>
      <c r="X431" s="683">
        <f t="shared" si="229"/>
        <v>2204559.2999999998</v>
      </c>
      <c r="Y431" s="684">
        <f t="shared" si="123"/>
        <v>2.6099999999999999E-3</v>
      </c>
      <c r="Z431" s="684">
        <f>IF($D431=$C$1,VLOOKUP($T431,Male_Annuity_Tables,MATCH($W431+2,'Mortality Tables'!$DS$1:$HT$1,0),FALSE),VLOOKUP($T431,Fe_Annuity_Tables,MATCH($W431+2,'Mortality Tables'!$M$1:$DN$1,0),FALSE))</f>
        <v>0.18896812676127156</v>
      </c>
      <c r="AA431" s="664"/>
      <c r="AB431" s="685">
        <f t="shared" si="245"/>
        <v>891447.31850000005</v>
      </c>
      <c r="AC431" s="685">
        <f t="shared" si="245"/>
        <v>936866.55937757506</v>
      </c>
      <c r="AD431" s="685">
        <f t="shared" si="245"/>
        <v>984599.91057786252</v>
      </c>
      <c r="AE431" s="685">
        <f t="shared" si="245"/>
        <v>1034765.2760218047</v>
      </c>
      <c r="AF431" s="685">
        <f t="shared" si="245"/>
        <v>1087486.5668351157</v>
      </c>
      <c r="AG431" s="685">
        <f t="shared" si="245"/>
        <v>1142894.007415365</v>
      </c>
      <c r="AH431" s="685">
        <f t="shared" si="245"/>
        <v>1201124.4570931776</v>
      </c>
      <c r="AI431" s="685">
        <f t="shared" si="245"/>
        <v>1262321.7481820751</v>
      </c>
      <c r="AJ431" s="685">
        <f t="shared" si="245"/>
        <v>1326637.0412519521</v>
      </c>
      <c r="AK431" s="685">
        <f t="shared" si="245"/>
        <v>1394229.198503739</v>
      </c>
      <c r="AL431" s="685">
        <f t="shared" si="245"/>
        <v>1465265.1761675044</v>
      </c>
      <c r="AM431" s="685">
        <f t="shared" si="245"/>
        <v>1539920.4368932389</v>
      </c>
      <c r="AN431" s="685">
        <f t="shared" si="245"/>
        <v>1618379.3831529494</v>
      </c>
      <c r="AO431" s="685">
        <f t="shared" si="245"/>
        <v>1700835.8127245924</v>
      </c>
      <c r="AP431" s="685">
        <f t="shared" si="245"/>
        <v>1787493.3973829104</v>
      </c>
      <c r="AQ431" s="685" t="str">
        <f t="shared" ref="AQ431:AU446" si="248">IFERROR(IF($W431&gt;=AQ$3,($H431*(1+Ann_Salary_Growth_Rate)^AQ$3),""),0)</f>
        <v/>
      </c>
      <c r="AR431" s="685" t="str">
        <f t="shared" si="248"/>
        <v/>
      </c>
      <c r="AS431" s="685" t="str">
        <f t="shared" si="248"/>
        <v/>
      </c>
      <c r="AT431" s="685" t="str">
        <f t="shared" si="248"/>
        <v/>
      </c>
      <c r="AU431" s="685" t="str">
        <f t="shared" si="248"/>
        <v/>
      </c>
      <c r="AV431" s="685" t="str">
        <f t="shared" si="244"/>
        <v/>
      </c>
      <c r="AW431" s="685" t="str">
        <f t="shared" si="244"/>
        <v/>
      </c>
      <c r="AX431" s="685" t="str">
        <f t="shared" si="244"/>
        <v/>
      </c>
      <c r="AY431" s="685" t="str">
        <f t="shared" si="244"/>
        <v/>
      </c>
      <c r="AZ431" s="685" t="str">
        <f t="shared" si="244"/>
        <v/>
      </c>
      <c r="BA431" s="685" t="str">
        <f t="shared" si="244"/>
        <v/>
      </c>
      <c r="BB431" s="685" t="str">
        <f t="shared" si="244"/>
        <v/>
      </c>
      <c r="BC431" s="685" t="str">
        <f t="shared" si="244"/>
        <v/>
      </c>
      <c r="BD431" s="685" t="str">
        <f t="shared" si="244"/>
        <v/>
      </c>
      <c r="BE431" s="685" t="str">
        <f t="shared" si="244"/>
        <v/>
      </c>
      <c r="BF431" s="685" t="str">
        <f t="shared" si="244"/>
        <v/>
      </c>
      <c r="BG431" s="685" t="str">
        <f t="shared" si="247"/>
        <v/>
      </c>
      <c r="BH431" s="685" t="str">
        <f t="shared" si="247"/>
        <v/>
      </c>
      <c r="BI431" s="685" t="str">
        <f t="shared" si="243"/>
        <v/>
      </c>
      <c r="BJ431" s="685" t="str">
        <f t="shared" si="243"/>
        <v/>
      </c>
      <c r="BK431" s="685" t="str">
        <f t="shared" si="243"/>
        <v/>
      </c>
      <c r="BL431" s="685" t="str">
        <f t="shared" si="243"/>
        <v/>
      </c>
      <c r="BM431" s="685" t="str">
        <f t="shared" si="243"/>
        <v/>
      </c>
      <c r="BN431" s="685" t="str">
        <f t="shared" si="243"/>
        <v/>
      </c>
      <c r="BO431" s="685" t="str">
        <f t="shared" si="246"/>
        <v/>
      </c>
      <c r="BP431" s="685" t="str">
        <f t="shared" si="246"/>
        <v/>
      </c>
      <c r="BQ431" s="685" t="str">
        <f t="shared" si="246"/>
        <v/>
      </c>
      <c r="BR431" s="529"/>
      <c r="BS431" s="685">
        <f>IFERROR(($L431+AB431*Contr_Rate)*(1+Inv_Return)*IF($D431=$C$1,VLOOKUP($T431,Male_Annuity_Tables,MATCH($BS$3+3,'Mortality Tables'!$N$1:$DN$1,0),FALSE),VLOOKUP($T431,Fe_Annuity_Tables,MATCH(BS$3+3,'Mortality Tables'!$N$1:$DN$1,0),FALSE)),"")</f>
        <v>361036.87111769692</v>
      </c>
      <c r="BT431" s="685">
        <f>IFERROR(($BS431+AC431*Contr_Rate)*(1+Inv_Return)*IF($D431=$C$1,VLOOKUP($T431,Male_Annuity_Tables,MATCH($BS$3+3,'Mortality Tables'!$N$1:$DN$1,0),FALSE),VLOOKUP($T431,Fe_Annuity_Tables,MATCH(BT$3+3,'Mortality Tables'!$N$1:$DN$1,0),FALSE)),"")</f>
        <v>474163.90483039402</v>
      </c>
      <c r="BU431" s="685">
        <f>IFERROR((BT431+AD431*Contr_Rate)*(1+Inv_Return)*IF($D431=$C$1,VLOOKUP($T431,Male_Annuity_Tables,MATCH($BS$3+3,'Mortality Tables'!$N$1:$DN$1,0),FALSE),VLOOKUP($T431,Fe_Annuity_Tables,MATCH(BU$3+3,'Mortality Tables'!$N$1:$DN$1,0),FALSE)),"")</f>
        <v>481578.08824735472</v>
      </c>
      <c r="BV431" s="685">
        <f>IFERROR((BU431+AE431*Contr_Rate)*(1+Inv_Return)*IF($D431=$C$1,VLOOKUP($T431,Male_Annuity_Tables,MATCH($BS$3+3,'Mortality Tables'!$N$1:$DN$1,0),FALSE),VLOOKUP($T431,Fe_Annuity_Tables,MATCH(BV$3+3,'Mortality Tables'!$N$1:$DN$1,0),FALSE)),"")</f>
        <v>419925.49799330387</v>
      </c>
      <c r="BW431" s="685">
        <f>IFERROR((BV431+AF431*Contr_Rate)*(1+Inv_Return)*IF($D431=$C$1,VLOOKUP($T431,Male_Annuity_Tables,MATCH($BS$3+3,'Mortality Tables'!$N$1:$DN$1,0),FALSE),VLOOKUP($T431,Fe_Annuity_Tables,MATCH(BW$3+3,'Mortality Tables'!$N$1:$DN$1,0),FALSE)),"")</f>
        <v>335109.26985274069</v>
      </c>
      <c r="BX431" s="685">
        <f>IFERROR((BW431+AG431*Contr_Rate)*(1+Inv_Return)*IF($D431=$C$1,VLOOKUP($T431,Male_Annuity_Tables,MATCH($BS$3+3,'Mortality Tables'!$N$1:$DN$1,0),FALSE),VLOOKUP($T431,Fe_Annuity_Tables,MATCH(BX$3+3,'Mortality Tables'!$N$1:$DN$1,0),FALSE)),"")</f>
        <v>273004.33978991804</v>
      </c>
      <c r="BY431" s="685">
        <f>IFERROR((BX431+AH431*Contr_Rate)*(1+Inv_Return)*IF($D431=$C$1,VLOOKUP($T431,Male_Annuity_Tables,MATCH($BS$3+3,'Mortality Tables'!$N$1:$DN$1,0),FALSE),VLOOKUP($T431,Fe_Annuity_Tables,MATCH(BY$3+3,'Mortality Tables'!$N$1:$DN$1,0),FALSE)),"")</f>
        <v>228597.98635428376</v>
      </c>
      <c r="BZ431" s="685">
        <f>IFERROR((BY431+AI431*Contr_Rate)*(1+Inv_Return)*IF($D431=$C$1,VLOOKUP($T431,Male_Annuity_Tables,MATCH($BS$3+3,'Mortality Tables'!$N$1:$DN$1,0),FALSE),VLOOKUP($T431,Fe_Annuity_Tables,MATCH(BZ$3+3,'Mortality Tables'!$N$1:$DN$1,0),FALSE)),"")</f>
        <v>196414.7832870922</v>
      </c>
      <c r="CA431" s="685">
        <f>IFERROR((BZ431+AJ431*Contr_Rate)*(1+Inv_Return)*IF($D431=$C$1,VLOOKUP($T431,Male_Annuity_Tables,MATCH($BS$3+3,'Mortality Tables'!$N$1:$DN$1,0),FALSE),VLOOKUP($T431,Fe_Annuity_Tables,MATCH(CA$3+3,'Mortality Tables'!$N$1:$DN$1,0),FALSE)),"")</f>
        <v>172204.98185786681</v>
      </c>
      <c r="CB431" s="685">
        <f>IFERROR((CA431+AK431*Contr_Rate)*(1+Inv_Return)*IF($D431=$C$1,VLOOKUP($T431,Male_Annuity_Tables,MATCH($BS$3+3,'Mortality Tables'!$N$1:$DN$1,0),FALSE),VLOOKUP($T431,Fe_Annuity_Tables,MATCH(CB$3+3,'Mortality Tables'!$N$1:$DN$1,0),FALSE)),"")</f>
        <v>153174.02776805236</v>
      </c>
      <c r="CC431" s="685">
        <f>IFERROR((CB431+AL431*Contr_Rate)*(1+Inv_Return)*IF($D431=$C$1,VLOOKUP($T431,Male_Annuity_Tables,MATCH($BS$3+3,'Mortality Tables'!$N$1:$DN$1,0),FALSE),VLOOKUP($T431,Fe_Annuity_Tables,MATCH(CC$3+3,'Mortality Tables'!$N$1:$DN$1,0),FALSE)),"")</f>
        <v>145269.35927864999</v>
      </c>
      <c r="CD431" s="685">
        <f>IFERROR((CC431+AM431*Contr_Rate)*(1+Inv_Return)*IF($D431=$C$1,VLOOKUP($T431,Male_Annuity_Tables,MATCH($BS$3+3,'Mortality Tables'!$N$1:$DN$1,0),FALSE),VLOOKUP($T431,Fe_Annuity_Tables,MATCH(CD$3+3,'Mortality Tables'!$N$1:$DN$1,0),FALSE)),"")</f>
        <v>140531.6427180148</v>
      </c>
      <c r="CE431" s="685">
        <f>IFERROR((CD431+AN431*Contr_Rate)*(1+Inv_Return)*IF($D431=$C$1,VLOOKUP($T431,Male_Annuity_Tables,MATCH($BS$3+3,'Mortality Tables'!$N$1:$DN$1,0),FALSE),VLOOKUP($T431,Fe_Annuity_Tables,MATCH(CE$3+3,'Mortality Tables'!$N$1:$DN$1,0),FALSE)),"")</f>
        <v>136739.52153878499</v>
      </c>
      <c r="CF431" s="685">
        <f>IFERROR((CE431+AO431*Contr_Rate)*(1+Inv_Return)*IF($D431=$C$1,VLOOKUP($T431,Male_Annuity_Tables,MATCH($BS$3+3,'Mortality Tables'!$N$1:$DN$1,0),FALSE),VLOOKUP($T431,Fe_Annuity_Tables,MATCH(CF$3+3,'Mortality Tables'!$N$1:$DN$1,0),FALSE)),"")</f>
        <v>133291.33790853503</v>
      </c>
      <c r="CG431" s="685">
        <f>IFERROR((CF431+AP431*Contr_Rate)*(1+Inv_Return)*IF($D431=$C$1,VLOOKUP($T431,Male_Annuity_Tables,MATCH($BS$3+3,'Mortality Tables'!$N$1:$DN$1,0),FALSE),VLOOKUP($T431,Fe_Annuity_Tables,MATCH(CG$3+3,'Mortality Tables'!$N$1:$DN$1,0),FALSE)),"")</f>
        <v>130019.20221317711</v>
      </c>
      <c r="CH431" s="685" t="str">
        <f>IFERROR((CG431+AQ431*Contr_Rate)*(1+Inv_Return)*IF($D431=$C$1,VLOOKUP($T431,Male_Annuity_Tables,MATCH($BS$3+3,'Mortality Tables'!$N$1:$DN$1,0),FALSE),VLOOKUP($T431,Fe_Annuity_Tables,MATCH(CH$3+3,'Mortality Tables'!$N$1:$DN$1,0),FALSE)),"")</f>
        <v/>
      </c>
      <c r="CI431" s="685" t="str">
        <f>IFERROR((CH431+AR431*Contr_Rate)*(1+Inv_Return)*IF($D431=$C$1,VLOOKUP($T431,Male_Annuity_Tables,MATCH($BS$3+3,'Mortality Tables'!$N$1:$DN$1,0),FALSE),VLOOKUP($T431,Fe_Annuity_Tables,MATCH(CI$3+3,'Mortality Tables'!$N$1:$DN$1,0),FALSE)),"")</f>
        <v/>
      </c>
      <c r="CJ431" s="685" t="str">
        <f>IFERROR((CI431+AS431*Contr_Rate)*(1+Inv_Return)*IF($D431=$C$1,VLOOKUP($T431,Male_Annuity_Tables,MATCH($BS$3+3,'Mortality Tables'!$N$1:$DN$1,0),FALSE),VLOOKUP($T431,Fe_Annuity_Tables,MATCH(CJ$3+3,'Mortality Tables'!$N$1:$DN$1,0),FALSE)),"")</f>
        <v/>
      </c>
      <c r="CK431" s="685" t="str">
        <f>IFERROR((CJ431+AT431*Contr_Rate)*(1+Inv_Return)*IF($D431=$C$1,VLOOKUP($T431,Male_Annuity_Tables,MATCH($BS$3+3,'Mortality Tables'!$N$1:$DN$1,0),FALSE),VLOOKUP($T431,Fe_Annuity_Tables,MATCH(CK$3+3,'Mortality Tables'!$N$1:$DN$1,0),FALSE)),"")</f>
        <v/>
      </c>
      <c r="CL431" s="685" t="str">
        <f>IFERROR((CK431+AU431*Contr_Rate)*(1+Inv_Return)*IF($D431=$C$1,VLOOKUP($T431,Male_Annuity_Tables,MATCH($BS$3+3,'Mortality Tables'!$N$1:$DN$1,0),FALSE),VLOOKUP($T431,Fe_Annuity_Tables,MATCH(CL$3+3,'Mortality Tables'!$N$1:$DN$1,0),FALSE)),"")</f>
        <v/>
      </c>
      <c r="CM431" s="685" t="str">
        <f>IFERROR((CL431+AV431*Contr_Rate)*(1+Inv_Return)*IF($D431=$C$1,VLOOKUP($T431,Male_Annuity_Tables,MATCH($BS$3+3,'Mortality Tables'!$N$1:$DN$1,0),FALSE),VLOOKUP($T431,Fe_Annuity_Tables,MATCH(CM$3+3,'Mortality Tables'!$N$1:$DN$1,0),FALSE)),"")</f>
        <v/>
      </c>
      <c r="CN431" s="685" t="str">
        <f>IFERROR((CM431+AW431*Contr_Rate)*(1+Inv_Return)*IF($D431=$C$1,VLOOKUP($T431,Male_Annuity_Tables,MATCH($BS$3+3,'Mortality Tables'!$N$1:$DN$1,0),FALSE),VLOOKUP($T431,Fe_Annuity_Tables,MATCH(CN$3+3,'Mortality Tables'!$N$1:$DN$1,0),FALSE)),"")</f>
        <v/>
      </c>
      <c r="CO431" s="685" t="str">
        <f>IFERROR((CN431+AX431*Contr_Rate)*(1+Inv_Return)*IF($D431=$C$1,VLOOKUP($T431,Male_Annuity_Tables,MATCH($BS$3+3,'Mortality Tables'!$N$1:$DN$1,0),FALSE),VLOOKUP($T431,Fe_Annuity_Tables,MATCH(CO$3+3,'Mortality Tables'!$N$1:$DN$1,0),FALSE)),"")</f>
        <v/>
      </c>
      <c r="CP431" s="685" t="str">
        <f>IFERROR((CO431+AY431*Contr_Rate)*(1+Inv_Return)*IF($D431=$C$1,VLOOKUP($T431,Male_Annuity_Tables,MATCH($BS$3+3,'Mortality Tables'!$N$1:$DN$1,0),FALSE),VLOOKUP($T431,Fe_Annuity_Tables,MATCH(CP$3+3,'Mortality Tables'!$N$1:$DN$1,0),FALSE)),"")</f>
        <v/>
      </c>
      <c r="CQ431" s="685" t="str">
        <f>IFERROR((CP431+AZ431*Contr_Rate)*(1+Inv_Return)*IF($D431=$C$1,VLOOKUP($T431,Male_Annuity_Tables,MATCH($BS$3+3,'Mortality Tables'!$N$1:$DN$1,0),FALSE),VLOOKUP($T431,Fe_Annuity_Tables,MATCH(CQ$3+3,'Mortality Tables'!$N$1:$DN$1,0),FALSE)),"")</f>
        <v/>
      </c>
      <c r="CR431" s="685" t="str">
        <f>IFERROR((CQ431+BA431*Contr_Rate)*(1+Inv_Return)*IF($D431=$C$1,VLOOKUP($T431,Male_Annuity_Tables,MATCH($BS$3+3,'Mortality Tables'!$N$1:$DN$1,0),FALSE),VLOOKUP($T431,Fe_Annuity_Tables,MATCH(CR$3+3,'Mortality Tables'!$N$1:$DN$1,0),FALSE)),"")</f>
        <v/>
      </c>
      <c r="CS431" s="685" t="str">
        <f>IFERROR((CR431+BB431*Contr_Rate)*(1+Inv_Return)*IF($D431=$C$1,VLOOKUP($T431,Male_Annuity_Tables,MATCH($BS$3+3,'Mortality Tables'!$N$1:$DN$1,0),FALSE),VLOOKUP($T431,Fe_Annuity_Tables,MATCH(CS$3+3,'Mortality Tables'!$N$1:$DN$1,0),FALSE)),"")</f>
        <v/>
      </c>
      <c r="CT431" s="685" t="str">
        <f>IFERROR((CS431+BC431*Contr_Rate)*(1+Inv_Return)*IF($D431=$C$1,VLOOKUP($T431,Male_Annuity_Tables,MATCH($BS$3+3,'Mortality Tables'!$N$1:$DN$1,0),FALSE),VLOOKUP($T431,Fe_Annuity_Tables,MATCH(CT$3+3,'Mortality Tables'!$N$1:$DN$1,0),FALSE)),"")</f>
        <v/>
      </c>
      <c r="CU431" s="685" t="str">
        <f>IFERROR((CT431+BD431*Contr_Rate)*(1+Inv_Return)*IF($D431=$C$1,VLOOKUP($T431,Male_Annuity_Tables,MATCH($BS$3+3,'Mortality Tables'!$N$1:$DN$1,0),FALSE),VLOOKUP($T431,Fe_Annuity_Tables,MATCH(CU$3+3,'Mortality Tables'!$N$1:$DN$1,0),FALSE)),"")</f>
        <v/>
      </c>
      <c r="CV431" s="685" t="str">
        <f>IFERROR((CU431+BE431*Contr_Rate)*(1+Inv_Return)*IF($D431=$C$1,VLOOKUP($T431,Male_Annuity_Tables,MATCH($BS$3+3,'Mortality Tables'!$N$1:$DN$1,0),FALSE),VLOOKUP($T431,Fe_Annuity_Tables,MATCH(CV$3+3,'Mortality Tables'!$N$1:$DN$1,0),FALSE)),"")</f>
        <v/>
      </c>
      <c r="CW431" s="685" t="str">
        <f>IFERROR((CV431+BF431*Contr_Rate)*(1+Inv_Return)*IF($D431=$C$1,VLOOKUP($T431,Male_Annuity_Tables,MATCH($BS$3+3,'Mortality Tables'!$N$1:$DN$1,0),FALSE),VLOOKUP($T431,Fe_Annuity_Tables,MATCH(CW$3+3,'Mortality Tables'!$N$1:$DN$1,0),FALSE)),"")</f>
        <v/>
      </c>
      <c r="CX431" s="685" t="str">
        <f>IFERROR((CW431+BG431*Contr_Rate)*(1+Inv_Return)*IF($D431=$C$1,VLOOKUP($T431,Male_Annuity_Tables,MATCH($BS$3+3,'Mortality Tables'!$N$1:$DN$1,0),FALSE),VLOOKUP($T431,Fe_Annuity_Tables,MATCH(CX$3+3,'Mortality Tables'!$N$1:$DN$1,0),FALSE)),"")</f>
        <v/>
      </c>
      <c r="CY431" s="685" t="str">
        <f>IFERROR((CX431+BH431*Contr_Rate)*(1+Inv_Return)*IF($D431=$C$1,VLOOKUP($T431,Male_Annuity_Tables,MATCH($BS$3+3,'Mortality Tables'!$N$1:$DN$1,0),FALSE),VLOOKUP($T431,Fe_Annuity_Tables,MATCH(CY$3+3,'Mortality Tables'!$N$1:$DN$1,0),FALSE)),"")</f>
        <v/>
      </c>
      <c r="CZ431" s="685" t="str">
        <f>IFERROR((CY431+BI431*Contr_Rate)*(1+Inv_Return)*IF($D431=$C$1,VLOOKUP($T431,Male_Annuity_Tables,MATCH($BS$3+3,'Mortality Tables'!$N$1:$DN$1,0),FALSE),VLOOKUP($T431,Fe_Annuity_Tables,MATCH(CZ$3+3,'Mortality Tables'!$N$1:$DN$1,0),FALSE)),"")</f>
        <v/>
      </c>
      <c r="DA431" s="685" t="str">
        <f>IFERROR((CZ431+BJ431*Contr_Rate)*(1+Inv_Return)*IF($D431=$C$1,VLOOKUP($T431,Male_Annuity_Tables,MATCH($BS$3+3,'Mortality Tables'!$N$1:$DN$1,0),FALSE),VLOOKUP($T431,Fe_Annuity_Tables,MATCH(DA$3+3,'Mortality Tables'!$N$1:$DN$1,0),FALSE)),"")</f>
        <v/>
      </c>
      <c r="DB431" s="685" t="str">
        <f>IFERROR((DA431+BK431*Contr_Rate)*(1+Inv_Return)*IF($D431=$C$1,VLOOKUP($T431,Male_Annuity_Tables,MATCH($BS$3+3,'Mortality Tables'!$N$1:$DN$1,0),FALSE),VLOOKUP($T431,Fe_Annuity_Tables,MATCH(DB$3+3,'Mortality Tables'!$N$1:$DN$1,0),FALSE)),"")</f>
        <v/>
      </c>
      <c r="DC431" s="685" t="str">
        <f>IFERROR((DB431+BL431*Contr_Rate)*(1+Inv_Return)*IF($D431=$C$1,VLOOKUP($T431,Male_Annuity_Tables,MATCH($BS$3+3,'Mortality Tables'!$N$1:$DN$1,0),FALSE),VLOOKUP($T431,Fe_Annuity_Tables,MATCH(DC$3+3,'Mortality Tables'!$N$1:$DN$1,0),FALSE)),"")</f>
        <v/>
      </c>
      <c r="DD431" s="685" t="str">
        <f>IFERROR((DC431+BM431*Contr_Rate)*(1+Inv_Return)*IF($D431=$C$1,VLOOKUP($T431,Male_Annuity_Tables,MATCH($BS$3+3,'Mortality Tables'!$N$1:$DN$1,0),FALSE),VLOOKUP($T431,Fe_Annuity_Tables,MATCH(DD$3+3,'Mortality Tables'!$N$1:$DN$1,0),FALSE)),"")</f>
        <v/>
      </c>
      <c r="DE431" s="685" t="str">
        <f>IFERROR((DD431+BN431*Contr_Rate)*(1+Inv_Return)*IF($D431=$C$1,VLOOKUP($T431,Male_Annuity_Tables,MATCH($BS$3+3,'Mortality Tables'!$N$1:$DN$1,0),FALSE),VLOOKUP($T431,Fe_Annuity_Tables,MATCH(DE$3+3,'Mortality Tables'!$N$1:$DN$1,0),FALSE)),"")</f>
        <v/>
      </c>
      <c r="DF431" s="685" t="str">
        <f>IFERROR((DE431+BO431*Contr_Rate)*(1+Inv_Return)*IF($D431=$C$1,VLOOKUP($T431,Male_Annuity_Tables,MATCH($BS$3+3,'Mortality Tables'!$N$1:$DN$1,0),FALSE),VLOOKUP($T431,Fe_Annuity_Tables,MATCH(DF$3+3,'Mortality Tables'!$N$1:$DN$1,0),FALSE)),"")</f>
        <v/>
      </c>
      <c r="DG431" s="685" t="str">
        <f>IFERROR((DF431+BP431*Contr_Rate)*(1+Inv_Return)*IF($D431=$C$1,VLOOKUP($T431,Male_Annuity_Tables,MATCH($BS$3+3,'Mortality Tables'!$N$1:$DN$1,0),FALSE),VLOOKUP($T431,Fe_Annuity_Tables,MATCH(DG$3+3,'Mortality Tables'!$N$1:$DN$1,0),FALSE)),"")</f>
        <v/>
      </c>
      <c r="DH431" s="685" t="str">
        <f>IFERROR((DG431+BQ431*Contr_Rate)*(1+Inv_Return)*IF($D431=$C$1,VLOOKUP($T431,Male_Annuity_Tables,MATCH($BS$3+3,'Mortality Tables'!$N$1:$DN$1,0),FALSE),VLOOKUP($T431,Fe_Annuity_Tables,MATCH(DH$3+3,'Mortality Tables'!$N$1:$DN$1,0),FALSE)),"")</f>
        <v/>
      </c>
      <c r="DJ431" s="686">
        <f t="shared" si="230"/>
        <v>481578.08824735472</v>
      </c>
      <c r="DK431" s="680">
        <f t="shared" si="219"/>
        <v>8.8017766057058875</v>
      </c>
      <c r="DL431" s="686">
        <f t="shared" si="231"/>
        <v>36658.20363090789</v>
      </c>
      <c r="DM431" s="686">
        <f t="shared" si="132"/>
        <v>1787493.3973829104</v>
      </c>
      <c r="DN431" s="687">
        <f t="shared" si="232"/>
        <v>2.0508161699830382E-2</v>
      </c>
      <c r="DP431" s="688">
        <f t="shared" si="233"/>
        <v>54956.490966229154</v>
      </c>
      <c r="DQ431" s="688">
        <f t="shared" si="234"/>
        <v>72176.518347425343</v>
      </c>
      <c r="DR431" s="688">
        <f t="shared" si="235"/>
        <v>73305.094225879962</v>
      </c>
    </row>
    <row r="432" spans="1:122" s="657" customFormat="1" ht="14.5">
      <c r="A432" s="675" t="s">
        <v>1932</v>
      </c>
      <c r="B432" s="675" t="s">
        <v>1933</v>
      </c>
      <c r="C432" s="675" t="s">
        <v>541</v>
      </c>
      <c r="D432" s="675" t="s">
        <v>60</v>
      </c>
      <c r="E432" s="676">
        <v>24138</v>
      </c>
      <c r="F432" s="677">
        <v>42392</v>
      </c>
      <c r="G432" s="677">
        <v>44407</v>
      </c>
      <c r="H432" s="678">
        <v>2199004</v>
      </c>
      <c r="I432" s="678">
        <v>139851.79999999999</v>
      </c>
      <c r="J432" s="678">
        <v>118162.1</v>
      </c>
      <c r="K432" s="678"/>
      <c r="L432" s="678">
        <v>258013.9</v>
      </c>
      <c r="M432" s="679">
        <f>IF(COUNTIF($A$4:A432,A432)=1,0,1)</f>
        <v>0</v>
      </c>
      <c r="N432" s="680" t="str">
        <f t="shared" si="224"/>
        <v>Okay</v>
      </c>
      <c r="O432" s="680" t="str">
        <f t="shared" si="225"/>
        <v>TRUE</v>
      </c>
      <c r="P432" s="680" t="b">
        <f t="shared" si="226"/>
        <v>1</v>
      </c>
      <c r="Q432" s="680" t="b">
        <f t="shared" si="239"/>
        <v>1</v>
      </c>
      <c r="R432" s="680" t="b">
        <f t="shared" si="240"/>
        <v>1</v>
      </c>
      <c r="S432" s="681">
        <f t="shared" si="227"/>
        <v>50.010958904109586</v>
      </c>
      <c r="T432" s="682">
        <f t="shared" si="241"/>
        <v>58</v>
      </c>
      <c r="U432" s="682">
        <f t="shared" si="220"/>
        <v>55</v>
      </c>
      <c r="V432" s="682">
        <f t="shared" si="242"/>
        <v>3.4219178082191779</v>
      </c>
      <c r="W432" s="682">
        <f t="shared" si="228"/>
        <v>2</v>
      </c>
      <c r="X432" s="683">
        <f t="shared" si="229"/>
        <v>516027.8</v>
      </c>
      <c r="Y432" s="684">
        <f t="shared" si="123"/>
        <v>7.1300000000000001E-3</v>
      </c>
      <c r="Z432" s="684">
        <f>IF($D432=$C$1,VLOOKUP($T432,Male_Annuity_Tables,MATCH($W432+2,'Mortality Tables'!$DS$1:$HT$1,0),FALSE),VLOOKUP($T432,Fe_Annuity_Tables,MATCH($W432+2,'Mortality Tables'!$M$1:$DN$1,0),FALSE))</f>
        <v>0.88908482728674998</v>
      </c>
      <c r="AA432" s="664"/>
      <c r="AB432" s="685">
        <f t="shared" ref="AB432:AQ447" si="249">IFERROR(IF($W432&gt;=AB$3,($H432*(1+Ann_Salary_Growth_Rate)^AB$3),""),0)</f>
        <v>2311043.2538000001</v>
      </c>
      <c r="AC432" s="685">
        <f t="shared" si="249"/>
        <v>2428790.90758111</v>
      </c>
      <c r="AD432" s="685" t="str">
        <f t="shared" si="249"/>
        <v/>
      </c>
      <c r="AE432" s="685" t="str">
        <f t="shared" si="249"/>
        <v/>
      </c>
      <c r="AF432" s="685" t="str">
        <f t="shared" si="249"/>
        <v/>
      </c>
      <c r="AG432" s="685" t="str">
        <f t="shared" si="249"/>
        <v/>
      </c>
      <c r="AH432" s="685" t="str">
        <f t="shared" si="249"/>
        <v/>
      </c>
      <c r="AI432" s="685" t="str">
        <f t="shared" si="249"/>
        <v/>
      </c>
      <c r="AJ432" s="685" t="str">
        <f t="shared" si="249"/>
        <v/>
      </c>
      <c r="AK432" s="685" t="str">
        <f t="shared" si="249"/>
        <v/>
      </c>
      <c r="AL432" s="685" t="str">
        <f t="shared" si="249"/>
        <v/>
      </c>
      <c r="AM432" s="685" t="str">
        <f t="shared" si="249"/>
        <v/>
      </c>
      <c r="AN432" s="685" t="str">
        <f t="shared" si="249"/>
        <v/>
      </c>
      <c r="AO432" s="685" t="str">
        <f t="shared" si="249"/>
        <v/>
      </c>
      <c r="AP432" s="685" t="str">
        <f t="shared" si="249"/>
        <v/>
      </c>
      <c r="AQ432" s="685" t="str">
        <f t="shared" si="249"/>
        <v/>
      </c>
      <c r="AR432" s="685" t="str">
        <f t="shared" si="248"/>
        <v/>
      </c>
      <c r="AS432" s="685" t="str">
        <f t="shared" si="248"/>
        <v/>
      </c>
      <c r="AT432" s="685" t="str">
        <f t="shared" si="248"/>
        <v/>
      </c>
      <c r="AU432" s="685" t="str">
        <f t="shared" si="248"/>
        <v/>
      </c>
      <c r="AV432" s="685" t="str">
        <f t="shared" si="244"/>
        <v/>
      </c>
      <c r="AW432" s="685" t="str">
        <f t="shared" si="244"/>
        <v/>
      </c>
      <c r="AX432" s="685" t="str">
        <f t="shared" si="244"/>
        <v/>
      </c>
      <c r="AY432" s="685" t="str">
        <f t="shared" si="244"/>
        <v/>
      </c>
      <c r="AZ432" s="685" t="str">
        <f t="shared" si="244"/>
        <v/>
      </c>
      <c r="BA432" s="685" t="str">
        <f t="shared" si="244"/>
        <v/>
      </c>
      <c r="BB432" s="685" t="str">
        <f t="shared" si="244"/>
        <v/>
      </c>
      <c r="BC432" s="685" t="str">
        <f t="shared" si="244"/>
        <v/>
      </c>
      <c r="BD432" s="685" t="str">
        <f t="shared" si="244"/>
        <v/>
      </c>
      <c r="BE432" s="685" t="str">
        <f t="shared" si="244"/>
        <v/>
      </c>
      <c r="BF432" s="685" t="str">
        <f t="shared" si="244"/>
        <v/>
      </c>
      <c r="BG432" s="685" t="str">
        <f t="shared" si="247"/>
        <v/>
      </c>
      <c r="BH432" s="685" t="str">
        <f t="shared" si="247"/>
        <v/>
      </c>
      <c r="BI432" s="685" t="str">
        <f t="shared" si="243"/>
        <v/>
      </c>
      <c r="BJ432" s="685" t="str">
        <f t="shared" si="243"/>
        <v/>
      </c>
      <c r="BK432" s="685" t="str">
        <f t="shared" si="243"/>
        <v/>
      </c>
      <c r="BL432" s="685" t="str">
        <f t="shared" si="243"/>
        <v/>
      </c>
      <c r="BM432" s="685" t="str">
        <f t="shared" si="243"/>
        <v/>
      </c>
      <c r="BN432" s="685" t="str">
        <f t="shared" si="243"/>
        <v/>
      </c>
      <c r="BO432" s="685" t="str">
        <f t="shared" si="246"/>
        <v/>
      </c>
      <c r="BP432" s="685" t="str">
        <f t="shared" si="246"/>
        <v/>
      </c>
      <c r="BQ432" s="685" t="str">
        <f t="shared" si="246"/>
        <v/>
      </c>
      <c r="BR432" s="529"/>
      <c r="BS432" s="685">
        <f>IFERROR(($L432+AB432*Contr_Rate)*(1+Inv_Return)*IF($D432=$C$1,VLOOKUP($T432,Male_Annuity_Tables,MATCH($BS$3+3,'Mortality Tables'!$N$1:$DN$1,0),FALSE),VLOOKUP($T432,Fe_Annuity_Tables,MATCH(BS$3+3,'Mortality Tables'!$N$1:$DN$1,0),FALSE)),"")</f>
        <v>922122.43424800865</v>
      </c>
      <c r="BT432" s="685">
        <f>IFERROR(($BS432+AC432*Contr_Rate)*(1+Inv_Return)*IF($D432=$C$1,VLOOKUP($T432,Male_Annuity_Tables,MATCH($BS$3+3,'Mortality Tables'!$N$1:$DN$1,0),FALSE),VLOOKUP($T432,Fe_Annuity_Tables,MATCH(BT$3+3,'Mortality Tables'!$N$1:$DN$1,0),FALSE)),"")</f>
        <v>1508238.0272640365</v>
      </c>
      <c r="BU432" s="685" t="str">
        <f>IFERROR((BT432+AD432*Contr_Rate)*(1+Inv_Return)*IF($D432=$C$1,VLOOKUP($T432,Male_Annuity_Tables,MATCH($BS$3+3,'Mortality Tables'!$N$1:$DN$1,0),FALSE),VLOOKUP($T432,Fe_Annuity_Tables,MATCH(BU$3+3,'Mortality Tables'!$N$1:$DN$1,0),FALSE)),"")</f>
        <v/>
      </c>
      <c r="BV432" s="685" t="str">
        <f>IFERROR((BU432+AE432*Contr_Rate)*(1+Inv_Return)*IF($D432=$C$1,VLOOKUP($T432,Male_Annuity_Tables,MATCH($BS$3+3,'Mortality Tables'!$N$1:$DN$1,0),FALSE),VLOOKUP($T432,Fe_Annuity_Tables,MATCH(BV$3+3,'Mortality Tables'!$N$1:$DN$1,0),FALSE)),"")</f>
        <v/>
      </c>
      <c r="BW432" s="685" t="str">
        <f>IFERROR((BV432+AF432*Contr_Rate)*(1+Inv_Return)*IF($D432=$C$1,VLOOKUP($T432,Male_Annuity_Tables,MATCH($BS$3+3,'Mortality Tables'!$N$1:$DN$1,0),FALSE),VLOOKUP($T432,Fe_Annuity_Tables,MATCH(BW$3+3,'Mortality Tables'!$N$1:$DN$1,0),FALSE)),"")</f>
        <v/>
      </c>
      <c r="BX432" s="685" t="str">
        <f>IFERROR((BW432+AG432*Contr_Rate)*(1+Inv_Return)*IF($D432=$C$1,VLOOKUP($T432,Male_Annuity_Tables,MATCH($BS$3+3,'Mortality Tables'!$N$1:$DN$1,0),FALSE),VLOOKUP($T432,Fe_Annuity_Tables,MATCH(BX$3+3,'Mortality Tables'!$N$1:$DN$1,0),FALSE)),"")</f>
        <v/>
      </c>
      <c r="BY432" s="685" t="str">
        <f>IFERROR((BX432+AH432*Contr_Rate)*(1+Inv_Return)*IF($D432=$C$1,VLOOKUP($T432,Male_Annuity_Tables,MATCH($BS$3+3,'Mortality Tables'!$N$1:$DN$1,0),FALSE),VLOOKUP($T432,Fe_Annuity_Tables,MATCH(BY$3+3,'Mortality Tables'!$N$1:$DN$1,0),FALSE)),"")</f>
        <v/>
      </c>
      <c r="BZ432" s="685" t="str">
        <f>IFERROR((BY432+AI432*Contr_Rate)*(1+Inv_Return)*IF($D432=$C$1,VLOOKUP($T432,Male_Annuity_Tables,MATCH($BS$3+3,'Mortality Tables'!$N$1:$DN$1,0),FALSE),VLOOKUP($T432,Fe_Annuity_Tables,MATCH(BZ$3+3,'Mortality Tables'!$N$1:$DN$1,0),FALSE)),"")</f>
        <v/>
      </c>
      <c r="CA432" s="685" t="str">
        <f>IFERROR((BZ432+AJ432*Contr_Rate)*(1+Inv_Return)*IF($D432=$C$1,VLOOKUP($T432,Male_Annuity_Tables,MATCH($BS$3+3,'Mortality Tables'!$N$1:$DN$1,0),FALSE),VLOOKUP($T432,Fe_Annuity_Tables,MATCH(CA$3+3,'Mortality Tables'!$N$1:$DN$1,0),FALSE)),"")</f>
        <v/>
      </c>
      <c r="CB432" s="685" t="str">
        <f>IFERROR((CA432+AK432*Contr_Rate)*(1+Inv_Return)*IF($D432=$C$1,VLOOKUP($T432,Male_Annuity_Tables,MATCH($BS$3+3,'Mortality Tables'!$N$1:$DN$1,0),FALSE),VLOOKUP($T432,Fe_Annuity_Tables,MATCH(CB$3+3,'Mortality Tables'!$N$1:$DN$1,0),FALSE)),"")</f>
        <v/>
      </c>
      <c r="CC432" s="685" t="str">
        <f>IFERROR((CB432+AL432*Contr_Rate)*(1+Inv_Return)*IF($D432=$C$1,VLOOKUP($T432,Male_Annuity_Tables,MATCH($BS$3+3,'Mortality Tables'!$N$1:$DN$1,0),FALSE),VLOOKUP($T432,Fe_Annuity_Tables,MATCH(CC$3+3,'Mortality Tables'!$N$1:$DN$1,0),FALSE)),"")</f>
        <v/>
      </c>
      <c r="CD432" s="685" t="str">
        <f>IFERROR((CC432+AM432*Contr_Rate)*(1+Inv_Return)*IF($D432=$C$1,VLOOKUP($T432,Male_Annuity_Tables,MATCH($BS$3+3,'Mortality Tables'!$N$1:$DN$1,0),FALSE),VLOOKUP($T432,Fe_Annuity_Tables,MATCH(CD$3+3,'Mortality Tables'!$N$1:$DN$1,0),FALSE)),"")</f>
        <v/>
      </c>
      <c r="CE432" s="685" t="str">
        <f>IFERROR((CD432+AN432*Contr_Rate)*(1+Inv_Return)*IF($D432=$C$1,VLOOKUP($T432,Male_Annuity_Tables,MATCH($BS$3+3,'Mortality Tables'!$N$1:$DN$1,0),FALSE),VLOOKUP($T432,Fe_Annuity_Tables,MATCH(CE$3+3,'Mortality Tables'!$N$1:$DN$1,0),FALSE)),"")</f>
        <v/>
      </c>
      <c r="CF432" s="685" t="str">
        <f>IFERROR((CE432+AO432*Contr_Rate)*(1+Inv_Return)*IF($D432=$C$1,VLOOKUP($T432,Male_Annuity_Tables,MATCH($BS$3+3,'Mortality Tables'!$N$1:$DN$1,0),FALSE),VLOOKUP($T432,Fe_Annuity_Tables,MATCH(CF$3+3,'Mortality Tables'!$N$1:$DN$1,0),FALSE)),"")</f>
        <v/>
      </c>
      <c r="CG432" s="685" t="str">
        <f>IFERROR((CF432+AP432*Contr_Rate)*(1+Inv_Return)*IF($D432=$C$1,VLOOKUP($T432,Male_Annuity_Tables,MATCH($BS$3+3,'Mortality Tables'!$N$1:$DN$1,0),FALSE),VLOOKUP($T432,Fe_Annuity_Tables,MATCH(CG$3+3,'Mortality Tables'!$N$1:$DN$1,0),FALSE)),"")</f>
        <v/>
      </c>
      <c r="CH432" s="685" t="str">
        <f>IFERROR((CG432+AQ432*Contr_Rate)*(1+Inv_Return)*IF($D432=$C$1,VLOOKUP($T432,Male_Annuity_Tables,MATCH($BS$3+3,'Mortality Tables'!$N$1:$DN$1,0),FALSE),VLOOKUP($T432,Fe_Annuity_Tables,MATCH(CH$3+3,'Mortality Tables'!$N$1:$DN$1,0),FALSE)),"")</f>
        <v/>
      </c>
      <c r="CI432" s="685" t="str">
        <f>IFERROR((CH432+AR432*Contr_Rate)*(1+Inv_Return)*IF($D432=$C$1,VLOOKUP($T432,Male_Annuity_Tables,MATCH($BS$3+3,'Mortality Tables'!$N$1:$DN$1,0),FALSE),VLOOKUP($T432,Fe_Annuity_Tables,MATCH(CI$3+3,'Mortality Tables'!$N$1:$DN$1,0),FALSE)),"")</f>
        <v/>
      </c>
      <c r="CJ432" s="685" t="str">
        <f>IFERROR((CI432+AS432*Contr_Rate)*(1+Inv_Return)*IF($D432=$C$1,VLOOKUP($T432,Male_Annuity_Tables,MATCH($BS$3+3,'Mortality Tables'!$N$1:$DN$1,0),FALSE),VLOOKUP($T432,Fe_Annuity_Tables,MATCH(CJ$3+3,'Mortality Tables'!$N$1:$DN$1,0),FALSE)),"")</f>
        <v/>
      </c>
      <c r="CK432" s="685" t="str">
        <f>IFERROR((CJ432+AT432*Contr_Rate)*(1+Inv_Return)*IF($D432=$C$1,VLOOKUP($T432,Male_Annuity_Tables,MATCH($BS$3+3,'Mortality Tables'!$N$1:$DN$1,0),FALSE),VLOOKUP($T432,Fe_Annuity_Tables,MATCH(CK$3+3,'Mortality Tables'!$N$1:$DN$1,0),FALSE)),"")</f>
        <v/>
      </c>
      <c r="CL432" s="685" t="str">
        <f>IFERROR((CK432+AU432*Contr_Rate)*(1+Inv_Return)*IF($D432=$C$1,VLOOKUP($T432,Male_Annuity_Tables,MATCH($BS$3+3,'Mortality Tables'!$N$1:$DN$1,0),FALSE),VLOOKUP($T432,Fe_Annuity_Tables,MATCH(CL$3+3,'Mortality Tables'!$N$1:$DN$1,0),FALSE)),"")</f>
        <v/>
      </c>
      <c r="CM432" s="685" t="str">
        <f>IFERROR((CL432+AV432*Contr_Rate)*(1+Inv_Return)*IF($D432=$C$1,VLOOKUP($T432,Male_Annuity_Tables,MATCH($BS$3+3,'Mortality Tables'!$N$1:$DN$1,0),FALSE),VLOOKUP($T432,Fe_Annuity_Tables,MATCH(CM$3+3,'Mortality Tables'!$N$1:$DN$1,0),FALSE)),"")</f>
        <v/>
      </c>
      <c r="CN432" s="685" t="str">
        <f>IFERROR((CM432+AW432*Contr_Rate)*(1+Inv_Return)*IF($D432=$C$1,VLOOKUP($T432,Male_Annuity_Tables,MATCH($BS$3+3,'Mortality Tables'!$N$1:$DN$1,0),FALSE),VLOOKUP($T432,Fe_Annuity_Tables,MATCH(CN$3+3,'Mortality Tables'!$N$1:$DN$1,0),FALSE)),"")</f>
        <v/>
      </c>
      <c r="CO432" s="685" t="str">
        <f>IFERROR((CN432+AX432*Contr_Rate)*(1+Inv_Return)*IF($D432=$C$1,VLOOKUP($T432,Male_Annuity_Tables,MATCH($BS$3+3,'Mortality Tables'!$N$1:$DN$1,0),FALSE),VLOOKUP($T432,Fe_Annuity_Tables,MATCH(CO$3+3,'Mortality Tables'!$N$1:$DN$1,0),FALSE)),"")</f>
        <v/>
      </c>
      <c r="CP432" s="685" t="str">
        <f>IFERROR((CO432+AY432*Contr_Rate)*(1+Inv_Return)*IF($D432=$C$1,VLOOKUP($T432,Male_Annuity_Tables,MATCH($BS$3+3,'Mortality Tables'!$N$1:$DN$1,0),FALSE),VLOOKUP($T432,Fe_Annuity_Tables,MATCH(CP$3+3,'Mortality Tables'!$N$1:$DN$1,0),FALSE)),"")</f>
        <v/>
      </c>
      <c r="CQ432" s="685" t="str">
        <f>IFERROR((CP432+AZ432*Contr_Rate)*(1+Inv_Return)*IF($D432=$C$1,VLOOKUP($T432,Male_Annuity_Tables,MATCH($BS$3+3,'Mortality Tables'!$N$1:$DN$1,0),FALSE),VLOOKUP($T432,Fe_Annuity_Tables,MATCH(CQ$3+3,'Mortality Tables'!$N$1:$DN$1,0),FALSE)),"")</f>
        <v/>
      </c>
      <c r="CR432" s="685" t="str">
        <f>IFERROR((CQ432+BA432*Contr_Rate)*(1+Inv_Return)*IF($D432=$C$1,VLOOKUP($T432,Male_Annuity_Tables,MATCH($BS$3+3,'Mortality Tables'!$N$1:$DN$1,0),FALSE),VLOOKUP($T432,Fe_Annuity_Tables,MATCH(CR$3+3,'Mortality Tables'!$N$1:$DN$1,0),FALSE)),"")</f>
        <v/>
      </c>
      <c r="CS432" s="685" t="str">
        <f>IFERROR((CR432+BB432*Contr_Rate)*(1+Inv_Return)*IF($D432=$C$1,VLOOKUP($T432,Male_Annuity_Tables,MATCH($BS$3+3,'Mortality Tables'!$N$1:$DN$1,0),FALSE),VLOOKUP($T432,Fe_Annuity_Tables,MATCH(CS$3+3,'Mortality Tables'!$N$1:$DN$1,0),FALSE)),"")</f>
        <v/>
      </c>
      <c r="CT432" s="685" t="str">
        <f>IFERROR((CS432+BC432*Contr_Rate)*(1+Inv_Return)*IF($D432=$C$1,VLOOKUP($T432,Male_Annuity_Tables,MATCH($BS$3+3,'Mortality Tables'!$N$1:$DN$1,0),FALSE),VLOOKUP($T432,Fe_Annuity_Tables,MATCH(CT$3+3,'Mortality Tables'!$N$1:$DN$1,0),FALSE)),"")</f>
        <v/>
      </c>
      <c r="CU432" s="685" t="str">
        <f>IFERROR((CT432+BD432*Contr_Rate)*(1+Inv_Return)*IF($D432=$C$1,VLOOKUP($T432,Male_Annuity_Tables,MATCH($BS$3+3,'Mortality Tables'!$N$1:$DN$1,0),FALSE),VLOOKUP($T432,Fe_Annuity_Tables,MATCH(CU$3+3,'Mortality Tables'!$N$1:$DN$1,0),FALSE)),"")</f>
        <v/>
      </c>
      <c r="CV432" s="685" t="str">
        <f>IFERROR((CU432+BE432*Contr_Rate)*(1+Inv_Return)*IF($D432=$C$1,VLOOKUP($T432,Male_Annuity_Tables,MATCH($BS$3+3,'Mortality Tables'!$N$1:$DN$1,0),FALSE),VLOOKUP($T432,Fe_Annuity_Tables,MATCH(CV$3+3,'Mortality Tables'!$N$1:$DN$1,0),FALSE)),"")</f>
        <v/>
      </c>
      <c r="CW432" s="685" t="str">
        <f>IFERROR((CV432+BF432*Contr_Rate)*(1+Inv_Return)*IF($D432=$C$1,VLOOKUP($T432,Male_Annuity_Tables,MATCH($BS$3+3,'Mortality Tables'!$N$1:$DN$1,0),FALSE),VLOOKUP($T432,Fe_Annuity_Tables,MATCH(CW$3+3,'Mortality Tables'!$N$1:$DN$1,0),FALSE)),"")</f>
        <v/>
      </c>
      <c r="CX432" s="685" t="str">
        <f>IFERROR((CW432+BG432*Contr_Rate)*(1+Inv_Return)*IF($D432=$C$1,VLOOKUP($T432,Male_Annuity_Tables,MATCH($BS$3+3,'Mortality Tables'!$N$1:$DN$1,0),FALSE),VLOOKUP($T432,Fe_Annuity_Tables,MATCH(CX$3+3,'Mortality Tables'!$N$1:$DN$1,0),FALSE)),"")</f>
        <v/>
      </c>
      <c r="CY432" s="685" t="str">
        <f>IFERROR((CX432+BH432*Contr_Rate)*(1+Inv_Return)*IF($D432=$C$1,VLOOKUP($T432,Male_Annuity_Tables,MATCH($BS$3+3,'Mortality Tables'!$N$1:$DN$1,0),FALSE),VLOOKUP($T432,Fe_Annuity_Tables,MATCH(CY$3+3,'Mortality Tables'!$N$1:$DN$1,0),FALSE)),"")</f>
        <v/>
      </c>
      <c r="CZ432" s="685" t="str">
        <f>IFERROR((CY432+BI432*Contr_Rate)*(1+Inv_Return)*IF($D432=$C$1,VLOOKUP($T432,Male_Annuity_Tables,MATCH($BS$3+3,'Mortality Tables'!$N$1:$DN$1,0),FALSE),VLOOKUP($T432,Fe_Annuity_Tables,MATCH(CZ$3+3,'Mortality Tables'!$N$1:$DN$1,0),FALSE)),"")</f>
        <v/>
      </c>
      <c r="DA432" s="685" t="str">
        <f>IFERROR((CZ432+BJ432*Contr_Rate)*(1+Inv_Return)*IF($D432=$C$1,VLOOKUP($T432,Male_Annuity_Tables,MATCH($BS$3+3,'Mortality Tables'!$N$1:$DN$1,0),FALSE),VLOOKUP($T432,Fe_Annuity_Tables,MATCH(DA$3+3,'Mortality Tables'!$N$1:$DN$1,0),FALSE)),"")</f>
        <v/>
      </c>
      <c r="DB432" s="685" t="str">
        <f>IFERROR((DA432+BK432*Contr_Rate)*(1+Inv_Return)*IF($D432=$C$1,VLOOKUP($T432,Male_Annuity_Tables,MATCH($BS$3+3,'Mortality Tables'!$N$1:$DN$1,0),FALSE),VLOOKUP($T432,Fe_Annuity_Tables,MATCH(DB$3+3,'Mortality Tables'!$N$1:$DN$1,0),FALSE)),"")</f>
        <v/>
      </c>
      <c r="DC432" s="685" t="str">
        <f>IFERROR((DB432+BL432*Contr_Rate)*(1+Inv_Return)*IF($D432=$C$1,VLOOKUP($T432,Male_Annuity_Tables,MATCH($BS$3+3,'Mortality Tables'!$N$1:$DN$1,0),FALSE),VLOOKUP($T432,Fe_Annuity_Tables,MATCH(DC$3+3,'Mortality Tables'!$N$1:$DN$1,0),FALSE)),"")</f>
        <v/>
      </c>
      <c r="DD432" s="685" t="str">
        <f>IFERROR((DC432+BM432*Contr_Rate)*(1+Inv_Return)*IF($D432=$C$1,VLOOKUP($T432,Male_Annuity_Tables,MATCH($BS$3+3,'Mortality Tables'!$N$1:$DN$1,0),FALSE),VLOOKUP($T432,Fe_Annuity_Tables,MATCH(DD$3+3,'Mortality Tables'!$N$1:$DN$1,0),FALSE)),"")</f>
        <v/>
      </c>
      <c r="DE432" s="685" t="str">
        <f>IFERROR((DD432+BN432*Contr_Rate)*(1+Inv_Return)*IF($D432=$C$1,VLOOKUP($T432,Male_Annuity_Tables,MATCH($BS$3+3,'Mortality Tables'!$N$1:$DN$1,0),FALSE),VLOOKUP($T432,Fe_Annuity_Tables,MATCH(DE$3+3,'Mortality Tables'!$N$1:$DN$1,0),FALSE)),"")</f>
        <v/>
      </c>
      <c r="DF432" s="685" t="str">
        <f>IFERROR((DE432+BO432*Contr_Rate)*(1+Inv_Return)*IF($D432=$C$1,VLOOKUP($T432,Male_Annuity_Tables,MATCH($BS$3+3,'Mortality Tables'!$N$1:$DN$1,0),FALSE),VLOOKUP($T432,Fe_Annuity_Tables,MATCH(DF$3+3,'Mortality Tables'!$N$1:$DN$1,0),FALSE)),"")</f>
        <v/>
      </c>
      <c r="DG432" s="685" t="str">
        <f>IFERROR((DF432+BP432*Contr_Rate)*(1+Inv_Return)*IF($D432=$C$1,VLOOKUP($T432,Male_Annuity_Tables,MATCH($BS$3+3,'Mortality Tables'!$N$1:$DN$1,0),FALSE),VLOOKUP($T432,Fe_Annuity_Tables,MATCH(DG$3+3,'Mortality Tables'!$N$1:$DN$1,0),FALSE)),"")</f>
        <v/>
      </c>
      <c r="DH432" s="685" t="str">
        <f>IFERROR((DG432+BQ432*Contr_Rate)*(1+Inv_Return)*IF($D432=$C$1,VLOOKUP($T432,Male_Annuity_Tables,MATCH($BS$3+3,'Mortality Tables'!$N$1:$DN$1,0),FALSE),VLOOKUP($T432,Fe_Annuity_Tables,MATCH(DH$3+3,'Mortality Tables'!$N$1:$DN$1,0),FALSE)),"")</f>
        <v/>
      </c>
      <c r="DJ432" s="686">
        <f t="shared" si="230"/>
        <v>1508238.0272640365</v>
      </c>
      <c r="DK432" s="680">
        <f t="shared" si="219"/>
        <v>8.8017766057058875</v>
      </c>
      <c r="DL432" s="686">
        <f t="shared" si="231"/>
        <v>114808.58053268696</v>
      </c>
      <c r="DM432" s="686">
        <f t="shared" si="132"/>
        <v>2428790.90758111</v>
      </c>
      <c r="DN432" s="687">
        <f t="shared" si="232"/>
        <v>4.7269849444153071E-2</v>
      </c>
      <c r="DP432" s="688">
        <f t="shared" si="233"/>
        <v>52352.118020779315</v>
      </c>
      <c r="DQ432" s="688">
        <f t="shared" si="234"/>
        <v>85627.951640874773</v>
      </c>
      <c r="DR432" s="688" t="str">
        <f t="shared" si="235"/>
        <v/>
      </c>
    </row>
    <row r="433" spans="1:122" s="657" customFormat="1" ht="14.5">
      <c r="A433" s="675" t="s">
        <v>1934</v>
      </c>
      <c r="B433" s="675" t="s">
        <v>1935</v>
      </c>
      <c r="C433" s="675" t="s">
        <v>115</v>
      </c>
      <c r="D433" s="675" t="s">
        <v>61</v>
      </c>
      <c r="E433" s="676">
        <v>23930</v>
      </c>
      <c r="F433" s="677">
        <v>43982</v>
      </c>
      <c r="G433" s="677">
        <v>44736</v>
      </c>
      <c r="H433" s="678">
        <v>743160</v>
      </c>
      <c r="I433" s="678">
        <v>43265.85</v>
      </c>
      <c r="J433" s="678">
        <v>54475.68</v>
      </c>
      <c r="K433" s="678">
        <v>29116.6</v>
      </c>
      <c r="L433" s="678">
        <v>126858.13</v>
      </c>
      <c r="M433" s="679">
        <f>IF(COUNTIF($A$4:A433,A433)=1,0,1)</f>
        <v>0</v>
      </c>
      <c r="N433" s="680" t="str">
        <f t="shared" si="224"/>
        <v>Okay</v>
      </c>
      <c r="O433" s="680" t="str">
        <f t="shared" si="225"/>
        <v>TRUE</v>
      </c>
      <c r="P433" s="680" t="b">
        <f t="shared" si="226"/>
        <v>1</v>
      </c>
      <c r="Q433" s="680" t="b">
        <f t="shared" si="239"/>
        <v>1</v>
      </c>
      <c r="R433" s="680" t="b">
        <f t="shared" si="240"/>
        <v>1</v>
      </c>
      <c r="S433" s="681">
        <f t="shared" si="227"/>
        <v>54.936986301369863</v>
      </c>
      <c r="T433" s="682">
        <f t="shared" si="241"/>
        <v>59</v>
      </c>
      <c r="U433" s="682">
        <f t="shared" si="220"/>
        <v>57</v>
      </c>
      <c r="V433" s="682">
        <f t="shared" si="242"/>
        <v>2.5205479452054793</v>
      </c>
      <c r="W433" s="682">
        <f t="shared" si="228"/>
        <v>1</v>
      </c>
      <c r="X433" s="683">
        <f t="shared" si="229"/>
        <v>126858.13</v>
      </c>
      <c r="Y433" s="684">
        <f t="shared" si="123"/>
        <v>1.272E-2</v>
      </c>
      <c r="Z433" s="684">
        <f>IF($D433=$C$1,VLOOKUP($T433,Male_Annuity_Tables,MATCH($W433+2,'Mortality Tables'!$DS$1:$HT$1,0),FALSE),VLOOKUP($T433,Fe_Annuity_Tables,MATCH($W433+2,'Mortality Tables'!$M$1:$DN$1,0),FALSE))</f>
        <v>0.93791599999999997</v>
      </c>
      <c r="AA433" s="664"/>
      <c r="AB433" s="685">
        <f t="shared" si="249"/>
        <v>781024.00200000009</v>
      </c>
      <c r="AC433" s="685" t="str">
        <f t="shared" si="249"/>
        <v/>
      </c>
      <c r="AD433" s="685" t="str">
        <f t="shared" si="249"/>
        <v/>
      </c>
      <c r="AE433" s="685" t="str">
        <f t="shared" si="249"/>
        <v/>
      </c>
      <c r="AF433" s="685" t="str">
        <f t="shared" si="249"/>
        <v/>
      </c>
      <c r="AG433" s="685" t="str">
        <f t="shared" si="249"/>
        <v/>
      </c>
      <c r="AH433" s="685" t="str">
        <f t="shared" si="249"/>
        <v/>
      </c>
      <c r="AI433" s="685" t="str">
        <f t="shared" si="249"/>
        <v/>
      </c>
      <c r="AJ433" s="685" t="str">
        <f t="shared" si="249"/>
        <v/>
      </c>
      <c r="AK433" s="685" t="str">
        <f t="shared" si="249"/>
        <v/>
      </c>
      <c r="AL433" s="685" t="str">
        <f t="shared" si="249"/>
        <v/>
      </c>
      <c r="AM433" s="685" t="str">
        <f t="shared" si="249"/>
        <v/>
      </c>
      <c r="AN433" s="685" t="str">
        <f t="shared" si="249"/>
        <v/>
      </c>
      <c r="AO433" s="685" t="str">
        <f t="shared" si="249"/>
        <v/>
      </c>
      <c r="AP433" s="685" t="str">
        <f t="shared" si="249"/>
        <v/>
      </c>
      <c r="AQ433" s="685" t="str">
        <f t="shared" si="249"/>
        <v/>
      </c>
      <c r="AR433" s="685" t="str">
        <f t="shared" si="248"/>
        <v/>
      </c>
      <c r="AS433" s="685" t="str">
        <f t="shared" si="248"/>
        <v/>
      </c>
      <c r="AT433" s="685" t="str">
        <f t="shared" si="248"/>
        <v/>
      </c>
      <c r="AU433" s="685" t="str">
        <f t="shared" si="248"/>
        <v/>
      </c>
      <c r="AV433" s="685" t="str">
        <f t="shared" si="244"/>
        <v/>
      </c>
      <c r="AW433" s="685" t="str">
        <f t="shared" si="244"/>
        <v/>
      </c>
      <c r="AX433" s="685" t="str">
        <f t="shared" si="244"/>
        <v/>
      </c>
      <c r="AY433" s="685" t="str">
        <f t="shared" si="244"/>
        <v/>
      </c>
      <c r="AZ433" s="685" t="str">
        <f t="shared" si="244"/>
        <v/>
      </c>
      <c r="BA433" s="685" t="str">
        <f t="shared" si="244"/>
        <v/>
      </c>
      <c r="BB433" s="685" t="str">
        <f t="shared" si="244"/>
        <v/>
      </c>
      <c r="BC433" s="685" t="str">
        <f t="shared" si="244"/>
        <v/>
      </c>
      <c r="BD433" s="685" t="str">
        <f t="shared" si="244"/>
        <v/>
      </c>
      <c r="BE433" s="685" t="str">
        <f t="shared" si="244"/>
        <v/>
      </c>
      <c r="BF433" s="685" t="str">
        <f t="shared" si="244"/>
        <v/>
      </c>
      <c r="BG433" s="685" t="str">
        <f t="shared" si="247"/>
        <v/>
      </c>
      <c r="BH433" s="685" t="str">
        <f t="shared" si="247"/>
        <v/>
      </c>
      <c r="BI433" s="685" t="str">
        <f t="shared" si="243"/>
        <v/>
      </c>
      <c r="BJ433" s="685" t="str">
        <f t="shared" si="243"/>
        <v/>
      </c>
      <c r="BK433" s="685" t="str">
        <f t="shared" si="243"/>
        <v/>
      </c>
      <c r="BL433" s="685" t="str">
        <f t="shared" si="243"/>
        <v/>
      </c>
      <c r="BM433" s="685" t="str">
        <f t="shared" si="243"/>
        <v/>
      </c>
      <c r="BN433" s="685" t="str">
        <f t="shared" si="243"/>
        <v/>
      </c>
      <c r="BO433" s="685" t="str">
        <f t="shared" si="246"/>
        <v/>
      </c>
      <c r="BP433" s="685" t="str">
        <f t="shared" si="246"/>
        <v/>
      </c>
      <c r="BQ433" s="685" t="str">
        <f t="shared" si="246"/>
        <v/>
      </c>
      <c r="BR433" s="529"/>
      <c r="BS433" s="685">
        <f>IFERROR(($L433+AB433*Contr_Rate)*(1+Inv_Return)*IF($D433=$C$1,VLOOKUP($T433,Male_Annuity_Tables,MATCH($BS$3+3,'Mortality Tables'!$N$1:$DN$1,0),FALSE),VLOOKUP($T433,Fe_Annuity_Tables,MATCH(BS$3+3,'Mortality Tables'!$N$1:$DN$1,0),FALSE)),"")</f>
        <v>348107.05647673522</v>
      </c>
      <c r="BT433" s="685" t="str">
        <f>IFERROR(($BS433+AC433*Contr_Rate)*(1+Inv_Return)*IF($D433=$C$1,VLOOKUP($T433,Male_Annuity_Tables,MATCH($BS$3+3,'Mortality Tables'!$N$1:$DN$1,0),FALSE),VLOOKUP($T433,Fe_Annuity_Tables,MATCH(BT$3+3,'Mortality Tables'!$N$1:$DN$1,0),FALSE)),"")</f>
        <v/>
      </c>
      <c r="BU433" s="685" t="str">
        <f>IFERROR((BT433+AD433*Contr_Rate)*(1+Inv_Return)*IF($D433=$C$1,VLOOKUP($T433,Male_Annuity_Tables,MATCH($BS$3+3,'Mortality Tables'!$N$1:$DN$1,0),FALSE),VLOOKUP($T433,Fe_Annuity_Tables,MATCH(BU$3+3,'Mortality Tables'!$N$1:$DN$1,0),FALSE)),"")</f>
        <v/>
      </c>
      <c r="BV433" s="685" t="str">
        <f>IFERROR((BU433+AE433*Contr_Rate)*(1+Inv_Return)*IF($D433=$C$1,VLOOKUP($T433,Male_Annuity_Tables,MATCH($BS$3+3,'Mortality Tables'!$N$1:$DN$1,0),FALSE),VLOOKUP($T433,Fe_Annuity_Tables,MATCH(BV$3+3,'Mortality Tables'!$N$1:$DN$1,0),FALSE)),"")</f>
        <v/>
      </c>
      <c r="BW433" s="685" t="str">
        <f>IFERROR((BV433+AF433*Contr_Rate)*(1+Inv_Return)*IF($D433=$C$1,VLOOKUP($T433,Male_Annuity_Tables,MATCH($BS$3+3,'Mortality Tables'!$N$1:$DN$1,0),FALSE),VLOOKUP($T433,Fe_Annuity_Tables,MATCH(BW$3+3,'Mortality Tables'!$N$1:$DN$1,0),FALSE)),"")</f>
        <v/>
      </c>
      <c r="BX433" s="685" t="str">
        <f>IFERROR((BW433+AG433*Contr_Rate)*(1+Inv_Return)*IF($D433=$C$1,VLOOKUP($T433,Male_Annuity_Tables,MATCH($BS$3+3,'Mortality Tables'!$N$1:$DN$1,0),FALSE),VLOOKUP($T433,Fe_Annuity_Tables,MATCH(BX$3+3,'Mortality Tables'!$N$1:$DN$1,0),FALSE)),"")</f>
        <v/>
      </c>
      <c r="BY433" s="685" t="str">
        <f>IFERROR((BX433+AH433*Contr_Rate)*(1+Inv_Return)*IF($D433=$C$1,VLOOKUP($T433,Male_Annuity_Tables,MATCH($BS$3+3,'Mortality Tables'!$N$1:$DN$1,0),FALSE),VLOOKUP($T433,Fe_Annuity_Tables,MATCH(BY$3+3,'Mortality Tables'!$N$1:$DN$1,0),FALSE)),"")</f>
        <v/>
      </c>
      <c r="BZ433" s="685" t="str">
        <f>IFERROR((BY433+AI433*Contr_Rate)*(1+Inv_Return)*IF($D433=$C$1,VLOOKUP($T433,Male_Annuity_Tables,MATCH($BS$3+3,'Mortality Tables'!$N$1:$DN$1,0),FALSE),VLOOKUP($T433,Fe_Annuity_Tables,MATCH(BZ$3+3,'Mortality Tables'!$N$1:$DN$1,0),FALSE)),"")</f>
        <v/>
      </c>
      <c r="CA433" s="685" t="str">
        <f>IFERROR((BZ433+AJ433*Contr_Rate)*(1+Inv_Return)*IF($D433=$C$1,VLOOKUP($T433,Male_Annuity_Tables,MATCH($BS$3+3,'Mortality Tables'!$N$1:$DN$1,0),FALSE),VLOOKUP($T433,Fe_Annuity_Tables,MATCH(CA$3+3,'Mortality Tables'!$N$1:$DN$1,0),FALSE)),"")</f>
        <v/>
      </c>
      <c r="CB433" s="685" t="str">
        <f>IFERROR((CA433+AK433*Contr_Rate)*(1+Inv_Return)*IF($D433=$C$1,VLOOKUP($T433,Male_Annuity_Tables,MATCH($BS$3+3,'Mortality Tables'!$N$1:$DN$1,0),FALSE),VLOOKUP($T433,Fe_Annuity_Tables,MATCH(CB$3+3,'Mortality Tables'!$N$1:$DN$1,0),FALSE)),"")</f>
        <v/>
      </c>
      <c r="CC433" s="685" t="str">
        <f>IFERROR((CB433+AL433*Contr_Rate)*(1+Inv_Return)*IF($D433=$C$1,VLOOKUP($T433,Male_Annuity_Tables,MATCH($BS$3+3,'Mortality Tables'!$N$1:$DN$1,0),FALSE),VLOOKUP($T433,Fe_Annuity_Tables,MATCH(CC$3+3,'Mortality Tables'!$N$1:$DN$1,0),FALSE)),"")</f>
        <v/>
      </c>
      <c r="CD433" s="685" t="str">
        <f>IFERROR((CC433+AM433*Contr_Rate)*(1+Inv_Return)*IF($D433=$C$1,VLOOKUP($T433,Male_Annuity_Tables,MATCH($BS$3+3,'Mortality Tables'!$N$1:$DN$1,0),FALSE),VLOOKUP($T433,Fe_Annuity_Tables,MATCH(CD$3+3,'Mortality Tables'!$N$1:$DN$1,0),FALSE)),"")</f>
        <v/>
      </c>
      <c r="CE433" s="685" t="str">
        <f>IFERROR((CD433+AN433*Contr_Rate)*(1+Inv_Return)*IF($D433=$C$1,VLOOKUP($T433,Male_Annuity_Tables,MATCH($BS$3+3,'Mortality Tables'!$N$1:$DN$1,0),FALSE),VLOOKUP($T433,Fe_Annuity_Tables,MATCH(CE$3+3,'Mortality Tables'!$N$1:$DN$1,0),FALSE)),"")</f>
        <v/>
      </c>
      <c r="CF433" s="685" t="str">
        <f>IFERROR((CE433+AO433*Contr_Rate)*(1+Inv_Return)*IF($D433=$C$1,VLOOKUP($T433,Male_Annuity_Tables,MATCH($BS$3+3,'Mortality Tables'!$N$1:$DN$1,0),FALSE),VLOOKUP($T433,Fe_Annuity_Tables,MATCH(CF$3+3,'Mortality Tables'!$N$1:$DN$1,0),FALSE)),"")</f>
        <v/>
      </c>
      <c r="CG433" s="685" t="str">
        <f>IFERROR((CF433+AP433*Contr_Rate)*(1+Inv_Return)*IF($D433=$C$1,VLOOKUP($T433,Male_Annuity_Tables,MATCH($BS$3+3,'Mortality Tables'!$N$1:$DN$1,0),FALSE),VLOOKUP($T433,Fe_Annuity_Tables,MATCH(CG$3+3,'Mortality Tables'!$N$1:$DN$1,0),FALSE)),"")</f>
        <v/>
      </c>
      <c r="CH433" s="685" t="str">
        <f>IFERROR((CG433+AQ433*Contr_Rate)*(1+Inv_Return)*IF($D433=$C$1,VLOOKUP($T433,Male_Annuity_Tables,MATCH($BS$3+3,'Mortality Tables'!$N$1:$DN$1,0),FALSE),VLOOKUP($T433,Fe_Annuity_Tables,MATCH(CH$3+3,'Mortality Tables'!$N$1:$DN$1,0),FALSE)),"")</f>
        <v/>
      </c>
      <c r="CI433" s="685" t="str">
        <f>IFERROR((CH433+AR433*Contr_Rate)*(1+Inv_Return)*IF($D433=$C$1,VLOOKUP($T433,Male_Annuity_Tables,MATCH($BS$3+3,'Mortality Tables'!$N$1:$DN$1,0),FALSE),VLOOKUP($T433,Fe_Annuity_Tables,MATCH(CI$3+3,'Mortality Tables'!$N$1:$DN$1,0),FALSE)),"")</f>
        <v/>
      </c>
      <c r="CJ433" s="685" t="str">
        <f>IFERROR((CI433+AS433*Contr_Rate)*(1+Inv_Return)*IF($D433=$C$1,VLOOKUP($T433,Male_Annuity_Tables,MATCH($BS$3+3,'Mortality Tables'!$N$1:$DN$1,0),FALSE),VLOOKUP($T433,Fe_Annuity_Tables,MATCH(CJ$3+3,'Mortality Tables'!$N$1:$DN$1,0),FALSE)),"")</f>
        <v/>
      </c>
      <c r="CK433" s="685" t="str">
        <f>IFERROR((CJ433+AT433*Contr_Rate)*(1+Inv_Return)*IF($D433=$C$1,VLOOKUP($T433,Male_Annuity_Tables,MATCH($BS$3+3,'Mortality Tables'!$N$1:$DN$1,0),FALSE),VLOOKUP($T433,Fe_Annuity_Tables,MATCH(CK$3+3,'Mortality Tables'!$N$1:$DN$1,0),FALSE)),"")</f>
        <v/>
      </c>
      <c r="CL433" s="685" t="str">
        <f>IFERROR((CK433+AU433*Contr_Rate)*(1+Inv_Return)*IF($D433=$C$1,VLOOKUP($T433,Male_Annuity_Tables,MATCH($BS$3+3,'Mortality Tables'!$N$1:$DN$1,0),FALSE),VLOOKUP($T433,Fe_Annuity_Tables,MATCH(CL$3+3,'Mortality Tables'!$N$1:$DN$1,0),FALSE)),"")</f>
        <v/>
      </c>
      <c r="CM433" s="685" t="str">
        <f>IFERROR((CL433+AV433*Contr_Rate)*(1+Inv_Return)*IF($D433=$C$1,VLOOKUP($T433,Male_Annuity_Tables,MATCH($BS$3+3,'Mortality Tables'!$N$1:$DN$1,0),FALSE),VLOOKUP($T433,Fe_Annuity_Tables,MATCH(CM$3+3,'Mortality Tables'!$N$1:$DN$1,0),FALSE)),"")</f>
        <v/>
      </c>
      <c r="CN433" s="685" t="str">
        <f>IFERROR((CM433+AW433*Contr_Rate)*(1+Inv_Return)*IF($D433=$C$1,VLOOKUP($T433,Male_Annuity_Tables,MATCH($BS$3+3,'Mortality Tables'!$N$1:$DN$1,0),FALSE),VLOOKUP($T433,Fe_Annuity_Tables,MATCH(CN$3+3,'Mortality Tables'!$N$1:$DN$1,0),FALSE)),"")</f>
        <v/>
      </c>
      <c r="CO433" s="685" t="str">
        <f>IFERROR((CN433+AX433*Contr_Rate)*(1+Inv_Return)*IF($D433=$C$1,VLOOKUP($T433,Male_Annuity_Tables,MATCH($BS$3+3,'Mortality Tables'!$N$1:$DN$1,0),FALSE),VLOOKUP($T433,Fe_Annuity_Tables,MATCH(CO$3+3,'Mortality Tables'!$N$1:$DN$1,0),FALSE)),"")</f>
        <v/>
      </c>
      <c r="CP433" s="685" t="str">
        <f>IFERROR((CO433+AY433*Contr_Rate)*(1+Inv_Return)*IF($D433=$C$1,VLOOKUP($T433,Male_Annuity_Tables,MATCH($BS$3+3,'Mortality Tables'!$N$1:$DN$1,0),FALSE),VLOOKUP($T433,Fe_Annuity_Tables,MATCH(CP$3+3,'Mortality Tables'!$N$1:$DN$1,0),FALSE)),"")</f>
        <v/>
      </c>
      <c r="CQ433" s="685" t="str">
        <f>IFERROR((CP433+AZ433*Contr_Rate)*(1+Inv_Return)*IF($D433=$C$1,VLOOKUP($T433,Male_Annuity_Tables,MATCH($BS$3+3,'Mortality Tables'!$N$1:$DN$1,0),FALSE),VLOOKUP($T433,Fe_Annuity_Tables,MATCH(CQ$3+3,'Mortality Tables'!$N$1:$DN$1,0),FALSE)),"")</f>
        <v/>
      </c>
      <c r="CR433" s="685" t="str">
        <f>IFERROR((CQ433+BA433*Contr_Rate)*(1+Inv_Return)*IF($D433=$C$1,VLOOKUP($T433,Male_Annuity_Tables,MATCH($BS$3+3,'Mortality Tables'!$N$1:$DN$1,0),FALSE),VLOOKUP($T433,Fe_Annuity_Tables,MATCH(CR$3+3,'Mortality Tables'!$N$1:$DN$1,0),FALSE)),"")</f>
        <v/>
      </c>
      <c r="CS433" s="685" t="str">
        <f>IFERROR((CR433+BB433*Contr_Rate)*(1+Inv_Return)*IF($D433=$C$1,VLOOKUP($T433,Male_Annuity_Tables,MATCH($BS$3+3,'Mortality Tables'!$N$1:$DN$1,0),FALSE),VLOOKUP($T433,Fe_Annuity_Tables,MATCH(CS$3+3,'Mortality Tables'!$N$1:$DN$1,0),FALSE)),"")</f>
        <v/>
      </c>
      <c r="CT433" s="685" t="str">
        <f>IFERROR((CS433+BC433*Contr_Rate)*(1+Inv_Return)*IF($D433=$C$1,VLOOKUP($T433,Male_Annuity_Tables,MATCH($BS$3+3,'Mortality Tables'!$N$1:$DN$1,0),FALSE),VLOOKUP($T433,Fe_Annuity_Tables,MATCH(CT$3+3,'Mortality Tables'!$N$1:$DN$1,0),FALSE)),"")</f>
        <v/>
      </c>
      <c r="CU433" s="685" t="str">
        <f>IFERROR((CT433+BD433*Contr_Rate)*(1+Inv_Return)*IF($D433=$C$1,VLOOKUP($T433,Male_Annuity_Tables,MATCH($BS$3+3,'Mortality Tables'!$N$1:$DN$1,0),FALSE),VLOOKUP($T433,Fe_Annuity_Tables,MATCH(CU$3+3,'Mortality Tables'!$N$1:$DN$1,0),FALSE)),"")</f>
        <v/>
      </c>
      <c r="CV433" s="685" t="str">
        <f>IFERROR((CU433+BE433*Contr_Rate)*(1+Inv_Return)*IF($D433=$C$1,VLOOKUP($T433,Male_Annuity_Tables,MATCH($BS$3+3,'Mortality Tables'!$N$1:$DN$1,0),FALSE),VLOOKUP($T433,Fe_Annuity_Tables,MATCH(CV$3+3,'Mortality Tables'!$N$1:$DN$1,0),FALSE)),"")</f>
        <v/>
      </c>
      <c r="CW433" s="685" t="str">
        <f>IFERROR((CV433+BF433*Contr_Rate)*(1+Inv_Return)*IF($D433=$C$1,VLOOKUP($T433,Male_Annuity_Tables,MATCH($BS$3+3,'Mortality Tables'!$N$1:$DN$1,0),FALSE),VLOOKUP($T433,Fe_Annuity_Tables,MATCH(CW$3+3,'Mortality Tables'!$N$1:$DN$1,0),FALSE)),"")</f>
        <v/>
      </c>
      <c r="CX433" s="685" t="str">
        <f>IFERROR((CW433+BG433*Contr_Rate)*(1+Inv_Return)*IF($D433=$C$1,VLOOKUP($T433,Male_Annuity_Tables,MATCH($BS$3+3,'Mortality Tables'!$N$1:$DN$1,0),FALSE),VLOOKUP($T433,Fe_Annuity_Tables,MATCH(CX$3+3,'Mortality Tables'!$N$1:$DN$1,0),FALSE)),"")</f>
        <v/>
      </c>
      <c r="CY433" s="685" t="str">
        <f>IFERROR((CX433+BH433*Contr_Rate)*(1+Inv_Return)*IF($D433=$C$1,VLOOKUP($T433,Male_Annuity_Tables,MATCH($BS$3+3,'Mortality Tables'!$N$1:$DN$1,0),FALSE),VLOOKUP($T433,Fe_Annuity_Tables,MATCH(CY$3+3,'Mortality Tables'!$N$1:$DN$1,0),FALSE)),"")</f>
        <v/>
      </c>
      <c r="CZ433" s="685" t="str">
        <f>IFERROR((CY433+BI433*Contr_Rate)*(1+Inv_Return)*IF($D433=$C$1,VLOOKUP($T433,Male_Annuity_Tables,MATCH($BS$3+3,'Mortality Tables'!$N$1:$DN$1,0),FALSE),VLOOKUP($T433,Fe_Annuity_Tables,MATCH(CZ$3+3,'Mortality Tables'!$N$1:$DN$1,0),FALSE)),"")</f>
        <v/>
      </c>
      <c r="DA433" s="685" t="str">
        <f>IFERROR((CZ433+BJ433*Contr_Rate)*(1+Inv_Return)*IF($D433=$C$1,VLOOKUP($T433,Male_Annuity_Tables,MATCH($BS$3+3,'Mortality Tables'!$N$1:$DN$1,0),FALSE),VLOOKUP($T433,Fe_Annuity_Tables,MATCH(DA$3+3,'Mortality Tables'!$N$1:$DN$1,0),FALSE)),"")</f>
        <v/>
      </c>
      <c r="DB433" s="685" t="str">
        <f>IFERROR((DA433+BK433*Contr_Rate)*(1+Inv_Return)*IF($D433=$C$1,VLOOKUP($T433,Male_Annuity_Tables,MATCH($BS$3+3,'Mortality Tables'!$N$1:$DN$1,0),FALSE),VLOOKUP($T433,Fe_Annuity_Tables,MATCH(DB$3+3,'Mortality Tables'!$N$1:$DN$1,0),FALSE)),"")</f>
        <v/>
      </c>
      <c r="DC433" s="685" t="str">
        <f>IFERROR((DB433+BL433*Contr_Rate)*(1+Inv_Return)*IF($D433=$C$1,VLOOKUP($T433,Male_Annuity_Tables,MATCH($BS$3+3,'Mortality Tables'!$N$1:$DN$1,0),FALSE),VLOOKUP($T433,Fe_Annuity_Tables,MATCH(DC$3+3,'Mortality Tables'!$N$1:$DN$1,0),FALSE)),"")</f>
        <v/>
      </c>
      <c r="DD433" s="685" t="str">
        <f>IFERROR((DC433+BM433*Contr_Rate)*(1+Inv_Return)*IF($D433=$C$1,VLOOKUP($T433,Male_Annuity_Tables,MATCH($BS$3+3,'Mortality Tables'!$N$1:$DN$1,0),FALSE),VLOOKUP($T433,Fe_Annuity_Tables,MATCH(DD$3+3,'Mortality Tables'!$N$1:$DN$1,0),FALSE)),"")</f>
        <v/>
      </c>
      <c r="DE433" s="685" t="str">
        <f>IFERROR((DD433+BN433*Contr_Rate)*(1+Inv_Return)*IF($D433=$C$1,VLOOKUP($T433,Male_Annuity_Tables,MATCH($BS$3+3,'Mortality Tables'!$N$1:$DN$1,0),FALSE),VLOOKUP($T433,Fe_Annuity_Tables,MATCH(DE$3+3,'Mortality Tables'!$N$1:$DN$1,0),FALSE)),"")</f>
        <v/>
      </c>
      <c r="DF433" s="685" t="str">
        <f>IFERROR((DE433+BO433*Contr_Rate)*(1+Inv_Return)*IF($D433=$C$1,VLOOKUP($T433,Male_Annuity_Tables,MATCH($BS$3+3,'Mortality Tables'!$N$1:$DN$1,0),FALSE),VLOOKUP($T433,Fe_Annuity_Tables,MATCH(DF$3+3,'Mortality Tables'!$N$1:$DN$1,0),FALSE)),"")</f>
        <v/>
      </c>
      <c r="DG433" s="685" t="str">
        <f>IFERROR((DF433+BP433*Contr_Rate)*(1+Inv_Return)*IF($D433=$C$1,VLOOKUP($T433,Male_Annuity_Tables,MATCH($BS$3+3,'Mortality Tables'!$N$1:$DN$1,0),FALSE),VLOOKUP($T433,Fe_Annuity_Tables,MATCH(DG$3+3,'Mortality Tables'!$N$1:$DN$1,0),FALSE)),"")</f>
        <v/>
      </c>
      <c r="DH433" s="685" t="str">
        <f>IFERROR((DG433+BQ433*Contr_Rate)*(1+Inv_Return)*IF($D433=$C$1,VLOOKUP($T433,Male_Annuity_Tables,MATCH($BS$3+3,'Mortality Tables'!$N$1:$DN$1,0),FALSE),VLOOKUP($T433,Fe_Annuity_Tables,MATCH(DH$3+3,'Mortality Tables'!$N$1:$DN$1,0),FALSE)),"")</f>
        <v/>
      </c>
      <c r="DJ433" s="686">
        <f t="shared" si="230"/>
        <v>348107.05647673522</v>
      </c>
      <c r="DK433" s="680">
        <f t="shared" si="219"/>
        <v>8.0909277508679907</v>
      </c>
      <c r="DL433" s="686">
        <f t="shared" si="231"/>
        <v>28826.326846682277</v>
      </c>
      <c r="DM433" s="686">
        <f t="shared" si="132"/>
        <v>781024.00200000009</v>
      </c>
      <c r="DN433" s="687">
        <f t="shared" si="232"/>
        <v>3.690837512402375E-2</v>
      </c>
      <c r="DP433" s="688">
        <f t="shared" si="233"/>
        <v>21611.878494301629</v>
      </c>
      <c r="DQ433" s="688" t="str">
        <f t="shared" si="234"/>
        <v/>
      </c>
      <c r="DR433" s="688" t="str">
        <f t="shared" si="235"/>
        <v/>
      </c>
    </row>
    <row r="434" spans="1:122" s="657" customFormat="1" ht="14.5">
      <c r="A434" s="675" t="s">
        <v>1936</v>
      </c>
      <c r="B434" s="675" t="s">
        <v>1937</v>
      </c>
      <c r="C434" s="675" t="s">
        <v>116</v>
      </c>
      <c r="D434" s="675" t="s">
        <v>60</v>
      </c>
      <c r="E434" s="676">
        <v>25275</v>
      </c>
      <c r="F434" s="677">
        <v>38316</v>
      </c>
      <c r="G434" s="677">
        <v>42058</v>
      </c>
      <c r="H434" s="678">
        <v>1593136</v>
      </c>
      <c r="I434" s="678">
        <v>116565.51</v>
      </c>
      <c r="J434" s="678">
        <v>147562.79999999999</v>
      </c>
      <c r="K434" s="678"/>
      <c r="L434" s="678">
        <v>264128.31</v>
      </c>
      <c r="M434" s="679">
        <f>IF(COUNTIF($A$4:A434,A434)=1,0,1)</f>
        <v>0</v>
      </c>
      <c r="N434" s="680" t="str">
        <f t="shared" si="224"/>
        <v>Okay</v>
      </c>
      <c r="O434" s="680" t="str">
        <f t="shared" si="225"/>
        <v>TRUE</v>
      </c>
      <c r="P434" s="680" t="b">
        <f t="shared" si="226"/>
        <v>1</v>
      </c>
      <c r="Q434" s="680" t="b">
        <f t="shared" si="239"/>
        <v>1</v>
      </c>
      <c r="R434" s="680" t="b">
        <f t="shared" si="240"/>
        <v>1</v>
      </c>
      <c r="S434" s="681">
        <f t="shared" si="227"/>
        <v>35.728767123287675</v>
      </c>
      <c r="T434" s="682">
        <f t="shared" si="241"/>
        <v>55</v>
      </c>
      <c r="U434" s="682">
        <f t="shared" si="220"/>
        <v>45</v>
      </c>
      <c r="V434" s="682">
        <f t="shared" si="242"/>
        <v>9.8575342465753426</v>
      </c>
      <c r="W434" s="682">
        <f t="shared" si="228"/>
        <v>5</v>
      </c>
      <c r="X434" s="683">
        <f t="shared" si="229"/>
        <v>1320641.55</v>
      </c>
      <c r="Y434" s="684">
        <f t="shared" si="123"/>
        <v>5.5300000000000002E-3</v>
      </c>
      <c r="Z434" s="684">
        <f>IF($D434=$C$1,VLOOKUP($T434,Male_Annuity_Tables,MATCH($W434+2,'Mortality Tables'!$DS$1:$HT$1,0),FALSE),VLOOKUP($T434,Fe_Annuity_Tables,MATCH($W434+2,'Mortality Tables'!$M$1:$DN$1,0),FALSE))</f>
        <v>0.74859486312137291</v>
      </c>
      <c r="AA434" s="664"/>
      <c r="AB434" s="685">
        <f t="shared" si="249"/>
        <v>1674306.2792</v>
      </c>
      <c r="AC434" s="685">
        <f t="shared" si="249"/>
        <v>1759612.1841252402</v>
      </c>
      <c r="AD434" s="685">
        <f t="shared" si="249"/>
        <v>1849264.4249064212</v>
      </c>
      <c r="AE434" s="685">
        <f t="shared" si="249"/>
        <v>1943484.4473554033</v>
      </c>
      <c r="AF434" s="685">
        <f t="shared" si="249"/>
        <v>2042504.9799481612</v>
      </c>
      <c r="AG434" s="685" t="str">
        <f t="shared" si="249"/>
        <v/>
      </c>
      <c r="AH434" s="685" t="str">
        <f t="shared" si="249"/>
        <v/>
      </c>
      <c r="AI434" s="685" t="str">
        <f t="shared" si="249"/>
        <v/>
      </c>
      <c r="AJ434" s="685" t="str">
        <f t="shared" si="249"/>
        <v/>
      </c>
      <c r="AK434" s="685" t="str">
        <f t="shared" si="249"/>
        <v/>
      </c>
      <c r="AL434" s="685" t="str">
        <f t="shared" si="249"/>
        <v/>
      </c>
      <c r="AM434" s="685" t="str">
        <f t="shared" si="249"/>
        <v/>
      </c>
      <c r="AN434" s="685" t="str">
        <f t="shared" si="249"/>
        <v/>
      </c>
      <c r="AO434" s="685" t="str">
        <f t="shared" si="249"/>
        <v/>
      </c>
      <c r="AP434" s="685" t="str">
        <f t="shared" si="249"/>
        <v/>
      </c>
      <c r="AQ434" s="685" t="str">
        <f t="shared" si="249"/>
        <v/>
      </c>
      <c r="AR434" s="685" t="str">
        <f t="shared" si="248"/>
        <v/>
      </c>
      <c r="AS434" s="685" t="str">
        <f t="shared" si="248"/>
        <v/>
      </c>
      <c r="AT434" s="685" t="str">
        <f t="shared" si="248"/>
        <v/>
      </c>
      <c r="AU434" s="685" t="str">
        <f t="shared" si="248"/>
        <v/>
      </c>
      <c r="AV434" s="685" t="str">
        <f t="shared" si="244"/>
        <v/>
      </c>
      <c r="AW434" s="685" t="str">
        <f t="shared" si="244"/>
        <v/>
      </c>
      <c r="AX434" s="685" t="str">
        <f t="shared" si="244"/>
        <v/>
      </c>
      <c r="AY434" s="685" t="str">
        <f t="shared" si="244"/>
        <v/>
      </c>
      <c r="AZ434" s="685" t="str">
        <f t="shared" si="244"/>
        <v/>
      </c>
      <c r="BA434" s="685" t="str">
        <f t="shared" si="244"/>
        <v/>
      </c>
      <c r="BB434" s="685" t="str">
        <f t="shared" si="244"/>
        <v/>
      </c>
      <c r="BC434" s="685" t="str">
        <f t="shared" si="244"/>
        <v/>
      </c>
      <c r="BD434" s="685" t="str">
        <f t="shared" si="244"/>
        <v/>
      </c>
      <c r="BE434" s="685" t="str">
        <f t="shared" si="244"/>
        <v/>
      </c>
      <c r="BF434" s="685" t="str">
        <f t="shared" si="244"/>
        <v/>
      </c>
      <c r="BG434" s="685" t="str">
        <f t="shared" si="247"/>
        <v/>
      </c>
      <c r="BH434" s="685" t="str">
        <f t="shared" si="247"/>
        <v/>
      </c>
      <c r="BI434" s="685" t="str">
        <f t="shared" si="243"/>
        <v/>
      </c>
      <c r="BJ434" s="685" t="str">
        <f t="shared" si="243"/>
        <v/>
      </c>
      <c r="BK434" s="685" t="str">
        <f t="shared" si="243"/>
        <v/>
      </c>
      <c r="BL434" s="685" t="str">
        <f t="shared" si="243"/>
        <v/>
      </c>
      <c r="BM434" s="685" t="str">
        <f t="shared" si="243"/>
        <v/>
      </c>
      <c r="BN434" s="685" t="str">
        <f t="shared" si="243"/>
        <v/>
      </c>
      <c r="BO434" s="685" t="str">
        <f t="shared" si="246"/>
        <v/>
      </c>
      <c r="BP434" s="685" t="str">
        <f t="shared" si="246"/>
        <v/>
      </c>
      <c r="BQ434" s="685" t="str">
        <f t="shared" si="246"/>
        <v/>
      </c>
      <c r="BR434" s="529"/>
      <c r="BS434" s="685">
        <f>IFERROR(($L434+AB434*Contr_Rate)*(1+Inv_Return)*IF($D434=$C$1,VLOOKUP($T434,Male_Annuity_Tables,MATCH($BS$3+3,'Mortality Tables'!$N$1:$DN$1,0),FALSE),VLOOKUP($T434,Fe_Annuity_Tables,MATCH(BS$3+3,'Mortality Tables'!$N$1:$DN$1,0),FALSE)),"")</f>
        <v>744089.29885102692</v>
      </c>
      <c r="BT434" s="685">
        <f>IFERROR(($BS434+AC434*Contr_Rate)*(1+Inv_Return)*IF($D434=$C$1,VLOOKUP($T434,Male_Annuity_Tables,MATCH($BS$3+3,'Mortality Tables'!$N$1:$DN$1,0),FALSE),VLOOKUP($T434,Fe_Annuity_Tables,MATCH(BT$3+3,'Mortality Tables'!$N$1:$DN$1,0),FALSE)),"")</f>
        <v>1166127.3637115844</v>
      </c>
      <c r="BU434" s="685">
        <f>IFERROR((BT434+AD434*Contr_Rate)*(1+Inv_Return)*IF($D434=$C$1,VLOOKUP($T434,Male_Annuity_Tables,MATCH($BS$3+3,'Mortality Tables'!$N$1:$DN$1,0),FALSE),VLOOKUP($T434,Fe_Annuity_Tables,MATCH(BU$3+3,'Mortality Tables'!$N$1:$DN$1,0),FALSE)),"")</f>
        <v>1489031.1907846713</v>
      </c>
      <c r="BV434" s="685">
        <f>IFERROR((BU434+AE434*Contr_Rate)*(1+Inv_Return)*IF($D434=$C$1,VLOOKUP($T434,Male_Annuity_Tables,MATCH($BS$3+3,'Mortality Tables'!$N$1:$DN$1,0),FALSE),VLOOKUP($T434,Fe_Annuity_Tables,MATCH(BV$3+3,'Mortality Tables'!$N$1:$DN$1,0),FALSE)),"")</f>
        <v>1691095.9760779219</v>
      </c>
      <c r="BW434" s="685">
        <f>IFERROR((BV434+AF434*Contr_Rate)*(1+Inv_Return)*IF($D434=$C$1,VLOOKUP($T434,Male_Annuity_Tables,MATCH($BS$3+3,'Mortality Tables'!$N$1:$DN$1,0),FALSE),VLOOKUP($T434,Fe_Annuity_Tables,MATCH(BW$3+3,'Mortality Tables'!$N$1:$DN$1,0),FALSE)),"")</f>
        <v>1772325.1208776373</v>
      </c>
      <c r="BX434" s="685" t="str">
        <f>IFERROR((BW434+AG434*Contr_Rate)*(1+Inv_Return)*IF($D434=$C$1,VLOOKUP($T434,Male_Annuity_Tables,MATCH($BS$3+3,'Mortality Tables'!$N$1:$DN$1,0),FALSE),VLOOKUP($T434,Fe_Annuity_Tables,MATCH(BX$3+3,'Mortality Tables'!$N$1:$DN$1,0),FALSE)),"")</f>
        <v/>
      </c>
      <c r="BY434" s="685" t="str">
        <f>IFERROR((BX434+AH434*Contr_Rate)*(1+Inv_Return)*IF($D434=$C$1,VLOOKUP($T434,Male_Annuity_Tables,MATCH($BS$3+3,'Mortality Tables'!$N$1:$DN$1,0),FALSE),VLOOKUP($T434,Fe_Annuity_Tables,MATCH(BY$3+3,'Mortality Tables'!$N$1:$DN$1,0),FALSE)),"")</f>
        <v/>
      </c>
      <c r="BZ434" s="685" t="str">
        <f>IFERROR((BY434+AI434*Contr_Rate)*(1+Inv_Return)*IF($D434=$C$1,VLOOKUP($T434,Male_Annuity_Tables,MATCH($BS$3+3,'Mortality Tables'!$N$1:$DN$1,0),FALSE),VLOOKUP($T434,Fe_Annuity_Tables,MATCH(BZ$3+3,'Mortality Tables'!$N$1:$DN$1,0),FALSE)),"")</f>
        <v/>
      </c>
      <c r="CA434" s="685" t="str">
        <f>IFERROR((BZ434+AJ434*Contr_Rate)*(1+Inv_Return)*IF($D434=$C$1,VLOOKUP($T434,Male_Annuity_Tables,MATCH($BS$3+3,'Mortality Tables'!$N$1:$DN$1,0),FALSE),VLOOKUP($T434,Fe_Annuity_Tables,MATCH(CA$3+3,'Mortality Tables'!$N$1:$DN$1,0),FALSE)),"")</f>
        <v/>
      </c>
      <c r="CB434" s="685" t="str">
        <f>IFERROR((CA434+AK434*Contr_Rate)*(1+Inv_Return)*IF($D434=$C$1,VLOOKUP($T434,Male_Annuity_Tables,MATCH($BS$3+3,'Mortality Tables'!$N$1:$DN$1,0),FALSE),VLOOKUP($T434,Fe_Annuity_Tables,MATCH(CB$3+3,'Mortality Tables'!$N$1:$DN$1,0),FALSE)),"")</f>
        <v/>
      </c>
      <c r="CC434" s="685" t="str">
        <f>IFERROR((CB434+AL434*Contr_Rate)*(1+Inv_Return)*IF($D434=$C$1,VLOOKUP($T434,Male_Annuity_Tables,MATCH($BS$3+3,'Mortality Tables'!$N$1:$DN$1,0),FALSE),VLOOKUP($T434,Fe_Annuity_Tables,MATCH(CC$3+3,'Mortality Tables'!$N$1:$DN$1,0),FALSE)),"")</f>
        <v/>
      </c>
      <c r="CD434" s="685" t="str">
        <f>IFERROR((CC434+AM434*Contr_Rate)*(1+Inv_Return)*IF($D434=$C$1,VLOOKUP($T434,Male_Annuity_Tables,MATCH($BS$3+3,'Mortality Tables'!$N$1:$DN$1,0),FALSE),VLOOKUP($T434,Fe_Annuity_Tables,MATCH(CD$3+3,'Mortality Tables'!$N$1:$DN$1,0),FALSE)),"")</f>
        <v/>
      </c>
      <c r="CE434" s="685" t="str">
        <f>IFERROR((CD434+AN434*Contr_Rate)*(1+Inv_Return)*IF($D434=$C$1,VLOOKUP($T434,Male_Annuity_Tables,MATCH($BS$3+3,'Mortality Tables'!$N$1:$DN$1,0),FALSE),VLOOKUP($T434,Fe_Annuity_Tables,MATCH(CE$3+3,'Mortality Tables'!$N$1:$DN$1,0),FALSE)),"")</f>
        <v/>
      </c>
      <c r="CF434" s="685" t="str">
        <f>IFERROR((CE434+AO434*Contr_Rate)*(1+Inv_Return)*IF($D434=$C$1,VLOOKUP($T434,Male_Annuity_Tables,MATCH($BS$3+3,'Mortality Tables'!$N$1:$DN$1,0),FALSE),VLOOKUP($T434,Fe_Annuity_Tables,MATCH(CF$3+3,'Mortality Tables'!$N$1:$DN$1,0),FALSE)),"")</f>
        <v/>
      </c>
      <c r="CG434" s="685" t="str">
        <f>IFERROR((CF434+AP434*Contr_Rate)*(1+Inv_Return)*IF($D434=$C$1,VLOOKUP($T434,Male_Annuity_Tables,MATCH($BS$3+3,'Mortality Tables'!$N$1:$DN$1,0),FALSE),VLOOKUP($T434,Fe_Annuity_Tables,MATCH(CG$3+3,'Mortality Tables'!$N$1:$DN$1,0),FALSE)),"")</f>
        <v/>
      </c>
      <c r="CH434" s="685" t="str">
        <f>IFERROR((CG434+AQ434*Contr_Rate)*(1+Inv_Return)*IF($D434=$C$1,VLOOKUP($T434,Male_Annuity_Tables,MATCH($BS$3+3,'Mortality Tables'!$N$1:$DN$1,0),FALSE),VLOOKUP($T434,Fe_Annuity_Tables,MATCH(CH$3+3,'Mortality Tables'!$N$1:$DN$1,0),FALSE)),"")</f>
        <v/>
      </c>
      <c r="CI434" s="685" t="str">
        <f>IFERROR((CH434+AR434*Contr_Rate)*(1+Inv_Return)*IF($D434=$C$1,VLOOKUP($T434,Male_Annuity_Tables,MATCH($BS$3+3,'Mortality Tables'!$N$1:$DN$1,0),FALSE),VLOOKUP($T434,Fe_Annuity_Tables,MATCH(CI$3+3,'Mortality Tables'!$N$1:$DN$1,0),FALSE)),"")</f>
        <v/>
      </c>
      <c r="CJ434" s="685" t="str">
        <f>IFERROR((CI434+AS434*Contr_Rate)*(1+Inv_Return)*IF($D434=$C$1,VLOOKUP($T434,Male_Annuity_Tables,MATCH($BS$3+3,'Mortality Tables'!$N$1:$DN$1,0),FALSE),VLOOKUP($T434,Fe_Annuity_Tables,MATCH(CJ$3+3,'Mortality Tables'!$N$1:$DN$1,0),FALSE)),"")</f>
        <v/>
      </c>
      <c r="CK434" s="685" t="str">
        <f>IFERROR((CJ434+AT434*Contr_Rate)*(1+Inv_Return)*IF($D434=$C$1,VLOOKUP($T434,Male_Annuity_Tables,MATCH($BS$3+3,'Mortality Tables'!$N$1:$DN$1,0),FALSE),VLOOKUP($T434,Fe_Annuity_Tables,MATCH(CK$3+3,'Mortality Tables'!$N$1:$DN$1,0),FALSE)),"")</f>
        <v/>
      </c>
      <c r="CL434" s="685" t="str">
        <f>IFERROR((CK434+AU434*Contr_Rate)*(1+Inv_Return)*IF($D434=$C$1,VLOOKUP($T434,Male_Annuity_Tables,MATCH($BS$3+3,'Mortality Tables'!$N$1:$DN$1,0),FALSE),VLOOKUP($T434,Fe_Annuity_Tables,MATCH(CL$3+3,'Mortality Tables'!$N$1:$DN$1,0),FALSE)),"")</f>
        <v/>
      </c>
      <c r="CM434" s="685" t="str">
        <f>IFERROR((CL434+AV434*Contr_Rate)*(1+Inv_Return)*IF($D434=$C$1,VLOOKUP($T434,Male_Annuity_Tables,MATCH($BS$3+3,'Mortality Tables'!$N$1:$DN$1,0),FALSE),VLOOKUP($T434,Fe_Annuity_Tables,MATCH(CM$3+3,'Mortality Tables'!$N$1:$DN$1,0),FALSE)),"")</f>
        <v/>
      </c>
      <c r="CN434" s="685" t="str">
        <f>IFERROR((CM434+AW434*Contr_Rate)*(1+Inv_Return)*IF($D434=$C$1,VLOOKUP($T434,Male_Annuity_Tables,MATCH($BS$3+3,'Mortality Tables'!$N$1:$DN$1,0),FALSE),VLOOKUP($T434,Fe_Annuity_Tables,MATCH(CN$3+3,'Mortality Tables'!$N$1:$DN$1,0),FALSE)),"")</f>
        <v/>
      </c>
      <c r="CO434" s="685" t="str">
        <f>IFERROR((CN434+AX434*Contr_Rate)*(1+Inv_Return)*IF($D434=$C$1,VLOOKUP($T434,Male_Annuity_Tables,MATCH($BS$3+3,'Mortality Tables'!$N$1:$DN$1,0),FALSE),VLOOKUP($T434,Fe_Annuity_Tables,MATCH(CO$3+3,'Mortality Tables'!$N$1:$DN$1,0),FALSE)),"")</f>
        <v/>
      </c>
      <c r="CP434" s="685" t="str">
        <f>IFERROR((CO434+AY434*Contr_Rate)*(1+Inv_Return)*IF($D434=$C$1,VLOOKUP($T434,Male_Annuity_Tables,MATCH($BS$3+3,'Mortality Tables'!$N$1:$DN$1,0),FALSE),VLOOKUP($T434,Fe_Annuity_Tables,MATCH(CP$3+3,'Mortality Tables'!$N$1:$DN$1,0),FALSE)),"")</f>
        <v/>
      </c>
      <c r="CQ434" s="685" t="str">
        <f>IFERROR((CP434+AZ434*Contr_Rate)*(1+Inv_Return)*IF($D434=$C$1,VLOOKUP($T434,Male_Annuity_Tables,MATCH($BS$3+3,'Mortality Tables'!$N$1:$DN$1,0),FALSE),VLOOKUP($T434,Fe_Annuity_Tables,MATCH(CQ$3+3,'Mortality Tables'!$N$1:$DN$1,0),FALSE)),"")</f>
        <v/>
      </c>
      <c r="CR434" s="685" t="str">
        <f>IFERROR((CQ434+BA434*Contr_Rate)*(1+Inv_Return)*IF($D434=$C$1,VLOOKUP($T434,Male_Annuity_Tables,MATCH($BS$3+3,'Mortality Tables'!$N$1:$DN$1,0),FALSE),VLOOKUP($T434,Fe_Annuity_Tables,MATCH(CR$3+3,'Mortality Tables'!$N$1:$DN$1,0),FALSE)),"")</f>
        <v/>
      </c>
      <c r="CS434" s="685" t="str">
        <f>IFERROR((CR434+BB434*Contr_Rate)*(1+Inv_Return)*IF($D434=$C$1,VLOOKUP($T434,Male_Annuity_Tables,MATCH($BS$3+3,'Mortality Tables'!$N$1:$DN$1,0),FALSE),VLOOKUP($T434,Fe_Annuity_Tables,MATCH(CS$3+3,'Mortality Tables'!$N$1:$DN$1,0),FALSE)),"")</f>
        <v/>
      </c>
      <c r="CT434" s="685" t="str">
        <f>IFERROR((CS434+BC434*Contr_Rate)*(1+Inv_Return)*IF($D434=$C$1,VLOOKUP($T434,Male_Annuity_Tables,MATCH($BS$3+3,'Mortality Tables'!$N$1:$DN$1,0),FALSE),VLOOKUP($T434,Fe_Annuity_Tables,MATCH(CT$3+3,'Mortality Tables'!$N$1:$DN$1,0),FALSE)),"")</f>
        <v/>
      </c>
      <c r="CU434" s="685" t="str">
        <f>IFERROR((CT434+BD434*Contr_Rate)*(1+Inv_Return)*IF($D434=$C$1,VLOOKUP($T434,Male_Annuity_Tables,MATCH($BS$3+3,'Mortality Tables'!$N$1:$DN$1,0),FALSE),VLOOKUP($T434,Fe_Annuity_Tables,MATCH(CU$3+3,'Mortality Tables'!$N$1:$DN$1,0),FALSE)),"")</f>
        <v/>
      </c>
      <c r="CV434" s="685" t="str">
        <f>IFERROR((CU434+BE434*Contr_Rate)*(1+Inv_Return)*IF($D434=$C$1,VLOOKUP($T434,Male_Annuity_Tables,MATCH($BS$3+3,'Mortality Tables'!$N$1:$DN$1,0),FALSE),VLOOKUP($T434,Fe_Annuity_Tables,MATCH(CV$3+3,'Mortality Tables'!$N$1:$DN$1,0),FALSE)),"")</f>
        <v/>
      </c>
      <c r="CW434" s="685" t="str">
        <f>IFERROR((CV434+BF434*Contr_Rate)*(1+Inv_Return)*IF($D434=$C$1,VLOOKUP($T434,Male_Annuity_Tables,MATCH($BS$3+3,'Mortality Tables'!$N$1:$DN$1,0),FALSE),VLOOKUP($T434,Fe_Annuity_Tables,MATCH(CW$3+3,'Mortality Tables'!$N$1:$DN$1,0),FALSE)),"")</f>
        <v/>
      </c>
      <c r="CX434" s="685" t="str">
        <f>IFERROR((CW434+BG434*Contr_Rate)*(1+Inv_Return)*IF($D434=$C$1,VLOOKUP($T434,Male_Annuity_Tables,MATCH($BS$3+3,'Mortality Tables'!$N$1:$DN$1,0),FALSE),VLOOKUP($T434,Fe_Annuity_Tables,MATCH(CX$3+3,'Mortality Tables'!$N$1:$DN$1,0),FALSE)),"")</f>
        <v/>
      </c>
      <c r="CY434" s="685" t="str">
        <f>IFERROR((CX434+BH434*Contr_Rate)*(1+Inv_Return)*IF($D434=$C$1,VLOOKUP($T434,Male_Annuity_Tables,MATCH($BS$3+3,'Mortality Tables'!$N$1:$DN$1,0),FALSE),VLOOKUP($T434,Fe_Annuity_Tables,MATCH(CY$3+3,'Mortality Tables'!$N$1:$DN$1,0),FALSE)),"")</f>
        <v/>
      </c>
      <c r="CZ434" s="685" t="str">
        <f>IFERROR((CY434+BI434*Contr_Rate)*(1+Inv_Return)*IF($D434=$C$1,VLOOKUP($T434,Male_Annuity_Tables,MATCH($BS$3+3,'Mortality Tables'!$N$1:$DN$1,0),FALSE),VLOOKUP($T434,Fe_Annuity_Tables,MATCH(CZ$3+3,'Mortality Tables'!$N$1:$DN$1,0),FALSE)),"")</f>
        <v/>
      </c>
      <c r="DA434" s="685" t="str">
        <f>IFERROR((CZ434+BJ434*Contr_Rate)*(1+Inv_Return)*IF($D434=$C$1,VLOOKUP($T434,Male_Annuity_Tables,MATCH($BS$3+3,'Mortality Tables'!$N$1:$DN$1,0),FALSE),VLOOKUP($T434,Fe_Annuity_Tables,MATCH(DA$3+3,'Mortality Tables'!$N$1:$DN$1,0),FALSE)),"")</f>
        <v/>
      </c>
      <c r="DB434" s="685" t="str">
        <f>IFERROR((DA434+BK434*Contr_Rate)*(1+Inv_Return)*IF($D434=$C$1,VLOOKUP($T434,Male_Annuity_Tables,MATCH($BS$3+3,'Mortality Tables'!$N$1:$DN$1,0),FALSE),VLOOKUP($T434,Fe_Annuity_Tables,MATCH(DB$3+3,'Mortality Tables'!$N$1:$DN$1,0),FALSE)),"")</f>
        <v/>
      </c>
      <c r="DC434" s="685" t="str">
        <f>IFERROR((DB434+BL434*Contr_Rate)*(1+Inv_Return)*IF($D434=$C$1,VLOOKUP($T434,Male_Annuity_Tables,MATCH($BS$3+3,'Mortality Tables'!$N$1:$DN$1,0),FALSE),VLOOKUP($T434,Fe_Annuity_Tables,MATCH(DC$3+3,'Mortality Tables'!$N$1:$DN$1,0),FALSE)),"")</f>
        <v/>
      </c>
      <c r="DD434" s="685" t="str">
        <f>IFERROR((DC434+BM434*Contr_Rate)*(1+Inv_Return)*IF($D434=$C$1,VLOOKUP($T434,Male_Annuity_Tables,MATCH($BS$3+3,'Mortality Tables'!$N$1:$DN$1,0),FALSE),VLOOKUP($T434,Fe_Annuity_Tables,MATCH(DD$3+3,'Mortality Tables'!$N$1:$DN$1,0),FALSE)),"")</f>
        <v/>
      </c>
      <c r="DE434" s="685" t="str">
        <f>IFERROR((DD434+BN434*Contr_Rate)*(1+Inv_Return)*IF($D434=$C$1,VLOOKUP($T434,Male_Annuity_Tables,MATCH($BS$3+3,'Mortality Tables'!$N$1:$DN$1,0),FALSE),VLOOKUP($T434,Fe_Annuity_Tables,MATCH(DE$3+3,'Mortality Tables'!$N$1:$DN$1,0),FALSE)),"")</f>
        <v/>
      </c>
      <c r="DF434" s="685" t="str">
        <f>IFERROR((DE434+BO434*Contr_Rate)*(1+Inv_Return)*IF($D434=$C$1,VLOOKUP($T434,Male_Annuity_Tables,MATCH($BS$3+3,'Mortality Tables'!$N$1:$DN$1,0),FALSE),VLOOKUP($T434,Fe_Annuity_Tables,MATCH(DF$3+3,'Mortality Tables'!$N$1:$DN$1,0),FALSE)),"")</f>
        <v/>
      </c>
      <c r="DG434" s="685" t="str">
        <f>IFERROR((DF434+BP434*Contr_Rate)*(1+Inv_Return)*IF($D434=$C$1,VLOOKUP($T434,Male_Annuity_Tables,MATCH($BS$3+3,'Mortality Tables'!$N$1:$DN$1,0),FALSE),VLOOKUP($T434,Fe_Annuity_Tables,MATCH(DG$3+3,'Mortality Tables'!$N$1:$DN$1,0),FALSE)),"")</f>
        <v/>
      </c>
      <c r="DH434" s="685" t="str">
        <f>IFERROR((DG434+BQ434*Contr_Rate)*(1+Inv_Return)*IF($D434=$C$1,VLOOKUP($T434,Male_Annuity_Tables,MATCH($BS$3+3,'Mortality Tables'!$N$1:$DN$1,0),FALSE),VLOOKUP($T434,Fe_Annuity_Tables,MATCH(DH$3+3,'Mortality Tables'!$N$1:$DN$1,0),FALSE)),"")</f>
        <v/>
      </c>
      <c r="DJ434" s="686">
        <f t="shared" si="230"/>
        <v>1772325.1208776373</v>
      </c>
      <c r="DK434" s="680">
        <f t="shared" si="219"/>
        <v>8.8017766057058875</v>
      </c>
      <c r="DL434" s="686">
        <f t="shared" si="231"/>
        <v>134911.15307541768</v>
      </c>
      <c r="DM434" s="686">
        <f t="shared" si="132"/>
        <v>2042504.9799481612</v>
      </c>
      <c r="DN434" s="687">
        <f t="shared" si="232"/>
        <v>6.6051811084858025E-2</v>
      </c>
      <c r="DP434" s="688">
        <f t="shared" si="233"/>
        <v>41113.538074065218</v>
      </c>
      <c r="DQ434" s="688">
        <f t="shared" si="234"/>
        <v>64432.618290838029</v>
      </c>
      <c r="DR434" s="688">
        <f t="shared" si="235"/>
        <v>82274.184900020846</v>
      </c>
    </row>
    <row r="435" spans="1:122" s="657" customFormat="1" ht="14.5">
      <c r="A435" s="675" t="s">
        <v>1938</v>
      </c>
      <c r="B435" s="675" t="s">
        <v>1939</v>
      </c>
      <c r="C435" s="675" t="s">
        <v>541</v>
      </c>
      <c r="D435" s="675" t="s">
        <v>61</v>
      </c>
      <c r="E435" s="676">
        <v>28684</v>
      </c>
      <c r="F435" s="677">
        <v>40207</v>
      </c>
      <c r="G435" s="677">
        <v>42069</v>
      </c>
      <c r="H435" s="678">
        <v>1201862</v>
      </c>
      <c r="I435" s="678">
        <v>110326.41</v>
      </c>
      <c r="J435" s="678">
        <v>79791.240000000005</v>
      </c>
      <c r="K435" s="678"/>
      <c r="L435" s="678">
        <v>190117.65000000002</v>
      </c>
      <c r="M435" s="679">
        <f>IF(COUNTIF($A$4:A435,A435)=1,0,1)</f>
        <v>0</v>
      </c>
      <c r="N435" s="680" t="str">
        <f t="shared" si="224"/>
        <v>Okay</v>
      </c>
      <c r="O435" s="680" t="str">
        <f t="shared" si="225"/>
        <v>TRUE</v>
      </c>
      <c r="P435" s="680" t="b">
        <f t="shared" si="226"/>
        <v>1</v>
      </c>
      <c r="Q435" s="680" t="b">
        <f t="shared" si="239"/>
        <v>1</v>
      </c>
      <c r="R435" s="680" t="b">
        <f t="shared" si="240"/>
        <v>1</v>
      </c>
      <c r="S435" s="681">
        <f t="shared" si="227"/>
        <v>31.56986301369863</v>
      </c>
      <c r="T435" s="682">
        <f t="shared" si="241"/>
        <v>46</v>
      </c>
      <c r="U435" s="682">
        <f t="shared" si="220"/>
        <v>36</v>
      </c>
      <c r="V435" s="682">
        <f t="shared" si="242"/>
        <v>9.8273972602739725</v>
      </c>
      <c r="W435" s="682">
        <f t="shared" si="228"/>
        <v>14</v>
      </c>
      <c r="X435" s="683">
        <f t="shared" si="229"/>
        <v>2661647.1000000006</v>
      </c>
      <c r="Y435" s="684">
        <f t="shared" si="123"/>
        <v>3.81E-3</v>
      </c>
      <c r="Z435" s="684">
        <f>IF($D435=$C$1,VLOOKUP($T435,Male_Annuity_Tables,MATCH($W435+2,'Mortality Tables'!$DS$1:$HT$1,0),FALSE),VLOOKUP($T435,Fe_Annuity_Tables,MATCH($W435+2,'Mortality Tables'!$M$1:$DN$1,0),FALSE))</f>
        <v>0.21490379504448404</v>
      </c>
      <c r="AA435" s="664"/>
      <c r="AB435" s="685">
        <f t="shared" si="249"/>
        <v>1263096.8689000001</v>
      </c>
      <c r="AC435" s="685">
        <f t="shared" si="249"/>
        <v>1327451.6543704551</v>
      </c>
      <c r="AD435" s="685">
        <f t="shared" si="249"/>
        <v>1395085.31616063</v>
      </c>
      <c r="AE435" s="685">
        <f t="shared" si="249"/>
        <v>1466164.9130190138</v>
      </c>
      <c r="AF435" s="685">
        <f t="shared" si="249"/>
        <v>1540866.0153373326</v>
      </c>
      <c r="AG435" s="685">
        <f t="shared" si="249"/>
        <v>1619373.1388187699</v>
      </c>
      <c r="AH435" s="685">
        <f t="shared" si="249"/>
        <v>1701880.2002415862</v>
      </c>
      <c r="AI435" s="685">
        <f t="shared" si="249"/>
        <v>1788590.9964438952</v>
      </c>
      <c r="AJ435" s="685">
        <f t="shared" si="249"/>
        <v>1879719.7077127118</v>
      </c>
      <c r="AK435" s="685">
        <f t="shared" si="249"/>
        <v>1975491.4268206744</v>
      </c>
      <c r="AL435" s="685">
        <f t="shared" si="249"/>
        <v>2076142.7150171879</v>
      </c>
      <c r="AM435" s="685">
        <f t="shared" si="249"/>
        <v>2181922.1863473137</v>
      </c>
      <c r="AN435" s="685">
        <f t="shared" si="249"/>
        <v>2293091.1217417093</v>
      </c>
      <c r="AO435" s="685">
        <f t="shared" si="249"/>
        <v>2409924.1143944496</v>
      </c>
      <c r="AP435" s="685" t="str">
        <f t="shared" si="249"/>
        <v/>
      </c>
      <c r="AQ435" s="685" t="str">
        <f t="shared" si="249"/>
        <v/>
      </c>
      <c r="AR435" s="685" t="str">
        <f t="shared" si="248"/>
        <v/>
      </c>
      <c r="AS435" s="685" t="str">
        <f t="shared" si="248"/>
        <v/>
      </c>
      <c r="AT435" s="685" t="str">
        <f t="shared" si="248"/>
        <v/>
      </c>
      <c r="AU435" s="685" t="str">
        <f t="shared" si="248"/>
        <v/>
      </c>
      <c r="AV435" s="685" t="str">
        <f t="shared" si="244"/>
        <v/>
      </c>
      <c r="AW435" s="685" t="str">
        <f t="shared" si="244"/>
        <v/>
      </c>
      <c r="AX435" s="685" t="str">
        <f t="shared" si="244"/>
        <v/>
      </c>
      <c r="AY435" s="685" t="str">
        <f t="shared" si="244"/>
        <v/>
      </c>
      <c r="AZ435" s="685" t="str">
        <f t="shared" si="244"/>
        <v/>
      </c>
      <c r="BA435" s="685" t="str">
        <f t="shared" si="244"/>
        <v/>
      </c>
      <c r="BB435" s="685" t="str">
        <f t="shared" si="244"/>
        <v/>
      </c>
      <c r="BC435" s="685" t="str">
        <f t="shared" si="244"/>
        <v/>
      </c>
      <c r="BD435" s="685" t="str">
        <f t="shared" si="244"/>
        <v/>
      </c>
      <c r="BE435" s="685" t="str">
        <f t="shared" si="244"/>
        <v/>
      </c>
      <c r="BF435" s="685" t="str">
        <f t="shared" si="244"/>
        <v/>
      </c>
      <c r="BG435" s="685" t="str">
        <f t="shared" si="247"/>
        <v/>
      </c>
      <c r="BH435" s="685" t="str">
        <f t="shared" si="247"/>
        <v/>
      </c>
      <c r="BI435" s="685" t="str">
        <f t="shared" si="243"/>
        <v/>
      </c>
      <c r="BJ435" s="685" t="str">
        <f t="shared" si="243"/>
        <v/>
      </c>
      <c r="BK435" s="685" t="str">
        <f t="shared" si="243"/>
        <v/>
      </c>
      <c r="BL435" s="685" t="str">
        <f t="shared" si="243"/>
        <v/>
      </c>
      <c r="BM435" s="685" t="str">
        <f t="shared" si="243"/>
        <v/>
      </c>
      <c r="BN435" s="685" t="str">
        <f t="shared" si="243"/>
        <v/>
      </c>
      <c r="BO435" s="685" t="str">
        <f t="shared" si="246"/>
        <v/>
      </c>
      <c r="BP435" s="685" t="str">
        <f t="shared" si="246"/>
        <v/>
      </c>
      <c r="BQ435" s="685" t="str">
        <f t="shared" si="246"/>
        <v/>
      </c>
      <c r="BR435" s="529"/>
      <c r="BS435" s="685">
        <f>IFERROR(($L435+AB435*Contr_Rate)*(1+Inv_Return)*IF($D435=$C$1,VLOOKUP($T435,Male_Annuity_Tables,MATCH($BS$3+3,'Mortality Tables'!$N$1:$DN$1,0),FALSE),VLOOKUP($T435,Fe_Annuity_Tables,MATCH(BS$3+3,'Mortality Tables'!$N$1:$DN$1,0),FALSE)),"")</f>
        <v>495167.17683819565</v>
      </c>
      <c r="BT435" s="685">
        <f>IFERROR(($BS435+AC435*Contr_Rate)*(1+Inv_Return)*IF($D435=$C$1,VLOOKUP($T435,Male_Annuity_Tables,MATCH($BS$3+3,'Mortality Tables'!$N$1:$DN$1,0),FALSE),VLOOKUP($T435,Fe_Annuity_Tables,MATCH(BT$3+3,'Mortality Tables'!$N$1:$DN$1,0),FALSE)),"")</f>
        <v>777411.89105932275</v>
      </c>
      <c r="BU435" s="685">
        <f>IFERROR((BT435+AD435*Contr_Rate)*(1+Inv_Return)*IF($D435=$C$1,VLOOKUP($T435,Male_Annuity_Tables,MATCH($BS$3+3,'Mortality Tables'!$N$1:$DN$1,0),FALSE),VLOOKUP($T435,Fe_Annuity_Tables,MATCH(BU$3+3,'Mortality Tables'!$N$1:$DN$1,0),FALSE)),"")</f>
        <v>1040668.5030734015</v>
      </c>
      <c r="BV435" s="685">
        <f>IFERROR((BU435+AE435*Contr_Rate)*(1+Inv_Return)*IF($D435=$C$1,VLOOKUP($T435,Male_Annuity_Tables,MATCH($BS$3+3,'Mortality Tables'!$N$1:$DN$1,0),FALSE),VLOOKUP($T435,Fe_Annuity_Tables,MATCH(BV$3+3,'Mortality Tables'!$N$1:$DN$1,0),FALSE)),"")</f>
        <v>1288301.8092763918</v>
      </c>
      <c r="BW435" s="685">
        <f>IFERROR((BV435+AF435*Contr_Rate)*(1+Inv_Return)*IF($D435=$C$1,VLOOKUP($T435,Male_Annuity_Tables,MATCH($BS$3+3,'Mortality Tables'!$N$1:$DN$1,0),FALSE),VLOOKUP($T435,Fe_Annuity_Tables,MATCH(BW$3+3,'Mortality Tables'!$N$1:$DN$1,0),FALSE)),"")</f>
        <v>1523285.5861770662</v>
      </c>
      <c r="BX435" s="685">
        <f>IFERROR((BW435+AG435*Contr_Rate)*(1+Inv_Return)*IF($D435=$C$1,VLOOKUP($T435,Male_Annuity_Tables,MATCH($BS$3+3,'Mortality Tables'!$N$1:$DN$1,0),FALSE),VLOOKUP($T435,Fe_Annuity_Tables,MATCH(BX$3+3,'Mortality Tables'!$N$1:$DN$1,0),FALSE)),"")</f>
        <v>1748255.6918275333</v>
      </c>
      <c r="BY435" s="685">
        <f>IFERROR((BX435+AH435*Contr_Rate)*(1+Inv_Return)*IF($D435=$C$1,VLOOKUP($T435,Male_Annuity_Tables,MATCH($BS$3+3,'Mortality Tables'!$N$1:$DN$1,0),FALSE),VLOOKUP($T435,Fe_Annuity_Tables,MATCH(BY$3+3,'Mortality Tables'!$N$1:$DN$1,0),FALSE)),"")</f>
        <v>1965556.3920539282</v>
      </c>
      <c r="BZ435" s="685">
        <f>IFERROR((BY435+AI435*Contr_Rate)*(1+Inv_Return)*IF($D435=$C$1,VLOOKUP($T435,Male_Annuity_Tables,MATCH($BS$3+3,'Mortality Tables'!$N$1:$DN$1,0),FALSE),VLOOKUP($T435,Fe_Annuity_Tables,MATCH(BZ$3+3,'Mortality Tables'!$N$1:$DN$1,0),FALSE)),"")</f>
        <v>2177280.7971757478</v>
      </c>
      <c r="CA435" s="685">
        <f>IFERROR((BZ435+AJ435*Contr_Rate)*(1+Inv_Return)*IF($D435=$C$1,VLOOKUP($T435,Male_Annuity_Tables,MATCH($BS$3+3,'Mortality Tables'!$N$1:$DN$1,0),FALSE),VLOOKUP($T435,Fe_Annuity_Tables,MATCH(CA$3+3,'Mortality Tables'!$N$1:$DN$1,0),FALSE)),"")</f>
        <v>2385306.180221905</v>
      </c>
      <c r="CB435" s="685">
        <f>IFERROR((CA435+AK435*Contr_Rate)*(1+Inv_Return)*IF($D435=$C$1,VLOOKUP($T435,Male_Annuity_Tables,MATCH($BS$3+3,'Mortality Tables'!$N$1:$DN$1,0),FALSE),VLOOKUP($T435,Fe_Annuity_Tables,MATCH(CB$3+3,'Mortality Tables'!$N$1:$DN$1,0),FALSE)),"")</f>
        <v>2591324.8478759308</v>
      </c>
      <c r="CC435" s="685">
        <f>IFERROR((CB435+AL435*Contr_Rate)*(1+Inv_Return)*IF($D435=$C$1,VLOOKUP($T435,Male_Annuity_Tables,MATCH($BS$3+3,'Mortality Tables'!$N$1:$DN$1,0),FALSE),VLOOKUP($T435,Fe_Annuity_Tables,MATCH(CC$3+3,'Mortality Tables'!$N$1:$DN$1,0),FALSE)),"")</f>
        <v>2796871.1485775253</v>
      </c>
      <c r="CD435" s="685">
        <f>IFERROR((CC435+AM435*Contr_Rate)*(1+Inv_Return)*IF($D435=$C$1,VLOOKUP($T435,Male_Annuity_Tables,MATCH($BS$3+3,'Mortality Tables'!$N$1:$DN$1,0),FALSE),VLOOKUP($T435,Fe_Annuity_Tables,MATCH(CD$3+3,'Mortality Tables'!$N$1:$DN$1,0),FALSE)),"")</f>
        <v>3003345.1266897935</v>
      </c>
      <c r="CE435" s="685">
        <f>IFERROR((CD435+AN435*Contr_Rate)*(1+Inv_Return)*IF($D435=$C$1,VLOOKUP($T435,Male_Annuity_Tables,MATCH($BS$3+3,'Mortality Tables'!$N$1:$DN$1,0),FALSE),VLOOKUP($T435,Fe_Annuity_Tables,MATCH(CE$3+3,'Mortality Tables'!$N$1:$DN$1,0),FALSE)),"")</f>
        <v>3212033.2659463887</v>
      </c>
      <c r="CF435" s="685">
        <f>IFERROR((CE435+AO435*Contr_Rate)*(1+Inv_Return)*IF($D435=$C$1,VLOOKUP($T435,Male_Annuity_Tables,MATCH($BS$3+3,'Mortality Tables'!$N$1:$DN$1,0),FALSE),VLOOKUP($T435,Fe_Annuity_Tables,MATCH(CF$3+3,'Mortality Tables'!$N$1:$DN$1,0),FALSE)),"")</f>
        <v>3424126.7082461016</v>
      </c>
      <c r="CG435" s="685" t="str">
        <f>IFERROR((CF435+AP435*Contr_Rate)*(1+Inv_Return)*IF($D435=$C$1,VLOOKUP($T435,Male_Annuity_Tables,MATCH($BS$3+3,'Mortality Tables'!$N$1:$DN$1,0),FALSE),VLOOKUP($T435,Fe_Annuity_Tables,MATCH(CG$3+3,'Mortality Tables'!$N$1:$DN$1,0),FALSE)),"")</f>
        <v/>
      </c>
      <c r="CH435" s="685" t="str">
        <f>IFERROR((CG435+AQ435*Contr_Rate)*(1+Inv_Return)*IF($D435=$C$1,VLOOKUP($T435,Male_Annuity_Tables,MATCH($BS$3+3,'Mortality Tables'!$N$1:$DN$1,0),FALSE),VLOOKUP($T435,Fe_Annuity_Tables,MATCH(CH$3+3,'Mortality Tables'!$N$1:$DN$1,0),FALSE)),"")</f>
        <v/>
      </c>
      <c r="CI435" s="685" t="str">
        <f>IFERROR((CH435+AR435*Contr_Rate)*(1+Inv_Return)*IF($D435=$C$1,VLOOKUP($T435,Male_Annuity_Tables,MATCH($BS$3+3,'Mortality Tables'!$N$1:$DN$1,0),FALSE),VLOOKUP($T435,Fe_Annuity_Tables,MATCH(CI$3+3,'Mortality Tables'!$N$1:$DN$1,0),FALSE)),"")</f>
        <v/>
      </c>
      <c r="CJ435" s="685" t="str">
        <f>IFERROR((CI435+AS435*Contr_Rate)*(1+Inv_Return)*IF($D435=$C$1,VLOOKUP($T435,Male_Annuity_Tables,MATCH($BS$3+3,'Mortality Tables'!$N$1:$DN$1,0),FALSE),VLOOKUP($T435,Fe_Annuity_Tables,MATCH(CJ$3+3,'Mortality Tables'!$N$1:$DN$1,0),FALSE)),"")</f>
        <v/>
      </c>
      <c r="CK435" s="685" t="str">
        <f>IFERROR((CJ435+AT435*Contr_Rate)*(1+Inv_Return)*IF($D435=$C$1,VLOOKUP($T435,Male_Annuity_Tables,MATCH($BS$3+3,'Mortality Tables'!$N$1:$DN$1,0),FALSE),VLOOKUP($T435,Fe_Annuity_Tables,MATCH(CK$3+3,'Mortality Tables'!$N$1:$DN$1,0),FALSE)),"")</f>
        <v/>
      </c>
      <c r="CL435" s="685" t="str">
        <f>IFERROR((CK435+AU435*Contr_Rate)*(1+Inv_Return)*IF($D435=$C$1,VLOOKUP($T435,Male_Annuity_Tables,MATCH($BS$3+3,'Mortality Tables'!$N$1:$DN$1,0),FALSE),VLOOKUP($T435,Fe_Annuity_Tables,MATCH(CL$3+3,'Mortality Tables'!$N$1:$DN$1,0),FALSE)),"")</f>
        <v/>
      </c>
      <c r="CM435" s="685" t="str">
        <f>IFERROR((CL435+AV435*Contr_Rate)*(1+Inv_Return)*IF($D435=$C$1,VLOOKUP($T435,Male_Annuity_Tables,MATCH($BS$3+3,'Mortality Tables'!$N$1:$DN$1,0),FALSE),VLOOKUP($T435,Fe_Annuity_Tables,MATCH(CM$3+3,'Mortality Tables'!$N$1:$DN$1,0),FALSE)),"")</f>
        <v/>
      </c>
      <c r="CN435" s="685" t="str">
        <f>IFERROR((CM435+AW435*Contr_Rate)*(1+Inv_Return)*IF($D435=$C$1,VLOOKUP($T435,Male_Annuity_Tables,MATCH($BS$3+3,'Mortality Tables'!$N$1:$DN$1,0),FALSE),VLOOKUP($T435,Fe_Annuity_Tables,MATCH(CN$3+3,'Mortality Tables'!$N$1:$DN$1,0),FALSE)),"")</f>
        <v/>
      </c>
      <c r="CO435" s="685" t="str">
        <f>IFERROR((CN435+AX435*Contr_Rate)*(1+Inv_Return)*IF($D435=$C$1,VLOOKUP($T435,Male_Annuity_Tables,MATCH($BS$3+3,'Mortality Tables'!$N$1:$DN$1,0),FALSE),VLOOKUP($T435,Fe_Annuity_Tables,MATCH(CO$3+3,'Mortality Tables'!$N$1:$DN$1,0),FALSE)),"")</f>
        <v/>
      </c>
      <c r="CP435" s="685" t="str">
        <f>IFERROR((CO435+AY435*Contr_Rate)*(1+Inv_Return)*IF($D435=$C$1,VLOOKUP($T435,Male_Annuity_Tables,MATCH($BS$3+3,'Mortality Tables'!$N$1:$DN$1,0),FALSE),VLOOKUP($T435,Fe_Annuity_Tables,MATCH(CP$3+3,'Mortality Tables'!$N$1:$DN$1,0),FALSE)),"")</f>
        <v/>
      </c>
      <c r="CQ435" s="685" t="str">
        <f>IFERROR((CP435+AZ435*Contr_Rate)*(1+Inv_Return)*IF($D435=$C$1,VLOOKUP($T435,Male_Annuity_Tables,MATCH($BS$3+3,'Mortality Tables'!$N$1:$DN$1,0),FALSE),VLOOKUP($T435,Fe_Annuity_Tables,MATCH(CQ$3+3,'Mortality Tables'!$N$1:$DN$1,0),FALSE)),"")</f>
        <v/>
      </c>
      <c r="CR435" s="685" t="str">
        <f>IFERROR((CQ435+BA435*Contr_Rate)*(1+Inv_Return)*IF($D435=$C$1,VLOOKUP($T435,Male_Annuity_Tables,MATCH($BS$3+3,'Mortality Tables'!$N$1:$DN$1,0),FALSE),VLOOKUP($T435,Fe_Annuity_Tables,MATCH(CR$3+3,'Mortality Tables'!$N$1:$DN$1,0),FALSE)),"")</f>
        <v/>
      </c>
      <c r="CS435" s="685" t="str">
        <f>IFERROR((CR435+BB435*Contr_Rate)*(1+Inv_Return)*IF($D435=$C$1,VLOOKUP($T435,Male_Annuity_Tables,MATCH($BS$3+3,'Mortality Tables'!$N$1:$DN$1,0),FALSE),VLOOKUP($T435,Fe_Annuity_Tables,MATCH(CS$3+3,'Mortality Tables'!$N$1:$DN$1,0),FALSE)),"")</f>
        <v/>
      </c>
      <c r="CT435" s="685" t="str">
        <f>IFERROR((CS435+BC435*Contr_Rate)*(1+Inv_Return)*IF($D435=$C$1,VLOOKUP($T435,Male_Annuity_Tables,MATCH($BS$3+3,'Mortality Tables'!$N$1:$DN$1,0),FALSE),VLOOKUP($T435,Fe_Annuity_Tables,MATCH(CT$3+3,'Mortality Tables'!$N$1:$DN$1,0),FALSE)),"")</f>
        <v/>
      </c>
      <c r="CU435" s="685" t="str">
        <f>IFERROR((CT435+BD435*Contr_Rate)*(1+Inv_Return)*IF($D435=$C$1,VLOOKUP($T435,Male_Annuity_Tables,MATCH($BS$3+3,'Mortality Tables'!$N$1:$DN$1,0),FALSE),VLOOKUP($T435,Fe_Annuity_Tables,MATCH(CU$3+3,'Mortality Tables'!$N$1:$DN$1,0),FALSE)),"")</f>
        <v/>
      </c>
      <c r="CV435" s="685" t="str">
        <f>IFERROR((CU435+BE435*Contr_Rate)*(1+Inv_Return)*IF($D435=$C$1,VLOOKUP($T435,Male_Annuity_Tables,MATCH($BS$3+3,'Mortality Tables'!$N$1:$DN$1,0),FALSE),VLOOKUP($T435,Fe_Annuity_Tables,MATCH(CV$3+3,'Mortality Tables'!$N$1:$DN$1,0),FALSE)),"")</f>
        <v/>
      </c>
      <c r="CW435" s="685" t="str">
        <f>IFERROR((CV435+BF435*Contr_Rate)*(1+Inv_Return)*IF($D435=$C$1,VLOOKUP($T435,Male_Annuity_Tables,MATCH($BS$3+3,'Mortality Tables'!$N$1:$DN$1,0),FALSE),VLOOKUP($T435,Fe_Annuity_Tables,MATCH(CW$3+3,'Mortality Tables'!$N$1:$DN$1,0),FALSE)),"")</f>
        <v/>
      </c>
      <c r="CX435" s="685" t="str">
        <f>IFERROR((CW435+BG435*Contr_Rate)*(1+Inv_Return)*IF($D435=$C$1,VLOOKUP($T435,Male_Annuity_Tables,MATCH($BS$3+3,'Mortality Tables'!$N$1:$DN$1,0),FALSE),VLOOKUP($T435,Fe_Annuity_Tables,MATCH(CX$3+3,'Mortality Tables'!$N$1:$DN$1,0),FALSE)),"")</f>
        <v/>
      </c>
      <c r="CY435" s="685" t="str">
        <f>IFERROR((CX435+BH435*Contr_Rate)*(1+Inv_Return)*IF($D435=$C$1,VLOOKUP($T435,Male_Annuity_Tables,MATCH($BS$3+3,'Mortality Tables'!$N$1:$DN$1,0),FALSE),VLOOKUP($T435,Fe_Annuity_Tables,MATCH(CY$3+3,'Mortality Tables'!$N$1:$DN$1,0),FALSE)),"")</f>
        <v/>
      </c>
      <c r="CZ435" s="685" t="str">
        <f>IFERROR((CY435+BI435*Contr_Rate)*(1+Inv_Return)*IF($D435=$C$1,VLOOKUP($T435,Male_Annuity_Tables,MATCH($BS$3+3,'Mortality Tables'!$N$1:$DN$1,0),FALSE),VLOOKUP($T435,Fe_Annuity_Tables,MATCH(CZ$3+3,'Mortality Tables'!$N$1:$DN$1,0),FALSE)),"")</f>
        <v/>
      </c>
      <c r="DA435" s="685" t="str">
        <f>IFERROR((CZ435+BJ435*Contr_Rate)*(1+Inv_Return)*IF($D435=$C$1,VLOOKUP($T435,Male_Annuity_Tables,MATCH($BS$3+3,'Mortality Tables'!$N$1:$DN$1,0),FALSE),VLOOKUP($T435,Fe_Annuity_Tables,MATCH(DA$3+3,'Mortality Tables'!$N$1:$DN$1,0),FALSE)),"")</f>
        <v/>
      </c>
      <c r="DB435" s="685" t="str">
        <f>IFERROR((DA435+BK435*Contr_Rate)*(1+Inv_Return)*IF($D435=$C$1,VLOOKUP($T435,Male_Annuity_Tables,MATCH($BS$3+3,'Mortality Tables'!$N$1:$DN$1,0),FALSE),VLOOKUP($T435,Fe_Annuity_Tables,MATCH(DB$3+3,'Mortality Tables'!$N$1:$DN$1,0),FALSE)),"")</f>
        <v/>
      </c>
      <c r="DC435" s="685" t="str">
        <f>IFERROR((DB435+BL435*Contr_Rate)*(1+Inv_Return)*IF($D435=$C$1,VLOOKUP($T435,Male_Annuity_Tables,MATCH($BS$3+3,'Mortality Tables'!$N$1:$DN$1,0),FALSE),VLOOKUP($T435,Fe_Annuity_Tables,MATCH(DC$3+3,'Mortality Tables'!$N$1:$DN$1,0),FALSE)),"")</f>
        <v/>
      </c>
      <c r="DD435" s="685" t="str">
        <f>IFERROR((DC435+BM435*Contr_Rate)*(1+Inv_Return)*IF($D435=$C$1,VLOOKUP($T435,Male_Annuity_Tables,MATCH($BS$3+3,'Mortality Tables'!$N$1:$DN$1,0),FALSE),VLOOKUP($T435,Fe_Annuity_Tables,MATCH(DD$3+3,'Mortality Tables'!$N$1:$DN$1,0),FALSE)),"")</f>
        <v/>
      </c>
      <c r="DE435" s="685" t="str">
        <f>IFERROR((DD435+BN435*Contr_Rate)*(1+Inv_Return)*IF($D435=$C$1,VLOOKUP($T435,Male_Annuity_Tables,MATCH($BS$3+3,'Mortality Tables'!$N$1:$DN$1,0),FALSE),VLOOKUP($T435,Fe_Annuity_Tables,MATCH(DE$3+3,'Mortality Tables'!$N$1:$DN$1,0),FALSE)),"")</f>
        <v/>
      </c>
      <c r="DF435" s="685" t="str">
        <f>IFERROR((DE435+BO435*Contr_Rate)*(1+Inv_Return)*IF($D435=$C$1,VLOOKUP($T435,Male_Annuity_Tables,MATCH($BS$3+3,'Mortality Tables'!$N$1:$DN$1,0),FALSE),VLOOKUP($T435,Fe_Annuity_Tables,MATCH(DF$3+3,'Mortality Tables'!$N$1:$DN$1,0),FALSE)),"")</f>
        <v/>
      </c>
      <c r="DG435" s="685" t="str">
        <f>IFERROR((DF435+BP435*Contr_Rate)*(1+Inv_Return)*IF($D435=$C$1,VLOOKUP($T435,Male_Annuity_Tables,MATCH($BS$3+3,'Mortality Tables'!$N$1:$DN$1,0),FALSE),VLOOKUP($T435,Fe_Annuity_Tables,MATCH(DG$3+3,'Mortality Tables'!$N$1:$DN$1,0),FALSE)),"")</f>
        <v/>
      </c>
      <c r="DH435" s="685" t="str">
        <f>IFERROR((DG435+BQ435*Contr_Rate)*(1+Inv_Return)*IF($D435=$C$1,VLOOKUP($T435,Male_Annuity_Tables,MATCH($BS$3+3,'Mortality Tables'!$N$1:$DN$1,0),FALSE),VLOOKUP($T435,Fe_Annuity_Tables,MATCH(DH$3+3,'Mortality Tables'!$N$1:$DN$1,0),FALSE)),"")</f>
        <v/>
      </c>
      <c r="DJ435" s="686">
        <f t="shared" si="230"/>
        <v>3424126.7082461016</v>
      </c>
      <c r="DK435" s="680">
        <f t="shared" si="219"/>
        <v>8.0909277508679907</v>
      </c>
      <c r="DL435" s="686">
        <f t="shared" si="231"/>
        <v>283547.8161671597</v>
      </c>
      <c r="DM435" s="686">
        <f t="shared" si="132"/>
        <v>2409924.1143944496</v>
      </c>
      <c r="DN435" s="687">
        <f t="shared" si="232"/>
        <v>0.1176584003095914</v>
      </c>
      <c r="DP435" s="688">
        <f t="shared" si="233"/>
        <v>75878.67542791985</v>
      </c>
      <c r="DQ435" s="688">
        <f t="shared" si="234"/>
        <v>119367.32010675818</v>
      </c>
      <c r="DR435" s="688">
        <f t="shared" si="235"/>
        <v>160125.06089664661</v>
      </c>
    </row>
    <row r="436" spans="1:122" s="657" customFormat="1" ht="14.5">
      <c r="A436" s="675" t="s">
        <v>1940</v>
      </c>
      <c r="B436" s="675" t="s">
        <v>1941</v>
      </c>
      <c r="C436" s="675" t="s">
        <v>116</v>
      </c>
      <c r="D436" s="675" t="s">
        <v>60</v>
      </c>
      <c r="E436" s="676">
        <v>34148</v>
      </c>
      <c r="F436" s="677">
        <v>42353</v>
      </c>
      <c r="G436" s="677">
        <v>43568</v>
      </c>
      <c r="H436" s="678">
        <v>1961969</v>
      </c>
      <c r="I436" s="678">
        <v>148468.04999999999</v>
      </c>
      <c r="J436" s="678">
        <v>164529.09</v>
      </c>
      <c r="K436" s="678"/>
      <c r="L436" s="678">
        <v>312997.14</v>
      </c>
      <c r="M436" s="679">
        <f>IF(COUNTIF($A$4:A436,A436)=1,0,1)</f>
        <v>0</v>
      </c>
      <c r="N436" s="680" t="str">
        <f t="shared" si="224"/>
        <v>Okay</v>
      </c>
      <c r="O436" s="680" t="str">
        <f t="shared" si="225"/>
        <v>TRUE</v>
      </c>
      <c r="P436" s="680" t="b">
        <f t="shared" si="226"/>
        <v>1</v>
      </c>
      <c r="Q436" s="680" t="b">
        <f t="shared" si="239"/>
        <v>1</v>
      </c>
      <c r="R436" s="680" t="b">
        <f t="shared" si="240"/>
        <v>1</v>
      </c>
      <c r="S436" s="681">
        <f t="shared" si="227"/>
        <v>22.479452054794521</v>
      </c>
      <c r="T436" s="682">
        <f t="shared" si="241"/>
        <v>31</v>
      </c>
      <c r="U436" s="682">
        <f t="shared" si="220"/>
        <v>25</v>
      </c>
      <c r="V436" s="682">
        <f t="shared" si="242"/>
        <v>5.720547945205479</v>
      </c>
      <c r="W436" s="682">
        <f t="shared" si="228"/>
        <v>29</v>
      </c>
      <c r="X436" s="683">
        <f t="shared" si="229"/>
        <v>9076917.0600000005</v>
      </c>
      <c r="Y436" s="684">
        <f t="shared" si="123"/>
        <v>1.3500000000000001E-3</v>
      </c>
      <c r="Z436" s="684">
        <f>IF($D436=$C$1,VLOOKUP($T436,Male_Annuity_Tables,MATCH($W436+2,'Mortality Tables'!$DS$1:$HT$1,0),FALSE),VLOOKUP($T436,Fe_Annuity_Tables,MATCH($W436+2,'Mortality Tables'!$M$1:$DN$1,0),FALSE))</f>
        <v>1.0978062858012181E-2</v>
      </c>
      <c r="AA436" s="664"/>
      <c r="AB436" s="685">
        <f t="shared" si="249"/>
        <v>2061931.3205500001</v>
      </c>
      <c r="AC436" s="685">
        <f t="shared" si="249"/>
        <v>2166986.7213320225</v>
      </c>
      <c r="AD436" s="685">
        <f t="shared" si="249"/>
        <v>2277394.6947838892</v>
      </c>
      <c r="AE436" s="685">
        <f t="shared" si="249"/>
        <v>2393427.9544831286</v>
      </c>
      <c r="AF436" s="685">
        <f t="shared" si="249"/>
        <v>2515373.108764044</v>
      </c>
      <c r="AG436" s="685">
        <f t="shared" si="249"/>
        <v>2643531.3686555722</v>
      </c>
      <c r="AH436" s="685">
        <f t="shared" si="249"/>
        <v>2778219.2918885737</v>
      </c>
      <c r="AI436" s="685">
        <f t="shared" si="249"/>
        <v>2919769.5648102965</v>
      </c>
      <c r="AJ436" s="685">
        <f t="shared" si="249"/>
        <v>3068531.8241373813</v>
      </c>
      <c r="AK436" s="685">
        <f t="shared" si="249"/>
        <v>3224873.5205771811</v>
      </c>
      <c r="AL436" s="685">
        <f t="shared" si="249"/>
        <v>3389180.8264505882</v>
      </c>
      <c r="AM436" s="685">
        <f t="shared" si="249"/>
        <v>3561859.5895582461</v>
      </c>
      <c r="AN436" s="685">
        <f t="shared" si="249"/>
        <v>3743336.3356462382</v>
      </c>
      <c r="AO436" s="685">
        <f t="shared" si="249"/>
        <v>3934059.3219474149</v>
      </c>
      <c r="AP436" s="685">
        <f t="shared" si="249"/>
        <v>4134499.6444006357</v>
      </c>
      <c r="AQ436" s="685">
        <f t="shared" si="249"/>
        <v>4345152.4012828479</v>
      </c>
      <c r="AR436" s="685">
        <f t="shared" si="248"/>
        <v>4566537.9161282098</v>
      </c>
      <c r="AS436" s="685">
        <f t="shared" si="248"/>
        <v>4799203.0229549417</v>
      </c>
      <c r="AT436" s="685">
        <f t="shared" si="248"/>
        <v>5043722.4169744961</v>
      </c>
      <c r="AU436" s="685">
        <f t="shared" si="248"/>
        <v>5300700.0741193471</v>
      </c>
      <c r="AV436" s="685">
        <f t="shared" si="244"/>
        <v>5570770.742895727</v>
      </c>
      <c r="AW436" s="685">
        <f t="shared" si="244"/>
        <v>5854601.512246266</v>
      </c>
      <c r="AX436" s="685">
        <f t="shared" si="244"/>
        <v>6152893.4592952123</v>
      </c>
      <c r="AY436" s="685">
        <f t="shared" si="244"/>
        <v>6466383.3810463045</v>
      </c>
      <c r="AZ436" s="685">
        <f t="shared" si="244"/>
        <v>6795845.6143106138</v>
      </c>
      <c r="BA436" s="685">
        <f t="shared" si="244"/>
        <v>7142093.948359739</v>
      </c>
      <c r="BB436" s="685">
        <f t="shared" si="244"/>
        <v>7505983.6350286677</v>
      </c>
      <c r="BC436" s="685">
        <f t="shared" si="244"/>
        <v>7888413.5012333794</v>
      </c>
      <c r="BD436" s="685">
        <f t="shared" si="244"/>
        <v>8290328.1691212188</v>
      </c>
      <c r="BE436" s="685" t="str">
        <f t="shared" si="244"/>
        <v/>
      </c>
      <c r="BF436" s="685" t="str">
        <f t="shared" si="244"/>
        <v/>
      </c>
      <c r="BG436" s="685" t="str">
        <f t="shared" si="247"/>
        <v/>
      </c>
      <c r="BH436" s="685" t="str">
        <f t="shared" si="247"/>
        <v/>
      </c>
      <c r="BI436" s="685" t="str">
        <f t="shared" si="243"/>
        <v/>
      </c>
      <c r="BJ436" s="685" t="str">
        <f t="shared" si="243"/>
        <v/>
      </c>
      <c r="BK436" s="685" t="str">
        <f t="shared" si="243"/>
        <v/>
      </c>
      <c r="BL436" s="685" t="str">
        <f t="shared" si="243"/>
        <v/>
      </c>
      <c r="BM436" s="685" t="str">
        <f t="shared" si="243"/>
        <v/>
      </c>
      <c r="BN436" s="685" t="str">
        <f t="shared" si="243"/>
        <v/>
      </c>
      <c r="BO436" s="685" t="str">
        <f t="shared" si="246"/>
        <v/>
      </c>
      <c r="BP436" s="685" t="str">
        <f t="shared" si="246"/>
        <v/>
      </c>
      <c r="BQ436" s="685" t="str">
        <f t="shared" si="246"/>
        <v/>
      </c>
      <c r="BR436" s="529"/>
      <c r="BS436" s="685">
        <f>IFERROR(($L436+AB436*Contr_Rate)*(1+Inv_Return)*IF($D436=$C$1,VLOOKUP($T436,Male_Annuity_Tables,MATCH($BS$3+3,'Mortality Tables'!$N$1:$DN$1,0),FALSE),VLOOKUP($T436,Fe_Annuity_Tables,MATCH(BS$3+3,'Mortality Tables'!$N$1:$DN$1,0),FALSE)),"")</f>
        <v>764829.5564370607</v>
      </c>
      <c r="BT436" s="685">
        <f>IFERROR(($BS436+AC436*Contr_Rate)*(1+Inv_Return)*IF($D436=$C$1,VLOOKUP($T436,Male_Annuity_Tables,MATCH($BS$3+3,'Mortality Tables'!$N$1:$DN$1,0),FALSE),VLOOKUP($T436,Fe_Annuity_Tables,MATCH(BT$3+3,'Mortality Tables'!$N$1:$DN$1,0),FALSE)),"")</f>
        <v>928046.9846038355</v>
      </c>
      <c r="BU436" s="685">
        <f>IFERROR((BT436+AD436*Contr_Rate)*(1+Inv_Return)*IF($D436=$C$1,VLOOKUP($T436,Male_Annuity_Tables,MATCH($BS$3+3,'Mortality Tables'!$N$1:$DN$1,0),FALSE),VLOOKUP($T436,Fe_Annuity_Tables,MATCH(BU$3+3,'Mortality Tables'!$N$1:$DN$1,0),FALSE)),"")</f>
        <v>844260.16434365301</v>
      </c>
      <c r="BV436" s="685">
        <f>IFERROR((BU436+AE436*Contr_Rate)*(1+Inv_Return)*IF($D436=$C$1,VLOOKUP($T436,Male_Annuity_Tables,MATCH($BS$3+3,'Mortality Tables'!$N$1:$DN$1,0),FALSE),VLOOKUP($T436,Fe_Annuity_Tables,MATCH(BV$3+3,'Mortality Tables'!$N$1:$DN$1,0),FALSE)),"")</f>
        <v>653915.41162778495</v>
      </c>
      <c r="BW436" s="685">
        <f>IFERROR((BV436+AF436*Contr_Rate)*(1+Inv_Return)*IF($D436=$C$1,VLOOKUP($T436,Male_Annuity_Tables,MATCH($BS$3+3,'Mortality Tables'!$N$1:$DN$1,0),FALSE),VLOOKUP($T436,Fe_Annuity_Tables,MATCH(BW$3+3,'Mortality Tables'!$N$1:$DN$1,0),FALSE)),"")</f>
        <v>470923.77108654176</v>
      </c>
      <c r="BX436" s="685">
        <f>IFERROR((BW436+AG436*Contr_Rate)*(1+Inv_Return)*IF($D436=$C$1,VLOOKUP($T436,Male_Annuity_Tables,MATCH($BS$3+3,'Mortality Tables'!$N$1:$DN$1,0),FALSE),VLOOKUP($T436,Fe_Annuity_Tables,MATCH(BX$3+3,'Mortality Tables'!$N$1:$DN$1,0),FALSE)),"")</f>
        <v>337543.60547616391</v>
      </c>
      <c r="BY436" s="685">
        <f>IFERROR((BX436+AH436*Contr_Rate)*(1+Inv_Return)*IF($D436=$C$1,VLOOKUP($T436,Male_Annuity_Tables,MATCH($BS$3+3,'Mortality Tables'!$N$1:$DN$1,0),FALSE),VLOOKUP($T436,Fe_Annuity_Tables,MATCH(BY$3+3,'Mortality Tables'!$N$1:$DN$1,0),FALSE)),"")</f>
        <v>249759.3627407949</v>
      </c>
      <c r="BZ436" s="685">
        <f>IFERROR((BY436+AI436*Contr_Rate)*(1+Inv_Return)*IF($D436=$C$1,VLOOKUP($T436,Male_Annuity_Tables,MATCH($BS$3+3,'Mortality Tables'!$N$1:$DN$1,0),FALSE),VLOOKUP($T436,Fe_Annuity_Tables,MATCH(BZ$3+3,'Mortality Tables'!$N$1:$DN$1,0),FALSE)),"")</f>
        <v>191742.46376056728</v>
      </c>
      <c r="CA436" s="685">
        <f>IFERROR((BZ436+AJ436*Contr_Rate)*(1+Inv_Return)*IF($D436=$C$1,VLOOKUP($T436,Male_Annuity_Tables,MATCH($BS$3+3,'Mortality Tables'!$N$1:$DN$1,0),FALSE),VLOOKUP($T436,Fe_Annuity_Tables,MATCH(CA$3+3,'Mortality Tables'!$N$1:$DN$1,0),FALSE)),"")</f>
        <v>151293.74706310168</v>
      </c>
      <c r="CB436" s="685">
        <f>IFERROR((CA436+AK436*Contr_Rate)*(1+Inv_Return)*IF($D436=$C$1,VLOOKUP($T436,Male_Annuity_Tables,MATCH($BS$3+3,'Mortality Tables'!$N$1:$DN$1,0),FALSE),VLOOKUP($T436,Fe_Annuity_Tables,MATCH(CB$3+3,'Mortality Tables'!$N$1:$DN$1,0),FALSE)),"")</f>
        <v>129098.79478057395</v>
      </c>
      <c r="CC436" s="685">
        <f>IFERROR((CB436+AL436*Contr_Rate)*(1+Inv_Return)*IF($D436=$C$1,VLOOKUP($T436,Male_Annuity_Tables,MATCH($BS$3+3,'Mortality Tables'!$N$1:$DN$1,0),FALSE),VLOOKUP($T436,Fe_Annuity_Tables,MATCH(CC$3+3,'Mortality Tables'!$N$1:$DN$1,0),FALSE)),"")</f>
        <v>112163.67256898861</v>
      </c>
      <c r="CD436" s="685">
        <f>IFERROR((CC436+AM436*Contr_Rate)*(1+Inv_Return)*IF($D436=$C$1,VLOOKUP($T436,Male_Annuity_Tables,MATCH($BS$3+3,'Mortality Tables'!$N$1:$DN$1,0),FALSE),VLOOKUP($T436,Fe_Annuity_Tables,MATCH(CD$3+3,'Mortality Tables'!$N$1:$DN$1,0),FALSE)),"")</f>
        <v>98028.108618685277</v>
      </c>
      <c r="CE436" s="685">
        <f>IFERROR((CD436+AN436*Contr_Rate)*(1+Inv_Return)*IF($D436=$C$1,VLOOKUP($T436,Male_Annuity_Tables,MATCH($BS$3+3,'Mortality Tables'!$N$1:$DN$1,0),FALSE),VLOOKUP($T436,Fe_Annuity_Tables,MATCH(CE$3+3,'Mortality Tables'!$N$1:$DN$1,0),FALSE)),"")</f>
        <v>85971.076846845288</v>
      </c>
      <c r="CF436" s="685">
        <f>IFERROR((CE436+AO436*Contr_Rate)*(1+Inv_Return)*IF($D436=$C$1,VLOOKUP($T436,Male_Annuity_Tables,MATCH($BS$3+3,'Mortality Tables'!$N$1:$DN$1,0),FALSE),VLOOKUP($T436,Fe_Annuity_Tables,MATCH(CF$3+3,'Mortality Tables'!$N$1:$DN$1,0),FALSE)),"")</f>
        <v>75592.459527776256</v>
      </c>
      <c r="CG436" s="685">
        <f>IFERROR((CF436+AP436*Contr_Rate)*(1+Inv_Return)*IF($D436=$C$1,VLOOKUP($T436,Male_Annuity_Tables,MATCH($BS$3+3,'Mortality Tables'!$N$1:$DN$1,0),FALSE),VLOOKUP($T436,Fe_Annuity_Tables,MATCH(CG$3+3,'Mortality Tables'!$N$1:$DN$1,0),FALSE)),"")</f>
        <v>66604.072240369816</v>
      </c>
      <c r="CH436" s="685">
        <f>IFERROR((CG436+AQ436*Contr_Rate)*(1+Inv_Return)*IF($D436=$C$1,VLOOKUP($T436,Male_Annuity_Tables,MATCH($BS$3+3,'Mortality Tables'!$N$1:$DN$1,0),FALSE),VLOOKUP($T436,Fe_Annuity_Tables,MATCH(CH$3+3,'Mortality Tables'!$N$1:$DN$1,0),FALSE)),"")</f>
        <v>58780.48476271348</v>
      </c>
      <c r="CI436" s="685">
        <f>IFERROR((CH436+AR436*Contr_Rate)*(1+Inv_Return)*IF($D436=$C$1,VLOOKUP($T436,Male_Annuity_Tables,MATCH($BS$3+3,'Mortality Tables'!$N$1:$DN$1,0),FALSE),VLOOKUP($T436,Fe_Annuity_Tables,MATCH(CI$3+3,'Mortality Tables'!$N$1:$DN$1,0),FALSE)),"")</f>
        <v>51942.668220578606</v>
      </c>
      <c r="CJ436" s="685">
        <f>IFERROR((CI436+AS436*Contr_Rate)*(1+Inv_Return)*IF($D436=$C$1,VLOOKUP($T436,Male_Annuity_Tables,MATCH($BS$3+3,'Mortality Tables'!$N$1:$DN$1,0),FALSE),VLOOKUP($T436,Fe_Annuity_Tables,MATCH(CJ$3+3,'Mortality Tables'!$N$1:$DN$1,0),FALSE)),"")</f>
        <v>45947.569537044648</v>
      </c>
      <c r="CK436" s="685">
        <f>IFERROR((CJ436+AT436*Contr_Rate)*(1+Inv_Return)*IF($D436=$C$1,VLOOKUP($T436,Male_Annuity_Tables,MATCH($BS$3+3,'Mortality Tables'!$N$1:$DN$1,0),FALSE),VLOOKUP($T436,Fe_Annuity_Tables,MATCH(CK$3+3,'Mortality Tables'!$N$1:$DN$1,0),FALSE)),"")</f>
        <v>40677.006392563373</v>
      </c>
      <c r="CL436" s="685">
        <f>IFERROR((CK436+AU436*Contr_Rate)*(1+Inv_Return)*IF($D436=$C$1,VLOOKUP($T436,Male_Annuity_Tables,MATCH($BS$3+3,'Mortality Tables'!$N$1:$DN$1,0),FALSE),VLOOKUP($T436,Fe_Annuity_Tables,MATCH(CL$3+3,'Mortality Tables'!$N$1:$DN$1,0),FALSE)),"")</f>
        <v>38151.825342666983</v>
      </c>
      <c r="CM436" s="685">
        <f>IFERROR((CL436+AV436*Contr_Rate)*(1+Inv_Return)*IF($D436=$C$1,VLOOKUP($T436,Male_Annuity_Tables,MATCH($BS$3+3,'Mortality Tables'!$N$1:$DN$1,0),FALSE),VLOOKUP($T436,Fe_Annuity_Tables,MATCH(CM$3+3,'Mortality Tables'!$N$1:$DN$1,0),FALSE)),"")</f>
        <v>35843.538821924922</v>
      </c>
      <c r="CN436" s="685">
        <f>IFERROR((CM436+AW436*Contr_Rate)*(1+Inv_Return)*IF($D436=$C$1,VLOOKUP($T436,Male_Annuity_Tables,MATCH($BS$3+3,'Mortality Tables'!$N$1:$DN$1,0),FALSE),VLOOKUP($T436,Fe_Annuity_Tables,MATCH(CN$3+3,'Mortality Tables'!$N$1:$DN$1,0),FALSE)),"")</f>
        <v>33674.7405697836</v>
      </c>
      <c r="CO436" s="685">
        <f>IFERROR((CN436+AX436*Contr_Rate)*(1+Inv_Return)*IF($D436=$C$1,VLOOKUP($T436,Male_Annuity_Tables,MATCH($BS$3+3,'Mortality Tables'!$N$1:$DN$1,0),FALSE),VLOOKUP($T436,Fe_Annuity_Tables,MATCH(CO$3+3,'Mortality Tables'!$N$1:$DN$1,0),FALSE)),"")</f>
        <v>31633.84431236019</v>
      </c>
      <c r="CP436" s="685">
        <f>IFERROR((CO436+AY436*Contr_Rate)*(1+Inv_Return)*IF($D436=$C$1,VLOOKUP($T436,Male_Annuity_Tables,MATCH($BS$3+3,'Mortality Tables'!$N$1:$DN$1,0),FALSE),VLOOKUP($T436,Fe_Annuity_Tables,MATCH(CP$3+3,'Mortality Tables'!$N$1:$DN$1,0),FALSE)),"")</f>
        <v>29711.819130973458</v>
      </c>
      <c r="CQ436" s="685">
        <f>IFERROR((CP436+AZ436*Contr_Rate)*(1+Inv_Return)*IF($D436=$C$1,VLOOKUP($T436,Male_Annuity_Tables,MATCH($BS$3+3,'Mortality Tables'!$N$1:$DN$1,0),FALSE),VLOOKUP($T436,Fe_Annuity_Tables,MATCH(CQ$3+3,'Mortality Tables'!$N$1:$DN$1,0),FALSE)),"")</f>
        <v>29449.998198709265</v>
      </c>
      <c r="CR436" s="685">
        <f>IFERROR((CQ436+BA436*Contr_Rate)*(1+Inv_Return)*IF($D436=$C$1,VLOOKUP($T436,Male_Annuity_Tables,MATCH($BS$3+3,'Mortality Tables'!$N$1:$DN$1,0),FALSE),VLOOKUP($T436,Fe_Annuity_Tables,MATCH(CR$3+3,'Mortality Tables'!$N$1:$DN$1,0),FALSE)),"")</f>
        <v>29202.661421195873</v>
      </c>
      <c r="CS436" s="685">
        <f>IFERROR((CR436+BB436*Contr_Rate)*(1+Inv_Return)*IF($D436=$C$1,VLOOKUP($T436,Male_Annuity_Tables,MATCH($BS$3+3,'Mortality Tables'!$N$1:$DN$1,0),FALSE),VLOOKUP($T436,Fe_Annuity_Tables,MATCH(CS$3+3,'Mortality Tables'!$N$1:$DN$1,0),FALSE)),"")</f>
        <v>28943.443513911188</v>
      </c>
      <c r="CT436" s="685">
        <f>IFERROR((CS436+BC436*Contr_Rate)*(1+Inv_Return)*IF($D436=$C$1,VLOOKUP($T436,Male_Annuity_Tables,MATCH($BS$3+3,'Mortality Tables'!$N$1:$DN$1,0),FALSE),VLOOKUP($T436,Fe_Annuity_Tables,MATCH(CT$3+3,'Mortality Tables'!$N$1:$DN$1,0),FALSE)),"")</f>
        <v>28670.259115283599</v>
      </c>
      <c r="CU436" s="685">
        <f>IFERROR((CT436+BD436*Contr_Rate)*(1+Inv_Return)*IF($D436=$C$1,VLOOKUP($T436,Male_Annuity_Tables,MATCH($BS$3+3,'Mortality Tables'!$N$1:$DN$1,0),FALSE),VLOOKUP($T436,Fe_Annuity_Tables,MATCH(CU$3+3,'Mortality Tables'!$N$1:$DN$1,0),FALSE)),"")</f>
        <v>28381.755366830221</v>
      </c>
      <c r="CV436" s="685" t="str">
        <f>IFERROR((CU436+BE436*Contr_Rate)*(1+Inv_Return)*IF($D436=$C$1,VLOOKUP($T436,Male_Annuity_Tables,MATCH($BS$3+3,'Mortality Tables'!$N$1:$DN$1,0),FALSE),VLOOKUP($T436,Fe_Annuity_Tables,MATCH(CV$3+3,'Mortality Tables'!$N$1:$DN$1,0),FALSE)),"")</f>
        <v/>
      </c>
      <c r="CW436" s="685" t="str">
        <f>IFERROR((CV436+BF436*Contr_Rate)*(1+Inv_Return)*IF($D436=$C$1,VLOOKUP($T436,Male_Annuity_Tables,MATCH($BS$3+3,'Mortality Tables'!$N$1:$DN$1,0),FALSE),VLOOKUP($T436,Fe_Annuity_Tables,MATCH(CW$3+3,'Mortality Tables'!$N$1:$DN$1,0),FALSE)),"")</f>
        <v/>
      </c>
      <c r="CX436" s="685" t="str">
        <f>IFERROR((CW436+BG436*Contr_Rate)*(1+Inv_Return)*IF($D436=$C$1,VLOOKUP($T436,Male_Annuity_Tables,MATCH($BS$3+3,'Mortality Tables'!$N$1:$DN$1,0),FALSE),VLOOKUP($T436,Fe_Annuity_Tables,MATCH(CX$3+3,'Mortality Tables'!$N$1:$DN$1,0),FALSE)),"")</f>
        <v/>
      </c>
      <c r="CY436" s="685" t="str">
        <f>IFERROR((CX436+BH436*Contr_Rate)*(1+Inv_Return)*IF($D436=$C$1,VLOOKUP($T436,Male_Annuity_Tables,MATCH($BS$3+3,'Mortality Tables'!$N$1:$DN$1,0),FALSE),VLOOKUP($T436,Fe_Annuity_Tables,MATCH(CY$3+3,'Mortality Tables'!$N$1:$DN$1,0),FALSE)),"")</f>
        <v/>
      </c>
      <c r="CZ436" s="685" t="str">
        <f>IFERROR((CY436+BI436*Contr_Rate)*(1+Inv_Return)*IF($D436=$C$1,VLOOKUP($T436,Male_Annuity_Tables,MATCH($BS$3+3,'Mortality Tables'!$N$1:$DN$1,0),FALSE),VLOOKUP($T436,Fe_Annuity_Tables,MATCH(CZ$3+3,'Mortality Tables'!$N$1:$DN$1,0),FALSE)),"")</f>
        <v/>
      </c>
      <c r="DA436" s="685" t="str">
        <f>IFERROR((CZ436+BJ436*Contr_Rate)*(1+Inv_Return)*IF($D436=$C$1,VLOOKUP($T436,Male_Annuity_Tables,MATCH($BS$3+3,'Mortality Tables'!$N$1:$DN$1,0),FALSE),VLOOKUP($T436,Fe_Annuity_Tables,MATCH(DA$3+3,'Mortality Tables'!$N$1:$DN$1,0),FALSE)),"")</f>
        <v/>
      </c>
      <c r="DB436" s="685" t="str">
        <f>IFERROR((DA436+BK436*Contr_Rate)*(1+Inv_Return)*IF($D436=$C$1,VLOOKUP($T436,Male_Annuity_Tables,MATCH($BS$3+3,'Mortality Tables'!$N$1:$DN$1,0),FALSE),VLOOKUP($T436,Fe_Annuity_Tables,MATCH(DB$3+3,'Mortality Tables'!$N$1:$DN$1,0),FALSE)),"")</f>
        <v/>
      </c>
      <c r="DC436" s="685" t="str">
        <f>IFERROR((DB436+BL436*Contr_Rate)*(1+Inv_Return)*IF($D436=$C$1,VLOOKUP($T436,Male_Annuity_Tables,MATCH($BS$3+3,'Mortality Tables'!$N$1:$DN$1,0),FALSE),VLOOKUP($T436,Fe_Annuity_Tables,MATCH(DC$3+3,'Mortality Tables'!$N$1:$DN$1,0),FALSE)),"")</f>
        <v/>
      </c>
      <c r="DD436" s="685" t="str">
        <f>IFERROR((DC436+BM436*Contr_Rate)*(1+Inv_Return)*IF($D436=$C$1,VLOOKUP($T436,Male_Annuity_Tables,MATCH($BS$3+3,'Mortality Tables'!$N$1:$DN$1,0),FALSE),VLOOKUP($T436,Fe_Annuity_Tables,MATCH(DD$3+3,'Mortality Tables'!$N$1:$DN$1,0),FALSE)),"")</f>
        <v/>
      </c>
      <c r="DE436" s="685" t="str">
        <f>IFERROR((DD436+BN436*Contr_Rate)*(1+Inv_Return)*IF($D436=$C$1,VLOOKUP($T436,Male_Annuity_Tables,MATCH($BS$3+3,'Mortality Tables'!$N$1:$DN$1,0),FALSE),VLOOKUP($T436,Fe_Annuity_Tables,MATCH(DE$3+3,'Mortality Tables'!$N$1:$DN$1,0),FALSE)),"")</f>
        <v/>
      </c>
      <c r="DF436" s="685" t="str">
        <f>IFERROR((DE436+BO436*Contr_Rate)*(1+Inv_Return)*IF($D436=$C$1,VLOOKUP($T436,Male_Annuity_Tables,MATCH($BS$3+3,'Mortality Tables'!$N$1:$DN$1,0),FALSE),VLOOKUP($T436,Fe_Annuity_Tables,MATCH(DF$3+3,'Mortality Tables'!$N$1:$DN$1,0),FALSE)),"")</f>
        <v/>
      </c>
      <c r="DG436" s="685" t="str">
        <f>IFERROR((DF436+BP436*Contr_Rate)*(1+Inv_Return)*IF($D436=$C$1,VLOOKUP($T436,Male_Annuity_Tables,MATCH($BS$3+3,'Mortality Tables'!$N$1:$DN$1,0),FALSE),VLOOKUP($T436,Fe_Annuity_Tables,MATCH(DG$3+3,'Mortality Tables'!$N$1:$DN$1,0),FALSE)),"")</f>
        <v/>
      </c>
      <c r="DH436" s="685" t="str">
        <f>IFERROR((DG436+BQ436*Contr_Rate)*(1+Inv_Return)*IF($D436=$C$1,VLOOKUP($T436,Male_Annuity_Tables,MATCH($BS$3+3,'Mortality Tables'!$N$1:$DN$1,0),FALSE),VLOOKUP($T436,Fe_Annuity_Tables,MATCH(DH$3+3,'Mortality Tables'!$N$1:$DN$1,0),FALSE)),"")</f>
        <v/>
      </c>
      <c r="DJ436" s="686">
        <f t="shared" si="230"/>
        <v>928046.9846038355</v>
      </c>
      <c r="DK436" s="680">
        <f t="shared" si="219"/>
        <v>8.8017766057058875</v>
      </c>
      <c r="DL436" s="686">
        <f t="shared" si="231"/>
        <v>70643.860613490688</v>
      </c>
      <c r="DM436" s="686">
        <f t="shared" si="132"/>
        <v>8290328.1691212188</v>
      </c>
      <c r="DN436" s="687">
        <f t="shared" si="232"/>
        <v>8.5212381430950033E-3</v>
      </c>
      <c r="DP436" s="688">
        <f t="shared" si="233"/>
        <v>153791.92720836418</v>
      </c>
      <c r="DQ436" s="688">
        <f t="shared" si="234"/>
        <v>186611.68766413926</v>
      </c>
      <c r="DR436" s="688">
        <f t="shared" si="235"/>
        <v>169763.83384622177</v>
      </c>
    </row>
    <row r="437" spans="1:122" s="657" customFormat="1" ht="14.5">
      <c r="A437" s="675" t="s">
        <v>1942</v>
      </c>
      <c r="B437" s="675" t="s">
        <v>1943</v>
      </c>
      <c r="C437" s="675" t="s">
        <v>116</v>
      </c>
      <c r="D437" s="675" t="s">
        <v>61</v>
      </c>
      <c r="E437" s="676">
        <v>31659</v>
      </c>
      <c r="F437" s="677">
        <v>39102</v>
      </c>
      <c r="G437" s="677">
        <v>43823</v>
      </c>
      <c r="H437" s="678">
        <v>1996143</v>
      </c>
      <c r="I437" s="678">
        <v>185102.47</v>
      </c>
      <c r="J437" s="678">
        <v>155295.31</v>
      </c>
      <c r="K437" s="678">
        <v>9262.64</v>
      </c>
      <c r="L437" s="678">
        <v>349660.42000000004</v>
      </c>
      <c r="M437" s="679">
        <f>IF(COUNTIF($A$4:A437,A437)=1,0,1)</f>
        <v>0</v>
      </c>
      <c r="N437" s="680" t="str">
        <f t="shared" si="224"/>
        <v>Okay</v>
      </c>
      <c r="O437" s="680" t="str">
        <f t="shared" si="225"/>
        <v>TRUE</v>
      </c>
      <c r="P437" s="680" t="b">
        <f t="shared" si="226"/>
        <v>1</v>
      </c>
      <c r="Q437" s="680" t="b">
        <f t="shared" si="239"/>
        <v>1</v>
      </c>
      <c r="R437" s="680" t="b">
        <f t="shared" si="240"/>
        <v>1</v>
      </c>
      <c r="S437" s="681">
        <f t="shared" si="227"/>
        <v>20.391780821917809</v>
      </c>
      <c r="T437" s="682">
        <f t="shared" si="241"/>
        <v>38</v>
      </c>
      <c r="U437" s="682">
        <f t="shared" si="220"/>
        <v>33</v>
      </c>
      <c r="V437" s="682">
        <f t="shared" si="242"/>
        <v>5.021917808219178</v>
      </c>
      <c r="W437" s="682">
        <f t="shared" si="228"/>
        <v>22</v>
      </c>
      <c r="X437" s="683">
        <f t="shared" si="229"/>
        <v>7692529.2400000012</v>
      </c>
      <c r="Y437" s="684">
        <f t="shared" si="123"/>
        <v>2E-3</v>
      </c>
      <c r="Z437" s="684">
        <f>IF($D437=$C$1,VLOOKUP($T437,Male_Annuity_Tables,MATCH($W437+2,'Mortality Tables'!$DS$1:$HT$1,0),FALSE),VLOOKUP($T437,Fe_Annuity_Tables,MATCH($W437+2,'Mortality Tables'!$M$1:$DN$1,0),FALSE))</f>
        <v>5.0781932619542995E-2</v>
      </c>
      <c r="AA437" s="664"/>
      <c r="AB437" s="685">
        <f t="shared" si="249"/>
        <v>2097846.4858500003</v>
      </c>
      <c r="AC437" s="685">
        <f t="shared" si="249"/>
        <v>2204731.7643040577</v>
      </c>
      <c r="AD437" s="685">
        <f t="shared" si="249"/>
        <v>2317062.8476953497</v>
      </c>
      <c r="AE437" s="685">
        <f t="shared" si="249"/>
        <v>2435117.1997854277</v>
      </c>
      <c r="AF437" s="685">
        <f t="shared" si="249"/>
        <v>2559186.421114495</v>
      </c>
      <c r="AG437" s="685">
        <f t="shared" si="249"/>
        <v>2689576.9692702792</v>
      </c>
      <c r="AH437" s="685">
        <f t="shared" si="249"/>
        <v>2826610.9158545998</v>
      </c>
      <c r="AI437" s="685">
        <f t="shared" si="249"/>
        <v>2970626.7420173916</v>
      </c>
      <c r="AJ437" s="685">
        <f t="shared" si="249"/>
        <v>3121980.174523178</v>
      </c>
      <c r="AK437" s="685">
        <f t="shared" si="249"/>
        <v>3281045.064415134</v>
      </c>
      <c r="AL437" s="685">
        <f t="shared" si="249"/>
        <v>3448214.3104470847</v>
      </c>
      <c r="AM437" s="685">
        <f t="shared" si="249"/>
        <v>3623900.8295643642</v>
      </c>
      <c r="AN437" s="685">
        <f t="shared" si="249"/>
        <v>3808538.5768306679</v>
      </c>
      <c r="AO437" s="685">
        <f t="shared" si="249"/>
        <v>4002583.6173201916</v>
      </c>
      <c r="AP437" s="685">
        <f t="shared" si="249"/>
        <v>4206515.2526226556</v>
      </c>
      <c r="AQ437" s="685">
        <f t="shared" si="249"/>
        <v>4420837.2047437793</v>
      </c>
      <c r="AR437" s="685">
        <f t="shared" si="248"/>
        <v>4646078.8603254752</v>
      </c>
      <c r="AS437" s="685">
        <f t="shared" si="248"/>
        <v>4882796.5782590583</v>
      </c>
      <c r="AT437" s="685">
        <f t="shared" si="248"/>
        <v>5131575.0639213575</v>
      </c>
      <c r="AU437" s="685">
        <f t="shared" si="248"/>
        <v>5393028.8134281514</v>
      </c>
      <c r="AV437" s="685">
        <f t="shared" si="244"/>
        <v>5667803.6314723147</v>
      </c>
      <c r="AW437" s="685">
        <f t="shared" si="244"/>
        <v>5956578.2264958303</v>
      </c>
      <c r="AX437" s="685" t="str">
        <f t="shared" si="244"/>
        <v/>
      </c>
      <c r="AY437" s="685" t="str">
        <f t="shared" si="244"/>
        <v/>
      </c>
      <c r="AZ437" s="685" t="str">
        <f t="shared" si="244"/>
        <v/>
      </c>
      <c r="BA437" s="685" t="str">
        <f t="shared" si="244"/>
        <v/>
      </c>
      <c r="BB437" s="685" t="str">
        <f t="shared" si="244"/>
        <v/>
      </c>
      <c r="BC437" s="685" t="str">
        <f t="shared" si="244"/>
        <v/>
      </c>
      <c r="BD437" s="685" t="str">
        <f t="shared" si="244"/>
        <v/>
      </c>
      <c r="BE437" s="685" t="str">
        <f t="shared" si="244"/>
        <v/>
      </c>
      <c r="BF437" s="685" t="str">
        <f t="shared" si="244"/>
        <v/>
      </c>
      <c r="BG437" s="685" t="str">
        <f t="shared" si="247"/>
        <v/>
      </c>
      <c r="BH437" s="685" t="str">
        <f t="shared" si="247"/>
        <v/>
      </c>
      <c r="BI437" s="685" t="str">
        <f t="shared" si="243"/>
        <v/>
      </c>
      <c r="BJ437" s="685" t="str">
        <f t="shared" si="243"/>
        <v/>
      </c>
      <c r="BK437" s="685" t="str">
        <f t="shared" si="243"/>
        <v/>
      </c>
      <c r="BL437" s="685" t="str">
        <f t="shared" si="243"/>
        <v/>
      </c>
      <c r="BM437" s="685" t="str">
        <f t="shared" si="243"/>
        <v/>
      </c>
      <c r="BN437" s="685" t="str">
        <f t="shared" si="243"/>
        <v/>
      </c>
      <c r="BO437" s="685" t="str">
        <f t="shared" si="246"/>
        <v/>
      </c>
      <c r="BP437" s="685" t="str">
        <f t="shared" si="246"/>
        <v/>
      </c>
      <c r="BQ437" s="685" t="str">
        <f t="shared" si="246"/>
        <v/>
      </c>
      <c r="BR437" s="529"/>
      <c r="BS437" s="685">
        <f>IFERROR(($L437+AB437*Contr_Rate)*(1+Inv_Return)*IF($D437=$C$1,VLOOKUP($T437,Male_Annuity_Tables,MATCH($BS$3+3,'Mortality Tables'!$N$1:$DN$1,0),FALSE),VLOOKUP($T437,Fe_Annuity_Tables,MATCH(BS$3+3,'Mortality Tables'!$N$1:$DN$1,0),FALSE)),"")</f>
        <v>803253.11950691871</v>
      </c>
      <c r="BT437" s="685">
        <f>IFERROR(($BS437+AC437*Contr_Rate)*(1+Inv_Return)*IF($D437=$C$1,VLOOKUP($T437,Male_Annuity_Tables,MATCH($BS$3+3,'Mortality Tables'!$N$1:$DN$1,0),FALSE),VLOOKUP($T437,Fe_Annuity_Tables,MATCH(BT$3+3,'Mortality Tables'!$N$1:$DN$1,0),FALSE)),"")</f>
        <v>1201721.7676844448</v>
      </c>
      <c r="BU437" s="685">
        <f>IFERROR((BT437+AD437*Contr_Rate)*(1+Inv_Return)*IF($D437=$C$1,VLOOKUP($T437,Male_Annuity_Tables,MATCH($BS$3+3,'Mortality Tables'!$N$1:$DN$1,0),FALSE),VLOOKUP($T437,Fe_Annuity_Tables,MATCH(BU$3+3,'Mortality Tables'!$N$1:$DN$1,0),FALSE)),"")</f>
        <v>1556303.1556215743</v>
      </c>
      <c r="BV437" s="685">
        <f>IFERROR((BU437+AE437*Contr_Rate)*(1+Inv_Return)*IF($D437=$C$1,VLOOKUP($T437,Male_Annuity_Tables,MATCH($BS$3+3,'Mortality Tables'!$N$1:$DN$1,0),FALSE),VLOOKUP($T437,Fe_Annuity_Tables,MATCH(BV$3+3,'Mortality Tables'!$N$1:$DN$1,0),FALSE)),"")</f>
        <v>1876285.0424188357</v>
      </c>
      <c r="BW437" s="685">
        <f>IFERROR((BV437+AF437*Contr_Rate)*(1+Inv_Return)*IF($D437=$C$1,VLOOKUP($T437,Male_Annuity_Tables,MATCH($BS$3+3,'Mortality Tables'!$N$1:$DN$1,0),FALSE),VLOOKUP($T437,Fe_Annuity_Tables,MATCH(BW$3+3,'Mortality Tables'!$N$1:$DN$1,0),FALSE)),"")</f>
        <v>2169359.542152605</v>
      </c>
      <c r="BX437" s="685">
        <f>IFERROR((BW437+AG437*Contr_Rate)*(1+Inv_Return)*IF($D437=$C$1,VLOOKUP($T437,Male_Annuity_Tables,MATCH($BS$3+3,'Mortality Tables'!$N$1:$DN$1,0),FALSE),VLOOKUP($T437,Fe_Annuity_Tables,MATCH(BX$3+3,'Mortality Tables'!$N$1:$DN$1,0),FALSE)),"")</f>
        <v>2441913.2449998632</v>
      </c>
      <c r="BY437" s="685">
        <f>IFERROR((BX437+AH437*Contr_Rate)*(1+Inv_Return)*IF($D437=$C$1,VLOOKUP($T437,Male_Annuity_Tables,MATCH($BS$3+3,'Mortality Tables'!$N$1:$DN$1,0),FALSE),VLOOKUP($T437,Fe_Annuity_Tables,MATCH(BY$3+3,'Mortality Tables'!$N$1:$DN$1,0),FALSE)),"")</f>
        <v>2699265.4395946595</v>
      </c>
      <c r="BZ437" s="685">
        <f>IFERROR((BY437+AI437*Contr_Rate)*(1+Inv_Return)*IF($D437=$C$1,VLOOKUP($T437,Male_Annuity_Tables,MATCH($BS$3+3,'Mortality Tables'!$N$1:$DN$1,0),FALSE),VLOOKUP($T437,Fe_Annuity_Tables,MATCH(BZ$3+3,'Mortality Tables'!$N$1:$DN$1,0),FALSE)),"")</f>
        <v>2945863.7634314382</v>
      </c>
      <c r="CA437" s="685">
        <f>IFERROR((BZ437+AJ437*Contr_Rate)*(1+Inv_Return)*IF($D437=$C$1,VLOOKUP($T437,Male_Annuity_Tables,MATCH($BS$3+3,'Mortality Tables'!$N$1:$DN$1,0),FALSE),VLOOKUP($T437,Fe_Annuity_Tables,MATCH(CA$3+3,'Mortality Tables'!$N$1:$DN$1,0),FALSE)),"")</f>
        <v>3185444.9341823822</v>
      </c>
      <c r="CB437" s="685">
        <f>IFERROR((CA437+AK437*Contr_Rate)*(1+Inv_Return)*IF($D437=$C$1,VLOOKUP($T437,Male_Annuity_Tables,MATCH($BS$3+3,'Mortality Tables'!$N$1:$DN$1,0),FALSE),VLOOKUP($T437,Fe_Annuity_Tables,MATCH(CB$3+3,'Mortality Tables'!$N$1:$DN$1,0),FALSE)),"")</f>
        <v>3421166.8413944044</v>
      </c>
      <c r="CC437" s="685">
        <f>IFERROR((CB437+AL437*Contr_Rate)*(1+Inv_Return)*IF($D437=$C$1,VLOOKUP($T437,Male_Annuity_Tables,MATCH($BS$3+3,'Mortality Tables'!$N$1:$DN$1,0),FALSE),VLOOKUP($T437,Fe_Annuity_Tables,MATCH(CC$3+3,'Mortality Tables'!$N$1:$DN$1,0),FALSE)),"")</f>
        <v>3655717.151220887</v>
      </c>
      <c r="CD437" s="685">
        <f>IFERROR((CC437+AM437*Contr_Rate)*(1+Inv_Return)*IF($D437=$C$1,VLOOKUP($T437,Male_Annuity_Tables,MATCH($BS$3+3,'Mortality Tables'!$N$1:$DN$1,0),FALSE),VLOOKUP($T437,Fe_Annuity_Tables,MATCH(CD$3+3,'Mortality Tables'!$N$1:$DN$1,0),FALSE)),"")</f>
        <v>3891402.65235485</v>
      </c>
      <c r="CE437" s="685">
        <f>IFERROR((CD437+AN437*Contr_Rate)*(1+Inv_Return)*IF($D437=$C$1,VLOOKUP($T437,Male_Annuity_Tables,MATCH($BS$3+3,'Mortality Tables'!$N$1:$DN$1,0),FALSE),VLOOKUP($T437,Fe_Annuity_Tables,MATCH(CE$3+3,'Mortality Tables'!$N$1:$DN$1,0),FALSE)),"")</f>
        <v>4130222.8128427039</v>
      </c>
      <c r="CF437" s="685">
        <f>IFERROR((CE437+AO437*Contr_Rate)*(1+Inv_Return)*IF($D437=$C$1,VLOOKUP($T437,Male_Annuity_Tables,MATCH($BS$3+3,'Mortality Tables'!$N$1:$DN$1,0),FALSE),VLOOKUP($T437,Fe_Annuity_Tables,MATCH(CF$3+3,'Mortality Tables'!$N$1:$DN$1,0),FALSE)),"")</f>
        <v>4373930.3951706002</v>
      </c>
      <c r="CG437" s="685">
        <f>IFERROR((CF437+AP437*Contr_Rate)*(1+Inv_Return)*IF($D437=$C$1,VLOOKUP($T437,Male_Annuity_Tables,MATCH($BS$3+3,'Mortality Tables'!$N$1:$DN$1,0),FALSE),VLOOKUP($T437,Fe_Annuity_Tables,MATCH(CG$3+3,'Mortality Tables'!$N$1:$DN$1,0),FALSE)),"")</f>
        <v>4624081.4664782844</v>
      </c>
      <c r="CH437" s="685">
        <f>IFERROR((CG437+AQ437*Contr_Rate)*(1+Inv_Return)*IF($D437=$C$1,VLOOKUP($T437,Male_Annuity_Tables,MATCH($BS$3+3,'Mortality Tables'!$N$1:$DN$1,0),FALSE),VLOOKUP($T437,Fe_Annuity_Tables,MATCH(CH$3+3,'Mortality Tables'!$N$1:$DN$1,0),FALSE)),"")</f>
        <v>4882076.7219075961</v>
      </c>
      <c r="CI437" s="685">
        <f>IFERROR((CH437+AR437*Contr_Rate)*(1+Inv_Return)*IF($D437=$C$1,VLOOKUP($T437,Male_Annuity_Tables,MATCH($BS$3+3,'Mortality Tables'!$N$1:$DN$1,0),FALSE),VLOOKUP($T437,Fe_Annuity_Tables,MATCH(CI$3+3,'Mortality Tables'!$N$1:$DN$1,0),FALSE)),"")</f>
        <v>5149195.6954750307</v>
      </c>
      <c r="CJ437" s="685">
        <f>IFERROR((CI437+AS437*Contr_Rate)*(1+Inv_Return)*IF($D437=$C$1,VLOOKUP($T437,Male_Annuity_Tables,MATCH($BS$3+3,'Mortality Tables'!$N$1:$DN$1,0),FALSE),VLOOKUP($T437,Fe_Annuity_Tables,MATCH(CJ$3+3,'Mortality Tables'!$N$1:$DN$1,0),FALSE)),"")</f>
        <v>5426625.1509660957</v>
      </c>
      <c r="CK437" s="685">
        <f>IFERROR((CJ437+AT437*Contr_Rate)*(1+Inv_Return)*IF($D437=$C$1,VLOOKUP($T437,Male_Annuity_Tables,MATCH($BS$3+3,'Mortality Tables'!$N$1:$DN$1,0),FALSE),VLOOKUP($T437,Fe_Annuity_Tables,MATCH(CK$3+3,'Mortality Tables'!$N$1:$DN$1,0),FALSE)),"")</f>
        <v>5715482.7141036419</v>
      </c>
      <c r="CL437" s="685">
        <f>IFERROR((CK437+AU437*Contr_Rate)*(1+Inv_Return)*IF($D437=$C$1,VLOOKUP($T437,Male_Annuity_Tables,MATCH($BS$3+3,'Mortality Tables'!$N$1:$DN$1,0),FALSE),VLOOKUP($T437,Fe_Annuity_Tables,MATCH(CL$3+3,'Mortality Tables'!$N$1:$DN$1,0),FALSE)),"")</f>
        <v>6016836.617552558</v>
      </c>
      <c r="CM437" s="685">
        <f>IFERROR((CL437+AV437*Contr_Rate)*(1+Inv_Return)*IF($D437=$C$1,VLOOKUP($T437,Male_Annuity_Tables,MATCH($BS$3+3,'Mortality Tables'!$N$1:$DN$1,0),FALSE),VLOOKUP($T437,Fe_Annuity_Tables,MATCH(CM$3+3,'Mortality Tables'!$N$1:$DN$1,0),FALSE)),"")</f>
        <v>6331722.2747308016</v>
      </c>
      <c r="CN437" s="685">
        <f>IFERROR((CM437+AW437*Contr_Rate)*(1+Inv_Return)*IF($D437=$C$1,VLOOKUP($T437,Male_Annuity_Tables,MATCH($BS$3+3,'Mortality Tables'!$N$1:$DN$1,0),FALSE),VLOOKUP($T437,Fe_Annuity_Tables,MATCH(CN$3+3,'Mortality Tables'!$N$1:$DN$1,0),FALSE)),"")</f>
        <v>6661156.2707823133</v>
      </c>
      <c r="CO437" s="685" t="str">
        <f>IFERROR((CN437+AX437*Contr_Rate)*(1+Inv_Return)*IF($D437=$C$1,VLOOKUP($T437,Male_Annuity_Tables,MATCH($BS$3+3,'Mortality Tables'!$N$1:$DN$1,0),FALSE),VLOOKUP($T437,Fe_Annuity_Tables,MATCH(CO$3+3,'Mortality Tables'!$N$1:$DN$1,0),FALSE)),"")</f>
        <v/>
      </c>
      <c r="CP437" s="685" t="str">
        <f>IFERROR((CO437+AY437*Contr_Rate)*(1+Inv_Return)*IF($D437=$C$1,VLOOKUP($T437,Male_Annuity_Tables,MATCH($BS$3+3,'Mortality Tables'!$N$1:$DN$1,0),FALSE),VLOOKUP($T437,Fe_Annuity_Tables,MATCH(CP$3+3,'Mortality Tables'!$N$1:$DN$1,0),FALSE)),"")</f>
        <v/>
      </c>
      <c r="CQ437" s="685" t="str">
        <f>IFERROR((CP437+AZ437*Contr_Rate)*(1+Inv_Return)*IF($D437=$C$1,VLOOKUP($T437,Male_Annuity_Tables,MATCH($BS$3+3,'Mortality Tables'!$N$1:$DN$1,0),FALSE),VLOOKUP($T437,Fe_Annuity_Tables,MATCH(CQ$3+3,'Mortality Tables'!$N$1:$DN$1,0),FALSE)),"")</f>
        <v/>
      </c>
      <c r="CR437" s="685" t="str">
        <f>IFERROR((CQ437+BA437*Contr_Rate)*(1+Inv_Return)*IF($D437=$C$1,VLOOKUP($T437,Male_Annuity_Tables,MATCH($BS$3+3,'Mortality Tables'!$N$1:$DN$1,0),FALSE),VLOOKUP($T437,Fe_Annuity_Tables,MATCH(CR$3+3,'Mortality Tables'!$N$1:$DN$1,0),FALSE)),"")</f>
        <v/>
      </c>
      <c r="CS437" s="685" t="str">
        <f>IFERROR((CR437+BB437*Contr_Rate)*(1+Inv_Return)*IF($D437=$C$1,VLOOKUP($T437,Male_Annuity_Tables,MATCH($BS$3+3,'Mortality Tables'!$N$1:$DN$1,0),FALSE),VLOOKUP($T437,Fe_Annuity_Tables,MATCH(CS$3+3,'Mortality Tables'!$N$1:$DN$1,0),FALSE)),"")</f>
        <v/>
      </c>
      <c r="CT437" s="685" t="str">
        <f>IFERROR((CS437+BC437*Contr_Rate)*(1+Inv_Return)*IF($D437=$C$1,VLOOKUP($T437,Male_Annuity_Tables,MATCH($BS$3+3,'Mortality Tables'!$N$1:$DN$1,0),FALSE),VLOOKUP($T437,Fe_Annuity_Tables,MATCH(CT$3+3,'Mortality Tables'!$N$1:$DN$1,0),FALSE)),"")</f>
        <v/>
      </c>
      <c r="CU437" s="685" t="str">
        <f>IFERROR((CT437+BD437*Contr_Rate)*(1+Inv_Return)*IF($D437=$C$1,VLOOKUP($T437,Male_Annuity_Tables,MATCH($BS$3+3,'Mortality Tables'!$N$1:$DN$1,0),FALSE),VLOOKUP($T437,Fe_Annuity_Tables,MATCH(CU$3+3,'Mortality Tables'!$N$1:$DN$1,0),FALSE)),"")</f>
        <v/>
      </c>
      <c r="CV437" s="685" t="str">
        <f>IFERROR((CU437+BE437*Contr_Rate)*(1+Inv_Return)*IF($D437=$C$1,VLOOKUP($T437,Male_Annuity_Tables,MATCH($BS$3+3,'Mortality Tables'!$N$1:$DN$1,0),FALSE),VLOOKUP($T437,Fe_Annuity_Tables,MATCH(CV$3+3,'Mortality Tables'!$N$1:$DN$1,0),FALSE)),"")</f>
        <v/>
      </c>
      <c r="CW437" s="685" t="str">
        <f>IFERROR((CV437+BF437*Contr_Rate)*(1+Inv_Return)*IF($D437=$C$1,VLOOKUP($T437,Male_Annuity_Tables,MATCH($BS$3+3,'Mortality Tables'!$N$1:$DN$1,0),FALSE),VLOOKUP($T437,Fe_Annuity_Tables,MATCH(CW$3+3,'Mortality Tables'!$N$1:$DN$1,0),FALSE)),"")</f>
        <v/>
      </c>
      <c r="CX437" s="685" t="str">
        <f>IFERROR((CW437+BG437*Contr_Rate)*(1+Inv_Return)*IF($D437=$C$1,VLOOKUP($T437,Male_Annuity_Tables,MATCH($BS$3+3,'Mortality Tables'!$N$1:$DN$1,0),FALSE),VLOOKUP($T437,Fe_Annuity_Tables,MATCH(CX$3+3,'Mortality Tables'!$N$1:$DN$1,0),FALSE)),"")</f>
        <v/>
      </c>
      <c r="CY437" s="685" t="str">
        <f>IFERROR((CX437+BH437*Contr_Rate)*(1+Inv_Return)*IF($D437=$C$1,VLOOKUP($T437,Male_Annuity_Tables,MATCH($BS$3+3,'Mortality Tables'!$N$1:$DN$1,0),FALSE),VLOOKUP($T437,Fe_Annuity_Tables,MATCH(CY$3+3,'Mortality Tables'!$N$1:$DN$1,0),FALSE)),"")</f>
        <v/>
      </c>
      <c r="CZ437" s="685" t="str">
        <f>IFERROR((CY437+BI437*Contr_Rate)*(1+Inv_Return)*IF($D437=$C$1,VLOOKUP($T437,Male_Annuity_Tables,MATCH($BS$3+3,'Mortality Tables'!$N$1:$DN$1,0),FALSE),VLOOKUP($T437,Fe_Annuity_Tables,MATCH(CZ$3+3,'Mortality Tables'!$N$1:$DN$1,0),FALSE)),"")</f>
        <v/>
      </c>
      <c r="DA437" s="685" t="str">
        <f>IFERROR((CZ437+BJ437*Contr_Rate)*(1+Inv_Return)*IF($D437=$C$1,VLOOKUP($T437,Male_Annuity_Tables,MATCH($BS$3+3,'Mortality Tables'!$N$1:$DN$1,0),FALSE),VLOOKUP($T437,Fe_Annuity_Tables,MATCH(DA$3+3,'Mortality Tables'!$N$1:$DN$1,0),FALSE)),"")</f>
        <v/>
      </c>
      <c r="DB437" s="685" t="str">
        <f>IFERROR((DA437+BK437*Contr_Rate)*(1+Inv_Return)*IF($D437=$C$1,VLOOKUP($T437,Male_Annuity_Tables,MATCH($BS$3+3,'Mortality Tables'!$N$1:$DN$1,0),FALSE),VLOOKUP($T437,Fe_Annuity_Tables,MATCH(DB$3+3,'Mortality Tables'!$N$1:$DN$1,0),FALSE)),"")</f>
        <v/>
      </c>
      <c r="DC437" s="685" t="str">
        <f>IFERROR((DB437+BL437*Contr_Rate)*(1+Inv_Return)*IF($D437=$C$1,VLOOKUP($T437,Male_Annuity_Tables,MATCH($BS$3+3,'Mortality Tables'!$N$1:$DN$1,0),FALSE),VLOOKUP($T437,Fe_Annuity_Tables,MATCH(DC$3+3,'Mortality Tables'!$N$1:$DN$1,0),FALSE)),"")</f>
        <v/>
      </c>
      <c r="DD437" s="685" t="str">
        <f>IFERROR((DC437+BM437*Contr_Rate)*(1+Inv_Return)*IF($D437=$C$1,VLOOKUP($T437,Male_Annuity_Tables,MATCH($BS$3+3,'Mortality Tables'!$N$1:$DN$1,0),FALSE),VLOOKUP($T437,Fe_Annuity_Tables,MATCH(DD$3+3,'Mortality Tables'!$N$1:$DN$1,0),FALSE)),"")</f>
        <v/>
      </c>
      <c r="DE437" s="685" t="str">
        <f>IFERROR((DD437+BN437*Contr_Rate)*(1+Inv_Return)*IF($D437=$C$1,VLOOKUP($T437,Male_Annuity_Tables,MATCH($BS$3+3,'Mortality Tables'!$N$1:$DN$1,0),FALSE),VLOOKUP($T437,Fe_Annuity_Tables,MATCH(DE$3+3,'Mortality Tables'!$N$1:$DN$1,0),FALSE)),"")</f>
        <v/>
      </c>
      <c r="DF437" s="685" t="str">
        <f>IFERROR((DE437+BO437*Contr_Rate)*(1+Inv_Return)*IF($D437=$C$1,VLOOKUP($T437,Male_Annuity_Tables,MATCH($BS$3+3,'Mortality Tables'!$N$1:$DN$1,0),FALSE),VLOOKUP($T437,Fe_Annuity_Tables,MATCH(DF$3+3,'Mortality Tables'!$N$1:$DN$1,0),FALSE)),"")</f>
        <v/>
      </c>
      <c r="DG437" s="685" t="str">
        <f>IFERROR((DF437+BP437*Contr_Rate)*(1+Inv_Return)*IF($D437=$C$1,VLOOKUP($T437,Male_Annuity_Tables,MATCH($BS$3+3,'Mortality Tables'!$N$1:$DN$1,0),FALSE),VLOOKUP($T437,Fe_Annuity_Tables,MATCH(DG$3+3,'Mortality Tables'!$N$1:$DN$1,0),FALSE)),"")</f>
        <v/>
      </c>
      <c r="DH437" s="685" t="str">
        <f>IFERROR((DG437+BQ437*Contr_Rate)*(1+Inv_Return)*IF($D437=$C$1,VLOOKUP($T437,Male_Annuity_Tables,MATCH($BS$3+3,'Mortality Tables'!$N$1:$DN$1,0),FALSE),VLOOKUP($T437,Fe_Annuity_Tables,MATCH(DH$3+3,'Mortality Tables'!$N$1:$DN$1,0),FALSE)),"")</f>
        <v/>
      </c>
      <c r="DJ437" s="686">
        <f t="shared" si="230"/>
        <v>6661156.2707823133</v>
      </c>
      <c r="DK437" s="680">
        <f t="shared" si="219"/>
        <v>8.0909277508679907</v>
      </c>
      <c r="DL437" s="686">
        <f t="shared" si="231"/>
        <v>551602.34262941778</v>
      </c>
      <c r="DM437" s="686">
        <f t="shared" si="132"/>
        <v>5956578.2264958303</v>
      </c>
      <c r="DN437" s="687">
        <f t="shared" si="232"/>
        <v>9.2603894661502248E-2</v>
      </c>
      <c r="DP437" s="688">
        <f t="shared" si="233"/>
        <v>161935.82889259481</v>
      </c>
      <c r="DQ437" s="688">
        <f t="shared" si="234"/>
        <v>242401.70120316476</v>
      </c>
      <c r="DR437" s="688">
        <f t="shared" si="235"/>
        <v>236488.04601247632</v>
      </c>
    </row>
    <row r="438" spans="1:122" s="657" customFormat="1" ht="14.5">
      <c r="A438" s="675" t="s">
        <v>1944</v>
      </c>
      <c r="B438" s="675" t="s">
        <v>1945</v>
      </c>
      <c r="C438" s="675" t="s">
        <v>115</v>
      </c>
      <c r="D438" s="675" t="s">
        <v>61</v>
      </c>
      <c r="E438" s="676">
        <v>30023</v>
      </c>
      <c r="F438" s="677">
        <v>36665</v>
      </c>
      <c r="G438" s="677">
        <v>40398</v>
      </c>
      <c r="H438" s="678">
        <v>809411</v>
      </c>
      <c r="I438" s="678">
        <v>40954.449999999997</v>
      </c>
      <c r="J438" s="678">
        <v>74076.17</v>
      </c>
      <c r="K438" s="678">
        <v>10882.19</v>
      </c>
      <c r="L438" s="678">
        <v>125912.81</v>
      </c>
      <c r="M438" s="679">
        <f>IF(COUNTIF($A$4:A438,A438)=1,0,1)</f>
        <v>0</v>
      </c>
      <c r="N438" s="680" t="str">
        <f t="shared" si="224"/>
        <v>Okay</v>
      </c>
      <c r="O438" s="680" t="str">
        <f t="shared" si="225"/>
        <v>TRUE</v>
      </c>
      <c r="P438" s="680" t="b">
        <f t="shared" si="226"/>
        <v>1</v>
      </c>
      <c r="Q438" s="680" t="b">
        <f t="shared" si="239"/>
        <v>1</v>
      </c>
      <c r="R438" s="680" t="b">
        <f t="shared" si="240"/>
        <v>1</v>
      </c>
      <c r="S438" s="681">
        <f t="shared" si="227"/>
        <v>18.197260273972603</v>
      </c>
      <c r="T438" s="682">
        <f t="shared" si="241"/>
        <v>42</v>
      </c>
      <c r="U438" s="682">
        <f t="shared" si="220"/>
        <v>28</v>
      </c>
      <c r="V438" s="682">
        <f t="shared" si="242"/>
        <v>14.405479452054795</v>
      </c>
      <c r="W438" s="682">
        <f t="shared" si="228"/>
        <v>18</v>
      </c>
      <c r="X438" s="683">
        <f t="shared" si="229"/>
        <v>2266430.58</v>
      </c>
      <c r="Y438" s="684">
        <f t="shared" ref="Y438:Y499" si="250">IF($D438=$C$1,VLOOKUP($T438,Mortality_Table,3,FALSE),VLOOKUP($T438,Mortality_Table,2,FALSE))</f>
        <v>2.6900000000000001E-3</v>
      </c>
      <c r="Z438" s="684">
        <f>IF($D438=$C$1,VLOOKUP($T438,Male_Annuity_Tables,MATCH($W438+2,'Mortality Tables'!$DS$1:$HT$1,0),FALSE),VLOOKUP($T438,Fe_Annuity_Tables,MATCH($W438+2,'Mortality Tables'!$M$1:$DN$1,0),FALSE))</f>
        <v>0.11080873931234618</v>
      </c>
      <c r="AA438" s="664"/>
      <c r="AB438" s="685">
        <f t="shared" si="249"/>
        <v>850650.49045000004</v>
      </c>
      <c r="AC438" s="685">
        <f t="shared" si="249"/>
        <v>893991.1329384275</v>
      </c>
      <c r="AD438" s="685">
        <f t="shared" si="249"/>
        <v>939539.98116164049</v>
      </c>
      <c r="AE438" s="685">
        <f t="shared" si="249"/>
        <v>987409.54320182605</v>
      </c>
      <c r="AF438" s="685">
        <f t="shared" si="249"/>
        <v>1037718.059427959</v>
      </c>
      <c r="AG438" s="685">
        <f t="shared" si="249"/>
        <v>1090589.7945558138</v>
      </c>
      <c r="AH438" s="685">
        <f t="shared" si="249"/>
        <v>1146155.3445884325</v>
      </c>
      <c r="AI438" s="685">
        <f t="shared" si="249"/>
        <v>1204551.9593952131</v>
      </c>
      <c r="AJ438" s="685">
        <f t="shared" si="249"/>
        <v>1265923.8817263993</v>
      </c>
      <c r="AK438" s="685">
        <f t="shared" si="249"/>
        <v>1330422.7035003593</v>
      </c>
      <c r="AL438" s="685">
        <f t="shared" si="249"/>
        <v>1398207.7402437027</v>
      </c>
      <c r="AM438" s="685">
        <f t="shared" si="249"/>
        <v>1469446.4246091193</v>
      </c>
      <c r="AN438" s="685">
        <f t="shared" si="249"/>
        <v>1544314.7199429539</v>
      </c>
      <c r="AO438" s="685">
        <f t="shared" si="249"/>
        <v>1622997.5549240478</v>
      </c>
      <c r="AP438" s="685">
        <f t="shared" si="249"/>
        <v>1705689.2803474281</v>
      </c>
      <c r="AQ438" s="685">
        <f t="shared" si="249"/>
        <v>1792594.1491811294</v>
      </c>
      <c r="AR438" s="685">
        <f t="shared" si="248"/>
        <v>1883926.8210819082</v>
      </c>
      <c r="AS438" s="685">
        <f t="shared" si="248"/>
        <v>1979912.8926160312</v>
      </c>
      <c r="AT438" s="685" t="str">
        <f t="shared" si="248"/>
        <v/>
      </c>
      <c r="AU438" s="685" t="str">
        <f t="shared" si="248"/>
        <v/>
      </c>
      <c r="AV438" s="685" t="str">
        <f t="shared" si="244"/>
        <v/>
      </c>
      <c r="AW438" s="685" t="str">
        <f t="shared" si="244"/>
        <v/>
      </c>
      <c r="AX438" s="685" t="str">
        <f t="shared" si="244"/>
        <v/>
      </c>
      <c r="AY438" s="685" t="str">
        <f t="shared" si="244"/>
        <v/>
      </c>
      <c r="AZ438" s="685" t="str">
        <f t="shared" si="244"/>
        <v/>
      </c>
      <c r="BA438" s="685" t="str">
        <f t="shared" si="244"/>
        <v/>
      </c>
      <c r="BB438" s="685" t="str">
        <f t="shared" si="244"/>
        <v/>
      </c>
      <c r="BC438" s="685" t="str">
        <f t="shared" si="244"/>
        <v/>
      </c>
      <c r="BD438" s="685" t="str">
        <f t="shared" si="244"/>
        <v/>
      </c>
      <c r="BE438" s="685" t="str">
        <f t="shared" si="244"/>
        <v/>
      </c>
      <c r="BF438" s="685" t="str">
        <f t="shared" si="244"/>
        <v/>
      </c>
      <c r="BG438" s="685" t="str">
        <f t="shared" si="247"/>
        <v/>
      </c>
      <c r="BH438" s="685" t="str">
        <f t="shared" si="247"/>
        <v/>
      </c>
      <c r="BI438" s="685" t="str">
        <f t="shared" si="243"/>
        <v/>
      </c>
      <c r="BJ438" s="685" t="str">
        <f t="shared" si="243"/>
        <v/>
      </c>
      <c r="BK438" s="685" t="str">
        <f t="shared" si="243"/>
        <v/>
      </c>
      <c r="BL438" s="685" t="str">
        <f t="shared" si="243"/>
        <v/>
      </c>
      <c r="BM438" s="685" t="str">
        <f t="shared" si="243"/>
        <v/>
      </c>
      <c r="BN438" s="685" t="str">
        <f t="shared" si="243"/>
        <v/>
      </c>
      <c r="BO438" s="685" t="str">
        <f t="shared" si="246"/>
        <v/>
      </c>
      <c r="BP438" s="685" t="str">
        <f t="shared" si="246"/>
        <v/>
      </c>
      <c r="BQ438" s="685" t="str">
        <f t="shared" si="246"/>
        <v/>
      </c>
      <c r="BR438" s="529"/>
      <c r="BS438" s="685">
        <f>IFERROR(($L438+AB438*Contr_Rate)*(1+Inv_Return)*IF($D438=$C$1,VLOOKUP($T438,Male_Annuity_Tables,MATCH($BS$3+3,'Mortality Tables'!$N$1:$DN$1,0),FALSE),VLOOKUP($T438,Fe_Annuity_Tables,MATCH(BS$3+3,'Mortality Tables'!$N$1:$DN$1,0),FALSE)),"")</f>
        <v>332001.42207013682</v>
      </c>
      <c r="BT438" s="685">
        <f>IFERROR(($BS438+AC438*Contr_Rate)*(1+Inv_Return)*IF($D438=$C$1,VLOOKUP($T438,Male_Annuity_Tables,MATCH($BS$3+3,'Mortality Tables'!$N$1:$DN$1,0),FALSE),VLOOKUP($T438,Fe_Annuity_Tables,MATCH(BT$3+3,'Mortality Tables'!$N$1:$DN$1,0),FALSE)),"")</f>
        <v>522861.93127713137</v>
      </c>
      <c r="BU438" s="685">
        <f>IFERROR((BT438+AD438*Contr_Rate)*(1+Inv_Return)*IF($D438=$C$1,VLOOKUP($T438,Male_Annuity_Tables,MATCH($BS$3+3,'Mortality Tables'!$N$1:$DN$1,0),FALSE),VLOOKUP($T438,Fe_Annuity_Tables,MATCH(BU$3+3,'Mortality Tables'!$N$1:$DN$1,0),FALSE)),"")</f>
        <v>701033.61181443511</v>
      </c>
      <c r="BV438" s="685">
        <f>IFERROR((BU438+AE438*Contr_Rate)*(1+Inv_Return)*IF($D438=$C$1,VLOOKUP($T438,Male_Annuity_Tables,MATCH($BS$3+3,'Mortality Tables'!$N$1:$DN$1,0),FALSE),VLOOKUP($T438,Fe_Annuity_Tables,MATCH(BV$3+3,'Mortality Tables'!$N$1:$DN$1,0),FALSE)),"")</f>
        <v>868757.95058947953</v>
      </c>
      <c r="BW438" s="685">
        <f>IFERROR((BV438+AF438*Contr_Rate)*(1+Inv_Return)*IF($D438=$C$1,VLOOKUP($T438,Male_Annuity_Tables,MATCH($BS$3+3,'Mortality Tables'!$N$1:$DN$1,0),FALSE),VLOOKUP($T438,Fe_Annuity_Tables,MATCH(BW$3+3,'Mortality Tables'!$N$1:$DN$1,0),FALSE)),"")</f>
        <v>1028018.5158218722</v>
      </c>
      <c r="BX438" s="685">
        <f>IFERROR((BW438+AG438*Contr_Rate)*(1+Inv_Return)*IF($D438=$C$1,VLOOKUP($T438,Male_Annuity_Tables,MATCH($BS$3+3,'Mortality Tables'!$N$1:$DN$1,0),FALSE),VLOOKUP($T438,Fe_Annuity_Tables,MATCH(BX$3+3,'Mortality Tables'!$N$1:$DN$1,0),FALSE)),"")</f>
        <v>1180575.7648199084</v>
      </c>
      <c r="BY438" s="685">
        <f>IFERROR((BX438+AH438*Contr_Rate)*(1+Inv_Return)*IF($D438=$C$1,VLOOKUP($T438,Male_Annuity_Tables,MATCH($BS$3+3,'Mortality Tables'!$N$1:$DN$1,0),FALSE),VLOOKUP($T438,Fe_Annuity_Tables,MATCH(BY$3+3,'Mortality Tables'!$N$1:$DN$1,0),FALSE)),"")</f>
        <v>1327997.4469214859</v>
      </c>
      <c r="BZ438" s="685">
        <f>IFERROR((BY438+AI438*Contr_Rate)*(1+Inv_Return)*IF($D438=$C$1,VLOOKUP($T438,Male_Annuity_Tables,MATCH($BS$3+3,'Mortality Tables'!$N$1:$DN$1,0),FALSE),VLOOKUP($T438,Fe_Annuity_Tables,MATCH(BZ$3+3,'Mortality Tables'!$N$1:$DN$1,0),FALSE)),"")</f>
        <v>1471685.1732585079</v>
      </c>
      <c r="CA438" s="685">
        <f>IFERROR((BZ438+AJ438*Contr_Rate)*(1+Inv_Return)*IF($D438=$C$1,VLOOKUP($T438,Male_Annuity_Tables,MATCH($BS$3+3,'Mortality Tables'!$N$1:$DN$1,0),FALSE),VLOOKUP($T438,Fe_Annuity_Tables,MATCH(CA$3+3,'Mortality Tables'!$N$1:$DN$1,0),FALSE)),"")</f>
        <v>1612897.6515526616</v>
      </c>
      <c r="CB438" s="685">
        <f>IFERROR((CA438+AK438*Contr_Rate)*(1+Inv_Return)*IF($D438=$C$1,VLOOKUP($T438,Male_Annuity_Tables,MATCH($BS$3+3,'Mortality Tables'!$N$1:$DN$1,0),FALSE),VLOOKUP($T438,Fe_Annuity_Tables,MATCH(CB$3+3,'Mortality Tables'!$N$1:$DN$1,0),FALSE)),"")</f>
        <v>1752771.0201742076</v>
      </c>
      <c r="CC438" s="685">
        <f>IFERROR((CB438+AL438*Contr_Rate)*(1+Inv_Return)*IF($D438=$C$1,VLOOKUP($T438,Male_Annuity_Tables,MATCH($BS$3+3,'Mortality Tables'!$N$1:$DN$1,0),FALSE),VLOOKUP($T438,Fe_Annuity_Tables,MATCH(CC$3+3,'Mortality Tables'!$N$1:$DN$1,0),FALSE)),"")</f>
        <v>1892336.6599737788</v>
      </c>
      <c r="CD438" s="685">
        <f>IFERROR((CC438+AM438*Contr_Rate)*(1+Inv_Return)*IF($D438=$C$1,VLOOKUP($T438,Male_Annuity_Tables,MATCH($BS$3+3,'Mortality Tables'!$N$1:$DN$1,0),FALSE),VLOOKUP($T438,Fe_Annuity_Tables,MATCH(CD$3+3,'Mortality Tables'!$N$1:$DN$1,0),FALSE)),"")</f>
        <v>2032536.8138671177</v>
      </c>
      <c r="CE438" s="685">
        <f>IFERROR((CD438+AN438*Contr_Rate)*(1+Inv_Return)*IF($D438=$C$1,VLOOKUP($T438,Male_Annuity_Tables,MATCH($BS$3+3,'Mortality Tables'!$N$1:$DN$1,0),FALSE),VLOOKUP($T438,Fe_Annuity_Tables,MATCH(CE$3+3,'Mortality Tables'!$N$1:$DN$1,0),FALSE)),"")</f>
        <v>2174238.3018881385</v>
      </c>
      <c r="CF438" s="685">
        <f>IFERROR((CE438+AO438*Contr_Rate)*(1+Inv_Return)*IF($D438=$C$1,VLOOKUP($T438,Male_Annuity_Tables,MATCH($BS$3+3,'Mortality Tables'!$N$1:$DN$1,0),FALSE),VLOOKUP($T438,Fe_Annuity_Tables,MATCH(CF$3+3,'Mortality Tables'!$N$1:$DN$1,0),FALSE)),"")</f>
        <v>2318244.582619932</v>
      </c>
      <c r="CG438" s="685">
        <f>IFERROR((CF438+AP438*Contr_Rate)*(1+Inv_Return)*IF($D438=$C$1,VLOOKUP($T438,Male_Annuity_Tables,MATCH($BS$3+3,'Mortality Tables'!$N$1:$DN$1,0),FALSE),VLOOKUP($T438,Fe_Annuity_Tables,MATCH(CG$3+3,'Mortality Tables'!$N$1:$DN$1,0),FALSE)),"")</f>
        <v>2465306.3798637297</v>
      </c>
      <c r="CH438" s="685">
        <f>IFERROR((CG438+AQ438*Contr_Rate)*(1+Inv_Return)*IF($D438=$C$1,VLOOKUP($T438,Male_Annuity_Tables,MATCH($BS$3+3,'Mortality Tables'!$N$1:$DN$1,0),FALSE),VLOOKUP($T438,Fe_Annuity_Tables,MATCH(CH$3+3,'Mortality Tables'!$N$1:$DN$1,0),FALSE)),"")</f>
        <v>2616131.0655001202</v>
      </c>
      <c r="CI438" s="685">
        <f>IFERROR((CH438+AR438*Contr_Rate)*(1+Inv_Return)*IF($D438=$C$1,VLOOKUP($T438,Male_Annuity_Tables,MATCH($BS$3+3,'Mortality Tables'!$N$1:$DN$1,0),FALSE),VLOOKUP($T438,Fe_Annuity_Tables,MATCH(CI$3+3,'Mortality Tables'!$N$1:$DN$1,0),FALSE)),"")</f>
        <v>2771390.9652018729</v>
      </c>
      <c r="CJ438" s="685">
        <f>IFERROR((CI438+AS438*Contr_Rate)*(1+Inv_Return)*IF($D438=$C$1,VLOOKUP($T438,Male_Annuity_Tables,MATCH($BS$3+3,'Mortality Tables'!$N$1:$DN$1,0),FALSE),VLOOKUP($T438,Fe_Annuity_Tables,MATCH(CJ$3+3,'Mortality Tables'!$N$1:$DN$1,0),FALSE)),"")</f>
        <v>2931730.7325090123</v>
      </c>
      <c r="CK438" s="685" t="str">
        <f>IFERROR((CJ438+AT438*Contr_Rate)*(1+Inv_Return)*IF($D438=$C$1,VLOOKUP($T438,Male_Annuity_Tables,MATCH($BS$3+3,'Mortality Tables'!$N$1:$DN$1,0),FALSE),VLOOKUP($T438,Fe_Annuity_Tables,MATCH(CK$3+3,'Mortality Tables'!$N$1:$DN$1,0),FALSE)),"")</f>
        <v/>
      </c>
      <c r="CL438" s="685" t="str">
        <f>IFERROR((CK438+AU438*Contr_Rate)*(1+Inv_Return)*IF($D438=$C$1,VLOOKUP($T438,Male_Annuity_Tables,MATCH($BS$3+3,'Mortality Tables'!$N$1:$DN$1,0),FALSE),VLOOKUP($T438,Fe_Annuity_Tables,MATCH(CL$3+3,'Mortality Tables'!$N$1:$DN$1,0),FALSE)),"")</f>
        <v/>
      </c>
      <c r="CM438" s="685" t="str">
        <f>IFERROR((CL438+AV438*Contr_Rate)*(1+Inv_Return)*IF($D438=$C$1,VLOOKUP($T438,Male_Annuity_Tables,MATCH($BS$3+3,'Mortality Tables'!$N$1:$DN$1,0),FALSE),VLOOKUP($T438,Fe_Annuity_Tables,MATCH(CM$3+3,'Mortality Tables'!$N$1:$DN$1,0),FALSE)),"")</f>
        <v/>
      </c>
      <c r="CN438" s="685" t="str">
        <f>IFERROR((CM438+AW438*Contr_Rate)*(1+Inv_Return)*IF($D438=$C$1,VLOOKUP($T438,Male_Annuity_Tables,MATCH($BS$3+3,'Mortality Tables'!$N$1:$DN$1,0),FALSE),VLOOKUP($T438,Fe_Annuity_Tables,MATCH(CN$3+3,'Mortality Tables'!$N$1:$DN$1,0),FALSE)),"")</f>
        <v/>
      </c>
      <c r="CO438" s="685" t="str">
        <f>IFERROR((CN438+AX438*Contr_Rate)*(1+Inv_Return)*IF($D438=$C$1,VLOOKUP($T438,Male_Annuity_Tables,MATCH($BS$3+3,'Mortality Tables'!$N$1:$DN$1,0),FALSE),VLOOKUP($T438,Fe_Annuity_Tables,MATCH(CO$3+3,'Mortality Tables'!$N$1:$DN$1,0),FALSE)),"")</f>
        <v/>
      </c>
      <c r="CP438" s="685" t="str">
        <f>IFERROR((CO438+AY438*Contr_Rate)*(1+Inv_Return)*IF($D438=$C$1,VLOOKUP($T438,Male_Annuity_Tables,MATCH($BS$3+3,'Mortality Tables'!$N$1:$DN$1,0),FALSE),VLOOKUP($T438,Fe_Annuity_Tables,MATCH(CP$3+3,'Mortality Tables'!$N$1:$DN$1,0),FALSE)),"")</f>
        <v/>
      </c>
      <c r="CQ438" s="685" t="str">
        <f>IFERROR((CP438+AZ438*Contr_Rate)*(1+Inv_Return)*IF($D438=$C$1,VLOOKUP($T438,Male_Annuity_Tables,MATCH($BS$3+3,'Mortality Tables'!$N$1:$DN$1,0),FALSE),VLOOKUP($T438,Fe_Annuity_Tables,MATCH(CQ$3+3,'Mortality Tables'!$N$1:$DN$1,0),FALSE)),"")</f>
        <v/>
      </c>
      <c r="CR438" s="685" t="str">
        <f>IFERROR((CQ438+BA438*Contr_Rate)*(1+Inv_Return)*IF($D438=$C$1,VLOOKUP($T438,Male_Annuity_Tables,MATCH($BS$3+3,'Mortality Tables'!$N$1:$DN$1,0),FALSE),VLOOKUP($T438,Fe_Annuity_Tables,MATCH(CR$3+3,'Mortality Tables'!$N$1:$DN$1,0),FALSE)),"")</f>
        <v/>
      </c>
      <c r="CS438" s="685" t="str">
        <f>IFERROR((CR438+BB438*Contr_Rate)*(1+Inv_Return)*IF($D438=$C$1,VLOOKUP($T438,Male_Annuity_Tables,MATCH($BS$3+3,'Mortality Tables'!$N$1:$DN$1,0),FALSE),VLOOKUP($T438,Fe_Annuity_Tables,MATCH(CS$3+3,'Mortality Tables'!$N$1:$DN$1,0),FALSE)),"")</f>
        <v/>
      </c>
      <c r="CT438" s="685" t="str">
        <f>IFERROR((CS438+BC438*Contr_Rate)*(1+Inv_Return)*IF($D438=$C$1,VLOOKUP($T438,Male_Annuity_Tables,MATCH($BS$3+3,'Mortality Tables'!$N$1:$DN$1,0),FALSE),VLOOKUP($T438,Fe_Annuity_Tables,MATCH(CT$3+3,'Mortality Tables'!$N$1:$DN$1,0),FALSE)),"")</f>
        <v/>
      </c>
      <c r="CU438" s="685" t="str">
        <f>IFERROR((CT438+BD438*Contr_Rate)*(1+Inv_Return)*IF($D438=$C$1,VLOOKUP($T438,Male_Annuity_Tables,MATCH($BS$3+3,'Mortality Tables'!$N$1:$DN$1,0),FALSE),VLOOKUP($T438,Fe_Annuity_Tables,MATCH(CU$3+3,'Mortality Tables'!$N$1:$DN$1,0),FALSE)),"")</f>
        <v/>
      </c>
      <c r="CV438" s="685" t="str">
        <f>IFERROR((CU438+BE438*Contr_Rate)*(1+Inv_Return)*IF($D438=$C$1,VLOOKUP($T438,Male_Annuity_Tables,MATCH($BS$3+3,'Mortality Tables'!$N$1:$DN$1,0),FALSE),VLOOKUP($T438,Fe_Annuity_Tables,MATCH(CV$3+3,'Mortality Tables'!$N$1:$DN$1,0),FALSE)),"")</f>
        <v/>
      </c>
      <c r="CW438" s="685" t="str">
        <f>IFERROR((CV438+BF438*Contr_Rate)*(1+Inv_Return)*IF($D438=$C$1,VLOOKUP($T438,Male_Annuity_Tables,MATCH($BS$3+3,'Mortality Tables'!$N$1:$DN$1,0),FALSE),VLOOKUP($T438,Fe_Annuity_Tables,MATCH(CW$3+3,'Mortality Tables'!$N$1:$DN$1,0),FALSE)),"")</f>
        <v/>
      </c>
      <c r="CX438" s="685" t="str">
        <f>IFERROR((CW438+BG438*Contr_Rate)*(1+Inv_Return)*IF($D438=$C$1,VLOOKUP($T438,Male_Annuity_Tables,MATCH($BS$3+3,'Mortality Tables'!$N$1:$DN$1,0),FALSE),VLOOKUP($T438,Fe_Annuity_Tables,MATCH(CX$3+3,'Mortality Tables'!$N$1:$DN$1,0),FALSE)),"")</f>
        <v/>
      </c>
      <c r="CY438" s="685" t="str">
        <f>IFERROR((CX438+BH438*Contr_Rate)*(1+Inv_Return)*IF($D438=$C$1,VLOOKUP($T438,Male_Annuity_Tables,MATCH($BS$3+3,'Mortality Tables'!$N$1:$DN$1,0),FALSE),VLOOKUP($T438,Fe_Annuity_Tables,MATCH(CY$3+3,'Mortality Tables'!$N$1:$DN$1,0),FALSE)),"")</f>
        <v/>
      </c>
      <c r="CZ438" s="685" t="str">
        <f>IFERROR((CY438+BI438*Contr_Rate)*(1+Inv_Return)*IF($D438=$C$1,VLOOKUP($T438,Male_Annuity_Tables,MATCH($BS$3+3,'Mortality Tables'!$N$1:$DN$1,0),FALSE),VLOOKUP($T438,Fe_Annuity_Tables,MATCH(CZ$3+3,'Mortality Tables'!$N$1:$DN$1,0),FALSE)),"")</f>
        <v/>
      </c>
      <c r="DA438" s="685" t="str">
        <f>IFERROR((CZ438+BJ438*Contr_Rate)*(1+Inv_Return)*IF($D438=$C$1,VLOOKUP($T438,Male_Annuity_Tables,MATCH($BS$3+3,'Mortality Tables'!$N$1:$DN$1,0),FALSE),VLOOKUP($T438,Fe_Annuity_Tables,MATCH(DA$3+3,'Mortality Tables'!$N$1:$DN$1,0),FALSE)),"")</f>
        <v/>
      </c>
      <c r="DB438" s="685" t="str">
        <f>IFERROR((DA438+BK438*Contr_Rate)*(1+Inv_Return)*IF($D438=$C$1,VLOOKUP($T438,Male_Annuity_Tables,MATCH($BS$3+3,'Mortality Tables'!$N$1:$DN$1,0),FALSE),VLOOKUP($T438,Fe_Annuity_Tables,MATCH(DB$3+3,'Mortality Tables'!$N$1:$DN$1,0),FALSE)),"")</f>
        <v/>
      </c>
      <c r="DC438" s="685" t="str">
        <f>IFERROR((DB438+BL438*Contr_Rate)*(1+Inv_Return)*IF($D438=$C$1,VLOOKUP($T438,Male_Annuity_Tables,MATCH($BS$3+3,'Mortality Tables'!$N$1:$DN$1,0),FALSE),VLOOKUP($T438,Fe_Annuity_Tables,MATCH(DC$3+3,'Mortality Tables'!$N$1:$DN$1,0),FALSE)),"")</f>
        <v/>
      </c>
      <c r="DD438" s="685" t="str">
        <f>IFERROR((DC438+BM438*Contr_Rate)*(1+Inv_Return)*IF($D438=$C$1,VLOOKUP($T438,Male_Annuity_Tables,MATCH($BS$3+3,'Mortality Tables'!$N$1:$DN$1,0),FALSE),VLOOKUP($T438,Fe_Annuity_Tables,MATCH(DD$3+3,'Mortality Tables'!$N$1:$DN$1,0),FALSE)),"")</f>
        <v/>
      </c>
      <c r="DE438" s="685" t="str">
        <f>IFERROR((DD438+BN438*Contr_Rate)*(1+Inv_Return)*IF($D438=$C$1,VLOOKUP($T438,Male_Annuity_Tables,MATCH($BS$3+3,'Mortality Tables'!$N$1:$DN$1,0),FALSE),VLOOKUP($T438,Fe_Annuity_Tables,MATCH(DE$3+3,'Mortality Tables'!$N$1:$DN$1,0),FALSE)),"")</f>
        <v/>
      </c>
      <c r="DF438" s="685" t="str">
        <f>IFERROR((DE438+BO438*Contr_Rate)*(1+Inv_Return)*IF($D438=$C$1,VLOOKUP($T438,Male_Annuity_Tables,MATCH($BS$3+3,'Mortality Tables'!$N$1:$DN$1,0),FALSE),VLOOKUP($T438,Fe_Annuity_Tables,MATCH(DF$3+3,'Mortality Tables'!$N$1:$DN$1,0),FALSE)),"")</f>
        <v/>
      </c>
      <c r="DG438" s="685" t="str">
        <f>IFERROR((DF438+BP438*Contr_Rate)*(1+Inv_Return)*IF($D438=$C$1,VLOOKUP($T438,Male_Annuity_Tables,MATCH($BS$3+3,'Mortality Tables'!$N$1:$DN$1,0),FALSE),VLOOKUP($T438,Fe_Annuity_Tables,MATCH(DG$3+3,'Mortality Tables'!$N$1:$DN$1,0),FALSE)),"")</f>
        <v/>
      </c>
      <c r="DH438" s="685" t="str">
        <f>IFERROR((DG438+BQ438*Contr_Rate)*(1+Inv_Return)*IF($D438=$C$1,VLOOKUP($T438,Male_Annuity_Tables,MATCH($BS$3+3,'Mortality Tables'!$N$1:$DN$1,0),FALSE),VLOOKUP($T438,Fe_Annuity_Tables,MATCH(DH$3+3,'Mortality Tables'!$N$1:$DN$1,0),FALSE)),"")</f>
        <v/>
      </c>
      <c r="DJ438" s="686">
        <f t="shared" si="230"/>
        <v>2931730.7325090123</v>
      </c>
      <c r="DK438" s="680">
        <f t="shared" ref="DK438:DK499" si="251">IF($D438="FEMALE",Fe_Annuity_Factor,Male_Annuity_Factor)</f>
        <v>8.0909277508679907</v>
      </c>
      <c r="DL438" s="686">
        <f t="shared" si="231"/>
        <v>242773.09738309227</v>
      </c>
      <c r="DM438" s="686">
        <f t="shared" si="132"/>
        <v>1979912.8926160312</v>
      </c>
      <c r="DN438" s="687">
        <f t="shared" si="232"/>
        <v>0.12261806985979043</v>
      </c>
      <c r="DP438" s="688">
        <f t="shared" si="233"/>
        <v>50559.334562083888</v>
      </c>
      <c r="DQ438" s="688">
        <f t="shared" si="234"/>
        <v>79727.033004999554</v>
      </c>
      <c r="DR438" s="688">
        <f t="shared" si="235"/>
        <v>107055.8944106001</v>
      </c>
    </row>
    <row r="439" spans="1:122" s="657" customFormat="1" ht="14.5">
      <c r="A439" s="675" t="s">
        <v>1946</v>
      </c>
      <c r="B439" s="675" t="s">
        <v>1947</v>
      </c>
      <c r="C439" s="675" t="s">
        <v>236</v>
      </c>
      <c r="D439" s="675" t="s">
        <v>60</v>
      </c>
      <c r="E439" s="676">
        <v>29634</v>
      </c>
      <c r="F439" s="677">
        <v>37181</v>
      </c>
      <c r="G439" s="677">
        <v>42130</v>
      </c>
      <c r="H439" s="678">
        <v>2943659</v>
      </c>
      <c r="I439" s="678">
        <v>285177.99</v>
      </c>
      <c r="J439" s="678">
        <v>159552.12</v>
      </c>
      <c r="K439" s="678">
        <v>46284.29</v>
      </c>
      <c r="L439" s="678">
        <v>491014.39999999997</v>
      </c>
      <c r="M439" s="679">
        <f>IF(COUNTIF($A$4:A439,A439)=1,0,1)</f>
        <v>0</v>
      </c>
      <c r="N439" s="680" t="str">
        <f t="shared" si="224"/>
        <v>Okay</v>
      </c>
      <c r="O439" s="680" t="str">
        <f t="shared" si="225"/>
        <v>TRUE</v>
      </c>
      <c r="P439" s="680" t="b">
        <f t="shared" si="226"/>
        <v>1</v>
      </c>
      <c r="Q439" s="680" t="b">
        <f t="shared" si="239"/>
        <v>1</v>
      </c>
      <c r="R439" s="680" t="b">
        <f t="shared" si="240"/>
        <v>1</v>
      </c>
      <c r="S439" s="681">
        <f t="shared" si="227"/>
        <v>20.676712328767124</v>
      </c>
      <c r="T439" s="682">
        <f t="shared" si="241"/>
        <v>43</v>
      </c>
      <c r="U439" s="682">
        <f t="shared" si="220"/>
        <v>34</v>
      </c>
      <c r="V439" s="682">
        <f t="shared" si="242"/>
        <v>9.6602739726027398</v>
      </c>
      <c r="W439" s="682">
        <f t="shared" si="228"/>
        <v>17</v>
      </c>
      <c r="X439" s="683">
        <f t="shared" si="229"/>
        <v>8347244.7999999998</v>
      </c>
      <c r="Y439" s="684">
        <f t="shared" si="250"/>
        <v>2.2899999999999999E-3</v>
      </c>
      <c r="Z439" s="684">
        <f>IF($D439=$C$1,VLOOKUP($T439,Male_Annuity_Tables,MATCH($W439+2,'Mortality Tables'!$DS$1:$HT$1,0),FALSE),VLOOKUP($T439,Fe_Annuity_Tables,MATCH($W439+2,'Mortality Tables'!$M$1:$DN$1,0),FALSE))</f>
        <v>0.135883087888306</v>
      </c>
      <c r="AA439" s="664"/>
      <c r="AB439" s="685">
        <f t="shared" si="249"/>
        <v>3093638.4260500004</v>
      </c>
      <c r="AC439" s="685">
        <f t="shared" si="249"/>
        <v>3251259.3038572478</v>
      </c>
      <c r="AD439" s="685">
        <f t="shared" si="249"/>
        <v>3416910.9653887749</v>
      </c>
      <c r="AE439" s="685">
        <f t="shared" si="249"/>
        <v>3591002.5790753327</v>
      </c>
      <c r="AF439" s="685">
        <f t="shared" si="249"/>
        <v>3773964.160479221</v>
      </c>
      <c r="AG439" s="685">
        <f t="shared" si="249"/>
        <v>3966247.634455638</v>
      </c>
      <c r="AH439" s="685">
        <f t="shared" si="249"/>
        <v>4168327.9514311524</v>
      </c>
      <c r="AI439" s="685">
        <f t="shared" si="249"/>
        <v>4380704.2605565703</v>
      </c>
      <c r="AJ439" s="685">
        <f t="shared" si="249"/>
        <v>4603901.1426319275</v>
      </c>
      <c r="AK439" s="685">
        <f t="shared" si="249"/>
        <v>4838469.9058490237</v>
      </c>
      <c r="AL439" s="685">
        <f t="shared" si="249"/>
        <v>5084989.9475520318</v>
      </c>
      <c r="AM439" s="685">
        <f t="shared" si="249"/>
        <v>5344070.1853798078</v>
      </c>
      <c r="AN439" s="685">
        <f t="shared" si="249"/>
        <v>5616350.5613249093</v>
      </c>
      <c r="AO439" s="685">
        <f t="shared" si="249"/>
        <v>5902503.6224244144</v>
      </c>
      <c r="AP439" s="685">
        <f t="shared" si="249"/>
        <v>6203236.1819869382</v>
      </c>
      <c r="AQ439" s="685">
        <f t="shared" si="249"/>
        <v>6519291.0654591722</v>
      </c>
      <c r="AR439" s="685">
        <f t="shared" si="248"/>
        <v>6851448.9452443179</v>
      </c>
      <c r="AS439" s="685" t="str">
        <f t="shared" si="248"/>
        <v/>
      </c>
      <c r="AT439" s="685" t="str">
        <f t="shared" si="248"/>
        <v/>
      </c>
      <c r="AU439" s="685" t="str">
        <f t="shared" si="248"/>
        <v/>
      </c>
      <c r="AV439" s="685" t="str">
        <f t="shared" si="244"/>
        <v/>
      </c>
      <c r="AW439" s="685" t="str">
        <f t="shared" si="244"/>
        <v/>
      </c>
      <c r="AX439" s="685" t="str">
        <f t="shared" si="244"/>
        <v/>
      </c>
      <c r="AY439" s="685" t="str">
        <f t="shared" si="244"/>
        <v/>
      </c>
      <c r="AZ439" s="685" t="str">
        <f t="shared" si="244"/>
        <v/>
      </c>
      <c r="BA439" s="685" t="str">
        <f t="shared" si="244"/>
        <v/>
      </c>
      <c r="BB439" s="685" t="str">
        <f t="shared" si="244"/>
        <v/>
      </c>
      <c r="BC439" s="685" t="str">
        <f t="shared" si="244"/>
        <v/>
      </c>
      <c r="BD439" s="685" t="str">
        <f t="shared" si="244"/>
        <v/>
      </c>
      <c r="BE439" s="685" t="str">
        <f t="shared" si="244"/>
        <v/>
      </c>
      <c r="BF439" s="685" t="str">
        <f t="shared" si="244"/>
        <v/>
      </c>
      <c r="BG439" s="685" t="str">
        <f t="shared" si="247"/>
        <v/>
      </c>
      <c r="BH439" s="685" t="str">
        <f t="shared" si="247"/>
        <v/>
      </c>
      <c r="BI439" s="685" t="str">
        <f t="shared" si="243"/>
        <v/>
      </c>
      <c r="BJ439" s="685" t="str">
        <f t="shared" si="243"/>
        <v/>
      </c>
      <c r="BK439" s="685" t="str">
        <f t="shared" si="243"/>
        <v/>
      </c>
      <c r="BL439" s="685" t="str">
        <f t="shared" si="243"/>
        <v/>
      </c>
      <c r="BM439" s="685" t="str">
        <f t="shared" si="243"/>
        <v/>
      </c>
      <c r="BN439" s="685" t="str">
        <f t="shared" si="243"/>
        <v/>
      </c>
      <c r="BO439" s="685" t="str">
        <f t="shared" si="246"/>
        <v/>
      </c>
      <c r="BP439" s="685" t="str">
        <f t="shared" si="246"/>
        <v/>
      </c>
      <c r="BQ439" s="685" t="str">
        <f t="shared" si="246"/>
        <v/>
      </c>
      <c r="BR439" s="529"/>
      <c r="BS439" s="685">
        <f>IFERROR(($L439+AB439*Contr_Rate)*(1+Inv_Return)*IF($D439=$C$1,VLOOKUP($T439,Male_Annuity_Tables,MATCH($BS$3+3,'Mortality Tables'!$N$1:$DN$1,0),FALSE),VLOOKUP($T439,Fe_Annuity_Tables,MATCH(BS$3+3,'Mortality Tables'!$N$1:$DN$1,0),FALSE)),"")</f>
        <v>1236747.0782821286</v>
      </c>
      <c r="BT439" s="685">
        <f>IFERROR(($BS439+AC439*Contr_Rate)*(1+Inv_Return)*IF($D439=$C$1,VLOOKUP($T439,Male_Annuity_Tables,MATCH($BS$3+3,'Mortality Tables'!$N$1:$DN$1,0),FALSE),VLOOKUP($T439,Fe_Annuity_Tables,MATCH(BT$3+3,'Mortality Tables'!$N$1:$DN$1,0),FALSE)),"")</f>
        <v>1634667.0770601311</v>
      </c>
      <c r="BU439" s="685">
        <f>IFERROR((BT439+AD439*Contr_Rate)*(1+Inv_Return)*IF($D439=$C$1,VLOOKUP($T439,Male_Annuity_Tables,MATCH($BS$3+3,'Mortality Tables'!$N$1:$DN$1,0),FALSE),VLOOKUP($T439,Fe_Annuity_Tables,MATCH(BU$3+3,'Mortality Tables'!$N$1:$DN$1,0),FALSE)),"")</f>
        <v>1666260.3400364122</v>
      </c>
      <c r="BV439" s="685">
        <f>IFERROR((BU439+AE439*Contr_Rate)*(1+Inv_Return)*IF($D439=$C$1,VLOOKUP($T439,Male_Annuity_Tables,MATCH($BS$3+3,'Mortality Tables'!$N$1:$DN$1,0),FALSE),VLOOKUP($T439,Fe_Annuity_Tables,MATCH(BV$3+3,'Mortality Tables'!$N$1:$DN$1,0),FALSE)),"")</f>
        <v>1456865.4604355139</v>
      </c>
      <c r="BW439" s="685">
        <f>IFERROR((BV439+AF439*Contr_Rate)*(1+Inv_Return)*IF($D439=$C$1,VLOOKUP($T439,Male_Annuity_Tables,MATCH($BS$3+3,'Mortality Tables'!$N$1:$DN$1,0),FALSE),VLOOKUP($T439,Fe_Annuity_Tables,MATCH(BW$3+3,'Mortality Tables'!$N$1:$DN$1,0),FALSE)),"")</f>
        <v>1165068.35897225</v>
      </c>
      <c r="BX439" s="685">
        <f>IFERROR((BW439+AG439*Contr_Rate)*(1+Inv_Return)*IF($D439=$C$1,VLOOKUP($T439,Male_Annuity_Tables,MATCH($BS$3+3,'Mortality Tables'!$N$1:$DN$1,0),FALSE),VLOOKUP($T439,Fe_Annuity_Tables,MATCH(BX$3+3,'Mortality Tables'!$N$1:$DN$1,0),FALSE)),"")</f>
        <v>897842.25884731708</v>
      </c>
      <c r="BY439" s="685">
        <f>IFERROR((BX439+AH439*Contr_Rate)*(1+Inv_Return)*IF($D439=$C$1,VLOOKUP($T439,Male_Annuity_Tables,MATCH($BS$3+3,'Mortality Tables'!$N$1:$DN$1,0),FALSE),VLOOKUP($T439,Fe_Annuity_Tables,MATCH(BY$3+3,'Mortality Tables'!$N$1:$DN$1,0),FALSE)),"")</f>
        <v>693789.61917305877</v>
      </c>
      <c r="BZ439" s="685">
        <f>IFERROR((BY439+AI439*Contr_Rate)*(1+Inv_Return)*IF($D439=$C$1,VLOOKUP($T439,Male_Annuity_Tables,MATCH($BS$3+3,'Mortality Tables'!$N$1:$DN$1,0),FALSE),VLOOKUP($T439,Fe_Annuity_Tables,MATCH(BZ$3+3,'Mortality Tables'!$N$1:$DN$1,0),FALSE)),"")</f>
        <v>581426.79136292322</v>
      </c>
      <c r="CA439" s="685">
        <f>IFERROR((BZ439+AJ439*Contr_Rate)*(1+Inv_Return)*IF($D439=$C$1,VLOOKUP($T439,Male_Annuity_Tables,MATCH($BS$3+3,'Mortality Tables'!$N$1:$DN$1,0),FALSE),VLOOKUP($T439,Fe_Annuity_Tables,MATCH(CA$3+3,'Mortality Tables'!$N$1:$DN$1,0),FALSE)),"")</f>
        <v>509380.53213397198</v>
      </c>
      <c r="CB439" s="685">
        <f>IFERROR((CA439+AK439*Contr_Rate)*(1+Inv_Return)*IF($D439=$C$1,VLOOKUP($T439,Male_Annuity_Tables,MATCH($BS$3+3,'Mortality Tables'!$N$1:$DN$1,0),FALSE),VLOOKUP($T439,Fe_Annuity_Tables,MATCH(CB$3+3,'Mortality Tables'!$N$1:$DN$1,0),FALSE)),"")</f>
        <v>456049.38577596319</v>
      </c>
      <c r="CC439" s="685">
        <f>IFERROR((CB439+AL439*Contr_Rate)*(1+Inv_Return)*IF($D439=$C$1,VLOOKUP($T439,Male_Annuity_Tables,MATCH($BS$3+3,'Mortality Tables'!$N$1:$DN$1,0),FALSE),VLOOKUP($T439,Fe_Annuity_Tables,MATCH(CC$3+3,'Mortality Tables'!$N$1:$DN$1,0),FALSE)),"")</f>
        <v>412803.80547583359</v>
      </c>
      <c r="CD439" s="685">
        <f>IFERROR((CC439+AM439*Contr_Rate)*(1+Inv_Return)*IF($D439=$C$1,VLOOKUP($T439,Male_Annuity_Tables,MATCH($BS$3+3,'Mortality Tables'!$N$1:$DN$1,0),FALSE),VLOOKUP($T439,Fe_Annuity_Tables,MATCH(CD$3+3,'Mortality Tables'!$N$1:$DN$1,0),FALSE)),"")</f>
        <v>376060.11650646536</v>
      </c>
      <c r="CE439" s="685">
        <f>IFERROR((CD439+AN439*Contr_Rate)*(1+Inv_Return)*IF($D439=$C$1,VLOOKUP($T439,Male_Annuity_Tables,MATCH($BS$3+3,'Mortality Tables'!$N$1:$DN$1,0),FALSE),VLOOKUP($T439,Fe_Annuity_Tables,MATCH(CE$3+3,'Mortality Tables'!$N$1:$DN$1,0),FALSE)),"")</f>
        <v>363201.27218177199</v>
      </c>
      <c r="CF439" s="685">
        <f>IFERROR((CE439+AO439*Contr_Rate)*(1+Inv_Return)*IF($D439=$C$1,VLOOKUP($T439,Male_Annuity_Tables,MATCH($BS$3+3,'Mortality Tables'!$N$1:$DN$1,0),FALSE),VLOOKUP($T439,Fe_Annuity_Tables,MATCH(CF$3+3,'Mortality Tables'!$N$1:$DN$1,0),FALSE)),"")</f>
        <v>355116.94316719618</v>
      </c>
      <c r="CG439" s="685">
        <f>IFERROR((CF439+AP439*Contr_Rate)*(1+Inv_Return)*IF($D439=$C$1,VLOOKUP($T439,Male_Annuity_Tables,MATCH($BS$3+3,'Mortality Tables'!$N$1:$DN$1,0),FALSE),VLOOKUP($T439,Fe_Annuity_Tables,MATCH(CG$3+3,'Mortality Tables'!$N$1:$DN$1,0),FALSE)),"")</f>
        <v>348058.30354933179</v>
      </c>
      <c r="CH439" s="685">
        <f>IFERROR((CG439+AQ439*Contr_Rate)*(1+Inv_Return)*IF($D439=$C$1,VLOOKUP($T439,Male_Annuity_Tables,MATCH($BS$3+3,'Mortality Tables'!$N$1:$DN$1,0),FALSE),VLOOKUP($T439,Fe_Annuity_Tables,MATCH(CH$3+3,'Mortality Tables'!$N$1:$DN$1,0),FALSE)),"")</f>
        <v>341298.51984932349</v>
      </c>
      <c r="CI439" s="685">
        <f>IFERROR((CH439+AR439*Contr_Rate)*(1+Inv_Return)*IF($D439=$C$1,VLOOKUP($T439,Male_Annuity_Tables,MATCH($BS$3+3,'Mortality Tables'!$N$1:$DN$1,0),FALSE),VLOOKUP($T439,Fe_Annuity_Tables,MATCH(CI$3+3,'Mortality Tables'!$N$1:$DN$1,0),FALSE)),"")</f>
        <v>334678.58793977887</v>
      </c>
      <c r="CJ439" s="685" t="str">
        <f>IFERROR((CI439+AS439*Contr_Rate)*(1+Inv_Return)*IF($D439=$C$1,VLOOKUP($T439,Male_Annuity_Tables,MATCH($BS$3+3,'Mortality Tables'!$N$1:$DN$1,0),FALSE),VLOOKUP($T439,Fe_Annuity_Tables,MATCH(CJ$3+3,'Mortality Tables'!$N$1:$DN$1,0),FALSE)),"")</f>
        <v/>
      </c>
      <c r="CK439" s="685" t="str">
        <f>IFERROR((CJ439+AT439*Contr_Rate)*(1+Inv_Return)*IF($D439=$C$1,VLOOKUP($T439,Male_Annuity_Tables,MATCH($BS$3+3,'Mortality Tables'!$N$1:$DN$1,0),FALSE),VLOOKUP($T439,Fe_Annuity_Tables,MATCH(CK$3+3,'Mortality Tables'!$N$1:$DN$1,0),FALSE)),"")</f>
        <v/>
      </c>
      <c r="CL439" s="685" t="str">
        <f>IFERROR((CK439+AU439*Contr_Rate)*(1+Inv_Return)*IF($D439=$C$1,VLOOKUP($T439,Male_Annuity_Tables,MATCH($BS$3+3,'Mortality Tables'!$N$1:$DN$1,0),FALSE),VLOOKUP($T439,Fe_Annuity_Tables,MATCH(CL$3+3,'Mortality Tables'!$N$1:$DN$1,0),FALSE)),"")</f>
        <v/>
      </c>
      <c r="CM439" s="685" t="str">
        <f>IFERROR((CL439+AV439*Contr_Rate)*(1+Inv_Return)*IF($D439=$C$1,VLOOKUP($T439,Male_Annuity_Tables,MATCH($BS$3+3,'Mortality Tables'!$N$1:$DN$1,0),FALSE),VLOOKUP($T439,Fe_Annuity_Tables,MATCH(CM$3+3,'Mortality Tables'!$N$1:$DN$1,0),FALSE)),"")</f>
        <v/>
      </c>
      <c r="CN439" s="685" t="str">
        <f>IFERROR((CM439+AW439*Contr_Rate)*(1+Inv_Return)*IF($D439=$C$1,VLOOKUP($T439,Male_Annuity_Tables,MATCH($BS$3+3,'Mortality Tables'!$N$1:$DN$1,0),FALSE),VLOOKUP($T439,Fe_Annuity_Tables,MATCH(CN$3+3,'Mortality Tables'!$N$1:$DN$1,0),FALSE)),"")</f>
        <v/>
      </c>
      <c r="CO439" s="685" t="str">
        <f>IFERROR((CN439+AX439*Contr_Rate)*(1+Inv_Return)*IF($D439=$C$1,VLOOKUP($T439,Male_Annuity_Tables,MATCH($BS$3+3,'Mortality Tables'!$N$1:$DN$1,0),FALSE),VLOOKUP($T439,Fe_Annuity_Tables,MATCH(CO$3+3,'Mortality Tables'!$N$1:$DN$1,0),FALSE)),"")</f>
        <v/>
      </c>
      <c r="CP439" s="685" t="str">
        <f>IFERROR((CO439+AY439*Contr_Rate)*(1+Inv_Return)*IF($D439=$C$1,VLOOKUP($T439,Male_Annuity_Tables,MATCH($BS$3+3,'Mortality Tables'!$N$1:$DN$1,0),FALSE),VLOOKUP($T439,Fe_Annuity_Tables,MATCH(CP$3+3,'Mortality Tables'!$N$1:$DN$1,0),FALSE)),"")</f>
        <v/>
      </c>
      <c r="CQ439" s="685" t="str">
        <f>IFERROR((CP439+AZ439*Contr_Rate)*(1+Inv_Return)*IF($D439=$C$1,VLOOKUP($T439,Male_Annuity_Tables,MATCH($BS$3+3,'Mortality Tables'!$N$1:$DN$1,0),FALSE),VLOOKUP($T439,Fe_Annuity_Tables,MATCH(CQ$3+3,'Mortality Tables'!$N$1:$DN$1,0),FALSE)),"")</f>
        <v/>
      </c>
      <c r="CR439" s="685" t="str">
        <f>IFERROR((CQ439+BA439*Contr_Rate)*(1+Inv_Return)*IF($D439=$C$1,VLOOKUP($T439,Male_Annuity_Tables,MATCH($BS$3+3,'Mortality Tables'!$N$1:$DN$1,0),FALSE),VLOOKUP($T439,Fe_Annuity_Tables,MATCH(CR$3+3,'Mortality Tables'!$N$1:$DN$1,0),FALSE)),"")</f>
        <v/>
      </c>
      <c r="CS439" s="685" t="str">
        <f>IFERROR((CR439+BB439*Contr_Rate)*(1+Inv_Return)*IF($D439=$C$1,VLOOKUP($T439,Male_Annuity_Tables,MATCH($BS$3+3,'Mortality Tables'!$N$1:$DN$1,0),FALSE),VLOOKUP($T439,Fe_Annuity_Tables,MATCH(CS$3+3,'Mortality Tables'!$N$1:$DN$1,0),FALSE)),"")</f>
        <v/>
      </c>
      <c r="CT439" s="685" t="str">
        <f>IFERROR((CS439+BC439*Contr_Rate)*(1+Inv_Return)*IF($D439=$C$1,VLOOKUP($T439,Male_Annuity_Tables,MATCH($BS$3+3,'Mortality Tables'!$N$1:$DN$1,0),FALSE),VLOOKUP($T439,Fe_Annuity_Tables,MATCH(CT$3+3,'Mortality Tables'!$N$1:$DN$1,0),FALSE)),"")</f>
        <v/>
      </c>
      <c r="CU439" s="685" t="str">
        <f>IFERROR((CT439+BD439*Contr_Rate)*(1+Inv_Return)*IF($D439=$C$1,VLOOKUP($T439,Male_Annuity_Tables,MATCH($BS$3+3,'Mortality Tables'!$N$1:$DN$1,0),FALSE),VLOOKUP($T439,Fe_Annuity_Tables,MATCH(CU$3+3,'Mortality Tables'!$N$1:$DN$1,0),FALSE)),"")</f>
        <v/>
      </c>
      <c r="CV439" s="685" t="str">
        <f>IFERROR((CU439+BE439*Contr_Rate)*(1+Inv_Return)*IF($D439=$C$1,VLOOKUP($T439,Male_Annuity_Tables,MATCH($BS$3+3,'Mortality Tables'!$N$1:$DN$1,0),FALSE),VLOOKUP($T439,Fe_Annuity_Tables,MATCH(CV$3+3,'Mortality Tables'!$N$1:$DN$1,0),FALSE)),"")</f>
        <v/>
      </c>
      <c r="CW439" s="685" t="str">
        <f>IFERROR((CV439+BF439*Contr_Rate)*(1+Inv_Return)*IF($D439=$C$1,VLOOKUP($T439,Male_Annuity_Tables,MATCH($BS$3+3,'Mortality Tables'!$N$1:$DN$1,0),FALSE),VLOOKUP($T439,Fe_Annuity_Tables,MATCH(CW$3+3,'Mortality Tables'!$N$1:$DN$1,0),FALSE)),"")</f>
        <v/>
      </c>
      <c r="CX439" s="685" t="str">
        <f>IFERROR((CW439+BG439*Contr_Rate)*(1+Inv_Return)*IF($D439=$C$1,VLOOKUP($T439,Male_Annuity_Tables,MATCH($BS$3+3,'Mortality Tables'!$N$1:$DN$1,0),FALSE),VLOOKUP($T439,Fe_Annuity_Tables,MATCH(CX$3+3,'Mortality Tables'!$N$1:$DN$1,0),FALSE)),"")</f>
        <v/>
      </c>
      <c r="CY439" s="685" t="str">
        <f>IFERROR((CX439+BH439*Contr_Rate)*(1+Inv_Return)*IF($D439=$C$1,VLOOKUP($T439,Male_Annuity_Tables,MATCH($BS$3+3,'Mortality Tables'!$N$1:$DN$1,0),FALSE),VLOOKUP($T439,Fe_Annuity_Tables,MATCH(CY$3+3,'Mortality Tables'!$N$1:$DN$1,0),FALSE)),"")</f>
        <v/>
      </c>
      <c r="CZ439" s="685" t="str">
        <f>IFERROR((CY439+BI439*Contr_Rate)*(1+Inv_Return)*IF($D439=$C$1,VLOOKUP($T439,Male_Annuity_Tables,MATCH($BS$3+3,'Mortality Tables'!$N$1:$DN$1,0),FALSE),VLOOKUP($T439,Fe_Annuity_Tables,MATCH(CZ$3+3,'Mortality Tables'!$N$1:$DN$1,0),FALSE)),"")</f>
        <v/>
      </c>
      <c r="DA439" s="685" t="str">
        <f>IFERROR((CZ439+BJ439*Contr_Rate)*(1+Inv_Return)*IF($D439=$C$1,VLOOKUP($T439,Male_Annuity_Tables,MATCH($BS$3+3,'Mortality Tables'!$N$1:$DN$1,0),FALSE),VLOOKUP($T439,Fe_Annuity_Tables,MATCH(DA$3+3,'Mortality Tables'!$N$1:$DN$1,0),FALSE)),"")</f>
        <v/>
      </c>
      <c r="DB439" s="685" t="str">
        <f>IFERROR((DA439+BK439*Contr_Rate)*(1+Inv_Return)*IF($D439=$C$1,VLOOKUP($T439,Male_Annuity_Tables,MATCH($BS$3+3,'Mortality Tables'!$N$1:$DN$1,0),FALSE),VLOOKUP($T439,Fe_Annuity_Tables,MATCH(DB$3+3,'Mortality Tables'!$N$1:$DN$1,0),FALSE)),"")</f>
        <v/>
      </c>
      <c r="DC439" s="685" t="str">
        <f>IFERROR((DB439+BL439*Contr_Rate)*(1+Inv_Return)*IF($D439=$C$1,VLOOKUP($T439,Male_Annuity_Tables,MATCH($BS$3+3,'Mortality Tables'!$N$1:$DN$1,0),FALSE),VLOOKUP($T439,Fe_Annuity_Tables,MATCH(DC$3+3,'Mortality Tables'!$N$1:$DN$1,0),FALSE)),"")</f>
        <v/>
      </c>
      <c r="DD439" s="685" t="str">
        <f>IFERROR((DC439+BM439*Contr_Rate)*(1+Inv_Return)*IF($D439=$C$1,VLOOKUP($T439,Male_Annuity_Tables,MATCH($BS$3+3,'Mortality Tables'!$N$1:$DN$1,0),FALSE),VLOOKUP($T439,Fe_Annuity_Tables,MATCH(DD$3+3,'Mortality Tables'!$N$1:$DN$1,0),FALSE)),"")</f>
        <v/>
      </c>
      <c r="DE439" s="685" t="str">
        <f>IFERROR((DD439+BN439*Contr_Rate)*(1+Inv_Return)*IF($D439=$C$1,VLOOKUP($T439,Male_Annuity_Tables,MATCH($BS$3+3,'Mortality Tables'!$N$1:$DN$1,0),FALSE),VLOOKUP($T439,Fe_Annuity_Tables,MATCH(DE$3+3,'Mortality Tables'!$N$1:$DN$1,0),FALSE)),"")</f>
        <v/>
      </c>
      <c r="DF439" s="685" t="str">
        <f>IFERROR((DE439+BO439*Contr_Rate)*(1+Inv_Return)*IF($D439=$C$1,VLOOKUP($T439,Male_Annuity_Tables,MATCH($BS$3+3,'Mortality Tables'!$N$1:$DN$1,0),FALSE),VLOOKUP($T439,Fe_Annuity_Tables,MATCH(DF$3+3,'Mortality Tables'!$N$1:$DN$1,0),FALSE)),"")</f>
        <v/>
      </c>
      <c r="DG439" s="685" t="str">
        <f>IFERROR((DF439+BP439*Contr_Rate)*(1+Inv_Return)*IF($D439=$C$1,VLOOKUP($T439,Male_Annuity_Tables,MATCH($BS$3+3,'Mortality Tables'!$N$1:$DN$1,0),FALSE),VLOOKUP($T439,Fe_Annuity_Tables,MATCH(DG$3+3,'Mortality Tables'!$N$1:$DN$1,0),FALSE)),"")</f>
        <v/>
      </c>
      <c r="DH439" s="685" t="str">
        <f>IFERROR((DG439+BQ439*Contr_Rate)*(1+Inv_Return)*IF($D439=$C$1,VLOOKUP($T439,Male_Annuity_Tables,MATCH($BS$3+3,'Mortality Tables'!$N$1:$DN$1,0),FALSE),VLOOKUP($T439,Fe_Annuity_Tables,MATCH(DH$3+3,'Mortality Tables'!$N$1:$DN$1,0),FALSE)),"")</f>
        <v/>
      </c>
      <c r="DJ439" s="686">
        <f t="shared" si="230"/>
        <v>1666260.3400364122</v>
      </c>
      <c r="DK439" s="680">
        <f t="shared" si="251"/>
        <v>8.8017766057058875</v>
      </c>
      <c r="DL439" s="686">
        <f t="shared" si="231"/>
        <v>126837.39633890234</v>
      </c>
      <c r="DM439" s="686">
        <f t="shared" ref="DM439:DM500" si="252">MAX($AB439:$BQ439)</f>
        <v>6851448.9452443179</v>
      </c>
      <c r="DN439" s="687">
        <f t="shared" si="232"/>
        <v>1.8512492372426109E-2</v>
      </c>
      <c r="DP439" s="688">
        <f t="shared" si="233"/>
        <v>187919.38993019544</v>
      </c>
      <c r="DQ439" s="688">
        <f t="shared" si="234"/>
        <v>248381.94102451717</v>
      </c>
      <c r="DR439" s="688">
        <f t="shared" si="235"/>
        <v>253182.42675734268</v>
      </c>
    </row>
    <row r="440" spans="1:122" s="657" customFormat="1" ht="14.5">
      <c r="A440" s="675" t="s">
        <v>1948</v>
      </c>
      <c r="B440" s="675" t="s">
        <v>1949</v>
      </c>
      <c r="C440" s="675" t="s">
        <v>115</v>
      </c>
      <c r="D440" s="675" t="s">
        <v>61</v>
      </c>
      <c r="E440" s="676">
        <v>34029</v>
      </c>
      <c r="F440" s="677">
        <v>42130</v>
      </c>
      <c r="G440" s="677">
        <v>43636</v>
      </c>
      <c r="H440" s="678">
        <v>570415</v>
      </c>
      <c r="I440" s="678">
        <v>34160.74</v>
      </c>
      <c r="J440" s="678">
        <v>46944.78</v>
      </c>
      <c r="K440" s="678">
        <v>9139.0400000000009</v>
      </c>
      <c r="L440" s="678">
        <v>90244.56</v>
      </c>
      <c r="M440" s="679">
        <f>IF(COUNTIF($A$4:A440,A440)=1,0,1)</f>
        <v>0</v>
      </c>
      <c r="N440" s="680" t="str">
        <f t="shared" si="224"/>
        <v>Okay</v>
      </c>
      <c r="O440" s="680" t="str">
        <f t="shared" si="225"/>
        <v>TRUE</v>
      </c>
      <c r="P440" s="680" t="b">
        <f t="shared" si="226"/>
        <v>1</v>
      </c>
      <c r="Q440" s="680" t="b">
        <f t="shared" si="239"/>
        <v>1</v>
      </c>
      <c r="R440" s="680" t="b">
        <f t="shared" si="240"/>
        <v>1</v>
      </c>
      <c r="S440" s="681">
        <f t="shared" si="227"/>
        <v>22.194520547945206</v>
      </c>
      <c r="T440" s="682">
        <f t="shared" si="241"/>
        <v>31</v>
      </c>
      <c r="U440" s="682">
        <f t="shared" ref="U440:U501" si="253">ROUNDDOWN(YEARFRAC($E440,$G440,3),0)</f>
        <v>26</v>
      </c>
      <c r="V440" s="682">
        <f t="shared" si="242"/>
        <v>5.5342465753424657</v>
      </c>
      <c r="W440" s="682">
        <f t="shared" si="228"/>
        <v>29</v>
      </c>
      <c r="X440" s="683">
        <f t="shared" si="229"/>
        <v>2617092.2399999998</v>
      </c>
      <c r="Y440" s="684">
        <f t="shared" si="250"/>
        <v>1.4300000000000001E-3</v>
      </c>
      <c r="Z440" s="684">
        <f>IF($D440=$C$1,VLOOKUP($T440,Male_Annuity_Tables,MATCH($W440+2,'Mortality Tables'!$DS$1:$HT$1,0),FALSE),VLOOKUP($T440,Fe_Annuity_Tables,MATCH($W440+2,'Mortality Tables'!$M$1:$DN$1,0),FALSE))</f>
        <v>1.0529348681165712E-2</v>
      </c>
      <c r="AA440" s="664"/>
      <c r="AB440" s="685">
        <f t="shared" si="249"/>
        <v>599477.64425000001</v>
      </c>
      <c r="AC440" s="685">
        <f t="shared" si="249"/>
        <v>630021.03022453759</v>
      </c>
      <c r="AD440" s="685">
        <f t="shared" si="249"/>
        <v>662120.60171447776</v>
      </c>
      <c r="AE440" s="685">
        <f t="shared" si="249"/>
        <v>695855.64637183037</v>
      </c>
      <c r="AF440" s="685">
        <f t="shared" si="249"/>
        <v>731309.49155447516</v>
      </c>
      <c r="AG440" s="685">
        <f t="shared" si="249"/>
        <v>768569.71014917584</v>
      </c>
      <c r="AH440" s="685">
        <f t="shared" si="249"/>
        <v>807728.33688127622</v>
      </c>
      <c r="AI440" s="685">
        <f t="shared" si="249"/>
        <v>848882.0956453773</v>
      </c>
      <c r="AJ440" s="685">
        <f t="shared" si="249"/>
        <v>892132.63841850939</v>
      </c>
      <c r="AK440" s="685">
        <f t="shared" si="249"/>
        <v>937586.79634593241</v>
      </c>
      <c r="AL440" s="685">
        <f t="shared" si="249"/>
        <v>985356.84361975768</v>
      </c>
      <c r="AM440" s="685">
        <f t="shared" si="249"/>
        <v>1035560.7748021843</v>
      </c>
      <c r="AN440" s="685">
        <f t="shared" si="249"/>
        <v>1088322.5962783557</v>
      </c>
      <c r="AO440" s="685">
        <f t="shared" si="249"/>
        <v>1143772.6325587381</v>
      </c>
      <c r="AP440" s="685">
        <f t="shared" si="249"/>
        <v>1202047.8481876059</v>
      </c>
      <c r="AQ440" s="685">
        <f t="shared" si="249"/>
        <v>1263292.1860527643</v>
      </c>
      <c r="AR440" s="685">
        <f t="shared" si="248"/>
        <v>1327656.9229321526</v>
      </c>
      <c r="AS440" s="685">
        <f t="shared" si="248"/>
        <v>1395301.0431555458</v>
      </c>
      <c r="AT440" s="685">
        <f t="shared" si="248"/>
        <v>1466391.6313043209</v>
      </c>
      <c r="AU440" s="685">
        <f t="shared" si="248"/>
        <v>1541104.2849192761</v>
      </c>
      <c r="AV440" s="685">
        <f t="shared" si="244"/>
        <v>1619623.548235913</v>
      </c>
      <c r="AW440" s="685">
        <f t="shared" si="244"/>
        <v>1702143.3680185333</v>
      </c>
      <c r="AX440" s="685">
        <f t="shared" si="244"/>
        <v>1788867.5726190773</v>
      </c>
      <c r="AY440" s="685">
        <f t="shared" si="244"/>
        <v>1880010.3754440197</v>
      </c>
      <c r="AZ440" s="685">
        <f t="shared" si="244"/>
        <v>1975796.9040728924</v>
      </c>
      <c r="BA440" s="685">
        <f t="shared" si="244"/>
        <v>2076463.7563354061</v>
      </c>
      <c r="BB440" s="685">
        <f t="shared" si="244"/>
        <v>2182259.5847206954</v>
      </c>
      <c r="BC440" s="685">
        <f t="shared" si="244"/>
        <v>2293445.7105622147</v>
      </c>
      <c r="BD440" s="685">
        <f t="shared" si="244"/>
        <v>2410296.7695153593</v>
      </c>
      <c r="BE440" s="685" t="str">
        <f t="shared" si="244"/>
        <v/>
      </c>
      <c r="BF440" s="685" t="str">
        <f t="shared" si="244"/>
        <v/>
      </c>
      <c r="BG440" s="685" t="str">
        <f t="shared" si="247"/>
        <v/>
      </c>
      <c r="BH440" s="685" t="str">
        <f t="shared" si="247"/>
        <v/>
      </c>
      <c r="BI440" s="685" t="str">
        <f t="shared" si="243"/>
        <v/>
      </c>
      <c r="BJ440" s="685" t="str">
        <f t="shared" si="243"/>
        <v/>
      </c>
      <c r="BK440" s="685" t="str">
        <f t="shared" si="243"/>
        <v/>
      </c>
      <c r="BL440" s="685" t="str">
        <f t="shared" si="243"/>
        <v/>
      </c>
      <c r="BM440" s="685" t="str">
        <f t="shared" si="243"/>
        <v/>
      </c>
      <c r="BN440" s="685" t="str">
        <f t="shared" si="243"/>
        <v/>
      </c>
      <c r="BO440" s="685" t="str">
        <f t="shared" si="246"/>
        <v/>
      </c>
      <c r="BP440" s="685" t="str">
        <f t="shared" si="246"/>
        <v/>
      </c>
      <c r="BQ440" s="685" t="str">
        <f t="shared" si="246"/>
        <v/>
      </c>
      <c r="BR440" s="529"/>
      <c r="BS440" s="685">
        <f>IFERROR(($L440+AB440*Contr_Rate)*(1+Inv_Return)*IF($D440=$C$1,VLOOKUP($T440,Male_Annuity_Tables,MATCH($BS$3+3,'Mortality Tables'!$N$1:$DN$1,0),FALSE),VLOOKUP($T440,Fe_Annuity_Tables,MATCH(BS$3+3,'Mortality Tables'!$N$1:$DN$1,0),FALSE)),"")</f>
        <v>221725.87754945812</v>
      </c>
      <c r="BT440" s="685">
        <f>IFERROR(($BS440+AC440*Contr_Rate)*(1+Inv_Return)*IF($D440=$C$1,VLOOKUP($T440,Male_Annuity_Tables,MATCH($BS$3+3,'Mortality Tables'!$N$1:$DN$1,0),FALSE),VLOOKUP($T440,Fe_Annuity_Tables,MATCH(BT$3+3,'Mortality Tables'!$N$1:$DN$1,0),FALSE)),"")</f>
        <v>337186.41327677853</v>
      </c>
      <c r="BU440" s="685">
        <f>IFERROR((BT440+AD440*Contr_Rate)*(1+Inv_Return)*IF($D440=$C$1,VLOOKUP($T440,Male_Annuity_Tables,MATCH($BS$3+3,'Mortality Tables'!$N$1:$DN$1,0),FALSE),VLOOKUP($T440,Fe_Annuity_Tables,MATCH(BU$3+3,'Mortality Tables'!$N$1:$DN$1,0),FALSE)),"")</f>
        <v>439878.11143138248</v>
      </c>
      <c r="BV440" s="685">
        <f>IFERROR((BU440+AE440*Contr_Rate)*(1+Inv_Return)*IF($D440=$C$1,VLOOKUP($T440,Male_Annuity_Tables,MATCH($BS$3+3,'Mortality Tables'!$N$1:$DN$1,0),FALSE),VLOOKUP($T440,Fe_Annuity_Tables,MATCH(BV$3+3,'Mortality Tables'!$N$1:$DN$1,0),FALSE)),"")</f>
        <v>532490.14970454318</v>
      </c>
      <c r="BW440" s="685">
        <f>IFERROR((BV440+AF440*Contr_Rate)*(1+Inv_Return)*IF($D440=$C$1,VLOOKUP($T440,Male_Annuity_Tables,MATCH($BS$3+3,'Mortality Tables'!$N$1:$DN$1,0),FALSE),VLOOKUP($T440,Fe_Annuity_Tables,MATCH(BW$3+3,'Mortality Tables'!$N$1:$DN$1,0),FALSE)),"")</f>
        <v>617250.70320910506</v>
      </c>
      <c r="BX440" s="685">
        <f>IFERROR((BW440+AG440*Contr_Rate)*(1+Inv_Return)*IF($D440=$C$1,VLOOKUP($T440,Male_Annuity_Tables,MATCH($BS$3+3,'Mortality Tables'!$N$1:$DN$1,0),FALSE),VLOOKUP($T440,Fe_Annuity_Tables,MATCH(BX$3+3,'Mortality Tables'!$N$1:$DN$1,0),FALSE)),"")</f>
        <v>696010.53727463877</v>
      </c>
      <c r="BY440" s="685">
        <f>IFERROR((BX440+AH440*Contr_Rate)*(1+Inv_Return)*IF($D440=$C$1,VLOOKUP($T440,Male_Annuity_Tables,MATCH($BS$3+3,'Mortality Tables'!$N$1:$DN$1,0),FALSE),VLOOKUP($T440,Fe_Annuity_Tables,MATCH(BY$3+3,'Mortality Tables'!$N$1:$DN$1,0),FALSE)),"")</f>
        <v>770311.68537602841</v>
      </c>
      <c r="BZ440" s="685">
        <f>IFERROR((BY440+AI440*Contr_Rate)*(1+Inv_Return)*IF($D440=$C$1,VLOOKUP($T440,Male_Annuity_Tables,MATCH($BS$3+3,'Mortality Tables'!$N$1:$DN$1,0),FALSE),VLOOKUP($T440,Fe_Annuity_Tables,MATCH(BZ$3+3,'Mortality Tables'!$N$1:$DN$1,0),FALSE)),"")</f>
        <v>841443.88556823856</v>
      </c>
      <c r="CA440" s="685">
        <f>IFERROR((BZ440+AJ440*Contr_Rate)*(1+Inv_Return)*IF($D440=$C$1,VLOOKUP($T440,Male_Annuity_Tables,MATCH($BS$3+3,'Mortality Tables'!$N$1:$DN$1,0),FALSE),VLOOKUP($T440,Fe_Annuity_Tables,MATCH(CA$3+3,'Mortality Tables'!$N$1:$DN$1,0),FALSE)),"")</f>
        <v>910490.97024372919</v>
      </c>
      <c r="CB440" s="685">
        <f>IFERROR((CA440+AK440*Contr_Rate)*(1+Inv_Return)*IF($D440=$C$1,VLOOKUP($T440,Male_Annuity_Tables,MATCH($BS$3+3,'Mortality Tables'!$N$1:$DN$1,0),FALSE),VLOOKUP($T440,Fe_Annuity_Tables,MATCH(CB$3+3,'Mortality Tables'!$N$1:$DN$1,0),FALSE)),"")</f>
        <v>978369.01117012859</v>
      </c>
      <c r="CC440" s="685">
        <f>IFERROR((CB440+AL440*Contr_Rate)*(1+Inv_Return)*IF($D440=$C$1,VLOOKUP($T440,Male_Annuity_Tables,MATCH($BS$3+3,'Mortality Tables'!$N$1:$DN$1,0),FALSE),VLOOKUP($T440,Fe_Annuity_Tables,MATCH(CC$3+3,'Mortality Tables'!$N$1:$DN$1,0),FALSE)),"")</f>
        <v>1045857.6992596848</v>
      </c>
      <c r="CD440" s="685">
        <f>IFERROR((CC440+AM440*Contr_Rate)*(1+Inv_Return)*IF($D440=$C$1,VLOOKUP($T440,Male_Annuity_Tables,MATCH($BS$3+3,'Mortality Tables'!$N$1:$DN$1,0),FALSE),VLOOKUP($T440,Fe_Annuity_Tables,MATCH(CD$3+3,'Mortality Tables'!$N$1:$DN$1,0),FALSE)),"")</f>
        <v>1113626.1737717134</v>
      </c>
      <c r="CE440" s="685">
        <f>IFERROR((CD440+AN440*Contr_Rate)*(1+Inv_Return)*IF($D440=$C$1,VLOOKUP($T440,Male_Annuity_Tables,MATCH($BS$3+3,'Mortality Tables'!$N$1:$DN$1,0),FALSE),VLOOKUP($T440,Fe_Annuity_Tables,MATCH(CE$3+3,'Mortality Tables'!$N$1:$DN$1,0),FALSE)),"")</f>
        <v>1182254.2983133548</v>
      </c>
      <c r="CF440" s="685">
        <f>IFERROR((CE440+AO440*Contr_Rate)*(1+Inv_Return)*IF($D440=$C$1,VLOOKUP($T440,Male_Annuity_Tables,MATCH($BS$3+3,'Mortality Tables'!$N$1:$DN$1,0),FALSE),VLOOKUP($T440,Fe_Annuity_Tables,MATCH(CF$3+3,'Mortality Tables'!$N$1:$DN$1,0),FALSE)),"")</f>
        <v>1252250.2025928602</v>
      </c>
      <c r="CG440" s="685">
        <f>IFERROR((CF440+AP440*Contr_Rate)*(1+Inv_Return)*IF($D440=$C$1,VLOOKUP($T440,Male_Annuity_Tables,MATCH($BS$3+3,'Mortality Tables'!$N$1:$DN$1,0),FALSE),VLOOKUP($T440,Fe_Annuity_Tables,MATCH(CG$3+3,'Mortality Tables'!$N$1:$DN$1,0),FALSE)),"")</f>
        <v>1324064.7624238816</v>
      </c>
      <c r="CH440" s="685">
        <f>IFERROR((CG440+AQ440*Contr_Rate)*(1+Inv_Return)*IF($D440=$C$1,VLOOKUP($T440,Male_Annuity_Tables,MATCH($BS$3+3,'Mortality Tables'!$N$1:$DN$1,0),FALSE),VLOOKUP($T440,Fe_Annuity_Tables,MATCH(CH$3+3,'Mortality Tables'!$N$1:$DN$1,0),FALSE)),"")</f>
        <v>1398103.5702573718</v>
      </c>
      <c r="CI440" s="685">
        <f>IFERROR((CH440+AR440*Contr_Rate)*(1+Inv_Return)*IF($D440=$C$1,VLOOKUP($T440,Male_Annuity_Tables,MATCH($BS$3+3,'Mortality Tables'!$N$1:$DN$1,0),FALSE),VLOOKUP($T440,Fe_Annuity_Tables,MATCH(CI$3+3,'Mortality Tables'!$N$1:$DN$1,0),FALSE)),"")</f>
        <v>1474736.849832773</v>
      </c>
      <c r="CJ440" s="685">
        <f>IFERROR((CI440+AS440*Contr_Rate)*(1+Inv_Return)*IF($D440=$C$1,VLOOKUP($T440,Male_Annuity_Tables,MATCH($BS$3+3,'Mortality Tables'!$N$1:$DN$1,0),FALSE),VLOOKUP($T440,Fe_Annuity_Tables,MATCH(CJ$3+3,'Mortality Tables'!$N$1:$DN$1,0),FALSE)),"")</f>
        <v>1554307.6875362541</v>
      </c>
      <c r="CK440" s="685">
        <f>IFERROR((CJ440+AT440*Contr_Rate)*(1+Inv_Return)*IF($D440=$C$1,VLOOKUP($T440,Male_Annuity_Tables,MATCH($BS$3+3,'Mortality Tables'!$N$1:$DN$1,0),FALSE),VLOOKUP($T440,Fe_Annuity_Tables,MATCH(CK$3+3,'Mortality Tables'!$N$1:$DN$1,0),FALSE)),"")</f>
        <v>1637138.8865654438</v>
      </c>
      <c r="CL440" s="685">
        <f>IFERROR((CK440+AU440*Contr_Rate)*(1+Inv_Return)*IF($D440=$C$1,VLOOKUP($T440,Male_Annuity_Tables,MATCH($BS$3+3,'Mortality Tables'!$N$1:$DN$1,0),FALSE),VLOOKUP($T440,Fe_Annuity_Tables,MATCH(CL$3+3,'Mortality Tables'!$N$1:$DN$1,0),FALSE)),"")</f>
        <v>1723538.6954287784</v>
      </c>
      <c r="CM440" s="685">
        <f>IFERROR((CL440+AV440*Contr_Rate)*(1+Inv_Return)*IF($D440=$C$1,VLOOKUP($T440,Male_Annuity_Tables,MATCH($BS$3+3,'Mortality Tables'!$N$1:$DN$1,0),FALSE),VLOOKUP($T440,Fe_Annuity_Tables,MATCH(CM$3+3,'Mortality Tables'!$N$1:$DN$1,0),FALSE)),"")</f>
        <v>1813805.6175199782</v>
      </c>
      <c r="CN440" s="685">
        <f>IFERROR((CM440+AW440*Contr_Rate)*(1+Inv_Return)*IF($D440=$C$1,VLOOKUP($T440,Male_Annuity_Tables,MATCH($BS$3+3,'Mortality Tables'!$N$1:$DN$1,0),FALSE),VLOOKUP($T440,Fe_Annuity_Tables,MATCH(CN$3+3,'Mortality Tables'!$N$1:$DN$1,0),FALSE)),"")</f>
        <v>1908232.4717530331</v>
      </c>
      <c r="CO440" s="685">
        <f>IFERROR((CN440+AX440*Contr_Rate)*(1+Inv_Return)*IF($D440=$C$1,VLOOKUP($T440,Male_Annuity_Tables,MATCH($BS$3+3,'Mortality Tables'!$N$1:$DN$1,0),FALSE),VLOOKUP($T440,Fe_Annuity_Tables,MATCH(CO$3+3,'Mortality Tables'!$N$1:$DN$1,0),FALSE)),"")</f>
        <v>2007109.8440827616</v>
      </c>
      <c r="CP440" s="685">
        <f>IFERROR((CO440+AY440*Contr_Rate)*(1+Inv_Return)*IF($D440=$C$1,VLOOKUP($T440,Male_Annuity_Tables,MATCH($BS$3+3,'Mortality Tables'!$N$1:$DN$1,0),FALSE),VLOOKUP($T440,Fe_Annuity_Tables,MATCH(CP$3+3,'Mortality Tables'!$N$1:$DN$1,0),FALSE)),"")</f>
        <v>2110729.0449903323</v>
      </c>
      <c r="CQ440" s="685">
        <f>IFERROR((CP440+AZ440*Contr_Rate)*(1+Inv_Return)*IF($D440=$C$1,VLOOKUP($T440,Male_Annuity_Tables,MATCH($BS$3+3,'Mortality Tables'!$N$1:$DN$1,0),FALSE),VLOOKUP($T440,Fe_Annuity_Tables,MATCH(CQ$3+3,'Mortality Tables'!$N$1:$DN$1,0),FALSE)),"")</f>
        <v>2219384.6677132854</v>
      </c>
      <c r="CR440" s="685">
        <f>IFERROR((CQ440+BA440*Contr_Rate)*(1+Inv_Return)*IF($D440=$C$1,VLOOKUP($T440,Male_Annuity_Tables,MATCH($BS$3+3,'Mortality Tables'!$N$1:$DN$1,0),FALSE),VLOOKUP($T440,Fe_Annuity_Tables,MATCH(CR$3+3,'Mortality Tables'!$N$1:$DN$1,0),FALSE)),"")</f>
        <v>2333376.8253502152</v>
      </c>
      <c r="CS440" s="685">
        <f>IFERROR((CR440+BB440*Contr_Rate)*(1+Inv_Return)*IF($D440=$C$1,VLOOKUP($T440,Male_Annuity_Tables,MATCH($BS$3+3,'Mortality Tables'!$N$1:$DN$1,0),FALSE),VLOOKUP($T440,Fe_Annuity_Tables,MATCH(CS$3+3,'Mortality Tables'!$N$1:$DN$1,0),FALSE)),"")</f>
        <v>2453013.131318572</v>
      </c>
      <c r="CT440" s="685">
        <f>IFERROR((CS440+BC440*Contr_Rate)*(1+Inv_Return)*IF($D440=$C$1,VLOOKUP($T440,Male_Annuity_Tables,MATCH($BS$3+3,'Mortality Tables'!$N$1:$DN$1,0),FALSE),VLOOKUP($T440,Fe_Annuity_Tables,MATCH(CT$3+3,'Mortality Tables'!$N$1:$DN$1,0),FALSE)),"")</f>
        <v>2578610.4764540112</v>
      </c>
      <c r="CU440" s="685">
        <f>IFERROR((CT440+BD440*Contr_Rate)*(1+Inv_Return)*IF($D440=$C$1,VLOOKUP($T440,Male_Annuity_Tables,MATCH($BS$3+3,'Mortality Tables'!$N$1:$DN$1,0),FALSE),VLOOKUP($T440,Fe_Annuity_Tables,MATCH(CU$3+3,'Mortality Tables'!$N$1:$DN$1,0),FALSE)),"")</f>
        <v>2710496.6468715291</v>
      </c>
      <c r="CV440" s="685" t="str">
        <f>IFERROR((CU440+BE440*Contr_Rate)*(1+Inv_Return)*IF($D440=$C$1,VLOOKUP($T440,Male_Annuity_Tables,MATCH($BS$3+3,'Mortality Tables'!$N$1:$DN$1,0),FALSE),VLOOKUP($T440,Fe_Annuity_Tables,MATCH(CV$3+3,'Mortality Tables'!$N$1:$DN$1,0),FALSE)),"")</f>
        <v/>
      </c>
      <c r="CW440" s="685" t="str">
        <f>IFERROR((CV440+BF440*Contr_Rate)*(1+Inv_Return)*IF($D440=$C$1,VLOOKUP($T440,Male_Annuity_Tables,MATCH($BS$3+3,'Mortality Tables'!$N$1:$DN$1,0),FALSE),VLOOKUP($T440,Fe_Annuity_Tables,MATCH(CW$3+3,'Mortality Tables'!$N$1:$DN$1,0),FALSE)),"")</f>
        <v/>
      </c>
      <c r="CX440" s="685" t="str">
        <f>IFERROR((CW440+BG440*Contr_Rate)*(1+Inv_Return)*IF($D440=$C$1,VLOOKUP($T440,Male_Annuity_Tables,MATCH($BS$3+3,'Mortality Tables'!$N$1:$DN$1,0),FALSE),VLOOKUP($T440,Fe_Annuity_Tables,MATCH(CX$3+3,'Mortality Tables'!$N$1:$DN$1,0),FALSE)),"")</f>
        <v/>
      </c>
      <c r="CY440" s="685" t="str">
        <f>IFERROR((CX440+BH440*Contr_Rate)*(1+Inv_Return)*IF($D440=$C$1,VLOOKUP($T440,Male_Annuity_Tables,MATCH($BS$3+3,'Mortality Tables'!$N$1:$DN$1,0),FALSE),VLOOKUP($T440,Fe_Annuity_Tables,MATCH(CY$3+3,'Mortality Tables'!$N$1:$DN$1,0),FALSE)),"")</f>
        <v/>
      </c>
      <c r="CZ440" s="685" t="str">
        <f>IFERROR((CY440+BI440*Contr_Rate)*(1+Inv_Return)*IF($D440=$C$1,VLOOKUP($T440,Male_Annuity_Tables,MATCH($BS$3+3,'Mortality Tables'!$N$1:$DN$1,0),FALSE),VLOOKUP($T440,Fe_Annuity_Tables,MATCH(CZ$3+3,'Mortality Tables'!$N$1:$DN$1,0),FALSE)),"")</f>
        <v/>
      </c>
      <c r="DA440" s="685" t="str">
        <f>IFERROR((CZ440+BJ440*Contr_Rate)*(1+Inv_Return)*IF($D440=$C$1,VLOOKUP($T440,Male_Annuity_Tables,MATCH($BS$3+3,'Mortality Tables'!$N$1:$DN$1,0),FALSE),VLOOKUP($T440,Fe_Annuity_Tables,MATCH(DA$3+3,'Mortality Tables'!$N$1:$DN$1,0),FALSE)),"")</f>
        <v/>
      </c>
      <c r="DB440" s="685" t="str">
        <f>IFERROR((DA440+BK440*Contr_Rate)*(1+Inv_Return)*IF($D440=$C$1,VLOOKUP($T440,Male_Annuity_Tables,MATCH($BS$3+3,'Mortality Tables'!$N$1:$DN$1,0),FALSE),VLOOKUP($T440,Fe_Annuity_Tables,MATCH(DB$3+3,'Mortality Tables'!$N$1:$DN$1,0),FALSE)),"")</f>
        <v/>
      </c>
      <c r="DC440" s="685" t="str">
        <f>IFERROR((DB440+BL440*Contr_Rate)*(1+Inv_Return)*IF($D440=$C$1,VLOOKUP($T440,Male_Annuity_Tables,MATCH($BS$3+3,'Mortality Tables'!$N$1:$DN$1,0),FALSE),VLOOKUP($T440,Fe_Annuity_Tables,MATCH(DC$3+3,'Mortality Tables'!$N$1:$DN$1,0),FALSE)),"")</f>
        <v/>
      </c>
      <c r="DD440" s="685" t="str">
        <f>IFERROR((DC440+BM440*Contr_Rate)*(1+Inv_Return)*IF($D440=$C$1,VLOOKUP($T440,Male_Annuity_Tables,MATCH($BS$3+3,'Mortality Tables'!$N$1:$DN$1,0),FALSE),VLOOKUP($T440,Fe_Annuity_Tables,MATCH(DD$3+3,'Mortality Tables'!$N$1:$DN$1,0),FALSE)),"")</f>
        <v/>
      </c>
      <c r="DE440" s="685" t="str">
        <f>IFERROR((DD440+BN440*Contr_Rate)*(1+Inv_Return)*IF($D440=$C$1,VLOOKUP($T440,Male_Annuity_Tables,MATCH($BS$3+3,'Mortality Tables'!$N$1:$DN$1,0),FALSE),VLOOKUP($T440,Fe_Annuity_Tables,MATCH(DE$3+3,'Mortality Tables'!$N$1:$DN$1,0),FALSE)),"")</f>
        <v/>
      </c>
      <c r="DF440" s="685" t="str">
        <f>IFERROR((DE440+BO440*Contr_Rate)*(1+Inv_Return)*IF($D440=$C$1,VLOOKUP($T440,Male_Annuity_Tables,MATCH($BS$3+3,'Mortality Tables'!$N$1:$DN$1,0),FALSE),VLOOKUP($T440,Fe_Annuity_Tables,MATCH(DF$3+3,'Mortality Tables'!$N$1:$DN$1,0),FALSE)),"")</f>
        <v/>
      </c>
      <c r="DG440" s="685" t="str">
        <f>IFERROR((DF440+BP440*Contr_Rate)*(1+Inv_Return)*IF($D440=$C$1,VLOOKUP($T440,Male_Annuity_Tables,MATCH($BS$3+3,'Mortality Tables'!$N$1:$DN$1,0),FALSE),VLOOKUP($T440,Fe_Annuity_Tables,MATCH(DG$3+3,'Mortality Tables'!$N$1:$DN$1,0),FALSE)),"")</f>
        <v/>
      </c>
      <c r="DH440" s="685" t="str">
        <f>IFERROR((DG440+BQ440*Contr_Rate)*(1+Inv_Return)*IF($D440=$C$1,VLOOKUP($T440,Male_Annuity_Tables,MATCH($BS$3+3,'Mortality Tables'!$N$1:$DN$1,0),FALSE),VLOOKUP($T440,Fe_Annuity_Tables,MATCH(DH$3+3,'Mortality Tables'!$N$1:$DN$1,0),FALSE)),"")</f>
        <v/>
      </c>
      <c r="DJ440" s="686">
        <f t="shared" si="230"/>
        <v>2710496.6468715291</v>
      </c>
      <c r="DK440" s="680">
        <f t="shared" si="251"/>
        <v>8.0909277508679907</v>
      </c>
      <c r="DL440" s="686">
        <f t="shared" si="231"/>
        <v>224452.96872278975</v>
      </c>
      <c r="DM440" s="686">
        <f t="shared" si="252"/>
        <v>2410296.7695153593</v>
      </c>
      <c r="DN440" s="687">
        <f t="shared" si="232"/>
        <v>9.312254472627482E-2</v>
      </c>
      <c r="DP440" s="688">
        <f t="shared" si="233"/>
        <v>44598.829913808207</v>
      </c>
      <c r="DQ440" s="688">
        <f t="shared" si="234"/>
        <v>67836.511368675419</v>
      </c>
      <c r="DR440" s="688">
        <f t="shared" si="235"/>
        <v>88514.033094668499</v>
      </c>
    </row>
    <row r="441" spans="1:122" s="657" customFormat="1" ht="14.5">
      <c r="A441" s="675" t="s">
        <v>1950</v>
      </c>
      <c r="B441" s="675" t="s">
        <v>1951</v>
      </c>
      <c r="C441" s="675" t="s">
        <v>541</v>
      </c>
      <c r="D441" s="675" t="s">
        <v>61</v>
      </c>
      <c r="E441" s="676">
        <v>24322</v>
      </c>
      <c r="F441" s="677">
        <v>36389</v>
      </c>
      <c r="G441" s="677">
        <v>43396</v>
      </c>
      <c r="H441" s="678">
        <v>479081</v>
      </c>
      <c r="I441" s="678">
        <v>46525.49</v>
      </c>
      <c r="J441" s="678">
        <v>25167.03</v>
      </c>
      <c r="K441" s="678">
        <v>24492.04</v>
      </c>
      <c r="L441" s="678">
        <v>96184.56</v>
      </c>
      <c r="M441" s="679">
        <f>IF(COUNTIF($A$4:A441,A441)=1,0,1)</f>
        <v>0</v>
      </c>
      <c r="N441" s="680" t="str">
        <f t="shared" si="224"/>
        <v>Okay</v>
      </c>
      <c r="O441" s="680" t="str">
        <f t="shared" si="225"/>
        <v>TRUE</v>
      </c>
      <c r="P441" s="680" t="b">
        <f t="shared" si="226"/>
        <v>1</v>
      </c>
      <c r="Q441" s="680" t="b">
        <f t="shared" si="239"/>
        <v>1</v>
      </c>
      <c r="R441" s="680" t="b">
        <f t="shared" si="240"/>
        <v>1</v>
      </c>
      <c r="S441" s="681">
        <f t="shared" si="227"/>
        <v>33.060273972602737</v>
      </c>
      <c r="T441" s="682">
        <f t="shared" si="241"/>
        <v>58</v>
      </c>
      <c r="U441" s="682">
        <f t="shared" si="253"/>
        <v>52</v>
      </c>
      <c r="V441" s="682">
        <f t="shared" si="242"/>
        <v>6.1917808219178081</v>
      </c>
      <c r="W441" s="682">
        <f t="shared" si="228"/>
        <v>2</v>
      </c>
      <c r="X441" s="683">
        <f t="shared" si="229"/>
        <v>192369.12</v>
      </c>
      <c r="Y441" s="684">
        <f t="shared" si="250"/>
        <v>1.155E-2</v>
      </c>
      <c r="Z441" s="684">
        <f>IF($D441=$C$1,VLOOKUP($T441,Male_Annuity_Tables,MATCH($W441+2,'Mortality Tables'!$DS$1:$HT$1,0),FALSE),VLOOKUP($T441,Fe_Annuity_Tables,MATCH($W441+2,'Mortality Tables'!$M$1:$DN$1,0),FALSE))</f>
        <v>0.88072891668999997</v>
      </c>
      <c r="AA441" s="664"/>
      <c r="AB441" s="685">
        <f t="shared" si="249"/>
        <v>503490.17695000005</v>
      </c>
      <c r="AC441" s="685">
        <f t="shared" si="249"/>
        <v>529143.00146560255</v>
      </c>
      <c r="AD441" s="685" t="str">
        <f t="shared" si="249"/>
        <v/>
      </c>
      <c r="AE441" s="685" t="str">
        <f t="shared" si="249"/>
        <v/>
      </c>
      <c r="AF441" s="685" t="str">
        <f t="shared" si="249"/>
        <v/>
      </c>
      <c r="AG441" s="685" t="str">
        <f t="shared" si="249"/>
        <v/>
      </c>
      <c r="AH441" s="685" t="str">
        <f t="shared" si="249"/>
        <v/>
      </c>
      <c r="AI441" s="685" t="str">
        <f t="shared" si="249"/>
        <v/>
      </c>
      <c r="AJ441" s="685" t="str">
        <f t="shared" si="249"/>
        <v/>
      </c>
      <c r="AK441" s="685" t="str">
        <f t="shared" si="249"/>
        <v/>
      </c>
      <c r="AL441" s="685" t="str">
        <f t="shared" si="249"/>
        <v/>
      </c>
      <c r="AM441" s="685" t="str">
        <f t="shared" si="249"/>
        <v/>
      </c>
      <c r="AN441" s="685" t="str">
        <f t="shared" si="249"/>
        <v/>
      </c>
      <c r="AO441" s="685" t="str">
        <f t="shared" si="249"/>
        <v/>
      </c>
      <c r="AP441" s="685" t="str">
        <f t="shared" si="249"/>
        <v/>
      </c>
      <c r="AQ441" s="685" t="str">
        <f t="shared" si="249"/>
        <v/>
      </c>
      <c r="AR441" s="685" t="str">
        <f t="shared" si="248"/>
        <v/>
      </c>
      <c r="AS441" s="685" t="str">
        <f t="shared" si="248"/>
        <v/>
      </c>
      <c r="AT441" s="685" t="str">
        <f t="shared" si="248"/>
        <v/>
      </c>
      <c r="AU441" s="685" t="str">
        <f t="shared" si="248"/>
        <v/>
      </c>
      <c r="AV441" s="685" t="str">
        <f t="shared" si="244"/>
        <v/>
      </c>
      <c r="AW441" s="685" t="str">
        <f t="shared" si="244"/>
        <v/>
      </c>
      <c r="AX441" s="685" t="str">
        <f t="shared" si="244"/>
        <v/>
      </c>
      <c r="AY441" s="685" t="str">
        <f t="shared" si="244"/>
        <v/>
      </c>
      <c r="AZ441" s="685" t="str">
        <f t="shared" si="244"/>
        <v/>
      </c>
      <c r="BA441" s="685" t="str">
        <f t="shared" si="244"/>
        <v/>
      </c>
      <c r="BB441" s="685" t="str">
        <f t="shared" si="244"/>
        <v/>
      </c>
      <c r="BC441" s="685" t="str">
        <f t="shared" si="244"/>
        <v/>
      </c>
      <c r="BD441" s="685" t="str">
        <f t="shared" si="244"/>
        <v/>
      </c>
      <c r="BE441" s="685" t="str">
        <f t="shared" si="244"/>
        <v/>
      </c>
      <c r="BF441" s="685" t="str">
        <f t="shared" si="244"/>
        <v/>
      </c>
      <c r="BG441" s="685" t="str">
        <f t="shared" si="247"/>
        <v/>
      </c>
      <c r="BH441" s="685" t="str">
        <f t="shared" si="247"/>
        <v/>
      </c>
      <c r="BI441" s="685" t="str">
        <f t="shared" si="243"/>
        <v/>
      </c>
      <c r="BJ441" s="685" t="str">
        <f t="shared" si="243"/>
        <v/>
      </c>
      <c r="BK441" s="685" t="str">
        <f t="shared" si="243"/>
        <v/>
      </c>
      <c r="BL441" s="685" t="str">
        <f t="shared" si="243"/>
        <v/>
      </c>
      <c r="BM441" s="685" t="str">
        <f t="shared" si="243"/>
        <v/>
      </c>
      <c r="BN441" s="685" t="str">
        <f t="shared" si="243"/>
        <v/>
      </c>
      <c r="BO441" s="685" t="str">
        <f t="shared" si="246"/>
        <v/>
      </c>
      <c r="BP441" s="685" t="str">
        <f t="shared" si="246"/>
        <v/>
      </c>
      <c r="BQ441" s="685" t="str">
        <f t="shared" si="246"/>
        <v/>
      </c>
      <c r="BR441" s="529"/>
      <c r="BS441" s="685">
        <f>IFERROR(($L441+AB441*Contr_Rate)*(1+Inv_Return)*IF($D441=$C$1,VLOOKUP($T441,Male_Annuity_Tables,MATCH($BS$3+3,'Mortality Tables'!$N$1:$DN$1,0),FALSE),VLOOKUP($T441,Fe_Annuity_Tables,MATCH(BS$3+3,'Mortality Tables'!$N$1:$DN$1,0),FALSE)),"")</f>
        <v>238575.11481994818</v>
      </c>
      <c r="BT441" s="685">
        <f>IFERROR(($BS441+AC441*Contr_Rate)*(1+Inv_Return)*IF($D441=$C$1,VLOOKUP($T441,Male_Annuity_Tables,MATCH($BS$3+3,'Mortality Tables'!$N$1:$DN$1,0),FALSE),VLOOKUP($T441,Fe_Annuity_Tables,MATCH(BT$3+3,'Mortality Tables'!$N$1:$DN$1,0),FALSE)),"")</f>
        <v>383406.43386090902</v>
      </c>
      <c r="BU441" s="685" t="str">
        <f>IFERROR((BT441+AD441*Contr_Rate)*(1+Inv_Return)*IF($D441=$C$1,VLOOKUP($T441,Male_Annuity_Tables,MATCH($BS$3+3,'Mortality Tables'!$N$1:$DN$1,0),FALSE),VLOOKUP($T441,Fe_Annuity_Tables,MATCH(BU$3+3,'Mortality Tables'!$N$1:$DN$1,0),FALSE)),"")</f>
        <v/>
      </c>
      <c r="BV441" s="685" t="str">
        <f>IFERROR((BU441+AE441*Contr_Rate)*(1+Inv_Return)*IF($D441=$C$1,VLOOKUP($T441,Male_Annuity_Tables,MATCH($BS$3+3,'Mortality Tables'!$N$1:$DN$1,0),FALSE),VLOOKUP($T441,Fe_Annuity_Tables,MATCH(BV$3+3,'Mortality Tables'!$N$1:$DN$1,0),FALSE)),"")</f>
        <v/>
      </c>
      <c r="BW441" s="685" t="str">
        <f>IFERROR((BV441+AF441*Contr_Rate)*(1+Inv_Return)*IF($D441=$C$1,VLOOKUP($T441,Male_Annuity_Tables,MATCH($BS$3+3,'Mortality Tables'!$N$1:$DN$1,0),FALSE),VLOOKUP($T441,Fe_Annuity_Tables,MATCH(BW$3+3,'Mortality Tables'!$N$1:$DN$1,0),FALSE)),"")</f>
        <v/>
      </c>
      <c r="BX441" s="685" t="str">
        <f>IFERROR((BW441+AG441*Contr_Rate)*(1+Inv_Return)*IF($D441=$C$1,VLOOKUP($T441,Male_Annuity_Tables,MATCH($BS$3+3,'Mortality Tables'!$N$1:$DN$1,0),FALSE),VLOOKUP($T441,Fe_Annuity_Tables,MATCH(BX$3+3,'Mortality Tables'!$N$1:$DN$1,0),FALSE)),"")</f>
        <v/>
      </c>
      <c r="BY441" s="685" t="str">
        <f>IFERROR((BX441+AH441*Contr_Rate)*(1+Inv_Return)*IF($D441=$C$1,VLOOKUP($T441,Male_Annuity_Tables,MATCH($BS$3+3,'Mortality Tables'!$N$1:$DN$1,0),FALSE),VLOOKUP($T441,Fe_Annuity_Tables,MATCH(BY$3+3,'Mortality Tables'!$N$1:$DN$1,0),FALSE)),"")</f>
        <v/>
      </c>
      <c r="BZ441" s="685" t="str">
        <f>IFERROR((BY441+AI441*Contr_Rate)*(1+Inv_Return)*IF($D441=$C$1,VLOOKUP($T441,Male_Annuity_Tables,MATCH($BS$3+3,'Mortality Tables'!$N$1:$DN$1,0),FALSE),VLOOKUP($T441,Fe_Annuity_Tables,MATCH(BZ$3+3,'Mortality Tables'!$N$1:$DN$1,0),FALSE)),"")</f>
        <v/>
      </c>
      <c r="CA441" s="685" t="str">
        <f>IFERROR((BZ441+AJ441*Contr_Rate)*(1+Inv_Return)*IF($D441=$C$1,VLOOKUP($T441,Male_Annuity_Tables,MATCH($BS$3+3,'Mortality Tables'!$N$1:$DN$1,0),FALSE),VLOOKUP($T441,Fe_Annuity_Tables,MATCH(CA$3+3,'Mortality Tables'!$N$1:$DN$1,0),FALSE)),"")</f>
        <v/>
      </c>
      <c r="CB441" s="685" t="str">
        <f>IFERROR((CA441+AK441*Contr_Rate)*(1+Inv_Return)*IF($D441=$C$1,VLOOKUP($T441,Male_Annuity_Tables,MATCH($BS$3+3,'Mortality Tables'!$N$1:$DN$1,0),FALSE),VLOOKUP($T441,Fe_Annuity_Tables,MATCH(CB$3+3,'Mortality Tables'!$N$1:$DN$1,0),FALSE)),"")</f>
        <v/>
      </c>
      <c r="CC441" s="685" t="str">
        <f>IFERROR((CB441+AL441*Contr_Rate)*(1+Inv_Return)*IF($D441=$C$1,VLOOKUP($T441,Male_Annuity_Tables,MATCH($BS$3+3,'Mortality Tables'!$N$1:$DN$1,0),FALSE),VLOOKUP($T441,Fe_Annuity_Tables,MATCH(CC$3+3,'Mortality Tables'!$N$1:$DN$1,0),FALSE)),"")</f>
        <v/>
      </c>
      <c r="CD441" s="685" t="str">
        <f>IFERROR((CC441+AM441*Contr_Rate)*(1+Inv_Return)*IF($D441=$C$1,VLOOKUP($T441,Male_Annuity_Tables,MATCH($BS$3+3,'Mortality Tables'!$N$1:$DN$1,0),FALSE),VLOOKUP($T441,Fe_Annuity_Tables,MATCH(CD$3+3,'Mortality Tables'!$N$1:$DN$1,0),FALSE)),"")</f>
        <v/>
      </c>
      <c r="CE441" s="685" t="str">
        <f>IFERROR((CD441+AN441*Contr_Rate)*(1+Inv_Return)*IF($D441=$C$1,VLOOKUP($T441,Male_Annuity_Tables,MATCH($BS$3+3,'Mortality Tables'!$N$1:$DN$1,0),FALSE),VLOOKUP($T441,Fe_Annuity_Tables,MATCH(CE$3+3,'Mortality Tables'!$N$1:$DN$1,0),FALSE)),"")</f>
        <v/>
      </c>
      <c r="CF441" s="685" t="str">
        <f>IFERROR((CE441+AO441*Contr_Rate)*(1+Inv_Return)*IF($D441=$C$1,VLOOKUP($T441,Male_Annuity_Tables,MATCH($BS$3+3,'Mortality Tables'!$N$1:$DN$1,0),FALSE),VLOOKUP($T441,Fe_Annuity_Tables,MATCH(CF$3+3,'Mortality Tables'!$N$1:$DN$1,0),FALSE)),"")</f>
        <v/>
      </c>
      <c r="CG441" s="685" t="str">
        <f>IFERROR((CF441+AP441*Contr_Rate)*(1+Inv_Return)*IF($D441=$C$1,VLOOKUP($T441,Male_Annuity_Tables,MATCH($BS$3+3,'Mortality Tables'!$N$1:$DN$1,0),FALSE),VLOOKUP($T441,Fe_Annuity_Tables,MATCH(CG$3+3,'Mortality Tables'!$N$1:$DN$1,0),FALSE)),"")</f>
        <v/>
      </c>
      <c r="CH441" s="685" t="str">
        <f>IFERROR((CG441+AQ441*Contr_Rate)*(1+Inv_Return)*IF($D441=$C$1,VLOOKUP($T441,Male_Annuity_Tables,MATCH($BS$3+3,'Mortality Tables'!$N$1:$DN$1,0),FALSE),VLOOKUP($T441,Fe_Annuity_Tables,MATCH(CH$3+3,'Mortality Tables'!$N$1:$DN$1,0),FALSE)),"")</f>
        <v/>
      </c>
      <c r="CI441" s="685" t="str">
        <f>IFERROR((CH441+AR441*Contr_Rate)*(1+Inv_Return)*IF($D441=$C$1,VLOOKUP($T441,Male_Annuity_Tables,MATCH($BS$3+3,'Mortality Tables'!$N$1:$DN$1,0),FALSE),VLOOKUP($T441,Fe_Annuity_Tables,MATCH(CI$3+3,'Mortality Tables'!$N$1:$DN$1,0),FALSE)),"")</f>
        <v/>
      </c>
      <c r="CJ441" s="685" t="str">
        <f>IFERROR((CI441+AS441*Contr_Rate)*(1+Inv_Return)*IF($D441=$C$1,VLOOKUP($T441,Male_Annuity_Tables,MATCH($BS$3+3,'Mortality Tables'!$N$1:$DN$1,0),FALSE),VLOOKUP($T441,Fe_Annuity_Tables,MATCH(CJ$3+3,'Mortality Tables'!$N$1:$DN$1,0),FALSE)),"")</f>
        <v/>
      </c>
      <c r="CK441" s="685" t="str">
        <f>IFERROR((CJ441+AT441*Contr_Rate)*(1+Inv_Return)*IF($D441=$C$1,VLOOKUP($T441,Male_Annuity_Tables,MATCH($BS$3+3,'Mortality Tables'!$N$1:$DN$1,0),FALSE),VLOOKUP($T441,Fe_Annuity_Tables,MATCH(CK$3+3,'Mortality Tables'!$N$1:$DN$1,0),FALSE)),"")</f>
        <v/>
      </c>
      <c r="CL441" s="685" t="str">
        <f>IFERROR((CK441+AU441*Contr_Rate)*(1+Inv_Return)*IF($D441=$C$1,VLOOKUP($T441,Male_Annuity_Tables,MATCH($BS$3+3,'Mortality Tables'!$N$1:$DN$1,0),FALSE),VLOOKUP($T441,Fe_Annuity_Tables,MATCH(CL$3+3,'Mortality Tables'!$N$1:$DN$1,0),FALSE)),"")</f>
        <v/>
      </c>
      <c r="CM441" s="685" t="str">
        <f>IFERROR((CL441+AV441*Contr_Rate)*(1+Inv_Return)*IF($D441=$C$1,VLOOKUP($T441,Male_Annuity_Tables,MATCH($BS$3+3,'Mortality Tables'!$N$1:$DN$1,0),FALSE),VLOOKUP($T441,Fe_Annuity_Tables,MATCH(CM$3+3,'Mortality Tables'!$N$1:$DN$1,0),FALSE)),"")</f>
        <v/>
      </c>
      <c r="CN441" s="685" t="str">
        <f>IFERROR((CM441+AW441*Contr_Rate)*(1+Inv_Return)*IF($D441=$C$1,VLOOKUP($T441,Male_Annuity_Tables,MATCH($BS$3+3,'Mortality Tables'!$N$1:$DN$1,0),FALSE),VLOOKUP($T441,Fe_Annuity_Tables,MATCH(CN$3+3,'Mortality Tables'!$N$1:$DN$1,0),FALSE)),"")</f>
        <v/>
      </c>
      <c r="CO441" s="685" t="str">
        <f>IFERROR((CN441+AX441*Contr_Rate)*(1+Inv_Return)*IF($D441=$C$1,VLOOKUP($T441,Male_Annuity_Tables,MATCH($BS$3+3,'Mortality Tables'!$N$1:$DN$1,0),FALSE),VLOOKUP($T441,Fe_Annuity_Tables,MATCH(CO$3+3,'Mortality Tables'!$N$1:$DN$1,0),FALSE)),"")</f>
        <v/>
      </c>
      <c r="CP441" s="685" t="str">
        <f>IFERROR((CO441+AY441*Contr_Rate)*(1+Inv_Return)*IF($D441=$C$1,VLOOKUP($T441,Male_Annuity_Tables,MATCH($BS$3+3,'Mortality Tables'!$N$1:$DN$1,0),FALSE),VLOOKUP($T441,Fe_Annuity_Tables,MATCH(CP$3+3,'Mortality Tables'!$N$1:$DN$1,0),FALSE)),"")</f>
        <v/>
      </c>
      <c r="CQ441" s="685" t="str">
        <f>IFERROR((CP441+AZ441*Contr_Rate)*(1+Inv_Return)*IF($D441=$C$1,VLOOKUP($T441,Male_Annuity_Tables,MATCH($BS$3+3,'Mortality Tables'!$N$1:$DN$1,0),FALSE),VLOOKUP($T441,Fe_Annuity_Tables,MATCH(CQ$3+3,'Mortality Tables'!$N$1:$DN$1,0),FALSE)),"")</f>
        <v/>
      </c>
      <c r="CR441" s="685" t="str">
        <f>IFERROR((CQ441+BA441*Contr_Rate)*(1+Inv_Return)*IF($D441=$C$1,VLOOKUP($T441,Male_Annuity_Tables,MATCH($BS$3+3,'Mortality Tables'!$N$1:$DN$1,0),FALSE),VLOOKUP($T441,Fe_Annuity_Tables,MATCH(CR$3+3,'Mortality Tables'!$N$1:$DN$1,0),FALSE)),"")</f>
        <v/>
      </c>
      <c r="CS441" s="685" t="str">
        <f>IFERROR((CR441+BB441*Contr_Rate)*(1+Inv_Return)*IF($D441=$C$1,VLOOKUP($T441,Male_Annuity_Tables,MATCH($BS$3+3,'Mortality Tables'!$N$1:$DN$1,0),FALSE),VLOOKUP($T441,Fe_Annuity_Tables,MATCH(CS$3+3,'Mortality Tables'!$N$1:$DN$1,0),FALSE)),"")</f>
        <v/>
      </c>
      <c r="CT441" s="685" t="str">
        <f>IFERROR((CS441+BC441*Contr_Rate)*(1+Inv_Return)*IF($D441=$C$1,VLOOKUP($T441,Male_Annuity_Tables,MATCH($BS$3+3,'Mortality Tables'!$N$1:$DN$1,0),FALSE),VLOOKUP($T441,Fe_Annuity_Tables,MATCH(CT$3+3,'Mortality Tables'!$N$1:$DN$1,0),FALSE)),"")</f>
        <v/>
      </c>
      <c r="CU441" s="685" t="str">
        <f>IFERROR((CT441+BD441*Contr_Rate)*(1+Inv_Return)*IF($D441=$C$1,VLOOKUP($T441,Male_Annuity_Tables,MATCH($BS$3+3,'Mortality Tables'!$N$1:$DN$1,0),FALSE),VLOOKUP($T441,Fe_Annuity_Tables,MATCH(CU$3+3,'Mortality Tables'!$N$1:$DN$1,0),FALSE)),"")</f>
        <v/>
      </c>
      <c r="CV441" s="685" t="str">
        <f>IFERROR((CU441+BE441*Contr_Rate)*(1+Inv_Return)*IF($D441=$C$1,VLOOKUP($T441,Male_Annuity_Tables,MATCH($BS$3+3,'Mortality Tables'!$N$1:$DN$1,0),FALSE),VLOOKUP($T441,Fe_Annuity_Tables,MATCH(CV$3+3,'Mortality Tables'!$N$1:$DN$1,0),FALSE)),"")</f>
        <v/>
      </c>
      <c r="CW441" s="685" t="str">
        <f>IFERROR((CV441+BF441*Contr_Rate)*(1+Inv_Return)*IF($D441=$C$1,VLOOKUP($T441,Male_Annuity_Tables,MATCH($BS$3+3,'Mortality Tables'!$N$1:$DN$1,0),FALSE),VLOOKUP($T441,Fe_Annuity_Tables,MATCH(CW$3+3,'Mortality Tables'!$N$1:$DN$1,0),FALSE)),"")</f>
        <v/>
      </c>
      <c r="CX441" s="685" t="str">
        <f>IFERROR((CW441+BG441*Contr_Rate)*(1+Inv_Return)*IF($D441=$C$1,VLOOKUP($T441,Male_Annuity_Tables,MATCH($BS$3+3,'Mortality Tables'!$N$1:$DN$1,0),FALSE),VLOOKUP($T441,Fe_Annuity_Tables,MATCH(CX$3+3,'Mortality Tables'!$N$1:$DN$1,0),FALSE)),"")</f>
        <v/>
      </c>
      <c r="CY441" s="685" t="str">
        <f>IFERROR((CX441+BH441*Contr_Rate)*(1+Inv_Return)*IF($D441=$C$1,VLOOKUP($T441,Male_Annuity_Tables,MATCH($BS$3+3,'Mortality Tables'!$N$1:$DN$1,0),FALSE),VLOOKUP($T441,Fe_Annuity_Tables,MATCH(CY$3+3,'Mortality Tables'!$N$1:$DN$1,0),FALSE)),"")</f>
        <v/>
      </c>
      <c r="CZ441" s="685" t="str">
        <f>IFERROR((CY441+BI441*Contr_Rate)*(1+Inv_Return)*IF($D441=$C$1,VLOOKUP($T441,Male_Annuity_Tables,MATCH($BS$3+3,'Mortality Tables'!$N$1:$DN$1,0),FALSE),VLOOKUP($T441,Fe_Annuity_Tables,MATCH(CZ$3+3,'Mortality Tables'!$N$1:$DN$1,0),FALSE)),"")</f>
        <v/>
      </c>
      <c r="DA441" s="685" t="str">
        <f>IFERROR((CZ441+BJ441*Contr_Rate)*(1+Inv_Return)*IF($D441=$C$1,VLOOKUP($T441,Male_Annuity_Tables,MATCH($BS$3+3,'Mortality Tables'!$N$1:$DN$1,0),FALSE),VLOOKUP($T441,Fe_Annuity_Tables,MATCH(DA$3+3,'Mortality Tables'!$N$1:$DN$1,0),FALSE)),"")</f>
        <v/>
      </c>
      <c r="DB441" s="685" t="str">
        <f>IFERROR((DA441+BK441*Contr_Rate)*(1+Inv_Return)*IF($D441=$C$1,VLOOKUP($T441,Male_Annuity_Tables,MATCH($BS$3+3,'Mortality Tables'!$N$1:$DN$1,0),FALSE),VLOOKUP($T441,Fe_Annuity_Tables,MATCH(DB$3+3,'Mortality Tables'!$N$1:$DN$1,0),FALSE)),"")</f>
        <v/>
      </c>
      <c r="DC441" s="685" t="str">
        <f>IFERROR((DB441+BL441*Contr_Rate)*(1+Inv_Return)*IF($D441=$C$1,VLOOKUP($T441,Male_Annuity_Tables,MATCH($BS$3+3,'Mortality Tables'!$N$1:$DN$1,0),FALSE),VLOOKUP($T441,Fe_Annuity_Tables,MATCH(DC$3+3,'Mortality Tables'!$N$1:$DN$1,0),FALSE)),"")</f>
        <v/>
      </c>
      <c r="DD441" s="685" t="str">
        <f>IFERROR((DC441+BM441*Contr_Rate)*(1+Inv_Return)*IF($D441=$C$1,VLOOKUP($T441,Male_Annuity_Tables,MATCH($BS$3+3,'Mortality Tables'!$N$1:$DN$1,0),FALSE),VLOOKUP($T441,Fe_Annuity_Tables,MATCH(DD$3+3,'Mortality Tables'!$N$1:$DN$1,0),FALSE)),"")</f>
        <v/>
      </c>
      <c r="DE441" s="685" t="str">
        <f>IFERROR((DD441+BN441*Contr_Rate)*(1+Inv_Return)*IF($D441=$C$1,VLOOKUP($T441,Male_Annuity_Tables,MATCH($BS$3+3,'Mortality Tables'!$N$1:$DN$1,0),FALSE),VLOOKUP($T441,Fe_Annuity_Tables,MATCH(DE$3+3,'Mortality Tables'!$N$1:$DN$1,0),FALSE)),"")</f>
        <v/>
      </c>
      <c r="DF441" s="685" t="str">
        <f>IFERROR((DE441+BO441*Contr_Rate)*(1+Inv_Return)*IF($D441=$C$1,VLOOKUP($T441,Male_Annuity_Tables,MATCH($BS$3+3,'Mortality Tables'!$N$1:$DN$1,0),FALSE),VLOOKUP($T441,Fe_Annuity_Tables,MATCH(DF$3+3,'Mortality Tables'!$N$1:$DN$1,0),FALSE)),"")</f>
        <v/>
      </c>
      <c r="DG441" s="685" t="str">
        <f>IFERROR((DF441+BP441*Contr_Rate)*(1+Inv_Return)*IF($D441=$C$1,VLOOKUP($T441,Male_Annuity_Tables,MATCH($BS$3+3,'Mortality Tables'!$N$1:$DN$1,0),FALSE),VLOOKUP($T441,Fe_Annuity_Tables,MATCH(DG$3+3,'Mortality Tables'!$N$1:$DN$1,0),FALSE)),"")</f>
        <v/>
      </c>
      <c r="DH441" s="685" t="str">
        <f>IFERROR((DG441+BQ441*Contr_Rate)*(1+Inv_Return)*IF($D441=$C$1,VLOOKUP($T441,Male_Annuity_Tables,MATCH($BS$3+3,'Mortality Tables'!$N$1:$DN$1,0),FALSE),VLOOKUP($T441,Fe_Annuity_Tables,MATCH(DH$3+3,'Mortality Tables'!$N$1:$DN$1,0),FALSE)),"")</f>
        <v/>
      </c>
      <c r="DJ441" s="686">
        <f t="shared" si="230"/>
        <v>383406.43386090902</v>
      </c>
      <c r="DK441" s="680">
        <f t="shared" si="251"/>
        <v>8.0909277508679907</v>
      </c>
      <c r="DL441" s="686">
        <f t="shared" si="231"/>
        <v>31749.425850360716</v>
      </c>
      <c r="DM441" s="686">
        <f t="shared" si="252"/>
        <v>529143.00146560255</v>
      </c>
      <c r="DN441" s="687">
        <f t="shared" si="232"/>
        <v>6.0001598362677426E-2</v>
      </c>
      <c r="DP441" s="688">
        <f t="shared" si="233"/>
        <v>14546.521188359293</v>
      </c>
      <c r="DQ441" s="688">
        <f t="shared" si="234"/>
        <v>23803.405039820675</v>
      </c>
      <c r="DR441" s="688" t="str">
        <f t="shared" si="235"/>
        <v/>
      </c>
    </row>
    <row r="442" spans="1:122" s="657" customFormat="1" ht="14.5">
      <c r="A442" s="675" t="s">
        <v>1952</v>
      </c>
      <c r="B442" s="675" t="s">
        <v>1953</v>
      </c>
      <c r="C442" s="675" t="s">
        <v>236</v>
      </c>
      <c r="D442" s="675" t="s">
        <v>60</v>
      </c>
      <c r="E442" s="676">
        <v>35497</v>
      </c>
      <c r="F442" s="677">
        <v>42978</v>
      </c>
      <c r="G442" s="677">
        <v>44345</v>
      </c>
      <c r="H442" s="678">
        <v>423657</v>
      </c>
      <c r="I442" s="678">
        <v>29290.15</v>
      </c>
      <c r="J442" s="678">
        <v>30220.81</v>
      </c>
      <c r="K442" s="678">
        <v>45873.69</v>
      </c>
      <c r="L442" s="678">
        <v>105384.65000000001</v>
      </c>
      <c r="M442" s="679">
        <f>IF(COUNTIF($A$4:A442,A442)=1,0,1)</f>
        <v>0</v>
      </c>
      <c r="N442" s="680" t="str">
        <f t="shared" si="224"/>
        <v>Okay</v>
      </c>
      <c r="O442" s="680" t="str">
        <f t="shared" si="225"/>
        <v>TRUE</v>
      </c>
      <c r="P442" s="680" t="b">
        <f t="shared" si="226"/>
        <v>1</v>
      </c>
      <c r="Q442" s="680" t="b">
        <f t="shared" si="239"/>
        <v>1</v>
      </c>
      <c r="R442" s="680" t="b">
        <f t="shared" si="240"/>
        <v>1</v>
      </c>
      <c r="S442" s="681">
        <f t="shared" si="227"/>
        <v>20.495890410958904</v>
      </c>
      <c r="T442" s="682">
        <f t="shared" si="241"/>
        <v>27</v>
      </c>
      <c r="U442" s="682">
        <f t="shared" si="253"/>
        <v>24</v>
      </c>
      <c r="V442" s="682">
        <f t="shared" si="242"/>
        <v>3.591780821917808</v>
      </c>
      <c r="W442" s="682">
        <f t="shared" si="228"/>
        <v>33</v>
      </c>
      <c r="X442" s="683">
        <f t="shared" si="229"/>
        <v>3477693.45</v>
      </c>
      <c r="Y442" s="684">
        <f t="shared" si="250"/>
        <v>1.2600000000000001E-3</v>
      </c>
      <c r="Z442" s="684">
        <f>IF($D442=$C$1,VLOOKUP($T442,Male_Annuity_Tables,MATCH($W442+2,'Mortality Tables'!$DS$1:$HT$1,0),FALSE),VLOOKUP($T442,Fe_Annuity_Tables,MATCH($W442+2,'Mortality Tables'!$M$1:$DN$1,0),FALSE))</f>
        <v>4.4734568693948198E-3</v>
      </c>
      <c r="AA442" s="664"/>
      <c r="AB442" s="685">
        <f t="shared" si="249"/>
        <v>445242.32415</v>
      </c>
      <c r="AC442" s="685">
        <f t="shared" si="249"/>
        <v>467927.42056544253</v>
      </c>
      <c r="AD442" s="685">
        <f t="shared" si="249"/>
        <v>491768.32264325186</v>
      </c>
      <c r="AE442" s="685">
        <f t="shared" si="249"/>
        <v>516823.91868192551</v>
      </c>
      <c r="AF442" s="685">
        <f t="shared" si="249"/>
        <v>543156.09733876958</v>
      </c>
      <c r="AG442" s="685">
        <f t="shared" si="249"/>
        <v>570829.90049818007</v>
      </c>
      <c r="AH442" s="685">
        <f t="shared" si="249"/>
        <v>599913.68392856233</v>
      </c>
      <c r="AI442" s="685">
        <f t="shared" si="249"/>
        <v>630479.28612472257</v>
      </c>
      <c r="AJ442" s="685">
        <f t="shared" si="249"/>
        <v>662602.20575277728</v>
      </c>
      <c r="AK442" s="685">
        <f t="shared" si="249"/>
        <v>696361.78813588119</v>
      </c>
      <c r="AL442" s="685">
        <f t="shared" si="249"/>
        <v>731841.42124140437</v>
      </c>
      <c r="AM442" s="685">
        <f t="shared" si="249"/>
        <v>769128.74165365391</v>
      </c>
      <c r="AN442" s="685">
        <f t="shared" si="249"/>
        <v>808315.85104090755</v>
      </c>
      <c r="AO442" s="685">
        <f t="shared" si="249"/>
        <v>849499.54365144193</v>
      </c>
      <c r="AP442" s="685">
        <f t="shared" si="249"/>
        <v>892781.54540048295</v>
      </c>
      <c r="AQ442" s="685">
        <f t="shared" si="249"/>
        <v>938268.76513863751</v>
      </c>
      <c r="AR442" s="685">
        <f t="shared" si="248"/>
        <v>986073.55872245121</v>
      </c>
      <c r="AS442" s="685">
        <f t="shared" si="248"/>
        <v>1036314.00653936</v>
      </c>
      <c r="AT442" s="685">
        <f t="shared" si="248"/>
        <v>1089114.2051725404</v>
      </c>
      <c r="AU442" s="685">
        <f t="shared" si="248"/>
        <v>1144604.5739260814</v>
      </c>
      <c r="AV442" s="685">
        <f t="shared" si="244"/>
        <v>1202922.1769676153</v>
      </c>
      <c r="AW442" s="685">
        <f t="shared" si="244"/>
        <v>1264211.0618841157</v>
      </c>
      <c r="AX442" s="685">
        <f t="shared" si="244"/>
        <v>1328622.615487111</v>
      </c>
      <c r="AY442" s="685">
        <f t="shared" si="244"/>
        <v>1396315.9377461795</v>
      </c>
      <c r="AZ442" s="685">
        <f t="shared" si="244"/>
        <v>1467458.2347743474</v>
      </c>
      <c r="BA442" s="685">
        <f t="shared" si="244"/>
        <v>1542225.2318361003</v>
      </c>
      <c r="BB442" s="685">
        <f t="shared" si="244"/>
        <v>1620801.6073981498</v>
      </c>
      <c r="BC442" s="685">
        <f t="shared" si="244"/>
        <v>1703381.4492950856</v>
      </c>
      <c r="BD442" s="685">
        <f t="shared" si="244"/>
        <v>1790168.7341366699</v>
      </c>
      <c r="BE442" s="685">
        <f t="shared" si="244"/>
        <v>1881377.8311409336</v>
      </c>
      <c r="BF442" s="685">
        <f t="shared" si="244"/>
        <v>1977234.0316375643</v>
      </c>
      <c r="BG442" s="685">
        <f t="shared" si="247"/>
        <v>2077974.1055494982</v>
      </c>
      <c r="BH442" s="685">
        <f t="shared" si="247"/>
        <v>2183846.8862272454</v>
      </c>
      <c r="BI442" s="685" t="str">
        <f t="shared" si="243"/>
        <v/>
      </c>
      <c r="BJ442" s="685" t="str">
        <f t="shared" si="243"/>
        <v/>
      </c>
      <c r="BK442" s="685" t="str">
        <f t="shared" si="243"/>
        <v/>
      </c>
      <c r="BL442" s="685" t="str">
        <f t="shared" si="243"/>
        <v/>
      </c>
      <c r="BM442" s="685" t="str">
        <f t="shared" si="243"/>
        <v/>
      </c>
      <c r="BN442" s="685" t="str">
        <f t="shared" si="243"/>
        <v/>
      </c>
      <c r="BO442" s="685" t="str">
        <f t="shared" si="246"/>
        <v/>
      </c>
      <c r="BP442" s="685" t="str">
        <f t="shared" si="246"/>
        <v/>
      </c>
      <c r="BQ442" s="685" t="str">
        <f t="shared" si="246"/>
        <v/>
      </c>
      <c r="BR442" s="529"/>
      <c r="BS442" s="685">
        <f>IFERROR(($L442+AB442*Contr_Rate)*(1+Inv_Return)*IF($D442=$C$1,VLOOKUP($T442,Male_Annuity_Tables,MATCH($BS$3+3,'Mortality Tables'!$N$1:$DN$1,0),FALSE),VLOOKUP($T442,Fe_Annuity_Tables,MATCH(BS$3+3,'Mortality Tables'!$N$1:$DN$1,0),FALSE)),"")</f>
        <v>196203.00167341816</v>
      </c>
      <c r="BT442" s="685">
        <f>IFERROR(($BS442+AC442*Contr_Rate)*(1+Inv_Return)*IF($D442=$C$1,VLOOKUP($T442,Male_Annuity_Tables,MATCH($BS$3+3,'Mortality Tables'!$N$1:$DN$1,0),FALSE),VLOOKUP($T442,Fe_Annuity_Tables,MATCH(BT$3+3,'Mortality Tables'!$N$1:$DN$1,0),FALSE)),"")</f>
        <v>220804.98972289398</v>
      </c>
      <c r="BU442" s="685">
        <f>IFERROR((BT442+AD442*Contr_Rate)*(1+Inv_Return)*IF($D442=$C$1,VLOOKUP($T442,Male_Annuity_Tables,MATCH($BS$3+3,'Mortality Tables'!$N$1:$DN$1,0),FALSE),VLOOKUP($T442,Fe_Annuity_Tables,MATCH(BU$3+3,'Mortality Tables'!$N$1:$DN$1,0),FALSE)),"")</f>
        <v>193057.90623660077</v>
      </c>
      <c r="BV442" s="685">
        <f>IFERROR((BU442+AE442*Contr_Rate)*(1+Inv_Return)*IF($D442=$C$1,VLOOKUP($T442,Male_Annuity_Tables,MATCH($BS$3+3,'Mortality Tables'!$N$1:$DN$1,0),FALSE),VLOOKUP($T442,Fe_Annuity_Tables,MATCH(BV$3+3,'Mortality Tables'!$N$1:$DN$1,0),FALSE)),"")</f>
        <v>145770.86563544249</v>
      </c>
      <c r="BW442" s="685">
        <f>IFERROR((BV442+AF442*Contr_Rate)*(1+Inv_Return)*IF($D442=$C$1,VLOOKUP($T442,Male_Annuity_Tables,MATCH($BS$3+3,'Mortality Tables'!$N$1:$DN$1,0),FALSE),VLOOKUP($T442,Fe_Annuity_Tables,MATCH(BW$3+3,'Mortality Tables'!$N$1:$DN$1,0),FALSE)),"")</f>
        <v>103282.12989962562</v>
      </c>
      <c r="BX442" s="685">
        <f>IFERROR((BW442+AG442*Contr_Rate)*(1+Inv_Return)*IF($D442=$C$1,VLOOKUP($T442,Male_Annuity_Tables,MATCH($BS$3+3,'Mortality Tables'!$N$1:$DN$1,0),FALSE),VLOOKUP($T442,Fe_Annuity_Tables,MATCH(BX$3+3,'Mortality Tables'!$N$1:$DN$1,0),FALSE)),"")</f>
        <v>73374.551505129042</v>
      </c>
      <c r="BY442" s="685">
        <f>IFERROR((BX442+AH442*Contr_Rate)*(1+Inv_Return)*IF($D442=$C$1,VLOOKUP($T442,Male_Annuity_Tables,MATCH($BS$3+3,'Mortality Tables'!$N$1:$DN$1,0),FALSE),VLOOKUP($T442,Fe_Annuity_Tables,MATCH(BY$3+3,'Mortality Tables'!$N$1:$DN$1,0),FALSE)),"")</f>
        <v>54093.535302081022</v>
      </c>
      <c r="BZ442" s="685">
        <f>IFERROR((BY442+AI442*Contr_Rate)*(1+Inv_Return)*IF($D442=$C$1,VLOOKUP($T442,Male_Annuity_Tables,MATCH($BS$3+3,'Mortality Tables'!$N$1:$DN$1,0),FALSE),VLOOKUP($T442,Fe_Annuity_Tables,MATCH(BZ$3+3,'Mortality Tables'!$N$1:$DN$1,0),FALSE)),"")</f>
        <v>41486.622165335422</v>
      </c>
      <c r="CA442" s="685">
        <f>IFERROR((BZ442+AJ442*Contr_Rate)*(1+Inv_Return)*IF($D442=$C$1,VLOOKUP($T442,Male_Annuity_Tables,MATCH($BS$3+3,'Mortality Tables'!$N$1:$DN$1,0),FALSE),VLOOKUP($T442,Fe_Annuity_Tables,MATCH(CA$3+3,'Mortality Tables'!$N$1:$DN$1,0),FALSE)),"")</f>
        <v>32733.881874640192</v>
      </c>
      <c r="CB442" s="685">
        <f>IFERROR((CA442+AK442*Contr_Rate)*(1+Inv_Return)*IF($D442=$C$1,VLOOKUP($T442,Male_Annuity_Tables,MATCH($BS$3+3,'Mortality Tables'!$N$1:$DN$1,0),FALSE),VLOOKUP($T442,Fe_Annuity_Tables,MATCH(CB$3+3,'Mortality Tables'!$N$1:$DN$1,0),FALSE)),"")</f>
        <v>26295.371108453783</v>
      </c>
      <c r="CC442" s="685">
        <f>IFERROR((CB442+AL442*Contr_Rate)*(1+Inv_Return)*IF($D442=$C$1,VLOOKUP($T442,Male_Annuity_Tables,MATCH($BS$3+3,'Mortality Tables'!$N$1:$DN$1,0),FALSE),VLOOKUP($T442,Fe_Annuity_Tables,MATCH(CC$3+3,'Mortality Tables'!$N$1:$DN$1,0),FALSE)),"")</f>
        <v>21367.084234571528</v>
      </c>
      <c r="CD442" s="685">
        <f>IFERROR((CC442+AM442*Contr_Rate)*(1+Inv_Return)*IF($D442=$C$1,VLOOKUP($T442,Male_Annuity_Tables,MATCH($BS$3+3,'Mortality Tables'!$N$1:$DN$1,0),FALSE),VLOOKUP($T442,Fe_Annuity_Tables,MATCH(CD$3+3,'Mortality Tables'!$N$1:$DN$1,0),FALSE)),"")</f>
        <v>17498.451726094769</v>
      </c>
      <c r="CE442" s="685">
        <f>IFERROR((CD442+AN442*Contr_Rate)*(1+Inv_Return)*IF($D442=$C$1,VLOOKUP($T442,Male_Annuity_Tables,MATCH($BS$3+3,'Mortality Tables'!$N$1:$DN$1,0),FALSE),VLOOKUP($T442,Fe_Annuity_Tables,MATCH(CE$3+3,'Mortality Tables'!$N$1:$DN$1,0),FALSE)),"")</f>
        <v>14410.458502805182</v>
      </c>
      <c r="CF442" s="685">
        <f>IFERROR((CE442+AO442*Contr_Rate)*(1+Inv_Return)*IF($D442=$C$1,VLOOKUP($T442,Male_Annuity_Tables,MATCH($BS$3+3,'Mortality Tables'!$N$1:$DN$1,0),FALSE),VLOOKUP($T442,Fe_Annuity_Tables,MATCH(CF$3+3,'Mortality Tables'!$N$1:$DN$1,0),FALSE)),"")</f>
        <v>12661.255951027664</v>
      </c>
      <c r="CG442" s="685">
        <f>IFERROR((CF442+AP442*Contr_Rate)*(1+Inv_Return)*IF($D442=$C$1,VLOOKUP($T442,Male_Annuity_Tables,MATCH($BS$3+3,'Mortality Tables'!$N$1:$DN$1,0),FALSE),VLOOKUP($T442,Fe_Annuity_Tables,MATCH(CG$3+3,'Mortality Tables'!$N$1:$DN$1,0),FALSE)),"")</f>
        <v>11188.376649012487</v>
      </c>
      <c r="CH442" s="685">
        <f>IFERROR((CG442+AQ442*Contr_Rate)*(1+Inv_Return)*IF($D442=$C$1,VLOOKUP($T442,Male_Annuity_Tables,MATCH($BS$3+3,'Mortality Tables'!$N$1:$DN$1,0),FALSE),VLOOKUP($T442,Fe_Annuity_Tables,MATCH(CH$3+3,'Mortality Tables'!$N$1:$DN$1,0),FALSE)),"")</f>
        <v>9901.418289635576</v>
      </c>
      <c r="CI442" s="685">
        <f>IFERROR((CH442+AR442*Contr_Rate)*(1+Inv_Return)*IF($D442=$C$1,VLOOKUP($T442,Male_Annuity_Tables,MATCH($BS$3+3,'Mortality Tables'!$N$1:$DN$1,0),FALSE),VLOOKUP($T442,Fe_Annuity_Tables,MATCH(CI$3+3,'Mortality Tables'!$N$1:$DN$1,0),FALSE)),"")</f>
        <v>8771.4769955047304</v>
      </c>
      <c r="CJ442" s="685">
        <f>IFERROR((CI442+AS442*Contr_Rate)*(1+Inv_Return)*IF($D442=$C$1,VLOOKUP($T442,Male_Annuity_Tables,MATCH($BS$3+3,'Mortality Tables'!$N$1:$DN$1,0),FALSE),VLOOKUP($T442,Fe_Annuity_Tables,MATCH(CJ$3+3,'Mortality Tables'!$N$1:$DN$1,0),FALSE)),"")</f>
        <v>7776.6675806184458</v>
      </c>
      <c r="CK442" s="685">
        <f>IFERROR((CJ442+AT442*Contr_Rate)*(1+Inv_Return)*IF($D442=$C$1,VLOOKUP($T442,Male_Annuity_Tables,MATCH($BS$3+3,'Mortality Tables'!$N$1:$DN$1,0),FALSE),VLOOKUP($T442,Fe_Annuity_Tables,MATCH(CK$3+3,'Mortality Tables'!$N$1:$DN$1,0),FALSE)),"")</f>
        <v>6899.0893806835502</v>
      </c>
      <c r="CL442" s="685">
        <f>IFERROR((CK442+AU442*Contr_Rate)*(1+Inv_Return)*IF($D442=$C$1,VLOOKUP($T442,Male_Annuity_Tables,MATCH($BS$3+3,'Mortality Tables'!$N$1:$DN$1,0),FALSE),VLOOKUP($T442,Fe_Annuity_Tables,MATCH(CL$3+3,'Mortality Tables'!$N$1:$DN$1,0),FALSE)),"")</f>
        <v>6123.4837362002409</v>
      </c>
      <c r="CM442" s="685">
        <f>IFERROR((CL442+AV442*Contr_Rate)*(1+Inv_Return)*IF($D442=$C$1,VLOOKUP($T442,Male_Annuity_Tables,MATCH($BS$3+3,'Mortality Tables'!$N$1:$DN$1,0),FALSE),VLOOKUP($T442,Fe_Annuity_Tables,MATCH(CM$3+3,'Mortality Tables'!$N$1:$DN$1,0),FALSE)),"")</f>
        <v>5436.9364091573116</v>
      </c>
      <c r="CN442" s="685">
        <f>IFERROR((CM442+AW442*Contr_Rate)*(1+Inv_Return)*IF($D442=$C$1,VLOOKUP($T442,Male_Annuity_Tables,MATCH($BS$3+3,'Mortality Tables'!$N$1:$DN$1,0),FALSE),VLOOKUP($T442,Fe_Annuity_Tables,MATCH(CN$3+3,'Mortality Tables'!$N$1:$DN$1,0),FALSE)),"")</f>
        <v>4828.5866420851826</v>
      </c>
      <c r="CO442" s="685">
        <f>IFERROR((CN442+AX442*Contr_Rate)*(1+Inv_Return)*IF($D442=$C$1,VLOOKUP($T442,Male_Annuity_Tables,MATCH($BS$3+3,'Mortality Tables'!$N$1:$DN$1,0),FALSE),VLOOKUP($T442,Fe_Annuity_Tables,MATCH(CO$3+3,'Mortality Tables'!$N$1:$DN$1,0),FALSE)),"")</f>
        <v>4288.9890906047458</v>
      </c>
      <c r="CP442" s="685">
        <f>IFERROR((CO442+AY442*Contr_Rate)*(1+Inv_Return)*IF($D442=$C$1,VLOOKUP($T442,Male_Annuity_Tables,MATCH($BS$3+3,'Mortality Tables'!$N$1:$DN$1,0),FALSE),VLOOKUP($T442,Fe_Annuity_Tables,MATCH(CP$3+3,'Mortality Tables'!$N$1:$DN$1,0),FALSE)),"")</f>
        <v>4034.0194487495482</v>
      </c>
      <c r="CQ442" s="685">
        <f>IFERROR((CP442+AZ442*Contr_Rate)*(1+Inv_Return)*IF($D442=$C$1,VLOOKUP($T442,Male_Annuity_Tables,MATCH($BS$3+3,'Mortality Tables'!$N$1:$DN$1,0),FALSE),VLOOKUP($T442,Fe_Annuity_Tables,MATCH(CQ$3+3,'Mortality Tables'!$N$1:$DN$1,0),FALSE)),"")</f>
        <v>3796.098507460134</v>
      </c>
      <c r="CR442" s="685">
        <f>IFERROR((CQ442+BA442*Contr_Rate)*(1+Inv_Return)*IF($D442=$C$1,VLOOKUP($T442,Male_Annuity_Tables,MATCH($BS$3+3,'Mortality Tables'!$N$1:$DN$1,0),FALSE),VLOOKUP($T442,Fe_Annuity_Tables,MATCH(CR$3+3,'Mortality Tables'!$N$1:$DN$1,0),FALSE)),"")</f>
        <v>3571.4727107406902</v>
      </c>
      <c r="CS442" s="685">
        <f>IFERROR((CR442+BB442*Contr_Rate)*(1+Inv_Return)*IF($D442=$C$1,VLOOKUP($T442,Male_Annuity_Tables,MATCH($BS$3+3,'Mortality Tables'!$N$1:$DN$1,0),FALSE),VLOOKUP($T442,Fe_Annuity_Tables,MATCH(CS$3+3,'Mortality Tables'!$N$1:$DN$1,0),FALSE)),"")</f>
        <v>3359.2836822178097</v>
      </c>
      <c r="CT442" s="685">
        <f>IFERROR((CS442+BC442*Contr_Rate)*(1+Inv_Return)*IF($D442=$C$1,VLOOKUP($T442,Male_Annuity_Tables,MATCH($BS$3+3,'Mortality Tables'!$N$1:$DN$1,0),FALSE),VLOOKUP($T442,Fe_Annuity_Tables,MATCH(CT$3+3,'Mortality Tables'!$N$1:$DN$1,0),FALSE)),"")</f>
        <v>3158.7700412739891</v>
      </c>
      <c r="CU442" s="685">
        <f>IFERROR((CT442+BD442*Contr_Rate)*(1+Inv_Return)*IF($D442=$C$1,VLOOKUP($T442,Male_Annuity_Tables,MATCH($BS$3+3,'Mortality Tables'!$N$1:$DN$1,0),FALSE),VLOOKUP($T442,Fe_Annuity_Tables,MATCH(CU$3+3,'Mortality Tables'!$N$1:$DN$1,0),FALSE)),"")</f>
        <v>3134.1275037135656</v>
      </c>
      <c r="CV442" s="685">
        <f>IFERROR((CU442+BE442*Contr_Rate)*(1+Inv_Return)*IF($D442=$C$1,VLOOKUP($T442,Male_Annuity_Tables,MATCH($BS$3+3,'Mortality Tables'!$N$1:$DN$1,0),FALSE),VLOOKUP($T442,Fe_Annuity_Tables,MATCH(CV$3+3,'Mortality Tables'!$N$1:$DN$1,0),FALSE)),"")</f>
        <v>3109.3292936508274</v>
      </c>
      <c r="CW442" s="685">
        <f>IFERROR((CV442+BF442*Contr_Rate)*(1+Inv_Return)*IF($D442=$C$1,VLOOKUP($T442,Male_Annuity_Tables,MATCH($BS$3+3,'Mortality Tables'!$N$1:$DN$1,0),FALSE),VLOOKUP($T442,Fe_Annuity_Tables,MATCH(CW$3+3,'Mortality Tables'!$N$1:$DN$1,0),FALSE)),"")</f>
        <v>3083.136768402198</v>
      </c>
      <c r="CX442" s="685">
        <f>IFERROR((CW442+BG442*Contr_Rate)*(1+Inv_Return)*IF($D442=$C$1,VLOOKUP($T442,Male_Annuity_Tables,MATCH($BS$3+3,'Mortality Tables'!$N$1:$DN$1,0),FALSE),VLOOKUP($T442,Fe_Annuity_Tables,MATCH(CX$3+3,'Mortality Tables'!$N$1:$DN$1,0),FALSE)),"")</f>
        <v>3055.363440148818</v>
      </c>
      <c r="CY442" s="685">
        <f>IFERROR((CX442+BH442*Contr_Rate)*(1+Inv_Return)*IF($D442=$C$1,VLOOKUP($T442,Male_Annuity_Tables,MATCH($BS$3+3,'Mortality Tables'!$N$1:$DN$1,0),FALSE),VLOOKUP($T442,Fe_Annuity_Tables,MATCH(CY$3+3,'Mortality Tables'!$N$1:$DN$1,0),FALSE)),"")</f>
        <v>3025.8694182474223</v>
      </c>
      <c r="CZ442" s="685" t="str">
        <f>IFERROR((CY442+BI442*Contr_Rate)*(1+Inv_Return)*IF($D442=$C$1,VLOOKUP($T442,Male_Annuity_Tables,MATCH($BS$3+3,'Mortality Tables'!$N$1:$DN$1,0),FALSE),VLOOKUP($T442,Fe_Annuity_Tables,MATCH(CZ$3+3,'Mortality Tables'!$N$1:$DN$1,0),FALSE)),"")</f>
        <v/>
      </c>
      <c r="DA442" s="685" t="str">
        <f>IFERROR((CZ442+BJ442*Contr_Rate)*(1+Inv_Return)*IF($D442=$C$1,VLOOKUP($T442,Male_Annuity_Tables,MATCH($BS$3+3,'Mortality Tables'!$N$1:$DN$1,0),FALSE),VLOOKUP($T442,Fe_Annuity_Tables,MATCH(DA$3+3,'Mortality Tables'!$N$1:$DN$1,0),FALSE)),"")</f>
        <v/>
      </c>
      <c r="DB442" s="685" t="str">
        <f>IFERROR((DA442+BK442*Contr_Rate)*(1+Inv_Return)*IF($D442=$C$1,VLOOKUP($T442,Male_Annuity_Tables,MATCH($BS$3+3,'Mortality Tables'!$N$1:$DN$1,0),FALSE),VLOOKUP($T442,Fe_Annuity_Tables,MATCH(DB$3+3,'Mortality Tables'!$N$1:$DN$1,0),FALSE)),"")</f>
        <v/>
      </c>
      <c r="DC442" s="685" t="str">
        <f>IFERROR((DB442+BL442*Contr_Rate)*(1+Inv_Return)*IF($D442=$C$1,VLOOKUP($T442,Male_Annuity_Tables,MATCH($BS$3+3,'Mortality Tables'!$N$1:$DN$1,0),FALSE),VLOOKUP($T442,Fe_Annuity_Tables,MATCH(DC$3+3,'Mortality Tables'!$N$1:$DN$1,0),FALSE)),"")</f>
        <v/>
      </c>
      <c r="DD442" s="685" t="str">
        <f>IFERROR((DC442+BM442*Contr_Rate)*(1+Inv_Return)*IF($D442=$C$1,VLOOKUP($T442,Male_Annuity_Tables,MATCH($BS$3+3,'Mortality Tables'!$N$1:$DN$1,0),FALSE),VLOOKUP($T442,Fe_Annuity_Tables,MATCH(DD$3+3,'Mortality Tables'!$N$1:$DN$1,0),FALSE)),"")</f>
        <v/>
      </c>
      <c r="DE442" s="685" t="str">
        <f>IFERROR((DD442+BN442*Contr_Rate)*(1+Inv_Return)*IF($D442=$C$1,VLOOKUP($T442,Male_Annuity_Tables,MATCH($BS$3+3,'Mortality Tables'!$N$1:$DN$1,0),FALSE),VLOOKUP($T442,Fe_Annuity_Tables,MATCH(DE$3+3,'Mortality Tables'!$N$1:$DN$1,0),FALSE)),"")</f>
        <v/>
      </c>
      <c r="DF442" s="685" t="str">
        <f>IFERROR((DE442+BO442*Contr_Rate)*(1+Inv_Return)*IF($D442=$C$1,VLOOKUP($T442,Male_Annuity_Tables,MATCH($BS$3+3,'Mortality Tables'!$N$1:$DN$1,0),FALSE),VLOOKUP($T442,Fe_Annuity_Tables,MATCH(DF$3+3,'Mortality Tables'!$N$1:$DN$1,0),FALSE)),"")</f>
        <v/>
      </c>
      <c r="DG442" s="685" t="str">
        <f>IFERROR((DF442+BP442*Contr_Rate)*(1+Inv_Return)*IF($D442=$C$1,VLOOKUP($T442,Male_Annuity_Tables,MATCH($BS$3+3,'Mortality Tables'!$N$1:$DN$1,0),FALSE),VLOOKUP($T442,Fe_Annuity_Tables,MATCH(DG$3+3,'Mortality Tables'!$N$1:$DN$1,0),FALSE)),"")</f>
        <v/>
      </c>
      <c r="DH442" s="685" t="str">
        <f>IFERROR((DG442+BQ442*Contr_Rate)*(1+Inv_Return)*IF($D442=$C$1,VLOOKUP($T442,Male_Annuity_Tables,MATCH($BS$3+3,'Mortality Tables'!$N$1:$DN$1,0),FALSE),VLOOKUP($T442,Fe_Annuity_Tables,MATCH(DH$3+3,'Mortality Tables'!$N$1:$DN$1,0),FALSE)),"")</f>
        <v/>
      </c>
      <c r="DJ442" s="686">
        <f t="shared" si="230"/>
        <v>220804.98972289398</v>
      </c>
      <c r="DK442" s="680">
        <f t="shared" si="251"/>
        <v>8.8017766057058875</v>
      </c>
      <c r="DL442" s="686">
        <f t="shared" si="231"/>
        <v>16807.89569442549</v>
      </c>
      <c r="DM442" s="686">
        <f t="shared" si="252"/>
        <v>2183846.8862272454</v>
      </c>
      <c r="DN442" s="687">
        <f t="shared" si="232"/>
        <v>7.6964625132040984E-3</v>
      </c>
      <c r="DP442" s="688">
        <f t="shared" si="233"/>
        <v>39438.372960370434</v>
      </c>
      <c r="DQ442" s="688">
        <f t="shared" si="234"/>
        <v>44383.569374219471</v>
      </c>
      <c r="DR442" s="688">
        <f t="shared" si="235"/>
        <v>38806.183616806644</v>
      </c>
    </row>
    <row r="443" spans="1:122" s="657" customFormat="1" ht="14.5">
      <c r="A443" s="675" t="s">
        <v>1954</v>
      </c>
      <c r="B443" s="675" t="s">
        <v>1955</v>
      </c>
      <c r="C443" s="675" t="s">
        <v>541</v>
      </c>
      <c r="D443" s="675" t="s">
        <v>60</v>
      </c>
      <c r="E443" s="676">
        <v>29066</v>
      </c>
      <c r="F443" s="677">
        <v>45304</v>
      </c>
      <c r="G443" s="677">
        <v>45573</v>
      </c>
      <c r="H443" s="678">
        <v>2170707</v>
      </c>
      <c r="I443" s="678">
        <v>204418.06</v>
      </c>
      <c r="J443" s="678">
        <v>112296.04</v>
      </c>
      <c r="K443" s="678">
        <v>16060.32</v>
      </c>
      <c r="L443" s="678">
        <v>332774.42</v>
      </c>
      <c r="M443" s="679">
        <f>IF(COUNTIF($A$4:A443,A443)=1,0,1)</f>
        <v>0</v>
      </c>
      <c r="N443" s="680" t="str">
        <f t="shared" si="224"/>
        <v>Okay</v>
      </c>
      <c r="O443" s="680" t="str">
        <f t="shared" si="225"/>
        <v>TRUE</v>
      </c>
      <c r="P443" s="680" t="b">
        <f t="shared" si="226"/>
        <v>1</v>
      </c>
      <c r="Q443" s="680" t="b">
        <f t="shared" si="239"/>
        <v>1</v>
      </c>
      <c r="R443" s="680" t="b">
        <f t="shared" si="240"/>
        <v>1</v>
      </c>
      <c r="S443" s="681">
        <f t="shared" si="227"/>
        <v>44.487671232876714</v>
      </c>
      <c r="T443" s="682">
        <f t="shared" si="241"/>
        <v>45</v>
      </c>
      <c r="U443" s="682">
        <f t="shared" si="253"/>
        <v>45</v>
      </c>
      <c r="V443" s="682">
        <f t="shared" si="242"/>
        <v>0.22739726027397261</v>
      </c>
      <c r="W443" s="682">
        <f t="shared" si="228"/>
        <v>15</v>
      </c>
      <c r="X443" s="683">
        <f t="shared" si="229"/>
        <v>4991616.3</v>
      </c>
      <c r="Y443" s="684">
        <f t="shared" si="250"/>
        <v>2.6099999999999999E-3</v>
      </c>
      <c r="Z443" s="684">
        <f>IF($D443=$C$1,VLOOKUP($T443,Male_Annuity_Tables,MATCH($W443+2,'Mortality Tables'!$DS$1:$HT$1,0),FALSE),VLOOKUP($T443,Fe_Annuity_Tables,MATCH($W443+2,'Mortality Tables'!$M$1:$DN$1,0),FALSE))</f>
        <v>0.18896812676127156</v>
      </c>
      <c r="AA443" s="664"/>
      <c r="AB443" s="685">
        <f t="shared" si="249"/>
        <v>2281304.52165</v>
      </c>
      <c r="AC443" s="685">
        <f t="shared" si="249"/>
        <v>2397536.9870280675</v>
      </c>
      <c r="AD443" s="685">
        <f t="shared" si="249"/>
        <v>2519691.4965171479</v>
      </c>
      <c r="AE443" s="685">
        <f t="shared" si="249"/>
        <v>2648069.7782646967</v>
      </c>
      <c r="AF443" s="685">
        <f t="shared" si="249"/>
        <v>2782988.9334672829</v>
      </c>
      <c r="AG443" s="685">
        <f t="shared" si="249"/>
        <v>2924782.2196274414</v>
      </c>
      <c r="AH443" s="685">
        <f t="shared" si="249"/>
        <v>3073799.8737174594</v>
      </c>
      <c r="AI443" s="685">
        <f t="shared" si="249"/>
        <v>3230409.9772833642</v>
      </c>
      <c r="AJ443" s="685">
        <f t="shared" si="249"/>
        <v>3394999.3656259514</v>
      </c>
      <c r="AK443" s="685">
        <f t="shared" si="249"/>
        <v>3567974.5833045938</v>
      </c>
      <c r="AL443" s="685">
        <f t="shared" si="249"/>
        <v>3749762.8883239632</v>
      </c>
      <c r="AM443" s="685">
        <f t="shared" si="249"/>
        <v>3940813.3074840689</v>
      </c>
      <c r="AN443" s="685">
        <f t="shared" si="249"/>
        <v>4141597.745500382</v>
      </c>
      <c r="AO443" s="685">
        <f t="shared" si="249"/>
        <v>4352612.1506336275</v>
      </c>
      <c r="AP443" s="685">
        <f t="shared" si="249"/>
        <v>4574377.7397084106</v>
      </c>
      <c r="AQ443" s="685" t="str">
        <f t="shared" si="249"/>
        <v/>
      </c>
      <c r="AR443" s="685" t="str">
        <f t="shared" si="248"/>
        <v/>
      </c>
      <c r="AS443" s="685" t="str">
        <f t="shared" si="248"/>
        <v/>
      </c>
      <c r="AT443" s="685" t="str">
        <f t="shared" si="248"/>
        <v/>
      </c>
      <c r="AU443" s="685" t="str">
        <f t="shared" si="248"/>
        <v/>
      </c>
      <c r="AV443" s="685" t="str">
        <f t="shared" si="244"/>
        <v/>
      </c>
      <c r="AW443" s="685" t="str">
        <f t="shared" si="244"/>
        <v/>
      </c>
      <c r="AX443" s="685" t="str">
        <f t="shared" si="244"/>
        <v/>
      </c>
      <c r="AY443" s="685" t="str">
        <f t="shared" si="244"/>
        <v/>
      </c>
      <c r="AZ443" s="685" t="str">
        <f t="shared" si="244"/>
        <v/>
      </c>
      <c r="BA443" s="685" t="str">
        <f t="shared" si="244"/>
        <v/>
      </c>
      <c r="BB443" s="685" t="str">
        <f t="shared" si="244"/>
        <v/>
      </c>
      <c r="BC443" s="685" t="str">
        <f t="shared" si="244"/>
        <v/>
      </c>
      <c r="BD443" s="685" t="str">
        <f t="shared" si="244"/>
        <v/>
      </c>
      <c r="BE443" s="685" t="str">
        <f t="shared" si="244"/>
        <v/>
      </c>
      <c r="BF443" s="685" t="str">
        <f t="shared" si="244"/>
        <v/>
      </c>
      <c r="BG443" s="685" t="str">
        <f t="shared" si="247"/>
        <v/>
      </c>
      <c r="BH443" s="685" t="str">
        <f t="shared" si="247"/>
        <v/>
      </c>
      <c r="BI443" s="685" t="str">
        <f t="shared" si="243"/>
        <v/>
      </c>
      <c r="BJ443" s="685" t="str">
        <f t="shared" si="243"/>
        <v/>
      </c>
      <c r="BK443" s="685" t="str">
        <f t="shared" si="243"/>
        <v/>
      </c>
      <c r="BL443" s="685" t="str">
        <f t="shared" si="243"/>
        <v/>
      </c>
      <c r="BM443" s="685" t="str">
        <f t="shared" si="243"/>
        <v/>
      </c>
      <c r="BN443" s="685" t="str">
        <f t="shared" si="243"/>
        <v/>
      </c>
      <c r="BO443" s="685" t="str">
        <f t="shared" si="246"/>
        <v/>
      </c>
      <c r="BP443" s="685" t="str">
        <f t="shared" si="246"/>
        <v/>
      </c>
      <c r="BQ443" s="685" t="str">
        <f t="shared" si="246"/>
        <v/>
      </c>
      <c r="BR443" s="529"/>
      <c r="BS443" s="685">
        <f>IFERROR(($L443+AB443*Contr_Rate)*(1+Inv_Return)*IF($D443=$C$1,VLOOKUP($T443,Male_Annuity_Tables,MATCH($BS$3+3,'Mortality Tables'!$N$1:$DN$1,0),FALSE),VLOOKUP($T443,Fe_Annuity_Tables,MATCH(BS$3+3,'Mortality Tables'!$N$1:$DN$1,0),FALSE)),"")</f>
        <v>886172.97766282526</v>
      </c>
      <c r="BT443" s="685">
        <f>IFERROR(($BS443+AC443*Contr_Rate)*(1+Inv_Return)*IF($D443=$C$1,VLOOKUP($T443,Male_Annuity_Tables,MATCH($BS$3+3,'Mortality Tables'!$N$1:$DN$1,0),FALSE),VLOOKUP($T443,Fe_Annuity_Tables,MATCH(BT$3+3,'Mortality Tables'!$N$1:$DN$1,0),FALSE)),"")</f>
        <v>1185551.529321545</v>
      </c>
      <c r="BU443" s="685">
        <f>IFERROR((BT443+AD443*Contr_Rate)*(1+Inv_Return)*IF($D443=$C$1,VLOOKUP($T443,Male_Annuity_Tables,MATCH($BS$3+3,'Mortality Tables'!$N$1:$DN$1,0),FALSE),VLOOKUP($T443,Fe_Annuity_Tables,MATCH(BU$3+3,'Mortality Tables'!$N$1:$DN$1,0),FALSE)),"")</f>
        <v>1214958.7955848714</v>
      </c>
      <c r="BV443" s="685">
        <f>IFERROR((BU443+AE443*Contr_Rate)*(1+Inv_Return)*IF($D443=$C$1,VLOOKUP($T443,Male_Annuity_Tables,MATCH($BS$3+3,'Mortality Tables'!$N$1:$DN$1,0),FALSE),VLOOKUP($T443,Fe_Annuity_Tables,MATCH(BV$3+3,'Mortality Tables'!$N$1:$DN$1,0),FALSE)),"")</f>
        <v>1065380.8217061423</v>
      </c>
      <c r="BW443" s="685">
        <f>IFERROR((BV443+AF443*Contr_Rate)*(1+Inv_Return)*IF($D443=$C$1,VLOOKUP($T443,Male_Annuity_Tables,MATCH($BS$3+3,'Mortality Tables'!$N$1:$DN$1,0),FALSE),VLOOKUP($T443,Fe_Annuity_Tables,MATCH(BW$3+3,'Mortality Tables'!$N$1:$DN$1,0),FALSE)),"")</f>
        <v>853423.95602077467</v>
      </c>
      <c r="BX443" s="685">
        <f>IFERROR((BW443+AG443*Contr_Rate)*(1+Inv_Return)*IF($D443=$C$1,VLOOKUP($T443,Male_Annuity_Tables,MATCH($BS$3+3,'Mortality Tables'!$N$1:$DN$1,0),FALSE),VLOOKUP($T443,Fe_Annuity_Tables,MATCH(BX$3+3,'Mortality Tables'!$N$1:$DN$1,0),FALSE)),"")</f>
        <v>696972.88598115079</v>
      </c>
      <c r="BY443" s="685">
        <f>IFERROR((BX443+AH443*Contr_Rate)*(1+Inv_Return)*IF($D443=$C$1,VLOOKUP($T443,Male_Annuity_Tables,MATCH($BS$3+3,'Mortality Tables'!$N$1:$DN$1,0),FALSE),VLOOKUP($T443,Fe_Annuity_Tables,MATCH(BY$3+3,'Mortality Tables'!$N$1:$DN$1,0),FALSE)),"")</f>
        <v>584401.6748690611</v>
      </c>
      <c r="BZ443" s="685">
        <f>IFERROR((BY443+AI443*Contr_Rate)*(1+Inv_Return)*IF($D443=$C$1,VLOOKUP($T443,Male_Annuity_Tables,MATCH($BS$3+3,'Mortality Tables'!$N$1:$DN$1,0),FALSE),VLOOKUP($T443,Fe_Annuity_Tables,MATCH(BZ$3+3,'Mortality Tables'!$N$1:$DN$1,0),FALSE)),"")</f>
        <v>502450.13840246474</v>
      </c>
      <c r="CA443" s="685">
        <f>IFERROR((BZ443+AJ443*Contr_Rate)*(1+Inv_Return)*IF($D443=$C$1,VLOOKUP($T443,Male_Annuity_Tables,MATCH($BS$3+3,'Mortality Tables'!$N$1:$DN$1,0),FALSE),VLOOKUP($T443,Fe_Annuity_Tables,MATCH(CA$3+3,'Mortality Tables'!$N$1:$DN$1,0),FALSE)),"")</f>
        <v>440633.51344388485</v>
      </c>
      <c r="CB443" s="685">
        <f>IFERROR((CA443+AK443*Contr_Rate)*(1+Inv_Return)*IF($D443=$C$1,VLOOKUP($T443,Male_Annuity_Tables,MATCH($BS$3+3,'Mortality Tables'!$N$1:$DN$1,0),FALSE),VLOOKUP($T443,Fe_Annuity_Tables,MATCH(CB$3+3,'Mortality Tables'!$N$1:$DN$1,0),FALSE)),"")</f>
        <v>391973.26682325132</v>
      </c>
      <c r="CC443" s="685">
        <f>IFERROR((CB443+AL443*Contr_Rate)*(1+Inv_Return)*IF($D443=$C$1,VLOOKUP($T443,Male_Annuity_Tables,MATCH($BS$3+3,'Mortality Tables'!$N$1:$DN$1,0),FALSE),VLOOKUP($T443,Fe_Annuity_Tables,MATCH(CC$3+3,'Mortality Tables'!$N$1:$DN$1,0),FALSE)),"")</f>
        <v>371755.49537131411</v>
      </c>
      <c r="CD443" s="685">
        <f>IFERROR((CC443+AM443*Contr_Rate)*(1+Inv_Return)*IF($D443=$C$1,VLOOKUP($T443,Male_Annuity_Tables,MATCH($BS$3+3,'Mortality Tables'!$N$1:$DN$1,0),FALSE),VLOOKUP($T443,Fe_Annuity_Tables,MATCH(CD$3+3,'Mortality Tables'!$N$1:$DN$1,0),FALSE)),"")</f>
        <v>359633.96064587985</v>
      </c>
      <c r="CE443" s="685">
        <f>IFERROR((CD443+AN443*Contr_Rate)*(1+Inv_Return)*IF($D443=$C$1,VLOOKUP($T443,Male_Annuity_Tables,MATCH($BS$3+3,'Mortality Tables'!$N$1:$DN$1,0),FALSE),VLOOKUP($T443,Fe_Annuity_Tables,MATCH(CE$3+3,'Mortality Tables'!$N$1:$DN$1,0),FALSE)),"")</f>
        <v>349930.18679991341</v>
      </c>
      <c r="CF443" s="685">
        <f>IFERROR((CE443+AO443*Contr_Rate)*(1+Inv_Return)*IF($D443=$C$1,VLOOKUP($T443,Male_Annuity_Tables,MATCH($BS$3+3,'Mortality Tables'!$N$1:$DN$1,0),FALSE),VLOOKUP($T443,Fe_Annuity_Tables,MATCH(CF$3+3,'Mortality Tables'!$N$1:$DN$1,0),FALSE)),"")</f>
        <v>341106.07790694572</v>
      </c>
      <c r="CG443" s="685">
        <f>IFERROR((CF443+AP443*Contr_Rate)*(1+Inv_Return)*IF($D443=$C$1,VLOOKUP($T443,Male_Annuity_Tables,MATCH($BS$3+3,'Mortality Tables'!$N$1:$DN$1,0),FALSE),VLOOKUP($T443,Fe_Annuity_Tables,MATCH(CG$3+3,'Mortality Tables'!$N$1:$DN$1,0),FALSE)),"")</f>
        <v>332732.37943508406</v>
      </c>
      <c r="CH443" s="685" t="str">
        <f>IFERROR((CG443+AQ443*Contr_Rate)*(1+Inv_Return)*IF($D443=$C$1,VLOOKUP($T443,Male_Annuity_Tables,MATCH($BS$3+3,'Mortality Tables'!$N$1:$DN$1,0),FALSE),VLOOKUP($T443,Fe_Annuity_Tables,MATCH(CH$3+3,'Mortality Tables'!$N$1:$DN$1,0),FALSE)),"")</f>
        <v/>
      </c>
      <c r="CI443" s="685" t="str">
        <f>IFERROR((CH443+AR443*Contr_Rate)*(1+Inv_Return)*IF($D443=$C$1,VLOOKUP($T443,Male_Annuity_Tables,MATCH($BS$3+3,'Mortality Tables'!$N$1:$DN$1,0),FALSE),VLOOKUP($T443,Fe_Annuity_Tables,MATCH(CI$3+3,'Mortality Tables'!$N$1:$DN$1,0),FALSE)),"")</f>
        <v/>
      </c>
      <c r="CJ443" s="685" t="str">
        <f>IFERROR((CI443+AS443*Contr_Rate)*(1+Inv_Return)*IF($D443=$C$1,VLOOKUP($T443,Male_Annuity_Tables,MATCH($BS$3+3,'Mortality Tables'!$N$1:$DN$1,0),FALSE),VLOOKUP($T443,Fe_Annuity_Tables,MATCH(CJ$3+3,'Mortality Tables'!$N$1:$DN$1,0),FALSE)),"")</f>
        <v/>
      </c>
      <c r="CK443" s="685" t="str">
        <f>IFERROR((CJ443+AT443*Contr_Rate)*(1+Inv_Return)*IF($D443=$C$1,VLOOKUP($T443,Male_Annuity_Tables,MATCH($BS$3+3,'Mortality Tables'!$N$1:$DN$1,0),FALSE),VLOOKUP($T443,Fe_Annuity_Tables,MATCH(CK$3+3,'Mortality Tables'!$N$1:$DN$1,0),FALSE)),"")</f>
        <v/>
      </c>
      <c r="CL443" s="685" t="str">
        <f>IFERROR((CK443+AU443*Contr_Rate)*(1+Inv_Return)*IF($D443=$C$1,VLOOKUP($T443,Male_Annuity_Tables,MATCH($BS$3+3,'Mortality Tables'!$N$1:$DN$1,0),FALSE),VLOOKUP($T443,Fe_Annuity_Tables,MATCH(CL$3+3,'Mortality Tables'!$N$1:$DN$1,0),FALSE)),"")</f>
        <v/>
      </c>
      <c r="CM443" s="685" t="str">
        <f>IFERROR((CL443+AV443*Contr_Rate)*(1+Inv_Return)*IF($D443=$C$1,VLOOKUP($T443,Male_Annuity_Tables,MATCH($BS$3+3,'Mortality Tables'!$N$1:$DN$1,0),FALSE),VLOOKUP($T443,Fe_Annuity_Tables,MATCH(CM$3+3,'Mortality Tables'!$N$1:$DN$1,0),FALSE)),"")</f>
        <v/>
      </c>
      <c r="CN443" s="685" t="str">
        <f>IFERROR((CM443+AW443*Contr_Rate)*(1+Inv_Return)*IF($D443=$C$1,VLOOKUP($T443,Male_Annuity_Tables,MATCH($BS$3+3,'Mortality Tables'!$N$1:$DN$1,0),FALSE),VLOOKUP($T443,Fe_Annuity_Tables,MATCH(CN$3+3,'Mortality Tables'!$N$1:$DN$1,0),FALSE)),"")</f>
        <v/>
      </c>
      <c r="CO443" s="685" t="str">
        <f>IFERROR((CN443+AX443*Contr_Rate)*(1+Inv_Return)*IF($D443=$C$1,VLOOKUP($T443,Male_Annuity_Tables,MATCH($BS$3+3,'Mortality Tables'!$N$1:$DN$1,0),FALSE),VLOOKUP($T443,Fe_Annuity_Tables,MATCH(CO$3+3,'Mortality Tables'!$N$1:$DN$1,0),FALSE)),"")</f>
        <v/>
      </c>
      <c r="CP443" s="685" t="str">
        <f>IFERROR((CO443+AY443*Contr_Rate)*(1+Inv_Return)*IF($D443=$C$1,VLOOKUP($T443,Male_Annuity_Tables,MATCH($BS$3+3,'Mortality Tables'!$N$1:$DN$1,0),FALSE),VLOOKUP($T443,Fe_Annuity_Tables,MATCH(CP$3+3,'Mortality Tables'!$N$1:$DN$1,0),FALSE)),"")</f>
        <v/>
      </c>
      <c r="CQ443" s="685" t="str">
        <f>IFERROR((CP443+AZ443*Contr_Rate)*(1+Inv_Return)*IF($D443=$C$1,VLOOKUP($T443,Male_Annuity_Tables,MATCH($BS$3+3,'Mortality Tables'!$N$1:$DN$1,0),FALSE),VLOOKUP($T443,Fe_Annuity_Tables,MATCH(CQ$3+3,'Mortality Tables'!$N$1:$DN$1,0),FALSE)),"")</f>
        <v/>
      </c>
      <c r="CR443" s="685" t="str">
        <f>IFERROR((CQ443+BA443*Contr_Rate)*(1+Inv_Return)*IF($D443=$C$1,VLOOKUP($T443,Male_Annuity_Tables,MATCH($BS$3+3,'Mortality Tables'!$N$1:$DN$1,0),FALSE),VLOOKUP($T443,Fe_Annuity_Tables,MATCH(CR$3+3,'Mortality Tables'!$N$1:$DN$1,0),FALSE)),"")</f>
        <v/>
      </c>
      <c r="CS443" s="685" t="str">
        <f>IFERROR((CR443+BB443*Contr_Rate)*(1+Inv_Return)*IF($D443=$C$1,VLOOKUP($T443,Male_Annuity_Tables,MATCH($BS$3+3,'Mortality Tables'!$N$1:$DN$1,0),FALSE),VLOOKUP($T443,Fe_Annuity_Tables,MATCH(CS$3+3,'Mortality Tables'!$N$1:$DN$1,0),FALSE)),"")</f>
        <v/>
      </c>
      <c r="CT443" s="685" t="str">
        <f>IFERROR((CS443+BC443*Contr_Rate)*(1+Inv_Return)*IF($D443=$C$1,VLOOKUP($T443,Male_Annuity_Tables,MATCH($BS$3+3,'Mortality Tables'!$N$1:$DN$1,0),FALSE),VLOOKUP($T443,Fe_Annuity_Tables,MATCH(CT$3+3,'Mortality Tables'!$N$1:$DN$1,0),FALSE)),"")</f>
        <v/>
      </c>
      <c r="CU443" s="685" t="str">
        <f>IFERROR((CT443+BD443*Contr_Rate)*(1+Inv_Return)*IF($D443=$C$1,VLOOKUP($T443,Male_Annuity_Tables,MATCH($BS$3+3,'Mortality Tables'!$N$1:$DN$1,0),FALSE),VLOOKUP($T443,Fe_Annuity_Tables,MATCH(CU$3+3,'Mortality Tables'!$N$1:$DN$1,0),FALSE)),"")</f>
        <v/>
      </c>
      <c r="CV443" s="685" t="str">
        <f>IFERROR((CU443+BE443*Contr_Rate)*(1+Inv_Return)*IF($D443=$C$1,VLOOKUP($T443,Male_Annuity_Tables,MATCH($BS$3+3,'Mortality Tables'!$N$1:$DN$1,0),FALSE),VLOOKUP($T443,Fe_Annuity_Tables,MATCH(CV$3+3,'Mortality Tables'!$N$1:$DN$1,0),FALSE)),"")</f>
        <v/>
      </c>
      <c r="CW443" s="685" t="str">
        <f>IFERROR((CV443+BF443*Contr_Rate)*(1+Inv_Return)*IF($D443=$C$1,VLOOKUP($T443,Male_Annuity_Tables,MATCH($BS$3+3,'Mortality Tables'!$N$1:$DN$1,0),FALSE),VLOOKUP($T443,Fe_Annuity_Tables,MATCH(CW$3+3,'Mortality Tables'!$N$1:$DN$1,0),FALSE)),"")</f>
        <v/>
      </c>
      <c r="CX443" s="685" t="str">
        <f>IFERROR((CW443+BG443*Contr_Rate)*(1+Inv_Return)*IF($D443=$C$1,VLOOKUP($T443,Male_Annuity_Tables,MATCH($BS$3+3,'Mortality Tables'!$N$1:$DN$1,0),FALSE),VLOOKUP($T443,Fe_Annuity_Tables,MATCH(CX$3+3,'Mortality Tables'!$N$1:$DN$1,0),FALSE)),"")</f>
        <v/>
      </c>
      <c r="CY443" s="685" t="str">
        <f>IFERROR((CX443+BH443*Contr_Rate)*(1+Inv_Return)*IF($D443=$C$1,VLOOKUP($T443,Male_Annuity_Tables,MATCH($BS$3+3,'Mortality Tables'!$N$1:$DN$1,0),FALSE),VLOOKUP($T443,Fe_Annuity_Tables,MATCH(CY$3+3,'Mortality Tables'!$N$1:$DN$1,0),FALSE)),"")</f>
        <v/>
      </c>
      <c r="CZ443" s="685" t="str">
        <f>IFERROR((CY443+BI443*Contr_Rate)*(1+Inv_Return)*IF($D443=$C$1,VLOOKUP($T443,Male_Annuity_Tables,MATCH($BS$3+3,'Mortality Tables'!$N$1:$DN$1,0),FALSE),VLOOKUP($T443,Fe_Annuity_Tables,MATCH(CZ$3+3,'Mortality Tables'!$N$1:$DN$1,0),FALSE)),"")</f>
        <v/>
      </c>
      <c r="DA443" s="685" t="str">
        <f>IFERROR((CZ443+BJ443*Contr_Rate)*(1+Inv_Return)*IF($D443=$C$1,VLOOKUP($T443,Male_Annuity_Tables,MATCH($BS$3+3,'Mortality Tables'!$N$1:$DN$1,0),FALSE),VLOOKUP($T443,Fe_Annuity_Tables,MATCH(DA$3+3,'Mortality Tables'!$N$1:$DN$1,0),FALSE)),"")</f>
        <v/>
      </c>
      <c r="DB443" s="685" t="str">
        <f>IFERROR((DA443+BK443*Contr_Rate)*(1+Inv_Return)*IF($D443=$C$1,VLOOKUP($T443,Male_Annuity_Tables,MATCH($BS$3+3,'Mortality Tables'!$N$1:$DN$1,0),FALSE),VLOOKUP($T443,Fe_Annuity_Tables,MATCH(DB$3+3,'Mortality Tables'!$N$1:$DN$1,0),FALSE)),"")</f>
        <v/>
      </c>
      <c r="DC443" s="685" t="str">
        <f>IFERROR((DB443+BL443*Contr_Rate)*(1+Inv_Return)*IF($D443=$C$1,VLOOKUP($T443,Male_Annuity_Tables,MATCH($BS$3+3,'Mortality Tables'!$N$1:$DN$1,0),FALSE),VLOOKUP($T443,Fe_Annuity_Tables,MATCH(DC$3+3,'Mortality Tables'!$N$1:$DN$1,0),FALSE)),"")</f>
        <v/>
      </c>
      <c r="DD443" s="685" t="str">
        <f>IFERROR((DC443+BM443*Contr_Rate)*(1+Inv_Return)*IF($D443=$C$1,VLOOKUP($T443,Male_Annuity_Tables,MATCH($BS$3+3,'Mortality Tables'!$N$1:$DN$1,0),FALSE),VLOOKUP($T443,Fe_Annuity_Tables,MATCH(DD$3+3,'Mortality Tables'!$N$1:$DN$1,0),FALSE)),"")</f>
        <v/>
      </c>
      <c r="DE443" s="685" t="str">
        <f>IFERROR((DD443+BN443*Contr_Rate)*(1+Inv_Return)*IF($D443=$C$1,VLOOKUP($T443,Male_Annuity_Tables,MATCH($BS$3+3,'Mortality Tables'!$N$1:$DN$1,0),FALSE),VLOOKUP($T443,Fe_Annuity_Tables,MATCH(DE$3+3,'Mortality Tables'!$N$1:$DN$1,0),FALSE)),"")</f>
        <v/>
      </c>
      <c r="DF443" s="685" t="str">
        <f>IFERROR((DE443+BO443*Contr_Rate)*(1+Inv_Return)*IF($D443=$C$1,VLOOKUP($T443,Male_Annuity_Tables,MATCH($BS$3+3,'Mortality Tables'!$N$1:$DN$1,0),FALSE),VLOOKUP($T443,Fe_Annuity_Tables,MATCH(DF$3+3,'Mortality Tables'!$N$1:$DN$1,0),FALSE)),"")</f>
        <v/>
      </c>
      <c r="DG443" s="685" t="str">
        <f>IFERROR((DF443+BP443*Contr_Rate)*(1+Inv_Return)*IF($D443=$C$1,VLOOKUP($T443,Male_Annuity_Tables,MATCH($BS$3+3,'Mortality Tables'!$N$1:$DN$1,0),FALSE),VLOOKUP($T443,Fe_Annuity_Tables,MATCH(DG$3+3,'Mortality Tables'!$N$1:$DN$1,0),FALSE)),"")</f>
        <v/>
      </c>
      <c r="DH443" s="685" t="str">
        <f>IFERROR((DG443+BQ443*Contr_Rate)*(1+Inv_Return)*IF($D443=$C$1,VLOOKUP($T443,Male_Annuity_Tables,MATCH($BS$3+3,'Mortality Tables'!$N$1:$DN$1,0),FALSE),VLOOKUP($T443,Fe_Annuity_Tables,MATCH(DH$3+3,'Mortality Tables'!$N$1:$DN$1,0),FALSE)),"")</f>
        <v/>
      </c>
      <c r="DJ443" s="686">
        <f t="shared" si="230"/>
        <v>1214958.7955848714</v>
      </c>
      <c r="DK443" s="680">
        <f t="shared" si="251"/>
        <v>8.8017766057058875</v>
      </c>
      <c r="DL443" s="686">
        <f t="shared" si="231"/>
        <v>92483.873370992093</v>
      </c>
      <c r="DM443" s="686">
        <f t="shared" si="252"/>
        <v>4574377.7397084106</v>
      </c>
      <c r="DN443" s="687">
        <f t="shared" si="232"/>
        <v>2.0217804176549573E-2</v>
      </c>
      <c r="DP443" s="688">
        <f t="shared" si="233"/>
        <v>134891.92140036877</v>
      </c>
      <c r="DQ443" s="688">
        <f t="shared" si="234"/>
        <v>180462.8754660316</v>
      </c>
      <c r="DR443" s="688">
        <f t="shared" si="235"/>
        <v>184939.20542573577</v>
      </c>
    </row>
    <row r="444" spans="1:122" s="657" customFormat="1" ht="14.5">
      <c r="A444" s="675" t="s">
        <v>1956</v>
      </c>
      <c r="B444" s="675" t="s">
        <v>1957</v>
      </c>
      <c r="C444" s="675" t="s">
        <v>541</v>
      </c>
      <c r="D444" s="675" t="s">
        <v>60</v>
      </c>
      <c r="E444" s="676">
        <v>27660</v>
      </c>
      <c r="F444" s="677">
        <v>36703</v>
      </c>
      <c r="G444" s="677">
        <v>44573</v>
      </c>
      <c r="H444" s="678">
        <v>2028020</v>
      </c>
      <c r="I444" s="678">
        <v>190915.63</v>
      </c>
      <c r="J444" s="678">
        <v>149975.22</v>
      </c>
      <c r="K444" s="678"/>
      <c r="L444" s="678">
        <v>340890.85</v>
      </c>
      <c r="M444" s="679">
        <f>IF(COUNTIF($A$4:A444,A444)=1,0,1)</f>
        <v>0</v>
      </c>
      <c r="N444" s="680" t="str">
        <f t="shared" si="224"/>
        <v>Okay</v>
      </c>
      <c r="O444" s="680" t="str">
        <f t="shared" si="225"/>
        <v>TRUE</v>
      </c>
      <c r="P444" s="680" t="b">
        <f t="shared" si="226"/>
        <v>1</v>
      </c>
      <c r="Q444" s="680" t="b">
        <f t="shared" si="239"/>
        <v>1</v>
      </c>
      <c r="R444" s="680" t="b">
        <f t="shared" si="240"/>
        <v>1</v>
      </c>
      <c r="S444" s="681">
        <f t="shared" si="227"/>
        <v>24.775342465753425</v>
      </c>
      <c r="T444" s="682">
        <f t="shared" si="241"/>
        <v>49</v>
      </c>
      <c r="U444" s="682">
        <f t="shared" si="253"/>
        <v>46</v>
      </c>
      <c r="V444" s="682">
        <f t="shared" si="242"/>
        <v>2.967123287671233</v>
      </c>
      <c r="W444" s="682">
        <f t="shared" si="228"/>
        <v>11</v>
      </c>
      <c r="X444" s="683">
        <f t="shared" si="229"/>
        <v>3749799.3499999996</v>
      </c>
      <c r="Y444" s="684">
        <f t="shared" si="250"/>
        <v>3.48E-3</v>
      </c>
      <c r="Z444" s="684">
        <f>IF($D444=$C$1,VLOOKUP($T444,Male_Annuity_Tables,MATCH($W444+2,'Mortality Tables'!$DS$1:$HT$1,0),FALSE),VLOOKUP($T444,Fe_Annuity_Tables,MATCH($W444+2,'Mortality Tables'!$M$1:$DN$1,0),FALSE))</f>
        <v>0.36625918783018357</v>
      </c>
      <c r="AA444" s="664"/>
      <c r="AB444" s="685">
        <f t="shared" si="249"/>
        <v>2131347.6189999999</v>
      </c>
      <c r="AC444" s="685">
        <f t="shared" si="249"/>
        <v>2239939.7801880501</v>
      </c>
      <c r="AD444" s="685">
        <f t="shared" si="249"/>
        <v>2354064.7119886316</v>
      </c>
      <c r="AE444" s="685">
        <f t="shared" si="249"/>
        <v>2474004.3090644521</v>
      </c>
      <c r="AF444" s="685">
        <f t="shared" si="249"/>
        <v>2600054.8286112859</v>
      </c>
      <c r="AG444" s="685">
        <f t="shared" si="249"/>
        <v>2732527.6221290315</v>
      </c>
      <c r="AH444" s="685">
        <f t="shared" si="249"/>
        <v>2871749.9044765057</v>
      </c>
      <c r="AI444" s="685">
        <f t="shared" si="249"/>
        <v>3018065.5621095835</v>
      </c>
      <c r="AJ444" s="685">
        <f t="shared" si="249"/>
        <v>3171836.0024990672</v>
      </c>
      <c r="AK444" s="685">
        <f t="shared" si="249"/>
        <v>3333441.0468263947</v>
      </c>
      <c r="AL444" s="685">
        <f t="shared" si="249"/>
        <v>3503279.8681621994</v>
      </c>
      <c r="AM444" s="685" t="str">
        <f t="shared" si="249"/>
        <v/>
      </c>
      <c r="AN444" s="685" t="str">
        <f t="shared" si="249"/>
        <v/>
      </c>
      <c r="AO444" s="685" t="str">
        <f t="shared" si="249"/>
        <v/>
      </c>
      <c r="AP444" s="685" t="str">
        <f t="shared" si="249"/>
        <v/>
      </c>
      <c r="AQ444" s="685" t="str">
        <f t="shared" si="249"/>
        <v/>
      </c>
      <c r="AR444" s="685" t="str">
        <f t="shared" si="248"/>
        <v/>
      </c>
      <c r="AS444" s="685" t="str">
        <f t="shared" si="248"/>
        <v/>
      </c>
      <c r="AT444" s="685" t="str">
        <f t="shared" si="248"/>
        <v/>
      </c>
      <c r="AU444" s="685" t="str">
        <f t="shared" si="248"/>
        <v/>
      </c>
      <c r="AV444" s="685" t="str">
        <f t="shared" si="244"/>
        <v/>
      </c>
      <c r="AW444" s="685" t="str">
        <f t="shared" si="244"/>
        <v/>
      </c>
      <c r="AX444" s="685" t="str">
        <f t="shared" si="244"/>
        <v/>
      </c>
      <c r="AY444" s="685" t="str">
        <f t="shared" si="244"/>
        <v/>
      </c>
      <c r="AZ444" s="685" t="str">
        <f t="shared" si="244"/>
        <v/>
      </c>
      <c r="BA444" s="685" t="str">
        <f t="shared" si="244"/>
        <v/>
      </c>
      <c r="BB444" s="685" t="str">
        <f t="shared" si="244"/>
        <v/>
      </c>
      <c r="BC444" s="685" t="str">
        <f t="shared" si="244"/>
        <v/>
      </c>
      <c r="BD444" s="685" t="str">
        <f t="shared" si="244"/>
        <v/>
      </c>
      <c r="BE444" s="685" t="str">
        <f t="shared" si="244"/>
        <v/>
      </c>
      <c r="BF444" s="685" t="str">
        <f t="shared" si="244"/>
        <v/>
      </c>
      <c r="BG444" s="685" t="str">
        <f t="shared" si="247"/>
        <v/>
      </c>
      <c r="BH444" s="685" t="str">
        <f t="shared" si="247"/>
        <v/>
      </c>
      <c r="BI444" s="685" t="str">
        <f t="shared" si="243"/>
        <v/>
      </c>
      <c r="BJ444" s="685" t="str">
        <f t="shared" si="243"/>
        <v/>
      </c>
      <c r="BK444" s="685" t="str">
        <f t="shared" si="243"/>
        <v/>
      </c>
      <c r="BL444" s="685" t="str">
        <f t="shared" si="243"/>
        <v/>
      </c>
      <c r="BM444" s="685" t="str">
        <f t="shared" si="243"/>
        <v/>
      </c>
      <c r="BN444" s="685" t="str">
        <f t="shared" si="243"/>
        <v/>
      </c>
      <c r="BO444" s="685" t="str">
        <f t="shared" si="246"/>
        <v/>
      </c>
      <c r="BP444" s="685" t="str">
        <f t="shared" si="246"/>
        <v/>
      </c>
      <c r="BQ444" s="685" t="str">
        <f t="shared" si="246"/>
        <v/>
      </c>
      <c r="BR444" s="529"/>
      <c r="BS444" s="685">
        <f>IFERROR(($L444+AB444*Contr_Rate)*(1+Inv_Return)*IF($D444=$C$1,VLOOKUP($T444,Male_Annuity_Tables,MATCH($BS$3+3,'Mortality Tables'!$N$1:$DN$1,0),FALSE),VLOOKUP($T444,Fe_Annuity_Tables,MATCH(BS$3+3,'Mortality Tables'!$N$1:$DN$1,0),FALSE)),"")</f>
        <v>853305.64897366404</v>
      </c>
      <c r="BT444" s="685">
        <f>IFERROR(($BS444+AC444*Contr_Rate)*(1+Inv_Return)*IF($D444=$C$1,VLOOKUP($T444,Male_Annuity_Tables,MATCH($BS$3+3,'Mortality Tables'!$N$1:$DN$1,0),FALSE),VLOOKUP($T444,Fe_Annuity_Tables,MATCH(BT$3+3,'Mortality Tables'!$N$1:$DN$1,0),FALSE)),"")</f>
        <v>1190435.8368888944</v>
      </c>
      <c r="BU444" s="685">
        <f>IFERROR((BT444+AD444*Contr_Rate)*(1+Inv_Return)*IF($D444=$C$1,VLOOKUP($T444,Male_Annuity_Tables,MATCH($BS$3+3,'Mortality Tables'!$N$1:$DN$1,0),FALSE),VLOOKUP($T444,Fe_Annuity_Tables,MATCH(BU$3+3,'Mortality Tables'!$N$1:$DN$1,0),FALSE)),"")</f>
        <v>1326852.6636034308</v>
      </c>
      <c r="BV444" s="685">
        <f>IFERROR((BU444+AE444*Contr_Rate)*(1+Inv_Return)*IF($D444=$C$1,VLOOKUP($T444,Male_Annuity_Tables,MATCH($BS$3+3,'Mortality Tables'!$N$1:$DN$1,0),FALSE),VLOOKUP($T444,Fe_Annuity_Tables,MATCH(BV$3+3,'Mortality Tables'!$N$1:$DN$1,0),FALSE)),"")</f>
        <v>1297019.7906176681</v>
      </c>
      <c r="BW444" s="685">
        <f>IFERROR((BV444+AF444*Contr_Rate)*(1+Inv_Return)*IF($D444=$C$1,VLOOKUP($T444,Male_Annuity_Tables,MATCH($BS$3+3,'Mortality Tables'!$N$1:$DN$1,0),FALSE),VLOOKUP($T444,Fe_Annuity_Tables,MATCH(BW$3+3,'Mortality Tables'!$N$1:$DN$1,0),FALSE)),"")</f>
        <v>1166290.2555523964</v>
      </c>
      <c r="BX444" s="685">
        <f>IFERROR((BW444+AG444*Contr_Rate)*(1+Inv_Return)*IF($D444=$C$1,VLOOKUP($T444,Male_Annuity_Tables,MATCH($BS$3+3,'Mortality Tables'!$N$1:$DN$1,0),FALSE),VLOOKUP($T444,Fe_Annuity_Tables,MATCH(BX$3+3,'Mortality Tables'!$N$1:$DN$1,0),FALSE)),"")</f>
        <v>998560.47665035317</v>
      </c>
      <c r="BY444" s="685">
        <f>IFERROR((BX444+AH444*Contr_Rate)*(1+Inv_Return)*IF($D444=$C$1,VLOOKUP($T444,Male_Annuity_Tables,MATCH($BS$3+3,'Mortality Tables'!$N$1:$DN$1,0),FALSE),VLOOKUP($T444,Fe_Annuity_Tables,MATCH(BY$3+3,'Mortality Tables'!$N$1:$DN$1,0),FALSE)),"")</f>
        <v>883553.19206179597</v>
      </c>
      <c r="BZ444" s="685">
        <f>IFERROR((BY444+AI444*Contr_Rate)*(1+Inv_Return)*IF($D444=$C$1,VLOOKUP($T444,Male_Annuity_Tables,MATCH($BS$3+3,'Mortality Tables'!$N$1:$DN$1,0),FALSE),VLOOKUP($T444,Fe_Annuity_Tables,MATCH(BZ$3+3,'Mortality Tables'!$N$1:$DN$1,0),FALSE)),"")</f>
        <v>802441.80654443696</v>
      </c>
      <c r="CA444" s="685">
        <f>IFERROR((BZ444+AJ444*Contr_Rate)*(1+Inv_Return)*IF($D444=$C$1,VLOOKUP($T444,Male_Annuity_Tables,MATCH($BS$3+3,'Mortality Tables'!$N$1:$DN$1,0),FALSE),VLOOKUP($T444,Fe_Annuity_Tables,MATCH(CA$3+3,'Mortality Tables'!$N$1:$DN$1,0),FALSE)),"")</f>
        <v>742533.26714872709</v>
      </c>
      <c r="CB444" s="685">
        <f>IFERROR((CA444+AK444*Contr_Rate)*(1+Inv_Return)*IF($D444=$C$1,VLOOKUP($T444,Male_Annuity_Tables,MATCH($BS$3+3,'Mortality Tables'!$N$1:$DN$1,0),FALSE),VLOOKUP($T444,Fe_Annuity_Tables,MATCH(CB$3+3,'Mortality Tables'!$N$1:$DN$1,0),FALSE)),"")</f>
        <v>695814.19232648332</v>
      </c>
      <c r="CC444" s="685">
        <f>IFERROR((CB444+AL444*Contr_Rate)*(1+Inv_Return)*IF($D444=$C$1,VLOOKUP($T444,Male_Annuity_Tables,MATCH($BS$3+3,'Mortality Tables'!$N$1:$DN$1,0),FALSE),VLOOKUP($T444,Fe_Annuity_Tables,MATCH(CC$3+3,'Mortality Tables'!$N$1:$DN$1,0),FALSE)),"")</f>
        <v>657467.18274426321</v>
      </c>
      <c r="CD444" s="685" t="str">
        <f>IFERROR((CC444+AM444*Contr_Rate)*(1+Inv_Return)*IF($D444=$C$1,VLOOKUP($T444,Male_Annuity_Tables,MATCH($BS$3+3,'Mortality Tables'!$N$1:$DN$1,0),FALSE),VLOOKUP($T444,Fe_Annuity_Tables,MATCH(CD$3+3,'Mortality Tables'!$N$1:$DN$1,0),FALSE)),"")</f>
        <v/>
      </c>
      <c r="CE444" s="685" t="str">
        <f>IFERROR((CD444+AN444*Contr_Rate)*(1+Inv_Return)*IF($D444=$C$1,VLOOKUP($T444,Male_Annuity_Tables,MATCH($BS$3+3,'Mortality Tables'!$N$1:$DN$1,0),FALSE),VLOOKUP($T444,Fe_Annuity_Tables,MATCH(CE$3+3,'Mortality Tables'!$N$1:$DN$1,0),FALSE)),"")</f>
        <v/>
      </c>
      <c r="CF444" s="685" t="str">
        <f>IFERROR((CE444+AO444*Contr_Rate)*(1+Inv_Return)*IF($D444=$C$1,VLOOKUP($T444,Male_Annuity_Tables,MATCH($BS$3+3,'Mortality Tables'!$N$1:$DN$1,0),FALSE),VLOOKUP($T444,Fe_Annuity_Tables,MATCH(CF$3+3,'Mortality Tables'!$N$1:$DN$1,0),FALSE)),"")</f>
        <v/>
      </c>
      <c r="CG444" s="685" t="str">
        <f>IFERROR((CF444+AP444*Contr_Rate)*(1+Inv_Return)*IF($D444=$C$1,VLOOKUP($T444,Male_Annuity_Tables,MATCH($BS$3+3,'Mortality Tables'!$N$1:$DN$1,0),FALSE),VLOOKUP($T444,Fe_Annuity_Tables,MATCH(CG$3+3,'Mortality Tables'!$N$1:$DN$1,0),FALSE)),"")</f>
        <v/>
      </c>
      <c r="CH444" s="685" t="str">
        <f>IFERROR((CG444+AQ444*Contr_Rate)*(1+Inv_Return)*IF($D444=$C$1,VLOOKUP($T444,Male_Annuity_Tables,MATCH($BS$3+3,'Mortality Tables'!$N$1:$DN$1,0),FALSE),VLOOKUP($T444,Fe_Annuity_Tables,MATCH(CH$3+3,'Mortality Tables'!$N$1:$DN$1,0),FALSE)),"")</f>
        <v/>
      </c>
      <c r="CI444" s="685" t="str">
        <f>IFERROR((CH444+AR444*Contr_Rate)*(1+Inv_Return)*IF($D444=$C$1,VLOOKUP($T444,Male_Annuity_Tables,MATCH($BS$3+3,'Mortality Tables'!$N$1:$DN$1,0),FALSE),VLOOKUP($T444,Fe_Annuity_Tables,MATCH(CI$3+3,'Mortality Tables'!$N$1:$DN$1,0),FALSE)),"")</f>
        <v/>
      </c>
      <c r="CJ444" s="685" t="str">
        <f>IFERROR((CI444+AS444*Contr_Rate)*(1+Inv_Return)*IF($D444=$C$1,VLOOKUP($T444,Male_Annuity_Tables,MATCH($BS$3+3,'Mortality Tables'!$N$1:$DN$1,0),FALSE),VLOOKUP($T444,Fe_Annuity_Tables,MATCH(CJ$3+3,'Mortality Tables'!$N$1:$DN$1,0),FALSE)),"")</f>
        <v/>
      </c>
      <c r="CK444" s="685" t="str">
        <f>IFERROR((CJ444+AT444*Contr_Rate)*(1+Inv_Return)*IF($D444=$C$1,VLOOKUP($T444,Male_Annuity_Tables,MATCH($BS$3+3,'Mortality Tables'!$N$1:$DN$1,0),FALSE),VLOOKUP($T444,Fe_Annuity_Tables,MATCH(CK$3+3,'Mortality Tables'!$N$1:$DN$1,0),FALSE)),"")</f>
        <v/>
      </c>
      <c r="CL444" s="685" t="str">
        <f>IFERROR((CK444+AU444*Contr_Rate)*(1+Inv_Return)*IF($D444=$C$1,VLOOKUP($T444,Male_Annuity_Tables,MATCH($BS$3+3,'Mortality Tables'!$N$1:$DN$1,0),FALSE),VLOOKUP($T444,Fe_Annuity_Tables,MATCH(CL$3+3,'Mortality Tables'!$N$1:$DN$1,0),FALSE)),"")</f>
        <v/>
      </c>
      <c r="CM444" s="685" t="str">
        <f>IFERROR((CL444+AV444*Contr_Rate)*(1+Inv_Return)*IF($D444=$C$1,VLOOKUP($T444,Male_Annuity_Tables,MATCH($BS$3+3,'Mortality Tables'!$N$1:$DN$1,0),FALSE),VLOOKUP($T444,Fe_Annuity_Tables,MATCH(CM$3+3,'Mortality Tables'!$N$1:$DN$1,0),FALSE)),"")</f>
        <v/>
      </c>
      <c r="CN444" s="685" t="str">
        <f>IFERROR((CM444+AW444*Contr_Rate)*(1+Inv_Return)*IF($D444=$C$1,VLOOKUP($T444,Male_Annuity_Tables,MATCH($BS$3+3,'Mortality Tables'!$N$1:$DN$1,0),FALSE),VLOOKUP($T444,Fe_Annuity_Tables,MATCH(CN$3+3,'Mortality Tables'!$N$1:$DN$1,0),FALSE)),"")</f>
        <v/>
      </c>
      <c r="CO444" s="685" t="str">
        <f>IFERROR((CN444+AX444*Contr_Rate)*(1+Inv_Return)*IF($D444=$C$1,VLOOKUP($T444,Male_Annuity_Tables,MATCH($BS$3+3,'Mortality Tables'!$N$1:$DN$1,0),FALSE),VLOOKUP($T444,Fe_Annuity_Tables,MATCH(CO$3+3,'Mortality Tables'!$N$1:$DN$1,0),FALSE)),"")</f>
        <v/>
      </c>
      <c r="CP444" s="685" t="str">
        <f>IFERROR((CO444+AY444*Contr_Rate)*(1+Inv_Return)*IF($D444=$C$1,VLOOKUP($T444,Male_Annuity_Tables,MATCH($BS$3+3,'Mortality Tables'!$N$1:$DN$1,0),FALSE),VLOOKUP($T444,Fe_Annuity_Tables,MATCH(CP$3+3,'Mortality Tables'!$N$1:$DN$1,0),FALSE)),"")</f>
        <v/>
      </c>
      <c r="CQ444" s="685" t="str">
        <f>IFERROR((CP444+AZ444*Contr_Rate)*(1+Inv_Return)*IF($D444=$C$1,VLOOKUP($T444,Male_Annuity_Tables,MATCH($BS$3+3,'Mortality Tables'!$N$1:$DN$1,0),FALSE),VLOOKUP($T444,Fe_Annuity_Tables,MATCH(CQ$3+3,'Mortality Tables'!$N$1:$DN$1,0),FALSE)),"")</f>
        <v/>
      </c>
      <c r="CR444" s="685" t="str">
        <f>IFERROR((CQ444+BA444*Contr_Rate)*(1+Inv_Return)*IF($D444=$C$1,VLOOKUP($T444,Male_Annuity_Tables,MATCH($BS$3+3,'Mortality Tables'!$N$1:$DN$1,0),FALSE),VLOOKUP($T444,Fe_Annuity_Tables,MATCH(CR$3+3,'Mortality Tables'!$N$1:$DN$1,0),FALSE)),"")</f>
        <v/>
      </c>
      <c r="CS444" s="685" t="str">
        <f>IFERROR((CR444+BB444*Contr_Rate)*(1+Inv_Return)*IF($D444=$C$1,VLOOKUP($T444,Male_Annuity_Tables,MATCH($BS$3+3,'Mortality Tables'!$N$1:$DN$1,0),FALSE),VLOOKUP($T444,Fe_Annuity_Tables,MATCH(CS$3+3,'Mortality Tables'!$N$1:$DN$1,0),FALSE)),"")</f>
        <v/>
      </c>
      <c r="CT444" s="685" t="str">
        <f>IFERROR((CS444+BC444*Contr_Rate)*(1+Inv_Return)*IF($D444=$C$1,VLOOKUP($T444,Male_Annuity_Tables,MATCH($BS$3+3,'Mortality Tables'!$N$1:$DN$1,0),FALSE),VLOOKUP($T444,Fe_Annuity_Tables,MATCH(CT$3+3,'Mortality Tables'!$N$1:$DN$1,0),FALSE)),"")</f>
        <v/>
      </c>
      <c r="CU444" s="685" t="str">
        <f>IFERROR((CT444+BD444*Contr_Rate)*(1+Inv_Return)*IF($D444=$C$1,VLOOKUP($T444,Male_Annuity_Tables,MATCH($BS$3+3,'Mortality Tables'!$N$1:$DN$1,0),FALSE),VLOOKUP($T444,Fe_Annuity_Tables,MATCH(CU$3+3,'Mortality Tables'!$N$1:$DN$1,0),FALSE)),"")</f>
        <v/>
      </c>
      <c r="CV444" s="685" t="str">
        <f>IFERROR((CU444+BE444*Contr_Rate)*(1+Inv_Return)*IF($D444=$C$1,VLOOKUP($T444,Male_Annuity_Tables,MATCH($BS$3+3,'Mortality Tables'!$N$1:$DN$1,0),FALSE),VLOOKUP($T444,Fe_Annuity_Tables,MATCH(CV$3+3,'Mortality Tables'!$N$1:$DN$1,0),FALSE)),"")</f>
        <v/>
      </c>
      <c r="CW444" s="685" t="str">
        <f>IFERROR((CV444+BF444*Contr_Rate)*(1+Inv_Return)*IF($D444=$C$1,VLOOKUP($T444,Male_Annuity_Tables,MATCH($BS$3+3,'Mortality Tables'!$N$1:$DN$1,0),FALSE),VLOOKUP($T444,Fe_Annuity_Tables,MATCH(CW$3+3,'Mortality Tables'!$N$1:$DN$1,0),FALSE)),"")</f>
        <v/>
      </c>
      <c r="CX444" s="685" t="str">
        <f>IFERROR((CW444+BG444*Contr_Rate)*(1+Inv_Return)*IF($D444=$C$1,VLOOKUP($T444,Male_Annuity_Tables,MATCH($BS$3+3,'Mortality Tables'!$N$1:$DN$1,0),FALSE),VLOOKUP($T444,Fe_Annuity_Tables,MATCH(CX$3+3,'Mortality Tables'!$N$1:$DN$1,0),FALSE)),"")</f>
        <v/>
      </c>
      <c r="CY444" s="685" t="str">
        <f>IFERROR((CX444+BH444*Contr_Rate)*(1+Inv_Return)*IF($D444=$C$1,VLOOKUP($T444,Male_Annuity_Tables,MATCH($BS$3+3,'Mortality Tables'!$N$1:$DN$1,0),FALSE),VLOOKUP($T444,Fe_Annuity_Tables,MATCH(CY$3+3,'Mortality Tables'!$N$1:$DN$1,0),FALSE)),"")</f>
        <v/>
      </c>
      <c r="CZ444" s="685" t="str">
        <f>IFERROR((CY444+BI444*Contr_Rate)*(1+Inv_Return)*IF($D444=$C$1,VLOOKUP($T444,Male_Annuity_Tables,MATCH($BS$3+3,'Mortality Tables'!$N$1:$DN$1,0),FALSE),VLOOKUP($T444,Fe_Annuity_Tables,MATCH(CZ$3+3,'Mortality Tables'!$N$1:$DN$1,0),FALSE)),"")</f>
        <v/>
      </c>
      <c r="DA444" s="685" t="str">
        <f>IFERROR((CZ444+BJ444*Contr_Rate)*(1+Inv_Return)*IF($D444=$C$1,VLOOKUP($T444,Male_Annuity_Tables,MATCH($BS$3+3,'Mortality Tables'!$N$1:$DN$1,0),FALSE),VLOOKUP($T444,Fe_Annuity_Tables,MATCH(DA$3+3,'Mortality Tables'!$N$1:$DN$1,0),FALSE)),"")</f>
        <v/>
      </c>
      <c r="DB444" s="685" t="str">
        <f>IFERROR((DA444+BK444*Contr_Rate)*(1+Inv_Return)*IF($D444=$C$1,VLOOKUP($T444,Male_Annuity_Tables,MATCH($BS$3+3,'Mortality Tables'!$N$1:$DN$1,0),FALSE),VLOOKUP($T444,Fe_Annuity_Tables,MATCH(DB$3+3,'Mortality Tables'!$N$1:$DN$1,0),FALSE)),"")</f>
        <v/>
      </c>
      <c r="DC444" s="685" t="str">
        <f>IFERROR((DB444+BL444*Contr_Rate)*(1+Inv_Return)*IF($D444=$C$1,VLOOKUP($T444,Male_Annuity_Tables,MATCH($BS$3+3,'Mortality Tables'!$N$1:$DN$1,0),FALSE),VLOOKUP($T444,Fe_Annuity_Tables,MATCH(DC$3+3,'Mortality Tables'!$N$1:$DN$1,0),FALSE)),"")</f>
        <v/>
      </c>
      <c r="DD444" s="685" t="str">
        <f>IFERROR((DC444+BM444*Contr_Rate)*(1+Inv_Return)*IF($D444=$C$1,VLOOKUP($T444,Male_Annuity_Tables,MATCH($BS$3+3,'Mortality Tables'!$N$1:$DN$1,0),FALSE),VLOOKUP($T444,Fe_Annuity_Tables,MATCH(DD$3+3,'Mortality Tables'!$N$1:$DN$1,0),FALSE)),"")</f>
        <v/>
      </c>
      <c r="DE444" s="685" t="str">
        <f>IFERROR((DD444+BN444*Contr_Rate)*(1+Inv_Return)*IF($D444=$C$1,VLOOKUP($T444,Male_Annuity_Tables,MATCH($BS$3+3,'Mortality Tables'!$N$1:$DN$1,0),FALSE),VLOOKUP($T444,Fe_Annuity_Tables,MATCH(DE$3+3,'Mortality Tables'!$N$1:$DN$1,0),FALSE)),"")</f>
        <v/>
      </c>
      <c r="DF444" s="685" t="str">
        <f>IFERROR((DE444+BO444*Contr_Rate)*(1+Inv_Return)*IF($D444=$C$1,VLOOKUP($T444,Male_Annuity_Tables,MATCH($BS$3+3,'Mortality Tables'!$N$1:$DN$1,0),FALSE),VLOOKUP($T444,Fe_Annuity_Tables,MATCH(DF$3+3,'Mortality Tables'!$N$1:$DN$1,0),FALSE)),"")</f>
        <v/>
      </c>
      <c r="DG444" s="685" t="str">
        <f>IFERROR((DF444+BP444*Contr_Rate)*(1+Inv_Return)*IF($D444=$C$1,VLOOKUP($T444,Male_Annuity_Tables,MATCH($BS$3+3,'Mortality Tables'!$N$1:$DN$1,0),FALSE),VLOOKUP($T444,Fe_Annuity_Tables,MATCH(DG$3+3,'Mortality Tables'!$N$1:$DN$1,0),FALSE)),"")</f>
        <v/>
      </c>
      <c r="DH444" s="685" t="str">
        <f>IFERROR((DG444+BQ444*Contr_Rate)*(1+Inv_Return)*IF($D444=$C$1,VLOOKUP($T444,Male_Annuity_Tables,MATCH($BS$3+3,'Mortality Tables'!$N$1:$DN$1,0),FALSE),VLOOKUP($T444,Fe_Annuity_Tables,MATCH(DH$3+3,'Mortality Tables'!$N$1:$DN$1,0),FALSE)),"")</f>
        <v/>
      </c>
      <c r="DJ444" s="686">
        <f t="shared" si="230"/>
        <v>1326852.6636034308</v>
      </c>
      <c r="DK444" s="680">
        <f t="shared" si="251"/>
        <v>8.8017766057058875</v>
      </c>
      <c r="DL444" s="686">
        <f t="shared" si="231"/>
        <v>101001.34602802762</v>
      </c>
      <c r="DM444" s="686">
        <f t="shared" si="252"/>
        <v>3503279.8681621994</v>
      </c>
      <c r="DN444" s="687">
        <f t="shared" si="232"/>
        <v>2.883051021584877E-2</v>
      </c>
      <c r="DP444" s="688">
        <f t="shared" si="233"/>
        <v>130519.92545571372</v>
      </c>
      <c r="DQ444" s="688">
        <f t="shared" si="234"/>
        <v>182086.68473885153</v>
      </c>
      <c r="DR444" s="688">
        <f t="shared" si="235"/>
        <v>202952.72971945358</v>
      </c>
    </row>
    <row r="445" spans="1:122" s="657" customFormat="1" ht="14.5">
      <c r="A445" s="675" t="s">
        <v>1958</v>
      </c>
      <c r="B445" s="675" t="s">
        <v>1959</v>
      </c>
      <c r="C445" s="675" t="s">
        <v>236</v>
      </c>
      <c r="D445" s="675" t="s">
        <v>61</v>
      </c>
      <c r="E445" s="676">
        <v>32341</v>
      </c>
      <c r="F445" s="677">
        <v>44780</v>
      </c>
      <c r="G445" s="677">
        <v>45365</v>
      </c>
      <c r="H445" s="678">
        <v>2058398</v>
      </c>
      <c r="I445" s="678">
        <v>123448.08</v>
      </c>
      <c r="J445" s="678">
        <v>193968.25</v>
      </c>
      <c r="K445" s="678">
        <v>33383.949999999997</v>
      </c>
      <c r="L445" s="678">
        <v>350800.28</v>
      </c>
      <c r="M445" s="679">
        <f>IF(COUNTIF($A$4:A445,A445)=1,0,1)</f>
        <v>0</v>
      </c>
      <c r="N445" s="680" t="str">
        <f t="shared" si="224"/>
        <v>Okay</v>
      </c>
      <c r="O445" s="680" t="str">
        <f t="shared" si="225"/>
        <v>TRUE</v>
      </c>
      <c r="P445" s="680" t="b">
        <f t="shared" si="226"/>
        <v>1</v>
      </c>
      <c r="Q445" s="680" t="b">
        <f t="shared" si="239"/>
        <v>1</v>
      </c>
      <c r="R445" s="680" t="b">
        <f t="shared" si="240"/>
        <v>1</v>
      </c>
      <c r="S445" s="681">
        <f t="shared" si="227"/>
        <v>34.079452054794523</v>
      </c>
      <c r="T445" s="682">
        <f t="shared" si="241"/>
        <v>36</v>
      </c>
      <c r="U445" s="682">
        <f t="shared" si="253"/>
        <v>35</v>
      </c>
      <c r="V445" s="682">
        <f t="shared" si="242"/>
        <v>0.79726027397260268</v>
      </c>
      <c r="W445" s="682">
        <f t="shared" si="228"/>
        <v>24</v>
      </c>
      <c r="X445" s="683">
        <f t="shared" si="229"/>
        <v>8419206.7200000007</v>
      </c>
      <c r="Y445" s="684">
        <f t="shared" si="250"/>
        <v>1.7700000000000001E-3</v>
      </c>
      <c r="Z445" s="684">
        <f>IF($D445=$C$1,VLOOKUP($T445,Male_Annuity_Tables,MATCH($W445+2,'Mortality Tables'!$DS$1:$HT$1,0),FALSE),VLOOKUP($T445,Fe_Annuity_Tables,MATCH($W445+2,'Mortality Tables'!$M$1:$DN$1,0),FALSE))</f>
        <v>3.2382242859473047E-2</v>
      </c>
      <c r="AA445" s="664"/>
      <c r="AB445" s="685">
        <f t="shared" si="249"/>
        <v>2163273.3781000003</v>
      </c>
      <c r="AC445" s="685">
        <f t="shared" si="249"/>
        <v>2273492.1567141949</v>
      </c>
      <c r="AD445" s="685">
        <f t="shared" si="249"/>
        <v>2389326.5820987835</v>
      </c>
      <c r="AE445" s="685">
        <f t="shared" si="249"/>
        <v>2511062.7714567166</v>
      </c>
      <c r="AF445" s="685">
        <f t="shared" si="249"/>
        <v>2639001.419662436</v>
      </c>
      <c r="AG445" s="685">
        <f t="shared" si="249"/>
        <v>2773458.5419942378</v>
      </c>
      <c r="AH445" s="685">
        <f t="shared" si="249"/>
        <v>2914766.2547088442</v>
      </c>
      <c r="AI445" s="685">
        <f t="shared" si="249"/>
        <v>3063273.5953862597</v>
      </c>
      <c r="AJ445" s="685">
        <f t="shared" si="249"/>
        <v>3219347.3850711901</v>
      </c>
      <c r="AK445" s="685">
        <f t="shared" si="249"/>
        <v>3383373.134340567</v>
      </c>
      <c r="AL445" s="685">
        <f t="shared" si="249"/>
        <v>3555755.9955352191</v>
      </c>
      <c r="AM445" s="685">
        <f t="shared" si="249"/>
        <v>3736921.7635077387</v>
      </c>
      <c r="AN445" s="685">
        <f t="shared" si="249"/>
        <v>3927317.9273584578</v>
      </c>
      <c r="AO445" s="685">
        <f t="shared" si="249"/>
        <v>4127414.7757573719</v>
      </c>
      <c r="AP445" s="685">
        <f t="shared" si="249"/>
        <v>4337706.55858221</v>
      </c>
      <c r="AQ445" s="685">
        <f t="shared" si="249"/>
        <v>4558712.707741973</v>
      </c>
      <c r="AR445" s="685">
        <f t="shared" si="248"/>
        <v>4790979.1202014275</v>
      </c>
      <c r="AS445" s="685">
        <f t="shared" si="248"/>
        <v>5035079.50637569</v>
      </c>
      <c r="AT445" s="685">
        <f t="shared" si="248"/>
        <v>5291616.8072255319</v>
      </c>
      <c r="AU445" s="685">
        <f t="shared" si="248"/>
        <v>5561224.6835536724</v>
      </c>
      <c r="AV445" s="685">
        <f t="shared" si="244"/>
        <v>5844569.0811807318</v>
      </c>
      <c r="AW445" s="685">
        <f t="shared" si="244"/>
        <v>6142349.8758668918</v>
      </c>
      <c r="AX445" s="685">
        <f t="shared" si="244"/>
        <v>6455302.602042309</v>
      </c>
      <c r="AY445" s="685">
        <f t="shared" si="244"/>
        <v>6784200.2696163654</v>
      </c>
      <c r="AZ445" s="685" t="str">
        <f t="shared" si="244"/>
        <v/>
      </c>
      <c r="BA445" s="685" t="str">
        <f t="shared" si="244"/>
        <v/>
      </c>
      <c r="BB445" s="685" t="str">
        <f t="shared" si="244"/>
        <v/>
      </c>
      <c r="BC445" s="685" t="str">
        <f t="shared" si="244"/>
        <v/>
      </c>
      <c r="BD445" s="685" t="str">
        <f t="shared" si="244"/>
        <v/>
      </c>
      <c r="BE445" s="685" t="str">
        <f t="shared" si="244"/>
        <v/>
      </c>
      <c r="BF445" s="685" t="str">
        <f t="shared" si="244"/>
        <v/>
      </c>
      <c r="BG445" s="685" t="str">
        <f t="shared" si="247"/>
        <v/>
      </c>
      <c r="BH445" s="685" t="str">
        <f t="shared" si="247"/>
        <v/>
      </c>
      <c r="BI445" s="685" t="str">
        <f t="shared" si="243"/>
        <v/>
      </c>
      <c r="BJ445" s="685" t="str">
        <f t="shared" si="243"/>
        <v/>
      </c>
      <c r="BK445" s="685" t="str">
        <f t="shared" si="243"/>
        <v/>
      </c>
      <c r="BL445" s="685" t="str">
        <f t="shared" si="243"/>
        <v/>
      </c>
      <c r="BM445" s="685" t="str">
        <f t="shared" si="243"/>
        <v/>
      </c>
      <c r="BN445" s="685" t="str">
        <f t="shared" si="243"/>
        <v/>
      </c>
      <c r="BO445" s="685" t="str">
        <f t="shared" si="246"/>
        <v/>
      </c>
      <c r="BP445" s="685" t="str">
        <f t="shared" si="246"/>
        <v/>
      </c>
      <c r="BQ445" s="685" t="str">
        <f t="shared" si="246"/>
        <v/>
      </c>
      <c r="BR445" s="529"/>
      <c r="BS445" s="685">
        <f>IFERROR(($L445+AB445*Contr_Rate)*(1+Inv_Return)*IF($D445=$C$1,VLOOKUP($T445,Male_Annuity_Tables,MATCH($BS$3+3,'Mortality Tables'!$N$1:$DN$1,0),FALSE),VLOOKUP($T445,Fe_Annuity_Tables,MATCH(BS$3+3,'Mortality Tables'!$N$1:$DN$1,0),FALSE)),"")</f>
        <v>820481.65203261026</v>
      </c>
      <c r="BT445" s="685">
        <f>IFERROR(($BS445+AC445*Contr_Rate)*(1+Inv_Return)*IF($D445=$C$1,VLOOKUP($T445,Male_Annuity_Tables,MATCH($BS$3+3,'Mortality Tables'!$N$1:$DN$1,0),FALSE),VLOOKUP($T445,Fe_Annuity_Tables,MATCH(BT$3+3,'Mortality Tables'!$N$1:$DN$1,0),FALSE)),"")</f>
        <v>1233066.1681154182</v>
      </c>
      <c r="BU445" s="685">
        <f>IFERROR((BT445+AD445*Contr_Rate)*(1+Inv_Return)*IF($D445=$C$1,VLOOKUP($T445,Male_Annuity_Tables,MATCH($BS$3+3,'Mortality Tables'!$N$1:$DN$1,0),FALSE),VLOOKUP($T445,Fe_Annuity_Tables,MATCH(BU$3+3,'Mortality Tables'!$N$1:$DN$1,0),FALSE)),"")</f>
        <v>1600176.1219335126</v>
      </c>
      <c r="BV445" s="685">
        <f>IFERROR((BU445+AE445*Contr_Rate)*(1+Inv_Return)*IF($D445=$C$1,VLOOKUP($T445,Male_Annuity_Tables,MATCH($BS$3+3,'Mortality Tables'!$N$1:$DN$1,0),FALSE),VLOOKUP($T445,Fe_Annuity_Tables,MATCH(BV$3+3,'Mortality Tables'!$N$1:$DN$1,0),FALSE)),"")</f>
        <v>1931419.9101957395</v>
      </c>
      <c r="BW445" s="685">
        <f>IFERROR((BV445+AF445*Contr_Rate)*(1+Inv_Return)*IF($D445=$C$1,VLOOKUP($T445,Male_Annuity_Tables,MATCH($BS$3+3,'Mortality Tables'!$N$1:$DN$1,0),FALSE),VLOOKUP($T445,Fe_Annuity_Tables,MATCH(BW$3+3,'Mortality Tables'!$N$1:$DN$1,0),FALSE)),"")</f>
        <v>2234756.7932786364</v>
      </c>
      <c r="BX445" s="685">
        <f>IFERROR((BW445+AG445*Contr_Rate)*(1+Inv_Return)*IF($D445=$C$1,VLOOKUP($T445,Male_Annuity_Tables,MATCH($BS$3+3,'Mortality Tables'!$N$1:$DN$1,0),FALSE),VLOOKUP($T445,Fe_Annuity_Tables,MATCH(BX$3+3,'Mortality Tables'!$N$1:$DN$1,0),FALSE)),"")</f>
        <v>2516796.4226707378</v>
      </c>
      <c r="BY445" s="685">
        <f>IFERROR((BX445+AH445*Contr_Rate)*(1+Inv_Return)*IF($D445=$C$1,VLOOKUP($T445,Male_Annuity_Tables,MATCH($BS$3+3,'Mortality Tables'!$N$1:$DN$1,0),FALSE),VLOOKUP($T445,Fe_Annuity_Tables,MATCH(BY$3+3,'Mortality Tables'!$N$1:$DN$1,0),FALSE)),"")</f>
        <v>2783044.843435396</v>
      </c>
      <c r="BZ445" s="685">
        <f>IFERROR((BY445+AI445*Contr_Rate)*(1+Inv_Return)*IF($D445=$C$1,VLOOKUP($T445,Male_Annuity_Tables,MATCH($BS$3+3,'Mortality Tables'!$N$1:$DN$1,0),FALSE),VLOOKUP($T445,Fe_Annuity_Tables,MATCH(BZ$3+3,'Mortality Tables'!$N$1:$DN$1,0),FALSE)),"")</f>
        <v>3038106.5806367928</v>
      </c>
      <c r="CA445" s="685">
        <f>IFERROR((BZ445+AJ445*Contr_Rate)*(1+Inv_Return)*IF($D445=$C$1,VLOOKUP($T445,Male_Annuity_Tables,MATCH($BS$3+3,'Mortality Tables'!$N$1:$DN$1,0),FALSE),VLOOKUP($T445,Fe_Annuity_Tables,MATCH(CA$3+3,'Mortality Tables'!$N$1:$DN$1,0),FALSE)),"")</f>
        <v>3285850.6959075802</v>
      </c>
      <c r="CB445" s="685">
        <f>IFERROR((CA445+AK445*Contr_Rate)*(1+Inv_Return)*IF($D445=$C$1,VLOOKUP($T445,Male_Annuity_Tables,MATCH($BS$3+3,'Mortality Tables'!$N$1:$DN$1,0),FALSE),VLOOKUP($T445,Fe_Annuity_Tables,MATCH(CB$3+3,'Mortality Tables'!$N$1:$DN$1,0),FALSE)),"")</f>
        <v>3529547.2865561121</v>
      </c>
      <c r="CC445" s="685">
        <f>IFERROR((CB445+AL445*Contr_Rate)*(1+Inv_Return)*IF($D445=$C$1,VLOOKUP($T445,Male_Annuity_Tables,MATCH($BS$3+3,'Mortality Tables'!$N$1:$DN$1,0),FALSE),VLOOKUP($T445,Fe_Annuity_Tables,MATCH(CC$3+3,'Mortality Tables'!$N$1:$DN$1,0),FALSE)),"")</f>
        <v>3771979.7394044292</v>
      </c>
      <c r="CD445" s="685">
        <f>IFERROR((CC445+AM445*Contr_Rate)*(1+Inv_Return)*IF($D445=$C$1,VLOOKUP($T445,Male_Annuity_Tables,MATCH($BS$3+3,'Mortality Tables'!$N$1:$DN$1,0),FALSE),VLOOKUP($T445,Fe_Annuity_Tables,MATCH(CD$3+3,'Mortality Tables'!$N$1:$DN$1,0),FALSE)),"")</f>
        <v>4015537.0994405402</v>
      </c>
      <c r="CE445" s="685">
        <f>IFERROR((CD445+AN445*Contr_Rate)*(1+Inv_Return)*IF($D445=$C$1,VLOOKUP($T445,Male_Annuity_Tables,MATCH($BS$3+3,'Mortality Tables'!$N$1:$DN$1,0),FALSE),VLOOKUP($T445,Fe_Annuity_Tables,MATCH(CE$3+3,'Mortality Tables'!$N$1:$DN$1,0),FALSE)),"")</f>
        <v>4262290.1320411079</v>
      </c>
      <c r="CF445" s="685">
        <f>IFERROR((CE445+AO445*Contr_Rate)*(1+Inv_Return)*IF($D445=$C$1,VLOOKUP($T445,Male_Annuity_Tables,MATCH($BS$3+3,'Mortality Tables'!$N$1:$DN$1,0),FALSE),VLOOKUP($T445,Fe_Annuity_Tables,MATCH(CF$3+3,'Mortality Tables'!$N$1:$DN$1,0),FALSE)),"")</f>
        <v>4514054.0163472388</v>
      </c>
      <c r="CG445" s="685">
        <f>IFERROR((CF445+AP445*Contr_Rate)*(1+Inv_Return)*IF($D445=$C$1,VLOOKUP($T445,Male_Annuity_Tables,MATCH($BS$3+3,'Mortality Tables'!$N$1:$DN$1,0),FALSE),VLOOKUP($T445,Fe_Annuity_Tables,MATCH(CG$3+3,'Mortality Tables'!$N$1:$DN$1,0),FALSE)),"")</f>
        <v>4772440.0812231014</v>
      </c>
      <c r="CH445" s="685">
        <f>IFERROR((CG445+AQ445*Contr_Rate)*(1+Inv_Return)*IF($D445=$C$1,VLOOKUP($T445,Male_Annuity_Tables,MATCH($BS$3+3,'Mortality Tables'!$N$1:$DN$1,0),FALSE),VLOOKUP($T445,Fe_Annuity_Tables,MATCH(CH$3+3,'Mortality Tables'!$N$1:$DN$1,0),FALSE)),"")</f>
        <v>5038898.5634684609</v>
      </c>
      <c r="CI445" s="685">
        <f>IFERROR((CH445+AR445*Contr_Rate)*(1+Inv_Return)*IF($D445=$C$1,VLOOKUP($T445,Male_Annuity_Tables,MATCH($BS$3+3,'Mortality Tables'!$N$1:$DN$1,0),FALSE),VLOOKUP($T445,Fe_Annuity_Tables,MATCH(CI$3+3,'Mortality Tables'!$N$1:$DN$1,0),FALSE)),"")</f>
        <v>5314754.013665041</v>
      </c>
      <c r="CJ445" s="685">
        <f>IFERROR((CI445+AS445*Contr_Rate)*(1+Inv_Return)*IF($D445=$C$1,VLOOKUP($T445,Male_Annuity_Tables,MATCH($BS$3+3,'Mortality Tables'!$N$1:$DN$1,0),FALSE),VLOOKUP($T445,Fe_Annuity_Tables,MATCH(CJ$3+3,'Mortality Tables'!$N$1:$DN$1,0),FALSE)),"")</f>
        <v>5601234.6843217267</v>
      </c>
      <c r="CK445" s="685">
        <f>IFERROR((CJ445+AT445*Contr_Rate)*(1+Inv_Return)*IF($D445=$C$1,VLOOKUP($T445,Male_Annuity_Tables,MATCH($BS$3+3,'Mortality Tables'!$N$1:$DN$1,0),FALSE),VLOOKUP($T445,Fe_Annuity_Tables,MATCH(CK$3+3,'Mortality Tables'!$N$1:$DN$1,0),FALSE)),"")</f>
        <v>5899496.996445247</v>
      </c>
      <c r="CL445" s="685">
        <f>IFERROR((CK445+AU445*Contr_Rate)*(1+Inv_Return)*IF($D445=$C$1,VLOOKUP($T445,Male_Annuity_Tables,MATCH($BS$3+3,'Mortality Tables'!$N$1:$DN$1,0),FALSE),VLOOKUP($T445,Fe_Annuity_Tables,MATCH(CL$3+3,'Mortality Tables'!$N$1:$DN$1,0),FALSE)),"")</f>
        <v>6210645.9849456791</v>
      </c>
      <c r="CM445" s="685">
        <f>IFERROR((CL445+AV445*Contr_Rate)*(1+Inv_Return)*IF($D445=$C$1,VLOOKUP($T445,Male_Annuity_Tables,MATCH($BS$3+3,'Mortality Tables'!$N$1:$DN$1,0),FALSE),VLOOKUP($T445,Fe_Annuity_Tables,MATCH(CM$3+3,'Mortality Tables'!$N$1:$DN$1,0),FALSE)),"")</f>
        <v>6535752.4627127191</v>
      </c>
      <c r="CN445" s="685">
        <f>IFERROR((CM445+AW445*Contr_Rate)*(1+Inv_Return)*IF($D445=$C$1,VLOOKUP($T445,Male_Annuity_Tables,MATCH($BS$3+3,'Mortality Tables'!$N$1:$DN$1,0),FALSE),VLOOKUP($T445,Fe_Annuity_Tables,MATCH(CN$3+3,'Mortality Tables'!$N$1:$DN$1,0),FALSE)),"")</f>
        <v>6875867.511468498</v>
      </c>
      <c r="CO445" s="685">
        <f>IFERROR((CN445+AX445*Contr_Rate)*(1+Inv_Return)*IF($D445=$C$1,VLOOKUP($T445,Male_Annuity_Tables,MATCH($BS$3+3,'Mortality Tables'!$N$1:$DN$1,0),FALSE),VLOOKUP($T445,Fe_Annuity_Tables,MATCH(CO$3+3,'Mortality Tables'!$N$1:$DN$1,0),FALSE)),"")</f>
        <v>7232034.7994455574</v>
      </c>
      <c r="CP445" s="685">
        <f>IFERROR((CO445+AY445*Contr_Rate)*(1+Inv_Return)*IF($D445=$C$1,VLOOKUP($T445,Male_Annuity_Tables,MATCH($BS$3+3,'Mortality Tables'!$N$1:$DN$1,0),FALSE),VLOOKUP($T445,Fe_Annuity_Tables,MATCH(CP$3+3,'Mortality Tables'!$N$1:$DN$1,0),FALSE)),"")</f>
        <v>7605301.1373113133</v>
      </c>
      <c r="CQ445" s="685" t="str">
        <f>IFERROR((CP445+AZ445*Contr_Rate)*(1+Inv_Return)*IF($D445=$C$1,VLOOKUP($T445,Male_Annuity_Tables,MATCH($BS$3+3,'Mortality Tables'!$N$1:$DN$1,0),FALSE),VLOOKUP($T445,Fe_Annuity_Tables,MATCH(CQ$3+3,'Mortality Tables'!$N$1:$DN$1,0),FALSE)),"")</f>
        <v/>
      </c>
      <c r="CR445" s="685" t="str">
        <f>IFERROR((CQ445+BA445*Contr_Rate)*(1+Inv_Return)*IF($D445=$C$1,VLOOKUP($T445,Male_Annuity_Tables,MATCH($BS$3+3,'Mortality Tables'!$N$1:$DN$1,0),FALSE),VLOOKUP($T445,Fe_Annuity_Tables,MATCH(CR$3+3,'Mortality Tables'!$N$1:$DN$1,0),FALSE)),"")</f>
        <v/>
      </c>
      <c r="CS445" s="685" t="str">
        <f>IFERROR((CR445+BB445*Contr_Rate)*(1+Inv_Return)*IF($D445=$C$1,VLOOKUP($T445,Male_Annuity_Tables,MATCH($BS$3+3,'Mortality Tables'!$N$1:$DN$1,0),FALSE),VLOOKUP($T445,Fe_Annuity_Tables,MATCH(CS$3+3,'Mortality Tables'!$N$1:$DN$1,0),FALSE)),"")</f>
        <v/>
      </c>
      <c r="CT445" s="685" t="str">
        <f>IFERROR((CS445+BC445*Contr_Rate)*(1+Inv_Return)*IF($D445=$C$1,VLOOKUP($T445,Male_Annuity_Tables,MATCH($BS$3+3,'Mortality Tables'!$N$1:$DN$1,0),FALSE),VLOOKUP($T445,Fe_Annuity_Tables,MATCH(CT$3+3,'Mortality Tables'!$N$1:$DN$1,0),FALSE)),"")</f>
        <v/>
      </c>
      <c r="CU445" s="685" t="str">
        <f>IFERROR((CT445+BD445*Contr_Rate)*(1+Inv_Return)*IF($D445=$C$1,VLOOKUP($T445,Male_Annuity_Tables,MATCH($BS$3+3,'Mortality Tables'!$N$1:$DN$1,0),FALSE),VLOOKUP($T445,Fe_Annuity_Tables,MATCH(CU$3+3,'Mortality Tables'!$N$1:$DN$1,0),FALSE)),"")</f>
        <v/>
      </c>
      <c r="CV445" s="685" t="str">
        <f>IFERROR((CU445+BE445*Contr_Rate)*(1+Inv_Return)*IF($D445=$C$1,VLOOKUP($T445,Male_Annuity_Tables,MATCH($BS$3+3,'Mortality Tables'!$N$1:$DN$1,0),FALSE),VLOOKUP($T445,Fe_Annuity_Tables,MATCH(CV$3+3,'Mortality Tables'!$N$1:$DN$1,0),FALSE)),"")</f>
        <v/>
      </c>
      <c r="CW445" s="685" t="str">
        <f>IFERROR((CV445+BF445*Contr_Rate)*(1+Inv_Return)*IF($D445=$C$1,VLOOKUP($T445,Male_Annuity_Tables,MATCH($BS$3+3,'Mortality Tables'!$N$1:$DN$1,0),FALSE),VLOOKUP($T445,Fe_Annuity_Tables,MATCH(CW$3+3,'Mortality Tables'!$N$1:$DN$1,0),FALSE)),"")</f>
        <v/>
      </c>
      <c r="CX445" s="685" t="str">
        <f>IFERROR((CW445+BG445*Contr_Rate)*(1+Inv_Return)*IF($D445=$C$1,VLOOKUP($T445,Male_Annuity_Tables,MATCH($BS$3+3,'Mortality Tables'!$N$1:$DN$1,0),FALSE),VLOOKUP($T445,Fe_Annuity_Tables,MATCH(CX$3+3,'Mortality Tables'!$N$1:$DN$1,0),FALSE)),"")</f>
        <v/>
      </c>
      <c r="CY445" s="685" t="str">
        <f>IFERROR((CX445+BH445*Contr_Rate)*(1+Inv_Return)*IF($D445=$C$1,VLOOKUP($T445,Male_Annuity_Tables,MATCH($BS$3+3,'Mortality Tables'!$N$1:$DN$1,0),FALSE),VLOOKUP($T445,Fe_Annuity_Tables,MATCH(CY$3+3,'Mortality Tables'!$N$1:$DN$1,0),FALSE)),"")</f>
        <v/>
      </c>
      <c r="CZ445" s="685" t="str">
        <f>IFERROR((CY445+BI445*Contr_Rate)*(1+Inv_Return)*IF($D445=$C$1,VLOOKUP($T445,Male_Annuity_Tables,MATCH($BS$3+3,'Mortality Tables'!$N$1:$DN$1,0),FALSE),VLOOKUP($T445,Fe_Annuity_Tables,MATCH(CZ$3+3,'Mortality Tables'!$N$1:$DN$1,0),FALSE)),"")</f>
        <v/>
      </c>
      <c r="DA445" s="685" t="str">
        <f>IFERROR((CZ445+BJ445*Contr_Rate)*(1+Inv_Return)*IF($D445=$C$1,VLOOKUP($T445,Male_Annuity_Tables,MATCH($BS$3+3,'Mortality Tables'!$N$1:$DN$1,0),FALSE),VLOOKUP($T445,Fe_Annuity_Tables,MATCH(DA$3+3,'Mortality Tables'!$N$1:$DN$1,0),FALSE)),"")</f>
        <v/>
      </c>
      <c r="DB445" s="685" t="str">
        <f>IFERROR((DA445+BK445*Contr_Rate)*(1+Inv_Return)*IF($D445=$C$1,VLOOKUP($T445,Male_Annuity_Tables,MATCH($BS$3+3,'Mortality Tables'!$N$1:$DN$1,0),FALSE),VLOOKUP($T445,Fe_Annuity_Tables,MATCH(DB$3+3,'Mortality Tables'!$N$1:$DN$1,0),FALSE)),"")</f>
        <v/>
      </c>
      <c r="DC445" s="685" t="str">
        <f>IFERROR((DB445+BL445*Contr_Rate)*(1+Inv_Return)*IF($D445=$C$1,VLOOKUP($T445,Male_Annuity_Tables,MATCH($BS$3+3,'Mortality Tables'!$N$1:$DN$1,0),FALSE),VLOOKUP($T445,Fe_Annuity_Tables,MATCH(DC$3+3,'Mortality Tables'!$N$1:$DN$1,0),FALSE)),"")</f>
        <v/>
      </c>
      <c r="DD445" s="685" t="str">
        <f>IFERROR((DC445+BM445*Contr_Rate)*(1+Inv_Return)*IF($D445=$C$1,VLOOKUP($T445,Male_Annuity_Tables,MATCH($BS$3+3,'Mortality Tables'!$N$1:$DN$1,0),FALSE),VLOOKUP($T445,Fe_Annuity_Tables,MATCH(DD$3+3,'Mortality Tables'!$N$1:$DN$1,0),FALSE)),"")</f>
        <v/>
      </c>
      <c r="DE445" s="685" t="str">
        <f>IFERROR((DD445+BN445*Contr_Rate)*(1+Inv_Return)*IF($D445=$C$1,VLOOKUP($T445,Male_Annuity_Tables,MATCH($BS$3+3,'Mortality Tables'!$N$1:$DN$1,0),FALSE),VLOOKUP($T445,Fe_Annuity_Tables,MATCH(DE$3+3,'Mortality Tables'!$N$1:$DN$1,0),FALSE)),"")</f>
        <v/>
      </c>
      <c r="DF445" s="685" t="str">
        <f>IFERROR((DE445+BO445*Contr_Rate)*(1+Inv_Return)*IF($D445=$C$1,VLOOKUP($T445,Male_Annuity_Tables,MATCH($BS$3+3,'Mortality Tables'!$N$1:$DN$1,0),FALSE),VLOOKUP($T445,Fe_Annuity_Tables,MATCH(DF$3+3,'Mortality Tables'!$N$1:$DN$1,0),FALSE)),"")</f>
        <v/>
      </c>
      <c r="DG445" s="685" t="str">
        <f>IFERROR((DF445+BP445*Contr_Rate)*(1+Inv_Return)*IF($D445=$C$1,VLOOKUP($T445,Male_Annuity_Tables,MATCH($BS$3+3,'Mortality Tables'!$N$1:$DN$1,0),FALSE),VLOOKUP($T445,Fe_Annuity_Tables,MATCH(DG$3+3,'Mortality Tables'!$N$1:$DN$1,0),FALSE)),"")</f>
        <v/>
      </c>
      <c r="DH445" s="685" t="str">
        <f>IFERROR((DG445+BQ445*Contr_Rate)*(1+Inv_Return)*IF($D445=$C$1,VLOOKUP($T445,Male_Annuity_Tables,MATCH($BS$3+3,'Mortality Tables'!$N$1:$DN$1,0),FALSE),VLOOKUP($T445,Fe_Annuity_Tables,MATCH(DH$3+3,'Mortality Tables'!$N$1:$DN$1,0),FALSE)),"")</f>
        <v/>
      </c>
      <c r="DJ445" s="686">
        <f t="shared" si="230"/>
        <v>7605301.1373113133</v>
      </c>
      <c r="DK445" s="680">
        <f t="shared" si="251"/>
        <v>8.0909277508679907</v>
      </c>
      <c r="DL445" s="686">
        <f t="shared" si="231"/>
        <v>629785.84395985142</v>
      </c>
      <c r="DM445" s="686">
        <f t="shared" si="252"/>
        <v>6784200.2696163654</v>
      </c>
      <c r="DN445" s="687">
        <f t="shared" si="232"/>
        <v>9.2831257765252362E-2</v>
      </c>
      <c r="DP445" s="688">
        <f t="shared" si="233"/>
        <v>165258.13242580023</v>
      </c>
      <c r="DQ445" s="688">
        <f t="shared" si="234"/>
        <v>248457.9006105843</v>
      </c>
      <c r="DR445" s="688">
        <f t="shared" si="235"/>
        <v>322595.50618179614</v>
      </c>
    </row>
    <row r="446" spans="1:122" s="657" customFormat="1" ht="14.5">
      <c r="A446" s="675" t="s">
        <v>1960</v>
      </c>
      <c r="B446" s="675" t="s">
        <v>1961</v>
      </c>
      <c r="C446" s="675" t="s">
        <v>115</v>
      </c>
      <c r="D446" s="675" t="s">
        <v>60</v>
      </c>
      <c r="E446" s="676">
        <v>31787</v>
      </c>
      <c r="F446" s="677">
        <v>41614</v>
      </c>
      <c r="G446" s="677">
        <v>44761</v>
      </c>
      <c r="H446" s="678">
        <v>1806225</v>
      </c>
      <c r="I446" s="678">
        <v>133632.15</v>
      </c>
      <c r="J446" s="678">
        <v>160883.63</v>
      </c>
      <c r="K446" s="678">
        <v>30454.3</v>
      </c>
      <c r="L446" s="678">
        <v>324970.08</v>
      </c>
      <c r="M446" s="679">
        <f>IF(COUNTIF($A$4:A446,A446)=1,0,1)</f>
        <v>0</v>
      </c>
      <c r="N446" s="680" t="str">
        <f t="shared" si="224"/>
        <v>Okay</v>
      </c>
      <c r="O446" s="680" t="str">
        <f t="shared" si="225"/>
        <v>TRUE</v>
      </c>
      <c r="P446" s="680" t="b">
        <f t="shared" si="226"/>
        <v>1</v>
      </c>
      <c r="Q446" s="680" t="b">
        <f t="shared" si="239"/>
        <v>1</v>
      </c>
      <c r="R446" s="680" t="b">
        <f t="shared" si="240"/>
        <v>1</v>
      </c>
      <c r="S446" s="681">
        <f t="shared" si="227"/>
        <v>26.923287671232877</v>
      </c>
      <c r="T446" s="682">
        <f t="shared" si="241"/>
        <v>37</v>
      </c>
      <c r="U446" s="682">
        <f t="shared" si="253"/>
        <v>35</v>
      </c>
      <c r="V446" s="682">
        <f t="shared" si="242"/>
        <v>2.452054794520548</v>
      </c>
      <c r="W446" s="682">
        <f t="shared" si="228"/>
        <v>23</v>
      </c>
      <c r="X446" s="683">
        <f t="shared" si="229"/>
        <v>7474311.8400000008</v>
      </c>
      <c r="Y446" s="684">
        <f t="shared" si="250"/>
        <v>1.65E-3</v>
      </c>
      <c r="Z446" s="684">
        <f>IF($D446=$C$1,VLOOKUP($T446,Male_Annuity_Tables,MATCH($W446+2,'Mortality Tables'!$DS$1:$HT$1,0),FALSE),VLOOKUP($T446,Fe_Annuity_Tables,MATCH($W446+2,'Mortality Tables'!$M$1:$DN$1,0),FALSE))</f>
        <v>4.2245451060005455E-2</v>
      </c>
      <c r="AA446" s="664"/>
      <c r="AB446" s="685">
        <f t="shared" si="249"/>
        <v>1898252.1637500001</v>
      </c>
      <c r="AC446" s="685">
        <f t="shared" si="249"/>
        <v>1994968.1114930627</v>
      </c>
      <c r="AD446" s="685">
        <f t="shared" si="249"/>
        <v>2096611.7367736343</v>
      </c>
      <c r="AE446" s="685">
        <f t="shared" si="249"/>
        <v>2203434.104762251</v>
      </c>
      <c r="AF446" s="685">
        <f t="shared" si="249"/>
        <v>2315699.0723998877</v>
      </c>
      <c r="AG446" s="685">
        <f t="shared" si="249"/>
        <v>2433683.9401386622</v>
      </c>
      <c r="AH446" s="685">
        <f t="shared" si="249"/>
        <v>2557680.1368887271</v>
      </c>
      <c r="AI446" s="685">
        <f t="shared" si="249"/>
        <v>2687993.9398632078</v>
      </c>
      <c r="AJ446" s="685">
        <f t="shared" si="249"/>
        <v>2824947.2310992386</v>
      </c>
      <c r="AK446" s="685">
        <f t="shared" si="249"/>
        <v>2968878.2925237445</v>
      </c>
      <c r="AL446" s="685">
        <f t="shared" si="249"/>
        <v>3120142.6415278292</v>
      </c>
      <c r="AM446" s="685">
        <f t="shared" si="249"/>
        <v>3279113.9091136726</v>
      </c>
      <c r="AN446" s="685">
        <f t="shared" si="249"/>
        <v>3446184.7627830137</v>
      </c>
      <c r="AO446" s="685">
        <f t="shared" si="249"/>
        <v>3621767.8764468092</v>
      </c>
      <c r="AP446" s="685">
        <f t="shared" si="249"/>
        <v>3806296.9497517743</v>
      </c>
      <c r="AQ446" s="685">
        <f t="shared" si="249"/>
        <v>4000227.7793416269</v>
      </c>
      <c r="AR446" s="685">
        <f t="shared" si="248"/>
        <v>4204039.3846990829</v>
      </c>
      <c r="AS446" s="685">
        <f t="shared" si="248"/>
        <v>4418235.1913495008</v>
      </c>
      <c r="AT446" s="685">
        <f t="shared" si="248"/>
        <v>4643344.2743487582</v>
      </c>
      <c r="AU446" s="685">
        <f t="shared" si="248"/>
        <v>4879922.6651268285</v>
      </c>
      <c r="AV446" s="685">
        <f t="shared" si="244"/>
        <v>5128554.7249150397</v>
      </c>
      <c r="AW446" s="685">
        <f t="shared" si="244"/>
        <v>5389854.5881494619</v>
      </c>
      <c r="AX446" s="685">
        <f t="shared" si="244"/>
        <v>5664467.6794156767</v>
      </c>
      <c r="AY446" s="685" t="str">
        <f t="shared" ref="AY446:BN494" si="254">IFERROR(IF($W446&gt;=AY$3,($H446*(1+Ann_Salary_Growth_Rate)^AY$3),""),0)</f>
        <v/>
      </c>
      <c r="AZ446" s="685" t="str">
        <f t="shared" si="254"/>
        <v/>
      </c>
      <c r="BA446" s="685" t="str">
        <f t="shared" si="254"/>
        <v/>
      </c>
      <c r="BB446" s="685" t="str">
        <f t="shared" si="254"/>
        <v/>
      </c>
      <c r="BC446" s="685" t="str">
        <f t="shared" si="254"/>
        <v/>
      </c>
      <c r="BD446" s="685" t="str">
        <f t="shared" si="254"/>
        <v/>
      </c>
      <c r="BE446" s="685" t="str">
        <f t="shared" si="254"/>
        <v/>
      </c>
      <c r="BF446" s="685" t="str">
        <f t="shared" si="254"/>
        <v/>
      </c>
      <c r="BG446" s="685" t="str">
        <f t="shared" si="254"/>
        <v/>
      </c>
      <c r="BH446" s="685" t="str">
        <f t="shared" si="254"/>
        <v/>
      </c>
      <c r="BI446" s="685" t="str">
        <f t="shared" si="243"/>
        <v/>
      </c>
      <c r="BJ446" s="685" t="str">
        <f t="shared" si="243"/>
        <v/>
      </c>
      <c r="BK446" s="685" t="str">
        <f t="shared" si="243"/>
        <v/>
      </c>
      <c r="BL446" s="685" t="str">
        <f t="shared" si="243"/>
        <v/>
      </c>
      <c r="BM446" s="685" t="str">
        <f t="shared" si="243"/>
        <v/>
      </c>
      <c r="BN446" s="685" t="str">
        <f t="shared" si="243"/>
        <v/>
      </c>
      <c r="BO446" s="685" t="str">
        <f t="shared" si="246"/>
        <v/>
      </c>
      <c r="BP446" s="685" t="str">
        <f t="shared" si="246"/>
        <v/>
      </c>
      <c r="BQ446" s="685" t="str">
        <f t="shared" si="246"/>
        <v/>
      </c>
      <c r="BR446" s="529"/>
      <c r="BS446" s="685">
        <f>IFERROR(($L446+AB446*Contr_Rate)*(1+Inv_Return)*IF($D446=$C$1,VLOOKUP($T446,Male_Annuity_Tables,MATCH($BS$3+3,'Mortality Tables'!$N$1:$DN$1,0),FALSE),VLOOKUP($T446,Fe_Annuity_Tables,MATCH(BS$3+3,'Mortality Tables'!$N$1:$DN$1,0),FALSE)),"")</f>
        <v>734124.35449001717</v>
      </c>
      <c r="BT446" s="685">
        <f>IFERROR(($BS446+AC446*Contr_Rate)*(1+Inv_Return)*IF($D446=$C$1,VLOOKUP($T446,Male_Annuity_Tables,MATCH($BS$3+3,'Mortality Tables'!$N$1:$DN$1,0),FALSE),VLOOKUP($T446,Fe_Annuity_Tables,MATCH(BT$3+3,'Mortality Tables'!$N$1:$DN$1,0),FALSE)),"")</f>
        <v>873490.67390315596</v>
      </c>
      <c r="BU446" s="685">
        <f>IFERROR((BT446+AD446*Contr_Rate)*(1+Inv_Return)*IF($D446=$C$1,VLOOKUP($T446,Male_Annuity_Tables,MATCH($BS$3+3,'Mortality Tables'!$N$1:$DN$1,0),FALSE),VLOOKUP($T446,Fe_Annuity_Tables,MATCH(BU$3+3,'Mortality Tables'!$N$1:$DN$1,0),FALSE)),"")</f>
        <v>786428.99419390759</v>
      </c>
      <c r="BV446" s="685">
        <f>IFERROR((BU446+AE446*Contr_Rate)*(1+Inv_Return)*IF($D446=$C$1,VLOOKUP($T446,Male_Annuity_Tables,MATCH($BS$3+3,'Mortality Tables'!$N$1:$DN$1,0),FALSE),VLOOKUP($T446,Fe_Annuity_Tables,MATCH(BV$3+3,'Mortality Tables'!$N$1:$DN$1,0),FALSE)),"")</f>
        <v>642757.96010379656</v>
      </c>
      <c r="BW446" s="685">
        <f>IFERROR((BV446+AF446*Contr_Rate)*(1+Inv_Return)*IF($D446=$C$1,VLOOKUP($T446,Male_Annuity_Tables,MATCH($BS$3+3,'Mortality Tables'!$N$1:$DN$1,0),FALSE),VLOOKUP($T446,Fe_Annuity_Tables,MATCH(BW$3+3,'Mortality Tables'!$N$1:$DN$1,0),FALSE)),"")</f>
        <v>503803.09787103691</v>
      </c>
      <c r="BX446" s="685">
        <f>IFERROR((BW446+AG446*Contr_Rate)*(1+Inv_Return)*IF($D446=$C$1,VLOOKUP($T446,Male_Annuity_Tables,MATCH($BS$3+3,'Mortality Tables'!$N$1:$DN$1,0),FALSE),VLOOKUP($T446,Fe_Annuity_Tables,MATCH(BX$3+3,'Mortality Tables'!$N$1:$DN$1,0),FALSE)),"")</f>
        <v>394221.44956287788</v>
      </c>
      <c r="BY446" s="685">
        <f>IFERROR((BX446+AH446*Contr_Rate)*(1+Inv_Return)*IF($D446=$C$1,VLOOKUP($T446,Male_Annuity_Tables,MATCH($BS$3+3,'Mortality Tables'!$N$1:$DN$1,0),FALSE),VLOOKUP($T446,Fe_Annuity_Tables,MATCH(BY$3+3,'Mortality Tables'!$N$1:$DN$1,0),FALSE)),"")</f>
        <v>314709.14863013005</v>
      </c>
      <c r="BZ446" s="685">
        <f>IFERROR((BY446+AI446*Contr_Rate)*(1+Inv_Return)*IF($D446=$C$1,VLOOKUP($T446,Male_Annuity_Tables,MATCH($BS$3+3,'Mortality Tables'!$N$1:$DN$1,0),FALSE),VLOOKUP($T446,Fe_Annuity_Tables,MATCH(BZ$3+3,'Mortality Tables'!$N$1:$DN$1,0),FALSE)),"")</f>
        <v>257561.77765678772</v>
      </c>
      <c r="CA446" s="685">
        <f>IFERROR((BZ446+AJ446*Contr_Rate)*(1+Inv_Return)*IF($D446=$C$1,VLOOKUP($T446,Male_Annuity_Tables,MATCH($BS$3+3,'Mortality Tables'!$N$1:$DN$1,0),FALSE),VLOOKUP($T446,Fe_Annuity_Tables,MATCH(CA$3+3,'Mortality Tables'!$N$1:$DN$1,0),FALSE)),"")</f>
        <v>215227.86266546493</v>
      </c>
      <c r="CB446" s="685">
        <f>IFERROR((CA446+AK446*Contr_Rate)*(1+Inv_Return)*IF($D446=$C$1,VLOOKUP($T446,Male_Annuity_Tables,MATCH($BS$3+3,'Mortality Tables'!$N$1:$DN$1,0),FALSE),VLOOKUP($T446,Fe_Annuity_Tables,MATCH(CB$3+3,'Mortality Tables'!$N$1:$DN$1,0),FALSE)),"")</f>
        <v>182571.00815098896</v>
      </c>
      <c r="CC446" s="685">
        <f>IFERROR((CB446+AL446*Contr_Rate)*(1+Inv_Return)*IF($D446=$C$1,VLOOKUP($T446,Male_Annuity_Tables,MATCH($BS$3+3,'Mortality Tables'!$N$1:$DN$1,0),FALSE),VLOOKUP($T446,Fe_Annuity_Tables,MATCH(CC$3+3,'Mortality Tables'!$N$1:$DN$1,0),FALSE)),"")</f>
        <v>156496.59666025804</v>
      </c>
      <c r="CD446" s="685">
        <f>IFERROR((CC446+AM446*Contr_Rate)*(1+Inv_Return)*IF($D446=$C$1,VLOOKUP($T446,Male_Annuity_Tables,MATCH($BS$3+3,'Mortality Tables'!$N$1:$DN$1,0),FALSE),VLOOKUP($T446,Fe_Annuity_Tables,MATCH(CD$3+3,'Mortality Tables'!$N$1:$DN$1,0),FALSE)),"")</f>
        <v>135153.41004898614</v>
      </c>
      <c r="CE446" s="685">
        <f>IFERROR((CD446+AN446*Contr_Rate)*(1+Inv_Return)*IF($D446=$C$1,VLOOKUP($T446,Male_Annuity_Tables,MATCH($BS$3+3,'Mortality Tables'!$N$1:$DN$1,0),FALSE),VLOOKUP($T446,Fe_Annuity_Tables,MATCH(CE$3+3,'Mortality Tables'!$N$1:$DN$1,0),FALSE)),"")</f>
        <v>117369.96941435401</v>
      </c>
      <c r="CF446" s="685">
        <f>IFERROR((CE446+AO446*Contr_Rate)*(1+Inv_Return)*IF($D446=$C$1,VLOOKUP($T446,Male_Annuity_Tables,MATCH($BS$3+3,'Mortality Tables'!$N$1:$DN$1,0),FALSE),VLOOKUP($T446,Fe_Annuity_Tables,MATCH(CF$3+3,'Mortality Tables'!$N$1:$DN$1,0),FALSE)),"")</f>
        <v>108376.77299544445</v>
      </c>
      <c r="CG446" s="685">
        <f>IFERROR((CF446+AP446*Contr_Rate)*(1+Inv_Return)*IF($D446=$C$1,VLOOKUP($T446,Male_Annuity_Tables,MATCH($BS$3+3,'Mortality Tables'!$N$1:$DN$1,0),FALSE),VLOOKUP($T446,Fe_Annuity_Tables,MATCH(CG$3+3,'Mortality Tables'!$N$1:$DN$1,0),FALSE)),"")</f>
        <v>100885.34839877444</v>
      </c>
      <c r="CH446" s="685">
        <f>IFERROR((CG446+AQ446*Contr_Rate)*(1+Inv_Return)*IF($D446=$C$1,VLOOKUP($T446,Male_Annuity_Tables,MATCH($BS$3+3,'Mortality Tables'!$N$1:$DN$1,0),FALSE),VLOOKUP($T446,Fe_Annuity_Tables,MATCH(CH$3+3,'Mortality Tables'!$N$1:$DN$1,0),FALSE)),"")</f>
        <v>94064.996724233366</v>
      </c>
      <c r="CI446" s="685">
        <f>IFERROR((CH446+AR446*Contr_Rate)*(1+Inv_Return)*IF($D446=$C$1,VLOOKUP($T446,Male_Annuity_Tables,MATCH($BS$3+3,'Mortality Tables'!$N$1:$DN$1,0),FALSE),VLOOKUP($T446,Fe_Annuity_Tables,MATCH(CI$3+3,'Mortality Tables'!$N$1:$DN$1,0),FALSE)),"")</f>
        <v>87777.256847935991</v>
      </c>
      <c r="CJ446" s="685">
        <f>IFERROR((CI446+AS446*Contr_Rate)*(1+Inv_Return)*IF($D446=$C$1,VLOOKUP($T446,Male_Annuity_Tables,MATCH($BS$3+3,'Mortality Tables'!$N$1:$DN$1,0),FALSE),VLOOKUP($T446,Fe_Annuity_Tables,MATCH(CJ$3+3,'Mortality Tables'!$N$1:$DN$1,0),FALSE)),"")</f>
        <v>81958.548677018145</v>
      </c>
      <c r="CK446" s="685">
        <f>IFERROR((CJ446+AT446*Contr_Rate)*(1+Inv_Return)*IF($D446=$C$1,VLOOKUP($T446,Male_Annuity_Tables,MATCH($BS$3+3,'Mortality Tables'!$N$1:$DN$1,0),FALSE),VLOOKUP($T446,Fe_Annuity_Tables,MATCH(CK$3+3,'Mortality Tables'!$N$1:$DN$1,0),FALSE)),"")</f>
        <v>80811.284567705865</v>
      </c>
      <c r="CL446" s="685">
        <f>IFERROR((CK446+AU446*Contr_Rate)*(1+Inv_Return)*IF($D446=$C$1,VLOOKUP($T446,Male_Annuity_Tables,MATCH($BS$3+3,'Mortality Tables'!$N$1:$DN$1,0),FALSE),VLOOKUP($T446,Fe_Annuity_Tables,MATCH(CL$3+3,'Mortality Tables'!$N$1:$DN$1,0),FALSE)),"")</f>
        <v>79922.696674809253</v>
      </c>
      <c r="CM446" s="685">
        <f>IFERROR((CL446+AV446*Contr_Rate)*(1+Inv_Return)*IF($D446=$C$1,VLOOKUP($T446,Male_Annuity_Tables,MATCH($BS$3+3,'Mortality Tables'!$N$1:$DN$1,0),FALSE),VLOOKUP($T446,Fe_Annuity_Tables,MATCH(CM$3+3,'Mortality Tables'!$N$1:$DN$1,0),FALSE)),"")</f>
        <v>79029.523493520363</v>
      </c>
      <c r="CN446" s="685">
        <f>IFERROR((CM446+AW446*Contr_Rate)*(1+Inv_Return)*IF($D446=$C$1,VLOOKUP($T446,Male_Annuity_Tables,MATCH($BS$3+3,'Mortality Tables'!$N$1:$DN$1,0),FALSE),VLOOKUP($T446,Fe_Annuity_Tables,MATCH(CN$3+3,'Mortality Tables'!$N$1:$DN$1,0),FALSE)),"")</f>
        <v>78112.009716126704</v>
      </c>
      <c r="CO446" s="685">
        <f>IFERROR((CN446+AX446*Contr_Rate)*(1+Inv_Return)*IF($D446=$C$1,VLOOKUP($T446,Male_Annuity_Tables,MATCH($BS$3+3,'Mortality Tables'!$N$1:$DN$1,0),FALSE),VLOOKUP($T446,Fe_Annuity_Tables,MATCH(CO$3+3,'Mortality Tables'!$N$1:$DN$1,0),FALSE)),"")</f>
        <v>77165.066994312845</v>
      </c>
      <c r="CP446" s="685" t="str">
        <f>IFERROR((CO446+AY446*Contr_Rate)*(1+Inv_Return)*IF($D446=$C$1,VLOOKUP($T446,Male_Annuity_Tables,MATCH($BS$3+3,'Mortality Tables'!$N$1:$DN$1,0),FALSE),VLOOKUP($T446,Fe_Annuity_Tables,MATCH(CP$3+3,'Mortality Tables'!$N$1:$DN$1,0),FALSE)),"")</f>
        <v/>
      </c>
      <c r="CQ446" s="685" t="str">
        <f>IFERROR((CP446+AZ446*Contr_Rate)*(1+Inv_Return)*IF($D446=$C$1,VLOOKUP($T446,Male_Annuity_Tables,MATCH($BS$3+3,'Mortality Tables'!$N$1:$DN$1,0),FALSE),VLOOKUP($T446,Fe_Annuity_Tables,MATCH(CQ$3+3,'Mortality Tables'!$N$1:$DN$1,0),FALSE)),"")</f>
        <v/>
      </c>
      <c r="CR446" s="685" t="str">
        <f>IFERROR((CQ446+BA446*Contr_Rate)*(1+Inv_Return)*IF($D446=$C$1,VLOOKUP($T446,Male_Annuity_Tables,MATCH($BS$3+3,'Mortality Tables'!$N$1:$DN$1,0),FALSE),VLOOKUP($T446,Fe_Annuity_Tables,MATCH(CR$3+3,'Mortality Tables'!$N$1:$DN$1,0),FALSE)),"")</f>
        <v/>
      </c>
      <c r="CS446" s="685" t="str">
        <f>IFERROR((CR446+BB446*Contr_Rate)*(1+Inv_Return)*IF($D446=$C$1,VLOOKUP($T446,Male_Annuity_Tables,MATCH($BS$3+3,'Mortality Tables'!$N$1:$DN$1,0),FALSE),VLOOKUP($T446,Fe_Annuity_Tables,MATCH(CS$3+3,'Mortality Tables'!$N$1:$DN$1,0),FALSE)),"")</f>
        <v/>
      </c>
      <c r="CT446" s="685" t="str">
        <f>IFERROR((CS446+BC446*Contr_Rate)*(1+Inv_Return)*IF($D446=$C$1,VLOOKUP($T446,Male_Annuity_Tables,MATCH($BS$3+3,'Mortality Tables'!$N$1:$DN$1,0),FALSE),VLOOKUP($T446,Fe_Annuity_Tables,MATCH(CT$3+3,'Mortality Tables'!$N$1:$DN$1,0),FALSE)),"")</f>
        <v/>
      </c>
      <c r="CU446" s="685" t="str">
        <f>IFERROR((CT446+BD446*Contr_Rate)*(1+Inv_Return)*IF($D446=$C$1,VLOOKUP($T446,Male_Annuity_Tables,MATCH($BS$3+3,'Mortality Tables'!$N$1:$DN$1,0),FALSE),VLOOKUP($T446,Fe_Annuity_Tables,MATCH(CU$3+3,'Mortality Tables'!$N$1:$DN$1,0),FALSE)),"")</f>
        <v/>
      </c>
      <c r="CV446" s="685" t="str">
        <f>IFERROR((CU446+BE446*Contr_Rate)*(1+Inv_Return)*IF($D446=$C$1,VLOOKUP($T446,Male_Annuity_Tables,MATCH($BS$3+3,'Mortality Tables'!$N$1:$DN$1,0),FALSE),VLOOKUP($T446,Fe_Annuity_Tables,MATCH(CV$3+3,'Mortality Tables'!$N$1:$DN$1,0),FALSE)),"")</f>
        <v/>
      </c>
      <c r="CW446" s="685" t="str">
        <f>IFERROR((CV446+BF446*Contr_Rate)*(1+Inv_Return)*IF($D446=$C$1,VLOOKUP($T446,Male_Annuity_Tables,MATCH($BS$3+3,'Mortality Tables'!$N$1:$DN$1,0),FALSE),VLOOKUP($T446,Fe_Annuity_Tables,MATCH(CW$3+3,'Mortality Tables'!$N$1:$DN$1,0),FALSE)),"")</f>
        <v/>
      </c>
      <c r="CX446" s="685" t="str">
        <f>IFERROR((CW446+BG446*Contr_Rate)*(1+Inv_Return)*IF($D446=$C$1,VLOOKUP($T446,Male_Annuity_Tables,MATCH($BS$3+3,'Mortality Tables'!$N$1:$DN$1,0),FALSE),VLOOKUP($T446,Fe_Annuity_Tables,MATCH(CX$3+3,'Mortality Tables'!$N$1:$DN$1,0),FALSE)),"")</f>
        <v/>
      </c>
      <c r="CY446" s="685" t="str">
        <f>IFERROR((CX446+BH446*Contr_Rate)*(1+Inv_Return)*IF($D446=$C$1,VLOOKUP($T446,Male_Annuity_Tables,MATCH($BS$3+3,'Mortality Tables'!$N$1:$DN$1,0),FALSE),VLOOKUP($T446,Fe_Annuity_Tables,MATCH(CY$3+3,'Mortality Tables'!$N$1:$DN$1,0),FALSE)),"")</f>
        <v/>
      </c>
      <c r="CZ446" s="685" t="str">
        <f>IFERROR((CY446+BI446*Contr_Rate)*(1+Inv_Return)*IF($D446=$C$1,VLOOKUP($T446,Male_Annuity_Tables,MATCH($BS$3+3,'Mortality Tables'!$N$1:$DN$1,0),FALSE),VLOOKUP($T446,Fe_Annuity_Tables,MATCH(CZ$3+3,'Mortality Tables'!$N$1:$DN$1,0),FALSE)),"")</f>
        <v/>
      </c>
      <c r="DA446" s="685" t="str">
        <f>IFERROR((CZ446+BJ446*Contr_Rate)*(1+Inv_Return)*IF($D446=$C$1,VLOOKUP($T446,Male_Annuity_Tables,MATCH($BS$3+3,'Mortality Tables'!$N$1:$DN$1,0),FALSE),VLOOKUP($T446,Fe_Annuity_Tables,MATCH(DA$3+3,'Mortality Tables'!$N$1:$DN$1,0),FALSE)),"")</f>
        <v/>
      </c>
      <c r="DB446" s="685" t="str">
        <f>IFERROR((DA446+BK446*Contr_Rate)*(1+Inv_Return)*IF($D446=$C$1,VLOOKUP($T446,Male_Annuity_Tables,MATCH($BS$3+3,'Mortality Tables'!$N$1:$DN$1,0),FALSE),VLOOKUP($T446,Fe_Annuity_Tables,MATCH(DB$3+3,'Mortality Tables'!$N$1:$DN$1,0),FALSE)),"")</f>
        <v/>
      </c>
      <c r="DC446" s="685" t="str">
        <f>IFERROR((DB446+BL446*Contr_Rate)*(1+Inv_Return)*IF($D446=$C$1,VLOOKUP($T446,Male_Annuity_Tables,MATCH($BS$3+3,'Mortality Tables'!$N$1:$DN$1,0),FALSE),VLOOKUP($T446,Fe_Annuity_Tables,MATCH(DC$3+3,'Mortality Tables'!$N$1:$DN$1,0),FALSE)),"")</f>
        <v/>
      </c>
      <c r="DD446" s="685" t="str">
        <f>IFERROR((DC446+BM446*Contr_Rate)*(1+Inv_Return)*IF($D446=$C$1,VLOOKUP($T446,Male_Annuity_Tables,MATCH($BS$3+3,'Mortality Tables'!$N$1:$DN$1,0),FALSE),VLOOKUP($T446,Fe_Annuity_Tables,MATCH(DD$3+3,'Mortality Tables'!$N$1:$DN$1,0),FALSE)),"")</f>
        <v/>
      </c>
      <c r="DE446" s="685" t="str">
        <f>IFERROR((DD446+BN446*Contr_Rate)*(1+Inv_Return)*IF($D446=$C$1,VLOOKUP($T446,Male_Annuity_Tables,MATCH($BS$3+3,'Mortality Tables'!$N$1:$DN$1,0),FALSE),VLOOKUP($T446,Fe_Annuity_Tables,MATCH(DE$3+3,'Mortality Tables'!$N$1:$DN$1,0),FALSE)),"")</f>
        <v/>
      </c>
      <c r="DF446" s="685" t="str">
        <f>IFERROR((DE446+BO446*Contr_Rate)*(1+Inv_Return)*IF($D446=$C$1,VLOOKUP($T446,Male_Annuity_Tables,MATCH($BS$3+3,'Mortality Tables'!$N$1:$DN$1,0),FALSE),VLOOKUP($T446,Fe_Annuity_Tables,MATCH(DF$3+3,'Mortality Tables'!$N$1:$DN$1,0),FALSE)),"")</f>
        <v/>
      </c>
      <c r="DG446" s="685" t="str">
        <f>IFERROR((DF446+BP446*Contr_Rate)*(1+Inv_Return)*IF($D446=$C$1,VLOOKUP($T446,Male_Annuity_Tables,MATCH($BS$3+3,'Mortality Tables'!$N$1:$DN$1,0),FALSE),VLOOKUP($T446,Fe_Annuity_Tables,MATCH(DG$3+3,'Mortality Tables'!$N$1:$DN$1,0),FALSE)),"")</f>
        <v/>
      </c>
      <c r="DH446" s="685" t="str">
        <f>IFERROR((DG446+BQ446*Contr_Rate)*(1+Inv_Return)*IF($D446=$C$1,VLOOKUP($T446,Male_Annuity_Tables,MATCH($BS$3+3,'Mortality Tables'!$N$1:$DN$1,0),FALSE),VLOOKUP($T446,Fe_Annuity_Tables,MATCH(DH$3+3,'Mortality Tables'!$N$1:$DN$1,0),FALSE)),"")</f>
        <v/>
      </c>
      <c r="DJ446" s="686">
        <f t="shared" si="230"/>
        <v>873490.67390315596</v>
      </c>
      <c r="DK446" s="680">
        <f t="shared" si="251"/>
        <v>8.8017766057058875</v>
      </c>
      <c r="DL446" s="686">
        <f t="shared" si="231"/>
        <v>66490.979916000651</v>
      </c>
      <c r="DM446" s="686">
        <f t="shared" si="252"/>
        <v>5664467.6794156767</v>
      </c>
      <c r="DN446" s="687">
        <f t="shared" si="232"/>
        <v>1.1738257446083545E-2</v>
      </c>
      <c r="DP446" s="688">
        <f t="shared" si="233"/>
        <v>147793.91504593025</v>
      </c>
      <c r="DQ446" s="688">
        <f t="shared" si="234"/>
        <v>175851.14247018335</v>
      </c>
      <c r="DR446" s="688">
        <f t="shared" si="235"/>
        <v>158323.88511111747</v>
      </c>
    </row>
    <row r="447" spans="1:122" s="657" customFormat="1" ht="14.5">
      <c r="A447" s="675" t="s">
        <v>1962</v>
      </c>
      <c r="B447" s="675" t="s">
        <v>1963</v>
      </c>
      <c r="C447" s="675" t="s">
        <v>541</v>
      </c>
      <c r="D447" s="675" t="s">
        <v>60</v>
      </c>
      <c r="E447" s="676">
        <v>22738</v>
      </c>
      <c r="F447" s="677">
        <v>44800</v>
      </c>
      <c r="G447" s="677">
        <v>45358</v>
      </c>
      <c r="H447" s="678">
        <v>1434289</v>
      </c>
      <c r="I447" s="678">
        <v>84609.85</v>
      </c>
      <c r="J447" s="678">
        <v>94582.58</v>
      </c>
      <c r="K447" s="678"/>
      <c r="L447" s="678">
        <v>179192.43</v>
      </c>
      <c r="M447" s="679">
        <f>IF(COUNTIF($A$4:A447,A447)=1,0,1)</f>
        <v>0</v>
      </c>
      <c r="N447" s="680" t="str">
        <f t="shared" si="224"/>
        <v>Okay</v>
      </c>
      <c r="O447" s="680" t="str">
        <f t="shared" si="225"/>
        <v>TRUE</v>
      </c>
      <c r="P447" s="680" t="b">
        <f t="shared" si="226"/>
        <v>1</v>
      </c>
      <c r="Q447" s="680" t="b">
        <f t="shared" si="239"/>
        <v>1</v>
      </c>
      <c r="R447" s="680" t="b">
        <f t="shared" si="240"/>
        <v>1</v>
      </c>
      <c r="S447" s="681">
        <f t="shared" si="227"/>
        <v>60.443835616438356</v>
      </c>
      <c r="T447" s="682">
        <f t="shared" si="241"/>
        <v>62</v>
      </c>
      <c r="U447" s="682">
        <f t="shared" si="253"/>
        <v>61</v>
      </c>
      <c r="V447" s="682">
        <f t="shared" si="242"/>
        <v>0.81643835616438354</v>
      </c>
      <c r="W447" s="682">
        <f t="shared" si="228"/>
        <v>0</v>
      </c>
      <c r="X447" s="683">
        <f t="shared" si="229"/>
        <v>0</v>
      </c>
      <c r="Y447" s="684">
        <f t="shared" si="250"/>
        <v>1.0319999999999999E-2</v>
      </c>
      <c r="Z447" s="684">
        <f>IF($D447=$C$1,VLOOKUP($T447,Male_Annuity_Tables,MATCH($W447+2,'Mortality Tables'!$DS$1:$HT$1,0),FALSE),VLOOKUP($T447,Fe_Annuity_Tables,MATCH($W447+2,'Mortality Tables'!$M$1:$DN$1,0),FALSE))</f>
        <v>1</v>
      </c>
      <c r="AA447" s="664"/>
      <c r="AB447" s="685" t="str">
        <f t="shared" si="249"/>
        <v/>
      </c>
      <c r="AC447" s="685" t="str">
        <f t="shared" si="249"/>
        <v/>
      </c>
      <c r="AD447" s="685" t="str">
        <f t="shared" si="249"/>
        <v/>
      </c>
      <c r="AE447" s="685" t="str">
        <f t="shared" si="249"/>
        <v/>
      </c>
      <c r="AF447" s="685" t="str">
        <f t="shared" si="249"/>
        <v/>
      </c>
      <c r="AG447" s="685" t="str">
        <f t="shared" si="249"/>
        <v/>
      </c>
      <c r="AH447" s="685" t="str">
        <f t="shared" si="249"/>
        <v/>
      </c>
      <c r="AI447" s="685" t="str">
        <f t="shared" si="249"/>
        <v/>
      </c>
      <c r="AJ447" s="685" t="str">
        <f t="shared" si="249"/>
        <v/>
      </c>
      <c r="AK447" s="685" t="str">
        <f t="shared" si="249"/>
        <v/>
      </c>
      <c r="AL447" s="685" t="str">
        <f t="shared" si="249"/>
        <v/>
      </c>
      <c r="AM447" s="685" t="str">
        <f t="shared" si="249"/>
        <v/>
      </c>
      <c r="AN447" s="685" t="str">
        <f t="shared" si="249"/>
        <v/>
      </c>
      <c r="AO447" s="685" t="str">
        <f t="shared" si="249"/>
        <v/>
      </c>
      <c r="AP447" s="685" t="str">
        <f t="shared" si="249"/>
        <v/>
      </c>
      <c r="AQ447" s="685" t="str">
        <f t="shared" ref="AQ447:BF463" si="255">IFERROR(IF($W447&gt;=AQ$3,($H447*(1+Ann_Salary_Growth_Rate)^AQ$3),""),0)</f>
        <v/>
      </c>
      <c r="AR447" s="685" t="str">
        <f t="shared" si="255"/>
        <v/>
      </c>
      <c r="AS447" s="685" t="str">
        <f t="shared" si="255"/>
        <v/>
      </c>
      <c r="AT447" s="685" t="str">
        <f t="shared" si="255"/>
        <v/>
      </c>
      <c r="AU447" s="685" t="str">
        <f t="shared" si="255"/>
        <v/>
      </c>
      <c r="AV447" s="685" t="str">
        <f t="shared" si="255"/>
        <v/>
      </c>
      <c r="AW447" s="685" t="str">
        <f t="shared" si="255"/>
        <v/>
      </c>
      <c r="AX447" s="685" t="str">
        <f t="shared" si="255"/>
        <v/>
      </c>
      <c r="AY447" s="685" t="str">
        <f t="shared" si="255"/>
        <v/>
      </c>
      <c r="AZ447" s="685" t="str">
        <f t="shared" si="255"/>
        <v/>
      </c>
      <c r="BA447" s="685" t="str">
        <f t="shared" si="255"/>
        <v/>
      </c>
      <c r="BB447" s="685" t="str">
        <f t="shared" si="255"/>
        <v/>
      </c>
      <c r="BC447" s="685" t="str">
        <f t="shared" si="255"/>
        <v/>
      </c>
      <c r="BD447" s="685" t="str">
        <f t="shared" si="255"/>
        <v/>
      </c>
      <c r="BE447" s="685" t="str">
        <f t="shared" si="255"/>
        <v/>
      </c>
      <c r="BF447" s="685" t="str">
        <f t="shared" si="255"/>
        <v/>
      </c>
      <c r="BG447" s="685" t="str">
        <f t="shared" si="254"/>
        <v/>
      </c>
      <c r="BH447" s="685" t="str">
        <f t="shared" si="254"/>
        <v/>
      </c>
      <c r="BI447" s="685" t="str">
        <f t="shared" si="243"/>
        <v/>
      </c>
      <c r="BJ447" s="685" t="str">
        <f t="shared" si="243"/>
        <v/>
      </c>
      <c r="BK447" s="685" t="str">
        <f t="shared" si="243"/>
        <v/>
      </c>
      <c r="BL447" s="685" t="str">
        <f t="shared" si="243"/>
        <v/>
      </c>
      <c r="BM447" s="685" t="str">
        <f t="shared" si="243"/>
        <v/>
      </c>
      <c r="BN447" s="685" t="str">
        <f t="shared" si="243"/>
        <v/>
      </c>
      <c r="BO447" s="685" t="str">
        <f t="shared" si="246"/>
        <v/>
      </c>
      <c r="BP447" s="685" t="str">
        <f t="shared" si="246"/>
        <v/>
      </c>
      <c r="BQ447" s="685" t="str">
        <f t="shared" si="246"/>
        <v/>
      </c>
      <c r="BR447" s="529"/>
      <c r="BS447" s="685" t="str">
        <f>IFERROR(($L447+AB447*Contr_Rate)*(1+Inv_Return)*IF($D447=$C$1,VLOOKUP($T447,Male_Annuity_Tables,MATCH($BS$3+3,'Mortality Tables'!$N$1:$DN$1,0),FALSE),VLOOKUP($T447,Fe_Annuity_Tables,MATCH(BS$3+3,'Mortality Tables'!$N$1:$DN$1,0),FALSE)),"")</f>
        <v/>
      </c>
      <c r="BT447" s="685" t="str">
        <f>IFERROR(($BS447+AC447*Contr_Rate)*(1+Inv_Return)*IF($D447=$C$1,VLOOKUP($T447,Male_Annuity_Tables,MATCH($BS$3+3,'Mortality Tables'!$N$1:$DN$1,0),FALSE),VLOOKUP($T447,Fe_Annuity_Tables,MATCH(BT$3+3,'Mortality Tables'!$N$1:$DN$1,0),FALSE)),"")</f>
        <v/>
      </c>
      <c r="BU447" s="685" t="str">
        <f>IFERROR((BT447+AD447*Contr_Rate)*(1+Inv_Return)*IF($D447=$C$1,VLOOKUP($T447,Male_Annuity_Tables,MATCH($BS$3+3,'Mortality Tables'!$N$1:$DN$1,0),FALSE),VLOOKUP($T447,Fe_Annuity_Tables,MATCH(BU$3+3,'Mortality Tables'!$N$1:$DN$1,0),FALSE)),"")</f>
        <v/>
      </c>
      <c r="BV447" s="685" t="str">
        <f>IFERROR((BU447+AE447*Contr_Rate)*(1+Inv_Return)*IF($D447=$C$1,VLOOKUP($T447,Male_Annuity_Tables,MATCH($BS$3+3,'Mortality Tables'!$N$1:$DN$1,0),FALSE),VLOOKUP($T447,Fe_Annuity_Tables,MATCH(BV$3+3,'Mortality Tables'!$N$1:$DN$1,0),FALSE)),"")</f>
        <v/>
      </c>
      <c r="BW447" s="685" t="str">
        <f>IFERROR((BV447+AF447*Contr_Rate)*(1+Inv_Return)*IF($D447=$C$1,VLOOKUP($T447,Male_Annuity_Tables,MATCH($BS$3+3,'Mortality Tables'!$N$1:$DN$1,0),FALSE),VLOOKUP($T447,Fe_Annuity_Tables,MATCH(BW$3+3,'Mortality Tables'!$N$1:$DN$1,0),FALSE)),"")</f>
        <v/>
      </c>
      <c r="BX447" s="685" t="str">
        <f>IFERROR((BW447+AG447*Contr_Rate)*(1+Inv_Return)*IF($D447=$C$1,VLOOKUP($T447,Male_Annuity_Tables,MATCH($BS$3+3,'Mortality Tables'!$N$1:$DN$1,0),FALSE),VLOOKUP($T447,Fe_Annuity_Tables,MATCH(BX$3+3,'Mortality Tables'!$N$1:$DN$1,0),FALSE)),"")</f>
        <v/>
      </c>
      <c r="BY447" s="685" t="str">
        <f>IFERROR((BX447+AH447*Contr_Rate)*(1+Inv_Return)*IF($D447=$C$1,VLOOKUP($T447,Male_Annuity_Tables,MATCH($BS$3+3,'Mortality Tables'!$N$1:$DN$1,0),FALSE),VLOOKUP($T447,Fe_Annuity_Tables,MATCH(BY$3+3,'Mortality Tables'!$N$1:$DN$1,0),FALSE)),"")</f>
        <v/>
      </c>
      <c r="BZ447" s="685" t="str">
        <f>IFERROR((BY447+AI447*Contr_Rate)*(1+Inv_Return)*IF($D447=$C$1,VLOOKUP($T447,Male_Annuity_Tables,MATCH($BS$3+3,'Mortality Tables'!$N$1:$DN$1,0),FALSE),VLOOKUP($T447,Fe_Annuity_Tables,MATCH(BZ$3+3,'Mortality Tables'!$N$1:$DN$1,0),FALSE)),"")</f>
        <v/>
      </c>
      <c r="CA447" s="685" t="str">
        <f>IFERROR((BZ447+AJ447*Contr_Rate)*(1+Inv_Return)*IF($D447=$C$1,VLOOKUP($T447,Male_Annuity_Tables,MATCH($BS$3+3,'Mortality Tables'!$N$1:$DN$1,0),FALSE),VLOOKUP($T447,Fe_Annuity_Tables,MATCH(CA$3+3,'Mortality Tables'!$N$1:$DN$1,0),FALSE)),"")</f>
        <v/>
      </c>
      <c r="CB447" s="685" t="str">
        <f>IFERROR((CA447+AK447*Contr_Rate)*(1+Inv_Return)*IF($D447=$C$1,VLOOKUP($T447,Male_Annuity_Tables,MATCH($BS$3+3,'Mortality Tables'!$N$1:$DN$1,0),FALSE),VLOOKUP($T447,Fe_Annuity_Tables,MATCH(CB$3+3,'Mortality Tables'!$N$1:$DN$1,0),FALSE)),"")</f>
        <v/>
      </c>
      <c r="CC447" s="685" t="str">
        <f>IFERROR((CB447+AL447*Contr_Rate)*(1+Inv_Return)*IF($D447=$C$1,VLOOKUP($T447,Male_Annuity_Tables,MATCH($BS$3+3,'Mortality Tables'!$N$1:$DN$1,0),FALSE),VLOOKUP($T447,Fe_Annuity_Tables,MATCH(CC$3+3,'Mortality Tables'!$N$1:$DN$1,0),FALSE)),"")</f>
        <v/>
      </c>
      <c r="CD447" s="685" t="str">
        <f>IFERROR((CC447+AM447*Contr_Rate)*(1+Inv_Return)*IF($D447=$C$1,VLOOKUP($T447,Male_Annuity_Tables,MATCH($BS$3+3,'Mortality Tables'!$N$1:$DN$1,0),FALSE),VLOOKUP($T447,Fe_Annuity_Tables,MATCH(CD$3+3,'Mortality Tables'!$N$1:$DN$1,0),FALSE)),"")</f>
        <v/>
      </c>
      <c r="CE447" s="685" t="str">
        <f>IFERROR((CD447+AN447*Contr_Rate)*(1+Inv_Return)*IF($D447=$C$1,VLOOKUP($T447,Male_Annuity_Tables,MATCH($BS$3+3,'Mortality Tables'!$N$1:$DN$1,0),FALSE),VLOOKUP($T447,Fe_Annuity_Tables,MATCH(CE$3+3,'Mortality Tables'!$N$1:$DN$1,0),FALSE)),"")</f>
        <v/>
      </c>
      <c r="CF447" s="685" t="str">
        <f>IFERROR((CE447+AO447*Contr_Rate)*(1+Inv_Return)*IF($D447=$C$1,VLOOKUP($T447,Male_Annuity_Tables,MATCH($BS$3+3,'Mortality Tables'!$N$1:$DN$1,0),FALSE),VLOOKUP($T447,Fe_Annuity_Tables,MATCH(CF$3+3,'Mortality Tables'!$N$1:$DN$1,0),FALSE)),"")</f>
        <v/>
      </c>
      <c r="CG447" s="685" t="str">
        <f>IFERROR((CF447+AP447*Contr_Rate)*(1+Inv_Return)*IF($D447=$C$1,VLOOKUP($T447,Male_Annuity_Tables,MATCH($BS$3+3,'Mortality Tables'!$N$1:$DN$1,0),FALSE),VLOOKUP($T447,Fe_Annuity_Tables,MATCH(CG$3+3,'Mortality Tables'!$N$1:$DN$1,0),FALSE)),"")</f>
        <v/>
      </c>
      <c r="CH447" s="685" t="str">
        <f>IFERROR((CG447+AQ447*Contr_Rate)*(1+Inv_Return)*IF($D447=$C$1,VLOOKUP($T447,Male_Annuity_Tables,MATCH($BS$3+3,'Mortality Tables'!$N$1:$DN$1,0),FALSE),VLOOKUP($T447,Fe_Annuity_Tables,MATCH(CH$3+3,'Mortality Tables'!$N$1:$DN$1,0),FALSE)),"")</f>
        <v/>
      </c>
      <c r="CI447" s="685" t="str">
        <f>IFERROR((CH447+AR447*Contr_Rate)*(1+Inv_Return)*IF($D447=$C$1,VLOOKUP($T447,Male_Annuity_Tables,MATCH($BS$3+3,'Mortality Tables'!$N$1:$DN$1,0),FALSE),VLOOKUP($T447,Fe_Annuity_Tables,MATCH(CI$3+3,'Mortality Tables'!$N$1:$DN$1,0),FALSE)),"")</f>
        <v/>
      </c>
      <c r="CJ447" s="685" t="str">
        <f>IFERROR((CI447+AS447*Contr_Rate)*(1+Inv_Return)*IF($D447=$C$1,VLOOKUP($T447,Male_Annuity_Tables,MATCH($BS$3+3,'Mortality Tables'!$N$1:$DN$1,0),FALSE),VLOOKUP($T447,Fe_Annuity_Tables,MATCH(CJ$3+3,'Mortality Tables'!$N$1:$DN$1,0),FALSE)),"")</f>
        <v/>
      </c>
      <c r="CK447" s="685" t="str">
        <f>IFERROR((CJ447+AT447*Contr_Rate)*(1+Inv_Return)*IF($D447=$C$1,VLOOKUP($T447,Male_Annuity_Tables,MATCH($BS$3+3,'Mortality Tables'!$N$1:$DN$1,0),FALSE),VLOOKUP($T447,Fe_Annuity_Tables,MATCH(CK$3+3,'Mortality Tables'!$N$1:$DN$1,0),FALSE)),"")</f>
        <v/>
      </c>
      <c r="CL447" s="685" t="str">
        <f>IFERROR((CK447+AU447*Contr_Rate)*(1+Inv_Return)*IF($D447=$C$1,VLOOKUP($T447,Male_Annuity_Tables,MATCH($BS$3+3,'Mortality Tables'!$N$1:$DN$1,0),FALSE),VLOOKUP($T447,Fe_Annuity_Tables,MATCH(CL$3+3,'Mortality Tables'!$N$1:$DN$1,0),FALSE)),"")</f>
        <v/>
      </c>
      <c r="CM447" s="685" t="str">
        <f>IFERROR((CL447+AV447*Contr_Rate)*(1+Inv_Return)*IF($D447=$C$1,VLOOKUP($T447,Male_Annuity_Tables,MATCH($BS$3+3,'Mortality Tables'!$N$1:$DN$1,0),FALSE),VLOOKUP($T447,Fe_Annuity_Tables,MATCH(CM$3+3,'Mortality Tables'!$N$1:$DN$1,0),FALSE)),"")</f>
        <v/>
      </c>
      <c r="CN447" s="685" t="str">
        <f>IFERROR((CM447+AW447*Contr_Rate)*(1+Inv_Return)*IF($D447=$C$1,VLOOKUP($T447,Male_Annuity_Tables,MATCH($BS$3+3,'Mortality Tables'!$N$1:$DN$1,0),FALSE),VLOOKUP($T447,Fe_Annuity_Tables,MATCH(CN$3+3,'Mortality Tables'!$N$1:$DN$1,0),FALSE)),"")</f>
        <v/>
      </c>
      <c r="CO447" s="685" t="str">
        <f>IFERROR((CN447+AX447*Contr_Rate)*(1+Inv_Return)*IF($D447=$C$1,VLOOKUP($T447,Male_Annuity_Tables,MATCH($BS$3+3,'Mortality Tables'!$N$1:$DN$1,0),FALSE),VLOOKUP($T447,Fe_Annuity_Tables,MATCH(CO$3+3,'Mortality Tables'!$N$1:$DN$1,0),FALSE)),"")</f>
        <v/>
      </c>
      <c r="CP447" s="685" t="str">
        <f>IFERROR((CO447+AY447*Contr_Rate)*(1+Inv_Return)*IF($D447=$C$1,VLOOKUP($T447,Male_Annuity_Tables,MATCH($BS$3+3,'Mortality Tables'!$N$1:$DN$1,0),FALSE),VLOOKUP($T447,Fe_Annuity_Tables,MATCH(CP$3+3,'Mortality Tables'!$N$1:$DN$1,0),FALSE)),"")</f>
        <v/>
      </c>
      <c r="CQ447" s="685" t="str">
        <f>IFERROR((CP447+AZ447*Contr_Rate)*(1+Inv_Return)*IF($D447=$C$1,VLOOKUP($T447,Male_Annuity_Tables,MATCH($BS$3+3,'Mortality Tables'!$N$1:$DN$1,0),FALSE),VLOOKUP($T447,Fe_Annuity_Tables,MATCH(CQ$3+3,'Mortality Tables'!$N$1:$DN$1,0),FALSE)),"")</f>
        <v/>
      </c>
      <c r="CR447" s="685" t="str">
        <f>IFERROR((CQ447+BA447*Contr_Rate)*(1+Inv_Return)*IF($D447=$C$1,VLOOKUP($T447,Male_Annuity_Tables,MATCH($BS$3+3,'Mortality Tables'!$N$1:$DN$1,0),FALSE),VLOOKUP($T447,Fe_Annuity_Tables,MATCH(CR$3+3,'Mortality Tables'!$N$1:$DN$1,0),FALSE)),"")</f>
        <v/>
      </c>
      <c r="CS447" s="685" t="str">
        <f>IFERROR((CR447+BB447*Contr_Rate)*(1+Inv_Return)*IF($D447=$C$1,VLOOKUP($T447,Male_Annuity_Tables,MATCH($BS$3+3,'Mortality Tables'!$N$1:$DN$1,0),FALSE),VLOOKUP($T447,Fe_Annuity_Tables,MATCH(CS$3+3,'Mortality Tables'!$N$1:$DN$1,0),FALSE)),"")</f>
        <v/>
      </c>
      <c r="CT447" s="685" t="str">
        <f>IFERROR((CS447+BC447*Contr_Rate)*(1+Inv_Return)*IF($D447=$C$1,VLOOKUP($T447,Male_Annuity_Tables,MATCH($BS$3+3,'Mortality Tables'!$N$1:$DN$1,0),FALSE),VLOOKUP($T447,Fe_Annuity_Tables,MATCH(CT$3+3,'Mortality Tables'!$N$1:$DN$1,0),FALSE)),"")</f>
        <v/>
      </c>
      <c r="CU447" s="685" t="str">
        <f>IFERROR((CT447+BD447*Contr_Rate)*(1+Inv_Return)*IF($D447=$C$1,VLOOKUP($T447,Male_Annuity_Tables,MATCH($BS$3+3,'Mortality Tables'!$N$1:$DN$1,0),FALSE),VLOOKUP($T447,Fe_Annuity_Tables,MATCH(CU$3+3,'Mortality Tables'!$N$1:$DN$1,0),FALSE)),"")</f>
        <v/>
      </c>
      <c r="CV447" s="685" t="str">
        <f>IFERROR((CU447+BE447*Contr_Rate)*(1+Inv_Return)*IF($D447=$C$1,VLOOKUP($T447,Male_Annuity_Tables,MATCH($BS$3+3,'Mortality Tables'!$N$1:$DN$1,0),FALSE),VLOOKUP($T447,Fe_Annuity_Tables,MATCH(CV$3+3,'Mortality Tables'!$N$1:$DN$1,0),FALSE)),"")</f>
        <v/>
      </c>
      <c r="CW447" s="685" t="str">
        <f>IFERROR((CV447+BF447*Contr_Rate)*(1+Inv_Return)*IF($D447=$C$1,VLOOKUP($T447,Male_Annuity_Tables,MATCH($BS$3+3,'Mortality Tables'!$N$1:$DN$1,0),FALSE),VLOOKUP($T447,Fe_Annuity_Tables,MATCH(CW$3+3,'Mortality Tables'!$N$1:$DN$1,0),FALSE)),"")</f>
        <v/>
      </c>
      <c r="CX447" s="685" t="str">
        <f>IFERROR((CW447+BG447*Contr_Rate)*(1+Inv_Return)*IF($D447=$C$1,VLOOKUP($T447,Male_Annuity_Tables,MATCH($BS$3+3,'Mortality Tables'!$N$1:$DN$1,0),FALSE),VLOOKUP($T447,Fe_Annuity_Tables,MATCH(CX$3+3,'Mortality Tables'!$N$1:$DN$1,0),FALSE)),"")</f>
        <v/>
      </c>
      <c r="CY447" s="685" t="str">
        <f>IFERROR((CX447+BH447*Contr_Rate)*(1+Inv_Return)*IF($D447=$C$1,VLOOKUP($T447,Male_Annuity_Tables,MATCH($BS$3+3,'Mortality Tables'!$N$1:$DN$1,0),FALSE),VLOOKUP($T447,Fe_Annuity_Tables,MATCH(CY$3+3,'Mortality Tables'!$N$1:$DN$1,0),FALSE)),"")</f>
        <v/>
      </c>
      <c r="CZ447" s="685" t="str">
        <f>IFERROR((CY447+BI447*Contr_Rate)*(1+Inv_Return)*IF($D447=$C$1,VLOOKUP($T447,Male_Annuity_Tables,MATCH($BS$3+3,'Mortality Tables'!$N$1:$DN$1,0),FALSE),VLOOKUP($T447,Fe_Annuity_Tables,MATCH(CZ$3+3,'Mortality Tables'!$N$1:$DN$1,0),FALSE)),"")</f>
        <v/>
      </c>
      <c r="DA447" s="685" t="str">
        <f>IFERROR((CZ447+BJ447*Contr_Rate)*(1+Inv_Return)*IF($D447=$C$1,VLOOKUP($T447,Male_Annuity_Tables,MATCH($BS$3+3,'Mortality Tables'!$N$1:$DN$1,0),FALSE),VLOOKUP($T447,Fe_Annuity_Tables,MATCH(DA$3+3,'Mortality Tables'!$N$1:$DN$1,0),FALSE)),"")</f>
        <v/>
      </c>
      <c r="DB447" s="685" t="str">
        <f>IFERROR((DA447+BK447*Contr_Rate)*(1+Inv_Return)*IF($D447=$C$1,VLOOKUP($T447,Male_Annuity_Tables,MATCH($BS$3+3,'Mortality Tables'!$N$1:$DN$1,0),FALSE),VLOOKUP($T447,Fe_Annuity_Tables,MATCH(DB$3+3,'Mortality Tables'!$N$1:$DN$1,0),FALSE)),"")</f>
        <v/>
      </c>
      <c r="DC447" s="685" t="str">
        <f>IFERROR((DB447+BL447*Contr_Rate)*(1+Inv_Return)*IF($D447=$C$1,VLOOKUP($T447,Male_Annuity_Tables,MATCH($BS$3+3,'Mortality Tables'!$N$1:$DN$1,0),FALSE),VLOOKUP($T447,Fe_Annuity_Tables,MATCH(DC$3+3,'Mortality Tables'!$N$1:$DN$1,0),FALSE)),"")</f>
        <v/>
      </c>
      <c r="DD447" s="685" t="str">
        <f>IFERROR((DC447+BM447*Contr_Rate)*(1+Inv_Return)*IF($D447=$C$1,VLOOKUP($T447,Male_Annuity_Tables,MATCH($BS$3+3,'Mortality Tables'!$N$1:$DN$1,0),FALSE),VLOOKUP($T447,Fe_Annuity_Tables,MATCH(DD$3+3,'Mortality Tables'!$N$1:$DN$1,0),FALSE)),"")</f>
        <v/>
      </c>
      <c r="DE447" s="685" t="str">
        <f>IFERROR((DD447+BN447*Contr_Rate)*(1+Inv_Return)*IF($D447=$C$1,VLOOKUP($T447,Male_Annuity_Tables,MATCH($BS$3+3,'Mortality Tables'!$N$1:$DN$1,0),FALSE),VLOOKUP($T447,Fe_Annuity_Tables,MATCH(DE$3+3,'Mortality Tables'!$N$1:$DN$1,0),FALSE)),"")</f>
        <v/>
      </c>
      <c r="DF447" s="685" t="str">
        <f>IFERROR((DE447+BO447*Contr_Rate)*(1+Inv_Return)*IF($D447=$C$1,VLOOKUP($T447,Male_Annuity_Tables,MATCH($BS$3+3,'Mortality Tables'!$N$1:$DN$1,0),FALSE),VLOOKUP($T447,Fe_Annuity_Tables,MATCH(DF$3+3,'Mortality Tables'!$N$1:$DN$1,0),FALSE)),"")</f>
        <v/>
      </c>
      <c r="DG447" s="685" t="str">
        <f>IFERROR((DF447+BP447*Contr_Rate)*(1+Inv_Return)*IF($D447=$C$1,VLOOKUP($T447,Male_Annuity_Tables,MATCH($BS$3+3,'Mortality Tables'!$N$1:$DN$1,0),FALSE),VLOOKUP($T447,Fe_Annuity_Tables,MATCH(DG$3+3,'Mortality Tables'!$N$1:$DN$1,0),FALSE)),"")</f>
        <v/>
      </c>
      <c r="DH447" s="685" t="str">
        <f>IFERROR((DG447+BQ447*Contr_Rate)*(1+Inv_Return)*IF($D447=$C$1,VLOOKUP($T447,Male_Annuity_Tables,MATCH($BS$3+3,'Mortality Tables'!$N$1:$DN$1,0),FALSE),VLOOKUP($T447,Fe_Annuity_Tables,MATCH(DH$3+3,'Mortality Tables'!$N$1:$DN$1,0),FALSE)),"")</f>
        <v/>
      </c>
      <c r="DJ447" s="686">
        <f t="shared" si="230"/>
        <v>0</v>
      </c>
      <c r="DK447" s="680">
        <f t="shared" si="251"/>
        <v>8.8017766057058875</v>
      </c>
      <c r="DL447" s="686">
        <f t="shared" si="231"/>
        <v>0</v>
      </c>
      <c r="DM447" s="686">
        <f t="shared" si="252"/>
        <v>0</v>
      </c>
      <c r="DN447" s="687" t="str">
        <f t="shared" si="232"/>
        <v/>
      </c>
      <c r="DP447" s="688" t="str">
        <f t="shared" si="233"/>
        <v/>
      </c>
      <c r="DQ447" s="688" t="str">
        <f t="shared" si="234"/>
        <v/>
      </c>
      <c r="DR447" s="688" t="str">
        <f t="shared" si="235"/>
        <v/>
      </c>
    </row>
    <row r="448" spans="1:122" s="657" customFormat="1" ht="14.5">
      <c r="A448" s="675" t="s">
        <v>1964</v>
      </c>
      <c r="B448" s="675" t="s">
        <v>1965</v>
      </c>
      <c r="C448" s="675" t="s">
        <v>541</v>
      </c>
      <c r="D448" s="675" t="s">
        <v>61</v>
      </c>
      <c r="E448" s="676">
        <v>23937</v>
      </c>
      <c r="F448" s="677">
        <v>36333</v>
      </c>
      <c r="G448" s="677">
        <v>39417</v>
      </c>
      <c r="H448" s="678">
        <v>2278387</v>
      </c>
      <c r="I448" s="678">
        <v>174231.93</v>
      </c>
      <c r="J448" s="678">
        <v>201277.51</v>
      </c>
      <c r="K448" s="678">
        <v>48829.09</v>
      </c>
      <c r="L448" s="678">
        <v>424338.53</v>
      </c>
      <c r="M448" s="679">
        <f>IF(COUNTIF($A$4:A448,A448)=1,0,1)</f>
        <v>0</v>
      </c>
      <c r="N448" s="680" t="str">
        <f t="shared" si="224"/>
        <v>Okay</v>
      </c>
      <c r="O448" s="680" t="str">
        <f t="shared" si="225"/>
        <v>TRUE</v>
      </c>
      <c r="P448" s="680" t="b">
        <f t="shared" si="226"/>
        <v>1</v>
      </c>
      <c r="Q448" s="680" t="b">
        <f t="shared" si="239"/>
        <v>1</v>
      </c>
      <c r="R448" s="680" t="b">
        <f t="shared" si="240"/>
        <v>1</v>
      </c>
      <c r="S448" s="681">
        <f t="shared" si="227"/>
        <v>33.961643835616435</v>
      </c>
      <c r="T448" s="682">
        <f t="shared" si="241"/>
        <v>59</v>
      </c>
      <c r="U448" s="682">
        <f t="shared" si="253"/>
        <v>42</v>
      </c>
      <c r="V448" s="682">
        <f t="shared" si="242"/>
        <v>17.093150684931508</v>
      </c>
      <c r="W448" s="682">
        <f t="shared" si="228"/>
        <v>1</v>
      </c>
      <c r="X448" s="683">
        <f t="shared" si="229"/>
        <v>424338.53</v>
      </c>
      <c r="Y448" s="684">
        <f t="shared" si="250"/>
        <v>1.272E-2</v>
      </c>
      <c r="Z448" s="684">
        <f>IF($D448=$C$1,VLOOKUP($T448,Male_Annuity_Tables,MATCH($W448+2,'Mortality Tables'!$DS$1:$HT$1,0),FALSE),VLOOKUP($T448,Fe_Annuity_Tables,MATCH($W448+2,'Mortality Tables'!$M$1:$DN$1,0),FALSE))</f>
        <v>0.93791599999999997</v>
      </c>
      <c r="AA448" s="664"/>
      <c r="AB448" s="685">
        <f t="shared" ref="AB448:AQ462" si="256">IFERROR(IF($W448&gt;=AB$3,($H448*(1+Ann_Salary_Growth_Rate)^AB$3),""),0)</f>
        <v>2394470.8176500001</v>
      </c>
      <c r="AC448" s="685" t="str">
        <f t="shared" si="256"/>
        <v/>
      </c>
      <c r="AD448" s="685" t="str">
        <f t="shared" si="256"/>
        <v/>
      </c>
      <c r="AE448" s="685" t="str">
        <f t="shared" si="256"/>
        <v/>
      </c>
      <c r="AF448" s="685" t="str">
        <f t="shared" si="256"/>
        <v/>
      </c>
      <c r="AG448" s="685" t="str">
        <f t="shared" si="256"/>
        <v/>
      </c>
      <c r="AH448" s="685" t="str">
        <f t="shared" si="256"/>
        <v/>
      </c>
      <c r="AI448" s="685" t="str">
        <f t="shared" si="256"/>
        <v/>
      </c>
      <c r="AJ448" s="685" t="str">
        <f t="shared" si="256"/>
        <v/>
      </c>
      <c r="AK448" s="685" t="str">
        <f t="shared" si="256"/>
        <v/>
      </c>
      <c r="AL448" s="685" t="str">
        <f t="shared" si="256"/>
        <v/>
      </c>
      <c r="AM448" s="685" t="str">
        <f t="shared" si="256"/>
        <v/>
      </c>
      <c r="AN448" s="685" t="str">
        <f t="shared" si="256"/>
        <v/>
      </c>
      <c r="AO448" s="685" t="str">
        <f t="shared" si="256"/>
        <v/>
      </c>
      <c r="AP448" s="685" t="str">
        <f t="shared" si="256"/>
        <v/>
      </c>
      <c r="AQ448" s="685" t="str">
        <f t="shared" si="256"/>
        <v/>
      </c>
      <c r="AR448" s="685" t="str">
        <f t="shared" si="255"/>
        <v/>
      </c>
      <c r="AS448" s="685" t="str">
        <f t="shared" si="255"/>
        <v/>
      </c>
      <c r="AT448" s="685" t="str">
        <f t="shared" si="255"/>
        <v/>
      </c>
      <c r="AU448" s="685" t="str">
        <f t="shared" si="255"/>
        <v/>
      </c>
      <c r="AV448" s="685" t="str">
        <f t="shared" si="255"/>
        <v/>
      </c>
      <c r="AW448" s="685" t="str">
        <f t="shared" si="255"/>
        <v/>
      </c>
      <c r="AX448" s="685" t="str">
        <f t="shared" si="255"/>
        <v/>
      </c>
      <c r="AY448" s="685" t="str">
        <f t="shared" si="255"/>
        <v/>
      </c>
      <c r="AZ448" s="685" t="str">
        <f t="shared" si="255"/>
        <v/>
      </c>
      <c r="BA448" s="685" t="str">
        <f t="shared" si="255"/>
        <v/>
      </c>
      <c r="BB448" s="685" t="str">
        <f t="shared" si="255"/>
        <v/>
      </c>
      <c r="BC448" s="685" t="str">
        <f t="shared" si="255"/>
        <v/>
      </c>
      <c r="BD448" s="685" t="str">
        <f t="shared" si="255"/>
        <v/>
      </c>
      <c r="BE448" s="685" t="str">
        <f t="shared" si="255"/>
        <v/>
      </c>
      <c r="BF448" s="685" t="str">
        <f t="shared" si="255"/>
        <v/>
      </c>
      <c r="BG448" s="685" t="str">
        <f t="shared" si="254"/>
        <v/>
      </c>
      <c r="BH448" s="685" t="str">
        <f t="shared" si="254"/>
        <v/>
      </c>
      <c r="BI448" s="685" t="str">
        <f t="shared" si="243"/>
        <v/>
      </c>
      <c r="BJ448" s="685" t="str">
        <f t="shared" si="243"/>
        <v/>
      </c>
      <c r="BK448" s="685" t="str">
        <f t="shared" si="243"/>
        <v/>
      </c>
      <c r="BL448" s="685" t="str">
        <f t="shared" si="243"/>
        <v/>
      </c>
      <c r="BM448" s="685" t="str">
        <f t="shared" si="243"/>
        <v/>
      </c>
      <c r="BN448" s="685" t="str">
        <f t="shared" si="243"/>
        <v/>
      </c>
      <c r="BO448" s="685" t="str">
        <f t="shared" si="246"/>
        <v/>
      </c>
      <c r="BP448" s="685" t="str">
        <f t="shared" si="246"/>
        <v/>
      </c>
      <c r="BQ448" s="685" t="str">
        <f t="shared" si="246"/>
        <v/>
      </c>
      <c r="BR448" s="529"/>
      <c r="BS448" s="685">
        <f>IFERROR(($L448+AB448*Contr_Rate)*(1+Inv_Return)*IF($D448=$C$1,VLOOKUP($T448,Male_Annuity_Tables,MATCH($BS$3+3,'Mortality Tables'!$N$1:$DN$1,0),FALSE),VLOOKUP($T448,Fe_Annuity_Tables,MATCH(BS$3+3,'Mortality Tables'!$N$1:$DN$1,0),FALSE)),"")</f>
        <v>1101365.1072560607</v>
      </c>
      <c r="BT448" s="685" t="str">
        <f>IFERROR(($BS448+AC448*Contr_Rate)*(1+Inv_Return)*IF($D448=$C$1,VLOOKUP($T448,Male_Annuity_Tables,MATCH($BS$3+3,'Mortality Tables'!$N$1:$DN$1,0),FALSE),VLOOKUP($T448,Fe_Annuity_Tables,MATCH(BT$3+3,'Mortality Tables'!$N$1:$DN$1,0),FALSE)),"")</f>
        <v/>
      </c>
      <c r="BU448" s="685" t="str">
        <f>IFERROR((BT448+AD448*Contr_Rate)*(1+Inv_Return)*IF($D448=$C$1,VLOOKUP($T448,Male_Annuity_Tables,MATCH($BS$3+3,'Mortality Tables'!$N$1:$DN$1,0),FALSE),VLOOKUP($T448,Fe_Annuity_Tables,MATCH(BU$3+3,'Mortality Tables'!$N$1:$DN$1,0),FALSE)),"")</f>
        <v/>
      </c>
      <c r="BV448" s="685" t="str">
        <f>IFERROR((BU448+AE448*Contr_Rate)*(1+Inv_Return)*IF($D448=$C$1,VLOOKUP($T448,Male_Annuity_Tables,MATCH($BS$3+3,'Mortality Tables'!$N$1:$DN$1,0),FALSE),VLOOKUP($T448,Fe_Annuity_Tables,MATCH(BV$3+3,'Mortality Tables'!$N$1:$DN$1,0),FALSE)),"")</f>
        <v/>
      </c>
      <c r="BW448" s="685" t="str">
        <f>IFERROR((BV448+AF448*Contr_Rate)*(1+Inv_Return)*IF($D448=$C$1,VLOOKUP($T448,Male_Annuity_Tables,MATCH($BS$3+3,'Mortality Tables'!$N$1:$DN$1,0),FALSE),VLOOKUP($T448,Fe_Annuity_Tables,MATCH(BW$3+3,'Mortality Tables'!$N$1:$DN$1,0),FALSE)),"")</f>
        <v/>
      </c>
      <c r="BX448" s="685" t="str">
        <f>IFERROR((BW448+AG448*Contr_Rate)*(1+Inv_Return)*IF($D448=$C$1,VLOOKUP($T448,Male_Annuity_Tables,MATCH($BS$3+3,'Mortality Tables'!$N$1:$DN$1,0),FALSE),VLOOKUP($T448,Fe_Annuity_Tables,MATCH(BX$3+3,'Mortality Tables'!$N$1:$DN$1,0),FALSE)),"")</f>
        <v/>
      </c>
      <c r="BY448" s="685" t="str">
        <f>IFERROR((BX448+AH448*Contr_Rate)*(1+Inv_Return)*IF($D448=$C$1,VLOOKUP($T448,Male_Annuity_Tables,MATCH($BS$3+3,'Mortality Tables'!$N$1:$DN$1,0),FALSE),VLOOKUP($T448,Fe_Annuity_Tables,MATCH(BY$3+3,'Mortality Tables'!$N$1:$DN$1,0),FALSE)),"")</f>
        <v/>
      </c>
      <c r="BZ448" s="685" t="str">
        <f>IFERROR((BY448+AI448*Contr_Rate)*(1+Inv_Return)*IF($D448=$C$1,VLOOKUP($T448,Male_Annuity_Tables,MATCH($BS$3+3,'Mortality Tables'!$N$1:$DN$1,0),FALSE),VLOOKUP($T448,Fe_Annuity_Tables,MATCH(BZ$3+3,'Mortality Tables'!$N$1:$DN$1,0),FALSE)),"")</f>
        <v/>
      </c>
      <c r="CA448" s="685" t="str">
        <f>IFERROR((BZ448+AJ448*Contr_Rate)*(1+Inv_Return)*IF($D448=$C$1,VLOOKUP($T448,Male_Annuity_Tables,MATCH($BS$3+3,'Mortality Tables'!$N$1:$DN$1,0),FALSE),VLOOKUP($T448,Fe_Annuity_Tables,MATCH(CA$3+3,'Mortality Tables'!$N$1:$DN$1,0),FALSE)),"")</f>
        <v/>
      </c>
      <c r="CB448" s="685" t="str">
        <f>IFERROR((CA448+AK448*Contr_Rate)*(1+Inv_Return)*IF($D448=$C$1,VLOOKUP($T448,Male_Annuity_Tables,MATCH($BS$3+3,'Mortality Tables'!$N$1:$DN$1,0),FALSE),VLOOKUP($T448,Fe_Annuity_Tables,MATCH(CB$3+3,'Mortality Tables'!$N$1:$DN$1,0),FALSE)),"")</f>
        <v/>
      </c>
      <c r="CC448" s="685" t="str">
        <f>IFERROR((CB448+AL448*Contr_Rate)*(1+Inv_Return)*IF($D448=$C$1,VLOOKUP($T448,Male_Annuity_Tables,MATCH($BS$3+3,'Mortality Tables'!$N$1:$DN$1,0),FALSE),VLOOKUP($T448,Fe_Annuity_Tables,MATCH(CC$3+3,'Mortality Tables'!$N$1:$DN$1,0),FALSE)),"")</f>
        <v/>
      </c>
      <c r="CD448" s="685" t="str">
        <f>IFERROR((CC448+AM448*Contr_Rate)*(1+Inv_Return)*IF($D448=$C$1,VLOOKUP($T448,Male_Annuity_Tables,MATCH($BS$3+3,'Mortality Tables'!$N$1:$DN$1,0),FALSE),VLOOKUP($T448,Fe_Annuity_Tables,MATCH(CD$3+3,'Mortality Tables'!$N$1:$DN$1,0),FALSE)),"")</f>
        <v/>
      </c>
      <c r="CE448" s="685" t="str">
        <f>IFERROR((CD448+AN448*Contr_Rate)*(1+Inv_Return)*IF($D448=$C$1,VLOOKUP($T448,Male_Annuity_Tables,MATCH($BS$3+3,'Mortality Tables'!$N$1:$DN$1,0),FALSE),VLOOKUP($T448,Fe_Annuity_Tables,MATCH(CE$3+3,'Mortality Tables'!$N$1:$DN$1,0),FALSE)),"")</f>
        <v/>
      </c>
      <c r="CF448" s="685" t="str">
        <f>IFERROR((CE448+AO448*Contr_Rate)*(1+Inv_Return)*IF($D448=$C$1,VLOOKUP($T448,Male_Annuity_Tables,MATCH($BS$3+3,'Mortality Tables'!$N$1:$DN$1,0),FALSE),VLOOKUP($T448,Fe_Annuity_Tables,MATCH(CF$3+3,'Mortality Tables'!$N$1:$DN$1,0),FALSE)),"")</f>
        <v/>
      </c>
      <c r="CG448" s="685" t="str">
        <f>IFERROR((CF448+AP448*Contr_Rate)*(1+Inv_Return)*IF($D448=$C$1,VLOOKUP($T448,Male_Annuity_Tables,MATCH($BS$3+3,'Mortality Tables'!$N$1:$DN$1,0),FALSE),VLOOKUP($T448,Fe_Annuity_Tables,MATCH(CG$3+3,'Mortality Tables'!$N$1:$DN$1,0),FALSE)),"")</f>
        <v/>
      </c>
      <c r="CH448" s="685" t="str">
        <f>IFERROR((CG448+AQ448*Contr_Rate)*(1+Inv_Return)*IF($D448=$C$1,VLOOKUP($T448,Male_Annuity_Tables,MATCH($BS$3+3,'Mortality Tables'!$N$1:$DN$1,0),FALSE),VLOOKUP($T448,Fe_Annuity_Tables,MATCH(CH$3+3,'Mortality Tables'!$N$1:$DN$1,0),FALSE)),"")</f>
        <v/>
      </c>
      <c r="CI448" s="685" t="str">
        <f>IFERROR((CH448+AR448*Contr_Rate)*(1+Inv_Return)*IF($D448=$C$1,VLOOKUP($T448,Male_Annuity_Tables,MATCH($BS$3+3,'Mortality Tables'!$N$1:$DN$1,0),FALSE),VLOOKUP($T448,Fe_Annuity_Tables,MATCH(CI$3+3,'Mortality Tables'!$N$1:$DN$1,0),FALSE)),"")</f>
        <v/>
      </c>
      <c r="CJ448" s="685" t="str">
        <f>IFERROR((CI448+AS448*Contr_Rate)*(1+Inv_Return)*IF($D448=$C$1,VLOOKUP($T448,Male_Annuity_Tables,MATCH($BS$3+3,'Mortality Tables'!$N$1:$DN$1,0),FALSE),VLOOKUP($T448,Fe_Annuity_Tables,MATCH(CJ$3+3,'Mortality Tables'!$N$1:$DN$1,0),FALSE)),"")</f>
        <v/>
      </c>
      <c r="CK448" s="685" t="str">
        <f>IFERROR((CJ448+AT448*Contr_Rate)*(1+Inv_Return)*IF($D448=$C$1,VLOOKUP($T448,Male_Annuity_Tables,MATCH($BS$3+3,'Mortality Tables'!$N$1:$DN$1,0),FALSE),VLOOKUP($T448,Fe_Annuity_Tables,MATCH(CK$3+3,'Mortality Tables'!$N$1:$DN$1,0),FALSE)),"")</f>
        <v/>
      </c>
      <c r="CL448" s="685" t="str">
        <f>IFERROR((CK448+AU448*Contr_Rate)*(1+Inv_Return)*IF($D448=$C$1,VLOOKUP($T448,Male_Annuity_Tables,MATCH($BS$3+3,'Mortality Tables'!$N$1:$DN$1,0),FALSE),VLOOKUP($T448,Fe_Annuity_Tables,MATCH(CL$3+3,'Mortality Tables'!$N$1:$DN$1,0),FALSE)),"")</f>
        <v/>
      </c>
      <c r="CM448" s="685" t="str">
        <f>IFERROR((CL448+AV448*Contr_Rate)*(1+Inv_Return)*IF($D448=$C$1,VLOOKUP($T448,Male_Annuity_Tables,MATCH($BS$3+3,'Mortality Tables'!$N$1:$DN$1,0),FALSE),VLOOKUP($T448,Fe_Annuity_Tables,MATCH(CM$3+3,'Mortality Tables'!$N$1:$DN$1,0),FALSE)),"")</f>
        <v/>
      </c>
      <c r="CN448" s="685" t="str">
        <f>IFERROR((CM448+AW448*Contr_Rate)*(1+Inv_Return)*IF($D448=$C$1,VLOOKUP($T448,Male_Annuity_Tables,MATCH($BS$3+3,'Mortality Tables'!$N$1:$DN$1,0),FALSE),VLOOKUP($T448,Fe_Annuity_Tables,MATCH(CN$3+3,'Mortality Tables'!$N$1:$DN$1,0),FALSE)),"")</f>
        <v/>
      </c>
      <c r="CO448" s="685" t="str">
        <f>IFERROR((CN448+AX448*Contr_Rate)*(1+Inv_Return)*IF($D448=$C$1,VLOOKUP($T448,Male_Annuity_Tables,MATCH($BS$3+3,'Mortality Tables'!$N$1:$DN$1,0),FALSE),VLOOKUP($T448,Fe_Annuity_Tables,MATCH(CO$3+3,'Mortality Tables'!$N$1:$DN$1,0),FALSE)),"")</f>
        <v/>
      </c>
      <c r="CP448" s="685" t="str">
        <f>IFERROR((CO448+AY448*Contr_Rate)*(1+Inv_Return)*IF($D448=$C$1,VLOOKUP($T448,Male_Annuity_Tables,MATCH($BS$3+3,'Mortality Tables'!$N$1:$DN$1,0),FALSE),VLOOKUP($T448,Fe_Annuity_Tables,MATCH(CP$3+3,'Mortality Tables'!$N$1:$DN$1,0),FALSE)),"")</f>
        <v/>
      </c>
      <c r="CQ448" s="685" t="str">
        <f>IFERROR((CP448+AZ448*Contr_Rate)*(1+Inv_Return)*IF($D448=$C$1,VLOOKUP($T448,Male_Annuity_Tables,MATCH($BS$3+3,'Mortality Tables'!$N$1:$DN$1,0),FALSE),VLOOKUP($T448,Fe_Annuity_Tables,MATCH(CQ$3+3,'Mortality Tables'!$N$1:$DN$1,0),FALSE)),"")</f>
        <v/>
      </c>
      <c r="CR448" s="685" t="str">
        <f>IFERROR((CQ448+BA448*Contr_Rate)*(1+Inv_Return)*IF($D448=$C$1,VLOOKUP($T448,Male_Annuity_Tables,MATCH($BS$3+3,'Mortality Tables'!$N$1:$DN$1,0),FALSE),VLOOKUP($T448,Fe_Annuity_Tables,MATCH(CR$3+3,'Mortality Tables'!$N$1:$DN$1,0),FALSE)),"")</f>
        <v/>
      </c>
      <c r="CS448" s="685" t="str">
        <f>IFERROR((CR448+BB448*Contr_Rate)*(1+Inv_Return)*IF($D448=$C$1,VLOOKUP($T448,Male_Annuity_Tables,MATCH($BS$3+3,'Mortality Tables'!$N$1:$DN$1,0),FALSE),VLOOKUP($T448,Fe_Annuity_Tables,MATCH(CS$3+3,'Mortality Tables'!$N$1:$DN$1,0),FALSE)),"")</f>
        <v/>
      </c>
      <c r="CT448" s="685" t="str">
        <f>IFERROR((CS448+BC448*Contr_Rate)*(1+Inv_Return)*IF($D448=$C$1,VLOOKUP($T448,Male_Annuity_Tables,MATCH($BS$3+3,'Mortality Tables'!$N$1:$DN$1,0),FALSE),VLOOKUP($T448,Fe_Annuity_Tables,MATCH(CT$3+3,'Mortality Tables'!$N$1:$DN$1,0),FALSE)),"")</f>
        <v/>
      </c>
      <c r="CU448" s="685" t="str">
        <f>IFERROR((CT448+BD448*Contr_Rate)*(1+Inv_Return)*IF($D448=$C$1,VLOOKUP($T448,Male_Annuity_Tables,MATCH($BS$3+3,'Mortality Tables'!$N$1:$DN$1,0),FALSE),VLOOKUP($T448,Fe_Annuity_Tables,MATCH(CU$3+3,'Mortality Tables'!$N$1:$DN$1,0),FALSE)),"")</f>
        <v/>
      </c>
      <c r="CV448" s="685" t="str">
        <f>IFERROR((CU448+BE448*Contr_Rate)*(1+Inv_Return)*IF($D448=$C$1,VLOOKUP($T448,Male_Annuity_Tables,MATCH($BS$3+3,'Mortality Tables'!$N$1:$DN$1,0),FALSE),VLOOKUP($T448,Fe_Annuity_Tables,MATCH(CV$3+3,'Mortality Tables'!$N$1:$DN$1,0),FALSE)),"")</f>
        <v/>
      </c>
      <c r="CW448" s="685" t="str">
        <f>IFERROR((CV448+BF448*Contr_Rate)*(1+Inv_Return)*IF($D448=$C$1,VLOOKUP($T448,Male_Annuity_Tables,MATCH($BS$3+3,'Mortality Tables'!$N$1:$DN$1,0),FALSE),VLOOKUP($T448,Fe_Annuity_Tables,MATCH(CW$3+3,'Mortality Tables'!$N$1:$DN$1,0),FALSE)),"")</f>
        <v/>
      </c>
      <c r="CX448" s="685" t="str">
        <f>IFERROR((CW448+BG448*Contr_Rate)*(1+Inv_Return)*IF($D448=$C$1,VLOOKUP($T448,Male_Annuity_Tables,MATCH($BS$3+3,'Mortality Tables'!$N$1:$DN$1,0),FALSE),VLOOKUP($T448,Fe_Annuity_Tables,MATCH(CX$3+3,'Mortality Tables'!$N$1:$DN$1,0),FALSE)),"")</f>
        <v/>
      </c>
      <c r="CY448" s="685" t="str">
        <f>IFERROR((CX448+BH448*Contr_Rate)*(1+Inv_Return)*IF($D448=$C$1,VLOOKUP($T448,Male_Annuity_Tables,MATCH($BS$3+3,'Mortality Tables'!$N$1:$DN$1,0),FALSE),VLOOKUP($T448,Fe_Annuity_Tables,MATCH(CY$3+3,'Mortality Tables'!$N$1:$DN$1,0),FALSE)),"")</f>
        <v/>
      </c>
      <c r="CZ448" s="685" t="str">
        <f>IFERROR((CY448+BI448*Contr_Rate)*(1+Inv_Return)*IF($D448=$C$1,VLOOKUP($T448,Male_Annuity_Tables,MATCH($BS$3+3,'Mortality Tables'!$N$1:$DN$1,0),FALSE),VLOOKUP($T448,Fe_Annuity_Tables,MATCH(CZ$3+3,'Mortality Tables'!$N$1:$DN$1,0),FALSE)),"")</f>
        <v/>
      </c>
      <c r="DA448" s="685" t="str">
        <f>IFERROR((CZ448+BJ448*Contr_Rate)*(1+Inv_Return)*IF($D448=$C$1,VLOOKUP($T448,Male_Annuity_Tables,MATCH($BS$3+3,'Mortality Tables'!$N$1:$DN$1,0),FALSE),VLOOKUP($T448,Fe_Annuity_Tables,MATCH(DA$3+3,'Mortality Tables'!$N$1:$DN$1,0),FALSE)),"")</f>
        <v/>
      </c>
      <c r="DB448" s="685" t="str">
        <f>IFERROR((DA448+BK448*Contr_Rate)*(1+Inv_Return)*IF($D448=$C$1,VLOOKUP($T448,Male_Annuity_Tables,MATCH($BS$3+3,'Mortality Tables'!$N$1:$DN$1,0),FALSE),VLOOKUP($T448,Fe_Annuity_Tables,MATCH(DB$3+3,'Mortality Tables'!$N$1:$DN$1,0),FALSE)),"")</f>
        <v/>
      </c>
      <c r="DC448" s="685" t="str">
        <f>IFERROR((DB448+BL448*Contr_Rate)*(1+Inv_Return)*IF($D448=$C$1,VLOOKUP($T448,Male_Annuity_Tables,MATCH($BS$3+3,'Mortality Tables'!$N$1:$DN$1,0),FALSE),VLOOKUP($T448,Fe_Annuity_Tables,MATCH(DC$3+3,'Mortality Tables'!$N$1:$DN$1,0),FALSE)),"")</f>
        <v/>
      </c>
      <c r="DD448" s="685" t="str">
        <f>IFERROR((DC448+BM448*Contr_Rate)*(1+Inv_Return)*IF($D448=$C$1,VLOOKUP($T448,Male_Annuity_Tables,MATCH($BS$3+3,'Mortality Tables'!$N$1:$DN$1,0),FALSE),VLOOKUP($T448,Fe_Annuity_Tables,MATCH(DD$3+3,'Mortality Tables'!$N$1:$DN$1,0),FALSE)),"")</f>
        <v/>
      </c>
      <c r="DE448" s="685" t="str">
        <f>IFERROR((DD448+BN448*Contr_Rate)*(1+Inv_Return)*IF($D448=$C$1,VLOOKUP($T448,Male_Annuity_Tables,MATCH($BS$3+3,'Mortality Tables'!$N$1:$DN$1,0),FALSE),VLOOKUP($T448,Fe_Annuity_Tables,MATCH(DE$3+3,'Mortality Tables'!$N$1:$DN$1,0),FALSE)),"")</f>
        <v/>
      </c>
      <c r="DF448" s="685" t="str">
        <f>IFERROR((DE448+BO448*Contr_Rate)*(1+Inv_Return)*IF($D448=$C$1,VLOOKUP($T448,Male_Annuity_Tables,MATCH($BS$3+3,'Mortality Tables'!$N$1:$DN$1,0),FALSE),VLOOKUP($T448,Fe_Annuity_Tables,MATCH(DF$3+3,'Mortality Tables'!$N$1:$DN$1,0),FALSE)),"")</f>
        <v/>
      </c>
      <c r="DG448" s="685" t="str">
        <f>IFERROR((DF448+BP448*Contr_Rate)*(1+Inv_Return)*IF($D448=$C$1,VLOOKUP($T448,Male_Annuity_Tables,MATCH($BS$3+3,'Mortality Tables'!$N$1:$DN$1,0),FALSE),VLOOKUP($T448,Fe_Annuity_Tables,MATCH(DG$3+3,'Mortality Tables'!$N$1:$DN$1,0),FALSE)),"")</f>
        <v/>
      </c>
      <c r="DH448" s="685" t="str">
        <f>IFERROR((DG448+BQ448*Contr_Rate)*(1+Inv_Return)*IF($D448=$C$1,VLOOKUP($T448,Male_Annuity_Tables,MATCH($BS$3+3,'Mortality Tables'!$N$1:$DN$1,0),FALSE),VLOOKUP($T448,Fe_Annuity_Tables,MATCH(DH$3+3,'Mortality Tables'!$N$1:$DN$1,0),FALSE)),"")</f>
        <v/>
      </c>
      <c r="DJ448" s="686">
        <f t="shared" si="230"/>
        <v>1101365.1072560607</v>
      </c>
      <c r="DK448" s="680">
        <f t="shared" si="251"/>
        <v>8.0909277508679907</v>
      </c>
      <c r="DL448" s="686">
        <f t="shared" si="231"/>
        <v>91202.720452224734</v>
      </c>
      <c r="DM448" s="686">
        <f t="shared" si="252"/>
        <v>2394470.8176500001</v>
      </c>
      <c r="DN448" s="687">
        <f t="shared" si="232"/>
        <v>3.8088883681503212E-2</v>
      </c>
      <c r="DP448" s="688">
        <f t="shared" si="233"/>
        <v>68377.15131888527</v>
      </c>
      <c r="DQ448" s="688" t="str">
        <f t="shared" si="234"/>
        <v/>
      </c>
      <c r="DR448" s="688" t="str">
        <f t="shared" si="235"/>
        <v/>
      </c>
    </row>
    <row r="449" spans="1:122" s="657" customFormat="1" ht="14.5">
      <c r="A449" s="675" t="s">
        <v>1966</v>
      </c>
      <c r="B449" s="675" t="s">
        <v>1967</v>
      </c>
      <c r="C449" s="675" t="s">
        <v>115</v>
      </c>
      <c r="D449" s="675" t="s">
        <v>61</v>
      </c>
      <c r="E449" s="676">
        <v>22926</v>
      </c>
      <c r="F449" s="677">
        <v>41973</v>
      </c>
      <c r="G449" s="677">
        <v>44456</v>
      </c>
      <c r="H449" s="678">
        <v>1311468</v>
      </c>
      <c r="I449" s="678">
        <v>83050.48</v>
      </c>
      <c r="J449" s="678">
        <v>119099.99</v>
      </c>
      <c r="K449" s="678">
        <v>7515.89</v>
      </c>
      <c r="L449" s="678">
        <v>209666.36000000002</v>
      </c>
      <c r="M449" s="679">
        <f>IF(COUNTIF($A$4:A449,A449)=1,0,1)</f>
        <v>0</v>
      </c>
      <c r="N449" s="680" t="str">
        <f t="shared" si="224"/>
        <v>Okay</v>
      </c>
      <c r="O449" s="680" t="str">
        <f t="shared" si="225"/>
        <v>TRUE</v>
      </c>
      <c r="P449" s="680" t="b">
        <f t="shared" si="226"/>
        <v>1</v>
      </c>
      <c r="Q449" s="680" t="b">
        <f t="shared" si="239"/>
        <v>1</v>
      </c>
      <c r="R449" s="680" t="b">
        <f t="shared" si="240"/>
        <v>1</v>
      </c>
      <c r="S449" s="681">
        <f t="shared" si="227"/>
        <v>52.183561643835617</v>
      </c>
      <c r="T449" s="682">
        <f t="shared" si="241"/>
        <v>62</v>
      </c>
      <c r="U449" s="682">
        <f t="shared" si="253"/>
        <v>58</v>
      </c>
      <c r="V449" s="682">
        <f t="shared" si="242"/>
        <v>3.2876712328767121</v>
      </c>
      <c r="W449" s="682">
        <f t="shared" si="228"/>
        <v>0</v>
      </c>
      <c r="X449" s="683">
        <f t="shared" si="229"/>
        <v>0</v>
      </c>
      <c r="Y449" s="684">
        <f t="shared" si="250"/>
        <v>1.7059999999999999E-2</v>
      </c>
      <c r="Z449" s="684">
        <f>IF($D449=$C$1,VLOOKUP($T449,Male_Annuity_Tables,MATCH($W449+2,'Mortality Tables'!$DS$1:$HT$1,0),FALSE),VLOOKUP($T449,Fe_Annuity_Tables,MATCH($W449+2,'Mortality Tables'!$M$1:$DN$1,0),FALSE))</f>
        <v>1</v>
      </c>
      <c r="AA449" s="664"/>
      <c r="AB449" s="685" t="str">
        <f t="shared" si="256"/>
        <v/>
      </c>
      <c r="AC449" s="685" t="str">
        <f t="shared" si="256"/>
        <v/>
      </c>
      <c r="AD449" s="685" t="str">
        <f t="shared" si="256"/>
        <v/>
      </c>
      <c r="AE449" s="685" t="str">
        <f t="shared" si="256"/>
        <v/>
      </c>
      <c r="AF449" s="685" t="str">
        <f t="shared" si="256"/>
        <v/>
      </c>
      <c r="AG449" s="685" t="str">
        <f t="shared" si="256"/>
        <v/>
      </c>
      <c r="AH449" s="685" t="str">
        <f t="shared" si="256"/>
        <v/>
      </c>
      <c r="AI449" s="685" t="str">
        <f t="shared" si="256"/>
        <v/>
      </c>
      <c r="AJ449" s="685" t="str">
        <f t="shared" si="256"/>
        <v/>
      </c>
      <c r="AK449" s="685" t="str">
        <f t="shared" si="256"/>
        <v/>
      </c>
      <c r="AL449" s="685" t="str">
        <f t="shared" si="256"/>
        <v/>
      </c>
      <c r="AM449" s="685" t="str">
        <f t="shared" si="256"/>
        <v/>
      </c>
      <c r="AN449" s="685" t="str">
        <f t="shared" si="256"/>
        <v/>
      </c>
      <c r="AO449" s="685" t="str">
        <f t="shared" si="256"/>
        <v/>
      </c>
      <c r="AP449" s="685" t="str">
        <f t="shared" si="256"/>
        <v/>
      </c>
      <c r="AQ449" s="685" t="str">
        <f t="shared" si="256"/>
        <v/>
      </c>
      <c r="AR449" s="685" t="str">
        <f t="shared" si="255"/>
        <v/>
      </c>
      <c r="AS449" s="685" t="str">
        <f t="shared" si="255"/>
        <v/>
      </c>
      <c r="AT449" s="685" t="str">
        <f t="shared" si="255"/>
        <v/>
      </c>
      <c r="AU449" s="685" t="str">
        <f t="shared" si="255"/>
        <v/>
      </c>
      <c r="AV449" s="685" t="str">
        <f t="shared" si="255"/>
        <v/>
      </c>
      <c r="AW449" s="685" t="str">
        <f t="shared" si="255"/>
        <v/>
      </c>
      <c r="AX449" s="685" t="str">
        <f t="shared" si="255"/>
        <v/>
      </c>
      <c r="AY449" s="685" t="str">
        <f t="shared" si="255"/>
        <v/>
      </c>
      <c r="AZ449" s="685" t="str">
        <f t="shared" si="255"/>
        <v/>
      </c>
      <c r="BA449" s="685" t="str">
        <f t="shared" si="255"/>
        <v/>
      </c>
      <c r="BB449" s="685" t="str">
        <f t="shared" si="255"/>
        <v/>
      </c>
      <c r="BC449" s="685" t="str">
        <f t="shared" si="255"/>
        <v/>
      </c>
      <c r="BD449" s="685" t="str">
        <f t="shared" si="255"/>
        <v/>
      </c>
      <c r="BE449" s="685" t="str">
        <f t="shared" si="255"/>
        <v/>
      </c>
      <c r="BF449" s="685" t="str">
        <f t="shared" si="255"/>
        <v/>
      </c>
      <c r="BG449" s="685" t="str">
        <f t="shared" si="254"/>
        <v/>
      </c>
      <c r="BH449" s="685" t="str">
        <f t="shared" si="254"/>
        <v/>
      </c>
      <c r="BI449" s="685" t="str">
        <f t="shared" si="243"/>
        <v/>
      </c>
      <c r="BJ449" s="685" t="str">
        <f t="shared" si="243"/>
        <v/>
      </c>
      <c r="BK449" s="685" t="str">
        <f t="shared" si="243"/>
        <v/>
      </c>
      <c r="BL449" s="685" t="str">
        <f t="shared" si="243"/>
        <v/>
      </c>
      <c r="BM449" s="685" t="str">
        <f t="shared" si="243"/>
        <v/>
      </c>
      <c r="BN449" s="685" t="str">
        <f t="shared" si="243"/>
        <v/>
      </c>
      <c r="BO449" s="685" t="str">
        <f t="shared" si="246"/>
        <v/>
      </c>
      <c r="BP449" s="685" t="str">
        <f t="shared" si="246"/>
        <v/>
      </c>
      <c r="BQ449" s="685" t="str">
        <f t="shared" si="246"/>
        <v/>
      </c>
      <c r="BR449" s="529"/>
      <c r="BS449" s="685" t="str">
        <f>IFERROR(($L449+AB449*Contr_Rate)*(1+Inv_Return)*IF($D449=$C$1,VLOOKUP($T449,Male_Annuity_Tables,MATCH($BS$3+3,'Mortality Tables'!$N$1:$DN$1,0),FALSE),VLOOKUP($T449,Fe_Annuity_Tables,MATCH(BS$3+3,'Mortality Tables'!$N$1:$DN$1,0),FALSE)),"")</f>
        <v/>
      </c>
      <c r="BT449" s="685" t="str">
        <f>IFERROR(($BS449+AC449*Contr_Rate)*(1+Inv_Return)*IF($D449=$C$1,VLOOKUP($T449,Male_Annuity_Tables,MATCH($BS$3+3,'Mortality Tables'!$N$1:$DN$1,0),FALSE),VLOOKUP($T449,Fe_Annuity_Tables,MATCH(BT$3+3,'Mortality Tables'!$N$1:$DN$1,0),FALSE)),"")</f>
        <v/>
      </c>
      <c r="BU449" s="685" t="str">
        <f>IFERROR((BT449+AD449*Contr_Rate)*(1+Inv_Return)*IF($D449=$C$1,VLOOKUP($T449,Male_Annuity_Tables,MATCH($BS$3+3,'Mortality Tables'!$N$1:$DN$1,0),FALSE),VLOOKUP($T449,Fe_Annuity_Tables,MATCH(BU$3+3,'Mortality Tables'!$N$1:$DN$1,0),FALSE)),"")</f>
        <v/>
      </c>
      <c r="BV449" s="685" t="str">
        <f>IFERROR((BU449+AE449*Contr_Rate)*(1+Inv_Return)*IF($D449=$C$1,VLOOKUP($T449,Male_Annuity_Tables,MATCH($BS$3+3,'Mortality Tables'!$N$1:$DN$1,0),FALSE),VLOOKUP($T449,Fe_Annuity_Tables,MATCH(BV$3+3,'Mortality Tables'!$N$1:$DN$1,0),FALSE)),"")</f>
        <v/>
      </c>
      <c r="BW449" s="685" t="str">
        <f>IFERROR((BV449+AF449*Contr_Rate)*(1+Inv_Return)*IF($D449=$C$1,VLOOKUP($T449,Male_Annuity_Tables,MATCH($BS$3+3,'Mortality Tables'!$N$1:$DN$1,0),FALSE),VLOOKUP($T449,Fe_Annuity_Tables,MATCH(BW$3+3,'Mortality Tables'!$N$1:$DN$1,0),FALSE)),"")</f>
        <v/>
      </c>
      <c r="BX449" s="685" t="str">
        <f>IFERROR((BW449+AG449*Contr_Rate)*(1+Inv_Return)*IF($D449=$C$1,VLOOKUP($T449,Male_Annuity_Tables,MATCH($BS$3+3,'Mortality Tables'!$N$1:$DN$1,0),FALSE),VLOOKUP($T449,Fe_Annuity_Tables,MATCH(BX$3+3,'Mortality Tables'!$N$1:$DN$1,0),FALSE)),"")</f>
        <v/>
      </c>
      <c r="BY449" s="685" t="str">
        <f>IFERROR((BX449+AH449*Contr_Rate)*(1+Inv_Return)*IF($D449=$C$1,VLOOKUP($T449,Male_Annuity_Tables,MATCH($BS$3+3,'Mortality Tables'!$N$1:$DN$1,0),FALSE),VLOOKUP($T449,Fe_Annuity_Tables,MATCH(BY$3+3,'Mortality Tables'!$N$1:$DN$1,0),FALSE)),"")</f>
        <v/>
      </c>
      <c r="BZ449" s="685" t="str">
        <f>IFERROR((BY449+AI449*Contr_Rate)*(1+Inv_Return)*IF($D449=$C$1,VLOOKUP($T449,Male_Annuity_Tables,MATCH($BS$3+3,'Mortality Tables'!$N$1:$DN$1,0),FALSE),VLOOKUP($T449,Fe_Annuity_Tables,MATCH(BZ$3+3,'Mortality Tables'!$N$1:$DN$1,0),FALSE)),"")</f>
        <v/>
      </c>
      <c r="CA449" s="685" t="str">
        <f>IFERROR((BZ449+AJ449*Contr_Rate)*(1+Inv_Return)*IF($D449=$C$1,VLOOKUP($T449,Male_Annuity_Tables,MATCH($BS$3+3,'Mortality Tables'!$N$1:$DN$1,0),FALSE),VLOOKUP($T449,Fe_Annuity_Tables,MATCH(CA$3+3,'Mortality Tables'!$N$1:$DN$1,0),FALSE)),"")</f>
        <v/>
      </c>
      <c r="CB449" s="685" t="str">
        <f>IFERROR((CA449+AK449*Contr_Rate)*(1+Inv_Return)*IF($D449=$C$1,VLOOKUP($T449,Male_Annuity_Tables,MATCH($BS$3+3,'Mortality Tables'!$N$1:$DN$1,0),FALSE),VLOOKUP($T449,Fe_Annuity_Tables,MATCH(CB$3+3,'Mortality Tables'!$N$1:$DN$1,0),FALSE)),"")</f>
        <v/>
      </c>
      <c r="CC449" s="685" t="str">
        <f>IFERROR((CB449+AL449*Contr_Rate)*(1+Inv_Return)*IF($D449=$C$1,VLOOKUP($T449,Male_Annuity_Tables,MATCH($BS$3+3,'Mortality Tables'!$N$1:$DN$1,0),FALSE),VLOOKUP($T449,Fe_Annuity_Tables,MATCH(CC$3+3,'Mortality Tables'!$N$1:$DN$1,0),FALSE)),"")</f>
        <v/>
      </c>
      <c r="CD449" s="685" t="str">
        <f>IFERROR((CC449+AM449*Contr_Rate)*(1+Inv_Return)*IF($D449=$C$1,VLOOKUP($T449,Male_Annuity_Tables,MATCH($BS$3+3,'Mortality Tables'!$N$1:$DN$1,0),FALSE),VLOOKUP($T449,Fe_Annuity_Tables,MATCH(CD$3+3,'Mortality Tables'!$N$1:$DN$1,0),FALSE)),"")</f>
        <v/>
      </c>
      <c r="CE449" s="685" t="str">
        <f>IFERROR((CD449+AN449*Contr_Rate)*(1+Inv_Return)*IF($D449=$C$1,VLOOKUP($T449,Male_Annuity_Tables,MATCH($BS$3+3,'Mortality Tables'!$N$1:$DN$1,0),FALSE),VLOOKUP($T449,Fe_Annuity_Tables,MATCH(CE$3+3,'Mortality Tables'!$N$1:$DN$1,0),FALSE)),"")</f>
        <v/>
      </c>
      <c r="CF449" s="685" t="str">
        <f>IFERROR((CE449+AO449*Contr_Rate)*(1+Inv_Return)*IF($D449=$C$1,VLOOKUP($T449,Male_Annuity_Tables,MATCH($BS$3+3,'Mortality Tables'!$N$1:$DN$1,0),FALSE),VLOOKUP($T449,Fe_Annuity_Tables,MATCH(CF$3+3,'Mortality Tables'!$N$1:$DN$1,0),FALSE)),"")</f>
        <v/>
      </c>
      <c r="CG449" s="685" t="str">
        <f>IFERROR((CF449+AP449*Contr_Rate)*(1+Inv_Return)*IF($D449=$C$1,VLOOKUP($T449,Male_Annuity_Tables,MATCH($BS$3+3,'Mortality Tables'!$N$1:$DN$1,0),FALSE),VLOOKUP($T449,Fe_Annuity_Tables,MATCH(CG$3+3,'Mortality Tables'!$N$1:$DN$1,0),FALSE)),"")</f>
        <v/>
      </c>
      <c r="CH449" s="685" t="str">
        <f>IFERROR((CG449+AQ449*Contr_Rate)*(1+Inv_Return)*IF($D449=$C$1,VLOOKUP($T449,Male_Annuity_Tables,MATCH($BS$3+3,'Mortality Tables'!$N$1:$DN$1,0),FALSE),VLOOKUP($T449,Fe_Annuity_Tables,MATCH(CH$3+3,'Mortality Tables'!$N$1:$DN$1,0),FALSE)),"")</f>
        <v/>
      </c>
      <c r="CI449" s="685" t="str">
        <f>IFERROR((CH449+AR449*Contr_Rate)*(1+Inv_Return)*IF($D449=$C$1,VLOOKUP($T449,Male_Annuity_Tables,MATCH($BS$3+3,'Mortality Tables'!$N$1:$DN$1,0),FALSE),VLOOKUP($T449,Fe_Annuity_Tables,MATCH(CI$3+3,'Mortality Tables'!$N$1:$DN$1,0),FALSE)),"")</f>
        <v/>
      </c>
      <c r="CJ449" s="685" t="str">
        <f>IFERROR((CI449+AS449*Contr_Rate)*(1+Inv_Return)*IF($D449=$C$1,VLOOKUP($T449,Male_Annuity_Tables,MATCH($BS$3+3,'Mortality Tables'!$N$1:$DN$1,0),FALSE),VLOOKUP($T449,Fe_Annuity_Tables,MATCH(CJ$3+3,'Mortality Tables'!$N$1:$DN$1,0),FALSE)),"")</f>
        <v/>
      </c>
      <c r="CK449" s="685" t="str">
        <f>IFERROR((CJ449+AT449*Contr_Rate)*(1+Inv_Return)*IF($D449=$C$1,VLOOKUP($T449,Male_Annuity_Tables,MATCH($BS$3+3,'Mortality Tables'!$N$1:$DN$1,0),FALSE),VLOOKUP($T449,Fe_Annuity_Tables,MATCH(CK$3+3,'Mortality Tables'!$N$1:$DN$1,0),FALSE)),"")</f>
        <v/>
      </c>
      <c r="CL449" s="685" t="str">
        <f>IFERROR((CK449+AU449*Contr_Rate)*(1+Inv_Return)*IF($D449=$C$1,VLOOKUP($T449,Male_Annuity_Tables,MATCH($BS$3+3,'Mortality Tables'!$N$1:$DN$1,0),FALSE),VLOOKUP($T449,Fe_Annuity_Tables,MATCH(CL$3+3,'Mortality Tables'!$N$1:$DN$1,0),FALSE)),"")</f>
        <v/>
      </c>
      <c r="CM449" s="685" t="str">
        <f>IFERROR((CL449+AV449*Contr_Rate)*(1+Inv_Return)*IF($D449=$C$1,VLOOKUP($T449,Male_Annuity_Tables,MATCH($BS$3+3,'Mortality Tables'!$N$1:$DN$1,0),FALSE),VLOOKUP($T449,Fe_Annuity_Tables,MATCH(CM$3+3,'Mortality Tables'!$N$1:$DN$1,0),FALSE)),"")</f>
        <v/>
      </c>
      <c r="CN449" s="685" t="str">
        <f>IFERROR((CM449+AW449*Contr_Rate)*(1+Inv_Return)*IF($D449=$C$1,VLOOKUP($T449,Male_Annuity_Tables,MATCH($BS$3+3,'Mortality Tables'!$N$1:$DN$1,0),FALSE),VLOOKUP($T449,Fe_Annuity_Tables,MATCH(CN$3+3,'Mortality Tables'!$N$1:$DN$1,0),FALSE)),"")</f>
        <v/>
      </c>
      <c r="CO449" s="685" t="str">
        <f>IFERROR((CN449+AX449*Contr_Rate)*(1+Inv_Return)*IF($D449=$C$1,VLOOKUP($T449,Male_Annuity_Tables,MATCH($BS$3+3,'Mortality Tables'!$N$1:$DN$1,0),FALSE),VLOOKUP($T449,Fe_Annuity_Tables,MATCH(CO$3+3,'Mortality Tables'!$N$1:$DN$1,0),FALSE)),"")</f>
        <v/>
      </c>
      <c r="CP449" s="685" t="str">
        <f>IFERROR((CO449+AY449*Contr_Rate)*(1+Inv_Return)*IF($D449=$C$1,VLOOKUP($T449,Male_Annuity_Tables,MATCH($BS$3+3,'Mortality Tables'!$N$1:$DN$1,0),FALSE),VLOOKUP($T449,Fe_Annuity_Tables,MATCH(CP$3+3,'Mortality Tables'!$N$1:$DN$1,0),FALSE)),"")</f>
        <v/>
      </c>
      <c r="CQ449" s="685" t="str">
        <f>IFERROR((CP449+AZ449*Contr_Rate)*(1+Inv_Return)*IF($D449=$C$1,VLOOKUP($T449,Male_Annuity_Tables,MATCH($BS$3+3,'Mortality Tables'!$N$1:$DN$1,0),FALSE),VLOOKUP($T449,Fe_Annuity_Tables,MATCH(CQ$3+3,'Mortality Tables'!$N$1:$DN$1,0),FALSE)),"")</f>
        <v/>
      </c>
      <c r="CR449" s="685" t="str">
        <f>IFERROR((CQ449+BA449*Contr_Rate)*(1+Inv_Return)*IF($D449=$C$1,VLOOKUP($T449,Male_Annuity_Tables,MATCH($BS$3+3,'Mortality Tables'!$N$1:$DN$1,0),FALSE),VLOOKUP($T449,Fe_Annuity_Tables,MATCH(CR$3+3,'Mortality Tables'!$N$1:$DN$1,0),FALSE)),"")</f>
        <v/>
      </c>
      <c r="CS449" s="685" t="str">
        <f>IFERROR((CR449+BB449*Contr_Rate)*(1+Inv_Return)*IF($D449=$C$1,VLOOKUP($T449,Male_Annuity_Tables,MATCH($BS$3+3,'Mortality Tables'!$N$1:$DN$1,0),FALSE),VLOOKUP($T449,Fe_Annuity_Tables,MATCH(CS$3+3,'Mortality Tables'!$N$1:$DN$1,0),FALSE)),"")</f>
        <v/>
      </c>
      <c r="CT449" s="685" t="str">
        <f>IFERROR((CS449+BC449*Contr_Rate)*(1+Inv_Return)*IF($D449=$C$1,VLOOKUP($T449,Male_Annuity_Tables,MATCH($BS$3+3,'Mortality Tables'!$N$1:$DN$1,0),FALSE),VLOOKUP($T449,Fe_Annuity_Tables,MATCH(CT$3+3,'Mortality Tables'!$N$1:$DN$1,0),FALSE)),"")</f>
        <v/>
      </c>
      <c r="CU449" s="685" t="str">
        <f>IFERROR((CT449+BD449*Contr_Rate)*(1+Inv_Return)*IF($D449=$C$1,VLOOKUP($T449,Male_Annuity_Tables,MATCH($BS$3+3,'Mortality Tables'!$N$1:$DN$1,0),FALSE),VLOOKUP($T449,Fe_Annuity_Tables,MATCH(CU$3+3,'Mortality Tables'!$N$1:$DN$1,0),FALSE)),"")</f>
        <v/>
      </c>
      <c r="CV449" s="685" t="str">
        <f>IFERROR((CU449+BE449*Contr_Rate)*(1+Inv_Return)*IF($D449=$C$1,VLOOKUP($T449,Male_Annuity_Tables,MATCH($BS$3+3,'Mortality Tables'!$N$1:$DN$1,0),FALSE),VLOOKUP($T449,Fe_Annuity_Tables,MATCH(CV$3+3,'Mortality Tables'!$N$1:$DN$1,0),FALSE)),"")</f>
        <v/>
      </c>
      <c r="CW449" s="685" t="str">
        <f>IFERROR((CV449+BF449*Contr_Rate)*(1+Inv_Return)*IF($D449=$C$1,VLOOKUP($T449,Male_Annuity_Tables,MATCH($BS$3+3,'Mortality Tables'!$N$1:$DN$1,0),FALSE),VLOOKUP($T449,Fe_Annuity_Tables,MATCH(CW$3+3,'Mortality Tables'!$N$1:$DN$1,0),FALSE)),"")</f>
        <v/>
      </c>
      <c r="CX449" s="685" t="str">
        <f>IFERROR((CW449+BG449*Contr_Rate)*(1+Inv_Return)*IF($D449=$C$1,VLOOKUP($T449,Male_Annuity_Tables,MATCH($BS$3+3,'Mortality Tables'!$N$1:$DN$1,0),FALSE),VLOOKUP($T449,Fe_Annuity_Tables,MATCH(CX$3+3,'Mortality Tables'!$N$1:$DN$1,0),FALSE)),"")</f>
        <v/>
      </c>
      <c r="CY449" s="685" t="str">
        <f>IFERROR((CX449+BH449*Contr_Rate)*(1+Inv_Return)*IF($D449=$C$1,VLOOKUP($T449,Male_Annuity_Tables,MATCH($BS$3+3,'Mortality Tables'!$N$1:$DN$1,0),FALSE),VLOOKUP($T449,Fe_Annuity_Tables,MATCH(CY$3+3,'Mortality Tables'!$N$1:$DN$1,0),FALSE)),"")</f>
        <v/>
      </c>
      <c r="CZ449" s="685" t="str">
        <f>IFERROR((CY449+BI449*Contr_Rate)*(1+Inv_Return)*IF($D449=$C$1,VLOOKUP($T449,Male_Annuity_Tables,MATCH($BS$3+3,'Mortality Tables'!$N$1:$DN$1,0),FALSE),VLOOKUP($T449,Fe_Annuity_Tables,MATCH(CZ$3+3,'Mortality Tables'!$N$1:$DN$1,0),FALSE)),"")</f>
        <v/>
      </c>
      <c r="DA449" s="685" t="str">
        <f>IFERROR((CZ449+BJ449*Contr_Rate)*(1+Inv_Return)*IF($D449=$C$1,VLOOKUP($T449,Male_Annuity_Tables,MATCH($BS$3+3,'Mortality Tables'!$N$1:$DN$1,0),FALSE),VLOOKUP($T449,Fe_Annuity_Tables,MATCH(DA$3+3,'Mortality Tables'!$N$1:$DN$1,0),FALSE)),"")</f>
        <v/>
      </c>
      <c r="DB449" s="685" t="str">
        <f>IFERROR((DA449+BK449*Contr_Rate)*(1+Inv_Return)*IF($D449=$C$1,VLOOKUP($T449,Male_Annuity_Tables,MATCH($BS$3+3,'Mortality Tables'!$N$1:$DN$1,0),FALSE),VLOOKUP($T449,Fe_Annuity_Tables,MATCH(DB$3+3,'Mortality Tables'!$N$1:$DN$1,0),FALSE)),"")</f>
        <v/>
      </c>
      <c r="DC449" s="685" t="str">
        <f>IFERROR((DB449+BL449*Contr_Rate)*(1+Inv_Return)*IF($D449=$C$1,VLOOKUP($T449,Male_Annuity_Tables,MATCH($BS$3+3,'Mortality Tables'!$N$1:$DN$1,0),FALSE),VLOOKUP($T449,Fe_Annuity_Tables,MATCH(DC$3+3,'Mortality Tables'!$N$1:$DN$1,0),FALSE)),"")</f>
        <v/>
      </c>
      <c r="DD449" s="685" t="str">
        <f>IFERROR((DC449+BM449*Contr_Rate)*(1+Inv_Return)*IF($D449=$C$1,VLOOKUP($T449,Male_Annuity_Tables,MATCH($BS$3+3,'Mortality Tables'!$N$1:$DN$1,0),FALSE),VLOOKUP($T449,Fe_Annuity_Tables,MATCH(DD$3+3,'Mortality Tables'!$N$1:$DN$1,0),FALSE)),"")</f>
        <v/>
      </c>
      <c r="DE449" s="685" t="str">
        <f>IFERROR((DD449+BN449*Contr_Rate)*(1+Inv_Return)*IF($D449=$C$1,VLOOKUP($T449,Male_Annuity_Tables,MATCH($BS$3+3,'Mortality Tables'!$N$1:$DN$1,0),FALSE),VLOOKUP($T449,Fe_Annuity_Tables,MATCH(DE$3+3,'Mortality Tables'!$N$1:$DN$1,0),FALSE)),"")</f>
        <v/>
      </c>
      <c r="DF449" s="685" t="str">
        <f>IFERROR((DE449+BO449*Contr_Rate)*(1+Inv_Return)*IF($D449=$C$1,VLOOKUP($T449,Male_Annuity_Tables,MATCH($BS$3+3,'Mortality Tables'!$N$1:$DN$1,0),FALSE),VLOOKUP($T449,Fe_Annuity_Tables,MATCH(DF$3+3,'Mortality Tables'!$N$1:$DN$1,0),FALSE)),"")</f>
        <v/>
      </c>
      <c r="DG449" s="685" t="str">
        <f>IFERROR((DF449+BP449*Contr_Rate)*(1+Inv_Return)*IF($D449=$C$1,VLOOKUP($T449,Male_Annuity_Tables,MATCH($BS$3+3,'Mortality Tables'!$N$1:$DN$1,0),FALSE),VLOOKUP($T449,Fe_Annuity_Tables,MATCH(DG$3+3,'Mortality Tables'!$N$1:$DN$1,0),FALSE)),"")</f>
        <v/>
      </c>
      <c r="DH449" s="685" t="str">
        <f>IFERROR((DG449+BQ449*Contr_Rate)*(1+Inv_Return)*IF($D449=$C$1,VLOOKUP($T449,Male_Annuity_Tables,MATCH($BS$3+3,'Mortality Tables'!$N$1:$DN$1,0),FALSE),VLOOKUP($T449,Fe_Annuity_Tables,MATCH(DH$3+3,'Mortality Tables'!$N$1:$DN$1,0),FALSE)),"")</f>
        <v/>
      </c>
      <c r="DJ449" s="686">
        <f t="shared" si="230"/>
        <v>0</v>
      </c>
      <c r="DK449" s="680">
        <f t="shared" si="251"/>
        <v>8.0909277508679907</v>
      </c>
      <c r="DL449" s="686">
        <f t="shared" si="231"/>
        <v>0</v>
      </c>
      <c r="DM449" s="686">
        <f t="shared" si="252"/>
        <v>0</v>
      </c>
      <c r="DN449" s="687" t="str">
        <f t="shared" si="232"/>
        <v/>
      </c>
      <c r="DP449" s="688" t="str">
        <f t="shared" si="233"/>
        <v/>
      </c>
      <c r="DQ449" s="688" t="str">
        <f t="shared" si="234"/>
        <v/>
      </c>
      <c r="DR449" s="688" t="str">
        <f t="shared" si="235"/>
        <v/>
      </c>
    </row>
    <row r="450" spans="1:122" s="657" customFormat="1" ht="14.5">
      <c r="A450" s="675" t="s">
        <v>1968</v>
      </c>
      <c r="B450" s="675" t="s">
        <v>1969</v>
      </c>
      <c r="C450" s="675" t="s">
        <v>116</v>
      </c>
      <c r="D450" s="675" t="s">
        <v>60</v>
      </c>
      <c r="E450" s="676">
        <v>24458</v>
      </c>
      <c r="F450" s="677">
        <v>35105</v>
      </c>
      <c r="G450" s="677">
        <v>36330</v>
      </c>
      <c r="H450" s="678">
        <v>1788158</v>
      </c>
      <c r="I450" s="678">
        <v>173022.71</v>
      </c>
      <c r="J450" s="678">
        <v>178059.58</v>
      </c>
      <c r="K450" s="678"/>
      <c r="L450" s="678">
        <v>351082.29</v>
      </c>
      <c r="M450" s="679">
        <f>IF(COUNTIF($A$4:A450,A450)=1,0,1)</f>
        <v>0</v>
      </c>
      <c r="N450" s="680" t="str">
        <f t="shared" si="224"/>
        <v>Okay</v>
      </c>
      <c r="O450" s="680" t="str">
        <f t="shared" si="225"/>
        <v>TRUE</v>
      </c>
      <c r="P450" s="680" t="b">
        <f t="shared" si="226"/>
        <v>1</v>
      </c>
      <c r="Q450" s="680" t="b">
        <f t="shared" si="239"/>
        <v>1</v>
      </c>
      <c r="R450" s="680" t="b">
        <f t="shared" si="240"/>
        <v>1</v>
      </c>
      <c r="S450" s="681">
        <f t="shared" si="227"/>
        <v>29.169863013698631</v>
      </c>
      <c r="T450" s="682">
        <f t="shared" si="241"/>
        <v>58</v>
      </c>
      <c r="U450" s="682">
        <f t="shared" si="253"/>
        <v>32</v>
      </c>
      <c r="V450" s="682">
        <f t="shared" si="242"/>
        <v>25.550684931506851</v>
      </c>
      <c r="W450" s="682">
        <f t="shared" si="228"/>
        <v>2</v>
      </c>
      <c r="X450" s="683">
        <f t="shared" si="229"/>
        <v>702164.58</v>
      </c>
      <c r="Y450" s="684">
        <f t="shared" si="250"/>
        <v>7.1300000000000001E-3</v>
      </c>
      <c r="Z450" s="684">
        <f>IF($D450=$C$1,VLOOKUP($T450,Male_Annuity_Tables,MATCH($W450+2,'Mortality Tables'!$DS$1:$HT$1,0),FALSE),VLOOKUP($T450,Fe_Annuity_Tables,MATCH($W450+2,'Mortality Tables'!$M$1:$DN$1,0),FALSE))</f>
        <v>0.88908482728674998</v>
      </c>
      <c r="AA450" s="664"/>
      <c r="AB450" s="685">
        <f t="shared" si="256"/>
        <v>1879264.6501000002</v>
      </c>
      <c r="AC450" s="685">
        <f t="shared" si="256"/>
        <v>1975013.1840225952</v>
      </c>
      <c r="AD450" s="685" t="str">
        <f t="shared" si="256"/>
        <v/>
      </c>
      <c r="AE450" s="685" t="str">
        <f t="shared" si="256"/>
        <v/>
      </c>
      <c r="AF450" s="685" t="str">
        <f t="shared" si="256"/>
        <v/>
      </c>
      <c r="AG450" s="685" t="str">
        <f t="shared" si="256"/>
        <v/>
      </c>
      <c r="AH450" s="685" t="str">
        <f t="shared" si="256"/>
        <v/>
      </c>
      <c r="AI450" s="685" t="str">
        <f t="shared" si="256"/>
        <v/>
      </c>
      <c r="AJ450" s="685" t="str">
        <f t="shared" si="256"/>
        <v/>
      </c>
      <c r="AK450" s="685" t="str">
        <f t="shared" si="256"/>
        <v/>
      </c>
      <c r="AL450" s="685" t="str">
        <f t="shared" si="256"/>
        <v/>
      </c>
      <c r="AM450" s="685" t="str">
        <f t="shared" si="256"/>
        <v/>
      </c>
      <c r="AN450" s="685" t="str">
        <f t="shared" si="256"/>
        <v/>
      </c>
      <c r="AO450" s="685" t="str">
        <f t="shared" si="256"/>
        <v/>
      </c>
      <c r="AP450" s="685" t="str">
        <f t="shared" si="256"/>
        <v/>
      </c>
      <c r="AQ450" s="685" t="str">
        <f t="shared" si="256"/>
        <v/>
      </c>
      <c r="AR450" s="685" t="str">
        <f t="shared" si="255"/>
        <v/>
      </c>
      <c r="AS450" s="685" t="str">
        <f t="shared" si="255"/>
        <v/>
      </c>
      <c r="AT450" s="685" t="str">
        <f t="shared" si="255"/>
        <v/>
      </c>
      <c r="AU450" s="685" t="str">
        <f t="shared" si="255"/>
        <v/>
      </c>
      <c r="AV450" s="685" t="str">
        <f t="shared" si="255"/>
        <v/>
      </c>
      <c r="AW450" s="685" t="str">
        <f t="shared" si="255"/>
        <v/>
      </c>
      <c r="AX450" s="685" t="str">
        <f t="shared" si="255"/>
        <v/>
      </c>
      <c r="AY450" s="685" t="str">
        <f t="shared" si="255"/>
        <v/>
      </c>
      <c r="AZ450" s="685" t="str">
        <f t="shared" si="255"/>
        <v/>
      </c>
      <c r="BA450" s="685" t="str">
        <f t="shared" si="255"/>
        <v/>
      </c>
      <c r="BB450" s="685" t="str">
        <f t="shared" si="255"/>
        <v/>
      </c>
      <c r="BC450" s="685" t="str">
        <f t="shared" si="255"/>
        <v/>
      </c>
      <c r="BD450" s="685" t="str">
        <f t="shared" si="255"/>
        <v/>
      </c>
      <c r="BE450" s="685" t="str">
        <f t="shared" si="255"/>
        <v/>
      </c>
      <c r="BF450" s="685" t="str">
        <f t="shared" si="255"/>
        <v/>
      </c>
      <c r="BG450" s="685" t="str">
        <f t="shared" si="254"/>
        <v/>
      </c>
      <c r="BH450" s="685" t="str">
        <f t="shared" si="254"/>
        <v/>
      </c>
      <c r="BI450" s="685" t="str">
        <f t="shared" si="243"/>
        <v/>
      </c>
      <c r="BJ450" s="685" t="str">
        <f t="shared" si="243"/>
        <v/>
      </c>
      <c r="BK450" s="685" t="str">
        <f t="shared" si="243"/>
        <v/>
      </c>
      <c r="BL450" s="685" t="str">
        <f t="shared" si="243"/>
        <v/>
      </c>
      <c r="BM450" s="685" t="str">
        <f t="shared" si="243"/>
        <v/>
      </c>
      <c r="BN450" s="685" t="str">
        <f t="shared" si="243"/>
        <v/>
      </c>
      <c r="BO450" s="685" t="str">
        <f t="shared" si="246"/>
        <v/>
      </c>
      <c r="BP450" s="685" t="str">
        <f t="shared" si="246"/>
        <v/>
      </c>
      <c r="BQ450" s="685" t="str">
        <f t="shared" si="246"/>
        <v/>
      </c>
      <c r="BR450" s="529"/>
      <c r="BS450" s="685">
        <f>IFERROR(($L450+AB450*Contr_Rate)*(1+Inv_Return)*IF($D450=$C$1,VLOOKUP($T450,Male_Annuity_Tables,MATCH($BS$3+3,'Mortality Tables'!$N$1:$DN$1,0),FALSE),VLOOKUP($T450,Fe_Annuity_Tables,MATCH(BS$3+3,'Mortality Tables'!$N$1:$DN$1,0),FALSE)),"")</f>
        <v>886776.67493538768</v>
      </c>
      <c r="BT450" s="685">
        <f>IFERROR(($BS450+AC450*Contr_Rate)*(1+Inv_Return)*IF($D450=$C$1,VLOOKUP($T450,Male_Annuity_Tables,MATCH($BS$3+3,'Mortality Tables'!$N$1:$DN$1,0),FALSE),VLOOKUP($T450,Fe_Annuity_Tables,MATCH(BT$3+3,'Mortality Tables'!$N$1:$DN$1,0),FALSE)),"")</f>
        <v>1351563.94389817</v>
      </c>
      <c r="BU450" s="685" t="str">
        <f>IFERROR((BT450+AD450*Contr_Rate)*(1+Inv_Return)*IF($D450=$C$1,VLOOKUP($T450,Male_Annuity_Tables,MATCH($BS$3+3,'Mortality Tables'!$N$1:$DN$1,0),FALSE),VLOOKUP($T450,Fe_Annuity_Tables,MATCH(BU$3+3,'Mortality Tables'!$N$1:$DN$1,0),FALSE)),"")</f>
        <v/>
      </c>
      <c r="BV450" s="685" t="str">
        <f>IFERROR((BU450+AE450*Contr_Rate)*(1+Inv_Return)*IF($D450=$C$1,VLOOKUP($T450,Male_Annuity_Tables,MATCH($BS$3+3,'Mortality Tables'!$N$1:$DN$1,0),FALSE),VLOOKUP($T450,Fe_Annuity_Tables,MATCH(BV$3+3,'Mortality Tables'!$N$1:$DN$1,0),FALSE)),"")</f>
        <v/>
      </c>
      <c r="BW450" s="685" t="str">
        <f>IFERROR((BV450+AF450*Contr_Rate)*(1+Inv_Return)*IF($D450=$C$1,VLOOKUP($T450,Male_Annuity_Tables,MATCH($BS$3+3,'Mortality Tables'!$N$1:$DN$1,0),FALSE),VLOOKUP($T450,Fe_Annuity_Tables,MATCH(BW$3+3,'Mortality Tables'!$N$1:$DN$1,0),FALSE)),"")</f>
        <v/>
      </c>
      <c r="BX450" s="685" t="str">
        <f>IFERROR((BW450+AG450*Contr_Rate)*(1+Inv_Return)*IF($D450=$C$1,VLOOKUP($T450,Male_Annuity_Tables,MATCH($BS$3+3,'Mortality Tables'!$N$1:$DN$1,0),FALSE),VLOOKUP($T450,Fe_Annuity_Tables,MATCH(BX$3+3,'Mortality Tables'!$N$1:$DN$1,0),FALSE)),"")</f>
        <v/>
      </c>
      <c r="BY450" s="685" t="str">
        <f>IFERROR((BX450+AH450*Contr_Rate)*(1+Inv_Return)*IF($D450=$C$1,VLOOKUP($T450,Male_Annuity_Tables,MATCH($BS$3+3,'Mortality Tables'!$N$1:$DN$1,0),FALSE),VLOOKUP($T450,Fe_Annuity_Tables,MATCH(BY$3+3,'Mortality Tables'!$N$1:$DN$1,0),FALSE)),"")</f>
        <v/>
      </c>
      <c r="BZ450" s="685" t="str">
        <f>IFERROR((BY450+AI450*Contr_Rate)*(1+Inv_Return)*IF($D450=$C$1,VLOOKUP($T450,Male_Annuity_Tables,MATCH($BS$3+3,'Mortality Tables'!$N$1:$DN$1,0),FALSE),VLOOKUP($T450,Fe_Annuity_Tables,MATCH(BZ$3+3,'Mortality Tables'!$N$1:$DN$1,0),FALSE)),"")</f>
        <v/>
      </c>
      <c r="CA450" s="685" t="str">
        <f>IFERROR((BZ450+AJ450*Contr_Rate)*(1+Inv_Return)*IF($D450=$C$1,VLOOKUP($T450,Male_Annuity_Tables,MATCH($BS$3+3,'Mortality Tables'!$N$1:$DN$1,0),FALSE),VLOOKUP($T450,Fe_Annuity_Tables,MATCH(CA$3+3,'Mortality Tables'!$N$1:$DN$1,0),FALSE)),"")</f>
        <v/>
      </c>
      <c r="CB450" s="685" t="str">
        <f>IFERROR((CA450+AK450*Contr_Rate)*(1+Inv_Return)*IF($D450=$C$1,VLOOKUP($T450,Male_Annuity_Tables,MATCH($BS$3+3,'Mortality Tables'!$N$1:$DN$1,0),FALSE),VLOOKUP($T450,Fe_Annuity_Tables,MATCH(CB$3+3,'Mortality Tables'!$N$1:$DN$1,0),FALSE)),"")</f>
        <v/>
      </c>
      <c r="CC450" s="685" t="str">
        <f>IFERROR((CB450+AL450*Contr_Rate)*(1+Inv_Return)*IF($D450=$C$1,VLOOKUP($T450,Male_Annuity_Tables,MATCH($BS$3+3,'Mortality Tables'!$N$1:$DN$1,0),FALSE),VLOOKUP($T450,Fe_Annuity_Tables,MATCH(CC$3+3,'Mortality Tables'!$N$1:$DN$1,0),FALSE)),"")</f>
        <v/>
      </c>
      <c r="CD450" s="685" t="str">
        <f>IFERROR((CC450+AM450*Contr_Rate)*(1+Inv_Return)*IF($D450=$C$1,VLOOKUP($T450,Male_Annuity_Tables,MATCH($BS$3+3,'Mortality Tables'!$N$1:$DN$1,0),FALSE),VLOOKUP($T450,Fe_Annuity_Tables,MATCH(CD$3+3,'Mortality Tables'!$N$1:$DN$1,0),FALSE)),"")</f>
        <v/>
      </c>
      <c r="CE450" s="685" t="str">
        <f>IFERROR((CD450+AN450*Contr_Rate)*(1+Inv_Return)*IF($D450=$C$1,VLOOKUP($T450,Male_Annuity_Tables,MATCH($BS$3+3,'Mortality Tables'!$N$1:$DN$1,0),FALSE),VLOOKUP($T450,Fe_Annuity_Tables,MATCH(CE$3+3,'Mortality Tables'!$N$1:$DN$1,0),FALSE)),"")</f>
        <v/>
      </c>
      <c r="CF450" s="685" t="str">
        <f>IFERROR((CE450+AO450*Contr_Rate)*(1+Inv_Return)*IF($D450=$C$1,VLOOKUP($T450,Male_Annuity_Tables,MATCH($BS$3+3,'Mortality Tables'!$N$1:$DN$1,0),FALSE),VLOOKUP($T450,Fe_Annuity_Tables,MATCH(CF$3+3,'Mortality Tables'!$N$1:$DN$1,0),FALSE)),"")</f>
        <v/>
      </c>
      <c r="CG450" s="685" t="str">
        <f>IFERROR((CF450+AP450*Contr_Rate)*(1+Inv_Return)*IF($D450=$C$1,VLOOKUP($T450,Male_Annuity_Tables,MATCH($BS$3+3,'Mortality Tables'!$N$1:$DN$1,0),FALSE),VLOOKUP($T450,Fe_Annuity_Tables,MATCH(CG$3+3,'Mortality Tables'!$N$1:$DN$1,0),FALSE)),"")</f>
        <v/>
      </c>
      <c r="CH450" s="685" t="str">
        <f>IFERROR((CG450+AQ450*Contr_Rate)*(1+Inv_Return)*IF($D450=$C$1,VLOOKUP($T450,Male_Annuity_Tables,MATCH($BS$3+3,'Mortality Tables'!$N$1:$DN$1,0),FALSE),VLOOKUP($T450,Fe_Annuity_Tables,MATCH(CH$3+3,'Mortality Tables'!$N$1:$DN$1,0),FALSE)),"")</f>
        <v/>
      </c>
      <c r="CI450" s="685" t="str">
        <f>IFERROR((CH450+AR450*Contr_Rate)*(1+Inv_Return)*IF($D450=$C$1,VLOOKUP($T450,Male_Annuity_Tables,MATCH($BS$3+3,'Mortality Tables'!$N$1:$DN$1,0),FALSE),VLOOKUP($T450,Fe_Annuity_Tables,MATCH(CI$3+3,'Mortality Tables'!$N$1:$DN$1,0),FALSE)),"")</f>
        <v/>
      </c>
      <c r="CJ450" s="685" t="str">
        <f>IFERROR((CI450+AS450*Contr_Rate)*(1+Inv_Return)*IF($D450=$C$1,VLOOKUP($T450,Male_Annuity_Tables,MATCH($BS$3+3,'Mortality Tables'!$N$1:$DN$1,0),FALSE),VLOOKUP($T450,Fe_Annuity_Tables,MATCH(CJ$3+3,'Mortality Tables'!$N$1:$DN$1,0),FALSE)),"")</f>
        <v/>
      </c>
      <c r="CK450" s="685" t="str">
        <f>IFERROR((CJ450+AT450*Contr_Rate)*(1+Inv_Return)*IF($D450=$C$1,VLOOKUP($T450,Male_Annuity_Tables,MATCH($BS$3+3,'Mortality Tables'!$N$1:$DN$1,0),FALSE),VLOOKUP($T450,Fe_Annuity_Tables,MATCH(CK$3+3,'Mortality Tables'!$N$1:$DN$1,0),FALSE)),"")</f>
        <v/>
      </c>
      <c r="CL450" s="685" t="str">
        <f>IFERROR((CK450+AU450*Contr_Rate)*(1+Inv_Return)*IF($D450=$C$1,VLOOKUP($T450,Male_Annuity_Tables,MATCH($BS$3+3,'Mortality Tables'!$N$1:$DN$1,0),FALSE),VLOOKUP($T450,Fe_Annuity_Tables,MATCH(CL$3+3,'Mortality Tables'!$N$1:$DN$1,0),FALSE)),"")</f>
        <v/>
      </c>
      <c r="CM450" s="685" t="str">
        <f>IFERROR((CL450+AV450*Contr_Rate)*(1+Inv_Return)*IF($D450=$C$1,VLOOKUP($T450,Male_Annuity_Tables,MATCH($BS$3+3,'Mortality Tables'!$N$1:$DN$1,0),FALSE),VLOOKUP($T450,Fe_Annuity_Tables,MATCH(CM$3+3,'Mortality Tables'!$N$1:$DN$1,0),FALSE)),"")</f>
        <v/>
      </c>
      <c r="CN450" s="685" t="str">
        <f>IFERROR((CM450+AW450*Contr_Rate)*(1+Inv_Return)*IF($D450=$C$1,VLOOKUP($T450,Male_Annuity_Tables,MATCH($BS$3+3,'Mortality Tables'!$N$1:$DN$1,0),FALSE),VLOOKUP($T450,Fe_Annuity_Tables,MATCH(CN$3+3,'Mortality Tables'!$N$1:$DN$1,0),FALSE)),"")</f>
        <v/>
      </c>
      <c r="CO450" s="685" t="str">
        <f>IFERROR((CN450+AX450*Contr_Rate)*(1+Inv_Return)*IF($D450=$C$1,VLOOKUP($T450,Male_Annuity_Tables,MATCH($BS$3+3,'Mortality Tables'!$N$1:$DN$1,0),FALSE),VLOOKUP($T450,Fe_Annuity_Tables,MATCH(CO$3+3,'Mortality Tables'!$N$1:$DN$1,0),FALSE)),"")</f>
        <v/>
      </c>
      <c r="CP450" s="685" t="str">
        <f>IFERROR((CO450+AY450*Contr_Rate)*(1+Inv_Return)*IF($D450=$C$1,VLOOKUP($T450,Male_Annuity_Tables,MATCH($BS$3+3,'Mortality Tables'!$N$1:$DN$1,0),FALSE),VLOOKUP($T450,Fe_Annuity_Tables,MATCH(CP$3+3,'Mortality Tables'!$N$1:$DN$1,0),FALSE)),"")</f>
        <v/>
      </c>
      <c r="CQ450" s="685" t="str">
        <f>IFERROR((CP450+AZ450*Contr_Rate)*(1+Inv_Return)*IF($D450=$C$1,VLOOKUP($T450,Male_Annuity_Tables,MATCH($BS$3+3,'Mortality Tables'!$N$1:$DN$1,0),FALSE),VLOOKUP($T450,Fe_Annuity_Tables,MATCH(CQ$3+3,'Mortality Tables'!$N$1:$DN$1,0),FALSE)),"")</f>
        <v/>
      </c>
      <c r="CR450" s="685" t="str">
        <f>IFERROR((CQ450+BA450*Contr_Rate)*(1+Inv_Return)*IF($D450=$C$1,VLOOKUP($T450,Male_Annuity_Tables,MATCH($BS$3+3,'Mortality Tables'!$N$1:$DN$1,0),FALSE),VLOOKUP($T450,Fe_Annuity_Tables,MATCH(CR$3+3,'Mortality Tables'!$N$1:$DN$1,0),FALSE)),"")</f>
        <v/>
      </c>
      <c r="CS450" s="685" t="str">
        <f>IFERROR((CR450+BB450*Contr_Rate)*(1+Inv_Return)*IF($D450=$C$1,VLOOKUP($T450,Male_Annuity_Tables,MATCH($BS$3+3,'Mortality Tables'!$N$1:$DN$1,0),FALSE),VLOOKUP($T450,Fe_Annuity_Tables,MATCH(CS$3+3,'Mortality Tables'!$N$1:$DN$1,0),FALSE)),"")</f>
        <v/>
      </c>
      <c r="CT450" s="685" t="str">
        <f>IFERROR((CS450+BC450*Contr_Rate)*(1+Inv_Return)*IF($D450=$C$1,VLOOKUP($T450,Male_Annuity_Tables,MATCH($BS$3+3,'Mortality Tables'!$N$1:$DN$1,0),FALSE),VLOOKUP($T450,Fe_Annuity_Tables,MATCH(CT$3+3,'Mortality Tables'!$N$1:$DN$1,0),FALSE)),"")</f>
        <v/>
      </c>
      <c r="CU450" s="685" t="str">
        <f>IFERROR((CT450+BD450*Contr_Rate)*(1+Inv_Return)*IF($D450=$C$1,VLOOKUP($T450,Male_Annuity_Tables,MATCH($BS$3+3,'Mortality Tables'!$N$1:$DN$1,0),FALSE),VLOOKUP($T450,Fe_Annuity_Tables,MATCH(CU$3+3,'Mortality Tables'!$N$1:$DN$1,0),FALSE)),"")</f>
        <v/>
      </c>
      <c r="CV450" s="685" t="str">
        <f>IFERROR((CU450+BE450*Contr_Rate)*(1+Inv_Return)*IF($D450=$C$1,VLOOKUP($T450,Male_Annuity_Tables,MATCH($BS$3+3,'Mortality Tables'!$N$1:$DN$1,0),FALSE),VLOOKUP($T450,Fe_Annuity_Tables,MATCH(CV$3+3,'Mortality Tables'!$N$1:$DN$1,0),FALSE)),"")</f>
        <v/>
      </c>
      <c r="CW450" s="685" t="str">
        <f>IFERROR((CV450+BF450*Contr_Rate)*(1+Inv_Return)*IF($D450=$C$1,VLOOKUP($T450,Male_Annuity_Tables,MATCH($BS$3+3,'Mortality Tables'!$N$1:$DN$1,0),FALSE),VLOOKUP($T450,Fe_Annuity_Tables,MATCH(CW$3+3,'Mortality Tables'!$N$1:$DN$1,0),FALSE)),"")</f>
        <v/>
      </c>
      <c r="CX450" s="685" t="str">
        <f>IFERROR((CW450+BG450*Contr_Rate)*(1+Inv_Return)*IF($D450=$C$1,VLOOKUP($T450,Male_Annuity_Tables,MATCH($BS$3+3,'Mortality Tables'!$N$1:$DN$1,0),FALSE),VLOOKUP($T450,Fe_Annuity_Tables,MATCH(CX$3+3,'Mortality Tables'!$N$1:$DN$1,0),FALSE)),"")</f>
        <v/>
      </c>
      <c r="CY450" s="685" t="str">
        <f>IFERROR((CX450+BH450*Contr_Rate)*(1+Inv_Return)*IF($D450=$C$1,VLOOKUP($T450,Male_Annuity_Tables,MATCH($BS$3+3,'Mortality Tables'!$N$1:$DN$1,0),FALSE),VLOOKUP($T450,Fe_Annuity_Tables,MATCH(CY$3+3,'Mortality Tables'!$N$1:$DN$1,0),FALSE)),"")</f>
        <v/>
      </c>
      <c r="CZ450" s="685" t="str">
        <f>IFERROR((CY450+BI450*Contr_Rate)*(1+Inv_Return)*IF($D450=$C$1,VLOOKUP($T450,Male_Annuity_Tables,MATCH($BS$3+3,'Mortality Tables'!$N$1:$DN$1,0),FALSE),VLOOKUP($T450,Fe_Annuity_Tables,MATCH(CZ$3+3,'Mortality Tables'!$N$1:$DN$1,0),FALSE)),"")</f>
        <v/>
      </c>
      <c r="DA450" s="685" t="str">
        <f>IFERROR((CZ450+BJ450*Contr_Rate)*(1+Inv_Return)*IF($D450=$C$1,VLOOKUP($T450,Male_Annuity_Tables,MATCH($BS$3+3,'Mortality Tables'!$N$1:$DN$1,0),FALSE),VLOOKUP($T450,Fe_Annuity_Tables,MATCH(DA$3+3,'Mortality Tables'!$N$1:$DN$1,0),FALSE)),"")</f>
        <v/>
      </c>
      <c r="DB450" s="685" t="str">
        <f>IFERROR((DA450+BK450*Contr_Rate)*(1+Inv_Return)*IF($D450=$C$1,VLOOKUP($T450,Male_Annuity_Tables,MATCH($BS$3+3,'Mortality Tables'!$N$1:$DN$1,0),FALSE),VLOOKUP($T450,Fe_Annuity_Tables,MATCH(DB$3+3,'Mortality Tables'!$N$1:$DN$1,0),FALSE)),"")</f>
        <v/>
      </c>
      <c r="DC450" s="685" t="str">
        <f>IFERROR((DB450+BL450*Contr_Rate)*(1+Inv_Return)*IF($D450=$C$1,VLOOKUP($T450,Male_Annuity_Tables,MATCH($BS$3+3,'Mortality Tables'!$N$1:$DN$1,0),FALSE),VLOOKUP($T450,Fe_Annuity_Tables,MATCH(DC$3+3,'Mortality Tables'!$N$1:$DN$1,0),FALSE)),"")</f>
        <v/>
      </c>
      <c r="DD450" s="685" t="str">
        <f>IFERROR((DC450+BM450*Contr_Rate)*(1+Inv_Return)*IF($D450=$C$1,VLOOKUP($T450,Male_Annuity_Tables,MATCH($BS$3+3,'Mortality Tables'!$N$1:$DN$1,0),FALSE),VLOOKUP($T450,Fe_Annuity_Tables,MATCH(DD$3+3,'Mortality Tables'!$N$1:$DN$1,0),FALSE)),"")</f>
        <v/>
      </c>
      <c r="DE450" s="685" t="str">
        <f>IFERROR((DD450+BN450*Contr_Rate)*(1+Inv_Return)*IF($D450=$C$1,VLOOKUP($T450,Male_Annuity_Tables,MATCH($BS$3+3,'Mortality Tables'!$N$1:$DN$1,0),FALSE),VLOOKUP($T450,Fe_Annuity_Tables,MATCH(DE$3+3,'Mortality Tables'!$N$1:$DN$1,0),FALSE)),"")</f>
        <v/>
      </c>
      <c r="DF450" s="685" t="str">
        <f>IFERROR((DE450+BO450*Contr_Rate)*(1+Inv_Return)*IF($D450=$C$1,VLOOKUP($T450,Male_Annuity_Tables,MATCH($BS$3+3,'Mortality Tables'!$N$1:$DN$1,0),FALSE),VLOOKUP($T450,Fe_Annuity_Tables,MATCH(DF$3+3,'Mortality Tables'!$N$1:$DN$1,0),FALSE)),"")</f>
        <v/>
      </c>
      <c r="DG450" s="685" t="str">
        <f>IFERROR((DF450+BP450*Contr_Rate)*(1+Inv_Return)*IF($D450=$C$1,VLOOKUP($T450,Male_Annuity_Tables,MATCH($BS$3+3,'Mortality Tables'!$N$1:$DN$1,0),FALSE),VLOOKUP($T450,Fe_Annuity_Tables,MATCH(DG$3+3,'Mortality Tables'!$N$1:$DN$1,0),FALSE)),"")</f>
        <v/>
      </c>
      <c r="DH450" s="685" t="str">
        <f>IFERROR((DG450+BQ450*Contr_Rate)*(1+Inv_Return)*IF($D450=$C$1,VLOOKUP($T450,Male_Annuity_Tables,MATCH($BS$3+3,'Mortality Tables'!$N$1:$DN$1,0),FALSE),VLOOKUP($T450,Fe_Annuity_Tables,MATCH(DH$3+3,'Mortality Tables'!$N$1:$DN$1,0),FALSE)),"")</f>
        <v/>
      </c>
      <c r="DJ450" s="686">
        <f t="shared" si="230"/>
        <v>1351563.94389817</v>
      </c>
      <c r="DK450" s="680">
        <f t="shared" si="251"/>
        <v>8.8017766057058875</v>
      </c>
      <c r="DL450" s="686">
        <f t="shared" si="231"/>
        <v>102882.39329145648</v>
      </c>
      <c r="DM450" s="686">
        <f t="shared" si="252"/>
        <v>1975013.1840225952</v>
      </c>
      <c r="DN450" s="687">
        <f t="shared" si="232"/>
        <v>5.2092003295852153E-2</v>
      </c>
      <c r="DP450" s="688">
        <f t="shared" si="233"/>
        <v>50345.415554444233</v>
      </c>
      <c r="DQ450" s="688">
        <f t="shared" si="234"/>
        <v>76733.01556890276</v>
      </c>
      <c r="DR450" s="688" t="str">
        <f t="shared" si="235"/>
        <v/>
      </c>
    </row>
    <row r="451" spans="1:122" s="657" customFormat="1" ht="14.5">
      <c r="A451" s="675" t="s">
        <v>1970</v>
      </c>
      <c r="B451" s="675" t="s">
        <v>1971</v>
      </c>
      <c r="C451" s="675" t="s">
        <v>116</v>
      </c>
      <c r="D451" s="675" t="s">
        <v>60</v>
      </c>
      <c r="E451" s="676">
        <v>36253</v>
      </c>
      <c r="F451" s="677">
        <v>43519</v>
      </c>
      <c r="G451" s="677">
        <v>45306</v>
      </c>
      <c r="H451" s="678">
        <v>1804845</v>
      </c>
      <c r="I451" s="678">
        <v>172721.86</v>
      </c>
      <c r="J451" s="678">
        <v>92787.67</v>
      </c>
      <c r="K451" s="678">
        <v>47640.14</v>
      </c>
      <c r="L451" s="678">
        <v>313149.67</v>
      </c>
      <c r="M451" s="679">
        <f>IF(COUNTIF($A$4:A451,A451)=1,0,1)</f>
        <v>0</v>
      </c>
      <c r="N451" s="680" t="str">
        <f t="shared" si="224"/>
        <v>Okay</v>
      </c>
      <c r="O451" s="680" t="str">
        <f t="shared" si="225"/>
        <v>TRUE</v>
      </c>
      <c r="P451" s="680" t="b">
        <f t="shared" si="226"/>
        <v>1</v>
      </c>
      <c r="Q451" s="680" t="b">
        <f t="shared" si="239"/>
        <v>1</v>
      </c>
      <c r="R451" s="680" t="b">
        <f t="shared" si="240"/>
        <v>1</v>
      </c>
      <c r="S451" s="681">
        <f t="shared" si="227"/>
        <v>19.906849315068492</v>
      </c>
      <c r="T451" s="682">
        <f t="shared" si="241"/>
        <v>25</v>
      </c>
      <c r="U451" s="682">
        <f t="shared" si="253"/>
        <v>24</v>
      </c>
      <c r="V451" s="682">
        <f t="shared" si="242"/>
        <v>0.95890410958904104</v>
      </c>
      <c r="W451" s="682">
        <f t="shared" si="228"/>
        <v>35</v>
      </c>
      <c r="X451" s="683">
        <f t="shared" si="229"/>
        <v>10960238.449999999</v>
      </c>
      <c r="Y451" s="684">
        <f t="shared" si="250"/>
        <v>1.23E-3</v>
      </c>
      <c r="Z451" s="684">
        <f>IF($D451=$C$1,VLOOKUP($T451,Male_Annuity_Tables,MATCH($W451+2,'Mortality Tables'!$DS$1:$HT$1,0),FALSE),VLOOKUP($T451,Fe_Annuity_Tables,MATCH($W451+2,'Mortality Tables'!$M$1:$DN$1,0),FALSE))</f>
        <v>2.8559451224600507E-3</v>
      </c>
      <c r="AA451" s="664"/>
      <c r="AB451" s="685">
        <f t="shared" si="256"/>
        <v>1896801.8527500001</v>
      </c>
      <c r="AC451" s="685">
        <f t="shared" si="256"/>
        <v>1993443.9071476127</v>
      </c>
      <c r="AD451" s="685">
        <f t="shared" si="256"/>
        <v>2095009.8742167836</v>
      </c>
      <c r="AE451" s="685">
        <f t="shared" si="256"/>
        <v>2201750.6273081289</v>
      </c>
      <c r="AF451" s="685">
        <f t="shared" si="256"/>
        <v>2313929.8217694778</v>
      </c>
      <c r="AG451" s="685">
        <f t="shared" si="256"/>
        <v>2431824.546188633</v>
      </c>
      <c r="AH451" s="685">
        <f t="shared" si="256"/>
        <v>2555726.0068169441</v>
      </c>
      <c r="AI451" s="685">
        <f t="shared" si="256"/>
        <v>2685940.2468642672</v>
      </c>
      <c r="AJ451" s="685">
        <f t="shared" si="256"/>
        <v>2822788.9024420017</v>
      </c>
      <c r="AK451" s="685">
        <f t="shared" si="256"/>
        <v>2966609.9970214218</v>
      </c>
      <c r="AL451" s="685">
        <f t="shared" si="256"/>
        <v>3117758.7763696634</v>
      </c>
      <c r="AM451" s="685">
        <f t="shared" si="256"/>
        <v>3276608.5860256976</v>
      </c>
      <c r="AN451" s="685">
        <f t="shared" si="256"/>
        <v>3443551.7934837071</v>
      </c>
      <c r="AO451" s="685">
        <f t="shared" si="256"/>
        <v>3619000.7573617026</v>
      </c>
      <c r="AP451" s="685">
        <f t="shared" si="256"/>
        <v>3803388.8459492815</v>
      </c>
      <c r="AQ451" s="685">
        <f t="shared" si="256"/>
        <v>3997171.5076503973</v>
      </c>
      <c r="AR451" s="685">
        <f t="shared" si="255"/>
        <v>4200827.395965185</v>
      </c>
      <c r="AS451" s="685">
        <f t="shared" si="255"/>
        <v>4414859.5517896116</v>
      </c>
      <c r="AT451" s="685">
        <f t="shared" si="255"/>
        <v>4639796.645953292</v>
      </c>
      <c r="AU451" s="685">
        <f t="shared" si="255"/>
        <v>4876194.2850646125</v>
      </c>
      <c r="AV451" s="685">
        <f t="shared" si="255"/>
        <v>5124636.3838886544</v>
      </c>
      <c r="AW451" s="685">
        <f t="shared" si="255"/>
        <v>5385736.6076477822</v>
      </c>
      <c r="AX451" s="685">
        <f t="shared" si="255"/>
        <v>5660139.8878074363</v>
      </c>
      <c r="AY451" s="685">
        <f t="shared" si="255"/>
        <v>5948524.0150912255</v>
      </c>
      <c r="AZ451" s="685">
        <f t="shared" si="255"/>
        <v>6251601.3136601234</v>
      </c>
      <c r="BA451" s="685">
        <f t="shared" si="255"/>
        <v>6570120.4005911071</v>
      </c>
      <c r="BB451" s="685">
        <f t="shared" si="255"/>
        <v>6904868.0350012239</v>
      </c>
      <c r="BC451" s="685">
        <f t="shared" si="255"/>
        <v>7256671.0613845373</v>
      </c>
      <c r="BD451" s="685">
        <f t="shared" si="255"/>
        <v>7626398.451962078</v>
      </c>
      <c r="BE451" s="685">
        <f t="shared" si="255"/>
        <v>8014963.4530895473</v>
      </c>
      <c r="BF451" s="685">
        <f t="shared" si="255"/>
        <v>8423325.8410244603</v>
      </c>
      <c r="BG451" s="685">
        <f t="shared" si="254"/>
        <v>8852494.2926246561</v>
      </c>
      <c r="BH451" s="685">
        <f t="shared" si="254"/>
        <v>9303528.876833884</v>
      </c>
      <c r="BI451" s="685">
        <f t="shared" si="243"/>
        <v>9777543.6731085684</v>
      </c>
      <c r="BJ451" s="685">
        <f t="shared" si="243"/>
        <v>10275709.523253452</v>
      </c>
      <c r="BK451" s="685" t="str">
        <f t="shared" si="243"/>
        <v/>
      </c>
      <c r="BL451" s="685" t="str">
        <f t="shared" si="243"/>
        <v/>
      </c>
      <c r="BM451" s="685" t="str">
        <f t="shared" si="243"/>
        <v/>
      </c>
      <c r="BN451" s="685" t="str">
        <f t="shared" si="243"/>
        <v/>
      </c>
      <c r="BO451" s="685" t="str">
        <f t="shared" si="246"/>
        <v/>
      </c>
      <c r="BP451" s="685" t="str">
        <f t="shared" si="246"/>
        <v/>
      </c>
      <c r="BQ451" s="685" t="str">
        <f t="shared" si="246"/>
        <v/>
      </c>
      <c r="BR451" s="529"/>
      <c r="BS451" s="685">
        <f>IFERROR(($L451+AB451*Contr_Rate)*(1+Inv_Return)*IF($D451=$C$1,VLOOKUP($T451,Male_Annuity_Tables,MATCH($BS$3+3,'Mortality Tables'!$N$1:$DN$1,0),FALSE),VLOOKUP($T451,Fe_Annuity_Tables,MATCH(BS$3+3,'Mortality Tables'!$N$1:$DN$1,0),FALSE)),"")</f>
        <v>724370.15037018387</v>
      </c>
      <c r="BT451" s="685">
        <f>IFERROR(($BS451+AC451*Contr_Rate)*(1+Inv_Return)*IF($D451=$C$1,VLOOKUP($T451,Male_Annuity_Tables,MATCH($BS$3+3,'Mortality Tables'!$N$1:$DN$1,0),FALSE),VLOOKUP($T451,Fe_Annuity_Tables,MATCH(BT$3+3,'Mortality Tables'!$N$1:$DN$1,0),FALSE)),"")</f>
        <v>867587.65427317843</v>
      </c>
      <c r="BU451" s="685">
        <f>IFERROR((BT451+AD451*Contr_Rate)*(1+Inv_Return)*IF($D451=$C$1,VLOOKUP($T451,Male_Annuity_Tables,MATCH($BS$3+3,'Mortality Tables'!$N$1:$DN$1,0),FALSE),VLOOKUP($T451,Fe_Annuity_Tables,MATCH(BU$3+3,'Mortality Tables'!$N$1:$DN$1,0),FALSE)),"")</f>
        <v>784241.39409108635</v>
      </c>
      <c r="BV451" s="685">
        <f>IFERROR((BU451+AE451*Contr_Rate)*(1+Inv_Return)*IF($D451=$C$1,VLOOKUP($T451,Male_Annuity_Tables,MATCH($BS$3+3,'Mortality Tables'!$N$1:$DN$1,0),FALSE),VLOOKUP($T451,Fe_Annuity_Tables,MATCH(BV$3+3,'Mortality Tables'!$N$1:$DN$1,0),FALSE)),"")</f>
        <v>605094.60993671068</v>
      </c>
      <c r="BW451" s="685">
        <f>IFERROR((BV451+AF451*Contr_Rate)*(1+Inv_Return)*IF($D451=$C$1,VLOOKUP($T451,Male_Annuity_Tables,MATCH($BS$3+3,'Mortality Tables'!$N$1:$DN$1,0),FALSE),VLOOKUP($T451,Fe_Annuity_Tables,MATCH(BW$3+3,'Mortality Tables'!$N$1:$DN$1,0),FALSE)),"")</f>
        <v>434761.65466519783</v>
      </c>
      <c r="BX451" s="685">
        <f>IFERROR((BW451+AG451*Contr_Rate)*(1+Inv_Return)*IF($D451=$C$1,VLOOKUP($T451,Male_Annuity_Tables,MATCH($BS$3+3,'Mortality Tables'!$N$1:$DN$1,0),FALSE),VLOOKUP($T451,Fe_Annuity_Tables,MATCH(BX$3+3,'Mortality Tables'!$N$1:$DN$1,0),FALSE)),"")</f>
        <v>311268.5441733739</v>
      </c>
      <c r="BY451" s="685">
        <f>IFERROR((BX451+AH451*Contr_Rate)*(1+Inv_Return)*IF($D451=$C$1,VLOOKUP($T451,Male_Annuity_Tables,MATCH($BS$3+3,'Mortality Tables'!$N$1:$DN$1,0),FALSE),VLOOKUP($T451,Fe_Annuity_Tables,MATCH(BY$3+3,'Mortality Tables'!$N$1:$DN$1,0),FALSE)),"")</f>
        <v>230241.45784031154</v>
      </c>
      <c r="BZ451" s="685">
        <f>IFERROR((BY451+AI451*Contr_Rate)*(1+Inv_Return)*IF($D451=$C$1,VLOOKUP($T451,Male_Annuity_Tables,MATCH($BS$3+3,'Mortality Tables'!$N$1:$DN$1,0),FALSE),VLOOKUP($T451,Fe_Annuity_Tables,MATCH(BZ$3+3,'Mortality Tables'!$N$1:$DN$1,0),FALSE)),"")</f>
        <v>176778.78024540108</v>
      </c>
      <c r="CA451" s="685">
        <f>IFERROR((BZ451+AJ451*Contr_Rate)*(1+Inv_Return)*IF($D451=$C$1,VLOOKUP($T451,Male_Annuity_Tables,MATCH($BS$3+3,'Mortality Tables'!$N$1:$DN$1,0),FALSE),VLOOKUP($T451,Fe_Annuity_Tables,MATCH(CA$3+3,'Mortality Tables'!$N$1:$DN$1,0),FALSE)),"")</f>
        <v>139530.8360040012</v>
      </c>
      <c r="CB451" s="685">
        <f>IFERROR((CA451+AK451*Contr_Rate)*(1+Inv_Return)*IF($D451=$C$1,VLOOKUP($T451,Male_Annuity_Tables,MATCH($BS$3+3,'Mortality Tables'!$N$1:$DN$1,0),FALSE),VLOOKUP($T451,Fe_Annuity_Tables,MATCH(CB$3+3,'Mortality Tables'!$N$1:$DN$1,0),FALSE)),"")</f>
        <v>112102.85036807071</v>
      </c>
      <c r="CC451" s="685">
        <f>IFERROR((CB451+AL451*Contr_Rate)*(1+Inv_Return)*IF($D451=$C$1,VLOOKUP($T451,Male_Annuity_Tables,MATCH($BS$3+3,'Mortality Tables'!$N$1:$DN$1,0),FALSE),VLOOKUP($T451,Fe_Annuity_Tables,MATCH(CC$3+3,'Mortality Tables'!$N$1:$DN$1,0),FALSE)),"")</f>
        <v>91103.420839809347</v>
      </c>
      <c r="CD451" s="685">
        <f>IFERROR((CC451+AM451*Contr_Rate)*(1+Inv_Return)*IF($D451=$C$1,VLOOKUP($T451,Male_Annuity_Tables,MATCH($BS$3+3,'Mortality Tables'!$N$1:$DN$1,0),FALSE),VLOOKUP($T451,Fe_Annuity_Tables,MATCH(CD$3+3,'Mortality Tables'!$N$1:$DN$1,0),FALSE)),"")</f>
        <v>74619.406278373513</v>
      </c>
      <c r="CE451" s="685">
        <f>IFERROR((CD451+AN451*Contr_Rate)*(1+Inv_Return)*IF($D451=$C$1,VLOOKUP($T451,Male_Annuity_Tables,MATCH($BS$3+3,'Mortality Tables'!$N$1:$DN$1,0),FALSE),VLOOKUP($T451,Fe_Annuity_Tables,MATCH(CE$3+3,'Mortality Tables'!$N$1:$DN$1,0),FALSE)),"")</f>
        <v>61461.30774497005</v>
      </c>
      <c r="CF451" s="685">
        <f>IFERROR((CE451+AO451*Contr_Rate)*(1+Inv_Return)*IF($D451=$C$1,VLOOKUP($T451,Male_Annuity_Tables,MATCH($BS$3+3,'Mortality Tables'!$N$1:$DN$1,0),FALSE),VLOOKUP($T451,Fe_Annuity_Tables,MATCH(CF$3+3,'Mortality Tables'!$N$1:$DN$1,0),FALSE)),"")</f>
        <v>50833.279286058998</v>
      </c>
      <c r="CG451" s="685">
        <f>IFERROR((CF451+AP451*Contr_Rate)*(1+Inv_Return)*IF($D451=$C$1,VLOOKUP($T451,Male_Annuity_Tables,MATCH($BS$3+3,'Mortality Tables'!$N$1:$DN$1,0),FALSE),VLOOKUP($T451,Fe_Annuity_Tables,MATCH(CG$3+3,'Mortality Tables'!$N$1:$DN$1,0),FALSE)),"")</f>
        <v>42173.920799446081</v>
      </c>
      <c r="CH451" s="685">
        <f>IFERROR((CG451+AQ451*Contr_Rate)*(1+Inv_Return)*IF($D451=$C$1,VLOOKUP($T451,Male_Annuity_Tables,MATCH($BS$3+3,'Mortality Tables'!$N$1:$DN$1,0),FALSE),VLOOKUP($T451,Fe_Annuity_Tables,MATCH(CH$3+3,'Mortality Tables'!$N$1:$DN$1,0),FALSE)),"")</f>
        <v>37264.617204573718</v>
      </c>
      <c r="CI451" s="685">
        <f>IFERROR((CH451+AR451*Contr_Rate)*(1+Inv_Return)*IF($D451=$C$1,VLOOKUP($T451,Male_Annuity_Tables,MATCH($BS$3+3,'Mortality Tables'!$N$1:$DN$1,0),FALSE),VLOOKUP($T451,Fe_Annuity_Tables,MATCH(CI$3+3,'Mortality Tables'!$N$1:$DN$1,0),FALSE)),"")</f>
        <v>33041.450667520134</v>
      </c>
      <c r="CJ451" s="685">
        <f>IFERROR((CI451+AS451*Contr_Rate)*(1+Inv_Return)*IF($D451=$C$1,VLOOKUP($T451,Male_Annuity_Tables,MATCH($BS$3+3,'Mortality Tables'!$N$1:$DN$1,0),FALSE),VLOOKUP($T451,Fe_Annuity_Tables,MATCH(CJ$3+3,'Mortality Tables'!$N$1:$DN$1,0),FALSE)),"")</f>
        <v>29320.197958858484</v>
      </c>
      <c r="CK451" s="685">
        <f>IFERROR((CJ451+AT451*Contr_Rate)*(1+Inv_Return)*IF($D451=$C$1,VLOOKUP($T451,Male_Annuity_Tables,MATCH($BS$3+3,'Mortality Tables'!$N$1:$DN$1,0),FALSE),VLOOKUP($T451,Fe_Annuity_Tables,MATCH(CK$3+3,'Mortality Tables'!$N$1:$DN$1,0),FALSE)),"")</f>
        <v>26032.97587849684</v>
      </c>
      <c r="CL451" s="685">
        <f>IFERROR((CK451+AU451*Contr_Rate)*(1+Inv_Return)*IF($D451=$C$1,VLOOKUP($T451,Male_Annuity_Tables,MATCH($BS$3+3,'Mortality Tables'!$N$1:$DN$1,0),FALSE),VLOOKUP($T451,Fe_Annuity_Tables,MATCH(CL$3+3,'Mortality Tables'!$N$1:$DN$1,0),FALSE)),"")</f>
        <v>23124.220886402574</v>
      </c>
      <c r="CM451" s="685">
        <f>IFERROR((CL451+AV451*Contr_Rate)*(1+Inv_Return)*IF($D451=$C$1,VLOOKUP($T451,Male_Annuity_Tables,MATCH($BS$3+3,'Mortality Tables'!$N$1:$DN$1,0),FALSE),VLOOKUP($T451,Fe_Annuity_Tables,MATCH(CM$3+3,'Mortality Tables'!$N$1:$DN$1,0),FALSE)),"")</f>
        <v>20547.360893506</v>
      </c>
      <c r="CN451" s="685">
        <f>IFERROR((CM451+AW451*Contr_Rate)*(1+Inv_Return)*IF($D451=$C$1,VLOOKUP($T451,Male_Annuity_Tables,MATCH($BS$3+3,'Mortality Tables'!$N$1:$DN$1,0),FALSE),VLOOKUP($T451,Fe_Annuity_Tables,MATCH(CN$3+3,'Mortality Tables'!$N$1:$DN$1,0),FALSE)),"")</f>
        <v>18261.808624547404</v>
      </c>
      <c r="CO451" s="685">
        <f>IFERROR((CN451+AX451*Contr_Rate)*(1+Inv_Return)*IF($D451=$C$1,VLOOKUP($T451,Male_Annuity_Tables,MATCH($BS$3+3,'Mortality Tables'!$N$1:$DN$1,0),FALSE),VLOOKUP($T451,Fe_Annuity_Tables,MATCH(CO$3+3,'Mortality Tables'!$N$1:$DN$1,0),FALSE)),"")</f>
        <v>16232.626226965547</v>
      </c>
      <c r="CP451" s="685">
        <f>IFERROR((CO451+AY451*Contr_Rate)*(1+Inv_Return)*IF($D451=$C$1,VLOOKUP($T451,Male_Annuity_Tables,MATCH($BS$3+3,'Mortality Tables'!$N$1:$DN$1,0),FALSE),VLOOKUP($T451,Fe_Annuity_Tables,MATCH(CP$3+3,'Mortality Tables'!$N$1:$DN$1,0),FALSE)),"")</f>
        <v>14430.028458802324</v>
      </c>
      <c r="CQ451" s="685">
        <f>IFERROR((CP451+AZ451*Contr_Rate)*(1+Inv_Return)*IF($D451=$C$1,VLOOKUP($T451,Male_Annuity_Tables,MATCH($BS$3+3,'Mortality Tables'!$N$1:$DN$1,0),FALSE),VLOOKUP($T451,Fe_Annuity_Tables,MATCH(CQ$3+3,'Mortality Tables'!$N$1:$DN$1,0),FALSE)),"")</f>
        <v>12827.745152757207</v>
      </c>
      <c r="CR451" s="685">
        <f>IFERROR((CQ451+BA451*Contr_Rate)*(1+Inv_Return)*IF($D451=$C$1,VLOOKUP($T451,Male_Annuity_Tables,MATCH($BS$3+3,'Mortality Tables'!$N$1:$DN$1,0),FALSE),VLOOKUP($T451,Fe_Annuity_Tables,MATCH(CR$3+3,'Mortality Tables'!$N$1:$DN$1,0),FALSE)),"")</f>
        <v>12073.340660690461</v>
      </c>
      <c r="CS451" s="685">
        <f>IFERROR((CR451+BB451*Contr_Rate)*(1+Inv_Return)*IF($D451=$C$1,VLOOKUP($T451,Male_Annuity_Tables,MATCH($BS$3+3,'Mortality Tables'!$N$1:$DN$1,0),FALSE),VLOOKUP($T451,Fe_Annuity_Tables,MATCH(CS$3+3,'Mortality Tables'!$N$1:$DN$1,0),FALSE)),"")</f>
        <v>11365.699594506052</v>
      </c>
      <c r="CT451" s="685">
        <f>IFERROR((CS451+BC451*Contr_Rate)*(1+Inv_Return)*IF($D451=$C$1,VLOOKUP($T451,Male_Annuity_Tables,MATCH($BS$3+3,'Mortality Tables'!$N$1:$DN$1,0),FALSE),VLOOKUP($T451,Fe_Annuity_Tables,MATCH(CT$3+3,'Mortality Tables'!$N$1:$DN$1,0),FALSE)),"")</f>
        <v>10696.859151405024</v>
      </c>
      <c r="CU451" s="685">
        <f>IFERROR((CT451+BD451*Contr_Rate)*(1+Inv_Return)*IF($D451=$C$1,VLOOKUP($T451,Male_Annuity_Tables,MATCH($BS$3+3,'Mortality Tables'!$N$1:$DN$1,0),FALSE),VLOOKUP($T451,Fe_Annuity_Tables,MATCH(CU$3+3,'Mortality Tables'!$N$1:$DN$1,0),FALSE)),"")</f>
        <v>10064.458261958409</v>
      </c>
      <c r="CV451" s="685">
        <f>IFERROR((CU451+BE451*Contr_Rate)*(1+Inv_Return)*IF($D451=$C$1,VLOOKUP($T451,Male_Annuity_Tables,MATCH($BS$3+3,'Mortality Tables'!$N$1:$DN$1,0),FALSE),VLOOKUP($T451,Fe_Annuity_Tables,MATCH(CV$3+3,'Mortality Tables'!$N$1:$DN$1,0),FALSE)),"")</f>
        <v>9466.352560403493</v>
      </c>
      <c r="CW451" s="685">
        <f>IFERROR((CV451+BF451*Contr_Rate)*(1+Inv_Return)*IF($D451=$C$1,VLOOKUP($T451,Male_Annuity_Tables,MATCH($BS$3+3,'Mortality Tables'!$N$1:$DN$1,0),FALSE),VLOOKUP($T451,Fe_Annuity_Tables,MATCH(CW$3+3,'Mortality Tables'!$N$1:$DN$1,0),FALSE)),"")</f>
        <v>9394.8501171952375</v>
      </c>
      <c r="CX451" s="685">
        <f>IFERROR((CW451+BG451*Contr_Rate)*(1+Inv_Return)*IF($D451=$C$1,VLOOKUP($T451,Male_Annuity_Tables,MATCH($BS$3+3,'Mortality Tables'!$N$1:$DN$1,0),FALSE),VLOOKUP($T451,Fe_Annuity_Tables,MATCH(CX$3+3,'Mortality Tables'!$N$1:$DN$1,0),FALSE)),"")</f>
        <v>9321.625771956742</v>
      </c>
      <c r="CY451" s="685">
        <f>IFERROR((CX451+BH451*Contr_Rate)*(1+Inv_Return)*IF($D451=$C$1,VLOOKUP($T451,Male_Annuity_Tables,MATCH($BS$3+3,'Mortality Tables'!$N$1:$DN$1,0),FALSE),VLOOKUP($T451,Fe_Annuity_Tables,MATCH(CY$3+3,'Mortality Tables'!$N$1:$DN$1,0),FALSE)),"")</f>
        <v>9244.1396866858522</v>
      </c>
      <c r="CZ451" s="685">
        <f>IFERROR((CY451+BI451*Contr_Rate)*(1+Inv_Return)*IF($D451=$C$1,VLOOKUP($T451,Male_Annuity_Tables,MATCH($BS$3+3,'Mortality Tables'!$N$1:$DN$1,0),FALSE),VLOOKUP($T451,Fe_Annuity_Tables,MATCH(CZ$3+3,'Mortality Tables'!$N$1:$DN$1,0),FALSE)),"")</f>
        <v>9161.8467153955808</v>
      </c>
      <c r="DA451" s="685">
        <f>IFERROR((CZ451+BJ451*Contr_Rate)*(1+Inv_Return)*IF($D451=$C$1,VLOOKUP($T451,Male_Annuity_Tables,MATCH($BS$3+3,'Mortality Tables'!$N$1:$DN$1,0),FALSE),VLOOKUP($T451,Fe_Annuity_Tables,MATCH(DA$3+3,'Mortality Tables'!$N$1:$DN$1,0),FALSE)),"")</f>
        <v>9074.3300694972713</v>
      </c>
      <c r="DB451" s="685" t="str">
        <f>IFERROR((DA451+BK451*Contr_Rate)*(1+Inv_Return)*IF($D451=$C$1,VLOOKUP($T451,Male_Annuity_Tables,MATCH($BS$3+3,'Mortality Tables'!$N$1:$DN$1,0),FALSE),VLOOKUP($T451,Fe_Annuity_Tables,MATCH(DB$3+3,'Mortality Tables'!$N$1:$DN$1,0),FALSE)),"")</f>
        <v/>
      </c>
      <c r="DC451" s="685" t="str">
        <f>IFERROR((DB451+BL451*Contr_Rate)*(1+Inv_Return)*IF($D451=$C$1,VLOOKUP($T451,Male_Annuity_Tables,MATCH($BS$3+3,'Mortality Tables'!$N$1:$DN$1,0),FALSE),VLOOKUP($T451,Fe_Annuity_Tables,MATCH(DC$3+3,'Mortality Tables'!$N$1:$DN$1,0),FALSE)),"")</f>
        <v/>
      </c>
      <c r="DD451" s="685" t="str">
        <f>IFERROR((DC451+BM451*Contr_Rate)*(1+Inv_Return)*IF($D451=$C$1,VLOOKUP($T451,Male_Annuity_Tables,MATCH($BS$3+3,'Mortality Tables'!$N$1:$DN$1,0),FALSE),VLOOKUP($T451,Fe_Annuity_Tables,MATCH(DD$3+3,'Mortality Tables'!$N$1:$DN$1,0),FALSE)),"")</f>
        <v/>
      </c>
      <c r="DE451" s="685" t="str">
        <f>IFERROR((DD451+BN451*Contr_Rate)*(1+Inv_Return)*IF($D451=$C$1,VLOOKUP($T451,Male_Annuity_Tables,MATCH($BS$3+3,'Mortality Tables'!$N$1:$DN$1,0),FALSE),VLOOKUP($T451,Fe_Annuity_Tables,MATCH(DE$3+3,'Mortality Tables'!$N$1:$DN$1,0),FALSE)),"")</f>
        <v/>
      </c>
      <c r="DF451" s="685" t="str">
        <f>IFERROR((DE451+BO451*Contr_Rate)*(1+Inv_Return)*IF($D451=$C$1,VLOOKUP($T451,Male_Annuity_Tables,MATCH($BS$3+3,'Mortality Tables'!$N$1:$DN$1,0),FALSE),VLOOKUP($T451,Fe_Annuity_Tables,MATCH(DF$3+3,'Mortality Tables'!$N$1:$DN$1,0),FALSE)),"")</f>
        <v/>
      </c>
      <c r="DG451" s="685" t="str">
        <f>IFERROR((DF451+BP451*Contr_Rate)*(1+Inv_Return)*IF($D451=$C$1,VLOOKUP($T451,Male_Annuity_Tables,MATCH($BS$3+3,'Mortality Tables'!$N$1:$DN$1,0),FALSE),VLOOKUP($T451,Fe_Annuity_Tables,MATCH(DG$3+3,'Mortality Tables'!$N$1:$DN$1,0),FALSE)),"")</f>
        <v/>
      </c>
      <c r="DH451" s="685" t="str">
        <f>IFERROR((DG451+BQ451*Contr_Rate)*(1+Inv_Return)*IF($D451=$C$1,VLOOKUP($T451,Male_Annuity_Tables,MATCH($BS$3+3,'Mortality Tables'!$N$1:$DN$1,0),FALSE),VLOOKUP($T451,Fe_Annuity_Tables,MATCH(DH$3+3,'Mortality Tables'!$N$1:$DN$1,0),FALSE)),"")</f>
        <v/>
      </c>
      <c r="DJ451" s="686">
        <f t="shared" si="230"/>
        <v>867587.65427317843</v>
      </c>
      <c r="DK451" s="680">
        <f t="shared" si="251"/>
        <v>8.8017766057058875</v>
      </c>
      <c r="DL451" s="686">
        <f t="shared" si="231"/>
        <v>66041.636183563605</v>
      </c>
      <c r="DM451" s="686">
        <f t="shared" si="252"/>
        <v>10275709.523253452</v>
      </c>
      <c r="DN451" s="687">
        <f t="shared" si="232"/>
        <v>6.4269660439616808E-3</v>
      </c>
      <c r="DP451" s="688">
        <f t="shared" si="233"/>
        <v>145586.81030200105</v>
      </c>
      <c r="DQ451" s="688">
        <f t="shared" si="234"/>
        <v>174371.2371064405</v>
      </c>
      <c r="DR451" s="688">
        <f t="shared" si="235"/>
        <v>157619.97235000291</v>
      </c>
    </row>
    <row r="452" spans="1:122" s="657" customFormat="1" ht="14.5">
      <c r="A452" s="675" t="s">
        <v>1972</v>
      </c>
      <c r="B452" s="675" t="s">
        <v>1973</v>
      </c>
      <c r="C452" s="675" t="s">
        <v>116</v>
      </c>
      <c r="D452" s="675" t="s">
        <v>61</v>
      </c>
      <c r="E452" s="676">
        <v>36454</v>
      </c>
      <c r="F452" s="677">
        <v>43554</v>
      </c>
      <c r="G452" s="677">
        <v>45108</v>
      </c>
      <c r="H452" s="678">
        <v>2364548</v>
      </c>
      <c r="I452" s="678">
        <v>182321.38</v>
      </c>
      <c r="J452" s="678">
        <v>138983.01999999999</v>
      </c>
      <c r="K452" s="678"/>
      <c r="L452" s="678">
        <v>321304.40000000002</v>
      </c>
      <c r="M452" s="679">
        <f>IF(COUNTIF($A$4:A452,A452)=1,0,1)</f>
        <v>0</v>
      </c>
      <c r="N452" s="680" t="str">
        <f t="shared" si="224"/>
        <v>Okay</v>
      </c>
      <c r="O452" s="680" t="str">
        <f t="shared" si="225"/>
        <v>TRUE</v>
      </c>
      <c r="P452" s="680" t="b">
        <f t="shared" si="226"/>
        <v>1</v>
      </c>
      <c r="Q452" s="680" t="b">
        <f t="shared" si="239"/>
        <v>1</v>
      </c>
      <c r="R452" s="680" t="b">
        <f t="shared" si="240"/>
        <v>1</v>
      </c>
      <c r="S452" s="681">
        <f t="shared" si="227"/>
        <v>19.452054794520549</v>
      </c>
      <c r="T452" s="682">
        <f t="shared" si="241"/>
        <v>25</v>
      </c>
      <c r="U452" s="682">
        <f t="shared" si="253"/>
        <v>23</v>
      </c>
      <c r="V452" s="682">
        <f t="shared" si="242"/>
        <v>1.5013698630136987</v>
      </c>
      <c r="W452" s="682">
        <f t="shared" si="228"/>
        <v>35</v>
      </c>
      <c r="X452" s="683">
        <f t="shared" si="229"/>
        <v>11245654</v>
      </c>
      <c r="Y452" s="684">
        <f t="shared" si="250"/>
        <v>1.2800000000000001E-3</v>
      </c>
      <c r="Z452" s="684">
        <f>IF($D452=$C$1,VLOOKUP($T452,Male_Annuity_Tables,MATCH($W452+2,'Mortality Tables'!$DS$1:$HT$1,0),FALSE),VLOOKUP($T452,Fe_Annuity_Tables,MATCH($W452+2,'Mortality Tables'!$M$1:$DN$1,0),FALSE))</f>
        <v>2.7383070744840614E-3</v>
      </c>
      <c r="AA452" s="664"/>
      <c r="AB452" s="685">
        <f t="shared" si="256"/>
        <v>2485021.7206000001</v>
      </c>
      <c r="AC452" s="685">
        <f t="shared" si="256"/>
        <v>2611633.5772645702</v>
      </c>
      <c r="AD452" s="685">
        <f t="shared" si="256"/>
        <v>2744696.3080262002</v>
      </c>
      <c r="AE452" s="685">
        <f t="shared" si="256"/>
        <v>2884538.5849201349</v>
      </c>
      <c r="AF452" s="685">
        <f t="shared" si="256"/>
        <v>3031505.825821816</v>
      </c>
      <c r="AG452" s="685">
        <f t="shared" si="256"/>
        <v>3185961.047647438</v>
      </c>
      <c r="AH452" s="685">
        <f t="shared" si="256"/>
        <v>3348285.7630250747</v>
      </c>
      <c r="AI452" s="685">
        <f t="shared" si="256"/>
        <v>3518880.9226512024</v>
      </c>
      <c r="AJ452" s="685">
        <f t="shared" si="256"/>
        <v>3698167.9056602814</v>
      </c>
      <c r="AK452" s="685">
        <f t="shared" si="256"/>
        <v>3886589.5604536729</v>
      </c>
      <c r="AL452" s="685">
        <f t="shared" si="256"/>
        <v>4084611.2985587874</v>
      </c>
      <c r="AM452" s="685">
        <f t="shared" si="256"/>
        <v>4292722.2442203574</v>
      </c>
      <c r="AN452" s="685">
        <f t="shared" si="256"/>
        <v>4511436.4425633848</v>
      </c>
      <c r="AO452" s="685">
        <f t="shared" si="256"/>
        <v>4741294.12931199</v>
      </c>
      <c r="AP452" s="685">
        <f t="shared" si="256"/>
        <v>4982863.0652004359</v>
      </c>
      <c r="AQ452" s="685">
        <f t="shared" si="256"/>
        <v>5236739.9383723978</v>
      </c>
      <c r="AR452" s="685">
        <f t="shared" si="255"/>
        <v>5503551.8382324725</v>
      </c>
      <c r="AS452" s="685">
        <f t="shared" si="255"/>
        <v>5783957.8043904165</v>
      </c>
      <c r="AT452" s="685">
        <f t="shared" si="255"/>
        <v>6078650.4545241082</v>
      </c>
      <c r="AU452" s="685">
        <f t="shared" si="255"/>
        <v>6388357.695182112</v>
      </c>
      <c r="AV452" s="685">
        <f t="shared" si="255"/>
        <v>6713844.51975164</v>
      </c>
      <c r="AW452" s="685">
        <f t="shared" si="255"/>
        <v>7055914.8980329884</v>
      </c>
      <c r="AX452" s="685">
        <f t="shared" si="255"/>
        <v>7415413.7620877679</v>
      </c>
      <c r="AY452" s="685">
        <f t="shared" si="255"/>
        <v>7793229.0932661407</v>
      </c>
      <c r="AZ452" s="685">
        <f t="shared" si="255"/>
        <v>8190294.1155680502</v>
      </c>
      <c r="BA452" s="685">
        <f t="shared" si="255"/>
        <v>8607589.6007562429</v>
      </c>
      <c r="BB452" s="685">
        <f t="shared" si="255"/>
        <v>9046146.2909147739</v>
      </c>
      <c r="BC452" s="685">
        <f t="shared" si="255"/>
        <v>9507047.4444368817</v>
      </c>
      <c r="BD452" s="685">
        <f t="shared" si="255"/>
        <v>9991431.5117309391</v>
      </c>
      <c r="BE452" s="685">
        <f t="shared" si="255"/>
        <v>10500494.947253633</v>
      </c>
      <c r="BF452" s="685">
        <f t="shared" si="255"/>
        <v>11035495.164816206</v>
      </c>
      <c r="BG452" s="685">
        <f t="shared" si="254"/>
        <v>11597753.643463591</v>
      </c>
      <c r="BH452" s="685">
        <f t="shared" si="254"/>
        <v>12188659.191598061</v>
      </c>
      <c r="BI452" s="685">
        <f t="shared" si="243"/>
        <v>12809671.377409983</v>
      </c>
      <c r="BJ452" s="685">
        <f t="shared" si="243"/>
        <v>13462324.134089025</v>
      </c>
      <c r="BK452" s="685" t="str">
        <f t="shared" si="243"/>
        <v/>
      </c>
      <c r="BL452" s="685" t="str">
        <f t="shared" si="243"/>
        <v/>
      </c>
      <c r="BM452" s="685" t="str">
        <f t="shared" si="243"/>
        <v/>
      </c>
      <c r="BN452" s="685" t="str">
        <f t="shared" si="243"/>
        <v/>
      </c>
      <c r="BO452" s="685" t="str">
        <f t="shared" si="246"/>
        <v/>
      </c>
      <c r="BP452" s="685" t="str">
        <f t="shared" si="246"/>
        <v/>
      </c>
      <c r="BQ452" s="685" t="str">
        <f t="shared" si="246"/>
        <v/>
      </c>
      <c r="BR452" s="529"/>
      <c r="BS452" s="685">
        <f>IFERROR(($L452+AB452*Contr_Rate)*(1+Inv_Return)*IF($D452=$C$1,VLOOKUP($T452,Male_Annuity_Tables,MATCH($BS$3+3,'Mortality Tables'!$N$1:$DN$1,0),FALSE),VLOOKUP($T452,Fe_Annuity_Tables,MATCH(BS$3+3,'Mortality Tables'!$N$1:$DN$1,0),FALSE)),"")</f>
        <v>875919.13316020102</v>
      </c>
      <c r="BT452" s="685">
        <f>IFERROR(($BS452+AC452*Contr_Rate)*(1+Inv_Return)*IF($D452=$C$1,VLOOKUP($T452,Male_Annuity_Tables,MATCH($BS$3+3,'Mortality Tables'!$N$1:$DN$1,0),FALSE),VLOOKUP($T452,Fe_Annuity_Tables,MATCH(BT$3+3,'Mortality Tables'!$N$1:$DN$1,0),FALSE)),"")</f>
        <v>1362479.7530003607</v>
      </c>
      <c r="BU452" s="685">
        <f>IFERROR((BT452+AD452*Contr_Rate)*(1+Inv_Return)*IF($D452=$C$1,VLOOKUP($T452,Male_Annuity_Tables,MATCH($BS$3+3,'Mortality Tables'!$N$1:$DN$1,0),FALSE),VLOOKUP($T452,Fe_Annuity_Tables,MATCH(BU$3+3,'Mortality Tables'!$N$1:$DN$1,0),FALSE)),"")</f>
        <v>1794752.6205737088</v>
      </c>
      <c r="BV452" s="685">
        <f>IFERROR((BU452+AE452*Contr_Rate)*(1+Inv_Return)*IF($D452=$C$1,VLOOKUP($T452,Male_Annuity_Tables,MATCH($BS$3+3,'Mortality Tables'!$N$1:$DN$1,0),FALSE),VLOOKUP($T452,Fe_Annuity_Tables,MATCH(BV$3+3,'Mortality Tables'!$N$1:$DN$1,0),FALSE)),"")</f>
        <v>2184121.7458238862</v>
      </c>
      <c r="BW452" s="685">
        <f>IFERROR((BV452+AF452*Contr_Rate)*(1+Inv_Return)*IF($D452=$C$1,VLOOKUP($T452,Male_Annuity_Tables,MATCH($BS$3+3,'Mortality Tables'!$N$1:$DN$1,0),FALSE),VLOOKUP($T452,Fe_Annuity_Tables,MATCH(BW$3+3,'Mortality Tables'!$N$1:$DN$1,0),FALSE)),"")</f>
        <v>2540019.2028016169</v>
      </c>
      <c r="BX452" s="685">
        <f>IFERROR((BW452+AG452*Contr_Rate)*(1+Inv_Return)*IF($D452=$C$1,VLOOKUP($T452,Male_Annuity_Tables,MATCH($BS$3+3,'Mortality Tables'!$N$1:$DN$1,0),FALSE),VLOOKUP($T452,Fe_Annuity_Tables,MATCH(BX$3+3,'Mortality Tables'!$N$1:$DN$1,0),FALSE)),"")</f>
        <v>2870278.7378985342</v>
      </c>
      <c r="BY452" s="685">
        <f>IFERROR((BX452+AH452*Contr_Rate)*(1+Inv_Return)*IF($D452=$C$1,VLOOKUP($T452,Male_Annuity_Tables,MATCH($BS$3+3,'Mortality Tables'!$N$1:$DN$1,0),FALSE),VLOOKUP($T452,Fe_Annuity_Tables,MATCH(BY$3+3,'Mortality Tables'!$N$1:$DN$1,0),FALSE)),"")</f>
        <v>3181426.3254052154</v>
      </c>
      <c r="BZ452" s="685">
        <f>IFERROR((BY452+AI452*Contr_Rate)*(1+Inv_Return)*IF($D452=$C$1,VLOOKUP($T452,Male_Annuity_Tables,MATCH($BS$3+3,'Mortality Tables'!$N$1:$DN$1,0),FALSE),VLOOKUP($T452,Fe_Annuity_Tables,MATCH(BZ$3+3,'Mortality Tables'!$N$1:$DN$1,0),FALSE)),"")</f>
        <v>3478918.9640936865</v>
      </c>
      <c r="CA452" s="685">
        <f>IFERROR((BZ452+AJ452*Contr_Rate)*(1+Inv_Return)*IF($D452=$C$1,VLOOKUP($T452,Male_Annuity_Tables,MATCH($BS$3+3,'Mortality Tables'!$N$1:$DN$1,0),FALSE),VLOOKUP($T452,Fe_Annuity_Tables,MATCH(CA$3+3,'Mortality Tables'!$N$1:$DN$1,0),FALSE)),"")</f>
        <v>3767340.9882388688</v>
      </c>
      <c r="CB452" s="685">
        <f>IFERROR((CA452+AK452*Contr_Rate)*(1+Inv_Return)*IF($D452=$C$1,VLOOKUP($T452,Male_Annuity_Tables,MATCH($BS$3+3,'Mortality Tables'!$N$1:$DN$1,0),FALSE),VLOOKUP($T452,Fe_Annuity_Tables,MATCH(CB$3+3,'Mortality Tables'!$N$1:$DN$1,0),FALSE)),"")</f>
        <v>4050565.5077404575</v>
      </c>
      <c r="CC452" s="685">
        <f>IFERROR((CB452+AL452*Contr_Rate)*(1+Inv_Return)*IF($D452=$C$1,VLOOKUP($T452,Male_Annuity_Tables,MATCH($BS$3+3,'Mortality Tables'!$N$1:$DN$1,0),FALSE),VLOOKUP($T452,Fe_Annuity_Tables,MATCH(CC$3+3,'Mortality Tables'!$N$1:$DN$1,0),FALSE)),"")</f>
        <v>4331887.230096437</v>
      </c>
      <c r="CD452" s="685">
        <f>IFERROR((CC452+AM452*Contr_Rate)*(1+Inv_Return)*IF($D452=$C$1,VLOOKUP($T452,Male_Annuity_Tables,MATCH($BS$3+3,'Mortality Tables'!$N$1:$DN$1,0),FALSE),VLOOKUP($T452,Fe_Annuity_Tables,MATCH(CD$3+3,'Mortality Tables'!$N$1:$DN$1,0),FALSE)),"")</f>
        <v>4614131.7987973914</v>
      </c>
      <c r="CE452" s="685">
        <f>IFERROR((CD452+AN452*Contr_Rate)*(1+Inv_Return)*IF($D452=$C$1,VLOOKUP($T452,Male_Annuity_Tables,MATCH($BS$3+3,'Mortality Tables'!$N$1:$DN$1,0),FALSE),VLOOKUP($T452,Fe_Annuity_Tables,MATCH(CE$3+3,'Mortality Tables'!$N$1:$DN$1,0),FALSE)),"")</f>
        <v>4899745.8646465642</v>
      </c>
      <c r="CF452" s="685">
        <f>IFERROR((CE452+AO452*Contr_Rate)*(1+Inv_Return)*IF($D452=$C$1,VLOOKUP($T452,Male_Annuity_Tables,MATCH($BS$3+3,'Mortality Tables'!$N$1:$DN$1,0),FALSE),VLOOKUP($T452,Fe_Annuity_Tables,MATCH(CF$3+3,'Mortality Tables'!$N$1:$DN$1,0),FALSE)),"")</f>
        <v>5190871.3527575973</v>
      </c>
      <c r="CG452" s="685">
        <f>IFERROR((CF452+AP452*Contr_Rate)*(1+Inv_Return)*IF($D452=$C$1,VLOOKUP($T452,Male_Annuity_Tables,MATCH($BS$3+3,'Mortality Tables'!$N$1:$DN$1,0),FALSE),VLOOKUP($T452,Fe_Annuity_Tables,MATCH(CG$3+3,'Mortality Tables'!$N$1:$DN$1,0),FALSE)),"")</f>
        <v>5489406.7691404885</v>
      </c>
      <c r="CH452" s="685">
        <f>IFERROR((CG452+AQ452*Contr_Rate)*(1+Inv_Return)*IF($D452=$C$1,VLOOKUP($T452,Male_Annuity_Tables,MATCH($BS$3+3,'Mortality Tables'!$N$1:$DN$1,0),FALSE),VLOOKUP($T452,Fe_Annuity_Tables,MATCH(CH$3+3,'Mortality Tables'!$N$1:$DN$1,0),FALSE)),"")</f>
        <v>5797057.8827177761</v>
      </c>
      <c r="CI452" s="685">
        <f>IFERROR((CH452+AR452*Contr_Rate)*(1+Inv_Return)*IF($D452=$C$1,VLOOKUP($T452,Male_Annuity_Tables,MATCH($BS$3+3,'Mortality Tables'!$N$1:$DN$1,0),FALSE),VLOOKUP($T452,Fe_Annuity_Tables,MATCH(CI$3+3,'Mortality Tables'!$N$1:$DN$1,0),FALSE)),"")</f>
        <v>6115379.7014980493</v>
      </c>
      <c r="CJ452" s="685">
        <f>IFERROR((CI452+AS452*Contr_Rate)*(1+Inv_Return)*IF($D452=$C$1,VLOOKUP($T452,Male_Annuity_Tables,MATCH($BS$3+3,'Mortality Tables'!$N$1:$DN$1,0),FALSE),VLOOKUP($T452,Fe_Annuity_Tables,MATCH(CJ$3+3,'Mortality Tables'!$N$1:$DN$1,0),FALSE)),"")</f>
        <v>6445811.3191995705</v>
      </c>
      <c r="CK452" s="685">
        <f>IFERROR((CJ452+AT452*Contr_Rate)*(1+Inv_Return)*IF($D452=$C$1,VLOOKUP($T452,Male_Annuity_Tables,MATCH($BS$3+3,'Mortality Tables'!$N$1:$DN$1,0),FALSE),VLOOKUP($T452,Fe_Annuity_Tables,MATCH(CK$3+3,'Mortality Tables'!$N$1:$DN$1,0),FALSE)),"")</f>
        <v>6789704.9275023881</v>
      </c>
      <c r="CL452" s="685">
        <f>IFERROR((CK452+AU452*Contr_Rate)*(1+Inv_Return)*IF($D452=$C$1,VLOOKUP($T452,Male_Annuity_Tables,MATCH($BS$3+3,'Mortality Tables'!$N$1:$DN$1,0),FALSE),VLOOKUP($T452,Fe_Annuity_Tables,MATCH(CL$3+3,'Mortality Tables'!$N$1:$DN$1,0),FALSE)),"")</f>
        <v>7148350.0583425751</v>
      </c>
      <c r="CM452" s="685">
        <f>IFERROR((CL452+AV452*Contr_Rate)*(1+Inv_Return)*IF($D452=$C$1,VLOOKUP($T452,Male_Annuity_Tables,MATCH($BS$3+3,'Mortality Tables'!$N$1:$DN$1,0),FALSE),VLOOKUP($T452,Fe_Annuity_Tables,MATCH(CM$3+3,'Mortality Tables'!$N$1:$DN$1,0),FALSE)),"")</f>
        <v>7522993.9312403202</v>
      </c>
      <c r="CN452" s="685">
        <f>IFERROR((CM452+AW452*Contr_Rate)*(1+Inv_Return)*IF($D452=$C$1,VLOOKUP($T452,Male_Annuity_Tables,MATCH($BS$3+3,'Mortality Tables'!$N$1:$DN$1,0),FALSE),VLOOKUP($T452,Fe_Annuity_Tables,MATCH(CN$3+3,'Mortality Tables'!$N$1:$DN$1,0),FALSE)),"")</f>
        <v>7914858.625179233</v>
      </c>
      <c r="CO452" s="685">
        <f>IFERROR((CN452+AX452*Contr_Rate)*(1+Inv_Return)*IF($D452=$C$1,VLOOKUP($T452,Male_Annuity_Tables,MATCH($BS$3+3,'Mortality Tables'!$N$1:$DN$1,0),FALSE),VLOOKUP($T452,Fe_Annuity_Tables,MATCH(CO$3+3,'Mortality Tables'!$N$1:$DN$1,0),FALSE)),"")</f>
        <v>8325155.6669557421</v>
      </c>
      <c r="CP452" s="685">
        <f>IFERROR((CO452+AY452*Contr_Rate)*(1+Inv_Return)*IF($D452=$C$1,VLOOKUP($T452,Male_Annuity_Tables,MATCH($BS$3+3,'Mortality Tables'!$N$1:$DN$1,0),FALSE),VLOOKUP($T452,Fe_Annuity_Tables,MATCH(CP$3+3,'Mortality Tables'!$N$1:$DN$1,0),FALSE)),"")</f>
        <v>8755098.52320957</v>
      </c>
      <c r="CQ452" s="685">
        <f>IFERROR((CP452+AZ452*Contr_Rate)*(1+Inv_Return)*IF($D452=$C$1,VLOOKUP($T452,Male_Annuity_Tables,MATCH($BS$3+3,'Mortality Tables'!$N$1:$DN$1,0),FALSE),VLOOKUP($T452,Fe_Annuity_Tables,MATCH(CQ$3+3,'Mortality Tables'!$N$1:$DN$1,0),FALSE)),"")</f>
        <v>9205913.3974360786</v>
      </c>
      <c r="CR452" s="685">
        <f>IFERROR((CQ452+BA452*Contr_Rate)*(1+Inv_Return)*IF($D452=$C$1,VLOOKUP($T452,Male_Annuity_Tables,MATCH($BS$3+3,'Mortality Tables'!$N$1:$DN$1,0),FALSE),VLOOKUP($T452,Fe_Annuity_Tables,MATCH(CR$3+3,'Mortality Tables'!$N$1:$DN$1,0),FALSE)),"")</f>
        <v>9678848.6628082525</v>
      </c>
      <c r="CS452" s="685">
        <f>IFERROR((CR452+BB452*Contr_Rate)*(1+Inv_Return)*IF($D452=$C$1,VLOOKUP($T452,Male_Annuity_Tables,MATCH($BS$3+3,'Mortality Tables'!$N$1:$DN$1,0),FALSE),VLOOKUP($T452,Fe_Annuity_Tables,MATCH(CS$3+3,'Mortality Tables'!$N$1:$DN$1,0),FALSE)),"")</f>
        <v>10175183.203841316</v>
      </c>
      <c r="CT452" s="685">
        <f>IFERROR((CS452+BC452*Contr_Rate)*(1+Inv_Return)*IF($D452=$C$1,VLOOKUP($T452,Male_Annuity_Tables,MATCH($BS$3+3,'Mortality Tables'!$N$1:$DN$1,0),FALSE),VLOOKUP($T452,Fe_Annuity_Tables,MATCH(CT$3+3,'Mortality Tables'!$N$1:$DN$1,0),FALSE)),"")</f>
        <v>10696233.892551223</v>
      </c>
      <c r="CU452" s="685">
        <f>IFERROR((CT452+BD452*Contr_Rate)*(1+Inv_Return)*IF($D452=$C$1,VLOOKUP($T452,Male_Annuity_Tables,MATCH($BS$3+3,'Mortality Tables'!$N$1:$DN$1,0),FALSE),VLOOKUP($T452,Fe_Annuity_Tables,MATCH(CU$3+3,'Mortality Tables'!$N$1:$DN$1,0),FALSE)),"")</f>
        <v>11243362.385929959</v>
      </c>
      <c r="CV452" s="685">
        <f>IFERROR((CU452+BE452*Contr_Rate)*(1+Inv_Return)*IF($D452=$C$1,VLOOKUP($T452,Male_Annuity_Tables,MATCH($BS$3+3,'Mortality Tables'!$N$1:$DN$1,0),FALSE),VLOOKUP($T452,Fe_Annuity_Tables,MATCH(CV$3+3,'Mortality Tables'!$N$1:$DN$1,0),FALSE)),"")</f>
        <v>11817981.399759114</v>
      </c>
      <c r="CW452" s="685">
        <f>IFERROR((CV452+BF452*Contr_Rate)*(1+Inv_Return)*IF($D452=$C$1,VLOOKUP($T452,Male_Annuity_Tables,MATCH($BS$3+3,'Mortality Tables'!$N$1:$DN$1,0),FALSE),VLOOKUP($T452,Fe_Annuity_Tables,MATCH(CW$3+3,'Mortality Tables'!$N$1:$DN$1,0),FALSE)),"")</f>
        <v>12421560.587754915</v>
      </c>
      <c r="CX452" s="685">
        <f>IFERROR((CW452+BG452*Contr_Rate)*(1+Inv_Return)*IF($D452=$C$1,VLOOKUP($T452,Male_Annuity_Tables,MATCH($BS$3+3,'Mortality Tables'!$N$1:$DN$1,0),FALSE),VLOOKUP($T452,Fe_Annuity_Tables,MATCH(CX$3+3,'Mortality Tables'!$N$1:$DN$1,0),FALSE)),"")</f>
        <v>13055632.133754471</v>
      </c>
      <c r="CY452" s="685">
        <f>IFERROR((CX452+BH452*Contr_Rate)*(1+Inv_Return)*IF($D452=$C$1,VLOOKUP($T452,Male_Annuity_Tables,MATCH($BS$3+3,'Mortality Tables'!$N$1:$DN$1,0),FALSE),VLOOKUP($T452,Fe_Annuity_Tables,MATCH(CY$3+3,'Mortality Tables'!$N$1:$DN$1,0),FALSE)),"")</f>
        <v>13721796.147269327</v>
      </c>
      <c r="CZ452" s="685">
        <f>IFERROR((CY452+BI452*Contr_Rate)*(1+Inv_Return)*IF($D452=$C$1,VLOOKUP($T452,Male_Annuity_Tables,MATCH($BS$3+3,'Mortality Tables'!$N$1:$DN$1,0),FALSE),VLOOKUP($T452,Fe_Annuity_Tables,MATCH(CZ$3+3,'Mortality Tables'!$N$1:$DN$1,0),FALSE)),"")</f>
        <v>14421725.938555749</v>
      </c>
      <c r="DA452" s="685">
        <f>IFERROR((CZ452+BJ452*Contr_Rate)*(1+Inv_Return)*IF($D452=$C$1,VLOOKUP($T452,Male_Annuity_Tables,MATCH($BS$3+3,'Mortality Tables'!$N$1:$DN$1,0),FALSE),VLOOKUP($T452,Fe_Annuity_Tables,MATCH(DA$3+3,'Mortality Tables'!$N$1:$DN$1,0),FALSE)),"")</f>
        <v>15157173.237812385</v>
      </c>
      <c r="DB452" s="685" t="str">
        <f>IFERROR((DA452+BK452*Contr_Rate)*(1+Inv_Return)*IF($D452=$C$1,VLOOKUP($T452,Male_Annuity_Tables,MATCH($BS$3+3,'Mortality Tables'!$N$1:$DN$1,0),FALSE),VLOOKUP($T452,Fe_Annuity_Tables,MATCH(DB$3+3,'Mortality Tables'!$N$1:$DN$1,0),FALSE)),"")</f>
        <v/>
      </c>
      <c r="DC452" s="685" t="str">
        <f>IFERROR((DB452+BL452*Contr_Rate)*(1+Inv_Return)*IF($D452=$C$1,VLOOKUP($T452,Male_Annuity_Tables,MATCH($BS$3+3,'Mortality Tables'!$N$1:$DN$1,0),FALSE),VLOOKUP($T452,Fe_Annuity_Tables,MATCH(DC$3+3,'Mortality Tables'!$N$1:$DN$1,0),FALSE)),"")</f>
        <v/>
      </c>
      <c r="DD452" s="685" t="str">
        <f>IFERROR((DC452+BM452*Contr_Rate)*(1+Inv_Return)*IF($D452=$C$1,VLOOKUP($T452,Male_Annuity_Tables,MATCH($BS$3+3,'Mortality Tables'!$N$1:$DN$1,0),FALSE),VLOOKUP($T452,Fe_Annuity_Tables,MATCH(DD$3+3,'Mortality Tables'!$N$1:$DN$1,0),FALSE)),"")</f>
        <v/>
      </c>
      <c r="DE452" s="685" t="str">
        <f>IFERROR((DD452+BN452*Contr_Rate)*(1+Inv_Return)*IF($D452=$C$1,VLOOKUP($T452,Male_Annuity_Tables,MATCH($BS$3+3,'Mortality Tables'!$N$1:$DN$1,0),FALSE),VLOOKUP($T452,Fe_Annuity_Tables,MATCH(DE$3+3,'Mortality Tables'!$N$1:$DN$1,0),FALSE)),"")</f>
        <v/>
      </c>
      <c r="DF452" s="685" t="str">
        <f>IFERROR((DE452+BO452*Contr_Rate)*(1+Inv_Return)*IF($D452=$C$1,VLOOKUP($T452,Male_Annuity_Tables,MATCH($BS$3+3,'Mortality Tables'!$N$1:$DN$1,0),FALSE),VLOOKUP($T452,Fe_Annuity_Tables,MATCH(DF$3+3,'Mortality Tables'!$N$1:$DN$1,0),FALSE)),"")</f>
        <v/>
      </c>
      <c r="DG452" s="685" t="str">
        <f>IFERROR((DF452+BP452*Contr_Rate)*(1+Inv_Return)*IF($D452=$C$1,VLOOKUP($T452,Male_Annuity_Tables,MATCH($BS$3+3,'Mortality Tables'!$N$1:$DN$1,0),FALSE),VLOOKUP($T452,Fe_Annuity_Tables,MATCH(DG$3+3,'Mortality Tables'!$N$1:$DN$1,0),FALSE)),"")</f>
        <v/>
      </c>
      <c r="DH452" s="685" t="str">
        <f>IFERROR((DG452+BQ452*Contr_Rate)*(1+Inv_Return)*IF($D452=$C$1,VLOOKUP($T452,Male_Annuity_Tables,MATCH($BS$3+3,'Mortality Tables'!$N$1:$DN$1,0),FALSE),VLOOKUP($T452,Fe_Annuity_Tables,MATCH(DH$3+3,'Mortality Tables'!$N$1:$DN$1,0),FALSE)),"")</f>
        <v/>
      </c>
      <c r="DJ452" s="686">
        <f t="shared" si="230"/>
        <v>15157173.237812385</v>
      </c>
      <c r="DK452" s="680">
        <f t="shared" si="251"/>
        <v>8.0909277508679907</v>
      </c>
      <c r="DL452" s="686">
        <f t="shared" si="231"/>
        <v>1255147.2936147333</v>
      </c>
      <c r="DM452" s="686">
        <f t="shared" si="252"/>
        <v>13462324.134089025</v>
      </c>
      <c r="DN452" s="687">
        <f t="shared" si="232"/>
        <v>9.3234071703597945E-2</v>
      </c>
      <c r="DP452" s="688">
        <f t="shared" si="233"/>
        <v>176080.76782439626</v>
      </c>
      <c r="DQ452" s="688">
        <f t="shared" si="234"/>
        <v>273902.0297051685</v>
      </c>
      <c r="DR452" s="688">
        <f t="shared" si="235"/>
        <v>360831.42486110306</v>
      </c>
    </row>
    <row r="453" spans="1:122" s="657" customFormat="1" ht="14.5">
      <c r="A453" s="675" t="s">
        <v>1974</v>
      </c>
      <c r="B453" s="675" t="s">
        <v>1975</v>
      </c>
      <c r="C453" s="675" t="s">
        <v>115</v>
      </c>
      <c r="D453" s="675" t="s">
        <v>61</v>
      </c>
      <c r="E453" s="676">
        <v>29168</v>
      </c>
      <c r="F453" s="677">
        <v>40143</v>
      </c>
      <c r="G453" s="677">
        <v>40676</v>
      </c>
      <c r="H453" s="678">
        <v>2823556</v>
      </c>
      <c r="I453" s="678">
        <v>172068.77</v>
      </c>
      <c r="J453" s="678">
        <v>215500.64</v>
      </c>
      <c r="K453" s="678"/>
      <c r="L453" s="678">
        <v>387569.41000000003</v>
      </c>
      <c r="M453" s="679">
        <f>IF(COUNTIF($A$4:A453,A453)=1,0,1)</f>
        <v>0</v>
      </c>
      <c r="N453" s="680" t="str">
        <f t="shared" si="224"/>
        <v>Okay</v>
      </c>
      <c r="O453" s="680" t="str">
        <f t="shared" si="225"/>
        <v>TRUE</v>
      </c>
      <c r="P453" s="680" t="b">
        <f t="shared" si="226"/>
        <v>1</v>
      </c>
      <c r="Q453" s="680" t="b">
        <f t="shared" si="239"/>
        <v>1</v>
      </c>
      <c r="R453" s="680" t="b">
        <f t="shared" si="240"/>
        <v>1</v>
      </c>
      <c r="S453" s="681">
        <f t="shared" si="227"/>
        <v>30.068493150684933</v>
      </c>
      <c r="T453" s="682">
        <f t="shared" si="241"/>
        <v>45</v>
      </c>
      <c r="U453" s="682">
        <f t="shared" si="253"/>
        <v>31</v>
      </c>
      <c r="V453" s="682">
        <f t="shared" si="242"/>
        <v>13.643835616438356</v>
      </c>
      <c r="W453" s="682">
        <f t="shared" si="228"/>
        <v>15</v>
      </c>
      <c r="X453" s="683">
        <f t="shared" si="229"/>
        <v>5813541.1500000004</v>
      </c>
      <c r="Y453" s="684">
        <f t="shared" si="250"/>
        <v>3.49E-3</v>
      </c>
      <c r="Z453" s="684">
        <f>IF($D453=$C$1,VLOOKUP($T453,Male_Annuity_Tables,MATCH($W453+2,'Mortality Tables'!$DS$1:$HT$1,0),FALSE),VLOOKUP($T453,Fe_Annuity_Tables,MATCH($W453+2,'Mortality Tables'!$M$1:$DN$1,0),FALSE))</f>
        <v>0.18203071367981211</v>
      </c>
      <c r="AA453" s="664"/>
      <c r="AB453" s="685">
        <f t="shared" si="256"/>
        <v>2967416.1782</v>
      </c>
      <c r="AC453" s="685">
        <f t="shared" si="256"/>
        <v>3118606.0324792904</v>
      </c>
      <c r="AD453" s="685">
        <f t="shared" si="256"/>
        <v>3277499.0098341103</v>
      </c>
      <c r="AE453" s="685">
        <f t="shared" si="256"/>
        <v>3444487.584385158</v>
      </c>
      <c r="AF453" s="685">
        <f t="shared" si="256"/>
        <v>3619984.2268095817</v>
      </c>
      <c r="AG453" s="685">
        <f t="shared" si="256"/>
        <v>3804422.4231655309</v>
      </c>
      <c r="AH453" s="685">
        <f t="shared" si="256"/>
        <v>3998257.7456258144</v>
      </c>
      <c r="AI453" s="685">
        <f t="shared" si="256"/>
        <v>4201968.9777654493</v>
      </c>
      <c r="AJ453" s="685">
        <f t="shared" si="256"/>
        <v>4416059.2971826</v>
      </c>
      <c r="AK453" s="685">
        <f t="shared" si="256"/>
        <v>4641057.5183740528</v>
      </c>
      <c r="AL453" s="685">
        <f t="shared" si="256"/>
        <v>4877519.3989352109</v>
      </c>
      <c r="AM453" s="685">
        <f t="shared" si="256"/>
        <v>5126029.0123109603</v>
      </c>
      <c r="AN453" s="685">
        <f t="shared" si="256"/>
        <v>5387200.1904882034</v>
      </c>
      <c r="AO453" s="685">
        <f t="shared" si="256"/>
        <v>5661678.0401935782</v>
      </c>
      <c r="AP453" s="685">
        <f t="shared" si="256"/>
        <v>5950140.5363414418</v>
      </c>
      <c r="AQ453" s="685" t="str">
        <f t="shared" si="256"/>
        <v/>
      </c>
      <c r="AR453" s="685" t="str">
        <f t="shared" si="255"/>
        <v/>
      </c>
      <c r="AS453" s="685" t="str">
        <f t="shared" si="255"/>
        <v/>
      </c>
      <c r="AT453" s="685" t="str">
        <f t="shared" si="255"/>
        <v/>
      </c>
      <c r="AU453" s="685" t="str">
        <f t="shared" si="255"/>
        <v/>
      </c>
      <c r="AV453" s="685" t="str">
        <f t="shared" si="255"/>
        <v/>
      </c>
      <c r="AW453" s="685" t="str">
        <f t="shared" si="255"/>
        <v/>
      </c>
      <c r="AX453" s="685" t="str">
        <f t="shared" si="255"/>
        <v/>
      </c>
      <c r="AY453" s="685" t="str">
        <f t="shared" si="255"/>
        <v/>
      </c>
      <c r="AZ453" s="685" t="str">
        <f t="shared" si="255"/>
        <v/>
      </c>
      <c r="BA453" s="685" t="str">
        <f t="shared" si="255"/>
        <v/>
      </c>
      <c r="BB453" s="685" t="str">
        <f t="shared" si="255"/>
        <v/>
      </c>
      <c r="BC453" s="685" t="str">
        <f t="shared" si="255"/>
        <v/>
      </c>
      <c r="BD453" s="685" t="str">
        <f t="shared" si="255"/>
        <v/>
      </c>
      <c r="BE453" s="685" t="str">
        <f t="shared" si="255"/>
        <v/>
      </c>
      <c r="BF453" s="685" t="str">
        <f t="shared" si="255"/>
        <v/>
      </c>
      <c r="BG453" s="685" t="str">
        <f t="shared" si="254"/>
        <v/>
      </c>
      <c r="BH453" s="685" t="str">
        <f t="shared" si="254"/>
        <v/>
      </c>
      <c r="BI453" s="685" t="str">
        <f t="shared" si="243"/>
        <v/>
      </c>
      <c r="BJ453" s="685" t="str">
        <f t="shared" si="243"/>
        <v/>
      </c>
      <c r="BK453" s="685" t="str">
        <f t="shared" si="243"/>
        <v/>
      </c>
      <c r="BL453" s="685" t="str">
        <f t="shared" si="243"/>
        <v/>
      </c>
      <c r="BM453" s="685" t="str">
        <f t="shared" si="243"/>
        <v/>
      </c>
      <c r="BN453" s="685" t="str">
        <f t="shared" si="243"/>
        <v/>
      </c>
      <c r="BO453" s="685" t="str">
        <f t="shared" si="246"/>
        <v/>
      </c>
      <c r="BP453" s="685" t="str">
        <f t="shared" si="246"/>
        <v/>
      </c>
      <c r="BQ453" s="685" t="str">
        <f t="shared" si="246"/>
        <v/>
      </c>
      <c r="BR453" s="529"/>
      <c r="BS453" s="685">
        <f>IFERROR(($L453+AB453*Contr_Rate)*(1+Inv_Return)*IF($D453=$C$1,VLOOKUP($T453,Male_Annuity_Tables,MATCH($BS$3+3,'Mortality Tables'!$N$1:$DN$1,0),FALSE),VLOOKUP($T453,Fe_Annuity_Tables,MATCH(BS$3+3,'Mortality Tables'!$N$1:$DN$1,0),FALSE)),"")</f>
        <v>1112254.9546170048</v>
      </c>
      <c r="BT453" s="685">
        <f>IFERROR(($BS453+AC453*Contr_Rate)*(1+Inv_Return)*IF($D453=$C$1,VLOOKUP($T453,Male_Annuity_Tables,MATCH($BS$3+3,'Mortality Tables'!$N$1:$DN$1,0),FALSE),VLOOKUP($T453,Fe_Annuity_Tables,MATCH(BT$3+3,'Mortality Tables'!$N$1:$DN$1,0),FALSE)),"")</f>
        <v>1782537.8095215156</v>
      </c>
      <c r="BU453" s="685">
        <f>IFERROR((BT453+AD453*Contr_Rate)*(1+Inv_Return)*IF($D453=$C$1,VLOOKUP($T453,Male_Annuity_Tables,MATCH($BS$3+3,'Mortality Tables'!$N$1:$DN$1,0),FALSE),VLOOKUP($T453,Fe_Annuity_Tables,MATCH(BU$3+3,'Mortality Tables'!$N$1:$DN$1,0),FALSE)),"")</f>
        <v>2407477.4415050754</v>
      </c>
      <c r="BV453" s="685">
        <f>IFERROR((BU453+AE453*Contr_Rate)*(1+Inv_Return)*IF($D453=$C$1,VLOOKUP($T453,Male_Annuity_Tables,MATCH($BS$3+3,'Mortality Tables'!$N$1:$DN$1,0),FALSE),VLOOKUP($T453,Fe_Annuity_Tables,MATCH(BV$3+3,'Mortality Tables'!$N$1:$DN$1,0),FALSE)),"")</f>
        <v>2995062.1445384491</v>
      </c>
      <c r="BW453" s="685">
        <f>IFERROR((BV453+AF453*Contr_Rate)*(1+Inv_Return)*IF($D453=$C$1,VLOOKUP($T453,Male_Annuity_Tables,MATCH($BS$3+3,'Mortality Tables'!$N$1:$DN$1,0),FALSE),VLOOKUP($T453,Fe_Annuity_Tables,MATCH(BW$3+3,'Mortality Tables'!$N$1:$DN$1,0),FALSE)),"")</f>
        <v>3552353.0328966174</v>
      </c>
      <c r="BX453" s="685">
        <f>IFERROR((BW453+AG453*Contr_Rate)*(1+Inv_Return)*IF($D453=$C$1,VLOOKUP($T453,Male_Annuity_Tables,MATCH($BS$3+3,'Mortality Tables'!$N$1:$DN$1,0),FALSE),VLOOKUP($T453,Fe_Annuity_Tables,MATCH(BX$3+3,'Mortality Tables'!$N$1:$DN$1,0),FALSE)),"")</f>
        <v>4085609.6459052525</v>
      </c>
      <c r="BY453" s="685">
        <f>IFERROR((BX453+AH453*Contr_Rate)*(1+Inv_Return)*IF($D453=$C$1,VLOOKUP($T453,Male_Annuity_Tables,MATCH($BS$3+3,'Mortality Tables'!$N$1:$DN$1,0),FALSE),VLOOKUP($T453,Fe_Annuity_Tables,MATCH(BY$3+3,'Mortality Tables'!$N$1:$DN$1,0),FALSE)),"")</f>
        <v>4600399.5600936562</v>
      </c>
      <c r="BZ453" s="685">
        <f>IFERROR((BY453+AI453*Contr_Rate)*(1+Inv_Return)*IF($D453=$C$1,VLOOKUP($T453,Male_Annuity_Tables,MATCH($BS$3+3,'Mortality Tables'!$N$1:$DN$1,0),FALSE),VLOOKUP($T453,Fe_Annuity_Tables,MATCH(BZ$3+3,'Mortality Tables'!$N$1:$DN$1,0),FALSE)),"")</f>
        <v>5101694.0948538678</v>
      </c>
      <c r="CA453" s="685">
        <f>IFERROR((BZ453+AJ453*Contr_Rate)*(1+Inv_Return)*IF($D453=$C$1,VLOOKUP($T453,Male_Annuity_Tables,MATCH($BS$3+3,'Mortality Tables'!$N$1:$DN$1,0),FALSE),VLOOKUP($T453,Fe_Annuity_Tables,MATCH(CA$3+3,'Mortality Tables'!$N$1:$DN$1,0),FALSE)),"")</f>
        <v>5593951.9281755164</v>
      </c>
      <c r="CB453" s="685">
        <f>IFERROR((CA453+AK453*Contr_Rate)*(1+Inv_Return)*IF($D453=$C$1,VLOOKUP($T453,Male_Annuity_Tables,MATCH($BS$3+3,'Mortality Tables'!$N$1:$DN$1,0),FALSE),VLOOKUP($T453,Fe_Annuity_Tables,MATCH(CB$3+3,'Mortality Tables'!$N$1:$DN$1,0),FALSE)),"")</f>
        <v>6081192.2044507014</v>
      </c>
      <c r="CC453" s="685">
        <f>IFERROR((CB453+AL453*Contr_Rate)*(1+Inv_Return)*IF($D453=$C$1,VLOOKUP($T453,Male_Annuity_Tables,MATCH($BS$3+3,'Mortality Tables'!$N$1:$DN$1,0),FALSE),VLOOKUP($T453,Fe_Annuity_Tables,MATCH(CC$3+3,'Mortality Tables'!$N$1:$DN$1,0),FALSE)),"")</f>
        <v>6567058.5121962028</v>
      </c>
      <c r="CD453" s="685">
        <f>IFERROR((CC453+AM453*Contr_Rate)*(1+Inv_Return)*IF($D453=$C$1,VLOOKUP($T453,Male_Annuity_Tables,MATCH($BS$3+3,'Mortality Tables'!$N$1:$DN$1,0),FALSE),VLOOKUP($T453,Fe_Annuity_Tables,MATCH(CD$3+3,'Mortality Tables'!$N$1:$DN$1,0),FALSE)),"")</f>
        <v>7054874.93188156</v>
      </c>
      <c r="CE453" s="685">
        <f>IFERROR((CD453+AN453*Contr_Rate)*(1+Inv_Return)*IF($D453=$C$1,VLOOKUP($T453,Male_Annuity_Tables,MATCH($BS$3+3,'Mortality Tables'!$N$1:$DN$1,0),FALSE),VLOOKUP($T453,Fe_Annuity_Tables,MATCH(CE$3+3,'Mortality Tables'!$N$1:$DN$1,0),FALSE)),"")</f>
        <v>7547695.1994515909</v>
      </c>
      <c r="CF453" s="685">
        <f>IFERROR((CE453+AO453*Contr_Rate)*(1+Inv_Return)*IF($D453=$C$1,VLOOKUP($T453,Male_Annuity_Tables,MATCH($BS$3+3,'Mortality Tables'!$N$1:$DN$1,0),FALSE),VLOOKUP($T453,Fe_Annuity_Tables,MATCH(CF$3+3,'Mortality Tables'!$N$1:$DN$1,0),FALSE)),"")</f>
        <v>8048345.896605622</v>
      </c>
      <c r="CG453" s="685">
        <f>IFERROR((CF453+AP453*Contr_Rate)*(1+Inv_Return)*IF($D453=$C$1,VLOOKUP($T453,Male_Annuity_Tables,MATCH($BS$3+3,'Mortality Tables'!$N$1:$DN$1,0),FALSE),VLOOKUP($T453,Fe_Annuity_Tables,MATCH(CG$3+3,'Mortality Tables'!$N$1:$DN$1,0),FALSE)),"")</f>
        <v>8559464.4618447963</v>
      </c>
      <c r="CH453" s="685" t="str">
        <f>IFERROR((CG453+AQ453*Contr_Rate)*(1+Inv_Return)*IF($D453=$C$1,VLOOKUP($T453,Male_Annuity_Tables,MATCH($BS$3+3,'Mortality Tables'!$N$1:$DN$1,0),FALSE),VLOOKUP($T453,Fe_Annuity_Tables,MATCH(CH$3+3,'Mortality Tables'!$N$1:$DN$1,0),FALSE)),"")</f>
        <v/>
      </c>
      <c r="CI453" s="685" t="str">
        <f>IFERROR((CH453+AR453*Contr_Rate)*(1+Inv_Return)*IF($D453=$C$1,VLOOKUP($T453,Male_Annuity_Tables,MATCH($BS$3+3,'Mortality Tables'!$N$1:$DN$1,0),FALSE),VLOOKUP($T453,Fe_Annuity_Tables,MATCH(CI$3+3,'Mortality Tables'!$N$1:$DN$1,0),FALSE)),"")</f>
        <v/>
      </c>
      <c r="CJ453" s="685" t="str">
        <f>IFERROR((CI453+AS453*Contr_Rate)*(1+Inv_Return)*IF($D453=$C$1,VLOOKUP($T453,Male_Annuity_Tables,MATCH($BS$3+3,'Mortality Tables'!$N$1:$DN$1,0),FALSE),VLOOKUP($T453,Fe_Annuity_Tables,MATCH(CJ$3+3,'Mortality Tables'!$N$1:$DN$1,0),FALSE)),"")</f>
        <v/>
      </c>
      <c r="CK453" s="685" t="str">
        <f>IFERROR((CJ453+AT453*Contr_Rate)*(1+Inv_Return)*IF($D453=$C$1,VLOOKUP($T453,Male_Annuity_Tables,MATCH($BS$3+3,'Mortality Tables'!$N$1:$DN$1,0),FALSE),VLOOKUP($T453,Fe_Annuity_Tables,MATCH(CK$3+3,'Mortality Tables'!$N$1:$DN$1,0),FALSE)),"")</f>
        <v/>
      </c>
      <c r="CL453" s="685" t="str">
        <f>IFERROR((CK453+AU453*Contr_Rate)*(1+Inv_Return)*IF($D453=$C$1,VLOOKUP($T453,Male_Annuity_Tables,MATCH($BS$3+3,'Mortality Tables'!$N$1:$DN$1,0),FALSE),VLOOKUP($T453,Fe_Annuity_Tables,MATCH(CL$3+3,'Mortality Tables'!$N$1:$DN$1,0),FALSE)),"")</f>
        <v/>
      </c>
      <c r="CM453" s="685" t="str">
        <f>IFERROR((CL453+AV453*Contr_Rate)*(1+Inv_Return)*IF($D453=$C$1,VLOOKUP($T453,Male_Annuity_Tables,MATCH($BS$3+3,'Mortality Tables'!$N$1:$DN$1,0),FALSE),VLOOKUP($T453,Fe_Annuity_Tables,MATCH(CM$3+3,'Mortality Tables'!$N$1:$DN$1,0),FALSE)),"")</f>
        <v/>
      </c>
      <c r="CN453" s="685" t="str">
        <f>IFERROR((CM453+AW453*Contr_Rate)*(1+Inv_Return)*IF($D453=$C$1,VLOOKUP($T453,Male_Annuity_Tables,MATCH($BS$3+3,'Mortality Tables'!$N$1:$DN$1,0),FALSE),VLOOKUP($T453,Fe_Annuity_Tables,MATCH(CN$3+3,'Mortality Tables'!$N$1:$DN$1,0),FALSE)),"")</f>
        <v/>
      </c>
      <c r="CO453" s="685" t="str">
        <f>IFERROR((CN453+AX453*Contr_Rate)*(1+Inv_Return)*IF($D453=$C$1,VLOOKUP($T453,Male_Annuity_Tables,MATCH($BS$3+3,'Mortality Tables'!$N$1:$DN$1,0),FALSE),VLOOKUP($T453,Fe_Annuity_Tables,MATCH(CO$3+3,'Mortality Tables'!$N$1:$DN$1,0),FALSE)),"")</f>
        <v/>
      </c>
      <c r="CP453" s="685" t="str">
        <f>IFERROR((CO453+AY453*Contr_Rate)*(1+Inv_Return)*IF($D453=$C$1,VLOOKUP($T453,Male_Annuity_Tables,MATCH($BS$3+3,'Mortality Tables'!$N$1:$DN$1,0),FALSE),VLOOKUP($T453,Fe_Annuity_Tables,MATCH(CP$3+3,'Mortality Tables'!$N$1:$DN$1,0),FALSE)),"")</f>
        <v/>
      </c>
      <c r="CQ453" s="685" t="str">
        <f>IFERROR((CP453+AZ453*Contr_Rate)*(1+Inv_Return)*IF($D453=$C$1,VLOOKUP($T453,Male_Annuity_Tables,MATCH($BS$3+3,'Mortality Tables'!$N$1:$DN$1,0),FALSE),VLOOKUP($T453,Fe_Annuity_Tables,MATCH(CQ$3+3,'Mortality Tables'!$N$1:$DN$1,0),FALSE)),"")</f>
        <v/>
      </c>
      <c r="CR453" s="685" t="str">
        <f>IFERROR((CQ453+BA453*Contr_Rate)*(1+Inv_Return)*IF($D453=$C$1,VLOOKUP($T453,Male_Annuity_Tables,MATCH($BS$3+3,'Mortality Tables'!$N$1:$DN$1,0),FALSE),VLOOKUP($T453,Fe_Annuity_Tables,MATCH(CR$3+3,'Mortality Tables'!$N$1:$DN$1,0),FALSE)),"")</f>
        <v/>
      </c>
      <c r="CS453" s="685" t="str">
        <f>IFERROR((CR453+BB453*Contr_Rate)*(1+Inv_Return)*IF($D453=$C$1,VLOOKUP($T453,Male_Annuity_Tables,MATCH($BS$3+3,'Mortality Tables'!$N$1:$DN$1,0),FALSE),VLOOKUP($T453,Fe_Annuity_Tables,MATCH(CS$3+3,'Mortality Tables'!$N$1:$DN$1,0),FALSE)),"")</f>
        <v/>
      </c>
      <c r="CT453" s="685" t="str">
        <f>IFERROR((CS453+BC453*Contr_Rate)*(1+Inv_Return)*IF($D453=$C$1,VLOOKUP($T453,Male_Annuity_Tables,MATCH($BS$3+3,'Mortality Tables'!$N$1:$DN$1,0),FALSE),VLOOKUP($T453,Fe_Annuity_Tables,MATCH(CT$3+3,'Mortality Tables'!$N$1:$DN$1,0),FALSE)),"")</f>
        <v/>
      </c>
      <c r="CU453" s="685" t="str">
        <f>IFERROR((CT453+BD453*Contr_Rate)*(1+Inv_Return)*IF($D453=$C$1,VLOOKUP($T453,Male_Annuity_Tables,MATCH($BS$3+3,'Mortality Tables'!$N$1:$DN$1,0),FALSE),VLOOKUP($T453,Fe_Annuity_Tables,MATCH(CU$3+3,'Mortality Tables'!$N$1:$DN$1,0),FALSE)),"")</f>
        <v/>
      </c>
      <c r="CV453" s="685" t="str">
        <f>IFERROR((CU453+BE453*Contr_Rate)*(1+Inv_Return)*IF($D453=$C$1,VLOOKUP($T453,Male_Annuity_Tables,MATCH($BS$3+3,'Mortality Tables'!$N$1:$DN$1,0),FALSE),VLOOKUP($T453,Fe_Annuity_Tables,MATCH(CV$3+3,'Mortality Tables'!$N$1:$DN$1,0),FALSE)),"")</f>
        <v/>
      </c>
      <c r="CW453" s="685" t="str">
        <f>IFERROR((CV453+BF453*Contr_Rate)*(1+Inv_Return)*IF($D453=$C$1,VLOOKUP($T453,Male_Annuity_Tables,MATCH($BS$3+3,'Mortality Tables'!$N$1:$DN$1,0),FALSE),VLOOKUP($T453,Fe_Annuity_Tables,MATCH(CW$3+3,'Mortality Tables'!$N$1:$DN$1,0),FALSE)),"")</f>
        <v/>
      </c>
      <c r="CX453" s="685" t="str">
        <f>IFERROR((CW453+BG453*Contr_Rate)*(1+Inv_Return)*IF($D453=$C$1,VLOOKUP($T453,Male_Annuity_Tables,MATCH($BS$3+3,'Mortality Tables'!$N$1:$DN$1,0),FALSE),VLOOKUP($T453,Fe_Annuity_Tables,MATCH(CX$3+3,'Mortality Tables'!$N$1:$DN$1,0),FALSE)),"")</f>
        <v/>
      </c>
      <c r="CY453" s="685" t="str">
        <f>IFERROR((CX453+BH453*Contr_Rate)*(1+Inv_Return)*IF($D453=$C$1,VLOOKUP($T453,Male_Annuity_Tables,MATCH($BS$3+3,'Mortality Tables'!$N$1:$DN$1,0),FALSE),VLOOKUP($T453,Fe_Annuity_Tables,MATCH(CY$3+3,'Mortality Tables'!$N$1:$DN$1,0),FALSE)),"")</f>
        <v/>
      </c>
      <c r="CZ453" s="685" t="str">
        <f>IFERROR((CY453+BI453*Contr_Rate)*(1+Inv_Return)*IF($D453=$C$1,VLOOKUP($T453,Male_Annuity_Tables,MATCH($BS$3+3,'Mortality Tables'!$N$1:$DN$1,0),FALSE),VLOOKUP($T453,Fe_Annuity_Tables,MATCH(CZ$3+3,'Mortality Tables'!$N$1:$DN$1,0),FALSE)),"")</f>
        <v/>
      </c>
      <c r="DA453" s="685" t="str">
        <f>IFERROR((CZ453+BJ453*Contr_Rate)*(1+Inv_Return)*IF($D453=$C$1,VLOOKUP($T453,Male_Annuity_Tables,MATCH($BS$3+3,'Mortality Tables'!$N$1:$DN$1,0),FALSE),VLOOKUP($T453,Fe_Annuity_Tables,MATCH(DA$3+3,'Mortality Tables'!$N$1:$DN$1,0),FALSE)),"")</f>
        <v/>
      </c>
      <c r="DB453" s="685" t="str">
        <f>IFERROR((DA453+BK453*Contr_Rate)*(1+Inv_Return)*IF($D453=$C$1,VLOOKUP($T453,Male_Annuity_Tables,MATCH($BS$3+3,'Mortality Tables'!$N$1:$DN$1,0),FALSE),VLOOKUP($T453,Fe_Annuity_Tables,MATCH(DB$3+3,'Mortality Tables'!$N$1:$DN$1,0),FALSE)),"")</f>
        <v/>
      </c>
      <c r="DC453" s="685" t="str">
        <f>IFERROR((DB453+BL453*Contr_Rate)*(1+Inv_Return)*IF($D453=$C$1,VLOOKUP($T453,Male_Annuity_Tables,MATCH($BS$3+3,'Mortality Tables'!$N$1:$DN$1,0),FALSE),VLOOKUP($T453,Fe_Annuity_Tables,MATCH(DC$3+3,'Mortality Tables'!$N$1:$DN$1,0),FALSE)),"")</f>
        <v/>
      </c>
      <c r="DD453" s="685" t="str">
        <f>IFERROR((DC453+BM453*Contr_Rate)*(1+Inv_Return)*IF($D453=$C$1,VLOOKUP($T453,Male_Annuity_Tables,MATCH($BS$3+3,'Mortality Tables'!$N$1:$DN$1,0),FALSE),VLOOKUP($T453,Fe_Annuity_Tables,MATCH(DD$3+3,'Mortality Tables'!$N$1:$DN$1,0),FALSE)),"")</f>
        <v/>
      </c>
      <c r="DE453" s="685" t="str">
        <f>IFERROR((DD453+BN453*Contr_Rate)*(1+Inv_Return)*IF($D453=$C$1,VLOOKUP($T453,Male_Annuity_Tables,MATCH($BS$3+3,'Mortality Tables'!$N$1:$DN$1,0),FALSE),VLOOKUP($T453,Fe_Annuity_Tables,MATCH(DE$3+3,'Mortality Tables'!$N$1:$DN$1,0),FALSE)),"")</f>
        <v/>
      </c>
      <c r="DF453" s="685" t="str">
        <f>IFERROR((DE453+BO453*Contr_Rate)*(1+Inv_Return)*IF($D453=$C$1,VLOOKUP($T453,Male_Annuity_Tables,MATCH($BS$3+3,'Mortality Tables'!$N$1:$DN$1,0),FALSE),VLOOKUP($T453,Fe_Annuity_Tables,MATCH(DF$3+3,'Mortality Tables'!$N$1:$DN$1,0),FALSE)),"")</f>
        <v/>
      </c>
      <c r="DG453" s="685" t="str">
        <f>IFERROR((DF453+BP453*Contr_Rate)*(1+Inv_Return)*IF($D453=$C$1,VLOOKUP($T453,Male_Annuity_Tables,MATCH($BS$3+3,'Mortality Tables'!$N$1:$DN$1,0),FALSE),VLOOKUP($T453,Fe_Annuity_Tables,MATCH(DG$3+3,'Mortality Tables'!$N$1:$DN$1,0),FALSE)),"")</f>
        <v/>
      </c>
      <c r="DH453" s="685" t="str">
        <f>IFERROR((DG453+BQ453*Contr_Rate)*(1+Inv_Return)*IF($D453=$C$1,VLOOKUP($T453,Male_Annuity_Tables,MATCH($BS$3+3,'Mortality Tables'!$N$1:$DN$1,0),FALSE),VLOOKUP($T453,Fe_Annuity_Tables,MATCH(DH$3+3,'Mortality Tables'!$N$1:$DN$1,0),FALSE)),"")</f>
        <v/>
      </c>
      <c r="DJ453" s="686">
        <f t="shared" si="230"/>
        <v>8559464.4618447963</v>
      </c>
      <c r="DK453" s="680">
        <f t="shared" si="251"/>
        <v>8.0909277508679907</v>
      </c>
      <c r="DL453" s="686">
        <f t="shared" si="231"/>
        <v>708798.96175327769</v>
      </c>
      <c r="DM453" s="686">
        <f t="shared" si="252"/>
        <v>5950140.5363414418</v>
      </c>
      <c r="DN453" s="687">
        <f t="shared" si="232"/>
        <v>0.11912306229141545</v>
      </c>
      <c r="DP453" s="688">
        <f t="shared" si="233"/>
        <v>170137.74751542206</v>
      </c>
      <c r="DQ453" s="688">
        <f t="shared" si="234"/>
        <v>273153.42012436275</v>
      </c>
      <c r="DR453" s="688">
        <f t="shared" si="235"/>
        <v>369654.92001717607</v>
      </c>
    </row>
    <row r="454" spans="1:122" s="657" customFormat="1" ht="14.5">
      <c r="A454" s="675" t="s">
        <v>1976</v>
      </c>
      <c r="B454" s="675" t="s">
        <v>1977</v>
      </c>
      <c r="C454" s="675" t="s">
        <v>116</v>
      </c>
      <c r="D454" s="675" t="s">
        <v>61</v>
      </c>
      <c r="E454" s="676">
        <v>29577</v>
      </c>
      <c r="F454" s="677">
        <v>39237</v>
      </c>
      <c r="G454" s="677">
        <v>44895</v>
      </c>
      <c r="H454" s="678">
        <v>1729247</v>
      </c>
      <c r="I454" s="678">
        <v>148450.46</v>
      </c>
      <c r="J454" s="678">
        <v>165902.29999999999</v>
      </c>
      <c r="K454" s="678">
        <v>19561.5</v>
      </c>
      <c r="L454" s="678">
        <v>333914.26</v>
      </c>
      <c r="M454" s="679">
        <f>IF(COUNTIF($A$4:A454,A454)=1,0,1)</f>
        <v>0</v>
      </c>
      <c r="N454" s="680" t="str">
        <f t="shared" si="224"/>
        <v>Okay</v>
      </c>
      <c r="O454" s="680" t="str">
        <f t="shared" si="225"/>
        <v>TRUE</v>
      </c>
      <c r="P454" s="680" t="b">
        <f t="shared" si="226"/>
        <v>1</v>
      </c>
      <c r="Q454" s="680" t="b">
        <f t="shared" si="239"/>
        <v>1</v>
      </c>
      <c r="R454" s="680" t="b">
        <f t="shared" si="240"/>
        <v>1</v>
      </c>
      <c r="S454" s="681">
        <f t="shared" si="227"/>
        <v>26.465753424657535</v>
      </c>
      <c r="T454" s="682">
        <f t="shared" si="241"/>
        <v>44</v>
      </c>
      <c r="U454" s="682">
        <f t="shared" si="253"/>
        <v>41</v>
      </c>
      <c r="V454" s="682">
        <f t="shared" si="242"/>
        <v>2.0849315068493151</v>
      </c>
      <c r="W454" s="682">
        <f t="shared" si="228"/>
        <v>16</v>
      </c>
      <c r="X454" s="683">
        <f t="shared" si="229"/>
        <v>5342628.16</v>
      </c>
      <c r="Y454" s="684">
        <f t="shared" si="250"/>
        <v>3.1900000000000001E-3</v>
      </c>
      <c r="Z454" s="684">
        <f>IF($D454=$C$1,VLOOKUP($T454,Male_Annuity_Tables,MATCH($W454+2,'Mortality Tables'!$DS$1:$HT$1,0),FALSE),VLOOKUP($T454,Fe_Annuity_Tables,MATCH($W454+2,'Mortality Tables'!$M$1:$DN$1,0),FALSE))</f>
        <v>0.15423253034769741</v>
      </c>
      <c r="AA454" s="664"/>
      <c r="AB454" s="685">
        <f t="shared" si="256"/>
        <v>1817352.1346500001</v>
      </c>
      <c r="AC454" s="685">
        <f t="shared" si="256"/>
        <v>1909946.2259104177</v>
      </c>
      <c r="AD454" s="685">
        <f t="shared" si="256"/>
        <v>2007257.9861205535</v>
      </c>
      <c r="AE454" s="685">
        <f t="shared" si="256"/>
        <v>2109527.7805133956</v>
      </c>
      <c r="AF454" s="685">
        <f t="shared" si="256"/>
        <v>2217008.220930553</v>
      </c>
      <c r="AG454" s="685">
        <f t="shared" si="256"/>
        <v>2329964.7897869651</v>
      </c>
      <c r="AH454" s="685">
        <f t="shared" si="256"/>
        <v>2448676.4958266108</v>
      </c>
      <c r="AI454" s="685">
        <f t="shared" si="256"/>
        <v>2573436.5632889769</v>
      </c>
      <c r="AJ454" s="685">
        <f t="shared" si="256"/>
        <v>2704553.1561885504</v>
      </c>
      <c r="AK454" s="685">
        <f t="shared" si="256"/>
        <v>2842350.1394963572</v>
      </c>
      <c r="AL454" s="685">
        <f t="shared" si="256"/>
        <v>2987167.8791036964</v>
      </c>
      <c r="AM454" s="685">
        <f t="shared" si="256"/>
        <v>3139364.0825440302</v>
      </c>
      <c r="AN454" s="685">
        <f t="shared" si="256"/>
        <v>3299314.682549648</v>
      </c>
      <c r="AO454" s="685">
        <f t="shared" si="256"/>
        <v>3467414.7656255532</v>
      </c>
      <c r="AP454" s="685">
        <f t="shared" si="256"/>
        <v>3644079.5479341755</v>
      </c>
      <c r="AQ454" s="685">
        <f t="shared" si="256"/>
        <v>3829745.4009014214</v>
      </c>
      <c r="AR454" s="685" t="str">
        <f t="shared" si="255"/>
        <v/>
      </c>
      <c r="AS454" s="685" t="str">
        <f t="shared" si="255"/>
        <v/>
      </c>
      <c r="AT454" s="685" t="str">
        <f t="shared" si="255"/>
        <v/>
      </c>
      <c r="AU454" s="685" t="str">
        <f t="shared" si="255"/>
        <v/>
      </c>
      <c r="AV454" s="685" t="str">
        <f t="shared" si="255"/>
        <v/>
      </c>
      <c r="AW454" s="685" t="str">
        <f t="shared" si="255"/>
        <v/>
      </c>
      <c r="AX454" s="685" t="str">
        <f t="shared" si="255"/>
        <v/>
      </c>
      <c r="AY454" s="685" t="str">
        <f t="shared" si="255"/>
        <v/>
      </c>
      <c r="AZ454" s="685" t="str">
        <f t="shared" si="255"/>
        <v/>
      </c>
      <c r="BA454" s="685" t="str">
        <f t="shared" si="255"/>
        <v/>
      </c>
      <c r="BB454" s="685" t="str">
        <f t="shared" si="255"/>
        <v/>
      </c>
      <c r="BC454" s="685" t="str">
        <f t="shared" si="255"/>
        <v/>
      </c>
      <c r="BD454" s="685" t="str">
        <f t="shared" si="255"/>
        <v/>
      </c>
      <c r="BE454" s="685" t="str">
        <f t="shared" si="255"/>
        <v/>
      </c>
      <c r="BF454" s="685" t="str">
        <f t="shared" si="255"/>
        <v/>
      </c>
      <c r="BG454" s="685" t="str">
        <f t="shared" si="254"/>
        <v/>
      </c>
      <c r="BH454" s="685" t="str">
        <f t="shared" si="254"/>
        <v/>
      </c>
      <c r="BI454" s="685" t="str">
        <f t="shared" si="243"/>
        <v/>
      </c>
      <c r="BJ454" s="685" t="str">
        <f t="shared" si="243"/>
        <v/>
      </c>
      <c r="BK454" s="685" t="str">
        <f t="shared" si="243"/>
        <v/>
      </c>
      <c r="BL454" s="685" t="str">
        <f t="shared" si="243"/>
        <v/>
      </c>
      <c r="BM454" s="685" t="str">
        <f t="shared" si="243"/>
        <v/>
      </c>
      <c r="BN454" s="685" t="str">
        <f t="shared" si="243"/>
        <v/>
      </c>
      <c r="BO454" s="685" t="str">
        <f t="shared" si="246"/>
        <v/>
      </c>
      <c r="BP454" s="685" t="str">
        <f t="shared" si="246"/>
        <v/>
      </c>
      <c r="BQ454" s="685" t="str">
        <f t="shared" si="246"/>
        <v/>
      </c>
      <c r="BR454" s="529"/>
      <c r="BS454" s="685">
        <f>IFERROR(($L454+AB454*Contr_Rate)*(1+Inv_Return)*IF($D454=$C$1,VLOOKUP($T454,Male_Annuity_Tables,MATCH($BS$3+3,'Mortality Tables'!$N$1:$DN$1,0),FALSE),VLOOKUP($T454,Fe_Annuity_Tables,MATCH(BS$3+3,'Mortality Tables'!$N$1:$DN$1,0),FALSE)),"")</f>
        <v>765459.55939377658</v>
      </c>
      <c r="BT454" s="685">
        <f>IFERROR(($BS454+AC454*Contr_Rate)*(1+Inv_Return)*IF($D454=$C$1,VLOOKUP($T454,Male_Annuity_Tables,MATCH($BS$3+3,'Mortality Tables'!$N$1:$DN$1,0),FALSE),VLOOKUP($T454,Fe_Annuity_Tables,MATCH(BT$3+3,'Mortality Tables'!$N$1:$DN$1,0),FALSE)),"")</f>
        <v>1165397.7069252341</v>
      </c>
      <c r="BU454" s="685">
        <f>IFERROR((BT454+AD454*Contr_Rate)*(1+Inv_Return)*IF($D454=$C$1,VLOOKUP($T454,Male_Annuity_Tables,MATCH($BS$3+3,'Mortality Tables'!$N$1:$DN$1,0),FALSE),VLOOKUP($T454,Fe_Annuity_Tables,MATCH(BU$3+3,'Mortality Tables'!$N$1:$DN$1,0),FALSE)),"")</f>
        <v>1539047.4709390914</v>
      </c>
      <c r="BV454" s="685">
        <f>IFERROR((BU454+AE454*Contr_Rate)*(1+Inv_Return)*IF($D454=$C$1,VLOOKUP($T454,Male_Annuity_Tables,MATCH($BS$3+3,'Mortality Tables'!$N$1:$DN$1,0),FALSE),VLOOKUP($T454,Fe_Annuity_Tables,MATCH(BV$3+3,'Mortality Tables'!$N$1:$DN$1,0),FALSE)),"")</f>
        <v>1891102.7493114104</v>
      </c>
      <c r="BW454" s="685">
        <f>IFERROR((BV454+AF454*Contr_Rate)*(1+Inv_Return)*IF($D454=$C$1,VLOOKUP($T454,Male_Annuity_Tables,MATCH($BS$3+3,'Mortality Tables'!$N$1:$DN$1,0),FALSE),VLOOKUP($T454,Fe_Annuity_Tables,MATCH(BW$3+3,'Mortality Tables'!$N$1:$DN$1,0),FALSE)),"")</f>
        <v>2225716.5571691394</v>
      </c>
      <c r="BX454" s="685">
        <f>IFERROR((BW454+AG454*Contr_Rate)*(1+Inv_Return)*IF($D454=$C$1,VLOOKUP($T454,Male_Annuity_Tables,MATCH($BS$3+3,'Mortality Tables'!$N$1:$DN$1,0),FALSE),VLOOKUP($T454,Fe_Annuity_Tables,MATCH(BX$3+3,'Mortality Tables'!$N$1:$DN$1,0),FALSE)),"")</f>
        <v>2546574.3189276336</v>
      </c>
      <c r="BY454" s="685">
        <f>IFERROR((BX454+AH454*Contr_Rate)*(1+Inv_Return)*IF($D454=$C$1,VLOOKUP($T454,Male_Annuity_Tables,MATCH($BS$3+3,'Mortality Tables'!$N$1:$DN$1,0),FALSE),VLOOKUP($T454,Fe_Annuity_Tables,MATCH(BY$3+3,'Mortality Tables'!$N$1:$DN$1,0),FALSE)),"")</f>
        <v>2856957.8557820781</v>
      </c>
      <c r="BZ454" s="685">
        <f>IFERROR((BY454+AI454*Contr_Rate)*(1+Inv_Return)*IF($D454=$C$1,VLOOKUP($T454,Male_Annuity_Tables,MATCH($BS$3+3,'Mortality Tables'!$N$1:$DN$1,0),FALSE),VLOOKUP($T454,Fe_Annuity_Tables,MATCH(BZ$3+3,'Mortality Tables'!$N$1:$DN$1,0),FALSE)),"")</f>
        <v>3159801.2803535918</v>
      </c>
      <c r="CA454" s="685">
        <f>IFERROR((BZ454+AJ454*Contr_Rate)*(1+Inv_Return)*IF($D454=$C$1,VLOOKUP($T454,Male_Annuity_Tables,MATCH($BS$3+3,'Mortality Tables'!$N$1:$DN$1,0),FALSE),VLOOKUP($T454,Fe_Annuity_Tables,MATCH(CA$3+3,'Mortality Tables'!$N$1:$DN$1,0),FALSE)),"")</f>
        <v>3457739.8539761016</v>
      </c>
      <c r="CB454" s="685">
        <f>IFERROR((CA454+AK454*Contr_Rate)*(1+Inv_Return)*IF($D454=$C$1,VLOOKUP($T454,Male_Annuity_Tables,MATCH($BS$3+3,'Mortality Tables'!$N$1:$DN$1,0),FALSE),VLOOKUP($T454,Fe_Annuity_Tables,MATCH(CB$3+3,'Mortality Tables'!$N$1:$DN$1,0),FALSE)),"")</f>
        <v>3753152.7261149129</v>
      </c>
      <c r="CC454" s="685">
        <f>IFERROR((CB454+AL454*Contr_Rate)*(1+Inv_Return)*IF($D454=$C$1,VLOOKUP($T454,Male_Annuity_Tables,MATCH($BS$3+3,'Mortality Tables'!$N$1:$DN$1,0),FALSE),VLOOKUP($T454,Fe_Annuity_Tables,MATCH(CC$3+3,'Mortality Tables'!$N$1:$DN$1,0),FALSE)),"")</f>
        <v>4048200.3570191283</v>
      </c>
      <c r="CD454" s="685">
        <f>IFERROR((CC454+AM454*Contr_Rate)*(1+Inv_Return)*IF($D454=$C$1,VLOOKUP($T454,Male_Annuity_Tables,MATCH($BS$3+3,'Mortality Tables'!$N$1:$DN$1,0),FALSE),VLOOKUP($T454,Fe_Annuity_Tables,MATCH(CD$3+3,'Mortality Tables'!$N$1:$DN$1,0),FALSE)),"")</f>
        <v>4344857.3216527263</v>
      </c>
      <c r="CE454" s="685">
        <f>IFERROR((CD454+AN454*Contr_Rate)*(1+Inv_Return)*IF($D454=$C$1,VLOOKUP($T454,Male_Annuity_Tables,MATCH($BS$3+3,'Mortality Tables'!$N$1:$DN$1,0),FALSE),VLOOKUP($T454,Fe_Annuity_Tables,MATCH(CE$3+3,'Mortality Tables'!$N$1:$DN$1,0),FALSE)),"")</f>
        <v>4644941.1032421524</v>
      </c>
      <c r="CF454" s="685">
        <f>IFERROR((CE454+AO454*Contr_Rate)*(1+Inv_Return)*IF($D454=$C$1,VLOOKUP($T454,Male_Annuity_Tables,MATCH($BS$3+3,'Mortality Tables'!$N$1:$DN$1,0),FALSE),VLOOKUP($T454,Fe_Annuity_Tables,MATCH(CF$3+3,'Mortality Tables'!$N$1:$DN$1,0),FALSE)),"")</f>
        <v>4950137.4066971289</v>
      </c>
      <c r="CG454" s="685">
        <f>IFERROR((CF454+AP454*Contr_Rate)*(1+Inv_Return)*IF($D454=$C$1,VLOOKUP($T454,Male_Annuity_Tables,MATCH($BS$3+3,'Mortality Tables'!$N$1:$DN$1,0),FALSE),VLOOKUP($T454,Fe_Annuity_Tables,MATCH(CG$3+3,'Mortality Tables'!$N$1:$DN$1,0),FALSE)),"")</f>
        <v>5262022.4542042641</v>
      </c>
      <c r="CH454" s="685">
        <f>IFERROR((CG454+AQ454*Contr_Rate)*(1+Inv_Return)*IF($D454=$C$1,VLOOKUP($T454,Male_Annuity_Tables,MATCH($BS$3+3,'Mortality Tables'!$N$1:$DN$1,0),FALSE),VLOOKUP($T454,Fe_Annuity_Tables,MATCH(CH$3+3,'Mortality Tables'!$N$1:$DN$1,0),FALSE)),"")</f>
        <v>5582082.6661525192</v>
      </c>
      <c r="CI454" s="685" t="str">
        <f>IFERROR((CH454+AR454*Contr_Rate)*(1+Inv_Return)*IF($D454=$C$1,VLOOKUP($T454,Male_Annuity_Tables,MATCH($BS$3+3,'Mortality Tables'!$N$1:$DN$1,0),FALSE),VLOOKUP($T454,Fe_Annuity_Tables,MATCH(CI$3+3,'Mortality Tables'!$N$1:$DN$1,0),FALSE)),"")</f>
        <v/>
      </c>
      <c r="CJ454" s="685" t="str">
        <f>IFERROR((CI454+AS454*Contr_Rate)*(1+Inv_Return)*IF($D454=$C$1,VLOOKUP($T454,Male_Annuity_Tables,MATCH($BS$3+3,'Mortality Tables'!$N$1:$DN$1,0),FALSE),VLOOKUP($T454,Fe_Annuity_Tables,MATCH(CJ$3+3,'Mortality Tables'!$N$1:$DN$1,0),FALSE)),"")</f>
        <v/>
      </c>
      <c r="CK454" s="685" t="str">
        <f>IFERROR((CJ454+AT454*Contr_Rate)*(1+Inv_Return)*IF($D454=$C$1,VLOOKUP($T454,Male_Annuity_Tables,MATCH($BS$3+3,'Mortality Tables'!$N$1:$DN$1,0),FALSE),VLOOKUP($T454,Fe_Annuity_Tables,MATCH(CK$3+3,'Mortality Tables'!$N$1:$DN$1,0),FALSE)),"")</f>
        <v/>
      </c>
      <c r="CL454" s="685" t="str">
        <f>IFERROR((CK454+AU454*Contr_Rate)*(1+Inv_Return)*IF($D454=$C$1,VLOOKUP($T454,Male_Annuity_Tables,MATCH($BS$3+3,'Mortality Tables'!$N$1:$DN$1,0),FALSE),VLOOKUP($T454,Fe_Annuity_Tables,MATCH(CL$3+3,'Mortality Tables'!$N$1:$DN$1,0),FALSE)),"")</f>
        <v/>
      </c>
      <c r="CM454" s="685" t="str">
        <f>IFERROR((CL454+AV454*Contr_Rate)*(1+Inv_Return)*IF($D454=$C$1,VLOOKUP($T454,Male_Annuity_Tables,MATCH($BS$3+3,'Mortality Tables'!$N$1:$DN$1,0),FALSE),VLOOKUP($T454,Fe_Annuity_Tables,MATCH(CM$3+3,'Mortality Tables'!$N$1:$DN$1,0),FALSE)),"")</f>
        <v/>
      </c>
      <c r="CN454" s="685" t="str">
        <f>IFERROR((CM454+AW454*Contr_Rate)*(1+Inv_Return)*IF($D454=$C$1,VLOOKUP($T454,Male_Annuity_Tables,MATCH($BS$3+3,'Mortality Tables'!$N$1:$DN$1,0),FALSE),VLOOKUP($T454,Fe_Annuity_Tables,MATCH(CN$3+3,'Mortality Tables'!$N$1:$DN$1,0),FALSE)),"")</f>
        <v/>
      </c>
      <c r="CO454" s="685" t="str">
        <f>IFERROR((CN454+AX454*Contr_Rate)*(1+Inv_Return)*IF($D454=$C$1,VLOOKUP($T454,Male_Annuity_Tables,MATCH($BS$3+3,'Mortality Tables'!$N$1:$DN$1,0),FALSE),VLOOKUP($T454,Fe_Annuity_Tables,MATCH(CO$3+3,'Mortality Tables'!$N$1:$DN$1,0),FALSE)),"")</f>
        <v/>
      </c>
      <c r="CP454" s="685" t="str">
        <f>IFERROR((CO454+AY454*Contr_Rate)*(1+Inv_Return)*IF($D454=$C$1,VLOOKUP($T454,Male_Annuity_Tables,MATCH($BS$3+3,'Mortality Tables'!$N$1:$DN$1,0),FALSE),VLOOKUP($T454,Fe_Annuity_Tables,MATCH(CP$3+3,'Mortality Tables'!$N$1:$DN$1,0),FALSE)),"")</f>
        <v/>
      </c>
      <c r="CQ454" s="685" t="str">
        <f>IFERROR((CP454+AZ454*Contr_Rate)*(1+Inv_Return)*IF($D454=$C$1,VLOOKUP($T454,Male_Annuity_Tables,MATCH($BS$3+3,'Mortality Tables'!$N$1:$DN$1,0),FALSE),VLOOKUP($T454,Fe_Annuity_Tables,MATCH(CQ$3+3,'Mortality Tables'!$N$1:$DN$1,0),FALSE)),"")</f>
        <v/>
      </c>
      <c r="CR454" s="685" t="str">
        <f>IFERROR((CQ454+BA454*Contr_Rate)*(1+Inv_Return)*IF($D454=$C$1,VLOOKUP($T454,Male_Annuity_Tables,MATCH($BS$3+3,'Mortality Tables'!$N$1:$DN$1,0),FALSE),VLOOKUP($T454,Fe_Annuity_Tables,MATCH(CR$3+3,'Mortality Tables'!$N$1:$DN$1,0),FALSE)),"")</f>
        <v/>
      </c>
      <c r="CS454" s="685" t="str">
        <f>IFERROR((CR454+BB454*Contr_Rate)*(1+Inv_Return)*IF($D454=$C$1,VLOOKUP($T454,Male_Annuity_Tables,MATCH($BS$3+3,'Mortality Tables'!$N$1:$DN$1,0),FALSE),VLOOKUP($T454,Fe_Annuity_Tables,MATCH(CS$3+3,'Mortality Tables'!$N$1:$DN$1,0),FALSE)),"")</f>
        <v/>
      </c>
      <c r="CT454" s="685" t="str">
        <f>IFERROR((CS454+BC454*Contr_Rate)*(1+Inv_Return)*IF($D454=$C$1,VLOOKUP($T454,Male_Annuity_Tables,MATCH($BS$3+3,'Mortality Tables'!$N$1:$DN$1,0),FALSE),VLOOKUP($T454,Fe_Annuity_Tables,MATCH(CT$3+3,'Mortality Tables'!$N$1:$DN$1,0),FALSE)),"")</f>
        <v/>
      </c>
      <c r="CU454" s="685" t="str">
        <f>IFERROR((CT454+BD454*Contr_Rate)*(1+Inv_Return)*IF($D454=$C$1,VLOOKUP($T454,Male_Annuity_Tables,MATCH($BS$3+3,'Mortality Tables'!$N$1:$DN$1,0),FALSE),VLOOKUP($T454,Fe_Annuity_Tables,MATCH(CU$3+3,'Mortality Tables'!$N$1:$DN$1,0),FALSE)),"")</f>
        <v/>
      </c>
      <c r="CV454" s="685" t="str">
        <f>IFERROR((CU454+BE454*Contr_Rate)*(1+Inv_Return)*IF($D454=$C$1,VLOOKUP($T454,Male_Annuity_Tables,MATCH($BS$3+3,'Mortality Tables'!$N$1:$DN$1,0),FALSE),VLOOKUP($T454,Fe_Annuity_Tables,MATCH(CV$3+3,'Mortality Tables'!$N$1:$DN$1,0),FALSE)),"")</f>
        <v/>
      </c>
      <c r="CW454" s="685" t="str">
        <f>IFERROR((CV454+BF454*Contr_Rate)*(1+Inv_Return)*IF($D454=$C$1,VLOOKUP($T454,Male_Annuity_Tables,MATCH($BS$3+3,'Mortality Tables'!$N$1:$DN$1,0),FALSE),VLOOKUP($T454,Fe_Annuity_Tables,MATCH(CW$3+3,'Mortality Tables'!$N$1:$DN$1,0),FALSE)),"")</f>
        <v/>
      </c>
      <c r="CX454" s="685" t="str">
        <f>IFERROR((CW454+BG454*Contr_Rate)*(1+Inv_Return)*IF($D454=$C$1,VLOOKUP($T454,Male_Annuity_Tables,MATCH($BS$3+3,'Mortality Tables'!$N$1:$DN$1,0),FALSE),VLOOKUP($T454,Fe_Annuity_Tables,MATCH(CX$3+3,'Mortality Tables'!$N$1:$DN$1,0),FALSE)),"")</f>
        <v/>
      </c>
      <c r="CY454" s="685" t="str">
        <f>IFERROR((CX454+BH454*Contr_Rate)*(1+Inv_Return)*IF($D454=$C$1,VLOOKUP($T454,Male_Annuity_Tables,MATCH($BS$3+3,'Mortality Tables'!$N$1:$DN$1,0),FALSE),VLOOKUP($T454,Fe_Annuity_Tables,MATCH(CY$3+3,'Mortality Tables'!$N$1:$DN$1,0),FALSE)),"")</f>
        <v/>
      </c>
      <c r="CZ454" s="685" t="str">
        <f>IFERROR((CY454+BI454*Contr_Rate)*(1+Inv_Return)*IF($D454=$C$1,VLOOKUP($T454,Male_Annuity_Tables,MATCH($BS$3+3,'Mortality Tables'!$N$1:$DN$1,0),FALSE),VLOOKUP($T454,Fe_Annuity_Tables,MATCH(CZ$3+3,'Mortality Tables'!$N$1:$DN$1,0),FALSE)),"")</f>
        <v/>
      </c>
      <c r="DA454" s="685" t="str">
        <f>IFERROR((CZ454+BJ454*Contr_Rate)*(1+Inv_Return)*IF($D454=$C$1,VLOOKUP($T454,Male_Annuity_Tables,MATCH($BS$3+3,'Mortality Tables'!$N$1:$DN$1,0),FALSE),VLOOKUP($T454,Fe_Annuity_Tables,MATCH(DA$3+3,'Mortality Tables'!$N$1:$DN$1,0),FALSE)),"")</f>
        <v/>
      </c>
      <c r="DB454" s="685" t="str">
        <f>IFERROR((DA454+BK454*Contr_Rate)*(1+Inv_Return)*IF($D454=$C$1,VLOOKUP($T454,Male_Annuity_Tables,MATCH($BS$3+3,'Mortality Tables'!$N$1:$DN$1,0),FALSE),VLOOKUP($T454,Fe_Annuity_Tables,MATCH(DB$3+3,'Mortality Tables'!$N$1:$DN$1,0),FALSE)),"")</f>
        <v/>
      </c>
      <c r="DC454" s="685" t="str">
        <f>IFERROR((DB454+BL454*Contr_Rate)*(1+Inv_Return)*IF($D454=$C$1,VLOOKUP($T454,Male_Annuity_Tables,MATCH($BS$3+3,'Mortality Tables'!$N$1:$DN$1,0),FALSE),VLOOKUP($T454,Fe_Annuity_Tables,MATCH(DC$3+3,'Mortality Tables'!$N$1:$DN$1,0),FALSE)),"")</f>
        <v/>
      </c>
      <c r="DD454" s="685" t="str">
        <f>IFERROR((DC454+BM454*Contr_Rate)*(1+Inv_Return)*IF($D454=$C$1,VLOOKUP($T454,Male_Annuity_Tables,MATCH($BS$3+3,'Mortality Tables'!$N$1:$DN$1,0),FALSE),VLOOKUP($T454,Fe_Annuity_Tables,MATCH(DD$3+3,'Mortality Tables'!$N$1:$DN$1,0),FALSE)),"")</f>
        <v/>
      </c>
      <c r="DE454" s="685" t="str">
        <f>IFERROR((DD454+BN454*Contr_Rate)*(1+Inv_Return)*IF($D454=$C$1,VLOOKUP($T454,Male_Annuity_Tables,MATCH($BS$3+3,'Mortality Tables'!$N$1:$DN$1,0),FALSE),VLOOKUP($T454,Fe_Annuity_Tables,MATCH(DE$3+3,'Mortality Tables'!$N$1:$DN$1,0),FALSE)),"")</f>
        <v/>
      </c>
      <c r="DF454" s="685" t="str">
        <f>IFERROR((DE454+BO454*Contr_Rate)*(1+Inv_Return)*IF($D454=$C$1,VLOOKUP($T454,Male_Annuity_Tables,MATCH($BS$3+3,'Mortality Tables'!$N$1:$DN$1,0),FALSE),VLOOKUP($T454,Fe_Annuity_Tables,MATCH(DF$3+3,'Mortality Tables'!$N$1:$DN$1,0),FALSE)),"")</f>
        <v/>
      </c>
      <c r="DG454" s="685" t="str">
        <f>IFERROR((DF454+BP454*Contr_Rate)*(1+Inv_Return)*IF($D454=$C$1,VLOOKUP($T454,Male_Annuity_Tables,MATCH($BS$3+3,'Mortality Tables'!$N$1:$DN$1,0),FALSE),VLOOKUP($T454,Fe_Annuity_Tables,MATCH(DG$3+3,'Mortality Tables'!$N$1:$DN$1,0),FALSE)),"")</f>
        <v/>
      </c>
      <c r="DH454" s="685" t="str">
        <f>IFERROR((DG454+BQ454*Contr_Rate)*(1+Inv_Return)*IF($D454=$C$1,VLOOKUP($T454,Male_Annuity_Tables,MATCH($BS$3+3,'Mortality Tables'!$N$1:$DN$1,0),FALSE),VLOOKUP($T454,Fe_Annuity_Tables,MATCH(DH$3+3,'Mortality Tables'!$N$1:$DN$1,0),FALSE)),"")</f>
        <v/>
      </c>
      <c r="DJ454" s="686">
        <f t="shared" si="230"/>
        <v>5582082.6661525192</v>
      </c>
      <c r="DK454" s="680">
        <f t="shared" si="251"/>
        <v>8.0909277508679907</v>
      </c>
      <c r="DL454" s="686">
        <f t="shared" si="231"/>
        <v>462245.55471045495</v>
      </c>
      <c r="DM454" s="686">
        <f t="shared" si="252"/>
        <v>3829745.4009014214</v>
      </c>
      <c r="DN454" s="687">
        <f t="shared" si="232"/>
        <v>0.12069876880109431</v>
      </c>
      <c r="DP454" s="688">
        <f t="shared" si="233"/>
        <v>116894.47750436272</v>
      </c>
      <c r="DQ454" s="688">
        <f t="shared" si="234"/>
        <v>178266.8083363788</v>
      </c>
      <c r="DR454" s="688">
        <f t="shared" si="235"/>
        <v>235841.32587549996</v>
      </c>
    </row>
    <row r="455" spans="1:122" s="657" customFormat="1" ht="14.5">
      <c r="A455" s="675" t="s">
        <v>1978</v>
      </c>
      <c r="B455" s="675" t="s">
        <v>1979</v>
      </c>
      <c r="C455" s="675" t="s">
        <v>115</v>
      </c>
      <c r="D455" s="675" t="s">
        <v>61</v>
      </c>
      <c r="E455" s="676">
        <v>24251</v>
      </c>
      <c r="F455" s="677">
        <v>40419</v>
      </c>
      <c r="G455" s="677">
        <v>44905</v>
      </c>
      <c r="H455" s="678">
        <v>2760417</v>
      </c>
      <c r="I455" s="678">
        <v>235283.64</v>
      </c>
      <c r="J455" s="678">
        <v>157571.87</v>
      </c>
      <c r="K455" s="678"/>
      <c r="L455" s="678">
        <v>392855.51</v>
      </c>
      <c r="M455" s="679">
        <f>IF(COUNTIF($A$4:A455,A455)=1,0,1)</f>
        <v>0</v>
      </c>
      <c r="N455" s="680" t="str">
        <f t="shared" ref="N455:N503" si="257">IF(T455&lt;=18,"WHAT!!!",IF(T455&gt;100,"EERM","Okay"))</f>
        <v>Okay</v>
      </c>
      <c r="O455" s="680" t="str">
        <f t="shared" ref="O455:O503" si="258">IF(G455&gt;E455,"TRUE","FALSE")</f>
        <v>TRUE</v>
      </c>
      <c r="P455" s="680" t="b">
        <f t="shared" ref="P455:P503" si="259">G455&gt;=Comm_Date</f>
        <v>1</v>
      </c>
      <c r="Q455" s="680" t="b">
        <f t="shared" si="239"/>
        <v>1</v>
      </c>
      <c r="R455" s="680" t="b">
        <f t="shared" si="240"/>
        <v>1</v>
      </c>
      <c r="S455" s="681">
        <f t="shared" ref="S455:S503" si="260">YEARFRAC(E455,F455,3)</f>
        <v>44.295890410958904</v>
      </c>
      <c r="T455" s="682">
        <f t="shared" si="241"/>
        <v>58</v>
      </c>
      <c r="U455" s="682">
        <f t="shared" si="253"/>
        <v>56</v>
      </c>
      <c r="V455" s="682">
        <f t="shared" si="242"/>
        <v>2.0575342465753423</v>
      </c>
      <c r="W455" s="682">
        <f t="shared" ref="W455:W503" si="261">MAX(ROUNDDOWN(NRA-T455,0),0)</f>
        <v>2</v>
      </c>
      <c r="X455" s="683">
        <f t="shared" ref="X455:X503" si="262">L455*W455</f>
        <v>785711.02</v>
      </c>
      <c r="Y455" s="684">
        <f t="shared" si="250"/>
        <v>1.155E-2</v>
      </c>
      <c r="Z455" s="684">
        <f>IF($D455=$C$1,VLOOKUP($T455,Male_Annuity_Tables,MATCH($W455+2,'Mortality Tables'!$DS$1:$HT$1,0),FALSE),VLOOKUP($T455,Fe_Annuity_Tables,MATCH($W455+2,'Mortality Tables'!$M$1:$DN$1,0),FALSE))</f>
        <v>0.88072891668999997</v>
      </c>
      <c r="AA455" s="664"/>
      <c r="AB455" s="685">
        <f t="shared" si="256"/>
        <v>2901060.24615</v>
      </c>
      <c r="AC455" s="685">
        <f t="shared" si="256"/>
        <v>3048869.2656913428</v>
      </c>
      <c r="AD455" s="685" t="str">
        <f t="shared" si="256"/>
        <v/>
      </c>
      <c r="AE455" s="685" t="str">
        <f t="shared" si="256"/>
        <v/>
      </c>
      <c r="AF455" s="685" t="str">
        <f t="shared" si="256"/>
        <v/>
      </c>
      <c r="AG455" s="685" t="str">
        <f t="shared" si="256"/>
        <v/>
      </c>
      <c r="AH455" s="685" t="str">
        <f t="shared" si="256"/>
        <v/>
      </c>
      <c r="AI455" s="685" t="str">
        <f t="shared" si="256"/>
        <v/>
      </c>
      <c r="AJ455" s="685" t="str">
        <f t="shared" si="256"/>
        <v/>
      </c>
      <c r="AK455" s="685" t="str">
        <f t="shared" si="256"/>
        <v/>
      </c>
      <c r="AL455" s="685" t="str">
        <f t="shared" si="256"/>
        <v/>
      </c>
      <c r="AM455" s="685" t="str">
        <f t="shared" si="256"/>
        <v/>
      </c>
      <c r="AN455" s="685" t="str">
        <f t="shared" si="256"/>
        <v/>
      </c>
      <c r="AO455" s="685" t="str">
        <f t="shared" si="256"/>
        <v/>
      </c>
      <c r="AP455" s="685" t="str">
        <f t="shared" si="256"/>
        <v/>
      </c>
      <c r="AQ455" s="685" t="str">
        <f t="shared" si="256"/>
        <v/>
      </c>
      <c r="AR455" s="685" t="str">
        <f t="shared" si="255"/>
        <v/>
      </c>
      <c r="AS455" s="685" t="str">
        <f t="shared" si="255"/>
        <v/>
      </c>
      <c r="AT455" s="685" t="str">
        <f t="shared" si="255"/>
        <v/>
      </c>
      <c r="AU455" s="685" t="str">
        <f t="shared" si="255"/>
        <v/>
      </c>
      <c r="AV455" s="685" t="str">
        <f t="shared" si="255"/>
        <v/>
      </c>
      <c r="AW455" s="685" t="str">
        <f t="shared" si="255"/>
        <v/>
      </c>
      <c r="AX455" s="685" t="str">
        <f t="shared" si="255"/>
        <v/>
      </c>
      <c r="AY455" s="685" t="str">
        <f t="shared" si="255"/>
        <v/>
      </c>
      <c r="AZ455" s="685" t="str">
        <f t="shared" si="255"/>
        <v/>
      </c>
      <c r="BA455" s="685" t="str">
        <f t="shared" si="255"/>
        <v/>
      </c>
      <c r="BB455" s="685" t="str">
        <f t="shared" si="255"/>
        <v/>
      </c>
      <c r="BC455" s="685" t="str">
        <f t="shared" si="255"/>
        <v/>
      </c>
      <c r="BD455" s="685" t="str">
        <f t="shared" si="255"/>
        <v/>
      </c>
      <c r="BE455" s="685" t="str">
        <f t="shared" si="255"/>
        <v/>
      </c>
      <c r="BF455" s="685" t="str">
        <f t="shared" si="255"/>
        <v/>
      </c>
      <c r="BG455" s="685" t="str">
        <f t="shared" si="254"/>
        <v/>
      </c>
      <c r="BH455" s="685" t="str">
        <f t="shared" si="254"/>
        <v/>
      </c>
      <c r="BI455" s="685" t="str">
        <f t="shared" si="243"/>
        <v/>
      </c>
      <c r="BJ455" s="685" t="str">
        <f t="shared" si="243"/>
        <v/>
      </c>
      <c r="BK455" s="685" t="str">
        <f t="shared" si="243"/>
        <v/>
      </c>
      <c r="BL455" s="685" t="str">
        <f t="shared" si="243"/>
        <v/>
      </c>
      <c r="BM455" s="685" t="str">
        <f t="shared" si="243"/>
        <v/>
      </c>
      <c r="BN455" s="685" t="str">
        <f t="shared" si="243"/>
        <v/>
      </c>
      <c r="BO455" s="685" t="str">
        <f t="shared" si="246"/>
        <v/>
      </c>
      <c r="BP455" s="685" t="str">
        <f t="shared" si="246"/>
        <v/>
      </c>
      <c r="BQ455" s="685" t="str">
        <f t="shared" si="246"/>
        <v/>
      </c>
      <c r="BR455" s="529"/>
      <c r="BS455" s="685">
        <f>IFERROR(($L455+AB455*Contr_Rate)*(1+Inv_Return)*IF($D455=$C$1,VLOOKUP($T455,Male_Annuity_Tables,MATCH($BS$3+3,'Mortality Tables'!$N$1:$DN$1,0),FALSE),VLOOKUP($T455,Fe_Annuity_Tables,MATCH(BS$3+3,'Mortality Tables'!$N$1:$DN$1,0),FALSE)),"")</f>
        <v>1218945.1787451466</v>
      </c>
      <c r="BT455" s="685">
        <f>IFERROR(($BS455+AC455*Contr_Rate)*(1+Inv_Return)*IF($D455=$C$1,VLOOKUP($T455,Male_Annuity_Tables,MATCH($BS$3+3,'Mortality Tables'!$N$1:$DN$1,0),FALSE),VLOOKUP($T455,Fe_Annuity_Tables,MATCH(BT$3+3,'Mortality Tables'!$N$1:$DN$1,0),FALSE)),"")</f>
        <v>2058900.4786509078</v>
      </c>
      <c r="BU455" s="685" t="str">
        <f>IFERROR((BT455+AD455*Contr_Rate)*(1+Inv_Return)*IF($D455=$C$1,VLOOKUP($T455,Male_Annuity_Tables,MATCH($BS$3+3,'Mortality Tables'!$N$1:$DN$1,0),FALSE),VLOOKUP($T455,Fe_Annuity_Tables,MATCH(BU$3+3,'Mortality Tables'!$N$1:$DN$1,0),FALSE)),"")</f>
        <v/>
      </c>
      <c r="BV455" s="685" t="str">
        <f>IFERROR((BU455+AE455*Contr_Rate)*(1+Inv_Return)*IF($D455=$C$1,VLOOKUP($T455,Male_Annuity_Tables,MATCH($BS$3+3,'Mortality Tables'!$N$1:$DN$1,0),FALSE),VLOOKUP($T455,Fe_Annuity_Tables,MATCH(BV$3+3,'Mortality Tables'!$N$1:$DN$1,0),FALSE)),"")</f>
        <v/>
      </c>
      <c r="BW455" s="685" t="str">
        <f>IFERROR((BV455+AF455*Contr_Rate)*(1+Inv_Return)*IF($D455=$C$1,VLOOKUP($T455,Male_Annuity_Tables,MATCH($BS$3+3,'Mortality Tables'!$N$1:$DN$1,0),FALSE),VLOOKUP($T455,Fe_Annuity_Tables,MATCH(BW$3+3,'Mortality Tables'!$N$1:$DN$1,0),FALSE)),"")</f>
        <v/>
      </c>
      <c r="BX455" s="685" t="str">
        <f>IFERROR((BW455+AG455*Contr_Rate)*(1+Inv_Return)*IF($D455=$C$1,VLOOKUP($T455,Male_Annuity_Tables,MATCH($BS$3+3,'Mortality Tables'!$N$1:$DN$1,0),FALSE),VLOOKUP($T455,Fe_Annuity_Tables,MATCH(BX$3+3,'Mortality Tables'!$N$1:$DN$1,0),FALSE)),"")</f>
        <v/>
      </c>
      <c r="BY455" s="685" t="str">
        <f>IFERROR((BX455+AH455*Contr_Rate)*(1+Inv_Return)*IF($D455=$C$1,VLOOKUP($T455,Male_Annuity_Tables,MATCH($BS$3+3,'Mortality Tables'!$N$1:$DN$1,0),FALSE),VLOOKUP($T455,Fe_Annuity_Tables,MATCH(BY$3+3,'Mortality Tables'!$N$1:$DN$1,0),FALSE)),"")</f>
        <v/>
      </c>
      <c r="BZ455" s="685" t="str">
        <f>IFERROR((BY455+AI455*Contr_Rate)*(1+Inv_Return)*IF($D455=$C$1,VLOOKUP($T455,Male_Annuity_Tables,MATCH($BS$3+3,'Mortality Tables'!$N$1:$DN$1,0),FALSE),VLOOKUP($T455,Fe_Annuity_Tables,MATCH(BZ$3+3,'Mortality Tables'!$N$1:$DN$1,0),FALSE)),"")</f>
        <v/>
      </c>
      <c r="CA455" s="685" t="str">
        <f>IFERROR((BZ455+AJ455*Contr_Rate)*(1+Inv_Return)*IF($D455=$C$1,VLOOKUP($T455,Male_Annuity_Tables,MATCH($BS$3+3,'Mortality Tables'!$N$1:$DN$1,0),FALSE),VLOOKUP($T455,Fe_Annuity_Tables,MATCH(CA$3+3,'Mortality Tables'!$N$1:$DN$1,0),FALSE)),"")</f>
        <v/>
      </c>
      <c r="CB455" s="685" t="str">
        <f>IFERROR((CA455+AK455*Contr_Rate)*(1+Inv_Return)*IF($D455=$C$1,VLOOKUP($T455,Male_Annuity_Tables,MATCH($BS$3+3,'Mortality Tables'!$N$1:$DN$1,0),FALSE),VLOOKUP($T455,Fe_Annuity_Tables,MATCH(CB$3+3,'Mortality Tables'!$N$1:$DN$1,0),FALSE)),"")</f>
        <v/>
      </c>
      <c r="CC455" s="685" t="str">
        <f>IFERROR((CB455+AL455*Contr_Rate)*(1+Inv_Return)*IF($D455=$C$1,VLOOKUP($T455,Male_Annuity_Tables,MATCH($BS$3+3,'Mortality Tables'!$N$1:$DN$1,0),FALSE),VLOOKUP($T455,Fe_Annuity_Tables,MATCH(CC$3+3,'Mortality Tables'!$N$1:$DN$1,0),FALSE)),"")</f>
        <v/>
      </c>
      <c r="CD455" s="685" t="str">
        <f>IFERROR((CC455+AM455*Contr_Rate)*(1+Inv_Return)*IF($D455=$C$1,VLOOKUP($T455,Male_Annuity_Tables,MATCH($BS$3+3,'Mortality Tables'!$N$1:$DN$1,0),FALSE),VLOOKUP($T455,Fe_Annuity_Tables,MATCH(CD$3+3,'Mortality Tables'!$N$1:$DN$1,0),FALSE)),"")</f>
        <v/>
      </c>
      <c r="CE455" s="685" t="str">
        <f>IFERROR((CD455+AN455*Contr_Rate)*(1+Inv_Return)*IF($D455=$C$1,VLOOKUP($T455,Male_Annuity_Tables,MATCH($BS$3+3,'Mortality Tables'!$N$1:$DN$1,0),FALSE),VLOOKUP($T455,Fe_Annuity_Tables,MATCH(CE$3+3,'Mortality Tables'!$N$1:$DN$1,0),FALSE)),"")</f>
        <v/>
      </c>
      <c r="CF455" s="685" t="str">
        <f>IFERROR((CE455+AO455*Contr_Rate)*(1+Inv_Return)*IF($D455=$C$1,VLOOKUP($T455,Male_Annuity_Tables,MATCH($BS$3+3,'Mortality Tables'!$N$1:$DN$1,0),FALSE),VLOOKUP($T455,Fe_Annuity_Tables,MATCH(CF$3+3,'Mortality Tables'!$N$1:$DN$1,0),FALSE)),"")</f>
        <v/>
      </c>
      <c r="CG455" s="685" t="str">
        <f>IFERROR((CF455+AP455*Contr_Rate)*(1+Inv_Return)*IF($D455=$C$1,VLOOKUP($T455,Male_Annuity_Tables,MATCH($BS$3+3,'Mortality Tables'!$N$1:$DN$1,0),FALSE),VLOOKUP($T455,Fe_Annuity_Tables,MATCH(CG$3+3,'Mortality Tables'!$N$1:$DN$1,0),FALSE)),"")</f>
        <v/>
      </c>
      <c r="CH455" s="685" t="str">
        <f>IFERROR((CG455+AQ455*Contr_Rate)*(1+Inv_Return)*IF($D455=$C$1,VLOOKUP($T455,Male_Annuity_Tables,MATCH($BS$3+3,'Mortality Tables'!$N$1:$DN$1,0),FALSE),VLOOKUP($T455,Fe_Annuity_Tables,MATCH(CH$3+3,'Mortality Tables'!$N$1:$DN$1,0),FALSE)),"")</f>
        <v/>
      </c>
      <c r="CI455" s="685" t="str">
        <f>IFERROR((CH455+AR455*Contr_Rate)*(1+Inv_Return)*IF($D455=$C$1,VLOOKUP($T455,Male_Annuity_Tables,MATCH($BS$3+3,'Mortality Tables'!$N$1:$DN$1,0),FALSE),VLOOKUP($T455,Fe_Annuity_Tables,MATCH(CI$3+3,'Mortality Tables'!$N$1:$DN$1,0),FALSE)),"")</f>
        <v/>
      </c>
      <c r="CJ455" s="685" t="str">
        <f>IFERROR((CI455+AS455*Contr_Rate)*(1+Inv_Return)*IF($D455=$C$1,VLOOKUP($T455,Male_Annuity_Tables,MATCH($BS$3+3,'Mortality Tables'!$N$1:$DN$1,0),FALSE),VLOOKUP($T455,Fe_Annuity_Tables,MATCH(CJ$3+3,'Mortality Tables'!$N$1:$DN$1,0),FALSE)),"")</f>
        <v/>
      </c>
      <c r="CK455" s="685" t="str">
        <f>IFERROR((CJ455+AT455*Contr_Rate)*(1+Inv_Return)*IF($D455=$C$1,VLOOKUP($T455,Male_Annuity_Tables,MATCH($BS$3+3,'Mortality Tables'!$N$1:$DN$1,0),FALSE),VLOOKUP($T455,Fe_Annuity_Tables,MATCH(CK$3+3,'Mortality Tables'!$N$1:$DN$1,0),FALSE)),"")</f>
        <v/>
      </c>
      <c r="CL455" s="685" t="str">
        <f>IFERROR((CK455+AU455*Contr_Rate)*(1+Inv_Return)*IF($D455=$C$1,VLOOKUP($T455,Male_Annuity_Tables,MATCH($BS$3+3,'Mortality Tables'!$N$1:$DN$1,0),FALSE),VLOOKUP($T455,Fe_Annuity_Tables,MATCH(CL$3+3,'Mortality Tables'!$N$1:$DN$1,0),FALSE)),"")</f>
        <v/>
      </c>
      <c r="CM455" s="685" t="str">
        <f>IFERROR((CL455+AV455*Contr_Rate)*(1+Inv_Return)*IF($D455=$C$1,VLOOKUP($T455,Male_Annuity_Tables,MATCH($BS$3+3,'Mortality Tables'!$N$1:$DN$1,0),FALSE),VLOOKUP($T455,Fe_Annuity_Tables,MATCH(CM$3+3,'Mortality Tables'!$N$1:$DN$1,0),FALSE)),"")</f>
        <v/>
      </c>
      <c r="CN455" s="685" t="str">
        <f>IFERROR((CM455+AW455*Contr_Rate)*(1+Inv_Return)*IF($D455=$C$1,VLOOKUP($T455,Male_Annuity_Tables,MATCH($BS$3+3,'Mortality Tables'!$N$1:$DN$1,0),FALSE),VLOOKUP($T455,Fe_Annuity_Tables,MATCH(CN$3+3,'Mortality Tables'!$N$1:$DN$1,0),FALSE)),"")</f>
        <v/>
      </c>
      <c r="CO455" s="685" t="str">
        <f>IFERROR((CN455+AX455*Contr_Rate)*(1+Inv_Return)*IF($D455=$C$1,VLOOKUP($T455,Male_Annuity_Tables,MATCH($BS$3+3,'Mortality Tables'!$N$1:$DN$1,0),FALSE),VLOOKUP($T455,Fe_Annuity_Tables,MATCH(CO$3+3,'Mortality Tables'!$N$1:$DN$1,0),FALSE)),"")</f>
        <v/>
      </c>
      <c r="CP455" s="685" t="str">
        <f>IFERROR((CO455+AY455*Contr_Rate)*(1+Inv_Return)*IF($D455=$C$1,VLOOKUP($T455,Male_Annuity_Tables,MATCH($BS$3+3,'Mortality Tables'!$N$1:$DN$1,0),FALSE),VLOOKUP($T455,Fe_Annuity_Tables,MATCH(CP$3+3,'Mortality Tables'!$N$1:$DN$1,0),FALSE)),"")</f>
        <v/>
      </c>
      <c r="CQ455" s="685" t="str">
        <f>IFERROR((CP455+AZ455*Contr_Rate)*(1+Inv_Return)*IF($D455=$C$1,VLOOKUP($T455,Male_Annuity_Tables,MATCH($BS$3+3,'Mortality Tables'!$N$1:$DN$1,0),FALSE),VLOOKUP($T455,Fe_Annuity_Tables,MATCH(CQ$3+3,'Mortality Tables'!$N$1:$DN$1,0),FALSE)),"")</f>
        <v/>
      </c>
      <c r="CR455" s="685" t="str">
        <f>IFERROR((CQ455+BA455*Contr_Rate)*(1+Inv_Return)*IF($D455=$C$1,VLOOKUP($T455,Male_Annuity_Tables,MATCH($BS$3+3,'Mortality Tables'!$N$1:$DN$1,0),FALSE),VLOOKUP($T455,Fe_Annuity_Tables,MATCH(CR$3+3,'Mortality Tables'!$N$1:$DN$1,0),FALSE)),"")</f>
        <v/>
      </c>
      <c r="CS455" s="685" t="str">
        <f>IFERROR((CR455+BB455*Contr_Rate)*(1+Inv_Return)*IF($D455=$C$1,VLOOKUP($T455,Male_Annuity_Tables,MATCH($BS$3+3,'Mortality Tables'!$N$1:$DN$1,0),FALSE),VLOOKUP($T455,Fe_Annuity_Tables,MATCH(CS$3+3,'Mortality Tables'!$N$1:$DN$1,0),FALSE)),"")</f>
        <v/>
      </c>
      <c r="CT455" s="685" t="str">
        <f>IFERROR((CS455+BC455*Contr_Rate)*(1+Inv_Return)*IF($D455=$C$1,VLOOKUP($T455,Male_Annuity_Tables,MATCH($BS$3+3,'Mortality Tables'!$N$1:$DN$1,0),FALSE),VLOOKUP($T455,Fe_Annuity_Tables,MATCH(CT$3+3,'Mortality Tables'!$N$1:$DN$1,0),FALSE)),"")</f>
        <v/>
      </c>
      <c r="CU455" s="685" t="str">
        <f>IFERROR((CT455+BD455*Contr_Rate)*(1+Inv_Return)*IF($D455=$C$1,VLOOKUP($T455,Male_Annuity_Tables,MATCH($BS$3+3,'Mortality Tables'!$N$1:$DN$1,0),FALSE),VLOOKUP($T455,Fe_Annuity_Tables,MATCH(CU$3+3,'Mortality Tables'!$N$1:$DN$1,0),FALSE)),"")</f>
        <v/>
      </c>
      <c r="CV455" s="685" t="str">
        <f>IFERROR((CU455+BE455*Contr_Rate)*(1+Inv_Return)*IF($D455=$C$1,VLOOKUP($T455,Male_Annuity_Tables,MATCH($BS$3+3,'Mortality Tables'!$N$1:$DN$1,0),FALSE),VLOOKUP($T455,Fe_Annuity_Tables,MATCH(CV$3+3,'Mortality Tables'!$N$1:$DN$1,0),FALSE)),"")</f>
        <v/>
      </c>
      <c r="CW455" s="685" t="str">
        <f>IFERROR((CV455+BF455*Contr_Rate)*(1+Inv_Return)*IF($D455=$C$1,VLOOKUP($T455,Male_Annuity_Tables,MATCH($BS$3+3,'Mortality Tables'!$N$1:$DN$1,0),FALSE),VLOOKUP($T455,Fe_Annuity_Tables,MATCH(CW$3+3,'Mortality Tables'!$N$1:$DN$1,0),FALSE)),"")</f>
        <v/>
      </c>
      <c r="CX455" s="685" t="str">
        <f>IFERROR((CW455+BG455*Contr_Rate)*(1+Inv_Return)*IF($D455=$C$1,VLOOKUP($T455,Male_Annuity_Tables,MATCH($BS$3+3,'Mortality Tables'!$N$1:$DN$1,0),FALSE),VLOOKUP($T455,Fe_Annuity_Tables,MATCH(CX$3+3,'Mortality Tables'!$N$1:$DN$1,0),FALSE)),"")</f>
        <v/>
      </c>
      <c r="CY455" s="685" t="str">
        <f>IFERROR((CX455+BH455*Contr_Rate)*(1+Inv_Return)*IF($D455=$C$1,VLOOKUP($T455,Male_Annuity_Tables,MATCH($BS$3+3,'Mortality Tables'!$N$1:$DN$1,0),FALSE),VLOOKUP($T455,Fe_Annuity_Tables,MATCH(CY$3+3,'Mortality Tables'!$N$1:$DN$1,0),FALSE)),"")</f>
        <v/>
      </c>
      <c r="CZ455" s="685" t="str">
        <f>IFERROR((CY455+BI455*Contr_Rate)*(1+Inv_Return)*IF($D455=$C$1,VLOOKUP($T455,Male_Annuity_Tables,MATCH($BS$3+3,'Mortality Tables'!$N$1:$DN$1,0),FALSE),VLOOKUP($T455,Fe_Annuity_Tables,MATCH(CZ$3+3,'Mortality Tables'!$N$1:$DN$1,0),FALSE)),"")</f>
        <v/>
      </c>
      <c r="DA455" s="685" t="str">
        <f>IFERROR((CZ455+BJ455*Contr_Rate)*(1+Inv_Return)*IF($D455=$C$1,VLOOKUP($T455,Male_Annuity_Tables,MATCH($BS$3+3,'Mortality Tables'!$N$1:$DN$1,0),FALSE),VLOOKUP($T455,Fe_Annuity_Tables,MATCH(DA$3+3,'Mortality Tables'!$N$1:$DN$1,0),FALSE)),"")</f>
        <v/>
      </c>
      <c r="DB455" s="685" t="str">
        <f>IFERROR((DA455+BK455*Contr_Rate)*(1+Inv_Return)*IF($D455=$C$1,VLOOKUP($T455,Male_Annuity_Tables,MATCH($BS$3+3,'Mortality Tables'!$N$1:$DN$1,0),FALSE),VLOOKUP($T455,Fe_Annuity_Tables,MATCH(DB$3+3,'Mortality Tables'!$N$1:$DN$1,0),FALSE)),"")</f>
        <v/>
      </c>
      <c r="DC455" s="685" t="str">
        <f>IFERROR((DB455+BL455*Contr_Rate)*(1+Inv_Return)*IF($D455=$C$1,VLOOKUP($T455,Male_Annuity_Tables,MATCH($BS$3+3,'Mortality Tables'!$N$1:$DN$1,0),FALSE),VLOOKUP($T455,Fe_Annuity_Tables,MATCH(DC$3+3,'Mortality Tables'!$N$1:$DN$1,0),FALSE)),"")</f>
        <v/>
      </c>
      <c r="DD455" s="685" t="str">
        <f>IFERROR((DC455+BM455*Contr_Rate)*(1+Inv_Return)*IF($D455=$C$1,VLOOKUP($T455,Male_Annuity_Tables,MATCH($BS$3+3,'Mortality Tables'!$N$1:$DN$1,0),FALSE),VLOOKUP($T455,Fe_Annuity_Tables,MATCH(DD$3+3,'Mortality Tables'!$N$1:$DN$1,0),FALSE)),"")</f>
        <v/>
      </c>
      <c r="DE455" s="685" t="str">
        <f>IFERROR((DD455+BN455*Contr_Rate)*(1+Inv_Return)*IF($D455=$C$1,VLOOKUP($T455,Male_Annuity_Tables,MATCH($BS$3+3,'Mortality Tables'!$N$1:$DN$1,0),FALSE),VLOOKUP($T455,Fe_Annuity_Tables,MATCH(DE$3+3,'Mortality Tables'!$N$1:$DN$1,0),FALSE)),"")</f>
        <v/>
      </c>
      <c r="DF455" s="685" t="str">
        <f>IFERROR((DE455+BO455*Contr_Rate)*(1+Inv_Return)*IF($D455=$C$1,VLOOKUP($T455,Male_Annuity_Tables,MATCH($BS$3+3,'Mortality Tables'!$N$1:$DN$1,0),FALSE),VLOOKUP($T455,Fe_Annuity_Tables,MATCH(DF$3+3,'Mortality Tables'!$N$1:$DN$1,0),FALSE)),"")</f>
        <v/>
      </c>
      <c r="DG455" s="685" t="str">
        <f>IFERROR((DF455+BP455*Contr_Rate)*(1+Inv_Return)*IF($D455=$C$1,VLOOKUP($T455,Male_Annuity_Tables,MATCH($BS$3+3,'Mortality Tables'!$N$1:$DN$1,0),FALSE),VLOOKUP($T455,Fe_Annuity_Tables,MATCH(DG$3+3,'Mortality Tables'!$N$1:$DN$1,0),FALSE)),"")</f>
        <v/>
      </c>
      <c r="DH455" s="685" t="str">
        <f>IFERROR((DG455+BQ455*Contr_Rate)*(1+Inv_Return)*IF($D455=$C$1,VLOOKUP($T455,Male_Annuity_Tables,MATCH($BS$3+3,'Mortality Tables'!$N$1:$DN$1,0),FALSE),VLOOKUP($T455,Fe_Annuity_Tables,MATCH(DH$3+3,'Mortality Tables'!$N$1:$DN$1,0),FALSE)),"")</f>
        <v/>
      </c>
      <c r="DJ455" s="686">
        <f t="shared" ref="DJ455:DJ503" si="263">MAX(BS455:DH455)</f>
        <v>2058900.4786509078</v>
      </c>
      <c r="DK455" s="680">
        <f t="shared" si="251"/>
        <v>8.0909277508679907</v>
      </c>
      <c r="DL455" s="686">
        <f t="shared" ref="DL455:DL503" si="264">(DJ455*Annuity_Ratio)/DK455</f>
        <v>170495.07339230907</v>
      </c>
      <c r="DM455" s="686">
        <f t="shared" si="252"/>
        <v>3048869.2656913428</v>
      </c>
      <c r="DN455" s="687">
        <f t="shared" ref="DN455:DN503" si="265">IFERROR((DL455/DM455),"")</f>
        <v>5.5920755707984965E-2</v>
      </c>
      <c r="DP455" s="688">
        <f t="shared" ref="DP455:DP503" si="266">IFERROR(IF($D455=$C$1,VLOOKUP($T455+DP$3-1,Male_Annuity_Tables,2,FALSE),VLOOKUP($T455,Fe_Annuity_Tables,2,FALSE))*BS455,"")</f>
        <v>74322.134911038462</v>
      </c>
      <c r="DQ455" s="688">
        <f t="shared" ref="DQ455:DQ503" si="267">IFERROR(IF($D455=$C$1,VLOOKUP($T455+DQ$3-1,Male_Annuity_Tables,2,FALSE),VLOOKUP($T455,Fe_Annuity_Tables,2,FALSE))*BT455,"")</f>
        <v>127824.77731656296</v>
      </c>
      <c r="DR455" s="688" t="str">
        <f t="shared" ref="DR455:DR503" si="268">IFERROR(IF($D455=$C$1,VLOOKUP($T455+DR$3-1,Male_Annuity_Tables,2,FALSE),VLOOKUP($T455,Fe_Annuity_Tables,2,FALSE))*BU455,"")</f>
        <v/>
      </c>
    </row>
    <row r="456" spans="1:122" s="657" customFormat="1" ht="14.5">
      <c r="A456" s="675" t="s">
        <v>1980</v>
      </c>
      <c r="B456" s="675" t="s">
        <v>1981</v>
      </c>
      <c r="C456" s="675" t="s">
        <v>541</v>
      </c>
      <c r="D456" s="675" t="s">
        <v>61</v>
      </c>
      <c r="E456" s="676">
        <v>24685</v>
      </c>
      <c r="F456" s="677">
        <v>35254</v>
      </c>
      <c r="G456" s="677">
        <v>39517</v>
      </c>
      <c r="H456" s="678">
        <v>1866953</v>
      </c>
      <c r="I456" s="678">
        <v>159114.62</v>
      </c>
      <c r="J456" s="678">
        <v>155156.82</v>
      </c>
      <c r="K456" s="678">
        <v>20145.25</v>
      </c>
      <c r="L456" s="678">
        <v>334416.69</v>
      </c>
      <c r="M456" s="679">
        <f>IF(COUNTIF($A$4:A456,A456)=1,0,1)</f>
        <v>0</v>
      </c>
      <c r="N456" s="680" t="str">
        <f t="shared" si="257"/>
        <v>Okay</v>
      </c>
      <c r="O456" s="680" t="str">
        <f t="shared" si="258"/>
        <v>TRUE</v>
      </c>
      <c r="P456" s="680" t="b">
        <f t="shared" si="259"/>
        <v>1</v>
      </c>
      <c r="Q456" s="680" t="b">
        <f t="shared" si="239"/>
        <v>1</v>
      </c>
      <c r="R456" s="680" t="b">
        <f t="shared" si="240"/>
        <v>1</v>
      </c>
      <c r="S456" s="681">
        <f t="shared" si="260"/>
        <v>28.956164383561642</v>
      </c>
      <c r="T456" s="682">
        <f t="shared" si="241"/>
        <v>57</v>
      </c>
      <c r="U456" s="682">
        <f t="shared" si="253"/>
        <v>40</v>
      </c>
      <c r="V456" s="682">
        <f t="shared" si="242"/>
        <v>16.81917808219178</v>
      </c>
      <c r="W456" s="682">
        <f t="shared" si="261"/>
        <v>3</v>
      </c>
      <c r="X456" s="683">
        <f t="shared" si="262"/>
        <v>1003250.0700000001</v>
      </c>
      <c r="Y456" s="684">
        <f t="shared" si="250"/>
        <v>1.0500000000000001E-2</v>
      </c>
      <c r="Z456" s="684">
        <f>IF($D456=$C$1,VLOOKUP($T456,Male_Annuity_Tables,MATCH($W456+2,'Mortality Tables'!$DS$1:$HT$1,0),FALSE),VLOOKUP($T456,Fe_Annuity_Tables,MATCH($W456+2,'Mortality Tables'!$M$1:$DN$1,0),FALSE))</f>
        <v>0.82790719991151729</v>
      </c>
      <c r="AA456" s="664"/>
      <c r="AB456" s="685">
        <f t="shared" si="256"/>
        <v>1962074.25535</v>
      </c>
      <c r="AC456" s="685">
        <f t="shared" si="256"/>
        <v>2062041.9386600826</v>
      </c>
      <c r="AD456" s="685">
        <f t="shared" si="256"/>
        <v>2167102.9754348141</v>
      </c>
      <c r="AE456" s="685" t="str">
        <f t="shared" si="256"/>
        <v/>
      </c>
      <c r="AF456" s="685" t="str">
        <f t="shared" si="256"/>
        <v/>
      </c>
      <c r="AG456" s="685" t="str">
        <f t="shared" si="256"/>
        <v/>
      </c>
      <c r="AH456" s="685" t="str">
        <f t="shared" si="256"/>
        <v/>
      </c>
      <c r="AI456" s="685" t="str">
        <f t="shared" si="256"/>
        <v/>
      </c>
      <c r="AJ456" s="685" t="str">
        <f t="shared" si="256"/>
        <v/>
      </c>
      <c r="AK456" s="685" t="str">
        <f t="shared" si="256"/>
        <v/>
      </c>
      <c r="AL456" s="685" t="str">
        <f t="shared" si="256"/>
        <v/>
      </c>
      <c r="AM456" s="685" t="str">
        <f t="shared" si="256"/>
        <v/>
      </c>
      <c r="AN456" s="685" t="str">
        <f t="shared" si="256"/>
        <v/>
      </c>
      <c r="AO456" s="685" t="str">
        <f t="shared" si="256"/>
        <v/>
      </c>
      <c r="AP456" s="685" t="str">
        <f t="shared" si="256"/>
        <v/>
      </c>
      <c r="AQ456" s="685" t="str">
        <f t="shared" si="256"/>
        <v/>
      </c>
      <c r="AR456" s="685" t="str">
        <f t="shared" si="255"/>
        <v/>
      </c>
      <c r="AS456" s="685" t="str">
        <f t="shared" si="255"/>
        <v/>
      </c>
      <c r="AT456" s="685" t="str">
        <f t="shared" si="255"/>
        <v/>
      </c>
      <c r="AU456" s="685" t="str">
        <f t="shared" si="255"/>
        <v/>
      </c>
      <c r="AV456" s="685" t="str">
        <f t="shared" si="255"/>
        <v/>
      </c>
      <c r="AW456" s="685" t="str">
        <f t="shared" si="255"/>
        <v/>
      </c>
      <c r="AX456" s="685" t="str">
        <f t="shared" si="255"/>
        <v/>
      </c>
      <c r="AY456" s="685" t="str">
        <f t="shared" si="255"/>
        <v/>
      </c>
      <c r="AZ456" s="685" t="str">
        <f t="shared" si="255"/>
        <v/>
      </c>
      <c r="BA456" s="685" t="str">
        <f t="shared" si="255"/>
        <v/>
      </c>
      <c r="BB456" s="685" t="str">
        <f t="shared" si="255"/>
        <v/>
      </c>
      <c r="BC456" s="685" t="str">
        <f t="shared" si="255"/>
        <v/>
      </c>
      <c r="BD456" s="685" t="str">
        <f t="shared" si="255"/>
        <v/>
      </c>
      <c r="BE456" s="685" t="str">
        <f t="shared" si="255"/>
        <v/>
      </c>
      <c r="BF456" s="685" t="str">
        <f t="shared" si="255"/>
        <v/>
      </c>
      <c r="BG456" s="685" t="str">
        <f t="shared" si="254"/>
        <v/>
      </c>
      <c r="BH456" s="685" t="str">
        <f t="shared" si="254"/>
        <v/>
      </c>
      <c r="BI456" s="685" t="str">
        <f t="shared" si="243"/>
        <v/>
      </c>
      <c r="BJ456" s="685" t="str">
        <f t="shared" si="243"/>
        <v/>
      </c>
      <c r="BK456" s="685" t="str">
        <f t="shared" si="243"/>
        <v/>
      </c>
      <c r="BL456" s="685" t="str">
        <f t="shared" si="243"/>
        <v/>
      </c>
      <c r="BM456" s="685" t="str">
        <f t="shared" si="243"/>
        <v/>
      </c>
      <c r="BN456" s="685" t="str">
        <f t="shared" si="243"/>
        <v/>
      </c>
      <c r="BO456" s="685" t="str">
        <f t="shared" si="246"/>
        <v/>
      </c>
      <c r="BP456" s="685" t="str">
        <f t="shared" si="246"/>
        <v/>
      </c>
      <c r="BQ456" s="685" t="str">
        <f t="shared" si="246"/>
        <v/>
      </c>
      <c r="BR456" s="529"/>
      <c r="BS456" s="685">
        <f>IFERROR(($L456+AB456*Contr_Rate)*(1+Inv_Return)*IF($D456=$C$1,VLOOKUP($T456,Male_Annuity_Tables,MATCH($BS$3+3,'Mortality Tables'!$N$1:$DN$1,0),FALSE),VLOOKUP($T456,Fe_Annuity_Tables,MATCH(BS$3+3,'Mortality Tables'!$N$1:$DN$1,0),FALSE)),"")</f>
        <v>891666.12383154687</v>
      </c>
      <c r="BT456" s="685">
        <f>IFERROR(($BS456+AC456*Contr_Rate)*(1+Inv_Return)*IF($D456=$C$1,VLOOKUP($T456,Male_Annuity_Tables,MATCH($BS$3+3,'Mortality Tables'!$N$1:$DN$1,0),FALSE),VLOOKUP($T456,Fe_Annuity_Tables,MATCH(BT$3+3,'Mortality Tables'!$N$1:$DN$1,0),FALSE)),"")</f>
        <v>1458946.3802691188</v>
      </c>
      <c r="BU456" s="685">
        <f>IFERROR((BT456+AD456*Contr_Rate)*(1+Inv_Return)*IF($D456=$C$1,VLOOKUP($T456,Male_Annuity_Tables,MATCH($BS$3+3,'Mortality Tables'!$N$1:$DN$1,0),FALSE),VLOOKUP($T456,Fe_Annuity_Tables,MATCH(BU$3+3,'Mortality Tables'!$N$1:$DN$1,0),FALSE)),"")</f>
        <v>2037392.5964409835</v>
      </c>
      <c r="BV456" s="685" t="str">
        <f>IFERROR((BU456+AE456*Contr_Rate)*(1+Inv_Return)*IF($D456=$C$1,VLOOKUP($T456,Male_Annuity_Tables,MATCH($BS$3+3,'Mortality Tables'!$N$1:$DN$1,0),FALSE),VLOOKUP($T456,Fe_Annuity_Tables,MATCH(BV$3+3,'Mortality Tables'!$N$1:$DN$1,0),FALSE)),"")</f>
        <v/>
      </c>
      <c r="BW456" s="685" t="str">
        <f>IFERROR((BV456+AF456*Contr_Rate)*(1+Inv_Return)*IF($D456=$C$1,VLOOKUP($T456,Male_Annuity_Tables,MATCH($BS$3+3,'Mortality Tables'!$N$1:$DN$1,0),FALSE),VLOOKUP($T456,Fe_Annuity_Tables,MATCH(BW$3+3,'Mortality Tables'!$N$1:$DN$1,0),FALSE)),"")</f>
        <v/>
      </c>
      <c r="BX456" s="685" t="str">
        <f>IFERROR((BW456+AG456*Contr_Rate)*(1+Inv_Return)*IF($D456=$C$1,VLOOKUP($T456,Male_Annuity_Tables,MATCH($BS$3+3,'Mortality Tables'!$N$1:$DN$1,0),FALSE),VLOOKUP($T456,Fe_Annuity_Tables,MATCH(BX$3+3,'Mortality Tables'!$N$1:$DN$1,0),FALSE)),"")</f>
        <v/>
      </c>
      <c r="BY456" s="685" t="str">
        <f>IFERROR((BX456+AH456*Contr_Rate)*(1+Inv_Return)*IF($D456=$C$1,VLOOKUP($T456,Male_Annuity_Tables,MATCH($BS$3+3,'Mortality Tables'!$N$1:$DN$1,0),FALSE),VLOOKUP($T456,Fe_Annuity_Tables,MATCH(BY$3+3,'Mortality Tables'!$N$1:$DN$1,0),FALSE)),"")</f>
        <v/>
      </c>
      <c r="BZ456" s="685" t="str">
        <f>IFERROR((BY456+AI456*Contr_Rate)*(1+Inv_Return)*IF($D456=$C$1,VLOOKUP($T456,Male_Annuity_Tables,MATCH($BS$3+3,'Mortality Tables'!$N$1:$DN$1,0),FALSE),VLOOKUP($T456,Fe_Annuity_Tables,MATCH(BZ$3+3,'Mortality Tables'!$N$1:$DN$1,0),FALSE)),"")</f>
        <v/>
      </c>
      <c r="CA456" s="685" t="str">
        <f>IFERROR((BZ456+AJ456*Contr_Rate)*(1+Inv_Return)*IF($D456=$C$1,VLOOKUP($T456,Male_Annuity_Tables,MATCH($BS$3+3,'Mortality Tables'!$N$1:$DN$1,0),FALSE),VLOOKUP($T456,Fe_Annuity_Tables,MATCH(CA$3+3,'Mortality Tables'!$N$1:$DN$1,0),FALSE)),"")</f>
        <v/>
      </c>
      <c r="CB456" s="685" t="str">
        <f>IFERROR((CA456+AK456*Contr_Rate)*(1+Inv_Return)*IF($D456=$C$1,VLOOKUP($T456,Male_Annuity_Tables,MATCH($BS$3+3,'Mortality Tables'!$N$1:$DN$1,0),FALSE),VLOOKUP($T456,Fe_Annuity_Tables,MATCH(CB$3+3,'Mortality Tables'!$N$1:$DN$1,0),FALSE)),"")</f>
        <v/>
      </c>
      <c r="CC456" s="685" t="str">
        <f>IFERROR((CB456+AL456*Contr_Rate)*(1+Inv_Return)*IF($D456=$C$1,VLOOKUP($T456,Male_Annuity_Tables,MATCH($BS$3+3,'Mortality Tables'!$N$1:$DN$1,0),FALSE),VLOOKUP($T456,Fe_Annuity_Tables,MATCH(CC$3+3,'Mortality Tables'!$N$1:$DN$1,0),FALSE)),"")</f>
        <v/>
      </c>
      <c r="CD456" s="685" t="str">
        <f>IFERROR((CC456+AM456*Contr_Rate)*(1+Inv_Return)*IF($D456=$C$1,VLOOKUP($T456,Male_Annuity_Tables,MATCH($BS$3+3,'Mortality Tables'!$N$1:$DN$1,0),FALSE),VLOOKUP($T456,Fe_Annuity_Tables,MATCH(CD$3+3,'Mortality Tables'!$N$1:$DN$1,0),FALSE)),"")</f>
        <v/>
      </c>
      <c r="CE456" s="685" t="str">
        <f>IFERROR((CD456+AN456*Contr_Rate)*(1+Inv_Return)*IF($D456=$C$1,VLOOKUP($T456,Male_Annuity_Tables,MATCH($BS$3+3,'Mortality Tables'!$N$1:$DN$1,0),FALSE),VLOOKUP($T456,Fe_Annuity_Tables,MATCH(CE$3+3,'Mortality Tables'!$N$1:$DN$1,0),FALSE)),"")</f>
        <v/>
      </c>
      <c r="CF456" s="685" t="str">
        <f>IFERROR((CE456+AO456*Contr_Rate)*(1+Inv_Return)*IF($D456=$C$1,VLOOKUP($T456,Male_Annuity_Tables,MATCH($BS$3+3,'Mortality Tables'!$N$1:$DN$1,0),FALSE),VLOOKUP($T456,Fe_Annuity_Tables,MATCH(CF$3+3,'Mortality Tables'!$N$1:$DN$1,0),FALSE)),"")</f>
        <v/>
      </c>
      <c r="CG456" s="685" t="str">
        <f>IFERROR((CF456+AP456*Contr_Rate)*(1+Inv_Return)*IF($D456=$C$1,VLOOKUP($T456,Male_Annuity_Tables,MATCH($BS$3+3,'Mortality Tables'!$N$1:$DN$1,0),FALSE),VLOOKUP($T456,Fe_Annuity_Tables,MATCH(CG$3+3,'Mortality Tables'!$N$1:$DN$1,0),FALSE)),"")</f>
        <v/>
      </c>
      <c r="CH456" s="685" t="str">
        <f>IFERROR((CG456+AQ456*Contr_Rate)*(1+Inv_Return)*IF($D456=$C$1,VLOOKUP($T456,Male_Annuity_Tables,MATCH($BS$3+3,'Mortality Tables'!$N$1:$DN$1,0),FALSE),VLOOKUP($T456,Fe_Annuity_Tables,MATCH(CH$3+3,'Mortality Tables'!$N$1:$DN$1,0),FALSE)),"")</f>
        <v/>
      </c>
      <c r="CI456" s="685" t="str">
        <f>IFERROR((CH456+AR456*Contr_Rate)*(1+Inv_Return)*IF($D456=$C$1,VLOOKUP($T456,Male_Annuity_Tables,MATCH($BS$3+3,'Mortality Tables'!$N$1:$DN$1,0),FALSE),VLOOKUP($T456,Fe_Annuity_Tables,MATCH(CI$3+3,'Mortality Tables'!$N$1:$DN$1,0),FALSE)),"")</f>
        <v/>
      </c>
      <c r="CJ456" s="685" t="str">
        <f>IFERROR((CI456+AS456*Contr_Rate)*(1+Inv_Return)*IF($D456=$C$1,VLOOKUP($T456,Male_Annuity_Tables,MATCH($BS$3+3,'Mortality Tables'!$N$1:$DN$1,0),FALSE),VLOOKUP($T456,Fe_Annuity_Tables,MATCH(CJ$3+3,'Mortality Tables'!$N$1:$DN$1,0),FALSE)),"")</f>
        <v/>
      </c>
      <c r="CK456" s="685" t="str">
        <f>IFERROR((CJ456+AT456*Contr_Rate)*(1+Inv_Return)*IF($D456=$C$1,VLOOKUP($T456,Male_Annuity_Tables,MATCH($BS$3+3,'Mortality Tables'!$N$1:$DN$1,0),FALSE),VLOOKUP($T456,Fe_Annuity_Tables,MATCH(CK$3+3,'Mortality Tables'!$N$1:$DN$1,0),FALSE)),"")</f>
        <v/>
      </c>
      <c r="CL456" s="685" t="str">
        <f>IFERROR((CK456+AU456*Contr_Rate)*(1+Inv_Return)*IF($D456=$C$1,VLOOKUP($T456,Male_Annuity_Tables,MATCH($BS$3+3,'Mortality Tables'!$N$1:$DN$1,0),FALSE),VLOOKUP($T456,Fe_Annuity_Tables,MATCH(CL$3+3,'Mortality Tables'!$N$1:$DN$1,0),FALSE)),"")</f>
        <v/>
      </c>
      <c r="CM456" s="685" t="str">
        <f>IFERROR((CL456+AV456*Contr_Rate)*(1+Inv_Return)*IF($D456=$C$1,VLOOKUP($T456,Male_Annuity_Tables,MATCH($BS$3+3,'Mortality Tables'!$N$1:$DN$1,0),FALSE),VLOOKUP($T456,Fe_Annuity_Tables,MATCH(CM$3+3,'Mortality Tables'!$N$1:$DN$1,0),FALSE)),"")</f>
        <v/>
      </c>
      <c r="CN456" s="685" t="str">
        <f>IFERROR((CM456+AW456*Contr_Rate)*(1+Inv_Return)*IF($D456=$C$1,VLOOKUP($T456,Male_Annuity_Tables,MATCH($BS$3+3,'Mortality Tables'!$N$1:$DN$1,0),FALSE),VLOOKUP($T456,Fe_Annuity_Tables,MATCH(CN$3+3,'Mortality Tables'!$N$1:$DN$1,0),FALSE)),"")</f>
        <v/>
      </c>
      <c r="CO456" s="685" t="str">
        <f>IFERROR((CN456+AX456*Contr_Rate)*(1+Inv_Return)*IF($D456=$C$1,VLOOKUP($T456,Male_Annuity_Tables,MATCH($BS$3+3,'Mortality Tables'!$N$1:$DN$1,0),FALSE),VLOOKUP($T456,Fe_Annuity_Tables,MATCH(CO$3+3,'Mortality Tables'!$N$1:$DN$1,0),FALSE)),"")</f>
        <v/>
      </c>
      <c r="CP456" s="685" t="str">
        <f>IFERROR((CO456+AY456*Contr_Rate)*(1+Inv_Return)*IF($D456=$C$1,VLOOKUP($T456,Male_Annuity_Tables,MATCH($BS$3+3,'Mortality Tables'!$N$1:$DN$1,0),FALSE),VLOOKUP($T456,Fe_Annuity_Tables,MATCH(CP$3+3,'Mortality Tables'!$N$1:$DN$1,0),FALSE)),"")</f>
        <v/>
      </c>
      <c r="CQ456" s="685" t="str">
        <f>IFERROR((CP456+AZ456*Contr_Rate)*(1+Inv_Return)*IF($D456=$C$1,VLOOKUP($T456,Male_Annuity_Tables,MATCH($BS$3+3,'Mortality Tables'!$N$1:$DN$1,0),FALSE),VLOOKUP($T456,Fe_Annuity_Tables,MATCH(CQ$3+3,'Mortality Tables'!$N$1:$DN$1,0),FALSE)),"")</f>
        <v/>
      </c>
      <c r="CR456" s="685" t="str">
        <f>IFERROR((CQ456+BA456*Contr_Rate)*(1+Inv_Return)*IF($D456=$C$1,VLOOKUP($T456,Male_Annuity_Tables,MATCH($BS$3+3,'Mortality Tables'!$N$1:$DN$1,0),FALSE),VLOOKUP($T456,Fe_Annuity_Tables,MATCH(CR$3+3,'Mortality Tables'!$N$1:$DN$1,0),FALSE)),"")</f>
        <v/>
      </c>
      <c r="CS456" s="685" t="str">
        <f>IFERROR((CR456+BB456*Contr_Rate)*(1+Inv_Return)*IF($D456=$C$1,VLOOKUP($T456,Male_Annuity_Tables,MATCH($BS$3+3,'Mortality Tables'!$N$1:$DN$1,0),FALSE),VLOOKUP($T456,Fe_Annuity_Tables,MATCH(CS$3+3,'Mortality Tables'!$N$1:$DN$1,0),FALSE)),"")</f>
        <v/>
      </c>
      <c r="CT456" s="685" t="str">
        <f>IFERROR((CS456+BC456*Contr_Rate)*(1+Inv_Return)*IF($D456=$C$1,VLOOKUP($T456,Male_Annuity_Tables,MATCH($BS$3+3,'Mortality Tables'!$N$1:$DN$1,0),FALSE),VLOOKUP($T456,Fe_Annuity_Tables,MATCH(CT$3+3,'Mortality Tables'!$N$1:$DN$1,0),FALSE)),"")</f>
        <v/>
      </c>
      <c r="CU456" s="685" t="str">
        <f>IFERROR((CT456+BD456*Contr_Rate)*(1+Inv_Return)*IF($D456=$C$1,VLOOKUP($T456,Male_Annuity_Tables,MATCH($BS$3+3,'Mortality Tables'!$N$1:$DN$1,0),FALSE),VLOOKUP($T456,Fe_Annuity_Tables,MATCH(CU$3+3,'Mortality Tables'!$N$1:$DN$1,0),FALSE)),"")</f>
        <v/>
      </c>
      <c r="CV456" s="685" t="str">
        <f>IFERROR((CU456+BE456*Contr_Rate)*(1+Inv_Return)*IF($D456=$C$1,VLOOKUP($T456,Male_Annuity_Tables,MATCH($BS$3+3,'Mortality Tables'!$N$1:$DN$1,0),FALSE),VLOOKUP($T456,Fe_Annuity_Tables,MATCH(CV$3+3,'Mortality Tables'!$N$1:$DN$1,0),FALSE)),"")</f>
        <v/>
      </c>
      <c r="CW456" s="685" t="str">
        <f>IFERROR((CV456+BF456*Contr_Rate)*(1+Inv_Return)*IF($D456=$C$1,VLOOKUP($T456,Male_Annuity_Tables,MATCH($BS$3+3,'Mortality Tables'!$N$1:$DN$1,0),FALSE),VLOOKUP($T456,Fe_Annuity_Tables,MATCH(CW$3+3,'Mortality Tables'!$N$1:$DN$1,0),FALSE)),"")</f>
        <v/>
      </c>
      <c r="CX456" s="685" t="str">
        <f>IFERROR((CW456+BG456*Contr_Rate)*(1+Inv_Return)*IF($D456=$C$1,VLOOKUP($T456,Male_Annuity_Tables,MATCH($BS$3+3,'Mortality Tables'!$N$1:$DN$1,0),FALSE),VLOOKUP($T456,Fe_Annuity_Tables,MATCH(CX$3+3,'Mortality Tables'!$N$1:$DN$1,0),FALSE)),"")</f>
        <v/>
      </c>
      <c r="CY456" s="685" t="str">
        <f>IFERROR((CX456+BH456*Contr_Rate)*(1+Inv_Return)*IF($D456=$C$1,VLOOKUP($T456,Male_Annuity_Tables,MATCH($BS$3+3,'Mortality Tables'!$N$1:$DN$1,0),FALSE),VLOOKUP($T456,Fe_Annuity_Tables,MATCH(CY$3+3,'Mortality Tables'!$N$1:$DN$1,0),FALSE)),"")</f>
        <v/>
      </c>
      <c r="CZ456" s="685" t="str">
        <f>IFERROR((CY456+BI456*Contr_Rate)*(1+Inv_Return)*IF($D456=$C$1,VLOOKUP($T456,Male_Annuity_Tables,MATCH($BS$3+3,'Mortality Tables'!$N$1:$DN$1,0),FALSE),VLOOKUP($T456,Fe_Annuity_Tables,MATCH(CZ$3+3,'Mortality Tables'!$N$1:$DN$1,0),FALSE)),"")</f>
        <v/>
      </c>
      <c r="DA456" s="685" t="str">
        <f>IFERROR((CZ456+BJ456*Contr_Rate)*(1+Inv_Return)*IF($D456=$C$1,VLOOKUP($T456,Male_Annuity_Tables,MATCH($BS$3+3,'Mortality Tables'!$N$1:$DN$1,0),FALSE),VLOOKUP($T456,Fe_Annuity_Tables,MATCH(DA$3+3,'Mortality Tables'!$N$1:$DN$1,0),FALSE)),"")</f>
        <v/>
      </c>
      <c r="DB456" s="685" t="str">
        <f>IFERROR((DA456+BK456*Contr_Rate)*(1+Inv_Return)*IF($D456=$C$1,VLOOKUP($T456,Male_Annuity_Tables,MATCH($BS$3+3,'Mortality Tables'!$N$1:$DN$1,0),FALSE),VLOOKUP($T456,Fe_Annuity_Tables,MATCH(DB$3+3,'Mortality Tables'!$N$1:$DN$1,0),FALSE)),"")</f>
        <v/>
      </c>
      <c r="DC456" s="685" t="str">
        <f>IFERROR((DB456+BL456*Contr_Rate)*(1+Inv_Return)*IF($D456=$C$1,VLOOKUP($T456,Male_Annuity_Tables,MATCH($BS$3+3,'Mortality Tables'!$N$1:$DN$1,0),FALSE),VLOOKUP($T456,Fe_Annuity_Tables,MATCH(DC$3+3,'Mortality Tables'!$N$1:$DN$1,0),FALSE)),"")</f>
        <v/>
      </c>
      <c r="DD456" s="685" t="str">
        <f>IFERROR((DC456+BM456*Contr_Rate)*(1+Inv_Return)*IF($D456=$C$1,VLOOKUP($T456,Male_Annuity_Tables,MATCH($BS$3+3,'Mortality Tables'!$N$1:$DN$1,0),FALSE),VLOOKUP($T456,Fe_Annuity_Tables,MATCH(DD$3+3,'Mortality Tables'!$N$1:$DN$1,0),FALSE)),"")</f>
        <v/>
      </c>
      <c r="DE456" s="685" t="str">
        <f>IFERROR((DD456+BN456*Contr_Rate)*(1+Inv_Return)*IF($D456=$C$1,VLOOKUP($T456,Male_Annuity_Tables,MATCH($BS$3+3,'Mortality Tables'!$N$1:$DN$1,0),FALSE),VLOOKUP($T456,Fe_Annuity_Tables,MATCH(DE$3+3,'Mortality Tables'!$N$1:$DN$1,0),FALSE)),"")</f>
        <v/>
      </c>
      <c r="DF456" s="685" t="str">
        <f>IFERROR((DE456+BO456*Contr_Rate)*(1+Inv_Return)*IF($D456=$C$1,VLOOKUP($T456,Male_Annuity_Tables,MATCH($BS$3+3,'Mortality Tables'!$N$1:$DN$1,0),FALSE),VLOOKUP($T456,Fe_Annuity_Tables,MATCH(DF$3+3,'Mortality Tables'!$N$1:$DN$1,0),FALSE)),"")</f>
        <v/>
      </c>
      <c r="DG456" s="685" t="str">
        <f>IFERROR((DF456+BP456*Contr_Rate)*(1+Inv_Return)*IF($D456=$C$1,VLOOKUP($T456,Male_Annuity_Tables,MATCH($BS$3+3,'Mortality Tables'!$N$1:$DN$1,0),FALSE),VLOOKUP($T456,Fe_Annuity_Tables,MATCH(DG$3+3,'Mortality Tables'!$N$1:$DN$1,0),FALSE)),"")</f>
        <v/>
      </c>
      <c r="DH456" s="685" t="str">
        <f>IFERROR((DG456+BQ456*Contr_Rate)*(1+Inv_Return)*IF($D456=$C$1,VLOOKUP($T456,Male_Annuity_Tables,MATCH($BS$3+3,'Mortality Tables'!$N$1:$DN$1,0),FALSE),VLOOKUP($T456,Fe_Annuity_Tables,MATCH(DH$3+3,'Mortality Tables'!$N$1:$DN$1,0),FALSE)),"")</f>
        <v/>
      </c>
      <c r="DJ456" s="686">
        <f t="shared" si="263"/>
        <v>2037392.5964409835</v>
      </c>
      <c r="DK456" s="680">
        <f t="shared" si="251"/>
        <v>8.0909277508679907</v>
      </c>
      <c r="DL456" s="686">
        <f t="shared" si="264"/>
        <v>168714.03152364286</v>
      </c>
      <c r="DM456" s="686">
        <f t="shared" si="252"/>
        <v>2167102.9754348141</v>
      </c>
      <c r="DN456" s="687">
        <f t="shared" si="265"/>
        <v>7.7852337169068558E-2</v>
      </c>
      <c r="DP456" s="688">
        <f t="shared" si="266"/>
        <v>53477.675776797027</v>
      </c>
      <c r="DQ456" s="688">
        <f t="shared" si="267"/>
        <v>88955.608170958862</v>
      </c>
      <c r="DR456" s="688">
        <f t="shared" si="268"/>
        <v>126489.48195744203</v>
      </c>
    </row>
    <row r="457" spans="1:122" s="657" customFormat="1" ht="14.5">
      <c r="A457" s="675" t="s">
        <v>1982</v>
      </c>
      <c r="B457" s="675" t="s">
        <v>1983</v>
      </c>
      <c r="C457" s="675" t="s">
        <v>541</v>
      </c>
      <c r="D457" s="675" t="s">
        <v>61</v>
      </c>
      <c r="E457" s="676">
        <v>27887</v>
      </c>
      <c r="F457" s="677">
        <v>41386</v>
      </c>
      <c r="G457" s="677">
        <v>42470</v>
      </c>
      <c r="H457" s="678">
        <v>960619</v>
      </c>
      <c r="I457" s="678">
        <v>83206.509999999995</v>
      </c>
      <c r="J457" s="678">
        <v>69014.149999999994</v>
      </c>
      <c r="K457" s="678">
        <v>26924</v>
      </c>
      <c r="L457" s="678">
        <v>179144.65999999997</v>
      </c>
      <c r="M457" s="679">
        <f>IF(COUNTIF($A$4:A457,A457)=1,0,1)</f>
        <v>0</v>
      </c>
      <c r="N457" s="680" t="str">
        <f t="shared" si="257"/>
        <v>Okay</v>
      </c>
      <c r="O457" s="680" t="str">
        <f t="shared" si="258"/>
        <v>TRUE</v>
      </c>
      <c r="P457" s="680" t="b">
        <f t="shared" si="259"/>
        <v>1</v>
      </c>
      <c r="Q457" s="680" t="b">
        <f t="shared" si="239"/>
        <v>1</v>
      </c>
      <c r="R457" s="680" t="b">
        <f t="shared" si="240"/>
        <v>1</v>
      </c>
      <c r="S457" s="681">
        <f t="shared" si="260"/>
        <v>36.983561643835614</v>
      </c>
      <c r="T457" s="682">
        <f t="shared" si="241"/>
        <v>48</v>
      </c>
      <c r="U457" s="682">
        <f t="shared" si="253"/>
        <v>39</v>
      </c>
      <c r="V457" s="682">
        <f t="shared" si="242"/>
        <v>8.7287671232876711</v>
      </c>
      <c r="W457" s="682">
        <f t="shared" si="261"/>
        <v>12</v>
      </c>
      <c r="X457" s="683">
        <f t="shared" si="262"/>
        <v>2149735.92</v>
      </c>
      <c r="Y457" s="684">
        <f t="shared" si="250"/>
        <v>4.5500000000000002E-3</v>
      </c>
      <c r="Z457" s="684">
        <f>IF($D457=$C$1,VLOOKUP($T457,Male_Annuity_Tables,MATCH($W457+2,'Mortality Tables'!$DS$1:$HT$1,0),FALSE),VLOOKUP($T457,Fe_Annuity_Tables,MATCH($W457+2,'Mortality Tables'!$M$1:$DN$1,0),FALSE))</f>
        <v>0.29983259951726382</v>
      </c>
      <c r="AA457" s="664"/>
      <c r="AB457" s="685">
        <f t="shared" si="256"/>
        <v>1009562.5380500001</v>
      </c>
      <c r="AC457" s="685">
        <f t="shared" si="256"/>
        <v>1060999.7493636475</v>
      </c>
      <c r="AD457" s="685">
        <f t="shared" si="256"/>
        <v>1115057.6865937256</v>
      </c>
      <c r="AE457" s="685">
        <f t="shared" si="256"/>
        <v>1171869.8757256758</v>
      </c>
      <c r="AF457" s="685">
        <f t="shared" si="256"/>
        <v>1231576.645893899</v>
      </c>
      <c r="AG457" s="685">
        <f t="shared" si="256"/>
        <v>1294325.4760021933</v>
      </c>
      <c r="AH457" s="685">
        <f t="shared" si="256"/>
        <v>1360271.359004505</v>
      </c>
      <c r="AI457" s="685">
        <f t="shared" si="256"/>
        <v>1429577.1847457846</v>
      </c>
      <c r="AJ457" s="685">
        <f t="shared" si="256"/>
        <v>1502414.1423085826</v>
      </c>
      <c r="AK457" s="685">
        <f t="shared" si="256"/>
        <v>1578962.1428592047</v>
      </c>
      <c r="AL457" s="685">
        <f t="shared" si="256"/>
        <v>1659410.2640378813</v>
      </c>
      <c r="AM457" s="685">
        <f t="shared" si="256"/>
        <v>1743957.2169906113</v>
      </c>
      <c r="AN457" s="685" t="str">
        <f t="shared" si="256"/>
        <v/>
      </c>
      <c r="AO457" s="685" t="str">
        <f t="shared" si="256"/>
        <v/>
      </c>
      <c r="AP457" s="685" t="str">
        <f t="shared" si="256"/>
        <v/>
      </c>
      <c r="AQ457" s="685" t="str">
        <f t="shared" si="256"/>
        <v/>
      </c>
      <c r="AR457" s="685" t="str">
        <f t="shared" si="255"/>
        <v/>
      </c>
      <c r="AS457" s="685" t="str">
        <f t="shared" si="255"/>
        <v/>
      </c>
      <c r="AT457" s="685" t="str">
        <f t="shared" si="255"/>
        <v/>
      </c>
      <c r="AU457" s="685" t="str">
        <f t="shared" si="255"/>
        <v/>
      </c>
      <c r="AV457" s="685" t="str">
        <f t="shared" si="255"/>
        <v/>
      </c>
      <c r="AW457" s="685" t="str">
        <f t="shared" si="255"/>
        <v/>
      </c>
      <c r="AX457" s="685" t="str">
        <f t="shared" si="255"/>
        <v/>
      </c>
      <c r="AY457" s="685" t="str">
        <f t="shared" si="255"/>
        <v/>
      </c>
      <c r="AZ457" s="685" t="str">
        <f t="shared" si="255"/>
        <v/>
      </c>
      <c r="BA457" s="685" t="str">
        <f t="shared" si="255"/>
        <v/>
      </c>
      <c r="BB457" s="685" t="str">
        <f t="shared" si="255"/>
        <v/>
      </c>
      <c r="BC457" s="685" t="str">
        <f t="shared" si="255"/>
        <v/>
      </c>
      <c r="BD457" s="685" t="str">
        <f t="shared" si="255"/>
        <v/>
      </c>
      <c r="BE457" s="685" t="str">
        <f t="shared" si="255"/>
        <v/>
      </c>
      <c r="BF457" s="685" t="str">
        <f t="shared" si="255"/>
        <v/>
      </c>
      <c r="BG457" s="685" t="str">
        <f t="shared" si="254"/>
        <v/>
      </c>
      <c r="BH457" s="685" t="str">
        <f t="shared" si="254"/>
        <v/>
      </c>
      <c r="BI457" s="685" t="str">
        <f t="shared" si="243"/>
        <v/>
      </c>
      <c r="BJ457" s="685" t="str">
        <f t="shared" si="243"/>
        <v/>
      </c>
      <c r="BK457" s="685" t="str">
        <f t="shared" si="243"/>
        <v/>
      </c>
      <c r="BL457" s="685" t="str">
        <f t="shared" si="243"/>
        <v/>
      </c>
      <c r="BM457" s="685" t="str">
        <f t="shared" si="243"/>
        <v/>
      </c>
      <c r="BN457" s="685" t="str">
        <f t="shared" si="243"/>
        <v/>
      </c>
      <c r="BO457" s="685" t="str">
        <f t="shared" si="246"/>
        <v/>
      </c>
      <c r="BP457" s="685" t="str">
        <f t="shared" si="246"/>
        <v/>
      </c>
      <c r="BQ457" s="685" t="str">
        <f t="shared" si="246"/>
        <v/>
      </c>
      <c r="BR457" s="529"/>
      <c r="BS457" s="685">
        <f>IFERROR(($L457+AB457*Contr_Rate)*(1+Inv_Return)*IF($D457=$C$1,VLOOKUP($T457,Male_Annuity_Tables,MATCH($BS$3+3,'Mortality Tables'!$N$1:$DN$1,0),FALSE),VLOOKUP($T457,Fe_Annuity_Tables,MATCH(BS$3+3,'Mortality Tables'!$N$1:$DN$1,0),FALSE)),"")</f>
        <v>419121.88219590927</v>
      </c>
      <c r="BT457" s="685">
        <f>IFERROR(($BS457+AC457*Contr_Rate)*(1+Inv_Return)*IF($D457=$C$1,VLOOKUP($T457,Male_Annuity_Tables,MATCH($BS$3+3,'Mortality Tables'!$N$1:$DN$1,0),FALSE),VLOOKUP($T457,Fe_Annuity_Tables,MATCH(BT$3+3,'Mortality Tables'!$N$1:$DN$1,0),FALSE)),"")</f>
        <v>641205.41460638167</v>
      </c>
      <c r="BU457" s="685">
        <f>IFERROR((BT457+AD457*Contr_Rate)*(1+Inv_Return)*IF($D457=$C$1,VLOOKUP($T457,Male_Annuity_Tables,MATCH($BS$3+3,'Mortality Tables'!$N$1:$DN$1,0),FALSE),VLOOKUP($T457,Fe_Annuity_Tables,MATCH(BU$3+3,'Mortality Tables'!$N$1:$DN$1,0),FALSE)),"")</f>
        <v>848413.60216108384</v>
      </c>
      <c r="BV457" s="685">
        <f>IFERROR((BU457+AE457*Contr_Rate)*(1+Inv_Return)*IF($D457=$C$1,VLOOKUP($T457,Male_Annuity_Tables,MATCH($BS$3+3,'Mortality Tables'!$N$1:$DN$1,0),FALSE),VLOOKUP($T457,Fe_Annuity_Tables,MATCH(BV$3+3,'Mortality Tables'!$N$1:$DN$1,0),FALSE)),"")</f>
        <v>1043405.7971721928</v>
      </c>
      <c r="BW457" s="685">
        <f>IFERROR((BV457+AF457*Contr_Rate)*(1+Inv_Return)*IF($D457=$C$1,VLOOKUP($T457,Male_Annuity_Tables,MATCH($BS$3+3,'Mortality Tables'!$N$1:$DN$1,0),FALSE),VLOOKUP($T457,Fe_Annuity_Tables,MATCH(BW$3+3,'Mortality Tables'!$N$1:$DN$1,0),FALSE)),"")</f>
        <v>1228530.9741692129</v>
      </c>
      <c r="BX457" s="685">
        <f>IFERROR((BW457+AG457*Contr_Rate)*(1+Inv_Return)*IF($D457=$C$1,VLOOKUP($T457,Male_Annuity_Tables,MATCH($BS$3+3,'Mortality Tables'!$N$1:$DN$1,0),FALSE),VLOOKUP($T457,Fe_Annuity_Tables,MATCH(BX$3+3,'Mortality Tables'!$N$1:$DN$1,0),FALSE)),"")</f>
        <v>1405870.0920470532</v>
      </c>
      <c r="BY457" s="685">
        <f>IFERROR((BX457+AH457*Contr_Rate)*(1+Inv_Return)*IF($D457=$C$1,VLOOKUP($T457,Male_Annuity_Tables,MATCH($BS$3+3,'Mortality Tables'!$N$1:$DN$1,0),FALSE),VLOOKUP($T457,Fe_Annuity_Tables,MATCH(BY$3+3,'Mortality Tables'!$N$1:$DN$1,0),FALSE)),"")</f>
        <v>1577273.0239643585</v>
      </c>
      <c r="BZ457" s="685">
        <f>IFERROR((BY457+AI457*Contr_Rate)*(1+Inv_Return)*IF($D457=$C$1,VLOOKUP($T457,Male_Annuity_Tables,MATCH($BS$3+3,'Mortality Tables'!$N$1:$DN$1,0),FALSE),VLOOKUP($T457,Fe_Annuity_Tables,MATCH(BZ$3+3,'Mortality Tables'!$N$1:$DN$1,0),FALSE)),"")</f>
        <v>1744390.7686158554</v>
      </c>
      <c r="CA457" s="685">
        <f>IFERROR((BZ457+AJ457*Contr_Rate)*(1+Inv_Return)*IF($D457=$C$1,VLOOKUP($T457,Male_Annuity_Tables,MATCH($BS$3+3,'Mortality Tables'!$N$1:$DN$1,0),FALSE),VLOOKUP($T457,Fe_Annuity_Tables,MATCH(CA$3+3,'Mortality Tables'!$N$1:$DN$1,0),FALSE)),"")</f>
        <v>1908703.5636378515</v>
      </c>
      <c r="CB457" s="685">
        <f>IFERROR((CA457+AK457*Contr_Rate)*(1+Inv_Return)*IF($D457=$C$1,VLOOKUP($T457,Male_Annuity_Tables,MATCH($BS$3+3,'Mortality Tables'!$N$1:$DN$1,0),FALSE),VLOOKUP($T457,Fe_Annuity_Tables,MATCH(CB$3+3,'Mortality Tables'!$N$1:$DN$1,0),FALSE)),"")</f>
        <v>2071545.4411706415</v>
      </c>
      <c r="CC457" s="685">
        <f>IFERROR((CB457+AL457*Contr_Rate)*(1+Inv_Return)*IF($D457=$C$1,VLOOKUP($T457,Male_Annuity_Tables,MATCH($BS$3+3,'Mortality Tables'!$N$1:$DN$1,0),FALSE),VLOOKUP($T457,Fe_Annuity_Tables,MATCH(CC$3+3,'Mortality Tables'!$N$1:$DN$1,0),FALSE)),"")</f>
        <v>2234125.6954134945</v>
      </c>
      <c r="CD457" s="685">
        <f>IFERROR((CC457+AM457*Contr_Rate)*(1+Inv_Return)*IF($D457=$C$1,VLOOKUP($T457,Male_Annuity_Tables,MATCH($BS$3+3,'Mortality Tables'!$N$1:$DN$1,0),FALSE),VLOOKUP($T457,Fe_Annuity_Tables,MATCH(CD$3+3,'Mortality Tables'!$N$1:$DN$1,0),FALSE)),"")</f>
        <v>2397547.6709915921</v>
      </c>
      <c r="CE457" s="685" t="str">
        <f>IFERROR((CD457+AN457*Contr_Rate)*(1+Inv_Return)*IF($D457=$C$1,VLOOKUP($T457,Male_Annuity_Tables,MATCH($BS$3+3,'Mortality Tables'!$N$1:$DN$1,0),FALSE),VLOOKUP($T457,Fe_Annuity_Tables,MATCH(CE$3+3,'Mortality Tables'!$N$1:$DN$1,0),FALSE)),"")</f>
        <v/>
      </c>
      <c r="CF457" s="685" t="str">
        <f>IFERROR((CE457+AO457*Contr_Rate)*(1+Inv_Return)*IF($D457=$C$1,VLOOKUP($T457,Male_Annuity_Tables,MATCH($BS$3+3,'Mortality Tables'!$N$1:$DN$1,0),FALSE),VLOOKUP($T457,Fe_Annuity_Tables,MATCH(CF$3+3,'Mortality Tables'!$N$1:$DN$1,0),FALSE)),"")</f>
        <v/>
      </c>
      <c r="CG457" s="685" t="str">
        <f>IFERROR((CF457+AP457*Contr_Rate)*(1+Inv_Return)*IF($D457=$C$1,VLOOKUP($T457,Male_Annuity_Tables,MATCH($BS$3+3,'Mortality Tables'!$N$1:$DN$1,0),FALSE),VLOOKUP($T457,Fe_Annuity_Tables,MATCH(CG$3+3,'Mortality Tables'!$N$1:$DN$1,0),FALSE)),"")</f>
        <v/>
      </c>
      <c r="CH457" s="685" t="str">
        <f>IFERROR((CG457+AQ457*Contr_Rate)*(1+Inv_Return)*IF($D457=$C$1,VLOOKUP($T457,Male_Annuity_Tables,MATCH($BS$3+3,'Mortality Tables'!$N$1:$DN$1,0),FALSE),VLOOKUP($T457,Fe_Annuity_Tables,MATCH(CH$3+3,'Mortality Tables'!$N$1:$DN$1,0),FALSE)),"")</f>
        <v/>
      </c>
      <c r="CI457" s="685" t="str">
        <f>IFERROR((CH457+AR457*Contr_Rate)*(1+Inv_Return)*IF($D457=$C$1,VLOOKUP($T457,Male_Annuity_Tables,MATCH($BS$3+3,'Mortality Tables'!$N$1:$DN$1,0),FALSE),VLOOKUP($T457,Fe_Annuity_Tables,MATCH(CI$3+3,'Mortality Tables'!$N$1:$DN$1,0),FALSE)),"")</f>
        <v/>
      </c>
      <c r="CJ457" s="685" t="str">
        <f>IFERROR((CI457+AS457*Contr_Rate)*(1+Inv_Return)*IF($D457=$C$1,VLOOKUP($T457,Male_Annuity_Tables,MATCH($BS$3+3,'Mortality Tables'!$N$1:$DN$1,0),FALSE),VLOOKUP($T457,Fe_Annuity_Tables,MATCH(CJ$3+3,'Mortality Tables'!$N$1:$DN$1,0),FALSE)),"")</f>
        <v/>
      </c>
      <c r="CK457" s="685" t="str">
        <f>IFERROR((CJ457+AT457*Contr_Rate)*(1+Inv_Return)*IF($D457=$C$1,VLOOKUP($T457,Male_Annuity_Tables,MATCH($BS$3+3,'Mortality Tables'!$N$1:$DN$1,0),FALSE),VLOOKUP($T457,Fe_Annuity_Tables,MATCH(CK$3+3,'Mortality Tables'!$N$1:$DN$1,0),FALSE)),"")</f>
        <v/>
      </c>
      <c r="CL457" s="685" t="str">
        <f>IFERROR((CK457+AU457*Contr_Rate)*(1+Inv_Return)*IF($D457=$C$1,VLOOKUP($T457,Male_Annuity_Tables,MATCH($BS$3+3,'Mortality Tables'!$N$1:$DN$1,0),FALSE),VLOOKUP($T457,Fe_Annuity_Tables,MATCH(CL$3+3,'Mortality Tables'!$N$1:$DN$1,0),FALSE)),"")</f>
        <v/>
      </c>
      <c r="CM457" s="685" t="str">
        <f>IFERROR((CL457+AV457*Contr_Rate)*(1+Inv_Return)*IF($D457=$C$1,VLOOKUP($T457,Male_Annuity_Tables,MATCH($BS$3+3,'Mortality Tables'!$N$1:$DN$1,0),FALSE),VLOOKUP($T457,Fe_Annuity_Tables,MATCH(CM$3+3,'Mortality Tables'!$N$1:$DN$1,0),FALSE)),"")</f>
        <v/>
      </c>
      <c r="CN457" s="685" t="str">
        <f>IFERROR((CM457+AW457*Contr_Rate)*(1+Inv_Return)*IF($D457=$C$1,VLOOKUP($T457,Male_Annuity_Tables,MATCH($BS$3+3,'Mortality Tables'!$N$1:$DN$1,0),FALSE),VLOOKUP($T457,Fe_Annuity_Tables,MATCH(CN$3+3,'Mortality Tables'!$N$1:$DN$1,0),FALSE)),"")</f>
        <v/>
      </c>
      <c r="CO457" s="685" t="str">
        <f>IFERROR((CN457+AX457*Contr_Rate)*(1+Inv_Return)*IF($D457=$C$1,VLOOKUP($T457,Male_Annuity_Tables,MATCH($BS$3+3,'Mortality Tables'!$N$1:$DN$1,0),FALSE),VLOOKUP($T457,Fe_Annuity_Tables,MATCH(CO$3+3,'Mortality Tables'!$N$1:$DN$1,0),FALSE)),"")</f>
        <v/>
      </c>
      <c r="CP457" s="685" t="str">
        <f>IFERROR((CO457+AY457*Contr_Rate)*(1+Inv_Return)*IF($D457=$C$1,VLOOKUP($T457,Male_Annuity_Tables,MATCH($BS$3+3,'Mortality Tables'!$N$1:$DN$1,0),FALSE),VLOOKUP($T457,Fe_Annuity_Tables,MATCH(CP$3+3,'Mortality Tables'!$N$1:$DN$1,0),FALSE)),"")</f>
        <v/>
      </c>
      <c r="CQ457" s="685" t="str">
        <f>IFERROR((CP457+AZ457*Contr_Rate)*(1+Inv_Return)*IF($D457=$C$1,VLOOKUP($T457,Male_Annuity_Tables,MATCH($BS$3+3,'Mortality Tables'!$N$1:$DN$1,0),FALSE),VLOOKUP($T457,Fe_Annuity_Tables,MATCH(CQ$3+3,'Mortality Tables'!$N$1:$DN$1,0),FALSE)),"")</f>
        <v/>
      </c>
      <c r="CR457" s="685" t="str">
        <f>IFERROR((CQ457+BA457*Contr_Rate)*(1+Inv_Return)*IF($D457=$C$1,VLOOKUP($T457,Male_Annuity_Tables,MATCH($BS$3+3,'Mortality Tables'!$N$1:$DN$1,0),FALSE),VLOOKUP($T457,Fe_Annuity_Tables,MATCH(CR$3+3,'Mortality Tables'!$N$1:$DN$1,0),FALSE)),"")</f>
        <v/>
      </c>
      <c r="CS457" s="685" t="str">
        <f>IFERROR((CR457+BB457*Contr_Rate)*(1+Inv_Return)*IF($D457=$C$1,VLOOKUP($T457,Male_Annuity_Tables,MATCH($BS$3+3,'Mortality Tables'!$N$1:$DN$1,0),FALSE),VLOOKUP($T457,Fe_Annuity_Tables,MATCH(CS$3+3,'Mortality Tables'!$N$1:$DN$1,0),FALSE)),"")</f>
        <v/>
      </c>
      <c r="CT457" s="685" t="str">
        <f>IFERROR((CS457+BC457*Contr_Rate)*(1+Inv_Return)*IF($D457=$C$1,VLOOKUP($T457,Male_Annuity_Tables,MATCH($BS$3+3,'Mortality Tables'!$N$1:$DN$1,0),FALSE),VLOOKUP($T457,Fe_Annuity_Tables,MATCH(CT$3+3,'Mortality Tables'!$N$1:$DN$1,0),FALSE)),"")</f>
        <v/>
      </c>
      <c r="CU457" s="685" t="str">
        <f>IFERROR((CT457+BD457*Contr_Rate)*(1+Inv_Return)*IF($D457=$C$1,VLOOKUP($T457,Male_Annuity_Tables,MATCH($BS$3+3,'Mortality Tables'!$N$1:$DN$1,0),FALSE),VLOOKUP($T457,Fe_Annuity_Tables,MATCH(CU$3+3,'Mortality Tables'!$N$1:$DN$1,0),FALSE)),"")</f>
        <v/>
      </c>
      <c r="CV457" s="685" t="str">
        <f>IFERROR((CU457+BE457*Contr_Rate)*(1+Inv_Return)*IF($D457=$C$1,VLOOKUP($T457,Male_Annuity_Tables,MATCH($BS$3+3,'Mortality Tables'!$N$1:$DN$1,0),FALSE),VLOOKUP($T457,Fe_Annuity_Tables,MATCH(CV$3+3,'Mortality Tables'!$N$1:$DN$1,0),FALSE)),"")</f>
        <v/>
      </c>
      <c r="CW457" s="685" t="str">
        <f>IFERROR((CV457+BF457*Contr_Rate)*(1+Inv_Return)*IF($D457=$C$1,VLOOKUP($T457,Male_Annuity_Tables,MATCH($BS$3+3,'Mortality Tables'!$N$1:$DN$1,0),FALSE),VLOOKUP($T457,Fe_Annuity_Tables,MATCH(CW$3+3,'Mortality Tables'!$N$1:$DN$1,0),FALSE)),"")</f>
        <v/>
      </c>
      <c r="CX457" s="685" t="str">
        <f>IFERROR((CW457+BG457*Contr_Rate)*(1+Inv_Return)*IF($D457=$C$1,VLOOKUP($T457,Male_Annuity_Tables,MATCH($BS$3+3,'Mortality Tables'!$N$1:$DN$1,0),FALSE),VLOOKUP($T457,Fe_Annuity_Tables,MATCH(CX$3+3,'Mortality Tables'!$N$1:$DN$1,0),FALSE)),"")</f>
        <v/>
      </c>
      <c r="CY457" s="685" t="str">
        <f>IFERROR((CX457+BH457*Contr_Rate)*(1+Inv_Return)*IF($D457=$C$1,VLOOKUP($T457,Male_Annuity_Tables,MATCH($BS$3+3,'Mortality Tables'!$N$1:$DN$1,0),FALSE),VLOOKUP($T457,Fe_Annuity_Tables,MATCH(CY$3+3,'Mortality Tables'!$N$1:$DN$1,0),FALSE)),"")</f>
        <v/>
      </c>
      <c r="CZ457" s="685" t="str">
        <f>IFERROR((CY457+BI457*Contr_Rate)*(1+Inv_Return)*IF($D457=$C$1,VLOOKUP($T457,Male_Annuity_Tables,MATCH($BS$3+3,'Mortality Tables'!$N$1:$DN$1,0),FALSE),VLOOKUP($T457,Fe_Annuity_Tables,MATCH(CZ$3+3,'Mortality Tables'!$N$1:$DN$1,0),FALSE)),"")</f>
        <v/>
      </c>
      <c r="DA457" s="685" t="str">
        <f>IFERROR((CZ457+BJ457*Contr_Rate)*(1+Inv_Return)*IF($D457=$C$1,VLOOKUP($T457,Male_Annuity_Tables,MATCH($BS$3+3,'Mortality Tables'!$N$1:$DN$1,0),FALSE),VLOOKUP($T457,Fe_Annuity_Tables,MATCH(DA$3+3,'Mortality Tables'!$N$1:$DN$1,0),FALSE)),"")</f>
        <v/>
      </c>
      <c r="DB457" s="685" t="str">
        <f>IFERROR((DA457+BK457*Contr_Rate)*(1+Inv_Return)*IF($D457=$C$1,VLOOKUP($T457,Male_Annuity_Tables,MATCH($BS$3+3,'Mortality Tables'!$N$1:$DN$1,0),FALSE),VLOOKUP($T457,Fe_Annuity_Tables,MATCH(DB$3+3,'Mortality Tables'!$N$1:$DN$1,0),FALSE)),"")</f>
        <v/>
      </c>
      <c r="DC457" s="685" t="str">
        <f>IFERROR((DB457+BL457*Contr_Rate)*(1+Inv_Return)*IF($D457=$C$1,VLOOKUP($T457,Male_Annuity_Tables,MATCH($BS$3+3,'Mortality Tables'!$N$1:$DN$1,0),FALSE),VLOOKUP($T457,Fe_Annuity_Tables,MATCH(DC$3+3,'Mortality Tables'!$N$1:$DN$1,0),FALSE)),"")</f>
        <v/>
      </c>
      <c r="DD457" s="685" t="str">
        <f>IFERROR((DC457+BM457*Contr_Rate)*(1+Inv_Return)*IF($D457=$C$1,VLOOKUP($T457,Male_Annuity_Tables,MATCH($BS$3+3,'Mortality Tables'!$N$1:$DN$1,0),FALSE),VLOOKUP($T457,Fe_Annuity_Tables,MATCH(DD$3+3,'Mortality Tables'!$N$1:$DN$1,0),FALSE)),"")</f>
        <v/>
      </c>
      <c r="DE457" s="685" t="str">
        <f>IFERROR((DD457+BN457*Contr_Rate)*(1+Inv_Return)*IF($D457=$C$1,VLOOKUP($T457,Male_Annuity_Tables,MATCH($BS$3+3,'Mortality Tables'!$N$1:$DN$1,0),FALSE),VLOOKUP($T457,Fe_Annuity_Tables,MATCH(DE$3+3,'Mortality Tables'!$N$1:$DN$1,0),FALSE)),"")</f>
        <v/>
      </c>
      <c r="DF457" s="685" t="str">
        <f>IFERROR((DE457+BO457*Contr_Rate)*(1+Inv_Return)*IF($D457=$C$1,VLOOKUP($T457,Male_Annuity_Tables,MATCH($BS$3+3,'Mortality Tables'!$N$1:$DN$1,0),FALSE),VLOOKUP($T457,Fe_Annuity_Tables,MATCH(DF$3+3,'Mortality Tables'!$N$1:$DN$1,0),FALSE)),"")</f>
        <v/>
      </c>
      <c r="DG457" s="685" t="str">
        <f>IFERROR((DF457+BP457*Contr_Rate)*(1+Inv_Return)*IF($D457=$C$1,VLOOKUP($T457,Male_Annuity_Tables,MATCH($BS$3+3,'Mortality Tables'!$N$1:$DN$1,0),FALSE),VLOOKUP($T457,Fe_Annuity_Tables,MATCH(DG$3+3,'Mortality Tables'!$N$1:$DN$1,0),FALSE)),"")</f>
        <v/>
      </c>
      <c r="DH457" s="685" t="str">
        <f>IFERROR((DG457+BQ457*Contr_Rate)*(1+Inv_Return)*IF($D457=$C$1,VLOOKUP($T457,Male_Annuity_Tables,MATCH($BS$3+3,'Mortality Tables'!$N$1:$DN$1,0),FALSE),VLOOKUP($T457,Fe_Annuity_Tables,MATCH(DH$3+3,'Mortality Tables'!$N$1:$DN$1,0),FALSE)),"")</f>
        <v/>
      </c>
      <c r="DJ457" s="686">
        <f t="shared" si="263"/>
        <v>2397547.6709915921</v>
      </c>
      <c r="DK457" s="680">
        <f t="shared" si="251"/>
        <v>8.0909277508679907</v>
      </c>
      <c r="DL457" s="686">
        <f t="shared" si="264"/>
        <v>198538.0402626927</v>
      </c>
      <c r="DM457" s="686">
        <f t="shared" si="252"/>
        <v>1743957.2169906113</v>
      </c>
      <c r="DN457" s="687">
        <f t="shared" si="265"/>
        <v>0.11384341217113787</v>
      </c>
      <c r="DP457" s="688">
        <f t="shared" si="266"/>
        <v>64489.236208779068</v>
      </c>
      <c r="DQ457" s="688">
        <f t="shared" si="267"/>
        <v>98905.935203034373</v>
      </c>
      <c r="DR457" s="688">
        <f t="shared" si="268"/>
        <v>89018.100379547395</v>
      </c>
    </row>
    <row r="458" spans="1:122" s="657" customFormat="1" ht="14.5">
      <c r="A458" s="675" t="s">
        <v>1984</v>
      </c>
      <c r="B458" s="675" t="s">
        <v>1985</v>
      </c>
      <c r="C458" s="675" t="s">
        <v>541</v>
      </c>
      <c r="D458" s="675" t="s">
        <v>61</v>
      </c>
      <c r="E458" s="676">
        <v>26735</v>
      </c>
      <c r="F458" s="677">
        <v>37855</v>
      </c>
      <c r="G458" s="677">
        <v>42888</v>
      </c>
      <c r="H458" s="678">
        <v>2657103</v>
      </c>
      <c r="I458" s="678">
        <v>224998.22</v>
      </c>
      <c r="J458" s="678">
        <v>256257.02</v>
      </c>
      <c r="K458" s="678">
        <v>15045.67</v>
      </c>
      <c r="L458" s="678">
        <v>496300.91</v>
      </c>
      <c r="M458" s="679">
        <f>IF(COUNTIF($A$4:A458,A458)=1,0,1)</f>
        <v>0</v>
      </c>
      <c r="N458" s="680" t="str">
        <f t="shared" si="257"/>
        <v>Okay</v>
      </c>
      <c r="O458" s="680" t="str">
        <f t="shared" si="258"/>
        <v>TRUE</v>
      </c>
      <c r="P458" s="680" t="b">
        <f t="shared" si="259"/>
        <v>1</v>
      </c>
      <c r="Q458" s="680" t="b">
        <f t="shared" si="239"/>
        <v>1</v>
      </c>
      <c r="R458" s="680" t="b">
        <f t="shared" si="240"/>
        <v>1</v>
      </c>
      <c r="S458" s="681">
        <f t="shared" si="260"/>
        <v>30.465753424657535</v>
      </c>
      <c r="T458" s="682">
        <f t="shared" si="241"/>
        <v>51</v>
      </c>
      <c r="U458" s="682">
        <f t="shared" si="253"/>
        <v>44</v>
      </c>
      <c r="V458" s="682">
        <f t="shared" si="242"/>
        <v>7.5835616438356164</v>
      </c>
      <c r="W458" s="682">
        <f t="shared" si="261"/>
        <v>9</v>
      </c>
      <c r="X458" s="683">
        <f t="shared" si="262"/>
        <v>4466708.1899999995</v>
      </c>
      <c r="Y458" s="684">
        <f t="shared" si="250"/>
        <v>6.0000000000000001E-3</v>
      </c>
      <c r="Z458" s="684">
        <f>IF($D458=$C$1,VLOOKUP($T458,Male_Annuity_Tables,MATCH($W458+2,'Mortality Tables'!$DS$1:$HT$1,0),FALSE),VLOOKUP($T458,Fe_Annuity_Tables,MATCH($W458+2,'Mortality Tables'!$M$1:$DN$1,0),FALSE))</f>
        <v>0.46809938372992504</v>
      </c>
      <c r="AA458" s="664"/>
      <c r="AB458" s="685">
        <f t="shared" si="256"/>
        <v>2792482.3978500003</v>
      </c>
      <c r="AC458" s="685">
        <f t="shared" si="256"/>
        <v>2934759.3760204576</v>
      </c>
      <c r="AD458" s="685">
        <f t="shared" si="256"/>
        <v>3084285.3662287001</v>
      </c>
      <c r="AE458" s="685">
        <f t="shared" si="256"/>
        <v>3241429.7056380524</v>
      </c>
      <c r="AF458" s="685">
        <f t="shared" si="256"/>
        <v>3406580.5491403113</v>
      </c>
      <c r="AG458" s="685">
        <f t="shared" si="256"/>
        <v>3580145.8281190107</v>
      </c>
      <c r="AH458" s="685">
        <f t="shared" si="256"/>
        <v>3762554.258061674</v>
      </c>
      <c r="AI458" s="685">
        <f t="shared" si="256"/>
        <v>3954256.3975099167</v>
      </c>
      <c r="AJ458" s="685">
        <f t="shared" si="256"/>
        <v>4155725.7609630469</v>
      </c>
      <c r="AK458" s="685" t="str">
        <f t="shared" si="256"/>
        <v/>
      </c>
      <c r="AL458" s="685" t="str">
        <f t="shared" si="256"/>
        <v/>
      </c>
      <c r="AM458" s="685" t="str">
        <f t="shared" si="256"/>
        <v/>
      </c>
      <c r="AN458" s="685" t="str">
        <f t="shared" si="256"/>
        <v/>
      </c>
      <c r="AO458" s="685" t="str">
        <f t="shared" si="256"/>
        <v/>
      </c>
      <c r="AP458" s="685" t="str">
        <f t="shared" si="256"/>
        <v/>
      </c>
      <c r="AQ458" s="685" t="str">
        <f t="shared" si="256"/>
        <v/>
      </c>
      <c r="AR458" s="685" t="str">
        <f t="shared" si="255"/>
        <v/>
      </c>
      <c r="AS458" s="685" t="str">
        <f t="shared" si="255"/>
        <v/>
      </c>
      <c r="AT458" s="685" t="str">
        <f t="shared" si="255"/>
        <v/>
      </c>
      <c r="AU458" s="685" t="str">
        <f t="shared" si="255"/>
        <v/>
      </c>
      <c r="AV458" s="685" t="str">
        <f t="shared" si="255"/>
        <v/>
      </c>
      <c r="AW458" s="685" t="str">
        <f t="shared" si="255"/>
        <v/>
      </c>
      <c r="AX458" s="685" t="str">
        <f t="shared" si="255"/>
        <v/>
      </c>
      <c r="AY458" s="685" t="str">
        <f t="shared" si="255"/>
        <v/>
      </c>
      <c r="AZ458" s="685" t="str">
        <f t="shared" si="255"/>
        <v/>
      </c>
      <c r="BA458" s="685" t="str">
        <f t="shared" si="255"/>
        <v/>
      </c>
      <c r="BB458" s="685" t="str">
        <f t="shared" si="255"/>
        <v/>
      </c>
      <c r="BC458" s="685" t="str">
        <f t="shared" si="255"/>
        <v/>
      </c>
      <c r="BD458" s="685" t="str">
        <f t="shared" si="255"/>
        <v/>
      </c>
      <c r="BE458" s="685" t="str">
        <f t="shared" si="255"/>
        <v/>
      </c>
      <c r="BF458" s="685" t="str">
        <f t="shared" si="255"/>
        <v/>
      </c>
      <c r="BG458" s="685" t="str">
        <f t="shared" si="254"/>
        <v/>
      </c>
      <c r="BH458" s="685" t="str">
        <f t="shared" si="254"/>
        <v/>
      </c>
      <c r="BI458" s="685" t="str">
        <f t="shared" si="243"/>
        <v/>
      </c>
      <c r="BJ458" s="685" t="str">
        <f t="shared" si="243"/>
        <v/>
      </c>
      <c r="BK458" s="685" t="str">
        <f t="shared" si="243"/>
        <v/>
      </c>
      <c r="BL458" s="685" t="str">
        <f t="shared" si="243"/>
        <v/>
      </c>
      <c r="BM458" s="685" t="str">
        <f t="shared" si="243"/>
        <v/>
      </c>
      <c r="BN458" s="685" t="str">
        <f t="shared" si="243"/>
        <v/>
      </c>
      <c r="BO458" s="685" t="str">
        <f t="shared" si="246"/>
        <v/>
      </c>
      <c r="BP458" s="685" t="str">
        <f t="shared" si="246"/>
        <v/>
      </c>
      <c r="BQ458" s="685" t="str">
        <f t="shared" si="246"/>
        <v/>
      </c>
      <c r="BR458" s="529"/>
      <c r="BS458" s="685">
        <f>IFERROR(($L458+AB458*Contr_Rate)*(1+Inv_Return)*IF($D458=$C$1,VLOOKUP($T458,Male_Annuity_Tables,MATCH($BS$3+3,'Mortality Tables'!$N$1:$DN$1,0),FALSE),VLOOKUP($T458,Fe_Annuity_Tables,MATCH(BS$3+3,'Mortality Tables'!$N$1:$DN$1,0),FALSE)),"")</f>
        <v>1226428.9857096442</v>
      </c>
      <c r="BT458" s="685">
        <f>IFERROR(($BS458+AC458*Contr_Rate)*(1+Inv_Return)*IF($D458=$C$1,VLOOKUP($T458,Male_Annuity_Tables,MATCH($BS$3+3,'Mortality Tables'!$N$1:$DN$1,0),FALSE),VLOOKUP($T458,Fe_Annuity_Tables,MATCH(BT$3+3,'Mortality Tables'!$N$1:$DN$1,0),FALSE)),"")</f>
        <v>1936897.9513005691</v>
      </c>
      <c r="BU458" s="685">
        <f>IFERROR((BT458+AD458*Contr_Rate)*(1+Inv_Return)*IF($D458=$C$1,VLOOKUP($T458,Male_Annuity_Tables,MATCH($BS$3+3,'Mortality Tables'!$N$1:$DN$1,0),FALSE),VLOOKUP($T458,Fe_Annuity_Tables,MATCH(BU$3+3,'Mortality Tables'!$N$1:$DN$1,0),FALSE)),"")</f>
        <v>2631292.9667456108</v>
      </c>
      <c r="BV458" s="685">
        <f>IFERROR((BU458+AE458*Contr_Rate)*(1+Inv_Return)*IF($D458=$C$1,VLOOKUP($T458,Male_Annuity_Tables,MATCH($BS$3+3,'Mortality Tables'!$N$1:$DN$1,0),FALSE),VLOOKUP($T458,Fe_Annuity_Tables,MATCH(BV$3+3,'Mortality Tables'!$N$1:$DN$1,0),FALSE)),"")</f>
        <v>3313011.8422471564</v>
      </c>
      <c r="BW458" s="685">
        <f>IFERROR((BV458+AF458*Contr_Rate)*(1+Inv_Return)*IF($D458=$C$1,VLOOKUP($T458,Male_Annuity_Tables,MATCH($BS$3+3,'Mortality Tables'!$N$1:$DN$1,0),FALSE),VLOOKUP($T458,Fe_Annuity_Tables,MATCH(BW$3+3,'Mortality Tables'!$N$1:$DN$1,0),FALSE)),"")</f>
        <v>3985285.3415425038</v>
      </c>
      <c r="BX458" s="685">
        <f>IFERROR((BW458+AG458*Contr_Rate)*(1+Inv_Return)*IF($D458=$C$1,VLOOKUP($T458,Male_Annuity_Tables,MATCH($BS$3+3,'Mortality Tables'!$N$1:$DN$1,0),FALSE),VLOOKUP($T458,Fe_Annuity_Tables,MATCH(BX$3+3,'Mortality Tables'!$N$1:$DN$1,0),FALSE)),"")</f>
        <v>4651196.1117801424</v>
      </c>
      <c r="BY458" s="685">
        <f>IFERROR((BX458+AH458*Contr_Rate)*(1+Inv_Return)*IF($D458=$C$1,VLOOKUP($T458,Male_Annuity_Tables,MATCH($BS$3+3,'Mortality Tables'!$N$1:$DN$1,0),FALSE),VLOOKUP($T458,Fe_Annuity_Tables,MATCH(BY$3+3,'Mortality Tables'!$N$1:$DN$1,0),FALSE)),"")</f>
        <v>5313696.3642331474</v>
      </c>
      <c r="BZ458" s="685">
        <f>IFERROR((BY458+AI458*Contr_Rate)*(1+Inv_Return)*IF($D458=$C$1,VLOOKUP($T458,Male_Annuity_Tables,MATCH($BS$3+3,'Mortality Tables'!$N$1:$DN$1,0),FALSE),VLOOKUP($T458,Fe_Annuity_Tables,MATCH(BZ$3+3,'Mortality Tables'!$N$1:$DN$1,0),FALSE)),"")</f>
        <v>5975624.4207778312</v>
      </c>
      <c r="CA458" s="685">
        <f>IFERROR((BZ458+AJ458*Contr_Rate)*(1+Inv_Return)*IF($D458=$C$1,VLOOKUP($T458,Male_Annuity_Tables,MATCH($BS$3+3,'Mortality Tables'!$N$1:$DN$1,0),FALSE),VLOOKUP($T458,Fe_Annuity_Tables,MATCH(CA$3+3,'Mortality Tables'!$N$1:$DN$1,0),FALSE)),"")</f>
        <v>6639720.2325160038</v>
      </c>
      <c r="CB458" s="685" t="str">
        <f>IFERROR((CA458+AK458*Contr_Rate)*(1+Inv_Return)*IF($D458=$C$1,VLOOKUP($T458,Male_Annuity_Tables,MATCH($BS$3+3,'Mortality Tables'!$N$1:$DN$1,0),FALSE),VLOOKUP($T458,Fe_Annuity_Tables,MATCH(CB$3+3,'Mortality Tables'!$N$1:$DN$1,0),FALSE)),"")</f>
        <v/>
      </c>
      <c r="CC458" s="685" t="str">
        <f>IFERROR((CB458+AL458*Contr_Rate)*(1+Inv_Return)*IF($D458=$C$1,VLOOKUP($T458,Male_Annuity_Tables,MATCH($BS$3+3,'Mortality Tables'!$N$1:$DN$1,0),FALSE),VLOOKUP($T458,Fe_Annuity_Tables,MATCH(CC$3+3,'Mortality Tables'!$N$1:$DN$1,0),FALSE)),"")</f>
        <v/>
      </c>
      <c r="CD458" s="685" t="str">
        <f>IFERROR((CC458+AM458*Contr_Rate)*(1+Inv_Return)*IF($D458=$C$1,VLOOKUP($T458,Male_Annuity_Tables,MATCH($BS$3+3,'Mortality Tables'!$N$1:$DN$1,0),FALSE),VLOOKUP($T458,Fe_Annuity_Tables,MATCH(CD$3+3,'Mortality Tables'!$N$1:$DN$1,0),FALSE)),"")</f>
        <v/>
      </c>
      <c r="CE458" s="685" t="str">
        <f>IFERROR((CD458+AN458*Contr_Rate)*(1+Inv_Return)*IF($D458=$C$1,VLOOKUP($T458,Male_Annuity_Tables,MATCH($BS$3+3,'Mortality Tables'!$N$1:$DN$1,0),FALSE),VLOOKUP($T458,Fe_Annuity_Tables,MATCH(CE$3+3,'Mortality Tables'!$N$1:$DN$1,0),FALSE)),"")</f>
        <v/>
      </c>
      <c r="CF458" s="685" t="str">
        <f>IFERROR((CE458+AO458*Contr_Rate)*(1+Inv_Return)*IF($D458=$C$1,VLOOKUP($T458,Male_Annuity_Tables,MATCH($BS$3+3,'Mortality Tables'!$N$1:$DN$1,0),FALSE),VLOOKUP($T458,Fe_Annuity_Tables,MATCH(CF$3+3,'Mortality Tables'!$N$1:$DN$1,0),FALSE)),"")</f>
        <v/>
      </c>
      <c r="CG458" s="685" t="str">
        <f>IFERROR((CF458+AP458*Contr_Rate)*(1+Inv_Return)*IF($D458=$C$1,VLOOKUP($T458,Male_Annuity_Tables,MATCH($BS$3+3,'Mortality Tables'!$N$1:$DN$1,0),FALSE),VLOOKUP($T458,Fe_Annuity_Tables,MATCH(CG$3+3,'Mortality Tables'!$N$1:$DN$1,0),FALSE)),"")</f>
        <v/>
      </c>
      <c r="CH458" s="685" t="str">
        <f>IFERROR((CG458+AQ458*Contr_Rate)*(1+Inv_Return)*IF($D458=$C$1,VLOOKUP($T458,Male_Annuity_Tables,MATCH($BS$3+3,'Mortality Tables'!$N$1:$DN$1,0),FALSE),VLOOKUP($T458,Fe_Annuity_Tables,MATCH(CH$3+3,'Mortality Tables'!$N$1:$DN$1,0),FALSE)),"")</f>
        <v/>
      </c>
      <c r="CI458" s="685" t="str">
        <f>IFERROR((CH458+AR458*Contr_Rate)*(1+Inv_Return)*IF($D458=$C$1,VLOOKUP($T458,Male_Annuity_Tables,MATCH($BS$3+3,'Mortality Tables'!$N$1:$DN$1,0),FALSE),VLOOKUP($T458,Fe_Annuity_Tables,MATCH(CI$3+3,'Mortality Tables'!$N$1:$DN$1,0),FALSE)),"")</f>
        <v/>
      </c>
      <c r="CJ458" s="685" t="str">
        <f>IFERROR((CI458+AS458*Contr_Rate)*(1+Inv_Return)*IF($D458=$C$1,VLOOKUP($T458,Male_Annuity_Tables,MATCH($BS$3+3,'Mortality Tables'!$N$1:$DN$1,0),FALSE),VLOOKUP($T458,Fe_Annuity_Tables,MATCH(CJ$3+3,'Mortality Tables'!$N$1:$DN$1,0),FALSE)),"")</f>
        <v/>
      </c>
      <c r="CK458" s="685" t="str">
        <f>IFERROR((CJ458+AT458*Contr_Rate)*(1+Inv_Return)*IF($D458=$C$1,VLOOKUP($T458,Male_Annuity_Tables,MATCH($BS$3+3,'Mortality Tables'!$N$1:$DN$1,0),FALSE),VLOOKUP($T458,Fe_Annuity_Tables,MATCH(CK$3+3,'Mortality Tables'!$N$1:$DN$1,0),FALSE)),"")</f>
        <v/>
      </c>
      <c r="CL458" s="685" t="str">
        <f>IFERROR((CK458+AU458*Contr_Rate)*(1+Inv_Return)*IF($D458=$C$1,VLOOKUP($T458,Male_Annuity_Tables,MATCH($BS$3+3,'Mortality Tables'!$N$1:$DN$1,0),FALSE),VLOOKUP($T458,Fe_Annuity_Tables,MATCH(CL$3+3,'Mortality Tables'!$N$1:$DN$1,0),FALSE)),"")</f>
        <v/>
      </c>
      <c r="CM458" s="685" t="str">
        <f>IFERROR((CL458+AV458*Contr_Rate)*(1+Inv_Return)*IF($D458=$C$1,VLOOKUP($T458,Male_Annuity_Tables,MATCH($BS$3+3,'Mortality Tables'!$N$1:$DN$1,0),FALSE),VLOOKUP($T458,Fe_Annuity_Tables,MATCH(CM$3+3,'Mortality Tables'!$N$1:$DN$1,0),FALSE)),"")</f>
        <v/>
      </c>
      <c r="CN458" s="685" t="str">
        <f>IFERROR((CM458+AW458*Contr_Rate)*(1+Inv_Return)*IF($D458=$C$1,VLOOKUP($T458,Male_Annuity_Tables,MATCH($BS$3+3,'Mortality Tables'!$N$1:$DN$1,0),FALSE),VLOOKUP($T458,Fe_Annuity_Tables,MATCH(CN$3+3,'Mortality Tables'!$N$1:$DN$1,0),FALSE)),"")</f>
        <v/>
      </c>
      <c r="CO458" s="685" t="str">
        <f>IFERROR((CN458+AX458*Contr_Rate)*(1+Inv_Return)*IF($D458=$C$1,VLOOKUP($T458,Male_Annuity_Tables,MATCH($BS$3+3,'Mortality Tables'!$N$1:$DN$1,0),FALSE),VLOOKUP($T458,Fe_Annuity_Tables,MATCH(CO$3+3,'Mortality Tables'!$N$1:$DN$1,0),FALSE)),"")</f>
        <v/>
      </c>
      <c r="CP458" s="685" t="str">
        <f>IFERROR((CO458+AY458*Contr_Rate)*(1+Inv_Return)*IF($D458=$C$1,VLOOKUP($T458,Male_Annuity_Tables,MATCH($BS$3+3,'Mortality Tables'!$N$1:$DN$1,0),FALSE),VLOOKUP($T458,Fe_Annuity_Tables,MATCH(CP$3+3,'Mortality Tables'!$N$1:$DN$1,0),FALSE)),"")</f>
        <v/>
      </c>
      <c r="CQ458" s="685" t="str">
        <f>IFERROR((CP458+AZ458*Contr_Rate)*(1+Inv_Return)*IF($D458=$C$1,VLOOKUP($T458,Male_Annuity_Tables,MATCH($BS$3+3,'Mortality Tables'!$N$1:$DN$1,0),FALSE),VLOOKUP($T458,Fe_Annuity_Tables,MATCH(CQ$3+3,'Mortality Tables'!$N$1:$DN$1,0),FALSE)),"")</f>
        <v/>
      </c>
      <c r="CR458" s="685" t="str">
        <f>IFERROR((CQ458+BA458*Contr_Rate)*(1+Inv_Return)*IF($D458=$C$1,VLOOKUP($T458,Male_Annuity_Tables,MATCH($BS$3+3,'Mortality Tables'!$N$1:$DN$1,0),FALSE),VLOOKUP($T458,Fe_Annuity_Tables,MATCH(CR$3+3,'Mortality Tables'!$N$1:$DN$1,0),FALSE)),"")</f>
        <v/>
      </c>
      <c r="CS458" s="685" t="str">
        <f>IFERROR((CR458+BB458*Contr_Rate)*(1+Inv_Return)*IF($D458=$C$1,VLOOKUP($T458,Male_Annuity_Tables,MATCH($BS$3+3,'Mortality Tables'!$N$1:$DN$1,0),FALSE),VLOOKUP($T458,Fe_Annuity_Tables,MATCH(CS$3+3,'Mortality Tables'!$N$1:$DN$1,0),FALSE)),"")</f>
        <v/>
      </c>
      <c r="CT458" s="685" t="str">
        <f>IFERROR((CS458+BC458*Contr_Rate)*(1+Inv_Return)*IF($D458=$C$1,VLOOKUP($T458,Male_Annuity_Tables,MATCH($BS$3+3,'Mortality Tables'!$N$1:$DN$1,0),FALSE),VLOOKUP($T458,Fe_Annuity_Tables,MATCH(CT$3+3,'Mortality Tables'!$N$1:$DN$1,0),FALSE)),"")</f>
        <v/>
      </c>
      <c r="CU458" s="685" t="str">
        <f>IFERROR((CT458+BD458*Contr_Rate)*(1+Inv_Return)*IF($D458=$C$1,VLOOKUP($T458,Male_Annuity_Tables,MATCH($BS$3+3,'Mortality Tables'!$N$1:$DN$1,0),FALSE),VLOOKUP($T458,Fe_Annuity_Tables,MATCH(CU$3+3,'Mortality Tables'!$N$1:$DN$1,0),FALSE)),"")</f>
        <v/>
      </c>
      <c r="CV458" s="685" t="str">
        <f>IFERROR((CU458+BE458*Contr_Rate)*(1+Inv_Return)*IF($D458=$C$1,VLOOKUP($T458,Male_Annuity_Tables,MATCH($BS$3+3,'Mortality Tables'!$N$1:$DN$1,0),FALSE),VLOOKUP($T458,Fe_Annuity_Tables,MATCH(CV$3+3,'Mortality Tables'!$N$1:$DN$1,0),FALSE)),"")</f>
        <v/>
      </c>
      <c r="CW458" s="685" t="str">
        <f>IFERROR((CV458+BF458*Contr_Rate)*(1+Inv_Return)*IF($D458=$C$1,VLOOKUP($T458,Male_Annuity_Tables,MATCH($BS$3+3,'Mortality Tables'!$N$1:$DN$1,0),FALSE),VLOOKUP($T458,Fe_Annuity_Tables,MATCH(CW$3+3,'Mortality Tables'!$N$1:$DN$1,0),FALSE)),"")</f>
        <v/>
      </c>
      <c r="CX458" s="685" t="str">
        <f>IFERROR((CW458+BG458*Contr_Rate)*(1+Inv_Return)*IF($D458=$C$1,VLOOKUP($T458,Male_Annuity_Tables,MATCH($BS$3+3,'Mortality Tables'!$N$1:$DN$1,0),FALSE),VLOOKUP($T458,Fe_Annuity_Tables,MATCH(CX$3+3,'Mortality Tables'!$N$1:$DN$1,0),FALSE)),"")</f>
        <v/>
      </c>
      <c r="CY458" s="685" t="str">
        <f>IFERROR((CX458+BH458*Contr_Rate)*(1+Inv_Return)*IF($D458=$C$1,VLOOKUP($T458,Male_Annuity_Tables,MATCH($BS$3+3,'Mortality Tables'!$N$1:$DN$1,0),FALSE),VLOOKUP($T458,Fe_Annuity_Tables,MATCH(CY$3+3,'Mortality Tables'!$N$1:$DN$1,0),FALSE)),"")</f>
        <v/>
      </c>
      <c r="CZ458" s="685" t="str">
        <f>IFERROR((CY458+BI458*Contr_Rate)*(1+Inv_Return)*IF($D458=$C$1,VLOOKUP($T458,Male_Annuity_Tables,MATCH($BS$3+3,'Mortality Tables'!$N$1:$DN$1,0),FALSE),VLOOKUP($T458,Fe_Annuity_Tables,MATCH(CZ$3+3,'Mortality Tables'!$N$1:$DN$1,0),FALSE)),"")</f>
        <v/>
      </c>
      <c r="DA458" s="685" t="str">
        <f>IFERROR((CZ458+BJ458*Contr_Rate)*(1+Inv_Return)*IF($D458=$C$1,VLOOKUP($T458,Male_Annuity_Tables,MATCH($BS$3+3,'Mortality Tables'!$N$1:$DN$1,0),FALSE),VLOOKUP($T458,Fe_Annuity_Tables,MATCH(DA$3+3,'Mortality Tables'!$N$1:$DN$1,0),FALSE)),"")</f>
        <v/>
      </c>
      <c r="DB458" s="685" t="str">
        <f>IFERROR((DA458+BK458*Contr_Rate)*(1+Inv_Return)*IF($D458=$C$1,VLOOKUP($T458,Male_Annuity_Tables,MATCH($BS$3+3,'Mortality Tables'!$N$1:$DN$1,0),FALSE),VLOOKUP($T458,Fe_Annuity_Tables,MATCH(DB$3+3,'Mortality Tables'!$N$1:$DN$1,0),FALSE)),"")</f>
        <v/>
      </c>
      <c r="DC458" s="685" t="str">
        <f>IFERROR((DB458+BL458*Contr_Rate)*(1+Inv_Return)*IF($D458=$C$1,VLOOKUP($T458,Male_Annuity_Tables,MATCH($BS$3+3,'Mortality Tables'!$N$1:$DN$1,0),FALSE),VLOOKUP($T458,Fe_Annuity_Tables,MATCH(DC$3+3,'Mortality Tables'!$N$1:$DN$1,0),FALSE)),"")</f>
        <v/>
      </c>
      <c r="DD458" s="685" t="str">
        <f>IFERROR((DC458+BM458*Contr_Rate)*(1+Inv_Return)*IF($D458=$C$1,VLOOKUP($T458,Male_Annuity_Tables,MATCH($BS$3+3,'Mortality Tables'!$N$1:$DN$1,0),FALSE),VLOOKUP($T458,Fe_Annuity_Tables,MATCH(DD$3+3,'Mortality Tables'!$N$1:$DN$1,0),FALSE)),"")</f>
        <v/>
      </c>
      <c r="DE458" s="685" t="str">
        <f>IFERROR((DD458+BN458*Contr_Rate)*(1+Inv_Return)*IF($D458=$C$1,VLOOKUP($T458,Male_Annuity_Tables,MATCH($BS$3+3,'Mortality Tables'!$N$1:$DN$1,0),FALSE),VLOOKUP($T458,Fe_Annuity_Tables,MATCH(DE$3+3,'Mortality Tables'!$N$1:$DN$1,0),FALSE)),"")</f>
        <v/>
      </c>
      <c r="DF458" s="685" t="str">
        <f>IFERROR((DE458+BO458*Contr_Rate)*(1+Inv_Return)*IF($D458=$C$1,VLOOKUP($T458,Male_Annuity_Tables,MATCH($BS$3+3,'Mortality Tables'!$N$1:$DN$1,0),FALSE),VLOOKUP($T458,Fe_Annuity_Tables,MATCH(DF$3+3,'Mortality Tables'!$N$1:$DN$1,0),FALSE)),"")</f>
        <v/>
      </c>
      <c r="DG458" s="685" t="str">
        <f>IFERROR((DF458+BP458*Contr_Rate)*(1+Inv_Return)*IF($D458=$C$1,VLOOKUP($T458,Male_Annuity_Tables,MATCH($BS$3+3,'Mortality Tables'!$N$1:$DN$1,0),FALSE),VLOOKUP($T458,Fe_Annuity_Tables,MATCH(DG$3+3,'Mortality Tables'!$N$1:$DN$1,0),FALSE)),"")</f>
        <v/>
      </c>
      <c r="DH458" s="685" t="str">
        <f>IFERROR((DG458+BQ458*Contr_Rate)*(1+Inv_Return)*IF($D458=$C$1,VLOOKUP($T458,Male_Annuity_Tables,MATCH($BS$3+3,'Mortality Tables'!$N$1:$DN$1,0),FALSE),VLOOKUP($T458,Fe_Annuity_Tables,MATCH(DH$3+3,'Mortality Tables'!$N$1:$DN$1,0),FALSE)),"")</f>
        <v/>
      </c>
      <c r="DJ458" s="686">
        <f t="shared" si="263"/>
        <v>6639720.2325160038</v>
      </c>
      <c r="DK458" s="680">
        <f t="shared" si="251"/>
        <v>8.0909277508679907</v>
      </c>
      <c r="DL458" s="686">
        <f t="shared" si="264"/>
        <v>549827.25007135037</v>
      </c>
      <c r="DM458" s="686">
        <f t="shared" si="252"/>
        <v>4155725.7609630469</v>
      </c>
      <c r="DN458" s="687">
        <f t="shared" si="265"/>
        <v>0.13230595128200509</v>
      </c>
      <c r="DP458" s="688">
        <f t="shared" si="266"/>
        <v>129265.6150937965</v>
      </c>
      <c r="DQ458" s="688">
        <f t="shared" si="267"/>
        <v>205177.53687922057</v>
      </c>
      <c r="DR458" s="688">
        <f t="shared" si="268"/>
        <v>280274.8016458755</v>
      </c>
    </row>
    <row r="459" spans="1:122" s="657" customFormat="1" ht="14.5">
      <c r="A459" s="675" t="s">
        <v>1986</v>
      </c>
      <c r="B459" s="675" t="s">
        <v>1987</v>
      </c>
      <c r="C459" s="675" t="s">
        <v>116</v>
      </c>
      <c r="D459" s="675" t="s">
        <v>60</v>
      </c>
      <c r="E459" s="676">
        <v>25083</v>
      </c>
      <c r="F459" s="677">
        <v>35336</v>
      </c>
      <c r="G459" s="677">
        <v>44499</v>
      </c>
      <c r="H459" s="678">
        <v>1586909</v>
      </c>
      <c r="I459" s="678">
        <v>137584.60999999999</v>
      </c>
      <c r="J459" s="678">
        <v>102714.05</v>
      </c>
      <c r="K459" s="678"/>
      <c r="L459" s="678">
        <v>240298.65999999997</v>
      </c>
      <c r="M459" s="679">
        <f>IF(COUNTIF($A$4:A459,A459)=1,0,1)</f>
        <v>0</v>
      </c>
      <c r="N459" s="680" t="str">
        <f t="shared" si="257"/>
        <v>Okay</v>
      </c>
      <c r="O459" s="680" t="str">
        <f t="shared" si="258"/>
        <v>TRUE</v>
      </c>
      <c r="P459" s="680" t="b">
        <f t="shared" si="259"/>
        <v>1</v>
      </c>
      <c r="Q459" s="680" t="b">
        <f t="shared" si="239"/>
        <v>1</v>
      </c>
      <c r="R459" s="680" t="b">
        <f t="shared" si="240"/>
        <v>1</v>
      </c>
      <c r="S459" s="681">
        <f t="shared" si="260"/>
        <v>28.090410958904108</v>
      </c>
      <c r="T459" s="682">
        <f t="shared" si="241"/>
        <v>56</v>
      </c>
      <c r="U459" s="682">
        <f t="shared" si="253"/>
        <v>53</v>
      </c>
      <c r="V459" s="682">
        <f t="shared" si="242"/>
        <v>3.1698630136986301</v>
      </c>
      <c r="W459" s="682">
        <f t="shared" si="261"/>
        <v>4</v>
      </c>
      <c r="X459" s="683">
        <f t="shared" si="262"/>
        <v>961194.6399999999</v>
      </c>
      <c r="Y459" s="684">
        <f t="shared" si="250"/>
        <v>6.0000000000000001E-3</v>
      </c>
      <c r="Z459" s="684">
        <f>IF($D459=$C$1,VLOOKUP($T459,Male_Annuity_Tables,MATCH($W459+2,'Mortality Tables'!$DS$1:$HT$1,0),FALSE),VLOOKUP($T459,Fe_Annuity_Tables,MATCH($W459+2,'Mortality Tables'!$M$1:$DN$1,0),FALSE))</f>
        <v>0.79237643444180317</v>
      </c>
      <c r="AA459" s="664"/>
      <c r="AB459" s="685">
        <f t="shared" si="256"/>
        <v>1667762.01355</v>
      </c>
      <c r="AC459" s="685">
        <f t="shared" si="256"/>
        <v>1752734.4881403726</v>
      </c>
      <c r="AD459" s="685">
        <f t="shared" si="256"/>
        <v>1842036.3103111247</v>
      </c>
      <c r="AE459" s="685">
        <f t="shared" si="256"/>
        <v>1935888.0603214765</v>
      </c>
      <c r="AF459" s="685" t="str">
        <f t="shared" si="256"/>
        <v/>
      </c>
      <c r="AG459" s="685" t="str">
        <f t="shared" si="256"/>
        <v/>
      </c>
      <c r="AH459" s="685" t="str">
        <f t="shared" si="256"/>
        <v/>
      </c>
      <c r="AI459" s="685" t="str">
        <f t="shared" si="256"/>
        <v/>
      </c>
      <c r="AJ459" s="685" t="str">
        <f t="shared" si="256"/>
        <v/>
      </c>
      <c r="AK459" s="685" t="str">
        <f t="shared" si="256"/>
        <v/>
      </c>
      <c r="AL459" s="685" t="str">
        <f t="shared" si="256"/>
        <v/>
      </c>
      <c r="AM459" s="685" t="str">
        <f t="shared" si="256"/>
        <v/>
      </c>
      <c r="AN459" s="685" t="str">
        <f t="shared" si="256"/>
        <v/>
      </c>
      <c r="AO459" s="685" t="str">
        <f t="shared" si="256"/>
        <v/>
      </c>
      <c r="AP459" s="685" t="str">
        <f t="shared" si="256"/>
        <v/>
      </c>
      <c r="AQ459" s="685" t="str">
        <f t="shared" si="256"/>
        <v/>
      </c>
      <c r="AR459" s="685" t="str">
        <f t="shared" si="255"/>
        <v/>
      </c>
      <c r="AS459" s="685" t="str">
        <f t="shared" si="255"/>
        <v/>
      </c>
      <c r="AT459" s="685" t="str">
        <f t="shared" si="255"/>
        <v/>
      </c>
      <c r="AU459" s="685" t="str">
        <f t="shared" si="255"/>
        <v/>
      </c>
      <c r="AV459" s="685" t="str">
        <f t="shared" si="255"/>
        <v/>
      </c>
      <c r="AW459" s="685" t="str">
        <f t="shared" si="255"/>
        <v/>
      </c>
      <c r="AX459" s="685" t="str">
        <f t="shared" si="255"/>
        <v/>
      </c>
      <c r="AY459" s="685" t="str">
        <f t="shared" si="255"/>
        <v/>
      </c>
      <c r="AZ459" s="685" t="str">
        <f t="shared" si="255"/>
        <v/>
      </c>
      <c r="BA459" s="685" t="str">
        <f t="shared" si="255"/>
        <v/>
      </c>
      <c r="BB459" s="685" t="str">
        <f t="shared" si="255"/>
        <v/>
      </c>
      <c r="BC459" s="685" t="str">
        <f t="shared" si="255"/>
        <v/>
      </c>
      <c r="BD459" s="685" t="str">
        <f t="shared" si="255"/>
        <v/>
      </c>
      <c r="BE459" s="685" t="str">
        <f t="shared" si="255"/>
        <v/>
      </c>
      <c r="BF459" s="685" t="str">
        <f t="shared" si="255"/>
        <v/>
      </c>
      <c r="BG459" s="685" t="str">
        <f t="shared" si="254"/>
        <v/>
      </c>
      <c r="BH459" s="685" t="str">
        <f t="shared" si="254"/>
        <v/>
      </c>
      <c r="BI459" s="685" t="str">
        <f t="shared" si="243"/>
        <v/>
      </c>
      <c r="BJ459" s="685" t="str">
        <f t="shared" ref="BJ459:BQ493" si="269">IFERROR(IF($W459&gt;=BJ$3,($H459*(1+Ann_Salary_Growth_Rate)^BJ$3),""),0)</f>
        <v/>
      </c>
      <c r="BK459" s="685" t="str">
        <f t="shared" si="269"/>
        <v/>
      </c>
      <c r="BL459" s="685" t="str">
        <f t="shared" si="269"/>
        <v/>
      </c>
      <c r="BM459" s="685" t="str">
        <f t="shared" si="269"/>
        <v/>
      </c>
      <c r="BN459" s="685" t="str">
        <f t="shared" si="269"/>
        <v/>
      </c>
      <c r="BO459" s="685" t="str">
        <f t="shared" si="269"/>
        <v/>
      </c>
      <c r="BP459" s="685" t="str">
        <f t="shared" si="269"/>
        <v/>
      </c>
      <c r="BQ459" s="685" t="str">
        <f t="shared" si="269"/>
        <v/>
      </c>
      <c r="BR459" s="529"/>
      <c r="BS459" s="685">
        <f>IFERROR(($L459+AB459*Contr_Rate)*(1+Inv_Return)*IF($D459=$C$1,VLOOKUP($T459,Male_Annuity_Tables,MATCH($BS$3+3,'Mortality Tables'!$N$1:$DN$1,0),FALSE),VLOOKUP($T459,Fe_Annuity_Tables,MATCH(BS$3+3,'Mortality Tables'!$N$1:$DN$1,0),FALSE)),"")</f>
        <v>718708.05620256986</v>
      </c>
      <c r="BT459" s="685">
        <f>IFERROR(($BS459+AC459*Contr_Rate)*(1+Inv_Return)*IF($D459=$C$1,VLOOKUP($T459,Male_Annuity_Tables,MATCH($BS$3+3,'Mortality Tables'!$N$1:$DN$1,0),FALSE),VLOOKUP($T459,Fe_Annuity_Tables,MATCH(BT$3+3,'Mortality Tables'!$N$1:$DN$1,0),FALSE)),"")</f>
        <v>1139819.2640462439</v>
      </c>
      <c r="BU459" s="685">
        <f>IFERROR((BT459+AD459*Contr_Rate)*(1+Inv_Return)*IF($D459=$C$1,VLOOKUP($T459,Male_Annuity_Tables,MATCH($BS$3+3,'Mortality Tables'!$N$1:$DN$1,0),FALSE),VLOOKUP($T459,Fe_Annuity_Tables,MATCH(BU$3+3,'Mortality Tables'!$N$1:$DN$1,0),FALSE)),"")</f>
        <v>1462035.5382176244</v>
      </c>
      <c r="BV459" s="685">
        <f>IFERROR((BU459+AE459*Contr_Rate)*(1+Inv_Return)*IF($D459=$C$1,VLOOKUP($T459,Male_Annuity_Tables,MATCH($BS$3+3,'Mortality Tables'!$N$1:$DN$1,0),FALSE),VLOOKUP($T459,Fe_Annuity_Tables,MATCH(BV$3+3,'Mortality Tables'!$N$1:$DN$1,0),FALSE)),"")</f>
        <v>1663415.1173451294</v>
      </c>
      <c r="BW459" s="685" t="str">
        <f>IFERROR((BV459+AF459*Contr_Rate)*(1+Inv_Return)*IF($D459=$C$1,VLOOKUP($T459,Male_Annuity_Tables,MATCH($BS$3+3,'Mortality Tables'!$N$1:$DN$1,0),FALSE),VLOOKUP($T459,Fe_Annuity_Tables,MATCH(BW$3+3,'Mortality Tables'!$N$1:$DN$1,0),FALSE)),"")</f>
        <v/>
      </c>
      <c r="BX459" s="685" t="str">
        <f>IFERROR((BW459+AG459*Contr_Rate)*(1+Inv_Return)*IF($D459=$C$1,VLOOKUP($T459,Male_Annuity_Tables,MATCH($BS$3+3,'Mortality Tables'!$N$1:$DN$1,0),FALSE),VLOOKUP($T459,Fe_Annuity_Tables,MATCH(BX$3+3,'Mortality Tables'!$N$1:$DN$1,0),FALSE)),"")</f>
        <v/>
      </c>
      <c r="BY459" s="685" t="str">
        <f>IFERROR((BX459+AH459*Contr_Rate)*(1+Inv_Return)*IF($D459=$C$1,VLOOKUP($T459,Male_Annuity_Tables,MATCH($BS$3+3,'Mortality Tables'!$N$1:$DN$1,0),FALSE),VLOOKUP($T459,Fe_Annuity_Tables,MATCH(BY$3+3,'Mortality Tables'!$N$1:$DN$1,0),FALSE)),"")</f>
        <v/>
      </c>
      <c r="BZ459" s="685" t="str">
        <f>IFERROR((BY459+AI459*Contr_Rate)*(1+Inv_Return)*IF($D459=$C$1,VLOOKUP($T459,Male_Annuity_Tables,MATCH($BS$3+3,'Mortality Tables'!$N$1:$DN$1,0),FALSE),VLOOKUP($T459,Fe_Annuity_Tables,MATCH(BZ$3+3,'Mortality Tables'!$N$1:$DN$1,0),FALSE)),"")</f>
        <v/>
      </c>
      <c r="CA459" s="685" t="str">
        <f>IFERROR((BZ459+AJ459*Contr_Rate)*(1+Inv_Return)*IF($D459=$C$1,VLOOKUP($T459,Male_Annuity_Tables,MATCH($BS$3+3,'Mortality Tables'!$N$1:$DN$1,0),FALSE),VLOOKUP($T459,Fe_Annuity_Tables,MATCH(CA$3+3,'Mortality Tables'!$N$1:$DN$1,0),FALSE)),"")</f>
        <v/>
      </c>
      <c r="CB459" s="685" t="str">
        <f>IFERROR((CA459+AK459*Contr_Rate)*(1+Inv_Return)*IF($D459=$C$1,VLOOKUP($T459,Male_Annuity_Tables,MATCH($BS$3+3,'Mortality Tables'!$N$1:$DN$1,0),FALSE),VLOOKUP($T459,Fe_Annuity_Tables,MATCH(CB$3+3,'Mortality Tables'!$N$1:$DN$1,0),FALSE)),"")</f>
        <v/>
      </c>
      <c r="CC459" s="685" t="str">
        <f>IFERROR((CB459+AL459*Contr_Rate)*(1+Inv_Return)*IF($D459=$C$1,VLOOKUP($T459,Male_Annuity_Tables,MATCH($BS$3+3,'Mortality Tables'!$N$1:$DN$1,0),FALSE),VLOOKUP($T459,Fe_Annuity_Tables,MATCH(CC$3+3,'Mortality Tables'!$N$1:$DN$1,0),FALSE)),"")</f>
        <v/>
      </c>
      <c r="CD459" s="685" t="str">
        <f>IFERROR((CC459+AM459*Contr_Rate)*(1+Inv_Return)*IF($D459=$C$1,VLOOKUP($T459,Male_Annuity_Tables,MATCH($BS$3+3,'Mortality Tables'!$N$1:$DN$1,0),FALSE),VLOOKUP($T459,Fe_Annuity_Tables,MATCH(CD$3+3,'Mortality Tables'!$N$1:$DN$1,0),FALSE)),"")</f>
        <v/>
      </c>
      <c r="CE459" s="685" t="str">
        <f>IFERROR((CD459+AN459*Contr_Rate)*(1+Inv_Return)*IF($D459=$C$1,VLOOKUP($T459,Male_Annuity_Tables,MATCH($BS$3+3,'Mortality Tables'!$N$1:$DN$1,0),FALSE),VLOOKUP($T459,Fe_Annuity_Tables,MATCH(CE$3+3,'Mortality Tables'!$N$1:$DN$1,0),FALSE)),"")</f>
        <v/>
      </c>
      <c r="CF459" s="685" t="str">
        <f>IFERROR((CE459+AO459*Contr_Rate)*(1+Inv_Return)*IF($D459=$C$1,VLOOKUP($T459,Male_Annuity_Tables,MATCH($BS$3+3,'Mortality Tables'!$N$1:$DN$1,0),FALSE),VLOOKUP($T459,Fe_Annuity_Tables,MATCH(CF$3+3,'Mortality Tables'!$N$1:$DN$1,0),FALSE)),"")</f>
        <v/>
      </c>
      <c r="CG459" s="685" t="str">
        <f>IFERROR((CF459+AP459*Contr_Rate)*(1+Inv_Return)*IF($D459=$C$1,VLOOKUP($T459,Male_Annuity_Tables,MATCH($BS$3+3,'Mortality Tables'!$N$1:$DN$1,0),FALSE),VLOOKUP($T459,Fe_Annuity_Tables,MATCH(CG$3+3,'Mortality Tables'!$N$1:$DN$1,0),FALSE)),"")</f>
        <v/>
      </c>
      <c r="CH459" s="685" t="str">
        <f>IFERROR((CG459+AQ459*Contr_Rate)*(1+Inv_Return)*IF($D459=$C$1,VLOOKUP($T459,Male_Annuity_Tables,MATCH($BS$3+3,'Mortality Tables'!$N$1:$DN$1,0),FALSE),VLOOKUP($T459,Fe_Annuity_Tables,MATCH(CH$3+3,'Mortality Tables'!$N$1:$DN$1,0),FALSE)),"")</f>
        <v/>
      </c>
      <c r="CI459" s="685" t="str">
        <f>IFERROR((CH459+AR459*Contr_Rate)*(1+Inv_Return)*IF($D459=$C$1,VLOOKUP($T459,Male_Annuity_Tables,MATCH($BS$3+3,'Mortality Tables'!$N$1:$DN$1,0),FALSE),VLOOKUP($T459,Fe_Annuity_Tables,MATCH(CI$3+3,'Mortality Tables'!$N$1:$DN$1,0),FALSE)),"")</f>
        <v/>
      </c>
      <c r="CJ459" s="685" t="str">
        <f>IFERROR((CI459+AS459*Contr_Rate)*(1+Inv_Return)*IF($D459=$C$1,VLOOKUP($T459,Male_Annuity_Tables,MATCH($BS$3+3,'Mortality Tables'!$N$1:$DN$1,0),FALSE),VLOOKUP($T459,Fe_Annuity_Tables,MATCH(CJ$3+3,'Mortality Tables'!$N$1:$DN$1,0),FALSE)),"")</f>
        <v/>
      </c>
      <c r="CK459" s="685" t="str">
        <f>IFERROR((CJ459+AT459*Contr_Rate)*(1+Inv_Return)*IF($D459=$C$1,VLOOKUP($T459,Male_Annuity_Tables,MATCH($BS$3+3,'Mortality Tables'!$N$1:$DN$1,0),FALSE),VLOOKUP($T459,Fe_Annuity_Tables,MATCH(CK$3+3,'Mortality Tables'!$N$1:$DN$1,0),FALSE)),"")</f>
        <v/>
      </c>
      <c r="CL459" s="685" t="str">
        <f>IFERROR((CK459+AU459*Contr_Rate)*(1+Inv_Return)*IF($D459=$C$1,VLOOKUP($T459,Male_Annuity_Tables,MATCH($BS$3+3,'Mortality Tables'!$N$1:$DN$1,0),FALSE),VLOOKUP($T459,Fe_Annuity_Tables,MATCH(CL$3+3,'Mortality Tables'!$N$1:$DN$1,0),FALSE)),"")</f>
        <v/>
      </c>
      <c r="CM459" s="685" t="str">
        <f>IFERROR((CL459+AV459*Contr_Rate)*(1+Inv_Return)*IF($D459=$C$1,VLOOKUP($T459,Male_Annuity_Tables,MATCH($BS$3+3,'Mortality Tables'!$N$1:$DN$1,0),FALSE),VLOOKUP($T459,Fe_Annuity_Tables,MATCH(CM$3+3,'Mortality Tables'!$N$1:$DN$1,0),FALSE)),"")</f>
        <v/>
      </c>
      <c r="CN459" s="685" t="str">
        <f>IFERROR((CM459+AW459*Contr_Rate)*(1+Inv_Return)*IF($D459=$C$1,VLOOKUP($T459,Male_Annuity_Tables,MATCH($BS$3+3,'Mortality Tables'!$N$1:$DN$1,0),FALSE),VLOOKUP($T459,Fe_Annuity_Tables,MATCH(CN$3+3,'Mortality Tables'!$N$1:$DN$1,0),FALSE)),"")</f>
        <v/>
      </c>
      <c r="CO459" s="685" t="str">
        <f>IFERROR((CN459+AX459*Contr_Rate)*(1+Inv_Return)*IF($D459=$C$1,VLOOKUP($T459,Male_Annuity_Tables,MATCH($BS$3+3,'Mortality Tables'!$N$1:$DN$1,0),FALSE),VLOOKUP($T459,Fe_Annuity_Tables,MATCH(CO$3+3,'Mortality Tables'!$N$1:$DN$1,0),FALSE)),"")</f>
        <v/>
      </c>
      <c r="CP459" s="685" t="str">
        <f>IFERROR((CO459+AY459*Contr_Rate)*(1+Inv_Return)*IF($D459=$C$1,VLOOKUP($T459,Male_Annuity_Tables,MATCH($BS$3+3,'Mortality Tables'!$N$1:$DN$1,0),FALSE),VLOOKUP($T459,Fe_Annuity_Tables,MATCH(CP$3+3,'Mortality Tables'!$N$1:$DN$1,0),FALSE)),"")</f>
        <v/>
      </c>
      <c r="CQ459" s="685" t="str">
        <f>IFERROR((CP459+AZ459*Contr_Rate)*(1+Inv_Return)*IF($D459=$C$1,VLOOKUP($T459,Male_Annuity_Tables,MATCH($BS$3+3,'Mortality Tables'!$N$1:$DN$1,0),FALSE),VLOOKUP($T459,Fe_Annuity_Tables,MATCH(CQ$3+3,'Mortality Tables'!$N$1:$DN$1,0),FALSE)),"")</f>
        <v/>
      </c>
      <c r="CR459" s="685" t="str">
        <f>IFERROR((CQ459+BA459*Contr_Rate)*(1+Inv_Return)*IF($D459=$C$1,VLOOKUP($T459,Male_Annuity_Tables,MATCH($BS$3+3,'Mortality Tables'!$N$1:$DN$1,0),FALSE),VLOOKUP($T459,Fe_Annuity_Tables,MATCH(CR$3+3,'Mortality Tables'!$N$1:$DN$1,0),FALSE)),"")</f>
        <v/>
      </c>
      <c r="CS459" s="685" t="str">
        <f>IFERROR((CR459+BB459*Contr_Rate)*(1+Inv_Return)*IF($D459=$C$1,VLOOKUP($T459,Male_Annuity_Tables,MATCH($BS$3+3,'Mortality Tables'!$N$1:$DN$1,0),FALSE),VLOOKUP($T459,Fe_Annuity_Tables,MATCH(CS$3+3,'Mortality Tables'!$N$1:$DN$1,0),FALSE)),"")</f>
        <v/>
      </c>
      <c r="CT459" s="685" t="str">
        <f>IFERROR((CS459+BC459*Contr_Rate)*(1+Inv_Return)*IF($D459=$C$1,VLOOKUP($T459,Male_Annuity_Tables,MATCH($BS$3+3,'Mortality Tables'!$N$1:$DN$1,0),FALSE),VLOOKUP($T459,Fe_Annuity_Tables,MATCH(CT$3+3,'Mortality Tables'!$N$1:$DN$1,0),FALSE)),"")</f>
        <v/>
      </c>
      <c r="CU459" s="685" t="str">
        <f>IFERROR((CT459+BD459*Contr_Rate)*(1+Inv_Return)*IF($D459=$C$1,VLOOKUP($T459,Male_Annuity_Tables,MATCH($BS$3+3,'Mortality Tables'!$N$1:$DN$1,0),FALSE),VLOOKUP($T459,Fe_Annuity_Tables,MATCH(CU$3+3,'Mortality Tables'!$N$1:$DN$1,0),FALSE)),"")</f>
        <v/>
      </c>
      <c r="CV459" s="685" t="str">
        <f>IFERROR((CU459+BE459*Contr_Rate)*(1+Inv_Return)*IF($D459=$C$1,VLOOKUP($T459,Male_Annuity_Tables,MATCH($BS$3+3,'Mortality Tables'!$N$1:$DN$1,0),FALSE),VLOOKUP($T459,Fe_Annuity_Tables,MATCH(CV$3+3,'Mortality Tables'!$N$1:$DN$1,0),FALSE)),"")</f>
        <v/>
      </c>
      <c r="CW459" s="685" t="str">
        <f>IFERROR((CV459+BF459*Contr_Rate)*(1+Inv_Return)*IF($D459=$C$1,VLOOKUP($T459,Male_Annuity_Tables,MATCH($BS$3+3,'Mortality Tables'!$N$1:$DN$1,0),FALSE),VLOOKUP($T459,Fe_Annuity_Tables,MATCH(CW$3+3,'Mortality Tables'!$N$1:$DN$1,0),FALSE)),"")</f>
        <v/>
      </c>
      <c r="CX459" s="685" t="str">
        <f>IFERROR((CW459+BG459*Contr_Rate)*(1+Inv_Return)*IF($D459=$C$1,VLOOKUP($T459,Male_Annuity_Tables,MATCH($BS$3+3,'Mortality Tables'!$N$1:$DN$1,0),FALSE),VLOOKUP($T459,Fe_Annuity_Tables,MATCH(CX$3+3,'Mortality Tables'!$N$1:$DN$1,0),FALSE)),"")</f>
        <v/>
      </c>
      <c r="CY459" s="685" t="str">
        <f>IFERROR((CX459+BH459*Contr_Rate)*(1+Inv_Return)*IF($D459=$C$1,VLOOKUP($T459,Male_Annuity_Tables,MATCH($BS$3+3,'Mortality Tables'!$N$1:$DN$1,0),FALSE),VLOOKUP($T459,Fe_Annuity_Tables,MATCH(CY$3+3,'Mortality Tables'!$N$1:$DN$1,0),FALSE)),"")</f>
        <v/>
      </c>
      <c r="CZ459" s="685" t="str">
        <f>IFERROR((CY459+BI459*Contr_Rate)*(1+Inv_Return)*IF($D459=$C$1,VLOOKUP($T459,Male_Annuity_Tables,MATCH($BS$3+3,'Mortality Tables'!$N$1:$DN$1,0),FALSE),VLOOKUP($T459,Fe_Annuity_Tables,MATCH(CZ$3+3,'Mortality Tables'!$N$1:$DN$1,0),FALSE)),"")</f>
        <v/>
      </c>
      <c r="DA459" s="685" t="str">
        <f>IFERROR((CZ459+BJ459*Contr_Rate)*(1+Inv_Return)*IF($D459=$C$1,VLOOKUP($T459,Male_Annuity_Tables,MATCH($BS$3+3,'Mortality Tables'!$N$1:$DN$1,0),FALSE),VLOOKUP($T459,Fe_Annuity_Tables,MATCH(DA$3+3,'Mortality Tables'!$N$1:$DN$1,0),FALSE)),"")</f>
        <v/>
      </c>
      <c r="DB459" s="685" t="str">
        <f>IFERROR((DA459+BK459*Contr_Rate)*(1+Inv_Return)*IF($D459=$C$1,VLOOKUP($T459,Male_Annuity_Tables,MATCH($BS$3+3,'Mortality Tables'!$N$1:$DN$1,0),FALSE),VLOOKUP($T459,Fe_Annuity_Tables,MATCH(DB$3+3,'Mortality Tables'!$N$1:$DN$1,0),FALSE)),"")</f>
        <v/>
      </c>
      <c r="DC459" s="685" t="str">
        <f>IFERROR((DB459+BL459*Contr_Rate)*(1+Inv_Return)*IF($D459=$C$1,VLOOKUP($T459,Male_Annuity_Tables,MATCH($BS$3+3,'Mortality Tables'!$N$1:$DN$1,0),FALSE),VLOOKUP($T459,Fe_Annuity_Tables,MATCH(DC$3+3,'Mortality Tables'!$N$1:$DN$1,0),FALSE)),"")</f>
        <v/>
      </c>
      <c r="DD459" s="685" t="str">
        <f>IFERROR((DC459+BM459*Contr_Rate)*(1+Inv_Return)*IF($D459=$C$1,VLOOKUP($T459,Male_Annuity_Tables,MATCH($BS$3+3,'Mortality Tables'!$N$1:$DN$1,0),FALSE),VLOOKUP($T459,Fe_Annuity_Tables,MATCH(DD$3+3,'Mortality Tables'!$N$1:$DN$1,0),FALSE)),"")</f>
        <v/>
      </c>
      <c r="DE459" s="685" t="str">
        <f>IFERROR((DD459+BN459*Contr_Rate)*(1+Inv_Return)*IF($D459=$C$1,VLOOKUP($T459,Male_Annuity_Tables,MATCH($BS$3+3,'Mortality Tables'!$N$1:$DN$1,0),FALSE),VLOOKUP($T459,Fe_Annuity_Tables,MATCH(DE$3+3,'Mortality Tables'!$N$1:$DN$1,0),FALSE)),"")</f>
        <v/>
      </c>
      <c r="DF459" s="685" t="str">
        <f>IFERROR((DE459+BO459*Contr_Rate)*(1+Inv_Return)*IF($D459=$C$1,VLOOKUP($T459,Male_Annuity_Tables,MATCH($BS$3+3,'Mortality Tables'!$N$1:$DN$1,0),FALSE),VLOOKUP($T459,Fe_Annuity_Tables,MATCH(DF$3+3,'Mortality Tables'!$N$1:$DN$1,0),FALSE)),"")</f>
        <v/>
      </c>
      <c r="DG459" s="685" t="str">
        <f>IFERROR((DF459+BP459*Contr_Rate)*(1+Inv_Return)*IF($D459=$C$1,VLOOKUP($T459,Male_Annuity_Tables,MATCH($BS$3+3,'Mortality Tables'!$N$1:$DN$1,0),FALSE),VLOOKUP($T459,Fe_Annuity_Tables,MATCH(DG$3+3,'Mortality Tables'!$N$1:$DN$1,0),FALSE)),"")</f>
        <v/>
      </c>
      <c r="DH459" s="685" t="str">
        <f>IFERROR((DG459+BQ459*Contr_Rate)*(1+Inv_Return)*IF($D459=$C$1,VLOOKUP($T459,Male_Annuity_Tables,MATCH($BS$3+3,'Mortality Tables'!$N$1:$DN$1,0),FALSE),VLOOKUP($T459,Fe_Annuity_Tables,MATCH(DH$3+3,'Mortality Tables'!$N$1:$DN$1,0),FALSE)),"")</f>
        <v/>
      </c>
      <c r="DJ459" s="686">
        <f t="shared" si="263"/>
        <v>1663415.1173451294</v>
      </c>
      <c r="DK459" s="680">
        <f t="shared" si="251"/>
        <v>8.8017766057058875</v>
      </c>
      <c r="DL459" s="686">
        <f t="shared" si="264"/>
        <v>126620.8151543806</v>
      </c>
      <c r="DM459" s="686">
        <f t="shared" si="252"/>
        <v>1935888.0603214765</v>
      </c>
      <c r="DN459" s="687">
        <f t="shared" si="265"/>
        <v>6.5407095456414849E-2</v>
      </c>
      <c r="DP459" s="688">
        <f t="shared" si="266"/>
        <v>40032.038730483146</v>
      </c>
      <c r="DQ459" s="688">
        <f t="shared" si="267"/>
        <v>63487.933007375788</v>
      </c>
      <c r="DR459" s="688">
        <f t="shared" si="268"/>
        <v>81435.37947872169</v>
      </c>
    </row>
    <row r="460" spans="1:122" s="657" customFormat="1" ht="14.5">
      <c r="A460" s="675" t="s">
        <v>1988</v>
      </c>
      <c r="B460" s="675" t="s">
        <v>1989</v>
      </c>
      <c r="C460" s="675" t="s">
        <v>115</v>
      </c>
      <c r="D460" s="675" t="s">
        <v>60</v>
      </c>
      <c r="E460" s="676">
        <v>24915</v>
      </c>
      <c r="F460" s="677">
        <v>35029</v>
      </c>
      <c r="G460" s="677">
        <v>43787</v>
      </c>
      <c r="H460" s="678">
        <v>2680195</v>
      </c>
      <c r="I460" s="678">
        <v>138349.35</v>
      </c>
      <c r="J460" s="678">
        <v>214735.7</v>
      </c>
      <c r="K460" s="678">
        <v>48538.93</v>
      </c>
      <c r="L460" s="678">
        <v>401623.98000000004</v>
      </c>
      <c r="M460" s="679">
        <f>IF(COUNTIF($A$4:A460,A460)=1,0,1)</f>
        <v>0</v>
      </c>
      <c r="N460" s="680" t="str">
        <f t="shared" si="257"/>
        <v>Okay</v>
      </c>
      <c r="O460" s="680" t="str">
        <f t="shared" si="258"/>
        <v>TRUE</v>
      </c>
      <c r="P460" s="680" t="b">
        <f t="shared" si="259"/>
        <v>1</v>
      </c>
      <c r="Q460" s="680" t="b">
        <f t="shared" si="239"/>
        <v>1</v>
      </c>
      <c r="R460" s="680" t="b">
        <f t="shared" si="240"/>
        <v>1</v>
      </c>
      <c r="S460" s="681">
        <f t="shared" si="260"/>
        <v>27.709589041095889</v>
      </c>
      <c r="T460" s="682">
        <f t="shared" si="241"/>
        <v>56</v>
      </c>
      <c r="U460" s="682">
        <f t="shared" si="253"/>
        <v>51</v>
      </c>
      <c r="V460" s="682">
        <f t="shared" si="242"/>
        <v>5.1205479452054794</v>
      </c>
      <c r="W460" s="682">
        <f t="shared" si="261"/>
        <v>4</v>
      </c>
      <c r="X460" s="683">
        <f t="shared" si="262"/>
        <v>1606495.9200000002</v>
      </c>
      <c r="Y460" s="684">
        <f t="shared" si="250"/>
        <v>6.0000000000000001E-3</v>
      </c>
      <c r="Z460" s="684">
        <f>IF($D460=$C$1,VLOOKUP($T460,Male_Annuity_Tables,MATCH($W460+2,'Mortality Tables'!$DS$1:$HT$1,0),FALSE),VLOOKUP($T460,Fe_Annuity_Tables,MATCH($W460+2,'Mortality Tables'!$M$1:$DN$1,0),FALSE))</f>
        <v>0.79237643444180317</v>
      </c>
      <c r="AA460" s="664"/>
      <c r="AB460" s="685">
        <f t="shared" si="256"/>
        <v>2816750.9352500001</v>
      </c>
      <c r="AC460" s="685">
        <f t="shared" si="256"/>
        <v>2960264.3954009875</v>
      </c>
      <c r="AD460" s="685">
        <f t="shared" si="256"/>
        <v>3111089.866346668</v>
      </c>
      <c r="AE460" s="685">
        <f t="shared" si="256"/>
        <v>3269599.8950370308</v>
      </c>
      <c r="AF460" s="685" t="str">
        <f t="shared" si="256"/>
        <v/>
      </c>
      <c r="AG460" s="685" t="str">
        <f t="shared" si="256"/>
        <v/>
      </c>
      <c r="AH460" s="685" t="str">
        <f t="shared" si="256"/>
        <v/>
      </c>
      <c r="AI460" s="685" t="str">
        <f t="shared" si="256"/>
        <v/>
      </c>
      <c r="AJ460" s="685" t="str">
        <f t="shared" si="256"/>
        <v/>
      </c>
      <c r="AK460" s="685" t="str">
        <f t="shared" si="256"/>
        <v/>
      </c>
      <c r="AL460" s="685" t="str">
        <f t="shared" si="256"/>
        <v/>
      </c>
      <c r="AM460" s="685" t="str">
        <f t="shared" si="256"/>
        <v/>
      </c>
      <c r="AN460" s="685" t="str">
        <f t="shared" si="256"/>
        <v/>
      </c>
      <c r="AO460" s="685" t="str">
        <f t="shared" si="256"/>
        <v/>
      </c>
      <c r="AP460" s="685" t="str">
        <f t="shared" si="256"/>
        <v/>
      </c>
      <c r="AQ460" s="685" t="str">
        <f t="shared" si="256"/>
        <v/>
      </c>
      <c r="AR460" s="685" t="str">
        <f t="shared" si="255"/>
        <v/>
      </c>
      <c r="AS460" s="685" t="str">
        <f t="shared" si="255"/>
        <v/>
      </c>
      <c r="AT460" s="685" t="str">
        <f t="shared" si="255"/>
        <v/>
      </c>
      <c r="AU460" s="685" t="str">
        <f t="shared" si="255"/>
        <v/>
      </c>
      <c r="AV460" s="685" t="str">
        <f t="shared" si="255"/>
        <v/>
      </c>
      <c r="AW460" s="685" t="str">
        <f t="shared" si="255"/>
        <v/>
      </c>
      <c r="AX460" s="685" t="str">
        <f t="shared" si="255"/>
        <v/>
      </c>
      <c r="AY460" s="685" t="str">
        <f t="shared" si="255"/>
        <v/>
      </c>
      <c r="AZ460" s="685" t="str">
        <f t="shared" si="255"/>
        <v/>
      </c>
      <c r="BA460" s="685" t="str">
        <f t="shared" si="255"/>
        <v/>
      </c>
      <c r="BB460" s="685" t="str">
        <f t="shared" si="255"/>
        <v/>
      </c>
      <c r="BC460" s="685" t="str">
        <f t="shared" si="255"/>
        <v/>
      </c>
      <c r="BD460" s="685" t="str">
        <f t="shared" si="255"/>
        <v/>
      </c>
      <c r="BE460" s="685" t="str">
        <f t="shared" si="255"/>
        <v/>
      </c>
      <c r="BF460" s="685" t="str">
        <f t="shared" si="255"/>
        <v/>
      </c>
      <c r="BG460" s="685" t="str">
        <f t="shared" si="254"/>
        <v/>
      </c>
      <c r="BH460" s="685" t="str">
        <f t="shared" si="254"/>
        <v/>
      </c>
      <c r="BI460" s="685" t="str">
        <f t="shared" si="254"/>
        <v/>
      </c>
      <c r="BJ460" s="685" t="str">
        <f t="shared" si="254"/>
        <v/>
      </c>
      <c r="BK460" s="685" t="str">
        <f t="shared" si="254"/>
        <v/>
      </c>
      <c r="BL460" s="685" t="str">
        <f t="shared" si="254"/>
        <v/>
      </c>
      <c r="BM460" s="685" t="str">
        <f t="shared" si="254"/>
        <v/>
      </c>
      <c r="BN460" s="685" t="str">
        <f t="shared" si="254"/>
        <v/>
      </c>
      <c r="BO460" s="685" t="str">
        <f t="shared" si="269"/>
        <v/>
      </c>
      <c r="BP460" s="685" t="str">
        <f t="shared" si="269"/>
        <v/>
      </c>
      <c r="BQ460" s="685" t="str">
        <f t="shared" si="269"/>
        <v/>
      </c>
      <c r="BR460" s="529"/>
      <c r="BS460" s="685">
        <f>IFERROR(($L460+AB460*Contr_Rate)*(1+Inv_Return)*IF($D460=$C$1,VLOOKUP($T460,Male_Annuity_Tables,MATCH($BS$3+3,'Mortality Tables'!$N$1:$DN$1,0),FALSE),VLOOKUP($T460,Fe_Annuity_Tables,MATCH(BS$3+3,'Mortality Tables'!$N$1:$DN$1,0),FALSE)),"")</f>
        <v>1209754.0967052425</v>
      </c>
      <c r="BT460" s="685">
        <f>IFERROR(($BS460+AC460*Contr_Rate)*(1+Inv_Return)*IF($D460=$C$1,VLOOKUP($T460,Male_Annuity_Tables,MATCH($BS$3+3,'Mortality Tables'!$N$1:$DN$1,0),FALSE),VLOOKUP($T460,Fe_Annuity_Tables,MATCH(BT$3+3,'Mortality Tables'!$N$1:$DN$1,0),FALSE)),"")</f>
        <v>1921330.9511190464</v>
      </c>
      <c r="BU460" s="685">
        <f>IFERROR((BT460+AD460*Contr_Rate)*(1+Inv_Return)*IF($D460=$C$1,VLOOKUP($T460,Male_Annuity_Tables,MATCH($BS$3+3,'Mortality Tables'!$N$1:$DN$1,0),FALSE),VLOOKUP($T460,Fe_Annuity_Tables,MATCH(BU$3+3,'Mortality Tables'!$N$1:$DN$1,0),FALSE)),"")</f>
        <v>2466046.4112880765</v>
      </c>
      <c r="BV460" s="685">
        <f>IFERROR((BU460+AE460*Contr_Rate)*(1+Inv_Return)*IF($D460=$C$1,VLOOKUP($T460,Male_Annuity_Tables,MATCH($BS$3+3,'Mortality Tables'!$N$1:$DN$1,0),FALSE),VLOOKUP($T460,Fe_Annuity_Tables,MATCH(BV$3+3,'Mortality Tables'!$N$1:$DN$1,0),FALSE)),"")</f>
        <v>2806767.1615506182</v>
      </c>
      <c r="BW460" s="685" t="str">
        <f>IFERROR((BV460+AF460*Contr_Rate)*(1+Inv_Return)*IF($D460=$C$1,VLOOKUP($T460,Male_Annuity_Tables,MATCH($BS$3+3,'Mortality Tables'!$N$1:$DN$1,0),FALSE),VLOOKUP($T460,Fe_Annuity_Tables,MATCH(BW$3+3,'Mortality Tables'!$N$1:$DN$1,0),FALSE)),"")</f>
        <v/>
      </c>
      <c r="BX460" s="685" t="str">
        <f>IFERROR((BW460+AG460*Contr_Rate)*(1+Inv_Return)*IF($D460=$C$1,VLOOKUP($T460,Male_Annuity_Tables,MATCH($BS$3+3,'Mortality Tables'!$N$1:$DN$1,0),FALSE),VLOOKUP($T460,Fe_Annuity_Tables,MATCH(BX$3+3,'Mortality Tables'!$N$1:$DN$1,0),FALSE)),"")</f>
        <v/>
      </c>
      <c r="BY460" s="685" t="str">
        <f>IFERROR((BX460+AH460*Contr_Rate)*(1+Inv_Return)*IF($D460=$C$1,VLOOKUP($T460,Male_Annuity_Tables,MATCH($BS$3+3,'Mortality Tables'!$N$1:$DN$1,0),FALSE),VLOOKUP($T460,Fe_Annuity_Tables,MATCH(BY$3+3,'Mortality Tables'!$N$1:$DN$1,0),FALSE)),"")</f>
        <v/>
      </c>
      <c r="BZ460" s="685" t="str">
        <f>IFERROR((BY460+AI460*Contr_Rate)*(1+Inv_Return)*IF($D460=$C$1,VLOOKUP($T460,Male_Annuity_Tables,MATCH($BS$3+3,'Mortality Tables'!$N$1:$DN$1,0),FALSE),VLOOKUP($T460,Fe_Annuity_Tables,MATCH(BZ$3+3,'Mortality Tables'!$N$1:$DN$1,0),FALSE)),"")</f>
        <v/>
      </c>
      <c r="CA460" s="685" t="str">
        <f>IFERROR((BZ460+AJ460*Contr_Rate)*(1+Inv_Return)*IF($D460=$C$1,VLOOKUP($T460,Male_Annuity_Tables,MATCH($BS$3+3,'Mortality Tables'!$N$1:$DN$1,0),FALSE),VLOOKUP($T460,Fe_Annuity_Tables,MATCH(CA$3+3,'Mortality Tables'!$N$1:$DN$1,0),FALSE)),"")</f>
        <v/>
      </c>
      <c r="CB460" s="685" t="str">
        <f>IFERROR((CA460+AK460*Contr_Rate)*(1+Inv_Return)*IF($D460=$C$1,VLOOKUP($T460,Male_Annuity_Tables,MATCH($BS$3+3,'Mortality Tables'!$N$1:$DN$1,0),FALSE),VLOOKUP($T460,Fe_Annuity_Tables,MATCH(CB$3+3,'Mortality Tables'!$N$1:$DN$1,0),FALSE)),"")</f>
        <v/>
      </c>
      <c r="CC460" s="685" t="str">
        <f>IFERROR((CB460+AL460*Contr_Rate)*(1+Inv_Return)*IF($D460=$C$1,VLOOKUP($T460,Male_Annuity_Tables,MATCH($BS$3+3,'Mortality Tables'!$N$1:$DN$1,0),FALSE),VLOOKUP($T460,Fe_Annuity_Tables,MATCH(CC$3+3,'Mortality Tables'!$N$1:$DN$1,0),FALSE)),"")</f>
        <v/>
      </c>
      <c r="CD460" s="685" t="str">
        <f>IFERROR((CC460+AM460*Contr_Rate)*(1+Inv_Return)*IF($D460=$C$1,VLOOKUP($T460,Male_Annuity_Tables,MATCH($BS$3+3,'Mortality Tables'!$N$1:$DN$1,0),FALSE),VLOOKUP($T460,Fe_Annuity_Tables,MATCH(CD$3+3,'Mortality Tables'!$N$1:$DN$1,0),FALSE)),"")</f>
        <v/>
      </c>
      <c r="CE460" s="685" t="str">
        <f>IFERROR((CD460+AN460*Contr_Rate)*(1+Inv_Return)*IF($D460=$C$1,VLOOKUP($T460,Male_Annuity_Tables,MATCH($BS$3+3,'Mortality Tables'!$N$1:$DN$1,0),FALSE),VLOOKUP($T460,Fe_Annuity_Tables,MATCH(CE$3+3,'Mortality Tables'!$N$1:$DN$1,0),FALSE)),"")</f>
        <v/>
      </c>
      <c r="CF460" s="685" t="str">
        <f>IFERROR((CE460+AO460*Contr_Rate)*(1+Inv_Return)*IF($D460=$C$1,VLOOKUP($T460,Male_Annuity_Tables,MATCH($BS$3+3,'Mortality Tables'!$N$1:$DN$1,0),FALSE),VLOOKUP($T460,Fe_Annuity_Tables,MATCH(CF$3+3,'Mortality Tables'!$N$1:$DN$1,0),FALSE)),"")</f>
        <v/>
      </c>
      <c r="CG460" s="685" t="str">
        <f>IFERROR((CF460+AP460*Contr_Rate)*(1+Inv_Return)*IF($D460=$C$1,VLOOKUP($T460,Male_Annuity_Tables,MATCH($BS$3+3,'Mortality Tables'!$N$1:$DN$1,0),FALSE),VLOOKUP($T460,Fe_Annuity_Tables,MATCH(CG$3+3,'Mortality Tables'!$N$1:$DN$1,0),FALSE)),"")</f>
        <v/>
      </c>
      <c r="CH460" s="685" t="str">
        <f>IFERROR((CG460+AQ460*Contr_Rate)*(1+Inv_Return)*IF($D460=$C$1,VLOOKUP($T460,Male_Annuity_Tables,MATCH($BS$3+3,'Mortality Tables'!$N$1:$DN$1,0),FALSE),VLOOKUP($T460,Fe_Annuity_Tables,MATCH(CH$3+3,'Mortality Tables'!$N$1:$DN$1,0),FALSE)),"")</f>
        <v/>
      </c>
      <c r="CI460" s="685" t="str">
        <f>IFERROR((CH460+AR460*Contr_Rate)*(1+Inv_Return)*IF($D460=$C$1,VLOOKUP($T460,Male_Annuity_Tables,MATCH($BS$3+3,'Mortality Tables'!$N$1:$DN$1,0),FALSE),VLOOKUP($T460,Fe_Annuity_Tables,MATCH(CI$3+3,'Mortality Tables'!$N$1:$DN$1,0),FALSE)),"")</f>
        <v/>
      </c>
      <c r="CJ460" s="685" t="str">
        <f>IFERROR((CI460+AS460*Contr_Rate)*(1+Inv_Return)*IF($D460=$C$1,VLOOKUP($T460,Male_Annuity_Tables,MATCH($BS$3+3,'Mortality Tables'!$N$1:$DN$1,0),FALSE),VLOOKUP($T460,Fe_Annuity_Tables,MATCH(CJ$3+3,'Mortality Tables'!$N$1:$DN$1,0),FALSE)),"")</f>
        <v/>
      </c>
      <c r="CK460" s="685" t="str">
        <f>IFERROR((CJ460+AT460*Contr_Rate)*(1+Inv_Return)*IF($D460=$C$1,VLOOKUP($T460,Male_Annuity_Tables,MATCH($BS$3+3,'Mortality Tables'!$N$1:$DN$1,0),FALSE),VLOOKUP($T460,Fe_Annuity_Tables,MATCH(CK$3+3,'Mortality Tables'!$N$1:$DN$1,0),FALSE)),"")</f>
        <v/>
      </c>
      <c r="CL460" s="685" t="str">
        <f>IFERROR((CK460+AU460*Contr_Rate)*(1+Inv_Return)*IF($D460=$C$1,VLOOKUP($T460,Male_Annuity_Tables,MATCH($BS$3+3,'Mortality Tables'!$N$1:$DN$1,0),FALSE),VLOOKUP($T460,Fe_Annuity_Tables,MATCH(CL$3+3,'Mortality Tables'!$N$1:$DN$1,0),FALSE)),"")</f>
        <v/>
      </c>
      <c r="CM460" s="685" t="str">
        <f>IFERROR((CL460+AV460*Contr_Rate)*(1+Inv_Return)*IF($D460=$C$1,VLOOKUP($T460,Male_Annuity_Tables,MATCH($BS$3+3,'Mortality Tables'!$N$1:$DN$1,0),FALSE),VLOOKUP($T460,Fe_Annuity_Tables,MATCH(CM$3+3,'Mortality Tables'!$N$1:$DN$1,0),FALSE)),"")</f>
        <v/>
      </c>
      <c r="CN460" s="685" t="str">
        <f>IFERROR((CM460+AW460*Contr_Rate)*(1+Inv_Return)*IF($D460=$C$1,VLOOKUP($T460,Male_Annuity_Tables,MATCH($BS$3+3,'Mortality Tables'!$N$1:$DN$1,0),FALSE),VLOOKUP($T460,Fe_Annuity_Tables,MATCH(CN$3+3,'Mortality Tables'!$N$1:$DN$1,0),FALSE)),"")</f>
        <v/>
      </c>
      <c r="CO460" s="685" t="str">
        <f>IFERROR((CN460+AX460*Contr_Rate)*(1+Inv_Return)*IF($D460=$C$1,VLOOKUP($T460,Male_Annuity_Tables,MATCH($BS$3+3,'Mortality Tables'!$N$1:$DN$1,0),FALSE),VLOOKUP($T460,Fe_Annuity_Tables,MATCH(CO$3+3,'Mortality Tables'!$N$1:$DN$1,0),FALSE)),"")</f>
        <v/>
      </c>
      <c r="CP460" s="685" t="str">
        <f>IFERROR((CO460+AY460*Contr_Rate)*(1+Inv_Return)*IF($D460=$C$1,VLOOKUP($T460,Male_Annuity_Tables,MATCH($BS$3+3,'Mortality Tables'!$N$1:$DN$1,0),FALSE),VLOOKUP($T460,Fe_Annuity_Tables,MATCH(CP$3+3,'Mortality Tables'!$N$1:$DN$1,0),FALSE)),"")</f>
        <v/>
      </c>
      <c r="CQ460" s="685" t="str">
        <f>IFERROR((CP460+AZ460*Contr_Rate)*(1+Inv_Return)*IF($D460=$C$1,VLOOKUP($T460,Male_Annuity_Tables,MATCH($BS$3+3,'Mortality Tables'!$N$1:$DN$1,0),FALSE),VLOOKUP($T460,Fe_Annuity_Tables,MATCH(CQ$3+3,'Mortality Tables'!$N$1:$DN$1,0),FALSE)),"")</f>
        <v/>
      </c>
      <c r="CR460" s="685" t="str">
        <f>IFERROR((CQ460+BA460*Contr_Rate)*(1+Inv_Return)*IF($D460=$C$1,VLOOKUP($T460,Male_Annuity_Tables,MATCH($BS$3+3,'Mortality Tables'!$N$1:$DN$1,0),FALSE),VLOOKUP($T460,Fe_Annuity_Tables,MATCH(CR$3+3,'Mortality Tables'!$N$1:$DN$1,0),FALSE)),"")</f>
        <v/>
      </c>
      <c r="CS460" s="685" t="str">
        <f>IFERROR((CR460+BB460*Contr_Rate)*(1+Inv_Return)*IF($D460=$C$1,VLOOKUP($T460,Male_Annuity_Tables,MATCH($BS$3+3,'Mortality Tables'!$N$1:$DN$1,0),FALSE),VLOOKUP($T460,Fe_Annuity_Tables,MATCH(CS$3+3,'Mortality Tables'!$N$1:$DN$1,0),FALSE)),"")</f>
        <v/>
      </c>
      <c r="CT460" s="685" t="str">
        <f>IFERROR((CS460+BC460*Contr_Rate)*(1+Inv_Return)*IF($D460=$C$1,VLOOKUP($T460,Male_Annuity_Tables,MATCH($BS$3+3,'Mortality Tables'!$N$1:$DN$1,0),FALSE),VLOOKUP($T460,Fe_Annuity_Tables,MATCH(CT$3+3,'Mortality Tables'!$N$1:$DN$1,0),FALSE)),"")</f>
        <v/>
      </c>
      <c r="CU460" s="685" t="str">
        <f>IFERROR((CT460+BD460*Contr_Rate)*(1+Inv_Return)*IF($D460=$C$1,VLOOKUP($T460,Male_Annuity_Tables,MATCH($BS$3+3,'Mortality Tables'!$N$1:$DN$1,0),FALSE),VLOOKUP($T460,Fe_Annuity_Tables,MATCH(CU$3+3,'Mortality Tables'!$N$1:$DN$1,0),FALSE)),"")</f>
        <v/>
      </c>
      <c r="CV460" s="685" t="str">
        <f>IFERROR((CU460+BE460*Contr_Rate)*(1+Inv_Return)*IF($D460=$C$1,VLOOKUP($T460,Male_Annuity_Tables,MATCH($BS$3+3,'Mortality Tables'!$N$1:$DN$1,0),FALSE),VLOOKUP($T460,Fe_Annuity_Tables,MATCH(CV$3+3,'Mortality Tables'!$N$1:$DN$1,0),FALSE)),"")</f>
        <v/>
      </c>
      <c r="CW460" s="685" t="str">
        <f>IFERROR((CV460+BF460*Contr_Rate)*(1+Inv_Return)*IF($D460=$C$1,VLOOKUP($T460,Male_Annuity_Tables,MATCH($BS$3+3,'Mortality Tables'!$N$1:$DN$1,0),FALSE),VLOOKUP($T460,Fe_Annuity_Tables,MATCH(CW$3+3,'Mortality Tables'!$N$1:$DN$1,0),FALSE)),"")</f>
        <v/>
      </c>
      <c r="CX460" s="685" t="str">
        <f>IFERROR((CW460+BG460*Contr_Rate)*(1+Inv_Return)*IF($D460=$C$1,VLOOKUP($T460,Male_Annuity_Tables,MATCH($BS$3+3,'Mortality Tables'!$N$1:$DN$1,0),FALSE),VLOOKUP($T460,Fe_Annuity_Tables,MATCH(CX$3+3,'Mortality Tables'!$N$1:$DN$1,0),FALSE)),"")</f>
        <v/>
      </c>
      <c r="CY460" s="685" t="str">
        <f>IFERROR((CX460+BH460*Contr_Rate)*(1+Inv_Return)*IF($D460=$C$1,VLOOKUP($T460,Male_Annuity_Tables,MATCH($BS$3+3,'Mortality Tables'!$N$1:$DN$1,0),FALSE),VLOOKUP($T460,Fe_Annuity_Tables,MATCH(CY$3+3,'Mortality Tables'!$N$1:$DN$1,0),FALSE)),"")</f>
        <v/>
      </c>
      <c r="CZ460" s="685" t="str">
        <f>IFERROR((CY460+BI460*Contr_Rate)*(1+Inv_Return)*IF($D460=$C$1,VLOOKUP($T460,Male_Annuity_Tables,MATCH($BS$3+3,'Mortality Tables'!$N$1:$DN$1,0),FALSE),VLOOKUP($T460,Fe_Annuity_Tables,MATCH(CZ$3+3,'Mortality Tables'!$N$1:$DN$1,0),FALSE)),"")</f>
        <v/>
      </c>
      <c r="DA460" s="685" t="str">
        <f>IFERROR((CZ460+BJ460*Contr_Rate)*(1+Inv_Return)*IF($D460=$C$1,VLOOKUP($T460,Male_Annuity_Tables,MATCH($BS$3+3,'Mortality Tables'!$N$1:$DN$1,0),FALSE),VLOOKUP($T460,Fe_Annuity_Tables,MATCH(DA$3+3,'Mortality Tables'!$N$1:$DN$1,0),FALSE)),"")</f>
        <v/>
      </c>
      <c r="DB460" s="685" t="str">
        <f>IFERROR((DA460+BK460*Contr_Rate)*(1+Inv_Return)*IF($D460=$C$1,VLOOKUP($T460,Male_Annuity_Tables,MATCH($BS$3+3,'Mortality Tables'!$N$1:$DN$1,0),FALSE),VLOOKUP($T460,Fe_Annuity_Tables,MATCH(DB$3+3,'Mortality Tables'!$N$1:$DN$1,0),FALSE)),"")</f>
        <v/>
      </c>
      <c r="DC460" s="685" t="str">
        <f>IFERROR((DB460+BL460*Contr_Rate)*(1+Inv_Return)*IF($D460=$C$1,VLOOKUP($T460,Male_Annuity_Tables,MATCH($BS$3+3,'Mortality Tables'!$N$1:$DN$1,0),FALSE),VLOOKUP($T460,Fe_Annuity_Tables,MATCH(DC$3+3,'Mortality Tables'!$N$1:$DN$1,0),FALSE)),"")</f>
        <v/>
      </c>
      <c r="DD460" s="685" t="str">
        <f>IFERROR((DC460+BM460*Contr_Rate)*(1+Inv_Return)*IF($D460=$C$1,VLOOKUP($T460,Male_Annuity_Tables,MATCH($BS$3+3,'Mortality Tables'!$N$1:$DN$1,0),FALSE),VLOOKUP($T460,Fe_Annuity_Tables,MATCH(DD$3+3,'Mortality Tables'!$N$1:$DN$1,0),FALSE)),"")</f>
        <v/>
      </c>
      <c r="DE460" s="685" t="str">
        <f>IFERROR((DD460+BN460*Contr_Rate)*(1+Inv_Return)*IF($D460=$C$1,VLOOKUP($T460,Male_Annuity_Tables,MATCH($BS$3+3,'Mortality Tables'!$N$1:$DN$1,0),FALSE),VLOOKUP($T460,Fe_Annuity_Tables,MATCH(DE$3+3,'Mortality Tables'!$N$1:$DN$1,0),FALSE)),"")</f>
        <v/>
      </c>
      <c r="DF460" s="685" t="str">
        <f>IFERROR((DE460+BO460*Contr_Rate)*(1+Inv_Return)*IF($D460=$C$1,VLOOKUP($T460,Male_Annuity_Tables,MATCH($BS$3+3,'Mortality Tables'!$N$1:$DN$1,0),FALSE),VLOOKUP($T460,Fe_Annuity_Tables,MATCH(DF$3+3,'Mortality Tables'!$N$1:$DN$1,0),FALSE)),"")</f>
        <v/>
      </c>
      <c r="DG460" s="685" t="str">
        <f>IFERROR((DF460+BP460*Contr_Rate)*(1+Inv_Return)*IF($D460=$C$1,VLOOKUP($T460,Male_Annuity_Tables,MATCH($BS$3+3,'Mortality Tables'!$N$1:$DN$1,0),FALSE),VLOOKUP($T460,Fe_Annuity_Tables,MATCH(DG$3+3,'Mortality Tables'!$N$1:$DN$1,0),FALSE)),"")</f>
        <v/>
      </c>
      <c r="DH460" s="685" t="str">
        <f>IFERROR((DG460+BQ460*Contr_Rate)*(1+Inv_Return)*IF($D460=$C$1,VLOOKUP($T460,Male_Annuity_Tables,MATCH($BS$3+3,'Mortality Tables'!$N$1:$DN$1,0),FALSE),VLOOKUP($T460,Fe_Annuity_Tables,MATCH(DH$3+3,'Mortality Tables'!$N$1:$DN$1,0),FALSE)),"")</f>
        <v/>
      </c>
      <c r="DJ460" s="686">
        <f t="shared" si="263"/>
        <v>2806767.1615506182</v>
      </c>
      <c r="DK460" s="680">
        <f t="shared" si="251"/>
        <v>8.8017766057058875</v>
      </c>
      <c r="DL460" s="686">
        <f t="shared" si="264"/>
        <v>213653.9113046597</v>
      </c>
      <c r="DM460" s="686">
        <f t="shared" si="252"/>
        <v>3269599.8950370308</v>
      </c>
      <c r="DN460" s="687">
        <f t="shared" si="265"/>
        <v>6.5345582995940218E-2</v>
      </c>
      <c r="DP460" s="688">
        <f t="shared" si="266"/>
        <v>67383.303186482022</v>
      </c>
      <c r="DQ460" s="688">
        <f t="shared" si="267"/>
        <v>107018.1339773309</v>
      </c>
      <c r="DR460" s="688">
        <f t="shared" si="268"/>
        <v>137358.78510874588</v>
      </c>
    </row>
    <row r="461" spans="1:122" s="657" customFormat="1" ht="14.5">
      <c r="A461" s="675" t="s">
        <v>1990</v>
      </c>
      <c r="B461" s="675" t="s">
        <v>1991</v>
      </c>
      <c r="C461" s="675" t="s">
        <v>116</v>
      </c>
      <c r="D461" s="675" t="s">
        <v>61</v>
      </c>
      <c r="E461" s="676">
        <v>23380</v>
      </c>
      <c r="F461" s="677">
        <v>42149</v>
      </c>
      <c r="G461" s="677">
        <v>42781</v>
      </c>
      <c r="H461" s="678">
        <v>2381150</v>
      </c>
      <c r="I461" s="678">
        <v>135802.15</v>
      </c>
      <c r="J461" s="678">
        <v>207796.21</v>
      </c>
      <c r="K461" s="678"/>
      <c r="L461" s="678">
        <v>343598.36</v>
      </c>
      <c r="M461" s="679">
        <f>IF(COUNTIF($A$4:A461,A461)=1,0,1)</f>
        <v>0</v>
      </c>
      <c r="N461" s="680" t="str">
        <f t="shared" si="257"/>
        <v>Okay</v>
      </c>
      <c r="O461" s="680" t="str">
        <f t="shared" si="258"/>
        <v>TRUE</v>
      </c>
      <c r="P461" s="680" t="b">
        <f t="shared" si="259"/>
        <v>1</v>
      </c>
      <c r="Q461" s="680" t="b">
        <f t="shared" si="239"/>
        <v>1</v>
      </c>
      <c r="R461" s="680" t="b">
        <f t="shared" si="240"/>
        <v>1</v>
      </c>
      <c r="S461" s="681">
        <f t="shared" si="260"/>
        <v>51.421917808219177</v>
      </c>
      <c r="T461" s="682">
        <f t="shared" si="241"/>
        <v>61</v>
      </c>
      <c r="U461" s="682">
        <f t="shared" si="253"/>
        <v>53</v>
      </c>
      <c r="V461" s="682">
        <f t="shared" si="242"/>
        <v>7.8767123287671232</v>
      </c>
      <c r="W461" s="682">
        <f t="shared" si="261"/>
        <v>0</v>
      </c>
      <c r="X461" s="683">
        <f t="shared" si="262"/>
        <v>0</v>
      </c>
      <c r="Y461" s="684">
        <f t="shared" si="250"/>
        <v>1.546E-2</v>
      </c>
      <c r="Z461" s="684">
        <f>IF($D461=$C$1,VLOOKUP($T461,Male_Annuity_Tables,MATCH($W461+2,'Mortality Tables'!$DS$1:$HT$1,0),FALSE),VLOOKUP($T461,Fe_Annuity_Tables,MATCH($W461+2,'Mortality Tables'!$M$1:$DN$1,0),FALSE))</f>
        <v>1</v>
      </c>
      <c r="AA461" s="664"/>
      <c r="AB461" s="685" t="str">
        <f t="shared" si="256"/>
        <v/>
      </c>
      <c r="AC461" s="685" t="str">
        <f t="shared" si="256"/>
        <v/>
      </c>
      <c r="AD461" s="685" t="str">
        <f t="shared" si="256"/>
        <v/>
      </c>
      <c r="AE461" s="685" t="str">
        <f t="shared" si="256"/>
        <v/>
      </c>
      <c r="AF461" s="685" t="str">
        <f t="shared" si="256"/>
        <v/>
      </c>
      <c r="AG461" s="685" t="str">
        <f t="shared" si="256"/>
        <v/>
      </c>
      <c r="AH461" s="685" t="str">
        <f t="shared" si="256"/>
        <v/>
      </c>
      <c r="AI461" s="685" t="str">
        <f t="shared" si="256"/>
        <v/>
      </c>
      <c r="AJ461" s="685" t="str">
        <f t="shared" si="256"/>
        <v/>
      </c>
      <c r="AK461" s="685" t="str">
        <f t="shared" si="256"/>
        <v/>
      </c>
      <c r="AL461" s="685" t="str">
        <f t="shared" si="256"/>
        <v/>
      </c>
      <c r="AM461" s="685" t="str">
        <f t="shared" si="256"/>
        <v/>
      </c>
      <c r="AN461" s="685" t="str">
        <f t="shared" si="256"/>
        <v/>
      </c>
      <c r="AO461" s="685" t="str">
        <f t="shared" si="256"/>
        <v/>
      </c>
      <c r="AP461" s="685" t="str">
        <f t="shared" si="256"/>
        <v/>
      </c>
      <c r="AQ461" s="685" t="str">
        <f t="shared" si="256"/>
        <v/>
      </c>
      <c r="AR461" s="685" t="str">
        <f t="shared" si="255"/>
        <v/>
      </c>
      <c r="AS461" s="685" t="str">
        <f t="shared" si="255"/>
        <v/>
      </c>
      <c r="AT461" s="685" t="str">
        <f t="shared" si="255"/>
        <v/>
      </c>
      <c r="AU461" s="685" t="str">
        <f t="shared" si="255"/>
        <v/>
      </c>
      <c r="AV461" s="685" t="str">
        <f t="shared" si="255"/>
        <v/>
      </c>
      <c r="AW461" s="685" t="str">
        <f t="shared" si="255"/>
        <v/>
      </c>
      <c r="AX461" s="685" t="str">
        <f t="shared" si="255"/>
        <v/>
      </c>
      <c r="AY461" s="685" t="str">
        <f t="shared" si="255"/>
        <v/>
      </c>
      <c r="AZ461" s="685" t="str">
        <f t="shared" si="255"/>
        <v/>
      </c>
      <c r="BA461" s="685" t="str">
        <f t="shared" si="255"/>
        <v/>
      </c>
      <c r="BB461" s="685" t="str">
        <f t="shared" si="255"/>
        <v/>
      </c>
      <c r="BC461" s="685" t="str">
        <f t="shared" si="255"/>
        <v/>
      </c>
      <c r="BD461" s="685" t="str">
        <f t="shared" si="255"/>
        <v/>
      </c>
      <c r="BE461" s="685" t="str">
        <f t="shared" si="255"/>
        <v/>
      </c>
      <c r="BF461" s="685" t="str">
        <f t="shared" si="255"/>
        <v/>
      </c>
      <c r="BG461" s="685" t="str">
        <f t="shared" si="254"/>
        <v/>
      </c>
      <c r="BH461" s="685" t="str">
        <f t="shared" si="254"/>
        <v/>
      </c>
      <c r="BI461" s="685" t="str">
        <f t="shared" si="254"/>
        <v/>
      </c>
      <c r="BJ461" s="685" t="str">
        <f t="shared" si="254"/>
        <v/>
      </c>
      <c r="BK461" s="685" t="str">
        <f t="shared" si="254"/>
        <v/>
      </c>
      <c r="BL461" s="685" t="str">
        <f t="shared" si="254"/>
        <v/>
      </c>
      <c r="BM461" s="685" t="str">
        <f t="shared" si="254"/>
        <v/>
      </c>
      <c r="BN461" s="685" t="str">
        <f t="shared" si="254"/>
        <v/>
      </c>
      <c r="BO461" s="685" t="str">
        <f t="shared" si="269"/>
        <v/>
      </c>
      <c r="BP461" s="685" t="str">
        <f t="shared" si="269"/>
        <v/>
      </c>
      <c r="BQ461" s="685" t="str">
        <f t="shared" si="269"/>
        <v/>
      </c>
      <c r="BR461" s="529"/>
      <c r="BS461" s="685" t="str">
        <f>IFERROR(($L461+AB461*Contr_Rate)*(1+Inv_Return)*IF($D461=$C$1,VLOOKUP($T461,Male_Annuity_Tables,MATCH($BS$3+3,'Mortality Tables'!$N$1:$DN$1,0),FALSE),VLOOKUP($T461,Fe_Annuity_Tables,MATCH(BS$3+3,'Mortality Tables'!$N$1:$DN$1,0),FALSE)),"")</f>
        <v/>
      </c>
      <c r="BT461" s="685" t="str">
        <f>IFERROR(($BS461+AC461*Contr_Rate)*(1+Inv_Return)*IF($D461=$C$1,VLOOKUP($T461,Male_Annuity_Tables,MATCH($BS$3+3,'Mortality Tables'!$N$1:$DN$1,0),FALSE),VLOOKUP($T461,Fe_Annuity_Tables,MATCH(BT$3+3,'Mortality Tables'!$N$1:$DN$1,0),FALSE)),"")</f>
        <v/>
      </c>
      <c r="BU461" s="685" t="str">
        <f>IFERROR((BT461+AD461*Contr_Rate)*(1+Inv_Return)*IF($D461=$C$1,VLOOKUP($T461,Male_Annuity_Tables,MATCH($BS$3+3,'Mortality Tables'!$N$1:$DN$1,0),FALSE),VLOOKUP($T461,Fe_Annuity_Tables,MATCH(BU$3+3,'Mortality Tables'!$N$1:$DN$1,0),FALSE)),"")</f>
        <v/>
      </c>
      <c r="BV461" s="685" t="str">
        <f>IFERROR((BU461+AE461*Contr_Rate)*(1+Inv_Return)*IF($D461=$C$1,VLOOKUP($T461,Male_Annuity_Tables,MATCH($BS$3+3,'Mortality Tables'!$N$1:$DN$1,0),FALSE),VLOOKUP($T461,Fe_Annuity_Tables,MATCH(BV$3+3,'Mortality Tables'!$N$1:$DN$1,0),FALSE)),"")</f>
        <v/>
      </c>
      <c r="BW461" s="685" t="str">
        <f>IFERROR((BV461+AF461*Contr_Rate)*(1+Inv_Return)*IF($D461=$C$1,VLOOKUP($T461,Male_Annuity_Tables,MATCH($BS$3+3,'Mortality Tables'!$N$1:$DN$1,0),FALSE),VLOOKUP($T461,Fe_Annuity_Tables,MATCH(BW$3+3,'Mortality Tables'!$N$1:$DN$1,0),FALSE)),"")</f>
        <v/>
      </c>
      <c r="BX461" s="685" t="str">
        <f>IFERROR((BW461+AG461*Contr_Rate)*(1+Inv_Return)*IF($D461=$C$1,VLOOKUP($T461,Male_Annuity_Tables,MATCH($BS$3+3,'Mortality Tables'!$N$1:$DN$1,0),FALSE),VLOOKUP($T461,Fe_Annuity_Tables,MATCH(BX$3+3,'Mortality Tables'!$N$1:$DN$1,0),FALSE)),"")</f>
        <v/>
      </c>
      <c r="BY461" s="685" t="str">
        <f>IFERROR((BX461+AH461*Contr_Rate)*(1+Inv_Return)*IF($D461=$C$1,VLOOKUP($T461,Male_Annuity_Tables,MATCH($BS$3+3,'Mortality Tables'!$N$1:$DN$1,0),FALSE),VLOOKUP($T461,Fe_Annuity_Tables,MATCH(BY$3+3,'Mortality Tables'!$N$1:$DN$1,0),FALSE)),"")</f>
        <v/>
      </c>
      <c r="BZ461" s="685" t="str">
        <f>IFERROR((BY461+AI461*Contr_Rate)*(1+Inv_Return)*IF($D461=$C$1,VLOOKUP($T461,Male_Annuity_Tables,MATCH($BS$3+3,'Mortality Tables'!$N$1:$DN$1,0),FALSE),VLOOKUP($T461,Fe_Annuity_Tables,MATCH(BZ$3+3,'Mortality Tables'!$N$1:$DN$1,0),FALSE)),"")</f>
        <v/>
      </c>
      <c r="CA461" s="685" t="str">
        <f>IFERROR((BZ461+AJ461*Contr_Rate)*(1+Inv_Return)*IF($D461=$C$1,VLOOKUP($T461,Male_Annuity_Tables,MATCH($BS$3+3,'Mortality Tables'!$N$1:$DN$1,0),FALSE),VLOOKUP($T461,Fe_Annuity_Tables,MATCH(CA$3+3,'Mortality Tables'!$N$1:$DN$1,0),FALSE)),"")</f>
        <v/>
      </c>
      <c r="CB461" s="685" t="str">
        <f>IFERROR((CA461+AK461*Contr_Rate)*(1+Inv_Return)*IF($D461=$C$1,VLOOKUP($T461,Male_Annuity_Tables,MATCH($BS$3+3,'Mortality Tables'!$N$1:$DN$1,0),FALSE),VLOOKUP($T461,Fe_Annuity_Tables,MATCH(CB$3+3,'Mortality Tables'!$N$1:$DN$1,0),FALSE)),"")</f>
        <v/>
      </c>
      <c r="CC461" s="685" t="str">
        <f>IFERROR((CB461+AL461*Contr_Rate)*(1+Inv_Return)*IF($D461=$C$1,VLOOKUP($T461,Male_Annuity_Tables,MATCH($BS$3+3,'Mortality Tables'!$N$1:$DN$1,0),FALSE),VLOOKUP($T461,Fe_Annuity_Tables,MATCH(CC$3+3,'Mortality Tables'!$N$1:$DN$1,0),FALSE)),"")</f>
        <v/>
      </c>
      <c r="CD461" s="685" t="str">
        <f>IFERROR((CC461+AM461*Contr_Rate)*(1+Inv_Return)*IF($D461=$C$1,VLOOKUP($T461,Male_Annuity_Tables,MATCH($BS$3+3,'Mortality Tables'!$N$1:$DN$1,0),FALSE),VLOOKUP($T461,Fe_Annuity_Tables,MATCH(CD$3+3,'Mortality Tables'!$N$1:$DN$1,0),FALSE)),"")</f>
        <v/>
      </c>
      <c r="CE461" s="685" t="str">
        <f>IFERROR((CD461+AN461*Contr_Rate)*(1+Inv_Return)*IF($D461=$C$1,VLOOKUP($T461,Male_Annuity_Tables,MATCH($BS$3+3,'Mortality Tables'!$N$1:$DN$1,0),FALSE),VLOOKUP($T461,Fe_Annuity_Tables,MATCH(CE$3+3,'Mortality Tables'!$N$1:$DN$1,0),FALSE)),"")</f>
        <v/>
      </c>
      <c r="CF461" s="685" t="str">
        <f>IFERROR((CE461+AO461*Contr_Rate)*(1+Inv_Return)*IF($D461=$C$1,VLOOKUP($T461,Male_Annuity_Tables,MATCH($BS$3+3,'Mortality Tables'!$N$1:$DN$1,0),FALSE),VLOOKUP($T461,Fe_Annuity_Tables,MATCH(CF$3+3,'Mortality Tables'!$N$1:$DN$1,0),FALSE)),"")</f>
        <v/>
      </c>
      <c r="CG461" s="685" t="str">
        <f>IFERROR((CF461+AP461*Contr_Rate)*(1+Inv_Return)*IF($D461=$C$1,VLOOKUP($T461,Male_Annuity_Tables,MATCH($BS$3+3,'Mortality Tables'!$N$1:$DN$1,0),FALSE),VLOOKUP($T461,Fe_Annuity_Tables,MATCH(CG$3+3,'Mortality Tables'!$N$1:$DN$1,0),FALSE)),"")</f>
        <v/>
      </c>
      <c r="CH461" s="685" t="str">
        <f>IFERROR((CG461+AQ461*Contr_Rate)*(1+Inv_Return)*IF($D461=$C$1,VLOOKUP($T461,Male_Annuity_Tables,MATCH($BS$3+3,'Mortality Tables'!$N$1:$DN$1,0),FALSE),VLOOKUP($T461,Fe_Annuity_Tables,MATCH(CH$3+3,'Mortality Tables'!$N$1:$DN$1,0),FALSE)),"")</f>
        <v/>
      </c>
      <c r="CI461" s="685" t="str">
        <f>IFERROR((CH461+AR461*Contr_Rate)*(1+Inv_Return)*IF($D461=$C$1,VLOOKUP($T461,Male_Annuity_Tables,MATCH($BS$3+3,'Mortality Tables'!$N$1:$DN$1,0),FALSE),VLOOKUP($T461,Fe_Annuity_Tables,MATCH(CI$3+3,'Mortality Tables'!$N$1:$DN$1,0),FALSE)),"")</f>
        <v/>
      </c>
      <c r="CJ461" s="685" t="str">
        <f>IFERROR((CI461+AS461*Contr_Rate)*(1+Inv_Return)*IF($D461=$C$1,VLOOKUP($T461,Male_Annuity_Tables,MATCH($BS$3+3,'Mortality Tables'!$N$1:$DN$1,0),FALSE),VLOOKUP($T461,Fe_Annuity_Tables,MATCH(CJ$3+3,'Mortality Tables'!$N$1:$DN$1,0),FALSE)),"")</f>
        <v/>
      </c>
      <c r="CK461" s="685" t="str">
        <f>IFERROR((CJ461+AT461*Contr_Rate)*(1+Inv_Return)*IF($D461=$C$1,VLOOKUP($T461,Male_Annuity_Tables,MATCH($BS$3+3,'Mortality Tables'!$N$1:$DN$1,0),FALSE),VLOOKUP($T461,Fe_Annuity_Tables,MATCH(CK$3+3,'Mortality Tables'!$N$1:$DN$1,0),FALSE)),"")</f>
        <v/>
      </c>
      <c r="CL461" s="685" t="str">
        <f>IFERROR((CK461+AU461*Contr_Rate)*(1+Inv_Return)*IF($D461=$C$1,VLOOKUP($T461,Male_Annuity_Tables,MATCH($BS$3+3,'Mortality Tables'!$N$1:$DN$1,0),FALSE),VLOOKUP($T461,Fe_Annuity_Tables,MATCH(CL$3+3,'Mortality Tables'!$N$1:$DN$1,0),FALSE)),"")</f>
        <v/>
      </c>
      <c r="CM461" s="685" t="str">
        <f>IFERROR((CL461+AV461*Contr_Rate)*(1+Inv_Return)*IF($D461=$C$1,VLOOKUP($T461,Male_Annuity_Tables,MATCH($BS$3+3,'Mortality Tables'!$N$1:$DN$1,0),FALSE),VLOOKUP($T461,Fe_Annuity_Tables,MATCH(CM$3+3,'Mortality Tables'!$N$1:$DN$1,0),FALSE)),"")</f>
        <v/>
      </c>
      <c r="CN461" s="685" t="str">
        <f>IFERROR((CM461+AW461*Contr_Rate)*(1+Inv_Return)*IF($D461=$C$1,VLOOKUP($T461,Male_Annuity_Tables,MATCH($BS$3+3,'Mortality Tables'!$N$1:$DN$1,0),FALSE),VLOOKUP($T461,Fe_Annuity_Tables,MATCH(CN$3+3,'Mortality Tables'!$N$1:$DN$1,0),FALSE)),"")</f>
        <v/>
      </c>
      <c r="CO461" s="685" t="str">
        <f>IFERROR((CN461+AX461*Contr_Rate)*(1+Inv_Return)*IF($D461=$C$1,VLOOKUP($T461,Male_Annuity_Tables,MATCH($BS$3+3,'Mortality Tables'!$N$1:$DN$1,0),FALSE),VLOOKUP($T461,Fe_Annuity_Tables,MATCH(CO$3+3,'Mortality Tables'!$N$1:$DN$1,0),FALSE)),"")</f>
        <v/>
      </c>
      <c r="CP461" s="685" t="str">
        <f>IFERROR((CO461+AY461*Contr_Rate)*(1+Inv_Return)*IF($D461=$C$1,VLOOKUP($T461,Male_Annuity_Tables,MATCH($BS$3+3,'Mortality Tables'!$N$1:$DN$1,0),FALSE),VLOOKUP($T461,Fe_Annuity_Tables,MATCH(CP$3+3,'Mortality Tables'!$N$1:$DN$1,0),FALSE)),"")</f>
        <v/>
      </c>
      <c r="CQ461" s="685" t="str">
        <f>IFERROR((CP461+AZ461*Contr_Rate)*(1+Inv_Return)*IF($D461=$C$1,VLOOKUP($T461,Male_Annuity_Tables,MATCH($BS$3+3,'Mortality Tables'!$N$1:$DN$1,0),FALSE),VLOOKUP($T461,Fe_Annuity_Tables,MATCH(CQ$3+3,'Mortality Tables'!$N$1:$DN$1,0),FALSE)),"")</f>
        <v/>
      </c>
      <c r="CR461" s="685" t="str">
        <f>IFERROR((CQ461+BA461*Contr_Rate)*(1+Inv_Return)*IF($D461=$C$1,VLOOKUP($T461,Male_Annuity_Tables,MATCH($BS$3+3,'Mortality Tables'!$N$1:$DN$1,0),FALSE),VLOOKUP($T461,Fe_Annuity_Tables,MATCH(CR$3+3,'Mortality Tables'!$N$1:$DN$1,0),FALSE)),"")</f>
        <v/>
      </c>
      <c r="CS461" s="685" t="str">
        <f>IFERROR((CR461+BB461*Contr_Rate)*(1+Inv_Return)*IF($D461=$C$1,VLOOKUP($T461,Male_Annuity_Tables,MATCH($BS$3+3,'Mortality Tables'!$N$1:$DN$1,0),FALSE),VLOOKUP($T461,Fe_Annuity_Tables,MATCH(CS$3+3,'Mortality Tables'!$N$1:$DN$1,0),FALSE)),"")</f>
        <v/>
      </c>
      <c r="CT461" s="685" t="str">
        <f>IFERROR((CS461+BC461*Contr_Rate)*(1+Inv_Return)*IF($D461=$C$1,VLOOKUP($T461,Male_Annuity_Tables,MATCH($BS$3+3,'Mortality Tables'!$N$1:$DN$1,0),FALSE),VLOOKUP($T461,Fe_Annuity_Tables,MATCH(CT$3+3,'Mortality Tables'!$N$1:$DN$1,0),FALSE)),"")</f>
        <v/>
      </c>
      <c r="CU461" s="685" t="str">
        <f>IFERROR((CT461+BD461*Contr_Rate)*(1+Inv_Return)*IF($D461=$C$1,VLOOKUP($T461,Male_Annuity_Tables,MATCH($BS$3+3,'Mortality Tables'!$N$1:$DN$1,0),FALSE),VLOOKUP($T461,Fe_Annuity_Tables,MATCH(CU$3+3,'Mortality Tables'!$N$1:$DN$1,0),FALSE)),"")</f>
        <v/>
      </c>
      <c r="CV461" s="685" t="str">
        <f>IFERROR((CU461+BE461*Contr_Rate)*(1+Inv_Return)*IF($D461=$C$1,VLOOKUP($T461,Male_Annuity_Tables,MATCH($BS$3+3,'Mortality Tables'!$N$1:$DN$1,0),FALSE),VLOOKUP($T461,Fe_Annuity_Tables,MATCH(CV$3+3,'Mortality Tables'!$N$1:$DN$1,0),FALSE)),"")</f>
        <v/>
      </c>
      <c r="CW461" s="685" t="str">
        <f>IFERROR((CV461+BF461*Contr_Rate)*(1+Inv_Return)*IF($D461=$C$1,VLOOKUP($T461,Male_Annuity_Tables,MATCH($BS$3+3,'Mortality Tables'!$N$1:$DN$1,0),FALSE),VLOOKUP($T461,Fe_Annuity_Tables,MATCH(CW$3+3,'Mortality Tables'!$N$1:$DN$1,0),FALSE)),"")</f>
        <v/>
      </c>
      <c r="CX461" s="685" t="str">
        <f>IFERROR((CW461+BG461*Contr_Rate)*(1+Inv_Return)*IF($D461=$C$1,VLOOKUP($T461,Male_Annuity_Tables,MATCH($BS$3+3,'Mortality Tables'!$N$1:$DN$1,0),FALSE),VLOOKUP($T461,Fe_Annuity_Tables,MATCH(CX$3+3,'Mortality Tables'!$N$1:$DN$1,0),FALSE)),"")</f>
        <v/>
      </c>
      <c r="CY461" s="685" t="str">
        <f>IFERROR((CX461+BH461*Contr_Rate)*(1+Inv_Return)*IF($D461=$C$1,VLOOKUP($T461,Male_Annuity_Tables,MATCH($BS$3+3,'Mortality Tables'!$N$1:$DN$1,0),FALSE),VLOOKUP($T461,Fe_Annuity_Tables,MATCH(CY$3+3,'Mortality Tables'!$N$1:$DN$1,0),FALSE)),"")</f>
        <v/>
      </c>
      <c r="CZ461" s="685" t="str">
        <f>IFERROR((CY461+BI461*Contr_Rate)*(1+Inv_Return)*IF($D461=$C$1,VLOOKUP($T461,Male_Annuity_Tables,MATCH($BS$3+3,'Mortality Tables'!$N$1:$DN$1,0),FALSE),VLOOKUP($T461,Fe_Annuity_Tables,MATCH(CZ$3+3,'Mortality Tables'!$N$1:$DN$1,0),FALSE)),"")</f>
        <v/>
      </c>
      <c r="DA461" s="685" t="str">
        <f>IFERROR((CZ461+BJ461*Contr_Rate)*(1+Inv_Return)*IF($D461=$C$1,VLOOKUP($T461,Male_Annuity_Tables,MATCH($BS$3+3,'Mortality Tables'!$N$1:$DN$1,0),FALSE),VLOOKUP($T461,Fe_Annuity_Tables,MATCH(DA$3+3,'Mortality Tables'!$N$1:$DN$1,0),FALSE)),"")</f>
        <v/>
      </c>
      <c r="DB461" s="685" t="str">
        <f>IFERROR((DA461+BK461*Contr_Rate)*(1+Inv_Return)*IF($D461=$C$1,VLOOKUP($T461,Male_Annuity_Tables,MATCH($BS$3+3,'Mortality Tables'!$N$1:$DN$1,0),FALSE),VLOOKUP($T461,Fe_Annuity_Tables,MATCH(DB$3+3,'Mortality Tables'!$N$1:$DN$1,0),FALSE)),"")</f>
        <v/>
      </c>
      <c r="DC461" s="685" t="str">
        <f>IFERROR((DB461+BL461*Contr_Rate)*(1+Inv_Return)*IF($D461=$C$1,VLOOKUP($T461,Male_Annuity_Tables,MATCH($BS$3+3,'Mortality Tables'!$N$1:$DN$1,0),FALSE),VLOOKUP($T461,Fe_Annuity_Tables,MATCH(DC$3+3,'Mortality Tables'!$N$1:$DN$1,0),FALSE)),"")</f>
        <v/>
      </c>
      <c r="DD461" s="685" t="str">
        <f>IFERROR((DC461+BM461*Contr_Rate)*(1+Inv_Return)*IF($D461=$C$1,VLOOKUP($T461,Male_Annuity_Tables,MATCH($BS$3+3,'Mortality Tables'!$N$1:$DN$1,0),FALSE),VLOOKUP($T461,Fe_Annuity_Tables,MATCH(DD$3+3,'Mortality Tables'!$N$1:$DN$1,0),FALSE)),"")</f>
        <v/>
      </c>
      <c r="DE461" s="685" t="str">
        <f>IFERROR((DD461+BN461*Contr_Rate)*(1+Inv_Return)*IF($D461=$C$1,VLOOKUP($T461,Male_Annuity_Tables,MATCH($BS$3+3,'Mortality Tables'!$N$1:$DN$1,0),FALSE),VLOOKUP($T461,Fe_Annuity_Tables,MATCH(DE$3+3,'Mortality Tables'!$N$1:$DN$1,0),FALSE)),"")</f>
        <v/>
      </c>
      <c r="DF461" s="685" t="str">
        <f>IFERROR((DE461+BO461*Contr_Rate)*(1+Inv_Return)*IF($D461=$C$1,VLOOKUP($T461,Male_Annuity_Tables,MATCH($BS$3+3,'Mortality Tables'!$N$1:$DN$1,0),FALSE),VLOOKUP($T461,Fe_Annuity_Tables,MATCH(DF$3+3,'Mortality Tables'!$N$1:$DN$1,0),FALSE)),"")</f>
        <v/>
      </c>
      <c r="DG461" s="685" t="str">
        <f>IFERROR((DF461+BP461*Contr_Rate)*(1+Inv_Return)*IF($D461=$C$1,VLOOKUP($T461,Male_Annuity_Tables,MATCH($BS$3+3,'Mortality Tables'!$N$1:$DN$1,0),FALSE),VLOOKUP($T461,Fe_Annuity_Tables,MATCH(DG$3+3,'Mortality Tables'!$N$1:$DN$1,0),FALSE)),"")</f>
        <v/>
      </c>
      <c r="DH461" s="685" t="str">
        <f>IFERROR((DG461+BQ461*Contr_Rate)*(1+Inv_Return)*IF($D461=$C$1,VLOOKUP($T461,Male_Annuity_Tables,MATCH($BS$3+3,'Mortality Tables'!$N$1:$DN$1,0),FALSE),VLOOKUP($T461,Fe_Annuity_Tables,MATCH(DH$3+3,'Mortality Tables'!$N$1:$DN$1,0),FALSE)),"")</f>
        <v/>
      </c>
      <c r="DJ461" s="686">
        <f t="shared" si="263"/>
        <v>0</v>
      </c>
      <c r="DK461" s="680">
        <f t="shared" si="251"/>
        <v>8.0909277508679907</v>
      </c>
      <c r="DL461" s="686">
        <f t="shared" si="264"/>
        <v>0</v>
      </c>
      <c r="DM461" s="686">
        <f t="shared" si="252"/>
        <v>0</v>
      </c>
      <c r="DN461" s="687" t="str">
        <f t="shared" si="265"/>
        <v/>
      </c>
      <c r="DP461" s="688" t="str">
        <f t="shared" si="266"/>
        <v/>
      </c>
      <c r="DQ461" s="688" t="str">
        <f t="shared" si="267"/>
        <v/>
      </c>
      <c r="DR461" s="688" t="str">
        <f t="shared" si="268"/>
        <v/>
      </c>
    </row>
    <row r="462" spans="1:122" s="657" customFormat="1" ht="14.5">
      <c r="A462" s="675" t="s">
        <v>1992</v>
      </c>
      <c r="B462" s="675" t="s">
        <v>1993</v>
      </c>
      <c r="C462" s="675" t="s">
        <v>541</v>
      </c>
      <c r="D462" s="675" t="s">
        <v>61</v>
      </c>
      <c r="E462" s="676">
        <v>26723</v>
      </c>
      <c r="F462" s="677">
        <v>40660</v>
      </c>
      <c r="G462" s="677">
        <v>41368</v>
      </c>
      <c r="H462" s="678">
        <v>2968360</v>
      </c>
      <c r="I462" s="678">
        <v>279815.46000000002</v>
      </c>
      <c r="J462" s="678">
        <v>161586.54</v>
      </c>
      <c r="K462" s="678">
        <v>33759.620000000003</v>
      </c>
      <c r="L462" s="678">
        <v>475161.62</v>
      </c>
      <c r="M462" s="679">
        <f>IF(COUNTIF($A$4:A462,A462)=1,0,1)</f>
        <v>0</v>
      </c>
      <c r="N462" s="680" t="str">
        <f t="shared" si="257"/>
        <v>Okay</v>
      </c>
      <c r="O462" s="680" t="str">
        <f t="shared" si="258"/>
        <v>TRUE</v>
      </c>
      <c r="P462" s="680" t="b">
        <f t="shared" si="259"/>
        <v>1</v>
      </c>
      <c r="Q462" s="680" t="b">
        <f t="shared" si="239"/>
        <v>1</v>
      </c>
      <c r="R462" s="680" t="b">
        <f t="shared" si="240"/>
        <v>1</v>
      </c>
      <c r="S462" s="681">
        <f t="shared" si="260"/>
        <v>38.183561643835617</v>
      </c>
      <c r="T462" s="682">
        <f t="shared" si="241"/>
        <v>51</v>
      </c>
      <c r="U462" s="682">
        <f t="shared" si="253"/>
        <v>40</v>
      </c>
      <c r="V462" s="682">
        <f t="shared" si="242"/>
        <v>11.747945205479452</v>
      </c>
      <c r="W462" s="682">
        <f t="shared" si="261"/>
        <v>9</v>
      </c>
      <c r="X462" s="683">
        <f t="shared" si="262"/>
        <v>4276454.58</v>
      </c>
      <c r="Y462" s="684">
        <f t="shared" si="250"/>
        <v>6.0000000000000001E-3</v>
      </c>
      <c r="Z462" s="684">
        <f>IF($D462=$C$1,VLOOKUP($T462,Male_Annuity_Tables,MATCH($W462+2,'Mortality Tables'!$DS$1:$HT$1,0),FALSE),VLOOKUP($T462,Fe_Annuity_Tables,MATCH($W462+2,'Mortality Tables'!$M$1:$DN$1,0),FALSE))</f>
        <v>0.46809938372992504</v>
      </c>
      <c r="AA462" s="664"/>
      <c r="AB462" s="685">
        <f t="shared" si="256"/>
        <v>3119597.9420000003</v>
      </c>
      <c r="AC462" s="685">
        <f t="shared" si="256"/>
        <v>3278541.4571449002</v>
      </c>
      <c r="AD462" s="685">
        <f t="shared" si="256"/>
        <v>3445583.1443864331</v>
      </c>
      <c r="AE462" s="685">
        <f t="shared" si="256"/>
        <v>3621135.6055929218</v>
      </c>
      <c r="AF462" s="685">
        <f t="shared" si="256"/>
        <v>3805632.4646978811</v>
      </c>
      <c r="AG462" s="685">
        <f t="shared" si="256"/>
        <v>3999529.4387742388</v>
      </c>
      <c r="AH462" s="685">
        <f t="shared" si="256"/>
        <v>4203305.4636797858</v>
      </c>
      <c r="AI462" s="685">
        <f t="shared" si="256"/>
        <v>4417463.8770542713</v>
      </c>
      <c r="AJ462" s="685">
        <f t="shared" si="256"/>
        <v>4642533.6615901869</v>
      </c>
      <c r="AK462" s="685" t="str">
        <f t="shared" si="256"/>
        <v/>
      </c>
      <c r="AL462" s="685" t="str">
        <f t="shared" si="256"/>
        <v/>
      </c>
      <c r="AM462" s="685" t="str">
        <f t="shared" si="256"/>
        <v/>
      </c>
      <c r="AN462" s="685" t="str">
        <f t="shared" si="256"/>
        <v/>
      </c>
      <c r="AO462" s="685" t="str">
        <f t="shared" si="256"/>
        <v/>
      </c>
      <c r="AP462" s="685" t="str">
        <f t="shared" si="256"/>
        <v/>
      </c>
      <c r="AQ462" s="685" t="str">
        <f t="shared" ref="AQ462:BF481" si="270">IFERROR(IF($W462&gt;=AQ$3,($H462*(1+Ann_Salary_Growth_Rate)^AQ$3),""),0)</f>
        <v/>
      </c>
      <c r="AR462" s="685" t="str">
        <f t="shared" si="270"/>
        <v/>
      </c>
      <c r="AS462" s="685" t="str">
        <f t="shared" si="270"/>
        <v/>
      </c>
      <c r="AT462" s="685" t="str">
        <f t="shared" si="270"/>
        <v/>
      </c>
      <c r="AU462" s="685" t="str">
        <f t="shared" si="270"/>
        <v/>
      </c>
      <c r="AV462" s="685" t="str">
        <f t="shared" si="255"/>
        <v/>
      </c>
      <c r="AW462" s="685" t="str">
        <f t="shared" si="255"/>
        <v/>
      </c>
      <c r="AX462" s="685" t="str">
        <f t="shared" si="255"/>
        <v/>
      </c>
      <c r="AY462" s="685" t="str">
        <f t="shared" si="255"/>
        <v/>
      </c>
      <c r="AZ462" s="685" t="str">
        <f t="shared" si="255"/>
        <v/>
      </c>
      <c r="BA462" s="685" t="str">
        <f t="shared" si="255"/>
        <v/>
      </c>
      <c r="BB462" s="685" t="str">
        <f t="shared" si="255"/>
        <v/>
      </c>
      <c r="BC462" s="685" t="str">
        <f t="shared" si="255"/>
        <v/>
      </c>
      <c r="BD462" s="685" t="str">
        <f t="shared" si="255"/>
        <v/>
      </c>
      <c r="BE462" s="685" t="str">
        <f t="shared" si="255"/>
        <v/>
      </c>
      <c r="BF462" s="685" t="str">
        <f t="shared" si="255"/>
        <v/>
      </c>
      <c r="BG462" s="685" t="str">
        <f t="shared" si="254"/>
        <v/>
      </c>
      <c r="BH462" s="685" t="str">
        <f t="shared" si="254"/>
        <v/>
      </c>
      <c r="BI462" s="685" t="str">
        <f t="shared" si="254"/>
        <v/>
      </c>
      <c r="BJ462" s="685" t="str">
        <f t="shared" si="254"/>
        <v/>
      </c>
      <c r="BK462" s="685" t="str">
        <f t="shared" si="254"/>
        <v/>
      </c>
      <c r="BL462" s="685" t="str">
        <f t="shared" si="254"/>
        <v/>
      </c>
      <c r="BM462" s="685" t="str">
        <f t="shared" si="254"/>
        <v/>
      </c>
      <c r="BN462" s="685" t="str">
        <f t="shared" si="254"/>
        <v/>
      </c>
      <c r="BO462" s="685" t="str">
        <f t="shared" si="269"/>
        <v/>
      </c>
      <c r="BP462" s="685" t="str">
        <f t="shared" si="269"/>
        <v/>
      </c>
      <c r="BQ462" s="685" t="str">
        <f t="shared" si="269"/>
        <v/>
      </c>
      <c r="BR462" s="529"/>
      <c r="BS462" s="685">
        <f>IFERROR(($L462+AB462*Contr_Rate)*(1+Inv_Return)*IF($D462=$C$1,VLOOKUP($T462,Male_Annuity_Tables,MATCH($BS$3+3,'Mortality Tables'!$N$1:$DN$1,0),FALSE),VLOOKUP($T462,Fe_Annuity_Tables,MATCH(BS$3+3,'Mortality Tables'!$N$1:$DN$1,0),FALSE)),"")</f>
        <v>1297213.1893645495</v>
      </c>
      <c r="BT462" s="685">
        <f>IFERROR(($BS462+AC462*Contr_Rate)*(1+Inv_Return)*IF($D462=$C$1,VLOOKUP($T462,Male_Annuity_Tables,MATCH($BS$3+3,'Mortality Tables'!$N$1:$DN$1,0),FALSE),VLOOKUP($T462,Fe_Annuity_Tables,MATCH(BT$3+3,'Mortality Tables'!$N$1:$DN$1,0),FALSE)),"")</f>
        <v>2096786.853986348</v>
      </c>
      <c r="BU462" s="685">
        <f>IFERROR((BT462+AD462*Contr_Rate)*(1+Inv_Return)*IF($D462=$C$1,VLOOKUP($T462,Male_Annuity_Tables,MATCH($BS$3+3,'Mortality Tables'!$N$1:$DN$1,0),FALSE),VLOOKUP($T462,Fe_Annuity_Tables,MATCH(BU$3+3,'Mortality Tables'!$N$1:$DN$1,0),FALSE)),"")</f>
        <v>2877929.3619248141</v>
      </c>
      <c r="BV462" s="685">
        <f>IFERROR((BU462+AE462*Contr_Rate)*(1+Inv_Return)*IF($D462=$C$1,VLOOKUP($T462,Male_Annuity_Tables,MATCH($BS$3+3,'Mortality Tables'!$N$1:$DN$1,0),FALSE),VLOOKUP($T462,Fe_Annuity_Tables,MATCH(BV$3+3,'Mortality Tables'!$N$1:$DN$1,0),FALSE)),"")</f>
        <v>3644474.8078110795</v>
      </c>
      <c r="BW462" s="685">
        <f>IFERROR((BV462+AF462*Contr_Rate)*(1+Inv_Return)*IF($D462=$C$1,VLOOKUP($T462,Male_Annuity_Tables,MATCH($BS$3+3,'Mortality Tables'!$N$1:$DN$1,0),FALSE),VLOOKUP($T462,Fe_Annuity_Tables,MATCH(BW$3+3,'Mortality Tables'!$N$1:$DN$1,0),FALSE)),"")</f>
        <v>4400067.5853381949</v>
      </c>
      <c r="BX462" s="685">
        <f>IFERROR((BW462+AG462*Contr_Rate)*(1+Inv_Return)*IF($D462=$C$1,VLOOKUP($T462,Male_Annuity_Tables,MATCH($BS$3+3,'Mortality Tables'!$N$1:$DN$1,0),FALSE),VLOOKUP($T462,Fe_Annuity_Tables,MATCH(BX$3+3,'Mortality Tables'!$N$1:$DN$1,0),FALSE)),"")</f>
        <v>5148183.7835894031</v>
      </c>
      <c r="BY462" s="685">
        <f>IFERROR((BX462+AH462*Contr_Rate)*(1+Inv_Return)*IF($D462=$C$1,VLOOKUP($T462,Male_Annuity_Tables,MATCH($BS$3+3,'Mortality Tables'!$N$1:$DN$1,0),FALSE),VLOOKUP($T462,Fe_Annuity_Tables,MATCH(BY$3+3,'Mortality Tables'!$N$1:$DN$1,0),FALSE)),"")</f>
        <v>5892151.1677898224</v>
      </c>
      <c r="BZ462" s="685">
        <f>IFERROR((BY462+AI462*Contr_Rate)*(1+Inv_Return)*IF($D462=$C$1,VLOOKUP($T462,Male_Annuity_Tables,MATCH($BS$3+3,'Mortality Tables'!$N$1:$DN$1,0),FALSE),VLOOKUP($T462,Fe_Annuity_Tables,MATCH(BZ$3+3,'Mortality Tables'!$N$1:$DN$1,0),FALSE)),"")</f>
        <v>6635167.8744927561</v>
      </c>
      <c r="CA462" s="685">
        <f>IFERROR((BZ462+AJ462*Contr_Rate)*(1+Inv_Return)*IF($D462=$C$1,VLOOKUP($T462,Male_Annuity_Tables,MATCH($BS$3+3,'Mortality Tables'!$N$1:$DN$1,0),FALSE),VLOOKUP($T462,Fe_Annuity_Tables,MATCH(CA$3+3,'Mortality Tables'!$N$1:$DN$1,0),FALSE)),"")</f>
        <v>7380319.9415298505</v>
      </c>
      <c r="CB462" s="685" t="str">
        <f>IFERROR((CA462+AK462*Contr_Rate)*(1+Inv_Return)*IF($D462=$C$1,VLOOKUP($T462,Male_Annuity_Tables,MATCH($BS$3+3,'Mortality Tables'!$N$1:$DN$1,0),FALSE),VLOOKUP($T462,Fe_Annuity_Tables,MATCH(CB$3+3,'Mortality Tables'!$N$1:$DN$1,0),FALSE)),"")</f>
        <v/>
      </c>
      <c r="CC462" s="685" t="str">
        <f>IFERROR((CB462+AL462*Contr_Rate)*(1+Inv_Return)*IF($D462=$C$1,VLOOKUP($T462,Male_Annuity_Tables,MATCH($BS$3+3,'Mortality Tables'!$N$1:$DN$1,0),FALSE),VLOOKUP($T462,Fe_Annuity_Tables,MATCH(CC$3+3,'Mortality Tables'!$N$1:$DN$1,0),FALSE)),"")</f>
        <v/>
      </c>
      <c r="CD462" s="685" t="str">
        <f>IFERROR((CC462+AM462*Contr_Rate)*(1+Inv_Return)*IF($D462=$C$1,VLOOKUP($T462,Male_Annuity_Tables,MATCH($BS$3+3,'Mortality Tables'!$N$1:$DN$1,0),FALSE),VLOOKUP($T462,Fe_Annuity_Tables,MATCH(CD$3+3,'Mortality Tables'!$N$1:$DN$1,0),FALSE)),"")</f>
        <v/>
      </c>
      <c r="CE462" s="685" t="str">
        <f>IFERROR((CD462+AN462*Contr_Rate)*(1+Inv_Return)*IF($D462=$C$1,VLOOKUP($T462,Male_Annuity_Tables,MATCH($BS$3+3,'Mortality Tables'!$N$1:$DN$1,0),FALSE),VLOOKUP($T462,Fe_Annuity_Tables,MATCH(CE$3+3,'Mortality Tables'!$N$1:$DN$1,0),FALSE)),"")</f>
        <v/>
      </c>
      <c r="CF462" s="685" t="str">
        <f>IFERROR((CE462+AO462*Contr_Rate)*(1+Inv_Return)*IF($D462=$C$1,VLOOKUP($T462,Male_Annuity_Tables,MATCH($BS$3+3,'Mortality Tables'!$N$1:$DN$1,0),FALSE),VLOOKUP($T462,Fe_Annuity_Tables,MATCH(CF$3+3,'Mortality Tables'!$N$1:$DN$1,0),FALSE)),"")</f>
        <v/>
      </c>
      <c r="CG462" s="685" t="str">
        <f>IFERROR((CF462+AP462*Contr_Rate)*(1+Inv_Return)*IF($D462=$C$1,VLOOKUP($T462,Male_Annuity_Tables,MATCH($BS$3+3,'Mortality Tables'!$N$1:$DN$1,0),FALSE),VLOOKUP($T462,Fe_Annuity_Tables,MATCH(CG$3+3,'Mortality Tables'!$N$1:$DN$1,0),FALSE)),"")</f>
        <v/>
      </c>
      <c r="CH462" s="685" t="str">
        <f>IFERROR((CG462+AQ462*Contr_Rate)*(1+Inv_Return)*IF($D462=$C$1,VLOOKUP($T462,Male_Annuity_Tables,MATCH($BS$3+3,'Mortality Tables'!$N$1:$DN$1,0),FALSE),VLOOKUP($T462,Fe_Annuity_Tables,MATCH(CH$3+3,'Mortality Tables'!$N$1:$DN$1,0),FALSE)),"")</f>
        <v/>
      </c>
      <c r="CI462" s="685" t="str">
        <f>IFERROR((CH462+AR462*Contr_Rate)*(1+Inv_Return)*IF($D462=$C$1,VLOOKUP($T462,Male_Annuity_Tables,MATCH($BS$3+3,'Mortality Tables'!$N$1:$DN$1,0),FALSE),VLOOKUP($T462,Fe_Annuity_Tables,MATCH(CI$3+3,'Mortality Tables'!$N$1:$DN$1,0),FALSE)),"")</f>
        <v/>
      </c>
      <c r="CJ462" s="685" t="str">
        <f>IFERROR((CI462+AS462*Contr_Rate)*(1+Inv_Return)*IF($D462=$C$1,VLOOKUP($T462,Male_Annuity_Tables,MATCH($BS$3+3,'Mortality Tables'!$N$1:$DN$1,0),FALSE),VLOOKUP($T462,Fe_Annuity_Tables,MATCH(CJ$3+3,'Mortality Tables'!$N$1:$DN$1,0),FALSE)),"")</f>
        <v/>
      </c>
      <c r="CK462" s="685" t="str">
        <f>IFERROR((CJ462+AT462*Contr_Rate)*(1+Inv_Return)*IF($D462=$C$1,VLOOKUP($T462,Male_Annuity_Tables,MATCH($BS$3+3,'Mortality Tables'!$N$1:$DN$1,0),FALSE),VLOOKUP($T462,Fe_Annuity_Tables,MATCH(CK$3+3,'Mortality Tables'!$N$1:$DN$1,0),FALSE)),"")</f>
        <v/>
      </c>
      <c r="CL462" s="685" t="str">
        <f>IFERROR((CK462+AU462*Contr_Rate)*(1+Inv_Return)*IF($D462=$C$1,VLOOKUP($T462,Male_Annuity_Tables,MATCH($BS$3+3,'Mortality Tables'!$N$1:$DN$1,0),FALSE),VLOOKUP($T462,Fe_Annuity_Tables,MATCH(CL$3+3,'Mortality Tables'!$N$1:$DN$1,0),FALSE)),"")</f>
        <v/>
      </c>
      <c r="CM462" s="685" t="str">
        <f>IFERROR((CL462+AV462*Contr_Rate)*(1+Inv_Return)*IF($D462=$C$1,VLOOKUP($T462,Male_Annuity_Tables,MATCH($BS$3+3,'Mortality Tables'!$N$1:$DN$1,0),FALSE),VLOOKUP($T462,Fe_Annuity_Tables,MATCH(CM$3+3,'Mortality Tables'!$N$1:$DN$1,0),FALSE)),"")</f>
        <v/>
      </c>
      <c r="CN462" s="685" t="str">
        <f>IFERROR((CM462+AW462*Contr_Rate)*(1+Inv_Return)*IF($D462=$C$1,VLOOKUP($T462,Male_Annuity_Tables,MATCH($BS$3+3,'Mortality Tables'!$N$1:$DN$1,0),FALSE),VLOOKUP($T462,Fe_Annuity_Tables,MATCH(CN$3+3,'Mortality Tables'!$N$1:$DN$1,0),FALSE)),"")</f>
        <v/>
      </c>
      <c r="CO462" s="685" t="str">
        <f>IFERROR((CN462+AX462*Contr_Rate)*(1+Inv_Return)*IF($D462=$C$1,VLOOKUP($T462,Male_Annuity_Tables,MATCH($BS$3+3,'Mortality Tables'!$N$1:$DN$1,0),FALSE),VLOOKUP($T462,Fe_Annuity_Tables,MATCH(CO$3+3,'Mortality Tables'!$N$1:$DN$1,0),FALSE)),"")</f>
        <v/>
      </c>
      <c r="CP462" s="685" t="str">
        <f>IFERROR((CO462+AY462*Contr_Rate)*(1+Inv_Return)*IF($D462=$C$1,VLOOKUP($T462,Male_Annuity_Tables,MATCH($BS$3+3,'Mortality Tables'!$N$1:$DN$1,0),FALSE),VLOOKUP($T462,Fe_Annuity_Tables,MATCH(CP$3+3,'Mortality Tables'!$N$1:$DN$1,0),FALSE)),"")</f>
        <v/>
      </c>
      <c r="CQ462" s="685" t="str">
        <f>IFERROR((CP462+AZ462*Contr_Rate)*(1+Inv_Return)*IF($D462=$C$1,VLOOKUP($T462,Male_Annuity_Tables,MATCH($BS$3+3,'Mortality Tables'!$N$1:$DN$1,0),FALSE),VLOOKUP($T462,Fe_Annuity_Tables,MATCH(CQ$3+3,'Mortality Tables'!$N$1:$DN$1,0),FALSE)),"")</f>
        <v/>
      </c>
      <c r="CR462" s="685" t="str">
        <f>IFERROR((CQ462+BA462*Contr_Rate)*(1+Inv_Return)*IF($D462=$C$1,VLOOKUP($T462,Male_Annuity_Tables,MATCH($BS$3+3,'Mortality Tables'!$N$1:$DN$1,0),FALSE),VLOOKUP($T462,Fe_Annuity_Tables,MATCH(CR$3+3,'Mortality Tables'!$N$1:$DN$1,0),FALSE)),"")</f>
        <v/>
      </c>
      <c r="CS462" s="685" t="str">
        <f>IFERROR((CR462+BB462*Contr_Rate)*(1+Inv_Return)*IF($D462=$C$1,VLOOKUP($T462,Male_Annuity_Tables,MATCH($BS$3+3,'Mortality Tables'!$N$1:$DN$1,0),FALSE),VLOOKUP($T462,Fe_Annuity_Tables,MATCH(CS$3+3,'Mortality Tables'!$N$1:$DN$1,0),FALSE)),"")</f>
        <v/>
      </c>
      <c r="CT462" s="685" t="str">
        <f>IFERROR((CS462+BC462*Contr_Rate)*(1+Inv_Return)*IF($D462=$C$1,VLOOKUP($T462,Male_Annuity_Tables,MATCH($BS$3+3,'Mortality Tables'!$N$1:$DN$1,0),FALSE),VLOOKUP($T462,Fe_Annuity_Tables,MATCH(CT$3+3,'Mortality Tables'!$N$1:$DN$1,0),FALSE)),"")</f>
        <v/>
      </c>
      <c r="CU462" s="685" t="str">
        <f>IFERROR((CT462+BD462*Contr_Rate)*(1+Inv_Return)*IF($D462=$C$1,VLOOKUP($T462,Male_Annuity_Tables,MATCH($BS$3+3,'Mortality Tables'!$N$1:$DN$1,0),FALSE),VLOOKUP($T462,Fe_Annuity_Tables,MATCH(CU$3+3,'Mortality Tables'!$N$1:$DN$1,0),FALSE)),"")</f>
        <v/>
      </c>
      <c r="CV462" s="685" t="str">
        <f>IFERROR((CU462+BE462*Contr_Rate)*(1+Inv_Return)*IF($D462=$C$1,VLOOKUP($T462,Male_Annuity_Tables,MATCH($BS$3+3,'Mortality Tables'!$N$1:$DN$1,0),FALSE),VLOOKUP($T462,Fe_Annuity_Tables,MATCH(CV$3+3,'Mortality Tables'!$N$1:$DN$1,0),FALSE)),"")</f>
        <v/>
      </c>
      <c r="CW462" s="685" t="str">
        <f>IFERROR((CV462+BF462*Contr_Rate)*(1+Inv_Return)*IF($D462=$C$1,VLOOKUP($T462,Male_Annuity_Tables,MATCH($BS$3+3,'Mortality Tables'!$N$1:$DN$1,0),FALSE),VLOOKUP($T462,Fe_Annuity_Tables,MATCH(CW$3+3,'Mortality Tables'!$N$1:$DN$1,0),FALSE)),"")</f>
        <v/>
      </c>
      <c r="CX462" s="685" t="str">
        <f>IFERROR((CW462+BG462*Contr_Rate)*(1+Inv_Return)*IF($D462=$C$1,VLOOKUP($T462,Male_Annuity_Tables,MATCH($BS$3+3,'Mortality Tables'!$N$1:$DN$1,0),FALSE),VLOOKUP($T462,Fe_Annuity_Tables,MATCH(CX$3+3,'Mortality Tables'!$N$1:$DN$1,0),FALSE)),"")</f>
        <v/>
      </c>
      <c r="CY462" s="685" t="str">
        <f>IFERROR((CX462+BH462*Contr_Rate)*(1+Inv_Return)*IF($D462=$C$1,VLOOKUP($T462,Male_Annuity_Tables,MATCH($BS$3+3,'Mortality Tables'!$N$1:$DN$1,0),FALSE),VLOOKUP($T462,Fe_Annuity_Tables,MATCH(CY$3+3,'Mortality Tables'!$N$1:$DN$1,0),FALSE)),"")</f>
        <v/>
      </c>
      <c r="CZ462" s="685" t="str">
        <f>IFERROR((CY462+BI462*Contr_Rate)*(1+Inv_Return)*IF($D462=$C$1,VLOOKUP($T462,Male_Annuity_Tables,MATCH($BS$3+3,'Mortality Tables'!$N$1:$DN$1,0),FALSE),VLOOKUP($T462,Fe_Annuity_Tables,MATCH(CZ$3+3,'Mortality Tables'!$N$1:$DN$1,0),FALSE)),"")</f>
        <v/>
      </c>
      <c r="DA462" s="685" t="str">
        <f>IFERROR((CZ462+BJ462*Contr_Rate)*(1+Inv_Return)*IF($D462=$C$1,VLOOKUP($T462,Male_Annuity_Tables,MATCH($BS$3+3,'Mortality Tables'!$N$1:$DN$1,0),FALSE),VLOOKUP($T462,Fe_Annuity_Tables,MATCH(DA$3+3,'Mortality Tables'!$N$1:$DN$1,0),FALSE)),"")</f>
        <v/>
      </c>
      <c r="DB462" s="685" t="str">
        <f>IFERROR((DA462+BK462*Contr_Rate)*(1+Inv_Return)*IF($D462=$C$1,VLOOKUP($T462,Male_Annuity_Tables,MATCH($BS$3+3,'Mortality Tables'!$N$1:$DN$1,0),FALSE),VLOOKUP($T462,Fe_Annuity_Tables,MATCH(DB$3+3,'Mortality Tables'!$N$1:$DN$1,0),FALSE)),"")</f>
        <v/>
      </c>
      <c r="DC462" s="685" t="str">
        <f>IFERROR((DB462+BL462*Contr_Rate)*(1+Inv_Return)*IF($D462=$C$1,VLOOKUP($T462,Male_Annuity_Tables,MATCH($BS$3+3,'Mortality Tables'!$N$1:$DN$1,0),FALSE),VLOOKUP($T462,Fe_Annuity_Tables,MATCH(DC$3+3,'Mortality Tables'!$N$1:$DN$1,0),FALSE)),"")</f>
        <v/>
      </c>
      <c r="DD462" s="685" t="str">
        <f>IFERROR((DC462+BM462*Contr_Rate)*(1+Inv_Return)*IF($D462=$C$1,VLOOKUP($T462,Male_Annuity_Tables,MATCH($BS$3+3,'Mortality Tables'!$N$1:$DN$1,0),FALSE),VLOOKUP($T462,Fe_Annuity_Tables,MATCH(DD$3+3,'Mortality Tables'!$N$1:$DN$1,0),FALSE)),"")</f>
        <v/>
      </c>
      <c r="DE462" s="685" t="str">
        <f>IFERROR((DD462+BN462*Contr_Rate)*(1+Inv_Return)*IF($D462=$C$1,VLOOKUP($T462,Male_Annuity_Tables,MATCH($BS$3+3,'Mortality Tables'!$N$1:$DN$1,0),FALSE),VLOOKUP($T462,Fe_Annuity_Tables,MATCH(DE$3+3,'Mortality Tables'!$N$1:$DN$1,0),FALSE)),"")</f>
        <v/>
      </c>
      <c r="DF462" s="685" t="str">
        <f>IFERROR((DE462+BO462*Contr_Rate)*(1+Inv_Return)*IF($D462=$C$1,VLOOKUP($T462,Male_Annuity_Tables,MATCH($BS$3+3,'Mortality Tables'!$N$1:$DN$1,0),FALSE),VLOOKUP($T462,Fe_Annuity_Tables,MATCH(DF$3+3,'Mortality Tables'!$N$1:$DN$1,0),FALSE)),"")</f>
        <v/>
      </c>
      <c r="DG462" s="685" t="str">
        <f>IFERROR((DF462+BP462*Contr_Rate)*(1+Inv_Return)*IF($D462=$C$1,VLOOKUP($T462,Male_Annuity_Tables,MATCH($BS$3+3,'Mortality Tables'!$N$1:$DN$1,0),FALSE),VLOOKUP($T462,Fe_Annuity_Tables,MATCH(DG$3+3,'Mortality Tables'!$N$1:$DN$1,0),FALSE)),"")</f>
        <v/>
      </c>
      <c r="DH462" s="685" t="str">
        <f>IFERROR((DG462+BQ462*Contr_Rate)*(1+Inv_Return)*IF($D462=$C$1,VLOOKUP($T462,Male_Annuity_Tables,MATCH($BS$3+3,'Mortality Tables'!$N$1:$DN$1,0),FALSE),VLOOKUP($T462,Fe_Annuity_Tables,MATCH(DH$3+3,'Mortality Tables'!$N$1:$DN$1,0),FALSE)),"")</f>
        <v/>
      </c>
      <c r="DJ462" s="686">
        <f t="shared" si="263"/>
        <v>7380319.9415298505</v>
      </c>
      <c r="DK462" s="680">
        <f t="shared" si="251"/>
        <v>8.0909277508679907</v>
      </c>
      <c r="DL462" s="686">
        <f t="shared" si="264"/>
        <v>611155.42161336483</v>
      </c>
      <c r="DM462" s="686">
        <f t="shared" si="252"/>
        <v>4642533.6615901869</v>
      </c>
      <c r="DN462" s="687">
        <f t="shared" si="265"/>
        <v>0.13164264734787695</v>
      </c>
      <c r="DP462" s="688">
        <f t="shared" si="266"/>
        <v>136726.27015902352</v>
      </c>
      <c r="DQ462" s="688">
        <f t="shared" si="267"/>
        <v>222114.72822962783</v>
      </c>
      <c r="DR462" s="688">
        <f t="shared" si="268"/>
        <v>306545.52391478349</v>
      </c>
    </row>
    <row r="463" spans="1:122" s="657" customFormat="1" ht="14.5">
      <c r="A463" s="675" t="s">
        <v>1994</v>
      </c>
      <c r="B463" s="675" t="s">
        <v>1995</v>
      </c>
      <c r="C463" s="675" t="s">
        <v>541</v>
      </c>
      <c r="D463" s="675" t="s">
        <v>60</v>
      </c>
      <c r="E463" s="676">
        <v>29614</v>
      </c>
      <c r="F463" s="677">
        <v>42392</v>
      </c>
      <c r="G463" s="677">
        <v>44806</v>
      </c>
      <c r="H463" s="678">
        <v>347796</v>
      </c>
      <c r="I463" s="678">
        <v>22001.79</v>
      </c>
      <c r="J463" s="678">
        <v>21729.27</v>
      </c>
      <c r="K463" s="678"/>
      <c r="L463" s="678">
        <v>43731.06</v>
      </c>
      <c r="M463" s="679">
        <f>IF(COUNTIF($A$4:A463,A463)=1,0,1)</f>
        <v>0</v>
      </c>
      <c r="N463" s="680" t="str">
        <f t="shared" si="257"/>
        <v>Okay</v>
      </c>
      <c r="O463" s="680" t="str">
        <f t="shared" si="258"/>
        <v>TRUE</v>
      </c>
      <c r="P463" s="680" t="b">
        <f t="shared" si="259"/>
        <v>1</v>
      </c>
      <c r="Q463" s="680" t="b">
        <f t="shared" si="239"/>
        <v>1</v>
      </c>
      <c r="R463" s="680" t="b">
        <f t="shared" si="240"/>
        <v>1</v>
      </c>
      <c r="S463" s="681">
        <f t="shared" si="260"/>
        <v>35.008219178082193</v>
      </c>
      <c r="T463" s="682">
        <f t="shared" si="241"/>
        <v>43</v>
      </c>
      <c r="U463" s="682">
        <f t="shared" si="253"/>
        <v>41</v>
      </c>
      <c r="V463" s="682">
        <f t="shared" si="242"/>
        <v>2.3287671232876712</v>
      </c>
      <c r="W463" s="682">
        <f t="shared" si="261"/>
        <v>17</v>
      </c>
      <c r="X463" s="683">
        <f t="shared" si="262"/>
        <v>743428.02</v>
      </c>
      <c r="Y463" s="684">
        <f t="shared" si="250"/>
        <v>2.2899999999999999E-3</v>
      </c>
      <c r="Z463" s="684">
        <f>IF($D463=$C$1,VLOOKUP($T463,Male_Annuity_Tables,MATCH($W463+2,'Mortality Tables'!$DS$1:$HT$1,0),FALSE),VLOOKUP($T463,Fe_Annuity_Tables,MATCH($W463+2,'Mortality Tables'!$M$1:$DN$1,0),FALSE))</f>
        <v>0.135883087888306</v>
      </c>
      <c r="AA463" s="664"/>
      <c r="AB463" s="685">
        <f t="shared" ref="AB463:AQ478" si="271">IFERROR(IF($W463&gt;=AB$3,($H463*(1+Ann_Salary_Growth_Rate)^AB$3),""),0)</f>
        <v>365516.20620000002</v>
      </c>
      <c r="AC463" s="685">
        <f t="shared" si="271"/>
        <v>384139.25690589001</v>
      </c>
      <c r="AD463" s="685">
        <f t="shared" si="271"/>
        <v>403711.15204524517</v>
      </c>
      <c r="AE463" s="685">
        <f t="shared" si="271"/>
        <v>424280.23524195037</v>
      </c>
      <c r="AF463" s="685">
        <f t="shared" si="271"/>
        <v>445897.31322752772</v>
      </c>
      <c r="AG463" s="685">
        <f t="shared" si="271"/>
        <v>468615.78133647039</v>
      </c>
      <c r="AH463" s="685">
        <f t="shared" si="271"/>
        <v>492491.75539556349</v>
      </c>
      <c r="AI463" s="685">
        <f t="shared" si="271"/>
        <v>517584.21033296752</v>
      </c>
      <c r="AJ463" s="685">
        <f t="shared" si="271"/>
        <v>543955.1258494322</v>
      </c>
      <c r="AK463" s="685">
        <f t="shared" si="271"/>
        <v>571669.63951146079</v>
      </c>
      <c r="AL463" s="685">
        <f t="shared" si="271"/>
        <v>600796.20764456969</v>
      </c>
      <c r="AM463" s="685">
        <f t="shared" si="271"/>
        <v>631406.7744240606</v>
      </c>
      <c r="AN463" s="685">
        <f t="shared" si="271"/>
        <v>663576.94958096638</v>
      </c>
      <c r="AO463" s="685">
        <f t="shared" si="271"/>
        <v>697386.19516211678</v>
      </c>
      <c r="AP463" s="685">
        <f t="shared" si="271"/>
        <v>732918.02180562669</v>
      </c>
      <c r="AQ463" s="685">
        <f t="shared" si="271"/>
        <v>770260.19501662336</v>
      </c>
      <c r="AR463" s="685">
        <f t="shared" si="270"/>
        <v>809504.95195272029</v>
      </c>
      <c r="AS463" s="685" t="str">
        <f t="shared" si="270"/>
        <v/>
      </c>
      <c r="AT463" s="685" t="str">
        <f t="shared" si="270"/>
        <v/>
      </c>
      <c r="AU463" s="685" t="str">
        <f t="shared" si="270"/>
        <v/>
      </c>
      <c r="AV463" s="685" t="str">
        <f t="shared" si="255"/>
        <v/>
      </c>
      <c r="AW463" s="685" t="str">
        <f t="shared" si="255"/>
        <v/>
      </c>
      <c r="AX463" s="685" t="str">
        <f t="shared" si="255"/>
        <v/>
      </c>
      <c r="AY463" s="685" t="str">
        <f t="shared" ref="AY463:BH480" si="272">IFERROR(IF($W463&gt;=AY$3,($H463*(1+Ann_Salary_Growth_Rate)^AY$3),""),0)</f>
        <v/>
      </c>
      <c r="AZ463" s="685" t="str">
        <f t="shared" si="272"/>
        <v/>
      </c>
      <c r="BA463" s="685" t="str">
        <f t="shared" si="272"/>
        <v/>
      </c>
      <c r="BB463" s="685" t="str">
        <f t="shared" si="272"/>
        <v/>
      </c>
      <c r="BC463" s="685" t="str">
        <f t="shared" si="272"/>
        <v/>
      </c>
      <c r="BD463" s="685" t="str">
        <f t="shared" si="272"/>
        <v/>
      </c>
      <c r="BE463" s="685" t="str">
        <f t="shared" si="272"/>
        <v/>
      </c>
      <c r="BF463" s="685" t="str">
        <f t="shared" si="272"/>
        <v/>
      </c>
      <c r="BG463" s="685" t="str">
        <f t="shared" si="272"/>
        <v/>
      </c>
      <c r="BH463" s="685" t="str">
        <f t="shared" si="272"/>
        <v/>
      </c>
      <c r="BI463" s="685" t="str">
        <f t="shared" si="254"/>
        <v/>
      </c>
      <c r="BJ463" s="685" t="str">
        <f t="shared" si="254"/>
        <v/>
      </c>
      <c r="BK463" s="685" t="str">
        <f t="shared" si="254"/>
        <v/>
      </c>
      <c r="BL463" s="685" t="str">
        <f t="shared" si="254"/>
        <v/>
      </c>
      <c r="BM463" s="685" t="str">
        <f t="shared" si="254"/>
        <v/>
      </c>
      <c r="BN463" s="685" t="str">
        <f t="shared" si="254"/>
        <v/>
      </c>
      <c r="BO463" s="685" t="str">
        <f t="shared" si="269"/>
        <v/>
      </c>
      <c r="BP463" s="685" t="str">
        <f t="shared" si="269"/>
        <v/>
      </c>
      <c r="BQ463" s="685" t="str">
        <f t="shared" si="269"/>
        <v/>
      </c>
      <c r="BR463" s="529"/>
      <c r="BS463" s="685">
        <f>IFERROR(($L463+AB463*Contr_Rate)*(1+Inv_Return)*IF($D463=$C$1,VLOOKUP($T463,Male_Annuity_Tables,MATCH($BS$3+3,'Mortality Tables'!$N$1:$DN$1,0),FALSE),VLOOKUP($T463,Fe_Annuity_Tables,MATCH(BS$3+3,'Mortality Tables'!$N$1:$DN$1,0),FALSE)),"")</f>
        <v>133675.42689504984</v>
      </c>
      <c r="BT463" s="685">
        <f>IFERROR(($BS463+AC463*Contr_Rate)*(1+Inv_Return)*IF($D463=$C$1,VLOOKUP($T463,Male_Annuity_Tables,MATCH($BS$3+3,'Mortality Tables'!$N$1:$DN$1,0),FALSE),VLOOKUP($T463,Fe_Annuity_Tables,MATCH(BT$3+3,'Mortality Tables'!$N$1:$DN$1,0),FALSE)),"")</f>
        <v>183939.32632815221</v>
      </c>
      <c r="BU463" s="685">
        <f>IFERROR((BT463+AD463*Contr_Rate)*(1+Inv_Return)*IF($D463=$C$1,VLOOKUP($T463,Male_Annuity_Tables,MATCH($BS$3+3,'Mortality Tables'!$N$1:$DN$1,0),FALSE),VLOOKUP($T463,Fe_Annuity_Tables,MATCH(BU$3+3,'Mortality Tables'!$N$1:$DN$1,0),FALSE)),"")</f>
        <v>191107.81459986357</v>
      </c>
      <c r="BV463" s="685">
        <f>IFERROR((BU463+AE463*Contr_Rate)*(1+Inv_Return)*IF($D463=$C$1,VLOOKUP($T463,Male_Annuity_Tables,MATCH($BS$3+3,'Mortality Tables'!$N$1:$DN$1,0),FALSE),VLOOKUP($T463,Fe_Annuity_Tables,MATCH(BV$3+3,'Mortality Tables'!$N$1:$DN$1,0),FALSE)),"")</f>
        <v>169070.09581979175</v>
      </c>
      <c r="BW463" s="685">
        <f>IFERROR((BV463+AF463*Contr_Rate)*(1+Inv_Return)*IF($D463=$C$1,VLOOKUP($T463,Male_Annuity_Tables,MATCH($BS$3+3,'Mortality Tables'!$N$1:$DN$1,0),FALSE),VLOOKUP($T463,Fe_Annuity_Tables,MATCH(BW$3+3,'Mortality Tables'!$N$1:$DN$1,0),FALSE)),"")</f>
        <v>136276.94819137154</v>
      </c>
      <c r="BX463" s="685">
        <f>IFERROR((BW463+AG463*Contr_Rate)*(1+Inv_Return)*IF($D463=$C$1,VLOOKUP($T463,Male_Annuity_Tables,MATCH($BS$3+3,'Mortality Tables'!$N$1:$DN$1,0),FALSE),VLOOKUP($T463,Fe_Annuity_Tables,MATCH(BX$3+3,'Mortality Tables'!$N$1:$DN$1,0),FALSE)),"")</f>
        <v>105555.9117585714</v>
      </c>
      <c r="BY463" s="685">
        <f>IFERROR((BX463+AH463*Contr_Rate)*(1+Inv_Return)*IF($D463=$C$1,VLOOKUP($T463,Male_Annuity_Tables,MATCH($BS$3+3,'Mortality Tables'!$N$1:$DN$1,0),FALSE),VLOOKUP($T463,Fe_Annuity_Tables,MATCH(BY$3+3,'Mortality Tables'!$N$1:$DN$1,0),FALSE)),"")</f>
        <v>81802.341968046079</v>
      </c>
      <c r="BZ463" s="685">
        <f>IFERROR((BY463+AI463*Contr_Rate)*(1+Inv_Return)*IF($D463=$C$1,VLOOKUP($T463,Male_Annuity_Tables,MATCH($BS$3+3,'Mortality Tables'!$N$1:$DN$1,0),FALSE),VLOOKUP($T463,Fe_Annuity_Tables,MATCH(BZ$3+3,'Mortality Tables'!$N$1:$DN$1,0),FALSE)),"")</f>
        <v>68647.016742500258</v>
      </c>
      <c r="CA463" s="685">
        <f>IFERROR((BZ463+AJ463*Contr_Rate)*(1+Inv_Return)*IF($D463=$C$1,VLOOKUP($T463,Male_Annuity_Tables,MATCH($BS$3+3,'Mortality Tables'!$N$1:$DN$1,0),FALSE),VLOOKUP($T463,Fe_Annuity_Tables,MATCH(CA$3+3,'Mortality Tables'!$N$1:$DN$1,0),FALSE)),"")</f>
        <v>60171.034238952445</v>
      </c>
      <c r="CB463" s="685">
        <f>IFERROR((CA463+AK463*Contr_Rate)*(1+Inv_Return)*IF($D463=$C$1,VLOOKUP($T463,Male_Annuity_Tables,MATCH($BS$3+3,'Mortality Tables'!$N$1:$DN$1,0),FALSE),VLOOKUP($T463,Fe_Annuity_Tables,MATCH(CB$3+3,'Mortality Tables'!$N$1:$DN$1,0),FALSE)),"")</f>
        <v>53879.688394690093</v>
      </c>
      <c r="CC463" s="685">
        <f>IFERROR((CB463+AL463*Contr_Rate)*(1+Inv_Return)*IF($D463=$C$1,VLOOKUP($T463,Male_Annuity_Tables,MATCH($BS$3+3,'Mortality Tables'!$N$1:$DN$1,0),FALSE),VLOOKUP($T463,Fe_Annuity_Tables,MATCH(CC$3+3,'Mortality Tables'!$N$1:$DN$1,0),FALSE)),"")</f>
        <v>48772.529433409531</v>
      </c>
      <c r="CD463" s="685">
        <f>IFERROR((CC463+AM463*Contr_Rate)*(1+Inv_Return)*IF($D463=$C$1,VLOOKUP($T463,Male_Annuity_Tables,MATCH($BS$3+3,'Mortality Tables'!$N$1:$DN$1,0),FALSE),VLOOKUP($T463,Fe_Annuity_Tables,MATCH(CD$3+3,'Mortality Tables'!$N$1:$DN$1,0),FALSE)),"")</f>
        <v>44431.731163517252</v>
      </c>
      <c r="CE463" s="685">
        <f>IFERROR((CD463+AN463*Contr_Rate)*(1+Inv_Return)*IF($D463=$C$1,VLOOKUP($T463,Male_Annuity_Tables,MATCH($BS$3+3,'Mortality Tables'!$N$1:$DN$1,0),FALSE),VLOOKUP($T463,Fe_Annuity_Tables,MATCH(CE$3+3,'Mortality Tables'!$N$1:$DN$1,0),FALSE)),"")</f>
        <v>42912.54181481382</v>
      </c>
      <c r="CF463" s="685">
        <f>IFERROR((CE463+AO463*Contr_Rate)*(1+Inv_Return)*IF($D463=$C$1,VLOOKUP($T463,Male_Annuity_Tables,MATCH($BS$3+3,'Mortality Tables'!$N$1:$DN$1,0),FALSE),VLOOKUP($T463,Fe_Annuity_Tables,MATCH(CF$3+3,'Mortality Tables'!$N$1:$DN$1,0),FALSE)),"")</f>
        <v>41957.387871805367</v>
      </c>
      <c r="CG463" s="685">
        <f>IFERROR((CF463+AP463*Contr_Rate)*(1+Inv_Return)*IF($D463=$C$1,VLOOKUP($T463,Male_Annuity_Tables,MATCH($BS$3+3,'Mortality Tables'!$N$1:$DN$1,0),FALSE),VLOOKUP($T463,Fe_Annuity_Tables,MATCH(CG$3+3,'Mortality Tables'!$N$1:$DN$1,0),FALSE)),"")</f>
        <v>41123.40599913193</v>
      </c>
      <c r="CH463" s="685">
        <f>IFERROR((CG463+AQ463*Contr_Rate)*(1+Inv_Return)*IF($D463=$C$1,VLOOKUP($T463,Male_Annuity_Tables,MATCH($BS$3+3,'Mortality Tables'!$N$1:$DN$1,0),FALSE),VLOOKUP($T463,Fe_Annuity_Tables,MATCH(CH$3+3,'Mortality Tables'!$N$1:$DN$1,0),FALSE)),"")</f>
        <v>40324.731831447833</v>
      </c>
      <c r="CI463" s="685">
        <f>IFERROR((CH463+AR463*Contr_Rate)*(1+Inv_Return)*IF($D463=$C$1,VLOOKUP($T463,Male_Annuity_Tables,MATCH($BS$3+3,'Mortality Tables'!$N$1:$DN$1,0),FALSE),VLOOKUP($T463,Fe_Annuity_Tables,MATCH(CI$3+3,'Mortality Tables'!$N$1:$DN$1,0),FALSE)),"")</f>
        <v>39542.580896362808</v>
      </c>
      <c r="CJ463" s="685" t="str">
        <f>IFERROR((CI463+AS463*Contr_Rate)*(1+Inv_Return)*IF($D463=$C$1,VLOOKUP($T463,Male_Annuity_Tables,MATCH($BS$3+3,'Mortality Tables'!$N$1:$DN$1,0),FALSE),VLOOKUP($T463,Fe_Annuity_Tables,MATCH(CJ$3+3,'Mortality Tables'!$N$1:$DN$1,0),FALSE)),"")</f>
        <v/>
      </c>
      <c r="CK463" s="685" t="str">
        <f>IFERROR((CJ463+AT463*Contr_Rate)*(1+Inv_Return)*IF($D463=$C$1,VLOOKUP($T463,Male_Annuity_Tables,MATCH($BS$3+3,'Mortality Tables'!$N$1:$DN$1,0),FALSE),VLOOKUP($T463,Fe_Annuity_Tables,MATCH(CK$3+3,'Mortality Tables'!$N$1:$DN$1,0),FALSE)),"")</f>
        <v/>
      </c>
      <c r="CL463" s="685" t="str">
        <f>IFERROR((CK463+AU463*Contr_Rate)*(1+Inv_Return)*IF($D463=$C$1,VLOOKUP($T463,Male_Annuity_Tables,MATCH($BS$3+3,'Mortality Tables'!$N$1:$DN$1,0),FALSE),VLOOKUP($T463,Fe_Annuity_Tables,MATCH(CL$3+3,'Mortality Tables'!$N$1:$DN$1,0),FALSE)),"")</f>
        <v/>
      </c>
      <c r="CM463" s="685" t="str">
        <f>IFERROR((CL463+AV463*Contr_Rate)*(1+Inv_Return)*IF($D463=$C$1,VLOOKUP($T463,Male_Annuity_Tables,MATCH($BS$3+3,'Mortality Tables'!$N$1:$DN$1,0),FALSE),VLOOKUP($T463,Fe_Annuity_Tables,MATCH(CM$3+3,'Mortality Tables'!$N$1:$DN$1,0),FALSE)),"")</f>
        <v/>
      </c>
      <c r="CN463" s="685" t="str">
        <f>IFERROR((CM463+AW463*Contr_Rate)*(1+Inv_Return)*IF($D463=$C$1,VLOOKUP($T463,Male_Annuity_Tables,MATCH($BS$3+3,'Mortality Tables'!$N$1:$DN$1,0),FALSE),VLOOKUP($T463,Fe_Annuity_Tables,MATCH(CN$3+3,'Mortality Tables'!$N$1:$DN$1,0),FALSE)),"")</f>
        <v/>
      </c>
      <c r="CO463" s="685" t="str">
        <f>IFERROR((CN463+AX463*Contr_Rate)*(1+Inv_Return)*IF($D463=$C$1,VLOOKUP($T463,Male_Annuity_Tables,MATCH($BS$3+3,'Mortality Tables'!$N$1:$DN$1,0),FALSE),VLOOKUP($T463,Fe_Annuity_Tables,MATCH(CO$3+3,'Mortality Tables'!$N$1:$DN$1,0),FALSE)),"")</f>
        <v/>
      </c>
      <c r="CP463" s="685" t="str">
        <f>IFERROR((CO463+AY463*Contr_Rate)*(1+Inv_Return)*IF($D463=$C$1,VLOOKUP($T463,Male_Annuity_Tables,MATCH($BS$3+3,'Mortality Tables'!$N$1:$DN$1,0),FALSE),VLOOKUP($T463,Fe_Annuity_Tables,MATCH(CP$3+3,'Mortality Tables'!$N$1:$DN$1,0),FALSE)),"")</f>
        <v/>
      </c>
      <c r="CQ463" s="685" t="str">
        <f>IFERROR((CP463+AZ463*Contr_Rate)*(1+Inv_Return)*IF($D463=$C$1,VLOOKUP($T463,Male_Annuity_Tables,MATCH($BS$3+3,'Mortality Tables'!$N$1:$DN$1,0),FALSE),VLOOKUP($T463,Fe_Annuity_Tables,MATCH(CQ$3+3,'Mortality Tables'!$N$1:$DN$1,0),FALSE)),"")</f>
        <v/>
      </c>
      <c r="CR463" s="685" t="str">
        <f>IFERROR((CQ463+BA463*Contr_Rate)*(1+Inv_Return)*IF($D463=$C$1,VLOOKUP($T463,Male_Annuity_Tables,MATCH($BS$3+3,'Mortality Tables'!$N$1:$DN$1,0),FALSE),VLOOKUP($T463,Fe_Annuity_Tables,MATCH(CR$3+3,'Mortality Tables'!$N$1:$DN$1,0),FALSE)),"")</f>
        <v/>
      </c>
      <c r="CS463" s="685" t="str">
        <f>IFERROR((CR463+BB463*Contr_Rate)*(1+Inv_Return)*IF($D463=$C$1,VLOOKUP($T463,Male_Annuity_Tables,MATCH($BS$3+3,'Mortality Tables'!$N$1:$DN$1,0),FALSE),VLOOKUP($T463,Fe_Annuity_Tables,MATCH(CS$3+3,'Mortality Tables'!$N$1:$DN$1,0),FALSE)),"")</f>
        <v/>
      </c>
      <c r="CT463" s="685" t="str">
        <f>IFERROR((CS463+BC463*Contr_Rate)*(1+Inv_Return)*IF($D463=$C$1,VLOOKUP($T463,Male_Annuity_Tables,MATCH($BS$3+3,'Mortality Tables'!$N$1:$DN$1,0),FALSE),VLOOKUP($T463,Fe_Annuity_Tables,MATCH(CT$3+3,'Mortality Tables'!$N$1:$DN$1,0),FALSE)),"")</f>
        <v/>
      </c>
      <c r="CU463" s="685" t="str">
        <f>IFERROR((CT463+BD463*Contr_Rate)*(1+Inv_Return)*IF($D463=$C$1,VLOOKUP($T463,Male_Annuity_Tables,MATCH($BS$3+3,'Mortality Tables'!$N$1:$DN$1,0),FALSE),VLOOKUP($T463,Fe_Annuity_Tables,MATCH(CU$3+3,'Mortality Tables'!$N$1:$DN$1,0),FALSE)),"")</f>
        <v/>
      </c>
      <c r="CV463" s="685" t="str">
        <f>IFERROR((CU463+BE463*Contr_Rate)*(1+Inv_Return)*IF($D463=$C$1,VLOOKUP($T463,Male_Annuity_Tables,MATCH($BS$3+3,'Mortality Tables'!$N$1:$DN$1,0),FALSE),VLOOKUP($T463,Fe_Annuity_Tables,MATCH(CV$3+3,'Mortality Tables'!$N$1:$DN$1,0),FALSE)),"")</f>
        <v/>
      </c>
      <c r="CW463" s="685" t="str">
        <f>IFERROR((CV463+BF463*Contr_Rate)*(1+Inv_Return)*IF($D463=$C$1,VLOOKUP($T463,Male_Annuity_Tables,MATCH($BS$3+3,'Mortality Tables'!$N$1:$DN$1,0),FALSE),VLOOKUP($T463,Fe_Annuity_Tables,MATCH(CW$3+3,'Mortality Tables'!$N$1:$DN$1,0),FALSE)),"")</f>
        <v/>
      </c>
      <c r="CX463" s="685" t="str">
        <f>IFERROR((CW463+BG463*Contr_Rate)*(1+Inv_Return)*IF($D463=$C$1,VLOOKUP($T463,Male_Annuity_Tables,MATCH($BS$3+3,'Mortality Tables'!$N$1:$DN$1,0),FALSE),VLOOKUP($T463,Fe_Annuity_Tables,MATCH(CX$3+3,'Mortality Tables'!$N$1:$DN$1,0),FALSE)),"")</f>
        <v/>
      </c>
      <c r="CY463" s="685" t="str">
        <f>IFERROR((CX463+BH463*Contr_Rate)*(1+Inv_Return)*IF($D463=$C$1,VLOOKUP($T463,Male_Annuity_Tables,MATCH($BS$3+3,'Mortality Tables'!$N$1:$DN$1,0),FALSE),VLOOKUP($T463,Fe_Annuity_Tables,MATCH(CY$3+3,'Mortality Tables'!$N$1:$DN$1,0),FALSE)),"")</f>
        <v/>
      </c>
      <c r="CZ463" s="685" t="str">
        <f>IFERROR((CY463+BI463*Contr_Rate)*(1+Inv_Return)*IF($D463=$C$1,VLOOKUP($T463,Male_Annuity_Tables,MATCH($BS$3+3,'Mortality Tables'!$N$1:$DN$1,0),FALSE),VLOOKUP($T463,Fe_Annuity_Tables,MATCH(CZ$3+3,'Mortality Tables'!$N$1:$DN$1,0),FALSE)),"")</f>
        <v/>
      </c>
      <c r="DA463" s="685" t="str">
        <f>IFERROR((CZ463+BJ463*Contr_Rate)*(1+Inv_Return)*IF($D463=$C$1,VLOOKUP($T463,Male_Annuity_Tables,MATCH($BS$3+3,'Mortality Tables'!$N$1:$DN$1,0),FALSE),VLOOKUP($T463,Fe_Annuity_Tables,MATCH(DA$3+3,'Mortality Tables'!$N$1:$DN$1,0),FALSE)),"")</f>
        <v/>
      </c>
      <c r="DB463" s="685" t="str">
        <f>IFERROR((DA463+BK463*Contr_Rate)*(1+Inv_Return)*IF($D463=$C$1,VLOOKUP($T463,Male_Annuity_Tables,MATCH($BS$3+3,'Mortality Tables'!$N$1:$DN$1,0),FALSE),VLOOKUP($T463,Fe_Annuity_Tables,MATCH(DB$3+3,'Mortality Tables'!$N$1:$DN$1,0),FALSE)),"")</f>
        <v/>
      </c>
      <c r="DC463" s="685" t="str">
        <f>IFERROR((DB463+BL463*Contr_Rate)*(1+Inv_Return)*IF($D463=$C$1,VLOOKUP($T463,Male_Annuity_Tables,MATCH($BS$3+3,'Mortality Tables'!$N$1:$DN$1,0),FALSE),VLOOKUP($T463,Fe_Annuity_Tables,MATCH(DC$3+3,'Mortality Tables'!$N$1:$DN$1,0),FALSE)),"")</f>
        <v/>
      </c>
      <c r="DD463" s="685" t="str">
        <f>IFERROR((DC463+BM463*Contr_Rate)*(1+Inv_Return)*IF($D463=$C$1,VLOOKUP($T463,Male_Annuity_Tables,MATCH($BS$3+3,'Mortality Tables'!$N$1:$DN$1,0),FALSE),VLOOKUP($T463,Fe_Annuity_Tables,MATCH(DD$3+3,'Mortality Tables'!$N$1:$DN$1,0),FALSE)),"")</f>
        <v/>
      </c>
      <c r="DE463" s="685" t="str">
        <f>IFERROR((DD463+BN463*Contr_Rate)*(1+Inv_Return)*IF($D463=$C$1,VLOOKUP($T463,Male_Annuity_Tables,MATCH($BS$3+3,'Mortality Tables'!$N$1:$DN$1,0),FALSE),VLOOKUP($T463,Fe_Annuity_Tables,MATCH(DE$3+3,'Mortality Tables'!$N$1:$DN$1,0),FALSE)),"")</f>
        <v/>
      </c>
      <c r="DF463" s="685" t="str">
        <f>IFERROR((DE463+BO463*Contr_Rate)*(1+Inv_Return)*IF($D463=$C$1,VLOOKUP($T463,Male_Annuity_Tables,MATCH($BS$3+3,'Mortality Tables'!$N$1:$DN$1,0),FALSE),VLOOKUP($T463,Fe_Annuity_Tables,MATCH(DF$3+3,'Mortality Tables'!$N$1:$DN$1,0),FALSE)),"")</f>
        <v/>
      </c>
      <c r="DG463" s="685" t="str">
        <f>IFERROR((DF463+BP463*Contr_Rate)*(1+Inv_Return)*IF($D463=$C$1,VLOOKUP($T463,Male_Annuity_Tables,MATCH($BS$3+3,'Mortality Tables'!$N$1:$DN$1,0),FALSE),VLOOKUP($T463,Fe_Annuity_Tables,MATCH(DG$3+3,'Mortality Tables'!$N$1:$DN$1,0),FALSE)),"")</f>
        <v/>
      </c>
      <c r="DH463" s="685" t="str">
        <f>IFERROR((DG463+BQ463*Contr_Rate)*(1+Inv_Return)*IF($D463=$C$1,VLOOKUP($T463,Male_Annuity_Tables,MATCH($BS$3+3,'Mortality Tables'!$N$1:$DN$1,0),FALSE),VLOOKUP($T463,Fe_Annuity_Tables,MATCH(DH$3+3,'Mortality Tables'!$N$1:$DN$1,0),FALSE)),"")</f>
        <v/>
      </c>
      <c r="DJ463" s="686">
        <f t="shared" si="263"/>
        <v>191107.81459986357</v>
      </c>
      <c r="DK463" s="680">
        <f t="shared" si="251"/>
        <v>8.8017766057058875</v>
      </c>
      <c r="DL463" s="686">
        <f t="shared" si="264"/>
        <v>14547.317151733123</v>
      </c>
      <c r="DM463" s="686">
        <f t="shared" si="252"/>
        <v>809504.95195272029</v>
      </c>
      <c r="DN463" s="687">
        <f t="shared" si="265"/>
        <v>1.797063392464926E-2</v>
      </c>
      <c r="DP463" s="688">
        <f t="shared" si="266"/>
        <v>20311.513252708686</v>
      </c>
      <c r="DQ463" s="688">
        <f t="shared" si="267"/>
        <v>27948.936847920577</v>
      </c>
      <c r="DR463" s="688">
        <f t="shared" si="268"/>
        <v>29038.163551098169</v>
      </c>
    </row>
    <row r="464" spans="1:122" s="657" customFormat="1" ht="14.5">
      <c r="A464" s="675" t="s">
        <v>1996</v>
      </c>
      <c r="B464" s="675" t="s">
        <v>1997</v>
      </c>
      <c r="C464" s="675" t="s">
        <v>541</v>
      </c>
      <c r="D464" s="675" t="s">
        <v>61</v>
      </c>
      <c r="E464" s="676">
        <v>33205</v>
      </c>
      <c r="F464" s="677">
        <v>42646</v>
      </c>
      <c r="G464" s="677">
        <v>43182</v>
      </c>
      <c r="H464" s="678">
        <v>305373</v>
      </c>
      <c r="I464" s="678">
        <v>16003.8</v>
      </c>
      <c r="J464" s="678">
        <v>21959.68</v>
      </c>
      <c r="K464" s="678">
        <v>12485.23</v>
      </c>
      <c r="L464" s="678">
        <v>50448.709999999992</v>
      </c>
      <c r="M464" s="679">
        <f>IF(COUNTIF($A$4:A464,A464)=1,0,1)</f>
        <v>0</v>
      </c>
      <c r="N464" s="680" t="str">
        <f t="shared" si="257"/>
        <v>Okay</v>
      </c>
      <c r="O464" s="680" t="str">
        <f t="shared" si="258"/>
        <v>TRUE</v>
      </c>
      <c r="P464" s="680" t="b">
        <f t="shared" si="259"/>
        <v>1</v>
      </c>
      <c r="Q464" s="680" t="b">
        <f t="shared" si="239"/>
        <v>1</v>
      </c>
      <c r="R464" s="680" t="b">
        <f t="shared" si="240"/>
        <v>1</v>
      </c>
      <c r="S464" s="681">
        <f t="shared" si="260"/>
        <v>25.865753424657534</v>
      </c>
      <c r="T464" s="682">
        <f t="shared" si="241"/>
        <v>34</v>
      </c>
      <c r="U464" s="682">
        <f t="shared" si="253"/>
        <v>27</v>
      </c>
      <c r="V464" s="682">
        <f t="shared" si="242"/>
        <v>6.7780821917808218</v>
      </c>
      <c r="W464" s="682">
        <f t="shared" si="261"/>
        <v>26</v>
      </c>
      <c r="X464" s="683">
        <f t="shared" si="262"/>
        <v>1311666.4599999997</v>
      </c>
      <c r="Y464" s="684">
        <f t="shared" si="250"/>
        <v>1.6000000000000001E-3</v>
      </c>
      <c r="Z464" s="684">
        <f>IF($D464=$C$1,VLOOKUP($T464,Male_Annuity_Tables,MATCH($W464+2,'Mortality Tables'!$DS$1:$HT$1,0),FALSE),VLOOKUP($T464,Fe_Annuity_Tables,MATCH($W464+2,'Mortality Tables'!$M$1:$DN$1,0),FALSE))</f>
        <v>2.065671433367219E-2</v>
      </c>
      <c r="AA464" s="664"/>
      <c r="AB464" s="685">
        <f t="shared" si="271"/>
        <v>320931.75435</v>
      </c>
      <c r="AC464" s="685">
        <f t="shared" si="271"/>
        <v>337283.22723413253</v>
      </c>
      <c r="AD464" s="685">
        <f t="shared" si="271"/>
        <v>354467.80766171159</v>
      </c>
      <c r="AE464" s="685">
        <f t="shared" si="271"/>
        <v>372527.94246207579</v>
      </c>
      <c r="AF464" s="685">
        <f t="shared" si="271"/>
        <v>391508.24113051855</v>
      </c>
      <c r="AG464" s="685">
        <f t="shared" si="271"/>
        <v>411455.58601611853</v>
      </c>
      <c r="AH464" s="685">
        <f t="shared" si="271"/>
        <v>432419.24812363979</v>
      </c>
      <c r="AI464" s="685">
        <f t="shared" si="271"/>
        <v>454451.00881553924</v>
      </c>
      <c r="AJ464" s="685">
        <f t="shared" si="271"/>
        <v>477605.28771469102</v>
      </c>
      <c r="AK464" s="685">
        <f t="shared" si="271"/>
        <v>501939.27712375449</v>
      </c>
      <c r="AL464" s="685">
        <f t="shared" si="271"/>
        <v>527513.08329320978</v>
      </c>
      <c r="AM464" s="685">
        <f t="shared" si="271"/>
        <v>554389.87488699879</v>
      </c>
      <c r="AN464" s="685">
        <f t="shared" si="271"/>
        <v>582636.03901249135</v>
      </c>
      <c r="AO464" s="685">
        <f t="shared" si="271"/>
        <v>612321.34520017798</v>
      </c>
      <c r="AP464" s="685">
        <f t="shared" si="271"/>
        <v>643519.11773812701</v>
      </c>
      <c r="AQ464" s="685">
        <f t="shared" si="271"/>
        <v>676306.41678688454</v>
      </c>
      <c r="AR464" s="685">
        <f t="shared" si="270"/>
        <v>710764.2287221764</v>
      </c>
      <c r="AS464" s="685">
        <f t="shared" si="270"/>
        <v>746977.66617557127</v>
      </c>
      <c r="AT464" s="685">
        <f t="shared" si="270"/>
        <v>785036.17826721666</v>
      </c>
      <c r="AU464" s="685">
        <f t="shared" si="270"/>
        <v>825033.77154993138</v>
      </c>
      <c r="AV464" s="685">
        <f t="shared" si="270"/>
        <v>867069.24221040029</v>
      </c>
      <c r="AW464" s="685">
        <f t="shared" si="270"/>
        <v>911246.42010102049</v>
      </c>
      <c r="AX464" s="685">
        <f t="shared" si="270"/>
        <v>957674.42520516727</v>
      </c>
      <c r="AY464" s="685">
        <f t="shared" si="270"/>
        <v>1006467.9371693707</v>
      </c>
      <c r="AZ464" s="685">
        <f t="shared" si="270"/>
        <v>1057747.4785681502</v>
      </c>
      <c r="BA464" s="685">
        <f t="shared" si="270"/>
        <v>1111639.7126011974</v>
      </c>
      <c r="BB464" s="685" t="str">
        <f t="shared" si="270"/>
        <v/>
      </c>
      <c r="BC464" s="685" t="str">
        <f t="shared" si="270"/>
        <v/>
      </c>
      <c r="BD464" s="685" t="str">
        <f t="shared" si="270"/>
        <v/>
      </c>
      <c r="BE464" s="685" t="str">
        <f t="shared" si="270"/>
        <v/>
      </c>
      <c r="BF464" s="685" t="str">
        <f t="shared" si="270"/>
        <v/>
      </c>
      <c r="BG464" s="685" t="str">
        <f t="shared" si="272"/>
        <v/>
      </c>
      <c r="BH464" s="685" t="str">
        <f t="shared" si="272"/>
        <v/>
      </c>
      <c r="BI464" s="685" t="str">
        <f t="shared" si="254"/>
        <v/>
      </c>
      <c r="BJ464" s="685" t="str">
        <f t="shared" si="254"/>
        <v/>
      </c>
      <c r="BK464" s="685" t="str">
        <f t="shared" si="254"/>
        <v/>
      </c>
      <c r="BL464" s="685" t="str">
        <f t="shared" si="254"/>
        <v/>
      </c>
      <c r="BM464" s="685" t="str">
        <f t="shared" si="254"/>
        <v/>
      </c>
      <c r="BN464" s="685" t="str">
        <f t="shared" si="254"/>
        <v/>
      </c>
      <c r="BO464" s="685" t="str">
        <f t="shared" si="269"/>
        <v/>
      </c>
      <c r="BP464" s="685" t="str">
        <f t="shared" si="269"/>
        <v/>
      </c>
      <c r="BQ464" s="685" t="str">
        <f t="shared" si="269"/>
        <v/>
      </c>
      <c r="BR464" s="529"/>
      <c r="BS464" s="685">
        <f>IFERROR(($L464+AB464*Contr_Rate)*(1+Inv_Return)*IF($D464=$C$1,VLOOKUP($T464,Male_Annuity_Tables,MATCH($BS$3+3,'Mortality Tables'!$N$1:$DN$1,0),FALSE),VLOOKUP($T464,Fe_Annuity_Tables,MATCH(BS$3+3,'Mortality Tables'!$N$1:$DN$1,0),FALSE)),"")</f>
        <v>120434.54733486849</v>
      </c>
      <c r="BT464" s="685">
        <f>IFERROR(($BS464+AC464*Contr_Rate)*(1+Inv_Return)*IF($D464=$C$1,VLOOKUP($T464,Male_Annuity_Tables,MATCH($BS$3+3,'Mortality Tables'!$N$1:$DN$1,0),FALSE),VLOOKUP($T464,Fe_Annuity_Tables,MATCH(BT$3+3,'Mortality Tables'!$N$1:$DN$1,0),FALSE)),"")</f>
        <v>181905.31490441598</v>
      </c>
      <c r="BU464" s="685">
        <f>IFERROR((BT464+AD464*Contr_Rate)*(1+Inv_Return)*IF($D464=$C$1,VLOOKUP($T464,Male_Annuity_Tables,MATCH($BS$3+3,'Mortality Tables'!$N$1:$DN$1,0),FALSE),VLOOKUP($T464,Fe_Annuity_Tables,MATCH(BU$3+3,'Mortality Tables'!$N$1:$DN$1,0),FALSE)),"")</f>
        <v>236592.05699382848</v>
      </c>
      <c r="BV464" s="685">
        <f>IFERROR((BU464+AE464*Contr_Rate)*(1+Inv_Return)*IF($D464=$C$1,VLOOKUP($T464,Male_Annuity_Tables,MATCH($BS$3+3,'Mortality Tables'!$N$1:$DN$1,0),FALSE),VLOOKUP($T464,Fe_Annuity_Tables,MATCH(BV$3+3,'Mortality Tables'!$N$1:$DN$1,0),FALSE)),"")</f>
        <v>285926.06699008303</v>
      </c>
      <c r="BW464" s="685">
        <f>IFERROR((BV464+AF464*Contr_Rate)*(1+Inv_Return)*IF($D464=$C$1,VLOOKUP($T464,Male_Annuity_Tables,MATCH($BS$3+3,'Mortality Tables'!$N$1:$DN$1,0),FALSE),VLOOKUP($T464,Fe_Annuity_Tables,MATCH(BW$3+3,'Mortality Tables'!$N$1:$DN$1,0),FALSE)),"")</f>
        <v>331093.13525539765</v>
      </c>
      <c r="BX464" s="685">
        <f>IFERROR((BW464+AG464*Contr_Rate)*(1+Inv_Return)*IF($D464=$C$1,VLOOKUP($T464,Male_Annuity_Tables,MATCH($BS$3+3,'Mortality Tables'!$N$1:$DN$1,0),FALSE),VLOOKUP($T464,Fe_Annuity_Tables,MATCH(BX$3+3,'Mortality Tables'!$N$1:$DN$1,0),FALSE)),"")</f>
        <v>373078.10291847086</v>
      </c>
      <c r="BY464" s="685">
        <f>IFERROR((BX464+AH464*Contr_Rate)*(1+Inv_Return)*IF($D464=$C$1,VLOOKUP($T464,Male_Annuity_Tables,MATCH($BS$3+3,'Mortality Tables'!$N$1:$DN$1,0),FALSE),VLOOKUP($T464,Fe_Annuity_Tables,MATCH(BY$3+3,'Mortality Tables'!$N$1:$DN$1,0),FALSE)),"")</f>
        <v>412701.46014472638</v>
      </c>
      <c r="BZ464" s="685">
        <f>IFERROR((BY464+AI464*Contr_Rate)*(1+Inv_Return)*IF($D464=$C$1,VLOOKUP($T464,Male_Annuity_Tables,MATCH($BS$3+3,'Mortality Tables'!$N$1:$DN$1,0),FALSE),VLOOKUP($T464,Fe_Annuity_Tables,MATCH(BZ$3+3,'Mortality Tables'!$N$1:$DN$1,0),FALSE)),"")</f>
        <v>450649.41596717265</v>
      </c>
      <c r="CA464" s="685">
        <f>IFERROR((BZ464+AJ464*Contr_Rate)*(1+Inv_Return)*IF($D464=$C$1,VLOOKUP($T464,Male_Annuity_Tables,MATCH($BS$3+3,'Mortality Tables'!$N$1:$DN$1,0),FALSE),VLOOKUP($T464,Fe_Annuity_Tables,MATCH(CA$3+3,'Mortality Tables'!$N$1:$DN$1,0),FALSE)),"")</f>
        <v>487498.61110059114</v>
      </c>
      <c r="CB464" s="685">
        <f>IFERROR((CA464+AK464*Contr_Rate)*(1+Inv_Return)*IF($D464=$C$1,VLOOKUP($T464,Male_Annuity_Tables,MATCH($BS$3+3,'Mortality Tables'!$N$1:$DN$1,0),FALSE),VLOOKUP($T464,Fe_Annuity_Tables,MATCH(CB$3+3,'Mortality Tables'!$N$1:$DN$1,0),FALSE)),"")</f>
        <v>523736.43532069959</v>
      </c>
      <c r="CC464" s="685">
        <f>IFERROR((CB464+AL464*Contr_Rate)*(1+Inv_Return)*IF($D464=$C$1,VLOOKUP($T464,Male_Annuity_Tables,MATCH($BS$3+3,'Mortality Tables'!$N$1:$DN$1,0),FALSE),VLOOKUP($T464,Fe_Annuity_Tables,MATCH(CC$3+3,'Mortality Tables'!$N$1:$DN$1,0),FALSE)),"")</f>
        <v>559777.73875633208</v>
      </c>
      <c r="CD464" s="685">
        <f>IFERROR((CC464+AM464*Contr_Rate)*(1+Inv_Return)*IF($D464=$C$1,VLOOKUP($T464,Male_Annuity_Tables,MATCH($BS$3+3,'Mortality Tables'!$N$1:$DN$1,0),FALSE),VLOOKUP($T464,Fe_Annuity_Tables,MATCH(CD$3+3,'Mortality Tables'!$N$1:$DN$1,0),FALSE)),"")</f>
        <v>595978.58507749462</v>
      </c>
      <c r="CE464" s="685">
        <f>IFERROR((CD464+AN464*Contr_Rate)*(1+Inv_Return)*IF($D464=$C$1,VLOOKUP($T464,Male_Annuity_Tables,MATCH($BS$3+3,'Mortality Tables'!$N$1:$DN$1,0),FALSE),VLOOKUP($T464,Fe_Annuity_Tables,MATCH(CE$3+3,'Mortality Tables'!$N$1:$DN$1,0),FALSE)),"")</f>
        <v>632647.57853397098</v>
      </c>
      <c r="CF464" s="685">
        <f>IFERROR((CE464+AO464*Contr_Rate)*(1+Inv_Return)*IF($D464=$C$1,VLOOKUP($T464,Male_Annuity_Tables,MATCH($BS$3+3,'Mortality Tables'!$N$1:$DN$1,0),FALSE),VLOOKUP($T464,Fe_Annuity_Tables,MATCH(CF$3+3,'Mortality Tables'!$N$1:$DN$1,0),FALSE)),"")</f>
        <v>670055.20156782225</v>
      </c>
      <c r="CG464" s="685">
        <f>IFERROR((CF464+AP464*Contr_Rate)*(1+Inv_Return)*IF($D464=$C$1,VLOOKUP($T464,Male_Annuity_Tables,MATCH($BS$3+3,'Mortality Tables'!$N$1:$DN$1,0),FALSE),VLOOKUP($T464,Fe_Annuity_Tables,MATCH(CG$3+3,'Mortality Tables'!$N$1:$DN$1,0),FALSE)),"")</f>
        <v>708441.52156206442</v>
      </c>
      <c r="CH464" s="685">
        <f>IFERROR((CG464+AQ464*Contr_Rate)*(1+Inv_Return)*IF($D464=$C$1,VLOOKUP($T464,Male_Annuity_Tables,MATCH($BS$3+3,'Mortality Tables'!$N$1:$DN$1,0),FALSE),VLOOKUP($T464,Fe_Annuity_Tables,MATCH(CH$3+3,'Mortality Tables'!$N$1:$DN$1,0),FALSE)),"")</f>
        <v>748022.56113829697</v>
      </c>
      <c r="CI464" s="685">
        <f>IFERROR((CH464+AR464*Contr_Rate)*(1+Inv_Return)*IF($D464=$C$1,VLOOKUP($T464,Male_Annuity_Tables,MATCH($BS$3+3,'Mortality Tables'!$N$1:$DN$1,0),FALSE),VLOOKUP($T464,Fe_Annuity_Tables,MATCH(CI$3+3,'Mortality Tables'!$N$1:$DN$1,0),FALSE)),"")</f>
        <v>788995.57376746379</v>
      </c>
      <c r="CJ464" s="685">
        <f>IFERROR((CI464+AS464*Contr_Rate)*(1+Inv_Return)*IF($D464=$C$1,VLOOKUP($T464,Male_Annuity_Tables,MATCH($BS$3+3,'Mortality Tables'!$N$1:$DN$1,0),FALSE),VLOOKUP($T464,Fe_Annuity_Tables,MATCH(CJ$3+3,'Mortality Tables'!$N$1:$DN$1,0),FALSE)),"")</f>
        <v>831543.42324957857</v>
      </c>
      <c r="CK464" s="685">
        <f>IFERROR((CJ464+AT464*Contr_Rate)*(1+Inv_Return)*IF($D464=$C$1,VLOOKUP($T464,Male_Annuity_Tables,MATCH($BS$3+3,'Mortality Tables'!$N$1:$DN$1,0),FALSE),VLOOKUP($T464,Fe_Annuity_Tables,MATCH(CK$3+3,'Mortality Tables'!$N$1:$DN$1,0),FALSE)),"")</f>
        <v>875838.23015872366</v>
      </c>
      <c r="CL464" s="685">
        <f>IFERROR((CK464+AU464*Contr_Rate)*(1+Inv_Return)*IF($D464=$C$1,VLOOKUP($T464,Male_Annuity_Tables,MATCH($BS$3+3,'Mortality Tables'!$N$1:$DN$1,0),FALSE),VLOOKUP($T464,Fe_Annuity_Tables,MATCH(CL$3+3,'Mortality Tables'!$N$1:$DN$1,0),FALSE)),"")</f>
        <v>922044.41925065685</v>
      </c>
      <c r="CM464" s="685">
        <f>IFERROR((CL464+AV464*Contr_Rate)*(1+Inv_Return)*IF($D464=$C$1,VLOOKUP($T464,Male_Annuity_Tables,MATCH($BS$3+3,'Mortality Tables'!$N$1:$DN$1,0),FALSE),VLOOKUP($T464,Fe_Annuity_Tables,MATCH(CM$3+3,'Mortality Tables'!$N$1:$DN$1,0),FALSE)),"")</f>
        <v>970321.27795242984</v>
      </c>
      <c r="CN464" s="685">
        <f>IFERROR((CM464+AW464*Contr_Rate)*(1+Inv_Return)*IF($D464=$C$1,VLOOKUP($T464,Male_Annuity_Tables,MATCH($BS$3+3,'Mortality Tables'!$N$1:$DN$1,0),FALSE),VLOOKUP($T464,Fe_Annuity_Tables,MATCH(CN$3+3,'Mortality Tables'!$N$1:$DN$1,0),FALSE)),"")</f>
        <v>1020825.1164612661</v>
      </c>
      <c r="CO464" s="685">
        <f>IFERROR((CN464+AX464*Contr_Rate)*(1+Inv_Return)*IF($D464=$C$1,VLOOKUP($T464,Male_Annuity_Tables,MATCH($BS$3+3,'Mortality Tables'!$N$1:$DN$1,0),FALSE),VLOOKUP($T464,Fe_Annuity_Tables,MATCH(CO$3+3,'Mortality Tables'!$N$1:$DN$1,0),FALSE)),"")</f>
        <v>1073711.1039058941</v>
      </c>
      <c r="CP464" s="685">
        <f>IFERROR((CO464+AY464*Contr_Rate)*(1+Inv_Return)*IF($D464=$C$1,VLOOKUP($T464,Male_Annuity_Tables,MATCH($BS$3+3,'Mortality Tables'!$N$1:$DN$1,0),FALSE),VLOOKUP($T464,Fe_Annuity_Tables,MATCH(CP$3+3,'Mortality Tables'!$N$1:$DN$1,0),FALSE)),"")</f>
        <v>1129134.8418375168</v>
      </c>
      <c r="CQ464" s="685">
        <f>IFERROR((CP464+AZ464*Contr_Rate)*(1+Inv_Return)*IF($D464=$C$1,VLOOKUP($T464,Male_Annuity_Tables,MATCH($BS$3+3,'Mortality Tables'!$N$1:$DN$1,0),FALSE),VLOOKUP($T464,Fe_Annuity_Tables,MATCH(CQ$3+3,'Mortality Tables'!$N$1:$DN$1,0),FALSE)),"")</f>
        <v>1187253.7255024549</v>
      </c>
      <c r="CR464" s="685">
        <f>IFERROR((CQ464+BA464*Contr_Rate)*(1+Inv_Return)*IF($D464=$C$1,VLOOKUP($T464,Male_Annuity_Tables,MATCH($BS$3+3,'Mortality Tables'!$N$1:$DN$1,0),FALSE),VLOOKUP($T464,Fe_Annuity_Tables,MATCH(CR$3+3,'Mortality Tables'!$N$1:$DN$1,0),FALSE)),"")</f>
        <v>1248228.134479797</v>
      </c>
      <c r="CS464" s="685" t="str">
        <f>IFERROR((CR464+BB464*Contr_Rate)*(1+Inv_Return)*IF($D464=$C$1,VLOOKUP($T464,Male_Annuity_Tables,MATCH($BS$3+3,'Mortality Tables'!$N$1:$DN$1,0),FALSE),VLOOKUP($T464,Fe_Annuity_Tables,MATCH(CS$3+3,'Mortality Tables'!$N$1:$DN$1,0),FALSE)),"")</f>
        <v/>
      </c>
      <c r="CT464" s="685" t="str">
        <f>IFERROR((CS464+BC464*Contr_Rate)*(1+Inv_Return)*IF($D464=$C$1,VLOOKUP($T464,Male_Annuity_Tables,MATCH($BS$3+3,'Mortality Tables'!$N$1:$DN$1,0),FALSE),VLOOKUP($T464,Fe_Annuity_Tables,MATCH(CT$3+3,'Mortality Tables'!$N$1:$DN$1,0),FALSE)),"")</f>
        <v/>
      </c>
      <c r="CU464" s="685" t="str">
        <f>IFERROR((CT464+BD464*Contr_Rate)*(1+Inv_Return)*IF($D464=$C$1,VLOOKUP($T464,Male_Annuity_Tables,MATCH($BS$3+3,'Mortality Tables'!$N$1:$DN$1,0),FALSE),VLOOKUP($T464,Fe_Annuity_Tables,MATCH(CU$3+3,'Mortality Tables'!$N$1:$DN$1,0),FALSE)),"")</f>
        <v/>
      </c>
      <c r="CV464" s="685" t="str">
        <f>IFERROR((CU464+BE464*Contr_Rate)*(1+Inv_Return)*IF($D464=$C$1,VLOOKUP($T464,Male_Annuity_Tables,MATCH($BS$3+3,'Mortality Tables'!$N$1:$DN$1,0),FALSE),VLOOKUP($T464,Fe_Annuity_Tables,MATCH(CV$3+3,'Mortality Tables'!$N$1:$DN$1,0),FALSE)),"")</f>
        <v/>
      </c>
      <c r="CW464" s="685" t="str">
        <f>IFERROR((CV464+BF464*Contr_Rate)*(1+Inv_Return)*IF($D464=$C$1,VLOOKUP($T464,Male_Annuity_Tables,MATCH($BS$3+3,'Mortality Tables'!$N$1:$DN$1,0),FALSE),VLOOKUP($T464,Fe_Annuity_Tables,MATCH(CW$3+3,'Mortality Tables'!$N$1:$DN$1,0),FALSE)),"")</f>
        <v/>
      </c>
      <c r="CX464" s="685" t="str">
        <f>IFERROR((CW464+BG464*Contr_Rate)*(1+Inv_Return)*IF($D464=$C$1,VLOOKUP($T464,Male_Annuity_Tables,MATCH($BS$3+3,'Mortality Tables'!$N$1:$DN$1,0),FALSE),VLOOKUP($T464,Fe_Annuity_Tables,MATCH(CX$3+3,'Mortality Tables'!$N$1:$DN$1,0),FALSE)),"")</f>
        <v/>
      </c>
      <c r="CY464" s="685" t="str">
        <f>IFERROR((CX464+BH464*Contr_Rate)*(1+Inv_Return)*IF($D464=$C$1,VLOOKUP($T464,Male_Annuity_Tables,MATCH($BS$3+3,'Mortality Tables'!$N$1:$DN$1,0),FALSE),VLOOKUP($T464,Fe_Annuity_Tables,MATCH(CY$3+3,'Mortality Tables'!$N$1:$DN$1,0),FALSE)),"")</f>
        <v/>
      </c>
      <c r="CZ464" s="685" t="str">
        <f>IFERROR((CY464+BI464*Contr_Rate)*(1+Inv_Return)*IF($D464=$C$1,VLOOKUP($T464,Male_Annuity_Tables,MATCH($BS$3+3,'Mortality Tables'!$N$1:$DN$1,0),FALSE),VLOOKUP($T464,Fe_Annuity_Tables,MATCH(CZ$3+3,'Mortality Tables'!$N$1:$DN$1,0),FALSE)),"")</f>
        <v/>
      </c>
      <c r="DA464" s="685" t="str">
        <f>IFERROR((CZ464+BJ464*Contr_Rate)*(1+Inv_Return)*IF($D464=$C$1,VLOOKUP($T464,Male_Annuity_Tables,MATCH($BS$3+3,'Mortality Tables'!$N$1:$DN$1,0),FALSE),VLOOKUP($T464,Fe_Annuity_Tables,MATCH(DA$3+3,'Mortality Tables'!$N$1:$DN$1,0),FALSE)),"")</f>
        <v/>
      </c>
      <c r="DB464" s="685" t="str">
        <f>IFERROR((DA464+BK464*Contr_Rate)*(1+Inv_Return)*IF($D464=$C$1,VLOOKUP($T464,Male_Annuity_Tables,MATCH($BS$3+3,'Mortality Tables'!$N$1:$DN$1,0),FALSE),VLOOKUP($T464,Fe_Annuity_Tables,MATCH(DB$3+3,'Mortality Tables'!$N$1:$DN$1,0),FALSE)),"")</f>
        <v/>
      </c>
      <c r="DC464" s="685" t="str">
        <f>IFERROR((DB464+BL464*Contr_Rate)*(1+Inv_Return)*IF($D464=$C$1,VLOOKUP($T464,Male_Annuity_Tables,MATCH($BS$3+3,'Mortality Tables'!$N$1:$DN$1,0),FALSE),VLOOKUP($T464,Fe_Annuity_Tables,MATCH(DC$3+3,'Mortality Tables'!$N$1:$DN$1,0),FALSE)),"")</f>
        <v/>
      </c>
      <c r="DD464" s="685" t="str">
        <f>IFERROR((DC464+BM464*Contr_Rate)*(1+Inv_Return)*IF($D464=$C$1,VLOOKUP($T464,Male_Annuity_Tables,MATCH($BS$3+3,'Mortality Tables'!$N$1:$DN$1,0),FALSE),VLOOKUP($T464,Fe_Annuity_Tables,MATCH(DD$3+3,'Mortality Tables'!$N$1:$DN$1,0),FALSE)),"")</f>
        <v/>
      </c>
      <c r="DE464" s="685" t="str">
        <f>IFERROR((DD464+BN464*Contr_Rate)*(1+Inv_Return)*IF($D464=$C$1,VLOOKUP($T464,Male_Annuity_Tables,MATCH($BS$3+3,'Mortality Tables'!$N$1:$DN$1,0),FALSE),VLOOKUP($T464,Fe_Annuity_Tables,MATCH(DE$3+3,'Mortality Tables'!$N$1:$DN$1,0),FALSE)),"")</f>
        <v/>
      </c>
      <c r="DF464" s="685" t="str">
        <f>IFERROR((DE464+BO464*Contr_Rate)*(1+Inv_Return)*IF($D464=$C$1,VLOOKUP($T464,Male_Annuity_Tables,MATCH($BS$3+3,'Mortality Tables'!$N$1:$DN$1,0),FALSE),VLOOKUP($T464,Fe_Annuity_Tables,MATCH(DF$3+3,'Mortality Tables'!$N$1:$DN$1,0),FALSE)),"")</f>
        <v/>
      </c>
      <c r="DG464" s="685" t="str">
        <f>IFERROR((DF464+BP464*Contr_Rate)*(1+Inv_Return)*IF($D464=$C$1,VLOOKUP($T464,Male_Annuity_Tables,MATCH($BS$3+3,'Mortality Tables'!$N$1:$DN$1,0),FALSE),VLOOKUP($T464,Fe_Annuity_Tables,MATCH(DG$3+3,'Mortality Tables'!$N$1:$DN$1,0),FALSE)),"")</f>
        <v/>
      </c>
      <c r="DH464" s="685" t="str">
        <f>IFERROR((DG464+BQ464*Contr_Rate)*(1+Inv_Return)*IF($D464=$C$1,VLOOKUP($T464,Male_Annuity_Tables,MATCH($BS$3+3,'Mortality Tables'!$N$1:$DN$1,0),FALSE),VLOOKUP($T464,Fe_Annuity_Tables,MATCH(DH$3+3,'Mortality Tables'!$N$1:$DN$1,0),FALSE)),"")</f>
        <v/>
      </c>
      <c r="DJ464" s="686">
        <f t="shared" si="263"/>
        <v>1248228.134479797</v>
      </c>
      <c r="DK464" s="680">
        <f t="shared" si="251"/>
        <v>8.0909277508679907</v>
      </c>
      <c r="DL464" s="686">
        <f t="shared" si="264"/>
        <v>103364.27117542173</v>
      </c>
      <c r="DM464" s="686">
        <f t="shared" si="252"/>
        <v>1111639.7126011974</v>
      </c>
      <c r="DN464" s="687">
        <f t="shared" si="265"/>
        <v>9.2983607911553467E-2</v>
      </c>
      <c r="DP464" s="688">
        <f t="shared" si="266"/>
        <v>24241.065687562332</v>
      </c>
      <c r="DQ464" s="688">
        <f t="shared" si="267"/>
        <v>36625.543724114737</v>
      </c>
      <c r="DR464" s="688">
        <f t="shared" si="268"/>
        <v>47653.42575146896</v>
      </c>
    </row>
    <row r="465" spans="1:122" s="657" customFormat="1" ht="14.5">
      <c r="A465" s="675" t="s">
        <v>1998</v>
      </c>
      <c r="B465" s="675" t="s">
        <v>1999</v>
      </c>
      <c r="C465" s="675" t="s">
        <v>236</v>
      </c>
      <c r="D465" s="675" t="s">
        <v>60</v>
      </c>
      <c r="E465" s="676">
        <v>30523</v>
      </c>
      <c r="F465" s="677">
        <v>42308</v>
      </c>
      <c r="G465" s="677">
        <v>42834</v>
      </c>
      <c r="H465" s="678">
        <v>1888435</v>
      </c>
      <c r="I465" s="678">
        <v>127585.61</v>
      </c>
      <c r="J465" s="678">
        <v>129862.72</v>
      </c>
      <c r="K465" s="678">
        <v>40492.85</v>
      </c>
      <c r="L465" s="678">
        <v>297941.18</v>
      </c>
      <c r="M465" s="679">
        <f>IF(COUNTIF($A$4:A465,A465)=1,0,1)</f>
        <v>0</v>
      </c>
      <c r="N465" s="680" t="str">
        <f t="shared" si="257"/>
        <v>Okay</v>
      </c>
      <c r="O465" s="680" t="str">
        <f t="shared" si="258"/>
        <v>TRUE</v>
      </c>
      <c r="P465" s="680" t="b">
        <f t="shared" si="259"/>
        <v>1</v>
      </c>
      <c r="Q465" s="680" t="b">
        <f t="shared" si="239"/>
        <v>1</v>
      </c>
      <c r="R465" s="680" t="b">
        <f t="shared" si="240"/>
        <v>1</v>
      </c>
      <c r="S465" s="681">
        <f t="shared" si="260"/>
        <v>32.287671232876711</v>
      </c>
      <c r="T465" s="682">
        <f t="shared" si="241"/>
        <v>41</v>
      </c>
      <c r="U465" s="682">
        <f t="shared" si="253"/>
        <v>33</v>
      </c>
      <c r="V465" s="682">
        <f t="shared" si="242"/>
        <v>7.7315068493150685</v>
      </c>
      <c r="W465" s="682">
        <f t="shared" si="261"/>
        <v>19</v>
      </c>
      <c r="X465" s="683">
        <f t="shared" si="262"/>
        <v>5660882.4199999999</v>
      </c>
      <c r="Y465" s="684">
        <f t="shared" si="250"/>
        <v>2.0300000000000001E-3</v>
      </c>
      <c r="Z465" s="684">
        <f>IF($D465=$C$1,VLOOKUP($T465,Male_Annuity_Tables,MATCH($W465+2,'Mortality Tables'!$DS$1:$HT$1,0),FALSE),VLOOKUP($T465,Fe_Annuity_Tables,MATCH($W465+2,'Mortality Tables'!$M$1:$DN$1,0),FALSE))</f>
        <v>9.7764606004482377E-2</v>
      </c>
      <c r="AA465" s="664"/>
      <c r="AB465" s="685">
        <f t="shared" si="271"/>
        <v>1984650.7632500001</v>
      </c>
      <c r="AC465" s="685">
        <f t="shared" si="271"/>
        <v>2085768.7196375877</v>
      </c>
      <c r="AD465" s="685">
        <f t="shared" si="271"/>
        <v>2192038.6359031228</v>
      </c>
      <c r="AE465" s="685">
        <f t="shared" si="271"/>
        <v>2303723.004402387</v>
      </c>
      <c r="AF465" s="685">
        <f t="shared" si="271"/>
        <v>2421097.6914766887</v>
      </c>
      <c r="AG465" s="685">
        <f t="shared" si="271"/>
        <v>2544452.6188574261</v>
      </c>
      <c r="AH465" s="685">
        <f t="shared" si="271"/>
        <v>2674092.4797882121</v>
      </c>
      <c r="AI465" s="685">
        <f t="shared" si="271"/>
        <v>2810337.4916334217</v>
      </c>
      <c r="AJ465" s="685">
        <f t="shared" si="271"/>
        <v>2953524.1868321444</v>
      </c>
      <c r="AK465" s="685">
        <f t="shared" si="271"/>
        <v>3104006.2441512421</v>
      </c>
      <c r="AL465" s="685">
        <f t="shared" si="271"/>
        <v>3262155.3622907479</v>
      </c>
      <c r="AM465" s="685">
        <f t="shared" si="271"/>
        <v>3428362.177999462</v>
      </c>
      <c r="AN465" s="685">
        <f t="shared" si="271"/>
        <v>3603037.230968534</v>
      </c>
      <c r="AO465" s="685">
        <f t="shared" si="271"/>
        <v>3786611.9778863816</v>
      </c>
      <c r="AP465" s="685">
        <f t="shared" si="271"/>
        <v>3979539.858159693</v>
      </c>
      <c r="AQ465" s="685">
        <f t="shared" si="271"/>
        <v>4182297.4139329293</v>
      </c>
      <c r="AR465" s="685">
        <f t="shared" si="270"/>
        <v>4395385.4671728127</v>
      </c>
      <c r="AS465" s="685">
        <f t="shared" si="270"/>
        <v>4619330.3567252671</v>
      </c>
      <c r="AT465" s="685">
        <f t="shared" si="270"/>
        <v>4854685.2384004192</v>
      </c>
      <c r="AU465" s="685" t="str">
        <f t="shared" si="270"/>
        <v/>
      </c>
      <c r="AV465" s="685" t="str">
        <f t="shared" si="270"/>
        <v/>
      </c>
      <c r="AW465" s="685" t="str">
        <f t="shared" si="270"/>
        <v/>
      </c>
      <c r="AX465" s="685" t="str">
        <f t="shared" si="270"/>
        <v/>
      </c>
      <c r="AY465" s="685" t="str">
        <f t="shared" si="270"/>
        <v/>
      </c>
      <c r="AZ465" s="685" t="str">
        <f t="shared" si="270"/>
        <v/>
      </c>
      <c r="BA465" s="685" t="str">
        <f t="shared" si="270"/>
        <v/>
      </c>
      <c r="BB465" s="685" t="str">
        <f t="shared" si="270"/>
        <v/>
      </c>
      <c r="BC465" s="685" t="str">
        <f t="shared" si="270"/>
        <v/>
      </c>
      <c r="BD465" s="685" t="str">
        <f t="shared" si="270"/>
        <v/>
      </c>
      <c r="BE465" s="685" t="str">
        <f t="shared" si="270"/>
        <v/>
      </c>
      <c r="BF465" s="685" t="str">
        <f t="shared" si="270"/>
        <v/>
      </c>
      <c r="BG465" s="685" t="str">
        <f t="shared" si="272"/>
        <v/>
      </c>
      <c r="BH465" s="685" t="str">
        <f t="shared" si="272"/>
        <v/>
      </c>
      <c r="BI465" s="685" t="str">
        <f t="shared" si="254"/>
        <v/>
      </c>
      <c r="BJ465" s="685" t="str">
        <f t="shared" si="254"/>
        <v/>
      </c>
      <c r="BK465" s="685" t="str">
        <f t="shared" si="254"/>
        <v/>
      </c>
      <c r="BL465" s="685" t="str">
        <f t="shared" si="254"/>
        <v/>
      </c>
      <c r="BM465" s="685" t="str">
        <f t="shared" si="254"/>
        <v/>
      </c>
      <c r="BN465" s="685" t="str">
        <f t="shared" si="254"/>
        <v/>
      </c>
      <c r="BO465" s="685" t="str">
        <f t="shared" si="269"/>
        <v/>
      </c>
      <c r="BP465" s="685" t="str">
        <f t="shared" si="269"/>
        <v/>
      </c>
      <c r="BQ465" s="685" t="str">
        <f t="shared" si="269"/>
        <v/>
      </c>
      <c r="BR465" s="529"/>
      <c r="BS465" s="685">
        <f>IFERROR(($L465+AB465*Contr_Rate)*(1+Inv_Return)*IF($D465=$C$1,VLOOKUP($T465,Male_Annuity_Tables,MATCH($BS$3+3,'Mortality Tables'!$N$1:$DN$1,0),FALSE),VLOOKUP($T465,Fe_Annuity_Tables,MATCH(BS$3+3,'Mortality Tables'!$N$1:$DN$1,0),FALSE)),"")</f>
        <v>778743.21253886377</v>
      </c>
      <c r="BT465" s="685">
        <f>IFERROR(($BS465+AC465*Contr_Rate)*(1+Inv_Return)*IF($D465=$C$1,VLOOKUP($T465,Male_Annuity_Tables,MATCH($BS$3+3,'Mortality Tables'!$N$1:$DN$1,0),FALSE),VLOOKUP($T465,Fe_Annuity_Tables,MATCH(BT$3+3,'Mortality Tables'!$N$1:$DN$1,0),FALSE)),"")</f>
        <v>1038419.238806708</v>
      </c>
      <c r="BU465" s="685">
        <f>IFERROR((BT465+AD465*Contr_Rate)*(1+Inv_Return)*IF($D465=$C$1,VLOOKUP($T465,Male_Annuity_Tables,MATCH($BS$3+3,'Mortality Tables'!$N$1:$DN$1,0),FALSE),VLOOKUP($T465,Fe_Annuity_Tables,MATCH(BU$3+3,'Mortality Tables'!$N$1:$DN$1,0),FALSE)),"")</f>
        <v>1063447.5331523262</v>
      </c>
      <c r="BV465" s="685">
        <f>IFERROR((BU465+AE465*Contr_Rate)*(1+Inv_Return)*IF($D465=$C$1,VLOOKUP($T465,Male_Annuity_Tables,MATCH($BS$3+3,'Mortality Tables'!$N$1:$DN$1,0),FALSE),VLOOKUP($T465,Fe_Annuity_Tables,MATCH(BV$3+3,'Mortality Tables'!$N$1:$DN$1,0),FALSE)),"")</f>
        <v>932835.88890702289</v>
      </c>
      <c r="BW465" s="685">
        <f>IFERROR((BV465+AF465*Contr_Rate)*(1+Inv_Return)*IF($D465=$C$1,VLOOKUP($T465,Male_Annuity_Tables,MATCH($BS$3+3,'Mortality Tables'!$N$1:$DN$1,0),FALSE),VLOOKUP($T465,Fe_Annuity_Tables,MATCH(BW$3+3,'Mortality Tables'!$N$1:$DN$1,0),FALSE)),"")</f>
        <v>747841.37444599869</v>
      </c>
      <c r="BX465" s="685">
        <f>IFERROR((BW465+AG465*Contr_Rate)*(1+Inv_Return)*IF($D465=$C$1,VLOOKUP($T465,Male_Annuity_Tables,MATCH($BS$3+3,'Mortality Tables'!$N$1:$DN$1,0),FALSE),VLOOKUP($T465,Fe_Annuity_Tables,MATCH(BX$3+3,'Mortality Tables'!$N$1:$DN$1,0),FALSE)),"")</f>
        <v>577346.36573215923</v>
      </c>
      <c r="BY465" s="685">
        <f>IFERROR((BX465+AH465*Contr_Rate)*(1+Inv_Return)*IF($D465=$C$1,VLOOKUP($T465,Male_Annuity_Tables,MATCH($BS$3+3,'Mortality Tables'!$N$1:$DN$1,0),FALSE),VLOOKUP($T465,Fe_Annuity_Tables,MATCH(BY$3+3,'Mortality Tables'!$N$1:$DN$1,0),FALSE)),"")</f>
        <v>446654.2416781644</v>
      </c>
      <c r="BZ465" s="685">
        <f>IFERROR((BY465+AI465*Contr_Rate)*(1+Inv_Return)*IF($D465=$C$1,VLOOKUP($T465,Male_Annuity_Tables,MATCH($BS$3+3,'Mortality Tables'!$N$1:$DN$1,0),FALSE),VLOOKUP($T465,Fe_Annuity_Tables,MATCH(BZ$3+3,'Mortality Tables'!$N$1:$DN$1,0),FALSE)),"")</f>
        <v>353788.19641538692</v>
      </c>
      <c r="CA465" s="685">
        <f>IFERROR((BZ465+AJ465*Contr_Rate)*(1+Inv_Return)*IF($D465=$C$1,VLOOKUP($T465,Male_Annuity_Tables,MATCH($BS$3+3,'Mortality Tables'!$N$1:$DN$1,0),FALSE),VLOOKUP($T465,Fe_Annuity_Tables,MATCH(CA$3+3,'Mortality Tables'!$N$1:$DN$1,0),FALSE)),"")</f>
        <v>288076.91190000757</v>
      </c>
      <c r="CB465" s="685">
        <f>IFERROR((CA465+AK465*Contr_Rate)*(1+Inv_Return)*IF($D465=$C$1,VLOOKUP($T465,Male_Annuity_Tables,MATCH($BS$3+3,'Mortality Tables'!$N$1:$DN$1,0),FALSE),VLOOKUP($T465,Fe_Annuity_Tables,MATCH(CB$3+3,'Mortality Tables'!$N$1:$DN$1,0),FALSE)),"")</f>
        <v>254009.75834160781</v>
      </c>
      <c r="CC465" s="685">
        <f>IFERROR((CB465+AL465*Contr_Rate)*(1+Inv_Return)*IF($D465=$C$1,VLOOKUP($T465,Male_Annuity_Tables,MATCH($BS$3+3,'Mortality Tables'!$N$1:$DN$1,0),FALSE),VLOOKUP($T465,Fe_Annuity_Tables,MATCH(CC$3+3,'Mortality Tables'!$N$1:$DN$1,0),FALSE)),"")</f>
        <v>230180.98948897768</v>
      </c>
      <c r="CD465" s="685">
        <f>IFERROR((CC465+AM465*Contr_Rate)*(1+Inv_Return)*IF($D465=$C$1,VLOOKUP($T465,Male_Annuity_Tables,MATCH($BS$3+3,'Mortality Tables'!$N$1:$DN$1,0),FALSE),VLOOKUP($T465,Fe_Annuity_Tables,MATCH(CD$3+3,'Mortality Tables'!$N$1:$DN$1,0),FALSE)),"")</f>
        <v>210613.67759798121</v>
      </c>
      <c r="CE465" s="685">
        <f>IFERROR((CD465+AN465*Contr_Rate)*(1+Inv_Return)*IF($D465=$C$1,VLOOKUP($T465,Male_Annuity_Tables,MATCH($BS$3+3,'Mortality Tables'!$N$1:$DN$1,0),FALSE),VLOOKUP($T465,Fe_Annuity_Tables,MATCH(CE$3+3,'Mortality Tables'!$N$1:$DN$1,0),FALSE)),"")</f>
        <v>193579.09946508511</v>
      </c>
      <c r="CF465" s="685">
        <f>IFERROR((CE465+AO465*Contr_Rate)*(1+Inv_Return)*IF($D465=$C$1,VLOOKUP($T465,Male_Annuity_Tables,MATCH($BS$3+3,'Mortality Tables'!$N$1:$DN$1,0),FALSE),VLOOKUP($T465,Fe_Annuity_Tables,MATCH(CF$3+3,'Mortality Tables'!$N$1:$DN$1,0),FALSE)),"")</f>
        <v>178437.6356915849</v>
      </c>
      <c r="CG465" s="685">
        <f>IFERROR((CF465+AP465*Contr_Rate)*(1+Inv_Return)*IF($D465=$C$1,VLOOKUP($T465,Male_Annuity_Tables,MATCH($BS$3+3,'Mortality Tables'!$N$1:$DN$1,0),FALSE),VLOOKUP($T465,Fe_Annuity_Tables,MATCH(CG$3+3,'Mortality Tables'!$N$1:$DN$1,0),FALSE)),"")</f>
        <v>173997.04231478091</v>
      </c>
      <c r="CH465" s="685">
        <f>IFERROR((CG465+AQ465*Contr_Rate)*(1+Inv_Return)*IF($D465=$C$1,VLOOKUP($T465,Male_Annuity_Tables,MATCH($BS$3+3,'Mortality Tables'!$N$1:$DN$1,0),FALSE),VLOOKUP($T465,Fe_Annuity_Tables,MATCH(CH$3+3,'Mortality Tables'!$N$1:$DN$1,0),FALSE)),"")</f>
        <v>171056.58250421155</v>
      </c>
      <c r="CI465" s="685">
        <f>IFERROR((CH465+AR465*Contr_Rate)*(1+Inv_Return)*IF($D465=$C$1,VLOOKUP($T465,Male_Annuity_Tables,MATCH($BS$3+3,'Mortality Tables'!$N$1:$DN$1,0),FALSE),VLOOKUP($T465,Fe_Annuity_Tables,MATCH(CI$3+3,'Mortality Tables'!$N$1:$DN$1,0),FALSE)),"")</f>
        <v>168334.06198243375</v>
      </c>
      <c r="CJ465" s="685">
        <f>IFERROR((CI465+AS465*Contr_Rate)*(1+Inv_Return)*IF($D465=$C$1,VLOOKUP($T465,Male_Annuity_Tables,MATCH($BS$3+3,'Mortality Tables'!$N$1:$DN$1,0),FALSE),VLOOKUP($T465,Fe_Annuity_Tables,MATCH(CJ$3+3,'Mortality Tables'!$N$1:$DN$1,0),FALSE)),"")</f>
        <v>165647.73687191578</v>
      </c>
      <c r="CK465" s="685">
        <f>IFERROR((CJ465+AT465*Contr_Rate)*(1+Inv_Return)*IF($D465=$C$1,VLOOKUP($T465,Male_Annuity_Tables,MATCH($BS$3+3,'Mortality Tables'!$N$1:$DN$1,0),FALSE),VLOOKUP($T465,Fe_Annuity_Tables,MATCH(CK$3+3,'Mortality Tables'!$N$1:$DN$1,0),FALSE)),"")</f>
        <v>162963.22306584945</v>
      </c>
      <c r="CL465" s="685" t="str">
        <f>IFERROR((CK465+AU465*Contr_Rate)*(1+Inv_Return)*IF($D465=$C$1,VLOOKUP($T465,Male_Annuity_Tables,MATCH($BS$3+3,'Mortality Tables'!$N$1:$DN$1,0),FALSE),VLOOKUP($T465,Fe_Annuity_Tables,MATCH(CL$3+3,'Mortality Tables'!$N$1:$DN$1,0),FALSE)),"")</f>
        <v/>
      </c>
      <c r="CM465" s="685" t="str">
        <f>IFERROR((CL465+AV465*Contr_Rate)*(1+Inv_Return)*IF($D465=$C$1,VLOOKUP($T465,Male_Annuity_Tables,MATCH($BS$3+3,'Mortality Tables'!$N$1:$DN$1,0),FALSE),VLOOKUP($T465,Fe_Annuity_Tables,MATCH(CM$3+3,'Mortality Tables'!$N$1:$DN$1,0),FALSE)),"")</f>
        <v/>
      </c>
      <c r="CN465" s="685" t="str">
        <f>IFERROR((CM465+AW465*Contr_Rate)*(1+Inv_Return)*IF($D465=$C$1,VLOOKUP($T465,Male_Annuity_Tables,MATCH($BS$3+3,'Mortality Tables'!$N$1:$DN$1,0),FALSE),VLOOKUP($T465,Fe_Annuity_Tables,MATCH(CN$3+3,'Mortality Tables'!$N$1:$DN$1,0),FALSE)),"")</f>
        <v/>
      </c>
      <c r="CO465" s="685" t="str">
        <f>IFERROR((CN465+AX465*Contr_Rate)*(1+Inv_Return)*IF($D465=$C$1,VLOOKUP($T465,Male_Annuity_Tables,MATCH($BS$3+3,'Mortality Tables'!$N$1:$DN$1,0),FALSE),VLOOKUP($T465,Fe_Annuity_Tables,MATCH(CO$3+3,'Mortality Tables'!$N$1:$DN$1,0),FALSE)),"")</f>
        <v/>
      </c>
      <c r="CP465" s="685" t="str">
        <f>IFERROR((CO465+AY465*Contr_Rate)*(1+Inv_Return)*IF($D465=$C$1,VLOOKUP($T465,Male_Annuity_Tables,MATCH($BS$3+3,'Mortality Tables'!$N$1:$DN$1,0),FALSE),VLOOKUP($T465,Fe_Annuity_Tables,MATCH(CP$3+3,'Mortality Tables'!$N$1:$DN$1,0),FALSE)),"")</f>
        <v/>
      </c>
      <c r="CQ465" s="685" t="str">
        <f>IFERROR((CP465+AZ465*Contr_Rate)*(1+Inv_Return)*IF($D465=$C$1,VLOOKUP($T465,Male_Annuity_Tables,MATCH($BS$3+3,'Mortality Tables'!$N$1:$DN$1,0),FALSE),VLOOKUP($T465,Fe_Annuity_Tables,MATCH(CQ$3+3,'Mortality Tables'!$N$1:$DN$1,0),FALSE)),"")</f>
        <v/>
      </c>
      <c r="CR465" s="685" t="str">
        <f>IFERROR((CQ465+BA465*Contr_Rate)*(1+Inv_Return)*IF($D465=$C$1,VLOOKUP($T465,Male_Annuity_Tables,MATCH($BS$3+3,'Mortality Tables'!$N$1:$DN$1,0),FALSE),VLOOKUP($T465,Fe_Annuity_Tables,MATCH(CR$3+3,'Mortality Tables'!$N$1:$DN$1,0),FALSE)),"")</f>
        <v/>
      </c>
      <c r="CS465" s="685" t="str">
        <f>IFERROR((CR465+BB465*Contr_Rate)*(1+Inv_Return)*IF($D465=$C$1,VLOOKUP($T465,Male_Annuity_Tables,MATCH($BS$3+3,'Mortality Tables'!$N$1:$DN$1,0),FALSE),VLOOKUP($T465,Fe_Annuity_Tables,MATCH(CS$3+3,'Mortality Tables'!$N$1:$DN$1,0),FALSE)),"")</f>
        <v/>
      </c>
      <c r="CT465" s="685" t="str">
        <f>IFERROR((CS465+BC465*Contr_Rate)*(1+Inv_Return)*IF($D465=$C$1,VLOOKUP($T465,Male_Annuity_Tables,MATCH($BS$3+3,'Mortality Tables'!$N$1:$DN$1,0),FALSE),VLOOKUP($T465,Fe_Annuity_Tables,MATCH(CT$3+3,'Mortality Tables'!$N$1:$DN$1,0),FALSE)),"")</f>
        <v/>
      </c>
      <c r="CU465" s="685" t="str">
        <f>IFERROR((CT465+BD465*Contr_Rate)*(1+Inv_Return)*IF($D465=$C$1,VLOOKUP($T465,Male_Annuity_Tables,MATCH($BS$3+3,'Mortality Tables'!$N$1:$DN$1,0),FALSE),VLOOKUP($T465,Fe_Annuity_Tables,MATCH(CU$3+3,'Mortality Tables'!$N$1:$DN$1,0),FALSE)),"")</f>
        <v/>
      </c>
      <c r="CV465" s="685" t="str">
        <f>IFERROR((CU465+BE465*Contr_Rate)*(1+Inv_Return)*IF($D465=$C$1,VLOOKUP($T465,Male_Annuity_Tables,MATCH($BS$3+3,'Mortality Tables'!$N$1:$DN$1,0),FALSE),VLOOKUP($T465,Fe_Annuity_Tables,MATCH(CV$3+3,'Mortality Tables'!$N$1:$DN$1,0),FALSE)),"")</f>
        <v/>
      </c>
      <c r="CW465" s="685" t="str">
        <f>IFERROR((CV465+BF465*Contr_Rate)*(1+Inv_Return)*IF($D465=$C$1,VLOOKUP($T465,Male_Annuity_Tables,MATCH($BS$3+3,'Mortality Tables'!$N$1:$DN$1,0),FALSE),VLOOKUP($T465,Fe_Annuity_Tables,MATCH(CW$3+3,'Mortality Tables'!$N$1:$DN$1,0),FALSE)),"")</f>
        <v/>
      </c>
      <c r="CX465" s="685" t="str">
        <f>IFERROR((CW465+BG465*Contr_Rate)*(1+Inv_Return)*IF($D465=$C$1,VLOOKUP($T465,Male_Annuity_Tables,MATCH($BS$3+3,'Mortality Tables'!$N$1:$DN$1,0),FALSE),VLOOKUP($T465,Fe_Annuity_Tables,MATCH(CX$3+3,'Mortality Tables'!$N$1:$DN$1,0),FALSE)),"")</f>
        <v/>
      </c>
      <c r="CY465" s="685" t="str">
        <f>IFERROR((CX465+BH465*Contr_Rate)*(1+Inv_Return)*IF($D465=$C$1,VLOOKUP($T465,Male_Annuity_Tables,MATCH($BS$3+3,'Mortality Tables'!$N$1:$DN$1,0),FALSE),VLOOKUP($T465,Fe_Annuity_Tables,MATCH(CY$3+3,'Mortality Tables'!$N$1:$DN$1,0),FALSE)),"")</f>
        <v/>
      </c>
      <c r="CZ465" s="685" t="str">
        <f>IFERROR((CY465+BI465*Contr_Rate)*(1+Inv_Return)*IF($D465=$C$1,VLOOKUP($T465,Male_Annuity_Tables,MATCH($BS$3+3,'Mortality Tables'!$N$1:$DN$1,0),FALSE),VLOOKUP($T465,Fe_Annuity_Tables,MATCH(CZ$3+3,'Mortality Tables'!$N$1:$DN$1,0),FALSE)),"")</f>
        <v/>
      </c>
      <c r="DA465" s="685" t="str">
        <f>IFERROR((CZ465+BJ465*Contr_Rate)*(1+Inv_Return)*IF($D465=$C$1,VLOOKUP($T465,Male_Annuity_Tables,MATCH($BS$3+3,'Mortality Tables'!$N$1:$DN$1,0),FALSE),VLOOKUP($T465,Fe_Annuity_Tables,MATCH(DA$3+3,'Mortality Tables'!$N$1:$DN$1,0),FALSE)),"")</f>
        <v/>
      </c>
      <c r="DB465" s="685" t="str">
        <f>IFERROR((DA465+BK465*Contr_Rate)*(1+Inv_Return)*IF($D465=$C$1,VLOOKUP($T465,Male_Annuity_Tables,MATCH($BS$3+3,'Mortality Tables'!$N$1:$DN$1,0),FALSE),VLOOKUP($T465,Fe_Annuity_Tables,MATCH(DB$3+3,'Mortality Tables'!$N$1:$DN$1,0),FALSE)),"")</f>
        <v/>
      </c>
      <c r="DC465" s="685" t="str">
        <f>IFERROR((DB465+BL465*Contr_Rate)*(1+Inv_Return)*IF($D465=$C$1,VLOOKUP($T465,Male_Annuity_Tables,MATCH($BS$3+3,'Mortality Tables'!$N$1:$DN$1,0),FALSE),VLOOKUP($T465,Fe_Annuity_Tables,MATCH(DC$3+3,'Mortality Tables'!$N$1:$DN$1,0),FALSE)),"")</f>
        <v/>
      </c>
      <c r="DD465" s="685" t="str">
        <f>IFERROR((DC465+BM465*Contr_Rate)*(1+Inv_Return)*IF($D465=$C$1,VLOOKUP($T465,Male_Annuity_Tables,MATCH($BS$3+3,'Mortality Tables'!$N$1:$DN$1,0),FALSE),VLOOKUP($T465,Fe_Annuity_Tables,MATCH(DD$3+3,'Mortality Tables'!$N$1:$DN$1,0),FALSE)),"")</f>
        <v/>
      </c>
      <c r="DE465" s="685" t="str">
        <f>IFERROR((DD465+BN465*Contr_Rate)*(1+Inv_Return)*IF($D465=$C$1,VLOOKUP($T465,Male_Annuity_Tables,MATCH($BS$3+3,'Mortality Tables'!$N$1:$DN$1,0),FALSE),VLOOKUP($T465,Fe_Annuity_Tables,MATCH(DE$3+3,'Mortality Tables'!$N$1:$DN$1,0),FALSE)),"")</f>
        <v/>
      </c>
      <c r="DF465" s="685" t="str">
        <f>IFERROR((DE465+BO465*Contr_Rate)*(1+Inv_Return)*IF($D465=$C$1,VLOOKUP($T465,Male_Annuity_Tables,MATCH($BS$3+3,'Mortality Tables'!$N$1:$DN$1,0),FALSE),VLOOKUP($T465,Fe_Annuity_Tables,MATCH(DF$3+3,'Mortality Tables'!$N$1:$DN$1,0),FALSE)),"")</f>
        <v/>
      </c>
      <c r="DG465" s="685" t="str">
        <f>IFERROR((DF465+BP465*Contr_Rate)*(1+Inv_Return)*IF($D465=$C$1,VLOOKUP($T465,Male_Annuity_Tables,MATCH($BS$3+3,'Mortality Tables'!$N$1:$DN$1,0),FALSE),VLOOKUP($T465,Fe_Annuity_Tables,MATCH(DG$3+3,'Mortality Tables'!$N$1:$DN$1,0),FALSE)),"")</f>
        <v/>
      </c>
      <c r="DH465" s="685" t="str">
        <f>IFERROR((DG465+BQ465*Contr_Rate)*(1+Inv_Return)*IF($D465=$C$1,VLOOKUP($T465,Male_Annuity_Tables,MATCH($BS$3+3,'Mortality Tables'!$N$1:$DN$1,0),FALSE),VLOOKUP($T465,Fe_Annuity_Tables,MATCH(DH$3+3,'Mortality Tables'!$N$1:$DN$1,0),FALSE)),"")</f>
        <v/>
      </c>
      <c r="DJ465" s="686">
        <f t="shared" si="263"/>
        <v>1063447.5331523262</v>
      </c>
      <c r="DK465" s="680">
        <f t="shared" si="251"/>
        <v>8.8017766057058875</v>
      </c>
      <c r="DL465" s="686">
        <f t="shared" si="264"/>
        <v>80950.685200322303</v>
      </c>
      <c r="DM465" s="686">
        <f t="shared" si="252"/>
        <v>4854685.2384004192</v>
      </c>
      <c r="DN465" s="687">
        <f t="shared" si="265"/>
        <v>1.6674754639086534E-2</v>
      </c>
      <c r="DP465" s="688">
        <f t="shared" si="266"/>
        <v>118155.20329406539</v>
      </c>
      <c r="DQ465" s="688">
        <f t="shared" si="267"/>
        <v>157554.67821756718</v>
      </c>
      <c r="DR465" s="688">
        <f t="shared" si="268"/>
        <v>161352.10869130329</v>
      </c>
    </row>
    <row r="466" spans="1:122" s="657" customFormat="1" ht="14.5">
      <c r="A466" s="675" t="s">
        <v>2000</v>
      </c>
      <c r="B466" s="675" t="s">
        <v>2001</v>
      </c>
      <c r="C466" s="675" t="s">
        <v>116</v>
      </c>
      <c r="D466" s="675" t="s">
        <v>61</v>
      </c>
      <c r="E466" s="676">
        <v>24731</v>
      </c>
      <c r="F466" s="677">
        <v>37248</v>
      </c>
      <c r="G466" s="677">
        <v>41887</v>
      </c>
      <c r="H466" s="678">
        <v>2192836</v>
      </c>
      <c r="I466" s="678">
        <v>117723.43</v>
      </c>
      <c r="J466" s="678">
        <v>202372.72</v>
      </c>
      <c r="K466" s="678"/>
      <c r="L466" s="678">
        <v>320096.15000000002</v>
      </c>
      <c r="M466" s="679">
        <f>IF(COUNTIF($A$4:A466,A466)=1,0,1)</f>
        <v>0</v>
      </c>
      <c r="N466" s="680" t="str">
        <f t="shared" si="257"/>
        <v>Okay</v>
      </c>
      <c r="O466" s="680" t="str">
        <f t="shared" si="258"/>
        <v>TRUE</v>
      </c>
      <c r="P466" s="680" t="b">
        <f t="shared" si="259"/>
        <v>1</v>
      </c>
      <c r="Q466" s="680" t="b">
        <f t="shared" si="239"/>
        <v>1</v>
      </c>
      <c r="R466" s="680" t="b">
        <f t="shared" si="240"/>
        <v>1</v>
      </c>
      <c r="S466" s="681">
        <f t="shared" si="260"/>
        <v>34.293150684931504</v>
      </c>
      <c r="T466" s="682">
        <f t="shared" si="241"/>
        <v>57</v>
      </c>
      <c r="U466" s="682">
        <f t="shared" si="253"/>
        <v>47</v>
      </c>
      <c r="V466" s="682">
        <f t="shared" si="242"/>
        <v>10.326027397260274</v>
      </c>
      <c r="W466" s="682">
        <f t="shared" si="261"/>
        <v>3</v>
      </c>
      <c r="X466" s="683">
        <f t="shared" si="262"/>
        <v>960288.45000000007</v>
      </c>
      <c r="Y466" s="684">
        <f t="shared" si="250"/>
        <v>1.0500000000000001E-2</v>
      </c>
      <c r="Z466" s="684">
        <f>IF($D466=$C$1,VLOOKUP($T466,Male_Annuity_Tables,MATCH($W466+2,'Mortality Tables'!$DS$1:$HT$1,0),FALSE),VLOOKUP($T466,Fe_Annuity_Tables,MATCH($W466+2,'Mortality Tables'!$M$1:$DN$1,0),FALSE))</f>
        <v>0.82790719991151729</v>
      </c>
      <c r="AA466" s="664"/>
      <c r="AB466" s="685">
        <f t="shared" si="271"/>
        <v>2304560.9942000001</v>
      </c>
      <c r="AC466" s="685">
        <f t="shared" si="271"/>
        <v>2421978.37685449</v>
      </c>
      <c r="AD466" s="685">
        <f t="shared" si="271"/>
        <v>2545378.1751552266</v>
      </c>
      <c r="AE466" s="685" t="str">
        <f t="shared" si="271"/>
        <v/>
      </c>
      <c r="AF466" s="685" t="str">
        <f t="shared" si="271"/>
        <v/>
      </c>
      <c r="AG466" s="685" t="str">
        <f t="shared" si="271"/>
        <v/>
      </c>
      <c r="AH466" s="685" t="str">
        <f t="shared" si="271"/>
        <v/>
      </c>
      <c r="AI466" s="685" t="str">
        <f t="shared" si="271"/>
        <v/>
      </c>
      <c r="AJ466" s="685" t="str">
        <f t="shared" si="271"/>
        <v/>
      </c>
      <c r="AK466" s="685" t="str">
        <f t="shared" si="271"/>
        <v/>
      </c>
      <c r="AL466" s="685" t="str">
        <f t="shared" si="271"/>
        <v/>
      </c>
      <c r="AM466" s="685" t="str">
        <f t="shared" si="271"/>
        <v/>
      </c>
      <c r="AN466" s="685" t="str">
        <f t="shared" si="271"/>
        <v/>
      </c>
      <c r="AO466" s="685" t="str">
        <f t="shared" si="271"/>
        <v/>
      </c>
      <c r="AP466" s="685" t="str">
        <f t="shared" si="271"/>
        <v/>
      </c>
      <c r="AQ466" s="685" t="str">
        <f t="shared" si="271"/>
        <v/>
      </c>
      <c r="AR466" s="685" t="str">
        <f t="shared" si="270"/>
        <v/>
      </c>
      <c r="AS466" s="685" t="str">
        <f t="shared" si="270"/>
        <v/>
      </c>
      <c r="AT466" s="685" t="str">
        <f t="shared" si="270"/>
        <v/>
      </c>
      <c r="AU466" s="685" t="str">
        <f t="shared" si="270"/>
        <v/>
      </c>
      <c r="AV466" s="685" t="str">
        <f t="shared" si="270"/>
        <v/>
      </c>
      <c r="AW466" s="685" t="str">
        <f t="shared" si="270"/>
        <v/>
      </c>
      <c r="AX466" s="685" t="str">
        <f t="shared" si="270"/>
        <v/>
      </c>
      <c r="AY466" s="685" t="str">
        <f t="shared" si="270"/>
        <v/>
      </c>
      <c r="AZ466" s="685" t="str">
        <f t="shared" si="270"/>
        <v/>
      </c>
      <c r="BA466" s="685" t="str">
        <f t="shared" si="270"/>
        <v/>
      </c>
      <c r="BB466" s="685" t="str">
        <f t="shared" si="270"/>
        <v/>
      </c>
      <c r="BC466" s="685" t="str">
        <f t="shared" si="270"/>
        <v/>
      </c>
      <c r="BD466" s="685" t="str">
        <f t="shared" si="270"/>
        <v/>
      </c>
      <c r="BE466" s="685" t="str">
        <f t="shared" si="270"/>
        <v/>
      </c>
      <c r="BF466" s="685" t="str">
        <f t="shared" si="270"/>
        <v/>
      </c>
      <c r="BG466" s="685" t="str">
        <f t="shared" si="272"/>
        <v/>
      </c>
      <c r="BH466" s="685" t="str">
        <f t="shared" si="272"/>
        <v/>
      </c>
      <c r="BI466" s="685" t="str">
        <f t="shared" si="254"/>
        <v/>
      </c>
      <c r="BJ466" s="685" t="str">
        <f t="shared" si="254"/>
        <v/>
      </c>
      <c r="BK466" s="685" t="str">
        <f t="shared" si="254"/>
        <v/>
      </c>
      <c r="BL466" s="685" t="str">
        <f t="shared" si="254"/>
        <v/>
      </c>
      <c r="BM466" s="685" t="str">
        <f t="shared" si="254"/>
        <v/>
      </c>
      <c r="BN466" s="685" t="str">
        <f t="shared" si="254"/>
        <v/>
      </c>
      <c r="BO466" s="685" t="str">
        <f t="shared" si="269"/>
        <v/>
      </c>
      <c r="BP466" s="685" t="str">
        <f t="shared" si="269"/>
        <v/>
      </c>
      <c r="BQ466" s="685" t="str">
        <f t="shared" si="269"/>
        <v/>
      </c>
      <c r="BR466" s="529"/>
      <c r="BS466" s="685">
        <f>IFERROR(($L466+AB466*Contr_Rate)*(1+Inv_Return)*IF($D466=$C$1,VLOOKUP($T466,Male_Annuity_Tables,MATCH($BS$3+3,'Mortality Tables'!$N$1:$DN$1,0),FALSE),VLOOKUP($T466,Fe_Annuity_Tables,MATCH(BS$3+3,'Mortality Tables'!$N$1:$DN$1,0),FALSE)),"")</f>
        <v>977086.14327585313</v>
      </c>
      <c r="BT466" s="685">
        <f>IFERROR(($BS466+AC466*Contr_Rate)*(1+Inv_Return)*IF($D466=$C$1,VLOOKUP($T466,Male_Annuity_Tables,MATCH($BS$3+3,'Mortality Tables'!$N$1:$DN$1,0),FALSE),VLOOKUP($T466,Fe_Annuity_Tables,MATCH(BT$3+3,'Mortality Tables'!$N$1:$DN$1,0),FALSE)),"")</f>
        <v>1645773.8951149564</v>
      </c>
      <c r="BU466" s="685">
        <f>IFERROR((BT466+AD466*Contr_Rate)*(1+Inv_Return)*IF($D466=$C$1,VLOOKUP($T466,Male_Annuity_Tables,MATCH($BS$3+3,'Mortality Tables'!$N$1:$DN$1,0),FALSE),VLOOKUP($T466,Fe_Annuity_Tables,MATCH(BU$3+3,'Mortality Tables'!$N$1:$DN$1,0),FALSE)),"")</f>
        <v>2327495.5390019673</v>
      </c>
      <c r="BV466" s="685" t="str">
        <f>IFERROR((BU466+AE466*Contr_Rate)*(1+Inv_Return)*IF($D466=$C$1,VLOOKUP($T466,Male_Annuity_Tables,MATCH($BS$3+3,'Mortality Tables'!$N$1:$DN$1,0),FALSE),VLOOKUP($T466,Fe_Annuity_Tables,MATCH(BV$3+3,'Mortality Tables'!$N$1:$DN$1,0),FALSE)),"")</f>
        <v/>
      </c>
      <c r="BW466" s="685" t="str">
        <f>IFERROR((BV466+AF466*Contr_Rate)*(1+Inv_Return)*IF($D466=$C$1,VLOOKUP($T466,Male_Annuity_Tables,MATCH($BS$3+3,'Mortality Tables'!$N$1:$DN$1,0),FALSE),VLOOKUP($T466,Fe_Annuity_Tables,MATCH(BW$3+3,'Mortality Tables'!$N$1:$DN$1,0),FALSE)),"")</f>
        <v/>
      </c>
      <c r="BX466" s="685" t="str">
        <f>IFERROR((BW466+AG466*Contr_Rate)*(1+Inv_Return)*IF($D466=$C$1,VLOOKUP($T466,Male_Annuity_Tables,MATCH($BS$3+3,'Mortality Tables'!$N$1:$DN$1,0),FALSE),VLOOKUP($T466,Fe_Annuity_Tables,MATCH(BX$3+3,'Mortality Tables'!$N$1:$DN$1,0),FALSE)),"")</f>
        <v/>
      </c>
      <c r="BY466" s="685" t="str">
        <f>IFERROR((BX466+AH466*Contr_Rate)*(1+Inv_Return)*IF($D466=$C$1,VLOOKUP($T466,Male_Annuity_Tables,MATCH($BS$3+3,'Mortality Tables'!$N$1:$DN$1,0),FALSE),VLOOKUP($T466,Fe_Annuity_Tables,MATCH(BY$3+3,'Mortality Tables'!$N$1:$DN$1,0),FALSE)),"")</f>
        <v/>
      </c>
      <c r="BZ466" s="685" t="str">
        <f>IFERROR((BY466+AI466*Contr_Rate)*(1+Inv_Return)*IF($D466=$C$1,VLOOKUP($T466,Male_Annuity_Tables,MATCH($BS$3+3,'Mortality Tables'!$N$1:$DN$1,0),FALSE),VLOOKUP($T466,Fe_Annuity_Tables,MATCH(BZ$3+3,'Mortality Tables'!$N$1:$DN$1,0),FALSE)),"")</f>
        <v/>
      </c>
      <c r="CA466" s="685" t="str">
        <f>IFERROR((BZ466+AJ466*Contr_Rate)*(1+Inv_Return)*IF($D466=$C$1,VLOOKUP($T466,Male_Annuity_Tables,MATCH($BS$3+3,'Mortality Tables'!$N$1:$DN$1,0),FALSE),VLOOKUP($T466,Fe_Annuity_Tables,MATCH(CA$3+3,'Mortality Tables'!$N$1:$DN$1,0),FALSE)),"")</f>
        <v/>
      </c>
      <c r="CB466" s="685" t="str">
        <f>IFERROR((CA466+AK466*Contr_Rate)*(1+Inv_Return)*IF($D466=$C$1,VLOOKUP($T466,Male_Annuity_Tables,MATCH($BS$3+3,'Mortality Tables'!$N$1:$DN$1,0),FALSE),VLOOKUP($T466,Fe_Annuity_Tables,MATCH(CB$3+3,'Mortality Tables'!$N$1:$DN$1,0),FALSE)),"")</f>
        <v/>
      </c>
      <c r="CC466" s="685" t="str">
        <f>IFERROR((CB466+AL466*Contr_Rate)*(1+Inv_Return)*IF($D466=$C$1,VLOOKUP($T466,Male_Annuity_Tables,MATCH($BS$3+3,'Mortality Tables'!$N$1:$DN$1,0),FALSE),VLOOKUP($T466,Fe_Annuity_Tables,MATCH(CC$3+3,'Mortality Tables'!$N$1:$DN$1,0),FALSE)),"")</f>
        <v/>
      </c>
      <c r="CD466" s="685" t="str">
        <f>IFERROR((CC466+AM466*Contr_Rate)*(1+Inv_Return)*IF($D466=$C$1,VLOOKUP($T466,Male_Annuity_Tables,MATCH($BS$3+3,'Mortality Tables'!$N$1:$DN$1,0),FALSE),VLOOKUP($T466,Fe_Annuity_Tables,MATCH(CD$3+3,'Mortality Tables'!$N$1:$DN$1,0),FALSE)),"")</f>
        <v/>
      </c>
      <c r="CE466" s="685" t="str">
        <f>IFERROR((CD466+AN466*Contr_Rate)*(1+Inv_Return)*IF($D466=$C$1,VLOOKUP($T466,Male_Annuity_Tables,MATCH($BS$3+3,'Mortality Tables'!$N$1:$DN$1,0),FALSE),VLOOKUP($T466,Fe_Annuity_Tables,MATCH(CE$3+3,'Mortality Tables'!$N$1:$DN$1,0),FALSE)),"")</f>
        <v/>
      </c>
      <c r="CF466" s="685" t="str">
        <f>IFERROR((CE466+AO466*Contr_Rate)*(1+Inv_Return)*IF($D466=$C$1,VLOOKUP($T466,Male_Annuity_Tables,MATCH($BS$3+3,'Mortality Tables'!$N$1:$DN$1,0),FALSE),VLOOKUP($T466,Fe_Annuity_Tables,MATCH(CF$3+3,'Mortality Tables'!$N$1:$DN$1,0),FALSE)),"")</f>
        <v/>
      </c>
      <c r="CG466" s="685" t="str">
        <f>IFERROR((CF466+AP466*Contr_Rate)*(1+Inv_Return)*IF($D466=$C$1,VLOOKUP($T466,Male_Annuity_Tables,MATCH($BS$3+3,'Mortality Tables'!$N$1:$DN$1,0),FALSE),VLOOKUP($T466,Fe_Annuity_Tables,MATCH(CG$3+3,'Mortality Tables'!$N$1:$DN$1,0),FALSE)),"")</f>
        <v/>
      </c>
      <c r="CH466" s="685" t="str">
        <f>IFERROR((CG466+AQ466*Contr_Rate)*(1+Inv_Return)*IF($D466=$C$1,VLOOKUP($T466,Male_Annuity_Tables,MATCH($BS$3+3,'Mortality Tables'!$N$1:$DN$1,0),FALSE),VLOOKUP($T466,Fe_Annuity_Tables,MATCH(CH$3+3,'Mortality Tables'!$N$1:$DN$1,0),FALSE)),"")</f>
        <v/>
      </c>
      <c r="CI466" s="685" t="str">
        <f>IFERROR((CH466+AR466*Contr_Rate)*(1+Inv_Return)*IF($D466=$C$1,VLOOKUP($T466,Male_Annuity_Tables,MATCH($BS$3+3,'Mortality Tables'!$N$1:$DN$1,0),FALSE),VLOOKUP($T466,Fe_Annuity_Tables,MATCH(CI$3+3,'Mortality Tables'!$N$1:$DN$1,0),FALSE)),"")</f>
        <v/>
      </c>
      <c r="CJ466" s="685" t="str">
        <f>IFERROR((CI466+AS466*Contr_Rate)*(1+Inv_Return)*IF($D466=$C$1,VLOOKUP($T466,Male_Annuity_Tables,MATCH($BS$3+3,'Mortality Tables'!$N$1:$DN$1,0),FALSE),VLOOKUP($T466,Fe_Annuity_Tables,MATCH(CJ$3+3,'Mortality Tables'!$N$1:$DN$1,0),FALSE)),"")</f>
        <v/>
      </c>
      <c r="CK466" s="685" t="str">
        <f>IFERROR((CJ466+AT466*Contr_Rate)*(1+Inv_Return)*IF($D466=$C$1,VLOOKUP($T466,Male_Annuity_Tables,MATCH($BS$3+3,'Mortality Tables'!$N$1:$DN$1,0),FALSE),VLOOKUP($T466,Fe_Annuity_Tables,MATCH(CK$3+3,'Mortality Tables'!$N$1:$DN$1,0),FALSE)),"")</f>
        <v/>
      </c>
      <c r="CL466" s="685" t="str">
        <f>IFERROR((CK466+AU466*Contr_Rate)*(1+Inv_Return)*IF($D466=$C$1,VLOOKUP($T466,Male_Annuity_Tables,MATCH($BS$3+3,'Mortality Tables'!$N$1:$DN$1,0),FALSE),VLOOKUP($T466,Fe_Annuity_Tables,MATCH(CL$3+3,'Mortality Tables'!$N$1:$DN$1,0),FALSE)),"")</f>
        <v/>
      </c>
      <c r="CM466" s="685" t="str">
        <f>IFERROR((CL466+AV466*Contr_Rate)*(1+Inv_Return)*IF($D466=$C$1,VLOOKUP($T466,Male_Annuity_Tables,MATCH($BS$3+3,'Mortality Tables'!$N$1:$DN$1,0),FALSE),VLOOKUP($T466,Fe_Annuity_Tables,MATCH(CM$3+3,'Mortality Tables'!$N$1:$DN$1,0),FALSE)),"")</f>
        <v/>
      </c>
      <c r="CN466" s="685" t="str">
        <f>IFERROR((CM466+AW466*Contr_Rate)*(1+Inv_Return)*IF($D466=$C$1,VLOOKUP($T466,Male_Annuity_Tables,MATCH($BS$3+3,'Mortality Tables'!$N$1:$DN$1,0),FALSE),VLOOKUP($T466,Fe_Annuity_Tables,MATCH(CN$3+3,'Mortality Tables'!$N$1:$DN$1,0),FALSE)),"")</f>
        <v/>
      </c>
      <c r="CO466" s="685" t="str">
        <f>IFERROR((CN466+AX466*Contr_Rate)*(1+Inv_Return)*IF($D466=$C$1,VLOOKUP($T466,Male_Annuity_Tables,MATCH($BS$3+3,'Mortality Tables'!$N$1:$DN$1,0),FALSE),VLOOKUP($T466,Fe_Annuity_Tables,MATCH(CO$3+3,'Mortality Tables'!$N$1:$DN$1,0),FALSE)),"")</f>
        <v/>
      </c>
      <c r="CP466" s="685" t="str">
        <f>IFERROR((CO466+AY466*Contr_Rate)*(1+Inv_Return)*IF($D466=$C$1,VLOOKUP($T466,Male_Annuity_Tables,MATCH($BS$3+3,'Mortality Tables'!$N$1:$DN$1,0),FALSE),VLOOKUP($T466,Fe_Annuity_Tables,MATCH(CP$3+3,'Mortality Tables'!$N$1:$DN$1,0),FALSE)),"")</f>
        <v/>
      </c>
      <c r="CQ466" s="685" t="str">
        <f>IFERROR((CP466+AZ466*Contr_Rate)*(1+Inv_Return)*IF($D466=$C$1,VLOOKUP($T466,Male_Annuity_Tables,MATCH($BS$3+3,'Mortality Tables'!$N$1:$DN$1,0),FALSE),VLOOKUP($T466,Fe_Annuity_Tables,MATCH(CQ$3+3,'Mortality Tables'!$N$1:$DN$1,0),FALSE)),"")</f>
        <v/>
      </c>
      <c r="CR466" s="685" t="str">
        <f>IFERROR((CQ466+BA466*Contr_Rate)*(1+Inv_Return)*IF($D466=$C$1,VLOOKUP($T466,Male_Annuity_Tables,MATCH($BS$3+3,'Mortality Tables'!$N$1:$DN$1,0),FALSE),VLOOKUP($T466,Fe_Annuity_Tables,MATCH(CR$3+3,'Mortality Tables'!$N$1:$DN$1,0),FALSE)),"")</f>
        <v/>
      </c>
      <c r="CS466" s="685" t="str">
        <f>IFERROR((CR466+BB466*Contr_Rate)*(1+Inv_Return)*IF($D466=$C$1,VLOOKUP($T466,Male_Annuity_Tables,MATCH($BS$3+3,'Mortality Tables'!$N$1:$DN$1,0),FALSE),VLOOKUP($T466,Fe_Annuity_Tables,MATCH(CS$3+3,'Mortality Tables'!$N$1:$DN$1,0),FALSE)),"")</f>
        <v/>
      </c>
      <c r="CT466" s="685" t="str">
        <f>IFERROR((CS466+BC466*Contr_Rate)*(1+Inv_Return)*IF($D466=$C$1,VLOOKUP($T466,Male_Annuity_Tables,MATCH($BS$3+3,'Mortality Tables'!$N$1:$DN$1,0),FALSE),VLOOKUP($T466,Fe_Annuity_Tables,MATCH(CT$3+3,'Mortality Tables'!$N$1:$DN$1,0),FALSE)),"")</f>
        <v/>
      </c>
      <c r="CU466" s="685" t="str">
        <f>IFERROR((CT466+BD466*Contr_Rate)*(1+Inv_Return)*IF($D466=$C$1,VLOOKUP($T466,Male_Annuity_Tables,MATCH($BS$3+3,'Mortality Tables'!$N$1:$DN$1,0),FALSE),VLOOKUP($T466,Fe_Annuity_Tables,MATCH(CU$3+3,'Mortality Tables'!$N$1:$DN$1,0),FALSE)),"")</f>
        <v/>
      </c>
      <c r="CV466" s="685" t="str">
        <f>IFERROR((CU466+BE466*Contr_Rate)*(1+Inv_Return)*IF($D466=$C$1,VLOOKUP($T466,Male_Annuity_Tables,MATCH($BS$3+3,'Mortality Tables'!$N$1:$DN$1,0),FALSE),VLOOKUP($T466,Fe_Annuity_Tables,MATCH(CV$3+3,'Mortality Tables'!$N$1:$DN$1,0),FALSE)),"")</f>
        <v/>
      </c>
      <c r="CW466" s="685" t="str">
        <f>IFERROR((CV466+BF466*Contr_Rate)*(1+Inv_Return)*IF($D466=$C$1,VLOOKUP($T466,Male_Annuity_Tables,MATCH($BS$3+3,'Mortality Tables'!$N$1:$DN$1,0),FALSE),VLOOKUP($T466,Fe_Annuity_Tables,MATCH(CW$3+3,'Mortality Tables'!$N$1:$DN$1,0),FALSE)),"")</f>
        <v/>
      </c>
      <c r="CX466" s="685" t="str">
        <f>IFERROR((CW466+BG466*Contr_Rate)*(1+Inv_Return)*IF($D466=$C$1,VLOOKUP($T466,Male_Annuity_Tables,MATCH($BS$3+3,'Mortality Tables'!$N$1:$DN$1,0),FALSE),VLOOKUP($T466,Fe_Annuity_Tables,MATCH(CX$3+3,'Mortality Tables'!$N$1:$DN$1,0),FALSE)),"")</f>
        <v/>
      </c>
      <c r="CY466" s="685" t="str">
        <f>IFERROR((CX466+BH466*Contr_Rate)*(1+Inv_Return)*IF($D466=$C$1,VLOOKUP($T466,Male_Annuity_Tables,MATCH($BS$3+3,'Mortality Tables'!$N$1:$DN$1,0),FALSE),VLOOKUP($T466,Fe_Annuity_Tables,MATCH(CY$3+3,'Mortality Tables'!$N$1:$DN$1,0),FALSE)),"")</f>
        <v/>
      </c>
      <c r="CZ466" s="685" t="str">
        <f>IFERROR((CY466+BI466*Contr_Rate)*(1+Inv_Return)*IF($D466=$C$1,VLOOKUP($T466,Male_Annuity_Tables,MATCH($BS$3+3,'Mortality Tables'!$N$1:$DN$1,0),FALSE),VLOOKUP($T466,Fe_Annuity_Tables,MATCH(CZ$3+3,'Mortality Tables'!$N$1:$DN$1,0),FALSE)),"")</f>
        <v/>
      </c>
      <c r="DA466" s="685" t="str">
        <f>IFERROR((CZ466+BJ466*Contr_Rate)*(1+Inv_Return)*IF($D466=$C$1,VLOOKUP($T466,Male_Annuity_Tables,MATCH($BS$3+3,'Mortality Tables'!$N$1:$DN$1,0),FALSE),VLOOKUP($T466,Fe_Annuity_Tables,MATCH(DA$3+3,'Mortality Tables'!$N$1:$DN$1,0),FALSE)),"")</f>
        <v/>
      </c>
      <c r="DB466" s="685" t="str">
        <f>IFERROR((DA466+BK466*Contr_Rate)*(1+Inv_Return)*IF($D466=$C$1,VLOOKUP($T466,Male_Annuity_Tables,MATCH($BS$3+3,'Mortality Tables'!$N$1:$DN$1,0),FALSE),VLOOKUP($T466,Fe_Annuity_Tables,MATCH(DB$3+3,'Mortality Tables'!$N$1:$DN$1,0),FALSE)),"")</f>
        <v/>
      </c>
      <c r="DC466" s="685" t="str">
        <f>IFERROR((DB466+BL466*Contr_Rate)*(1+Inv_Return)*IF($D466=$C$1,VLOOKUP($T466,Male_Annuity_Tables,MATCH($BS$3+3,'Mortality Tables'!$N$1:$DN$1,0),FALSE),VLOOKUP($T466,Fe_Annuity_Tables,MATCH(DC$3+3,'Mortality Tables'!$N$1:$DN$1,0),FALSE)),"")</f>
        <v/>
      </c>
      <c r="DD466" s="685" t="str">
        <f>IFERROR((DC466+BM466*Contr_Rate)*(1+Inv_Return)*IF($D466=$C$1,VLOOKUP($T466,Male_Annuity_Tables,MATCH($BS$3+3,'Mortality Tables'!$N$1:$DN$1,0),FALSE),VLOOKUP($T466,Fe_Annuity_Tables,MATCH(DD$3+3,'Mortality Tables'!$N$1:$DN$1,0),FALSE)),"")</f>
        <v/>
      </c>
      <c r="DE466" s="685" t="str">
        <f>IFERROR((DD466+BN466*Contr_Rate)*(1+Inv_Return)*IF($D466=$C$1,VLOOKUP($T466,Male_Annuity_Tables,MATCH($BS$3+3,'Mortality Tables'!$N$1:$DN$1,0),FALSE),VLOOKUP($T466,Fe_Annuity_Tables,MATCH(DE$3+3,'Mortality Tables'!$N$1:$DN$1,0),FALSE)),"")</f>
        <v/>
      </c>
      <c r="DF466" s="685" t="str">
        <f>IFERROR((DE466+BO466*Contr_Rate)*(1+Inv_Return)*IF($D466=$C$1,VLOOKUP($T466,Male_Annuity_Tables,MATCH($BS$3+3,'Mortality Tables'!$N$1:$DN$1,0),FALSE),VLOOKUP($T466,Fe_Annuity_Tables,MATCH(DF$3+3,'Mortality Tables'!$N$1:$DN$1,0),FALSE)),"")</f>
        <v/>
      </c>
      <c r="DG466" s="685" t="str">
        <f>IFERROR((DF466+BP466*Contr_Rate)*(1+Inv_Return)*IF($D466=$C$1,VLOOKUP($T466,Male_Annuity_Tables,MATCH($BS$3+3,'Mortality Tables'!$N$1:$DN$1,0),FALSE),VLOOKUP($T466,Fe_Annuity_Tables,MATCH(DG$3+3,'Mortality Tables'!$N$1:$DN$1,0),FALSE)),"")</f>
        <v/>
      </c>
      <c r="DH466" s="685" t="str">
        <f>IFERROR((DG466+BQ466*Contr_Rate)*(1+Inv_Return)*IF($D466=$C$1,VLOOKUP($T466,Male_Annuity_Tables,MATCH($BS$3+3,'Mortality Tables'!$N$1:$DN$1,0),FALSE),VLOOKUP($T466,Fe_Annuity_Tables,MATCH(DH$3+3,'Mortality Tables'!$N$1:$DN$1,0),FALSE)),"")</f>
        <v/>
      </c>
      <c r="DJ466" s="686">
        <f t="shared" si="263"/>
        <v>2327495.5390019673</v>
      </c>
      <c r="DK466" s="680">
        <f t="shared" si="251"/>
        <v>8.0909277508679907</v>
      </c>
      <c r="DL466" s="686">
        <f t="shared" si="264"/>
        <v>192737.10743048278</v>
      </c>
      <c r="DM466" s="686">
        <f t="shared" si="252"/>
        <v>2545378.1751552266</v>
      </c>
      <c r="DN466" s="687">
        <f t="shared" si="265"/>
        <v>7.5720421158529408E-2</v>
      </c>
      <c r="DP466" s="688">
        <f t="shared" si="266"/>
        <v>58600.741442969294</v>
      </c>
      <c r="DQ466" s="688">
        <f t="shared" si="267"/>
        <v>100346.94881989669</v>
      </c>
      <c r="DR466" s="688">
        <f t="shared" si="268"/>
        <v>144500.23304339813</v>
      </c>
    </row>
    <row r="467" spans="1:122" s="657" customFormat="1" ht="14.5">
      <c r="A467" s="675" t="s">
        <v>2002</v>
      </c>
      <c r="B467" s="675" t="s">
        <v>2003</v>
      </c>
      <c r="C467" s="675" t="s">
        <v>541</v>
      </c>
      <c r="D467" s="675" t="s">
        <v>60</v>
      </c>
      <c r="E467" s="676">
        <v>25251</v>
      </c>
      <c r="F467" s="677">
        <v>42117</v>
      </c>
      <c r="G467" s="677">
        <v>44501</v>
      </c>
      <c r="H467" s="678">
        <v>739248</v>
      </c>
      <c r="I467" s="678">
        <v>39705.019999999997</v>
      </c>
      <c r="J467" s="678">
        <v>43249.9</v>
      </c>
      <c r="K467" s="678">
        <v>37939.33</v>
      </c>
      <c r="L467" s="678">
        <v>120894.25</v>
      </c>
      <c r="M467" s="679">
        <f>IF(COUNTIF($A$4:A467,A467)=1,0,1)</f>
        <v>0</v>
      </c>
      <c r="N467" s="680" t="str">
        <f t="shared" si="257"/>
        <v>Okay</v>
      </c>
      <c r="O467" s="680" t="str">
        <f t="shared" si="258"/>
        <v>TRUE</v>
      </c>
      <c r="P467" s="680" t="b">
        <f t="shared" si="259"/>
        <v>1</v>
      </c>
      <c r="Q467" s="680" t="b">
        <f t="shared" si="239"/>
        <v>1</v>
      </c>
      <c r="R467" s="680" t="b">
        <f t="shared" si="240"/>
        <v>1</v>
      </c>
      <c r="S467" s="681">
        <f t="shared" si="260"/>
        <v>46.208219178082189</v>
      </c>
      <c r="T467" s="682">
        <f t="shared" si="241"/>
        <v>55</v>
      </c>
      <c r="U467" s="682">
        <f t="shared" si="253"/>
        <v>52</v>
      </c>
      <c r="V467" s="682">
        <f t="shared" si="242"/>
        <v>3.1643835616438358</v>
      </c>
      <c r="W467" s="682">
        <f t="shared" si="261"/>
        <v>5</v>
      </c>
      <c r="X467" s="683">
        <f t="shared" si="262"/>
        <v>604471.25</v>
      </c>
      <c r="Y467" s="684">
        <f t="shared" si="250"/>
        <v>5.5300000000000002E-3</v>
      </c>
      <c r="Z467" s="684">
        <f>IF($D467=$C$1,VLOOKUP($T467,Male_Annuity_Tables,MATCH($W467+2,'Mortality Tables'!$DS$1:$HT$1,0),FALSE),VLOOKUP($T467,Fe_Annuity_Tables,MATCH($W467+2,'Mortality Tables'!$M$1:$DN$1,0),FALSE))</f>
        <v>0.74859486312137291</v>
      </c>
      <c r="AA467" s="664"/>
      <c r="AB467" s="685">
        <f t="shared" si="271"/>
        <v>776912.68560000008</v>
      </c>
      <c r="AC467" s="685">
        <f t="shared" si="271"/>
        <v>816496.38693132007</v>
      </c>
      <c r="AD467" s="685">
        <f t="shared" si="271"/>
        <v>858096.87784547091</v>
      </c>
      <c r="AE467" s="685">
        <f t="shared" si="271"/>
        <v>901816.91377169755</v>
      </c>
      <c r="AF467" s="685">
        <f t="shared" si="271"/>
        <v>947764.48552836559</v>
      </c>
      <c r="AG467" s="685" t="str">
        <f t="shared" si="271"/>
        <v/>
      </c>
      <c r="AH467" s="685" t="str">
        <f t="shared" si="271"/>
        <v/>
      </c>
      <c r="AI467" s="685" t="str">
        <f t="shared" si="271"/>
        <v/>
      </c>
      <c r="AJ467" s="685" t="str">
        <f t="shared" si="271"/>
        <v/>
      </c>
      <c r="AK467" s="685" t="str">
        <f t="shared" si="271"/>
        <v/>
      </c>
      <c r="AL467" s="685" t="str">
        <f t="shared" si="271"/>
        <v/>
      </c>
      <c r="AM467" s="685" t="str">
        <f t="shared" si="271"/>
        <v/>
      </c>
      <c r="AN467" s="685" t="str">
        <f t="shared" si="271"/>
        <v/>
      </c>
      <c r="AO467" s="685" t="str">
        <f t="shared" si="271"/>
        <v/>
      </c>
      <c r="AP467" s="685" t="str">
        <f t="shared" si="271"/>
        <v/>
      </c>
      <c r="AQ467" s="685" t="str">
        <f t="shared" si="271"/>
        <v/>
      </c>
      <c r="AR467" s="685" t="str">
        <f t="shared" si="270"/>
        <v/>
      </c>
      <c r="AS467" s="685" t="str">
        <f t="shared" si="270"/>
        <v/>
      </c>
      <c r="AT467" s="685" t="str">
        <f t="shared" si="270"/>
        <v/>
      </c>
      <c r="AU467" s="685" t="str">
        <f t="shared" si="270"/>
        <v/>
      </c>
      <c r="AV467" s="685" t="str">
        <f t="shared" si="270"/>
        <v/>
      </c>
      <c r="AW467" s="685" t="str">
        <f t="shared" si="270"/>
        <v/>
      </c>
      <c r="AX467" s="685" t="str">
        <f t="shared" si="270"/>
        <v/>
      </c>
      <c r="AY467" s="685" t="str">
        <f t="shared" si="270"/>
        <v/>
      </c>
      <c r="AZ467" s="685" t="str">
        <f t="shared" si="270"/>
        <v/>
      </c>
      <c r="BA467" s="685" t="str">
        <f t="shared" si="270"/>
        <v/>
      </c>
      <c r="BB467" s="685" t="str">
        <f t="shared" si="270"/>
        <v/>
      </c>
      <c r="BC467" s="685" t="str">
        <f t="shared" si="270"/>
        <v/>
      </c>
      <c r="BD467" s="685" t="str">
        <f t="shared" si="270"/>
        <v/>
      </c>
      <c r="BE467" s="685" t="str">
        <f t="shared" si="270"/>
        <v/>
      </c>
      <c r="BF467" s="685" t="str">
        <f t="shared" si="270"/>
        <v/>
      </c>
      <c r="BG467" s="685" t="str">
        <f t="shared" si="272"/>
        <v/>
      </c>
      <c r="BH467" s="685" t="str">
        <f t="shared" si="272"/>
        <v/>
      </c>
      <c r="BI467" s="685" t="str">
        <f t="shared" si="254"/>
        <v/>
      </c>
      <c r="BJ467" s="685" t="str">
        <f t="shared" si="254"/>
        <v/>
      </c>
      <c r="BK467" s="685" t="str">
        <f t="shared" si="254"/>
        <v/>
      </c>
      <c r="BL467" s="685" t="str">
        <f t="shared" si="254"/>
        <v/>
      </c>
      <c r="BM467" s="685" t="str">
        <f t="shared" si="254"/>
        <v/>
      </c>
      <c r="BN467" s="685" t="str">
        <f t="shared" si="254"/>
        <v/>
      </c>
      <c r="BO467" s="685" t="str">
        <f t="shared" si="269"/>
        <v/>
      </c>
      <c r="BP467" s="685" t="str">
        <f t="shared" si="269"/>
        <v/>
      </c>
      <c r="BQ467" s="685" t="str">
        <f t="shared" si="269"/>
        <v/>
      </c>
      <c r="BR467" s="529"/>
      <c r="BS467" s="685">
        <f>IFERROR(($L467+AB467*Contr_Rate)*(1+Inv_Return)*IF($D467=$C$1,VLOOKUP($T467,Male_Annuity_Tables,MATCH($BS$3+3,'Mortality Tables'!$N$1:$DN$1,0),FALSE),VLOOKUP($T467,Fe_Annuity_Tables,MATCH(BS$3+3,'Mortality Tables'!$N$1:$DN$1,0),FALSE)),"")</f>
        <v>343654.62250472693</v>
      </c>
      <c r="BT467" s="685">
        <f>IFERROR(($BS467+AC467*Contr_Rate)*(1+Inv_Return)*IF($D467=$C$1,VLOOKUP($T467,Male_Annuity_Tables,MATCH($BS$3+3,'Mortality Tables'!$N$1:$DN$1,0),FALSE),VLOOKUP($T467,Fe_Annuity_Tables,MATCH(BT$3+3,'Mortality Tables'!$N$1:$DN$1,0),FALSE)),"")</f>
        <v>539623.65356441599</v>
      </c>
      <c r="BU467" s="685">
        <f>IFERROR((BT467+AD467*Contr_Rate)*(1+Inv_Return)*IF($D467=$C$1,VLOOKUP($T467,Male_Annuity_Tables,MATCH($BS$3+3,'Mortality Tables'!$N$1:$DN$1,0),FALSE),VLOOKUP($T467,Fe_Annuity_Tables,MATCH(BU$3+3,'Mortality Tables'!$N$1:$DN$1,0),FALSE)),"")</f>
        <v>689657.58705629478</v>
      </c>
      <c r="BV467" s="685">
        <f>IFERROR((BU467+AE467*Contr_Rate)*(1+Inv_Return)*IF($D467=$C$1,VLOOKUP($T467,Male_Annuity_Tables,MATCH($BS$3+3,'Mortality Tables'!$N$1:$DN$1,0),FALSE),VLOOKUP($T467,Fe_Annuity_Tables,MATCH(BV$3+3,'Mortality Tables'!$N$1:$DN$1,0),FALSE)),"")</f>
        <v>783655.83363810927</v>
      </c>
      <c r="BW467" s="685">
        <f>IFERROR((BV467+AF467*Contr_Rate)*(1+Inv_Return)*IF($D467=$C$1,VLOOKUP($T467,Male_Annuity_Tables,MATCH($BS$3+3,'Mortality Tables'!$N$1:$DN$1,0),FALSE),VLOOKUP($T467,Fe_Annuity_Tables,MATCH(BW$3+3,'Mortality Tables'!$N$1:$DN$1,0),FALSE)),"")</f>
        <v>821589.53081262892</v>
      </c>
      <c r="BX467" s="685" t="str">
        <f>IFERROR((BW467+AG467*Contr_Rate)*(1+Inv_Return)*IF($D467=$C$1,VLOOKUP($T467,Male_Annuity_Tables,MATCH($BS$3+3,'Mortality Tables'!$N$1:$DN$1,0),FALSE),VLOOKUP($T467,Fe_Annuity_Tables,MATCH(BX$3+3,'Mortality Tables'!$N$1:$DN$1,0),FALSE)),"")</f>
        <v/>
      </c>
      <c r="BY467" s="685" t="str">
        <f>IFERROR((BX467+AH467*Contr_Rate)*(1+Inv_Return)*IF($D467=$C$1,VLOOKUP($T467,Male_Annuity_Tables,MATCH($BS$3+3,'Mortality Tables'!$N$1:$DN$1,0),FALSE),VLOOKUP($T467,Fe_Annuity_Tables,MATCH(BY$3+3,'Mortality Tables'!$N$1:$DN$1,0),FALSE)),"")</f>
        <v/>
      </c>
      <c r="BZ467" s="685" t="str">
        <f>IFERROR((BY467+AI467*Contr_Rate)*(1+Inv_Return)*IF($D467=$C$1,VLOOKUP($T467,Male_Annuity_Tables,MATCH($BS$3+3,'Mortality Tables'!$N$1:$DN$1,0),FALSE),VLOOKUP($T467,Fe_Annuity_Tables,MATCH(BZ$3+3,'Mortality Tables'!$N$1:$DN$1,0),FALSE)),"")</f>
        <v/>
      </c>
      <c r="CA467" s="685" t="str">
        <f>IFERROR((BZ467+AJ467*Contr_Rate)*(1+Inv_Return)*IF($D467=$C$1,VLOOKUP($T467,Male_Annuity_Tables,MATCH($BS$3+3,'Mortality Tables'!$N$1:$DN$1,0),FALSE),VLOOKUP($T467,Fe_Annuity_Tables,MATCH(CA$3+3,'Mortality Tables'!$N$1:$DN$1,0),FALSE)),"")</f>
        <v/>
      </c>
      <c r="CB467" s="685" t="str">
        <f>IFERROR((CA467+AK467*Contr_Rate)*(1+Inv_Return)*IF($D467=$C$1,VLOOKUP($T467,Male_Annuity_Tables,MATCH($BS$3+3,'Mortality Tables'!$N$1:$DN$1,0),FALSE),VLOOKUP($T467,Fe_Annuity_Tables,MATCH(CB$3+3,'Mortality Tables'!$N$1:$DN$1,0),FALSE)),"")</f>
        <v/>
      </c>
      <c r="CC467" s="685" t="str">
        <f>IFERROR((CB467+AL467*Contr_Rate)*(1+Inv_Return)*IF($D467=$C$1,VLOOKUP($T467,Male_Annuity_Tables,MATCH($BS$3+3,'Mortality Tables'!$N$1:$DN$1,0),FALSE),VLOOKUP($T467,Fe_Annuity_Tables,MATCH(CC$3+3,'Mortality Tables'!$N$1:$DN$1,0),FALSE)),"")</f>
        <v/>
      </c>
      <c r="CD467" s="685" t="str">
        <f>IFERROR((CC467+AM467*Contr_Rate)*(1+Inv_Return)*IF($D467=$C$1,VLOOKUP($T467,Male_Annuity_Tables,MATCH($BS$3+3,'Mortality Tables'!$N$1:$DN$1,0),FALSE),VLOOKUP($T467,Fe_Annuity_Tables,MATCH(CD$3+3,'Mortality Tables'!$N$1:$DN$1,0),FALSE)),"")</f>
        <v/>
      </c>
      <c r="CE467" s="685" t="str">
        <f>IFERROR((CD467+AN467*Contr_Rate)*(1+Inv_Return)*IF($D467=$C$1,VLOOKUP($T467,Male_Annuity_Tables,MATCH($BS$3+3,'Mortality Tables'!$N$1:$DN$1,0),FALSE),VLOOKUP($T467,Fe_Annuity_Tables,MATCH(CE$3+3,'Mortality Tables'!$N$1:$DN$1,0),FALSE)),"")</f>
        <v/>
      </c>
      <c r="CF467" s="685" t="str">
        <f>IFERROR((CE467+AO467*Contr_Rate)*(1+Inv_Return)*IF($D467=$C$1,VLOOKUP($T467,Male_Annuity_Tables,MATCH($BS$3+3,'Mortality Tables'!$N$1:$DN$1,0),FALSE),VLOOKUP($T467,Fe_Annuity_Tables,MATCH(CF$3+3,'Mortality Tables'!$N$1:$DN$1,0),FALSE)),"")</f>
        <v/>
      </c>
      <c r="CG467" s="685" t="str">
        <f>IFERROR((CF467+AP467*Contr_Rate)*(1+Inv_Return)*IF($D467=$C$1,VLOOKUP($T467,Male_Annuity_Tables,MATCH($BS$3+3,'Mortality Tables'!$N$1:$DN$1,0),FALSE),VLOOKUP($T467,Fe_Annuity_Tables,MATCH(CG$3+3,'Mortality Tables'!$N$1:$DN$1,0),FALSE)),"")</f>
        <v/>
      </c>
      <c r="CH467" s="685" t="str">
        <f>IFERROR((CG467+AQ467*Contr_Rate)*(1+Inv_Return)*IF($D467=$C$1,VLOOKUP($T467,Male_Annuity_Tables,MATCH($BS$3+3,'Mortality Tables'!$N$1:$DN$1,0),FALSE),VLOOKUP($T467,Fe_Annuity_Tables,MATCH(CH$3+3,'Mortality Tables'!$N$1:$DN$1,0),FALSE)),"")</f>
        <v/>
      </c>
      <c r="CI467" s="685" t="str">
        <f>IFERROR((CH467+AR467*Contr_Rate)*(1+Inv_Return)*IF($D467=$C$1,VLOOKUP($T467,Male_Annuity_Tables,MATCH($BS$3+3,'Mortality Tables'!$N$1:$DN$1,0),FALSE),VLOOKUP($T467,Fe_Annuity_Tables,MATCH(CI$3+3,'Mortality Tables'!$N$1:$DN$1,0),FALSE)),"")</f>
        <v/>
      </c>
      <c r="CJ467" s="685" t="str">
        <f>IFERROR((CI467+AS467*Contr_Rate)*(1+Inv_Return)*IF($D467=$C$1,VLOOKUP($T467,Male_Annuity_Tables,MATCH($BS$3+3,'Mortality Tables'!$N$1:$DN$1,0),FALSE),VLOOKUP($T467,Fe_Annuity_Tables,MATCH(CJ$3+3,'Mortality Tables'!$N$1:$DN$1,0),FALSE)),"")</f>
        <v/>
      </c>
      <c r="CK467" s="685" t="str">
        <f>IFERROR((CJ467+AT467*Contr_Rate)*(1+Inv_Return)*IF($D467=$C$1,VLOOKUP($T467,Male_Annuity_Tables,MATCH($BS$3+3,'Mortality Tables'!$N$1:$DN$1,0),FALSE),VLOOKUP($T467,Fe_Annuity_Tables,MATCH(CK$3+3,'Mortality Tables'!$N$1:$DN$1,0),FALSE)),"")</f>
        <v/>
      </c>
      <c r="CL467" s="685" t="str">
        <f>IFERROR((CK467+AU467*Contr_Rate)*(1+Inv_Return)*IF($D467=$C$1,VLOOKUP($T467,Male_Annuity_Tables,MATCH($BS$3+3,'Mortality Tables'!$N$1:$DN$1,0),FALSE),VLOOKUP($T467,Fe_Annuity_Tables,MATCH(CL$3+3,'Mortality Tables'!$N$1:$DN$1,0),FALSE)),"")</f>
        <v/>
      </c>
      <c r="CM467" s="685" t="str">
        <f>IFERROR((CL467+AV467*Contr_Rate)*(1+Inv_Return)*IF($D467=$C$1,VLOOKUP($T467,Male_Annuity_Tables,MATCH($BS$3+3,'Mortality Tables'!$N$1:$DN$1,0),FALSE),VLOOKUP($T467,Fe_Annuity_Tables,MATCH(CM$3+3,'Mortality Tables'!$N$1:$DN$1,0),FALSE)),"")</f>
        <v/>
      </c>
      <c r="CN467" s="685" t="str">
        <f>IFERROR((CM467+AW467*Contr_Rate)*(1+Inv_Return)*IF($D467=$C$1,VLOOKUP($T467,Male_Annuity_Tables,MATCH($BS$3+3,'Mortality Tables'!$N$1:$DN$1,0),FALSE),VLOOKUP($T467,Fe_Annuity_Tables,MATCH(CN$3+3,'Mortality Tables'!$N$1:$DN$1,0),FALSE)),"")</f>
        <v/>
      </c>
      <c r="CO467" s="685" t="str">
        <f>IFERROR((CN467+AX467*Contr_Rate)*(1+Inv_Return)*IF($D467=$C$1,VLOOKUP($T467,Male_Annuity_Tables,MATCH($BS$3+3,'Mortality Tables'!$N$1:$DN$1,0),FALSE),VLOOKUP($T467,Fe_Annuity_Tables,MATCH(CO$3+3,'Mortality Tables'!$N$1:$DN$1,0),FALSE)),"")</f>
        <v/>
      </c>
      <c r="CP467" s="685" t="str">
        <f>IFERROR((CO467+AY467*Contr_Rate)*(1+Inv_Return)*IF($D467=$C$1,VLOOKUP($T467,Male_Annuity_Tables,MATCH($BS$3+3,'Mortality Tables'!$N$1:$DN$1,0),FALSE),VLOOKUP($T467,Fe_Annuity_Tables,MATCH(CP$3+3,'Mortality Tables'!$N$1:$DN$1,0),FALSE)),"")</f>
        <v/>
      </c>
      <c r="CQ467" s="685" t="str">
        <f>IFERROR((CP467+AZ467*Contr_Rate)*(1+Inv_Return)*IF($D467=$C$1,VLOOKUP($T467,Male_Annuity_Tables,MATCH($BS$3+3,'Mortality Tables'!$N$1:$DN$1,0),FALSE),VLOOKUP($T467,Fe_Annuity_Tables,MATCH(CQ$3+3,'Mortality Tables'!$N$1:$DN$1,0),FALSE)),"")</f>
        <v/>
      </c>
      <c r="CR467" s="685" t="str">
        <f>IFERROR((CQ467+BA467*Contr_Rate)*(1+Inv_Return)*IF($D467=$C$1,VLOOKUP($T467,Male_Annuity_Tables,MATCH($BS$3+3,'Mortality Tables'!$N$1:$DN$1,0),FALSE),VLOOKUP($T467,Fe_Annuity_Tables,MATCH(CR$3+3,'Mortality Tables'!$N$1:$DN$1,0),FALSE)),"")</f>
        <v/>
      </c>
      <c r="CS467" s="685" t="str">
        <f>IFERROR((CR467+BB467*Contr_Rate)*(1+Inv_Return)*IF($D467=$C$1,VLOOKUP($T467,Male_Annuity_Tables,MATCH($BS$3+3,'Mortality Tables'!$N$1:$DN$1,0),FALSE),VLOOKUP($T467,Fe_Annuity_Tables,MATCH(CS$3+3,'Mortality Tables'!$N$1:$DN$1,0),FALSE)),"")</f>
        <v/>
      </c>
      <c r="CT467" s="685" t="str">
        <f>IFERROR((CS467+BC467*Contr_Rate)*(1+Inv_Return)*IF($D467=$C$1,VLOOKUP($T467,Male_Annuity_Tables,MATCH($BS$3+3,'Mortality Tables'!$N$1:$DN$1,0),FALSE),VLOOKUP($T467,Fe_Annuity_Tables,MATCH(CT$3+3,'Mortality Tables'!$N$1:$DN$1,0),FALSE)),"")</f>
        <v/>
      </c>
      <c r="CU467" s="685" t="str">
        <f>IFERROR((CT467+BD467*Contr_Rate)*(1+Inv_Return)*IF($D467=$C$1,VLOOKUP($T467,Male_Annuity_Tables,MATCH($BS$3+3,'Mortality Tables'!$N$1:$DN$1,0),FALSE),VLOOKUP($T467,Fe_Annuity_Tables,MATCH(CU$3+3,'Mortality Tables'!$N$1:$DN$1,0),FALSE)),"")</f>
        <v/>
      </c>
      <c r="CV467" s="685" t="str">
        <f>IFERROR((CU467+BE467*Contr_Rate)*(1+Inv_Return)*IF($D467=$C$1,VLOOKUP($T467,Male_Annuity_Tables,MATCH($BS$3+3,'Mortality Tables'!$N$1:$DN$1,0),FALSE),VLOOKUP($T467,Fe_Annuity_Tables,MATCH(CV$3+3,'Mortality Tables'!$N$1:$DN$1,0),FALSE)),"")</f>
        <v/>
      </c>
      <c r="CW467" s="685" t="str">
        <f>IFERROR((CV467+BF467*Contr_Rate)*(1+Inv_Return)*IF($D467=$C$1,VLOOKUP($T467,Male_Annuity_Tables,MATCH($BS$3+3,'Mortality Tables'!$N$1:$DN$1,0),FALSE),VLOOKUP($T467,Fe_Annuity_Tables,MATCH(CW$3+3,'Mortality Tables'!$N$1:$DN$1,0),FALSE)),"")</f>
        <v/>
      </c>
      <c r="CX467" s="685" t="str">
        <f>IFERROR((CW467+BG467*Contr_Rate)*(1+Inv_Return)*IF($D467=$C$1,VLOOKUP($T467,Male_Annuity_Tables,MATCH($BS$3+3,'Mortality Tables'!$N$1:$DN$1,0),FALSE),VLOOKUP($T467,Fe_Annuity_Tables,MATCH(CX$3+3,'Mortality Tables'!$N$1:$DN$1,0),FALSE)),"")</f>
        <v/>
      </c>
      <c r="CY467" s="685" t="str">
        <f>IFERROR((CX467+BH467*Contr_Rate)*(1+Inv_Return)*IF($D467=$C$1,VLOOKUP($T467,Male_Annuity_Tables,MATCH($BS$3+3,'Mortality Tables'!$N$1:$DN$1,0),FALSE),VLOOKUP($T467,Fe_Annuity_Tables,MATCH(CY$3+3,'Mortality Tables'!$N$1:$DN$1,0),FALSE)),"")</f>
        <v/>
      </c>
      <c r="CZ467" s="685" t="str">
        <f>IFERROR((CY467+BI467*Contr_Rate)*(1+Inv_Return)*IF($D467=$C$1,VLOOKUP($T467,Male_Annuity_Tables,MATCH($BS$3+3,'Mortality Tables'!$N$1:$DN$1,0),FALSE),VLOOKUP($T467,Fe_Annuity_Tables,MATCH(CZ$3+3,'Mortality Tables'!$N$1:$DN$1,0),FALSE)),"")</f>
        <v/>
      </c>
      <c r="DA467" s="685" t="str">
        <f>IFERROR((CZ467+BJ467*Contr_Rate)*(1+Inv_Return)*IF($D467=$C$1,VLOOKUP($T467,Male_Annuity_Tables,MATCH($BS$3+3,'Mortality Tables'!$N$1:$DN$1,0),FALSE),VLOOKUP($T467,Fe_Annuity_Tables,MATCH(DA$3+3,'Mortality Tables'!$N$1:$DN$1,0),FALSE)),"")</f>
        <v/>
      </c>
      <c r="DB467" s="685" t="str">
        <f>IFERROR((DA467+BK467*Contr_Rate)*(1+Inv_Return)*IF($D467=$C$1,VLOOKUP($T467,Male_Annuity_Tables,MATCH($BS$3+3,'Mortality Tables'!$N$1:$DN$1,0),FALSE),VLOOKUP($T467,Fe_Annuity_Tables,MATCH(DB$3+3,'Mortality Tables'!$N$1:$DN$1,0),FALSE)),"")</f>
        <v/>
      </c>
      <c r="DC467" s="685" t="str">
        <f>IFERROR((DB467+BL467*Contr_Rate)*(1+Inv_Return)*IF($D467=$C$1,VLOOKUP($T467,Male_Annuity_Tables,MATCH($BS$3+3,'Mortality Tables'!$N$1:$DN$1,0),FALSE),VLOOKUP($T467,Fe_Annuity_Tables,MATCH(DC$3+3,'Mortality Tables'!$N$1:$DN$1,0),FALSE)),"")</f>
        <v/>
      </c>
      <c r="DD467" s="685" t="str">
        <f>IFERROR((DC467+BM467*Contr_Rate)*(1+Inv_Return)*IF($D467=$C$1,VLOOKUP($T467,Male_Annuity_Tables,MATCH($BS$3+3,'Mortality Tables'!$N$1:$DN$1,0),FALSE),VLOOKUP($T467,Fe_Annuity_Tables,MATCH(DD$3+3,'Mortality Tables'!$N$1:$DN$1,0),FALSE)),"")</f>
        <v/>
      </c>
      <c r="DE467" s="685" t="str">
        <f>IFERROR((DD467+BN467*Contr_Rate)*(1+Inv_Return)*IF($D467=$C$1,VLOOKUP($T467,Male_Annuity_Tables,MATCH($BS$3+3,'Mortality Tables'!$N$1:$DN$1,0),FALSE),VLOOKUP($T467,Fe_Annuity_Tables,MATCH(DE$3+3,'Mortality Tables'!$N$1:$DN$1,0),FALSE)),"")</f>
        <v/>
      </c>
      <c r="DF467" s="685" t="str">
        <f>IFERROR((DE467+BO467*Contr_Rate)*(1+Inv_Return)*IF($D467=$C$1,VLOOKUP($T467,Male_Annuity_Tables,MATCH($BS$3+3,'Mortality Tables'!$N$1:$DN$1,0),FALSE),VLOOKUP($T467,Fe_Annuity_Tables,MATCH(DF$3+3,'Mortality Tables'!$N$1:$DN$1,0),FALSE)),"")</f>
        <v/>
      </c>
      <c r="DG467" s="685" t="str">
        <f>IFERROR((DF467+BP467*Contr_Rate)*(1+Inv_Return)*IF($D467=$C$1,VLOOKUP($T467,Male_Annuity_Tables,MATCH($BS$3+3,'Mortality Tables'!$N$1:$DN$1,0),FALSE),VLOOKUP($T467,Fe_Annuity_Tables,MATCH(DG$3+3,'Mortality Tables'!$N$1:$DN$1,0),FALSE)),"")</f>
        <v/>
      </c>
      <c r="DH467" s="685" t="str">
        <f>IFERROR((DG467+BQ467*Contr_Rate)*(1+Inv_Return)*IF($D467=$C$1,VLOOKUP($T467,Male_Annuity_Tables,MATCH($BS$3+3,'Mortality Tables'!$N$1:$DN$1,0),FALSE),VLOOKUP($T467,Fe_Annuity_Tables,MATCH(DH$3+3,'Mortality Tables'!$N$1:$DN$1,0),FALSE)),"")</f>
        <v/>
      </c>
      <c r="DJ467" s="686">
        <f t="shared" si="263"/>
        <v>821589.53081262892</v>
      </c>
      <c r="DK467" s="680">
        <f t="shared" si="251"/>
        <v>8.8017766057058875</v>
      </c>
      <c r="DL467" s="686">
        <f t="shared" si="264"/>
        <v>62540.213221000624</v>
      </c>
      <c r="DM467" s="686">
        <f t="shared" si="252"/>
        <v>947764.48552836559</v>
      </c>
      <c r="DN467" s="687">
        <f t="shared" si="265"/>
        <v>6.5987082419674464E-2</v>
      </c>
      <c r="DP467" s="688">
        <f t="shared" si="266"/>
        <v>18988.120684564932</v>
      </c>
      <c r="DQ467" s="688">
        <f t="shared" si="267"/>
        <v>29816.095542221461</v>
      </c>
      <c r="DR467" s="688">
        <f t="shared" si="268"/>
        <v>38105.995486414984</v>
      </c>
    </row>
    <row r="468" spans="1:122" s="657" customFormat="1" ht="14.5">
      <c r="A468" s="675" t="s">
        <v>2004</v>
      </c>
      <c r="B468" s="675" t="s">
        <v>2005</v>
      </c>
      <c r="C468" s="675" t="s">
        <v>115</v>
      </c>
      <c r="D468" s="675" t="s">
        <v>60</v>
      </c>
      <c r="E468" s="676">
        <v>26130</v>
      </c>
      <c r="F468" s="677">
        <v>41870</v>
      </c>
      <c r="G468" s="677">
        <v>42906</v>
      </c>
      <c r="H468" s="678">
        <v>2791544</v>
      </c>
      <c r="I468" s="678">
        <v>277099.28000000003</v>
      </c>
      <c r="J468" s="678">
        <v>264251.21000000002</v>
      </c>
      <c r="K468" s="678">
        <v>24409.55</v>
      </c>
      <c r="L468" s="678">
        <v>565760.04</v>
      </c>
      <c r="M468" s="679">
        <f>IF(COUNTIF($A$4:A468,A468)=1,0,1)</f>
        <v>0</v>
      </c>
      <c r="N468" s="680" t="str">
        <f t="shared" si="257"/>
        <v>Okay</v>
      </c>
      <c r="O468" s="680" t="str">
        <f t="shared" si="258"/>
        <v>TRUE</v>
      </c>
      <c r="P468" s="680" t="b">
        <f t="shared" si="259"/>
        <v>1</v>
      </c>
      <c r="Q468" s="680" t="b">
        <f t="shared" si="239"/>
        <v>1</v>
      </c>
      <c r="R468" s="680" t="b">
        <f t="shared" si="240"/>
        <v>1</v>
      </c>
      <c r="S468" s="681">
        <f t="shared" si="260"/>
        <v>43.123287671232873</v>
      </c>
      <c r="T468" s="682">
        <f t="shared" si="241"/>
        <v>53</v>
      </c>
      <c r="U468" s="682">
        <f t="shared" si="253"/>
        <v>45</v>
      </c>
      <c r="V468" s="682">
        <f t="shared" si="242"/>
        <v>7.5342465753424657</v>
      </c>
      <c r="W468" s="682">
        <f t="shared" si="261"/>
        <v>7</v>
      </c>
      <c r="X468" s="683">
        <f t="shared" si="262"/>
        <v>3960320.2800000003</v>
      </c>
      <c r="Y468" s="684">
        <f t="shared" si="250"/>
        <v>4.7200000000000002E-3</v>
      </c>
      <c r="Z468" s="684">
        <f>IF($D468=$C$1,VLOOKUP($T468,Male_Annuity_Tables,MATCH($W468+2,'Mortality Tables'!$DS$1:$HT$1,0),FALSE),VLOOKUP($T468,Fe_Annuity_Tables,MATCH($W468+2,'Mortality Tables'!$M$1:$DN$1,0),FALSE))</f>
        <v>0.60042196221026356</v>
      </c>
      <c r="AA468" s="664"/>
      <c r="AB468" s="685">
        <f t="shared" si="271"/>
        <v>2933773.1668000002</v>
      </c>
      <c r="AC468" s="685">
        <f t="shared" si="271"/>
        <v>3083248.9096484603</v>
      </c>
      <c r="AD468" s="685">
        <f t="shared" si="271"/>
        <v>3240340.4415950496</v>
      </c>
      <c r="AE468" s="685">
        <f t="shared" si="271"/>
        <v>3405435.7870943174</v>
      </c>
      <c r="AF468" s="685">
        <f t="shared" si="271"/>
        <v>3578942.7404467724</v>
      </c>
      <c r="AG468" s="685">
        <f t="shared" si="271"/>
        <v>3761289.8730725362</v>
      </c>
      <c r="AH468" s="685">
        <f t="shared" si="271"/>
        <v>3952927.5921055819</v>
      </c>
      <c r="AI468" s="685" t="str">
        <f t="shared" si="271"/>
        <v/>
      </c>
      <c r="AJ468" s="685" t="str">
        <f t="shared" si="271"/>
        <v/>
      </c>
      <c r="AK468" s="685" t="str">
        <f t="shared" si="271"/>
        <v/>
      </c>
      <c r="AL468" s="685" t="str">
        <f t="shared" si="271"/>
        <v/>
      </c>
      <c r="AM468" s="685" t="str">
        <f t="shared" si="271"/>
        <v/>
      </c>
      <c r="AN468" s="685" t="str">
        <f t="shared" si="271"/>
        <v/>
      </c>
      <c r="AO468" s="685" t="str">
        <f t="shared" si="271"/>
        <v/>
      </c>
      <c r="AP468" s="685" t="str">
        <f t="shared" si="271"/>
        <v/>
      </c>
      <c r="AQ468" s="685" t="str">
        <f t="shared" si="271"/>
        <v/>
      </c>
      <c r="AR468" s="685" t="str">
        <f t="shared" si="270"/>
        <v/>
      </c>
      <c r="AS468" s="685" t="str">
        <f t="shared" si="270"/>
        <v/>
      </c>
      <c r="AT468" s="685" t="str">
        <f t="shared" si="270"/>
        <v/>
      </c>
      <c r="AU468" s="685" t="str">
        <f t="shared" si="270"/>
        <v/>
      </c>
      <c r="AV468" s="685" t="str">
        <f t="shared" si="270"/>
        <v/>
      </c>
      <c r="AW468" s="685" t="str">
        <f t="shared" si="270"/>
        <v/>
      </c>
      <c r="AX468" s="685" t="str">
        <f t="shared" si="270"/>
        <v/>
      </c>
      <c r="AY468" s="685" t="str">
        <f t="shared" si="270"/>
        <v/>
      </c>
      <c r="AZ468" s="685" t="str">
        <f t="shared" si="270"/>
        <v/>
      </c>
      <c r="BA468" s="685" t="str">
        <f t="shared" si="270"/>
        <v/>
      </c>
      <c r="BB468" s="685" t="str">
        <f t="shared" si="270"/>
        <v/>
      </c>
      <c r="BC468" s="685" t="str">
        <f t="shared" si="270"/>
        <v/>
      </c>
      <c r="BD468" s="685" t="str">
        <f t="shared" si="270"/>
        <v/>
      </c>
      <c r="BE468" s="685" t="str">
        <f t="shared" si="270"/>
        <v/>
      </c>
      <c r="BF468" s="685" t="str">
        <f t="shared" si="270"/>
        <v/>
      </c>
      <c r="BG468" s="685" t="str">
        <f t="shared" si="272"/>
        <v/>
      </c>
      <c r="BH468" s="685" t="str">
        <f t="shared" si="272"/>
        <v/>
      </c>
      <c r="BI468" s="685" t="str">
        <f t="shared" si="254"/>
        <v/>
      </c>
      <c r="BJ468" s="685" t="str">
        <f t="shared" si="254"/>
        <v/>
      </c>
      <c r="BK468" s="685" t="str">
        <f t="shared" si="254"/>
        <v/>
      </c>
      <c r="BL468" s="685" t="str">
        <f t="shared" si="254"/>
        <v/>
      </c>
      <c r="BM468" s="685" t="str">
        <f t="shared" si="254"/>
        <v/>
      </c>
      <c r="BN468" s="685" t="str">
        <f t="shared" si="254"/>
        <v/>
      </c>
      <c r="BO468" s="685" t="str">
        <f t="shared" si="269"/>
        <v/>
      </c>
      <c r="BP468" s="685" t="str">
        <f t="shared" si="269"/>
        <v/>
      </c>
      <c r="BQ468" s="685" t="str">
        <f t="shared" si="269"/>
        <v/>
      </c>
      <c r="BR468" s="529"/>
      <c r="BS468" s="685">
        <f>IFERROR(($L468+AB468*Contr_Rate)*(1+Inv_Return)*IF($D468=$C$1,VLOOKUP($T468,Male_Annuity_Tables,MATCH($BS$3+3,'Mortality Tables'!$N$1:$DN$1,0),FALSE),VLOOKUP($T468,Fe_Annuity_Tables,MATCH(BS$3+3,'Mortality Tables'!$N$1:$DN$1,0),FALSE)),"")</f>
        <v>1330964.4828257635</v>
      </c>
      <c r="BT468" s="685">
        <f>IFERROR(($BS468+AC468*Contr_Rate)*(1+Inv_Return)*IF($D468=$C$1,VLOOKUP($T468,Male_Annuity_Tables,MATCH($BS$3+3,'Mortality Tables'!$N$1:$DN$1,0),FALSE),VLOOKUP($T468,Fe_Annuity_Tables,MATCH(BT$3+3,'Mortality Tables'!$N$1:$DN$1,0),FALSE)),"")</f>
        <v>1859430.4431304776</v>
      </c>
      <c r="BU468" s="685">
        <f>IFERROR((BT468+AD468*Contr_Rate)*(1+Inv_Return)*IF($D468=$C$1,VLOOKUP($T468,Male_Annuity_Tables,MATCH($BS$3+3,'Mortality Tables'!$N$1:$DN$1,0),FALSE),VLOOKUP($T468,Fe_Annuity_Tables,MATCH(BU$3+3,'Mortality Tables'!$N$1:$DN$1,0),FALSE)),"")</f>
        <v>2204902.5963934516</v>
      </c>
      <c r="BV468" s="685">
        <f>IFERROR((BU468+AE468*Contr_Rate)*(1+Inv_Return)*IF($D468=$C$1,VLOOKUP($T468,Male_Annuity_Tables,MATCH($BS$3+3,'Mortality Tables'!$N$1:$DN$1,0),FALSE),VLOOKUP($T468,Fe_Annuity_Tables,MATCH(BV$3+3,'Mortality Tables'!$N$1:$DN$1,0),FALSE)),"")</f>
        <v>2372542.4532169825</v>
      </c>
      <c r="BW468" s="685">
        <f>IFERROR((BV468+AF468*Contr_Rate)*(1+Inv_Return)*IF($D468=$C$1,VLOOKUP($T468,Male_Annuity_Tables,MATCH($BS$3+3,'Mortality Tables'!$N$1:$DN$1,0),FALSE),VLOOKUP($T468,Fe_Annuity_Tables,MATCH(BW$3+3,'Mortality Tables'!$N$1:$DN$1,0),FALSE)),"")</f>
        <v>2391662.3231531228</v>
      </c>
      <c r="BX468" s="685">
        <f>IFERROR((BW468+AG468*Contr_Rate)*(1+Inv_Return)*IF($D468=$C$1,VLOOKUP($T468,Male_Annuity_Tables,MATCH($BS$3+3,'Mortality Tables'!$N$1:$DN$1,0),FALSE),VLOOKUP($T468,Fe_Annuity_Tables,MATCH(BX$3+3,'Mortality Tables'!$N$1:$DN$1,0),FALSE)),"")</f>
        <v>2304204.0552294129</v>
      </c>
      <c r="BY468" s="685">
        <f>IFERROR((BX468+AH468*Contr_Rate)*(1+Inv_Return)*IF($D468=$C$1,VLOOKUP($T468,Male_Annuity_Tables,MATCH($BS$3+3,'Mortality Tables'!$N$1:$DN$1,0),FALSE),VLOOKUP($T468,Fe_Annuity_Tables,MATCH(BY$3+3,'Mortality Tables'!$N$1:$DN$1,0),FALSE)),"")</f>
        <v>2153451.3748578602</v>
      </c>
      <c r="BZ468" s="685" t="str">
        <f>IFERROR((BY468+AI468*Contr_Rate)*(1+Inv_Return)*IF($D468=$C$1,VLOOKUP($T468,Male_Annuity_Tables,MATCH($BS$3+3,'Mortality Tables'!$N$1:$DN$1,0),FALSE),VLOOKUP($T468,Fe_Annuity_Tables,MATCH(BZ$3+3,'Mortality Tables'!$N$1:$DN$1,0),FALSE)),"")</f>
        <v/>
      </c>
      <c r="CA468" s="685" t="str">
        <f>IFERROR((BZ468+AJ468*Contr_Rate)*(1+Inv_Return)*IF($D468=$C$1,VLOOKUP($T468,Male_Annuity_Tables,MATCH($BS$3+3,'Mortality Tables'!$N$1:$DN$1,0),FALSE),VLOOKUP($T468,Fe_Annuity_Tables,MATCH(CA$3+3,'Mortality Tables'!$N$1:$DN$1,0),FALSE)),"")</f>
        <v/>
      </c>
      <c r="CB468" s="685" t="str">
        <f>IFERROR((CA468+AK468*Contr_Rate)*(1+Inv_Return)*IF($D468=$C$1,VLOOKUP($T468,Male_Annuity_Tables,MATCH($BS$3+3,'Mortality Tables'!$N$1:$DN$1,0),FALSE),VLOOKUP($T468,Fe_Annuity_Tables,MATCH(CB$3+3,'Mortality Tables'!$N$1:$DN$1,0),FALSE)),"")</f>
        <v/>
      </c>
      <c r="CC468" s="685" t="str">
        <f>IFERROR((CB468+AL468*Contr_Rate)*(1+Inv_Return)*IF($D468=$C$1,VLOOKUP($T468,Male_Annuity_Tables,MATCH($BS$3+3,'Mortality Tables'!$N$1:$DN$1,0),FALSE),VLOOKUP($T468,Fe_Annuity_Tables,MATCH(CC$3+3,'Mortality Tables'!$N$1:$DN$1,0),FALSE)),"")</f>
        <v/>
      </c>
      <c r="CD468" s="685" t="str">
        <f>IFERROR((CC468+AM468*Contr_Rate)*(1+Inv_Return)*IF($D468=$C$1,VLOOKUP($T468,Male_Annuity_Tables,MATCH($BS$3+3,'Mortality Tables'!$N$1:$DN$1,0),FALSE),VLOOKUP($T468,Fe_Annuity_Tables,MATCH(CD$3+3,'Mortality Tables'!$N$1:$DN$1,0),FALSE)),"")</f>
        <v/>
      </c>
      <c r="CE468" s="685" t="str">
        <f>IFERROR((CD468+AN468*Contr_Rate)*(1+Inv_Return)*IF($D468=$C$1,VLOOKUP($T468,Male_Annuity_Tables,MATCH($BS$3+3,'Mortality Tables'!$N$1:$DN$1,0),FALSE),VLOOKUP($T468,Fe_Annuity_Tables,MATCH(CE$3+3,'Mortality Tables'!$N$1:$DN$1,0),FALSE)),"")</f>
        <v/>
      </c>
      <c r="CF468" s="685" t="str">
        <f>IFERROR((CE468+AO468*Contr_Rate)*(1+Inv_Return)*IF($D468=$C$1,VLOOKUP($T468,Male_Annuity_Tables,MATCH($BS$3+3,'Mortality Tables'!$N$1:$DN$1,0),FALSE),VLOOKUP($T468,Fe_Annuity_Tables,MATCH(CF$3+3,'Mortality Tables'!$N$1:$DN$1,0),FALSE)),"")</f>
        <v/>
      </c>
      <c r="CG468" s="685" t="str">
        <f>IFERROR((CF468+AP468*Contr_Rate)*(1+Inv_Return)*IF($D468=$C$1,VLOOKUP($T468,Male_Annuity_Tables,MATCH($BS$3+3,'Mortality Tables'!$N$1:$DN$1,0),FALSE),VLOOKUP($T468,Fe_Annuity_Tables,MATCH(CG$3+3,'Mortality Tables'!$N$1:$DN$1,0),FALSE)),"")</f>
        <v/>
      </c>
      <c r="CH468" s="685" t="str">
        <f>IFERROR((CG468+AQ468*Contr_Rate)*(1+Inv_Return)*IF($D468=$C$1,VLOOKUP($T468,Male_Annuity_Tables,MATCH($BS$3+3,'Mortality Tables'!$N$1:$DN$1,0),FALSE),VLOOKUP($T468,Fe_Annuity_Tables,MATCH(CH$3+3,'Mortality Tables'!$N$1:$DN$1,0),FALSE)),"")</f>
        <v/>
      </c>
      <c r="CI468" s="685" t="str">
        <f>IFERROR((CH468+AR468*Contr_Rate)*(1+Inv_Return)*IF($D468=$C$1,VLOOKUP($T468,Male_Annuity_Tables,MATCH($BS$3+3,'Mortality Tables'!$N$1:$DN$1,0),FALSE),VLOOKUP($T468,Fe_Annuity_Tables,MATCH(CI$3+3,'Mortality Tables'!$N$1:$DN$1,0),FALSE)),"")</f>
        <v/>
      </c>
      <c r="CJ468" s="685" t="str">
        <f>IFERROR((CI468+AS468*Contr_Rate)*(1+Inv_Return)*IF($D468=$C$1,VLOOKUP($T468,Male_Annuity_Tables,MATCH($BS$3+3,'Mortality Tables'!$N$1:$DN$1,0),FALSE),VLOOKUP($T468,Fe_Annuity_Tables,MATCH(CJ$3+3,'Mortality Tables'!$N$1:$DN$1,0),FALSE)),"")</f>
        <v/>
      </c>
      <c r="CK468" s="685" t="str">
        <f>IFERROR((CJ468+AT468*Contr_Rate)*(1+Inv_Return)*IF($D468=$C$1,VLOOKUP($T468,Male_Annuity_Tables,MATCH($BS$3+3,'Mortality Tables'!$N$1:$DN$1,0),FALSE),VLOOKUP($T468,Fe_Annuity_Tables,MATCH(CK$3+3,'Mortality Tables'!$N$1:$DN$1,0),FALSE)),"")</f>
        <v/>
      </c>
      <c r="CL468" s="685" t="str">
        <f>IFERROR((CK468+AU468*Contr_Rate)*(1+Inv_Return)*IF($D468=$C$1,VLOOKUP($T468,Male_Annuity_Tables,MATCH($BS$3+3,'Mortality Tables'!$N$1:$DN$1,0),FALSE),VLOOKUP($T468,Fe_Annuity_Tables,MATCH(CL$3+3,'Mortality Tables'!$N$1:$DN$1,0),FALSE)),"")</f>
        <v/>
      </c>
      <c r="CM468" s="685" t="str">
        <f>IFERROR((CL468+AV468*Contr_Rate)*(1+Inv_Return)*IF($D468=$C$1,VLOOKUP($T468,Male_Annuity_Tables,MATCH($BS$3+3,'Mortality Tables'!$N$1:$DN$1,0),FALSE),VLOOKUP($T468,Fe_Annuity_Tables,MATCH(CM$3+3,'Mortality Tables'!$N$1:$DN$1,0),FALSE)),"")</f>
        <v/>
      </c>
      <c r="CN468" s="685" t="str">
        <f>IFERROR((CM468+AW468*Contr_Rate)*(1+Inv_Return)*IF($D468=$C$1,VLOOKUP($T468,Male_Annuity_Tables,MATCH($BS$3+3,'Mortality Tables'!$N$1:$DN$1,0),FALSE),VLOOKUP($T468,Fe_Annuity_Tables,MATCH(CN$3+3,'Mortality Tables'!$N$1:$DN$1,0),FALSE)),"")</f>
        <v/>
      </c>
      <c r="CO468" s="685" t="str">
        <f>IFERROR((CN468+AX468*Contr_Rate)*(1+Inv_Return)*IF($D468=$C$1,VLOOKUP($T468,Male_Annuity_Tables,MATCH($BS$3+3,'Mortality Tables'!$N$1:$DN$1,0),FALSE),VLOOKUP($T468,Fe_Annuity_Tables,MATCH(CO$3+3,'Mortality Tables'!$N$1:$DN$1,0),FALSE)),"")</f>
        <v/>
      </c>
      <c r="CP468" s="685" t="str">
        <f>IFERROR((CO468+AY468*Contr_Rate)*(1+Inv_Return)*IF($D468=$C$1,VLOOKUP($T468,Male_Annuity_Tables,MATCH($BS$3+3,'Mortality Tables'!$N$1:$DN$1,0),FALSE),VLOOKUP($T468,Fe_Annuity_Tables,MATCH(CP$3+3,'Mortality Tables'!$N$1:$DN$1,0),FALSE)),"")</f>
        <v/>
      </c>
      <c r="CQ468" s="685" t="str">
        <f>IFERROR((CP468+AZ468*Contr_Rate)*(1+Inv_Return)*IF($D468=$C$1,VLOOKUP($T468,Male_Annuity_Tables,MATCH($BS$3+3,'Mortality Tables'!$N$1:$DN$1,0),FALSE),VLOOKUP($T468,Fe_Annuity_Tables,MATCH(CQ$3+3,'Mortality Tables'!$N$1:$DN$1,0),FALSE)),"")</f>
        <v/>
      </c>
      <c r="CR468" s="685" t="str">
        <f>IFERROR((CQ468+BA468*Contr_Rate)*(1+Inv_Return)*IF($D468=$C$1,VLOOKUP($T468,Male_Annuity_Tables,MATCH($BS$3+3,'Mortality Tables'!$N$1:$DN$1,0),FALSE),VLOOKUP($T468,Fe_Annuity_Tables,MATCH(CR$3+3,'Mortality Tables'!$N$1:$DN$1,0),FALSE)),"")</f>
        <v/>
      </c>
      <c r="CS468" s="685" t="str">
        <f>IFERROR((CR468+BB468*Contr_Rate)*(1+Inv_Return)*IF($D468=$C$1,VLOOKUP($T468,Male_Annuity_Tables,MATCH($BS$3+3,'Mortality Tables'!$N$1:$DN$1,0),FALSE),VLOOKUP($T468,Fe_Annuity_Tables,MATCH(CS$3+3,'Mortality Tables'!$N$1:$DN$1,0),FALSE)),"")</f>
        <v/>
      </c>
      <c r="CT468" s="685" t="str">
        <f>IFERROR((CS468+BC468*Contr_Rate)*(1+Inv_Return)*IF($D468=$C$1,VLOOKUP($T468,Male_Annuity_Tables,MATCH($BS$3+3,'Mortality Tables'!$N$1:$DN$1,0),FALSE),VLOOKUP($T468,Fe_Annuity_Tables,MATCH(CT$3+3,'Mortality Tables'!$N$1:$DN$1,0),FALSE)),"")</f>
        <v/>
      </c>
      <c r="CU468" s="685" t="str">
        <f>IFERROR((CT468+BD468*Contr_Rate)*(1+Inv_Return)*IF($D468=$C$1,VLOOKUP($T468,Male_Annuity_Tables,MATCH($BS$3+3,'Mortality Tables'!$N$1:$DN$1,0),FALSE),VLOOKUP($T468,Fe_Annuity_Tables,MATCH(CU$3+3,'Mortality Tables'!$N$1:$DN$1,0),FALSE)),"")</f>
        <v/>
      </c>
      <c r="CV468" s="685" t="str">
        <f>IFERROR((CU468+BE468*Contr_Rate)*(1+Inv_Return)*IF($D468=$C$1,VLOOKUP($T468,Male_Annuity_Tables,MATCH($BS$3+3,'Mortality Tables'!$N$1:$DN$1,0),FALSE),VLOOKUP($T468,Fe_Annuity_Tables,MATCH(CV$3+3,'Mortality Tables'!$N$1:$DN$1,0),FALSE)),"")</f>
        <v/>
      </c>
      <c r="CW468" s="685" t="str">
        <f>IFERROR((CV468+BF468*Contr_Rate)*(1+Inv_Return)*IF($D468=$C$1,VLOOKUP($T468,Male_Annuity_Tables,MATCH($BS$3+3,'Mortality Tables'!$N$1:$DN$1,0),FALSE),VLOOKUP($T468,Fe_Annuity_Tables,MATCH(CW$3+3,'Mortality Tables'!$N$1:$DN$1,0),FALSE)),"")</f>
        <v/>
      </c>
      <c r="CX468" s="685" t="str">
        <f>IFERROR((CW468+BG468*Contr_Rate)*(1+Inv_Return)*IF($D468=$C$1,VLOOKUP($T468,Male_Annuity_Tables,MATCH($BS$3+3,'Mortality Tables'!$N$1:$DN$1,0),FALSE),VLOOKUP($T468,Fe_Annuity_Tables,MATCH(CX$3+3,'Mortality Tables'!$N$1:$DN$1,0),FALSE)),"")</f>
        <v/>
      </c>
      <c r="CY468" s="685" t="str">
        <f>IFERROR((CX468+BH468*Contr_Rate)*(1+Inv_Return)*IF($D468=$C$1,VLOOKUP($T468,Male_Annuity_Tables,MATCH($BS$3+3,'Mortality Tables'!$N$1:$DN$1,0),FALSE),VLOOKUP($T468,Fe_Annuity_Tables,MATCH(CY$3+3,'Mortality Tables'!$N$1:$DN$1,0),FALSE)),"")</f>
        <v/>
      </c>
      <c r="CZ468" s="685" t="str">
        <f>IFERROR((CY468+BI468*Contr_Rate)*(1+Inv_Return)*IF($D468=$C$1,VLOOKUP($T468,Male_Annuity_Tables,MATCH($BS$3+3,'Mortality Tables'!$N$1:$DN$1,0),FALSE),VLOOKUP($T468,Fe_Annuity_Tables,MATCH(CZ$3+3,'Mortality Tables'!$N$1:$DN$1,0),FALSE)),"")</f>
        <v/>
      </c>
      <c r="DA468" s="685" t="str">
        <f>IFERROR((CZ468+BJ468*Contr_Rate)*(1+Inv_Return)*IF($D468=$C$1,VLOOKUP($T468,Male_Annuity_Tables,MATCH($BS$3+3,'Mortality Tables'!$N$1:$DN$1,0),FALSE),VLOOKUP($T468,Fe_Annuity_Tables,MATCH(DA$3+3,'Mortality Tables'!$N$1:$DN$1,0),FALSE)),"")</f>
        <v/>
      </c>
      <c r="DB468" s="685" t="str">
        <f>IFERROR((DA468+BK468*Contr_Rate)*(1+Inv_Return)*IF($D468=$C$1,VLOOKUP($T468,Male_Annuity_Tables,MATCH($BS$3+3,'Mortality Tables'!$N$1:$DN$1,0),FALSE),VLOOKUP($T468,Fe_Annuity_Tables,MATCH(DB$3+3,'Mortality Tables'!$N$1:$DN$1,0),FALSE)),"")</f>
        <v/>
      </c>
      <c r="DC468" s="685" t="str">
        <f>IFERROR((DB468+BL468*Contr_Rate)*(1+Inv_Return)*IF($D468=$C$1,VLOOKUP($T468,Male_Annuity_Tables,MATCH($BS$3+3,'Mortality Tables'!$N$1:$DN$1,0),FALSE),VLOOKUP($T468,Fe_Annuity_Tables,MATCH(DC$3+3,'Mortality Tables'!$N$1:$DN$1,0),FALSE)),"")</f>
        <v/>
      </c>
      <c r="DD468" s="685" t="str">
        <f>IFERROR((DC468+BM468*Contr_Rate)*(1+Inv_Return)*IF($D468=$C$1,VLOOKUP($T468,Male_Annuity_Tables,MATCH($BS$3+3,'Mortality Tables'!$N$1:$DN$1,0),FALSE),VLOOKUP($T468,Fe_Annuity_Tables,MATCH(DD$3+3,'Mortality Tables'!$N$1:$DN$1,0),FALSE)),"")</f>
        <v/>
      </c>
      <c r="DE468" s="685" t="str">
        <f>IFERROR((DD468+BN468*Contr_Rate)*(1+Inv_Return)*IF($D468=$C$1,VLOOKUP($T468,Male_Annuity_Tables,MATCH($BS$3+3,'Mortality Tables'!$N$1:$DN$1,0),FALSE),VLOOKUP($T468,Fe_Annuity_Tables,MATCH(DE$3+3,'Mortality Tables'!$N$1:$DN$1,0),FALSE)),"")</f>
        <v/>
      </c>
      <c r="DF468" s="685" t="str">
        <f>IFERROR((DE468+BO468*Contr_Rate)*(1+Inv_Return)*IF($D468=$C$1,VLOOKUP($T468,Male_Annuity_Tables,MATCH($BS$3+3,'Mortality Tables'!$N$1:$DN$1,0),FALSE),VLOOKUP($T468,Fe_Annuity_Tables,MATCH(DF$3+3,'Mortality Tables'!$N$1:$DN$1,0),FALSE)),"")</f>
        <v/>
      </c>
      <c r="DG468" s="685" t="str">
        <f>IFERROR((DF468+BP468*Contr_Rate)*(1+Inv_Return)*IF($D468=$C$1,VLOOKUP($T468,Male_Annuity_Tables,MATCH($BS$3+3,'Mortality Tables'!$N$1:$DN$1,0),FALSE),VLOOKUP($T468,Fe_Annuity_Tables,MATCH(DG$3+3,'Mortality Tables'!$N$1:$DN$1,0),FALSE)),"")</f>
        <v/>
      </c>
      <c r="DH468" s="685" t="str">
        <f>IFERROR((DG468+BQ468*Contr_Rate)*(1+Inv_Return)*IF($D468=$C$1,VLOOKUP($T468,Male_Annuity_Tables,MATCH($BS$3+3,'Mortality Tables'!$N$1:$DN$1,0),FALSE),VLOOKUP($T468,Fe_Annuity_Tables,MATCH(DH$3+3,'Mortality Tables'!$N$1:$DN$1,0),FALSE)),"")</f>
        <v/>
      </c>
      <c r="DJ468" s="686">
        <f t="shared" si="263"/>
        <v>2391662.3231531228</v>
      </c>
      <c r="DK468" s="680">
        <f t="shared" si="251"/>
        <v>8.8017766057058875</v>
      </c>
      <c r="DL468" s="686">
        <f t="shared" si="264"/>
        <v>182055.71764611735</v>
      </c>
      <c r="DM468" s="686">
        <f t="shared" si="252"/>
        <v>3952927.5921055819</v>
      </c>
      <c r="DN468" s="687">
        <f t="shared" si="265"/>
        <v>4.6055920176656419E-2</v>
      </c>
      <c r="DP468" s="688">
        <f t="shared" si="266"/>
        <v>138750.38540562021</v>
      </c>
      <c r="DQ468" s="688">
        <f t="shared" si="267"/>
        <v>193841.90483546603</v>
      </c>
      <c r="DR468" s="688">
        <f t="shared" si="268"/>
        <v>229856.68586882454</v>
      </c>
    </row>
    <row r="469" spans="1:122" s="657" customFormat="1" ht="14.5">
      <c r="A469" s="675" t="s">
        <v>2006</v>
      </c>
      <c r="B469" s="675" t="s">
        <v>2007</v>
      </c>
      <c r="C469" s="675" t="s">
        <v>116</v>
      </c>
      <c r="D469" s="675" t="s">
        <v>60</v>
      </c>
      <c r="E469" s="676">
        <v>23157</v>
      </c>
      <c r="F469" s="677">
        <v>39435</v>
      </c>
      <c r="G469" s="677">
        <v>39554</v>
      </c>
      <c r="H469" s="678">
        <v>958941</v>
      </c>
      <c r="I469" s="678">
        <v>50514.89</v>
      </c>
      <c r="J469" s="678">
        <v>63822.06</v>
      </c>
      <c r="K469" s="678">
        <v>23417.59</v>
      </c>
      <c r="L469" s="678">
        <v>137754.54</v>
      </c>
      <c r="M469" s="679">
        <f>IF(COUNTIF($A$4:A469,A469)=1,0,1)</f>
        <v>0</v>
      </c>
      <c r="N469" s="680" t="str">
        <f t="shared" si="257"/>
        <v>Okay</v>
      </c>
      <c r="O469" s="680" t="str">
        <f t="shared" si="258"/>
        <v>TRUE</v>
      </c>
      <c r="P469" s="680" t="b">
        <f t="shared" si="259"/>
        <v>1</v>
      </c>
      <c r="Q469" s="680" t="b">
        <f t="shared" ref="Q469:Q503" si="273">$G469&gt;=$F469</f>
        <v>1</v>
      </c>
      <c r="R469" s="680" t="b">
        <f t="shared" ref="R469:R503" si="274">$F469&gt;$E469</f>
        <v>1</v>
      </c>
      <c r="S469" s="681">
        <f t="shared" si="260"/>
        <v>44.597260273972601</v>
      </c>
      <c r="T469" s="682">
        <f t="shared" ref="T469:T503" si="275">ROUNDDOWN(YEARFRAC($E469,Analysis_Date,3),0)</f>
        <v>61</v>
      </c>
      <c r="U469" s="682">
        <f t="shared" si="253"/>
        <v>44</v>
      </c>
      <c r="V469" s="682">
        <f t="shared" ref="V469:V503" si="276">YEARFRAC($G469,Analysis_Date,3)</f>
        <v>16.717808219178082</v>
      </c>
      <c r="W469" s="682">
        <f t="shared" si="261"/>
        <v>0</v>
      </c>
      <c r="X469" s="683">
        <f t="shared" si="262"/>
        <v>0</v>
      </c>
      <c r="Y469" s="684">
        <f t="shared" si="250"/>
        <v>9.3900000000000008E-3</v>
      </c>
      <c r="Z469" s="684">
        <f>IF($D469=$C$1,VLOOKUP($T469,Male_Annuity_Tables,MATCH($W469+2,'Mortality Tables'!$DS$1:$HT$1,0),FALSE),VLOOKUP($T469,Fe_Annuity_Tables,MATCH($W469+2,'Mortality Tables'!$M$1:$DN$1,0),FALSE))</f>
        <v>1</v>
      </c>
      <c r="AA469" s="664"/>
      <c r="AB469" s="685" t="str">
        <f t="shared" si="271"/>
        <v/>
      </c>
      <c r="AC469" s="685" t="str">
        <f t="shared" si="271"/>
        <v/>
      </c>
      <c r="AD469" s="685" t="str">
        <f t="shared" si="271"/>
        <v/>
      </c>
      <c r="AE469" s="685" t="str">
        <f t="shared" si="271"/>
        <v/>
      </c>
      <c r="AF469" s="685" t="str">
        <f t="shared" si="271"/>
        <v/>
      </c>
      <c r="AG469" s="685" t="str">
        <f t="shared" si="271"/>
        <v/>
      </c>
      <c r="AH469" s="685" t="str">
        <f t="shared" si="271"/>
        <v/>
      </c>
      <c r="AI469" s="685" t="str">
        <f t="shared" si="271"/>
        <v/>
      </c>
      <c r="AJ469" s="685" t="str">
        <f t="shared" si="271"/>
        <v/>
      </c>
      <c r="AK469" s="685" t="str">
        <f t="shared" si="271"/>
        <v/>
      </c>
      <c r="AL469" s="685" t="str">
        <f t="shared" si="271"/>
        <v/>
      </c>
      <c r="AM469" s="685" t="str">
        <f t="shared" si="271"/>
        <v/>
      </c>
      <c r="AN469" s="685" t="str">
        <f t="shared" si="271"/>
        <v/>
      </c>
      <c r="AO469" s="685" t="str">
        <f t="shared" si="271"/>
        <v/>
      </c>
      <c r="AP469" s="685" t="str">
        <f t="shared" si="271"/>
        <v/>
      </c>
      <c r="AQ469" s="685" t="str">
        <f t="shared" si="271"/>
        <v/>
      </c>
      <c r="AR469" s="685" t="str">
        <f t="shared" si="270"/>
        <v/>
      </c>
      <c r="AS469" s="685" t="str">
        <f t="shared" si="270"/>
        <v/>
      </c>
      <c r="AT469" s="685" t="str">
        <f t="shared" si="270"/>
        <v/>
      </c>
      <c r="AU469" s="685" t="str">
        <f t="shared" si="270"/>
        <v/>
      </c>
      <c r="AV469" s="685" t="str">
        <f t="shared" si="270"/>
        <v/>
      </c>
      <c r="AW469" s="685" t="str">
        <f t="shared" si="270"/>
        <v/>
      </c>
      <c r="AX469" s="685" t="str">
        <f t="shared" si="270"/>
        <v/>
      </c>
      <c r="AY469" s="685" t="str">
        <f t="shared" si="270"/>
        <v/>
      </c>
      <c r="AZ469" s="685" t="str">
        <f t="shared" si="270"/>
        <v/>
      </c>
      <c r="BA469" s="685" t="str">
        <f t="shared" si="270"/>
        <v/>
      </c>
      <c r="BB469" s="685" t="str">
        <f t="shared" si="270"/>
        <v/>
      </c>
      <c r="BC469" s="685" t="str">
        <f t="shared" si="270"/>
        <v/>
      </c>
      <c r="BD469" s="685" t="str">
        <f t="shared" si="270"/>
        <v/>
      </c>
      <c r="BE469" s="685" t="str">
        <f t="shared" si="270"/>
        <v/>
      </c>
      <c r="BF469" s="685" t="str">
        <f t="shared" si="270"/>
        <v/>
      </c>
      <c r="BG469" s="685" t="str">
        <f t="shared" si="272"/>
        <v/>
      </c>
      <c r="BH469" s="685" t="str">
        <f t="shared" si="272"/>
        <v/>
      </c>
      <c r="BI469" s="685" t="str">
        <f t="shared" si="254"/>
        <v/>
      </c>
      <c r="BJ469" s="685" t="str">
        <f t="shared" si="254"/>
        <v/>
      </c>
      <c r="BK469" s="685" t="str">
        <f t="shared" si="254"/>
        <v/>
      </c>
      <c r="BL469" s="685" t="str">
        <f t="shared" si="254"/>
        <v/>
      </c>
      <c r="BM469" s="685" t="str">
        <f t="shared" si="254"/>
        <v/>
      </c>
      <c r="BN469" s="685" t="str">
        <f t="shared" si="254"/>
        <v/>
      </c>
      <c r="BO469" s="685" t="str">
        <f t="shared" si="269"/>
        <v/>
      </c>
      <c r="BP469" s="685" t="str">
        <f t="shared" si="269"/>
        <v/>
      </c>
      <c r="BQ469" s="685" t="str">
        <f t="shared" si="269"/>
        <v/>
      </c>
      <c r="BR469" s="529"/>
      <c r="BS469" s="685" t="str">
        <f>IFERROR(($L469+AB469*Contr_Rate)*(1+Inv_Return)*IF($D469=$C$1,VLOOKUP($T469,Male_Annuity_Tables,MATCH($BS$3+3,'Mortality Tables'!$N$1:$DN$1,0),FALSE),VLOOKUP($T469,Fe_Annuity_Tables,MATCH(BS$3+3,'Mortality Tables'!$N$1:$DN$1,0),FALSE)),"")</f>
        <v/>
      </c>
      <c r="BT469" s="685" t="str">
        <f>IFERROR(($BS469+AC469*Contr_Rate)*(1+Inv_Return)*IF($D469=$C$1,VLOOKUP($T469,Male_Annuity_Tables,MATCH($BS$3+3,'Mortality Tables'!$N$1:$DN$1,0),FALSE),VLOOKUP($T469,Fe_Annuity_Tables,MATCH(BT$3+3,'Mortality Tables'!$N$1:$DN$1,0),FALSE)),"")</f>
        <v/>
      </c>
      <c r="BU469" s="685" t="str">
        <f>IFERROR((BT469+AD469*Contr_Rate)*(1+Inv_Return)*IF($D469=$C$1,VLOOKUP($T469,Male_Annuity_Tables,MATCH($BS$3+3,'Mortality Tables'!$N$1:$DN$1,0),FALSE),VLOOKUP($T469,Fe_Annuity_Tables,MATCH(BU$3+3,'Mortality Tables'!$N$1:$DN$1,0),FALSE)),"")</f>
        <v/>
      </c>
      <c r="BV469" s="685" t="str">
        <f>IFERROR((BU469+AE469*Contr_Rate)*(1+Inv_Return)*IF($D469=$C$1,VLOOKUP($T469,Male_Annuity_Tables,MATCH($BS$3+3,'Mortality Tables'!$N$1:$DN$1,0),FALSE),VLOOKUP($T469,Fe_Annuity_Tables,MATCH(BV$3+3,'Mortality Tables'!$N$1:$DN$1,0),FALSE)),"")</f>
        <v/>
      </c>
      <c r="BW469" s="685" t="str">
        <f>IFERROR((BV469+AF469*Contr_Rate)*(1+Inv_Return)*IF($D469=$C$1,VLOOKUP($T469,Male_Annuity_Tables,MATCH($BS$3+3,'Mortality Tables'!$N$1:$DN$1,0),FALSE),VLOOKUP($T469,Fe_Annuity_Tables,MATCH(BW$3+3,'Mortality Tables'!$N$1:$DN$1,0),FALSE)),"")</f>
        <v/>
      </c>
      <c r="BX469" s="685" t="str">
        <f>IFERROR((BW469+AG469*Contr_Rate)*(1+Inv_Return)*IF($D469=$C$1,VLOOKUP($T469,Male_Annuity_Tables,MATCH($BS$3+3,'Mortality Tables'!$N$1:$DN$1,0),FALSE),VLOOKUP($T469,Fe_Annuity_Tables,MATCH(BX$3+3,'Mortality Tables'!$N$1:$DN$1,0),FALSE)),"")</f>
        <v/>
      </c>
      <c r="BY469" s="685" t="str">
        <f>IFERROR((BX469+AH469*Contr_Rate)*(1+Inv_Return)*IF($D469=$C$1,VLOOKUP($T469,Male_Annuity_Tables,MATCH($BS$3+3,'Mortality Tables'!$N$1:$DN$1,0),FALSE),VLOOKUP($T469,Fe_Annuity_Tables,MATCH(BY$3+3,'Mortality Tables'!$N$1:$DN$1,0),FALSE)),"")</f>
        <v/>
      </c>
      <c r="BZ469" s="685" t="str">
        <f>IFERROR((BY469+AI469*Contr_Rate)*(1+Inv_Return)*IF($D469=$C$1,VLOOKUP($T469,Male_Annuity_Tables,MATCH($BS$3+3,'Mortality Tables'!$N$1:$DN$1,0),FALSE),VLOOKUP($T469,Fe_Annuity_Tables,MATCH(BZ$3+3,'Mortality Tables'!$N$1:$DN$1,0),FALSE)),"")</f>
        <v/>
      </c>
      <c r="CA469" s="685" t="str">
        <f>IFERROR((BZ469+AJ469*Contr_Rate)*(1+Inv_Return)*IF($D469=$C$1,VLOOKUP($T469,Male_Annuity_Tables,MATCH($BS$3+3,'Mortality Tables'!$N$1:$DN$1,0),FALSE),VLOOKUP($T469,Fe_Annuity_Tables,MATCH(CA$3+3,'Mortality Tables'!$N$1:$DN$1,0),FALSE)),"")</f>
        <v/>
      </c>
      <c r="CB469" s="685" t="str">
        <f>IFERROR((CA469+AK469*Contr_Rate)*(1+Inv_Return)*IF($D469=$C$1,VLOOKUP($T469,Male_Annuity_Tables,MATCH($BS$3+3,'Mortality Tables'!$N$1:$DN$1,0),FALSE),VLOOKUP($T469,Fe_Annuity_Tables,MATCH(CB$3+3,'Mortality Tables'!$N$1:$DN$1,0),FALSE)),"")</f>
        <v/>
      </c>
      <c r="CC469" s="685" t="str">
        <f>IFERROR((CB469+AL469*Contr_Rate)*(1+Inv_Return)*IF($D469=$C$1,VLOOKUP($T469,Male_Annuity_Tables,MATCH($BS$3+3,'Mortality Tables'!$N$1:$DN$1,0),FALSE),VLOOKUP($T469,Fe_Annuity_Tables,MATCH(CC$3+3,'Mortality Tables'!$N$1:$DN$1,0),FALSE)),"")</f>
        <v/>
      </c>
      <c r="CD469" s="685" t="str">
        <f>IFERROR((CC469+AM469*Contr_Rate)*(1+Inv_Return)*IF($D469=$C$1,VLOOKUP($T469,Male_Annuity_Tables,MATCH($BS$3+3,'Mortality Tables'!$N$1:$DN$1,0),FALSE),VLOOKUP($T469,Fe_Annuity_Tables,MATCH(CD$3+3,'Mortality Tables'!$N$1:$DN$1,0),FALSE)),"")</f>
        <v/>
      </c>
      <c r="CE469" s="685" t="str">
        <f>IFERROR((CD469+AN469*Contr_Rate)*(1+Inv_Return)*IF($D469=$C$1,VLOOKUP($T469,Male_Annuity_Tables,MATCH($BS$3+3,'Mortality Tables'!$N$1:$DN$1,0),FALSE),VLOOKUP($T469,Fe_Annuity_Tables,MATCH(CE$3+3,'Mortality Tables'!$N$1:$DN$1,0),FALSE)),"")</f>
        <v/>
      </c>
      <c r="CF469" s="685" t="str">
        <f>IFERROR((CE469+AO469*Contr_Rate)*(1+Inv_Return)*IF($D469=$C$1,VLOOKUP($T469,Male_Annuity_Tables,MATCH($BS$3+3,'Mortality Tables'!$N$1:$DN$1,0),FALSE),VLOOKUP($T469,Fe_Annuity_Tables,MATCH(CF$3+3,'Mortality Tables'!$N$1:$DN$1,0),FALSE)),"")</f>
        <v/>
      </c>
      <c r="CG469" s="685" t="str">
        <f>IFERROR((CF469+AP469*Contr_Rate)*(1+Inv_Return)*IF($D469=$C$1,VLOOKUP($T469,Male_Annuity_Tables,MATCH($BS$3+3,'Mortality Tables'!$N$1:$DN$1,0),FALSE),VLOOKUP($T469,Fe_Annuity_Tables,MATCH(CG$3+3,'Mortality Tables'!$N$1:$DN$1,0),FALSE)),"")</f>
        <v/>
      </c>
      <c r="CH469" s="685" t="str">
        <f>IFERROR((CG469+AQ469*Contr_Rate)*(1+Inv_Return)*IF($D469=$C$1,VLOOKUP($T469,Male_Annuity_Tables,MATCH($BS$3+3,'Mortality Tables'!$N$1:$DN$1,0),FALSE),VLOOKUP($T469,Fe_Annuity_Tables,MATCH(CH$3+3,'Mortality Tables'!$N$1:$DN$1,0),FALSE)),"")</f>
        <v/>
      </c>
      <c r="CI469" s="685" t="str">
        <f>IFERROR((CH469+AR469*Contr_Rate)*(1+Inv_Return)*IF($D469=$C$1,VLOOKUP($T469,Male_Annuity_Tables,MATCH($BS$3+3,'Mortality Tables'!$N$1:$DN$1,0),FALSE),VLOOKUP($T469,Fe_Annuity_Tables,MATCH(CI$3+3,'Mortality Tables'!$N$1:$DN$1,0),FALSE)),"")</f>
        <v/>
      </c>
      <c r="CJ469" s="685" t="str">
        <f>IFERROR((CI469+AS469*Contr_Rate)*(1+Inv_Return)*IF($D469=$C$1,VLOOKUP($T469,Male_Annuity_Tables,MATCH($BS$3+3,'Mortality Tables'!$N$1:$DN$1,0),FALSE),VLOOKUP($T469,Fe_Annuity_Tables,MATCH(CJ$3+3,'Mortality Tables'!$N$1:$DN$1,0),FALSE)),"")</f>
        <v/>
      </c>
      <c r="CK469" s="685" t="str">
        <f>IFERROR((CJ469+AT469*Contr_Rate)*(1+Inv_Return)*IF($D469=$C$1,VLOOKUP($T469,Male_Annuity_Tables,MATCH($BS$3+3,'Mortality Tables'!$N$1:$DN$1,0),FALSE),VLOOKUP($T469,Fe_Annuity_Tables,MATCH(CK$3+3,'Mortality Tables'!$N$1:$DN$1,0),FALSE)),"")</f>
        <v/>
      </c>
      <c r="CL469" s="685" t="str">
        <f>IFERROR((CK469+AU469*Contr_Rate)*(1+Inv_Return)*IF($D469=$C$1,VLOOKUP($T469,Male_Annuity_Tables,MATCH($BS$3+3,'Mortality Tables'!$N$1:$DN$1,0),FALSE),VLOOKUP($T469,Fe_Annuity_Tables,MATCH(CL$3+3,'Mortality Tables'!$N$1:$DN$1,0),FALSE)),"")</f>
        <v/>
      </c>
      <c r="CM469" s="685" t="str">
        <f>IFERROR((CL469+AV469*Contr_Rate)*(1+Inv_Return)*IF($D469=$C$1,VLOOKUP($T469,Male_Annuity_Tables,MATCH($BS$3+3,'Mortality Tables'!$N$1:$DN$1,0),FALSE),VLOOKUP($T469,Fe_Annuity_Tables,MATCH(CM$3+3,'Mortality Tables'!$N$1:$DN$1,0),FALSE)),"")</f>
        <v/>
      </c>
      <c r="CN469" s="685" t="str">
        <f>IFERROR((CM469+AW469*Contr_Rate)*(1+Inv_Return)*IF($D469=$C$1,VLOOKUP($T469,Male_Annuity_Tables,MATCH($BS$3+3,'Mortality Tables'!$N$1:$DN$1,0),FALSE),VLOOKUP($T469,Fe_Annuity_Tables,MATCH(CN$3+3,'Mortality Tables'!$N$1:$DN$1,0),FALSE)),"")</f>
        <v/>
      </c>
      <c r="CO469" s="685" t="str">
        <f>IFERROR((CN469+AX469*Contr_Rate)*(1+Inv_Return)*IF($D469=$C$1,VLOOKUP($T469,Male_Annuity_Tables,MATCH($BS$3+3,'Mortality Tables'!$N$1:$DN$1,0),FALSE),VLOOKUP($T469,Fe_Annuity_Tables,MATCH(CO$3+3,'Mortality Tables'!$N$1:$DN$1,0),FALSE)),"")</f>
        <v/>
      </c>
      <c r="CP469" s="685" t="str">
        <f>IFERROR((CO469+AY469*Contr_Rate)*(1+Inv_Return)*IF($D469=$C$1,VLOOKUP($T469,Male_Annuity_Tables,MATCH($BS$3+3,'Mortality Tables'!$N$1:$DN$1,0),FALSE),VLOOKUP($T469,Fe_Annuity_Tables,MATCH(CP$3+3,'Mortality Tables'!$N$1:$DN$1,0),FALSE)),"")</f>
        <v/>
      </c>
      <c r="CQ469" s="685" t="str">
        <f>IFERROR((CP469+AZ469*Contr_Rate)*(1+Inv_Return)*IF($D469=$C$1,VLOOKUP($T469,Male_Annuity_Tables,MATCH($BS$3+3,'Mortality Tables'!$N$1:$DN$1,0),FALSE),VLOOKUP($T469,Fe_Annuity_Tables,MATCH(CQ$3+3,'Mortality Tables'!$N$1:$DN$1,0),FALSE)),"")</f>
        <v/>
      </c>
      <c r="CR469" s="685" t="str">
        <f>IFERROR((CQ469+BA469*Contr_Rate)*(1+Inv_Return)*IF($D469=$C$1,VLOOKUP($T469,Male_Annuity_Tables,MATCH($BS$3+3,'Mortality Tables'!$N$1:$DN$1,0),FALSE),VLOOKUP($T469,Fe_Annuity_Tables,MATCH(CR$3+3,'Mortality Tables'!$N$1:$DN$1,0),FALSE)),"")</f>
        <v/>
      </c>
      <c r="CS469" s="685" t="str">
        <f>IFERROR((CR469+BB469*Contr_Rate)*(1+Inv_Return)*IF($D469=$C$1,VLOOKUP($T469,Male_Annuity_Tables,MATCH($BS$3+3,'Mortality Tables'!$N$1:$DN$1,0),FALSE),VLOOKUP($T469,Fe_Annuity_Tables,MATCH(CS$3+3,'Mortality Tables'!$N$1:$DN$1,0),FALSE)),"")</f>
        <v/>
      </c>
      <c r="CT469" s="685" t="str">
        <f>IFERROR((CS469+BC469*Contr_Rate)*(1+Inv_Return)*IF($D469=$C$1,VLOOKUP($T469,Male_Annuity_Tables,MATCH($BS$3+3,'Mortality Tables'!$N$1:$DN$1,0),FALSE),VLOOKUP($T469,Fe_Annuity_Tables,MATCH(CT$3+3,'Mortality Tables'!$N$1:$DN$1,0),FALSE)),"")</f>
        <v/>
      </c>
      <c r="CU469" s="685" t="str">
        <f>IFERROR((CT469+BD469*Contr_Rate)*(1+Inv_Return)*IF($D469=$C$1,VLOOKUP($T469,Male_Annuity_Tables,MATCH($BS$3+3,'Mortality Tables'!$N$1:$DN$1,0),FALSE),VLOOKUP($T469,Fe_Annuity_Tables,MATCH(CU$3+3,'Mortality Tables'!$N$1:$DN$1,0),FALSE)),"")</f>
        <v/>
      </c>
      <c r="CV469" s="685" t="str">
        <f>IFERROR((CU469+BE469*Contr_Rate)*(1+Inv_Return)*IF($D469=$C$1,VLOOKUP($T469,Male_Annuity_Tables,MATCH($BS$3+3,'Mortality Tables'!$N$1:$DN$1,0),FALSE),VLOOKUP($T469,Fe_Annuity_Tables,MATCH(CV$3+3,'Mortality Tables'!$N$1:$DN$1,0),FALSE)),"")</f>
        <v/>
      </c>
      <c r="CW469" s="685" t="str">
        <f>IFERROR((CV469+BF469*Contr_Rate)*(1+Inv_Return)*IF($D469=$C$1,VLOOKUP($T469,Male_Annuity_Tables,MATCH($BS$3+3,'Mortality Tables'!$N$1:$DN$1,0),FALSE),VLOOKUP($T469,Fe_Annuity_Tables,MATCH(CW$3+3,'Mortality Tables'!$N$1:$DN$1,0),FALSE)),"")</f>
        <v/>
      </c>
      <c r="CX469" s="685" t="str">
        <f>IFERROR((CW469+BG469*Contr_Rate)*(1+Inv_Return)*IF($D469=$C$1,VLOOKUP($T469,Male_Annuity_Tables,MATCH($BS$3+3,'Mortality Tables'!$N$1:$DN$1,0),FALSE),VLOOKUP($T469,Fe_Annuity_Tables,MATCH(CX$3+3,'Mortality Tables'!$N$1:$DN$1,0),FALSE)),"")</f>
        <v/>
      </c>
      <c r="CY469" s="685" t="str">
        <f>IFERROR((CX469+BH469*Contr_Rate)*(1+Inv_Return)*IF($D469=$C$1,VLOOKUP($T469,Male_Annuity_Tables,MATCH($BS$3+3,'Mortality Tables'!$N$1:$DN$1,0),FALSE),VLOOKUP($T469,Fe_Annuity_Tables,MATCH(CY$3+3,'Mortality Tables'!$N$1:$DN$1,0),FALSE)),"")</f>
        <v/>
      </c>
      <c r="CZ469" s="685" t="str">
        <f>IFERROR((CY469+BI469*Contr_Rate)*(1+Inv_Return)*IF($D469=$C$1,VLOOKUP($T469,Male_Annuity_Tables,MATCH($BS$3+3,'Mortality Tables'!$N$1:$DN$1,0),FALSE),VLOOKUP($T469,Fe_Annuity_Tables,MATCH(CZ$3+3,'Mortality Tables'!$N$1:$DN$1,0),FALSE)),"")</f>
        <v/>
      </c>
      <c r="DA469" s="685" t="str">
        <f>IFERROR((CZ469+BJ469*Contr_Rate)*(1+Inv_Return)*IF($D469=$C$1,VLOOKUP($T469,Male_Annuity_Tables,MATCH($BS$3+3,'Mortality Tables'!$N$1:$DN$1,0),FALSE),VLOOKUP($T469,Fe_Annuity_Tables,MATCH(DA$3+3,'Mortality Tables'!$N$1:$DN$1,0),FALSE)),"")</f>
        <v/>
      </c>
      <c r="DB469" s="685" t="str">
        <f>IFERROR((DA469+BK469*Contr_Rate)*(1+Inv_Return)*IF($D469=$C$1,VLOOKUP($T469,Male_Annuity_Tables,MATCH($BS$3+3,'Mortality Tables'!$N$1:$DN$1,0),FALSE),VLOOKUP($T469,Fe_Annuity_Tables,MATCH(DB$3+3,'Mortality Tables'!$N$1:$DN$1,0),FALSE)),"")</f>
        <v/>
      </c>
      <c r="DC469" s="685" t="str">
        <f>IFERROR((DB469+BL469*Contr_Rate)*(1+Inv_Return)*IF($D469=$C$1,VLOOKUP($T469,Male_Annuity_Tables,MATCH($BS$3+3,'Mortality Tables'!$N$1:$DN$1,0),FALSE),VLOOKUP($T469,Fe_Annuity_Tables,MATCH(DC$3+3,'Mortality Tables'!$N$1:$DN$1,0),FALSE)),"")</f>
        <v/>
      </c>
      <c r="DD469" s="685" t="str">
        <f>IFERROR((DC469+BM469*Contr_Rate)*(1+Inv_Return)*IF($D469=$C$1,VLOOKUP($T469,Male_Annuity_Tables,MATCH($BS$3+3,'Mortality Tables'!$N$1:$DN$1,0),FALSE),VLOOKUP($T469,Fe_Annuity_Tables,MATCH(DD$3+3,'Mortality Tables'!$N$1:$DN$1,0),FALSE)),"")</f>
        <v/>
      </c>
      <c r="DE469" s="685" t="str">
        <f>IFERROR((DD469+BN469*Contr_Rate)*(1+Inv_Return)*IF($D469=$C$1,VLOOKUP($T469,Male_Annuity_Tables,MATCH($BS$3+3,'Mortality Tables'!$N$1:$DN$1,0),FALSE),VLOOKUP($T469,Fe_Annuity_Tables,MATCH(DE$3+3,'Mortality Tables'!$N$1:$DN$1,0),FALSE)),"")</f>
        <v/>
      </c>
      <c r="DF469" s="685" t="str">
        <f>IFERROR((DE469+BO469*Contr_Rate)*(1+Inv_Return)*IF($D469=$C$1,VLOOKUP($T469,Male_Annuity_Tables,MATCH($BS$3+3,'Mortality Tables'!$N$1:$DN$1,0),FALSE),VLOOKUP($T469,Fe_Annuity_Tables,MATCH(DF$3+3,'Mortality Tables'!$N$1:$DN$1,0),FALSE)),"")</f>
        <v/>
      </c>
      <c r="DG469" s="685" t="str">
        <f>IFERROR((DF469+BP469*Contr_Rate)*(1+Inv_Return)*IF($D469=$C$1,VLOOKUP($T469,Male_Annuity_Tables,MATCH($BS$3+3,'Mortality Tables'!$N$1:$DN$1,0),FALSE),VLOOKUP($T469,Fe_Annuity_Tables,MATCH(DG$3+3,'Mortality Tables'!$N$1:$DN$1,0),FALSE)),"")</f>
        <v/>
      </c>
      <c r="DH469" s="685" t="str">
        <f>IFERROR((DG469+BQ469*Contr_Rate)*(1+Inv_Return)*IF($D469=$C$1,VLOOKUP($T469,Male_Annuity_Tables,MATCH($BS$3+3,'Mortality Tables'!$N$1:$DN$1,0),FALSE),VLOOKUP($T469,Fe_Annuity_Tables,MATCH(DH$3+3,'Mortality Tables'!$N$1:$DN$1,0),FALSE)),"")</f>
        <v/>
      </c>
      <c r="DJ469" s="686">
        <f t="shared" si="263"/>
        <v>0</v>
      </c>
      <c r="DK469" s="680">
        <f t="shared" si="251"/>
        <v>8.8017766057058875</v>
      </c>
      <c r="DL469" s="686">
        <f t="shared" si="264"/>
        <v>0</v>
      </c>
      <c r="DM469" s="686">
        <f t="shared" si="252"/>
        <v>0</v>
      </c>
      <c r="DN469" s="687" t="str">
        <f t="shared" si="265"/>
        <v/>
      </c>
      <c r="DP469" s="688" t="str">
        <f t="shared" si="266"/>
        <v/>
      </c>
      <c r="DQ469" s="688" t="str">
        <f t="shared" si="267"/>
        <v/>
      </c>
      <c r="DR469" s="688" t="str">
        <f t="shared" si="268"/>
        <v/>
      </c>
    </row>
    <row r="470" spans="1:122" s="657" customFormat="1" ht="14.5">
      <c r="A470" s="675" t="s">
        <v>2008</v>
      </c>
      <c r="B470" s="675" t="s">
        <v>2009</v>
      </c>
      <c r="C470" s="675" t="s">
        <v>541</v>
      </c>
      <c r="D470" s="675" t="s">
        <v>60</v>
      </c>
      <c r="E470" s="676">
        <v>27552</v>
      </c>
      <c r="F470" s="677">
        <v>40058</v>
      </c>
      <c r="G470" s="677">
        <v>44312</v>
      </c>
      <c r="H470" s="678">
        <v>1547388</v>
      </c>
      <c r="I470" s="678">
        <v>95748.37</v>
      </c>
      <c r="J470" s="678">
        <v>81209.66</v>
      </c>
      <c r="K470" s="678">
        <v>42793.45</v>
      </c>
      <c r="L470" s="678">
        <v>219751.47999999998</v>
      </c>
      <c r="M470" s="679">
        <f>IF(COUNTIF($A$4:A470,A470)=1,0,1)</f>
        <v>0</v>
      </c>
      <c r="N470" s="680" t="str">
        <f t="shared" si="257"/>
        <v>Okay</v>
      </c>
      <c r="O470" s="680" t="str">
        <f t="shared" si="258"/>
        <v>TRUE</v>
      </c>
      <c r="P470" s="680" t="b">
        <f t="shared" si="259"/>
        <v>1</v>
      </c>
      <c r="Q470" s="680" t="b">
        <f t="shared" si="273"/>
        <v>1</v>
      </c>
      <c r="R470" s="680" t="b">
        <f t="shared" si="274"/>
        <v>1</v>
      </c>
      <c r="S470" s="681">
        <f t="shared" si="260"/>
        <v>34.263013698630139</v>
      </c>
      <c r="T470" s="682">
        <f t="shared" si="275"/>
        <v>49</v>
      </c>
      <c r="U470" s="682">
        <f t="shared" si="253"/>
        <v>45</v>
      </c>
      <c r="V470" s="682">
        <f t="shared" si="276"/>
        <v>3.6821917808219178</v>
      </c>
      <c r="W470" s="682">
        <f t="shared" si="261"/>
        <v>11</v>
      </c>
      <c r="X470" s="683">
        <f t="shared" si="262"/>
        <v>2417266.2799999998</v>
      </c>
      <c r="Y470" s="684">
        <f t="shared" si="250"/>
        <v>3.48E-3</v>
      </c>
      <c r="Z470" s="684">
        <f>IF($D470=$C$1,VLOOKUP($T470,Male_Annuity_Tables,MATCH($W470+2,'Mortality Tables'!$DS$1:$HT$1,0),FALSE),VLOOKUP($T470,Fe_Annuity_Tables,MATCH($W470+2,'Mortality Tables'!$M$1:$DN$1,0),FALSE))</f>
        <v>0.36625918783018357</v>
      </c>
      <c r="AA470" s="664"/>
      <c r="AB470" s="685">
        <f t="shared" si="271"/>
        <v>1626227.4186</v>
      </c>
      <c r="AC470" s="685">
        <f t="shared" si="271"/>
        <v>1709083.7055776701</v>
      </c>
      <c r="AD470" s="685">
        <f t="shared" si="271"/>
        <v>1796161.5203768525</v>
      </c>
      <c r="AE470" s="685">
        <f t="shared" si="271"/>
        <v>1887675.9498400532</v>
      </c>
      <c r="AF470" s="685">
        <f t="shared" si="271"/>
        <v>1983853.0394844038</v>
      </c>
      <c r="AG470" s="685">
        <f t="shared" si="271"/>
        <v>2084930.3518461345</v>
      </c>
      <c r="AH470" s="685">
        <f t="shared" si="271"/>
        <v>2191157.5532726948</v>
      </c>
      <c r="AI470" s="685">
        <f t="shared" si="271"/>
        <v>2302797.0306119388</v>
      </c>
      <c r="AJ470" s="685">
        <f t="shared" si="271"/>
        <v>2420124.5393216172</v>
      </c>
      <c r="AK470" s="685">
        <f t="shared" si="271"/>
        <v>2543429.8846000535</v>
      </c>
      <c r="AL470" s="685">
        <f t="shared" si="271"/>
        <v>2673017.6372204265</v>
      </c>
      <c r="AM470" s="685" t="str">
        <f t="shared" si="271"/>
        <v/>
      </c>
      <c r="AN470" s="685" t="str">
        <f t="shared" si="271"/>
        <v/>
      </c>
      <c r="AO470" s="685" t="str">
        <f t="shared" si="271"/>
        <v/>
      </c>
      <c r="AP470" s="685" t="str">
        <f t="shared" si="271"/>
        <v/>
      </c>
      <c r="AQ470" s="685" t="str">
        <f t="shared" si="271"/>
        <v/>
      </c>
      <c r="AR470" s="685" t="str">
        <f t="shared" si="270"/>
        <v/>
      </c>
      <c r="AS470" s="685" t="str">
        <f t="shared" si="270"/>
        <v/>
      </c>
      <c r="AT470" s="685" t="str">
        <f t="shared" si="270"/>
        <v/>
      </c>
      <c r="AU470" s="685" t="str">
        <f t="shared" si="270"/>
        <v/>
      </c>
      <c r="AV470" s="685" t="str">
        <f t="shared" si="270"/>
        <v/>
      </c>
      <c r="AW470" s="685" t="str">
        <f t="shared" si="270"/>
        <v/>
      </c>
      <c r="AX470" s="685" t="str">
        <f t="shared" si="270"/>
        <v/>
      </c>
      <c r="AY470" s="685" t="str">
        <f t="shared" si="270"/>
        <v/>
      </c>
      <c r="AZ470" s="685" t="str">
        <f t="shared" si="270"/>
        <v/>
      </c>
      <c r="BA470" s="685" t="str">
        <f t="shared" si="270"/>
        <v/>
      </c>
      <c r="BB470" s="685" t="str">
        <f t="shared" si="270"/>
        <v/>
      </c>
      <c r="BC470" s="685" t="str">
        <f t="shared" si="270"/>
        <v/>
      </c>
      <c r="BD470" s="685" t="str">
        <f t="shared" si="270"/>
        <v/>
      </c>
      <c r="BE470" s="685" t="str">
        <f t="shared" si="270"/>
        <v/>
      </c>
      <c r="BF470" s="685" t="str">
        <f t="shared" si="270"/>
        <v/>
      </c>
      <c r="BG470" s="685" t="str">
        <f t="shared" si="272"/>
        <v/>
      </c>
      <c r="BH470" s="685" t="str">
        <f t="shared" si="272"/>
        <v/>
      </c>
      <c r="BI470" s="685" t="str">
        <f t="shared" si="254"/>
        <v/>
      </c>
      <c r="BJ470" s="685" t="str">
        <f t="shared" si="254"/>
        <v/>
      </c>
      <c r="BK470" s="685" t="str">
        <f t="shared" si="254"/>
        <v/>
      </c>
      <c r="BL470" s="685" t="str">
        <f t="shared" si="254"/>
        <v/>
      </c>
      <c r="BM470" s="685" t="str">
        <f t="shared" si="254"/>
        <v/>
      </c>
      <c r="BN470" s="685" t="str">
        <f t="shared" si="254"/>
        <v/>
      </c>
      <c r="BO470" s="685" t="str">
        <f t="shared" si="269"/>
        <v/>
      </c>
      <c r="BP470" s="685" t="str">
        <f t="shared" si="269"/>
        <v/>
      </c>
      <c r="BQ470" s="685" t="str">
        <f t="shared" si="269"/>
        <v/>
      </c>
      <c r="BR470" s="529"/>
      <c r="BS470" s="685">
        <f>IFERROR(($L470+AB470*Contr_Rate)*(1+Inv_Return)*IF($D470=$C$1,VLOOKUP($T470,Male_Annuity_Tables,MATCH($BS$3+3,'Mortality Tables'!$N$1:$DN$1,0),FALSE),VLOOKUP($T470,Fe_Annuity_Tables,MATCH(BS$3+3,'Mortality Tables'!$N$1:$DN$1,0),FALSE)),"")</f>
        <v>615953.1656405984</v>
      </c>
      <c r="BT470" s="685">
        <f>IFERROR(($BS470+AC470*Contr_Rate)*(1+Inv_Return)*IF($D470=$C$1,VLOOKUP($T470,Male_Annuity_Tables,MATCH($BS$3+3,'Mortality Tables'!$N$1:$DN$1,0),FALSE),VLOOKUP($T470,Fe_Annuity_Tables,MATCH(BT$3+3,'Mortality Tables'!$N$1:$DN$1,0),FALSE)),"")</f>
        <v>880895.56656804646</v>
      </c>
      <c r="BU470" s="685">
        <f>IFERROR((BT470+AD470*Contr_Rate)*(1+Inv_Return)*IF($D470=$C$1,VLOOKUP($T470,Male_Annuity_Tables,MATCH($BS$3+3,'Mortality Tables'!$N$1:$DN$1,0),FALSE),VLOOKUP($T470,Fe_Annuity_Tables,MATCH(BU$3+3,'Mortality Tables'!$N$1:$DN$1,0),FALSE)),"")</f>
        <v>993217.47462923429</v>
      </c>
      <c r="BV470" s="685">
        <f>IFERROR((BU470+AE470*Contr_Rate)*(1+Inv_Return)*IF($D470=$C$1,VLOOKUP($T470,Male_Annuity_Tables,MATCH($BS$3+3,'Mortality Tables'!$N$1:$DN$1,0),FALSE),VLOOKUP($T470,Fe_Annuity_Tables,MATCH(BV$3+3,'Mortality Tables'!$N$1:$DN$1,0),FALSE)),"")</f>
        <v>977610.38776436087</v>
      </c>
      <c r="BW470" s="685">
        <f>IFERROR((BV470+AF470*Contr_Rate)*(1+Inv_Return)*IF($D470=$C$1,VLOOKUP($T470,Male_Annuity_Tables,MATCH($BS$3+3,'Mortality Tables'!$N$1:$DN$1,0),FALSE),VLOOKUP($T470,Fe_Annuity_Tables,MATCH(BW$3+3,'Mortality Tables'!$N$1:$DN$1,0),FALSE)),"")</f>
        <v>883134.33096456213</v>
      </c>
      <c r="BX470" s="685">
        <f>IFERROR((BW470+AG470*Contr_Rate)*(1+Inv_Return)*IF($D470=$C$1,VLOOKUP($T470,Male_Annuity_Tables,MATCH($BS$3+3,'Mortality Tables'!$N$1:$DN$1,0),FALSE),VLOOKUP($T470,Fe_Annuity_Tables,MATCH(BX$3+3,'Mortality Tables'!$N$1:$DN$1,0),FALSE)),"")</f>
        <v>758512.05056094099</v>
      </c>
      <c r="BY470" s="685">
        <f>IFERROR((BX470+AH470*Contr_Rate)*(1+Inv_Return)*IF($D470=$C$1,VLOOKUP($T470,Male_Annuity_Tables,MATCH($BS$3+3,'Mortality Tables'!$N$1:$DN$1,0),FALSE),VLOOKUP($T470,Fe_Annuity_Tables,MATCH(BY$3+3,'Mortality Tables'!$N$1:$DN$1,0),FALSE)),"")</f>
        <v>672542.76946866466</v>
      </c>
      <c r="BZ470" s="685">
        <f>IFERROR((BY470+AI470*Contr_Rate)*(1+Inv_Return)*IF($D470=$C$1,VLOOKUP($T470,Male_Annuity_Tables,MATCH($BS$3+3,'Mortality Tables'!$N$1:$DN$1,0),FALSE),VLOOKUP($T470,Fe_Annuity_Tables,MATCH(BZ$3+3,'Mortality Tables'!$N$1:$DN$1,0),FALSE)),"")</f>
        <v>611543.44023465796</v>
      </c>
      <c r="CA470" s="685">
        <f>IFERROR((BZ470+AJ470*Contr_Rate)*(1+Inv_Return)*IF($D470=$C$1,VLOOKUP($T470,Male_Annuity_Tables,MATCH($BS$3+3,'Mortality Tables'!$N$1:$DN$1,0),FALSE),VLOOKUP($T470,Fe_Annuity_Tables,MATCH(CA$3+3,'Mortality Tables'!$N$1:$DN$1,0),FALSE)),"")</f>
        <v>566249.95959349163</v>
      </c>
      <c r="CB470" s="685">
        <f>IFERROR((CA470+AK470*Contr_Rate)*(1+Inv_Return)*IF($D470=$C$1,VLOOKUP($T470,Male_Annuity_Tables,MATCH($BS$3+3,'Mortality Tables'!$N$1:$DN$1,0),FALSE),VLOOKUP($T470,Fe_Annuity_Tables,MATCH(CB$3+3,'Mortality Tables'!$N$1:$DN$1,0),FALSE)),"")</f>
        <v>530786.99105367006</v>
      </c>
      <c r="CC470" s="685">
        <f>IFERROR((CB470+AL470*Contr_Rate)*(1+Inv_Return)*IF($D470=$C$1,VLOOKUP($T470,Male_Annuity_Tables,MATCH($BS$3+3,'Mortality Tables'!$N$1:$DN$1,0),FALSE),VLOOKUP($T470,Fe_Annuity_Tables,MATCH(CC$3+3,'Mortality Tables'!$N$1:$DN$1,0),FALSE)),"")</f>
        <v>501604.28602700855</v>
      </c>
      <c r="CD470" s="685" t="str">
        <f>IFERROR((CC470+AM470*Contr_Rate)*(1+Inv_Return)*IF($D470=$C$1,VLOOKUP($T470,Male_Annuity_Tables,MATCH($BS$3+3,'Mortality Tables'!$N$1:$DN$1,0),FALSE),VLOOKUP($T470,Fe_Annuity_Tables,MATCH(CD$3+3,'Mortality Tables'!$N$1:$DN$1,0),FALSE)),"")</f>
        <v/>
      </c>
      <c r="CE470" s="685" t="str">
        <f>IFERROR((CD470+AN470*Contr_Rate)*(1+Inv_Return)*IF($D470=$C$1,VLOOKUP($T470,Male_Annuity_Tables,MATCH($BS$3+3,'Mortality Tables'!$N$1:$DN$1,0),FALSE),VLOOKUP($T470,Fe_Annuity_Tables,MATCH(CE$3+3,'Mortality Tables'!$N$1:$DN$1,0),FALSE)),"")</f>
        <v/>
      </c>
      <c r="CF470" s="685" t="str">
        <f>IFERROR((CE470+AO470*Contr_Rate)*(1+Inv_Return)*IF($D470=$C$1,VLOOKUP($T470,Male_Annuity_Tables,MATCH($BS$3+3,'Mortality Tables'!$N$1:$DN$1,0),FALSE),VLOOKUP($T470,Fe_Annuity_Tables,MATCH(CF$3+3,'Mortality Tables'!$N$1:$DN$1,0),FALSE)),"")</f>
        <v/>
      </c>
      <c r="CG470" s="685" t="str">
        <f>IFERROR((CF470+AP470*Contr_Rate)*(1+Inv_Return)*IF($D470=$C$1,VLOOKUP($T470,Male_Annuity_Tables,MATCH($BS$3+3,'Mortality Tables'!$N$1:$DN$1,0),FALSE),VLOOKUP($T470,Fe_Annuity_Tables,MATCH(CG$3+3,'Mortality Tables'!$N$1:$DN$1,0),FALSE)),"")</f>
        <v/>
      </c>
      <c r="CH470" s="685" t="str">
        <f>IFERROR((CG470+AQ470*Contr_Rate)*(1+Inv_Return)*IF($D470=$C$1,VLOOKUP($T470,Male_Annuity_Tables,MATCH($BS$3+3,'Mortality Tables'!$N$1:$DN$1,0),FALSE),VLOOKUP($T470,Fe_Annuity_Tables,MATCH(CH$3+3,'Mortality Tables'!$N$1:$DN$1,0),FALSE)),"")</f>
        <v/>
      </c>
      <c r="CI470" s="685" t="str">
        <f>IFERROR((CH470+AR470*Contr_Rate)*(1+Inv_Return)*IF($D470=$C$1,VLOOKUP($T470,Male_Annuity_Tables,MATCH($BS$3+3,'Mortality Tables'!$N$1:$DN$1,0),FALSE),VLOOKUP($T470,Fe_Annuity_Tables,MATCH(CI$3+3,'Mortality Tables'!$N$1:$DN$1,0),FALSE)),"")</f>
        <v/>
      </c>
      <c r="CJ470" s="685" t="str">
        <f>IFERROR((CI470+AS470*Contr_Rate)*(1+Inv_Return)*IF($D470=$C$1,VLOOKUP($T470,Male_Annuity_Tables,MATCH($BS$3+3,'Mortality Tables'!$N$1:$DN$1,0),FALSE),VLOOKUP($T470,Fe_Annuity_Tables,MATCH(CJ$3+3,'Mortality Tables'!$N$1:$DN$1,0),FALSE)),"")</f>
        <v/>
      </c>
      <c r="CK470" s="685" t="str">
        <f>IFERROR((CJ470+AT470*Contr_Rate)*(1+Inv_Return)*IF($D470=$C$1,VLOOKUP($T470,Male_Annuity_Tables,MATCH($BS$3+3,'Mortality Tables'!$N$1:$DN$1,0),FALSE),VLOOKUP($T470,Fe_Annuity_Tables,MATCH(CK$3+3,'Mortality Tables'!$N$1:$DN$1,0),FALSE)),"")</f>
        <v/>
      </c>
      <c r="CL470" s="685" t="str">
        <f>IFERROR((CK470+AU470*Contr_Rate)*(1+Inv_Return)*IF($D470=$C$1,VLOOKUP($T470,Male_Annuity_Tables,MATCH($BS$3+3,'Mortality Tables'!$N$1:$DN$1,0),FALSE),VLOOKUP($T470,Fe_Annuity_Tables,MATCH(CL$3+3,'Mortality Tables'!$N$1:$DN$1,0),FALSE)),"")</f>
        <v/>
      </c>
      <c r="CM470" s="685" t="str">
        <f>IFERROR((CL470+AV470*Contr_Rate)*(1+Inv_Return)*IF($D470=$C$1,VLOOKUP($T470,Male_Annuity_Tables,MATCH($BS$3+3,'Mortality Tables'!$N$1:$DN$1,0),FALSE),VLOOKUP($T470,Fe_Annuity_Tables,MATCH(CM$3+3,'Mortality Tables'!$N$1:$DN$1,0),FALSE)),"")</f>
        <v/>
      </c>
      <c r="CN470" s="685" t="str">
        <f>IFERROR((CM470+AW470*Contr_Rate)*(1+Inv_Return)*IF($D470=$C$1,VLOOKUP($T470,Male_Annuity_Tables,MATCH($BS$3+3,'Mortality Tables'!$N$1:$DN$1,0),FALSE),VLOOKUP($T470,Fe_Annuity_Tables,MATCH(CN$3+3,'Mortality Tables'!$N$1:$DN$1,0),FALSE)),"")</f>
        <v/>
      </c>
      <c r="CO470" s="685" t="str">
        <f>IFERROR((CN470+AX470*Contr_Rate)*(1+Inv_Return)*IF($D470=$C$1,VLOOKUP($T470,Male_Annuity_Tables,MATCH($BS$3+3,'Mortality Tables'!$N$1:$DN$1,0),FALSE),VLOOKUP($T470,Fe_Annuity_Tables,MATCH(CO$3+3,'Mortality Tables'!$N$1:$DN$1,0),FALSE)),"")</f>
        <v/>
      </c>
      <c r="CP470" s="685" t="str">
        <f>IFERROR((CO470+AY470*Contr_Rate)*(1+Inv_Return)*IF($D470=$C$1,VLOOKUP($T470,Male_Annuity_Tables,MATCH($BS$3+3,'Mortality Tables'!$N$1:$DN$1,0),FALSE),VLOOKUP($T470,Fe_Annuity_Tables,MATCH(CP$3+3,'Mortality Tables'!$N$1:$DN$1,0),FALSE)),"")</f>
        <v/>
      </c>
      <c r="CQ470" s="685" t="str">
        <f>IFERROR((CP470+AZ470*Contr_Rate)*(1+Inv_Return)*IF($D470=$C$1,VLOOKUP($T470,Male_Annuity_Tables,MATCH($BS$3+3,'Mortality Tables'!$N$1:$DN$1,0),FALSE),VLOOKUP($T470,Fe_Annuity_Tables,MATCH(CQ$3+3,'Mortality Tables'!$N$1:$DN$1,0),FALSE)),"")</f>
        <v/>
      </c>
      <c r="CR470" s="685" t="str">
        <f>IFERROR((CQ470+BA470*Contr_Rate)*(1+Inv_Return)*IF($D470=$C$1,VLOOKUP($T470,Male_Annuity_Tables,MATCH($BS$3+3,'Mortality Tables'!$N$1:$DN$1,0),FALSE),VLOOKUP($T470,Fe_Annuity_Tables,MATCH(CR$3+3,'Mortality Tables'!$N$1:$DN$1,0),FALSE)),"")</f>
        <v/>
      </c>
      <c r="CS470" s="685" t="str">
        <f>IFERROR((CR470+BB470*Contr_Rate)*(1+Inv_Return)*IF($D470=$C$1,VLOOKUP($T470,Male_Annuity_Tables,MATCH($BS$3+3,'Mortality Tables'!$N$1:$DN$1,0),FALSE),VLOOKUP($T470,Fe_Annuity_Tables,MATCH(CS$3+3,'Mortality Tables'!$N$1:$DN$1,0),FALSE)),"")</f>
        <v/>
      </c>
      <c r="CT470" s="685" t="str">
        <f>IFERROR((CS470+BC470*Contr_Rate)*(1+Inv_Return)*IF($D470=$C$1,VLOOKUP($T470,Male_Annuity_Tables,MATCH($BS$3+3,'Mortality Tables'!$N$1:$DN$1,0),FALSE),VLOOKUP($T470,Fe_Annuity_Tables,MATCH(CT$3+3,'Mortality Tables'!$N$1:$DN$1,0),FALSE)),"")</f>
        <v/>
      </c>
      <c r="CU470" s="685" t="str">
        <f>IFERROR((CT470+BD470*Contr_Rate)*(1+Inv_Return)*IF($D470=$C$1,VLOOKUP($T470,Male_Annuity_Tables,MATCH($BS$3+3,'Mortality Tables'!$N$1:$DN$1,0),FALSE),VLOOKUP($T470,Fe_Annuity_Tables,MATCH(CU$3+3,'Mortality Tables'!$N$1:$DN$1,0),FALSE)),"")</f>
        <v/>
      </c>
      <c r="CV470" s="685" t="str">
        <f>IFERROR((CU470+BE470*Contr_Rate)*(1+Inv_Return)*IF($D470=$C$1,VLOOKUP($T470,Male_Annuity_Tables,MATCH($BS$3+3,'Mortality Tables'!$N$1:$DN$1,0),FALSE),VLOOKUP($T470,Fe_Annuity_Tables,MATCH(CV$3+3,'Mortality Tables'!$N$1:$DN$1,0),FALSE)),"")</f>
        <v/>
      </c>
      <c r="CW470" s="685" t="str">
        <f>IFERROR((CV470+BF470*Contr_Rate)*(1+Inv_Return)*IF($D470=$C$1,VLOOKUP($T470,Male_Annuity_Tables,MATCH($BS$3+3,'Mortality Tables'!$N$1:$DN$1,0),FALSE),VLOOKUP($T470,Fe_Annuity_Tables,MATCH(CW$3+3,'Mortality Tables'!$N$1:$DN$1,0),FALSE)),"")</f>
        <v/>
      </c>
      <c r="CX470" s="685" t="str">
        <f>IFERROR((CW470+BG470*Contr_Rate)*(1+Inv_Return)*IF($D470=$C$1,VLOOKUP($T470,Male_Annuity_Tables,MATCH($BS$3+3,'Mortality Tables'!$N$1:$DN$1,0),FALSE),VLOOKUP($T470,Fe_Annuity_Tables,MATCH(CX$3+3,'Mortality Tables'!$N$1:$DN$1,0),FALSE)),"")</f>
        <v/>
      </c>
      <c r="CY470" s="685" t="str">
        <f>IFERROR((CX470+BH470*Contr_Rate)*(1+Inv_Return)*IF($D470=$C$1,VLOOKUP($T470,Male_Annuity_Tables,MATCH($BS$3+3,'Mortality Tables'!$N$1:$DN$1,0),FALSE),VLOOKUP($T470,Fe_Annuity_Tables,MATCH(CY$3+3,'Mortality Tables'!$N$1:$DN$1,0),FALSE)),"")</f>
        <v/>
      </c>
      <c r="CZ470" s="685" t="str">
        <f>IFERROR((CY470+BI470*Contr_Rate)*(1+Inv_Return)*IF($D470=$C$1,VLOOKUP($T470,Male_Annuity_Tables,MATCH($BS$3+3,'Mortality Tables'!$N$1:$DN$1,0),FALSE),VLOOKUP($T470,Fe_Annuity_Tables,MATCH(CZ$3+3,'Mortality Tables'!$N$1:$DN$1,0),FALSE)),"")</f>
        <v/>
      </c>
      <c r="DA470" s="685" t="str">
        <f>IFERROR((CZ470+BJ470*Contr_Rate)*(1+Inv_Return)*IF($D470=$C$1,VLOOKUP($T470,Male_Annuity_Tables,MATCH($BS$3+3,'Mortality Tables'!$N$1:$DN$1,0),FALSE),VLOOKUP($T470,Fe_Annuity_Tables,MATCH(DA$3+3,'Mortality Tables'!$N$1:$DN$1,0),FALSE)),"")</f>
        <v/>
      </c>
      <c r="DB470" s="685" t="str">
        <f>IFERROR((DA470+BK470*Contr_Rate)*(1+Inv_Return)*IF($D470=$C$1,VLOOKUP($T470,Male_Annuity_Tables,MATCH($BS$3+3,'Mortality Tables'!$N$1:$DN$1,0),FALSE),VLOOKUP($T470,Fe_Annuity_Tables,MATCH(DB$3+3,'Mortality Tables'!$N$1:$DN$1,0),FALSE)),"")</f>
        <v/>
      </c>
      <c r="DC470" s="685" t="str">
        <f>IFERROR((DB470+BL470*Contr_Rate)*(1+Inv_Return)*IF($D470=$C$1,VLOOKUP($T470,Male_Annuity_Tables,MATCH($BS$3+3,'Mortality Tables'!$N$1:$DN$1,0),FALSE),VLOOKUP($T470,Fe_Annuity_Tables,MATCH(DC$3+3,'Mortality Tables'!$N$1:$DN$1,0),FALSE)),"")</f>
        <v/>
      </c>
      <c r="DD470" s="685" t="str">
        <f>IFERROR((DC470+BM470*Contr_Rate)*(1+Inv_Return)*IF($D470=$C$1,VLOOKUP($T470,Male_Annuity_Tables,MATCH($BS$3+3,'Mortality Tables'!$N$1:$DN$1,0),FALSE),VLOOKUP($T470,Fe_Annuity_Tables,MATCH(DD$3+3,'Mortality Tables'!$N$1:$DN$1,0),FALSE)),"")</f>
        <v/>
      </c>
      <c r="DE470" s="685" t="str">
        <f>IFERROR((DD470+BN470*Contr_Rate)*(1+Inv_Return)*IF($D470=$C$1,VLOOKUP($T470,Male_Annuity_Tables,MATCH($BS$3+3,'Mortality Tables'!$N$1:$DN$1,0),FALSE),VLOOKUP($T470,Fe_Annuity_Tables,MATCH(DE$3+3,'Mortality Tables'!$N$1:$DN$1,0),FALSE)),"")</f>
        <v/>
      </c>
      <c r="DF470" s="685" t="str">
        <f>IFERROR((DE470+BO470*Contr_Rate)*(1+Inv_Return)*IF($D470=$C$1,VLOOKUP($T470,Male_Annuity_Tables,MATCH($BS$3+3,'Mortality Tables'!$N$1:$DN$1,0),FALSE),VLOOKUP($T470,Fe_Annuity_Tables,MATCH(DF$3+3,'Mortality Tables'!$N$1:$DN$1,0),FALSE)),"")</f>
        <v/>
      </c>
      <c r="DG470" s="685" t="str">
        <f>IFERROR((DF470+BP470*Contr_Rate)*(1+Inv_Return)*IF($D470=$C$1,VLOOKUP($T470,Male_Annuity_Tables,MATCH($BS$3+3,'Mortality Tables'!$N$1:$DN$1,0),FALSE),VLOOKUP($T470,Fe_Annuity_Tables,MATCH(DG$3+3,'Mortality Tables'!$N$1:$DN$1,0),FALSE)),"")</f>
        <v/>
      </c>
      <c r="DH470" s="685" t="str">
        <f>IFERROR((DG470+BQ470*Contr_Rate)*(1+Inv_Return)*IF($D470=$C$1,VLOOKUP($T470,Male_Annuity_Tables,MATCH($BS$3+3,'Mortality Tables'!$N$1:$DN$1,0),FALSE),VLOOKUP($T470,Fe_Annuity_Tables,MATCH(DH$3+3,'Mortality Tables'!$N$1:$DN$1,0),FALSE)),"")</f>
        <v/>
      </c>
      <c r="DJ470" s="686">
        <f t="shared" si="263"/>
        <v>993217.47462923429</v>
      </c>
      <c r="DK470" s="680">
        <f t="shared" si="251"/>
        <v>8.8017766057058875</v>
      </c>
      <c r="DL470" s="686">
        <f t="shared" si="264"/>
        <v>75604.703210735315</v>
      </c>
      <c r="DM470" s="686">
        <f t="shared" si="252"/>
        <v>2673017.6372204265</v>
      </c>
      <c r="DN470" s="687">
        <f t="shared" si="265"/>
        <v>2.8284401179392848E-2</v>
      </c>
      <c r="DP470" s="688">
        <f t="shared" si="266"/>
        <v>94214.964310054653</v>
      </c>
      <c r="DQ470" s="688">
        <f t="shared" si="267"/>
        <v>134740.02407111527</v>
      </c>
      <c r="DR470" s="688">
        <f t="shared" si="268"/>
        <v>151920.55848433843</v>
      </c>
    </row>
    <row r="471" spans="1:122" s="657" customFormat="1" ht="14.5">
      <c r="A471" s="675" t="s">
        <v>2010</v>
      </c>
      <c r="B471" s="675" t="s">
        <v>2011</v>
      </c>
      <c r="C471" s="675" t="s">
        <v>116</v>
      </c>
      <c r="D471" s="675" t="s">
        <v>61</v>
      </c>
      <c r="E471" s="676">
        <v>35878</v>
      </c>
      <c r="F471" s="677">
        <v>43027</v>
      </c>
      <c r="G471" s="677">
        <v>45247</v>
      </c>
      <c r="H471" s="678">
        <v>1813426</v>
      </c>
      <c r="I471" s="678">
        <v>91017.26</v>
      </c>
      <c r="J471" s="678">
        <v>98616.68</v>
      </c>
      <c r="K471" s="678">
        <v>33129.089999999997</v>
      </c>
      <c r="L471" s="678">
        <v>222763.03</v>
      </c>
      <c r="M471" s="679">
        <f>IF(COUNTIF($A$4:A471,A471)=1,0,1)</f>
        <v>0</v>
      </c>
      <c r="N471" s="680" t="str">
        <f t="shared" si="257"/>
        <v>Okay</v>
      </c>
      <c r="O471" s="680" t="str">
        <f t="shared" si="258"/>
        <v>TRUE</v>
      </c>
      <c r="P471" s="680" t="b">
        <f t="shared" si="259"/>
        <v>1</v>
      </c>
      <c r="Q471" s="680" t="b">
        <f t="shared" si="273"/>
        <v>1</v>
      </c>
      <c r="R471" s="680" t="b">
        <f t="shared" si="274"/>
        <v>1</v>
      </c>
      <c r="S471" s="681">
        <f t="shared" si="260"/>
        <v>19.586301369863012</v>
      </c>
      <c r="T471" s="682">
        <f t="shared" si="275"/>
        <v>26</v>
      </c>
      <c r="U471" s="682">
        <f t="shared" si="253"/>
        <v>25</v>
      </c>
      <c r="V471" s="682">
        <f t="shared" si="276"/>
        <v>1.1205479452054794</v>
      </c>
      <c r="W471" s="682">
        <f t="shared" si="261"/>
        <v>34</v>
      </c>
      <c r="X471" s="683">
        <f t="shared" si="262"/>
        <v>7573943.0199999996</v>
      </c>
      <c r="Y471" s="684">
        <f t="shared" si="250"/>
        <v>1.2899999999999999E-3</v>
      </c>
      <c r="Z471" s="684">
        <f>IF($D471=$C$1,VLOOKUP($T471,Male_Annuity_Tables,MATCH($W471+2,'Mortality Tables'!$DS$1:$HT$1,0),FALSE),VLOOKUP($T471,Fe_Annuity_Tables,MATCH($W471+2,'Mortality Tables'!$M$1:$DN$1,0),FALSE))</f>
        <v>3.4272707496646464E-3</v>
      </c>
      <c r="AA471" s="664"/>
      <c r="AB471" s="685">
        <f t="shared" si="271"/>
        <v>1905820.0547</v>
      </c>
      <c r="AC471" s="685">
        <f t="shared" si="271"/>
        <v>2002921.5864869652</v>
      </c>
      <c r="AD471" s="685">
        <f t="shared" si="271"/>
        <v>2104970.4413184761</v>
      </c>
      <c r="AE471" s="685">
        <f t="shared" si="271"/>
        <v>2212218.6853036527</v>
      </c>
      <c r="AF471" s="685">
        <f t="shared" si="271"/>
        <v>2324931.2273198734</v>
      </c>
      <c r="AG471" s="685">
        <f t="shared" si="271"/>
        <v>2443386.4733518213</v>
      </c>
      <c r="AH471" s="685">
        <f t="shared" si="271"/>
        <v>2567877.0141690965</v>
      </c>
      <c r="AI471" s="685">
        <f t="shared" si="271"/>
        <v>2698710.3480410124</v>
      </c>
      <c r="AJ471" s="685">
        <f t="shared" si="271"/>
        <v>2836209.6402737019</v>
      </c>
      <c r="AK471" s="685">
        <f t="shared" si="271"/>
        <v>2980714.5214456473</v>
      </c>
      <c r="AL471" s="685">
        <f t="shared" si="271"/>
        <v>3132581.9263133029</v>
      </c>
      <c r="AM471" s="685">
        <f t="shared" si="271"/>
        <v>3292186.9754589656</v>
      </c>
      <c r="AN471" s="685">
        <f t="shared" si="271"/>
        <v>3459923.9018585999</v>
      </c>
      <c r="AO471" s="685">
        <f t="shared" si="271"/>
        <v>3636207.0246582963</v>
      </c>
      <c r="AP471" s="685">
        <f t="shared" si="271"/>
        <v>3821471.7725646365</v>
      </c>
      <c r="AQ471" s="685">
        <f t="shared" si="271"/>
        <v>4016175.7593768048</v>
      </c>
      <c r="AR471" s="685">
        <f t="shared" si="270"/>
        <v>4220799.9143170528</v>
      </c>
      <c r="AS471" s="685">
        <f t="shared" si="270"/>
        <v>4435849.6699515069</v>
      </c>
      <c r="AT471" s="685">
        <f t="shared" si="270"/>
        <v>4661856.2106355364</v>
      </c>
      <c r="AU471" s="685">
        <f t="shared" si="270"/>
        <v>4899377.7845674176</v>
      </c>
      <c r="AV471" s="685">
        <f t="shared" si="270"/>
        <v>5149001.0826911265</v>
      </c>
      <c r="AW471" s="685">
        <f t="shared" si="270"/>
        <v>5411342.6878542406</v>
      </c>
      <c r="AX471" s="685">
        <f t="shared" si="270"/>
        <v>5687050.5978004141</v>
      </c>
      <c r="AY471" s="685">
        <f t="shared" si="270"/>
        <v>5976805.8257583454</v>
      </c>
      <c r="AZ471" s="685">
        <f t="shared" si="270"/>
        <v>6281324.0825807331</v>
      </c>
      <c r="BA471" s="685">
        <f t="shared" si="270"/>
        <v>6601357.5445882212</v>
      </c>
      <c r="BB471" s="685">
        <f t="shared" si="270"/>
        <v>6937696.711484991</v>
      </c>
      <c r="BC471" s="685">
        <f t="shared" si="270"/>
        <v>7291172.3589351531</v>
      </c>
      <c r="BD471" s="685">
        <f t="shared" si="270"/>
        <v>7662657.5906228973</v>
      </c>
      <c r="BE471" s="685">
        <f t="shared" si="270"/>
        <v>8053069.9948651353</v>
      </c>
      <c r="BF471" s="685">
        <f t="shared" si="270"/>
        <v>8463373.911103515</v>
      </c>
      <c r="BG471" s="685">
        <f t="shared" si="272"/>
        <v>8894582.8118742388</v>
      </c>
      <c r="BH471" s="685">
        <f t="shared" si="272"/>
        <v>9347761.8061392307</v>
      </c>
      <c r="BI471" s="685">
        <f t="shared" si="254"/>
        <v>9824030.2701620255</v>
      </c>
      <c r="BJ471" s="685" t="str">
        <f t="shared" si="254"/>
        <v/>
      </c>
      <c r="BK471" s="685" t="str">
        <f t="shared" si="254"/>
        <v/>
      </c>
      <c r="BL471" s="685" t="str">
        <f t="shared" si="254"/>
        <v/>
      </c>
      <c r="BM471" s="685" t="str">
        <f t="shared" si="254"/>
        <v/>
      </c>
      <c r="BN471" s="685" t="str">
        <f t="shared" si="254"/>
        <v/>
      </c>
      <c r="BO471" s="685" t="str">
        <f t="shared" si="269"/>
        <v/>
      </c>
      <c r="BP471" s="685" t="str">
        <f t="shared" si="269"/>
        <v/>
      </c>
      <c r="BQ471" s="685" t="str">
        <f t="shared" si="269"/>
        <v/>
      </c>
      <c r="BR471" s="529"/>
      <c r="BS471" s="685">
        <f>IFERROR(($L471+AB471*Contr_Rate)*(1+Inv_Return)*IF($D471=$C$1,VLOOKUP($T471,Male_Annuity_Tables,MATCH($BS$3+3,'Mortality Tables'!$N$1:$DN$1,0),FALSE),VLOOKUP($T471,Fe_Annuity_Tables,MATCH(BS$3+3,'Mortality Tables'!$N$1:$DN$1,0),FALSE)),"")</f>
        <v>652335.56995769159</v>
      </c>
      <c r="BT471" s="685">
        <f>IFERROR(($BS471+AC471*Contr_Rate)*(1+Inv_Return)*IF($D471=$C$1,VLOOKUP($T471,Male_Annuity_Tables,MATCH($BS$3+3,'Mortality Tables'!$N$1:$DN$1,0),FALSE),VLOOKUP($T471,Fe_Annuity_Tables,MATCH(BT$3+3,'Mortality Tables'!$N$1:$DN$1,0),FALSE)),"")</f>
        <v>1028955.9293710241</v>
      </c>
      <c r="BU471" s="685">
        <f>IFERROR((BT471+AD471*Contr_Rate)*(1+Inv_Return)*IF($D471=$C$1,VLOOKUP($T471,Male_Annuity_Tables,MATCH($BS$3+3,'Mortality Tables'!$N$1:$DN$1,0),FALSE),VLOOKUP($T471,Fe_Annuity_Tables,MATCH(BU$3+3,'Mortality Tables'!$N$1:$DN$1,0),FALSE)),"")</f>
        <v>1363318.2470563177</v>
      </c>
      <c r="BV471" s="685">
        <f>IFERROR((BU471+AE471*Contr_Rate)*(1+Inv_Return)*IF($D471=$C$1,VLOOKUP($T471,Male_Annuity_Tables,MATCH($BS$3+3,'Mortality Tables'!$N$1:$DN$1,0),FALSE),VLOOKUP($T471,Fe_Annuity_Tables,MATCH(BV$3+3,'Mortality Tables'!$N$1:$DN$1,0),FALSE)),"")</f>
        <v>1664265.0864537032</v>
      </c>
      <c r="BW471" s="685">
        <f>IFERROR((BV471+AF471*Contr_Rate)*(1+Inv_Return)*IF($D471=$C$1,VLOOKUP($T471,Male_Annuity_Tables,MATCH($BS$3+3,'Mortality Tables'!$N$1:$DN$1,0),FALSE),VLOOKUP($T471,Fe_Annuity_Tables,MATCH(BW$3+3,'Mortality Tables'!$N$1:$DN$1,0),FALSE)),"")</f>
        <v>1939121.9292967839</v>
      </c>
      <c r="BX471" s="685">
        <f>IFERROR((BW471+AG471*Contr_Rate)*(1+Inv_Return)*IF($D471=$C$1,VLOOKUP($T471,Male_Annuity_Tables,MATCH($BS$3+3,'Mortality Tables'!$N$1:$DN$1,0),FALSE),VLOOKUP($T471,Fe_Annuity_Tables,MATCH(BX$3+3,'Mortality Tables'!$N$1:$DN$1,0),FALSE)),"")</f>
        <v>2193971.9744638503</v>
      </c>
      <c r="BY471" s="685">
        <f>IFERROR((BX471+AH471*Contr_Rate)*(1+Inv_Return)*IF($D471=$C$1,VLOOKUP($T471,Male_Annuity_Tables,MATCH($BS$3+3,'Mortality Tables'!$N$1:$DN$1,0),FALSE),VLOOKUP($T471,Fe_Annuity_Tables,MATCH(BY$3+3,'Mortality Tables'!$N$1:$DN$1,0),FALSE)),"")</f>
        <v>2433881.9323159251</v>
      </c>
      <c r="BZ471" s="685">
        <f>IFERROR((BY471+AI471*Contr_Rate)*(1+Inv_Return)*IF($D471=$C$1,VLOOKUP($T471,Male_Annuity_Tables,MATCH($BS$3+3,'Mortality Tables'!$N$1:$DN$1,0),FALSE),VLOOKUP($T471,Fe_Annuity_Tables,MATCH(BZ$3+3,'Mortality Tables'!$N$1:$DN$1,0),FALSE)),"")</f>
        <v>2663087.592267876</v>
      </c>
      <c r="CA471" s="685">
        <f>IFERROR((BZ471+AJ471*Contr_Rate)*(1+Inv_Return)*IF($D471=$C$1,VLOOKUP($T471,Male_Annuity_Tables,MATCH($BS$3+3,'Mortality Tables'!$N$1:$DN$1,0),FALSE),VLOOKUP($T471,Fe_Annuity_Tables,MATCH(CA$3+3,'Mortality Tables'!$N$1:$DN$1,0),FALSE)),"")</f>
        <v>2885146.3710441445</v>
      </c>
      <c r="CB471" s="685">
        <f>IFERROR((CA471+AK471*Contr_Rate)*(1+Inv_Return)*IF($D471=$C$1,VLOOKUP($T471,Male_Annuity_Tables,MATCH($BS$3+3,'Mortality Tables'!$N$1:$DN$1,0),FALSE),VLOOKUP($T471,Fe_Annuity_Tables,MATCH(CB$3+3,'Mortality Tables'!$N$1:$DN$1,0),FALSE)),"")</f>
        <v>3103062.7597948285</v>
      </c>
      <c r="CC471" s="685">
        <f>IFERROR((CB471+AL471*Contr_Rate)*(1+Inv_Return)*IF($D471=$C$1,VLOOKUP($T471,Male_Annuity_Tables,MATCH($BS$3+3,'Mortality Tables'!$N$1:$DN$1,0),FALSE),VLOOKUP($T471,Fe_Annuity_Tables,MATCH(CC$3+3,'Mortality Tables'!$N$1:$DN$1,0),FALSE)),"")</f>
        <v>3319391.5297051533</v>
      </c>
      <c r="CD471" s="685">
        <f>IFERROR((CC471+AM471*Contr_Rate)*(1+Inv_Return)*IF($D471=$C$1,VLOOKUP($T471,Male_Annuity_Tables,MATCH($BS$3+3,'Mortality Tables'!$N$1:$DN$1,0),FALSE),VLOOKUP($T471,Fe_Annuity_Tables,MATCH(CD$3+3,'Mortality Tables'!$N$1:$DN$1,0),FALSE)),"")</f>
        <v>3536322.6866343906</v>
      </c>
      <c r="CE471" s="685">
        <f>IFERROR((CD471+AN471*Contr_Rate)*(1+Inv_Return)*IF($D471=$C$1,VLOOKUP($T471,Male_Annuity_Tables,MATCH($BS$3+3,'Mortality Tables'!$N$1:$DN$1,0),FALSE),VLOOKUP($T471,Fe_Annuity_Tables,MATCH(CE$3+3,'Mortality Tables'!$N$1:$DN$1,0),FALSE)),"")</f>
        <v>3755751.4517699443</v>
      </c>
      <c r="CF471" s="685">
        <f>IFERROR((CE471+AO471*Contr_Rate)*(1+Inv_Return)*IF($D471=$C$1,VLOOKUP($T471,Male_Annuity_Tables,MATCH($BS$3+3,'Mortality Tables'!$N$1:$DN$1,0),FALSE),VLOOKUP($T471,Fe_Annuity_Tables,MATCH(CF$3+3,'Mortality Tables'!$N$1:$DN$1,0),FALSE)),"")</f>
        <v>3979335.9594456232</v>
      </c>
      <c r="CG471" s="685">
        <f>IFERROR((CF471+AP471*Contr_Rate)*(1+Inv_Return)*IF($D471=$C$1,VLOOKUP($T471,Male_Annuity_Tables,MATCH($BS$3+3,'Mortality Tables'!$N$1:$DN$1,0),FALSE),VLOOKUP($T471,Fe_Annuity_Tables,MATCH(CG$3+3,'Mortality Tables'!$N$1:$DN$1,0),FALSE)),"")</f>
        <v>4208544.8822977273</v>
      </c>
      <c r="CH471" s="685">
        <f>IFERROR((CG471+AQ471*Contr_Rate)*(1+Inv_Return)*IF($D471=$C$1,VLOOKUP($T471,Male_Annuity_Tables,MATCH($BS$3+3,'Mortality Tables'!$N$1:$DN$1,0),FALSE),VLOOKUP($T471,Fe_Annuity_Tables,MATCH(CH$3+3,'Mortality Tables'!$N$1:$DN$1,0),FALSE)),"")</f>
        <v>4444696.7990555624</v>
      </c>
      <c r="CI471" s="685">
        <f>IFERROR((CH471+AR471*Contr_Rate)*(1+Inv_Return)*IF($D471=$C$1,VLOOKUP($T471,Male_Annuity_Tables,MATCH($BS$3+3,'Mortality Tables'!$N$1:$DN$1,0),FALSE),VLOOKUP($T471,Fe_Annuity_Tables,MATCH(CI$3+3,'Mortality Tables'!$N$1:$DN$1,0),FALSE)),"")</f>
        <v>4688992.7960789613</v>
      </c>
      <c r="CJ471" s="685">
        <f>IFERROR((CI471+AS471*Contr_Rate)*(1+Inv_Return)*IF($D471=$C$1,VLOOKUP($T471,Male_Annuity_Tables,MATCH($BS$3+3,'Mortality Tables'!$N$1:$DN$1,0),FALSE),VLOOKUP($T471,Fe_Annuity_Tables,MATCH(CJ$3+3,'Mortality Tables'!$N$1:$DN$1,0),FALSE)),"")</f>
        <v>4942543.5276158871</v>
      </c>
      <c r="CK471" s="685">
        <f>IFERROR((CJ471+AT471*Contr_Rate)*(1+Inv_Return)*IF($D471=$C$1,VLOOKUP($T471,Male_Annuity_Tables,MATCH($BS$3+3,'Mortality Tables'!$N$1:$DN$1,0),FALSE),VLOOKUP($T471,Fe_Annuity_Tables,MATCH(CK$3+3,'Mortality Tables'!$N$1:$DN$1,0),FALSE)),"")</f>
        <v>5206391.7412730251</v>
      </c>
      <c r="CL471" s="685">
        <f>IFERROR((CK471+AU471*Contr_Rate)*(1+Inv_Return)*IF($D471=$C$1,VLOOKUP($T471,Male_Annuity_Tables,MATCH($BS$3+3,'Mortality Tables'!$N$1:$DN$1,0),FALSE),VLOOKUP($T471,Fe_Annuity_Tables,MATCH(CL$3+3,'Mortality Tables'!$N$1:$DN$1,0),FALSE)),"")</f>
        <v>5481531.0958449189</v>
      </c>
      <c r="CM471" s="685">
        <f>IFERROR((CL471+AV471*Contr_Rate)*(1+Inv_Return)*IF($D471=$C$1,VLOOKUP($T471,Male_Annuity_Tables,MATCH($BS$3+3,'Mortality Tables'!$N$1:$DN$1,0),FALSE),VLOOKUP($T471,Fe_Annuity_Tables,MATCH(CM$3+3,'Mortality Tables'!$N$1:$DN$1,0),FALSE)),"")</f>
        <v>5768921.9514318453</v>
      </c>
      <c r="CN471" s="685">
        <f>IFERROR((CM471+AW471*Contr_Rate)*(1+Inv_Return)*IF($D471=$C$1,VLOOKUP($T471,Male_Annuity_Tables,MATCH($BS$3+3,'Mortality Tables'!$N$1:$DN$1,0),FALSE),VLOOKUP($T471,Fe_Annuity_Tables,MATCH(CN$3+3,'Mortality Tables'!$N$1:$DN$1,0),FALSE)),"")</f>
        <v>6069504.6909454186</v>
      </c>
      <c r="CO471" s="685">
        <f>IFERROR((CN471+AX471*Contr_Rate)*(1+Inv_Return)*IF($D471=$C$1,VLOOKUP($T471,Male_Annuity_Tables,MATCH($BS$3+3,'Mortality Tables'!$N$1:$DN$1,0),FALSE),VLOOKUP($T471,Fe_Annuity_Tables,MATCH(CO$3+3,'Mortality Tables'!$N$1:$DN$1,0),FALSE)),"")</f>
        <v>6384211.0329346023</v>
      </c>
      <c r="CP471" s="685">
        <f>IFERROR((CO471+AY471*Contr_Rate)*(1+Inv_Return)*IF($D471=$C$1,VLOOKUP($T471,Male_Annuity_Tables,MATCH($BS$3+3,'Mortality Tables'!$N$1:$DN$1,0),FALSE),VLOOKUP($T471,Fe_Annuity_Tables,MATCH(CP$3+3,'Mortality Tables'!$N$1:$DN$1,0),FALSE)),"")</f>
        <v>6713973.7142887171</v>
      </c>
      <c r="CQ471" s="685">
        <f>IFERROR((CP471+AZ471*Contr_Rate)*(1+Inv_Return)*IF($D471=$C$1,VLOOKUP($T471,Male_Annuity_Tables,MATCH($BS$3+3,'Mortality Tables'!$N$1:$DN$1,0),FALSE),VLOOKUP($T471,Fe_Annuity_Tables,MATCH(CQ$3+3,'Mortality Tables'!$N$1:$DN$1,0),FALSE)),"")</f>
        <v>7059734.8546070307</v>
      </c>
      <c r="CR471" s="685">
        <f>IFERROR((CQ471+BA471*Contr_Rate)*(1+Inv_Return)*IF($D471=$C$1,VLOOKUP($T471,Male_Annuity_Tables,MATCH($BS$3+3,'Mortality Tables'!$N$1:$DN$1,0),FALSE),VLOOKUP($T471,Fe_Annuity_Tables,MATCH(CR$3+3,'Mortality Tables'!$N$1:$DN$1,0),FALSE)),"")</f>
        <v>7422453.2592547638</v>
      </c>
      <c r="CS471" s="685">
        <f>IFERROR((CR471+BB471*Contr_Rate)*(1+Inv_Return)*IF($D471=$C$1,VLOOKUP($T471,Male_Annuity_Tables,MATCH($BS$3+3,'Mortality Tables'!$N$1:$DN$1,0),FALSE),VLOOKUP($T471,Fe_Annuity_Tables,MATCH(CS$3+3,'Mortality Tables'!$N$1:$DN$1,0),FALSE)),"")</f>
        <v>7803110.8732084297</v>
      </c>
      <c r="CT471" s="685">
        <f>IFERROR((CS471+BC471*Contr_Rate)*(1+Inv_Return)*IF($D471=$C$1,VLOOKUP($T471,Male_Annuity_Tables,MATCH($BS$3+3,'Mortality Tables'!$N$1:$DN$1,0),FALSE),VLOOKUP($T471,Fe_Annuity_Tables,MATCH(CT$3+3,'Mortality Tables'!$N$1:$DN$1,0),FALSE)),"")</f>
        <v>8202718.5609691422</v>
      </c>
      <c r="CU471" s="685">
        <f>IFERROR((CT471+BD471*Contr_Rate)*(1+Inv_Return)*IF($D471=$C$1,VLOOKUP($T471,Male_Annuity_Tables,MATCH($BS$3+3,'Mortality Tables'!$N$1:$DN$1,0),FALSE),VLOOKUP($T471,Fe_Annuity_Tables,MATCH(CU$3+3,'Mortality Tables'!$N$1:$DN$1,0),FALSE)),"")</f>
        <v>8622321.357645154</v>
      </c>
      <c r="CV471" s="685">
        <f>IFERROR((CU471+BE471*Contr_Rate)*(1+Inv_Return)*IF($D471=$C$1,VLOOKUP($T471,Male_Annuity_Tables,MATCH($BS$3+3,'Mortality Tables'!$N$1:$DN$1,0),FALSE),VLOOKUP($T471,Fe_Annuity_Tables,MATCH(CV$3+3,'Mortality Tables'!$N$1:$DN$1,0),FALSE)),"")</f>
        <v>9063003.3115882948</v>
      </c>
      <c r="CW471" s="685">
        <f>IFERROR((CV471+BF471*Contr_Rate)*(1+Inv_Return)*IF($D471=$C$1,VLOOKUP($T471,Male_Annuity_Tables,MATCH($BS$3+3,'Mortality Tables'!$N$1:$DN$1,0),FALSE),VLOOKUP($T471,Fe_Annuity_Tables,MATCH(CW$3+3,'Mortality Tables'!$N$1:$DN$1,0),FALSE)),"")</f>
        <v>9525892.0187388435</v>
      </c>
      <c r="CX471" s="685">
        <f>IFERROR((CW471+BG471*Contr_Rate)*(1+Inv_Return)*IF($D471=$C$1,VLOOKUP($T471,Male_Annuity_Tables,MATCH($BS$3+3,'Mortality Tables'!$N$1:$DN$1,0),FALSE),VLOOKUP($T471,Fe_Annuity_Tables,MATCH(CX$3+3,'Mortality Tables'!$N$1:$DN$1,0),FALSE)),"")</f>
        <v>10012162.932290141</v>
      </c>
      <c r="CY471" s="685">
        <f>IFERROR((CX471+BH471*Contr_Rate)*(1+Inv_Return)*IF($D471=$C$1,VLOOKUP($T471,Male_Annuity_Tables,MATCH($BS$3+3,'Mortality Tables'!$N$1:$DN$1,0),FALSE),VLOOKUP($T471,Fe_Annuity_Tables,MATCH(CY$3+3,'Mortality Tables'!$N$1:$DN$1,0),FALSE)),"")</f>
        <v>10523043.517771712</v>
      </c>
      <c r="CZ471" s="685">
        <f>IFERROR((CY471+BI471*Contr_Rate)*(1+Inv_Return)*IF($D471=$C$1,VLOOKUP($T471,Male_Annuity_Tables,MATCH($BS$3+3,'Mortality Tables'!$N$1:$DN$1,0),FALSE),VLOOKUP($T471,Fe_Annuity_Tables,MATCH(CZ$3+3,'Mortality Tables'!$N$1:$DN$1,0),FALSE)),"")</f>
        <v>11059817.312628815</v>
      </c>
      <c r="DA471" s="685" t="str">
        <f>IFERROR((CZ471+BJ471*Contr_Rate)*(1+Inv_Return)*IF($D471=$C$1,VLOOKUP($T471,Male_Annuity_Tables,MATCH($BS$3+3,'Mortality Tables'!$N$1:$DN$1,0),FALSE),VLOOKUP($T471,Fe_Annuity_Tables,MATCH(DA$3+3,'Mortality Tables'!$N$1:$DN$1,0),FALSE)),"")</f>
        <v/>
      </c>
      <c r="DB471" s="685" t="str">
        <f>IFERROR((DA471+BK471*Contr_Rate)*(1+Inv_Return)*IF($D471=$C$1,VLOOKUP($T471,Male_Annuity_Tables,MATCH($BS$3+3,'Mortality Tables'!$N$1:$DN$1,0),FALSE),VLOOKUP($T471,Fe_Annuity_Tables,MATCH(DB$3+3,'Mortality Tables'!$N$1:$DN$1,0),FALSE)),"")</f>
        <v/>
      </c>
      <c r="DC471" s="685" t="str">
        <f>IFERROR((DB471+BL471*Contr_Rate)*(1+Inv_Return)*IF($D471=$C$1,VLOOKUP($T471,Male_Annuity_Tables,MATCH($BS$3+3,'Mortality Tables'!$N$1:$DN$1,0),FALSE),VLOOKUP($T471,Fe_Annuity_Tables,MATCH(DC$3+3,'Mortality Tables'!$N$1:$DN$1,0),FALSE)),"")</f>
        <v/>
      </c>
      <c r="DD471" s="685" t="str">
        <f>IFERROR((DC471+BM471*Contr_Rate)*(1+Inv_Return)*IF($D471=$C$1,VLOOKUP($T471,Male_Annuity_Tables,MATCH($BS$3+3,'Mortality Tables'!$N$1:$DN$1,0),FALSE),VLOOKUP($T471,Fe_Annuity_Tables,MATCH(DD$3+3,'Mortality Tables'!$N$1:$DN$1,0),FALSE)),"")</f>
        <v/>
      </c>
      <c r="DE471" s="685" t="str">
        <f>IFERROR((DD471+BN471*Contr_Rate)*(1+Inv_Return)*IF($D471=$C$1,VLOOKUP($T471,Male_Annuity_Tables,MATCH($BS$3+3,'Mortality Tables'!$N$1:$DN$1,0),FALSE),VLOOKUP($T471,Fe_Annuity_Tables,MATCH(DE$3+3,'Mortality Tables'!$N$1:$DN$1,0),FALSE)),"")</f>
        <v/>
      </c>
      <c r="DF471" s="685" t="str">
        <f>IFERROR((DE471+BO471*Contr_Rate)*(1+Inv_Return)*IF($D471=$C$1,VLOOKUP($T471,Male_Annuity_Tables,MATCH($BS$3+3,'Mortality Tables'!$N$1:$DN$1,0),FALSE),VLOOKUP($T471,Fe_Annuity_Tables,MATCH(DF$3+3,'Mortality Tables'!$N$1:$DN$1,0),FALSE)),"")</f>
        <v/>
      </c>
      <c r="DG471" s="685" t="str">
        <f>IFERROR((DF471+BP471*Contr_Rate)*(1+Inv_Return)*IF($D471=$C$1,VLOOKUP($T471,Male_Annuity_Tables,MATCH($BS$3+3,'Mortality Tables'!$N$1:$DN$1,0),FALSE),VLOOKUP($T471,Fe_Annuity_Tables,MATCH(DG$3+3,'Mortality Tables'!$N$1:$DN$1,0),FALSE)),"")</f>
        <v/>
      </c>
      <c r="DH471" s="685" t="str">
        <f>IFERROR((DG471+BQ471*Contr_Rate)*(1+Inv_Return)*IF($D471=$C$1,VLOOKUP($T471,Male_Annuity_Tables,MATCH($BS$3+3,'Mortality Tables'!$N$1:$DN$1,0),FALSE),VLOOKUP($T471,Fe_Annuity_Tables,MATCH(DH$3+3,'Mortality Tables'!$N$1:$DN$1,0),FALSE)),"")</f>
        <v/>
      </c>
      <c r="DJ471" s="686">
        <f t="shared" si="263"/>
        <v>11059817.312628815</v>
      </c>
      <c r="DK471" s="680">
        <f t="shared" si="251"/>
        <v>8.0909277508679907</v>
      </c>
      <c r="DL471" s="686">
        <f t="shared" si="264"/>
        <v>915850.17536046566</v>
      </c>
      <c r="DM471" s="686">
        <f t="shared" si="252"/>
        <v>9824030.2701620255</v>
      </c>
      <c r="DN471" s="687">
        <f t="shared" si="265"/>
        <v>9.322550421512095E-2</v>
      </c>
      <c r="DP471" s="688">
        <f t="shared" si="266"/>
        <v>131140.32429973467</v>
      </c>
      <c r="DQ471" s="688">
        <f t="shared" si="267"/>
        <v>206869.5316881857</v>
      </c>
      <c r="DR471" s="688">
        <f t="shared" si="268"/>
        <v>274114.22002613149</v>
      </c>
    </row>
    <row r="472" spans="1:122" s="657" customFormat="1" ht="14.5">
      <c r="A472" s="675" t="s">
        <v>2012</v>
      </c>
      <c r="B472" s="675" t="s">
        <v>2013</v>
      </c>
      <c r="C472" s="675" t="s">
        <v>236</v>
      </c>
      <c r="D472" s="675" t="s">
        <v>61</v>
      </c>
      <c r="E472" s="676">
        <v>28612</v>
      </c>
      <c r="F472" s="677">
        <v>38561</v>
      </c>
      <c r="G472" s="677">
        <v>40651</v>
      </c>
      <c r="H472" s="678">
        <v>706792</v>
      </c>
      <c r="I472" s="678">
        <v>36249.089999999997</v>
      </c>
      <c r="J472" s="678">
        <v>41376.74</v>
      </c>
      <c r="K472" s="678"/>
      <c r="L472" s="678">
        <v>77625.829999999987</v>
      </c>
      <c r="M472" s="679">
        <f>IF(COUNTIF($A$4:A472,A472)=1,0,1)</f>
        <v>0</v>
      </c>
      <c r="N472" s="680" t="str">
        <f t="shared" si="257"/>
        <v>Okay</v>
      </c>
      <c r="O472" s="680" t="str">
        <f t="shared" si="258"/>
        <v>TRUE</v>
      </c>
      <c r="P472" s="680" t="b">
        <f t="shared" si="259"/>
        <v>1</v>
      </c>
      <c r="Q472" s="680" t="b">
        <f t="shared" si="273"/>
        <v>1</v>
      </c>
      <c r="R472" s="680" t="b">
        <f t="shared" si="274"/>
        <v>1</v>
      </c>
      <c r="S472" s="681">
        <f t="shared" si="260"/>
        <v>27.257534246575343</v>
      </c>
      <c r="T472" s="682">
        <f t="shared" si="275"/>
        <v>46</v>
      </c>
      <c r="U472" s="682">
        <f t="shared" si="253"/>
        <v>32</v>
      </c>
      <c r="V472" s="682">
        <f t="shared" si="276"/>
        <v>13.712328767123287</v>
      </c>
      <c r="W472" s="682">
        <f t="shared" si="261"/>
        <v>14</v>
      </c>
      <c r="X472" s="683">
        <f t="shared" si="262"/>
        <v>1086761.6199999999</v>
      </c>
      <c r="Y472" s="684">
        <f t="shared" si="250"/>
        <v>3.81E-3</v>
      </c>
      <c r="Z472" s="684">
        <f>IF($D472=$C$1,VLOOKUP($T472,Male_Annuity_Tables,MATCH($W472+2,'Mortality Tables'!$DS$1:$HT$1,0),FALSE),VLOOKUP($T472,Fe_Annuity_Tables,MATCH($W472+2,'Mortality Tables'!$M$1:$DN$1,0),FALSE))</f>
        <v>0.21490379504448404</v>
      </c>
      <c r="AA472" s="664"/>
      <c r="AB472" s="685">
        <f t="shared" si="271"/>
        <v>742803.05240000004</v>
      </c>
      <c r="AC472" s="685">
        <f t="shared" si="271"/>
        <v>780648.86791978008</v>
      </c>
      <c r="AD472" s="685">
        <f t="shared" si="271"/>
        <v>820422.92774029286</v>
      </c>
      <c r="AE472" s="685">
        <f t="shared" si="271"/>
        <v>862223.4759086608</v>
      </c>
      <c r="AF472" s="685">
        <f t="shared" si="271"/>
        <v>906153.76200620702</v>
      </c>
      <c r="AG472" s="685">
        <f t="shared" si="271"/>
        <v>952322.29618042347</v>
      </c>
      <c r="AH472" s="685">
        <f t="shared" si="271"/>
        <v>1000843.1171708161</v>
      </c>
      <c r="AI472" s="685">
        <f t="shared" si="271"/>
        <v>1051836.0739906691</v>
      </c>
      <c r="AJ472" s="685">
        <f t="shared" si="271"/>
        <v>1105427.1219604937</v>
      </c>
      <c r="AK472" s="685">
        <f t="shared" si="271"/>
        <v>1161748.633824381</v>
      </c>
      <c r="AL472" s="685">
        <f t="shared" si="271"/>
        <v>1220939.7267177331</v>
      </c>
      <c r="AM472" s="685">
        <f t="shared" si="271"/>
        <v>1283146.6057940016</v>
      </c>
      <c r="AN472" s="685">
        <f t="shared" si="271"/>
        <v>1348522.925359206</v>
      </c>
      <c r="AO472" s="685">
        <f t="shared" si="271"/>
        <v>1417230.1684062579</v>
      </c>
      <c r="AP472" s="685" t="str">
        <f t="shared" si="271"/>
        <v/>
      </c>
      <c r="AQ472" s="685" t="str">
        <f t="shared" si="271"/>
        <v/>
      </c>
      <c r="AR472" s="685" t="str">
        <f t="shared" si="270"/>
        <v/>
      </c>
      <c r="AS472" s="685" t="str">
        <f t="shared" si="270"/>
        <v/>
      </c>
      <c r="AT472" s="685" t="str">
        <f t="shared" si="270"/>
        <v/>
      </c>
      <c r="AU472" s="685" t="str">
        <f t="shared" si="270"/>
        <v/>
      </c>
      <c r="AV472" s="685" t="str">
        <f t="shared" si="270"/>
        <v/>
      </c>
      <c r="AW472" s="685" t="str">
        <f t="shared" si="270"/>
        <v/>
      </c>
      <c r="AX472" s="685" t="str">
        <f t="shared" si="270"/>
        <v/>
      </c>
      <c r="AY472" s="685" t="str">
        <f t="shared" si="270"/>
        <v/>
      </c>
      <c r="AZ472" s="685" t="str">
        <f t="shared" si="270"/>
        <v/>
      </c>
      <c r="BA472" s="685" t="str">
        <f t="shared" si="270"/>
        <v/>
      </c>
      <c r="BB472" s="685" t="str">
        <f t="shared" si="270"/>
        <v/>
      </c>
      <c r="BC472" s="685" t="str">
        <f t="shared" si="270"/>
        <v/>
      </c>
      <c r="BD472" s="685" t="str">
        <f t="shared" si="270"/>
        <v/>
      </c>
      <c r="BE472" s="685" t="str">
        <f t="shared" si="270"/>
        <v/>
      </c>
      <c r="BF472" s="685" t="str">
        <f t="shared" si="270"/>
        <v/>
      </c>
      <c r="BG472" s="685" t="str">
        <f t="shared" si="272"/>
        <v/>
      </c>
      <c r="BH472" s="685" t="str">
        <f t="shared" si="272"/>
        <v/>
      </c>
      <c r="BI472" s="685" t="str">
        <f t="shared" si="254"/>
        <v/>
      </c>
      <c r="BJ472" s="685" t="str">
        <f t="shared" si="254"/>
        <v/>
      </c>
      <c r="BK472" s="685" t="str">
        <f t="shared" si="254"/>
        <v/>
      </c>
      <c r="BL472" s="685" t="str">
        <f t="shared" si="254"/>
        <v/>
      </c>
      <c r="BM472" s="685" t="str">
        <f t="shared" si="254"/>
        <v/>
      </c>
      <c r="BN472" s="685" t="str">
        <f t="shared" si="254"/>
        <v/>
      </c>
      <c r="BO472" s="685" t="str">
        <f t="shared" si="269"/>
        <v/>
      </c>
      <c r="BP472" s="685" t="str">
        <f t="shared" si="269"/>
        <v/>
      </c>
      <c r="BQ472" s="685" t="str">
        <f t="shared" si="269"/>
        <v/>
      </c>
      <c r="BR472" s="529"/>
      <c r="BS472" s="685">
        <f>IFERROR(($L472+AB472*Contr_Rate)*(1+Inv_Return)*IF($D472=$C$1,VLOOKUP($T472,Male_Annuity_Tables,MATCH($BS$3+3,'Mortality Tables'!$N$1:$DN$1,0),FALSE),VLOOKUP($T472,Fe_Annuity_Tables,MATCH(BS$3+3,'Mortality Tables'!$N$1:$DN$1,0),FALSE)),"")</f>
        <v>261457.04284408595</v>
      </c>
      <c r="BT472" s="685">
        <f>IFERROR(($BS472+AC472*Contr_Rate)*(1+Inv_Return)*IF($D472=$C$1,VLOOKUP($T472,Male_Annuity_Tables,MATCH($BS$3+3,'Mortality Tables'!$N$1:$DN$1,0),FALSE),VLOOKUP($T472,Fe_Annuity_Tables,MATCH(BT$3+3,'Mortality Tables'!$N$1:$DN$1,0),FALSE)),"")</f>
        <v>431301.06892196729</v>
      </c>
      <c r="BU472" s="685">
        <f>IFERROR((BT472+AD472*Contr_Rate)*(1+Inv_Return)*IF($D472=$C$1,VLOOKUP($T472,Male_Annuity_Tables,MATCH($BS$3+3,'Mortality Tables'!$N$1:$DN$1,0),FALSE),VLOOKUP($T472,Fe_Annuity_Tables,MATCH(BU$3+3,'Mortality Tables'!$N$1:$DN$1,0),FALSE)),"")</f>
        <v>589477.23949266504</v>
      </c>
      <c r="BV472" s="685">
        <f>IFERROR((BU472+AE472*Contr_Rate)*(1+Inv_Return)*IF($D472=$C$1,VLOOKUP($T472,Male_Annuity_Tables,MATCH($BS$3+3,'Mortality Tables'!$N$1:$DN$1,0),FALSE),VLOOKUP($T472,Fe_Annuity_Tables,MATCH(BV$3+3,'Mortality Tables'!$N$1:$DN$1,0),FALSE)),"")</f>
        <v>738029.41292160074</v>
      </c>
      <c r="BW472" s="685">
        <f>IFERROR((BV472+AF472*Contr_Rate)*(1+Inv_Return)*IF($D472=$C$1,VLOOKUP($T472,Male_Annuity_Tables,MATCH($BS$3+3,'Mortality Tables'!$N$1:$DN$1,0),FALSE),VLOOKUP($T472,Fe_Annuity_Tables,MATCH(BW$3+3,'Mortality Tables'!$N$1:$DN$1,0),FALSE)),"")</f>
        <v>878763.04612207634</v>
      </c>
      <c r="BX472" s="685">
        <f>IFERROR((BW472+AG472*Contr_Rate)*(1+Inv_Return)*IF($D472=$C$1,VLOOKUP($T472,Male_Annuity_Tables,MATCH($BS$3+3,'Mortality Tables'!$N$1:$DN$1,0),FALSE),VLOOKUP($T472,Fe_Annuity_Tables,MATCH(BX$3+3,'Mortality Tables'!$N$1:$DN$1,0),FALSE)),"")</f>
        <v>1013277.5195748415</v>
      </c>
      <c r="BY472" s="685">
        <f>IFERROR((BX472+AH472*Contr_Rate)*(1+Inv_Return)*IF($D472=$C$1,VLOOKUP($T472,Male_Annuity_Tables,MATCH($BS$3+3,'Mortality Tables'!$N$1:$DN$1,0),FALSE),VLOOKUP($T472,Fe_Annuity_Tables,MATCH(BY$3+3,'Mortality Tables'!$N$1:$DN$1,0),FALSE)),"")</f>
        <v>1142994.3355474302</v>
      </c>
      <c r="BZ472" s="685">
        <f>IFERROR((BY472+AI472*Contr_Rate)*(1+Inv_Return)*IF($D472=$C$1,VLOOKUP($T472,Male_Annuity_Tables,MATCH($BS$3+3,'Mortality Tables'!$N$1:$DN$1,0),FALSE),VLOOKUP($T472,Fe_Annuity_Tables,MATCH(BZ$3+3,'Mortality Tables'!$N$1:$DN$1,0),FALSE)),"")</f>
        <v>1269181.7288620784</v>
      </c>
      <c r="CA472" s="685">
        <f>IFERROR((BZ472+AJ472*Contr_Rate)*(1+Inv_Return)*IF($D472=$C$1,VLOOKUP($T472,Male_Annuity_Tables,MATCH($BS$3+3,'Mortality Tables'!$N$1:$DN$1,0),FALSE),VLOOKUP($T472,Fe_Annuity_Tables,MATCH(CA$3+3,'Mortality Tables'!$N$1:$DN$1,0),FALSE)),"")</f>
        <v>1392976.1597188152</v>
      </c>
      <c r="CB472" s="685">
        <f>IFERROR((CA472+AK472*Contr_Rate)*(1+Inv_Return)*IF($D472=$C$1,VLOOKUP($T472,Male_Annuity_Tables,MATCH($BS$3+3,'Mortality Tables'!$N$1:$DN$1,0),FALSE),VLOOKUP($T472,Fe_Annuity_Tables,MATCH(CB$3+3,'Mortality Tables'!$N$1:$DN$1,0),FALSE)),"")</f>
        <v>1515401.0973150046</v>
      </c>
      <c r="CC472" s="685">
        <f>IFERROR((CB472+AL472*Contr_Rate)*(1+Inv_Return)*IF($D472=$C$1,VLOOKUP($T472,Male_Annuity_Tables,MATCH($BS$3+3,'Mortality Tables'!$N$1:$DN$1,0),FALSE),VLOOKUP($T472,Fe_Annuity_Tables,MATCH(CC$3+3,'Mortality Tables'!$N$1:$DN$1,0),FALSE)),"")</f>
        <v>1637383.4501361987</v>
      </c>
      <c r="CD472" s="685">
        <f>IFERROR((CC472+AM472*Contr_Rate)*(1+Inv_Return)*IF($D472=$C$1,VLOOKUP($T472,Male_Annuity_Tables,MATCH($BS$3+3,'Mortality Tables'!$N$1:$DN$1,0),FALSE),VLOOKUP($T472,Fe_Annuity_Tables,MATCH(CD$3+3,'Mortality Tables'!$N$1:$DN$1,0),FALSE)),"")</f>
        <v>1759767.9528006408</v>
      </c>
      <c r="CE472" s="685">
        <f>IFERROR((CD472+AN472*Contr_Rate)*(1+Inv_Return)*IF($D472=$C$1,VLOOKUP($T472,Male_Annuity_Tables,MATCH($BS$3+3,'Mortality Tables'!$N$1:$DN$1,0),FALSE),VLOOKUP($T472,Fe_Annuity_Tables,MATCH(CE$3+3,'Mortality Tables'!$N$1:$DN$1,0),FALSE)),"")</f>
        <v>1883329.7793291947</v>
      </c>
      <c r="CF472" s="685">
        <f>IFERROR((CE472+AO472*Contr_Rate)*(1+Inv_Return)*IF($D472=$C$1,VLOOKUP($T472,Male_Annuity_Tables,MATCH($BS$3+3,'Mortality Tables'!$N$1:$DN$1,0),FALSE),VLOOKUP($T472,Fe_Annuity_Tables,MATCH(CF$3+3,'Mortality Tables'!$N$1:$DN$1,0),FALSE)),"")</f>
        <v>2008785.6179077935</v>
      </c>
      <c r="CG472" s="685" t="str">
        <f>IFERROR((CF472+AP472*Contr_Rate)*(1+Inv_Return)*IF($D472=$C$1,VLOOKUP($T472,Male_Annuity_Tables,MATCH($BS$3+3,'Mortality Tables'!$N$1:$DN$1,0),FALSE),VLOOKUP($T472,Fe_Annuity_Tables,MATCH(CG$3+3,'Mortality Tables'!$N$1:$DN$1,0),FALSE)),"")</f>
        <v/>
      </c>
      <c r="CH472" s="685" t="str">
        <f>IFERROR((CG472+AQ472*Contr_Rate)*(1+Inv_Return)*IF($D472=$C$1,VLOOKUP($T472,Male_Annuity_Tables,MATCH($BS$3+3,'Mortality Tables'!$N$1:$DN$1,0),FALSE),VLOOKUP($T472,Fe_Annuity_Tables,MATCH(CH$3+3,'Mortality Tables'!$N$1:$DN$1,0),FALSE)),"")</f>
        <v/>
      </c>
      <c r="CI472" s="685" t="str">
        <f>IFERROR((CH472+AR472*Contr_Rate)*(1+Inv_Return)*IF($D472=$C$1,VLOOKUP($T472,Male_Annuity_Tables,MATCH($BS$3+3,'Mortality Tables'!$N$1:$DN$1,0),FALSE),VLOOKUP($T472,Fe_Annuity_Tables,MATCH(CI$3+3,'Mortality Tables'!$N$1:$DN$1,0),FALSE)),"")</f>
        <v/>
      </c>
      <c r="CJ472" s="685" t="str">
        <f>IFERROR((CI472+AS472*Contr_Rate)*(1+Inv_Return)*IF($D472=$C$1,VLOOKUP($T472,Male_Annuity_Tables,MATCH($BS$3+3,'Mortality Tables'!$N$1:$DN$1,0),FALSE),VLOOKUP($T472,Fe_Annuity_Tables,MATCH(CJ$3+3,'Mortality Tables'!$N$1:$DN$1,0),FALSE)),"")</f>
        <v/>
      </c>
      <c r="CK472" s="685" t="str">
        <f>IFERROR((CJ472+AT472*Contr_Rate)*(1+Inv_Return)*IF($D472=$C$1,VLOOKUP($T472,Male_Annuity_Tables,MATCH($BS$3+3,'Mortality Tables'!$N$1:$DN$1,0),FALSE),VLOOKUP($T472,Fe_Annuity_Tables,MATCH(CK$3+3,'Mortality Tables'!$N$1:$DN$1,0),FALSE)),"")</f>
        <v/>
      </c>
      <c r="CL472" s="685" t="str">
        <f>IFERROR((CK472+AU472*Contr_Rate)*(1+Inv_Return)*IF($D472=$C$1,VLOOKUP($T472,Male_Annuity_Tables,MATCH($BS$3+3,'Mortality Tables'!$N$1:$DN$1,0),FALSE),VLOOKUP($T472,Fe_Annuity_Tables,MATCH(CL$3+3,'Mortality Tables'!$N$1:$DN$1,0),FALSE)),"")</f>
        <v/>
      </c>
      <c r="CM472" s="685" t="str">
        <f>IFERROR((CL472+AV472*Contr_Rate)*(1+Inv_Return)*IF($D472=$C$1,VLOOKUP($T472,Male_Annuity_Tables,MATCH($BS$3+3,'Mortality Tables'!$N$1:$DN$1,0),FALSE),VLOOKUP($T472,Fe_Annuity_Tables,MATCH(CM$3+3,'Mortality Tables'!$N$1:$DN$1,0),FALSE)),"")</f>
        <v/>
      </c>
      <c r="CN472" s="685" t="str">
        <f>IFERROR((CM472+AW472*Contr_Rate)*(1+Inv_Return)*IF($D472=$C$1,VLOOKUP($T472,Male_Annuity_Tables,MATCH($BS$3+3,'Mortality Tables'!$N$1:$DN$1,0),FALSE),VLOOKUP($T472,Fe_Annuity_Tables,MATCH(CN$3+3,'Mortality Tables'!$N$1:$DN$1,0),FALSE)),"")</f>
        <v/>
      </c>
      <c r="CO472" s="685" t="str">
        <f>IFERROR((CN472+AX472*Contr_Rate)*(1+Inv_Return)*IF($D472=$C$1,VLOOKUP($T472,Male_Annuity_Tables,MATCH($BS$3+3,'Mortality Tables'!$N$1:$DN$1,0),FALSE),VLOOKUP($T472,Fe_Annuity_Tables,MATCH(CO$3+3,'Mortality Tables'!$N$1:$DN$1,0),FALSE)),"")</f>
        <v/>
      </c>
      <c r="CP472" s="685" t="str">
        <f>IFERROR((CO472+AY472*Contr_Rate)*(1+Inv_Return)*IF($D472=$C$1,VLOOKUP($T472,Male_Annuity_Tables,MATCH($BS$3+3,'Mortality Tables'!$N$1:$DN$1,0),FALSE),VLOOKUP($T472,Fe_Annuity_Tables,MATCH(CP$3+3,'Mortality Tables'!$N$1:$DN$1,0),FALSE)),"")</f>
        <v/>
      </c>
      <c r="CQ472" s="685" t="str">
        <f>IFERROR((CP472+AZ472*Contr_Rate)*(1+Inv_Return)*IF($D472=$C$1,VLOOKUP($T472,Male_Annuity_Tables,MATCH($BS$3+3,'Mortality Tables'!$N$1:$DN$1,0),FALSE),VLOOKUP($T472,Fe_Annuity_Tables,MATCH(CQ$3+3,'Mortality Tables'!$N$1:$DN$1,0),FALSE)),"")</f>
        <v/>
      </c>
      <c r="CR472" s="685" t="str">
        <f>IFERROR((CQ472+BA472*Contr_Rate)*(1+Inv_Return)*IF($D472=$C$1,VLOOKUP($T472,Male_Annuity_Tables,MATCH($BS$3+3,'Mortality Tables'!$N$1:$DN$1,0),FALSE),VLOOKUP($T472,Fe_Annuity_Tables,MATCH(CR$3+3,'Mortality Tables'!$N$1:$DN$1,0),FALSE)),"")</f>
        <v/>
      </c>
      <c r="CS472" s="685" t="str">
        <f>IFERROR((CR472+BB472*Contr_Rate)*(1+Inv_Return)*IF($D472=$C$1,VLOOKUP($T472,Male_Annuity_Tables,MATCH($BS$3+3,'Mortality Tables'!$N$1:$DN$1,0),FALSE),VLOOKUP($T472,Fe_Annuity_Tables,MATCH(CS$3+3,'Mortality Tables'!$N$1:$DN$1,0),FALSE)),"")</f>
        <v/>
      </c>
      <c r="CT472" s="685" t="str">
        <f>IFERROR((CS472+BC472*Contr_Rate)*(1+Inv_Return)*IF($D472=$C$1,VLOOKUP($T472,Male_Annuity_Tables,MATCH($BS$3+3,'Mortality Tables'!$N$1:$DN$1,0),FALSE),VLOOKUP($T472,Fe_Annuity_Tables,MATCH(CT$3+3,'Mortality Tables'!$N$1:$DN$1,0),FALSE)),"")</f>
        <v/>
      </c>
      <c r="CU472" s="685" t="str">
        <f>IFERROR((CT472+BD472*Contr_Rate)*(1+Inv_Return)*IF($D472=$C$1,VLOOKUP($T472,Male_Annuity_Tables,MATCH($BS$3+3,'Mortality Tables'!$N$1:$DN$1,0),FALSE),VLOOKUP($T472,Fe_Annuity_Tables,MATCH(CU$3+3,'Mortality Tables'!$N$1:$DN$1,0),FALSE)),"")</f>
        <v/>
      </c>
      <c r="CV472" s="685" t="str">
        <f>IFERROR((CU472+BE472*Contr_Rate)*(1+Inv_Return)*IF($D472=$C$1,VLOOKUP($T472,Male_Annuity_Tables,MATCH($BS$3+3,'Mortality Tables'!$N$1:$DN$1,0),FALSE),VLOOKUP($T472,Fe_Annuity_Tables,MATCH(CV$3+3,'Mortality Tables'!$N$1:$DN$1,0),FALSE)),"")</f>
        <v/>
      </c>
      <c r="CW472" s="685" t="str">
        <f>IFERROR((CV472+BF472*Contr_Rate)*(1+Inv_Return)*IF($D472=$C$1,VLOOKUP($T472,Male_Annuity_Tables,MATCH($BS$3+3,'Mortality Tables'!$N$1:$DN$1,0),FALSE),VLOOKUP($T472,Fe_Annuity_Tables,MATCH(CW$3+3,'Mortality Tables'!$N$1:$DN$1,0),FALSE)),"")</f>
        <v/>
      </c>
      <c r="CX472" s="685" t="str">
        <f>IFERROR((CW472+BG472*Contr_Rate)*(1+Inv_Return)*IF($D472=$C$1,VLOOKUP($T472,Male_Annuity_Tables,MATCH($BS$3+3,'Mortality Tables'!$N$1:$DN$1,0),FALSE),VLOOKUP($T472,Fe_Annuity_Tables,MATCH(CX$3+3,'Mortality Tables'!$N$1:$DN$1,0),FALSE)),"")</f>
        <v/>
      </c>
      <c r="CY472" s="685" t="str">
        <f>IFERROR((CX472+BH472*Contr_Rate)*(1+Inv_Return)*IF($D472=$C$1,VLOOKUP($T472,Male_Annuity_Tables,MATCH($BS$3+3,'Mortality Tables'!$N$1:$DN$1,0),FALSE),VLOOKUP($T472,Fe_Annuity_Tables,MATCH(CY$3+3,'Mortality Tables'!$N$1:$DN$1,0),FALSE)),"")</f>
        <v/>
      </c>
      <c r="CZ472" s="685" t="str">
        <f>IFERROR((CY472+BI472*Contr_Rate)*(1+Inv_Return)*IF($D472=$C$1,VLOOKUP($T472,Male_Annuity_Tables,MATCH($BS$3+3,'Mortality Tables'!$N$1:$DN$1,0),FALSE),VLOOKUP($T472,Fe_Annuity_Tables,MATCH(CZ$3+3,'Mortality Tables'!$N$1:$DN$1,0),FALSE)),"")</f>
        <v/>
      </c>
      <c r="DA472" s="685" t="str">
        <f>IFERROR((CZ472+BJ472*Contr_Rate)*(1+Inv_Return)*IF($D472=$C$1,VLOOKUP($T472,Male_Annuity_Tables,MATCH($BS$3+3,'Mortality Tables'!$N$1:$DN$1,0),FALSE),VLOOKUP($T472,Fe_Annuity_Tables,MATCH(DA$3+3,'Mortality Tables'!$N$1:$DN$1,0),FALSE)),"")</f>
        <v/>
      </c>
      <c r="DB472" s="685" t="str">
        <f>IFERROR((DA472+BK472*Contr_Rate)*(1+Inv_Return)*IF($D472=$C$1,VLOOKUP($T472,Male_Annuity_Tables,MATCH($BS$3+3,'Mortality Tables'!$N$1:$DN$1,0),FALSE),VLOOKUP($T472,Fe_Annuity_Tables,MATCH(DB$3+3,'Mortality Tables'!$N$1:$DN$1,0),FALSE)),"")</f>
        <v/>
      </c>
      <c r="DC472" s="685" t="str">
        <f>IFERROR((DB472+BL472*Contr_Rate)*(1+Inv_Return)*IF($D472=$C$1,VLOOKUP($T472,Male_Annuity_Tables,MATCH($BS$3+3,'Mortality Tables'!$N$1:$DN$1,0),FALSE),VLOOKUP($T472,Fe_Annuity_Tables,MATCH(DC$3+3,'Mortality Tables'!$N$1:$DN$1,0),FALSE)),"")</f>
        <v/>
      </c>
      <c r="DD472" s="685" t="str">
        <f>IFERROR((DC472+BM472*Contr_Rate)*(1+Inv_Return)*IF($D472=$C$1,VLOOKUP($T472,Male_Annuity_Tables,MATCH($BS$3+3,'Mortality Tables'!$N$1:$DN$1,0),FALSE),VLOOKUP($T472,Fe_Annuity_Tables,MATCH(DD$3+3,'Mortality Tables'!$N$1:$DN$1,0),FALSE)),"")</f>
        <v/>
      </c>
      <c r="DE472" s="685" t="str">
        <f>IFERROR((DD472+BN472*Contr_Rate)*(1+Inv_Return)*IF($D472=$C$1,VLOOKUP($T472,Male_Annuity_Tables,MATCH($BS$3+3,'Mortality Tables'!$N$1:$DN$1,0),FALSE),VLOOKUP($T472,Fe_Annuity_Tables,MATCH(DE$3+3,'Mortality Tables'!$N$1:$DN$1,0),FALSE)),"")</f>
        <v/>
      </c>
      <c r="DF472" s="685" t="str">
        <f>IFERROR((DE472+BO472*Contr_Rate)*(1+Inv_Return)*IF($D472=$C$1,VLOOKUP($T472,Male_Annuity_Tables,MATCH($BS$3+3,'Mortality Tables'!$N$1:$DN$1,0),FALSE),VLOOKUP($T472,Fe_Annuity_Tables,MATCH(DF$3+3,'Mortality Tables'!$N$1:$DN$1,0),FALSE)),"")</f>
        <v/>
      </c>
      <c r="DG472" s="685" t="str">
        <f>IFERROR((DF472+BP472*Contr_Rate)*(1+Inv_Return)*IF($D472=$C$1,VLOOKUP($T472,Male_Annuity_Tables,MATCH($BS$3+3,'Mortality Tables'!$N$1:$DN$1,0),FALSE),VLOOKUP($T472,Fe_Annuity_Tables,MATCH(DG$3+3,'Mortality Tables'!$N$1:$DN$1,0),FALSE)),"")</f>
        <v/>
      </c>
      <c r="DH472" s="685" t="str">
        <f>IFERROR((DG472+BQ472*Contr_Rate)*(1+Inv_Return)*IF($D472=$C$1,VLOOKUP($T472,Male_Annuity_Tables,MATCH($BS$3+3,'Mortality Tables'!$N$1:$DN$1,0),FALSE),VLOOKUP($T472,Fe_Annuity_Tables,MATCH(DH$3+3,'Mortality Tables'!$N$1:$DN$1,0),FALSE)),"")</f>
        <v/>
      </c>
      <c r="DJ472" s="686">
        <f t="shared" si="263"/>
        <v>2008785.6179077935</v>
      </c>
      <c r="DK472" s="680">
        <f t="shared" si="251"/>
        <v>8.0909277508679907</v>
      </c>
      <c r="DL472" s="686">
        <f t="shared" si="264"/>
        <v>166345.12202309998</v>
      </c>
      <c r="DM472" s="686">
        <f t="shared" si="252"/>
        <v>1417230.1684062579</v>
      </c>
      <c r="DN472" s="687">
        <f t="shared" si="265"/>
        <v>0.11737339899429526</v>
      </c>
      <c r="DP472" s="688">
        <f t="shared" si="266"/>
        <v>40065.285059863469</v>
      </c>
      <c r="DQ472" s="688">
        <f t="shared" si="267"/>
        <v>66223.906977089006</v>
      </c>
      <c r="DR472" s="688">
        <f t="shared" si="268"/>
        <v>90701.38914763763</v>
      </c>
    </row>
    <row r="473" spans="1:122" s="657" customFormat="1" ht="14.5">
      <c r="A473" s="675" t="s">
        <v>2014</v>
      </c>
      <c r="B473" s="675" t="s">
        <v>2015</v>
      </c>
      <c r="C473" s="675" t="s">
        <v>115</v>
      </c>
      <c r="D473" s="675" t="s">
        <v>60</v>
      </c>
      <c r="E473" s="676">
        <v>34136</v>
      </c>
      <c r="F473" s="677">
        <v>41805</v>
      </c>
      <c r="G473" s="677">
        <v>44979</v>
      </c>
      <c r="H473" s="678">
        <v>784479</v>
      </c>
      <c r="I473" s="678">
        <v>51318.79</v>
      </c>
      <c r="J473" s="678">
        <v>54814.19</v>
      </c>
      <c r="K473" s="678">
        <v>34746.800000000003</v>
      </c>
      <c r="L473" s="678">
        <v>140879.78000000003</v>
      </c>
      <c r="M473" s="679">
        <f>IF(COUNTIF($A$4:A473,A473)=1,0,1)</f>
        <v>0</v>
      </c>
      <c r="N473" s="680" t="str">
        <f t="shared" si="257"/>
        <v>Okay</v>
      </c>
      <c r="O473" s="680" t="str">
        <f t="shared" si="258"/>
        <v>TRUE</v>
      </c>
      <c r="P473" s="680" t="b">
        <f t="shared" si="259"/>
        <v>1</v>
      </c>
      <c r="Q473" s="680" t="b">
        <f t="shared" si="273"/>
        <v>1</v>
      </c>
      <c r="R473" s="680" t="b">
        <f t="shared" si="274"/>
        <v>1</v>
      </c>
      <c r="S473" s="681">
        <f t="shared" si="260"/>
        <v>21.010958904109589</v>
      </c>
      <c r="T473" s="682">
        <f t="shared" si="275"/>
        <v>31</v>
      </c>
      <c r="U473" s="682">
        <f t="shared" si="253"/>
        <v>29</v>
      </c>
      <c r="V473" s="682">
        <f t="shared" si="276"/>
        <v>1.8547945205479452</v>
      </c>
      <c r="W473" s="682">
        <f t="shared" si="261"/>
        <v>29</v>
      </c>
      <c r="X473" s="683">
        <f t="shared" si="262"/>
        <v>4085513.620000001</v>
      </c>
      <c r="Y473" s="684">
        <f t="shared" si="250"/>
        <v>1.3500000000000001E-3</v>
      </c>
      <c r="Z473" s="684">
        <f>IF($D473=$C$1,VLOOKUP($T473,Male_Annuity_Tables,MATCH($W473+2,'Mortality Tables'!$DS$1:$HT$1,0),FALSE),VLOOKUP($T473,Fe_Annuity_Tables,MATCH($W473+2,'Mortality Tables'!$M$1:$DN$1,0),FALSE))</f>
        <v>1.0978062858012181E-2</v>
      </c>
      <c r="AA473" s="664"/>
      <c r="AB473" s="685">
        <f t="shared" si="271"/>
        <v>824448.20504999999</v>
      </c>
      <c r="AC473" s="685">
        <f t="shared" si="271"/>
        <v>866453.84109729761</v>
      </c>
      <c r="AD473" s="685">
        <f t="shared" si="271"/>
        <v>910599.66430120496</v>
      </c>
      <c r="AE473" s="685">
        <f t="shared" si="271"/>
        <v>956994.71719735127</v>
      </c>
      <c r="AF473" s="685">
        <f t="shared" si="271"/>
        <v>1005753.5980385563</v>
      </c>
      <c r="AG473" s="685">
        <f t="shared" si="271"/>
        <v>1056996.743858621</v>
      </c>
      <c r="AH473" s="685">
        <f t="shared" si="271"/>
        <v>1110850.7279582177</v>
      </c>
      <c r="AI473" s="685">
        <f t="shared" si="271"/>
        <v>1167448.5725476888</v>
      </c>
      <c r="AJ473" s="685">
        <f t="shared" si="271"/>
        <v>1226930.0773189936</v>
      </c>
      <c r="AK473" s="685">
        <f t="shared" si="271"/>
        <v>1289442.1647583963</v>
      </c>
      <c r="AL473" s="685">
        <f t="shared" si="271"/>
        <v>1355139.2430528367</v>
      </c>
      <c r="AM473" s="685">
        <f t="shared" si="271"/>
        <v>1424183.5874863788</v>
      </c>
      <c r="AN473" s="685">
        <f t="shared" si="271"/>
        <v>1496745.7412688097</v>
      </c>
      <c r="AO473" s="685">
        <f t="shared" si="271"/>
        <v>1573004.9367864558</v>
      </c>
      <c r="AP473" s="685">
        <f t="shared" si="271"/>
        <v>1653149.538315726</v>
      </c>
      <c r="AQ473" s="685">
        <f t="shared" si="271"/>
        <v>1737377.5072929121</v>
      </c>
      <c r="AR473" s="685">
        <f t="shared" si="270"/>
        <v>1825896.8912894861</v>
      </c>
      <c r="AS473" s="685">
        <f t="shared" si="270"/>
        <v>1918926.3379006854</v>
      </c>
      <c r="AT473" s="685">
        <f t="shared" si="270"/>
        <v>2016695.6348167253</v>
      </c>
      <c r="AU473" s="685">
        <f t="shared" si="270"/>
        <v>2119446.2774106376</v>
      </c>
      <c r="AV473" s="685">
        <f t="shared" si="270"/>
        <v>2227432.0652447091</v>
      </c>
      <c r="AW473" s="685">
        <f t="shared" si="270"/>
        <v>2340919.7289689281</v>
      </c>
      <c r="AX473" s="685">
        <f t="shared" si="270"/>
        <v>2460189.5891598943</v>
      </c>
      <c r="AY473" s="685">
        <f t="shared" si="270"/>
        <v>2585536.2487275912</v>
      </c>
      <c r="AZ473" s="685">
        <f t="shared" si="270"/>
        <v>2717269.3206002624</v>
      </c>
      <c r="BA473" s="685">
        <f t="shared" si="270"/>
        <v>2855714.1924848454</v>
      </c>
      <c r="BB473" s="685">
        <f t="shared" si="270"/>
        <v>3001212.8305919482</v>
      </c>
      <c r="BC473" s="685">
        <f t="shared" si="270"/>
        <v>3154124.6243106085</v>
      </c>
      <c r="BD473" s="685">
        <f t="shared" si="270"/>
        <v>3314827.2739192336</v>
      </c>
      <c r="BE473" s="685" t="str">
        <f t="shared" si="270"/>
        <v/>
      </c>
      <c r="BF473" s="685" t="str">
        <f t="shared" si="270"/>
        <v/>
      </c>
      <c r="BG473" s="685" t="str">
        <f t="shared" si="272"/>
        <v/>
      </c>
      <c r="BH473" s="685" t="str">
        <f t="shared" si="272"/>
        <v/>
      </c>
      <c r="BI473" s="685" t="str">
        <f t="shared" si="254"/>
        <v/>
      </c>
      <c r="BJ473" s="685" t="str">
        <f t="shared" si="254"/>
        <v/>
      </c>
      <c r="BK473" s="685" t="str">
        <f t="shared" si="254"/>
        <v/>
      </c>
      <c r="BL473" s="685" t="str">
        <f t="shared" si="254"/>
        <v/>
      </c>
      <c r="BM473" s="685" t="str">
        <f t="shared" si="254"/>
        <v/>
      </c>
      <c r="BN473" s="685" t="str">
        <f t="shared" si="254"/>
        <v/>
      </c>
      <c r="BO473" s="685" t="str">
        <f t="shared" si="269"/>
        <v/>
      </c>
      <c r="BP473" s="685" t="str">
        <f t="shared" si="269"/>
        <v/>
      </c>
      <c r="BQ473" s="685" t="str">
        <f t="shared" si="269"/>
        <v/>
      </c>
      <c r="BR473" s="529"/>
      <c r="BS473" s="685">
        <f>IFERROR(($L473+AB473*Contr_Rate)*(1+Inv_Return)*IF($D473=$C$1,VLOOKUP($T473,Male_Annuity_Tables,MATCH($BS$3+3,'Mortality Tables'!$N$1:$DN$1,0),FALSE),VLOOKUP($T473,Fe_Annuity_Tables,MATCH(BS$3+3,'Mortality Tables'!$N$1:$DN$1,0),FALSE)),"")</f>
        <v>318726.06770752498</v>
      </c>
      <c r="BT473" s="685">
        <f>IFERROR(($BS473+AC473*Contr_Rate)*(1+Inv_Return)*IF($D473=$C$1,VLOOKUP($T473,Male_Annuity_Tables,MATCH($BS$3+3,'Mortality Tables'!$N$1:$DN$1,0),FALSE),VLOOKUP($T473,Fe_Annuity_Tables,MATCH(BT$3+3,'Mortality Tables'!$N$1:$DN$1,0),FALSE)),"")</f>
        <v>379543.44646736106</v>
      </c>
      <c r="BU473" s="685">
        <f>IFERROR((BT473+AD473*Contr_Rate)*(1+Inv_Return)*IF($D473=$C$1,VLOOKUP($T473,Male_Annuity_Tables,MATCH($BS$3+3,'Mortality Tables'!$N$1:$DN$1,0),FALSE),VLOOKUP($T473,Fe_Annuity_Tables,MATCH(BU$3+3,'Mortality Tables'!$N$1:$DN$1,0),FALSE)),"")</f>
        <v>342009.65374238312</v>
      </c>
      <c r="BV473" s="685">
        <f>IFERROR((BU473+AE473*Contr_Rate)*(1+Inv_Return)*IF($D473=$C$1,VLOOKUP($T473,Male_Annuity_Tables,MATCH($BS$3+3,'Mortality Tables'!$N$1:$DN$1,0),FALSE),VLOOKUP($T473,Fe_Annuity_Tables,MATCH(BV$3+3,'Mortality Tables'!$N$1:$DN$1,0),FALSE)),"")</f>
        <v>263321.05016888364</v>
      </c>
      <c r="BW473" s="685">
        <f>IFERROR((BV473+AF473*Contr_Rate)*(1+Inv_Return)*IF($D473=$C$1,VLOOKUP($T473,Male_Annuity_Tables,MATCH($BS$3+3,'Mortality Tables'!$N$1:$DN$1,0),FALSE),VLOOKUP($T473,Fe_Annuity_Tables,MATCH(BW$3+3,'Mortality Tables'!$N$1:$DN$1,0),FALSE)),"")</f>
        <v>188916.5490386819</v>
      </c>
      <c r="BX473" s="685">
        <f>IFERROR((BW473+AG473*Contr_Rate)*(1+Inv_Return)*IF($D473=$C$1,VLOOKUP($T473,Male_Annuity_Tables,MATCH($BS$3+3,'Mortality Tables'!$N$1:$DN$1,0),FALSE),VLOOKUP($T473,Fe_Annuity_Tables,MATCH(BX$3+3,'Mortality Tables'!$N$1:$DN$1,0),FALSE)),"")</f>
        <v>135130.21624129484</v>
      </c>
      <c r="BY473" s="685">
        <f>IFERROR((BX473+AH473*Contr_Rate)*(1+Inv_Return)*IF($D473=$C$1,VLOOKUP($T473,Male_Annuity_Tables,MATCH($BS$3+3,'Mortality Tables'!$N$1:$DN$1,0),FALSE),VLOOKUP($T473,Fe_Annuity_Tables,MATCH(BY$3+3,'Mortality Tables'!$N$1:$DN$1,0),FALSE)),"")</f>
        <v>99899.83715329603</v>
      </c>
      <c r="BZ473" s="685">
        <f>IFERROR((BY473+AI473*Contr_Rate)*(1+Inv_Return)*IF($D473=$C$1,VLOOKUP($T473,Male_Annuity_Tables,MATCH($BS$3+3,'Mortality Tables'!$N$1:$DN$1,0),FALSE),VLOOKUP($T473,Fe_Annuity_Tables,MATCH(BZ$3+3,'Mortality Tables'!$N$1:$DN$1,0),FALSE)),"")</f>
        <v>76672.852017044861</v>
      </c>
      <c r="CA473" s="685">
        <f>IFERROR((BZ473+AJ473*Contr_Rate)*(1+Inv_Return)*IF($D473=$C$1,VLOOKUP($T473,Male_Annuity_Tables,MATCH($BS$3+3,'Mortality Tables'!$N$1:$DN$1,0),FALSE),VLOOKUP($T473,Fe_Annuity_Tables,MATCH(CA$3+3,'Mortality Tables'!$N$1:$DN$1,0),FALSE)),"")</f>
        <v>60494.521315910053</v>
      </c>
      <c r="CB473" s="685">
        <f>IFERROR((CA473+AK473*Contr_Rate)*(1+Inv_Return)*IF($D473=$C$1,VLOOKUP($T473,Male_Annuity_Tables,MATCH($BS$3+3,'Mortality Tables'!$N$1:$DN$1,0),FALSE),VLOOKUP($T473,Fe_Annuity_Tables,MATCH(CB$3+3,'Mortality Tables'!$N$1:$DN$1,0),FALSE)),"")</f>
        <v>51619.306419262728</v>
      </c>
      <c r="CC473" s="685">
        <f>IFERROR((CB473+AL473*Contr_Rate)*(1+Inv_Return)*IF($D473=$C$1,VLOOKUP($T473,Male_Annuity_Tables,MATCH($BS$3+3,'Mortality Tables'!$N$1:$DN$1,0),FALSE),VLOOKUP($T473,Fe_Annuity_Tables,MATCH(CC$3+3,'Mortality Tables'!$N$1:$DN$1,0),FALSE)),"")</f>
        <v>44847.835953380716</v>
      </c>
      <c r="CD473" s="685">
        <f>IFERROR((CC473+AM473*Contr_Rate)*(1+Inv_Return)*IF($D473=$C$1,VLOOKUP($T473,Male_Annuity_Tables,MATCH($BS$3+3,'Mortality Tables'!$N$1:$DN$1,0),FALSE),VLOOKUP($T473,Fe_Annuity_Tables,MATCH(CD$3+3,'Mortality Tables'!$N$1:$DN$1,0),FALSE)),"")</f>
        <v>39195.825280192774</v>
      </c>
      <c r="CE473" s="685">
        <f>IFERROR((CD473+AN473*Contr_Rate)*(1+Inv_Return)*IF($D473=$C$1,VLOOKUP($T473,Male_Annuity_Tables,MATCH($BS$3+3,'Mortality Tables'!$N$1:$DN$1,0),FALSE),VLOOKUP($T473,Fe_Annuity_Tables,MATCH(CE$3+3,'Mortality Tables'!$N$1:$DN$1,0),FALSE)),"")</f>
        <v>34374.908319100912</v>
      </c>
      <c r="CF473" s="685">
        <f>IFERROR((CE473+AO473*Contr_Rate)*(1+Inv_Return)*IF($D473=$C$1,VLOOKUP($T473,Male_Annuity_Tables,MATCH($BS$3+3,'Mortality Tables'!$N$1:$DN$1,0),FALSE),VLOOKUP($T473,Fe_Annuity_Tables,MATCH(CF$3+3,'Mortality Tables'!$N$1:$DN$1,0),FALSE)),"")</f>
        <v>30225.093803332027</v>
      </c>
      <c r="CG473" s="685">
        <f>IFERROR((CF473+AP473*Contr_Rate)*(1+Inv_Return)*IF($D473=$C$1,VLOOKUP($T473,Male_Annuity_Tables,MATCH($BS$3+3,'Mortality Tables'!$N$1:$DN$1,0),FALSE),VLOOKUP($T473,Fe_Annuity_Tables,MATCH(CG$3+3,'Mortality Tables'!$N$1:$DN$1,0),FALSE)),"")</f>
        <v>26631.152677424525</v>
      </c>
      <c r="CH473" s="685">
        <f>IFERROR((CG473+AQ473*Contr_Rate)*(1+Inv_Return)*IF($D473=$C$1,VLOOKUP($T473,Male_Annuity_Tables,MATCH($BS$3+3,'Mortality Tables'!$N$1:$DN$1,0),FALSE),VLOOKUP($T473,Fe_Annuity_Tables,MATCH(CH$3+3,'Mortality Tables'!$N$1:$DN$1,0),FALSE)),"")</f>
        <v>23502.948265840325</v>
      </c>
      <c r="CI473" s="685">
        <f>IFERROR((CH473+AR473*Contr_Rate)*(1+Inv_Return)*IF($D473=$C$1,VLOOKUP($T473,Male_Annuity_Tables,MATCH($BS$3+3,'Mortality Tables'!$N$1:$DN$1,0),FALSE),VLOOKUP($T473,Fe_Annuity_Tables,MATCH(CI$3+3,'Mortality Tables'!$N$1:$DN$1,0),FALSE)),"")</f>
        <v>20768.897175751394</v>
      </c>
      <c r="CJ473" s="685">
        <f>IFERROR((CI473+AS473*Contr_Rate)*(1+Inv_Return)*IF($D473=$C$1,VLOOKUP($T473,Male_Annuity_Tables,MATCH($BS$3+3,'Mortality Tables'!$N$1:$DN$1,0),FALSE),VLOOKUP($T473,Fe_Annuity_Tables,MATCH(CJ$3+3,'Mortality Tables'!$N$1:$DN$1,0),FALSE)),"")</f>
        <v>18371.800677202984</v>
      </c>
      <c r="CK473" s="685">
        <f>IFERROR((CJ473+AT473*Contr_Rate)*(1+Inv_Return)*IF($D473=$C$1,VLOOKUP($T473,Male_Annuity_Tables,MATCH($BS$3+3,'Mortality Tables'!$N$1:$DN$1,0),FALSE),VLOOKUP($T473,Fe_Annuity_Tables,MATCH(CK$3+3,'Mortality Tables'!$N$1:$DN$1,0),FALSE)),"")</f>
        <v>16264.404431380781</v>
      </c>
      <c r="CL473" s="685">
        <f>IFERROR((CK473+AU473*Contr_Rate)*(1+Inv_Return)*IF($D473=$C$1,VLOOKUP($T473,Male_Annuity_Tables,MATCH($BS$3+3,'Mortality Tables'!$N$1:$DN$1,0),FALSE),VLOOKUP($T473,Fe_Annuity_Tables,MATCH(CL$3+3,'Mortality Tables'!$N$1:$DN$1,0),FALSE)),"")</f>
        <v>15254.729199589827</v>
      </c>
      <c r="CM473" s="685">
        <f>IFERROR((CL473+AV473*Contr_Rate)*(1+Inv_Return)*IF($D473=$C$1,VLOOKUP($T473,Male_Annuity_Tables,MATCH($BS$3+3,'Mortality Tables'!$N$1:$DN$1,0),FALSE),VLOOKUP($T473,Fe_Annuity_Tables,MATCH(CM$3+3,'Mortality Tables'!$N$1:$DN$1,0),FALSE)),"")</f>
        <v>14331.777663910509</v>
      </c>
      <c r="CN473" s="685">
        <f>IFERROR((CM473+AW473*Contr_Rate)*(1+Inv_Return)*IF($D473=$C$1,VLOOKUP($T473,Male_Annuity_Tables,MATCH($BS$3+3,'Mortality Tables'!$N$1:$DN$1,0),FALSE),VLOOKUP($T473,Fe_Annuity_Tables,MATCH(CN$3+3,'Mortality Tables'!$N$1:$DN$1,0),FALSE)),"")</f>
        <v>13464.599495426924</v>
      </c>
      <c r="CO473" s="685">
        <f>IFERROR((CN473+AX473*Contr_Rate)*(1+Inv_Return)*IF($D473=$C$1,VLOOKUP($T473,Male_Annuity_Tables,MATCH($BS$3+3,'Mortality Tables'!$N$1:$DN$1,0),FALSE),VLOOKUP($T473,Fe_Annuity_Tables,MATCH(CO$3+3,'Mortality Tables'!$N$1:$DN$1,0),FALSE)),"")</f>
        <v>12648.562007002152</v>
      </c>
      <c r="CP473" s="685">
        <f>IFERROR((CO473+AY473*Contr_Rate)*(1+Inv_Return)*IF($D473=$C$1,VLOOKUP($T473,Male_Annuity_Tables,MATCH($BS$3+3,'Mortality Tables'!$N$1:$DN$1,0),FALSE),VLOOKUP($T473,Fe_Annuity_Tables,MATCH(CP$3+3,'Mortality Tables'!$N$1:$DN$1,0),FALSE)),"")</f>
        <v>11880.05425164563</v>
      </c>
      <c r="CQ473" s="685">
        <f>IFERROR((CP473+AZ473*Contr_Rate)*(1+Inv_Return)*IF($D473=$C$1,VLOOKUP($T473,Male_Annuity_Tables,MATCH($BS$3+3,'Mortality Tables'!$N$1:$DN$1,0),FALSE),VLOOKUP($T473,Fe_Annuity_Tables,MATCH(CQ$3+3,'Mortality Tables'!$N$1:$DN$1,0),FALSE)),"")</f>
        <v>11775.367060807404</v>
      </c>
      <c r="CR473" s="685">
        <f>IFERROR((CQ473+BA473*Contr_Rate)*(1+Inv_Return)*IF($D473=$C$1,VLOOKUP($T473,Male_Annuity_Tables,MATCH($BS$3+3,'Mortality Tables'!$N$1:$DN$1,0),FALSE),VLOOKUP($T473,Fe_Annuity_Tables,MATCH(CR$3+3,'Mortality Tables'!$N$1:$DN$1,0),FALSE)),"")</f>
        <v>11676.471253642801</v>
      </c>
      <c r="CS473" s="685">
        <f>IFERROR((CR473+BB473*Contr_Rate)*(1+Inv_Return)*IF($D473=$C$1,VLOOKUP($T473,Male_Annuity_Tables,MATCH($BS$3+3,'Mortality Tables'!$N$1:$DN$1,0),FALSE),VLOOKUP($T473,Fe_Annuity_Tables,MATCH(CS$3+3,'Mortality Tables'!$N$1:$DN$1,0),FALSE)),"")</f>
        <v>11572.824863364065</v>
      </c>
      <c r="CT473" s="685">
        <f>IFERROR((CS473+BC473*Contr_Rate)*(1+Inv_Return)*IF($D473=$C$1,VLOOKUP($T473,Male_Annuity_Tables,MATCH($BS$3+3,'Mortality Tables'!$N$1:$DN$1,0),FALSE),VLOOKUP($T473,Fe_Annuity_Tables,MATCH(CT$3+3,'Mortality Tables'!$N$1:$DN$1,0),FALSE)),"")</f>
        <v>11463.594073351091</v>
      </c>
      <c r="CU473" s="685">
        <f>IFERROR((CT473+BD473*Contr_Rate)*(1+Inv_Return)*IF($D473=$C$1,VLOOKUP($T473,Male_Annuity_Tables,MATCH($BS$3+3,'Mortality Tables'!$N$1:$DN$1,0),FALSE),VLOOKUP($T473,Fe_Annuity_Tables,MATCH(CU$3+3,'Mortality Tables'!$N$1:$DN$1,0),FALSE)),"")</f>
        <v>11348.237953003136</v>
      </c>
      <c r="CV473" s="685" t="str">
        <f>IFERROR((CU473+BE473*Contr_Rate)*(1+Inv_Return)*IF($D473=$C$1,VLOOKUP($T473,Male_Annuity_Tables,MATCH($BS$3+3,'Mortality Tables'!$N$1:$DN$1,0),FALSE),VLOOKUP($T473,Fe_Annuity_Tables,MATCH(CV$3+3,'Mortality Tables'!$N$1:$DN$1,0),FALSE)),"")</f>
        <v/>
      </c>
      <c r="CW473" s="685" t="str">
        <f>IFERROR((CV473+BF473*Contr_Rate)*(1+Inv_Return)*IF($D473=$C$1,VLOOKUP($T473,Male_Annuity_Tables,MATCH($BS$3+3,'Mortality Tables'!$N$1:$DN$1,0),FALSE),VLOOKUP($T473,Fe_Annuity_Tables,MATCH(CW$3+3,'Mortality Tables'!$N$1:$DN$1,0),FALSE)),"")</f>
        <v/>
      </c>
      <c r="CX473" s="685" t="str">
        <f>IFERROR((CW473+BG473*Contr_Rate)*(1+Inv_Return)*IF($D473=$C$1,VLOOKUP($T473,Male_Annuity_Tables,MATCH($BS$3+3,'Mortality Tables'!$N$1:$DN$1,0),FALSE),VLOOKUP($T473,Fe_Annuity_Tables,MATCH(CX$3+3,'Mortality Tables'!$N$1:$DN$1,0),FALSE)),"")</f>
        <v/>
      </c>
      <c r="CY473" s="685" t="str">
        <f>IFERROR((CX473+BH473*Contr_Rate)*(1+Inv_Return)*IF($D473=$C$1,VLOOKUP($T473,Male_Annuity_Tables,MATCH($BS$3+3,'Mortality Tables'!$N$1:$DN$1,0),FALSE),VLOOKUP($T473,Fe_Annuity_Tables,MATCH(CY$3+3,'Mortality Tables'!$N$1:$DN$1,0),FALSE)),"")</f>
        <v/>
      </c>
      <c r="CZ473" s="685" t="str">
        <f>IFERROR((CY473+BI473*Contr_Rate)*(1+Inv_Return)*IF($D473=$C$1,VLOOKUP($T473,Male_Annuity_Tables,MATCH($BS$3+3,'Mortality Tables'!$N$1:$DN$1,0),FALSE),VLOOKUP($T473,Fe_Annuity_Tables,MATCH(CZ$3+3,'Mortality Tables'!$N$1:$DN$1,0),FALSE)),"")</f>
        <v/>
      </c>
      <c r="DA473" s="685" t="str">
        <f>IFERROR((CZ473+BJ473*Contr_Rate)*(1+Inv_Return)*IF($D473=$C$1,VLOOKUP($T473,Male_Annuity_Tables,MATCH($BS$3+3,'Mortality Tables'!$N$1:$DN$1,0),FALSE),VLOOKUP($T473,Fe_Annuity_Tables,MATCH(DA$3+3,'Mortality Tables'!$N$1:$DN$1,0),FALSE)),"")</f>
        <v/>
      </c>
      <c r="DB473" s="685" t="str">
        <f>IFERROR((DA473+BK473*Contr_Rate)*(1+Inv_Return)*IF($D473=$C$1,VLOOKUP($T473,Male_Annuity_Tables,MATCH($BS$3+3,'Mortality Tables'!$N$1:$DN$1,0),FALSE),VLOOKUP($T473,Fe_Annuity_Tables,MATCH(DB$3+3,'Mortality Tables'!$N$1:$DN$1,0),FALSE)),"")</f>
        <v/>
      </c>
      <c r="DC473" s="685" t="str">
        <f>IFERROR((DB473+BL473*Contr_Rate)*(1+Inv_Return)*IF($D473=$C$1,VLOOKUP($T473,Male_Annuity_Tables,MATCH($BS$3+3,'Mortality Tables'!$N$1:$DN$1,0),FALSE),VLOOKUP($T473,Fe_Annuity_Tables,MATCH(DC$3+3,'Mortality Tables'!$N$1:$DN$1,0),FALSE)),"")</f>
        <v/>
      </c>
      <c r="DD473" s="685" t="str">
        <f>IFERROR((DC473+BM473*Contr_Rate)*(1+Inv_Return)*IF($D473=$C$1,VLOOKUP($T473,Male_Annuity_Tables,MATCH($BS$3+3,'Mortality Tables'!$N$1:$DN$1,0),FALSE),VLOOKUP($T473,Fe_Annuity_Tables,MATCH(DD$3+3,'Mortality Tables'!$N$1:$DN$1,0),FALSE)),"")</f>
        <v/>
      </c>
      <c r="DE473" s="685" t="str">
        <f>IFERROR((DD473+BN473*Contr_Rate)*(1+Inv_Return)*IF($D473=$C$1,VLOOKUP($T473,Male_Annuity_Tables,MATCH($BS$3+3,'Mortality Tables'!$N$1:$DN$1,0),FALSE),VLOOKUP($T473,Fe_Annuity_Tables,MATCH(DE$3+3,'Mortality Tables'!$N$1:$DN$1,0),FALSE)),"")</f>
        <v/>
      </c>
      <c r="DF473" s="685" t="str">
        <f>IFERROR((DE473+BO473*Contr_Rate)*(1+Inv_Return)*IF($D473=$C$1,VLOOKUP($T473,Male_Annuity_Tables,MATCH($BS$3+3,'Mortality Tables'!$N$1:$DN$1,0),FALSE),VLOOKUP($T473,Fe_Annuity_Tables,MATCH(DF$3+3,'Mortality Tables'!$N$1:$DN$1,0),FALSE)),"")</f>
        <v/>
      </c>
      <c r="DG473" s="685" t="str">
        <f>IFERROR((DF473+BP473*Contr_Rate)*(1+Inv_Return)*IF($D473=$C$1,VLOOKUP($T473,Male_Annuity_Tables,MATCH($BS$3+3,'Mortality Tables'!$N$1:$DN$1,0),FALSE),VLOOKUP($T473,Fe_Annuity_Tables,MATCH(DG$3+3,'Mortality Tables'!$N$1:$DN$1,0),FALSE)),"")</f>
        <v/>
      </c>
      <c r="DH473" s="685" t="str">
        <f>IFERROR((DG473+BQ473*Contr_Rate)*(1+Inv_Return)*IF($D473=$C$1,VLOOKUP($T473,Male_Annuity_Tables,MATCH($BS$3+3,'Mortality Tables'!$N$1:$DN$1,0),FALSE),VLOOKUP($T473,Fe_Annuity_Tables,MATCH(DH$3+3,'Mortality Tables'!$N$1:$DN$1,0),FALSE)),"")</f>
        <v/>
      </c>
      <c r="DJ473" s="686">
        <f t="shared" si="263"/>
        <v>379543.44646736106</v>
      </c>
      <c r="DK473" s="680">
        <f t="shared" si="251"/>
        <v>8.8017766057058875</v>
      </c>
      <c r="DL473" s="686">
        <f t="shared" si="264"/>
        <v>28891.225092929744</v>
      </c>
      <c r="DM473" s="686">
        <f t="shared" si="252"/>
        <v>3314827.2739192336</v>
      </c>
      <c r="DN473" s="687">
        <f t="shared" si="265"/>
        <v>8.7157558163718923E-3</v>
      </c>
      <c r="DP473" s="688">
        <f t="shared" si="266"/>
        <v>64089.437694629123</v>
      </c>
      <c r="DQ473" s="688">
        <f t="shared" si="267"/>
        <v>76318.596215656973</v>
      </c>
      <c r="DR473" s="688">
        <f t="shared" si="268"/>
        <v>68771.301174518405</v>
      </c>
    </row>
    <row r="474" spans="1:122" s="657" customFormat="1" ht="14.5">
      <c r="A474" s="675" t="s">
        <v>2016</v>
      </c>
      <c r="B474" s="675" t="s">
        <v>2017</v>
      </c>
      <c r="C474" s="675" t="s">
        <v>115</v>
      </c>
      <c r="D474" s="675" t="s">
        <v>60</v>
      </c>
      <c r="E474" s="676">
        <v>30943</v>
      </c>
      <c r="F474" s="677">
        <v>41710</v>
      </c>
      <c r="G474" s="677">
        <v>41968</v>
      </c>
      <c r="H474" s="678">
        <v>1075448</v>
      </c>
      <c r="I474" s="678">
        <v>73723.06</v>
      </c>
      <c r="J474" s="678">
        <v>74283.62</v>
      </c>
      <c r="K474" s="678"/>
      <c r="L474" s="678">
        <v>148006.68</v>
      </c>
      <c r="M474" s="679">
        <f>IF(COUNTIF($A$4:A474,A474)=1,0,1)</f>
        <v>0</v>
      </c>
      <c r="N474" s="680" t="str">
        <f t="shared" si="257"/>
        <v>Okay</v>
      </c>
      <c r="O474" s="680" t="str">
        <f t="shared" si="258"/>
        <v>TRUE</v>
      </c>
      <c r="P474" s="680" t="b">
        <f t="shared" si="259"/>
        <v>1</v>
      </c>
      <c r="Q474" s="680" t="b">
        <f t="shared" si="273"/>
        <v>1</v>
      </c>
      <c r="R474" s="680" t="b">
        <f t="shared" si="274"/>
        <v>1</v>
      </c>
      <c r="S474" s="681">
        <f t="shared" si="260"/>
        <v>29.4986301369863</v>
      </c>
      <c r="T474" s="682">
        <f t="shared" si="275"/>
        <v>40</v>
      </c>
      <c r="U474" s="682">
        <f t="shared" si="253"/>
        <v>30</v>
      </c>
      <c r="V474" s="682">
        <f t="shared" si="276"/>
        <v>10.104109589041096</v>
      </c>
      <c r="W474" s="682">
        <f t="shared" si="261"/>
        <v>20</v>
      </c>
      <c r="X474" s="683">
        <f t="shared" si="262"/>
        <v>2960133.5999999996</v>
      </c>
      <c r="Y474" s="684">
        <f t="shared" si="250"/>
        <v>1.91E-3</v>
      </c>
      <c r="Z474" s="684">
        <f>IF($D474=$C$1,VLOOKUP($T474,Male_Annuity_Tables,MATCH($W474+2,'Mortality Tables'!$DS$1:$HT$1,0),FALSE),VLOOKUP($T474,Fe_Annuity_Tables,MATCH($W474+2,'Mortality Tables'!$M$1:$DN$1,0),FALSE))</f>
        <v>8.2941194265961735E-2</v>
      </c>
      <c r="AA474" s="664"/>
      <c r="AB474" s="685">
        <f t="shared" si="271"/>
        <v>1130242.0756000001</v>
      </c>
      <c r="AC474" s="685">
        <f t="shared" si="271"/>
        <v>1187827.9093518201</v>
      </c>
      <c r="AD474" s="685">
        <f t="shared" si="271"/>
        <v>1248347.7413332954</v>
      </c>
      <c r="AE474" s="685">
        <f t="shared" si="271"/>
        <v>1311951.0587542269</v>
      </c>
      <c r="AF474" s="685">
        <f t="shared" si="271"/>
        <v>1378794.9651977546</v>
      </c>
      <c r="AG474" s="685">
        <f t="shared" si="271"/>
        <v>1449044.5686745804</v>
      </c>
      <c r="AH474" s="685">
        <f t="shared" si="271"/>
        <v>1522873.3894485503</v>
      </c>
      <c r="AI474" s="685">
        <f t="shared" si="271"/>
        <v>1600463.7886409541</v>
      </c>
      <c r="AJ474" s="685">
        <f t="shared" si="271"/>
        <v>1682007.4186722108</v>
      </c>
      <c r="AK474" s="685">
        <f t="shared" si="271"/>
        <v>1767705.6966535598</v>
      </c>
      <c r="AL474" s="685">
        <f t="shared" si="271"/>
        <v>1857770.3018980587</v>
      </c>
      <c r="AM474" s="685">
        <f t="shared" si="271"/>
        <v>1952423.6987797648</v>
      </c>
      <c r="AN474" s="685">
        <f t="shared" si="271"/>
        <v>2051899.6862325938</v>
      </c>
      <c r="AO474" s="685">
        <f t="shared" si="271"/>
        <v>2156443.9752461449</v>
      </c>
      <c r="AP474" s="685">
        <f t="shared" si="271"/>
        <v>2266314.7957849358</v>
      </c>
      <c r="AQ474" s="685">
        <f t="shared" si="271"/>
        <v>2381783.5346301785</v>
      </c>
      <c r="AR474" s="685">
        <f t="shared" si="270"/>
        <v>2503135.4057195862</v>
      </c>
      <c r="AS474" s="685">
        <f t="shared" si="270"/>
        <v>2630670.1546409992</v>
      </c>
      <c r="AT474" s="685">
        <f t="shared" si="270"/>
        <v>2764702.7990199579</v>
      </c>
      <c r="AU474" s="685">
        <f t="shared" si="270"/>
        <v>2905564.4066300252</v>
      </c>
      <c r="AV474" s="685" t="str">
        <f t="shared" si="270"/>
        <v/>
      </c>
      <c r="AW474" s="685" t="str">
        <f t="shared" si="270"/>
        <v/>
      </c>
      <c r="AX474" s="685" t="str">
        <f t="shared" si="270"/>
        <v/>
      </c>
      <c r="AY474" s="685" t="str">
        <f t="shared" si="270"/>
        <v/>
      </c>
      <c r="AZ474" s="685" t="str">
        <f t="shared" si="270"/>
        <v/>
      </c>
      <c r="BA474" s="685" t="str">
        <f t="shared" si="270"/>
        <v/>
      </c>
      <c r="BB474" s="685" t="str">
        <f t="shared" si="270"/>
        <v/>
      </c>
      <c r="BC474" s="685" t="str">
        <f t="shared" si="270"/>
        <v/>
      </c>
      <c r="BD474" s="685" t="str">
        <f t="shared" si="270"/>
        <v/>
      </c>
      <c r="BE474" s="685" t="str">
        <f t="shared" si="270"/>
        <v/>
      </c>
      <c r="BF474" s="685" t="str">
        <f t="shared" si="270"/>
        <v/>
      </c>
      <c r="BG474" s="685" t="str">
        <f t="shared" si="272"/>
        <v/>
      </c>
      <c r="BH474" s="685" t="str">
        <f t="shared" si="272"/>
        <v/>
      </c>
      <c r="BI474" s="685" t="str">
        <f t="shared" si="254"/>
        <v/>
      </c>
      <c r="BJ474" s="685" t="str">
        <f t="shared" si="254"/>
        <v/>
      </c>
      <c r="BK474" s="685" t="str">
        <f t="shared" si="254"/>
        <v/>
      </c>
      <c r="BL474" s="685" t="str">
        <f t="shared" si="254"/>
        <v/>
      </c>
      <c r="BM474" s="685" t="str">
        <f t="shared" si="254"/>
        <v/>
      </c>
      <c r="BN474" s="685" t="str">
        <f t="shared" si="254"/>
        <v/>
      </c>
      <c r="BO474" s="685" t="str">
        <f t="shared" si="269"/>
        <v/>
      </c>
      <c r="BP474" s="685" t="str">
        <f t="shared" si="269"/>
        <v/>
      </c>
      <c r="BQ474" s="685" t="str">
        <f t="shared" si="269"/>
        <v/>
      </c>
      <c r="BR474" s="529"/>
      <c r="BS474" s="685">
        <f>IFERROR(($L474+AB474*Contr_Rate)*(1+Inv_Return)*IF($D474=$C$1,VLOOKUP($T474,Male_Annuity_Tables,MATCH($BS$3+3,'Mortality Tables'!$N$1:$DN$1,0),FALSE),VLOOKUP($T474,Fe_Annuity_Tables,MATCH(BS$3+3,'Mortality Tables'!$N$1:$DN$1,0),FALSE)),"")</f>
        <v>424650.00516142295</v>
      </c>
      <c r="BT474" s="685">
        <f>IFERROR(($BS474+AC474*Contr_Rate)*(1+Inv_Return)*IF($D474=$C$1,VLOOKUP($T474,Male_Annuity_Tables,MATCH($BS$3+3,'Mortality Tables'!$N$1:$DN$1,0),FALSE),VLOOKUP($T474,Fe_Annuity_Tables,MATCH(BT$3+3,'Mortality Tables'!$N$1:$DN$1,0),FALSE)),"")</f>
        <v>577587.78737071774</v>
      </c>
      <c r="BU474" s="685">
        <f>IFERROR((BT474+AD474*Contr_Rate)*(1+Inv_Return)*IF($D474=$C$1,VLOOKUP($T474,Male_Annuity_Tables,MATCH($BS$3+3,'Mortality Tables'!$N$1:$DN$1,0),FALSE),VLOOKUP($T474,Fe_Annuity_Tables,MATCH(BU$3+3,'Mortality Tables'!$N$1:$DN$1,0),FALSE)),"")</f>
        <v>597209.44979730551</v>
      </c>
      <c r="BV474" s="685">
        <f>IFERROR((BU474+AE474*Contr_Rate)*(1+Inv_Return)*IF($D474=$C$1,VLOOKUP($T474,Male_Annuity_Tables,MATCH($BS$3+3,'Mortality Tables'!$N$1:$DN$1,0),FALSE),VLOOKUP($T474,Fe_Annuity_Tables,MATCH(BV$3+3,'Mortality Tables'!$N$1:$DN$1,0),FALSE)),"")</f>
        <v>527053.44963390974</v>
      </c>
      <c r="BW474" s="685">
        <f>IFERROR((BV474+AF474*Contr_Rate)*(1+Inv_Return)*IF($D474=$C$1,VLOOKUP($T474,Male_Annuity_Tables,MATCH($BS$3+3,'Mortality Tables'!$N$1:$DN$1,0),FALSE),VLOOKUP($T474,Fe_Annuity_Tables,MATCH(BW$3+3,'Mortality Tables'!$N$1:$DN$1,0),FALSE)),"")</f>
        <v>424298.96960754588</v>
      </c>
      <c r="BX474" s="685">
        <f>IFERROR((BW474+AG474*Contr_Rate)*(1+Inv_Return)*IF($D474=$C$1,VLOOKUP($T474,Male_Annuity_Tables,MATCH($BS$3+3,'Mortality Tables'!$N$1:$DN$1,0),FALSE),VLOOKUP($T474,Fe_Annuity_Tables,MATCH(BX$3+3,'Mortality Tables'!$N$1:$DN$1,0),FALSE)),"")</f>
        <v>328479.21383889648</v>
      </c>
      <c r="BY474" s="685">
        <f>IFERROR((BX474+AH474*Contr_Rate)*(1+Inv_Return)*IF($D474=$C$1,VLOOKUP($T474,Male_Annuity_Tables,MATCH($BS$3+3,'Mortality Tables'!$N$1:$DN$1,0),FALSE),VLOOKUP($T474,Fe_Annuity_Tables,MATCH(BY$3+3,'Mortality Tables'!$N$1:$DN$1,0),FALSE)),"")</f>
        <v>254547.05924679787</v>
      </c>
      <c r="BZ474" s="685">
        <f>IFERROR((BY474+AI474*Contr_Rate)*(1+Inv_Return)*IF($D474=$C$1,VLOOKUP($T474,Male_Annuity_Tables,MATCH($BS$3+3,'Mortality Tables'!$N$1:$DN$1,0),FALSE),VLOOKUP($T474,Fe_Annuity_Tables,MATCH(BZ$3+3,'Mortality Tables'!$N$1:$DN$1,0),FALSE)),"")</f>
        <v>201798.03694565047</v>
      </c>
      <c r="CA474" s="685">
        <f>IFERROR((BZ474+AJ474*Contr_Rate)*(1+Inv_Return)*IF($D474=$C$1,VLOOKUP($T474,Male_Annuity_Tables,MATCH($BS$3+3,'Mortality Tables'!$N$1:$DN$1,0),FALSE),VLOOKUP($T474,Fe_Annuity_Tables,MATCH(CA$3+3,'Mortality Tables'!$N$1:$DN$1,0),FALSE)),"")</f>
        <v>164390.01550450668</v>
      </c>
      <c r="CB474" s="685">
        <f>IFERROR((CA474+AK474*Contr_Rate)*(1+Inv_Return)*IF($D474=$C$1,VLOOKUP($T474,Male_Annuity_Tables,MATCH($BS$3+3,'Mortality Tables'!$N$1:$DN$1,0),FALSE),VLOOKUP($T474,Fe_Annuity_Tables,MATCH(CB$3+3,'Mortality Tables'!$N$1:$DN$1,0),FALSE)),"")</f>
        <v>136939.23785778511</v>
      </c>
      <c r="CC474" s="685">
        <f>IFERROR((CB474+AL474*Contr_Rate)*(1+Inv_Return)*IF($D474=$C$1,VLOOKUP($T474,Male_Annuity_Tables,MATCH($BS$3+3,'Mortality Tables'!$N$1:$DN$1,0),FALSE),VLOOKUP($T474,Fe_Annuity_Tables,MATCH(CC$3+3,'Mortality Tables'!$N$1:$DN$1,0),FALSE)),"")</f>
        <v>122705.6665448459</v>
      </c>
      <c r="CD474" s="685">
        <f>IFERROR((CC474+AM474*Contr_Rate)*(1+Inv_Return)*IF($D474=$C$1,VLOOKUP($T474,Male_Annuity_Tables,MATCH($BS$3+3,'Mortality Tables'!$N$1:$DN$1,0),FALSE),VLOOKUP($T474,Fe_Annuity_Tables,MATCH(CD$3+3,'Mortality Tables'!$N$1:$DN$1,0),FALSE)),"")</f>
        <v>112231.48396618738</v>
      </c>
      <c r="CE474" s="685">
        <f>IFERROR((CD474+AN474*Contr_Rate)*(1+Inv_Return)*IF($D474=$C$1,VLOOKUP($T474,Male_Annuity_Tables,MATCH($BS$3+3,'Mortality Tables'!$N$1:$DN$1,0),FALSE),VLOOKUP($T474,Fe_Annuity_Tables,MATCH(CE$3+3,'Mortality Tables'!$N$1:$DN$1,0),FALSE)),"")</f>
        <v>103316.43772426811</v>
      </c>
      <c r="CF474" s="685">
        <f>IFERROR((CE474+AO474*Contr_Rate)*(1+Inv_Return)*IF($D474=$C$1,VLOOKUP($T474,Male_Annuity_Tables,MATCH($BS$3+3,'Mortality Tables'!$N$1:$DN$1,0),FALSE),VLOOKUP($T474,Fe_Annuity_Tables,MATCH(CF$3+3,'Mortality Tables'!$N$1:$DN$1,0),FALSE)),"")</f>
        <v>95400.383298217377</v>
      </c>
      <c r="CG474" s="685">
        <f>IFERROR((CF474+AP474*Contr_Rate)*(1+Inv_Return)*IF($D474=$C$1,VLOOKUP($T474,Male_Annuity_Tables,MATCH($BS$3+3,'Mortality Tables'!$N$1:$DN$1,0),FALSE),VLOOKUP($T474,Fe_Annuity_Tables,MATCH(CG$3+3,'Mortality Tables'!$N$1:$DN$1,0),FALSE)),"")</f>
        <v>88274.070502722403</v>
      </c>
      <c r="CH474" s="685">
        <f>IFERROR((CG474+AQ474*Contr_Rate)*(1+Inv_Return)*IF($D474=$C$1,VLOOKUP($T474,Male_Annuity_Tables,MATCH($BS$3+3,'Mortality Tables'!$N$1:$DN$1,0),FALSE),VLOOKUP($T474,Fe_Annuity_Tables,MATCH(CH$3+3,'Mortality Tables'!$N$1:$DN$1,0),FALSE)),"")</f>
        <v>86356.267880206506</v>
      </c>
      <c r="CI474" s="685">
        <f>IFERROR((CH474+AR474*Contr_Rate)*(1+Inv_Return)*IF($D474=$C$1,VLOOKUP($T474,Male_Annuity_Tables,MATCH($BS$3+3,'Mortality Tables'!$N$1:$DN$1,0),FALSE),VLOOKUP($T474,Fe_Annuity_Tables,MATCH(CI$3+3,'Mortality Tables'!$N$1:$DN$1,0),FALSE)),"")</f>
        <v>85049.35592362468</v>
      </c>
      <c r="CJ474" s="685">
        <f>IFERROR((CI474+AS474*Contr_Rate)*(1+Inv_Return)*IF($D474=$C$1,VLOOKUP($T474,Male_Annuity_Tables,MATCH($BS$3+3,'Mortality Tables'!$N$1:$DN$1,0),FALSE),VLOOKUP($T474,Fe_Annuity_Tables,MATCH(CJ$3+3,'Mortality Tables'!$N$1:$DN$1,0),FALSE)),"")</f>
        <v>83811.91318661574</v>
      </c>
      <c r="CK474" s="685">
        <f>IFERROR((CJ474+AT474*Contr_Rate)*(1+Inv_Return)*IF($D474=$C$1,VLOOKUP($T474,Male_Annuity_Tables,MATCH($BS$3+3,'Mortality Tables'!$N$1:$DN$1,0),FALSE),VLOOKUP($T474,Fe_Annuity_Tables,MATCH(CK$3+3,'Mortality Tables'!$N$1:$DN$1,0),FALSE)),"")</f>
        <v>82577.671155368778</v>
      </c>
      <c r="CL474" s="685">
        <f>IFERROR((CK474+AU474*Contr_Rate)*(1+Inv_Return)*IF($D474=$C$1,VLOOKUP($T474,Male_Annuity_Tables,MATCH($BS$3+3,'Mortality Tables'!$N$1:$DN$1,0),FALSE),VLOOKUP($T474,Fe_Annuity_Tables,MATCH(CL$3+3,'Mortality Tables'!$N$1:$DN$1,0),FALSE)),"")</f>
        <v>81334.333586466542</v>
      </c>
      <c r="CM474" s="685" t="str">
        <f>IFERROR((CL474+AV474*Contr_Rate)*(1+Inv_Return)*IF($D474=$C$1,VLOOKUP($T474,Male_Annuity_Tables,MATCH($BS$3+3,'Mortality Tables'!$N$1:$DN$1,0),FALSE),VLOOKUP($T474,Fe_Annuity_Tables,MATCH(CM$3+3,'Mortality Tables'!$N$1:$DN$1,0),FALSE)),"")</f>
        <v/>
      </c>
      <c r="CN474" s="685" t="str">
        <f>IFERROR((CM474+AW474*Contr_Rate)*(1+Inv_Return)*IF($D474=$C$1,VLOOKUP($T474,Male_Annuity_Tables,MATCH($BS$3+3,'Mortality Tables'!$N$1:$DN$1,0),FALSE),VLOOKUP($T474,Fe_Annuity_Tables,MATCH(CN$3+3,'Mortality Tables'!$N$1:$DN$1,0),FALSE)),"")</f>
        <v/>
      </c>
      <c r="CO474" s="685" t="str">
        <f>IFERROR((CN474+AX474*Contr_Rate)*(1+Inv_Return)*IF($D474=$C$1,VLOOKUP($T474,Male_Annuity_Tables,MATCH($BS$3+3,'Mortality Tables'!$N$1:$DN$1,0),FALSE),VLOOKUP($T474,Fe_Annuity_Tables,MATCH(CO$3+3,'Mortality Tables'!$N$1:$DN$1,0),FALSE)),"")</f>
        <v/>
      </c>
      <c r="CP474" s="685" t="str">
        <f>IFERROR((CO474+AY474*Contr_Rate)*(1+Inv_Return)*IF($D474=$C$1,VLOOKUP($T474,Male_Annuity_Tables,MATCH($BS$3+3,'Mortality Tables'!$N$1:$DN$1,0),FALSE),VLOOKUP($T474,Fe_Annuity_Tables,MATCH(CP$3+3,'Mortality Tables'!$N$1:$DN$1,0),FALSE)),"")</f>
        <v/>
      </c>
      <c r="CQ474" s="685" t="str">
        <f>IFERROR((CP474+AZ474*Contr_Rate)*(1+Inv_Return)*IF($D474=$C$1,VLOOKUP($T474,Male_Annuity_Tables,MATCH($BS$3+3,'Mortality Tables'!$N$1:$DN$1,0),FALSE),VLOOKUP($T474,Fe_Annuity_Tables,MATCH(CQ$3+3,'Mortality Tables'!$N$1:$DN$1,0),FALSE)),"")</f>
        <v/>
      </c>
      <c r="CR474" s="685" t="str">
        <f>IFERROR((CQ474+BA474*Contr_Rate)*(1+Inv_Return)*IF($D474=$C$1,VLOOKUP($T474,Male_Annuity_Tables,MATCH($BS$3+3,'Mortality Tables'!$N$1:$DN$1,0),FALSE),VLOOKUP($T474,Fe_Annuity_Tables,MATCH(CR$3+3,'Mortality Tables'!$N$1:$DN$1,0),FALSE)),"")</f>
        <v/>
      </c>
      <c r="CS474" s="685" t="str">
        <f>IFERROR((CR474+BB474*Contr_Rate)*(1+Inv_Return)*IF($D474=$C$1,VLOOKUP($T474,Male_Annuity_Tables,MATCH($BS$3+3,'Mortality Tables'!$N$1:$DN$1,0),FALSE),VLOOKUP($T474,Fe_Annuity_Tables,MATCH(CS$3+3,'Mortality Tables'!$N$1:$DN$1,0),FALSE)),"")</f>
        <v/>
      </c>
      <c r="CT474" s="685" t="str">
        <f>IFERROR((CS474+BC474*Contr_Rate)*(1+Inv_Return)*IF($D474=$C$1,VLOOKUP($T474,Male_Annuity_Tables,MATCH($BS$3+3,'Mortality Tables'!$N$1:$DN$1,0),FALSE),VLOOKUP($T474,Fe_Annuity_Tables,MATCH(CT$3+3,'Mortality Tables'!$N$1:$DN$1,0),FALSE)),"")</f>
        <v/>
      </c>
      <c r="CU474" s="685" t="str">
        <f>IFERROR((CT474+BD474*Contr_Rate)*(1+Inv_Return)*IF($D474=$C$1,VLOOKUP($T474,Male_Annuity_Tables,MATCH($BS$3+3,'Mortality Tables'!$N$1:$DN$1,0),FALSE),VLOOKUP($T474,Fe_Annuity_Tables,MATCH(CU$3+3,'Mortality Tables'!$N$1:$DN$1,0),FALSE)),"")</f>
        <v/>
      </c>
      <c r="CV474" s="685" t="str">
        <f>IFERROR((CU474+BE474*Contr_Rate)*(1+Inv_Return)*IF($D474=$C$1,VLOOKUP($T474,Male_Annuity_Tables,MATCH($BS$3+3,'Mortality Tables'!$N$1:$DN$1,0),FALSE),VLOOKUP($T474,Fe_Annuity_Tables,MATCH(CV$3+3,'Mortality Tables'!$N$1:$DN$1,0),FALSE)),"")</f>
        <v/>
      </c>
      <c r="CW474" s="685" t="str">
        <f>IFERROR((CV474+BF474*Contr_Rate)*(1+Inv_Return)*IF($D474=$C$1,VLOOKUP($T474,Male_Annuity_Tables,MATCH($BS$3+3,'Mortality Tables'!$N$1:$DN$1,0),FALSE),VLOOKUP($T474,Fe_Annuity_Tables,MATCH(CW$3+3,'Mortality Tables'!$N$1:$DN$1,0),FALSE)),"")</f>
        <v/>
      </c>
      <c r="CX474" s="685" t="str">
        <f>IFERROR((CW474+BG474*Contr_Rate)*(1+Inv_Return)*IF($D474=$C$1,VLOOKUP($T474,Male_Annuity_Tables,MATCH($BS$3+3,'Mortality Tables'!$N$1:$DN$1,0),FALSE),VLOOKUP($T474,Fe_Annuity_Tables,MATCH(CX$3+3,'Mortality Tables'!$N$1:$DN$1,0),FALSE)),"")</f>
        <v/>
      </c>
      <c r="CY474" s="685" t="str">
        <f>IFERROR((CX474+BH474*Contr_Rate)*(1+Inv_Return)*IF($D474=$C$1,VLOOKUP($T474,Male_Annuity_Tables,MATCH($BS$3+3,'Mortality Tables'!$N$1:$DN$1,0),FALSE),VLOOKUP($T474,Fe_Annuity_Tables,MATCH(CY$3+3,'Mortality Tables'!$N$1:$DN$1,0),FALSE)),"")</f>
        <v/>
      </c>
      <c r="CZ474" s="685" t="str">
        <f>IFERROR((CY474+BI474*Contr_Rate)*(1+Inv_Return)*IF($D474=$C$1,VLOOKUP($T474,Male_Annuity_Tables,MATCH($BS$3+3,'Mortality Tables'!$N$1:$DN$1,0),FALSE),VLOOKUP($T474,Fe_Annuity_Tables,MATCH(CZ$3+3,'Mortality Tables'!$N$1:$DN$1,0),FALSE)),"")</f>
        <v/>
      </c>
      <c r="DA474" s="685" t="str">
        <f>IFERROR((CZ474+BJ474*Contr_Rate)*(1+Inv_Return)*IF($D474=$C$1,VLOOKUP($T474,Male_Annuity_Tables,MATCH($BS$3+3,'Mortality Tables'!$N$1:$DN$1,0),FALSE),VLOOKUP($T474,Fe_Annuity_Tables,MATCH(DA$3+3,'Mortality Tables'!$N$1:$DN$1,0),FALSE)),"")</f>
        <v/>
      </c>
      <c r="DB474" s="685" t="str">
        <f>IFERROR((DA474+BK474*Contr_Rate)*(1+Inv_Return)*IF($D474=$C$1,VLOOKUP($T474,Male_Annuity_Tables,MATCH($BS$3+3,'Mortality Tables'!$N$1:$DN$1,0),FALSE),VLOOKUP($T474,Fe_Annuity_Tables,MATCH(DB$3+3,'Mortality Tables'!$N$1:$DN$1,0),FALSE)),"")</f>
        <v/>
      </c>
      <c r="DC474" s="685" t="str">
        <f>IFERROR((DB474+BL474*Contr_Rate)*(1+Inv_Return)*IF($D474=$C$1,VLOOKUP($T474,Male_Annuity_Tables,MATCH($BS$3+3,'Mortality Tables'!$N$1:$DN$1,0),FALSE),VLOOKUP($T474,Fe_Annuity_Tables,MATCH(DC$3+3,'Mortality Tables'!$N$1:$DN$1,0),FALSE)),"")</f>
        <v/>
      </c>
      <c r="DD474" s="685" t="str">
        <f>IFERROR((DC474+BM474*Contr_Rate)*(1+Inv_Return)*IF($D474=$C$1,VLOOKUP($T474,Male_Annuity_Tables,MATCH($BS$3+3,'Mortality Tables'!$N$1:$DN$1,0),FALSE),VLOOKUP($T474,Fe_Annuity_Tables,MATCH(DD$3+3,'Mortality Tables'!$N$1:$DN$1,0),FALSE)),"")</f>
        <v/>
      </c>
      <c r="DE474" s="685" t="str">
        <f>IFERROR((DD474+BN474*Contr_Rate)*(1+Inv_Return)*IF($D474=$C$1,VLOOKUP($T474,Male_Annuity_Tables,MATCH($BS$3+3,'Mortality Tables'!$N$1:$DN$1,0),FALSE),VLOOKUP($T474,Fe_Annuity_Tables,MATCH(DE$3+3,'Mortality Tables'!$N$1:$DN$1,0),FALSE)),"")</f>
        <v/>
      </c>
      <c r="DF474" s="685" t="str">
        <f>IFERROR((DE474+BO474*Contr_Rate)*(1+Inv_Return)*IF($D474=$C$1,VLOOKUP($T474,Male_Annuity_Tables,MATCH($BS$3+3,'Mortality Tables'!$N$1:$DN$1,0),FALSE),VLOOKUP($T474,Fe_Annuity_Tables,MATCH(DF$3+3,'Mortality Tables'!$N$1:$DN$1,0),FALSE)),"")</f>
        <v/>
      </c>
      <c r="DG474" s="685" t="str">
        <f>IFERROR((DF474+BP474*Contr_Rate)*(1+Inv_Return)*IF($D474=$C$1,VLOOKUP($T474,Male_Annuity_Tables,MATCH($BS$3+3,'Mortality Tables'!$N$1:$DN$1,0),FALSE),VLOOKUP($T474,Fe_Annuity_Tables,MATCH(DG$3+3,'Mortality Tables'!$N$1:$DN$1,0),FALSE)),"")</f>
        <v/>
      </c>
      <c r="DH474" s="685" t="str">
        <f>IFERROR((DG474+BQ474*Contr_Rate)*(1+Inv_Return)*IF($D474=$C$1,VLOOKUP($T474,Male_Annuity_Tables,MATCH($BS$3+3,'Mortality Tables'!$N$1:$DN$1,0),FALSE),VLOOKUP($T474,Fe_Annuity_Tables,MATCH(DH$3+3,'Mortality Tables'!$N$1:$DN$1,0),FALSE)),"")</f>
        <v/>
      </c>
      <c r="DJ474" s="686">
        <f t="shared" si="263"/>
        <v>597209.44979730551</v>
      </c>
      <c r="DK474" s="680">
        <f t="shared" si="251"/>
        <v>8.8017766057058875</v>
      </c>
      <c r="DL474" s="686">
        <f t="shared" si="264"/>
        <v>45460.178017333914</v>
      </c>
      <c r="DM474" s="686">
        <f t="shared" si="252"/>
        <v>2905564.4066300252</v>
      </c>
      <c r="DN474" s="687">
        <f t="shared" si="265"/>
        <v>1.5645902707784133E-2</v>
      </c>
      <c r="DP474" s="688">
        <f t="shared" si="266"/>
        <v>64386.920057593008</v>
      </c>
      <c r="DQ474" s="688">
        <f t="shared" si="267"/>
        <v>87575.88187840402</v>
      </c>
      <c r="DR474" s="688">
        <f t="shared" si="268"/>
        <v>90550.987011341742</v>
      </c>
    </row>
    <row r="475" spans="1:122" s="657" customFormat="1" ht="14.5">
      <c r="A475" s="675" t="s">
        <v>2018</v>
      </c>
      <c r="B475" s="675" t="s">
        <v>2019</v>
      </c>
      <c r="C475" s="675" t="s">
        <v>115</v>
      </c>
      <c r="D475" s="675" t="s">
        <v>60</v>
      </c>
      <c r="E475" s="676">
        <v>25817</v>
      </c>
      <c r="F475" s="677">
        <v>36246</v>
      </c>
      <c r="G475" s="677">
        <v>45392</v>
      </c>
      <c r="H475" s="678">
        <v>2144405</v>
      </c>
      <c r="I475" s="678">
        <v>157083.88</v>
      </c>
      <c r="J475" s="678">
        <v>131478</v>
      </c>
      <c r="K475" s="678"/>
      <c r="L475" s="678">
        <v>288561.88</v>
      </c>
      <c r="M475" s="679">
        <f>IF(COUNTIF($A$4:A475,A475)=1,0,1)</f>
        <v>0</v>
      </c>
      <c r="N475" s="680" t="str">
        <f t="shared" si="257"/>
        <v>Okay</v>
      </c>
      <c r="O475" s="680" t="str">
        <f t="shared" si="258"/>
        <v>TRUE</v>
      </c>
      <c r="P475" s="680" t="b">
        <f t="shared" si="259"/>
        <v>1</v>
      </c>
      <c r="Q475" s="680" t="b">
        <f t="shared" si="273"/>
        <v>1</v>
      </c>
      <c r="R475" s="680" t="b">
        <f t="shared" si="274"/>
        <v>1</v>
      </c>
      <c r="S475" s="681">
        <f t="shared" si="260"/>
        <v>28.572602739726026</v>
      </c>
      <c r="T475" s="682">
        <f t="shared" si="275"/>
        <v>54</v>
      </c>
      <c r="U475" s="682">
        <f t="shared" si="253"/>
        <v>53</v>
      </c>
      <c r="V475" s="682">
        <f t="shared" si="276"/>
        <v>0.72328767123287674</v>
      </c>
      <c r="W475" s="682">
        <f t="shared" si="261"/>
        <v>6</v>
      </c>
      <c r="X475" s="683">
        <f t="shared" si="262"/>
        <v>1731371.28</v>
      </c>
      <c r="Y475" s="684">
        <f t="shared" si="250"/>
        <v>5.1000000000000004E-3</v>
      </c>
      <c r="Z475" s="684">
        <f>IF($D475=$C$1,VLOOKUP($T475,Male_Annuity_Tables,MATCH($W475+2,'Mortality Tables'!$DS$1:$HT$1,0),FALSE),VLOOKUP($T475,Fe_Annuity_Tables,MATCH($W475+2,'Mortality Tables'!$M$1:$DN$1,0),FALSE))</f>
        <v>0.67029932638750866</v>
      </c>
      <c r="AA475" s="664"/>
      <c r="AB475" s="685">
        <f t="shared" si="271"/>
        <v>2253662.43475</v>
      </c>
      <c r="AC475" s="685">
        <f t="shared" si="271"/>
        <v>2368486.5358005129</v>
      </c>
      <c r="AD475" s="685">
        <f t="shared" si="271"/>
        <v>2489160.9247995489</v>
      </c>
      <c r="AE475" s="685">
        <f t="shared" si="271"/>
        <v>2615983.6739180861</v>
      </c>
      <c r="AF475" s="685">
        <f t="shared" si="271"/>
        <v>2749268.0421042121</v>
      </c>
      <c r="AG475" s="685">
        <f t="shared" si="271"/>
        <v>2889343.2488494227</v>
      </c>
      <c r="AH475" s="685" t="str">
        <f t="shared" si="271"/>
        <v/>
      </c>
      <c r="AI475" s="685" t="str">
        <f t="shared" si="271"/>
        <v/>
      </c>
      <c r="AJ475" s="685" t="str">
        <f t="shared" si="271"/>
        <v/>
      </c>
      <c r="AK475" s="685" t="str">
        <f t="shared" si="271"/>
        <v/>
      </c>
      <c r="AL475" s="685" t="str">
        <f t="shared" si="271"/>
        <v/>
      </c>
      <c r="AM475" s="685" t="str">
        <f t="shared" si="271"/>
        <v/>
      </c>
      <c r="AN475" s="685" t="str">
        <f t="shared" si="271"/>
        <v/>
      </c>
      <c r="AO475" s="685" t="str">
        <f t="shared" si="271"/>
        <v/>
      </c>
      <c r="AP475" s="685" t="str">
        <f t="shared" si="271"/>
        <v/>
      </c>
      <c r="AQ475" s="685" t="str">
        <f t="shared" si="271"/>
        <v/>
      </c>
      <c r="AR475" s="685" t="str">
        <f t="shared" si="270"/>
        <v/>
      </c>
      <c r="AS475" s="685" t="str">
        <f t="shared" si="270"/>
        <v/>
      </c>
      <c r="AT475" s="685" t="str">
        <f t="shared" si="270"/>
        <v/>
      </c>
      <c r="AU475" s="685" t="str">
        <f t="shared" si="270"/>
        <v/>
      </c>
      <c r="AV475" s="685" t="str">
        <f t="shared" si="270"/>
        <v/>
      </c>
      <c r="AW475" s="685" t="str">
        <f t="shared" si="270"/>
        <v/>
      </c>
      <c r="AX475" s="685" t="str">
        <f t="shared" si="270"/>
        <v/>
      </c>
      <c r="AY475" s="685" t="str">
        <f t="shared" si="270"/>
        <v/>
      </c>
      <c r="AZ475" s="685" t="str">
        <f t="shared" si="270"/>
        <v/>
      </c>
      <c r="BA475" s="685" t="str">
        <f t="shared" si="270"/>
        <v/>
      </c>
      <c r="BB475" s="685" t="str">
        <f t="shared" si="270"/>
        <v/>
      </c>
      <c r="BC475" s="685" t="str">
        <f t="shared" si="270"/>
        <v/>
      </c>
      <c r="BD475" s="685" t="str">
        <f t="shared" si="270"/>
        <v/>
      </c>
      <c r="BE475" s="685" t="str">
        <f t="shared" si="270"/>
        <v/>
      </c>
      <c r="BF475" s="685" t="str">
        <f t="shared" si="270"/>
        <v/>
      </c>
      <c r="BG475" s="685" t="str">
        <f t="shared" si="272"/>
        <v/>
      </c>
      <c r="BH475" s="685" t="str">
        <f t="shared" si="272"/>
        <v/>
      </c>
      <c r="BI475" s="685" t="str">
        <f t="shared" si="254"/>
        <v/>
      </c>
      <c r="BJ475" s="685" t="str">
        <f t="shared" si="254"/>
        <v/>
      </c>
      <c r="BK475" s="685" t="str">
        <f t="shared" si="254"/>
        <v/>
      </c>
      <c r="BL475" s="685" t="str">
        <f t="shared" si="254"/>
        <v/>
      </c>
      <c r="BM475" s="685" t="str">
        <f t="shared" si="254"/>
        <v/>
      </c>
      <c r="BN475" s="685" t="str">
        <f t="shared" si="254"/>
        <v/>
      </c>
      <c r="BO475" s="685" t="str">
        <f t="shared" si="269"/>
        <v/>
      </c>
      <c r="BP475" s="685" t="str">
        <f t="shared" si="269"/>
        <v/>
      </c>
      <c r="BQ475" s="685" t="str">
        <f t="shared" si="269"/>
        <v/>
      </c>
      <c r="BR475" s="529"/>
      <c r="BS475" s="685">
        <f>IFERROR(($L475+AB475*Contr_Rate)*(1+Inv_Return)*IF($D475=$C$1,VLOOKUP($T475,Male_Annuity_Tables,MATCH($BS$3+3,'Mortality Tables'!$N$1:$DN$1,0),FALSE),VLOOKUP($T475,Fe_Annuity_Tables,MATCH(BS$3+3,'Mortality Tables'!$N$1:$DN$1,0),FALSE)),"")</f>
        <v>887645.00564189442</v>
      </c>
      <c r="BT475" s="685">
        <f>IFERROR(($BS475+AC475*Contr_Rate)*(1+Inv_Return)*IF($D475=$C$1,VLOOKUP($T475,Male_Annuity_Tables,MATCH($BS$3+3,'Mortality Tables'!$N$1:$DN$1,0),FALSE),VLOOKUP($T475,Fe_Annuity_Tables,MATCH(BT$3+3,'Mortality Tables'!$N$1:$DN$1,0),FALSE)),"")</f>
        <v>1389340.6142249308</v>
      </c>
      <c r="BU475" s="685">
        <f>IFERROR((BT475+AD475*Contr_Rate)*(1+Inv_Return)*IF($D475=$C$1,VLOOKUP($T475,Male_Annuity_Tables,MATCH($BS$3+3,'Mortality Tables'!$N$1:$DN$1,0),FALSE),VLOOKUP($T475,Fe_Annuity_Tables,MATCH(BU$3+3,'Mortality Tables'!$N$1:$DN$1,0),FALSE)),"")</f>
        <v>1753514.5394349506</v>
      </c>
      <c r="BV475" s="685">
        <f>IFERROR((BU475+AE475*Contr_Rate)*(1+Inv_Return)*IF($D475=$C$1,VLOOKUP($T475,Male_Annuity_Tables,MATCH($BS$3+3,'Mortality Tables'!$N$1:$DN$1,0),FALSE),VLOOKUP($T475,Fe_Annuity_Tables,MATCH(BV$3+3,'Mortality Tables'!$N$1:$DN$1,0),FALSE)),"")</f>
        <v>1966586.309830396</v>
      </c>
      <c r="BW475" s="685">
        <f>IFERROR((BV475+AF475*Contr_Rate)*(1+Inv_Return)*IF($D475=$C$1,VLOOKUP($T475,Male_Annuity_Tables,MATCH($BS$3+3,'Mortality Tables'!$N$1:$DN$1,0),FALSE),VLOOKUP($T475,Fe_Annuity_Tables,MATCH(BW$3+3,'Mortality Tables'!$N$1:$DN$1,0),FALSE)),"")</f>
        <v>2039864.4186472904</v>
      </c>
      <c r="BX475" s="685">
        <f>IFERROR((BW475+AG475*Contr_Rate)*(1+Inv_Return)*IF($D475=$C$1,VLOOKUP($T475,Male_Annuity_Tables,MATCH($BS$3+3,'Mortality Tables'!$N$1:$DN$1,0),FALSE),VLOOKUP($T475,Fe_Annuity_Tables,MATCH(BX$3+3,'Mortality Tables'!$N$1:$DN$1,0),FALSE)),"")</f>
        <v>2002197.66128788</v>
      </c>
      <c r="BY475" s="685" t="str">
        <f>IFERROR((BX475+AH475*Contr_Rate)*(1+Inv_Return)*IF($D475=$C$1,VLOOKUP($T475,Male_Annuity_Tables,MATCH($BS$3+3,'Mortality Tables'!$N$1:$DN$1,0),FALSE),VLOOKUP($T475,Fe_Annuity_Tables,MATCH(BY$3+3,'Mortality Tables'!$N$1:$DN$1,0),FALSE)),"")</f>
        <v/>
      </c>
      <c r="BZ475" s="685" t="str">
        <f>IFERROR((BY475+AI475*Contr_Rate)*(1+Inv_Return)*IF($D475=$C$1,VLOOKUP($T475,Male_Annuity_Tables,MATCH($BS$3+3,'Mortality Tables'!$N$1:$DN$1,0),FALSE),VLOOKUP($T475,Fe_Annuity_Tables,MATCH(BZ$3+3,'Mortality Tables'!$N$1:$DN$1,0),FALSE)),"")</f>
        <v/>
      </c>
      <c r="CA475" s="685" t="str">
        <f>IFERROR((BZ475+AJ475*Contr_Rate)*(1+Inv_Return)*IF($D475=$C$1,VLOOKUP($T475,Male_Annuity_Tables,MATCH($BS$3+3,'Mortality Tables'!$N$1:$DN$1,0),FALSE),VLOOKUP($T475,Fe_Annuity_Tables,MATCH(CA$3+3,'Mortality Tables'!$N$1:$DN$1,0),FALSE)),"")</f>
        <v/>
      </c>
      <c r="CB475" s="685" t="str">
        <f>IFERROR((CA475+AK475*Contr_Rate)*(1+Inv_Return)*IF($D475=$C$1,VLOOKUP($T475,Male_Annuity_Tables,MATCH($BS$3+3,'Mortality Tables'!$N$1:$DN$1,0),FALSE),VLOOKUP($T475,Fe_Annuity_Tables,MATCH(CB$3+3,'Mortality Tables'!$N$1:$DN$1,0),FALSE)),"")</f>
        <v/>
      </c>
      <c r="CC475" s="685" t="str">
        <f>IFERROR((CB475+AL475*Contr_Rate)*(1+Inv_Return)*IF($D475=$C$1,VLOOKUP($T475,Male_Annuity_Tables,MATCH($BS$3+3,'Mortality Tables'!$N$1:$DN$1,0),FALSE),VLOOKUP($T475,Fe_Annuity_Tables,MATCH(CC$3+3,'Mortality Tables'!$N$1:$DN$1,0),FALSE)),"")</f>
        <v/>
      </c>
      <c r="CD475" s="685" t="str">
        <f>IFERROR((CC475+AM475*Contr_Rate)*(1+Inv_Return)*IF($D475=$C$1,VLOOKUP($T475,Male_Annuity_Tables,MATCH($BS$3+3,'Mortality Tables'!$N$1:$DN$1,0),FALSE),VLOOKUP($T475,Fe_Annuity_Tables,MATCH(CD$3+3,'Mortality Tables'!$N$1:$DN$1,0),FALSE)),"")</f>
        <v/>
      </c>
      <c r="CE475" s="685" t="str">
        <f>IFERROR((CD475+AN475*Contr_Rate)*(1+Inv_Return)*IF($D475=$C$1,VLOOKUP($T475,Male_Annuity_Tables,MATCH($BS$3+3,'Mortality Tables'!$N$1:$DN$1,0),FALSE),VLOOKUP($T475,Fe_Annuity_Tables,MATCH(CE$3+3,'Mortality Tables'!$N$1:$DN$1,0),FALSE)),"")</f>
        <v/>
      </c>
      <c r="CF475" s="685" t="str">
        <f>IFERROR((CE475+AO475*Contr_Rate)*(1+Inv_Return)*IF($D475=$C$1,VLOOKUP($T475,Male_Annuity_Tables,MATCH($BS$3+3,'Mortality Tables'!$N$1:$DN$1,0),FALSE),VLOOKUP($T475,Fe_Annuity_Tables,MATCH(CF$3+3,'Mortality Tables'!$N$1:$DN$1,0),FALSE)),"")</f>
        <v/>
      </c>
      <c r="CG475" s="685" t="str">
        <f>IFERROR((CF475+AP475*Contr_Rate)*(1+Inv_Return)*IF($D475=$C$1,VLOOKUP($T475,Male_Annuity_Tables,MATCH($BS$3+3,'Mortality Tables'!$N$1:$DN$1,0),FALSE),VLOOKUP($T475,Fe_Annuity_Tables,MATCH(CG$3+3,'Mortality Tables'!$N$1:$DN$1,0),FALSE)),"")</f>
        <v/>
      </c>
      <c r="CH475" s="685" t="str">
        <f>IFERROR((CG475+AQ475*Contr_Rate)*(1+Inv_Return)*IF($D475=$C$1,VLOOKUP($T475,Male_Annuity_Tables,MATCH($BS$3+3,'Mortality Tables'!$N$1:$DN$1,0),FALSE),VLOOKUP($T475,Fe_Annuity_Tables,MATCH(CH$3+3,'Mortality Tables'!$N$1:$DN$1,0),FALSE)),"")</f>
        <v/>
      </c>
      <c r="CI475" s="685" t="str">
        <f>IFERROR((CH475+AR475*Contr_Rate)*(1+Inv_Return)*IF($D475=$C$1,VLOOKUP($T475,Male_Annuity_Tables,MATCH($BS$3+3,'Mortality Tables'!$N$1:$DN$1,0),FALSE),VLOOKUP($T475,Fe_Annuity_Tables,MATCH(CI$3+3,'Mortality Tables'!$N$1:$DN$1,0),FALSE)),"")</f>
        <v/>
      </c>
      <c r="CJ475" s="685" t="str">
        <f>IFERROR((CI475+AS475*Contr_Rate)*(1+Inv_Return)*IF($D475=$C$1,VLOOKUP($T475,Male_Annuity_Tables,MATCH($BS$3+3,'Mortality Tables'!$N$1:$DN$1,0),FALSE),VLOOKUP($T475,Fe_Annuity_Tables,MATCH(CJ$3+3,'Mortality Tables'!$N$1:$DN$1,0),FALSE)),"")</f>
        <v/>
      </c>
      <c r="CK475" s="685" t="str">
        <f>IFERROR((CJ475+AT475*Contr_Rate)*(1+Inv_Return)*IF($D475=$C$1,VLOOKUP($T475,Male_Annuity_Tables,MATCH($BS$3+3,'Mortality Tables'!$N$1:$DN$1,0),FALSE),VLOOKUP($T475,Fe_Annuity_Tables,MATCH(CK$3+3,'Mortality Tables'!$N$1:$DN$1,0),FALSE)),"")</f>
        <v/>
      </c>
      <c r="CL475" s="685" t="str">
        <f>IFERROR((CK475+AU475*Contr_Rate)*(1+Inv_Return)*IF($D475=$C$1,VLOOKUP($T475,Male_Annuity_Tables,MATCH($BS$3+3,'Mortality Tables'!$N$1:$DN$1,0),FALSE),VLOOKUP($T475,Fe_Annuity_Tables,MATCH(CL$3+3,'Mortality Tables'!$N$1:$DN$1,0),FALSE)),"")</f>
        <v/>
      </c>
      <c r="CM475" s="685" t="str">
        <f>IFERROR((CL475+AV475*Contr_Rate)*(1+Inv_Return)*IF($D475=$C$1,VLOOKUP($T475,Male_Annuity_Tables,MATCH($BS$3+3,'Mortality Tables'!$N$1:$DN$1,0),FALSE),VLOOKUP($T475,Fe_Annuity_Tables,MATCH(CM$3+3,'Mortality Tables'!$N$1:$DN$1,0),FALSE)),"")</f>
        <v/>
      </c>
      <c r="CN475" s="685" t="str">
        <f>IFERROR((CM475+AW475*Contr_Rate)*(1+Inv_Return)*IF($D475=$C$1,VLOOKUP($T475,Male_Annuity_Tables,MATCH($BS$3+3,'Mortality Tables'!$N$1:$DN$1,0),FALSE),VLOOKUP($T475,Fe_Annuity_Tables,MATCH(CN$3+3,'Mortality Tables'!$N$1:$DN$1,0),FALSE)),"")</f>
        <v/>
      </c>
      <c r="CO475" s="685" t="str">
        <f>IFERROR((CN475+AX475*Contr_Rate)*(1+Inv_Return)*IF($D475=$C$1,VLOOKUP($T475,Male_Annuity_Tables,MATCH($BS$3+3,'Mortality Tables'!$N$1:$DN$1,0),FALSE),VLOOKUP($T475,Fe_Annuity_Tables,MATCH(CO$3+3,'Mortality Tables'!$N$1:$DN$1,0),FALSE)),"")</f>
        <v/>
      </c>
      <c r="CP475" s="685" t="str">
        <f>IFERROR((CO475+AY475*Contr_Rate)*(1+Inv_Return)*IF($D475=$C$1,VLOOKUP($T475,Male_Annuity_Tables,MATCH($BS$3+3,'Mortality Tables'!$N$1:$DN$1,0),FALSE),VLOOKUP($T475,Fe_Annuity_Tables,MATCH(CP$3+3,'Mortality Tables'!$N$1:$DN$1,0),FALSE)),"")</f>
        <v/>
      </c>
      <c r="CQ475" s="685" t="str">
        <f>IFERROR((CP475+AZ475*Contr_Rate)*(1+Inv_Return)*IF($D475=$C$1,VLOOKUP($T475,Male_Annuity_Tables,MATCH($BS$3+3,'Mortality Tables'!$N$1:$DN$1,0),FALSE),VLOOKUP($T475,Fe_Annuity_Tables,MATCH(CQ$3+3,'Mortality Tables'!$N$1:$DN$1,0),FALSE)),"")</f>
        <v/>
      </c>
      <c r="CR475" s="685" t="str">
        <f>IFERROR((CQ475+BA475*Contr_Rate)*(1+Inv_Return)*IF($D475=$C$1,VLOOKUP($T475,Male_Annuity_Tables,MATCH($BS$3+3,'Mortality Tables'!$N$1:$DN$1,0),FALSE),VLOOKUP($T475,Fe_Annuity_Tables,MATCH(CR$3+3,'Mortality Tables'!$N$1:$DN$1,0),FALSE)),"")</f>
        <v/>
      </c>
      <c r="CS475" s="685" t="str">
        <f>IFERROR((CR475+BB475*Contr_Rate)*(1+Inv_Return)*IF($D475=$C$1,VLOOKUP($T475,Male_Annuity_Tables,MATCH($BS$3+3,'Mortality Tables'!$N$1:$DN$1,0),FALSE),VLOOKUP($T475,Fe_Annuity_Tables,MATCH(CS$3+3,'Mortality Tables'!$N$1:$DN$1,0),FALSE)),"")</f>
        <v/>
      </c>
      <c r="CT475" s="685" t="str">
        <f>IFERROR((CS475+BC475*Contr_Rate)*(1+Inv_Return)*IF($D475=$C$1,VLOOKUP($T475,Male_Annuity_Tables,MATCH($BS$3+3,'Mortality Tables'!$N$1:$DN$1,0),FALSE),VLOOKUP($T475,Fe_Annuity_Tables,MATCH(CT$3+3,'Mortality Tables'!$N$1:$DN$1,0),FALSE)),"")</f>
        <v/>
      </c>
      <c r="CU475" s="685" t="str">
        <f>IFERROR((CT475+BD475*Contr_Rate)*(1+Inv_Return)*IF($D475=$C$1,VLOOKUP($T475,Male_Annuity_Tables,MATCH($BS$3+3,'Mortality Tables'!$N$1:$DN$1,0),FALSE),VLOOKUP($T475,Fe_Annuity_Tables,MATCH(CU$3+3,'Mortality Tables'!$N$1:$DN$1,0),FALSE)),"")</f>
        <v/>
      </c>
      <c r="CV475" s="685" t="str">
        <f>IFERROR((CU475+BE475*Contr_Rate)*(1+Inv_Return)*IF($D475=$C$1,VLOOKUP($T475,Male_Annuity_Tables,MATCH($BS$3+3,'Mortality Tables'!$N$1:$DN$1,0),FALSE),VLOOKUP($T475,Fe_Annuity_Tables,MATCH(CV$3+3,'Mortality Tables'!$N$1:$DN$1,0),FALSE)),"")</f>
        <v/>
      </c>
      <c r="CW475" s="685" t="str">
        <f>IFERROR((CV475+BF475*Contr_Rate)*(1+Inv_Return)*IF($D475=$C$1,VLOOKUP($T475,Male_Annuity_Tables,MATCH($BS$3+3,'Mortality Tables'!$N$1:$DN$1,0),FALSE),VLOOKUP($T475,Fe_Annuity_Tables,MATCH(CW$3+3,'Mortality Tables'!$N$1:$DN$1,0),FALSE)),"")</f>
        <v/>
      </c>
      <c r="CX475" s="685" t="str">
        <f>IFERROR((CW475+BG475*Contr_Rate)*(1+Inv_Return)*IF($D475=$C$1,VLOOKUP($T475,Male_Annuity_Tables,MATCH($BS$3+3,'Mortality Tables'!$N$1:$DN$1,0),FALSE),VLOOKUP($T475,Fe_Annuity_Tables,MATCH(CX$3+3,'Mortality Tables'!$N$1:$DN$1,0),FALSE)),"")</f>
        <v/>
      </c>
      <c r="CY475" s="685" t="str">
        <f>IFERROR((CX475+BH475*Contr_Rate)*(1+Inv_Return)*IF($D475=$C$1,VLOOKUP($T475,Male_Annuity_Tables,MATCH($BS$3+3,'Mortality Tables'!$N$1:$DN$1,0),FALSE),VLOOKUP($T475,Fe_Annuity_Tables,MATCH(CY$3+3,'Mortality Tables'!$N$1:$DN$1,0),FALSE)),"")</f>
        <v/>
      </c>
      <c r="CZ475" s="685" t="str">
        <f>IFERROR((CY475+BI475*Contr_Rate)*(1+Inv_Return)*IF($D475=$C$1,VLOOKUP($T475,Male_Annuity_Tables,MATCH($BS$3+3,'Mortality Tables'!$N$1:$DN$1,0),FALSE),VLOOKUP($T475,Fe_Annuity_Tables,MATCH(CZ$3+3,'Mortality Tables'!$N$1:$DN$1,0),FALSE)),"")</f>
        <v/>
      </c>
      <c r="DA475" s="685" t="str">
        <f>IFERROR((CZ475+BJ475*Contr_Rate)*(1+Inv_Return)*IF($D475=$C$1,VLOOKUP($T475,Male_Annuity_Tables,MATCH($BS$3+3,'Mortality Tables'!$N$1:$DN$1,0),FALSE),VLOOKUP($T475,Fe_Annuity_Tables,MATCH(DA$3+3,'Mortality Tables'!$N$1:$DN$1,0),FALSE)),"")</f>
        <v/>
      </c>
      <c r="DB475" s="685" t="str">
        <f>IFERROR((DA475+BK475*Contr_Rate)*(1+Inv_Return)*IF($D475=$C$1,VLOOKUP($T475,Male_Annuity_Tables,MATCH($BS$3+3,'Mortality Tables'!$N$1:$DN$1,0),FALSE),VLOOKUP($T475,Fe_Annuity_Tables,MATCH(DB$3+3,'Mortality Tables'!$N$1:$DN$1,0),FALSE)),"")</f>
        <v/>
      </c>
      <c r="DC475" s="685" t="str">
        <f>IFERROR((DB475+BL475*Contr_Rate)*(1+Inv_Return)*IF($D475=$C$1,VLOOKUP($T475,Male_Annuity_Tables,MATCH($BS$3+3,'Mortality Tables'!$N$1:$DN$1,0),FALSE),VLOOKUP($T475,Fe_Annuity_Tables,MATCH(DC$3+3,'Mortality Tables'!$N$1:$DN$1,0),FALSE)),"")</f>
        <v/>
      </c>
      <c r="DD475" s="685" t="str">
        <f>IFERROR((DC475+BM475*Contr_Rate)*(1+Inv_Return)*IF($D475=$C$1,VLOOKUP($T475,Male_Annuity_Tables,MATCH($BS$3+3,'Mortality Tables'!$N$1:$DN$1,0),FALSE),VLOOKUP($T475,Fe_Annuity_Tables,MATCH(DD$3+3,'Mortality Tables'!$N$1:$DN$1,0),FALSE)),"")</f>
        <v/>
      </c>
      <c r="DE475" s="685" t="str">
        <f>IFERROR((DD475+BN475*Contr_Rate)*(1+Inv_Return)*IF($D475=$C$1,VLOOKUP($T475,Male_Annuity_Tables,MATCH($BS$3+3,'Mortality Tables'!$N$1:$DN$1,0),FALSE),VLOOKUP($T475,Fe_Annuity_Tables,MATCH(DE$3+3,'Mortality Tables'!$N$1:$DN$1,0),FALSE)),"")</f>
        <v/>
      </c>
      <c r="DF475" s="685" t="str">
        <f>IFERROR((DE475+BO475*Contr_Rate)*(1+Inv_Return)*IF($D475=$C$1,VLOOKUP($T475,Male_Annuity_Tables,MATCH($BS$3+3,'Mortality Tables'!$N$1:$DN$1,0),FALSE),VLOOKUP($T475,Fe_Annuity_Tables,MATCH(DF$3+3,'Mortality Tables'!$N$1:$DN$1,0),FALSE)),"")</f>
        <v/>
      </c>
      <c r="DG475" s="685" t="str">
        <f>IFERROR((DF475+BP475*Contr_Rate)*(1+Inv_Return)*IF($D475=$C$1,VLOOKUP($T475,Male_Annuity_Tables,MATCH($BS$3+3,'Mortality Tables'!$N$1:$DN$1,0),FALSE),VLOOKUP($T475,Fe_Annuity_Tables,MATCH(DG$3+3,'Mortality Tables'!$N$1:$DN$1,0),FALSE)),"")</f>
        <v/>
      </c>
      <c r="DH475" s="685" t="str">
        <f>IFERROR((DG475+BQ475*Contr_Rate)*(1+Inv_Return)*IF($D475=$C$1,VLOOKUP($T475,Male_Annuity_Tables,MATCH($BS$3+3,'Mortality Tables'!$N$1:$DN$1,0),FALSE),VLOOKUP($T475,Fe_Annuity_Tables,MATCH(DH$3+3,'Mortality Tables'!$N$1:$DN$1,0),FALSE)),"")</f>
        <v/>
      </c>
      <c r="DJ475" s="686">
        <f t="shared" si="263"/>
        <v>2039864.4186472904</v>
      </c>
      <c r="DK475" s="680">
        <f t="shared" si="251"/>
        <v>8.8017766057058875</v>
      </c>
      <c r="DL475" s="686">
        <f t="shared" si="264"/>
        <v>155276.51083619805</v>
      </c>
      <c r="DM475" s="686">
        <f t="shared" si="252"/>
        <v>2889343.2488494227</v>
      </c>
      <c r="DN475" s="687">
        <f t="shared" si="265"/>
        <v>5.3741109125068943E-2</v>
      </c>
      <c r="DP475" s="688">
        <f t="shared" si="266"/>
        <v>92838.791140085741</v>
      </c>
      <c r="DQ475" s="688">
        <f t="shared" si="267"/>
        <v>145311.1348417855</v>
      </c>
      <c r="DR475" s="688">
        <f t="shared" si="268"/>
        <v>183400.08567950147</v>
      </c>
    </row>
    <row r="476" spans="1:122" s="657" customFormat="1" ht="14.5">
      <c r="A476" s="675" t="s">
        <v>2020</v>
      </c>
      <c r="B476" s="675" t="s">
        <v>2021</v>
      </c>
      <c r="C476" s="675" t="s">
        <v>115</v>
      </c>
      <c r="D476" s="675" t="s">
        <v>61</v>
      </c>
      <c r="E476" s="676">
        <v>22626</v>
      </c>
      <c r="F476" s="677">
        <v>40563</v>
      </c>
      <c r="G476" s="677">
        <v>42196</v>
      </c>
      <c r="H476" s="678">
        <v>705600</v>
      </c>
      <c r="I476" s="678">
        <v>38303.75</v>
      </c>
      <c r="J476" s="678">
        <v>47408.959999999999</v>
      </c>
      <c r="K476" s="678">
        <v>48681.75</v>
      </c>
      <c r="L476" s="678">
        <v>134394.46</v>
      </c>
      <c r="M476" s="679">
        <f>IF(COUNTIF($A$4:A476,A476)=1,0,1)</f>
        <v>0</v>
      </c>
      <c r="N476" s="680" t="str">
        <f t="shared" si="257"/>
        <v>Okay</v>
      </c>
      <c r="O476" s="680" t="str">
        <f t="shared" si="258"/>
        <v>TRUE</v>
      </c>
      <c r="P476" s="680" t="b">
        <f t="shared" si="259"/>
        <v>1</v>
      </c>
      <c r="Q476" s="680" t="b">
        <f t="shared" si="273"/>
        <v>1</v>
      </c>
      <c r="R476" s="680" t="b">
        <f t="shared" si="274"/>
        <v>1</v>
      </c>
      <c r="S476" s="681">
        <f t="shared" si="260"/>
        <v>49.142465753424659</v>
      </c>
      <c r="T476" s="682">
        <f t="shared" si="275"/>
        <v>63</v>
      </c>
      <c r="U476" s="682">
        <f t="shared" si="253"/>
        <v>53</v>
      </c>
      <c r="V476" s="682">
        <f t="shared" si="276"/>
        <v>9.4794520547945211</v>
      </c>
      <c r="W476" s="682">
        <f t="shared" si="261"/>
        <v>0</v>
      </c>
      <c r="X476" s="683">
        <f t="shared" si="262"/>
        <v>0</v>
      </c>
      <c r="Y476" s="684">
        <f t="shared" si="250"/>
        <v>1.883E-2</v>
      </c>
      <c r="Z476" s="684">
        <f>IF($D476=$C$1,VLOOKUP($T476,Male_Annuity_Tables,MATCH($W476+2,'Mortality Tables'!$DS$1:$HT$1,0),FALSE),VLOOKUP($T476,Fe_Annuity_Tables,MATCH($W476+2,'Mortality Tables'!$M$1:$DN$1,0),FALSE))</f>
        <v>1</v>
      </c>
      <c r="AA476" s="664"/>
      <c r="AB476" s="685" t="str">
        <f t="shared" si="271"/>
        <v/>
      </c>
      <c r="AC476" s="685" t="str">
        <f t="shared" si="271"/>
        <v/>
      </c>
      <c r="AD476" s="685" t="str">
        <f t="shared" si="271"/>
        <v/>
      </c>
      <c r="AE476" s="685" t="str">
        <f t="shared" si="271"/>
        <v/>
      </c>
      <c r="AF476" s="685" t="str">
        <f t="shared" si="271"/>
        <v/>
      </c>
      <c r="AG476" s="685" t="str">
        <f t="shared" si="271"/>
        <v/>
      </c>
      <c r="AH476" s="685" t="str">
        <f t="shared" si="271"/>
        <v/>
      </c>
      <c r="AI476" s="685" t="str">
        <f t="shared" si="271"/>
        <v/>
      </c>
      <c r="AJ476" s="685" t="str">
        <f t="shared" si="271"/>
        <v/>
      </c>
      <c r="AK476" s="685" t="str">
        <f t="shared" si="271"/>
        <v/>
      </c>
      <c r="AL476" s="685" t="str">
        <f t="shared" si="271"/>
        <v/>
      </c>
      <c r="AM476" s="685" t="str">
        <f t="shared" si="271"/>
        <v/>
      </c>
      <c r="AN476" s="685" t="str">
        <f t="shared" si="271"/>
        <v/>
      </c>
      <c r="AO476" s="685" t="str">
        <f t="shared" si="271"/>
        <v/>
      </c>
      <c r="AP476" s="685" t="str">
        <f t="shared" si="271"/>
        <v/>
      </c>
      <c r="AQ476" s="685" t="str">
        <f t="shared" si="271"/>
        <v/>
      </c>
      <c r="AR476" s="685" t="str">
        <f t="shared" si="270"/>
        <v/>
      </c>
      <c r="AS476" s="685" t="str">
        <f t="shared" si="270"/>
        <v/>
      </c>
      <c r="AT476" s="685" t="str">
        <f t="shared" si="270"/>
        <v/>
      </c>
      <c r="AU476" s="685" t="str">
        <f t="shared" si="270"/>
        <v/>
      </c>
      <c r="AV476" s="685" t="str">
        <f t="shared" si="270"/>
        <v/>
      </c>
      <c r="AW476" s="685" t="str">
        <f t="shared" si="270"/>
        <v/>
      </c>
      <c r="AX476" s="685" t="str">
        <f t="shared" si="270"/>
        <v/>
      </c>
      <c r="AY476" s="685" t="str">
        <f t="shared" si="270"/>
        <v/>
      </c>
      <c r="AZ476" s="685" t="str">
        <f t="shared" si="270"/>
        <v/>
      </c>
      <c r="BA476" s="685" t="str">
        <f t="shared" si="270"/>
        <v/>
      </c>
      <c r="BB476" s="685" t="str">
        <f t="shared" si="270"/>
        <v/>
      </c>
      <c r="BC476" s="685" t="str">
        <f t="shared" si="270"/>
        <v/>
      </c>
      <c r="BD476" s="685" t="str">
        <f t="shared" si="270"/>
        <v/>
      </c>
      <c r="BE476" s="685" t="str">
        <f t="shared" si="270"/>
        <v/>
      </c>
      <c r="BF476" s="685" t="str">
        <f t="shared" si="270"/>
        <v/>
      </c>
      <c r="BG476" s="685" t="str">
        <f t="shared" si="272"/>
        <v/>
      </c>
      <c r="BH476" s="685" t="str">
        <f t="shared" si="272"/>
        <v/>
      </c>
      <c r="BI476" s="685" t="str">
        <f t="shared" si="254"/>
        <v/>
      </c>
      <c r="BJ476" s="685" t="str">
        <f t="shared" si="254"/>
        <v/>
      </c>
      <c r="BK476" s="685" t="str">
        <f t="shared" si="254"/>
        <v/>
      </c>
      <c r="BL476" s="685" t="str">
        <f t="shared" si="254"/>
        <v/>
      </c>
      <c r="BM476" s="685" t="str">
        <f t="shared" si="254"/>
        <v/>
      </c>
      <c r="BN476" s="685" t="str">
        <f t="shared" si="254"/>
        <v/>
      </c>
      <c r="BO476" s="685" t="str">
        <f t="shared" si="269"/>
        <v/>
      </c>
      <c r="BP476" s="685" t="str">
        <f t="shared" si="269"/>
        <v/>
      </c>
      <c r="BQ476" s="685" t="str">
        <f t="shared" si="269"/>
        <v/>
      </c>
      <c r="BR476" s="529"/>
      <c r="BS476" s="685" t="str">
        <f>IFERROR(($L476+AB476*Contr_Rate)*(1+Inv_Return)*IF($D476=$C$1,VLOOKUP($T476,Male_Annuity_Tables,MATCH($BS$3+3,'Mortality Tables'!$N$1:$DN$1,0),FALSE),VLOOKUP($T476,Fe_Annuity_Tables,MATCH(BS$3+3,'Mortality Tables'!$N$1:$DN$1,0),FALSE)),"")</f>
        <v/>
      </c>
      <c r="BT476" s="685" t="str">
        <f>IFERROR(($BS476+AC476*Contr_Rate)*(1+Inv_Return)*IF($D476=$C$1,VLOOKUP($T476,Male_Annuity_Tables,MATCH($BS$3+3,'Mortality Tables'!$N$1:$DN$1,0),FALSE),VLOOKUP($T476,Fe_Annuity_Tables,MATCH(BT$3+3,'Mortality Tables'!$N$1:$DN$1,0),FALSE)),"")</f>
        <v/>
      </c>
      <c r="BU476" s="685" t="str">
        <f>IFERROR((BT476+AD476*Contr_Rate)*(1+Inv_Return)*IF($D476=$C$1,VLOOKUP($T476,Male_Annuity_Tables,MATCH($BS$3+3,'Mortality Tables'!$N$1:$DN$1,0),FALSE),VLOOKUP($T476,Fe_Annuity_Tables,MATCH(BU$3+3,'Mortality Tables'!$N$1:$DN$1,0),FALSE)),"")</f>
        <v/>
      </c>
      <c r="BV476" s="685" t="str">
        <f>IFERROR((BU476+AE476*Contr_Rate)*(1+Inv_Return)*IF($D476=$C$1,VLOOKUP($T476,Male_Annuity_Tables,MATCH($BS$3+3,'Mortality Tables'!$N$1:$DN$1,0),FALSE),VLOOKUP($T476,Fe_Annuity_Tables,MATCH(BV$3+3,'Mortality Tables'!$N$1:$DN$1,0),FALSE)),"")</f>
        <v/>
      </c>
      <c r="BW476" s="685" t="str">
        <f>IFERROR((BV476+AF476*Contr_Rate)*(1+Inv_Return)*IF($D476=$C$1,VLOOKUP($T476,Male_Annuity_Tables,MATCH($BS$3+3,'Mortality Tables'!$N$1:$DN$1,0),FALSE),VLOOKUP($T476,Fe_Annuity_Tables,MATCH(BW$3+3,'Mortality Tables'!$N$1:$DN$1,0),FALSE)),"")</f>
        <v/>
      </c>
      <c r="BX476" s="685" t="str">
        <f>IFERROR((BW476+AG476*Contr_Rate)*(1+Inv_Return)*IF($D476=$C$1,VLOOKUP($T476,Male_Annuity_Tables,MATCH($BS$3+3,'Mortality Tables'!$N$1:$DN$1,0),FALSE),VLOOKUP($T476,Fe_Annuity_Tables,MATCH(BX$3+3,'Mortality Tables'!$N$1:$DN$1,0),FALSE)),"")</f>
        <v/>
      </c>
      <c r="BY476" s="685" t="str">
        <f>IFERROR((BX476+AH476*Contr_Rate)*(1+Inv_Return)*IF($D476=$C$1,VLOOKUP($T476,Male_Annuity_Tables,MATCH($BS$3+3,'Mortality Tables'!$N$1:$DN$1,0),FALSE),VLOOKUP($T476,Fe_Annuity_Tables,MATCH(BY$3+3,'Mortality Tables'!$N$1:$DN$1,0),FALSE)),"")</f>
        <v/>
      </c>
      <c r="BZ476" s="685" t="str">
        <f>IFERROR((BY476+AI476*Contr_Rate)*(1+Inv_Return)*IF($D476=$C$1,VLOOKUP($T476,Male_Annuity_Tables,MATCH($BS$3+3,'Mortality Tables'!$N$1:$DN$1,0),FALSE),VLOOKUP($T476,Fe_Annuity_Tables,MATCH(BZ$3+3,'Mortality Tables'!$N$1:$DN$1,0),FALSE)),"")</f>
        <v/>
      </c>
      <c r="CA476" s="685" t="str">
        <f>IFERROR((BZ476+AJ476*Contr_Rate)*(1+Inv_Return)*IF($D476=$C$1,VLOOKUP($T476,Male_Annuity_Tables,MATCH($BS$3+3,'Mortality Tables'!$N$1:$DN$1,0),FALSE),VLOOKUP($T476,Fe_Annuity_Tables,MATCH(CA$3+3,'Mortality Tables'!$N$1:$DN$1,0),FALSE)),"")</f>
        <v/>
      </c>
      <c r="CB476" s="685" t="str">
        <f>IFERROR((CA476+AK476*Contr_Rate)*(1+Inv_Return)*IF($D476=$C$1,VLOOKUP($T476,Male_Annuity_Tables,MATCH($BS$3+3,'Mortality Tables'!$N$1:$DN$1,0),FALSE),VLOOKUP($T476,Fe_Annuity_Tables,MATCH(CB$3+3,'Mortality Tables'!$N$1:$DN$1,0),FALSE)),"")</f>
        <v/>
      </c>
      <c r="CC476" s="685" t="str">
        <f>IFERROR((CB476+AL476*Contr_Rate)*(1+Inv_Return)*IF($D476=$C$1,VLOOKUP($T476,Male_Annuity_Tables,MATCH($BS$3+3,'Mortality Tables'!$N$1:$DN$1,0),FALSE),VLOOKUP($T476,Fe_Annuity_Tables,MATCH(CC$3+3,'Mortality Tables'!$N$1:$DN$1,0),FALSE)),"")</f>
        <v/>
      </c>
      <c r="CD476" s="685" t="str">
        <f>IFERROR((CC476+AM476*Contr_Rate)*(1+Inv_Return)*IF($D476=$C$1,VLOOKUP($T476,Male_Annuity_Tables,MATCH($BS$3+3,'Mortality Tables'!$N$1:$DN$1,0),FALSE),VLOOKUP($T476,Fe_Annuity_Tables,MATCH(CD$3+3,'Mortality Tables'!$N$1:$DN$1,0),FALSE)),"")</f>
        <v/>
      </c>
      <c r="CE476" s="685" t="str">
        <f>IFERROR((CD476+AN476*Contr_Rate)*(1+Inv_Return)*IF($D476=$C$1,VLOOKUP($T476,Male_Annuity_Tables,MATCH($BS$3+3,'Mortality Tables'!$N$1:$DN$1,0),FALSE),VLOOKUP($T476,Fe_Annuity_Tables,MATCH(CE$3+3,'Mortality Tables'!$N$1:$DN$1,0),FALSE)),"")</f>
        <v/>
      </c>
      <c r="CF476" s="685" t="str">
        <f>IFERROR((CE476+AO476*Contr_Rate)*(1+Inv_Return)*IF($D476=$C$1,VLOOKUP($T476,Male_Annuity_Tables,MATCH($BS$3+3,'Mortality Tables'!$N$1:$DN$1,0),FALSE),VLOOKUP($T476,Fe_Annuity_Tables,MATCH(CF$3+3,'Mortality Tables'!$N$1:$DN$1,0),FALSE)),"")</f>
        <v/>
      </c>
      <c r="CG476" s="685" t="str">
        <f>IFERROR((CF476+AP476*Contr_Rate)*(1+Inv_Return)*IF($D476=$C$1,VLOOKUP($T476,Male_Annuity_Tables,MATCH($BS$3+3,'Mortality Tables'!$N$1:$DN$1,0),FALSE),VLOOKUP($T476,Fe_Annuity_Tables,MATCH(CG$3+3,'Mortality Tables'!$N$1:$DN$1,0),FALSE)),"")</f>
        <v/>
      </c>
      <c r="CH476" s="685" t="str">
        <f>IFERROR((CG476+AQ476*Contr_Rate)*(1+Inv_Return)*IF($D476=$C$1,VLOOKUP($T476,Male_Annuity_Tables,MATCH($BS$3+3,'Mortality Tables'!$N$1:$DN$1,0),FALSE),VLOOKUP($T476,Fe_Annuity_Tables,MATCH(CH$3+3,'Mortality Tables'!$N$1:$DN$1,0),FALSE)),"")</f>
        <v/>
      </c>
      <c r="CI476" s="685" t="str">
        <f>IFERROR((CH476+AR476*Contr_Rate)*(1+Inv_Return)*IF($D476=$C$1,VLOOKUP($T476,Male_Annuity_Tables,MATCH($BS$3+3,'Mortality Tables'!$N$1:$DN$1,0),FALSE),VLOOKUP($T476,Fe_Annuity_Tables,MATCH(CI$3+3,'Mortality Tables'!$N$1:$DN$1,0),FALSE)),"")</f>
        <v/>
      </c>
      <c r="CJ476" s="685" t="str">
        <f>IFERROR((CI476+AS476*Contr_Rate)*(1+Inv_Return)*IF($D476=$C$1,VLOOKUP($T476,Male_Annuity_Tables,MATCH($BS$3+3,'Mortality Tables'!$N$1:$DN$1,0),FALSE),VLOOKUP($T476,Fe_Annuity_Tables,MATCH(CJ$3+3,'Mortality Tables'!$N$1:$DN$1,0),FALSE)),"")</f>
        <v/>
      </c>
      <c r="CK476" s="685" t="str">
        <f>IFERROR((CJ476+AT476*Contr_Rate)*(1+Inv_Return)*IF($D476=$C$1,VLOOKUP($T476,Male_Annuity_Tables,MATCH($BS$3+3,'Mortality Tables'!$N$1:$DN$1,0),FALSE),VLOOKUP($T476,Fe_Annuity_Tables,MATCH(CK$3+3,'Mortality Tables'!$N$1:$DN$1,0),FALSE)),"")</f>
        <v/>
      </c>
      <c r="CL476" s="685" t="str">
        <f>IFERROR((CK476+AU476*Contr_Rate)*(1+Inv_Return)*IF($D476=$C$1,VLOOKUP($T476,Male_Annuity_Tables,MATCH($BS$3+3,'Mortality Tables'!$N$1:$DN$1,0),FALSE),VLOOKUP($T476,Fe_Annuity_Tables,MATCH(CL$3+3,'Mortality Tables'!$N$1:$DN$1,0),FALSE)),"")</f>
        <v/>
      </c>
      <c r="CM476" s="685" t="str">
        <f>IFERROR((CL476+AV476*Contr_Rate)*(1+Inv_Return)*IF($D476=$C$1,VLOOKUP($T476,Male_Annuity_Tables,MATCH($BS$3+3,'Mortality Tables'!$N$1:$DN$1,0),FALSE),VLOOKUP($T476,Fe_Annuity_Tables,MATCH(CM$3+3,'Mortality Tables'!$N$1:$DN$1,0),FALSE)),"")</f>
        <v/>
      </c>
      <c r="CN476" s="685" t="str">
        <f>IFERROR((CM476+AW476*Contr_Rate)*(1+Inv_Return)*IF($D476=$C$1,VLOOKUP($T476,Male_Annuity_Tables,MATCH($BS$3+3,'Mortality Tables'!$N$1:$DN$1,0),FALSE),VLOOKUP($T476,Fe_Annuity_Tables,MATCH(CN$3+3,'Mortality Tables'!$N$1:$DN$1,0),FALSE)),"")</f>
        <v/>
      </c>
      <c r="CO476" s="685" t="str">
        <f>IFERROR((CN476+AX476*Contr_Rate)*(1+Inv_Return)*IF($D476=$C$1,VLOOKUP($T476,Male_Annuity_Tables,MATCH($BS$3+3,'Mortality Tables'!$N$1:$DN$1,0),FALSE),VLOOKUP($T476,Fe_Annuity_Tables,MATCH(CO$3+3,'Mortality Tables'!$N$1:$DN$1,0),FALSE)),"")</f>
        <v/>
      </c>
      <c r="CP476" s="685" t="str">
        <f>IFERROR((CO476+AY476*Contr_Rate)*(1+Inv_Return)*IF($D476=$C$1,VLOOKUP($T476,Male_Annuity_Tables,MATCH($BS$3+3,'Mortality Tables'!$N$1:$DN$1,0),FALSE),VLOOKUP($T476,Fe_Annuity_Tables,MATCH(CP$3+3,'Mortality Tables'!$N$1:$DN$1,0),FALSE)),"")</f>
        <v/>
      </c>
      <c r="CQ476" s="685" t="str">
        <f>IFERROR((CP476+AZ476*Contr_Rate)*(1+Inv_Return)*IF($D476=$C$1,VLOOKUP($T476,Male_Annuity_Tables,MATCH($BS$3+3,'Mortality Tables'!$N$1:$DN$1,0),FALSE),VLOOKUP($T476,Fe_Annuity_Tables,MATCH(CQ$3+3,'Mortality Tables'!$N$1:$DN$1,0),FALSE)),"")</f>
        <v/>
      </c>
      <c r="CR476" s="685" t="str">
        <f>IFERROR((CQ476+BA476*Contr_Rate)*(1+Inv_Return)*IF($D476=$C$1,VLOOKUP($T476,Male_Annuity_Tables,MATCH($BS$3+3,'Mortality Tables'!$N$1:$DN$1,0),FALSE),VLOOKUP($T476,Fe_Annuity_Tables,MATCH(CR$3+3,'Mortality Tables'!$N$1:$DN$1,0),FALSE)),"")</f>
        <v/>
      </c>
      <c r="CS476" s="685" t="str">
        <f>IFERROR((CR476+BB476*Contr_Rate)*(1+Inv_Return)*IF($D476=$C$1,VLOOKUP($T476,Male_Annuity_Tables,MATCH($BS$3+3,'Mortality Tables'!$N$1:$DN$1,0),FALSE),VLOOKUP($T476,Fe_Annuity_Tables,MATCH(CS$3+3,'Mortality Tables'!$N$1:$DN$1,0),FALSE)),"")</f>
        <v/>
      </c>
      <c r="CT476" s="685" t="str">
        <f>IFERROR((CS476+BC476*Contr_Rate)*(1+Inv_Return)*IF($D476=$C$1,VLOOKUP($T476,Male_Annuity_Tables,MATCH($BS$3+3,'Mortality Tables'!$N$1:$DN$1,0),FALSE),VLOOKUP($T476,Fe_Annuity_Tables,MATCH(CT$3+3,'Mortality Tables'!$N$1:$DN$1,0),FALSE)),"")</f>
        <v/>
      </c>
      <c r="CU476" s="685" t="str">
        <f>IFERROR((CT476+BD476*Contr_Rate)*(1+Inv_Return)*IF($D476=$C$1,VLOOKUP($T476,Male_Annuity_Tables,MATCH($BS$3+3,'Mortality Tables'!$N$1:$DN$1,0),FALSE),VLOOKUP($T476,Fe_Annuity_Tables,MATCH(CU$3+3,'Mortality Tables'!$N$1:$DN$1,0),FALSE)),"")</f>
        <v/>
      </c>
      <c r="CV476" s="685" t="str">
        <f>IFERROR((CU476+BE476*Contr_Rate)*(1+Inv_Return)*IF($D476=$C$1,VLOOKUP($T476,Male_Annuity_Tables,MATCH($BS$3+3,'Mortality Tables'!$N$1:$DN$1,0),FALSE),VLOOKUP($T476,Fe_Annuity_Tables,MATCH(CV$3+3,'Mortality Tables'!$N$1:$DN$1,0),FALSE)),"")</f>
        <v/>
      </c>
      <c r="CW476" s="685" t="str">
        <f>IFERROR((CV476+BF476*Contr_Rate)*(1+Inv_Return)*IF($D476=$C$1,VLOOKUP($T476,Male_Annuity_Tables,MATCH($BS$3+3,'Mortality Tables'!$N$1:$DN$1,0),FALSE),VLOOKUP($T476,Fe_Annuity_Tables,MATCH(CW$3+3,'Mortality Tables'!$N$1:$DN$1,0),FALSE)),"")</f>
        <v/>
      </c>
      <c r="CX476" s="685" t="str">
        <f>IFERROR((CW476+BG476*Contr_Rate)*(1+Inv_Return)*IF($D476=$C$1,VLOOKUP($T476,Male_Annuity_Tables,MATCH($BS$3+3,'Mortality Tables'!$N$1:$DN$1,0),FALSE),VLOOKUP($T476,Fe_Annuity_Tables,MATCH(CX$3+3,'Mortality Tables'!$N$1:$DN$1,0),FALSE)),"")</f>
        <v/>
      </c>
      <c r="CY476" s="685" t="str">
        <f>IFERROR((CX476+BH476*Contr_Rate)*(1+Inv_Return)*IF($D476=$C$1,VLOOKUP($T476,Male_Annuity_Tables,MATCH($BS$3+3,'Mortality Tables'!$N$1:$DN$1,0),FALSE),VLOOKUP($T476,Fe_Annuity_Tables,MATCH(CY$3+3,'Mortality Tables'!$N$1:$DN$1,0),FALSE)),"")</f>
        <v/>
      </c>
      <c r="CZ476" s="685" t="str">
        <f>IFERROR((CY476+BI476*Contr_Rate)*(1+Inv_Return)*IF($D476=$C$1,VLOOKUP($T476,Male_Annuity_Tables,MATCH($BS$3+3,'Mortality Tables'!$N$1:$DN$1,0),FALSE),VLOOKUP($T476,Fe_Annuity_Tables,MATCH(CZ$3+3,'Mortality Tables'!$N$1:$DN$1,0),FALSE)),"")</f>
        <v/>
      </c>
      <c r="DA476" s="685" t="str">
        <f>IFERROR((CZ476+BJ476*Contr_Rate)*(1+Inv_Return)*IF($D476=$C$1,VLOOKUP($T476,Male_Annuity_Tables,MATCH($BS$3+3,'Mortality Tables'!$N$1:$DN$1,0),FALSE),VLOOKUP($T476,Fe_Annuity_Tables,MATCH(DA$3+3,'Mortality Tables'!$N$1:$DN$1,0),FALSE)),"")</f>
        <v/>
      </c>
      <c r="DB476" s="685" t="str">
        <f>IFERROR((DA476+BK476*Contr_Rate)*(1+Inv_Return)*IF($D476=$C$1,VLOOKUP($T476,Male_Annuity_Tables,MATCH($BS$3+3,'Mortality Tables'!$N$1:$DN$1,0),FALSE),VLOOKUP($T476,Fe_Annuity_Tables,MATCH(DB$3+3,'Mortality Tables'!$N$1:$DN$1,0),FALSE)),"")</f>
        <v/>
      </c>
      <c r="DC476" s="685" t="str">
        <f>IFERROR((DB476+BL476*Contr_Rate)*(1+Inv_Return)*IF($D476=$C$1,VLOOKUP($T476,Male_Annuity_Tables,MATCH($BS$3+3,'Mortality Tables'!$N$1:$DN$1,0),FALSE),VLOOKUP($T476,Fe_Annuity_Tables,MATCH(DC$3+3,'Mortality Tables'!$N$1:$DN$1,0),FALSE)),"")</f>
        <v/>
      </c>
      <c r="DD476" s="685" t="str">
        <f>IFERROR((DC476+BM476*Contr_Rate)*(1+Inv_Return)*IF($D476=$C$1,VLOOKUP($T476,Male_Annuity_Tables,MATCH($BS$3+3,'Mortality Tables'!$N$1:$DN$1,0),FALSE),VLOOKUP($T476,Fe_Annuity_Tables,MATCH(DD$3+3,'Mortality Tables'!$N$1:$DN$1,0),FALSE)),"")</f>
        <v/>
      </c>
      <c r="DE476" s="685" t="str">
        <f>IFERROR((DD476+BN476*Contr_Rate)*(1+Inv_Return)*IF($D476=$C$1,VLOOKUP($T476,Male_Annuity_Tables,MATCH($BS$3+3,'Mortality Tables'!$N$1:$DN$1,0),FALSE),VLOOKUP($T476,Fe_Annuity_Tables,MATCH(DE$3+3,'Mortality Tables'!$N$1:$DN$1,0),FALSE)),"")</f>
        <v/>
      </c>
      <c r="DF476" s="685" t="str">
        <f>IFERROR((DE476+BO476*Contr_Rate)*(1+Inv_Return)*IF($D476=$C$1,VLOOKUP($T476,Male_Annuity_Tables,MATCH($BS$3+3,'Mortality Tables'!$N$1:$DN$1,0),FALSE),VLOOKUP($T476,Fe_Annuity_Tables,MATCH(DF$3+3,'Mortality Tables'!$N$1:$DN$1,0),FALSE)),"")</f>
        <v/>
      </c>
      <c r="DG476" s="685" t="str">
        <f>IFERROR((DF476+BP476*Contr_Rate)*(1+Inv_Return)*IF($D476=$C$1,VLOOKUP($T476,Male_Annuity_Tables,MATCH($BS$3+3,'Mortality Tables'!$N$1:$DN$1,0),FALSE),VLOOKUP($T476,Fe_Annuity_Tables,MATCH(DG$3+3,'Mortality Tables'!$N$1:$DN$1,0),FALSE)),"")</f>
        <v/>
      </c>
      <c r="DH476" s="685" t="str">
        <f>IFERROR((DG476+BQ476*Contr_Rate)*(1+Inv_Return)*IF($D476=$C$1,VLOOKUP($T476,Male_Annuity_Tables,MATCH($BS$3+3,'Mortality Tables'!$N$1:$DN$1,0),FALSE),VLOOKUP($T476,Fe_Annuity_Tables,MATCH(DH$3+3,'Mortality Tables'!$N$1:$DN$1,0),FALSE)),"")</f>
        <v/>
      </c>
      <c r="DJ476" s="686">
        <f t="shared" si="263"/>
        <v>0</v>
      </c>
      <c r="DK476" s="680">
        <f t="shared" si="251"/>
        <v>8.0909277508679907</v>
      </c>
      <c r="DL476" s="686">
        <f t="shared" si="264"/>
        <v>0</v>
      </c>
      <c r="DM476" s="686">
        <f t="shared" si="252"/>
        <v>0</v>
      </c>
      <c r="DN476" s="687" t="str">
        <f t="shared" si="265"/>
        <v/>
      </c>
      <c r="DP476" s="688" t="str">
        <f t="shared" si="266"/>
        <v/>
      </c>
      <c r="DQ476" s="688" t="str">
        <f t="shared" si="267"/>
        <v/>
      </c>
      <c r="DR476" s="688" t="str">
        <f t="shared" si="268"/>
        <v/>
      </c>
    </row>
    <row r="477" spans="1:122" s="657" customFormat="1" ht="14.5">
      <c r="A477" s="675" t="s">
        <v>2022</v>
      </c>
      <c r="B477" s="675" t="s">
        <v>2023</v>
      </c>
      <c r="C477" s="675" t="s">
        <v>116</v>
      </c>
      <c r="D477" s="675" t="s">
        <v>61</v>
      </c>
      <c r="E477" s="676">
        <v>24742</v>
      </c>
      <c r="F477" s="677">
        <v>44613</v>
      </c>
      <c r="G477" s="677">
        <v>44981</v>
      </c>
      <c r="H477" s="678">
        <v>1923640</v>
      </c>
      <c r="I477" s="678">
        <v>174897.85</v>
      </c>
      <c r="J477" s="678">
        <v>136446.87</v>
      </c>
      <c r="K477" s="678">
        <v>44010.23</v>
      </c>
      <c r="L477" s="678">
        <v>355354.94999999995</v>
      </c>
      <c r="M477" s="679">
        <f>IF(COUNTIF($A$4:A477,A477)=1,0,1)</f>
        <v>0</v>
      </c>
      <c r="N477" s="680" t="str">
        <f t="shared" si="257"/>
        <v>Okay</v>
      </c>
      <c r="O477" s="680" t="str">
        <f t="shared" si="258"/>
        <v>TRUE</v>
      </c>
      <c r="P477" s="680" t="b">
        <f t="shared" si="259"/>
        <v>1</v>
      </c>
      <c r="Q477" s="680" t="b">
        <f t="shared" si="273"/>
        <v>1</v>
      </c>
      <c r="R477" s="680" t="b">
        <f t="shared" si="274"/>
        <v>1</v>
      </c>
      <c r="S477" s="681">
        <f t="shared" si="260"/>
        <v>54.441095890410956</v>
      </c>
      <c r="T477" s="682">
        <f t="shared" si="275"/>
        <v>57</v>
      </c>
      <c r="U477" s="682">
        <f t="shared" si="253"/>
        <v>55</v>
      </c>
      <c r="V477" s="682">
        <f t="shared" si="276"/>
        <v>1.8493150684931507</v>
      </c>
      <c r="W477" s="682">
        <f t="shared" si="261"/>
        <v>3</v>
      </c>
      <c r="X477" s="683">
        <f t="shared" si="262"/>
        <v>1066064.8499999999</v>
      </c>
      <c r="Y477" s="684">
        <f t="shared" si="250"/>
        <v>1.0500000000000001E-2</v>
      </c>
      <c r="Z477" s="684">
        <f>IF($D477=$C$1,VLOOKUP($T477,Male_Annuity_Tables,MATCH($W477+2,'Mortality Tables'!$DS$1:$HT$1,0),FALSE),VLOOKUP($T477,Fe_Annuity_Tables,MATCH($W477+2,'Mortality Tables'!$M$1:$DN$1,0),FALSE))</f>
        <v>0.82790719991151729</v>
      </c>
      <c r="AA477" s="664"/>
      <c r="AB477" s="685">
        <f t="shared" si="271"/>
        <v>2021649.4580000001</v>
      </c>
      <c r="AC477" s="685">
        <f t="shared" si="271"/>
        <v>2124652.4978851001</v>
      </c>
      <c r="AD477" s="685">
        <f t="shared" si="271"/>
        <v>2232903.5426523462</v>
      </c>
      <c r="AE477" s="685" t="str">
        <f t="shared" si="271"/>
        <v/>
      </c>
      <c r="AF477" s="685" t="str">
        <f t="shared" si="271"/>
        <v/>
      </c>
      <c r="AG477" s="685" t="str">
        <f t="shared" si="271"/>
        <v/>
      </c>
      <c r="AH477" s="685" t="str">
        <f t="shared" si="271"/>
        <v/>
      </c>
      <c r="AI477" s="685" t="str">
        <f t="shared" si="271"/>
        <v/>
      </c>
      <c r="AJ477" s="685" t="str">
        <f t="shared" si="271"/>
        <v/>
      </c>
      <c r="AK477" s="685" t="str">
        <f t="shared" si="271"/>
        <v/>
      </c>
      <c r="AL477" s="685" t="str">
        <f t="shared" si="271"/>
        <v/>
      </c>
      <c r="AM477" s="685" t="str">
        <f t="shared" si="271"/>
        <v/>
      </c>
      <c r="AN477" s="685" t="str">
        <f t="shared" si="271"/>
        <v/>
      </c>
      <c r="AO477" s="685" t="str">
        <f t="shared" si="271"/>
        <v/>
      </c>
      <c r="AP477" s="685" t="str">
        <f t="shared" si="271"/>
        <v/>
      </c>
      <c r="AQ477" s="685" t="str">
        <f t="shared" si="271"/>
        <v/>
      </c>
      <c r="AR477" s="685" t="str">
        <f t="shared" si="270"/>
        <v/>
      </c>
      <c r="AS477" s="685" t="str">
        <f t="shared" si="270"/>
        <v/>
      </c>
      <c r="AT477" s="685" t="str">
        <f t="shared" si="270"/>
        <v/>
      </c>
      <c r="AU477" s="685" t="str">
        <f t="shared" si="270"/>
        <v/>
      </c>
      <c r="AV477" s="685" t="str">
        <f t="shared" si="270"/>
        <v/>
      </c>
      <c r="AW477" s="685" t="str">
        <f t="shared" si="270"/>
        <v/>
      </c>
      <c r="AX477" s="685" t="str">
        <f t="shared" si="270"/>
        <v/>
      </c>
      <c r="AY477" s="685" t="str">
        <f t="shared" si="270"/>
        <v/>
      </c>
      <c r="AZ477" s="685" t="str">
        <f t="shared" si="270"/>
        <v/>
      </c>
      <c r="BA477" s="685" t="str">
        <f t="shared" si="270"/>
        <v/>
      </c>
      <c r="BB477" s="685" t="str">
        <f t="shared" si="270"/>
        <v/>
      </c>
      <c r="BC477" s="685" t="str">
        <f t="shared" si="270"/>
        <v/>
      </c>
      <c r="BD477" s="685" t="str">
        <f t="shared" si="270"/>
        <v/>
      </c>
      <c r="BE477" s="685" t="str">
        <f t="shared" si="270"/>
        <v/>
      </c>
      <c r="BF477" s="685" t="str">
        <f t="shared" si="270"/>
        <v/>
      </c>
      <c r="BG477" s="685" t="str">
        <f t="shared" si="272"/>
        <v/>
      </c>
      <c r="BH477" s="685" t="str">
        <f t="shared" si="272"/>
        <v/>
      </c>
      <c r="BI477" s="685" t="str">
        <f t="shared" si="254"/>
        <v/>
      </c>
      <c r="BJ477" s="685" t="str">
        <f t="shared" si="254"/>
        <v/>
      </c>
      <c r="BK477" s="685" t="str">
        <f t="shared" si="254"/>
        <v/>
      </c>
      <c r="BL477" s="685" t="str">
        <f t="shared" si="254"/>
        <v/>
      </c>
      <c r="BM477" s="685" t="str">
        <f t="shared" si="254"/>
        <v/>
      </c>
      <c r="BN477" s="685" t="str">
        <f t="shared" si="254"/>
        <v/>
      </c>
      <c r="BO477" s="685" t="str">
        <f t="shared" si="269"/>
        <v/>
      </c>
      <c r="BP477" s="685" t="str">
        <f t="shared" si="269"/>
        <v/>
      </c>
      <c r="BQ477" s="685" t="str">
        <f t="shared" si="269"/>
        <v/>
      </c>
      <c r="BR477" s="529"/>
      <c r="BS477" s="685">
        <f>IFERROR(($L477+AB477*Contr_Rate)*(1+Inv_Return)*IF($D477=$C$1,VLOOKUP($T477,Male_Annuity_Tables,MATCH($BS$3+3,'Mortality Tables'!$N$1:$DN$1,0),FALSE),VLOOKUP($T477,Fe_Annuity_Tables,MATCH(BS$3+3,'Mortality Tables'!$N$1:$DN$1,0),FALSE)),"")</f>
        <v>929157.81745774637</v>
      </c>
      <c r="BT477" s="685">
        <f>IFERROR(($BS477+AC477*Contr_Rate)*(1+Inv_Return)*IF($D477=$C$1,VLOOKUP($T477,Male_Annuity_Tables,MATCH($BS$3+3,'Mortality Tables'!$N$1:$DN$1,0),FALSE),VLOOKUP($T477,Fe_Annuity_Tables,MATCH(BT$3+3,'Mortality Tables'!$N$1:$DN$1,0),FALSE)),"")</f>
        <v>1513308.5354364589</v>
      </c>
      <c r="BU477" s="685">
        <f>IFERROR((BT477+AD477*Contr_Rate)*(1+Inv_Return)*IF($D477=$C$1,VLOOKUP($T477,Male_Annuity_Tables,MATCH($BS$3+3,'Mortality Tables'!$N$1:$DN$1,0),FALSE),VLOOKUP($T477,Fe_Annuity_Tables,MATCH(BU$3+3,'Mortality Tables'!$N$1:$DN$1,0),FALSE)),"")</f>
        <v>2108976.2842231467</v>
      </c>
      <c r="BV477" s="685" t="str">
        <f>IFERROR((BU477+AE477*Contr_Rate)*(1+Inv_Return)*IF($D477=$C$1,VLOOKUP($T477,Male_Annuity_Tables,MATCH($BS$3+3,'Mortality Tables'!$N$1:$DN$1,0),FALSE),VLOOKUP($T477,Fe_Annuity_Tables,MATCH(BV$3+3,'Mortality Tables'!$N$1:$DN$1,0),FALSE)),"")</f>
        <v/>
      </c>
      <c r="BW477" s="685" t="str">
        <f>IFERROR((BV477+AF477*Contr_Rate)*(1+Inv_Return)*IF($D477=$C$1,VLOOKUP($T477,Male_Annuity_Tables,MATCH($BS$3+3,'Mortality Tables'!$N$1:$DN$1,0),FALSE),VLOOKUP($T477,Fe_Annuity_Tables,MATCH(BW$3+3,'Mortality Tables'!$N$1:$DN$1,0),FALSE)),"")</f>
        <v/>
      </c>
      <c r="BX477" s="685" t="str">
        <f>IFERROR((BW477+AG477*Contr_Rate)*(1+Inv_Return)*IF($D477=$C$1,VLOOKUP($T477,Male_Annuity_Tables,MATCH($BS$3+3,'Mortality Tables'!$N$1:$DN$1,0),FALSE),VLOOKUP($T477,Fe_Annuity_Tables,MATCH(BX$3+3,'Mortality Tables'!$N$1:$DN$1,0),FALSE)),"")</f>
        <v/>
      </c>
      <c r="BY477" s="685" t="str">
        <f>IFERROR((BX477+AH477*Contr_Rate)*(1+Inv_Return)*IF($D477=$C$1,VLOOKUP($T477,Male_Annuity_Tables,MATCH($BS$3+3,'Mortality Tables'!$N$1:$DN$1,0),FALSE),VLOOKUP($T477,Fe_Annuity_Tables,MATCH(BY$3+3,'Mortality Tables'!$N$1:$DN$1,0),FALSE)),"")</f>
        <v/>
      </c>
      <c r="BZ477" s="685" t="str">
        <f>IFERROR((BY477+AI477*Contr_Rate)*(1+Inv_Return)*IF($D477=$C$1,VLOOKUP($T477,Male_Annuity_Tables,MATCH($BS$3+3,'Mortality Tables'!$N$1:$DN$1,0),FALSE),VLOOKUP($T477,Fe_Annuity_Tables,MATCH(BZ$3+3,'Mortality Tables'!$N$1:$DN$1,0),FALSE)),"")</f>
        <v/>
      </c>
      <c r="CA477" s="685" t="str">
        <f>IFERROR((BZ477+AJ477*Contr_Rate)*(1+Inv_Return)*IF($D477=$C$1,VLOOKUP($T477,Male_Annuity_Tables,MATCH($BS$3+3,'Mortality Tables'!$N$1:$DN$1,0),FALSE),VLOOKUP($T477,Fe_Annuity_Tables,MATCH(CA$3+3,'Mortality Tables'!$N$1:$DN$1,0),FALSE)),"")</f>
        <v/>
      </c>
      <c r="CB477" s="685" t="str">
        <f>IFERROR((CA477+AK477*Contr_Rate)*(1+Inv_Return)*IF($D477=$C$1,VLOOKUP($T477,Male_Annuity_Tables,MATCH($BS$3+3,'Mortality Tables'!$N$1:$DN$1,0),FALSE),VLOOKUP($T477,Fe_Annuity_Tables,MATCH(CB$3+3,'Mortality Tables'!$N$1:$DN$1,0),FALSE)),"")</f>
        <v/>
      </c>
      <c r="CC477" s="685" t="str">
        <f>IFERROR((CB477+AL477*Contr_Rate)*(1+Inv_Return)*IF($D477=$C$1,VLOOKUP($T477,Male_Annuity_Tables,MATCH($BS$3+3,'Mortality Tables'!$N$1:$DN$1,0),FALSE),VLOOKUP($T477,Fe_Annuity_Tables,MATCH(CC$3+3,'Mortality Tables'!$N$1:$DN$1,0),FALSE)),"")</f>
        <v/>
      </c>
      <c r="CD477" s="685" t="str">
        <f>IFERROR((CC477+AM477*Contr_Rate)*(1+Inv_Return)*IF($D477=$C$1,VLOOKUP($T477,Male_Annuity_Tables,MATCH($BS$3+3,'Mortality Tables'!$N$1:$DN$1,0),FALSE),VLOOKUP($T477,Fe_Annuity_Tables,MATCH(CD$3+3,'Mortality Tables'!$N$1:$DN$1,0),FALSE)),"")</f>
        <v/>
      </c>
      <c r="CE477" s="685" t="str">
        <f>IFERROR((CD477+AN477*Contr_Rate)*(1+Inv_Return)*IF($D477=$C$1,VLOOKUP($T477,Male_Annuity_Tables,MATCH($BS$3+3,'Mortality Tables'!$N$1:$DN$1,0),FALSE),VLOOKUP($T477,Fe_Annuity_Tables,MATCH(CE$3+3,'Mortality Tables'!$N$1:$DN$1,0),FALSE)),"")</f>
        <v/>
      </c>
      <c r="CF477" s="685" t="str">
        <f>IFERROR((CE477+AO477*Contr_Rate)*(1+Inv_Return)*IF($D477=$C$1,VLOOKUP($T477,Male_Annuity_Tables,MATCH($BS$3+3,'Mortality Tables'!$N$1:$DN$1,0),FALSE),VLOOKUP($T477,Fe_Annuity_Tables,MATCH(CF$3+3,'Mortality Tables'!$N$1:$DN$1,0),FALSE)),"")</f>
        <v/>
      </c>
      <c r="CG477" s="685" t="str">
        <f>IFERROR((CF477+AP477*Contr_Rate)*(1+Inv_Return)*IF($D477=$C$1,VLOOKUP($T477,Male_Annuity_Tables,MATCH($BS$3+3,'Mortality Tables'!$N$1:$DN$1,0),FALSE),VLOOKUP($T477,Fe_Annuity_Tables,MATCH(CG$3+3,'Mortality Tables'!$N$1:$DN$1,0),FALSE)),"")</f>
        <v/>
      </c>
      <c r="CH477" s="685" t="str">
        <f>IFERROR((CG477+AQ477*Contr_Rate)*(1+Inv_Return)*IF($D477=$C$1,VLOOKUP($T477,Male_Annuity_Tables,MATCH($BS$3+3,'Mortality Tables'!$N$1:$DN$1,0),FALSE),VLOOKUP($T477,Fe_Annuity_Tables,MATCH(CH$3+3,'Mortality Tables'!$N$1:$DN$1,0),FALSE)),"")</f>
        <v/>
      </c>
      <c r="CI477" s="685" t="str">
        <f>IFERROR((CH477+AR477*Contr_Rate)*(1+Inv_Return)*IF($D477=$C$1,VLOOKUP($T477,Male_Annuity_Tables,MATCH($BS$3+3,'Mortality Tables'!$N$1:$DN$1,0),FALSE),VLOOKUP($T477,Fe_Annuity_Tables,MATCH(CI$3+3,'Mortality Tables'!$N$1:$DN$1,0),FALSE)),"")</f>
        <v/>
      </c>
      <c r="CJ477" s="685" t="str">
        <f>IFERROR((CI477+AS477*Contr_Rate)*(1+Inv_Return)*IF($D477=$C$1,VLOOKUP($T477,Male_Annuity_Tables,MATCH($BS$3+3,'Mortality Tables'!$N$1:$DN$1,0),FALSE),VLOOKUP($T477,Fe_Annuity_Tables,MATCH(CJ$3+3,'Mortality Tables'!$N$1:$DN$1,0),FALSE)),"")</f>
        <v/>
      </c>
      <c r="CK477" s="685" t="str">
        <f>IFERROR((CJ477+AT477*Contr_Rate)*(1+Inv_Return)*IF($D477=$C$1,VLOOKUP($T477,Male_Annuity_Tables,MATCH($BS$3+3,'Mortality Tables'!$N$1:$DN$1,0),FALSE),VLOOKUP($T477,Fe_Annuity_Tables,MATCH(CK$3+3,'Mortality Tables'!$N$1:$DN$1,0),FALSE)),"")</f>
        <v/>
      </c>
      <c r="CL477" s="685" t="str">
        <f>IFERROR((CK477+AU477*Contr_Rate)*(1+Inv_Return)*IF($D477=$C$1,VLOOKUP($T477,Male_Annuity_Tables,MATCH($BS$3+3,'Mortality Tables'!$N$1:$DN$1,0),FALSE),VLOOKUP($T477,Fe_Annuity_Tables,MATCH(CL$3+3,'Mortality Tables'!$N$1:$DN$1,0),FALSE)),"")</f>
        <v/>
      </c>
      <c r="CM477" s="685" t="str">
        <f>IFERROR((CL477+AV477*Contr_Rate)*(1+Inv_Return)*IF($D477=$C$1,VLOOKUP($T477,Male_Annuity_Tables,MATCH($BS$3+3,'Mortality Tables'!$N$1:$DN$1,0),FALSE),VLOOKUP($T477,Fe_Annuity_Tables,MATCH(CM$3+3,'Mortality Tables'!$N$1:$DN$1,0),FALSE)),"")</f>
        <v/>
      </c>
      <c r="CN477" s="685" t="str">
        <f>IFERROR((CM477+AW477*Contr_Rate)*(1+Inv_Return)*IF($D477=$C$1,VLOOKUP($T477,Male_Annuity_Tables,MATCH($BS$3+3,'Mortality Tables'!$N$1:$DN$1,0),FALSE),VLOOKUP($T477,Fe_Annuity_Tables,MATCH(CN$3+3,'Mortality Tables'!$N$1:$DN$1,0),FALSE)),"")</f>
        <v/>
      </c>
      <c r="CO477" s="685" t="str">
        <f>IFERROR((CN477+AX477*Contr_Rate)*(1+Inv_Return)*IF($D477=$C$1,VLOOKUP($T477,Male_Annuity_Tables,MATCH($BS$3+3,'Mortality Tables'!$N$1:$DN$1,0),FALSE),VLOOKUP($T477,Fe_Annuity_Tables,MATCH(CO$3+3,'Mortality Tables'!$N$1:$DN$1,0),FALSE)),"")</f>
        <v/>
      </c>
      <c r="CP477" s="685" t="str">
        <f>IFERROR((CO477+AY477*Contr_Rate)*(1+Inv_Return)*IF($D477=$C$1,VLOOKUP($T477,Male_Annuity_Tables,MATCH($BS$3+3,'Mortality Tables'!$N$1:$DN$1,0),FALSE),VLOOKUP($T477,Fe_Annuity_Tables,MATCH(CP$3+3,'Mortality Tables'!$N$1:$DN$1,0),FALSE)),"")</f>
        <v/>
      </c>
      <c r="CQ477" s="685" t="str">
        <f>IFERROR((CP477+AZ477*Contr_Rate)*(1+Inv_Return)*IF($D477=$C$1,VLOOKUP($T477,Male_Annuity_Tables,MATCH($BS$3+3,'Mortality Tables'!$N$1:$DN$1,0),FALSE),VLOOKUP($T477,Fe_Annuity_Tables,MATCH(CQ$3+3,'Mortality Tables'!$N$1:$DN$1,0),FALSE)),"")</f>
        <v/>
      </c>
      <c r="CR477" s="685" t="str">
        <f>IFERROR((CQ477+BA477*Contr_Rate)*(1+Inv_Return)*IF($D477=$C$1,VLOOKUP($T477,Male_Annuity_Tables,MATCH($BS$3+3,'Mortality Tables'!$N$1:$DN$1,0),FALSE),VLOOKUP($T477,Fe_Annuity_Tables,MATCH(CR$3+3,'Mortality Tables'!$N$1:$DN$1,0),FALSE)),"")</f>
        <v/>
      </c>
      <c r="CS477" s="685" t="str">
        <f>IFERROR((CR477+BB477*Contr_Rate)*(1+Inv_Return)*IF($D477=$C$1,VLOOKUP($T477,Male_Annuity_Tables,MATCH($BS$3+3,'Mortality Tables'!$N$1:$DN$1,0),FALSE),VLOOKUP($T477,Fe_Annuity_Tables,MATCH(CS$3+3,'Mortality Tables'!$N$1:$DN$1,0),FALSE)),"")</f>
        <v/>
      </c>
      <c r="CT477" s="685" t="str">
        <f>IFERROR((CS477+BC477*Contr_Rate)*(1+Inv_Return)*IF($D477=$C$1,VLOOKUP($T477,Male_Annuity_Tables,MATCH($BS$3+3,'Mortality Tables'!$N$1:$DN$1,0),FALSE),VLOOKUP($T477,Fe_Annuity_Tables,MATCH(CT$3+3,'Mortality Tables'!$N$1:$DN$1,0),FALSE)),"")</f>
        <v/>
      </c>
      <c r="CU477" s="685" t="str">
        <f>IFERROR((CT477+BD477*Contr_Rate)*(1+Inv_Return)*IF($D477=$C$1,VLOOKUP($T477,Male_Annuity_Tables,MATCH($BS$3+3,'Mortality Tables'!$N$1:$DN$1,0),FALSE),VLOOKUP($T477,Fe_Annuity_Tables,MATCH(CU$3+3,'Mortality Tables'!$N$1:$DN$1,0),FALSE)),"")</f>
        <v/>
      </c>
      <c r="CV477" s="685" t="str">
        <f>IFERROR((CU477+BE477*Contr_Rate)*(1+Inv_Return)*IF($D477=$C$1,VLOOKUP($T477,Male_Annuity_Tables,MATCH($BS$3+3,'Mortality Tables'!$N$1:$DN$1,0),FALSE),VLOOKUP($T477,Fe_Annuity_Tables,MATCH(CV$3+3,'Mortality Tables'!$N$1:$DN$1,0),FALSE)),"")</f>
        <v/>
      </c>
      <c r="CW477" s="685" t="str">
        <f>IFERROR((CV477+BF477*Contr_Rate)*(1+Inv_Return)*IF($D477=$C$1,VLOOKUP($T477,Male_Annuity_Tables,MATCH($BS$3+3,'Mortality Tables'!$N$1:$DN$1,0),FALSE),VLOOKUP($T477,Fe_Annuity_Tables,MATCH(CW$3+3,'Mortality Tables'!$N$1:$DN$1,0),FALSE)),"")</f>
        <v/>
      </c>
      <c r="CX477" s="685" t="str">
        <f>IFERROR((CW477+BG477*Contr_Rate)*(1+Inv_Return)*IF($D477=$C$1,VLOOKUP($T477,Male_Annuity_Tables,MATCH($BS$3+3,'Mortality Tables'!$N$1:$DN$1,0),FALSE),VLOOKUP($T477,Fe_Annuity_Tables,MATCH(CX$3+3,'Mortality Tables'!$N$1:$DN$1,0),FALSE)),"")</f>
        <v/>
      </c>
      <c r="CY477" s="685" t="str">
        <f>IFERROR((CX477+BH477*Contr_Rate)*(1+Inv_Return)*IF($D477=$C$1,VLOOKUP($T477,Male_Annuity_Tables,MATCH($BS$3+3,'Mortality Tables'!$N$1:$DN$1,0),FALSE),VLOOKUP($T477,Fe_Annuity_Tables,MATCH(CY$3+3,'Mortality Tables'!$N$1:$DN$1,0),FALSE)),"")</f>
        <v/>
      </c>
      <c r="CZ477" s="685" t="str">
        <f>IFERROR((CY477+BI477*Contr_Rate)*(1+Inv_Return)*IF($D477=$C$1,VLOOKUP($T477,Male_Annuity_Tables,MATCH($BS$3+3,'Mortality Tables'!$N$1:$DN$1,0),FALSE),VLOOKUP($T477,Fe_Annuity_Tables,MATCH(CZ$3+3,'Mortality Tables'!$N$1:$DN$1,0),FALSE)),"")</f>
        <v/>
      </c>
      <c r="DA477" s="685" t="str">
        <f>IFERROR((CZ477+BJ477*Contr_Rate)*(1+Inv_Return)*IF($D477=$C$1,VLOOKUP($T477,Male_Annuity_Tables,MATCH($BS$3+3,'Mortality Tables'!$N$1:$DN$1,0),FALSE),VLOOKUP($T477,Fe_Annuity_Tables,MATCH(DA$3+3,'Mortality Tables'!$N$1:$DN$1,0),FALSE)),"")</f>
        <v/>
      </c>
      <c r="DB477" s="685" t="str">
        <f>IFERROR((DA477+BK477*Contr_Rate)*(1+Inv_Return)*IF($D477=$C$1,VLOOKUP($T477,Male_Annuity_Tables,MATCH($BS$3+3,'Mortality Tables'!$N$1:$DN$1,0),FALSE),VLOOKUP($T477,Fe_Annuity_Tables,MATCH(DB$3+3,'Mortality Tables'!$N$1:$DN$1,0),FALSE)),"")</f>
        <v/>
      </c>
      <c r="DC477" s="685" t="str">
        <f>IFERROR((DB477+BL477*Contr_Rate)*(1+Inv_Return)*IF($D477=$C$1,VLOOKUP($T477,Male_Annuity_Tables,MATCH($BS$3+3,'Mortality Tables'!$N$1:$DN$1,0),FALSE),VLOOKUP($T477,Fe_Annuity_Tables,MATCH(DC$3+3,'Mortality Tables'!$N$1:$DN$1,0),FALSE)),"")</f>
        <v/>
      </c>
      <c r="DD477" s="685" t="str">
        <f>IFERROR((DC477+BM477*Contr_Rate)*(1+Inv_Return)*IF($D477=$C$1,VLOOKUP($T477,Male_Annuity_Tables,MATCH($BS$3+3,'Mortality Tables'!$N$1:$DN$1,0),FALSE),VLOOKUP($T477,Fe_Annuity_Tables,MATCH(DD$3+3,'Mortality Tables'!$N$1:$DN$1,0),FALSE)),"")</f>
        <v/>
      </c>
      <c r="DE477" s="685" t="str">
        <f>IFERROR((DD477+BN477*Contr_Rate)*(1+Inv_Return)*IF($D477=$C$1,VLOOKUP($T477,Male_Annuity_Tables,MATCH($BS$3+3,'Mortality Tables'!$N$1:$DN$1,0),FALSE),VLOOKUP($T477,Fe_Annuity_Tables,MATCH(DE$3+3,'Mortality Tables'!$N$1:$DN$1,0),FALSE)),"")</f>
        <v/>
      </c>
      <c r="DF477" s="685" t="str">
        <f>IFERROR((DE477+BO477*Contr_Rate)*(1+Inv_Return)*IF($D477=$C$1,VLOOKUP($T477,Male_Annuity_Tables,MATCH($BS$3+3,'Mortality Tables'!$N$1:$DN$1,0),FALSE),VLOOKUP($T477,Fe_Annuity_Tables,MATCH(DF$3+3,'Mortality Tables'!$N$1:$DN$1,0),FALSE)),"")</f>
        <v/>
      </c>
      <c r="DG477" s="685" t="str">
        <f>IFERROR((DF477+BP477*Contr_Rate)*(1+Inv_Return)*IF($D477=$C$1,VLOOKUP($T477,Male_Annuity_Tables,MATCH($BS$3+3,'Mortality Tables'!$N$1:$DN$1,0),FALSE),VLOOKUP($T477,Fe_Annuity_Tables,MATCH(DG$3+3,'Mortality Tables'!$N$1:$DN$1,0),FALSE)),"")</f>
        <v/>
      </c>
      <c r="DH477" s="685" t="str">
        <f>IFERROR((DG477+BQ477*Contr_Rate)*(1+Inv_Return)*IF($D477=$C$1,VLOOKUP($T477,Male_Annuity_Tables,MATCH($BS$3+3,'Mortality Tables'!$N$1:$DN$1,0),FALSE),VLOOKUP($T477,Fe_Annuity_Tables,MATCH(DH$3+3,'Mortality Tables'!$N$1:$DN$1,0),FALSE)),"")</f>
        <v/>
      </c>
      <c r="DJ477" s="686">
        <f t="shared" si="263"/>
        <v>2108976.2842231467</v>
      </c>
      <c r="DK477" s="680">
        <f t="shared" si="251"/>
        <v>8.0909277508679907</v>
      </c>
      <c r="DL477" s="686">
        <f t="shared" si="264"/>
        <v>174641.79064977079</v>
      </c>
      <c r="DM477" s="686">
        <f t="shared" si="252"/>
        <v>2232903.5426523462</v>
      </c>
      <c r="DN477" s="687">
        <f t="shared" si="265"/>
        <v>7.8212868273890235E-2</v>
      </c>
      <c r="DP477" s="688">
        <f t="shared" si="266"/>
        <v>55726.240102028336</v>
      </c>
      <c r="DQ477" s="688">
        <f t="shared" si="267"/>
        <v>92270.204676899491</v>
      </c>
      <c r="DR477" s="688">
        <f t="shared" si="268"/>
        <v>130933.68362970985</v>
      </c>
    </row>
    <row r="478" spans="1:122" s="657" customFormat="1" ht="14.5">
      <c r="A478" s="675" t="s">
        <v>2024</v>
      </c>
      <c r="B478" s="675" t="s">
        <v>2025</v>
      </c>
      <c r="C478" s="675" t="s">
        <v>236</v>
      </c>
      <c r="D478" s="675" t="s">
        <v>61</v>
      </c>
      <c r="E478" s="676">
        <v>30418</v>
      </c>
      <c r="F478" s="677">
        <v>42837</v>
      </c>
      <c r="G478" s="677">
        <v>44167</v>
      </c>
      <c r="H478" s="678">
        <v>2297588</v>
      </c>
      <c r="I478" s="678">
        <v>149211.35</v>
      </c>
      <c r="J478" s="678">
        <v>160234.29</v>
      </c>
      <c r="K478" s="678">
        <v>6562.78</v>
      </c>
      <c r="L478" s="678">
        <v>316008.42000000004</v>
      </c>
      <c r="M478" s="679">
        <f>IF(COUNTIF($A$4:A478,A478)=1,0,1)</f>
        <v>0</v>
      </c>
      <c r="N478" s="680" t="str">
        <f t="shared" si="257"/>
        <v>Okay</v>
      </c>
      <c r="O478" s="680" t="str">
        <f t="shared" si="258"/>
        <v>TRUE</v>
      </c>
      <c r="P478" s="680" t="b">
        <f t="shared" si="259"/>
        <v>1</v>
      </c>
      <c r="Q478" s="680" t="b">
        <f t="shared" si="273"/>
        <v>1</v>
      </c>
      <c r="R478" s="680" t="b">
        <f t="shared" si="274"/>
        <v>1</v>
      </c>
      <c r="S478" s="681">
        <f t="shared" si="260"/>
        <v>34.024657534246572</v>
      </c>
      <c r="T478" s="682">
        <f t="shared" si="275"/>
        <v>41</v>
      </c>
      <c r="U478" s="682">
        <f t="shared" si="253"/>
        <v>37</v>
      </c>
      <c r="V478" s="682">
        <f t="shared" si="276"/>
        <v>4.0794520547945208</v>
      </c>
      <c r="W478" s="682">
        <f t="shared" si="261"/>
        <v>19</v>
      </c>
      <c r="X478" s="683">
        <f t="shared" si="262"/>
        <v>6004159.9800000004</v>
      </c>
      <c r="Y478" s="684">
        <f t="shared" si="250"/>
        <v>2.49E-3</v>
      </c>
      <c r="Z478" s="684">
        <f>IF($D478=$C$1,VLOOKUP($T478,Male_Annuity_Tables,MATCH($W478+2,'Mortality Tables'!$DS$1:$HT$1,0),FALSE),VLOOKUP($T478,Fe_Annuity_Tables,MATCH($W478+2,'Mortality Tables'!$M$1:$DN$1,0),FALSE))</f>
        <v>9.395290171873967E-2</v>
      </c>
      <c r="AA478" s="664"/>
      <c r="AB478" s="685">
        <f t="shared" si="271"/>
        <v>2414650.1085999999</v>
      </c>
      <c r="AC478" s="685">
        <f t="shared" si="271"/>
        <v>2537676.5316331703</v>
      </c>
      <c r="AD478" s="685">
        <f t="shared" si="271"/>
        <v>2666971.1509198803</v>
      </c>
      <c r="AE478" s="685">
        <f t="shared" si="271"/>
        <v>2802853.3310592482</v>
      </c>
      <c r="AF478" s="685">
        <f t="shared" si="271"/>
        <v>2945658.708276717</v>
      </c>
      <c r="AG478" s="685">
        <f t="shared" si="271"/>
        <v>3095740.0194634162</v>
      </c>
      <c r="AH478" s="685">
        <f t="shared" si="271"/>
        <v>3253467.973455077</v>
      </c>
      <c r="AI478" s="685">
        <f t="shared" si="271"/>
        <v>3419232.1667026132</v>
      </c>
      <c r="AJ478" s="685">
        <f t="shared" si="271"/>
        <v>3593442.0455961116</v>
      </c>
      <c r="AK478" s="685">
        <f t="shared" si="271"/>
        <v>3776527.9178192336</v>
      </c>
      <c r="AL478" s="685">
        <f t="shared" si="271"/>
        <v>3968942.0152321234</v>
      </c>
      <c r="AM478" s="685">
        <f t="shared" si="271"/>
        <v>4171159.6109082005</v>
      </c>
      <c r="AN478" s="685">
        <f t="shared" si="271"/>
        <v>4383680.1930839727</v>
      </c>
      <c r="AO478" s="685">
        <f t="shared" si="271"/>
        <v>4607028.6989216022</v>
      </c>
      <c r="AP478" s="685">
        <f t="shared" si="271"/>
        <v>4841756.811131658</v>
      </c>
      <c r="AQ478" s="685">
        <f t="shared" ref="AQ478:BF498" si="277">IFERROR(IF($W478&gt;=AQ$3,($H478*(1+Ann_Salary_Growth_Rate)^AQ$3),""),0)</f>
        <v>5088444.320658816</v>
      </c>
      <c r="AR478" s="685">
        <f t="shared" si="277"/>
        <v>5347700.5587963825</v>
      </c>
      <c r="AS478" s="685">
        <f t="shared" si="277"/>
        <v>5620165.9022670584</v>
      </c>
      <c r="AT478" s="685">
        <f t="shared" si="277"/>
        <v>5906513.3549875654</v>
      </c>
      <c r="AU478" s="685" t="str">
        <f t="shared" si="277"/>
        <v/>
      </c>
      <c r="AV478" s="685" t="str">
        <f t="shared" si="270"/>
        <v/>
      </c>
      <c r="AW478" s="685" t="str">
        <f t="shared" si="270"/>
        <v/>
      </c>
      <c r="AX478" s="685" t="str">
        <f t="shared" si="270"/>
        <v/>
      </c>
      <c r="AY478" s="685" t="str">
        <f t="shared" si="270"/>
        <v/>
      </c>
      <c r="AZ478" s="685" t="str">
        <f t="shared" si="270"/>
        <v/>
      </c>
      <c r="BA478" s="685" t="str">
        <f t="shared" si="270"/>
        <v/>
      </c>
      <c r="BB478" s="685" t="str">
        <f t="shared" si="270"/>
        <v/>
      </c>
      <c r="BC478" s="685" t="str">
        <f t="shared" si="270"/>
        <v/>
      </c>
      <c r="BD478" s="685" t="str">
        <f t="shared" si="270"/>
        <v/>
      </c>
      <c r="BE478" s="685" t="str">
        <f t="shared" si="270"/>
        <v/>
      </c>
      <c r="BF478" s="685" t="str">
        <f t="shared" si="270"/>
        <v/>
      </c>
      <c r="BG478" s="685" t="str">
        <f t="shared" si="272"/>
        <v/>
      </c>
      <c r="BH478" s="685" t="str">
        <f t="shared" si="272"/>
        <v/>
      </c>
      <c r="BI478" s="685" t="str">
        <f t="shared" si="254"/>
        <v/>
      </c>
      <c r="BJ478" s="685" t="str">
        <f t="shared" si="254"/>
        <v/>
      </c>
      <c r="BK478" s="685" t="str">
        <f t="shared" si="254"/>
        <v/>
      </c>
      <c r="BL478" s="685" t="str">
        <f t="shared" si="254"/>
        <v/>
      </c>
      <c r="BM478" s="685" t="str">
        <f t="shared" si="254"/>
        <v/>
      </c>
      <c r="BN478" s="685" t="str">
        <f t="shared" si="254"/>
        <v/>
      </c>
      <c r="BO478" s="685" t="str">
        <f t="shared" si="269"/>
        <v/>
      </c>
      <c r="BP478" s="685" t="str">
        <f t="shared" si="269"/>
        <v/>
      </c>
      <c r="BQ478" s="685" t="str">
        <f t="shared" si="269"/>
        <v/>
      </c>
      <c r="BR478" s="529"/>
      <c r="BS478" s="685">
        <f>IFERROR(($L478+AB478*Contr_Rate)*(1+Inv_Return)*IF($D478=$C$1,VLOOKUP($T478,Male_Annuity_Tables,MATCH($BS$3+3,'Mortality Tables'!$N$1:$DN$1,0),FALSE),VLOOKUP($T478,Fe_Annuity_Tables,MATCH(BS$3+3,'Mortality Tables'!$N$1:$DN$1,0),FALSE)),"")</f>
        <v>906527.11058655533</v>
      </c>
      <c r="BT478" s="685">
        <f>IFERROR(($BS478+AC478*Contr_Rate)*(1+Inv_Return)*IF($D478=$C$1,VLOOKUP($T478,Male_Annuity_Tables,MATCH($BS$3+3,'Mortality Tables'!$N$1:$DN$1,0),FALSE),VLOOKUP($T478,Fe_Annuity_Tables,MATCH(BT$3+3,'Mortality Tables'!$N$1:$DN$1,0),FALSE)),"")</f>
        <v>1453218.1440060819</v>
      </c>
      <c r="BU478" s="685">
        <f>IFERROR((BT478+AD478*Contr_Rate)*(1+Inv_Return)*IF($D478=$C$1,VLOOKUP($T478,Male_Annuity_Tables,MATCH($BS$3+3,'Mortality Tables'!$N$1:$DN$1,0),FALSE),VLOOKUP($T478,Fe_Annuity_Tables,MATCH(BU$3+3,'Mortality Tables'!$N$1:$DN$1,0),FALSE)),"")</f>
        <v>1963359.6327565541</v>
      </c>
      <c r="BV478" s="685">
        <f>IFERROR((BU478+AE478*Contr_Rate)*(1+Inv_Return)*IF($D478=$C$1,VLOOKUP($T478,Male_Annuity_Tables,MATCH($BS$3+3,'Mortality Tables'!$N$1:$DN$1,0),FALSE),VLOOKUP($T478,Fe_Annuity_Tables,MATCH(BV$3+3,'Mortality Tables'!$N$1:$DN$1,0),FALSE)),"")</f>
        <v>2443376.6421113652</v>
      </c>
      <c r="BW478" s="685">
        <f>IFERROR((BV478+AF478*Contr_Rate)*(1+Inv_Return)*IF($D478=$C$1,VLOOKUP($T478,Male_Annuity_Tables,MATCH($BS$3+3,'Mortality Tables'!$N$1:$DN$1,0),FALSE),VLOOKUP($T478,Fe_Annuity_Tables,MATCH(BW$3+3,'Mortality Tables'!$N$1:$DN$1,0),FALSE)),"")</f>
        <v>2898955.2113125501</v>
      </c>
      <c r="BX478" s="685">
        <f>IFERROR((BW478+AG478*Contr_Rate)*(1+Inv_Return)*IF($D478=$C$1,VLOOKUP($T478,Male_Annuity_Tables,MATCH($BS$3+3,'Mortality Tables'!$N$1:$DN$1,0),FALSE),VLOOKUP($T478,Fe_Annuity_Tables,MATCH(BX$3+3,'Mortality Tables'!$N$1:$DN$1,0),FALSE)),"")</f>
        <v>3335141.9195291377</v>
      </c>
      <c r="BY478" s="685">
        <f>IFERROR((BX478+AH478*Contr_Rate)*(1+Inv_Return)*IF($D478=$C$1,VLOOKUP($T478,Male_Annuity_Tables,MATCH($BS$3+3,'Mortality Tables'!$N$1:$DN$1,0),FALSE),VLOOKUP($T478,Fe_Annuity_Tables,MATCH(BY$3+3,'Mortality Tables'!$N$1:$DN$1,0),FALSE)),"")</f>
        <v>3756430.867683006</v>
      </c>
      <c r="BZ478" s="685">
        <f>IFERROR((BY478+AI478*Contr_Rate)*(1+Inv_Return)*IF($D478=$C$1,VLOOKUP($T478,Male_Annuity_Tables,MATCH($BS$3+3,'Mortality Tables'!$N$1:$DN$1,0),FALSE),VLOOKUP($T478,Fe_Annuity_Tables,MATCH(BZ$3+3,'Mortality Tables'!$N$1:$DN$1,0),FALSE)),"")</f>
        <v>4166839.7070386815</v>
      </c>
      <c r="CA478" s="685">
        <f>IFERROR((BZ478+AJ478*Contr_Rate)*(1+Inv_Return)*IF($D478=$C$1,VLOOKUP($T478,Male_Annuity_Tables,MATCH($BS$3+3,'Mortality Tables'!$N$1:$DN$1,0),FALSE),VLOOKUP($T478,Fe_Annuity_Tables,MATCH(CA$3+3,'Mortality Tables'!$N$1:$DN$1,0),FALSE)),"")</f>
        <v>4569976.1361853536</v>
      </c>
      <c r="CB478" s="685">
        <f>IFERROR((CA478+AK478*Contr_Rate)*(1+Inv_Return)*IF($D478=$C$1,VLOOKUP($T478,Male_Annuity_Tables,MATCH($BS$3+3,'Mortality Tables'!$N$1:$DN$1,0),FALSE),VLOOKUP($T478,Fe_Annuity_Tables,MATCH(CB$3+3,'Mortality Tables'!$N$1:$DN$1,0),FALSE)),"")</f>
        <v>4969096.1057293592</v>
      </c>
      <c r="CC478" s="685">
        <f>IFERROR((CB478+AL478*Contr_Rate)*(1+Inv_Return)*IF($D478=$C$1,VLOOKUP($T478,Male_Annuity_Tables,MATCH($BS$3+3,'Mortality Tables'!$N$1:$DN$1,0),FALSE),VLOOKUP($T478,Fe_Annuity_Tables,MATCH(CC$3+3,'Mortality Tables'!$N$1:$DN$1,0),FALSE)),"")</f>
        <v>5367154.8111962406</v>
      </c>
      <c r="CD478" s="685">
        <f>IFERROR((CC478+AM478*Contr_Rate)*(1+Inv_Return)*IF($D478=$C$1,VLOOKUP($T478,Male_Annuity_Tables,MATCH($BS$3+3,'Mortality Tables'!$N$1:$DN$1,0),FALSE),VLOOKUP($T478,Fe_Annuity_Tables,MATCH(CD$3+3,'Mortality Tables'!$N$1:$DN$1,0),FALSE)),"")</f>
        <v>5766851.4162919829</v>
      </c>
      <c r="CE478" s="685">
        <f>IFERROR((CD478+AN478*Contr_Rate)*(1+Inv_Return)*IF($D478=$C$1,VLOOKUP($T478,Male_Annuity_Tables,MATCH($BS$3+3,'Mortality Tables'!$N$1:$DN$1,0),FALSE),VLOOKUP($T478,Fe_Annuity_Tables,MATCH(CE$3+3,'Mortality Tables'!$N$1:$DN$1,0),FALSE)),"")</f>
        <v>6170668.3281609723</v>
      </c>
      <c r="CF478" s="685">
        <f>IFERROR((CE478+AO478*Contr_Rate)*(1+Inv_Return)*IF($D478=$C$1,VLOOKUP($T478,Male_Annuity_Tables,MATCH($BS$3+3,'Mortality Tables'!$N$1:$DN$1,0),FALSE),VLOOKUP($T478,Fe_Annuity_Tables,MATCH(CF$3+3,'Mortality Tables'!$N$1:$DN$1,0),FALSE)),"")</f>
        <v>6580905.7413100852</v>
      </c>
      <c r="CG478" s="685">
        <f>IFERROR((CF478+AP478*Contr_Rate)*(1+Inv_Return)*IF($D478=$C$1,VLOOKUP($T478,Male_Annuity_Tables,MATCH($BS$3+3,'Mortality Tables'!$N$1:$DN$1,0),FALSE),VLOOKUP($T478,Fe_Annuity_Tables,MATCH(CG$3+3,'Mortality Tables'!$N$1:$DN$1,0),FALSE)),"")</f>
        <v>6999712.0754457638</v>
      </c>
      <c r="CH478" s="685">
        <f>IFERROR((CG478+AQ478*Contr_Rate)*(1+Inv_Return)*IF($D478=$C$1,VLOOKUP($T478,Male_Annuity_Tables,MATCH($BS$3+3,'Mortality Tables'!$N$1:$DN$1,0),FALSE),VLOOKUP($T478,Fe_Annuity_Tables,MATCH(CH$3+3,'Mortality Tables'!$N$1:$DN$1,0),FALSE)),"")</f>
        <v>7429110.8528530756</v>
      </c>
      <c r="CI478" s="685">
        <f>IFERROR((CH478+AR478*Contr_Rate)*(1+Inv_Return)*IF($D478=$C$1,VLOOKUP($T478,Male_Annuity_Tables,MATCH($BS$3+3,'Mortality Tables'!$N$1:$DN$1,0),FALSE),VLOOKUP($T478,Fe_Annuity_Tables,MATCH(CI$3+3,'Mortality Tables'!$N$1:$DN$1,0),FALSE)),"")</f>
        <v>7871024.4916154519</v>
      </c>
      <c r="CJ478" s="685">
        <f>IFERROR((CI478+AS478*Contr_Rate)*(1+Inv_Return)*IF($D478=$C$1,VLOOKUP($T478,Male_Annuity_Tables,MATCH($BS$3+3,'Mortality Tables'!$N$1:$DN$1,0),FALSE),VLOOKUP($T478,Fe_Annuity_Tables,MATCH(CJ$3+3,'Mortality Tables'!$N$1:$DN$1,0),FALSE)),"")</f>
        <v>8327295.43060965</v>
      </c>
      <c r="CK478" s="685">
        <f>IFERROR((CJ478+AT478*Contr_Rate)*(1+Inv_Return)*IF($D478=$C$1,VLOOKUP($T478,Male_Annuity_Tables,MATCH($BS$3+3,'Mortality Tables'!$N$1:$DN$1,0),FALSE),VLOOKUP($T478,Fe_Annuity_Tables,MATCH(CK$3+3,'Mortality Tables'!$N$1:$DN$1,0),FALSE)),"")</f>
        <v>8799704.9496609084</v>
      </c>
      <c r="CL478" s="685" t="str">
        <f>IFERROR((CK478+AU478*Contr_Rate)*(1+Inv_Return)*IF($D478=$C$1,VLOOKUP($T478,Male_Annuity_Tables,MATCH($BS$3+3,'Mortality Tables'!$N$1:$DN$1,0),FALSE),VLOOKUP($T478,Fe_Annuity_Tables,MATCH(CL$3+3,'Mortality Tables'!$N$1:$DN$1,0),FALSE)),"")</f>
        <v/>
      </c>
      <c r="CM478" s="685" t="str">
        <f>IFERROR((CL478+AV478*Contr_Rate)*(1+Inv_Return)*IF($D478=$C$1,VLOOKUP($T478,Male_Annuity_Tables,MATCH($BS$3+3,'Mortality Tables'!$N$1:$DN$1,0),FALSE),VLOOKUP($T478,Fe_Annuity_Tables,MATCH(CM$3+3,'Mortality Tables'!$N$1:$DN$1,0),FALSE)),"")</f>
        <v/>
      </c>
      <c r="CN478" s="685" t="str">
        <f>IFERROR((CM478+AW478*Contr_Rate)*(1+Inv_Return)*IF($D478=$C$1,VLOOKUP($T478,Male_Annuity_Tables,MATCH($BS$3+3,'Mortality Tables'!$N$1:$DN$1,0),FALSE),VLOOKUP($T478,Fe_Annuity_Tables,MATCH(CN$3+3,'Mortality Tables'!$N$1:$DN$1,0),FALSE)),"")</f>
        <v/>
      </c>
      <c r="CO478" s="685" t="str">
        <f>IFERROR((CN478+AX478*Contr_Rate)*(1+Inv_Return)*IF($D478=$C$1,VLOOKUP($T478,Male_Annuity_Tables,MATCH($BS$3+3,'Mortality Tables'!$N$1:$DN$1,0),FALSE),VLOOKUP($T478,Fe_Annuity_Tables,MATCH(CO$3+3,'Mortality Tables'!$N$1:$DN$1,0),FALSE)),"")</f>
        <v/>
      </c>
      <c r="CP478" s="685" t="str">
        <f>IFERROR((CO478+AY478*Contr_Rate)*(1+Inv_Return)*IF($D478=$C$1,VLOOKUP($T478,Male_Annuity_Tables,MATCH($BS$3+3,'Mortality Tables'!$N$1:$DN$1,0),FALSE),VLOOKUP($T478,Fe_Annuity_Tables,MATCH(CP$3+3,'Mortality Tables'!$N$1:$DN$1,0),FALSE)),"")</f>
        <v/>
      </c>
      <c r="CQ478" s="685" t="str">
        <f>IFERROR((CP478+AZ478*Contr_Rate)*(1+Inv_Return)*IF($D478=$C$1,VLOOKUP($T478,Male_Annuity_Tables,MATCH($BS$3+3,'Mortality Tables'!$N$1:$DN$1,0),FALSE),VLOOKUP($T478,Fe_Annuity_Tables,MATCH(CQ$3+3,'Mortality Tables'!$N$1:$DN$1,0),FALSE)),"")</f>
        <v/>
      </c>
      <c r="CR478" s="685" t="str">
        <f>IFERROR((CQ478+BA478*Contr_Rate)*(1+Inv_Return)*IF($D478=$C$1,VLOOKUP($T478,Male_Annuity_Tables,MATCH($BS$3+3,'Mortality Tables'!$N$1:$DN$1,0),FALSE),VLOOKUP($T478,Fe_Annuity_Tables,MATCH(CR$3+3,'Mortality Tables'!$N$1:$DN$1,0),FALSE)),"")</f>
        <v/>
      </c>
      <c r="CS478" s="685" t="str">
        <f>IFERROR((CR478+BB478*Contr_Rate)*(1+Inv_Return)*IF($D478=$C$1,VLOOKUP($T478,Male_Annuity_Tables,MATCH($BS$3+3,'Mortality Tables'!$N$1:$DN$1,0),FALSE),VLOOKUP($T478,Fe_Annuity_Tables,MATCH(CS$3+3,'Mortality Tables'!$N$1:$DN$1,0),FALSE)),"")</f>
        <v/>
      </c>
      <c r="CT478" s="685" t="str">
        <f>IFERROR((CS478+BC478*Contr_Rate)*(1+Inv_Return)*IF($D478=$C$1,VLOOKUP($T478,Male_Annuity_Tables,MATCH($BS$3+3,'Mortality Tables'!$N$1:$DN$1,0),FALSE),VLOOKUP($T478,Fe_Annuity_Tables,MATCH(CT$3+3,'Mortality Tables'!$N$1:$DN$1,0),FALSE)),"")</f>
        <v/>
      </c>
      <c r="CU478" s="685" t="str">
        <f>IFERROR((CT478+BD478*Contr_Rate)*(1+Inv_Return)*IF($D478=$C$1,VLOOKUP($T478,Male_Annuity_Tables,MATCH($BS$3+3,'Mortality Tables'!$N$1:$DN$1,0),FALSE),VLOOKUP($T478,Fe_Annuity_Tables,MATCH(CU$3+3,'Mortality Tables'!$N$1:$DN$1,0),FALSE)),"")</f>
        <v/>
      </c>
      <c r="CV478" s="685" t="str">
        <f>IFERROR((CU478+BE478*Contr_Rate)*(1+Inv_Return)*IF($D478=$C$1,VLOOKUP($T478,Male_Annuity_Tables,MATCH($BS$3+3,'Mortality Tables'!$N$1:$DN$1,0),FALSE),VLOOKUP($T478,Fe_Annuity_Tables,MATCH(CV$3+3,'Mortality Tables'!$N$1:$DN$1,0),FALSE)),"")</f>
        <v/>
      </c>
      <c r="CW478" s="685" t="str">
        <f>IFERROR((CV478+BF478*Contr_Rate)*(1+Inv_Return)*IF($D478=$C$1,VLOOKUP($T478,Male_Annuity_Tables,MATCH($BS$3+3,'Mortality Tables'!$N$1:$DN$1,0),FALSE),VLOOKUP($T478,Fe_Annuity_Tables,MATCH(CW$3+3,'Mortality Tables'!$N$1:$DN$1,0),FALSE)),"")</f>
        <v/>
      </c>
      <c r="CX478" s="685" t="str">
        <f>IFERROR((CW478+BG478*Contr_Rate)*(1+Inv_Return)*IF($D478=$C$1,VLOOKUP($T478,Male_Annuity_Tables,MATCH($BS$3+3,'Mortality Tables'!$N$1:$DN$1,0),FALSE),VLOOKUP($T478,Fe_Annuity_Tables,MATCH(CX$3+3,'Mortality Tables'!$N$1:$DN$1,0),FALSE)),"")</f>
        <v/>
      </c>
      <c r="CY478" s="685" t="str">
        <f>IFERROR((CX478+BH478*Contr_Rate)*(1+Inv_Return)*IF($D478=$C$1,VLOOKUP($T478,Male_Annuity_Tables,MATCH($BS$3+3,'Mortality Tables'!$N$1:$DN$1,0),FALSE),VLOOKUP($T478,Fe_Annuity_Tables,MATCH(CY$3+3,'Mortality Tables'!$N$1:$DN$1,0),FALSE)),"")</f>
        <v/>
      </c>
      <c r="CZ478" s="685" t="str">
        <f>IFERROR((CY478+BI478*Contr_Rate)*(1+Inv_Return)*IF($D478=$C$1,VLOOKUP($T478,Male_Annuity_Tables,MATCH($BS$3+3,'Mortality Tables'!$N$1:$DN$1,0),FALSE),VLOOKUP($T478,Fe_Annuity_Tables,MATCH(CZ$3+3,'Mortality Tables'!$N$1:$DN$1,0),FALSE)),"")</f>
        <v/>
      </c>
      <c r="DA478" s="685" t="str">
        <f>IFERROR((CZ478+BJ478*Contr_Rate)*(1+Inv_Return)*IF($D478=$C$1,VLOOKUP($T478,Male_Annuity_Tables,MATCH($BS$3+3,'Mortality Tables'!$N$1:$DN$1,0),FALSE),VLOOKUP($T478,Fe_Annuity_Tables,MATCH(DA$3+3,'Mortality Tables'!$N$1:$DN$1,0),FALSE)),"")</f>
        <v/>
      </c>
      <c r="DB478" s="685" t="str">
        <f>IFERROR((DA478+BK478*Contr_Rate)*(1+Inv_Return)*IF($D478=$C$1,VLOOKUP($T478,Male_Annuity_Tables,MATCH($BS$3+3,'Mortality Tables'!$N$1:$DN$1,0),FALSE),VLOOKUP($T478,Fe_Annuity_Tables,MATCH(DB$3+3,'Mortality Tables'!$N$1:$DN$1,0),FALSE)),"")</f>
        <v/>
      </c>
      <c r="DC478" s="685" t="str">
        <f>IFERROR((DB478+BL478*Contr_Rate)*(1+Inv_Return)*IF($D478=$C$1,VLOOKUP($T478,Male_Annuity_Tables,MATCH($BS$3+3,'Mortality Tables'!$N$1:$DN$1,0),FALSE),VLOOKUP($T478,Fe_Annuity_Tables,MATCH(DC$3+3,'Mortality Tables'!$N$1:$DN$1,0),FALSE)),"")</f>
        <v/>
      </c>
      <c r="DD478" s="685" t="str">
        <f>IFERROR((DC478+BM478*Contr_Rate)*(1+Inv_Return)*IF($D478=$C$1,VLOOKUP($T478,Male_Annuity_Tables,MATCH($BS$3+3,'Mortality Tables'!$N$1:$DN$1,0),FALSE),VLOOKUP($T478,Fe_Annuity_Tables,MATCH(DD$3+3,'Mortality Tables'!$N$1:$DN$1,0),FALSE)),"")</f>
        <v/>
      </c>
      <c r="DE478" s="685" t="str">
        <f>IFERROR((DD478+BN478*Contr_Rate)*(1+Inv_Return)*IF($D478=$C$1,VLOOKUP($T478,Male_Annuity_Tables,MATCH($BS$3+3,'Mortality Tables'!$N$1:$DN$1,0),FALSE),VLOOKUP($T478,Fe_Annuity_Tables,MATCH(DE$3+3,'Mortality Tables'!$N$1:$DN$1,0),FALSE)),"")</f>
        <v/>
      </c>
      <c r="DF478" s="685" t="str">
        <f>IFERROR((DE478+BO478*Contr_Rate)*(1+Inv_Return)*IF($D478=$C$1,VLOOKUP($T478,Male_Annuity_Tables,MATCH($BS$3+3,'Mortality Tables'!$N$1:$DN$1,0),FALSE),VLOOKUP($T478,Fe_Annuity_Tables,MATCH(DF$3+3,'Mortality Tables'!$N$1:$DN$1,0),FALSE)),"")</f>
        <v/>
      </c>
      <c r="DG478" s="685" t="str">
        <f>IFERROR((DF478+BP478*Contr_Rate)*(1+Inv_Return)*IF($D478=$C$1,VLOOKUP($T478,Male_Annuity_Tables,MATCH($BS$3+3,'Mortality Tables'!$N$1:$DN$1,0),FALSE),VLOOKUP($T478,Fe_Annuity_Tables,MATCH(DG$3+3,'Mortality Tables'!$N$1:$DN$1,0),FALSE)),"")</f>
        <v/>
      </c>
      <c r="DH478" s="685" t="str">
        <f>IFERROR((DG478+BQ478*Contr_Rate)*(1+Inv_Return)*IF($D478=$C$1,VLOOKUP($T478,Male_Annuity_Tables,MATCH($BS$3+3,'Mortality Tables'!$N$1:$DN$1,0),FALSE),VLOOKUP($T478,Fe_Annuity_Tables,MATCH(DH$3+3,'Mortality Tables'!$N$1:$DN$1,0),FALSE)),"")</f>
        <v/>
      </c>
      <c r="DJ478" s="686">
        <f t="shared" si="263"/>
        <v>8799704.9496609084</v>
      </c>
      <c r="DK478" s="680">
        <f t="shared" si="251"/>
        <v>8.0909277508679907</v>
      </c>
      <c r="DL478" s="686">
        <f t="shared" si="264"/>
        <v>728692.98772817617</v>
      </c>
      <c r="DM478" s="686">
        <f t="shared" si="252"/>
        <v>5906513.3549875654</v>
      </c>
      <c r="DN478" s="687">
        <f t="shared" si="265"/>
        <v>0.12337108949611615</v>
      </c>
      <c r="DP478" s="688">
        <f t="shared" si="266"/>
        <v>137897.73121753972</v>
      </c>
      <c r="DQ478" s="688">
        <f t="shared" si="267"/>
        <v>221305.50488718218</v>
      </c>
      <c r="DR478" s="688">
        <f t="shared" si="268"/>
        <v>299377.00352198491</v>
      </c>
    </row>
    <row r="479" spans="1:122" s="657" customFormat="1" ht="14.5">
      <c r="A479" s="675" t="s">
        <v>2026</v>
      </c>
      <c r="B479" s="675" t="s">
        <v>2027</v>
      </c>
      <c r="C479" s="675" t="s">
        <v>116</v>
      </c>
      <c r="D479" s="675" t="s">
        <v>61</v>
      </c>
      <c r="E479" s="676">
        <v>26968</v>
      </c>
      <c r="F479" s="677">
        <v>44983</v>
      </c>
      <c r="G479" s="677">
        <v>45029</v>
      </c>
      <c r="H479" s="678">
        <v>2183409</v>
      </c>
      <c r="I479" s="678">
        <v>128043.73</v>
      </c>
      <c r="J479" s="678">
        <v>216634.35</v>
      </c>
      <c r="K479" s="678">
        <v>41380.730000000003</v>
      </c>
      <c r="L479" s="678">
        <v>386058.81</v>
      </c>
      <c r="M479" s="679">
        <f>IF(COUNTIF($A$4:A479,A479)=1,0,1)</f>
        <v>0</v>
      </c>
      <c r="N479" s="680" t="str">
        <f t="shared" si="257"/>
        <v>Okay</v>
      </c>
      <c r="O479" s="680" t="str">
        <f t="shared" si="258"/>
        <v>TRUE</v>
      </c>
      <c r="P479" s="680" t="b">
        <f t="shared" si="259"/>
        <v>1</v>
      </c>
      <c r="Q479" s="680" t="b">
        <f t="shared" si="273"/>
        <v>1</v>
      </c>
      <c r="R479" s="680" t="b">
        <f t="shared" si="274"/>
        <v>1</v>
      </c>
      <c r="S479" s="681">
        <f t="shared" si="260"/>
        <v>49.356164383561641</v>
      </c>
      <c r="T479" s="682">
        <f t="shared" si="275"/>
        <v>51</v>
      </c>
      <c r="U479" s="682">
        <f t="shared" si="253"/>
        <v>49</v>
      </c>
      <c r="V479" s="682">
        <f t="shared" si="276"/>
        <v>1.7178082191780821</v>
      </c>
      <c r="W479" s="682">
        <f t="shared" si="261"/>
        <v>9</v>
      </c>
      <c r="X479" s="683">
        <f t="shared" si="262"/>
        <v>3474529.29</v>
      </c>
      <c r="Y479" s="684">
        <f t="shared" si="250"/>
        <v>6.0000000000000001E-3</v>
      </c>
      <c r="Z479" s="684">
        <f>IF($D479=$C$1,VLOOKUP($T479,Male_Annuity_Tables,MATCH($W479+2,'Mortality Tables'!$DS$1:$HT$1,0),FALSE),VLOOKUP($T479,Fe_Annuity_Tables,MATCH($W479+2,'Mortality Tables'!$M$1:$DN$1,0),FALSE))</f>
        <v>0.46809938372992504</v>
      </c>
      <c r="AA479" s="664"/>
      <c r="AB479" s="685">
        <f t="shared" ref="AB479:AQ493" si="278">IFERROR(IF($W479&gt;=AB$3,($H479*(1+Ann_Salary_Growth_Rate)^AB$3),""),0)</f>
        <v>2294653.6885500001</v>
      </c>
      <c r="AC479" s="685">
        <f t="shared" si="278"/>
        <v>2411566.2939816224</v>
      </c>
      <c r="AD479" s="685">
        <f t="shared" si="278"/>
        <v>2534435.5966599863</v>
      </c>
      <c r="AE479" s="685">
        <f t="shared" si="278"/>
        <v>2663565.0903098127</v>
      </c>
      <c r="AF479" s="685">
        <f t="shared" si="278"/>
        <v>2799273.7316610976</v>
      </c>
      <c r="AG479" s="685">
        <f t="shared" si="278"/>
        <v>2941896.7282892312</v>
      </c>
      <c r="AH479" s="685">
        <f t="shared" si="278"/>
        <v>3091786.3665955672</v>
      </c>
      <c r="AI479" s="685">
        <f t="shared" si="278"/>
        <v>3249312.8819736117</v>
      </c>
      <c r="AJ479" s="685">
        <f t="shared" si="278"/>
        <v>3414865.3733101673</v>
      </c>
      <c r="AK479" s="685" t="str">
        <f t="shared" si="278"/>
        <v/>
      </c>
      <c r="AL479" s="685" t="str">
        <f t="shared" si="278"/>
        <v/>
      </c>
      <c r="AM479" s="685" t="str">
        <f t="shared" si="278"/>
        <v/>
      </c>
      <c r="AN479" s="685" t="str">
        <f t="shared" si="278"/>
        <v/>
      </c>
      <c r="AO479" s="685" t="str">
        <f t="shared" si="278"/>
        <v/>
      </c>
      <c r="AP479" s="685" t="str">
        <f t="shared" si="278"/>
        <v/>
      </c>
      <c r="AQ479" s="685" t="str">
        <f t="shared" si="278"/>
        <v/>
      </c>
      <c r="AR479" s="685" t="str">
        <f t="shared" si="277"/>
        <v/>
      </c>
      <c r="AS479" s="685" t="str">
        <f t="shared" si="277"/>
        <v/>
      </c>
      <c r="AT479" s="685" t="str">
        <f t="shared" si="277"/>
        <v/>
      </c>
      <c r="AU479" s="685" t="str">
        <f t="shared" si="277"/>
        <v/>
      </c>
      <c r="AV479" s="685" t="str">
        <f t="shared" si="270"/>
        <v/>
      </c>
      <c r="AW479" s="685" t="str">
        <f t="shared" si="270"/>
        <v/>
      </c>
      <c r="AX479" s="685" t="str">
        <f t="shared" si="270"/>
        <v/>
      </c>
      <c r="AY479" s="685" t="str">
        <f t="shared" si="270"/>
        <v/>
      </c>
      <c r="AZ479" s="685" t="str">
        <f t="shared" si="270"/>
        <v/>
      </c>
      <c r="BA479" s="685" t="str">
        <f t="shared" si="270"/>
        <v/>
      </c>
      <c r="BB479" s="685" t="str">
        <f t="shared" si="270"/>
        <v/>
      </c>
      <c r="BC479" s="685" t="str">
        <f t="shared" si="270"/>
        <v/>
      </c>
      <c r="BD479" s="685" t="str">
        <f t="shared" si="270"/>
        <v/>
      </c>
      <c r="BE479" s="685" t="str">
        <f t="shared" si="270"/>
        <v/>
      </c>
      <c r="BF479" s="685" t="str">
        <f t="shared" si="270"/>
        <v/>
      </c>
      <c r="BG479" s="685" t="str">
        <f t="shared" si="272"/>
        <v/>
      </c>
      <c r="BH479" s="685" t="str">
        <f t="shared" si="272"/>
        <v/>
      </c>
      <c r="BI479" s="685" t="str">
        <f t="shared" si="254"/>
        <v/>
      </c>
      <c r="BJ479" s="685" t="str">
        <f t="shared" si="254"/>
        <v/>
      </c>
      <c r="BK479" s="685" t="str">
        <f t="shared" si="254"/>
        <v/>
      </c>
      <c r="BL479" s="685" t="str">
        <f t="shared" si="254"/>
        <v/>
      </c>
      <c r="BM479" s="685" t="str">
        <f t="shared" si="254"/>
        <v/>
      </c>
      <c r="BN479" s="685" t="str">
        <f t="shared" si="254"/>
        <v/>
      </c>
      <c r="BO479" s="685" t="str">
        <f t="shared" si="269"/>
        <v/>
      </c>
      <c r="BP479" s="685" t="str">
        <f t="shared" si="269"/>
        <v/>
      </c>
      <c r="BQ479" s="685" t="str">
        <f t="shared" si="269"/>
        <v/>
      </c>
      <c r="BR479" s="529"/>
      <c r="BS479" s="685">
        <f>IFERROR(($L479+AB479*Contr_Rate)*(1+Inv_Return)*IF($D479=$C$1,VLOOKUP($T479,Male_Annuity_Tables,MATCH($BS$3+3,'Mortality Tables'!$N$1:$DN$1,0),FALSE),VLOOKUP($T479,Fe_Annuity_Tables,MATCH(BS$3+3,'Mortality Tables'!$N$1:$DN$1,0),FALSE)),"")</f>
        <v>987779.29668767855</v>
      </c>
      <c r="BT479" s="685">
        <f>IFERROR(($BS479+AC479*Contr_Rate)*(1+Inv_Return)*IF($D479=$C$1,VLOOKUP($T479,Male_Annuity_Tables,MATCH($BS$3+3,'Mortality Tables'!$N$1:$DN$1,0),FALSE),VLOOKUP($T479,Fe_Annuity_Tables,MATCH(BT$3+3,'Mortality Tables'!$N$1:$DN$1,0),FALSE)),"")</f>
        <v>1573203.7614981772</v>
      </c>
      <c r="BU479" s="685">
        <f>IFERROR((BT479+AD479*Contr_Rate)*(1+Inv_Return)*IF($D479=$C$1,VLOOKUP($T479,Male_Annuity_Tables,MATCH($BS$3+3,'Mortality Tables'!$N$1:$DN$1,0),FALSE),VLOOKUP($T479,Fe_Annuity_Tables,MATCH(BU$3+3,'Mortality Tables'!$N$1:$DN$1,0),FALSE)),"")</f>
        <v>2145289.6467716442</v>
      </c>
      <c r="BV479" s="685">
        <f>IFERROR((BU479+AE479*Contr_Rate)*(1+Inv_Return)*IF($D479=$C$1,VLOOKUP($T479,Male_Annuity_Tables,MATCH($BS$3+3,'Mortality Tables'!$N$1:$DN$1,0),FALSE),VLOOKUP($T479,Fe_Annuity_Tables,MATCH(BV$3+3,'Mortality Tables'!$N$1:$DN$1,0),FALSE)),"")</f>
        <v>2706839.5231080246</v>
      </c>
      <c r="BW479" s="685">
        <f>IFERROR((BV479+AF479*Contr_Rate)*(1+Inv_Return)*IF($D479=$C$1,VLOOKUP($T479,Male_Annuity_Tables,MATCH($BS$3+3,'Mortality Tables'!$N$1:$DN$1,0),FALSE),VLOOKUP($T479,Fe_Annuity_Tables,MATCH(BW$3+3,'Mortality Tables'!$N$1:$DN$1,0),FALSE)),"")</f>
        <v>3260517.8474596976</v>
      </c>
      <c r="BX479" s="685">
        <f>IFERROR((BW479+AG479*Contr_Rate)*(1+Inv_Return)*IF($D479=$C$1,VLOOKUP($T479,Male_Annuity_Tables,MATCH($BS$3+3,'Mortality Tables'!$N$1:$DN$1,0),FALSE),VLOOKUP($T479,Fe_Annuity_Tables,MATCH(BX$3+3,'Mortality Tables'!$N$1:$DN$1,0),FALSE)),"")</f>
        <v>3808866.586644711</v>
      </c>
      <c r="BY479" s="685">
        <f>IFERROR((BX479+AH479*Contr_Rate)*(1+Inv_Return)*IF($D479=$C$1,VLOOKUP($T479,Male_Annuity_Tables,MATCH($BS$3+3,'Mortality Tables'!$N$1:$DN$1,0),FALSE),VLOOKUP($T479,Fe_Annuity_Tables,MATCH(BY$3+3,'Mortality Tables'!$N$1:$DN$1,0),FALSE)),"")</f>
        <v>4354319.8088771338</v>
      </c>
      <c r="BZ479" s="685">
        <f>IFERROR((BY479+AI479*Contr_Rate)*(1+Inv_Return)*IF($D479=$C$1,VLOOKUP($T479,Male_Annuity_Tables,MATCH($BS$3+3,'Mortality Tables'!$N$1:$DN$1,0),FALSE),VLOOKUP($T479,Fe_Annuity_Tables,MATCH(BZ$3+3,'Mortality Tables'!$N$1:$DN$1,0),FALSE)),"")</f>
        <v>4899217.3381987261</v>
      </c>
      <c r="CA479" s="685">
        <f>IFERROR((BZ479+AJ479*Contr_Rate)*(1+Inv_Return)*IF($D479=$C$1,VLOOKUP($T479,Male_Annuity_Tables,MATCH($BS$3+3,'Mortality Tables'!$N$1:$DN$1,0),FALSE),VLOOKUP($T479,Fe_Annuity_Tables,MATCH(CA$3+3,'Mortality Tables'!$N$1:$DN$1,0),FALSE)),"")</f>
        <v>5445817.5596346362</v>
      </c>
      <c r="CB479" s="685" t="str">
        <f>IFERROR((CA479+AK479*Contr_Rate)*(1+Inv_Return)*IF($D479=$C$1,VLOOKUP($T479,Male_Annuity_Tables,MATCH($BS$3+3,'Mortality Tables'!$N$1:$DN$1,0),FALSE),VLOOKUP($T479,Fe_Annuity_Tables,MATCH(CB$3+3,'Mortality Tables'!$N$1:$DN$1,0),FALSE)),"")</f>
        <v/>
      </c>
      <c r="CC479" s="685" t="str">
        <f>IFERROR((CB479+AL479*Contr_Rate)*(1+Inv_Return)*IF($D479=$C$1,VLOOKUP($T479,Male_Annuity_Tables,MATCH($BS$3+3,'Mortality Tables'!$N$1:$DN$1,0),FALSE),VLOOKUP($T479,Fe_Annuity_Tables,MATCH(CC$3+3,'Mortality Tables'!$N$1:$DN$1,0),FALSE)),"")</f>
        <v/>
      </c>
      <c r="CD479" s="685" t="str">
        <f>IFERROR((CC479+AM479*Contr_Rate)*(1+Inv_Return)*IF($D479=$C$1,VLOOKUP($T479,Male_Annuity_Tables,MATCH($BS$3+3,'Mortality Tables'!$N$1:$DN$1,0),FALSE),VLOOKUP($T479,Fe_Annuity_Tables,MATCH(CD$3+3,'Mortality Tables'!$N$1:$DN$1,0),FALSE)),"")</f>
        <v/>
      </c>
      <c r="CE479" s="685" t="str">
        <f>IFERROR((CD479+AN479*Contr_Rate)*(1+Inv_Return)*IF($D479=$C$1,VLOOKUP($T479,Male_Annuity_Tables,MATCH($BS$3+3,'Mortality Tables'!$N$1:$DN$1,0),FALSE),VLOOKUP($T479,Fe_Annuity_Tables,MATCH(CE$3+3,'Mortality Tables'!$N$1:$DN$1,0),FALSE)),"")</f>
        <v/>
      </c>
      <c r="CF479" s="685" t="str">
        <f>IFERROR((CE479+AO479*Contr_Rate)*(1+Inv_Return)*IF($D479=$C$1,VLOOKUP($T479,Male_Annuity_Tables,MATCH($BS$3+3,'Mortality Tables'!$N$1:$DN$1,0),FALSE),VLOOKUP($T479,Fe_Annuity_Tables,MATCH(CF$3+3,'Mortality Tables'!$N$1:$DN$1,0),FALSE)),"")</f>
        <v/>
      </c>
      <c r="CG479" s="685" t="str">
        <f>IFERROR((CF479+AP479*Contr_Rate)*(1+Inv_Return)*IF($D479=$C$1,VLOOKUP($T479,Male_Annuity_Tables,MATCH($BS$3+3,'Mortality Tables'!$N$1:$DN$1,0),FALSE),VLOOKUP($T479,Fe_Annuity_Tables,MATCH(CG$3+3,'Mortality Tables'!$N$1:$DN$1,0),FALSE)),"")</f>
        <v/>
      </c>
      <c r="CH479" s="685" t="str">
        <f>IFERROR((CG479+AQ479*Contr_Rate)*(1+Inv_Return)*IF($D479=$C$1,VLOOKUP($T479,Male_Annuity_Tables,MATCH($BS$3+3,'Mortality Tables'!$N$1:$DN$1,0),FALSE),VLOOKUP($T479,Fe_Annuity_Tables,MATCH(CH$3+3,'Mortality Tables'!$N$1:$DN$1,0),FALSE)),"")</f>
        <v/>
      </c>
      <c r="CI479" s="685" t="str">
        <f>IFERROR((CH479+AR479*Contr_Rate)*(1+Inv_Return)*IF($D479=$C$1,VLOOKUP($T479,Male_Annuity_Tables,MATCH($BS$3+3,'Mortality Tables'!$N$1:$DN$1,0),FALSE),VLOOKUP($T479,Fe_Annuity_Tables,MATCH(CI$3+3,'Mortality Tables'!$N$1:$DN$1,0),FALSE)),"")</f>
        <v/>
      </c>
      <c r="CJ479" s="685" t="str">
        <f>IFERROR((CI479+AS479*Contr_Rate)*(1+Inv_Return)*IF($D479=$C$1,VLOOKUP($T479,Male_Annuity_Tables,MATCH($BS$3+3,'Mortality Tables'!$N$1:$DN$1,0),FALSE),VLOOKUP($T479,Fe_Annuity_Tables,MATCH(CJ$3+3,'Mortality Tables'!$N$1:$DN$1,0),FALSE)),"")</f>
        <v/>
      </c>
      <c r="CK479" s="685" t="str">
        <f>IFERROR((CJ479+AT479*Contr_Rate)*(1+Inv_Return)*IF($D479=$C$1,VLOOKUP($T479,Male_Annuity_Tables,MATCH($BS$3+3,'Mortality Tables'!$N$1:$DN$1,0),FALSE),VLOOKUP($T479,Fe_Annuity_Tables,MATCH(CK$3+3,'Mortality Tables'!$N$1:$DN$1,0),FALSE)),"")</f>
        <v/>
      </c>
      <c r="CL479" s="685" t="str">
        <f>IFERROR((CK479+AU479*Contr_Rate)*(1+Inv_Return)*IF($D479=$C$1,VLOOKUP($T479,Male_Annuity_Tables,MATCH($BS$3+3,'Mortality Tables'!$N$1:$DN$1,0),FALSE),VLOOKUP($T479,Fe_Annuity_Tables,MATCH(CL$3+3,'Mortality Tables'!$N$1:$DN$1,0),FALSE)),"")</f>
        <v/>
      </c>
      <c r="CM479" s="685" t="str">
        <f>IFERROR((CL479+AV479*Contr_Rate)*(1+Inv_Return)*IF($D479=$C$1,VLOOKUP($T479,Male_Annuity_Tables,MATCH($BS$3+3,'Mortality Tables'!$N$1:$DN$1,0),FALSE),VLOOKUP($T479,Fe_Annuity_Tables,MATCH(CM$3+3,'Mortality Tables'!$N$1:$DN$1,0),FALSE)),"")</f>
        <v/>
      </c>
      <c r="CN479" s="685" t="str">
        <f>IFERROR((CM479+AW479*Contr_Rate)*(1+Inv_Return)*IF($D479=$C$1,VLOOKUP($T479,Male_Annuity_Tables,MATCH($BS$3+3,'Mortality Tables'!$N$1:$DN$1,0),FALSE),VLOOKUP($T479,Fe_Annuity_Tables,MATCH(CN$3+3,'Mortality Tables'!$N$1:$DN$1,0),FALSE)),"")</f>
        <v/>
      </c>
      <c r="CO479" s="685" t="str">
        <f>IFERROR((CN479+AX479*Contr_Rate)*(1+Inv_Return)*IF($D479=$C$1,VLOOKUP($T479,Male_Annuity_Tables,MATCH($BS$3+3,'Mortality Tables'!$N$1:$DN$1,0),FALSE),VLOOKUP($T479,Fe_Annuity_Tables,MATCH(CO$3+3,'Mortality Tables'!$N$1:$DN$1,0),FALSE)),"")</f>
        <v/>
      </c>
      <c r="CP479" s="685" t="str">
        <f>IFERROR((CO479+AY479*Contr_Rate)*(1+Inv_Return)*IF($D479=$C$1,VLOOKUP($T479,Male_Annuity_Tables,MATCH($BS$3+3,'Mortality Tables'!$N$1:$DN$1,0),FALSE),VLOOKUP($T479,Fe_Annuity_Tables,MATCH(CP$3+3,'Mortality Tables'!$N$1:$DN$1,0),FALSE)),"")</f>
        <v/>
      </c>
      <c r="CQ479" s="685" t="str">
        <f>IFERROR((CP479+AZ479*Contr_Rate)*(1+Inv_Return)*IF($D479=$C$1,VLOOKUP($T479,Male_Annuity_Tables,MATCH($BS$3+3,'Mortality Tables'!$N$1:$DN$1,0),FALSE),VLOOKUP($T479,Fe_Annuity_Tables,MATCH(CQ$3+3,'Mortality Tables'!$N$1:$DN$1,0),FALSE)),"")</f>
        <v/>
      </c>
      <c r="CR479" s="685" t="str">
        <f>IFERROR((CQ479+BA479*Contr_Rate)*(1+Inv_Return)*IF($D479=$C$1,VLOOKUP($T479,Male_Annuity_Tables,MATCH($BS$3+3,'Mortality Tables'!$N$1:$DN$1,0),FALSE),VLOOKUP($T479,Fe_Annuity_Tables,MATCH(CR$3+3,'Mortality Tables'!$N$1:$DN$1,0),FALSE)),"")</f>
        <v/>
      </c>
      <c r="CS479" s="685" t="str">
        <f>IFERROR((CR479+BB479*Contr_Rate)*(1+Inv_Return)*IF($D479=$C$1,VLOOKUP($T479,Male_Annuity_Tables,MATCH($BS$3+3,'Mortality Tables'!$N$1:$DN$1,0),FALSE),VLOOKUP($T479,Fe_Annuity_Tables,MATCH(CS$3+3,'Mortality Tables'!$N$1:$DN$1,0),FALSE)),"")</f>
        <v/>
      </c>
      <c r="CT479" s="685" t="str">
        <f>IFERROR((CS479+BC479*Contr_Rate)*(1+Inv_Return)*IF($D479=$C$1,VLOOKUP($T479,Male_Annuity_Tables,MATCH($BS$3+3,'Mortality Tables'!$N$1:$DN$1,0),FALSE),VLOOKUP($T479,Fe_Annuity_Tables,MATCH(CT$3+3,'Mortality Tables'!$N$1:$DN$1,0),FALSE)),"")</f>
        <v/>
      </c>
      <c r="CU479" s="685" t="str">
        <f>IFERROR((CT479+BD479*Contr_Rate)*(1+Inv_Return)*IF($D479=$C$1,VLOOKUP($T479,Male_Annuity_Tables,MATCH($BS$3+3,'Mortality Tables'!$N$1:$DN$1,0),FALSE),VLOOKUP($T479,Fe_Annuity_Tables,MATCH(CU$3+3,'Mortality Tables'!$N$1:$DN$1,0),FALSE)),"")</f>
        <v/>
      </c>
      <c r="CV479" s="685" t="str">
        <f>IFERROR((CU479+BE479*Contr_Rate)*(1+Inv_Return)*IF($D479=$C$1,VLOOKUP($T479,Male_Annuity_Tables,MATCH($BS$3+3,'Mortality Tables'!$N$1:$DN$1,0),FALSE),VLOOKUP($T479,Fe_Annuity_Tables,MATCH(CV$3+3,'Mortality Tables'!$N$1:$DN$1,0),FALSE)),"")</f>
        <v/>
      </c>
      <c r="CW479" s="685" t="str">
        <f>IFERROR((CV479+BF479*Contr_Rate)*(1+Inv_Return)*IF($D479=$C$1,VLOOKUP($T479,Male_Annuity_Tables,MATCH($BS$3+3,'Mortality Tables'!$N$1:$DN$1,0),FALSE),VLOOKUP($T479,Fe_Annuity_Tables,MATCH(CW$3+3,'Mortality Tables'!$N$1:$DN$1,0),FALSE)),"")</f>
        <v/>
      </c>
      <c r="CX479" s="685" t="str">
        <f>IFERROR((CW479+BG479*Contr_Rate)*(1+Inv_Return)*IF($D479=$C$1,VLOOKUP($T479,Male_Annuity_Tables,MATCH($BS$3+3,'Mortality Tables'!$N$1:$DN$1,0),FALSE),VLOOKUP($T479,Fe_Annuity_Tables,MATCH(CX$3+3,'Mortality Tables'!$N$1:$DN$1,0),FALSE)),"")</f>
        <v/>
      </c>
      <c r="CY479" s="685" t="str">
        <f>IFERROR((CX479+BH479*Contr_Rate)*(1+Inv_Return)*IF($D479=$C$1,VLOOKUP($T479,Male_Annuity_Tables,MATCH($BS$3+3,'Mortality Tables'!$N$1:$DN$1,0),FALSE),VLOOKUP($T479,Fe_Annuity_Tables,MATCH(CY$3+3,'Mortality Tables'!$N$1:$DN$1,0),FALSE)),"")</f>
        <v/>
      </c>
      <c r="CZ479" s="685" t="str">
        <f>IFERROR((CY479+BI479*Contr_Rate)*(1+Inv_Return)*IF($D479=$C$1,VLOOKUP($T479,Male_Annuity_Tables,MATCH($BS$3+3,'Mortality Tables'!$N$1:$DN$1,0),FALSE),VLOOKUP($T479,Fe_Annuity_Tables,MATCH(CZ$3+3,'Mortality Tables'!$N$1:$DN$1,0),FALSE)),"")</f>
        <v/>
      </c>
      <c r="DA479" s="685" t="str">
        <f>IFERROR((CZ479+BJ479*Contr_Rate)*(1+Inv_Return)*IF($D479=$C$1,VLOOKUP($T479,Male_Annuity_Tables,MATCH($BS$3+3,'Mortality Tables'!$N$1:$DN$1,0),FALSE),VLOOKUP($T479,Fe_Annuity_Tables,MATCH(DA$3+3,'Mortality Tables'!$N$1:$DN$1,0),FALSE)),"")</f>
        <v/>
      </c>
      <c r="DB479" s="685" t="str">
        <f>IFERROR((DA479+BK479*Contr_Rate)*(1+Inv_Return)*IF($D479=$C$1,VLOOKUP($T479,Male_Annuity_Tables,MATCH($BS$3+3,'Mortality Tables'!$N$1:$DN$1,0),FALSE),VLOOKUP($T479,Fe_Annuity_Tables,MATCH(DB$3+3,'Mortality Tables'!$N$1:$DN$1,0),FALSE)),"")</f>
        <v/>
      </c>
      <c r="DC479" s="685" t="str">
        <f>IFERROR((DB479+BL479*Contr_Rate)*(1+Inv_Return)*IF($D479=$C$1,VLOOKUP($T479,Male_Annuity_Tables,MATCH($BS$3+3,'Mortality Tables'!$N$1:$DN$1,0),FALSE),VLOOKUP($T479,Fe_Annuity_Tables,MATCH(DC$3+3,'Mortality Tables'!$N$1:$DN$1,0),FALSE)),"")</f>
        <v/>
      </c>
      <c r="DD479" s="685" t="str">
        <f>IFERROR((DC479+BM479*Contr_Rate)*(1+Inv_Return)*IF($D479=$C$1,VLOOKUP($T479,Male_Annuity_Tables,MATCH($BS$3+3,'Mortality Tables'!$N$1:$DN$1,0),FALSE),VLOOKUP($T479,Fe_Annuity_Tables,MATCH(DD$3+3,'Mortality Tables'!$N$1:$DN$1,0),FALSE)),"")</f>
        <v/>
      </c>
      <c r="DE479" s="685" t="str">
        <f>IFERROR((DD479+BN479*Contr_Rate)*(1+Inv_Return)*IF($D479=$C$1,VLOOKUP($T479,Male_Annuity_Tables,MATCH($BS$3+3,'Mortality Tables'!$N$1:$DN$1,0),FALSE),VLOOKUP($T479,Fe_Annuity_Tables,MATCH(DE$3+3,'Mortality Tables'!$N$1:$DN$1,0),FALSE)),"")</f>
        <v/>
      </c>
      <c r="DF479" s="685" t="str">
        <f>IFERROR((DE479+BO479*Contr_Rate)*(1+Inv_Return)*IF($D479=$C$1,VLOOKUP($T479,Male_Annuity_Tables,MATCH($BS$3+3,'Mortality Tables'!$N$1:$DN$1,0),FALSE),VLOOKUP($T479,Fe_Annuity_Tables,MATCH(DF$3+3,'Mortality Tables'!$N$1:$DN$1,0),FALSE)),"")</f>
        <v/>
      </c>
      <c r="DG479" s="685" t="str">
        <f>IFERROR((DF479+BP479*Contr_Rate)*(1+Inv_Return)*IF($D479=$C$1,VLOOKUP($T479,Male_Annuity_Tables,MATCH($BS$3+3,'Mortality Tables'!$N$1:$DN$1,0),FALSE),VLOOKUP($T479,Fe_Annuity_Tables,MATCH(DG$3+3,'Mortality Tables'!$N$1:$DN$1,0),FALSE)),"")</f>
        <v/>
      </c>
      <c r="DH479" s="685" t="str">
        <f>IFERROR((DG479+BQ479*Contr_Rate)*(1+Inv_Return)*IF($D479=$C$1,VLOOKUP($T479,Male_Annuity_Tables,MATCH($BS$3+3,'Mortality Tables'!$N$1:$DN$1,0),FALSE),VLOOKUP($T479,Fe_Annuity_Tables,MATCH(DH$3+3,'Mortality Tables'!$N$1:$DN$1,0),FALSE)),"")</f>
        <v/>
      </c>
      <c r="DJ479" s="686">
        <f t="shared" si="263"/>
        <v>5445817.5596346362</v>
      </c>
      <c r="DK479" s="680">
        <f t="shared" si="251"/>
        <v>8.0909277508679907</v>
      </c>
      <c r="DL479" s="686">
        <f t="shared" si="264"/>
        <v>450961.60505991121</v>
      </c>
      <c r="DM479" s="686">
        <f t="shared" si="252"/>
        <v>3414865.3733101673</v>
      </c>
      <c r="DN479" s="687">
        <f t="shared" si="265"/>
        <v>0.13205838466855163</v>
      </c>
      <c r="DP479" s="688">
        <f t="shared" si="266"/>
        <v>104111.93787088133</v>
      </c>
      <c r="DQ479" s="688">
        <f t="shared" si="267"/>
        <v>166651.04765926339</v>
      </c>
      <c r="DR479" s="688">
        <f t="shared" si="268"/>
        <v>228507.67201552846</v>
      </c>
    </row>
    <row r="480" spans="1:122" s="657" customFormat="1" ht="14.5">
      <c r="A480" s="675" t="s">
        <v>2028</v>
      </c>
      <c r="B480" s="675" t="s">
        <v>2029</v>
      </c>
      <c r="C480" s="675" t="s">
        <v>116</v>
      </c>
      <c r="D480" s="675" t="s">
        <v>61</v>
      </c>
      <c r="E480" s="676">
        <v>26010</v>
      </c>
      <c r="F480" s="677">
        <v>38996</v>
      </c>
      <c r="G480" s="677">
        <v>42632</v>
      </c>
      <c r="H480" s="678">
        <v>2075763</v>
      </c>
      <c r="I480" s="678">
        <v>111921.87</v>
      </c>
      <c r="J480" s="678">
        <v>174688.48</v>
      </c>
      <c r="K480" s="678"/>
      <c r="L480" s="678">
        <v>286610.34999999998</v>
      </c>
      <c r="M480" s="679">
        <f>IF(COUNTIF($A$4:A480,A480)=1,0,1)</f>
        <v>0</v>
      </c>
      <c r="N480" s="680" t="str">
        <f t="shared" si="257"/>
        <v>Okay</v>
      </c>
      <c r="O480" s="680" t="str">
        <f t="shared" si="258"/>
        <v>TRUE</v>
      </c>
      <c r="P480" s="680" t="b">
        <f t="shared" si="259"/>
        <v>1</v>
      </c>
      <c r="Q480" s="680" t="b">
        <f t="shared" si="273"/>
        <v>1</v>
      </c>
      <c r="R480" s="680" t="b">
        <f t="shared" si="274"/>
        <v>1</v>
      </c>
      <c r="S480" s="681">
        <f t="shared" si="260"/>
        <v>35.578082191780823</v>
      </c>
      <c r="T480" s="682">
        <f t="shared" si="275"/>
        <v>53</v>
      </c>
      <c r="U480" s="682">
        <f t="shared" si="253"/>
        <v>45</v>
      </c>
      <c r="V480" s="682">
        <f t="shared" si="276"/>
        <v>8.2849315068493148</v>
      </c>
      <c r="W480" s="682">
        <f t="shared" si="261"/>
        <v>7</v>
      </c>
      <c r="X480" s="683">
        <f t="shared" si="262"/>
        <v>2006272.4499999997</v>
      </c>
      <c r="Y480" s="684">
        <f t="shared" si="250"/>
        <v>7.2399999999999999E-3</v>
      </c>
      <c r="Z480" s="684">
        <f>IF($D480=$C$1,VLOOKUP($T480,Male_Annuity_Tables,MATCH($W480+2,'Mortality Tables'!$DS$1:$HT$1,0),FALSE),VLOOKUP($T480,Fe_Annuity_Tables,MATCH($W480+2,'Mortality Tables'!$M$1:$DN$1,0),FALSE))</f>
        <v>0.5852455749188441</v>
      </c>
      <c r="AA480" s="664"/>
      <c r="AB480" s="685">
        <f t="shared" si="278"/>
        <v>2181523.1248500003</v>
      </c>
      <c r="AC480" s="685">
        <f t="shared" si="278"/>
        <v>2292671.7280611075</v>
      </c>
      <c r="AD480" s="685">
        <f t="shared" si="278"/>
        <v>2409483.3526058211</v>
      </c>
      <c r="AE480" s="685">
        <f t="shared" si="278"/>
        <v>2532246.5294210878</v>
      </c>
      <c r="AF480" s="685">
        <f t="shared" si="278"/>
        <v>2661264.490095092</v>
      </c>
      <c r="AG480" s="685">
        <f t="shared" si="278"/>
        <v>2796855.9158654376</v>
      </c>
      <c r="AH480" s="685">
        <f t="shared" si="278"/>
        <v>2939355.7247787816</v>
      </c>
      <c r="AI480" s="685" t="str">
        <f t="shared" si="278"/>
        <v/>
      </c>
      <c r="AJ480" s="685" t="str">
        <f t="shared" si="278"/>
        <v/>
      </c>
      <c r="AK480" s="685" t="str">
        <f t="shared" si="278"/>
        <v/>
      </c>
      <c r="AL480" s="685" t="str">
        <f t="shared" si="278"/>
        <v/>
      </c>
      <c r="AM480" s="685" t="str">
        <f t="shared" si="278"/>
        <v/>
      </c>
      <c r="AN480" s="685" t="str">
        <f t="shared" si="278"/>
        <v/>
      </c>
      <c r="AO480" s="685" t="str">
        <f t="shared" si="278"/>
        <v/>
      </c>
      <c r="AP480" s="685" t="str">
        <f t="shared" si="278"/>
        <v/>
      </c>
      <c r="AQ480" s="685" t="str">
        <f t="shared" si="278"/>
        <v/>
      </c>
      <c r="AR480" s="685" t="str">
        <f t="shared" si="277"/>
        <v/>
      </c>
      <c r="AS480" s="685" t="str">
        <f t="shared" si="277"/>
        <v/>
      </c>
      <c r="AT480" s="685" t="str">
        <f t="shared" si="277"/>
        <v/>
      </c>
      <c r="AU480" s="685" t="str">
        <f t="shared" si="277"/>
        <v/>
      </c>
      <c r="AV480" s="685" t="str">
        <f t="shared" si="270"/>
        <v/>
      </c>
      <c r="AW480" s="685" t="str">
        <f t="shared" si="270"/>
        <v/>
      </c>
      <c r="AX480" s="685" t="str">
        <f t="shared" si="270"/>
        <v/>
      </c>
      <c r="AY480" s="685" t="str">
        <f t="shared" si="270"/>
        <v/>
      </c>
      <c r="AZ480" s="685" t="str">
        <f t="shared" si="270"/>
        <v/>
      </c>
      <c r="BA480" s="685" t="str">
        <f t="shared" si="270"/>
        <v/>
      </c>
      <c r="BB480" s="685" t="str">
        <f t="shared" si="270"/>
        <v/>
      </c>
      <c r="BC480" s="685" t="str">
        <f t="shared" si="270"/>
        <v/>
      </c>
      <c r="BD480" s="685" t="str">
        <f t="shared" si="270"/>
        <v/>
      </c>
      <c r="BE480" s="685" t="str">
        <f t="shared" si="270"/>
        <v/>
      </c>
      <c r="BF480" s="685" t="str">
        <f t="shared" si="270"/>
        <v/>
      </c>
      <c r="BG480" s="685" t="str">
        <f t="shared" si="272"/>
        <v/>
      </c>
      <c r="BH480" s="685" t="str">
        <f t="shared" si="272"/>
        <v/>
      </c>
      <c r="BI480" s="685" t="str">
        <f t="shared" si="254"/>
        <v/>
      </c>
      <c r="BJ480" s="685" t="str">
        <f t="shared" si="254"/>
        <v/>
      </c>
      <c r="BK480" s="685" t="str">
        <f t="shared" si="254"/>
        <v/>
      </c>
      <c r="BL480" s="685" t="str">
        <f t="shared" si="254"/>
        <v/>
      </c>
      <c r="BM480" s="685" t="str">
        <f t="shared" si="254"/>
        <v/>
      </c>
      <c r="BN480" s="685" t="str">
        <f t="shared" si="254"/>
        <v/>
      </c>
      <c r="BO480" s="685" t="str">
        <f t="shared" si="269"/>
        <v/>
      </c>
      <c r="BP480" s="685" t="str">
        <f t="shared" si="269"/>
        <v/>
      </c>
      <c r="BQ480" s="685" t="str">
        <f t="shared" si="269"/>
        <v/>
      </c>
      <c r="BR480" s="529"/>
      <c r="BS480" s="685">
        <f>IFERROR(($L480+AB480*Contr_Rate)*(1+Inv_Return)*IF($D480=$C$1,VLOOKUP($T480,Male_Annuity_Tables,MATCH($BS$3+3,'Mortality Tables'!$N$1:$DN$1,0),FALSE),VLOOKUP($T480,Fe_Annuity_Tables,MATCH(BS$3+3,'Mortality Tables'!$N$1:$DN$1,0),FALSE)),"")</f>
        <v>864072.70187903685</v>
      </c>
      <c r="BT480" s="685">
        <f>IFERROR(($BS480+AC480*Contr_Rate)*(1+Inv_Return)*IF($D480=$C$1,VLOOKUP($T480,Male_Annuity_Tables,MATCH($BS$3+3,'Mortality Tables'!$N$1:$DN$1,0),FALSE),VLOOKUP($T480,Fe_Annuity_Tables,MATCH(BT$3+3,'Mortality Tables'!$N$1:$DN$1,0),FALSE)),"")</f>
        <v>1424905.7090648178</v>
      </c>
      <c r="BU480" s="685">
        <f>IFERROR((BT480+AD480*Contr_Rate)*(1+Inv_Return)*IF($D480=$C$1,VLOOKUP($T480,Male_Annuity_Tables,MATCH($BS$3+3,'Mortality Tables'!$N$1:$DN$1,0),FALSE),VLOOKUP($T480,Fe_Annuity_Tables,MATCH(BU$3+3,'Mortality Tables'!$N$1:$DN$1,0),FALSE)),"")</f>
        <v>1972029.8302567923</v>
      </c>
      <c r="BV480" s="685">
        <f>IFERROR((BU480+AE480*Contr_Rate)*(1+Inv_Return)*IF($D480=$C$1,VLOOKUP($T480,Male_Annuity_Tables,MATCH($BS$3+3,'Mortality Tables'!$N$1:$DN$1,0),FALSE),VLOOKUP($T480,Fe_Annuity_Tables,MATCH(BV$3+3,'Mortality Tables'!$N$1:$DN$1,0),FALSE)),"")</f>
        <v>2508206.0605354132</v>
      </c>
      <c r="BW480" s="685">
        <f>IFERROR((BV480+AF480*Contr_Rate)*(1+Inv_Return)*IF($D480=$C$1,VLOOKUP($T480,Male_Annuity_Tables,MATCH($BS$3+3,'Mortality Tables'!$N$1:$DN$1,0),FALSE),VLOOKUP($T480,Fe_Annuity_Tables,MATCH(BW$3+3,'Mortality Tables'!$N$1:$DN$1,0),FALSE)),"")</f>
        <v>3036053.0274453866</v>
      </c>
      <c r="BX480" s="685">
        <f>IFERROR((BW480+AG480*Contr_Rate)*(1+Inv_Return)*IF($D480=$C$1,VLOOKUP($T480,Male_Annuity_Tables,MATCH($BS$3+3,'Mortality Tables'!$N$1:$DN$1,0),FALSE),VLOOKUP($T480,Fe_Annuity_Tables,MATCH(BX$3+3,'Mortality Tables'!$N$1:$DN$1,0),FALSE)),"")</f>
        <v>3558062.8946570866</v>
      </c>
      <c r="BY480" s="685">
        <f>IFERROR((BX480+AH480*Contr_Rate)*(1+Inv_Return)*IF($D480=$C$1,VLOOKUP($T480,Male_Annuity_Tables,MATCH($BS$3+3,'Mortality Tables'!$N$1:$DN$1,0),FALSE),VLOOKUP($T480,Fe_Annuity_Tables,MATCH(BY$3+3,'Mortality Tables'!$N$1:$DN$1,0),FALSE)),"")</f>
        <v>4076616.1812773752</v>
      </c>
      <c r="BZ480" s="685" t="str">
        <f>IFERROR((BY480+AI480*Contr_Rate)*(1+Inv_Return)*IF($D480=$C$1,VLOOKUP($T480,Male_Annuity_Tables,MATCH($BS$3+3,'Mortality Tables'!$N$1:$DN$1,0),FALSE),VLOOKUP($T480,Fe_Annuity_Tables,MATCH(BZ$3+3,'Mortality Tables'!$N$1:$DN$1,0),FALSE)),"")</f>
        <v/>
      </c>
      <c r="CA480" s="685" t="str">
        <f>IFERROR((BZ480+AJ480*Contr_Rate)*(1+Inv_Return)*IF($D480=$C$1,VLOOKUP($T480,Male_Annuity_Tables,MATCH($BS$3+3,'Mortality Tables'!$N$1:$DN$1,0),FALSE),VLOOKUP($T480,Fe_Annuity_Tables,MATCH(CA$3+3,'Mortality Tables'!$N$1:$DN$1,0),FALSE)),"")</f>
        <v/>
      </c>
      <c r="CB480" s="685" t="str">
        <f>IFERROR((CA480+AK480*Contr_Rate)*(1+Inv_Return)*IF($D480=$C$1,VLOOKUP($T480,Male_Annuity_Tables,MATCH($BS$3+3,'Mortality Tables'!$N$1:$DN$1,0),FALSE),VLOOKUP($T480,Fe_Annuity_Tables,MATCH(CB$3+3,'Mortality Tables'!$N$1:$DN$1,0),FALSE)),"")</f>
        <v/>
      </c>
      <c r="CC480" s="685" t="str">
        <f>IFERROR((CB480+AL480*Contr_Rate)*(1+Inv_Return)*IF($D480=$C$1,VLOOKUP($T480,Male_Annuity_Tables,MATCH($BS$3+3,'Mortality Tables'!$N$1:$DN$1,0),FALSE),VLOOKUP($T480,Fe_Annuity_Tables,MATCH(CC$3+3,'Mortality Tables'!$N$1:$DN$1,0),FALSE)),"")</f>
        <v/>
      </c>
      <c r="CD480" s="685" t="str">
        <f>IFERROR((CC480+AM480*Contr_Rate)*(1+Inv_Return)*IF($D480=$C$1,VLOOKUP($T480,Male_Annuity_Tables,MATCH($BS$3+3,'Mortality Tables'!$N$1:$DN$1,0),FALSE),VLOOKUP($T480,Fe_Annuity_Tables,MATCH(CD$3+3,'Mortality Tables'!$N$1:$DN$1,0),FALSE)),"")</f>
        <v/>
      </c>
      <c r="CE480" s="685" t="str">
        <f>IFERROR((CD480+AN480*Contr_Rate)*(1+Inv_Return)*IF($D480=$C$1,VLOOKUP($T480,Male_Annuity_Tables,MATCH($BS$3+3,'Mortality Tables'!$N$1:$DN$1,0),FALSE),VLOOKUP($T480,Fe_Annuity_Tables,MATCH(CE$3+3,'Mortality Tables'!$N$1:$DN$1,0),FALSE)),"")</f>
        <v/>
      </c>
      <c r="CF480" s="685" t="str">
        <f>IFERROR((CE480+AO480*Contr_Rate)*(1+Inv_Return)*IF($D480=$C$1,VLOOKUP($T480,Male_Annuity_Tables,MATCH($BS$3+3,'Mortality Tables'!$N$1:$DN$1,0),FALSE),VLOOKUP($T480,Fe_Annuity_Tables,MATCH(CF$3+3,'Mortality Tables'!$N$1:$DN$1,0),FALSE)),"")</f>
        <v/>
      </c>
      <c r="CG480" s="685" t="str">
        <f>IFERROR((CF480+AP480*Contr_Rate)*(1+Inv_Return)*IF($D480=$C$1,VLOOKUP($T480,Male_Annuity_Tables,MATCH($BS$3+3,'Mortality Tables'!$N$1:$DN$1,0),FALSE),VLOOKUP($T480,Fe_Annuity_Tables,MATCH(CG$3+3,'Mortality Tables'!$N$1:$DN$1,0),FALSE)),"")</f>
        <v/>
      </c>
      <c r="CH480" s="685" t="str">
        <f>IFERROR((CG480+AQ480*Contr_Rate)*(1+Inv_Return)*IF($D480=$C$1,VLOOKUP($T480,Male_Annuity_Tables,MATCH($BS$3+3,'Mortality Tables'!$N$1:$DN$1,0),FALSE),VLOOKUP($T480,Fe_Annuity_Tables,MATCH(CH$3+3,'Mortality Tables'!$N$1:$DN$1,0),FALSE)),"")</f>
        <v/>
      </c>
      <c r="CI480" s="685" t="str">
        <f>IFERROR((CH480+AR480*Contr_Rate)*(1+Inv_Return)*IF($D480=$C$1,VLOOKUP($T480,Male_Annuity_Tables,MATCH($BS$3+3,'Mortality Tables'!$N$1:$DN$1,0),FALSE),VLOOKUP($T480,Fe_Annuity_Tables,MATCH(CI$3+3,'Mortality Tables'!$N$1:$DN$1,0),FALSE)),"")</f>
        <v/>
      </c>
      <c r="CJ480" s="685" t="str">
        <f>IFERROR((CI480+AS480*Contr_Rate)*(1+Inv_Return)*IF($D480=$C$1,VLOOKUP($T480,Male_Annuity_Tables,MATCH($BS$3+3,'Mortality Tables'!$N$1:$DN$1,0),FALSE),VLOOKUP($T480,Fe_Annuity_Tables,MATCH(CJ$3+3,'Mortality Tables'!$N$1:$DN$1,0),FALSE)),"")</f>
        <v/>
      </c>
      <c r="CK480" s="685" t="str">
        <f>IFERROR((CJ480+AT480*Contr_Rate)*(1+Inv_Return)*IF($D480=$C$1,VLOOKUP($T480,Male_Annuity_Tables,MATCH($BS$3+3,'Mortality Tables'!$N$1:$DN$1,0),FALSE),VLOOKUP($T480,Fe_Annuity_Tables,MATCH(CK$3+3,'Mortality Tables'!$N$1:$DN$1,0),FALSE)),"")</f>
        <v/>
      </c>
      <c r="CL480" s="685" t="str">
        <f>IFERROR((CK480+AU480*Contr_Rate)*(1+Inv_Return)*IF($D480=$C$1,VLOOKUP($T480,Male_Annuity_Tables,MATCH($BS$3+3,'Mortality Tables'!$N$1:$DN$1,0),FALSE),VLOOKUP($T480,Fe_Annuity_Tables,MATCH(CL$3+3,'Mortality Tables'!$N$1:$DN$1,0),FALSE)),"")</f>
        <v/>
      </c>
      <c r="CM480" s="685" t="str">
        <f>IFERROR((CL480+AV480*Contr_Rate)*(1+Inv_Return)*IF($D480=$C$1,VLOOKUP($T480,Male_Annuity_Tables,MATCH($BS$3+3,'Mortality Tables'!$N$1:$DN$1,0),FALSE),VLOOKUP($T480,Fe_Annuity_Tables,MATCH(CM$3+3,'Mortality Tables'!$N$1:$DN$1,0),FALSE)),"")</f>
        <v/>
      </c>
      <c r="CN480" s="685" t="str">
        <f>IFERROR((CM480+AW480*Contr_Rate)*(1+Inv_Return)*IF($D480=$C$1,VLOOKUP($T480,Male_Annuity_Tables,MATCH($BS$3+3,'Mortality Tables'!$N$1:$DN$1,0),FALSE),VLOOKUP($T480,Fe_Annuity_Tables,MATCH(CN$3+3,'Mortality Tables'!$N$1:$DN$1,0),FALSE)),"")</f>
        <v/>
      </c>
      <c r="CO480" s="685" t="str">
        <f>IFERROR((CN480+AX480*Contr_Rate)*(1+Inv_Return)*IF($D480=$C$1,VLOOKUP($T480,Male_Annuity_Tables,MATCH($BS$3+3,'Mortality Tables'!$N$1:$DN$1,0),FALSE),VLOOKUP($T480,Fe_Annuity_Tables,MATCH(CO$3+3,'Mortality Tables'!$N$1:$DN$1,0),FALSE)),"")</f>
        <v/>
      </c>
      <c r="CP480" s="685" t="str">
        <f>IFERROR((CO480+AY480*Contr_Rate)*(1+Inv_Return)*IF($D480=$C$1,VLOOKUP($T480,Male_Annuity_Tables,MATCH($BS$3+3,'Mortality Tables'!$N$1:$DN$1,0),FALSE),VLOOKUP($T480,Fe_Annuity_Tables,MATCH(CP$3+3,'Mortality Tables'!$N$1:$DN$1,0),FALSE)),"")</f>
        <v/>
      </c>
      <c r="CQ480" s="685" t="str">
        <f>IFERROR((CP480+AZ480*Contr_Rate)*(1+Inv_Return)*IF($D480=$C$1,VLOOKUP($T480,Male_Annuity_Tables,MATCH($BS$3+3,'Mortality Tables'!$N$1:$DN$1,0),FALSE),VLOOKUP($T480,Fe_Annuity_Tables,MATCH(CQ$3+3,'Mortality Tables'!$N$1:$DN$1,0),FALSE)),"")</f>
        <v/>
      </c>
      <c r="CR480" s="685" t="str">
        <f>IFERROR((CQ480+BA480*Contr_Rate)*(1+Inv_Return)*IF($D480=$C$1,VLOOKUP($T480,Male_Annuity_Tables,MATCH($BS$3+3,'Mortality Tables'!$N$1:$DN$1,0),FALSE),VLOOKUP($T480,Fe_Annuity_Tables,MATCH(CR$3+3,'Mortality Tables'!$N$1:$DN$1,0),FALSE)),"")</f>
        <v/>
      </c>
      <c r="CS480" s="685" t="str">
        <f>IFERROR((CR480+BB480*Contr_Rate)*(1+Inv_Return)*IF($D480=$C$1,VLOOKUP($T480,Male_Annuity_Tables,MATCH($BS$3+3,'Mortality Tables'!$N$1:$DN$1,0),FALSE),VLOOKUP($T480,Fe_Annuity_Tables,MATCH(CS$3+3,'Mortality Tables'!$N$1:$DN$1,0),FALSE)),"")</f>
        <v/>
      </c>
      <c r="CT480" s="685" t="str">
        <f>IFERROR((CS480+BC480*Contr_Rate)*(1+Inv_Return)*IF($D480=$C$1,VLOOKUP($T480,Male_Annuity_Tables,MATCH($BS$3+3,'Mortality Tables'!$N$1:$DN$1,0),FALSE),VLOOKUP($T480,Fe_Annuity_Tables,MATCH(CT$3+3,'Mortality Tables'!$N$1:$DN$1,0),FALSE)),"")</f>
        <v/>
      </c>
      <c r="CU480" s="685" t="str">
        <f>IFERROR((CT480+BD480*Contr_Rate)*(1+Inv_Return)*IF($D480=$C$1,VLOOKUP($T480,Male_Annuity_Tables,MATCH($BS$3+3,'Mortality Tables'!$N$1:$DN$1,0),FALSE),VLOOKUP($T480,Fe_Annuity_Tables,MATCH(CU$3+3,'Mortality Tables'!$N$1:$DN$1,0),FALSE)),"")</f>
        <v/>
      </c>
      <c r="CV480" s="685" t="str">
        <f>IFERROR((CU480+BE480*Contr_Rate)*(1+Inv_Return)*IF($D480=$C$1,VLOOKUP($T480,Male_Annuity_Tables,MATCH($BS$3+3,'Mortality Tables'!$N$1:$DN$1,0),FALSE),VLOOKUP($T480,Fe_Annuity_Tables,MATCH(CV$3+3,'Mortality Tables'!$N$1:$DN$1,0),FALSE)),"")</f>
        <v/>
      </c>
      <c r="CW480" s="685" t="str">
        <f>IFERROR((CV480+BF480*Contr_Rate)*(1+Inv_Return)*IF($D480=$C$1,VLOOKUP($T480,Male_Annuity_Tables,MATCH($BS$3+3,'Mortality Tables'!$N$1:$DN$1,0),FALSE),VLOOKUP($T480,Fe_Annuity_Tables,MATCH(CW$3+3,'Mortality Tables'!$N$1:$DN$1,0),FALSE)),"")</f>
        <v/>
      </c>
      <c r="CX480" s="685" t="str">
        <f>IFERROR((CW480+BG480*Contr_Rate)*(1+Inv_Return)*IF($D480=$C$1,VLOOKUP($T480,Male_Annuity_Tables,MATCH($BS$3+3,'Mortality Tables'!$N$1:$DN$1,0),FALSE),VLOOKUP($T480,Fe_Annuity_Tables,MATCH(CX$3+3,'Mortality Tables'!$N$1:$DN$1,0),FALSE)),"")</f>
        <v/>
      </c>
      <c r="CY480" s="685" t="str">
        <f>IFERROR((CX480+BH480*Contr_Rate)*(1+Inv_Return)*IF($D480=$C$1,VLOOKUP($T480,Male_Annuity_Tables,MATCH($BS$3+3,'Mortality Tables'!$N$1:$DN$1,0),FALSE),VLOOKUP($T480,Fe_Annuity_Tables,MATCH(CY$3+3,'Mortality Tables'!$N$1:$DN$1,0),FALSE)),"")</f>
        <v/>
      </c>
      <c r="CZ480" s="685" t="str">
        <f>IFERROR((CY480+BI480*Contr_Rate)*(1+Inv_Return)*IF($D480=$C$1,VLOOKUP($T480,Male_Annuity_Tables,MATCH($BS$3+3,'Mortality Tables'!$N$1:$DN$1,0),FALSE),VLOOKUP($T480,Fe_Annuity_Tables,MATCH(CZ$3+3,'Mortality Tables'!$N$1:$DN$1,0),FALSE)),"")</f>
        <v/>
      </c>
      <c r="DA480" s="685" t="str">
        <f>IFERROR((CZ480+BJ480*Contr_Rate)*(1+Inv_Return)*IF($D480=$C$1,VLOOKUP($T480,Male_Annuity_Tables,MATCH($BS$3+3,'Mortality Tables'!$N$1:$DN$1,0),FALSE),VLOOKUP($T480,Fe_Annuity_Tables,MATCH(DA$3+3,'Mortality Tables'!$N$1:$DN$1,0),FALSE)),"")</f>
        <v/>
      </c>
      <c r="DB480" s="685" t="str">
        <f>IFERROR((DA480+BK480*Contr_Rate)*(1+Inv_Return)*IF($D480=$C$1,VLOOKUP($T480,Male_Annuity_Tables,MATCH($BS$3+3,'Mortality Tables'!$N$1:$DN$1,0),FALSE),VLOOKUP($T480,Fe_Annuity_Tables,MATCH(DB$3+3,'Mortality Tables'!$N$1:$DN$1,0),FALSE)),"")</f>
        <v/>
      </c>
      <c r="DC480" s="685" t="str">
        <f>IFERROR((DB480+BL480*Contr_Rate)*(1+Inv_Return)*IF($D480=$C$1,VLOOKUP($T480,Male_Annuity_Tables,MATCH($BS$3+3,'Mortality Tables'!$N$1:$DN$1,0),FALSE),VLOOKUP($T480,Fe_Annuity_Tables,MATCH(DC$3+3,'Mortality Tables'!$N$1:$DN$1,0),FALSE)),"")</f>
        <v/>
      </c>
      <c r="DD480" s="685" t="str">
        <f>IFERROR((DC480+BM480*Contr_Rate)*(1+Inv_Return)*IF($D480=$C$1,VLOOKUP($T480,Male_Annuity_Tables,MATCH($BS$3+3,'Mortality Tables'!$N$1:$DN$1,0),FALSE),VLOOKUP($T480,Fe_Annuity_Tables,MATCH(DD$3+3,'Mortality Tables'!$N$1:$DN$1,0),FALSE)),"")</f>
        <v/>
      </c>
      <c r="DE480" s="685" t="str">
        <f>IFERROR((DD480+BN480*Contr_Rate)*(1+Inv_Return)*IF($D480=$C$1,VLOOKUP($T480,Male_Annuity_Tables,MATCH($BS$3+3,'Mortality Tables'!$N$1:$DN$1,0),FALSE),VLOOKUP($T480,Fe_Annuity_Tables,MATCH(DE$3+3,'Mortality Tables'!$N$1:$DN$1,0),FALSE)),"")</f>
        <v/>
      </c>
      <c r="DF480" s="685" t="str">
        <f>IFERROR((DE480+BO480*Contr_Rate)*(1+Inv_Return)*IF($D480=$C$1,VLOOKUP($T480,Male_Annuity_Tables,MATCH($BS$3+3,'Mortality Tables'!$N$1:$DN$1,0),FALSE),VLOOKUP($T480,Fe_Annuity_Tables,MATCH(DF$3+3,'Mortality Tables'!$N$1:$DN$1,0),FALSE)),"")</f>
        <v/>
      </c>
      <c r="DG480" s="685" t="str">
        <f>IFERROR((DF480+BP480*Contr_Rate)*(1+Inv_Return)*IF($D480=$C$1,VLOOKUP($T480,Male_Annuity_Tables,MATCH($BS$3+3,'Mortality Tables'!$N$1:$DN$1,0),FALSE),VLOOKUP($T480,Fe_Annuity_Tables,MATCH(DG$3+3,'Mortality Tables'!$N$1:$DN$1,0),FALSE)),"")</f>
        <v/>
      </c>
      <c r="DH480" s="685" t="str">
        <f>IFERROR((DG480+BQ480*Contr_Rate)*(1+Inv_Return)*IF($D480=$C$1,VLOOKUP($T480,Male_Annuity_Tables,MATCH($BS$3+3,'Mortality Tables'!$N$1:$DN$1,0),FALSE),VLOOKUP($T480,Fe_Annuity_Tables,MATCH(DH$3+3,'Mortality Tables'!$N$1:$DN$1,0),FALSE)),"")</f>
        <v/>
      </c>
      <c r="DJ480" s="686">
        <f t="shared" si="263"/>
        <v>4076616.1812773752</v>
      </c>
      <c r="DK480" s="680">
        <f t="shared" si="251"/>
        <v>8.0909277508679907</v>
      </c>
      <c r="DL480" s="686">
        <f t="shared" si="264"/>
        <v>337579.68499506445</v>
      </c>
      <c r="DM480" s="686">
        <f t="shared" si="252"/>
        <v>2939355.7247787816</v>
      </c>
      <c r="DN480" s="687">
        <f t="shared" si="265"/>
        <v>0.11484819008099845</v>
      </c>
      <c r="DP480" s="688">
        <f t="shared" si="266"/>
        <v>92037.567913347491</v>
      </c>
      <c r="DQ480" s="688">
        <f t="shared" si="267"/>
        <v>152660.12295207739</v>
      </c>
      <c r="DR480" s="688">
        <f t="shared" si="268"/>
        <v>114900.31805991201</v>
      </c>
    </row>
    <row r="481" spans="1:122" s="657" customFormat="1" ht="14.5">
      <c r="A481" s="675" t="s">
        <v>2030</v>
      </c>
      <c r="B481" s="675" t="s">
        <v>2031</v>
      </c>
      <c r="C481" s="675" t="s">
        <v>116</v>
      </c>
      <c r="D481" s="675" t="s">
        <v>60</v>
      </c>
      <c r="E481" s="676">
        <v>24191</v>
      </c>
      <c r="F481" s="677">
        <v>36659</v>
      </c>
      <c r="G481" s="677">
        <v>41774</v>
      </c>
      <c r="H481" s="678">
        <v>1641126</v>
      </c>
      <c r="I481" s="678">
        <v>156793.54999999999</v>
      </c>
      <c r="J481" s="678">
        <v>157070.03</v>
      </c>
      <c r="K481" s="678"/>
      <c r="L481" s="678">
        <v>313863.57999999996</v>
      </c>
      <c r="M481" s="679">
        <f>IF(COUNTIF($A$4:A481,A481)=1,0,1)</f>
        <v>0</v>
      </c>
      <c r="N481" s="680" t="str">
        <f t="shared" si="257"/>
        <v>Okay</v>
      </c>
      <c r="O481" s="680" t="str">
        <f t="shared" si="258"/>
        <v>TRUE</v>
      </c>
      <c r="P481" s="680" t="b">
        <f t="shared" si="259"/>
        <v>1</v>
      </c>
      <c r="Q481" s="680" t="b">
        <f t="shared" si="273"/>
        <v>1</v>
      </c>
      <c r="R481" s="680" t="b">
        <f t="shared" si="274"/>
        <v>1</v>
      </c>
      <c r="S481" s="681">
        <f t="shared" si="260"/>
        <v>34.158904109589038</v>
      </c>
      <c r="T481" s="682">
        <f t="shared" si="275"/>
        <v>58</v>
      </c>
      <c r="U481" s="682">
        <f t="shared" si="253"/>
        <v>48</v>
      </c>
      <c r="V481" s="682">
        <f t="shared" si="276"/>
        <v>10.635616438356164</v>
      </c>
      <c r="W481" s="682">
        <f t="shared" si="261"/>
        <v>2</v>
      </c>
      <c r="X481" s="683">
        <f t="shared" si="262"/>
        <v>627727.15999999992</v>
      </c>
      <c r="Y481" s="684">
        <f t="shared" si="250"/>
        <v>7.1300000000000001E-3</v>
      </c>
      <c r="Z481" s="684">
        <f>IF($D481=$C$1,VLOOKUP($T481,Male_Annuity_Tables,MATCH($W481+2,'Mortality Tables'!$DS$1:$HT$1,0),FALSE),VLOOKUP($T481,Fe_Annuity_Tables,MATCH($W481+2,'Mortality Tables'!$M$1:$DN$1,0),FALSE))</f>
        <v>0.88908482728674998</v>
      </c>
      <c r="AA481" s="664"/>
      <c r="AB481" s="685">
        <f t="shared" si="278"/>
        <v>1724741.3697000002</v>
      </c>
      <c r="AC481" s="685">
        <f t="shared" si="278"/>
        <v>1812616.9424862151</v>
      </c>
      <c r="AD481" s="685" t="str">
        <f t="shared" si="278"/>
        <v/>
      </c>
      <c r="AE481" s="685" t="str">
        <f t="shared" si="278"/>
        <v/>
      </c>
      <c r="AF481" s="685" t="str">
        <f t="shared" si="278"/>
        <v/>
      </c>
      <c r="AG481" s="685" t="str">
        <f t="shared" si="278"/>
        <v/>
      </c>
      <c r="AH481" s="685" t="str">
        <f t="shared" si="278"/>
        <v/>
      </c>
      <c r="AI481" s="685" t="str">
        <f t="shared" si="278"/>
        <v/>
      </c>
      <c r="AJ481" s="685" t="str">
        <f t="shared" si="278"/>
        <v/>
      </c>
      <c r="AK481" s="685" t="str">
        <f t="shared" si="278"/>
        <v/>
      </c>
      <c r="AL481" s="685" t="str">
        <f t="shared" si="278"/>
        <v/>
      </c>
      <c r="AM481" s="685" t="str">
        <f t="shared" si="278"/>
        <v/>
      </c>
      <c r="AN481" s="685" t="str">
        <f t="shared" si="278"/>
        <v/>
      </c>
      <c r="AO481" s="685" t="str">
        <f t="shared" si="278"/>
        <v/>
      </c>
      <c r="AP481" s="685" t="str">
        <f t="shared" si="278"/>
        <v/>
      </c>
      <c r="AQ481" s="685" t="str">
        <f t="shared" si="278"/>
        <v/>
      </c>
      <c r="AR481" s="685" t="str">
        <f t="shared" si="277"/>
        <v/>
      </c>
      <c r="AS481" s="685" t="str">
        <f t="shared" si="277"/>
        <v/>
      </c>
      <c r="AT481" s="685" t="str">
        <f t="shared" si="277"/>
        <v/>
      </c>
      <c r="AU481" s="685" t="str">
        <f t="shared" si="277"/>
        <v/>
      </c>
      <c r="AV481" s="685" t="str">
        <f t="shared" si="270"/>
        <v/>
      </c>
      <c r="AW481" s="685" t="str">
        <f t="shared" si="270"/>
        <v/>
      </c>
      <c r="AX481" s="685" t="str">
        <f t="shared" si="270"/>
        <v/>
      </c>
      <c r="AY481" s="685" t="str">
        <f t="shared" ref="AY481:BN503" si="279">IFERROR(IF($W481&gt;=AY$3,($H481*(1+Ann_Salary_Growth_Rate)^AY$3),""),0)</f>
        <v/>
      </c>
      <c r="AZ481" s="685" t="str">
        <f t="shared" si="279"/>
        <v/>
      </c>
      <c r="BA481" s="685" t="str">
        <f t="shared" si="279"/>
        <v/>
      </c>
      <c r="BB481" s="685" t="str">
        <f t="shared" si="279"/>
        <v/>
      </c>
      <c r="BC481" s="685" t="str">
        <f t="shared" si="279"/>
        <v/>
      </c>
      <c r="BD481" s="685" t="str">
        <f t="shared" si="279"/>
        <v/>
      </c>
      <c r="BE481" s="685" t="str">
        <f t="shared" si="279"/>
        <v/>
      </c>
      <c r="BF481" s="685" t="str">
        <f t="shared" si="279"/>
        <v/>
      </c>
      <c r="BG481" s="685" t="str">
        <f t="shared" si="279"/>
        <v/>
      </c>
      <c r="BH481" s="685" t="str">
        <f t="shared" si="279"/>
        <v/>
      </c>
      <c r="BI481" s="685" t="str">
        <f t="shared" si="254"/>
        <v/>
      </c>
      <c r="BJ481" s="685" t="str">
        <f t="shared" si="254"/>
        <v/>
      </c>
      <c r="BK481" s="685" t="str">
        <f t="shared" si="254"/>
        <v/>
      </c>
      <c r="BL481" s="685" t="str">
        <f t="shared" si="254"/>
        <v/>
      </c>
      <c r="BM481" s="685" t="str">
        <f t="shared" si="254"/>
        <v/>
      </c>
      <c r="BN481" s="685" t="str">
        <f t="shared" si="254"/>
        <v/>
      </c>
      <c r="BO481" s="685" t="str">
        <f t="shared" si="269"/>
        <v/>
      </c>
      <c r="BP481" s="685" t="str">
        <f t="shared" si="269"/>
        <v/>
      </c>
      <c r="BQ481" s="685" t="str">
        <f t="shared" si="269"/>
        <v/>
      </c>
      <c r="BR481" s="529"/>
      <c r="BS481" s="685">
        <f>IFERROR(($L481+AB481*Contr_Rate)*(1+Inv_Return)*IF($D481=$C$1,VLOOKUP($T481,Male_Annuity_Tables,MATCH($BS$3+3,'Mortality Tables'!$N$1:$DN$1,0),FALSE),VLOOKUP($T481,Fe_Annuity_Tables,MATCH(BS$3+3,'Mortality Tables'!$N$1:$DN$1,0),FALSE)),"")</f>
        <v>805766.64101455465</v>
      </c>
      <c r="BT481" s="685">
        <f>IFERROR(($BS481+AC481*Contr_Rate)*(1+Inv_Return)*IF($D481=$C$1,VLOOKUP($T481,Male_Annuity_Tables,MATCH($BS$3+3,'Mortality Tables'!$N$1:$DN$1,0),FALSE),VLOOKUP($T481,Fe_Annuity_Tables,MATCH(BT$3+3,'Mortality Tables'!$N$1:$DN$1,0),FALSE)),"")</f>
        <v>1233035.4451304546</v>
      </c>
      <c r="BU481" s="685" t="str">
        <f>IFERROR((BT481+AD481*Contr_Rate)*(1+Inv_Return)*IF($D481=$C$1,VLOOKUP($T481,Male_Annuity_Tables,MATCH($BS$3+3,'Mortality Tables'!$N$1:$DN$1,0),FALSE),VLOOKUP($T481,Fe_Annuity_Tables,MATCH(BU$3+3,'Mortality Tables'!$N$1:$DN$1,0),FALSE)),"")</f>
        <v/>
      </c>
      <c r="BV481" s="685" t="str">
        <f>IFERROR((BU481+AE481*Contr_Rate)*(1+Inv_Return)*IF($D481=$C$1,VLOOKUP($T481,Male_Annuity_Tables,MATCH($BS$3+3,'Mortality Tables'!$N$1:$DN$1,0),FALSE),VLOOKUP($T481,Fe_Annuity_Tables,MATCH(BV$3+3,'Mortality Tables'!$N$1:$DN$1,0),FALSE)),"")</f>
        <v/>
      </c>
      <c r="BW481" s="685" t="str">
        <f>IFERROR((BV481+AF481*Contr_Rate)*(1+Inv_Return)*IF($D481=$C$1,VLOOKUP($T481,Male_Annuity_Tables,MATCH($BS$3+3,'Mortality Tables'!$N$1:$DN$1,0),FALSE),VLOOKUP($T481,Fe_Annuity_Tables,MATCH(BW$3+3,'Mortality Tables'!$N$1:$DN$1,0),FALSE)),"")</f>
        <v/>
      </c>
      <c r="BX481" s="685" t="str">
        <f>IFERROR((BW481+AG481*Contr_Rate)*(1+Inv_Return)*IF($D481=$C$1,VLOOKUP($T481,Male_Annuity_Tables,MATCH($BS$3+3,'Mortality Tables'!$N$1:$DN$1,0),FALSE),VLOOKUP($T481,Fe_Annuity_Tables,MATCH(BX$3+3,'Mortality Tables'!$N$1:$DN$1,0),FALSE)),"")</f>
        <v/>
      </c>
      <c r="BY481" s="685" t="str">
        <f>IFERROR((BX481+AH481*Contr_Rate)*(1+Inv_Return)*IF($D481=$C$1,VLOOKUP($T481,Male_Annuity_Tables,MATCH($BS$3+3,'Mortality Tables'!$N$1:$DN$1,0),FALSE),VLOOKUP($T481,Fe_Annuity_Tables,MATCH(BY$3+3,'Mortality Tables'!$N$1:$DN$1,0),FALSE)),"")</f>
        <v/>
      </c>
      <c r="BZ481" s="685" t="str">
        <f>IFERROR((BY481+AI481*Contr_Rate)*(1+Inv_Return)*IF($D481=$C$1,VLOOKUP($T481,Male_Annuity_Tables,MATCH($BS$3+3,'Mortality Tables'!$N$1:$DN$1,0),FALSE),VLOOKUP($T481,Fe_Annuity_Tables,MATCH(BZ$3+3,'Mortality Tables'!$N$1:$DN$1,0),FALSE)),"")</f>
        <v/>
      </c>
      <c r="CA481" s="685" t="str">
        <f>IFERROR((BZ481+AJ481*Contr_Rate)*(1+Inv_Return)*IF($D481=$C$1,VLOOKUP($T481,Male_Annuity_Tables,MATCH($BS$3+3,'Mortality Tables'!$N$1:$DN$1,0),FALSE),VLOOKUP($T481,Fe_Annuity_Tables,MATCH(CA$3+3,'Mortality Tables'!$N$1:$DN$1,0),FALSE)),"")</f>
        <v/>
      </c>
      <c r="CB481" s="685" t="str">
        <f>IFERROR((CA481+AK481*Contr_Rate)*(1+Inv_Return)*IF($D481=$C$1,VLOOKUP($T481,Male_Annuity_Tables,MATCH($BS$3+3,'Mortality Tables'!$N$1:$DN$1,0),FALSE),VLOOKUP($T481,Fe_Annuity_Tables,MATCH(CB$3+3,'Mortality Tables'!$N$1:$DN$1,0),FALSE)),"")</f>
        <v/>
      </c>
      <c r="CC481" s="685" t="str">
        <f>IFERROR((CB481+AL481*Contr_Rate)*(1+Inv_Return)*IF($D481=$C$1,VLOOKUP($T481,Male_Annuity_Tables,MATCH($BS$3+3,'Mortality Tables'!$N$1:$DN$1,0),FALSE),VLOOKUP($T481,Fe_Annuity_Tables,MATCH(CC$3+3,'Mortality Tables'!$N$1:$DN$1,0),FALSE)),"")</f>
        <v/>
      </c>
      <c r="CD481" s="685" t="str">
        <f>IFERROR((CC481+AM481*Contr_Rate)*(1+Inv_Return)*IF($D481=$C$1,VLOOKUP($T481,Male_Annuity_Tables,MATCH($BS$3+3,'Mortality Tables'!$N$1:$DN$1,0),FALSE),VLOOKUP($T481,Fe_Annuity_Tables,MATCH(CD$3+3,'Mortality Tables'!$N$1:$DN$1,0),FALSE)),"")</f>
        <v/>
      </c>
      <c r="CE481" s="685" t="str">
        <f>IFERROR((CD481+AN481*Contr_Rate)*(1+Inv_Return)*IF($D481=$C$1,VLOOKUP($T481,Male_Annuity_Tables,MATCH($BS$3+3,'Mortality Tables'!$N$1:$DN$1,0),FALSE),VLOOKUP($T481,Fe_Annuity_Tables,MATCH(CE$3+3,'Mortality Tables'!$N$1:$DN$1,0),FALSE)),"")</f>
        <v/>
      </c>
      <c r="CF481" s="685" t="str">
        <f>IFERROR((CE481+AO481*Contr_Rate)*(1+Inv_Return)*IF($D481=$C$1,VLOOKUP($T481,Male_Annuity_Tables,MATCH($BS$3+3,'Mortality Tables'!$N$1:$DN$1,0),FALSE),VLOOKUP($T481,Fe_Annuity_Tables,MATCH(CF$3+3,'Mortality Tables'!$N$1:$DN$1,0),FALSE)),"")</f>
        <v/>
      </c>
      <c r="CG481" s="685" t="str">
        <f>IFERROR((CF481+AP481*Contr_Rate)*(1+Inv_Return)*IF($D481=$C$1,VLOOKUP($T481,Male_Annuity_Tables,MATCH($BS$3+3,'Mortality Tables'!$N$1:$DN$1,0),FALSE),VLOOKUP($T481,Fe_Annuity_Tables,MATCH(CG$3+3,'Mortality Tables'!$N$1:$DN$1,0),FALSE)),"")</f>
        <v/>
      </c>
      <c r="CH481" s="685" t="str">
        <f>IFERROR((CG481+AQ481*Contr_Rate)*(1+Inv_Return)*IF($D481=$C$1,VLOOKUP($T481,Male_Annuity_Tables,MATCH($BS$3+3,'Mortality Tables'!$N$1:$DN$1,0),FALSE),VLOOKUP($T481,Fe_Annuity_Tables,MATCH(CH$3+3,'Mortality Tables'!$N$1:$DN$1,0),FALSE)),"")</f>
        <v/>
      </c>
      <c r="CI481" s="685" t="str">
        <f>IFERROR((CH481+AR481*Contr_Rate)*(1+Inv_Return)*IF($D481=$C$1,VLOOKUP($T481,Male_Annuity_Tables,MATCH($BS$3+3,'Mortality Tables'!$N$1:$DN$1,0),FALSE),VLOOKUP($T481,Fe_Annuity_Tables,MATCH(CI$3+3,'Mortality Tables'!$N$1:$DN$1,0),FALSE)),"")</f>
        <v/>
      </c>
      <c r="CJ481" s="685" t="str">
        <f>IFERROR((CI481+AS481*Contr_Rate)*(1+Inv_Return)*IF($D481=$C$1,VLOOKUP($T481,Male_Annuity_Tables,MATCH($BS$3+3,'Mortality Tables'!$N$1:$DN$1,0),FALSE),VLOOKUP($T481,Fe_Annuity_Tables,MATCH(CJ$3+3,'Mortality Tables'!$N$1:$DN$1,0),FALSE)),"")</f>
        <v/>
      </c>
      <c r="CK481" s="685" t="str">
        <f>IFERROR((CJ481+AT481*Contr_Rate)*(1+Inv_Return)*IF($D481=$C$1,VLOOKUP($T481,Male_Annuity_Tables,MATCH($BS$3+3,'Mortality Tables'!$N$1:$DN$1,0),FALSE),VLOOKUP($T481,Fe_Annuity_Tables,MATCH(CK$3+3,'Mortality Tables'!$N$1:$DN$1,0),FALSE)),"")</f>
        <v/>
      </c>
      <c r="CL481" s="685" t="str">
        <f>IFERROR((CK481+AU481*Contr_Rate)*(1+Inv_Return)*IF($D481=$C$1,VLOOKUP($T481,Male_Annuity_Tables,MATCH($BS$3+3,'Mortality Tables'!$N$1:$DN$1,0),FALSE),VLOOKUP($T481,Fe_Annuity_Tables,MATCH(CL$3+3,'Mortality Tables'!$N$1:$DN$1,0),FALSE)),"")</f>
        <v/>
      </c>
      <c r="CM481" s="685" t="str">
        <f>IFERROR((CL481+AV481*Contr_Rate)*(1+Inv_Return)*IF($D481=$C$1,VLOOKUP($T481,Male_Annuity_Tables,MATCH($BS$3+3,'Mortality Tables'!$N$1:$DN$1,0),FALSE),VLOOKUP($T481,Fe_Annuity_Tables,MATCH(CM$3+3,'Mortality Tables'!$N$1:$DN$1,0),FALSE)),"")</f>
        <v/>
      </c>
      <c r="CN481" s="685" t="str">
        <f>IFERROR((CM481+AW481*Contr_Rate)*(1+Inv_Return)*IF($D481=$C$1,VLOOKUP($T481,Male_Annuity_Tables,MATCH($BS$3+3,'Mortality Tables'!$N$1:$DN$1,0),FALSE),VLOOKUP($T481,Fe_Annuity_Tables,MATCH(CN$3+3,'Mortality Tables'!$N$1:$DN$1,0),FALSE)),"")</f>
        <v/>
      </c>
      <c r="CO481" s="685" t="str">
        <f>IFERROR((CN481+AX481*Contr_Rate)*(1+Inv_Return)*IF($D481=$C$1,VLOOKUP($T481,Male_Annuity_Tables,MATCH($BS$3+3,'Mortality Tables'!$N$1:$DN$1,0),FALSE),VLOOKUP($T481,Fe_Annuity_Tables,MATCH(CO$3+3,'Mortality Tables'!$N$1:$DN$1,0),FALSE)),"")</f>
        <v/>
      </c>
      <c r="CP481" s="685" t="str">
        <f>IFERROR((CO481+AY481*Contr_Rate)*(1+Inv_Return)*IF($D481=$C$1,VLOOKUP($T481,Male_Annuity_Tables,MATCH($BS$3+3,'Mortality Tables'!$N$1:$DN$1,0),FALSE),VLOOKUP($T481,Fe_Annuity_Tables,MATCH(CP$3+3,'Mortality Tables'!$N$1:$DN$1,0),FALSE)),"")</f>
        <v/>
      </c>
      <c r="CQ481" s="685" t="str">
        <f>IFERROR((CP481+AZ481*Contr_Rate)*(1+Inv_Return)*IF($D481=$C$1,VLOOKUP($T481,Male_Annuity_Tables,MATCH($BS$3+3,'Mortality Tables'!$N$1:$DN$1,0),FALSE),VLOOKUP($T481,Fe_Annuity_Tables,MATCH(CQ$3+3,'Mortality Tables'!$N$1:$DN$1,0),FALSE)),"")</f>
        <v/>
      </c>
      <c r="CR481" s="685" t="str">
        <f>IFERROR((CQ481+BA481*Contr_Rate)*(1+Inv_Return)*IF($D481=$C$1,VLOOKUP($T481,Male_Annuity_Tables,MATCH($BS$3+3,'Mortality Tables'!$N$1:$DN$1,0),FALSE),VLOOKUP($T481,Fe_Annuity_Tables,MATCH(CR$3+3,'Mortality Tables'!$N$1:$DN$1,0),FALSE)),"")</f>
        <v/>
      </c>
      <c r="CS481" s="685" t="str">
        <f>IFERROR((CR481+BB481*Contr_Rate)*(1+Inv_Return)*IF($D481=$C$1,VLOOKUP($T481,Male_Annuity_Tables,MATCH($BS$3+3,'Mortality Tables'!$N$1:$DN$1,0),FALSE),VLOOKUP($T481,Fe_Annuity_Tables,MATCH(CS$3+3,'Mortality Tables'!$N$1:$DN$1,0),FALSE)),"")</f>
        <v/>
      </c>
      <c r="CT481" s="685" t="str">
        <f>IFERROR((CS481+BC481*Contr_Rate)*(1+Inv_Return)*IF($D481=$C$1,VLOOKUP($T481,Male_Annuity_Tables,MATCH($BS$3+3,'Mortality Tables'!$N$1:$DN$1,0),FALSE),VLOOKUP($T481,Fe_Annuity_Tables,MATCH(CT$3+3,'Mortality Tables'!$N$1:$DN$1,0),FALSE)),"")</f>
        <v/>
      </c>
      <c r="CU481" s="685" t="str">
        <f>IFERROR((CT481+BD481*Contr_Rate)*(1+Inv_Return)*IF($D481=$C$1,VLOOKUP($T481,Male_Annuity_Tables,MATCH($BS$3+3,'Mortality Tables'!$N$1:$DN$1,0),FALSE),VLOOKUP($T481,Fe_Annuity_Tables,MATCH(CU$3+3,'Mortality Tables'!$N$1:$DN$1,0),FALSE)),"")</f>
        <v/>
      </c>
      <c r="CV481" s="685" t="str">
        <f>IFERROR((CU481+BE481*Contr_Rate)*(1+Inv_Return)*IF($D481=$C$1,VLOOKUP($T481,Male_Annuity_Tables,MATCH($BS$3+3,'Mortality Tables'!$N$1:$DN$1,0),FALSE),VLOOKUP($T481,Fe_Annuity_Tables,MATCH(CV$3+3,'Mortality Tables'!$N$1:$DN$1,0),FALSE)),"")</f>
        <v/>
      </c>
      <c r="CW481" s="685" t="str">
        <f>IFERROR((CV481+BF481*Contr_Rate)*(1+Inv_Return)*IF($D481=$C$1,VLOOKUP($T481,Male_Annuity_Tables,MATCH($BS$3+3,'Mortality Tables'!$N$1:$DN$1,0),FALSE),VLOOKUP($T481,Fe_Annuity_Tables,MATCH(CW$3+3,'Mortality Tables'!$N$1:$DN$1,0),FALSE)),"")</f>
        <v/>
      </c>
      <c r="CX481" s="685" t="str">
        <f>IFERROR((CW481+BG481*Contr_Rate)*(1+Inv_Return)*IF($D481=$C$1,VLOOKUP($T481,Male_Annuity_Tables,MATCH($BS$3+3,'Mortality Tables'!$N$1:$DN$1,0),FALSE),VLOOKUP($T481,Fe_Annuity_Tables,MATCH(CX$3+3,'Mortality Tables'!$N$1:$DN$1,0),FALSE)),"")</f>
        <v/>
      </c>
      <c r="CY481" s="685" t="str">
        <f>IFERROR((CX481+BH481*Contr_Rate)*(1+Inv_Return)*IF($D481=$C$1,VLOOKUP($T481,Male_Annuity_Tables,MATCH($BS$3+3,'Mortality Tables'!$N$1:$DN$1,0),FALSE),VLOOKUP($T481,Fe_Annuity_Tables,MATCH(CY$3+3,'Mortality Tables'!$N$1:$DN$1,0),FALSE)),"")</f>
        <v/>
      </c>
      <c r="CZ481" s="685" t="str">
        <f>IFERROR((CY481+BI481*Contr_Rate)*(1+Inv_Return)*IF($D481=$C$1,VLOOKUP($T481,Male_Annuity_Tables,MATCH($BS$3+3,'Mortality Tables'!$N$1:$DN$1,0),FALSE),VLOOKUP($T481,Fe_Annuity_Tables,MATCH(CZ$3+3,'Mortality Tables'!$N$1:$DN$1,0),FALSE)),"")</f>
        <v/>
      </c>
      <c r="DA481" s="685" t="str">
        <f>IFERROR((CZ481+BJ481*Contr_Rate)*(1+Inv_Return)*IF($D481=$C$1,VLOOKUP($T481,Male_Annuity_Tables,MATCH($BS$3+3,'Mortality Tables'!$N$1:$DN$1,0),FALSE),VLOOKUP($T481,Fe_Annuity_Tables,MATCH(DA$3+3,'Mortality Tables'!$N$1:$DN$1,0),FALSE)),"")</f>
        <v/>
      </c>
      <c r="DB481" s="685" t="str">
        <f>IFERROR((DA481+BK481*Contr_Rate)*(1+Inv_Return)*IF($D481=$C$1,VLOOKUP($T481,Male_Annuity_Tables,MATCH($BS$3+3,'Mortality Tables'!$N$1:$DN$1,0),FALSE),VLOOKUP($T481,Fe_Annuity_Tables,MATCH(DB$3+3,'Mortality Tables'!$N$1:$DN$1,0),FALSE)),"")</f>
        <v/>
      </c>
      <c r="DC481" s="685" t="str">
        <f>IFERROR((DB481+BL481*Contr_Rate)*(1+Inv_Return)*IF($D481=$C$1,VLOOKUP($T481,Male_Annuity_Tables,MATCH($BS$3+3,'Mortality Tables'!$N$1:$DN$1,0),FALSE),VLOOKUP($T481,Fe_Annuity_Tables,MATCH(DC$3+3,'Mortality Tables'!$N$1:$DN$1,0),FALSE)),"")</f>
        <v/>
      </c>
      <c r="DD481" s="685" t="str">
        <f>IFERROR((DC481+BM481*Contr_Rate)*(1+Inv_Return)*IF($D481=$C$1,VLOOKUP($T481,Male_Annuity_Tables,MATCH($BS$3+3,'Mortality Tables'!$N$1:$DN$1,0),FALSE),VLOOKUP($T481,Fe_Annuity_Tables,MATCH(DD$3+3,'Mortality Tables'!$N$1:$DN$1,0),FALSE)),"")</f>
        <v/>
      </c>
      <c r="DE481" s="685" t="str">
        <f>IFERROR((DD481+BN481*Contr_Rate)*(1+Inv_Return)*IF($D481=$C$1,VLOOKUP($T481,Male_Annuity_Tables,MATCH($BS$3+3,'Mortality Tables'!$N$1:$DN$1,0),FALSE),VLOOKUP($T481,Fe_Annuity_Tables,MATCH(DE$3+3,'Mortality Tables'!$N$1:$DN$1,0),FALSE)),"")</f>
        <v/>
      </c>
      <c r="DF481" s="685" t="str">
        <f>IFERROR((DE481+BO481*Contr_Rate)*(1+Inv_Return)*IF($D481=$C$1,VLOOKUP($T481,Male_Annuity_Tables,MATCH($BS$3+3,'Mortality Tables'!$N$1:$DN$1,0),FALSE),VLOOKUP($T481,Fe_Annuity_Tables,MATCH(DF$3+3,'Mortality Tables'!$N$1:$DN$1,0),FALSE)),"")</f>
        <v/>
      </c>
      <c r="DG481" s="685" t="str">
        <f>IFERROR((DF481+BP481*Contr_Rate)*(1+Inv_Return)*IF($D481=$C$1,VLOOKUP($T481,Male_Annuity_Tables,MATCH($BS$3+3,'Mortality Tables'!$N$1:$DN$1,0),FALSE),VLOOKUP($T481,Fe_Annuity_Tables,MATCH(DG$3+3,'Mortality Tables'!$N$1:$DN$1,0),FALSE)),"")</f>
        <v/>
      </c>
      <c r="DH481" s="685" t="str">
        <f>IFERROR((DG481+BQ481*Contr_Rate)*(1+Inv_Return)*IF($D481=$C$1,VLOOKUP($T481,Male_Annuity_Tables,MATCH($BS$3+3,'Mortality Tables'!$N$1:$DN$1,0),FALSE),VLOOKUP($T481,Fe_Annuity_Tables,MATCH(DH$3+3,'Mortality Tables'!$N$1:$DN$1,0),FALSE)),"")</f>
        <v/>
      </c>
      <c r="DJ481" s="686">
        <f t="shared" si="263"/>
        <v>1233035.4451304546</v>
      </c>
      <c r="DK481" s="680">
        <f t="shared" si="251"/>
        <v>8.8017766057058875</v>
      </c>
      <c r="DL481" s="686">
        <f t="shared" si="264"/>
        <v>93859.885935056649</v>
      </c>
      <c r="DM481" s="686">
        <f t="shared" si="252"/>
        <v>1812616.9424862151</v>
      </c>
      <c r="DN481" s="687">
        <f t="shared" si="265"/>
        <v>5.1781423716759971E-2</v>
      </c>
      <c r="DP481" s="688">
        <f t="shared" si="266"/>
        <v>45746.192393639816</v>
      </c>
      <c r="DQ481" s="688">
        <f t="shared" si="267"/>
        <v>70003.737844113857</v>
      </c>
      <c r="DR481" s="688" t="str">
        <f t="shared" si="268"/>
        <v/>
      </c>
    </row>
    <row r="482" spans="1:122" s="657" customFormat="1" ht="14.5">
      <c r="A482" s="675" t="s">
        <v>2032</v>
      </c>
      <c r="B482" s="675" t="s">
        <v>2033</v>
      </c>
      <c r="C482" s="675" t="s">
        <v>236</v>
      </c>
      <c r="D482" s="675" t="s">
        <v>60</v>
      </c>
      <c r="E482" s="676">
        <v>24978</v>
      </c>
      <c r="F482" s="677">
        <v>43691</v>
      </c>
      <c r="G482" s="677">
        <v>44103</v>
      </c>
      <c r="H482" s="678">
        <v>2615483</v>
      </c>
      <c r="I482" s="678">
        <v>173423.11</v>
      </c>
      <c r="J482" s="678">
        <v>166894.07999999999</v>
      </c>
      <c r="K482" s="678">
        <v>44305.98</v>
      </c>
      <c r="L482" s="678">
        <v>384623.16999999993</v>
      </c>
      <c r="M482" s="679">
        <f>IF(COUNTIF($A$4:A482,A482)=1,0,1)</f>
        <v>0</v>
      </c>
      <c r="N482" s="680" t="str">
        <f t="shared" si="257"/>
        <v>Okay</v>
      </c>
      <c r="O482" s="680" t="str">
        <f t="shared" si="258"/>
        <v>TRUE</v>
      </c>
      <c r="P482" s="680" t="b">
        <f t="shared" si="259"/>
        <v>1</v>
      </c>
      <c r="Q482" s="680" t="b">
        <f t="shared" si="273"/>
        <v>1</v>
      </c>
      <c r="R482" s="680" t="b">
        <f t="shared" si="274"/>
        <v>1</v>
      </c>
      <c r="S482" s="681">
        <f t="shared" si="260"/>
        <v>51.268493150684932</v>
      </c>
      <c r="T482" s="682">
        <f t="shared" si="275"/>
        <v>56</v>
      </c>
      <c r="U482" s="682">
        <f t="shared" si="253"/>
        <v>52</v>
      </c>
      <c r="V482" s="682">
        <f t="shared" si="276"/>
        <v>4.2547945205479456</v>
      </c>
      <c r="W482" s="682">
        <f t="shared" si="261"/>
        <v>4</v>
      </c>
      <c r="X482" s="683">
        <f t="shared" si="262"/>
        <v>1538492.6799999997</v>
      </c>
      <c r="Y482" s="684">
        <f t="shared" si="250"/>
        <v>6.0000000000000001E-3</v>
      </c>
      <c r="Z482" s="684">
        <f>IF($D482=$C$1,VLOOKUP($T482,Male_Annuity_Tables,MATCH($W482+2,'Mortality Tables'!$DS$1:$HT$1,0),FALSE),VLOOKUP($T482,Fe_Annuity_Tables,MATCH($W482+2,'Mortality Tables'!$M$1:$DN$1,0),FALSE))</f>
        <v>0.79237643444180317</v>
      </c>
      <c r="AA482" s="664"/>
      <c r="AB482" s="685">
        <f t="shared" si="278"/>
        <v>2748741.85885</v>
      </c>
      <c r="AC482" s="685">
        <f t="shared" si="278"/>
        <v>2888790.2565584076</v>
      </c>
      <c r="AD482" s="685">
        <f t="shared" si="278"/>
        <v>3035974.1201300588</v>
      </c>
      <c r="AE482" s="685">
        <f t="shared" si="278"/>
        <v>3190657.0015506851</v>
      </c>
      <c r="AF482" s="685" t="str">
        <f t="shared" si="278"/>
        <v/>
      </c>
      <c r="AG482" s="685" t="str">
        <f t="shared" si="278"/>
        <v/>
      </c>
      <c r="AH482" s="685" t="str">
        <f t="shared" si="278"/>
        <v/>
      </c>
      <c r="AI482" s="685" t="str">
        <f t="shared" si="278"/>
        <v/>
      </c>
      <c r="AJ482" s="685" t="str">
        <f t="shared" si="278"/>
        <v/>
      </c>
      <c r="AK482" s="685" t="str">
        <f t="shared" si="278"/>
        <v/>
      </c>
      <c r="AL482" s="685" t="str">
        <f t="shared" si="278"/>
        <v/>
      </c>
      <c r="AM482" s="685" t="str">
        <f t="shared" si="278"/>
        <v/>
      </c>
      <c r="AN482" s="685" t="str">
        <f t="shared" si="278"/>
        <v/>
      </c>
      <c r="AO482" s="685" t="str">
        <f t="shared" si="278"/>
        <v/>
      </c>
      <c r="AP482" s="685" t="str">
        <f t="shared" si="278"/>
        <v/>
      </c>
      <c r="AQ482" s="685" t="str">
        <f t="shared" si="278"/>
        <v/>
      </c>
      <c r="AR482" s="685" t="str">
        <f t="shared" si="277"/>
        <v/>
      </c>
      <c r="AS482" s="685" t="str">
        <f t="shared" si="277"/>
        <v/>
      </c>
      <c r="AT482" s="685" t="str">
        <f t="shared" si="277"/>
        <v/>
      </c>
      <c r="AU482" s="685" t="str">
        <f t="shared" si="277"/>
        <v/>
      </c>
      <c r="AV482" s="685" t="str">
        <f t="shared" si="277"/>
        <v/>
      </c>
      <c r="AW482" s="685" t="str">
        <f t="shared" si="277"/>
        <v/>
      </c>
      <c r="AX482" s="685" t="str">
        <f t="shared" si="277"/>
        <v/>
      </c>
      <c r="AY482" s="685" t="str">
        <f t="shared" si="277"/>
        <v/>
      </c>
      <c r="AZ482" s="685" t="str">
        <f t="shared" si="277"/>
        <v/>
      </c>
      <c r="BA482" s="685" t="str">
        <f t="shared" si="277"/>
        <v/>
      </c>
      <c r="BB482" s="685" t="str">
        <f t="shared" si="277"/>
        <v/>
      </c>
      <c r="BC482" s="685" t="str">
        <f t="shared" si="277"/>
        <v/>
      </c>
      <c r="BD482" s="685" t="str">
        <f t="shared" si="277"/>
        <v/>
      </c>
      <c r="BE482" s="685" t="str">
        <f t="shared" si="277"/>
        <v/>
      </c>
      <c r="BF482" s="685" t="str">
        <f t="shared" si="277"/>
        <v/>
      </c>
      <c r="BG482" s="685" t="str">
        <f t="shared" si="279"/>
        <v/>
      </c>
      <c r="BH482" s="685" t="str">
        <f t="shared" si="279"/>
        <v/>
      </c>
      <c r="BI482" s="685" t="str">
        <f t="shared" si="254"/>
        <v/>
      </c>
      <c r="BJ482" s="685" t="str">
        <f t="shared" si="254"/>
        <v/>
      </c>
      <c r="BK482" s="685" t="str">
        <f t="shared" si="254"/>
        <v/>
      </c>
      <c r="BL482" s="685" t="str">
        <f t="shared" si="254"/>
        <v/>
      </c>
      <c r="BM482" s="685" t="str">
        <f t="shared" si="254"/>
        <v/>
      </c>
      <c r="BN482" s="685" t="str">
        <f t="shared" si="254"/>
        <v/>
      </c>
      <c r="BO482" s="685" t="str">
        <f t="shared" si="269"/>
        <v/>
      </c>
      <c r="BP482" s="685" t="str">
        <f t="shared" si="269"/>
        <v/>
      </c>
      <c r="BQ482" s="685" t="str">
        <f t="shared" si="269"/>
        <v/>
      </c>
      <c r="BR482" s="529"/>
      <c r="BS482" s="685">
        <f>IFERROR(($L482+AB482*Contr_Rate)*(1+Inv_Return)*IF($D482=$C$1,VLOOKUP($T482,Male_Annuity_Tables,MATCH($BS$3+3,'Mortality Tables'!$N$1:$DN$1,0),FALSE),VLOOKUP($T482,Fe_Annuity_Tables,MATCH(BS$3+3,'Mortality Tables'!$N$1:$DN$1,0),FALSE)),"")</f>
        <v>1173457.5387139847</v>
      </c>
      <c r="BT482" s="685">
        <f>IFERROR(($BS482+AC482*Contr_Rate)*(1+Inv_Return)*IF($D482=$C$1,VLOOKUP($T482,Male_Annuity_Tables,MATCH($BS$3+3,'Mortality Tables'!$N$1:$DN$1,0),FALSE),VLOOKUP($T482,Fe_Annuity_Tables,MATCH(BT$3+3,'Mortality Tables'!$N$1:$DN$1,0),FALSE)),"")</f>
        <v>1868450.0397816107</v>
      </c>
      <c r="BU482" s="685">
        <f>IFERROR((BT482+AD482*Contr_Rate)*(1+Inv_Return)*IF($D482=$C$1,VLOOKUP($T482,Male_Annuity_Tables,MATCH($BS$3+3,'Mortality Tables'!$N$1:$DN$1,0),FALSE),VLOOKUP($T482,Fe_Annuity_Tables,MATCH(BU$3+3,'Mortality Tables'!$N$1:$DN$1,0),FALSE)),"")</f>
        <v>2400897.2892767163</v>
      </c>
      <c r="BV482" s="685">
        <f>IFERROR((BU482+AE482*Contr_Rate)*(1+Inv_Return)*IF($D482=$C$1,VLOOKUP($T482,Male_Annuity_Tables,MATCH($BS$3+3,'Mortality Tables'!$N$1:$DN$1,0),FALSE),VLOOKUP($T482,Fe_Annuity_Tables,MATCH(BV$3+3,'Mortality Tables'!$N$1:$DN$1,0),FALSE)),"")</f>
        <v>2734432.9469154784</v>
      </c>
      <c r="BW482" s="685" t="str">
        <f>IFERROR((BV482+AF482*Contr_Rate)*(1+Inv_Return)*IF($D482=$C$1,VLOOKUP($T482,Male_Annuity_Tables,MATCH($BS$3+3,'Mortality Tables'!$N$1:$DN$1,0),FALSE),VLOOKUP($T482,Fe_Annuity_Tables,MATCH(BW$3+3,'Mortality Tables'!$N$1:$DN$1,0),FALSE)),"")</f>
        <v/>
      </c>
      <c r="BX482" s="685" t="str">
        <f>IFERROR((BW482+AG482*Contr_Rate)*(1+Inv_Return)*IF($D482=$C$1,VLOOKUP($T482,Male_Annuity_Tables,MATCH($BS$3+3,'Mortality Tables'!$N$1:$DN$1,0),FALSE),VLOOKUP($T482,Fe_Annuity_Tables,MATCH(BX$3+3,'Mortality Tables'!$N$1:$DN$1,0),FALSE)),"")</f>
        <v/>
      </c>
      <c r="BY482" s="685" t="str">
        <f>IFERROR((BX482+AH482*Contr_Rate)*(1+Inv_Return)*IF($D482=$C$1,VLOOKUP($T482,Male_Annuity_Tables,MATCH($BS$3+3,'Mortality Tables'!$N$1:$DN$1,0),FALSE),VLOOKUP($T482,Fe_Annuity_Tables,MATCH(BY$3+3,'Mortality Tables'!$N$1:$DN$1,0),FALSE)),"")</f>
        <v/>
      </c>
      <c r="BZ482" s="685" t="str">
        <f>IFERROR((BY482+AI482*Contr_Rate)*(1+Inv_Return)*IF($D482=$C$1,VLOOKUP($T482,Male_Annuity_Tables,MATCH($BS$3+3,'Mortality Tables'!$N$1:$DN$1,0),FALSE),VLOOKUP($T482,Fe_Annuity_Tables,MATCH(BZ$3+3,'Mortality Tables'!$N$1:$DN$1,0),FALSE)),"")</f>
        <v/>
      </c>
      <c r="CA482" s="685" t="str">
        <f>IFERROR((BZ482+AJ482*Contr_Rate)*(1+Inv_Return)*IF($D482=$C$1,VLOOKUP($T482,Male_Annuity_Tables,MATCH($BS$3+3,'Mortality Tables'!$N$1:$DN$1,0),FALSE),VLOOKUP($T482,Fe_Annuity_Tables,MATCH(CA$3+3,'Mortality Tables'!$N$1:$DN$1,0),FALSE)),"")</f>
        <v/>
      </c>
      <c r="CB482" s="685" t="str">
        <f>IFERROR((CA482+AK482*Contr_Rate)*(1+Inv_Return)*IF($D482=$C$1,VLOOKUP($T482,Male_Annuity_Tables,MATCH($BS$3+3,'Mortality Tables'!$N$1:$DN$1,0),FALSE),VLOOKUP($T482,Fe_Annuity_Tables,MATCH(CB$3+3,'Mortality Tables'!$N$1:$DN$1,0),FALSE)),"")</f>
        <v/>
      </c>
      <c r="CC482" s="685" t="str">
        <f>IFERROR((CB482+AL482*Contr_Rate)*(1+Inv_Return)*IF($D482=$C$1,VLOOKUP($T482,Male_Annuity_Tables,MATCH($BS$3+3,'Mortality Tables'!$N$1:$DN$1,0),FALSE),VLOOKUP($T482,Fe_Annuity_Tables,MATCH(CC$3+3,'Mortality Tables'!$N$1:$DN$1,0),FALSE)),"")</f>
        <v/>
      </c>
      <c r="CD482" s="685" t="str">
        <f>IFERROR((CC482+AM482*Contr_Rate)*(1+Inv_Return)*IF($D482=$C$1,VLOOKUP($T482,Male_Annuity_Tables,MATCH($BS$3+3,'Mortality Tables'!$N$1:$DN$1,0),FALSE),VLOOKUP($T482,Fe_Annuity_Tables,MATCH(CD$3+3,'Mortality Tables'!$N$1:$DN$1,0),FALSE)),"")</f>
        <v/>
      </c>
      <c r="CE482" s="685" t="str">
        <f>IFERROR((CD482+AN482*Contr_Rate)*(1+Inv_Return)*IF($D482=$C$1,VLOOKUP($T482,Male_Annuity_Tables,MATCH($BS$3+3,'Mortality Tables'!$N$1:$DN$1,0),FALSE),VLOOKUP($T482,Fe_Annuity_Tables,MATCH(CE$3+3,'Mortality Tables'!$N$1:$DN$1,0),FALSE)),"")</f>
        <v/>
      </c>
      <c r="CF482" s="685" t="str">
        <f>IFERROR((CE482+AO482*Contr_Rate)*(1+Inv_Return)*IF($D482=$C$1,VLOOKUP($T482,Male_Annuity_Tables,MATCH($BS$3+3,'Mortality Tables'!$N$1:$DN$1,0),FALSE),VLOOKUP($T482,Fe_Annuity_Tables,MATCH(CF$3+3,'Mortality Tables'!$N$1:$DN$1,0),FALSE)),"")</f>
        <v/>
      </c>
      <c r="CG482" s="685" t="str">
        <f>IFERROR((CF482+AP482*Contr_Rate)*(1+Inv_Return)*IF($D482=$C$1,VLOOKUP($T482,Male_Annuity_Tables,MATCH($BS$3+3,'Mortality Tables'!$N$1:$DN$1,0),FALSE),VLOOKUP($T482,Fe_Annuity_Tables,MATCH(CG$3+3,'Mortality Tables'!$N$1:$DN$1,0),FALSE)),"")</f>
        <v/>
      </c>
      <c r="CH482" s="685" t="str">
        <f>IFERROR((CG482+AQ482*Contr_Rate)*(1+Inv_Return)*IF($D482=$C$1,VLOOKUP($T482,Male_Annuity_Tables,MATCH($BS$3+3,'Mortality Tables'!$N$1:$DN$1,0),FALSE),VLOOKUP($T482,Fe_Annuity_Tables,MATCH(CH$3+3,'Mortality Tables'!$N$1:$DN$1,0),FALSE)),"")</f>
        <v/>
      </c>
      <c r="CI482" s="685" t="str">
        <f>IFERROR((CH482+AR482*Contr_Rate)*(1+Inv_Return)*IF($D482=$C$1,VLOOKUP($T482,Male_Annuity_Tables,MATCH($BS$3+3,'Mortality Tables'!$N$1:$DN$1,0),FALSE),VLOOKUP($T482,Fe_Annuity_Tables,MATCH(CI$3+3,'Mortality Tables'!$N$1:$DN$1,0),FALSE)),"")</f>
        <v/>
      </c>
      <c r="CJ482" s="685" t="str">
        <f>IFERROR((CI482+AS482*Contr_Rate)*(1+Inv_Return)*IF($D482=$C$1,VLOOKUP($T482,Male_Annuity_Tables,MATCH($BS$3+3,'Mortality Tables'!$N$1:$DN$1,0),FALSE),VLOOKUP($T482,Fe_Annuity_Tables,MATCH(CJ$3+3,'Mortality Tables'!$N$1:$DN$1,0),FALSE)),"")</f>
        <v/>
      </c>
      <c r="CK482" s="685" t="str">
        <f>IFERROR((CJ482+AT482*Contr_Rate)*(1+Inv_Return)*IF($D482=$C$1,VLOOKUP($T482,Male_Annuity_Tables,MATCH($BS$3+3,'Mortality Tables'!$N$1:$DN$1,0),FALSE),VLOOKUP($T482,Fe_Annuity_Tables,MATCH(CK$3+3,'Mortality Tables'!$N$1:$DN$1,0),FALSE)),"")</f>
        <v/>
      </c>
      <c r="CL482" s="685" t="str">
        <f>IFERROR((CK482+AU482*Contr_Rate)*(1+Inv_Return)*IF($D482=$C$1,VLOOKUP($T482,Male_Annuity_Tables,MATCH($BS$3+3,'Mortality Tables'!$N$1:$DN$1,0),FALSE),VLOOKUP($T482,Fe_Annuity_Tables,MATCH(CL$3+3,'Mortality Tables'!$N$1:$DN$1,0),FALSE)),"")</f>
        <v/>
      </c>
      <c r="CM482" s="685" t="str">
        <f>IFERROR((CL482+AV482*Contr_Rate)*(1+Inv_Return)*IF($D482=$C$1,VLOOKUP($T482,Male_Annuity_Tables,MATCH($BS$3+3,'Mortality Tables'!$N$1:$DN$1,0),FALSE),VLOOKUP($T482,Fe_Annuity_Tables,MATCH(CM$3+3,'Mortality Tables'!$N$1:$DN$1,0),FALSE)),"")</f>
        <v/>
      </c>
      <c r="CN482" s="685" t="str">
        <f>IFERROR((CM482+AW482*Contr_Rate)*(1+Inv_Return)*IF($D482=$C$1,VLOOKUP($T482,Male_Annuity_Tables,MATCH($BS$3+3,'Mortality Tables'!$N$1:$DN$1,0),FALSE),VLOOKUP($T482,Fe_Annuity_Tables,MATCH(CN$3+3,'Mortality Tables'!$N$1:$DN$1,0),FALSE)),"")</f>
        <v/>
      </c>
      <c r="CO482" s="685" t="str">
        <f>IFERROR((CN482+AX482*Contr_Rate)*(1+Inv_Return)*IF($D482=$C$1,VLOOKUP($T482,Male_Annuity_Tables,MATCH($BS$3+3,'Mortality Tables'!$N$1:$DN$1,0),FALSE),VLOOKUP($T482,Fe_Annuity_Tables,MATCH(CO$3+3,'Mortality Tables'!$N$1:$DN$1,0),FALSE)),"")</f>
        <v/>
      </c>
      <c r="CP482" s="685" t="str">
        <f>IFERROR((CO482+AY482*Contr_Rate)*(1+Inv_Return)*IF($D482=$C$1,VLOOKUP($T482,Male_Annuity_Tables,MATCH($BS$3+3,'Mortality Tables'!$N$1:$DN$1,0),FALSE),VLOOKUP($T482,Fe_Annuity_Tables,MATCH(CP$3+3,'Mortality Tables'!$N$1:$DN$1,0),FALSE)),"")</f>
        <v/>
      </c>
      <c r="CQ482" s="685" t="str">
        <f>IFERROR((CP482+AZ482*Contr_Rate)*(1+Inv_Return)*IF($D482=$C$1,VLOOKUP($T482,Male_Annuity_Tables,MATCH($BS$3+3,'Mortality Tables'!$N$1:$DN$1,0),FALSE),VLOOKUP($T482,Fe_Annuity_Tables,MATCH(CQ$3+3,'Mortality Tables'!$N$1:$DN$1,0),FALSE)),"")</f>
        <v/>
      </c>
      <c r="CR482" s="685" t="str">
        <f>IFERROR((CQ482+BA482*Contr_Rate)*(1+Inv_Return)*IF($D482=$C$1,VLOOKUP($T482,Male_Annuity_Tables,MATCH($BS$3+3,'Mortality Tables'!$N$1:$DN$1,0),FALSE),VLOOKUP($T482,Fe_Annuity_Tables,MATCH(CR$3+3,'Mortality Tables'!$N$1:$DN$1,0),FALSE)),"")</f>
        <v/>
      </c>
      <c r="CS482" s="685" t="str">
        <f>IFERROR((CR482+BB482*Contr_Rate)*(1+Inv_Return)*IF($D482=$C$1,VLOOKUP($T482,Male_Annuity_Tables,MATCH($BS$3+3,'Mortality Tables'!$N$1:$DN$1,0),FALSE),VLOOKUP($T482,Fe_Annuity_Tables,MATCH(CS$3+3,'Mortality Tables'!$N$1:$DN$1,0),FALSE)),"")</f>
        <v/>
      </c>
      <c r="CT482" s="685" t="str">
        <f>IFERROR((CS482+BC482*Contr_Rate)*(1+Inv_Return)*IF($D482=$C$1,VLOOKUP($T482,Male_Annuity_Tables,MATCH($BS$3+3,'Mortality Tables'!$N$1:$DN$1,0),FALSE),VLOOKUP($T482,Fe_Annuity_Tables,MATCH(CT$3+3,'Mortality Tables'!$N$1:$DN$1,0),FALSE)),"")</f>
        <v/>
      </c>
      <c r="CU482" s="685" t="str">
        <f>IFERROR((CT482+BD482*Contr_Rate)*(1+Inv_Return)*IF($D482=$C$1,VLOOKUP($T482,Male_Annuity_Tables,MATCH($BS$3+3,'Mortality Tables'!$N$1:$DN$1,0),FALSE),VLOOKUP($T482,Fe_Annuity_Tables,MATCH(CU$3+3,'Mortality Tables'!$N$1:$DN$1,0),FALSE)),"")</f>
        <v/>
      </c>
      <c r="CV482" s="685" t="str">
        <f>IFERROR((CU482+BE482*Contr_Rate)*(1+Inv_Return)*IF($D482=$C$1,VLOOKUP($T482,Male_Annuity_Tables,MATCH($BS$3+3,'Mortality Tables'!$N$1:$DN$1,0),FALSE),VLOOKUP($T482,Fe_Annuity_Tables,MATCH(CV$3+3,'Mortality Tables'!$N$1:$DN$1,0),FALSE)),"")</f>
        <v/>
      </c>
      <c r="CW482" s="685" t="str">
        <f>IFERROR((CV482+BF482*Contr_Rate)*(1+Inv_Return)*IF($D482=$C$1,VLOOKUP($T482,Male_Annuity_Tables,MATCH($BS$3+3,'Mortality Tables'!$N$1:$DN$1,0),FALSE),VLOOKUP($T482,Fe_Annuity_Tables,MATCH(CW$3+3,'Mortality Tables'!$N$1:$DN$1,0),FALSE)),"")</f>
        <v/>
      </c>
      <c r="CX482" s="685" t="str">
        <f>IFERROR((CW482+BG482*Contr_Rate)*(1+Inv_Return)*IF($D482=$C$1,VLOOKUP($T482,Male_Annuity_Tables,MATCH($BS$3+3,'Mortality Tables'!$N$1:$DN$1,0),FALSE),VLOOKUP($T482,Fe_Annuity_Tables,MATCH(CX$3+3,'Mortality Tables'!$N$1:$DN$1,0),FALSE)),"")</f>
        <v/>
      </c>
      <c r="CY482" s="685" t="str">
        <f>IFERROR((CX482+BH482*Contr_Rate)*(1+Inv_Return)*IF($D482=$C$1,VLOOKUP($T482,Male_Annuity_Tables,MATCH($BS$3+3,'Mortality Tables'!$N$1:$DN$1,0),FALSE),VLOOKUP($T482,Fe_Annuity_Tables,MATCH(CY$3+3,'Mortality Tables'!$N$1:$DN$1,0),FALSE)),"")</f>
        <v/>
      </c>
      <c r="CZ482" s="685" t="str">
        <f>IFERROR((CY482+BI482*Contr_Rate)*(1+Inv_Return)*IF($D482=$C$1,VLOOKUP($T482,Male_Annuity_Tables,MATCH($BS$3+3,'Mortality Tables'!$N$1:$DN$1,0),FALSE),VLOOKUP($T482,Fe_Annuity_Tables,MATCH(CZ$3+3,'Mortality Tables'!$N$1:$DN$1,0),FALSE)),"")</f>
        <v/>
      </c>
      <c r="DA482" s="685" t="str">
        <f>IFERROR((CZ482+BJ482*Contr_Rate)*(1+Inv_Return)*IF($D482=$C$1,VLOOKUP($T482,Male_Annuity_Tables,MATCH($BS$3+3,'Mortality Tables'!$N$1:$DN$1,0),FALSE),VLOOKUP($T482,Fe_Annuity_Tables,MATCH(DA$3+3,'Mortality Tables'!$N$1:$DN$1,0),FALSE)),"")</f>
        <v/>
      </c>
      <c r="DB482" s="685" t="str">
        <f>IFERROR((DA482+BK482*Contr_Rate)*(1+Inv_Return)*IF($D482=$C$1,VLOOKUP($T482,Male_Annuity_Tables,MATCH($BS$3+3,'Mortality Tables'!$N$1:$DN$1,0),FALSE),VLOOKUP($T482,Fe_Annuity_Tables,MATCH(DB$3+3,'Mortality Tables'!$N$1:$DN$1,0),FALSE)),"")</f>
        <v/>
      </c>
      <c r="DC482" s="685" t="str">
        <f>IFERROR((DB482+BL482*Contr_Rate)*(1+Inv_Return)*IF($D482=$C$1,VLOOKUP($T482,Male_Annuity_Tables,MATCH($BS$3+3,'Mortality Tables'!$N$1:$DN$1,0),FALSE),VLOOKUP($T482,Fe_Annuity_Tables,MATCH(DC$3+3,'Mortality Tables'!$N$1:$DN$1,0),FALSE)),"")</f>
        <v/>
      </c>
      <c r="DD482" s="685" t="str">
        <f>IFERROR((DC482+BM482*Contr_Rate)*(1+Inv_Return)*IF($D482=$C$1,VLOOKUP($T482,Male_Annuity_Tables,MATCH($BS$3+3,'Mortality Tables'!$N$1:$DN$1,0),FALSE),VLOOKUP($T482,Fe_Annuity_Tables,MATCH(DD$3+3,'Mortality Tables'!$N$1:$DN$1,0),FALSE)),"")</f>
        <v/>
      </c>
      <c r="DE482" s="685" t="str">
        <f>IFERROR((DD482+BN482*Contr_Rate)*(1+Inv_Return)*IF($D482=$C$1,VLOOKUP($T482,Male_Annuity_Tables,MATCH($BS$3+3,'Mortality Tables'!$N$1:$DN$1,0),FALSE),VLOOKUP($T482,Fe_Annuity_Tables,MATCH(DE$3+3,'Mortality Tables'!$N$1:$DN$1,0),FALSE)),"")</f>
        <v/>
      </c>
      <c r="DF482" s="685" t="str">
        <f>IFERROR((DE482+BO482*Contr_Rate)*(1+Inv_Return)*IF($D482=$C$1,VLOOKUP($T482,Male_Annuity_Tables,MATCH($BS$3+3,'Mortality Tables'!$N$1:$DN$1,0),FALSE),VLOOKUP($T482,Fe_Annuity_Tables,MATCH(DF$3+3,'Mortality Tables'!$N$1:$DN$1,0),FALSE)),"")</f>
        <v/>
      </c>
      <c r="DG482" s="685" t="str">
        <f>IFERROR((DF482+BP482*Contr_Rate)*(1+Inv_Return)*IF($D482=$C$1,VLOOKUP($T482,Male_Annuity_Tables,MATCH($BS$3+3,'Mortality Tables'!$N$1:$DN$1,0),FALSE),VLOOKUP($T482,Fe_Annuity_Tables,MATCH(DG$3+3,'Mortality Tables'!$N$1:$DN$1,0),FALSE)),"")</f>
        <v/>
      </c>
      <c r="DH482" s="685" t="str">
        <f>IFERROR((DG482+BQ482*Contr_Rate)*(1+Inv_Return)*IF($D482=$C$1,VLOOKUP($T482,Male_Annuity_Tables,MATCH($BS$3+3,'Mortality Tables'!$N$1:$DN$1,0),FALSE),VLOOKUP($T482,Fe_Annuity_Tables,MATCH(DH$3+3,'Mortality Tables'!$N$1:$DN$1,0),FALSE)),"")</f>
        <v/>
      </c>
      <c r="DJ482" s="686">
        <f t="shared" si="263"/>
        <v>2734432.9469154784</v>
      </c>
      <c r="DK482" s="680">
        <f t="shared" si="251"/>
        <v>8.8017766057058875</v>
      </c>
      <c r="DL482" s="686">
        <f t="shared" si="264"/>
        <v>208147.75885651348</v>
      </c>
      <c r="DM482" s="686">
        <f t="shared" si="252"/>
        <v>3190657.0015506851</v>
      </c>
      <c r="DN482" s="687">
        <f t="shared" si="265"/>
        <v>6.5236645228663556E-2</v>
      </c>
      <c r="DP482" s="688">
        <f t="shared" si="266"/>
        <v>65361.584906368953</v>
      </c>
      <c r="DQ482" s="688">
        <f t="shared" si="267"/>
        <v>104072.66721583573</v>
      </c>
      <c r="DR482" s="688">
        <f t="shared" si="268"/>
        <v>133729.97901271313</v>
      </c>
    </row>
    <row r="483" spans="1:122" s="657" customFormat="1" ht="14.5">
      <c r="A483" s="675" t="s">
        <v>2034</v>
      </c>
      <c r="B483" s="675" t="s">
        <v>2035</v>
      </c>
      <c r="C483" s="675" t="s">
        <v>236</v>
      </c>
      <c r="D483" s="675" t="s">
        <v>61</v>
      </c>
      <c r="E483" s="676">
        <v>31585</v>
      </c>
      <c r="F483" s="677">
        <v>41056</v>
      </c>
      <c r="G483" s="677">
        <v>41939</v>
      </c>
      <c r="H483" s="678">
        <v>2038297</v>
      </c>
      <c r="I483" s="678">
        <v>117165.62</v>
      </c>
      <c r="J483" s="678">
        <v>159659.19</v>
      </c>
      <c r="K483" s="678">
        <v>48417.42</v>
      </c>
      <c r="L483" s="678">
        <v>325242.23</v>
      </c>
      <c r="M483" s="679">
        <f>IF(COUNTIF($A$4:A483,A483)=1,0,1)</f>
        <v>0</v>
      </c>
      <c r="N483" s="680" t="str">
        <f t="shared" si="257"/>
        <v>Okay</v>
      </c>
      <c r="O483" s="680" t="str">
        <f t="shared" si="258"/>
        <v>TRUE</v>
      </c>
      <c r="P483" s="680" t="b">
        <f t="shared" si="259"/>
        <v>1</v>
      </c>
      <c r="Q483" s="680" t="b">
        <f t="shared" si="273"/>
        <v>1</v>
      </c>
      <c r="R483" s="680" t="b">
        <f t="shared" si="274"/>
        <v>1</v>
      </c>
      <c r="S483" s="681">
        <f t="shared" si="260"/>
        <v>25.947945205479453</v>
      </c>
      <c r="T483" s="682">
        <f t="shared" si="275"/>
        <v>38</v>
      </c>
      <c r="U483" s="682">
        <f t="shared" si="253"/>
        <v>28</v>
      </c>
      <c r="V483" s="682">
        <f t="shared" si="276"/>
        <v>10.183561643835617</v>
      </c>
      <c r="W483" s="682">
        <f t="shared" si="261"/>
        <v>22</v>
      </c>
      <c r="X483" s="683">
        <f t="shared" si="262"/>
        <v>7155329.0599999996</v>
      </c>
      <c r="Y483" s="684">
        <f t="shared" si="250"/>
        <v>2E-3</v>
      </c>
      <c r="Z483" s="684">
        <f>IF($D483=$C$1,VLOOKUP($T483,Male_Annuity_Tables,MATCH($W483+2,'Mortality Tables'!$DS$1:$HT$1,0),FALSE),VLOOKUP($T483,Fe_Annuity_Tables,MATCH($W483+2,'Mortality Tables'!$M$1:$DN$1,0),FALSE))</f>
        <v>5.0781932619542995E-2</v>
      </c>
      <c r="AA483" s="664"/>
      <c r="AB483" s="685">
        <f t="shared" si="278"/>
        <v>2142148.2321500001</v>
      </c>
      <c r="AC483" s="685">
        <f t="shared" si="278"/>
        <v>2251290.6845780425</v>
      </c>
      <c r="AD483" s="685">
        <f t="shared" si="278"/>
        <v>2365993.944957294</v>
      </c>
      <c r="AE483" s="685">
        <f t="shared" si="278"/>
        <v>2486541.3364528683</v>
      </c>
      <c r="AF483" s="685">
        <f t="shared" si="278"/>
        <v>2613230.6175451418</v>
      </c>
      <c r="AG483" s="685">
        <f t="shared" si="278"/>
        <v>2746374.7175090672</v>
      </c>
      <c r="AH483" s="685">
        <f t="shared" si="278"/>
        <v>2886302.5093661542</v>
      </c>
      <c r="AI483" s="685">
        <f t="shared" si="278"/>
        <v>3033359.6222183597</v>
      </c>
      <c r="AJ483" s="685">
        <f t="shared" si="278"/>
        <v>3187909.2949703853</v>
      </c>
      <c r="AK483" s="685">
        <f t="shared" si="278"/>
        <v>3350333.2735491265</v>
      </c>
      <c r="AL483" s="685">
        <f t="shared" si="278"/>
        <v>3521032.7538364544</v>
      </c>
      <c r="AM483" s="685">
        <f t="shared" si="278"/>
        <v>3700429.3726444221</v>
      </c>
      <c r="AN483" s="685">
        <f t="shared" si="278"/>
        <v>3888966.249180655</v>
      </c>
      <c r="AO483" s="685">
        <f t="shared" si="278"/>
        <v>4087109.0795764104</v>
      </c>
      <c r="AP483" s="685">
        <f t="shared" si="278"/>
        <v>4295347.2871808289</v>
      </c>
      <c r="AQ483" s="685">
        <f t="shared" si="278"/>
        <v>4514195.231462691</v>
      </c>
      <c r="AR483" s="685">
        <f t="shared" si="277"/>
        <v>4744193.4785057157</v>
      </c>
      <c r="AS483" s="685">
        <f t="shared" si="277"/>
        <v>4985910.1362355817</v>
      </c>
      <c r="AT483" s="685">
        <f t="shared" si="277"/>
        <v>5239942.2576767849</v>
      </c>
      <c r="AU483" s="685">
        <f t="shared" si="277"/>
        <v>5506917.3157054177</v>
      </c>
      <c r="AV483" s="685">
        <f t="shared" si="277"/>
        <v>5787494.7529406082</v>
      </c>
      <c r="AW483" s="685">
        <f t="shared" si="277"/>
        <v>6082367.6106029339</v>
      </c>
      <c r="AX483" s="685" t="str">
        <f t="shared" si="277"/>
        <v/>
      </c>
      <c r="AY483" s="685" t="str">
        <f t="shared" si="277"/>
        <v/>
      </c>
      <c r="AZ483" s="685" t="str">
        <f t="shared" si="277"/>
        <v/>
      </c>
      <c r="BA483" s="685" t="str">
        <f t="shared" si="277"/>
        <v/>
      </c>
      <c r="BB483" s="685" t="str">
        <f t="shared" si="277"/>
        <v/>
      </c>
      <c r="BC483" s="685" t="str">
        <f t="shared" si="277"/>
        <v/>
      </c>
      <c r="BD483" s="685" t="str">
        <f t="shared" si="277"/>
        <v/>
      </c>
      <c r="BE483" s="685" t="str">
        <f t="shared" si="277"/>
        <v/>
      </c>
      <c r="BF483" s="685" t="str">
        <f t="shared" si="277"/>
        <v/>
      </c>
      <c r="BG483" s="685" t="str">
        <f t="shared" si="279"/>
        <v/>
      </c>
      <c r="BH483" s="685" t="str">
        <f t="shared" si="279"/>
        <v/>
      </c>
      <c r="BI483" s="685" t="str">
        <f t="shared" si="254"/>
        <v/>
      </c>
      <c r="BJ483" s="685" t="str">
        <f t="shared" si="254"/>
        <v/>
      </c>
      <c r="BK483" s="685" t="str">
        <f t="shared" si="254"/>
        <v/>
      </c>
      <c r="BL483" s="685" t="str">
        <f t="shared" si="254"/>
        <v/>
      </c>
      <c r="BM483" s="685" t="str">
        <f t="shared" si="254"/>
        <v/>
      </c>
      <c r="BN483" s="685" t="str">
        <f t="shared" si="254"/>
        <v/>
      </c>
      <c r="BO483" s="685" t="str">
        <f t="shared" si="269"/>
        <v/>
      </c>
      <c r="BP483" s="685" t="str">
        <f t="shared" si="269"/>
        <v/>
      </c>
      <c r="BQ483" s="685" t="str">
        <f t="shared" si="269"/>
        <v/>
      </c>
      <c r="BR483" s="529"/>
      <c r="BS483" s="685">
        <f>IFERROR(($L483+AB483*Contr_Rate)*(1+Inv_Return)*IF($D483=$C$1,VLOOKUP($T483,Male_Annuity_Tables,MATCH($BS$3+3,'Mortality Tables'!$N$1:$DN$1,0),FALSE),VLOOKUP($T483,Fe_Annuity_Tables,MATCH(BS$3+3,'Mortality Tables'!$N$1:$DN$1,0),FALSE)),"")</f>
        <v>794123.1896219817</v>
      </c>
      <c r="BT483" s="685">
        <f>IFERROR(($BS483+AC483*Contr_Rate)*(1+Inv_Return)*IF($D483=$C$1,VLOOKUP($T483,Male_Annuity_Tables,MATCH($BS$3+3,'Mortality Tables'!$N$1:$DN$1,0),FALSE),VLOOKUP($T483,Fe_Annuity_Tables,MATCH(BT$3+3,'Mortality Tables'!$N$1:$DN$1,0),FALSE)),"")</f>
        <v>1205690.9992506574</v>
      </c>
      <c r="BU483" s="685">
        <f>IFERROR((BT483+AD483*Contr_Rate)*(1+Inv_Return)*IF($D483=$C$1,VLOOKUP($T483,Male_Annuity_Tables,MATCH($BS$3+3,'Mortality Tables'!$N$1:$DN$1,0),FALSE),VLOOKUP($T483,Fe_Annuity_Tables,MATCH(BU$3+3,'Mortality Tables'!$N$1:$DN$1,0),FALSE)),"")</f>
        <v>1571603.7631678381</v>
      </c>
      <c r="BV483" s="685">
        <f>IFERROR((BU483+AE483*Contr_Rate)*(1+Inv_Return)*IF($D483=$C$1,VLOOKUP($T483,Male_Annuity_Tables,MATCH($BS$3+3,'Mortality Tables'!$N$1:$DN$1,0),FALSE),VLOOKUP($T483,Fe_Annuity_Tables,MATCH(BV$3+3,'Mortality Tables'!$N$1:$DN$1,0),FALSE)),"")</f>
        <v>1901496.3580686064</v>
      </c>
      <c r="BW483" s="685">
        <f>IFERROR((BV483+AF483*Contr_Rate)*(1+Inv_Return)*IF($D483=$C$1,VLOOKUP($T483,Male_Annuity_Tables,MATCH($BS$3+3,'Mortality Tables'!$N$1:$DN$1,0),FALSE),VLOOKUP($T483,Fe_Annuity_Tables,MATCH(BW$3+3,'Mortality Tables'!$N$1:$DN$1,0),FALSE)),"")</f>
        <v>2203347.2137524388</v>
      </c>
      <c r="BX483" s="685">
        <f>IFERROR((BW483+AG483*Contr_Rate)*(1+Inv_Return)*IF($D483=$C$1,VLOOKUP($T483,Male_Annuity_Tables,MATCH($BS$3+3,'Mortality Tables'!$N$1:$DN$1,0),FALSE),VLOOKUP($T483,Fe_Annuity_Tables,MATCH(BX$3+3,'Mortality Tables'!$N$1:$DN$1,0),FALSE)),"")</f>
        <v>2483779.4271593727</v>
      </c>
      <c r="BY483" s="685">
        <f>IFERROR((BX483+AH483*Contr_Rate)*(1+Inv_Return)*IF($D483=$C$1,VLOOKUP($T483,Male_Annuity_Tables,MATCH($BS$3+3,'Mortality Tables'!$N$1:$DN$1,0),FALSE),VLOOKUP($T483,Fe_Annuity_Tables,MATCH(BY$3+3,'Mortality Tables'!$N$1:$DN$1,0),FALSE)),"")</f>
        <v>2748308.0080286707</v>
      </c>
      <c r="BZ483" s="685">
        <f>IFERROR((BY483+AI483*Contr_Rate)*(1+Inv_Return)*IF($D483=$C$1,VLOOKUP($T483,Male_Annuity_Tables,MATCH($BS$3+3,'Mortality Tables'!$N$1:$DN$1,0),FALSE),VLOOKUP($T483,Fe_Annuity_Tables,MATCH(BZ$3+3,'Mortality Tables'!$N$1:$DN$1,0),FALSE)),"")</f>
        <v>3001542.9367971299</v>
      </c>
      <c r="CA483" s="685">
        <f>IFERROR((BZ483+AJ483*Contr_Rate)*(1+Inv_Return)*IF($D483=$C$1,VLOOKUP($T483,Male_Annuity_Tables,MATCH($BS$3+3,'Mortality Tables'!$N$1:$DN$1,0),FALSE),VLOOKUP($T483,Fe_Annuity_Tables,MATCH(CA$3+3,'Mortality Tables'!$N$1:$DN$1,0),FALSE)),"")</f>
        <v>3247355.9778987691</v>
      </c>
      <c r="CB483" s="685">
        <f>IFERROR((CA483+AK483*Contr_Rate)*(1+Inv_Return)*IF($D483=$C$1,VLOOKUP($T483,Male_Annuity_Tables,MATCH($BS$3+3,'Mortality Tables'!$N$1:$DN$1,0),FALSE),VLOOKUP($T483,Fe_Annuity_Tables,MATCH(CB$3+3,'Mortality Tables'!$N$1:$DN$1,0),FALSE)),"")</f>
        <v>3489017.7661205879</v>
      </c>
      <c r="CC483" s="685">
        <f>IFERROR((CB483+AL483*Contr_Rate)*(1+Inv_Return)*IF($D483=$C$1,VLOOKUP($T483,Male_Annuity_Tables,MATCH($BS$3+3,'Mortality Tables'!$N$1:$DN$1,0),FALSE),VLOOKUP($T483,Fe_Annuity_Tables,MATCH(CC$3+3,'Mortality Tables'!$N$1:$DN$1,0),FALSE)),"")</f>
        <v>3729310.5141080781</v>
      </c>
      <c r="CD483" s="685">
        <f>IFERROR((CC483+AM483*Contr_Rate)*(1+Inv_Return)*IF($D483=$C$1,VLOOKUP($T483,Male_Annuity_Tables,MATCH($BS$3+3,'Mortality Tables'!$N$1:$DN$1,0),FALSE),VLOOKUP($T483,Fe_Annuity_Tables,MATCH(CD$3+3,'Mortality Tables'!$N$1:$DN$1,0),FALSE)),"")</f>
        <v>3970620.729550729</v>
      </c>
      <c r="CE483" s="685">
        <f>IFERROR((CD483+AN483*Contr_Rate)*(1+Inv_Return)*IF($D483=$C$1,VLOOKUP($T483,Male_Annuity_Tables,MATCH($BS$3+3,'Mortality Tables'!$N$1:$DN$1,0),FALSE),VLOOKUP($T483,Fe_Annuity_Tables,MATCH(CE$3+3,'Mortality Tables'!$N$1:$DN$1,0),FALSE)),"")</f>
        <v>4215015.5433128579</v>
      </c>
      <c r="CF483" s="685">
        <f>IFERROR((CE483+AO483*Contr_Rate)*(1+Inv_Return)*IF($D483=$C$1,VLOOKUP($T483,Male_Annuity_Tables,MATCH($BS$3+3,'Mortality Tables'!$N$1:$DN$1,0),FALSE),VLOOKUP($T483,Fe_Annuity_Tables,MATCH(CF$3+3,'Mortality Tables'!$N$1:$DN$1,0),FALSE)),"")</f>
        <v>4464305.6038775202</v>
      </c>
      <c r="CG483" s="685">
        <f>IFERROR((CF483+AP483*Contr_Rate)*(1+Inv_Return)*IF($D483=$C$1,VLOOKUP($T483,Male_Annuity_Tables,MATCH($BS$3+3,'Mortality Tables'!$N$1:$DN$1,0),FALSE),VLOOKUP($T483,Fe_Annuity_Tables,MATCH(CG$3+3,'Mortality Tables'!$N$1:$DN$1,0),FALSE)),"")</f>
        <v>4720096.9635631815</v>
      </c>
      <c r="CH483" s="685">
        <f>IFERROR((CG483+AQ483*Contr_Rate)*(1+Inv_Return)*IF($D483=$C$1,VLOOKUP($T483,Male_Annuity_Tables,MATCH($BS$3+3,'Mortality Tables'!$N$1:$DN$1,0),FALSE),VLOOKUP($T483,Fe_Annuity_Tables,MATCH(CH$3+3,'Mortality Tables'!$N$1:$DN$1,0),FALSE)),"")</f>
        <v>4983833.9472323926</v>
      </c>
      <c r="CI483" s="685">
        <f>IFERROR((CH483+AR483*Contr_Rate)*(1+Inv_Return)*IF($D483=$C$1,VLOOKUP($T483,Male_Annuity_Tables,MATCH($BS$3+3,'Mortality Tables'!$N$1:$DN$1,0),FALSE),VLOOKUP($T483,Fe_Annuity_Tables,MATCH(CI$3+3,'Mortality Tables'!$N$1:$DN$1,0),FALSE)),"")</f>
        <v>5256834.6375553096</v>
      </c>
      <c r="CJ483" s="685">
        <f>IFERROR((CI483+AS483*Contr_Rate)*(1+Inv_Return)*IF($D483=$C$1,VLOOKUP($T483,Male_Annuity_Tables,MATCH($BS$3+3,'Mortality Tables'!$N$1:$DN$1,0),FALSE),VLOOKUP($T483,Fe_Annuity_Tables,MATCH(CJ$3+3,'Mortality Tables'!$N$1:$DN$1,0),FALSE)),"")</f>
        <v>5540320.3183020717</v>
      </c>
      <c r="CK483" s="685">
        <f>IFERROR((CJ483+AT483*Contr_Rate)*(1+Inv_Return)*IF($D483=$C$1,VLOOKUP($T483,Male_Annuity_Tables,MATCH($BS$3+3,'Mortality Tables'!$N$1:$DN$1,0),FALSE),VLOOKUP($T483,Fe_Annuity_Tables,MATCH(CK$3+3,'Mortality Tables'!$N$1:$DN$1,0),FALSE)),"")</f>
        <v>5835439.9771166248</v>
      </c>
      <c r="CL483" s="685">
        <f>IFERROR((CK483+AU483*Contr_Rate)*(1+Inv_Return)*IF($D483=$C$1,VLOOKUP($T483,Male_Annuity_Tables,MATCH($BS$3+3,'Mortality Tables'!$N$1:$DN$1,0),FALSE),VLOOKUP($T483,Fe_Annuity_Tables,MATCH(CL$3+3,'Mortality Tables'!$N$1:$DN$1,0),FALSE)),"")</f>
        <v>6143290.7723353356</v>
      </c>
      <c r="CM483" s="685">
        <f>IFERROR((CL483+AV483*Contr_Rate)*(1+Inv_Return)*IF($D483=$C$1,VLOOKUP($T483,Male_Annuity_Tables,MATCH($BS$3+3,'Mortality Tables'!$N$1:$DN$1,0),FALSE),VLOOKUP($T483,Fe_Annuity_Tables,MATCH(CM$3+3,'Mortality Tables'!$N$1:$DN$1,0),FALSE)),"")</f>
        <v>6464935.20691521</v>
      </c>
      <c r="CN483" s="685">
        <f>IFERROR((CM483+AW483*Contr_Rate)*(1+Inv_Return)*IF($D483=$C$1,VLOOKUP($T483,Male_Annuity_Tables,MATCH($BS$3+3,'Mortality Tables'!$N$1:$DN$1,0),FALSE),VLOOKUP($T483,Fe_Annuity_Tables,MATCH(CN$3+3,'Mortality Tables'!$N$1:$DN$1,0),FALSE)),"")</f>
        <v>6801415.6200773148</v>
      </c>
      <c r="CO483" s="685" t="str">
        <f>IFERROR((CN483+AX483*Contr_Rate)*(1+Inv_Return)*IF($D483=$C$1,VLOOKUP($T483,Male_Annuity_Tables,MATCH($BS$3+3,'Mortality Tables'!$N$1:$DN$1,0),FALSE),VLOOKUP($T483,Fe_Annuity_Tables,MATCH(CO$3+3,'Mortality Tables'!$N$1:$DN$1,0),FALSE)),"")</f>
        <v/>
      </c>
      <c r="CP483" s="685" t="str">
        <f>IFERROR((CO483+AY483*Contr_Rate)*(1+Inv_Return)*IF($D483=$C$1,VLOOKUP($T483,Male_Annuity_Tables,MATCH($BS$3+3,'Mortality Tables'!$N$1:$DN$1,0),FALSE),VLOOKUP($T483,Fe_Annuity_Tables,MATCH(CP$3+3,'Mortality Tables'!$N$1:$DN$1,0),FALSE)),"")</f>
        <v/>
      </c>
      <c r="CQ483" s="685" t="str">
        <f>IFERROR((CP483+AZ483*Contr_Rate)*(1+Inv_Return)*IF($D483=$C$1,VLOOKUP($T483,Male_Annuity_Tables,MATCH($BS$3+3,'Mortality Tables'!$N$1:$DN$1,0),FALSE),VLOOKUP($T483,Fe_Annuity_Tables,MATCH(CQ$3+3,'Mortality Tables'!$N$1:$DN$1,0),FALSE)),"")</f>
        <v/>
      </c>
      <c r="CR483" s="685" t="str">
        <f>IFERROR((CQ483+BA483*Contr_Rate)*(1+Inv_Return)*IF($D483=$C$1,VLOOKUP($T483,Male_Annuity_Tables,MATCH($BS$3+3,'Mortality Tables'!$N$1:$DN$1,0),FALSE),VLOOKUP($T483,Fe_Annuity_Tables,MATCH(CR$3+3,'Mortality Tables'!$N$1:$DN$1,0),FALSE)),"")</f>
        <v/>
      </c>
      <c r="CS483" s="685" t="str">
        <f>IFERROR((CR483+BB483*Contr_Rate)*(1+Inv_Return)*IF($D483=$C$1,VLOOKUP($T483,Male_Annuity_Tables,MATCH($BS$3+3,'Mortality Tables'!$N$1:$DN$1,0),FALSE),VLOOKUP($T483,Fe_Annuity_Tables,MATCH(CS$3+3,'Mortality Tables'!$N$1:$DN$1,0),FALSE)),"")</f>
        <v/>
      </c>
      <c r="CT483" s="685" t="str">
        <f>IFERROR((CS483+BC483*Contr_Rate)*(1+Inv_Return)*IF($D483=$C$1,VLOOKUP($T483,Male_Annuity_Tables,MATCH($BS$3+3,'Mortality Tables'!$N$1:$DN$1,0),FALSE),VLOOKUP($T483,Fe_Annuity_Tables,MATCH(CT$3+3,'Mortality Tables'!$N$1:$DN$1,0),FALSE)),"")</f>
        <v/>
      </c>
      <c r="CU483" s="685" t="str">
        <f>IFERROR((CT483+BD483*Contr_Rate)*(1+Inv_Return)*IF($D483=$C$1,VLOOKUP($T483,Male_Annuity_Tables,MATCH($BS$3+3,'Mortality Tables'!$N$1:$DN$1,0),FALSE),VLOOKUP($T483,Fe_Annuity_Tables,MATCH(CU$3+3,'Mortality Tables'!$N$1:$DN$1,0),FALSE)),"")</f>
        <v/>
      </c>
      <c r="CV483" s="685" t="str">
        <f>IFERROR((CU483+BE483*Contr_Rate)*(1+Inv_Return)*IF($D483=$C$1,VLOOKUP($T483,Male_Annuity_Tables,MATCH($BS$3+3,'Mortality Tables'!$N$1:$DN$1,0),FALSE),VLOOKUP($T483,Fe_Annuity_Tables,MATCH(CV$3+3,'Mortality Tables'!$N$1:$DN$1,0),FALSE)),"")</f>
        <v/>
      </c>
      <c r="CW483" s="685" t="str">
        <f>IFERROR((CV483+BF483*Contr_Rate)*(1+Inv_Return)*IF($D483=$C$1,VLOOKUP($T483,Male_Annuity_Tables,MATCH($BS$3+3,'Mortality Tables'!$N$1:$DN$1,0),FALSE),VLOOKUP($T483,Fe_Annuity_Tables,MATCH(CW$3+3,'Mortality Tables'!$N$1:$DN$1,0),FALSE)),"")</f>
        <v/>
      </c>
      <c r="CX483" s="685" t="str">
        <f>IFERROR((CW483+BG483*Contr_Rate)*(1+Inv_Return)*IF($D483=$C$1,VLOOKUP($T483,Male_Annuity_Tables,MATCH($BS$3+3,'Mortality Tables'!$N$1:$DN$1,0),FALSE),VLOOKUP($T483,Fe_Annuity_Tables,MATCH(CX$3+3,'Mortality Tables'!$N$1:$DN$1,0),FALSE)),"")</f>
        <v/>
      </c>
      <c r="CY483" s="685" t="str">
        <f>IFERROR((CX483+BH483*Contr_Rate)*(1+Inv_Return)*IF($D483=$C$1,VLOOKUP($T483,Male_Annuity_Tables,MATCH($BS$3+3,'Mortality Tables'!$N$1:$DN$1,0),FALSE),VLOOKUP($T483,Fe_Annuity_Tables,MATCH(CY$3+3,'Mortality Tables'!$N$1:$DN$1,0),FALSE)),"")</f>
        <v/>
      </c>
      <c r="CZ483" s="685" t="str">
        <f>IFERROR((CY483+BI483*Contr_Rate)*(1+Inv_Return)*IF($D483=$C$1,VLOOKUP($T483,Male_Annuity_Tables,MATCH($BS$3+3,'Mortality Tables'!$N$1:$DN$1,0),FALSE),VLOOKUP($T483,Fe_Annuity_Tables,MATCH(CZ$3+3,'Mortality Tables'!$N$1:$DN$1,0),FALSE)),"")</f>
        <v/>
      </c>
      <c r="DA483" s="685" t="str">
        <f>IFERROR((CZ483+BJ483*Contr_Rate)*(1+Inv_Return)*IF($D483=$C$1,VLOOKUP($T483,Male_Annuity_Tables,MATCH($BS$3+3,'Mortality Tables'!$N$1:$DN$1,0),FALSE),VLOOKUP($T483,Fe_Annuity_Tables,MATCH(DA$3+3,'Mortality Tables'!$N$1:$DN$1,0),FALSE)),"")</f>
        <v/>
      </c>
      <c r="DB483" s="685" t="str">
        <f>IFERROR((DA483+BK483*Contr_Rate)*(1+Inv_Return)*IF($D483=$C$1,VLOOKUP($T483,Male_Annuity_Tables,MATCH($BS$3+3,'Mortality Tables'!$N$1:$DN$1,0),FALSE),VLOOKUP($T483,Fe_Annuity_Tables,MATCH(DB$3+3,'Mortality Tables'!$N$1:$DN$1,0),FALSE)),"")</f>
        <v/>
      </c>
      <c r="DC483" s="685" t="str">
        <f>IFERROR((DB483+BL483*Contr_Rate)*(1+Inv_Return)*IF($D483=$C$1,VLOOKUP($T483,Male_Annuity_Tables,MATCH($BS$3+3,'Mortality Tables'!$N$1:$DN$1,0),FALSE),VLOOKUP($T483,Fe_Annuity_Tables,MATCH(DC$3+3,'Mortality Tables'!$N$1:$DN$1,0),FALSE)),"")</f>
        <v/>
      </c>
      <c r="DD483" s="685" t="str">
        <f>IFERROR((DC483+BM483*Contr_Rate)*(1+Inv_Return)*IF($D483=$C$1,VLOOKUP($T483,Male_Annuity_Tables,MATCH($BS$3+3,'Mortality Tables'!$N$1:$DN$1,0),FALSE),VLOOKUP($T483,Fe_Annuity_Tables,MATCH(DD$3+3,'Mortality Tables'!$N$1:$DN$1,0),FALSE)),"")</f>
        <v/>
      </c>
      <c r="DE483" s="685" t="str">
        <f>IFERROR((DD483+BN483*Contr_Rate)*(1+Inv_Return)*IF($D483=$C$1,VLOOKUP($T483,Male_Annuity_Tables,MATCH($BS$3+3,'Mortality Tables'!$N$1:$DN$1,0),FALSE),VLOOKUP($T483,Fe_Annuity_Tables,MATCH(DE$3+3,'Mortality Tables'!$N$1:$DN$1,0),FALSE)),"")</f>
        <v/>
      </c>
      <c r="DF483" s="685" t="str">
        <f>IFERROR((DE483+BO483*Contr_Rate)*(1+Inv_Return)*IF($D483=$C$1,VLOOKUP($T483,Male_Annuity_Tables,MATCH($BS$3+3,'Mortality Tables'!$N$1:$DN$1,0),FALSE),VLOOKUP($T483,Fe_Annuity_Tables,MATCH(DF$3+3,'Mortality Tables'!$N$1:$DN$1,0),FALSE)),"")</f>
        <v/>
      </c>
      <c r="DG483" s="685" t="str">
        <f>IFERROR((DF483+BP483*Contr_Rate)*(1+Inv_Return)*IF($D483=$C$1,VLOOKUP($T483,Male_Annuity_Tables,MATCH($BS$3+3,'Mortality Tables'!$N$1:$DN$1,0),FALSE),VLOOKUP($T483,Fe_Annuity_Tables,MATCH(DG$3+3,'Mortality Tables'!$N$1:$DN$1,0),FALSE)),"")</f>
        <v/>
      </c>
      <c r="DH483" s="685" t="str">
        <f>IFERROR((DG483+BQ483*Contr_Rate)*(1+Inv_Return)*IF($D483=$C$1,VLOOKUP($T483,Male_Annuity_Tables,MATCH($BS$3+3,'Mortality Tables'!$N$1:$DN$1,0),FALSE),VLOOKUP($T483,Fe_Annuity_Tables,MATCH(DH$3+3,'Mortality Tables'!$N$1:$DN$1,0),FALSE)),"")</f>
        <v/>
      </c>
      <c r="DJ483" s="686">
        <f t="shared" si="263"/>
        <v>6801415.6200773148</v>
      </c>
      <c r="DK483" s="680">
        <f t="shared" si="251"/>
        <v>8.0909277508679907</v>
      </c>
      <c r="DL483" s="686">
        <f t="shared" si="264"/>
        <v>563217.0507223889</v>
      </c>
      <c r="DM483" s="686">
        <f t="shared" si="252"/>
        <v>6082367.6106029339</v>
      </c>
      <c r="DN483" s="687">
        <f t="shared" si="265"/>
        <v>9.2598324662352696E-2</v>
      </c>
      <c r="DP483" s="688">
        <f t="shared" si="266"/>
        <v>160095.23502779152</v>
      </c>
      <c r="DQ483" s="688">
        <f t="shared" si="267"/>
        <v>243202.34284084864</v>
      </c>
      <c r="DR483" s="688">
        <f t="shared" si="268"/>
        <v>238813.04983216885</v>
      </c>
    </row>
    <row r="484" spans="1:122" s="657" customFormat="1" ht="14.5">
      <c r="A484" s="675" t="s">
        <v>2036</v>
      </c>
      <c r="B484" s="675" t="s">
        <v>2037</v>
      </c>
      <c r="C484" s="675" t="s">
        <v>115</v>
      </c>
      <c r="D484" s="675" t="s">
        <v>61</v>
      </c>
      <c r="E484" s="676">
        <v>26485</v>
      </c>
      <c r="F484" s="677">
        <v>35912</v>
      </c>
      <c r="G484" s="677">
        <v>43786</v>
      </c>
      <c r="H484" s="678">
        <v>2660066</v>
      </c>
      <c r="I484" s="678">
        <v>236685.32</v>
      </c>
      <c r="J484" s="678">
        <v>237510.06</v>
      </c>
      <c r="K484" s="678">
        <v>44606.11</v>
      </c>
      <c r="L484" s="678">
        <v>518801.49</v>
      </c>
      <c r="M484" s="679">
        <f>IF(COUNTIF($A$4:A484,A484)=1,0,1)</f>
        <v>0</v>
      </c>
      <c r="N484" s="680" t="str">
        <f t="shared" si="257"/>
        <v>Okay</v>
      </c>
      <c r="O484" s="680" t="str">
        <f t="shared" si="258"/>
        <v>TRUE</v>
      </c>
      <c r="P484" s="680" t="b">
        <f t="shared" si="259"/>
        <v>1</v>
      </c>
      <c r="Q484" s="680" t="b">
        <f t="shared" si="273"/>
        <v>1</v>
      </c>
      <c r="R484" s="680" t="b">
        <f t="shared" si="274"/>
        <v>1</v>
      </c>
      <c r="S484" s="681">
        <f t="shared" si="260"/>
        <v>25.827397260273973</v>
      </c>
      <c r="T484" s="682">
        <f t="shared" si="275"/>
        <v>52</v>
      </c>
      <c r="U484" s="682">
        <f t="shared" si="253"/>
        <v>47</v>
      </c>
      <c r="V484" s="682">
        <f t="shared" si="276"/>
        <v>5.1232876712328768</v>
      </c>
      <c r="W484" s="682">
        <f t="shared" si="261"/>
        <v>8</v>
      </c>
      <c r="X484" s="683">
        <f t="shared" si="262"/>
        <v>4150411.92</v>
      </c>
      <c r="Y484" s="684">
        <f t="shared" si="250"/>
        <v>6.5900000000000004E-3</v>
      </c>
      <c r="Z484" s="684">
        <f>IF($D484=$C$1,VLOOKUP($T484,Male_Annuity_Tables,MATCH($W484+2,'Mortality Tables'!$DS$1:$HT$1,0),FALSE),VLOOKUP($T484,Fe_Annuity_Tables,MATCH($W484+2,'Mortality Tables'!$M$1:$DN$1,0),FALSE))</f>
        <v>0.52324992592211617</v>
      </c>
      <c r="AA484" s="664"/>
      <c r="AB484" s="685">
        <f t="shared" si="278"/>
        <v>2795596.3626999999</v>
      </c>
      <c r="AC484" s="685">
        <f t="shared" si="278"/>
        <v>2938031.9973795651</v>
      </c>
      <c r="AD484" s="685">
        <f t="shared" si="278"/>
        <v>3087724.7276460542</v>
      </c>
      <c r="AE484" s="685">
        <f t="shared" si="278"/>
        <v>3245044.3025196209</v>
      </c>
      <c r="AF484" s="685">
        <f t="shared" si="278"/>
        <v>3410379.3097329955</v>
      </c>
      <c r="AG484" s="685">
        <f t="shared" si="278"/>
        <v>3584138.1355638918</v>
      </c>
      <c r="AH484" s="685">
        <f t="shared" si="278"/>
        <v>3766749.9735708721</v>
      </c>
      <c r="AI484" s="685">
        <f t="shared" si="278"/>
        <v>3958665.8847243083</v>
      </c>
      <c r="AJ484" s="685" t="str">
        <f t="shared" si="278"/>
        <v/>
      </c>
      <c r="AK484" s="685" t="str">
        <f t="shared" si="278"/>
        <v/>
      </c>
      <c r="AL484" s="685" t="str">
        <f t="shared" si="278"/>
        <v/>
      </c>
      <c r="AM484" s="685" t="str">
        <f t="shared" si="278"/>
        <v/>
      </c>
      <c r="AN484" s="685" t="str">
        <f t="shared" si="278"/>
        <v/>
      </c>
      <c r="AO484" s="685" t="str">
        <f t="shared" si="278"/>
        <v/>
      </c>
      <c r="AP484" s="685" t="str">
        <f t="shared" si="278"/>
        <v/>
      </c>
      <c r="AQ484" s="685" t="str">
        <f t="shared" si="278"/>
        <v/>
      </c>
      <c r="AR484" s="685" t="str">
        <f t="shared" si="277"/>
        <v/>
      </c>
      <c r="AS484" s="685" t="str">
        <f t="shared" si="277"/>
        <v/>
      </c>
      <c r="AT484" s="685" t="str">
        <f t="shared" si="277"/>
        <v/>
      </c>
      <c r="AU484" s="685" t="str">
        <f t="shared" si="277"/>
        <v/>
      </c>
      <c r="AV484" s="685" t="str">
        <f t="shared" si="277"/>
        <v/>
      </c>
      <c r="AW484" s="685" t="str">
        <f t="shared" si="277"/>
        <v/>
      </c>
      <c r="AX484" s="685" t="str">
        <f t="shared" si="277"/>
        <v/>
      </c>
      <c r="AY484" s="685" t="str">
        <f t="shared" si="277"/>
        <v/>
      </c>
      <c r="AZ484" s="685" t="str">
        <f t="shared" si="277"/>
        <v/>
      </c>
      <c r="BA484" s="685" t="str">
        <f t="shared" si="277"/>
        <v/>
      </c>
      <c r="BB484" s="685" t="str">
        <f t="shared" si="277"/>
        <v/>
      </c>
      <c r="BC484" s="685" t="str">
        <f t="shared" si="277"/>
        <v/>
      </c>
      <c r="BD484" s="685" t="str">
        <f t="shared" si="277"/>
        <v/>
      </c>
      <c r="BE484" s="685" t="str">
        <f t="shared" si="277"/>
        <v/>
      </c>
      <c r="BF484" s="685" t="str">
        <f t="shared" si="277"/>
        <v/>
      </c>
      <c r="BG484" s="685" t="str">
        <f t="shared" si="279"/>
        <v/>
      </c>
      <c r="BH484" s="685" t="str">
        <f t="shared" si="279"/>
        <v/>
      </c>
      <c r="BI484" s="685" t="str">
        <f t="shared" si="254"/>
        <v/>
      </c>
      <c r="BJ484" s="685" t="str">
        <f t="shared" si="254"/>
        <v/>
      </c>
      <c r="BK484" s="685" t="str">
        <f t="shared" si="254"/>
        <v/>
      </c>
      <c r="BL484" s="685" t="str">
        <f t="shared" si="254"/>
        <v/>
      </c>
      <c r="BM484" s="685" t="str">
        <f t="shared" si="254"/>
        <v/>
      </c>
      <c r="BN484" s="685" t="str">
        <f t="shared" si="254"/>
        <v/>
      </c>
      <c r="BO484" s="685" t="str">
        <f t="shared" si="269"/>
        <v/>
      </c>
      <c r="BP484" s="685" t="str">
        <f t="shared" si="269"/>
        <v/>
      </c>
      <c r="BQ484" s="685" t="str">
        <f t="shared" si="269"/>
        <v/>
      </c>
      <c r="BR484" s="529"/>
      <c r="BS484" s="685">
        <f>IFERROR(($L484+AB484*Contr_Rate)*(1+Inv_Return)*IF($D484=$C$1,VLOOKUP($T484,Male_Annuity_Tables,MATCH($BS$3+3,'Mortality Tables'!$N$1:$DN$1,0),FALSE),VLOOKUP($T484,Fe_Annuity_Tables,MATCH(BS$3+3,'Mortality Tables'!$N$1:$DN$1,0),FALSE)),"")</f>
        <v>1247232.5379379985</v>
      </c>
      <c r="BT484" s="685">
        <f>IFERROR(($BS484+AC484*Contr_Rate)*(1+Inv_Return)*IF($D484=$C$1,VLOOKUP($T484,Male_Annuity_Tables,MATCH($BS$3+3,'Mortality Tables'!$N$1:$DN$1,0),FALSE),VLOOKUP($T484,Fe_Annuity_Tables,MATCH(BT$3+3,'Mortality Tables'!$N$1:$DN$1,0),FALSE)),"")</f>
        <v>1955764.3244123817</v>
      </c>
      <c r="BU484" s="685">
        <f>IFERROR((BT484+AD484*Contr_Rate)*(1+Inv_Return)*IF($D484=$C$1,VLOOKUP($T484,Male_Annuity_Tables,MATCH($BS$3+3,'Mortality Tables'!$N$1:$DN$1,0),FALSE),VLOOKUP($T484,Fe_Annuity_Tables,MATCH(BU$3+3,'Mortality Tables'!$N$1:$DN$1,0),FALSE)),"")</f>
        <v>2648013.2822922217</v>
      </c>
      <c r="BV484" s="685">
        <f>IFERROR((BU484+AE484*Contr_Rate)*(1+Inv_Return)*IF($D484=$C$1,VLOOKUP($T484,Male_Annuity_Tables,MATCH($BS$3+3,'Mortality Tables'!$N$1:$DN$1,0),FALSE),VLOOKUP($T484,Fe_Annuity_Tables,MATCH(BV$3+3,'Mortality Tables'!$N$1:$DN$1,0),FALSE)),"")</f>
        <v>3327404.0515592755</v>
      </c>
      <c r="BW484" s="685">
        <f>IFERROR((BV484+AF484*Contr_Rate)*(1+Inv_Return)*IF($D484=$C$1,VLOOKUP($T484,Male_Annuity_Tables,MATCH($BS$3+3,'Mortality Tables'!$N$1:$DN$1,0),FALSE),VLOOKUP($T484,Fe_Annuity_Tables,MATCH(BW$3+3,'Mortality Tables'!$N$1:$DN$1,0),FALSE)),"")</f>
        <v>3997190.2483976702</v>
      </c>
      <c r="BX484" s="685">
        <f>IFERROR((BW484+AG484*Contr_Rate)*(1+Inv_Return)*IF($D484=$C$1,VLOOKUP($T484,Male_Annuity_Tables,MATCH($BS$3+3,'Mortality Tables'!$N$1:$DN$1,0),FALSE),VLOOKUP($T484,Fe_Annuity_Tables,MATCH(BX$3+3,'Mortality Tables'!$N$1:$DN$1,0),FALSE)),"")</f>
        <v>4660473.8120844513</v>
      </c>
      <c r="BY484" s="685">
        <f>IFERROR((BX484+AH484*Contr_Rate)*(1+Inv_Return)*IF($D484=$C$1,VLOOKUP($T484,Male_Annuity_Tables,MATCH($BS$3+3,'Mortality Tables'!$N$1:$DN$1,0),FALSE),VLOOKUP($T484,Fe_Annuity_Tables,MATCH(BY$3+3,'Mortality Tables'!$N$1:$DN$1,0),FALSE)),"")</f>
        <v>5320223.058664524</v>
      </c>
      <c r="BZ484" s="685">
        <f>IFERROR((BY484+AI484*Contr_Rate)*(1+Inv_Return)*IF($D484=$C$1,VLOOKUP($T484,Male_Annuity_Tables,MATCH($BS$3+3,'Mortality Tables'!$N$1:$DN$1,0),FALSE),VLOOKUP($T484,Fe_Annuity_Tables,MATCH(BZ$3+3,'Mortality Tables'!$N$1:$DN$1,0),FALSE)),"")</f>
        <v>5979289.5606048927</v>
      </c>
      <c r="CA484" s="685" t="str">
        <f>IFERROR((BZ484+AJ484*Contr_Rate)*(1+Inv_Return)*IF($D484=$C$1,VLOOKUP($T484,Male_Annuity_Tables,MATCH($BS$3+3,'Mortality Tables'!$N$1:$DN$1,0),FALSE),VLOOKUP($T484,Fe_Annuity_Tables,MATCH(CA$3+3,'Mortality Tables'!$N$1:$DN$1,0),FALSE)),"")</f>
        <v/>
      </c>
      <c r="CB484" s="685" t="str">
        <f>IFERROR((CA484+AK484*Contr_Rate)*(1+Inv_Return)*IF($D484=$C$1,VLOOKUP($T484,Male_Annuity_Tables,MATCH($BS$3+3,'Mortality Tables'!$N$1:$DN$1,0),FALSE),VLOOKUP($T484,Fe_Annuity_Tables,MATCH(CB$3+3,'Mortality Tables'!$N$1:$DN$1,0),FALSE)),"")</f>
        <v/>
      </c>
      <c r="CC484" s="685" t="str">
        <f>IFERROR((CB484+AL484*Contr_Rate)*(1+Inv_Return)*IF($D484=$C$1,VLOOKUP($T484,Male_Annuity_Tables,MATCH($BS$3+3,'Mortality Tables'!$N$1:$DN$1,0),FALSE),VLOOKUP($T484,Fe_Annuity_Tables,MATCH(CC$3+3,'Mortality Tables'!$N$1:$DN$1,0),FALSE)),"")</f>
        <v/>
      </c>
      <c r="CD484" s="685" t="str">
        <f>IFERROR((CC484+AM484*Contr_Rate)*(1+Inv_Return)*IF($D484=$C$1,VLOOKUP($T484,Male_Annuity_Tables,MATCH($BS$3+3,'Mortality Tables'!$N$1:$DN$1,0),FALSE),VLOOKUP($T484,Fe_Annuity_Tables,MATCH(CD$3+3,'Mortality Tables'!$N$1:$DN$1,0),FALSE)),"")</f>
        <v/>
      </c>
      <c r="CE484" s="685" t="str">
        <f>IFERROR((CD484+AN484*Contr_Rate)*(1+Inv_Return)*IF($D484=$C$1,VLOOKUP($T484,Male_Annuity_Tables,MATCH($BS$3+3,'Mortality Tables'!$N$1:$DN$1,0),FALSE),VLOOKUP($T484,Fe_Annuity_Tables,MATCH(CE$3+3,'Mortality Tables'!$N$1:$DN$1,0),FALSE)),"")</f>
        <v/>
      </c>
      <c r="CF484" s="685" t="str">
        <f>IFERROR((CE484+AO484*Contr_Rate)*(1+Inv_Return)*IF($D484=$C$1,VLOOKUP($T484,Male_Annuity_Tables,MATCH($BS$3+3,'Mortality Tables'!$N$1:$DN$1,0),FALSE),VLOOKUP($T484,Fe_Annuity_Tables,MATCH(CF$3+3,'Mortality Tables'!$N$1:$DN$1,0),FALSE)),"")</f>
        <v/>
      </c>
      <c r="CG484" s="685" t="str">
        <f>IFERROR((CF484+AP484*Contr_Rate)*(1+Inv_Return)*IF($D484=$C$1,VLOOKUP($T484,Male_Annuity_Tables,MATCH($BS$3+3,'Mortality Tables'!$N$1:$DN$1,0),FALSE),VLOOKUP($T484,Fe_Annuity_Tables,MATCH(CG$3+3,'Mortality Tables'!$N$1:$DN$1,0),FALSE)),"")</f>
        <v/>
      </c>
      <c r="CH484" s="685" t="str">
        <f>IFERROR((CG484+AQ484*Contr_Rate)*(1+Inv_Return)*IF($D484=$C$1,VLOOKUP($T484,Male_Annuity_Tables,MATCH($BS$3+3,'Mortality Tables'!$N$1:$DN$1,0),FALSE),VLOOKUP($T484,Fe_Annuity_Tables,MATCH(CH$3+3,'Mortality Tables'!$N$1:$DN$1,0),FALSE)),"")</f>
        <v/>
      </c>
      <c r="CI484" s="685" t="str">
        <f>IFERROR((CH484+AR484*Contr_Rate)*(1+Inv_Return)*IF($D484=$C$1,VLOOKUP($T484,Male_Annuity_Tables,MATCH($BS$3+3,'Mortality Tables'!$N$1:$DN$1,0),FALSE),VLOOKUP($T484,Fe_Annuity_Tables,MATCH(CI$3+3,'Mortality Tables'!$N$1:$DN$1,0),FALSE)),"")</f>
        <v/>
      </c>
      <c r="CJ484" s="685" t="str">
        <f>IFERROR((CI484+AS484*Contr_Rate)*(1+Inv_Return)*IF($D484=$C$1,VLOOKUP($T484,Male_Annuity_Tables,MATCH($BS$3+3,'Mortality Tables'!$N$1:$DN$1,0),FALSE),VLOOKUP($T484,Fe_Annuity_Tables,MATCH(CJ$3+3,'Mortality Tables'!$N$1:$DN$1,0),FALSE)),"")</f>
        <v/>
      </c>
      <c r="CK484" s="685" t="str">
        <f>IFERROR((CJ484+AT484*Contr_Rate)*(1+Inv_Return)*IF($D484=$C$1,VLOOKUP($T484,Male_Annuity_Tables,MATCH($BS$3+3,'Mortality Tables'!$N$1:$DN$1,0),FALSE),VLOOKUP($T484,Fe_Annuity_Tables,MATCH(CK$3+3,'Mortality Tables'!$N$1:$DN$1,0),FALSE)),"")</f>
        <v/>
      </c>
      <c r="CL484" s="685" t="str">
        <f>IFERROR((CK484+AU484*Contr_Rate)*(1+Inv_Return)*IF($D484=$C$1,VLOOKUP($T484,Male_Annuity_Tables,MATCH($BS$3+3,'Mortality Tables'!$N$1:$DN$1,0),FALSE),VLOOKUP($T484,Fe_Annuity_Tables,MATCH(CL$3+3,'Mortality Tables'!$N$1:$DN$1,0),FALSE)),"")</f>
        <v/>
      </c>
      <c r="CM484" s="685" t="str">
        <f>IFERROR((CL484+AV484*Contr_Rate)*(1+Inv_Return)*IF($D484=$C$1,VLOOKUP($T484,Male_Annuity_Tables,MATCH($BS$3+3,'Mortality Tables'!$N$1:$DN$1,0),FALSE),VLOOKUP($T484,Fe_Annuity_Tables,MATCH(CM$3+3,'Mortality Tables'!$N$1:$DN$1,0),FALSE)),"")</f>
        <v/>
      </c>
      <c r="CN484" s="685" t="str">
        <f>IFERROR((CM484+AW484*Contr_Rate)*(1+Inv_Return)*IF($D484=$C$1,VLOOKUP($T484,Male_Annuity_Tables,MATCH($BS$3+3,'Mortality Tables'!$N$1:$DN$1,0),FALSE),VLOOKUP($T484,Fe_Annuity_Tables,MATCH(CN$3+3,'Mortality Tables'!$N$1:$DN$1,0),FALSE)),"")</f>
        <v/>
      </c>
      <c r="CO484" s="685" t="str">
        <f>IFERROR((CN484+AX484*Contr_Rate)*(1+Inv_Return)*IF($D484=$C$1,VLOOKUP($T484,Male_Annuity_Tables,MATCH($BS$3+3,'Mortality Tables'!$N$1:$DN$1,0),FALSE),VLOOKUP($T484,Fe_Annuity_Tables,MATCH(CO$3+3,'Mortality Tables'!$N$1:$DN$1,0),FALSE)),"")</f>
        <v/>
      </c>
      <c r="CP484" s="685" t="str">
        <f>IFERROR((CO484+AY484*Contr_Rate)*(1+Inv_Return)*IF($D484=$C$1,VLOOKUP($T484,Male_Annuity_Tables,MATCH($BS$3+3,'Mortality Tables'!$N$1:$DN$1,0),FALSE),VLOOKUP($T484,Fe_Annuity_Tables,MATCH(CP$3+3,'Mortality Tables'!$N$1:$DN$1,0),FALSE)),"")</f>
        <v/>
      </c>
      <c r="CQ484" s="685" t="str">
        <f>IFERROR((CP484+AZ484*Contr_Rate)*(1+Inv_Return)*IF($D484=$C$1,VLOOKUP($T484,Male_Annuity_Tables,MATCH($BS$3+3,'Mortality Tables'!$N$1:$DN$1,0),FALSE),VLOOKUP($T484,Fe_Annuity_Tables,MATCH(CQ$3+3,'Mortality Tables'!$N$1:$DN$1,0),FALSE)),"")</f>
        <v/>
      </c>
      <c r="CR484" s="685" t="str">
        <f>IFERROR((CQ484+BA484*Contr_Rate)*(1+Inv_Return)*IF($D484=$C$1,VLOOKUP($T484,Male_Annuity_Tables,MATCH($BS$3+3,'Mortality Tables'!$N$1:$DN$1,0),FALSE),VLOOKUP($T484,Fe_Annuity_Tables,MATCH(CR$3+3,'Mortality Tables'!$N$1:$DN$1,0),FALSE)),"")</f>
        <v/>
      </c>
      <c r="CS484" s="685" t="str">
        <f>IFERROR((CR484+BB484*Contr_Rate)*(1+Inv_Return)*IF($D484=$C$1,VLOOKUP($T484,Male_Annuity_Tables,MATCH($BS$3+3,'Mortality Tables'!$N$1:$DN$1,0),FALSE),VLOOKUP($T484,Fe_Annuity_Tables,MATCH(CS$3+3,'Mortality Tables'!$N$1:$DN$1,0),FALSE)),"")</f>
        <v/>
      </c>
      <c r="CT484" s="685" t="str">
        <f>IFERROR((CS484+BC484*Contr_Rate)*(1+Inv_Return)*IF($D484=$C$1,VLOOKUP($T484,Male_Annuity_Tables,MATCH($BS$3+3,'Mortality Tables'!$N$1:$DN$1,0),FALSE),VLOOKUP($T484,Fe_Annuity_Tables,MATCH(CT$3+3,'Mortality Tables'!$N$1:$DN$1,0),FALSE)),"")</f>
        <v/>
      </c>
      <c r="CU484" s="685" t="str">
        <f>IFERROR((CT484+BD484*Contr_Rate)*(1+Inv_Return)*IF($D484=$C$1,VLOOKUP($T484,Male_Annuity_Tables,MATCH($BS$3+3,'Mortality Tables'!$N$1:$DN$1,0),FALSE),VLOOKUP($T484,Fe_Annuity_Tables,MATCH(CU$3+3,'Mortality Tables'!$N$1:$DN$1,0),FALSE)),"")</f>
        <v/>
      </c>
      <c r="CV484" s="685" t="str">
        <f>IFERROR((CU484+BE484*Contr_Rate)*(1+Inv_Return)*IF($D484=$C$1,VLOOKUP($T484,Male_Annuity_Tables,MATCH($BS$3+3,'Mortality Tables'!$N$1:$DN$1,0),FALSE),VLOOKUP($T484,Fe_Annuity_Tables,MATCH(CV$3+3,'Mortality Tables'!$N$1:$DN$1,0),FALSE)),"")</f>
        <v/>
      </c>
      <c r="CW484" s="685" t="str">
        <f>IFERROR((CV484+BF484*Contr_Rate)*(1+Inv_Return)*IF($D484=$C$1,VLOOKUP($T484,Male_Annuity_Tables,MATCH($BS$3+3,'Mortality Tables'!$N$1:$DN$1,0),FALSE),VLOOKUP($T484,Fe_Annuity_Tables,MATCH(CW$3+3,'Mortality Tables'!$N$1:$DN$1,0),FALSE)),"")</f>
        <v/>
      </c>
      <c r="CX484" s="685" t="str">
        <f>IFERROR((CW484+BG484*Contr_Rate)*(1+Inv_Return)*IF($D484=$C$1,VLOOKUP($T484,Male_Annuity_Tables,MATCH($BS$3+3,'Mortality Tables'!$N$1:$DN$1,0),FALSE),VLOOKUP($T484,Fe_Annuity_Tables,MATCH(CX$3+3,'Mortality Tables'!$N$1:$DN$1,0),FALSE)),"")</f>
        <v/>
      </c>
      <c r="CY484" s="685" t="str">
        <f>IFERROR((CX484+BH484*Contr_Rate)*(1+Inv_Return)*IF($D484=$C$1,VLOOKUP($T484,Male_Annuity_Tables,MATCH($BS$3+3,'Mortality Tables'!$N$1:$DN$1,0),FALSE),VLOOKUP($T484,Fe_Annuity_Tables,MATCH(CY$3+3,'Mortality Tables'!$N$1:$DN$1,0),FALSE)),"")</f>
        <v/>
      </c>
      <c r="CZ484" s="685" t="str">
        <f>IFERROR((CY484+BI484*Contr_Rate)*(1+Inv_Return)*IF($D484=$C$1,VLOOKUP($T484,Male_Annuity_Tables,MATCH($BS$3+3,'Mortality Tables'!$N$1:$DN$1,0),FALSE),VLOOKUP($T484,Fe_Annuity_Tables,MATCH(CZ$3+3,'Mortality Tables'!$N$1:$DN$1,0),FALSE)),"")</f>
        <v/>
      </c>
      <c r="DA484" s="685" t="str">
        <f>IFERROR((CZ484+BJ484*Contr_Rate)*(1+Inv_Return)*IF($D484=$C$1,VLOOKUP($T484,Male_Annuity_Tables,MATCH($BS$3+3,'Mortality Tables'!$N$1:$DN$1,0),FALSE),VLOOKUP($T484,Fe_Annuity_Tables,MATCH(DA$3+3,'Mortality Tables'!$N$1:$DN$1,0),FALSE)),"")</f>
        <v/>
      </c>
      <c r="DB484" s="685" t="str">
        <f>IFERROR((DA484+BK484*Contr_Rate)*(1+Inv_Return)*IF($D484=$C$1,VLOOKUP($T484,Male_Annuity_Tables,MATCH($BS$3+3,'Mortality Tables'!$N$1:$DN$1,0),FALSE),VLOOKUP($T484,Fe_Annuity_Tables,MATCH(DB$3+3,'Mortality Tables'!$N$1:$DN$1,0),FALSE)),"")</f>
        <v/>
      </c>
      <c r="DC484" s="685" t="str">
        <f>IFERROR((DB484+BL484*Contr_Rate)*(1+Inv_Return)*IF($D484=$C$1,VLOOKUP($T484,Male_Annuity_Tables,MATCH($BS$3+3,'Mortality Tables'!$N$1:$DN$1,0),FALSE),VLOOKUP($T484,Fe_Annuity_Tables,MATCH(DC$3+3,'Mortality Tables'!$N$1:$DN$1,0),FALSE)),"")</f>
        <v/>
      </c>
      <c r="DD484" s="685" t="str">
        <f>IFERROR((DC484+BM484*Contr_Rate)*(1+Inv_Return)*IF($D484=$C$1,VLOOKUP($T484,Male_Annuity_Tables,MATCH($BS$3+3,'Mortality Tables'!$N$1:$DN$1,0),FALSE),VLOOKUP($T484,Fe_Annuity_Tables,MATCH(DD$3+3,'Mortality Tables'!$N$1:$DN$1,0),FALSE)),"")</f>
        <v/>
      </c>
      <c r="DE484" s="685" t="str">
        <f>IFERROR((DD484+BN484*Contr_Rate)*(1+Inv_Return)*IF($D484=$C$1,VLOOKUP($T484,Male_Annuity_Tables,MATCH($BS$3+3,'Mortality Tables'!$N$1:$DN$1,0),FALSE),VLOOKUP($T484,Fe_Annuity_Tables,MATCH(DE$3+3,'Mortality Tables'!$N$1:$DN$1,0),FALSE)),"")</f>
        <v/>
      </c>
      <c r="DF484" s="685" t="str">
        <f>IFERROR((DE484+BO484*Contr_Rate)*(1+Inv_Return)*IF($D484=$C$1,VLOOKUP($T484,Male_Annuity_Tables,MATCH($BS$3+3,'Mortality Tables'!$N$1:$DN$1,0),FALSE),VLOOKUP($T484,Fe_Annuity_Tables,MATCH(DF$3+3,'Mortality Tables'!$N$1:$DN$1,0),FALSE)),"")</f>
        <v/>
      </c>
      <c r="DG484" s="685" t="str">
        <f>IFERROR((DF484+BP484*Contr_Rate)*(1+Inv_Return)*IF($D484=$C$1,VLOOKUP($T484,Male_Annuity_Tables,MATCH($BS$3+3,'Mortality Tables'!$N$1:$DN$1,0),FALSE),VLOOKUP($T484,Fe_Annuity_Tables,MATCH(DG$3+3,'Mortality Tables'!$N$1:$DN$1,0),FALSE)),"")</f>
        <v/>
      </c>
      <c r="DH484" s="685" t="str">
        <f>IFERROR((DG484+BQ484*Contr_Rate)*(1+Inv_Return)*IF($D484=$C$1,VLOOKUP($T484,Male_Annuity_Tables,MATCH($BS$3+3,'Mortality Tables'!$N$1:$DN$1,0),FALSE),VLOOKUP($T484,Fe_Annuity_Tables,MATCH(DH$3+3,'Mortality Tables'!$N$1:$DN$1,0),FALSE)),"")</f>
        <v/>
      </c>
      <c r="DJ484" s="686">
        <f t="shared" si="263"/>
        <v>5979289.5606048927</v>
      </c>
      <c r="DK484" s="680">
        <f t="shared" si="251"/>
        <v>8.0909277508679907</v>
      </c>
      <c r="DL484" s="686">
        <f t="shared" si="264"/>
        <v>495137.78011124913</v>
      </c>
      <c r="DM484" s="686">
        <f t="shared" si="252"/>
        <v>3958665.8847243083</v>
      </c>
      <c r="DN484" s="687">
        <f t="shared" si="265"/>
        <v>0.12507693109991569</v>
      </c>
      <c r="DP484" s="688">
        <f t="shared" si="266"/>
        <v>132120.58997631012</v>
      </c>
      <c r="DQ484" s="688">
        <f t="shared" si="267"/>
        <v>208320.19277910926</v>
      </c>
      <c r="DR484" s="688">
        <f t="shared" si="268"/>
        <v>283700.19902494177</v>
      </c>
    </row>
    <row r="485" spans="1:122" s="657" customFormat="1" ht="14.5">
      <c r="A485" s="675" t="s">
        <v>2038</v>
      </c>
      <c r="B485" s="675" t="s">
        <v>2039</v>
      </c>
      <c r="C485" s="675" t="s">
        <v>236</v>
      </c>
      <c r="D485" s="675" t="s">
        <v>60</v>
      </c>
      <c r="E485" s="676">
        <v>28740</v>
      </c>
      <c r="F485" s="677">
        <v>43607</v>
      </c>
      <c r="G485" s="677">
        <v>44753</v>
      </c>
      <c r="H485" s="678">
        <v>1906600</v>
      </c>
      <c r="I485" s="678">
        <v>157750.91</v>
      </c>
      <c r="J485" s="678">
        <v>149860.98000000001</v>
      </c>
      <c r="K485" s="678">
        <v>12748.99</v>
      </c>
      <c r="L485" s="678">
        <v>320360.88</v>
      </c>
      <c r="M485" s="679">
        <f>IF(COUNTIF($A$4:A485,A485)=1,0,1)</f>
        <v>0</v>
      </c>
      <c r="N485" s="680" t="str">
        <f t="shared" si="257"/>
        <v>Okay</v>
      </c>
      <c r="O485" s="680" t="str">
        <f t="shared" si="258"/>
        <v>TRUE</v>
      </c>
      <c r="P485" s="680" t="b">
        <f t="shared" si="259"/>
        <v>1</v>
      </c>
      <c r="Q485" s="680" t="b">
        <f t="shared" si="273"/>
        <v>1</v>
      </c>
      <c r="R485" s="680" t="b">
        <f t="shared" si="274"/>
        <v>1</v>
      </c>
      <c r="S485" s="681">
        <f t="shared" si="260"/>
        <v>40.731506849315068</v>
      </c>
      <c r="T485" s="682">
        <f t="shared" si="275"/>
        <v>46</v>
      </c>
      <c r="U485" s="682">
        <f t="shared" si="253"/>
        <v>43</v>
      </c>
      <c r="V485" s="682">
        <f t="shared" si="276"/>
        <v>2.473972602739726</v>
      </c>
      <c r="W485" s="682">
        <f t="shared" si="261"/>
        <v>14</v>
      </c>
      <c r="X485" s="683">
        <f t="shared" si="262"/>
        <v>4485052.32</v>
      </c>
      <c r="Y485" s="684">
        <f t="shared" si="250"/>
        <v>2.8E-3</v>
      </c>
      <c r="Z485" s="684">
        <f>IF($D485=$C$1,VLOOKUP($T485,Male_Annuity_Tables,MATCH($W485+2,'Mortality Tables'!$DS$1:$HT$1,0),FALSE),VLOOKUP($T485,Fe_Annuity_Tables,MATCH($W485+2,'Mortality Tables'!$M$1:$DN$1,0),FALSE))</f>
        <v>0.22289720495348328</v>
      </c>
      <c r="AA485" s="664"/>
      <c r="AB485" s="685">
        <f t="shared" si="278"/>
        <v>2003741.27</v>
      </c>
      <c r="AC485" s="685">
        <f t="shared" si="278"/>
        <v>2105831.8877065</v>
      </c>
      <c r="AD485" s="685">
        <f t="shared" si="278"/>
        <v>2213124.0223851465</v>
      </c>
      <c r="AE485" s="685">
        <f t="shared" si="278"/>
        <v>2325882.6913256696</v>
      </c>
      <c r="AF485" s="685">
        <f t="shared" si="278"/>
        <v>2444386.4144487125</v>
      </c>
      <c r="AG485" s="685">
        <f t="shared" si="278"/>
        <v>2568927.9022648749</v>
      </c>
      <c r="AH485" s="685">
        <f t="shared" si="278"/>
        <v>2699814.77888527</v>
      </c>
      <c r="AI485" s="685">
        <f t="shared" si="278"/>
        <v>2837370.3418694749</v>
      </c>
      <c r="AJ485" s="685">
        <f t="shared" si="278"/>
        <v>2981934.3607877246</v>
      </c>
      <c r="AK485" s="685">
        <f t="shared" si="278"/>
        <v>3133863.916469859</v>
      </c>
      <c r="AL485" s="685">
        <f t="shared" si="278"/>
        <v>3293534.2830139985</v>
      </c>
      <c r="AM485" s="685">
        <f t="shared" si="278"/>
        <v>3461339.8547335621</v>
      </c>
      <c r="AN485" s="685">
        <f t="shared" si="278"/>
        <v>3637695.1203322369</v>
      </c>
      <c r="AO485" s="685">
        <f t="shared" si="278"/>
        <v>3823035.6867131647</v>
      </c>
      <c r="AP485" s="685" t="str">
        <f t="shared" si="278"/>
        <v/>
      </c>
      <c r="AQ485" s="685" t="str">
        <f t="shared" si="278"/>
        <v/>
      </c>
      <c r="AR485" s="685" t="str">
        <f t="shared" si="277"/>
        <v/>
      </c>
      <c r="AS485" s="685" t="str">
        <f t="shared" si="277"/>
        <v/>
      </c>
      <c r="AT485" s="685" t="str">
        <f t="shared" si="277"/>
        <v/>
      </c>
      <c r="AU485" s="685" t="str">
        <f t="shared" si="277"/>
        <v/>
      </c>
      <c r="AV485" s="685" t="str">
        <f t="shared" si="277"/>
        <v/>
      </c>
      <c r="AW485" s="685" t="str">
        <f t="shared" si="277"/>
        <v/>
      </c>
      <c r="AX485" s="685" t="str">
        <f t="shared" si="277"/>
        <v/>
      </c>
      <c r="AY485" s="685" t="str">
        <f t="shared" si="277"/>
        <v/>
      </c>
      <c r="AZ485" s="685" t="str">
        <f t="shared" si="277"/>
        <v/>
      </c>
      <c r="BA485" s="685" t="str">
        <f t="shared" si="277"/>
        <v/>
      </c>
      <c r="BB485" s="685" t="str">
        <f t="shared" si="277"/>
        <v/>
      </c>
      <c r="BC485" s="685" t="str">
        <f t="shared" si="277"/>
        <v/>
      </c>
      <c r="BD485" s="685" t="str">
        <f t="shared" si="277"/>
        <v/>
      </c>
      <c r="BE485" s="685" t="str">
        <f t="shared" si="277"/>
        <v/>
      </c>
      <c r="BF485" s="685" t="str">
        <f t="shared" si="277"/>
        <v/>
      </c>
      <c r="BG485" s="685" t="str">
        <f t="shared" si="279"/>
        <v/>
      </c>
      <c r="BH485" s="685" t="str">
        <f t="shared" si="279"/>
        <v/>
      </c>
      <c r="BI485" s="685" t="str">
        <f t="shared" si="254"/>
        <v/>
      </c>
      <c r="BJ485" s="685" t="str">
        <f t="shared" si="254"/>
        <v/>
      </c>
      <c r="BK485" s="685" t="str">
        <f t="shared" si="254"/>
        <v/>
      </c>
      <c r="BL485" s="685" t="str">
        <f t="shared" si="254"/>
        <v/>
      </c>
      <c r="BM485" s="685" t="str">
        <f t="shared" si="254"/>
        <v/>
      </c>
      <c r="BN485" s="685" t="str">
        <f t="shared" si="254"/>
        <v/>
      </c>
      <c r="BO485" s="685" t="str">
        <f t="shared" si="269"/>
        <v/>
      </c>
      <c r="BP485" s="685" t="str">
        <f t="shared" si="269"/>
        <v/>
      </c>
      <c r="BQ485" s="685" t="str">
        <f t="shared" si="269"/>
        <v/>
      </c>
      <c r="BR485" s="529"/>
      <c r="BS485" s="685">
        <f>IFERROR(($L485+AB485*Contr_Rate)*(1+Inv_Return)*IF($D485=$C$1,VLOOKUP($T485,Male_Annuity_Tables,MATCH($BS$3+3,'Mortality Tables'!$N$1:$DN$1,0),FALSE),VLOOKUP($T485,Fe_Annuity_Tables,MATCH(BS$3+3,'Mortality Tables'!$N$1:$DN$1,0),FALSE)),"")</f>
        <v>802659.72897191951</v>
      </c>
      <c r="BT485" s="685">
        <f>IFERROR(($BS485+AC485*Contr_Rate)*(1+Inv_Return)*IF($D485=$C$1,VLOOKUP($T485,Male_Annuity_Tables,MATCH($BS$3+3,'Mortality Tables'!$N$1:$DN$1,0),FALSE),VLOOKUP($T485,Fe_Annuity_Tables,MATCH(BT$3+3,'Mortality Tables'!$N$1:$DN$1,0),FALSE)),"")</f>
        <v>1058820.854008087</v>
      </c>
      <c r="BU485" s="685">
        <f>IFERROR((BT485+AD485*Contr_Rate)*(1+Inv_Return)*IF($D485=$C$1,VLOOKUP($T485,Male_Annuity_Tables,MATCH($BS$3+3,'Mortality Tables'!$N$1:$DN$1,0),FALSE),VLOOKUP($T485,Fe_Annuity_Tables,MATCH(BU$3+3,'Mortality Tables'!$N$1:$DN$1,0),FALSE)),"")</f>
        <v>1077415.4853907831</v>
      </c>
      <c r="BV485" s="685">
        <f>IFERROR((BU485+AE485*Contr_Rate)*(1+Inv_Return)*IF($D485=$C$1,VLOOKUP($T485,Male_Annuity_Tables,MATCH($BS$3+3,'Mortality Tables'!$N$1:$DN$1,0),FALSE),VLOOKUP($T485,Fe_Annuity_Tables,MATCH(BV$3+3,'Mortality Tables'!$N$1:$DN$1,0),FALSE)),"")</f>
        <v>940386.3911577051</v>
      </c>
      <c r="BW485" s="685">
        <f>IFERROR((BV485+AF485*Contr_Rate)*(1+Inv_Return)*IF($D485=$C$1,VLOOKUP($T485,Male_Annuity_Tables,MATCH($BS$3+3,'Mortality Tables'!$N$1:$DN$1,0),FALSE),VLOOKUP($T485,Fe_Annuity_Tables,MATCH(BW$3+3,'Mortality Tables'!$N$1:$DN$1,0),FALSE)),"")</f>
        <v>794966.02653496712</v>
      </c>
      <c r="BX485" s="685">
        <f>IFERROR((BW485+AG485*Contr_Rate)*(1+Inv_Return)*IF($D485=$C$1,VLOOKUP($T485,Male_Annuity_Tables,MATCH($BS$3+3,'Mortality Tables'!$N$1:$DN$1,0),FALSE),VLOOKUP($T485,Fe_Annuity_Tables,MATCH(BX$3+3,'Mortality Tables'!$N$1:$DN$1,0),FALSE)),"")</f>
        <v>666566.56517550407</v>
      </c>
      <c r="BY485" s="685">
        <f>IFERROR((BX485+AH485*Contr_Rate)*(1+Inv_Return)*IF($D485=$C$1,VLOOKUP($T485,Male_Annuity_Tables,MATCH($BS$3+3,'Mortality Tables'!$N$1:$DN$1,0),FALSE),VLOOKUP($T485,Fe_Annuity_Tables,MATCH(BY$3+3,'Mortality Tables'!$N$1:$DN$1,0),FALSE)),"")</f>
        <v>563284.19753455685</v>
      </c>
      <c r="BZ485" s="685">
        <f>IFERROR((BY485+AI485*Contr_Rate)*(1+Inv_Return)*IF($D485=$C$1,VLOOKUP($T485,Male_Annuity_Tables,MATCH($BS$3+3,'Mortality Tables'!$N$1:$DN$1,0),FALSE),VLOOKUP($T485,Fe_Annuity_Tables,MATCH(BZ$3+3,'Mortality Tables'!$N$1:$DN$1,0),FALSE)),"")</f>
        <v>483370.53838463133</v>
      </c>
      <c r="CA485" s="685">
        <f>IFERROR((BZ485+AJ485*Contr_Rate)*(1+Inv_Return)*IF($D485=$C$1,VLOOKUP($T485,Male_Annuity_Tables,MATCH($BS$3+3,'Mortality Tables'!$N$1:$DN$1,0),FALSE),VLOOKUP($T485,Fe_Annuity_Tables,MATCH(CA$3+3,'Mortality Tables'!$N$1:$DN$1,0),FALSE)),"")</f>
        <v>421632.74705197132</v>
      </c>
      <c r="CB485" s="685">
        <f>IFERROR((CA485+AK485*Contr_Rate)*(1+Inv_Return)*IF($D485=$C$1,VLOOKUP($T485,Male_Annuity_Tables,MATCH($BS$3+3,'Mortality Tables'!$N$1:$DN$1,0),FALSE),VLOOKUP($T485,Fe_Annuity_Tables,MATCH(CB$3+3,'Mortality Tables'!$N$1:$DN$1,0),FALSE)),"")</f>
        <v>393664.86321752379</v>
      </c>
      <c r="CC485" s="685">
        <f>IFERROR((CB485+AL485*Contr_Rate)*(1+Inv_Return)*IF($D485=$C$1,VLOOKUP($T485,Male_Annuity_Tables,MATCH($BS$3+3,'Mortality Tables'!$N$1:$DN$1,0),FALSE),VLOOKUP($T485,Fe_Annuity_Tables,MATCH(CC$3+3,'Mortality Tables'!$N$1:$DN$1,0),FALSE)),"")</f>
        <v>377179.04050985782</v>
      </c>
      <c r="CD485" s="685">
        <f>IFERROR((CC485+AM485*Contr_Rate)*(1+Inv_Return)*IF($D485=$C$1,VLOOKUP($T485,Male_Annuity_Tables,MATCH($BS$3+3,'Mortality Tables'!$N$1:$DN$1,0),FALSE),VLOOKUP($T485,Fe_Annuity_Tables,MATCH(CD$3+3,'Mortality Tables'!$N$1:$DN$1,0),FALSE)),"")</f>
        <v>364702.69765733671</v>
      </c>
      <c r="CE485" s="685">
        <f>IFERROR((CD485+AN485*Contr_Rate)*(1+Inv_Return)*IF($D485=$C$1,VLOOKUP($T485,Male_Annuity_Tables,MATCH($BS$3+3,'Mortality Tables'!$N$1:$DN$1,0),FALSE),VLOOKUP($T485,Fe_Annuity_Tables,MATCH(CE$3+3,'Mortality Tables'!$N$1:$DN$1,0),FALSE)),"")</f>
        <v>353822.11267833906</v>
      </c>
      <c r="CF485" s="685">
        <f>IFERROR((CE485+AO485*Contr_Rate)*(1+Inv_Return)*IF($D485=$C$1,VLOOKUP($T485,Male_Annuity_Tables,MATCH($BS$3+3,'Mortality Tables'!$N$1:$DN$1,0),FALSE),VLOOKUP($T485,Fe_Annuity_Tables,MATCH(CF$3+3,'Mortality Tables'!$N$1:$DN$1,0),FALSE)),"")</f>
        <v>343756.43015199213</v>
      </c>
      <c r="CG485" s="685" t="str">
        <f>IFERROR((CF485+AP485*Contr_Rate)*(1+Inv_Return)*IF($D485=$C$1,VLOOKUP($T485,Male_Annuity_Tables,MATCH($BS$3+3,'Mortality Tables'!$N$1:$DN$1,0),FALSE),VLOOKUP($T485,Fe_Annuity_Tables,MATCH(CG$3+3,'Mortality Tables'!$N$1:$DN$1,0),FALSE)),"")</f>
        <v/>
      </c>
      <c r="CH485" s="685" t="str">
        <f>IFERROR((CG485+AQ485*Contr_Rate)*(1+Inv_Return)*IF($D485=$C$1,VLOOKUP($T485,Male_Annuity_Tables,MATCH($BS$3+3,'Mortality Tables'!$N$1:$DN$1,0),FALSE),VLOOKUP($T485,Fe_Annuity_Tables,MATCH(CH$3+3,'Mortality Tables'!$N$1:$DN$1,0),FALSE)),"")</f>
        <v/>
      </c>
      <c r="CI485" s="685" t="str">
        <f>IFERROR((CH485+AR485*Contr_Rate)*(1+Inv_Return)*IF($D485=$C$1,VLOOKUP($T485,Male_Annuity_Tables,MATCH($BS$3+3,'Mortality Tables'!$N$1:$DN$1,0),FALSE),VLOOKUP($T485,Fe_Annuity_Tables,MATCH(CI$3+3,'Mortality Tables'!$N$1:$DN$1,0),FALSE)),"")</f>
        <v/>
      </c>
      <c r="CJ485" s="685" t="str">
        <f>IFERROR((CI485+AS485*Contr_Rate)*(1+Inv_Return)*IF($D485=$C$1,VLOOKUP($T485,Male_Annuity_Tables,MATCH($BS$3+3,'Mortality Tables'!$N$1:$DN$1,0),FALSE),VLOOKUP($T485,Fe_Annuity_Tables,MATCH(CJ$3+3,'Mortality Tables'!$N$1:$DN$1,0),FALSE)),"")</f>
        <v/>
      </c>
      <c r="CK485" s="685" t="str">
        <f>IFERROR((CJ485+AT485*Contr_Rate)*(1+Inv_Return)*IF($D485=$C$1,VLOOKUP($T485,Male_Annuity_Tables,MATCH($BS$3+3,'Mortality Tables'!$N$1:$DN$1,0),FALSE),VLOOKUP($T485,Fe_Annuity_Tables,MATCH(CK$3+3,'Mortality Tables'!$N$1:$DN$1,0),FALSE)),"")</f>
        <v/>
      </c>
      <c r="CL485" s="685" t="str">
        <f>IFERROR((CK485+AU485*Contr_Rate)*(1+Inv_Return)*IF($D485=$C$1,VLOOKUP($T485,Male_Annuity_Tables,MATCH($BS$3+3,'Mortality Tables'!$N$1:$DN$1,0),FALSE),VLOOKUP($T485,Fe_Annuity_Tables,MATCH(CL$3+3,'Mortality Tables'!$N$1:$DN$1,0),FALSE)),"")</f>
        <v/>
      </c>
      <c r="CM485" s="685" t="str">
        <f>IFERROR((CL485+AV485*Contr_Rate)*(1+Inv_Return)*IF($D485=$C$1,VLOOKUP($T485,Male_Annuity_Tables,MATCH($BS$3+3,'Mortality Tables'!$N$1:$DN$1,0),FALSE),VLOOKUP($T485,Fe_Annuity_Tables,MATCH(CM$3+3,'Mortality Tables'!$N$1:$DN$1,0),FALSE)),"")</f>
        <v/>
      </c>
      <c r="CN485" s="685" t="str">
        <f>IFERROR((CM485+AW485*Contr_Rate)*(1+Inv_Return)*IF($D485=$C$1,VLOOKUP($T485,Male_Annuity_Tables,MATCH($BS$3+3,'Mortality Tables'!$N$1:$DN$1,0),FALSE),VLOOKUP($T485,Fe_Annuity_Tables,MATCH(CN$3+3,'Mortality Tables'!$N$1:$DN$1,0),FALSE)),"")</f>
        <v/>
      </c>
      <c r="CO485" s="685" t="str">
        <f>IFERROR((CN485+AX485*Contr_Rate)*(1+Inv_Return)*IF($D485=$C$1,VLOOKUP($T485,Male_Annuity_Tables,MATCH($BS$3+3,'Mortality Tables'!$N$1:$DN$1,0),FALSE),VLOOKUP($T485,Fe_Annuity_Tables,MATCH(CO$3+3,'Mortality Tables'!$N$1:$DN$1,0),FALSE)),"")</f>
        <v/>
      </c>
      <c r="CP485" s="685" t="str">
        <f>IFERROR((CO485+AY485*Contr_Rate)*(1+Inv_Return)*IF($D485=$C$1,VLOOKUP($T485,Male_Annuity_Tables,MATCH($BS$3+3,'Mortality Tables'!$N$1:$DN$1,0),FALSE),VLOOKUP($T485,Fe_Annuity_Tables,MATCH(CP$3+3,'Mortality Tables'!$N$1:$DN$1,0),FALSE)),"")</f>
        <v/>
      </c>
      <c r="CQ485" s="685" t="str">
        <f>IFERROR((CP485+AZ485*Contr_Rate)*(1+Inv_Return)*IF($D485=$C$1,VLOOKUP($T485,Male_Annuity_Tables,MATCH($BS$3+3,'Mortality Tables'!$N$1:$DN$1,0),FALSE),VLOOKUP($T485,Fe_Annuity_Tables,MATCH(CQ$3+3,'Mortality Tables'!$N$1:$DN$1,0),FALSE)),"")</f>
        <v/>
      </c>
      <c r="CR485" s="685" t="str">
        <f>IFERROR((CQ485+BA485*Contr_Rate)*(1+Inv_Return)*IF($D485=$C$1,VLOOKUP($T485,Male_Annuity_Tables,MATCH($BS$3+3,'Mortality Tables'!$N$1:$DN$1,0),FALSE),VLOOKUP($T485,Fe_Annuity_Tables,MATCH(CR$3+3,'Mortality Tables'!$N$1:$DN$1,0),FALSE)),"")</f>
        <v/>
      </c>
      <c r="CS485" s="685" t="str">
        <f>IFERROR((CR485+BB485*Contr_Rate)*(1+Inv_Return)*IF($D485=$C$1,VLOOKUP($T485,Male_Annuity_Tables,MATCH($BS$3+3,'Mortality Tables'!$N$1:$DN$1,0),FALSE),VLOOKUP($T485,Fe_Annuity_Tables,MATCH(CS$3+3,'Mortality Tables'!$N$1:$DN$1,0),FALSE)),"")</f>
        <v/>
      </c>
      <c r="CT485" s="685" t="str">
        <f>IFERROR((CS485+BC485*Contr_Rate)*(1+Inv_Return)*IF($D485=$C$1,VLOOKUP($T485,Male_Annuity_Tables,MATCH($BS$3+3,'Mortality Tables'!$N$1:$DN$1,0),FALSE),VLOOKUP($T485,Fe_Annuity_Tables,MATCH(CT$3+3,'Mortality Tables'!$N$1:$DN$1,0),FALSE)),"")</f>
        <v/>
      </c>
      <c r="CU485" s="685" t="str">
        <f>IFERROR((CT485+BD485*Contr_Rate)*(1+Inv_Return)*IF($D485=$C$1,VLOOKUP($T485,Male_Annuity_Tables,MATCH($BS$3+3,'Mortality Tables'!$N$1:$DN$1,0),FALSE),VLOOKUP($T485,Fe_Annuity_Tables,MATCH(CU$3+3,'Mortality Tables'!$N$1:$DN$1,0),FALSE)),"")</f>
        <v/>
      </c>
      <c r="CV485" s="685" t="str">
        <f>IFERROR((CU485+BE485*Contr_Rate)*(1+Inv_Return)*IF($D485=$C$1,VLOOKUP($T485,Male_Annuity_Tables,MATCH($BS$3+3,'Mortality Tables'!$N$1:$DN$1,0),FALSE),VLOOKUP($T485,Fe_Annuity_Tables,MATCH(CV$3+3,'Mortality Tables'!$N$1:$DN$1,0),FALSE)),"")</f>
        <v/>
      </c>
      <c r="CW485" s="685" t="str">
        <f>IFERROR((CV485+BF485*Contr_Rate)*(1+Inv_Return)*IF($D485=$C$1,VLOOKUP($T485,Male_Annuity_Tables,MATCH($BS$3+3,'Mortality Tables'!$N$1:$DN$1,0),FALSE),VLOOKUP($T485,Fe_Annuity_Tables,MATCH(CW$3+3,'Mortality Tables'!$N$1:$DN$1,0),FALSE)),"")</f>
        <v/>
      </c>
      <c r="CX485" s="685" t="str">
        <f>IFERROR((CW485+BG485*Contr_Rate)*(1+Inv_Return)*IF($D485=$C$1,VLOOKUP($T485,Male_Annuity_Tables,MATCH($BS$3+3,'Mortality Tables'!$N$1:$DN$1,0),FALSE),VLOOKUP($T485,Fe_Annuity_Tables,MATCH(CX$3+3,'Mortality Tables'!$N$1:$DN$1,0),FALSE)),"")</f>
        <v/>
      </c>
      <c r="CY485" s="685" t="str">
        <f>IFERROR((CX485+BH485*Contr_Rate)*(1+Inv_Return)*IF($D485=$C$1,VLOOKUP($T485,Male_Annuity_Tables,MATCH($BS$3+3,'Mortality Tables'!$N$1:$DN$1,0),FALSE),VLOOKUP($T485,Fe_Annuity_Tables,MATCH(CY$3+3,'Mortality Tables'!$N$1:$DN$1,0),FALSE)),"")</f>
        <v/>
      </c>
      <c r="CZ485" s="685" t="str">
        <f>IFERROR((CY485+BI485*Contr_Rate)*(1+Inv_Return)*IF($D485=$C$1,VLOOKUP($T485,Male_Annuity_Tables,MATCH($BS$3+3,'Mortality Tables'!$N$1:$DN$1,0),FALSE),VLOOKUP($T485,Fe_Annuity_Tables,MATCH(CZ$3+3,'Mortality Tables'!$N$1:$DN$1,0),FALSE)),"")</f>
        <v/>
      </c>
      <c r="DA485" s="685" t="str">
        <f>IFERROR((CZ485+BJ485*Contr_Rate)*(1+Inv_Return)*IF($D485=$C$1,VLOOKUP($T485,Male_Annuity_Tables,MATCH($BS$3+3,'Mortality Tables'!$N$1:$DN$1,0),FALSE),VLOOKUP($T485,Fe_Annuity_Tables,MATCH(DA$3+3,'Mortality Tables'!$N$1:$DN$1,0),FALSE)),"")</f>
        <v/>
      </c>
      <c r="DB485" s="685" t="str">
        <f>IFERROR((DA485+BK485*Contr_Rate)*(1+Inv_Return)*IF($D485=$C$1,VLOOKUP($T485,Male_Annuity_Tables,MATCH($BS$3+3,'Mortality Tables'!$N$1:$DN$1,0),FALSE),VLOOKUP($T485,Fe_Annuity_Tables,MATCH(DB$3+3,'Mortality Tables'!$N$1:$DN$1,0),FALSE)),"")</f>
        <v/>
      </c>
      <c r="DC485" s="685" t="str">
        <f>IFERROR((DB485+BL485*Contr_Rate)*(1+Inv_Return)*IF($D485=$C$1,VLOOKUP($T485,Male_Annuity_Tables,MATCH($BS$3+3,'Mortality Tables'!$N$1:$DN$1,0),FALSE),VLOOKUP($T485,Fe_Annuity_Tables,MATCH(DC$3+3,'Mortality Tables'!$N$1:$DN$1,0),FALSE)),"")</f>
        <v/>
      </c>
      <c r="DD485" s="685" t="str">
        <f>IFERROR((DC485+BM485*Contr_Rate)*(1+Inv_Return)*IF($D485=$C$1,VLOOKUP($T485,Male_Annuity_Tables,MATCH($BS$3+3,'Mortality Tables'!$N$1:$DN$1,0),FALSE),VLOOKUP($T485,Fe_Annuity_Tables,MATCH(DD$3+3,'Mortality Tables'!$N$1:$DN$1,0),FALSE)),"")</f>
        <v/>
      </c>
      <c r="DE485" s="685" t="str">
        <f>IFERROR((DD485+BN485*Contr_Rate)*(1+Inv_Return)*IF($D485=$C$1,VLOOKUP($T485,Male_Annuity_Tables,MATCH($BS$3+3,'Mortality Tables'!$N$1:$DN$1,0),FALSE),VLOOKUP($T485,Fe_Annuity_Tables,MATCH(DE$3+3,'Mortality Tables'!$N$1:$DN$1,0),FALSE)),"")</f>
        <v/>
      </c>
      <c r="DF485" s="685" t="str">
        <f>IFERROR((DE485+BO485*Contr_Rate)*(1+Inv_Return)*IF($D485=$C$1,VLOOKUP($T485,Male_Annuity_Tables,MATCH($BS$3+3,'Mortality Tables'!$N$1:$DN$1,0),FALSE),VLOOKUP($T485,Fe_Annuity_Tables,MATCH(DF$3+3,'Mortality Tables'!$N$1:$DN$1,0),FALSE)),"")</f>
        <v/>
      </c>
      <c r="DG485" s="685" t="str">
        <f>IFERROR((DF485+BP485*Contr_Rate)*(1+Inv_Return)*IF($D485=$C$1,VLOOKUP($T485,Male_Annuity_Tables,MATCH($BS$3+3,'Mortality Tables'!$N$1:$DN$1,0),FALSE),VLOOKUP($T485,Fe_Annuity_Tables,MATCH(DG$3+3,'Mortality Tables'!$N$1:$DN$1,0),FALSE)),"")</f>
        <v/>
      </c>
      <c r="DH485" s="685" t="str">
        <f>IFERROR((DG485+BQ485*Contr_Rate)*(1+Inv_Return)*IF($D485=$C$1,VLOOKUP($T485,Male_Annuity_Tables,MATCH($BS$3+3,'Mortality Tables'!$N$1:$DN$1,0),FALSE),VLOOKUP($T485,Fe_Annuity_Tables,MATCH(DH$3+3,'Mortality Tables'!$N$1:$DN$1,0),FALSE)),"")</f>
        <v/>
      </c>
      <c r="DJ485" s="686">
        <f t="shared" si="263"/>
        <v>1077415.4853907831</v>
      </c>
      <c r="DK485" s="680">
        <f t="shared" si="251"/>
        <v>8.8017766057058875</v>
      </c>
      <c r="DL485" s="686">
        <f t="shared" si="264"/>
        <v>82013.939633944174</v>
      </c>
      <c r="DM485" s="686">
        <f t="shared" si="252"/>
        <v>3823035.6867131647</v>
      </c>
      <c r="DN485" s="687">
        <f t="shared" si="265"/>
        <v>2.1452569725932964E-2</v>
      </c>
      <c r="DP485" s="688">
        <f t="shared" si="266"/>
        <v>122309.28950074111</v>
      </c>
      <c r="DQ485" s="688">
        <f t="shared" si="267"/>
        <v>161343.12173375231</v>
      </c>
      <c r="DR485" s="688">
        <f t="shared" si="268"/>
        <v>164176.57166384754</v>
      </c>
    </row>
    <row r="486" spans="1:122" s="657" customFormat="1" ht="14.5">
      <c r="A486" s="675" t="s">
        <v>2040</v>
      </c>
      <c r="B486" s="675" t="s">
        <v>2041</v>
      </c>
      <c r="C486" s="675" t="s">
        <v>236</v>
      </c>
      <c r="D486" s="675" t="s">
        <v>61</v>
      </c>
      <c r="E486" s="676">
        <v>24140</v>
      </c>
      <c r="F486" s="677">
        <v>44057</v>
      </c>
      <c r="G486" s="677">
        <v>45481</v>
      </c>
      <c r="H486" s="678">
        <v>2893105</v>
      </c>
      <c r="I486" s="678">
        <v>232700.43</v>
      </c>
      <c r="J486" s="678">
        <v>244996.99</v>
      </c>
      <c r="K486" s="678"/>
      <c r="L486" s="678">
        <v>477697.42</v>
      </c>
      <c r="M486" s="679">
        <f>IF(COUNTIF($A$4:A486,A486)=1,0,1)</f>
        <v>0</v>
      </c>
      <c r="N486" s="680" t="str">
        <f t="shared" si="257"/>
        <v>Okay</v>
      </c>
      <c r="O486" s="680" t="str">
        <f t="shared" si="258"/>
        <v>TRUE</v>
      </c>
      <c r="P486" s="680" t="b">
        <f t="shared" si="259"/>
        <v>1</v>
      </c>
      <c r="Q486" s="680" t="b">
        <f t="shared" si="273"/>
        <v>1</v>
      </c>
      <c r="R486" s="680" t="b">
        <f t="shared" si="274"/>
        <v>1</v>
      </c>
      <c r="S486" s="681">
        <f t="shared" si="260"/>
        <v>54.56712328767123</v>
      </c>
      <c r="T486" s="682">
        <f t="shared" si="275"/>
        <v>58</v>
      </c>
      <c r="U486" s="682">
        <f t="shared" si="253"/>
        <v>58</v>
      </c>
      <c r="V486" s="682">
        <f t="shared" si="276"/>
        <v>0.47945205479452052</v>
      </c>
      <c r="W486" s="682">
        <f t="shared" si="261"/>
        <v>2</v>
      </c>
      <c r="X486" s="683">
        <f t="shared" si="262"/>
        <v>955394.84</v>
      </c>
      <c r="Y486" s="684">
        <f t="shared" si="250"/>
        <v>1.155E-2</v>
      </c>
      <c r="Z486" s="684">
        <f>IF($D486=$C$1,VLOOKUP($T486,Male_Annuity_Tables,MATCH($W486+2,'Mortality Tables'!$DS$1:$HT$1,0),FALSE),VLOOKUP($T486,Fe_Annuity_Tables,MATCH($W486+2,'Mortality Tables'!$M$1:$DN$1,0),FALSE))</f>
        <v>0.88072891668999997</v>
      </c>
      <c r="AA486" s="664"/>
      <c r="AB486" s="685">
        <f t="shared" si="278"/>
        <v>3040508.6997500001</v>
      </c>
      <c r="AC486" s="685">
        <f t="shared" si="278"/>
        <v>3195422.6180022629</v>
      </c>
      <c r="AD486" s="685" t="str">
        <f t="shared" si="278"/>
        <v/>
      </c>
      <c r="AE486" s="685" t="str">
        <f t="shared" si="278"/>
        <v/>
      </c>
      <c r="AF486" s="685" t="str">
        <f t="shared" si="278"/>
        <v/>
      </c>
      <c r="AG486" s="685" t="str">
        <f t="shared" si="278"/>
        <v/>
      </c>
      <c r="AH486" s="685" t="str">
        <f t="shared" si="278"/>
        <v/>
      </c>
      <c r="AI486" s="685" t="str">
        <f t="shared" si="278"/>
        <v/>
      </c>
      <c r="AJ486" s="685" t="str">
        <f t="shared" si="278"/>
        <v/>
      </c>
      <c r="AK486" s="685" t="str">
        <f t="shared" si="278"/>
        <v/>
      </c>
      <c r="AL486" s="685" t="str">
        <f t="shared" si="278"/>
        <v/>
      </c>
      <c r="AM486" s="685" t="str">
        <f t="shared" si="278"/>
        <v/>
      </c>
      <c r="AN486" s="685" t="str">
        <f t="shared" si="278"/>
        <v/>
      </c>
      <c r="AO486" s="685" t="str">
        <f t="shared" si="278"/>
        <v/>
      </c>
      <c r="AP486" s="685" t="str">
        <f t="shared" si="278"/>
        <v/>
      </c>
      <c r="AQ486" s="685" t="str">
        <f t="shared" si="278"/>
        <v/>
      </c>
      <c r="AR486" s="685" t="str">
        <f t="shared" si="277"/>
        <v/>
      </c>
      <c r="AS486" s="685" t="str">
        <f t="shared" si="277"/>
        <v/>
      </c>
      <c r="AT486" s="685" t="str">
        <f t="shared" si="277"/>
        <v/>
      </c>
      <c r="AU486" s="685" t="str">
        <f t="shared" si="277"/>
        <v/>
      </c>
      <c r="AV486" s="685" t="str">
        <f t="shared" si="277"/>
        <v/>
      </c>
      <c r="AW486" s="685" t="str">
        <f t="shared" si="277"/>
        <v/>
      </c>
      <c r="AX486" s="685" t="str">
        <f t="shared" si="277"/>
        <v/>
      </c>
      <c r="AY486" s="685" t="str">
        <f t="shared" si="277"/>
        <v/>
      </c>
      <c r="AZ486" s="685" t="str">
        <f t="shared" si="277"/>
        <v/>
      </c>
      <c r="BA486" s="685" t="str">
        <f t="shared" si="277"/>
        <v/>
      </c>
      <c r="BB486" s="685" t="str">
        <f t="shared" si="277"/>
        <v/>
      </c>
      <c r="BC486" s="685" t="str">
        <f t="shared" si="277"/>
        <v/>
      </c>
      <c r="BD486" s="685" t="str">
        <f t="shared" si="277"/>
        <v/>
      </c>
      <c r="BE486" s="685" t="str">
        <f t="shared" si="277"/>
        <v/>
      </c>
      <c r="BF486" s="685" t="str">
        <f t="shared" si="277"/>
        <v/>
      </c>
      <c r="BG486" s="685" t="str">
        <f t="shared" si="279"/>
        <v/>
      </c>
      <c r="BH486" s="685" t="str">
        <f t="shared" si="279"/>
        <v/>
      </c>
      <c r="BI486" s="685" t="str">
        <f t="shared" si="254"/>
        <v/>
      </c>
      <c r="BJ486" s="685" t="str">
        <f t="shared" si="254"/>
        <v/>
      </c>
      <c r="BK486" s="685" t="str">
        <f t="shared" si="254"/>
        <v/>
      </c>
      <c r="BL486" s="685" t="str">
        <f t="shared" si="254"/>
        <v/>
      </c>
      <c r="BM486" s="685" t="str">
        <f t="shared" si="254"/>
        <v/>
      </c>
      <c r="BN486" s="685" t="str">
        <f t="shared" si="254"/>
        <v/>
      </c>
      <c r="BO486" s="685" t="str">
        <f t="shared" si="269"/>
        <v/>
      </c>
      <c r="BP486" s="685" t="str">
        <f t="shared" si="269"/>
        <v/>
      </c>
      <c r="BQ486" s="685" t="str">
        <f t="shared" si="269"/>
        <v/>
      </c>
      <c r="BR486" s="529"/>
      <c r="BS486" s="685">
        <f>IFERROR(($L486+AB486*Contr_Rate)*(1+Inv_Return)*IF($D486=$C$1,VLOOKUP($T486,Male_Annuity_Tables,MATCH($BS$3+3,'Mortality Tables'!$N$1:$DN$1,0),FALSE),VLOOKUP($T486,Fe_Annuity_Tables,MATCH(BS$3+3,'Mortality Tables'!$N$1:$DN$1,0),FALSE)),"")</f>
        <v>1341186.2113194417</v>
      </c>
      <c r="BT486" s="685">
        <f>IFERROR(($BS486+AC486*Contr_Rate)*(1+Inv_Return)*IF($D486=$C$1,VLOOKUP($T486,Male_Annuity_Tables,MATCH($BS$3+3,'Mortality Tables'!$N$1:$DN$1,0),FALSE),VLOOKUP($T486,Fe_Annuity_Tables,MATCH(BT$3+3,'Mortality Tables'!$N$1:$DN$1,0),FALSE)),"")</f>
        <v>2219287.9903601659</v>
      </c>
      <c r="BU486" s="685" t="str">
        <f>IFERROR((BT486+AD486*Contr_Rate)*(1+Inv_Return)*IF($D486=$C$1,VLOOKUP($T486,Male_Annuity_Tables,MATCH($BS$3+3,'Mortality Tables'!$N$1:$DN$1,0),FALSE),VLOOKUP($T486,Fe_Annuity_Tables,MATCH(BU$3+3,'Mortality Tables'!$N$1:$DN$1,0),FALSE)),"")</f>
        <v/>
      </c>
      <c r="BV486" s="685" t="str">
        <f>IFERROR((BU486+AE486*Contr_Rate)*(1+Inv_Return)*IF($D486=$C$1,VLOOKUP($T486,Male_Annuity_Tables,MATCH($BS$3+3,'Mortality Tables'!$N$1:$DN$1,0),FALSE),VLOOKUP($T486,Fe_Annuity_Tables,MATCH(BV$3+3,'Mortality Tables'!$N$1:$DN$1,0),FALSE)),"")</f>
        <v/>
      </c>
      <c r="BW486" s="685" t="str">
        <f>IFERROR((BV486+AF486*Contr_Rate)*(1+Inv_Return)*IF($D486=$C$1,VLOOKUP($T486,Male_Annuity_Tables,MATCH($BS$3+3,'Mortality Tables'!$N$1:$DN$1,0),FALSE),VLOOKUP($T486,Fe_Annuity_Tables,MATCH(BW$3+3,'Mortality Tables'!$N$1:$DN$1,0),FALSE)),"")</f>
        <v/>
      </c>
      <c r="BX486" s="685" t="str">
        <f>IFERROR((BW486+AG486*Contr_Rate)*(1+Inv_Return)*IF($D486=$C$1,VLOOKUP($T486,Male_Annuity_Tables,MATCH($BS$3+3,'Mortality Tables'!$N$1:$DN$1,0),FALSE),VLOOKUP($T486,Fe_Annuity_Tables,MATCH(BX$3+3,'Mortality Tables'!$N$1:$DN$1,0),FALSE)),"")</f>
        <v/>
      </c>
      <c r="BY486" s="685" t="str">
        <f>IFERROR((BX486+AH486*Contr_Rate)*(1+Inv_Return)*IF($D486=$C$1,VLOOKUP($T486,Male_Annuity_Tables,MATCH($BS$3+3,'Mortality Tables'!$N$1:$DN$1,0),FALSE),VLOOKUP($T486,Fe_Annuity_Tables,MATCH(BY$3+3,'Mortality Tables'!$N$1:$DN$1,0),FALSE)),"")</f>
        <v/>
      </c>
      <c r="BZ486" s="685" t="str">
        <f>IFERROR((BY486+AI486*Contr_Rate)*(1+Inv_Return)*IF($D486=$C$1,VLOOKUP($T486,Male_Annuity_Tables,MATCH($BS$3+3,'Mortality Tables'!$N$1:$DN$1,0),FALSE),VLOOKUP($T486,Fe_Annuity_Tables,MATCH(BZ$3+3,'Mortality Tables'!$N$1:$DN$1,0),FALSE)),"")</f>
        <v/>
      </c>
      <c r="CA486" s="685" t="str">
        <f>IFERROR((BZ486+AJ486*Contr_Rate)*(1+Inv_Return)*IF($D486=$C$1,VLOOKUP($T486,Male_Annuity_Tables,MATCH($BS$3+3,'Mortality Tables'!$N$1:$DN$1,0),FALSE),VLOOKUP($T486,Fe_Annuity_Tables,MATCH(CA$3+3,'Mortality Tables'!$N$1:$DN$1,0),FALSE)),"")</f>
        <v/>
      </c>
      <c r="CB486" s="685" t="str">
        <f>IFERROR((CA486+AK486*Contr_Rate)*(1+Inv_Return)*IF($D486=$C$1,VLOOKUP($T486,Male_Annuity_Tables,MATCH($BS$3+3,'Mortality Tables'!$N$1:$DN$1,0),FALSE),VLOOKUP($T486,Fe_Annuity_Tables,MATCH(CB$3+3,'Mortality Tables'!$N$1:$DN$1,0),FALSE)),"")</f>
        <v/>
      </c>
      <c r="CC486" s="685" t="str">
        <f>IFERROR((CB486+AL486*Contr_Rate)*(1+Inv_Return)*IF($D486=$C$1,VLOOKUP($T486,Male_Annuity_Tables,MATCH($BS$3+3,'Mortality Tables'!$N$1:$DN$1,0),FALSE),VLOOKUP($T486,Fe_Annuity_Tables,MATCH(CC$3+3,'Mortality Tables'!$N$1:$DN$1,0),FALSE)),"")</f>
        <v/>
      </c>
      <c r="CD486" s="685" t="str">
        <f>IFERROR((CC486+AM486*Contr_Rate)*(1+Inv_Return)*IF($D486=$C$1,VLOOKUP($T486,Male_Annuity_Tables,MATCH($BS$3+3,'Mortality Tables'!$N$1:$DN$1,0),FALSE),VLOOKUP($T486,Fe_Annuity_Tables,MATCH(CD$3+3,'Mortality Tables'!$N$1:$DN$1,0),FALSE)),"")</f>
        <v/>
      </c>
      <c r="CE486" s="685" t="str">
        <f>IFERROR((CD486+AN486*Contr_Rate)*(1+Inv_Return)*IF($D486=$C$1,VLOOKUP($T486,Male_Annuity_Tables,MATCH($BS$3+3,'Mortality Tables'!$N$1:$DN$1,0),FALSE),VLOOKUP($T486,Fe_Annuity_Tables,MATCH(CE$3+3,'Mortality Tables'!$N$1:$DN$1,0),FALSE)),"")</f>
        <v/>
      </c>
      <c r="CF486" s="685" t="str">
        <f>IFERROR((CE486+AO486*Contr_Rate)*(1+Inv_Return)*IF($D486=$C$1,VLOOKUP($T486,Male_Annuity_Tables,MATCH($BS$3+3,'Mortality Tables'!$N$1:$DN$1,0),FALSE),VLOOKUP($T486,Fe_Annuity_Tables,MATCH(CF$3+3,'Mortality Tables'!$N$1:$DN$1,0),FALSE)),"")</f>
        <v/>
      </c>
      <c r="CG486" s="685" t="str">
        <f>IFERROR((CF486+AP486*Contr_Rate)*(1+Inv_Return)*IF($D486=$C$1,VLOOKUP($T486,Male_Annuity_Tables,MATCH($BS$3+3,'Mortality Tables'!$N$1:$DN$1,0),FALSE),VLOOKUP($T486,Fe_Annuity_Tables,MATCH(CG$3+3,'Mortality Tables'!$N$1:$DN$1,0),FALSE)),"")</f>
        <v/>
      </c>
      <c r="CH486" s="685" t="str">
        <f>IFERROR((CG486+AQ486*Contr_Rate)*(1+Inv_Return)*IF($D486=$C$1,VLOOKUP($T486,Male_Annuity_Tables,MATCH($BS$3+3,'Mortality Tables'!$N$1:$DN$1,0),FALSE),VLOOKUP($T486,Fe_Annuity_Tables,MATCH(CH$3+3,'Mortality Tables'!$N$1:$DN$1,0),FALSE)),"")</f>
        <v/>
      </c>
      <c r="CI486" s="685" t="str">
        <f>IFERROR((CH486+AR486*Contr_Rate)*(1+Inv_Return)*IF($D486=$C$1,VLOOKUP($T486,Male_Annuity_Tables,MATCH($BS$3+3,'Mortality Tables'!$N$1:$DN$1,0),FALSE),VLOOKUP($T486,Fe_Annuity_Tables,MATCH(CI$3+3,'Mortality Tables'!$N$1:$DN$1,0),FALSE)),"")</f>
        <v/>
      </c>
      <c r="CJ486" s="685" t="str">
        <f>IFERROR((CI486+AS486*Contr_Rate)*(1+Inv_Return)*IF($D486=$C$1,VLOOKUP($T486,Male_Annuity_Tables,MATCH($BS$3+3,'Mortality Tables'!$N$1:$DN$1,0),FALSE),VLOOKUP($T486,Fe_Annuity_Tables,MATCH(CJ$3+3,'Mortality Tables'!$N$1:$DN$1,0),FALSE)),"")</f>
        <v/>
      </c>
      <c r="CK486" s="685" t="str">
        <f>IFERROR((CJ486+AT486*Contr_Rate)*(1+Inv_Return)*IF($D486=$C$1,VLOOKUP($T486,Male_Annuity_Tables,MATCH($BS$3+3,'Mortality Tables'!$N$1:$DN$1,0),FALSE),VLOOKUP($T486,Fe_Annuity_Tables,MATCH(CK$3+3,'Mortality Tables'!$N$1:$DN$1,0),FALSE)),"")</f>
        <v/>
      </c>
      <c r="CL486" s="685" t="str">
        <f>IFERROR((CK486+AU486*Contr_Rate)*(1+Inv_Return)*IF($D486=$C$1,VLOOKUP($T486,Male_Annuity_Tables,MATCH($BS$3+3,'Mortality Tables'!$N$1:$DN$1,0),FALSE),VLOOKUP($T486,Fe_Annuity_Tables,MATCH(CL$3+3,'Mortality Tables'!$N$1:$DN$1,0),FALSE)),"")</f>
        <v/>
      </c>
      <c r="CM486" s="685" t="str">
        <f>IFERROR((CL486+AV486*Contr_Rate)*(1+Inv_Return)*IF($D486=$C$1,VLOOKUP($T486,Male_Annuity_Tables,MATCH($BS$3+3,'Mortality Tables'!$N$1:$DN$1,0),FALSE),VLOOKUP($T486,Fe_Annuity_Tables,MATCH(CM$3+3,'Mortality Tables'!$N$1:$DN$1,0),FALSE)),"")</f>
        <v/>
      </c>
      <c r="CN486" s="685" t="str">
        <f>IFERROR((CM486+AW486*Contr_Rate)*(1+Inv_Return)*IF($D486=$C$1,VLOOKUP($T486,Male_Annuity_Tables,MATCH($BS$3+3,'Mortality Tables'!$N$1:$DN$1,0),FALSE),VLOOKUP($T486,Fe_Annuity_Tables,MATCH(CN$3+3,'Mortality Tables'!$N$1:$DN$1,0),FALSE)),"")</f>
        <v/>
      </c>
      <c r="CO486" s="685" t="str">
        <f>IFERROR((CN486+AX486*Contr_Rate)*(1+Inv_Return)*IF($D486=$C$1,VLOOKUP($T486,Male_Annuity_Tables,MATCH($BS$3+3,'Mortality Tables'!$N$1:$DN$1,0),FALSE),VLOOKUP($T486,Fe_Annuity_Tables,MATCH(CO$3+3,'Mortality Tables'!$N$1:$DN$1,0),FALSE)),"")</f>
        <v/>
      </c>
      <c r="CP486" s="685" t="str">
        <f>IFERROR((CO486+AY486*Contr_Rate)*(1+Inv_Return)*IF($D486=$C$1,VLOOKUP($T486,Male_Annuity_Tables,MATCH($BS$3+3,'Mortality Tables'!$N$1:$DN$1,0),FALSE),VLOOKUP($T486,Fe_Annuity_Tables,MATCH(CP$3+3,'Mortality Tables'!$N$1:$DN$1,0),FALSE)),"")</f>
        <v/>
      </c>
      <c r="CQ486" s="685" t="str">
        <f>IFERROR((CP486+AZ486*Contr_Rate)*(1+Inv_Return)*IF($D486=$C$1,VLOOKUP($T486,Male_Annuity_Tables,MATCH($BS$3+3,'Mortality Tables'!$N$1:$DN$1,0),FALSE),VLOOKUP($T486,Fe_Annuity_Tables,MATCH(CQ$3+3,'Mortality Tables'!$N$1:$DN$1,0),FALSE)),"")</f>
        <v/>
      </c>
      <c r="CR486" s="685" t="str">
        <f>IFERROR((CQ486+BA486*Contr_Rate)*(1+Inv_Return)*IF($D486=$C$1,VLOOKUP($T486,Male_Annuity_Tables,MATCH($BS$3+3,'Mortality Tables'!$N$1:$DN$1,0),FALSE),VLOOKUP($T486,Fe_Annuity_Tables,MATCH(CR$3+3,'Mortality Tables'!$N$1:$DN$1,0),FALSE)),"")</f>
        <v/>
      </c>
      <c r="CS486" s="685" t="str">
        <f>IFERROR((CR486+BB486*Contr_Rate)*(1+Inv_Return)*IF($D486=$C$1,VLOOKUP($T486,Male_Annuity_Tables,MATCH($BS$3+3,'Mortality Tables'!$N$1:$DN$1,0),FALSE),VLOOKUP($T486,Fe_Annuity_Tables,MATCH(CS$3+3,'Mortality Tables'!$N$1:$DN$1,0),FALSE)),"")</f>
        <v/>
      </c>
      <c r="CT486" s="685" t="str">
        <f>IFERROR((CS486+BC486*Contr_Rate)*(1+Inv_Return)*IF($D486=$C$1,VLOOKUP($T486,Male_Annuity_Tables,MATCH($BS$3+3,'Mortality Tables'!$N$1:$DN$1,0),FALSE),VLOOKUP($T486,Fe_Annuity_Tables,MATCH(CT$3+3,'Mortality Tables'!$N$1:$DN$1,0),FALSE)),"")</f>
        <v/>
      </c>
      <c r="CU486" s="685" t="str">
        <f>IFERROR((CT486+BD486*Contr_Rate)*(1+Inv_Return)*IF($D486=$C$1,VLOOKUP($T486,Male_Annuity_Tables,MATCH($BS$3+3,'Mortality Tables'!$N$1:$DN$1,0),FALSE),VLOOKUP($T486,Fe_Annuity_Tables,MATCH(CU$3+3,'Mortality Tables'!$N$1:$DN$1,0),FALSE)),"")</f>
        <v/>
      </c>
      <c r="CV486" s="685" t="str">
        <f>IFERROR((CU486+BE486*Contr_Rate)*(1+Inv_Return)*IF($D486=$C$1,VLOOKUP($T486,Male_Annuity_Tables,MATCH($BS$3+3,'Mortality Tables'!$N$1:$DN$1,0),FALSE),VLOOKUP($T486,Fe_Annuity_Tables,MATCH(CV$3+3,'Mortality Tables'!$N$1:$DN$1,0),FALSE)),"")</f>
        <v/>
      </c>
      <c r="CW486" s="685" t="str">
        <f>IFERROR((CV486+BF486*Contr_Rate)*(1+Inv_Return)*IF($D486=$C$1,VLOOKUP($T486,Male_Annuity_Tables,MATCH($BS$3+3,'Mortality Tables'!$N$1:$DN$1,0),FALSE),VLOOKUP($T486,Fe_Annuity_Tables,MATCH(CW$3+3,'Mortality Tables'!$N$1:$DN$1,0),FALSE)),"")</f>
        <v/>
      </c>
      <c r="CX486" s="685" t="str">
        <f>IFERROR((CW486+BG486*Contr_Rate)*(1+Inv_Return)*IF($D486=$C$1,VLOOKUP($T486,Male_Annuity_Tables,MATCH($BS$3+3,'Mortality Tables'!$N$1:$DN$1,0),FALSE),VLOOKUP($T486,Fe_Annuity_Tables,MATCH(CX$3+3,'Mortality Tables'!$N$1:$DN$1,0),FALSE)),"")</f>
        <v/>
      </c>
      <c r="CY486" s="685" t="str">
        <f>IFERROR((CX486+BH486*Contr_Rate)*(1+Inv_Return)*IF($D486=$C$1,VLOOKUP($T486,Male_Annuity_Tables,MATCH($BS$3+3,'Mortality Tables'!$N$1:$DN$1,0),FALSE),VLOOKUP($T486,Fe_Annuity_Tables,MATCH(CY$3+3,'Mortality Tables'!$N$1:$DN$1,0),FALSE)),"")</f>
        <v/>
      </c>
      <c r="CZ486" s="685" t="str">
        <f>IFERROR((CY486+BI486*Contr_Rate)*(1+Inv_Return)*IF($D486=$C$1,VLOOKUP($T486,Male_Annuity_Tables,MATCH($BS$3+3,'Mortality Tables'!$N$1:$DN$1,0),FALSE),VLOOKUP($T486,Fe_Annuity_Tables,MATCH(CZ$3+3,'Mortality Tables'!$N$1:$DN$1,0),FALSE)),"")</f>
        <v/>
      </c>
      <c r="DA486" s="685" t="str">
        <f>IFERROR((CZ486+BJ486*Contr_Rate)*(1+Inv_Return)*IF($D486=$C$1,VLOOKUP($T486,Male_Annuity_Tables,MATCH($BS$3+3,'Mortality Tables'!$N$1:$DN$1,0),FALSE),VLOOKUP($T486,Fe_Annuity_Tables,MATCH(DA$3+3,'Mortality Tables'!$N$1:$DN$1,0),FALSE)),"")</f>
        <v/>
      </c>
      <c r="DB486" s="685" t="str">
        <f>IFERROR((DA486+BK486*Contr_Rate)*(1+Inv_Return)*IF($D486=$C$1,VLOOKUP($T486,Male_Annuity_Tables,MATCH($BS$3+3,'Mortality Tables'!$N$1:$DN$1,0),FALSE),VLOOKUP($T486,Fe_Annuity_Tables,MATCH(DB$3+3,'Mortality Tables'!$N$1:$DN$1,0),FALSE)),"")</f>
        <v/>
      </c>
      <c r="DC486" s="685" t="str">
        <f>IFERROR((DB486+BL486*Contr_Rate)*(1+Inv_Return)*IF($D486=$C$1,VLOOKUP($T486,Male_Annuity_Tables,MATCH($BS$3+3,'Mortality Tables'!$N$1:$DN$1,0),FALSE),VLOOKUP($T486,Fe_Annuity_Tables,MATCH(DC$3+3,'Mortality Tables'!$N$1:$DN$1,0),FALSE)),"")</f>
        <v/>
      </c>
      <c r="DD486" s="685" t="str">
        <f>IFERROR((DC486+BM486*Contr_Rate)*(1+Inv_Return)*IF($D486=$C$1,VLOOKUP($T486,Male_Annuity_Tables,MATCH($BS$3+3,'Mortality Tables'!$N$1:$DN$1,0),FALSE),VLOOKUP($T486,Fe_Annuity_Tables,MATCH(DD$3+3,'Mortality Tables'!$N$1:$DN$1,0),FALSE)),"")</f>
        <v/>
      </c>
      <c r="DE486" s="685" t="str">
        <f>IFERROR((DD486+BN486*Contr_Rate)*(1+Inv_Return)*IF($D486=$C$1,VLOOKUP($T486,Male_Annuity_Tables,MATCH($BS$3+3,'Mortality Tables'!$N$1:$DN$1,0),FALSE),VLOOKUP($T486,Fe_Annuity_Tables,MATCH(DE$3+3,'Mortality Tables'!$N$1:$DN$1,0),FALSE)),"")</f>
        <v/>
      </c>
      <c r="DF486" s="685" t="str">
        <f>IFERROR((DE486+BO486*Contr_Rate)*(1+Inv_Return)*IF($D486=$C$1,VLOOKUP($T486,Male_Annuity_Tables,MATCH($BS$3+3,'Mortality Tables'!$N$1:$DN$1,0),FALSE),VLOOKUP($T486,Fe_Annuity_Tables,MATCH(DF$3+3,'Mortality Tables'!$N$1:$DN$1,0),FALSE)),"")</f>
        <v/>
      </c>
      <c r="DG486" s="685" t="str">
        <f>IFERROR((DF486+BP486*Contr_Rate)*(1+Inv_Return)*IF($D486=$C$1,VLOOKUP($T486,Male_Annuity_Tables,MATCH($BS$3+3,'Mortality Tables'!$N$1:$DN$1,0),FALSE),VLOOKUP($T486,Fe_Annuity_Tables,MATCH(DG$3+3,'Mortality Tables'!$N$1:$DN$1,0),FALSE)),"")</f>
        <v/>
      </c>
      <c r="DH486" s="685" t="str">
        <f>IFERROR((DG486+BQ486*Contr_Rate)*(1+Inv_Return)*IF($D486=$C$1,VLOOKUP($T486,Male_Annuity_Tables,MATCH($BS$3+3,'Mortality Tables'!$N$1:$DN$1,0),FALSE),VLOOKUP($T486,Fe_Annuity_Tables,MATCH(DH$3+3,'Mortality Tables'!$N$1:$DN$1,0),FALSE)),"")</f>
        <v/>
      </c>
      <c r="DJ486" s="686">
        <f t="shared" si="263"/>
        <v>2219287.9903601659</v>
      </c>
      <c r="DK486" s="680">
        <f t="shared" si="251"/>
        <v>8.0909277508679907</v>
      </c>
      <c r="DL486" s="686">
        <f t="shared" si="264"/>
        <v>183776.5704163895</v>
      </c>
      <c r="DM486" s="686">
        <f t="shared" si="252"/>
        <v>3195422.6180022629</v>
      </c>
      <c r="DN486" s="687">
        <f t="shared" si="265"/>
        <v>5.7512445890892591E-2</v>
      </c>
      <c r="DP486" s="688">
        <f t="shared" si="266"/>
        <v>81775.476269674662</v>
      </c>
      <c r="DQ486" s="688">
        <f t="shared" si="267"/>
        <v>137782.27559352055</v>
      </c>
      <c r="DR486" s="688" t="str">
        <f t="shared" si="268"/>
        <v/>
      </c>
    </row>
    <row r="487" spans="1:122" s="657" customFormat="1" ht="14.5">
      <c r="A487" s="675" t="s">
        <v>2042</v>
      </c>
      <c r="B487" s="675" t="s">
        <v>2043</v>
      </c>
      <c r="C487" s="675" t="s">
        <v>541</v>
      </c>
      <c r="D487" s="675" t="s">
        <v>61</v>
      </c>
      <c r="E487" s="676">
        <v>28534</v>
      </c>
      <c r="F487" s="677">
        <v>39916</v>
      </c>
      <c r="G487" s="677">
        <v>41269</v>
      </c>
      <c r="H487" s="678">
        <v>506741</v>
      </c>
      <c r="I487" s="678">
        <v>44232.15</v>
      </c>
      <c r="J487" s="678">
        <v>48668.29</v>
      </c>
      <c r="K487" s="678">
        <v>5910.48</v>
      </c>
      <c r="L487" s="678">
        <v>98810.92</v>
      </c>
      <c r="M487" s="679">
        <f>IF(COUNTIF($A$4:A487,A487)=1,0,1)</f>
        <v>0</v>
      </c>
      <c r="N487" s="680" t="str">
        <f t="shared" si="257"/>
        <v>Okay</v>
      </c>
      <c r="O487" s="680" t="str">
        <f t="shared" si="258"/>
        <v>TRUE</v>
      </c>
      <c r="P487" s="680" t="b">
        <f t="shared" si="259"/>
        <v>1</v>
      </c>
      <c r="Q487" s="680" t="b">
        <f t="shared" si="273"/>
        <v>1</v>
      </c>
      <c r="R487" s="680" t="b">
        <f t="shared" si="274"/>
        <v>1</v>
      </c>
      <c r="S487" s="681">
        <f t="shared" si="260"/>
        <v>31.183561643835617</v>
      </c>
      <c r="T487" s="682">
        <f t="shared" si="275"/>
        <v>46</v>
      </c>
      <c r="U487" s="682">
        <f t="shared" si="253"/>
        <v>34</v>
      </c>
      <c r="V487" s="682">
        <f t="shared" si="276"/>
        <v>12.019178082191781</v>
      </c>
      <c r="W487" s="682">
        <f t="shared" si="261"/>
        <v>14</v>
      </c>
      <c r="X487" s="683">
        <f t="shared" si="262"/>
        <v>1383352.88</v>
      </c>
      <c r="Y487" s="684">
        <f t="shared" si="250"/>
        <v>3.81E-3</v>
      </c>
      <c r="Z487" s="684">
        <f>IF($D487=$C$1,VLOOKUP($T487,Male_Annuity_Tables,MATCH($W487+2,'Mortality Tables'!$DS$1:$HT$1,0),FALSE),VLOOKUP($T487,Fe_Annuity_Tables,MATCH($W487+2,'Mortality Tables'!$M$1:$DN$1,0),FALSE))</f>
        <v>0.21490379504448404</v>
      </c>
      <c r="AA487" s="664"/>
      <c r="AB487" s="685">
        <f t="shared" si="278"/>
        <v>532559.45395</v>
      </c>
      <c r="AC487" s="685">
        <f t="shared" si="278"/>
        <v>559693.35812875256</v>
      </c>
      <c r="AD487" s="685">
        <f t="shared" si="278"/>
        <v>588209.73472541256</v>
      </c>
      <c r="AE487" s="685">
        <f t="shared" si="278"/>
        <v>618179.02070967224</v>
      </c>
      <c r="AF487" s="685">
        <f t="shared" si="278"/>
        <v>649675.24181483011</v>
      </c>
      <c r="AG487" s="685">
        <f t="shared" si="278"/>
        <v>682776.19538529578</v>
      </c>
      <c r="AH487" s="685">
        <f t="shared" si="278"/>
        <v>717563.64254017652</v>
      </c>
      <c r="AI487" s="685">
        <f t="shared" si="278"/>
        <v>754123.51012759865</v>
      </c>
      <c r="AJ487" s="685">
        <f t="shared" si="278"/>
        <v>792546.10296859976</v>
      </c>
      <c r="AK487" s="685">
        <f t="shared" si="278"/>
        <v>832926.32691484992</v>
      </c>
      <c r="AL487" s="685">
        <f t="shared" si="278"/>
        <v>875363.92327116162</v>
      </c>
      <c r="AM487" s="685">
        <f t="shared" si="278"/>
        <v>919963.71516182728</v>
      </c>
      <c r="AN487" s="685">
        <f t="shared" si="278"/>
        <v>966835.86644932232</v>
      </c>
      <c r="AO487" s="685">
        <f t="shared" si="278"/>
        <v>1016096.1538449154</v>
      </c>
      <c r="AP487" s="685" t="str">
        <f t="shared" si="278"/>
        <v/>
      </c>
      <c r="AQ487" s="685" t="str">
        <f t="shared" si="278"/>
        <v/>
      </c>
      <c r="AR487" s="685" t="str">
        <f t="shared" si="277"/>
        <v/>
      </c>
      <c r="AS487" s="685" t="str">
        <f t="shared" si="277"/>
        <v/>
      </c>
      <c r="AT487" s="685" t="str">
        <f t="shared" si="277"/>
        <v/>
      </c>
      <c r="AU487" s="685" t="str">
        <f t="shared" si="277"/>
        <v/>
      </c>
      <c r="AV487" s="685" t="str">
        <f t="shared" si="277"/>
        <v/>
      </c>
      <c r="AW487" s="685" t="str">
        <f t="shared" si="277"/>
        <v/>
      </c>
      <c r="AX487" s="685" t="str">
        <f t="shared" si="277"/>
        <v/>
      </c>
      <c r="AY487" s="685" t="str">
        <f t="shared" si="277"/>
        <v/>
      </c>
      <c r="AZ487" s="685" t="str">
        <f t="shared" si="277"/>
        <v/>
      </c>
      <c r="BA487" s="685" t="str">
        <f t="shared" si="277"/>
        <v/>
      </c>
      <c r="BB487" s="685" t="str">
        <f t="shared" si="277"/>
        <v/>
      </c>
      <c r="BC487" s="685" t="str">
        <f t="shared" si="277"/>
        <v/>
      </c>
      <c r="BD487" s="685" t="str">
        <f t="shared" si="277"/>
        <v/>
      </c>
      <c r="BE487" s="685" t="str">
        <f t="shared" si="277"/>
        <v/>
      </c>
      <c r="BF487" s="685" t="str">
        <f t="shared" si="277"/>
        <v/>
      </c>
      <c r="BG487" s="685" t="str">
        <f t="shared" si="279"/>
        <v/>
      </c>
      <c r="BH487" s="685" t="str">
        <f t="shared" si="279"/>
        <v/>
      </c>
      <c r="BI487" s="685" t="str">
        <f t="shared" si="254"/>
        <v/>
      </c>
      <c r="BJ487" s="685" t="str">
        <f t="shared" si="254"/>
        <v/>
      </c>
      <c r="BK487" s="685" t="str">
        <f t="shared" si="254"/>
        <v/>
      </c>
      <c r="BL487" s="685" t="str">
        <f t="shared" si="254"/>
        <v/>
      </c>
      <c r="BM487" s="685" t="str">
        <f t="shared" si="254"/>
        <v/>
      </c>
      <c r="BN487" s="685" t="str">
        <f t="shared" si="254"/>
        <v/>
      </c>
      <c r="BO487" s="685" t="str">
        <f t="shared" si="269"/>
        <v/>
      </c>
      <c r="BP487" s="685" t="str">
        <f t="shared" si="269"/>
        <v/>
      </c>
      <c r="BQ487" s="685" t="str">
        <f t="shared" si="269"/>
        <v/>
      </c>
      <c r="BR487" s="529"/>
      <c r="BS487" s="685">
        <f>IFERROR(($L487+AB487*Contr_Rate)*(1+Inv_Return)*IF($D487=$C$1,VLOOKUP($T487,Male_Annuity_Tables,MATCH($BS$3+3,'Mortality Tables'!$N$1:$DN$1,0),FALSE),VLOOKUP($T487,Fe_Annuity_Tables,MATCH(BS$3+3,'Mortality Tables'!$N$1:$DN$1,0),FALSE)),"")</f>
        <v>225007.38566734461</v>
      </c>
      <c r="BT487" s="685">
        <f>IFERROR(($BS487+AC487*Contr_Rate)*(1+Inv_Return)*IF($D487=$C$1,VLOOKUP($T487,Male_Annuity_Tables,MATCH($BS$3+3,'Mortality Tables'!$N$1:$DN$1,0),FALSE),VLOOKUP($T487,Fe_Annuity_Tables,MATCH(BT$3+3,'Mortality Tables'!$N$1:$DN$1,0),FALSE)),"")</f>
        <v>341903.04994730238</v>
      </c>
      <c r="BU487" s="685">
        <f>IFERROR((BT487+AD487*Contr_Rate)*(1+Inv_Return)*IF($D487=$C$1,VLOOKUP($T487,Male_Annuity_Tables,MATCH($BS$3+3,'Mortality Tables'!$N$1:$DN$1,0),FALSE),VLOOKUP($T487,Fe_Annuity_Tables,MATCH(BU$3+3,'Mortality Tables'!$N$1:$DN$1,0),FALSE)),"")</f>
        <v>451066.33480470837</v>
      </c>
      <c r="BV487" s="685">
        <f>IFERROR((BU487+AE487*Contr_Rate)*(1+Inv_Return)*IF($D487=$C$1,VLOOKUP($T487,Male_Annuity_Tables,MATCH($BS$3+3,'Mortality Tables'!$N$1:$DN$1,0),FALSE),VLOOKUP($T487,Fe_Annuity_Tables,MATCH(BV$3+3,'Mortality Tables'!$N$1:$DN$1,0),FALSE)),"")</f>
        <v>553880.42106512224</v>
      </c>
      <c r="BW487" s="685">
        <f>IFERROR((BV487+AF487*Contr_Rate)*(1+Inv_Return)*IF($D487=$C$1,VLOOKUP($T487,Male_Annuity_Tables,MATCH($BS$3+3,'Mortality Tables'!$N$1:$DN$1,0),FALSE),VLOOKUP($T487,Fe_Annuity_Tables,MATCH(BW$3+3,'Mortality Tables'!$N$1:$DN$1,0),FALSE)),"")</f>
        <v>651568.23518679745</v>
      </c>
      <c r="BX487" s="685">
        <f>IFERROR((BW487+AG487*Contr_Rate)*(1+Inv_Return)*IF($D487=$C$1,VLOOKUP($T487,Male_Annuity_Tables,MATCH($BS$3+3,'Mortality Tables'!$N$1:$DN$1,0),FALSE),VLOOKUP($T487,Fe_Annuity_Tables,MATCH(BX$3+3,'Mortality Tables'!$N$1:$DN$1,0),FALSE)),"")</f>
        <v>745214.23972379474</v>
      </c>
      <c r="BY487" s="685">
        <f>IFERROR((BX487+AH487*Contr_Rate)*(1+Inv_Return)*IF($D487=$C$1,VLOOKUP($T487,Male_Annuity_Tables,MATCH($BS$3+3,'Mortality Tables'!$N$1:$DN$1,0),FALSE),VLOOKUP($T487,Fe_Annuity_Tables,MATCH(BY$3+3,'Mortality Tables'!$N$1:$DN$1,0),FALSE)),"")</f>
        <v>835783.44489011145</v>
      </c>
      <c r="BZ487" s="685">
        <f>IFERROR((BY487+AI487*Contr_Rate)*(1+Inv_Return)*IF($D487=$C$1,VLOOKUP($T487,Male_Annuity_Tables,MATCH($BS$3+3,'Mortality Tables'!$N$1:$DN$1,0),FALSE),VLOOKUP($T487,Fe_Annuity_Tables,MATCH(BZ$3+3,'Mortality Tables'!$N$1:$DN$1,0),FALSE)),"")</f>
        <v>924138.0045661343</v>
      </c>
      <c r="CA487" s="685">
        <f>IFERROR((BZ487+AJ487*Contr_Rate)*(1+Inv_Return)*IF($D487=$C$1,VLOOKUP($T487,Male_Annuity_Tables,MATCH($BS$3+3,'Mortality Tables'!$N$1:$DN$1,0),FALSE),VLOOKUP($T487,Fe_Annuity_Tables,MATCH(CA$3+3,'Mortality Tables'!$N$1:$DN$1,0),FALSE)),"")</f>
        <v>1011051.7130462176</v>
      </c>
      <c r="CB487" s="685">
        <f>IFERROR((CA487+AK487*Contr_Rate)*(1+Inv_Return)*IF($D487=$C$1,VLOOKUP($T487,Male_Annuity_Tables,MATCH($BS$3+3,'Mortality Tables'!$N$1:$DN$1,0),FALSE),VLOOKUP($T487,Fe_Annuity_Tables,MATCH(CB$3+3,'Mortality Tables'!$N$1:$DN$1,0),FALSE)),"")</f>
        <v>1097222.6778978619</v>
      </c>
      <c r="CC487" s="685">
        <f>IFERROR((CB487+AL487*Contr_Rate)*(1+Inv_Return)*IF($D487=$C$1,VLOOKUP($T487,Male_Annuity_Tables,MATCH($BS$3+3,'Mortality Tables'!$N$1:$DN$1,0),FALSE),VLOOKUP($T487,Fe_Annuity_Tables,MATCH(CC$3+3,'Mortality Tables'!$N$1:$DN$1,0),FALSE)),"")</f>
        <v>1183284.4086953511</v>
      </c>
      <c r="CD487" s="685">
        <f>IFERROR((CC487+AM487*Contr_Rate)*(1+Inv_Return)*IF($D487=$C$1,VLOOKUP($T487,Male_Annuity_Tables,MATCH($BS$3+3,'Mortality Tables'!$N$1:$DN$1,0),FALSE),VLOOKUP($T487,Fe_Annuity_Tables,MATCH(CD$3+3,'Mortality Tables'!$N$1:$DN$1,0),FALSE)),"")</f>
        <v>1269815.5304133683</v>
      </c>
      <c r="CE487" s="685">
        <f>IFERROR((CD487+AN487*Contr_Rate)*(1+Inv_Return)*IF($D487=$C$1,VLOOKUP($T487,Male_Annuity_Tables,MATCH($BS$3+3,'Mortality Tables'!$N$1:$DN$1,0),FALSE),VLOOKUP($T487,Fe_Annuity_Tables,MATCH(CE$3+3,'Mortality Tables'!$N$1:$DN$1,0),FALSE)),"")</f>
        <v>1357348.3033182751</v>
      </c>
      <c r="CF487" s="685">
        <f>IFERROR((CE487+AO487*Contr_Rate)*(1+Inv_Return)*IF($D487=$C$1,VLOOKUP($T487,Male_Annuity_Tables,MATCH($BS$3+3,'Mortality Tables'!$N$1:$DN$1,0),FALSE),VLOOKUP($T487,Fe_Annuity_Tables,MATCH(CF$3+3,'Mortality Tables'!$N$1:$DN$1,0),FALSE)),"")</f>
        <v>1446376.1077536389</v>
      </c>
      <c r="CG487" s="685" t="str">
        <f>IFERROR((CF487+AP487*Contr_Rate)*(1+Inv_Return)*IF($D487=$C$1,VLOOKUP($T487,Male_Annuity_Tables,MATCH($BS$3+3,'Mortality Tables'!$N$1:$DN$1,0),FALSE),VLOOKUP($T487,Fe_Annuity_Tables,MATCH(CG$3+3,'Mortality Tables'!$N$1:$DN$1,0),FALSE)),"")</f>
        <v/>
      </c>
      <c r="CH487" s="685" t="str">
        <f>IFERROR((CG487+AQ487*Contr_Rate)*(1+Inv_Return)*IF($D487=$C$1,VLOOKUP($T487,Male_Annuity_Tables,MATCH($BS$3+3,'Mortality Tables'!$N$1:$DN$1,0),FALSE),VLOOKUP($T487,Fe_Annuity_Tables,MATCH(CH$3+3,'Mortality Tables'!$N$1:$DN$1,0),FALSE)),"")</f>
        <v/>
      </c>
      <c r="CI487" s="685" t="str">
        <f>IFERROR((CH487+AR487*Contr_Rate)*(1+Inv_Return)*IF($D487=$C$1,VLOOKUP($T487,Male_Annuity_Tables,MATCH($BS$3+3,'Mortality Tables'!$N$1:$DN$1,0),FALSE),VLOOKUP($T487,Fe_Annuity_Tables,MATCH(CI$3+3,'Mortality Tables'!$N$1:$DN$1,0),FALSE)),"")</f>
        <v/>
      </c>
      <c r="CJ487" s="685" t="str">
        <f>IFERROR((CI487+AS487*Contr_Rate)*(1+Inv_Return)*IF($D487=$C$1,VLOOKUP($T487,Male_Annuity_Tables,MATCH($BS$3+3,'Mortality Tables'!$N$1:$DN$1,0),FALSE),VLOOKUP($T487,Fe_Annuity_Tables,MATCH(CJ$3+3,'Mortality Tables'!$N$1:$DN$1,0),FALSE)),"")</f>
        <v/>
      </c>
      <c r="CK487" s="685" t="str">
        <f>IFERROR((CJ487+AT487*Contr_Rate)*(1+Inv_Return)*IF($D487=$C$1,VLOOKUP($T487,Male_Annuity_Tables,MATCH($BS$3+3,'Mortality Tables'!$N$1:$DN$1,0),FALSE),VLOOKUP($T487,Fe_Annuity_Tables,MATCH(CK$3+3,'Mortality Tables'!$N$1:$DN$1,0),FALSE)),"")</f>
        <v/>
      </c>
      <c r="CL487" s="685" t="str">
        <f>IFERROR((CK487+AU487*Contr_Rate)*(1+Inv_Return)*IF($D487=$C$1,VLOOKUP($T487,Male_Annuity_Tables,MATCH($BS$3+3,'Mortality Tables'!$N$1:$DN$1,0),FALSE),VLOOKUP($T487,Fe_Annuity_Tables,MATCH(CL$3+3,'Mortality Tables'!$N$1:$DN$1,0),FALSE)),"")</f>
        <v/>
      </c>
      <c r="CM487" s="685" t="str">
        <f>IFERROR((CL487+AV487*Contr_Rate)*(1+Inv_Return)*IF($D487=$C$1,VLOOKUP($T487,Male_Annuity_Tables,MATCH($BS$3+3,'Mortality Tables'!$N$1:$DN$1,0),FALSE),VLOOKUP($T487,Fe_Annuity_Tables,MATCH(CM$3+3,'Mortality Tables'!$N$1:$DN$1,0),FALSE)),"")</f>
        <v/>
      </c>
      <c r="CN487" s="685" t="str">
        <f>IFERROR((CM487+AW487*Contr_Rate)*(1+Inv_Return)*IF($D487=$C$1,VLOOKUP($T487,Male_Annuity_Tables,MATCH($BS$3+3,'Mortality Tables'!$N$1:$DN$1,0),FALSE),VLOOKUP($T487,Fe_Annuity_Tables,MATCH(CN$3+3,'Mortality Tables'!$N$1:$DN$1,0),FALSE)),"")</f>
        <v/>
      </c>
      <c r="CO487" s="685" t="str">
        <f>IFERROR((CN487+AX487*Contr_Rate)*(1+Inv_Return)*IF($D487=$C$1,VLOOKUP($T487,Male_Annuity_Tables,MATCH($BS$3+3,'Mortality Tables'!$N$1:$DN$1,0),FALSE),VLOOKUP($T487,Fe_Annuity_Tables,MATCH(CO$3+3,'Mortality Tables'!$N$1:$DN$1,0),FALSE)),"")</f>
        <v/>
      </c>
      <c r="CP487" s="685" t="str">
        <f>IFERROR((CO487+AY487*Contr_Rate)*(1+Inv_Return)*IF($D487=$C$1,VLOOKUP($T487,Male_Annuity_Tables,MATCH($BS$3+3,'Mortality Tables'!$N$1:$DN$1,0),FALSE),VLOOKUP($T487,Fe_Annuity_Tables,MATCH(CP$3+3,'Mortality Tables'!$N$1:$DN$1,0),FALSE)),"")</f>
        <v/>
      </c>
      <c r="CQ487" s="685" t="str">
        <f>IFERROR((CP487+AZ487*Contr_Rate)*(1+Inv_Return)*IF($D487=$C$1,VLOOKUP($T487,Male_Annuity_Tables,MATCH($BS$3+3,'Mortality Tables'!$N$1:$DN$1,0),FALSE),VLOOKUP($T487,Fe_Annuity_Tables,MATCH(CQ$3+3,'Mortality Tables'!$N$1:$DN$1,0),FALSE)),"")</f>
        <v/>
      </c>
      <c r="CR487" s="685" t="str">
        <f>IFERROR((CQ487+BA487*Contr_Rate)*(1+Inv_Return)*IF($D487=$C$1,VLOOKUP($T487,Male_Annuity_Tables,MATCH($BS$3+3,'Mortality Tables'!$N$1:$DN$1,0),FALSE),VLOOKUP($T487,Fe_Annuity_Tables,MATCH(CR$3+3,'Mortality Tables'!$N$1:$DN$1,0),FALSE)),"")</f>
        <v/>
      </c>
      <c r="CS487" s="685" t="str">
        <f>IFERROR((CR487+BB487*Contr_Rate)*(1+Inv_Return)*IF($D487=$C$1,VLOOKUP($T487,Male_Annuity_Tables,MATCH($BS$3+3,'Mortality Tables'!$N$1:$DN$1,0),FALSE),VLOOKUP($T487,Fe_Annuity_Tables,MATCH(CS$3+3,'Mortality Tables'!$N$1:$DN$1,0),FALSE)),"")</f>
        <v/>
      </c>
      <c r="CT487" s="685" t="str">
        <f>IFERROR((CS487+BC487*Contr_Rate)*(1+Inv_Return)*IF($D487=$C$1,VLOOKUP($T487,Male_Annuity_Tables,MATCH($BS$3+3,'Mortality Tables'!$N$1:$DN$1,0),FALSE),VLOOKUP($T487,Fe_Annuity_Tables,MATCH(CT$3+3,'Mortality Tables'!$N$1:$DN$1,0),FALSE)),"")</f>
        <v/>
      </c>
      <c r="CU487" s="685" t="str">
        <f>IFERROR((CT487+BD487*Contr_Rate)*(1+Inv_Return)*IF($D487=$C$1,VLOOKUP($T487,Male_Annuity_Tables,MATCH($BS$3+3,'Mortality Tables'!$N$1:$DN$1,0),FALSE),VLOOKUP($T487,Fe_Annuity_Tables,MATCH(CU$3+3,'Mortality Tables'!$N$1:$DN$1,0),FALSE)),"")</f>
        <v/>
      </c>
      <c r="CV487" s="685" t="str">
        <f>IFERROR((CU487+BE487*Contr_Rate)*(1+Inv_Return)*IF($D487=$C$1,VLOOKUP($T487,Male_Annuity_Tables,MATCH($BS$3+3,'Mortality Tables'!$N$1:$DN$1,0),FALSE),VLOOKUP($T487,Fe_Annuity_Tables,MATCH(CV$3+3,'Mortality Tables'!$N$1:$DN$1,0),FALSE)),"")</f>
        <v/>
      </c>
      <c r="CW487" s="685" t="str">
        <f>IFERROR((CV487+BF487*Contr_Rate)*(1+Inv_Return)*IF($D487=$C$1,VLOOKUP($T487,Male_Annuity_Tables,MATCH($BS$3+3,'Mortality Tables'!$N$1:$DN$1,0),FALSE),VLOOKUP($T487,Fe_Annuity_Tables,MATCH(CW$3+3,'Mortality Tables'!$N$1:$DN$1,0),FALSE)),"")</f>
        <v/>
      </c>
      <c r="CX487" s="685" t="str">
        <f>IFERROR((CW487+BG487*Contr_Rate)*(1+Inv_Return)*IF($D487=$C$1,VLOOKUP($T487,Male_Annuity_Tables,MATCH($BS$3+3,'Mortality Tables'!$N$1:$DN$1,0),FALSE),VLOOKUP($T487,Fe_Annuity_Tables,MATCH(CX$3+3,'Mortality Tables'!$N$1:$DN$1,0),FALSE)),"")</f>
        <v/>
      </c>
      <c r="CY487" s="685" t="str">
        <f>IFERROR((CX487+BH487*Contr_Rate)*(1+Inv_Return)*IF($D487=$C$1,VLOOKUP($T487,Male_Annuity_Tables,MATCH($BS$3+3,'Mortality Tables'!$N$1:$DN$1,0),FALSE),VLOOKUP($T487,Fe_Annuity_Tables,MATCH(CY$3+3,'Mortality Tables'!$N$1:$DN$1,0),FALSE)),"")</f>
        <v/>
      </c>
      <c r="CZ487" s="685" t="str">
        <f>IFERROR((CY487+BI487*Contr_Rate)*(1+Inv_Return)*IF($D487=$C$1,VLOOKUP($T487,Male_Annuity_Tables,MATCH($BS$3+3,'Mortality Tables'!$N$1:$DN$1,0),FALSE),VLOOKUP($T487,Fe_Annuity_Tables,MATCH(CZ$3+3,'Mortality Tables'!$N$1:$DN$1,0),FALSE)),"")</f>
        <v/>
      </c>
      <c r="DA487" s="685" t="str">
        <f>IFERROR((CZ487+BJ487*Contr_Rate)*(1+Inv_Return)*IF($D487=$C$1,VLOOKUP($T487,Male_Annuity_Tables,MATCH($BS$3+3,'Mortality Tables'!$N$1:$DN$1,0),FALSE),VLOOKUP($T487,Fe_Annuity_Tables,MATCH(DA$3+3,'Mortality Tables'!$N$1:$DN$1,0),FALSE)),"")</f>
        <v/>
      </c>
      <c r="DB487" s="685" t="str">
        <f>IFERROR((DA487+BK487*Contr_Rate)*(1+Inv_Return)*IF($D487=$C$1,VLOOKUP($T487,Male_Annuity_Tables,MATCH($BS$3+3,'Mortality Tables'!$N$1:$DN$1,0),FALSE),VLOOKUP($T487,Fe_Annuity_Tables,MATCH(DB$3+3,'Mortality Tables'!$N$1:$DN$1,0),FALSE)),"")</f>
        <v/>
      </c>
      <c r="DC487" s="685" t="str">
        <f>IFERROR((DB487+BL487*Contr_Rate)*(1+Inv_Return)*IF($D487=$C$1,VLOOKUP($T487,Male_Annuity_Tables,MATCH($BS$3+3,'Mortality Tables'!$N$1:$DN$1,0),FALSE),VLOOKUP($T487,Fe_Annuity_Tables,MATCH(DC$3+3,'Mortality Tables'!$N$1:$DN$1,0),FALSE)),"")</f>
        <v/>
      </c>
      <c r="DD487" s="685" t="str">
        <f>IFERROR((DC487+BM487*Contr_Rate)*(1+Inv_Return)*IF($D487=$C$1,VLOOKUP($T487,Male_Annuity_Tables,MATCH($BS$3+3,'Mortality Tables'!$N$1:$DN$1,0),FALSE),VLOOKUP($T487,Fe_Annuity_Tables,MATCH(DD$3+3,'Mortality Tables'!$N$1:$DN$1,0),FALSE)),"")</f>
        <v/>
      </c>
      <c r="DE487" s="685" t="str">
        <f>IFERROR((DD487+BN487*Contr_Rate)*(1+Inv_Return)*IF($D487=$C$1,VLOOKUP($T487,Male_Annuity_Tables,MATCH($BS$3+3,'Mortality Tables'!$N$1:$DN$1,0),FALSE),VLOOKUP($T487,Fe_Annuity_Tables,MATCH(DE$3+3,'Mortality Tables'!$N$1:$DN$1,0),FALSE)),"")</f>
        <v/>
      </c>
      <c r="DF487" s="685" t="str">
        <f>IFERROR((DE487+BO487*Contr_Rate)*(1+Inv_Return)*IF($D487=$C$1,VLOOKUP($T487,Male_Annuity_Tables,MATCH($BS$3+3,'Mortality Tables'!$N$1:$DN$1,0),FALSE),VLOOKUP($T487,Fe_Annuity_Tables,MATCH(DF$3+3,'Mortality Tables'!$N$1:$DN$1,0),FALSE)),"")</f>
        <v/>
      </c>
      <c r="DG487" s="685" t="str">
        <f>IFERROR((DF487+BP487*Contr_Rate)*(1+Inv_Return)*IF($D487=$C$1,VLOOKUP($T487,Male_Annuity_Tables,MATCH($BS$3+3,'Mortality Tables'!$N$1:$DN$1,0),FALSE),VLOOKUP($T487,Fe_Annuity_Tables,MATCH(DG$3+3,'Mortality Tables'!$N$1:$DN$1,0),FALSE)),"")</f>
        <v/>
      </c>
      <c r="DH487" s="685" t="str">
        <f>IFERROR((DG487+BQ487*Contr_Rate)*(1+Inv_Return)*IF($D487=$C$1,VLOOKUP($T487,Male_Annuity_Tables,MATCH($BS$3+3,'Mortality Tables'!$N$1:$DN$1,0),FALSE),VLOOKUP($T487,Fe_Annuity_Tables,MATCH(DH$3+3,'Mortality Tables'!$N$1:$DN$1,0),FALSE)),"")</f>
        <v/>
      </c>
      <c r="DJ487" s="686">
        <f t="shared" si="263"/>
        <v>1446376.1077536389</v>
      </c>
      <c r="DK487" s="680">
        <f t="shared" si="251"/>
        <v>8.0909277508679907</v>
      </c>
      <c r="DL487" s="686">
        <f t="shared" si="264"/>
        <v>119772.66662540357</v>
      </c>
      <c r="DM487" s="686">
        <f t="shared" si="252"/>
        <v>1016096.1538449154</v>
      </c>
      <c r="DN487" s="687">
        <f t="shared" si="265"/>
        <v>0.11787532722388812</v>
      </c>
      <c r="DP487" s="688">
        <f t="shared" si="266"/>
        <v>34479.794268585385</v>
      </c>
      <c r="DQ487" s="688">
        <f t="shared" si="267"/>
        <v>52497.332852633568</v>
      </c>
      <c r="DR487" s="688">
        <f t="shared" si="268"/>
        <v>69404.449270563462</v>
      </c>
    </row>
    <row r="488" spans="1:122" s="657" customFormat="1" ht="14.5">
      <c r="A488" s="675" t="s">
        <v>2044</v>
      </c>
      <c r="B488" s="675" t="s">
        <v>2045</v>
      </c>
      <c r="C488" s="675" t="s">
        <v>541</v>
      </c>
      <c r="D488" s="675" t="s">
        <v>60</v>
      </c>
      <c r="E488" s="676">
        <v>29849</v>
      </c>
      <c r="F488" s="677">
        <v>45268</v>
      </c>
      <c r="G488" s="677">
        <v>45488</v>
      </c>
      <c r="H488" s="678">
        <v>1475859</v>
      </c>
      <c r="I488" s="678">
        <v>135989.07999999999</v>
      </c>
      <c r="J488" s="678">
        <v>137124.63</v>
      </c>
      <c r="K488" s="678">
        <v>48762.35</v>
      </c>
      <c r="L488" s="678">
        <v>321876.05999999994</v>
      </c>
      <c r="M488" s="679">
        <f>IF(COUNTIF($A$4:A488,A488)=1,0,1)</f>
        <v>0</v>
      </c>
      <c r="N488" s="680" t="str">
        <f t="shared" si="257"/>
        <v>Okay</v>
      </c>
      <c r="O488" s="680" t="str">
        <f t="shared" si="258"/>
        <v>TRUE</v>
      </c>
      <c r="P488" s="680" t="b">
        <f t="shared" si="259"/>
        <v>1</v>
      </c>
      <c r="Q488" s="680" t="b">
        <f t="shared" si="273"/>
        <v>1</v>
      </c>
      <c r="R488" s="680" t="b">
        <f t="shared" si="274"/>
        <v>1</v>
      </c>
      <c r="S488" s="681">
        <f t="shared" si="260"/>
        <v>42.243835616438353</v>
      </c>
      <c r="T488" s="682">
        <f t="shared" si="275"/>
        <v>43</v>
      </c>
      <c r="U488" s="682">
        <f t="shared" si="253"/>
        <v>42</v>
      </c>
      <c r="V488" s="682">
        <f t="shared" si="276"/>
        <v>0.46027397260273972</v>
      </c>
      <c r="W488" s="682">
        <f t="shared" si="261"/>
        <v>17</v>
      </c>
      <c r="X488" s="683">
        <f t="shared" si="262"/>
        <v>5471893.0199999986</v>
      </c>
      <c r="Y488" s="684">
        <f t="shared" si="250"/>
        <v>2.2899999999999999E-3</v>
      </c>
      <c r="Z488" s="684">
        <f>IF($D488=$C$1,VLOOKUP($T488,Male_Annuity_Tables,MATCH($W488+2,'Mortality Tables'!$DS$1:$HT$1,0),FALSE),VLOOKUP($T488,Fe_Annuity_Tables,MATCH($W488+2,'Mortality Tables'!$M$1:$DN$1,0),FALSE))</f>
        <v>0.135883087888306</v>
      </c>
      <c r="AA488" s="664"/>
      <c r="AB488" s="685">
        <f t="shared" si="278"/>
        <v>1551054.01605</v>
      </c>
      <c r="AC488" s="685">
        <f t="shared" si="278"/>
        <v>1630080.2181677476</v>
      </c>
      <c r="AD488" s="685">
        <f t="shared" si="278"/>
        <v>1713132.8052833944</v>
      </c>
      <c r="AE488" s="685">
        <f t="shared" si="278"/>
        <v>1800416.9217125834</v>
      </c>
      <c r="AF488" s="685">
        <f t="shared" si="278"/>
        <v>1892148.1638738394</v>
      </c>
      <c r="AG488" s="685">
        <f t="shared" si="278"/>
        <v>1988553.1128232118</v>
      </c>
      <c r="AH488" s="685">
        <f t="shared" si="278"/>
        <v>2089869.8939215546</v>
      </c>
      <c r="AI488" s="685">
        <f t="shared" si="278"/>
        <v>2196348.765016858</v>
      </c>
      <c r="AJ488" s="685">
        <f t="shared" si="278"/>
        <v>2308252.7345944671</v>
      </c>
      <c r="AK488" s="685">
        <f t="shared" si="278"/>
        <v>2425858.211422055</v>
      </c>
      <c r="AL488" s="685">
        <f t="shared" si="278"/>
        <v>2549455.6872940087</v>
      </c>
      <c r="AM488" s="685">
        <f t="shared" si="278"/>
        <v>2679350.4545616386</v>
      </c>
      <c r="AN488" s="685">
        <f t="shared" si="278"/>
        <v>2815863.3602215536</v>
      </c>
      <c r="AO488" s="685">
        <f t="shared" si="278"/>
        <v>2959331.5984248426</v>
      </c>
      <c r="AP488" s="685">
        <f t="shared" si="278"/>
        <v>3110109.5433645886</v>
      </c>
      <c r="AQ488" s="685">
        <f t="shared" si="278"/>
        <v>3268569.6245990139</v>
      </c>
      <c r="AR488" s="685">
        <f t="shared" si="277"/>
        <v>3435103.2469723341</v>
      </c>
      <c r="AS488" s="685" t="str">
        <f t="shared" si="277"/>
        <v/>
      </c>
      <c r="AT488" s="685" t="str">
        <f t="shared" si="277"/>
        <v/>
      </c>
      <c r="AU488" s="685" t="str">
        <f t="shared" si="277"/>
        <v/>
      </c>
      <c r="AV488" s="685" t="str">
        <f t="shared" si="277"/>
        <v/>
      </c>
      <c r="AW488" s="685" t="str">
        <f t="shared" si="277"/>
        <v/>
      </c>
      <c r="AX488" s="685" t="str">
        <f t="shared" si="277"/>
        <v/>
      </c>
      <c r="AY488" s="685" t="str">
        <f t="shared" si="277"/>
        <v/>
      </c>
      <c r="AZ488" s="685" t="str">
        <f t="shared" si="277"/>
        <v/>
      </c>
      <c r="BA488" s="685" t="str">
        <f t="shared" si="277"/>
        <v/>
      </c>
      <c r="BB488" s="685" t="str">
        <f t="shared" si="277"/>
        <v/>
      </c>
      <c r="BC488" s="685" t="str">
        <f t="shared" si="277"/>
        <v/>
      </c>
      <c r="BD488" s="685" t="str">
        <f t="shared" si="277"/>
        <v/>
      </c>
      <c r="BE488" s="685" t="str">
        <f t="shared" si="277"/>
        <v/>
      </c>
      <c r="BF488" s="685" t="str">
        <f t="shared" si="277"/>
        <v/>
      </c>
      <c r="BG488" s="685" t="str">
        <f t="shared" si="279"/>
        <v/>
      </c>
      <c r="BH488" s="685" t="str">
        <f t="shared" si="279"/>
        <v/>
      </c>
      <c r="BI488" s="685" t="str">
        <f t="shared" si="254"/>
        <v/>
      </c>
      <c r="BJ488" s="685" t="str">
        <f t="shared" si="254"/>
        <v/>
      </c>
      <c r="BK488" s="685" t="str">
        <f t="shared" si="254"/>
        <v/>
      </c>
      <c r="BL488" s="685" t="str">
        <f t="shared" si="254"/>
        <v/>
      </c>
      <c r="BM488" s="685" t="str">
        <f t="shared" si="254"/>
        <v/>
      </c>
      <c r="BN488" s="685" t="str">
        <f t="shared" si="254"/>
        <v/>
      </c>
      <c r="BO488" s="685" t="str">
        <f t="shared" si="269"/>
        <v/>
      </c>
      <c r="BP488" s="685" t="str">
        <f t="shared" si="269"/>
        <v/>
      </c>
      <c r="BQ488" s="685" t="str">
        <f t="shared" si="269"/>
        <v/>
      </c>
      <c r="BR488" s="529"/>
      <c r="BS488" s="685">
        <f>IFERROR(($L488+AB488*Contr_Rate)*(1+Inv_Return)*IF($D488=$C$1,VLOOKUP($T488,Male_Annuity_Tables,MATCH($BS$3+3,'Mortality Tables'!$N$1:$DN$1,0),FALSE),VLOOKUP($T488,Fe_Annuity_Tables,MATCH(BS$3+3,'Mortality Tables'!$N$1:$DN$1,0),FALSE)),"")</f>
        <v>686035.98538639839</v>
      </c>
      <c r="BT488" s="685">
        <f>IFERROR(($BS488+AC488*Contr_Rate)*(1+Inv_Return)*IF($D488=$C$1,VLOOKUP($T488,Male_Annuity_Tables,MATCH($BS$3+3,'Mortality Tables'!$N$1:$DN$1,0),FALSE),VLOOKUP($T488,Fe_Annuity_Tables,MATCH(BT$3+3,'Mortality Tables'!$N$1:$DN$1,0),FALSE)),"")</f>
        <v>868319.86982645281</v>
      </c>
      <c r="BU488" s="685">
        <f>IFERROR((BT488+AD488*Contr_Rate)*(1+Inv_Return)*IF($D488=$C$1,VLOOKUP($T488,Male_Annuity_Tables,MATCH($BS$3+3,'Mortality Tables'!$N$1:$DN$1,0),FALSE),VLOOKUP($T488,Fe_Annuity_Tables,MATCH(BU$3+3,'Mortality Tables'!$N$1:$DN$1,0),FALSE)),"")</f>
        <v>865950.88964749977</v>
      </c>
      <c r="BV488" s="685">
        <f>IFERROR((BU488+AE488*Contr_Rate)*(1+Inv_Return)*IF($D488=$C$1,VLOOKUP($T488,Male_Annuity_Tables,MATCH($BS$3+3,'Mortality Tables'!$N$1:$DN$1,0),FALSE),VLOOKUP($T488,Fe_Annuity_Tables,MATCH(BV$3+3,'Mortality Tables'!$N$1:$DN$1,0),FALSE)),"")</f>
        <v>746644.0239205067</v>
      </c>
      <c r="BW488" s="685">
        <f>IFERROR((BV488+AF488*Contr_Rate)*(1+Inv_Return)*IF($D488=$C$1,VLOOKUP($T488,Male_Annuity_Tables,MATCH($BS$3+3,'Mortality Tables'!$N$1:$DN$1,0),FALSE),VLOOKUP($T488,Fe_Annuity_Tables,MATCH(BW$3+3,'Mortality Tables'!$N$1:$DN$1,0),FALSE)),"")</f>
        <v>591426.63516400103</v>
      </c>
      <c r="BX488" s="685">
        <f>IFERROR((BW488+AG488*Contr_Rate)*(1+Inv_Return)*IF($D488=$C$1,VLOOKUP($T488,Male_Annuity_Tables,MATCH($BS$3+3,'Mortality Tables'!$N$1:$DN$1,0),FALSE),VLOOKUP($T488,Fe_Annuity_Tables,MATCH(BX$3+3,'Mortality Tables'!$N$1:$DN$1,0),FALSE)),"")</f>
        <v>452932.44485917082</v>
      </c>
      <c r="BY488" s="685">
        <f>IFERROR((BX488+AH488*Contr_Rate)*(1+Inv_Return)*IF($D488=$C$1,VLOOKUP($T488,Male_Annuity_Tables,MATCH($BS$3+3,'Mortality Tables'!$N$1:$DN$1,0),FALSE),VLOOKUP($T488,Fe_Annuity_Tables,MATCH(BY$3+3,'Mortality Tables'!$N$1:$DN$1,0),FALSE)),"")</f>
        <v>348743.03652610374</v>
      </c>
      <c r="BZ488" s="685">
        <f>IFERROR((BY488+AI488*Contr_Rate)*(1+Inv_Return)*IF($D488=$C$1,VLOOKUP($T488,Male_Annuity_Tables,MATCH($BS$3+3,'Mortality Tables'!$N$1:$DN$1,0),FALSE),VLOOKUP($T488,Fe_Annuity_Tables,MATCH(BZ$3+3,'Mortality Tables'!$N$1:$DN$1,0),FALSE)),"")</f>
        <v>291769.46587072476</v>
      </c>
      <c r="CA488" s="685">
        <f>IFERROR((BZ488+AJ488*Contr_Rate)*(1+Inv_Return)*IF($D488=$C$1,VLOOKUP($T488,Male_Annuity_Tables,MATCH($BS$3+3,'Mortality Tables'!$N$1:$DN$1,0),FALSE),VLOOKUP($T488,Fe_Annuity_Tables,MATCH(CA$3+3,'Mortality Tables'!$N$1:$DN$1,0),FALSE)),"")</f>
        <v>255455.06968061483</v>
      </c>
      <c r="CB488" s="685">
        <f>IFERROR((CA488+AK488*Contr_Rate)*(1+Inv_Return)*IF($D488=$C$1,VLOOKUP($T488,Male_Annuity_Tables,MATCH($BS$3+3,'Mortality Tables'!$N$1:$DN$1,0),FALSE),VLOOKUP($T488,Fe_Annuity_Tables,MATCH(CB$3+3,'Mortality Tables'!$N$1:$DN$1,0),FALSE)),"")</f>
        <v>228664.67164625315</v>
      </c>
      <c r="CC488" s="685">
        <f>IFERROR((CB488+AL488*Contr_Rate)*(1+Inv_Return)*IF($D488=$C$1,VLOOKUP($T488,Male_Annuity_Tables,MATCH($BS$3+3,'Mortality Tables'!$N$1:$DN$1,0),FALSE),VLOOKUP($T488,Fe_Annuity_Tables,MATCH(CC$3+3,'Mortality Tables'!$N$1:$DN$1,0),FALSE)),"")</f>
        <v>206970.25096967228</v>
      </c>
      <c r="CD488" s="685">
        <f>IFERROR((CC488+AM488*Contr_Rate)*(1+Inv_Return)*IF($D488=$C$1,VLOOKUP($T488,Male_Annuity_Tables,MATCH($BS$3+3,'Mortality Tables'!$N$1:$DN$1,0),FALSE),VLOOKUP($T488,Fe_Annuity_Tables,MATCH(CD$3+3,'Mortality Tables'!$N$1:$DN$1,0),FALSE)),"")</f>
        <v>188545.44765821254</v>
      </c>
      <c r="CE488" s="685">
        <f>IFERROR((CD488+AN488*Contr_Rate)*(1+Inv_Return)*IF($D488=$C$1,VLOOKUP($T488,Male_Annuity_Tables,MATCH($BS$3+3,'Mortality Tables'!$N$1:$DN$1,0),FALSE),VLOOKUP($T488,Fe_Annuity_Tables,MATCH(CE$3+3,'Mortality Tables'!$N$1:$DN$1,0),FALSE)),"")</f>
        <v>182097.9206293567</v>
      </c>
      <c r="CF488" s="685">
        <f>IFERROR((CE488+AO488*Contr_Rate)*(1+Inv_Return)*IF($D488=$C$1,VLOOKUP($T488,Male_Annuity_Tables,MATCH($BS$3+3,'Mortality Tables'!$N$1:$DN$1,0),FALSE),VLOOKUP($T488,Fe_Annuity_Tables,MATCH(CF$3+3,'Mortality Tables'!$N$1:$DN$1,0),FALSE)),"")</f>
        <v>178044.60003992132</v>
      </c>
      <c r="CG488" s="685">
        <f>IFERROR((CF488+AP488*Contr_Rate)*(1+Inv_Return)*IF($D488=$C$1,VLOOKUP($T488,Male_Annuity_Tables,MATCH($BS$3+3,'Mortality Tables'!$N$1:$DN$1,0),FALSE),VLOOKUP($T488,Fe_Annuity_Tables,MATCH(CG$3+3,'Mortality Tables'!$N$1:$DN$1,0),FALSE)),"")</f>
        <v>174505.60275236142</v>
      </c>
      <c r="CH488" s="685">
        <f>IFERROR((CG488+AQ488*Contr_Rate)*(1+Inv_Return)*IF($D488=$C$1,VLOOKUP($T488,Male_Annuity_Tables,MATCH($BS$3+3,'Mortality Tables'!$N$1:$DN$1,0),FALSE),VLOOKUP($T488,Fe_Annuity_Tables,MATCH(CH$3+3,'Mortality Tables'!$N$1:$DN$1,0),FALSE)),"")</f>
        <v>171116.45521172692</v>
      </c>
      <c r="CI488" s="685">
        <f>IFERROR((CH488+AR488*Contr_Rate)*(1+Inv_Return)*IF($D488=$C$1,VLOOKUP($T488,Male_Annuity_Tables,MATCH($BS$3+3,'Mortality Tables'!$N$1:$DN$1,0),FALSE),VLOOKUP($T488,Fe_Annuity_Tables,MATCH(CI$3+3,'Mortality Tables'!$N$1:$DN$1,0),FALSE)),"")</f>
        <v>167797.42704212113</v>
      </c>
      <c r="CJ488" s="685" t="str">
        <f>IFERROR((CI488+AS488*Contr_Rate)*(1+Inv_Return)*IF($D488=$C$1,VLOOKUP($T488,Male_Annuity_Tables,MATCH($BS$3+3,'Mortality Tables'!$N$1:$DN$1,0),FALSE),VLOOKUP($T488,Fe_Annuity_Tables,MATCH(CJ$3+3,'Mortality Tables'!$N$1:$DN$1,0),FALSE)),"")</f>
        <v/>
      </c>
      <c r="CK488" s="685" t="str">
        <f>IFERROR((CJ488+AT488*Contr_Rate)*(1+Inv_Return)*IF($D488=$C$1,VLOOKUP($T488,Male_Annuity_Tables,MATCH($BS$3+3,'Mortality Tables'!$N$1:$DN$1,0),FALSE),VLOOKUP($T488,Fe_Annuity_Tables,MATCH(CK$3+3,'Mortality Tables'!$N$1:$DN$1,0),FALSE)),"")</f>
        <v/>
      </c>
      <c r="CL488" s="685" t="str">
        <f>IFERROR((CK488+AU488*Contr_Rate)*(1+Inv_Return)*IF($D488=$C$1,VLOOKUP($T488,Male_Annuity_Tables,MATCH($BS$3+3,'Mortality Tables'!$N$1:$DN$1,0),FALSE),VLOOKUP($T488,Fe_Annuity_Tables,MATCH(CL$3+3,'Mortality Tables'!$N$1:$DN$1,0),FALSE)),"")</f>
        <v/>
      </c>
      <c r="CM488" s="685" t="str">
        <f>IFERROR((CL488+AV488*Contr_Rate)*(1+Inv_Return)*IF($D488=$C$1,VLOOKUP($T488,Male_Annuity_Tables,MATCH($BS$3+3,'Mortality Tables'!$N$1:$DN$1,0),FALSE),VLOOKUP($T488,Fe_Annuity_Tables,MATCH(CM$3+3,'Mortality Tables'!$N$1:$DN$1,0),FALSE)),"")</f>
        <v/>
      </c>
      <c r="CN488" s="685" t="str">
        <f>IFERROR((CM488+AW488*Contr_Rate)*(1+Inv_Return)*IF($D488=$C$1,VLOOKUP($T488,Male_Annuity_Tables,MATCH($BS$3+3,'Mortality Tables'!$N$1:$DN$1,0),FALSE),VLOOKUP($T488,Fe_Annuity_Tables,MATCH(CN$3+3,'Mortality Tables'!$N$1:$DN$1,0),FALSE)),"")</f>
        <v/>
      </c>
      <c r="CO488" s="685" t="str">
        <f>IFERROR((CN488+AX488*Contr_Rate)*(1+Inv_Return)*IF($D488=$C$1,VLOOKUP($T488,Male_Annuity_Tables,MATCH($BS$3+3,'Mortality Tables'!$N$1:$DN$1,0),FALSE),VLOOKUP($T488,Fe_Annuity_Tables,MATCH(CO$3+3,'Mortality Tables'!$N$1:$DN$1,0),FALSE)),"")</f>
        <v/>
      </c>
      <c r="CP488" s="685" t="str">
        <f>IFERROR((CO488+AY488*Contr_Rate)*(1+Inv_Return)*IF($D488=$C$1,VLOOKUP($T488,Male_Annuity_Tables,MATCH($BS$3+3,'Mortality Tables'!$N$1:$DN$1,0),FALSE),VLOOKUP($T488,Fe_Annuity_Tables,MATCH(CP$3+3,'Mortality Tables'!$N$1:$DN$1,0),FALSE)),"")</f>
        <v/>
      </c>
      <c r="CQ488" s="685" t="str">
        <f>IFERROR((CP488+AZ488*Contr_Rate)*(1+Inv_Return)*IF($D488=$C$1,VLOOKUP($T488,Male_Annuity_Tables,MATCH($BS$3+3,'Mortality Tables'!$N$1:$DN$1,0),FALSE),VLOOKUP($T488,Fe_Annuity_Tables,MATCH(CQ$3+3,'Mortality Tables'!$N$1:$DN$1,0),FALSE)),"")</f>
        <v/>
      </c>
      <c r="CR488" s="685" t="str">
        <f>IFERROR((CQ488+BA488*Contr_Rate)*(1+Inv_Return)*IF($D488=$C$1,VLOOKUP($T488,Male_Annuity_Tables,MATCH($BS$3+3,'Mortality Tables'!$N$1:$DN$1,0),FALSE),VLOOKUP($T488,Fe_Annuity_Tables,MATCH(CR$3+3,'Mortality Tables'!$N$1:$DN$1,0),FALSE)),"")</f>
        <v/>
      </c>
      <c r="CS488" s="685" t="str">
        <f>IFERROR((CR488+BB488*Contr_Rate)*(1+Inv_Return)*IF($D488=$C$1,VLOOKUP($T488,Male_Annuity_Tables,MATCH($BS$3+3,'Mortality Tables'!$N$1:$DN$1,0),FALSE),VLOOKUP($T488,Fe_Annuity_Tables,MATCH(CS$3+3,'Mortality Tables'!$N$1:$DN$1,0),FALSE)),"")</f>
        <v/>
      </c>
      <c r="CT488" s="685" t="str">
        <f>IFERROR((CS488+BC488*Contr_Rate)*(1+Inv_Return)*IF($D488=$C$1,VLOOKUP($T488,Male_Annuity_Tables,MATCH($BS$3+3,'Mortality Tables'!$N$1:$DN$1,0),FALSE),VLOOKUP($T488,Fe_Annuity_Tables,MATCH(CT$3+3,'Mortality Tables'!$N$1:$DN$1,0),FALSE)),"")</f>
        <v/>
      </c>
      <c r="CU488" s="685" t="str">
        <f>IFERROR((CT488+BD488*Contr_Rate)*(1+Inv_Return)*IF($D488=$C$1,VLOOKUP($T488,Male_Annuity_Tables,MATCH($BS$3+3,'Mortality Tables'!$N$1:$DN$1,0),FALSE),VLOOKUP($T488,Fe_Annuity_Tables,MATCH(CU$3+3,'Mortality Tables'!$N$1:$DN$1,0),FALSE)),"")</f>
        <v/>
      </c>
      <c r="CV488" s="685" t="str">
        <f>IFERROR((CU488+BE488*Contr_Rate)*(1+Inv_Return)*IF($D488=$C$1,VLOOKUP($T488,Male_Annuity_Tables,MATCH($BS$3+3,'Mortality Tables'!$N$1:$DN$1,0),FALSE),VLOOKUP($T488,Fe_Annuity_Tables,MATCH(CV$3+3,'Mortality Tables'!$N$1:$DN$1,0),FALSE)),"")</f>
        <v/>
      </c>
      <c r="CW488" s="685" t="str">
        <f>IFERROR((CV488+BF488*Contr_Rate)*(1+Inv_Return)*IF($D488=$C$1,VLOOKUP($T488,Male_Annuity_Tables,MATCH($BS$3+3,'Mortality Tables'!$N$1:$DN$1,0),FALSE),VLOOKUP($T488,Fe_Annuity_Tables,MATCH(CW$3+3,'Mortality Tables'!$N$1:$DN$1,0),FALSE)),"")</f>
        <v/>
      </c>
      <c r="CX488" s="685" t="str">
        <f>IFERROR((CW488+BG488*Contr_Rate)*(1+Inv_Return)*IF($D488=$C$1,VLOOKUP($T488,Male_Annuity_Tables,MATCH($BS$3+3,'Mortality Tables'!$N$1:$DN$1,0),FALSE),VLOOKUP($T488,Fe_Annuity_Tables,MATCH(CX$3+3,'Mortality Tables'!$N$1:$DN$1,0),FALSE)),"")</f>
        <v/>
      </c>
      <c r="CY488" s="685" t="str">
        <f>IFERROR((CX488+BH488*Contr_Rate)*(1+Inv_Return)*IF($D488=$C$1,VLOOKUP($T488,Male_Annuity_Tables,MATCH($BS$3+3,'Mortality Tables'!$N$1:$DN$1,0),FALSE),VLOOKUP($T488,Fe_Annuity_Tables,MATCH(CY$3+3,'Mortality Tables'!$N$1:$DN$1,0),FALSE)),"")</f>
        <v/>
      </c>
      <c r="CZ488" s="685" t="str">
        <f>IFERROR((CY488+BI488*Contr_Rate)*(1+Inv_Return)*IF($D488=$C$1,VLOOKUP($T488,Male_Annuity_Tables,MATCH($BS$3+3,'Mortality Tables'!$N$1:$DN$1,0),FALSE),VLOOKUP($T488,Fe_Annuity_Tables,MATCH(CZ$3+3,'Mortality Tables'!$N$1:$DN$1,0),FALSE)),"")</f>
        <v/>
      </c>
      <c r="DA488" s="685" t="str">
        <f>IFERROR((CZ488+BJ488*Contr_Rate)*(1+Inv_Return)*IF($D488=$C$1,VLOOKUP($T488,Male_Annuity_Tables,MATCH($BS$3+3,'Mortality Tables'!$N$1:$DN$1,0),FALSE),VLOOKUP($T488,Fe_Annuity_Tables,MATCH(DA$3+3,'Mortality Tables'!$N$1:$DN$1,0),FALSE)),"")</f>
        <v/>
      </c>
      <c r="DB488" s="685" t="str">
        <f>IFERROR((DA488+BK488*Contr_Rate)*(1+Inv_Return)*IF($D488=$C$1,VLOOKUP($T488,Male_Annuity_Tables,MATCH($BS$3+3,'Mortality Tables'!$N$1:$DN$1,0),FALSE),VLOOKUP($T488,Fe_Annuity_Tables,MATCH(DB$3+3,'Mortality Tables'!$N$1:$DN$1,0),FALSE)),"")</f>
        <v/>
      </c>
      <c r="DC488" s="685" t="str">
        <f>IFERROR((DB488+BL488*Contr_Rate)*(1+Inv_Return)*IF($D488=$C$1,VLOOKUP($T488,Male_Annuity_Tables,MATCH($BS$3+3,'Mortality Tables'!$N$1:$DN$1,0),FALSE),VLOOKUP($T488,Fe_Annuity_Tables,MATCH(DC$3+3,'Mortality Tables'!$N$1:$DN$1,0),FALSE)),"")</f>
        <v/>
      </c>
      <c r="DD488" s="685" t="str">
        <f>IFERROR((DC488+BM488*Contr_Rate)*(1+Inv_Return)*IF($D488=$C$1,VLOOKUP($T488,Male_Annuity_Tables,MATCH($BS$3+3,'Mortality Tables'!$N$1:$DN$1,0),FALSE),VLOOKUP($T488,Fe_Annuity_Tables,MATCH(DD$3+3,'Mortality Tables'!$N$1:$DN$1,0),FALSE)),"")</f>
        <v/>
      </c>
      <c r="DE488" s="685" t="str">
        <f>IFERROR((DD488+BN488*Contr_Rate)*(1+Inv_Return)*IF($D488=$C$1,VLOOKUP($T488,Male_Annuity_Tables,MATCH($BS$3+3,'Mortality Tables'!$N$1:$DN$1,0),FALSE),VLOOKUP($T488,Fe_Annuity_Tables,MATCH(DE$3+3,'Mortality Tables'!$N$1:$DN$1,0),FALSE)),"")</f>
        <v/>
      </c>
      <c r="DF488" s="685" t="str">
        <f>IFERROR((DE488+BO488*Contr_Rate)*(1+Inv_Return)*IF($D488=$C$1,VLOOKUP($T488,Male_Annuity_Tables,MATCH($BS$3+3,'Mortality Tables'!$N$1:$DN$1,0),FALSE),VLOOKUP($T488,Fe_Annuity_Tables,MATCH(DF$3+3,'Mortality Tables'!$N$1:$DN$1,0),FALSE)),"")</f>
        <v/>
      </c>
      <c r="DG488" s="685" t="str">
        <f>IFERROR((DF488+BP488*Contr_Rate)*(1+Inv_Return)*IF($D488=$C$1,VLOOKUP($T488,Male_Annuity_Tables,MATCH($BS$3+3,'Mortality Tables'!$N$1:$DN$1,0),FALSE),VLOOKUP($T488,Fe_Annuity_Tables,MATCH(DG$3+3,'Mortality Tables'!$N$1:$DN$1,0),FALSE)),"")</f>
        <v/>
      </c>
      <c r="DH488" s="685" t="str">
        <f>IFERROR((DG488+BQ488*Contr_Rate)*(1+Inv_Return)*IF($D488=$C$1,VLOOKUP($T488,Male_Annuity_Tables,MATCH($BS$3+3,'Mortality Tables'!$N$1:$DN$1,0),FALSE),VLOOKUP($T488,Fe_Annuity_Tables,MATCH(DH$3+3,'Mortality Tables'!$N$1:$DN$1,0),FALSE)),"")</f>
        <v/>
      </c>
      <c r="DJ488" s="686">
        <f t="shared" si="263"/>
        <v>868319.86982645281</v>
      </c>
      <c r="DK488" s="680">
        <f t="shared" si="251"/>
        <v>8.8017766057058875</v>
      </c>
      <c r="DL488" s="686">
        <f t="shared" si="264"/>
        <v>66097.373160616145</v>
      </c>
      <c r="DM488" s="686">
        <f t="shared" si="252"/>
        <v>3435103.2469723341</v>
      </c>
      <c r="DN488" s="687">
        <f t="shared" si="265"/>
        <v>1.9241742797359501E-2</v>
      </c>
      <c r="DP488" s="688">
        <f t="shared" si="266"/>
        <v>104240.76685351437</v>
      </c>
      <c r="DQ488" s="688">
        <f t="shared" si="267"/>
        <v>131938.16510058509</v>
      </c>
      <c r="DR488" s="688">
        <f t="shared" si="268"/>
        <v>131578.20685382382</v>
      </c>
    </row>
    <row r="489" spans="1:122" s="657" customFormat="1" ht="14.5">
      <c r="A489" s="675" t="s">
        <v>2046</v>
      </c>
      <c r="B489" s="675" t="s">
        <v>2047</v>
      </c>
      <c r="C489" s="675" t="s">
        <v>116</v>
      </c>
      <c r="D489" s="675" t="s">
        <v>61</v>
      </c>
      <c r="E489" s="676">
        <v>33888</v>
      </c>
      <c r="F489" s="677">
        <v>44770</v>
      </c>
      <c r="G489" s="677">
        <v>45303</v>
      </c>
      <c r="H489" s="678">
        <v>1560306</v>
      </c>
      <c r="I489" s="678">
        <v>154019.32</v>
      </c>
      <c r="J489" s="678">
        <v>112584.71</v>
      </c>
      <c r="K489" s="678">
        <v>17123.900000000001</v>
      </c>
      <c r="L489" s="678">
        <v>283727.93000000005</v>
      </c>
      <c r="M489" s="679">
        <f>IF(COUNTIF($A$4:A489,A489)=1,0,1)</f>
        <v>0</v>
      </c>
      <c r="N489" s="680" t="str">
        <f t="shared" si="257"/>
        <v>Okay</v>
      </c>
      <c r="O489" s="680" t="str">
        <f t="shared" si="258"/>
        <v>TRUE</v>
      </c>
      <c r="P489" s="680" t="b">
        <f t="shared" si="259"/>
        <v>1</v>
      </c>
      <c r="Q489" s="680" t="b">
        <f t="shared" si="273"/>
        <v>1</v>
      </c>
      <c r="R489" s="680" t="b">
        <f t="shared" si="274"/>
        <v>1</v>
      </c>
      <c r="S489" s="681">
        <f t="shared" si="260"/>
        <v>29.813698630136987</v>
      </c>
      <c r="T489" s="682">
        <f t="shared" si="275"/>
        <v>32</v>
      </c>
      <c r="U489" s="682">
        <f t="shared" si="253"/>
        <v>31</v>
      </c>
      <c r="V489" s="682">
        <f t="shared" si="276"/>
        <v>0.9671232876712329</v>
      </c>
      <c r="W489" s="682">
        <f t="shared" si="261"/>
        <v>28</v>
      </c>
      <c r="X489" s="683">
        <f t="shared" si="262"/>
        <v>7944382.040000001</v>
      </c>
      <c r="Y489" s="684">
        <f t="shared" si="250"/>
        <v>1.48E-3</v>
      </c>
      <c r="Z489" s="684">
        <f>IF($D489=$C$1,VLOOKUP($T489,Male_Annuity_Tables,MATCH($W489+2,'Mortality Tables'!$DS$1:$HT$1,0),FALSE),VLOOKUP($T489,Fe_Annuity_Tables,MATCH($W489+2,'Mortality Tables'!$M$1:$DN$1,0),FALSE))</f>
        <v>1.3180534015098732E-2</v>
      </c>
      <c r="AA489" s="664"/>
      <c r="AB489" s="685">
        <f t="shared" si="278"/>
        <v>1639803.5907000001</v>
      </c>
      <c r="AC489" s="685">
        <f t="shared" si="278"/>
        <v>1723351.5836461652</v>
      </c>
      <c r="AD489" s="685">
        <f t="shared" si="278"/>
        <v>1811156.3468329373</v>
      </c>
      <c r="AE489" s="685">
        <f t="shared" si="278"/>
        <v>1903434.7627040755</v>
      </c>
      <c r="AF489" s="685">
        <f t="shared" si="278"/>
        <v>2000414.7638638481</v>
      </c>
      <c r="AG489" s="685">
        <f t="shared" si="278"/>
        <v>2102335.8960827114</v>
      </c>
      <c r="AH489" s="685">
        <f t="shared" si="278"/>
        <v>2209449.9099881253</v>
      </c>
      <c r="AI489" s="685">
        <f t="shared" si="278"/>
        <v>2322021.3829020206</v>
      </c>
      <c r="AJ489" s="685">
        <f t="shared" si="278"/>
        <v>2440328.3723608786</v>
      </c>
      <c r="AK489" s="685">
        <f t="shared" si="278"/>
        <v>2564663.1029326655</v>
      </c>
      <c r="AL489" s="685">
        <f t="shared" si="278"/>
        <v>2695332.6880270848</v>
      </c>
      <c r="AM489" s="685">
        <f t="shared" si="278"/>
        <v>2832659.8884820649</v>
      </c>
      <c r="AN489" s="685">
        <f t="shared" si="278"/>
        <v>2976983.9098002259</v>
      </c>
      <c r="AO489" s="685">
        <f t="shared" si="278"/>
        <v>3128661.2400045479</v>
      </c>
      <c r="AP489" s="685">
        <f t="shared" si="278"/>
        <v>3288066.5301827802</v>
      </c>
      <c r="AQ489" s="685">
        <f t="shared" si="278"/>
        <v>3455593.5198955922</v>
      </c>
      <c r="AR489" s="685">
        <f t="shared" si="277"/>
        <v>3631656.009734273</v>
      </c>
      <c r="AS489" s="685">
        <f t="shared" si="277"/>
        <v>3816688.8834302342</v>
      </c>
      <c r="AT489" s="685">
        <f t="shared" si="277"/>
        <v>4011149.1820410048</v>
      </c>
      <c r="AU489" s="685">
        <f t="shared" si="277"/>
        <v>4215517.2328659948</v>
      </c>
      <c r="AV489" s="685">
        <f t="shared" si="277"/>
        <v>4430297.8358805161</v>
      </c>
      <c r="AW489" s="685">
        <f t="shared" si="277"/>
        <v>4656021.5106186299</v>
      </c>
      <c r="AX489" s="685">
        <f t="shared" si="277"/>
        <v>4893245.8065846479</v>
      </c>
      <c r="AY489" s="685">
        <f t="shared" si="277"/>
        <v>5142556.6804301366</v>
      </c>
      <c r="AZ489" s="685">
        <f t="shared" si="277"/>
        <v>5404569.9432980521</v>
      </c>
      <c r="BA489" s="685">
        <f t="shared" si="277"/>
        <v>5679932.7819090877</v>
      </c>
      <c r="BB489" s="685">
        <f t="shared" si="277"/>
        <v>5969325.3571473556</v>
      </c>
      <c r="BC489" s="685">
        <f t="shared" si="277"/>
        <v>6273462.4840940144</v>
      </c>
      <c r="BD489" s="685" t="str">
        <f t="shared" si="277"/>
        <v/>
      </c>
      <c r="BE489" s="685" t="str">
        <f t="shared" si="277"/>
        <v/>
      </c>
      <c r="BF489" s="685" t="str">
        <f t="shared" si="277"/>
        <v/>
      </c>
      <c r="BG489" s="685" t="str">
        <f t="shared" si="279"/>
        <v/>
      </c>
      <c r="BH489" s="685" t="str">
        <f t="shared" si="279"/>
        <v/>
      </c>
      <c r="BI489" s="685" t="str">
        <f t="shared" si="254"/>
        <v/>
      </c>
      <c r="BJ489" s="685" t="str">
        <f t="shared" si="254"/>
        <v/>
      </c>
      <c r="BK489" s="685" t="str">
        <f t="shared" si="254"/>
        <v/>
      </c>
      <c r="BL489" s="685" t="str">
        <f t="shared" si="254"/>
        <v/>
      </c>
      <c r="BM489" s="685" t="str">
        <f t="shared" si="254"/>
        <v/>
      </c>
      <c r="BN489" s="685" t="str">
        <f t="shared" si="254"/>
        <v/>
      </c>
      <c r="BO489" s="685" t="str">
        <f t="shared" si="269"/>
        <v/>
      </c>
      <c r="BP489" s="685" t="str">
        <f t="shared" si="269"/>
        <v/>
      </c>
      <c r="BQ489" s="685" t="str">
        <f t="shared" si="269"/>
        <v/>
      </c>
      <c r="BR489" s="529"/>
      <c r="BS489" s="685">
        <f>IFERROR(($L489+AB489*Contr_Rate)*(1+Inv_Return)*IF($D489=$C$1,VLOOKUP($T489,Male_Annuity_Tables,MATCH($BS$3+3,'Mortality Tables'!$N$1:$DN$1,0),FALSE),VLOOKUP($T489,Fe_Annuity_Tables,MATCH(BS$3+3,'Mortality Tables'!$N$1:$DN$1,0),FALSE)),"")</f>
        <v>636745.7018782791</v>
      </c>
      <c r="BT489" s="685">
        <f>IFERROR(($BS489+AC489*Contr_Rate)*(1+Inv_Return)*IF($D489=$C$1,VLOOKUP($T489,Male_Annuity_Tables,MATCH($BS$3+3,'Mortality Tables'!$N$1:$DN$1,0),FALSE),VLOOKUP($T489,Fe_Annuity_Tables,MATCH(BT$3+3,'Mortality Tables'!$N$1:$DN$1,0),FALSE)),"")</f>
        <v>947112.87436435488</v>
      </c>
      <c r="BU489" s="685">
        <f>IFERROR((BT489+AD489*Contr_Rate)*(1+Inv_Return)*IF($D489=$C$1,VLOOKUP($T489,Male_Annuity_Tables,MATCH($BS$3+3,'Mortality Tables'!$N$1:$DN$1,0),FALSE),VLOOKUP($T489,Fe_Annuity_Tables,MATCH(BU$3+3,'Mortality Tables'!$N$1:$DN$1,0),FALSE)),"")</f>
        <v>1223516.5372164706</v>
      </c>
      <c r="BV489" s="685">
        <f>IFERROR((BU489+AE489*Contr_Rate)*(1+Inv_Return)*IF($D489=$C$1,VLOOKUP($T489,Male_Annuity_Tables,MATCH($BS$3+3,'Mortality Tables'!$N$1:$DN$1,0),FALSE),VLOOKUP($T489,Fe_Annuity_Tables,MATCH(BV$3+3,'Mortality Tables'!$N$1:$DN$1,0),FALSE)),"")</f>
        <v>1473141.3229296142</v>
      </c>
      <c r="BW489" s="685">
        <f>IFERROR((BV489+AF489*Contr_Rate)*(1+Inv_Return)*IF($D489=$C$1,VLOOKUP($T489,Male_Annuity_Tables,MATCH($BS$3+3,'Mortality Tables'!$N$1:$DN$1,0),FALSE),VLOOKUP($T489,Fe_Annuity_Tables,MATCH(BW$3+3,'Mortality Tables'!$N$1:$DN$1,0),FALSE)),"")</f>
        <v>1701941.2200603154</v>
      </c>
      <c r="BX489" s="685">
        <f>IFERROR((BW489+AG489*Contr_Rate)*(1+Inv_Return)*IF($D489=$C$1,VLOOKUP($T489,Male_Annuity_Tables,MATCH($BS$3+3,'Mortality Tables'!$N$1:$DN$1,0),FALSE),VLOOKUP($T489,Fe_Annuity_Tables,MATCH(BX$3+3,'Mortality Tables'!$N$1:$DN$1,0),FALSE)),"")</f>
        <v>1914862.8430906031</v>
      </c>
      <c r="BY489" s="685">
        <f>IFERROR((BX489+AH489*Contr_Rate)*(1+Inv_Return)*IF($D489=$C$1,VLOOKUP($T489,Male_Annuity_Tables,MATCH($BS$3+3,'Mortality Tables'!$N$1:$DN$1,0),FALSE),VLOOKUP($T489,Fe_Annuity_Tables,MATCH(BY$3+3,'Mortality Tables'!$N$1:$DN$1,0),FALSE)),"")</f>
        <v>2116028.8600909426</v>
      </c>
      <c r="BZ489" s="685">
        <f>IFERROR((BY489+AI489*Contr_Rate)*(1+Inv_Return)*IF($D489=$C$1,VLOOKUP($T489,Male_Annuity_Tables,MATCH($BS$3+3,'Mortality Tables'!$N$1:$DN$1,0),FALSE),VLOOKUP($T489,Fe_Annuity_Tables,MATCH(BZ$3+3,'Mortality Tables'!$N$1:$DN$1,0),FALSE)),"")</f>
        <v>2308888.7213952215</v>
      </c>
      <c r="CA489" s="685">
        <f>IFERROR((BZ489+AJ489*Contr_Rate)*(1+Inv_Return)*IF($D489=$C$1,VLOOKUP($T489,Male_Annuity_Tables,MATCH($BS$3+3,'Mortality Tables'!$N$1:$DN$1,0),FALSE),VLOOKUP($T489,Fe_Annuity_Tables,MATCH(CA$3+3,'Mortality Tables'!$N$1:$DN$1,0),FALSE)),"")</f>
        <v>2496342.5535205537</v>
      </c>
      <c r="CB489" s="685">
        <f>IFERROR((CA489+AK489*Contr_Rate)*(1+Inv_Return)*IF($D489=$C$1,VLOOKUP($T489,Male_Annuity_Tables,MATCH($BS$3+3,'Mortality Tables'!$N$1:$DN$1,0),FALSE),VLOOKUP($T489,Fe_Annuity_Tables,MATCH(CB$3+3,'Mortality Tables'!$N$1:$DN$1,0),FALSE)),"")</f>
        <v>2680843.0326706851</v>
      </c>
      <c r="CC489" s="685">
        <f>IFERROR((CB489+AL489*Contr_Rate)*(1+Inv_Return)*IF($D489=$C$1,VLOOKUP($T489,Male_Annuity_Tables,MATCH($BS$3+3,'Mortality Tables'!$N$1:$DN$1,0),FALSE),VLOOKUP($T489,Fe_Annuity_Tables,MATCH(CC$3+3,'Mortality Tables'!$N$1:$DN$1,0),FALSE)),"")</f>
        <v>2864479.1903253538</v>
      </c>
      <c r="CD489" s="685">
        <f>IFERROR((CC489+AM489*Contr_Rate)*(1+Inv_Return)*IF($D489=$C$1,VLOOKUP($T489,Male_Annuity_Tables,MATCH($BS$3+3,'Mortality Tables'!$N$1:$DN$1,0),FALSE),VLOOKUP($T489,Fe_Annuity_Tables,MATCH(CD$3+3,'Mortality Tables'!$N$1:$DN$1,0),FALSE)),"")</f>
        <v>3049045.3959588595</v>
      </c>
      <c r="CE489" s="685">
        <f>IFERROR((CD489+AN489*Contr_Rate)*(1+Inv_Return)*IF($D489=$C$1,VLOOKUP($T489,Male_Annuity_Tables,MATCH($BS$3+3,'Mortality Tables'!$N$1:$DN$1,0),FALSE),VLOOKUP($T489,Fe_Annuity_Tables,MATCH(CE$3+3,'Mortality Tables'!$N$1:$DN$1,0),FALSE)),"")</f>
        <v>3236098.1812011539</v>
      </c>
      <c r="CF489" s="685">
        <f>IFERROR((CE489+AO489*Contr_Rate)*(1+Inv_Return)*IF($D489=$C$1,VLOOKUP($T489,Male_Annuity_Tables,MATCH($BS$3+3,'Mortality Tables'!$N$1:$DN$1,0),FALSE),VLOOKUP($T489,Fe_Annuity_Tables,MATCH(CF$3+3,'Mortality Tables'!$N$1:$DN$1,0),FALSE)),"")</f>
        <v>3427003.0930578341</v>
      </c>
      <c r="CG489" s="685">
        <f>IFERROR((CF489+AP489*Contr_Rate)*(1+Inv_Return)*IF($D489=$C$1,VLOOKUP($T489,Male_Annuity_Tables,MATCH($BS$3+3,'Mortality Tables'!$N$1:$DN$1,0),FALSE),VLOOKUP($T489,Fe_Annuity_Tables,MATCH(CG$3+3,'Mortality Tables'!$N$1:$DN$1,0),FALSE)),"")</f>
        <v>3622973.372510206</v>
      </c>
      <c r="CH489" s="685">
        <f>IFERROR((CG489+AQ489*Contr_Rate)*(1+Inv_Return)*IF($D489=$C$1,VLOOKUP($T489,Male_Annuity_Tables,MATCH($BS$3+3,'Mortality Tables'!$N$1:$DN$1,0),FALSE),VLOOKUP($T489,Fe_Annuity_Tables,MATCH(CH$3+3,'Mortality Tables'!$N$1:$DN$1,0),FALSE)),"")</f>
        <v>3825101.9336288124</v>
      </c>
      <c r="CI489" s="685">
        <f>IFERROR((CH489+AR489*Contr_Rate)*(1+Inv_Return)*IF($D489=$C$1,VLOOKUP($T489,Male_Annuity_Tables,MATCH($BS$3+3,'Mortality Tables'!$N$1:$DN$1,0),FALSE),VLOOKUP($T489,Fe_Annuity_Tables,MATCH(CI$3+3,'Mortality Tables'!$N$1:$DN$1,0),FALSE)),"")</f>
        <v>4034387.8546984857</v>
      </c>
      <c r="CJ489" s="685">
        <f>IFERROR((CI489+AS489*Contr_Rate)*(1+Inv_Return)*IF($D489=$C$1,VLOOKUP($T489,Male_Annuity_Tables,MATCH($BS$3+3,'Mortality Tables'!$N$1:$DN$1,0),FALSE),VLOOKUP($T489,Fe_Annuity_Tables,MATCH(CJ$3+3,'Mortality Tables'!$N$1:$DN$1,0),FALSE)),"")</f>
        <v>4251758.3764637448</v>
      </c>
      <c r="CK489" s="685">
        <f>IFERROR((CJ489+AT489*Contr_Rate)*(1+Inv_Return)*IF($D489=$C$1,VLOOKUP($T489,Male_Annuity_Tables,MATCH($BS$3+3,'Mortality Tables'!$N$1:$DN$1,0),FALSE),VLOOKUP($T489,Fe_Annuity_Tables,MATCH(CK$3+3,'Mortality Tables'!$N$1:$DN$1,0),FALSE)),"")</f>
        <v>4478087.224999846</v>
      </c>
      <c r="CL489" s="685">
        <f>IFERROR((CK489+AU489*Contr_Rate)*(1+Inv_Return)*IF($D489=$C$1,VLOOKUP($T489,Male_Annuity_Tables,MATCH($BS$3+3,'Mortality Tables'!$N$1:$DN$1,0),FALSE),VLOOKUP($T489,Fe_Annuity_Tables,MATCH(CL$3+3,'Mortality Tables'!$N$1:$DN$1,0),FALSE)),"")</f>
        <v>4714209.9309519902</v>
      </c>
      <c r="CM489" s="685">
        <f>IFERROR((CL489+AV489*Contr_Rate)*(1+Inv_Return)*IF($D489=$C$1,VLOOKUP($T489,Male_Annuity_Tables,MATCH($BS$3+3,'Mortality Tables'!$N$1:$DN$1,0),FALSE),VLOOKUP($T489,Fe_Annuity_Tables,MATCH(CM$3+3,'Mortality Tables'!$N$1:$DN$1,0),FALSE)),"")</f>
        <v>4960936.6972619668</v>
      </c>
      <c r="CN489" s="685">
        <f>IFERROR((CM489+AW489*Contr_Rate)*(1+Inv_Return)*IF($D489=$C$1,VLOOKUP($T489,Male_Annuity_Tables,MATCH($BS$3+3,'Mortality Tables'!$N$1:$DN$1,0),FALSE),VLOOKUP($T489,Fe_Annuity_Tables,MATCH(CN$3+3,'Mortality Tables'!$N$1:$DN$1,0),FALSE)),"")</f>
        <v>5219063.2693379568</v>
      </c>
      <c r="CO489" s="685">
        <f>IFERROR((CN489+AX489*Contr_Rate)*(1+Inv_Return)*IF($D489=$C$1,VLOOKUP($T489,Male_Annuity_Tables,MATCH($BS$3+3,'Mortality Tables'!$N$1:$DN$1,0),FALSE),VLOOKUP($T489,Fe_Annuity_Tables,MATCH(CO$3+3,'Mortality Tables'!$N$1:$DN$1,0),FALSE)),"")</f>
        <v>5489380.181077648</v>
      </c>
      <c r="CP489" s="685">
        <f>IFERROR((CO489+AY489*Contr_Rate)*(1+Inv_Return)*IF($D489=$C$1,VLOOKUP($T489,Male_Annuity_Tables,MATCH($BS$3+3,'Mortality Tables'!$N$1:$DN$1,0),FALSE),VLOOKUP($T489,Fe_Annuity_Tables,MATCH(CP$3+3,'Mortality Tables'!$N$1:$DN$1,0),FALSE)),"")</f>
        <v>5772680.684073709</v>
      </c>
      <c r="CQ489" s="685">
        <f>IFERROR((CP489+AZ489*Contr_Rate)*(1+Inv_Return)*IF($D489=$C$1,VLOOKUP($T489,Male_Annuity_Tables,MATCH($BS$3+3,'Mortality Tables'!$N$1:$DN$1,0),FALSE),VLOOKUP($T489,Fe_Annuity_Tables,MATCH(CQ$3+3,'Mortality Tables'!$N$1:$DN$1,0),FALSE)),"")</f>
        <v>6069767.6131253717</v>
      </c>
      <c r="CR489" s="685">
        <f>IFERROR((CQ489+BA489*Contr_Rate)*(1+Inv_Return)*IF($D489=$C$1,VLOOKUP($T489,Male_Annuity_Tables,MATCH($BS$3+3,'Mortality Tables'!$N$1:$DN$1,0),FALSE),VLOOKUP($T489,Fe_Annuity_Tables,MATCH(CR$3+3,'Mortality Tables'!$N$1:$DN$1,0),FALSE)),"")</f>
        <v>6381459.3967255149</v>
      </c>
      <c r="CS489" s="685">
        <f>IFERROR((CR489+BB489*Contr_Rate)*(1+Inv_Return)*IF($D489=$C$1,VLOOKUP($T489,Male_Annuity_Tables,MATCH($BS$3+3,'Mortality Tables'!$N$1:$DN$1,0),FALSE),VLOOKUP($T489,Fe_Annuity_Tables,MATCH(CS$3+3,'Mortality Tables'!$N$1:$DN$1,0),FALSE)),"")</f>
        <v>6708595.3847449552</v>
      </c>
      <c r="CT489" s="685">
        <f>IFERROR((CS489+BC489*Contr_Rate)*(1+Inv_Return)*IF($D489=$C$1,VLOOKUP($T489,Male_Annuity_Tables,MATCH($BS$3+3,'Mortality Tables'!$N$1:$DN$1,0),FALSE),VLOOKUP($T489,Fe_Annuity_Tables,MATCH(CT$3+3,'Mortality Tables'!$N$1:$DN$1,0),FALSE)),"")</f>
        <v>7052040.6356629515</v>
      </c>
      <c r="CU489" s="685" t="str">
        <f>IFERROR((CT489+BD489*Contr_Rate)*(1+Inv_Return)*IF($D489=$C$1,VLOOKUP($T489,Male_Annuity_Tables,MATCH($BS$3+3,'Mortality Tables'!$N$1:$DN$1,0),FALSE),VLOOKUP($T489,Fe_Annuity_Tables,MATCH(CU$3+3,'Mortality Tables'!$N$1:$DN$1,0),FALSE)),"")</f>
        <v/>
      </c>
      <c r="CV489" s="685" t="str">
        <f>IFERROR((CU489+BE489*Contr_Rate)*(1+Inv_Return)*IF($D489=$C$1,VLOOKUP($T489,Male_Annuity_Tables,MATCH($BS$3+3,'Mortality Tables'!$N$1:$DN$1,0),FALSE),VLOOKUP($T489,Fe_Annuity_Tables,MATCH(CV$3+3,'Mortality Tables'!$N$1:$DN$1,0),FALSE)),"")</f>
        <v/>
      </c>
      <c r="CW489" s="685" t="str">
        <f>IFERROR((CV489+BF489*Contr_Rate)*(1+Inv_Return)*IF($D489=$C$1,VLOOKUP($T489,Male_Annuity_Tables,MATCH($BS$3+3,'Mortality Tables'!$N$1:$DN$1,0),FALSE),VLOOKUP($T489,Fe_Annuity_Tables,MATCH(CW$3+3,'Mortality Tables'!$N$1:$DN$1,0),FALSE)),"")</f>
        <v/>
      </c>
      <c r="CX489" s="685" t="str">
        <f>IFERROR((CW489+BG489*Contr_Rate)*(1+Inv_Return)*IF($D489=$C$1,VLOOKUP($T489,Male_Annuity_Tables,MATCH($BS$3+3,'Mortality Tables'!$N$1:$DN$1,0),FALSE),VLOOKUP($T489,Fe_Annuity_Tables,MATCH(CX$3+3,'Mortality Tables'!$N$1:$DN$1,0),FALSE)),"")</f>
        <v/>
      </c>
      <c r="CY489" s="685" t="str">
        <f>IFERROR((CX489+BH489*Contr_Rate)*(1+Inv_Return)*IF($D489=$C$1,VLOOKUP($T489,Male_Annuity_Tables,MATCH($BS$3+3,'Mortality Tables'!$N$1:$DN$1,0),FALSE),VLOOKUP($T489,Fe_Annuity_Tables,MATCH(CY$3+3,'Mortality Tables'!$N$1:$DN$1,0),FALSE)),"")</f>
        <v/>
      </c>
      <c r="CZ489" s="685" t="str">
        <f>IFERROR((CY489+BI489*Contr_Rate)*(1+Inv_Return)*IF($D489=$C$1,VLOOKUP($T489,Male_Annuity_Tables,MATCH($BS$3+3,'Mortality Tables'!$N$1:$DN$1,0),FALSE),VLOOKUP($T489,Fe_Annuity_Tables,MATCH(CZ$3+3,'Mortality Tables'!$N$1:$DN$1,0),FALSE)),"")</f>
        <v/>
      </c>
      <c r="DA489" s="685" t="str">
        <f>IFERROR((CZ489+BJ489*Contr_Rate)*(1+Inv_Return)*IF($D489=$C$1,VLOOKUP($T489,Male_Annuity_Tables,MATCH($BS$3+3,'Mortality Tables'!$N$1:$DN$1,0),FALSE),VLOOKUP($T489,Fe_Annuity_Tables,MATCH(DA$3+3,'Mortality Tables'!$N$1:$DN$1,0),FALSE)),"")</f>
        <v/>
      </c>
      <c r="DB489" s="685" t="str">
        <f>IFERROR((DA489+BK489*Contr_Rate)*(1+Inv_Return)*IF($D489=$C$1,VLOOKUP($T489,Male_Annuity_Tables,MATCH($BS$3+3,'Mortality Tables'!$N$1:$DN$1,0),FALSE),VLOOKUP($T489,Fe_Annuity_Tables,MATCH(DB$3+3,'Mortality Tables'!$N$1:$DN$1,0),FALSE)),"")</f>
        <v/>
      </c>
      <c r="DC489" s="685" t="str">
        <f>IFERROR((DB489+BL489*Contr_Rate)*(1+Inv_Return)*IF($D489=$C$1,VLOOKUP($T489,Male_Annuity_Tables,MATCH($BS$3+3,'Mortality Tables'!$N$1:$DN$1,0),FALSE),VLOOKUP($T489,Fe_Annuity_Tables,MATCH(DC$3+3,'Mortality Tables'!$N$1:$DN$1,0),FALSE)),"")</f>
        <v/>
      </c>
      <c r="DD489" s="685" t="str">
        <f>IFERROR((DC489+BM489*Contr_Rate)*(1+Inv_Return)*IF($D489=$C$1,VLOOKUP($T489,Male_Annuity_Tables,MATCH($BS$3+3,'Mortality Tables'!$N$1:$DN$1,0),FALSE),VLOOKUP($T489,Fe_Annuity_Tables,MATCH(DD$3+3,'Mortality Tables'!$N$1:$DN$1,0),FALSE)),"")</f>
        <v/>
      </c>
      <c r="DE489" s="685" t="str">
        <f>IFERROR((DD489+BN489*Contr_Rate)*(1+Inv_Return)*IF($D489=$C$1,VLOOKUP($T489,Male_Annuity_Tables,MATCH($BS$3+3,'Mortality Tables'!$N$1:$DN$1,0),FALSE),VLOOKUP($T489,Fe_Annuity_Tables,MATCH(DE$3+3,'Mortality Tables'!$N$1:$DN$1,0),FALSE)),"")</f>
        <v/>
      </c>
      <c r="DF489" s="685" t="str">
        <f>IFERROR((DE489+BO489*Contr_Rate)*(1+Inv_Return)*IF($D489=$C$1,VLOOKUP($T489,Male_Annuity_Tables,MATCH($BS$3+3,'Mortality Tables'!$N$1:$DN$1,0),FALSE),VLOOKUP($T489,Fe_Annuity_Tables,MATCH(DF$3+3,'Mortality Tables'!$N$1:$DN$1,0),FALSE)),"")</f>
        <v/>
      </c>
      <c r="DG489" s="685" t="str">
        <f>IFERROR((DF489+BP489*Contr_Rate)*(1+Inv_Return)*IF($D489=$C$1,VLOOKUP($T489,Male_Annuity_Tables,MATCH($BS$3+3,'Mortality Tables'!$N$1:$DN$1,0),FALSE),VLOOKUP($T489,Fe_Annuity_Tables,MATCH(DG$3+3,'Mortality Tables'!$N$1:$DN$1,0),FALSE)),"")</f>
        <v/>
      </c>
      <c r="DH489" s="685" t="str">
        <f>IFERROR((DG489+BQ489*Contr_Rate)*(1+Inv_Return)*IF($D489=$C$1,VLOOKUP($T489,Male_Annuity_Tables,MATCH($BS$3+3,'Mortality Tables'!$N$1:$DN$1,0),FALSE),VLOOKUP($T489,Fe_Annuity_Tables,MATCH(DH$3+3,'Mortality Tables'!$N$1:$DN$1,0),FALSE)),"")</f>
        <v/>
      </c>
      <c r="DJ489" s="686">
        <f t="shared" si="263"/>
        <v>7052040.6356629515</v>
      </c>
      <c r="DK489" s="680">
        <f t="shared" si="251"/>
        <v>8.0909277508679907</v>
      </c>
      <c r="DL489" s="686">
        <f t="shared" si="264"/>
        <v>583971.00695742783</v>
      </c>
      <c r="DM489" s="686">
        <f t="shared" si="252"/>
        <v>6273462.4840940144</v>
      </c>
      <c r="DN489" s="687">
        <f t="shared" si="265"/>
        <v>9.3085916818352085E-2</v>
      </c>
      <c r="DP489" s="688">
        <f t="shared" si="266"/>
        <v>128103.04728667972</v>
      </c>
      <c r="DQ489" s="688">
        <f t="shared" si="267"/>
        <v>190581.84103109295</v>
      </c>
      <c r="DR489" s="688">
        <f t="shared" si="268"/>
        <v>246269.40861093122</v>
      </c>
    </row>
    <row r="490" spans="1:122" s="657" customFormat="1" ht="14.5">
      <c r="A490" s="675" t="s">
        <v>2048</v>
      </c>
      <c r="B490" s="675" t="s">
        <v>2049</v>
      </c>
      <c r="C490" s="675" t="s">
        <v>236</v>
      </c>
      <c r="D490" s="675" t="s">
        <v>61</v>
      </c>
      <c r="E490" s="676">
        <v>26673</v>
      </c>
      <c r="F490" s="677">
        <v>35176</v>
      </c>
      <c r="G490" s="677">
        <v>36719</v>
      </c>
      <c r="H490" s="678">
        <v>1088259</v>
      </c>
      <c r="I490" s="678">
        <v>78448.05</v>
      </c>
      <c r="J490" s="678">
        <v>104115.52</v>
      </c>
      <c r="K490" s="678">
        <v>26800.71</v>
      </c>
      <c r="L490" s="678">
        <v>209364.28</v>
      </c>
      <c r="M490" s="679">
        <f>IF(COUNTIF($A$4:A490,A490)=1,0,1)</f>
        <v>0</v>
      </c>
      <c r="N490" s="680" t="str">
        <f t="shared" si="257"/>
        <v>Okay</v>
      </c>
      <c r="O490" s="680" t="str">
        <f t="shared" si="258"/>
        <v>TRUE</v>
      </c>
      <c r="P490" s="680" t="b">
        <f t="shared" si="259"/>
        <v>1</v>
      </c>
      <c r="Q490" s="680" t="b">
        <f t="shared" si="273"/>
        <v>1</v>
      </c>
      <c r="R490" s="680" t="b">
        <f t="shared" si="274"/>
        <v>1</v>
      </c>
      <c r="S490" s="681">
        <f t="shared" si="260"/>
        <v>23.295890410958904</v>
      </c>
      <c r="T490" s="682">
        <f t="shared" si="275"/>
        <v>52</v>
      </c>
      <c r="U490" s="682">
        <f t="shared" si="253"/>
        <v>27</v>
      </c>
      <c r="V490" s="682">
        <f t="shared" si="276"/>
        <v>24.484931506849314</v>
      </c>
      <c r="W490" s="682">
        <f t="shared" si="261"/>
        <v>8</v>
      </c>
      <c r="X490" s="683">
        <f t="shared" si="262"/>
        <v>1674914.24</v>
      </c>
      <c r="Y490" s="684">
        <f t="shared" si="250"/>
        <v>6.5900000000000004E-3</v>
      </c>
      <c r="Z490" s="684">
        <f>IF($D490=$C$1,VLOOKUP($T490,Male_Annuity_Tables,MATCH($W490+2,'Mortality Tables'!$DS$1:$HT$1,0),FALSE),VLOOKUP($T490,Fe_Annuity_Tables,MATCH($W490+2,'Mortality Tables'!$M$1:$DN$1,0),FALSE))</f>
        <v>0.52324992592211617</v>
      </c>
      <c r="AA490" s="664"/>
      <c r="AB490" s="685">
        <f t="shared" si="278"/>
        <v>1143705.79605</v>
      </c>
      <c r="AC490" s="685">
        <f t="shared" si="278"/>
        <v>1201977.6063587475</v>
      </c>
      <c r="AD490" s="685">
        <f t="shared" si="278"/>
        <v>1263218.3654027258</v>
      </c>
      <c r="AE490" s="685">
        <f t="shared" si="278"/>
        <v>1327579.3411199946</v>
      </c>
      <c r="AF490" s="685">
        <f t="shared" si="278"/>
        <v>1395219.5085500584</v>
      </c>
      <c r="AG490" s="685">
        <f t="shared" si="278"/>
        <v>1466305.9425106843</v>
      </c>
      <c r="AH490" s="685">
        <f t="shared" si="278"/>
        <v>1541014.2302816035</v>
      </c>
      <c r="AI490" s="685">
        <f t="shared" si="278"/>
        <v>1619528.9053144513</v>
      </c>
      <c r="AJ490" s="685" t="str">
        <f t="shared" si="278"/>
        <v/>
      </c>
      <c r="AK490" s="685" t="str">
        <f t="shared" si="278"/>
        <v/>
      </c>
      <c r="AL490" s="685" t="str">
        <f t="shared" si="278"/>
        <v/>
      </c>
      <c r="AM490" s="685" t="str">
        <f t="shared" si="278"/>
        <v/>
      </c>
      <c r="AN490" s="685" t="str">
        <f t="shared" si="278"/>
        <v/>
      </c>
      <c r="AO490" s="685" t="str">
        <f t="shared" si="278"/>
        <v/>
      </c>
      <c r="AP490" s="685" t="str">
        <f t="shared" si="278"/>
        <v/>
      </c>
      <c r="AQ490" s="685" t="str">
        <f t="shared" si="278"/>
        <v/>
      </c>
      <c r="AR490" s="685" t="str">
        <f t="shared" si="277"/>
        <v/>
      </c>
      <c r="AS490" s="685" t="str">
        <f t="shared" si="277"/>
        <v/>
      </c>
      <c r="AT490" s="685" t="str">
        <f t="shared" si="277"/>
        <v/>
      </c>
      <c r="AU490" s="685" t="str">
        <f t="shared" si="277"/>
        <v/>
      </c>
      <c r="AV490" s="685" t="str">
        <f t="shared" si="277"/>
        <v/>
      </c>
      <c r="AW490" s="685" t="str">
        <f t="shared" si="277"/>
        <v/>
      </c>
      <c r="AX490" s="685" t="str">
        <f t="shared" si="277"/>
        <v/>
      </c>
      <c r="AY490" s="685" t="str">
        <f t="shared" si="277"/>
        <v/>
      </c>
      <c r="AZ490" s="685" t="str">
        <f t="shared" si="277"/>
        <v/>
      </c>
      <c r="BA490" s="685" t="str">
        <f t="shared" si="277"/>
        <v/>
      </c>
      <c r="BB490" s="685" t="str">
        <f t="shared" si="277"/>
        <v/>
      </c>
      <c r="BC490" s="685" t="str">
        <f t="shared" si="277"/>
        <v/>
      </c>
      <c r="BD490" s="685" t="str">
        <f t="shared" si="277"/>
        <v/>
      </c>
      <c r="BE490" s="685" t="str">
        <f t="shared" si="277"/>
        <v/>
      </c>
      <c r="BF490" s="685" t="str">
        <f t="shared" si="277"/>
        <v/>
      </c>
      <c r="BG490" s="685" t="str">
        <f t="shared" si="279"/>
        <v/>
      </c>
      <c r="BH490" s="685" t="str">
        <f t="shared" si="279"/>
        <v/>
      </c>
      <c r="BI490" s="685" t="str">
        <f t="shared" si="254"/>
        <v/>
      </c>
      <c r="BJ490" s="685" t="str">
        <f t="shared" si="254"/>
        <v/>
      </c>
      <c r="BK490" s="685" t="str">
        <f t="shared" si="254"/>
        <v/>
      </c>
      <c r="BL490" s="685" t="str">
        <f t="shared" si="254"/>
        <v/>
      </c>
      <c r="BM490" s="685" t="str">
        <f t="shared" si="254"/>
        <v/>
      </c>
      <c r="BN490" s="685" t="str">
        <f t="shared" si="254"/>
        <v/>
      </c>
      <c r="BO490" s="685" t="str">
        <f t="shared" si="269"/>
        <v/>
      </c>
      <c r="BP490" s="685" t="str">
        <f t="shared" si="269"/>
        <v/>
      </c>
      <c r="BQ490" s="685" t="str">
        <f t="shared" si="269"/>
        <v/>
      </c>
      <c r="BR490" s="529"/>
      <c r="BS490" s="685">
        <f>IFERROR(($L490+AB490*Contr_Rate)*(1+Inv_Return)*IF($D490=$C$1,VLOOKUP($T490,Male_Annuity_Tables,MATCH($BS$3+3,'Mortality Tables'!$N$1:$DN$1,0),FALSE),VLOOKUP($T490,Fe_Annuity_Tables,MATCH(BS$3+3,'Mortality Tables'!$N$1:$DN$1,0),FALSE)),"")</f>
        <v>507606.64220313297</v>
      </c>
      <c r="BT490" s="685">
        <f>IFERROR(($BS490+AC490*Contr_Rate)*(1+Inv_Return)*IF($D490=$C$1,VLOOKUP($T490,Male_Annuity_Tables,MATCH($BS$3+3,'Mortality Tables'!$N$1:$DN$1,0),FALSE),VLOOKUP($T490,Fe_Annuity_Tables,MATCH(BT$3+3,'Mortality Tables'!$N$1:$DN$1,0),FALSE)),"")</f>
        <v>797689.00953228318</v>
      </c>
      <c r="BU490" s="685">
        <f>IFERROR((BT490+AD490*Contr_Rate)*(1+Inv_Return)*IF($D490=$C$1,VLOOKUP($T490,Male_Annuity_Tables,MATCH($BS$3+3,'Mortality Tables'!$N$1:$DN$1,0),FALSE),VLOOKUP($T490,Fe_Annuity_Tables,MATCH(BU$3+3,'Mortality Tables'!$N$1:$DN$1,0),FALSE)),"")</f>
        <v>1081092.4441237147</v>
      </c>
      <c r="BV490" s="685">
        <f>IFERROR((BU490+AE490*Contr_Rate)*(1+Inv_Return)*IF($D490=$C$1,VLOOKUP($T490,Male_Annuity_Tables,MATCH($BS$3+3,'Mortality Tables'!$N$1:$DN$1,0),FALSE),VLOOKUP($T490,Fe_Annuity_Tables,MATCH(BV$3+3,'Mortality Tables'!$N$1:$DN$1,0),FALSE)),"")</f>
        <v>1359219.4183645158</v>
      </c>
      <c r="BW490" s="685">
        <f>IFERROR((BV490+AF490*Contr_Rate)*(1+Inv_Return)*IF($D490=$C$1,VLOOKUP($T490,Male_Annuity_Tables,MATCH($BS$3+3,'Mortality Tables'!$N$1:$DN$1,0),FALSE),VLOOKUP($T490,Fe_Annuity_Tables,MATCH(BW$3+3,'Mortality Tables'!$N$1:$DN$1,0),FALSE)),"")</f>
        <v>1633402.321914912</v>
      </c>
      <c r="BX490" s="685">
        <f>IFERROR((BW490+AG490*Contr_Rate)*(1+Inv_Return)*IF($D490=$C$1,VLOOKUP($T490,Male_Annuity_Tables,MATCH($BS$3+3,'Mortality Tables'!$N$1:$DN$1,0),FALSE),VLOOKUP($T490,Fe_Annuity_Tables,MATCH(BX$3+3,'Mortality Tables'!$N$1:$DN$1,0),FALSE)),"")</f>
        <v>1904911.3860678587</v>
      </c>
      <c r="BY490" s="685">
        <f>IFERROR((BX490+AH490*Contr_Rate)*(1+Inv_Return)*IF($D490=$C$1,VLOOKUP($T490,Male_Annuity_Tables,MATCH($BS$3+3,'Mortality Tables'!$N$1:$DN$1,0),FALSE),VLOOKUP($T490,Fe_Annuity_Tables,MATCH(BY$3+3,'Mortality Tables'!$N$1:$DN$1,0),FALSE)),"")</f>
        <v>2174962.0782815129</v>
      </c>
      <c r="BZ490" s="685">
        <f>IFERROR((BY490+AI490*Contr_Rate)*(1+Inv_Return)*IF($D490=$C$1,VLOOKUP($T490,Male_Annuity_Tables,MATCH($BS$3+3,'Mortality Tables'!$N$1:$DN$1,0),FALSE),VLOOKUP($T490,Fe_Annuity_Tables,MATCH(BZ$3+3,'Mortality Tables'!$N$1:$DN$1,0),FALSE)),"")</f>
        <v>2444722.0157101071</v>
      </c>
      <c r="CA490" s="685" t="str">
        <f>IFERROR((BZ490+AJ490*Contr_Rate)*(1+Inv_Return)*IF($D490=$C$1,VLOOKUP($T490,Male_Annuity_Tables,MATCH($BS$3+3,'Mortality Tables'!$N$1:$DN$1,0),FALSE),VLOOKUP($T490,Fe_Annuity_Tables,MATCH(CA$3+3,'Mortality Tables'!$N$1:$DN$1,0),FALSE)),"")</f>
        <v/>
      </c>
      <c r="CB490" s="685" t="str">
        <f>IFERROR((CA490+AK490*Contr_Rate)*(1+Inv_Return)*IF($D490=$C$1,VLOOKUP($T490,Male_Annuity_Tables,MATCH($BS$3+3,'Mortality Tables'!$N$1:$DN$1,0),FALSE),VLOOKUP($T490,Fe_Annuity_Tables,MATCH(CB$3+3,'Mortality Tables'!$N$1:$DN$1,0),FALSE)),"")</f>
        <v/>
      </c>
      <c r="CC490" s="685" t="str">
        <f>IFERROR((CB490+AL490*Contr_Rate)*(1+Inv_Return)*IF($D490=$C$1,VLOOKUP($T490,Male_Annuity_Tables,MATCH($BS$3+3,'Mortality Tables'!$N$1:$DN$1,0),FALSE),VLOOKUP($T490,Fe_Annuity_Tables,MATCH(CC$3+3,'Mortality Tables'!$N$1:$DN$1,0),FALSE)),"")</f>
        <v/>
      </c>
      <c r="CD490" s="685" t="str">
        <f>IFERROR((CC490+AM490*Contr_Rate)*(1+Inv_Return)*IF($D490=$C$1,VLOOKUP($T490,Male_Annuity_Tables,MATCH($BS$3+3,'Mortality Tables'!$N$1:$DN$1,0),FALSE),VLOOKUP($T490,Fe_Annuity_Tables,MATCH(CD$3+3,'Mortality Tables'!$N$1:$DN$1,0),FALSE)),"")</f>
        <v/>
      </c>
      <c r="CE490" s="685" t="str">
        <f>IFERROR((CD490+AN490*Contr_Rate)*(1+Inv_Return)*IF($D490=$C$1,VLOOKUP($T490,Male_Annuity_Tables,MATCH($BS$3+3,'Mortality Tables'!$N$1:$DN$1,0),FALSE),VLOOKUP($T490,Fe_Annuity_Tables,MATCH(CE$3+3,'Mortality Tables'!$N$1:$DN$1,0),FALSE)),"")</f>
        <v/>
      </c>
      <c r="CF490" s="685" t="str">
        <f>IFERROR((CE490+AO490*Contr_Rate)*(1+Inv_Return)*IF($D490=$C$1,VLOOKUP($T490,Male_Annuity_Tables,MATCH($BS$3+3,'Mortality Tables'!$N$1:$DN$1,0),FALSE),VLOOKUP($T490,Fe_Annuity_Tables,MATCH(CF$3+3,'Mortality Tables'!$N$1:$DN$1,0),FALSE)),"")</f>
        <v/>
      </c>
      <c r="CG490" s="685" t="str">
        <f>IFERROR((CF490+AP490*Contr_Rate)*(1+Inv_Return)*IF($D490=$C$1,VLOOKUP($T490,Male_Annuity_Tables,MATCH($BS$3+3,'Mortality Tables'!$N$1:$DN$1,0),FALSE),VLOOKUP($T490,Fe_Annuity_Tables,MATCH(CG$3+3,'Mortality Tables'!$N$1:$DN$1,0),FALSE)),"")</f>
        <v/>
      </c>
      <c r="CH490" s="685" t="str">
        <f>IFERROR((CG490+AQ490*Contr_Rate)*(1+Inv_Return)*IF($D490=$C$1,VLOOKUP($T490,Male_Annuity_Tables,MATCH($BS$3+3,'Mortality Tables'!$N$1:$DN$1,0),FALSE),VLOOKUP($T490,Fe_Annuity_Tables,MATCH(CH$3+3,'Mortality Tables'!$N$1:$DN$1,0),FALSE)),"")</f>
        <v/>
      </c>
      <c r="CI490" s="685" t="str">
        <f>IFERROR((CH490+AR490*Contr_Rate)*(1+Inv_Return)*IF($D490=$C$1,VLOOKUP($T490,Male_Annuity_Tables,MATCH($BS$3+3,'Mortality Tables'!$N$1:$DN$1,0),FALSE),VLOOKUP($T490,Fe_Annuity_Tables,MATCH(CI$3+3,'Mortality Tables'!$N$1:$DN$1,0),FALSE)),"")</f>
        <v/>
      </c>
      <c r="CJ490" s="685" t="str">
        <f>IFERROR((CI490+AS490*Contr_Rate)*(1+Inv_Return)*IF($D490=$C$1,VLOOKUP($T490,Male_Annuity_Tables,MATCH($BS$3+3,'Mortality Tables'!$N$1:$DN$1,0),FALSE),VLOOKUP($T490,Fe_Annuity_Tables,MATCH(CJ$3+3,'Mortality Tables'!$N$1:$DN$1,0),FALSE)),"")</f>
        <v/>
      </c>
      <c r="CK490" s="685" t="str">
        <f>IFERROR((CJ490+AT490*Contr_Rate)*(1+Inv_Return)*IF($D490=$C$1,VLOOKUP($T490,Male_Annuity_Tables,MATCH($BS$3+3,'Mortality Tables'!$N$1:$DN$1,0),FALSE),VLOOKUP($T490,Fe_Annuity_Tables,MATCH(CK$3+3,'Mortality Tables'!$N$1:$DN$1,0),FALSE)),"")</f>
        <v/>
      </c>
      <c r="CL490" s="685" t="str">
        <f>IFERROR((CK490+AU490*Contr_Rate)*(1+Inv_Return)*IF($D490=$C$1,VLOOKUP($T490,Male_Annuity_Tables,MATCH($BS$3+3,'Mortality Tables'!$N$1:$DN$1,0),FALSE),VLOOKUP($T490,Fe_Annuity_Tables,MATCH(CL$3+3,'Mortality Tables'!$N$1:$DN$1,0),FALSE)),"")</f>
        <v/>
      </c>
      <c r="CM490" s="685" t="str">
        <f>IFERROR((CL490+AV490*Contr_Rate)*(1+Inv_Return)*IF($D490=$C$1,VLOOKUP($T490,Male_Annuity_Tables,MATCH($BS$3+3,'Mortality Tables'!$N$1:$DN$1,0),FALSE),VLOOKUP($T490,Fe_Annuity_Tables,MATCH(CM$3+3,'Mortality Tables'!$N$1:$DN$1,0),FALSE)),"")</f>
        <v/>
      </c>
      <c r="CN490" s="685" t="str">
        <f>IFERROR((CM490+AW490*Contr_Rate)*(1+Inv_Return)*IF($D490=$C$1,VLOOKUP($T490,Male_Annuity_Tables,MATCH($BS$3+3,'Mortality Tables'!$N$1:$DN$1,0),FALSE),VLOOKUP($T490,Fe_Annuity_Tables,MATCH(CN$3+3,'Mortality Tables'!$N$1:$DN$1,0),FALSE)),"")</f>
        <v/>
      </c>
      <c r="CO490" s="685" t="str">
        <f>IFERROR((CN490+AX490*Contr_Rate)*(1+Inv_Return)*IF($D490=$C$1,VLOOKUP($T490,Male_Annuity_Tables,MATCH($BS$3+3,'Mortality Tables'!$N$1:$DN$1,0),FALSE),VLOOKUP($T490,Fe_Annuity_Tables,MATCH(CO$3+3,'Mortality Tables'!$N$1:$DN$1,0),FALSE)),"")</f>
        <v/>
      </c>
      <c r="CP490" s="685" t="str">
        <f>IFERROR((CO490+AY490*Contr_Rate)*(1+Inv_Return)*IF($D490=$C$1,VLOOKUP($T490,Male_Annuity_Tables,MATCH($BS$3+3,'Mortality Tables'!$N$1:$DN$1,0),FALSE),VLOOKUP($T490,Fe_Annuity_Tables,MATCH(CP$3+3,'Mortality Tables'!$N$1:$DN$1,0),FALSE)),"")</f>
        <v/>
      </c>
      <c r="CQ490" s="685" t="str">
        <f>IFERROR((CP490+AZ490*Contr_Rate)*(1+Inv_Return)*IF($D490=$C$1,VLOOKUP($T490,Male_Annuity_Tables,MATCH($BS$3+3,'Mortality Tables'!$N$1:$DN$1,0),FALSE),VLOOKUP($T490,Fe_Annuity_Tables,MATCH(CQ$3+3,'Mortality Tables'!$N$1:$DN$1,0),FALSE)),"")</f>
        <v/>
      </c>
      <c r="CR490" s="685" t="str">
        <f>IFERROR((CQ490+BA490*Contr_Rate)*(1+Inv_Return)*IF($D490=$C$1,VLOOKUP($T490,Male_Annuity_Tables,MATCH($BS$3+3,'Mortality Tables'!$N$1:$DN$1,0),FALSE),VLOOKUP($T490,Fe_Annuity_Tables,MATCH(CR$3+3,'Mortality Tables'!$N$1:$DN$1,0),FALSE)),"")</f>
        <v/>
      </c>
      <c r="CS490" s="685" t="str">
        <f>IFERROR((CR490+BB490*Contr_Rate)*(1+Inv_Return)*IF($D490=$C$1,VLOOKUP($T490,Male_Annuity_Tables,MATCH($BS$3+3,'Mortality Tables'!$N$1:$DN$1,0),FALSE),VLOOKUP($T490,Fe_Annuity_Tables,MATCH(CS$3+3,'Mortality Tables'!$N$1:$DN$1,0),FALSE)),"")</f>
        <v/>
      </c>
      <c r="CT490" s="685" t="str">
        <f>IFERROR((CS490+BC490*Contr_Rate)*(1+Inv_Return)*IF($D490=$C$1,VLOOKUP($T490,Male_Annuity_Tables,MATCH($BS$3+3,'Mortality Tables'!$N$1:$DN$1,0),FALSE),VLOOKUP($T490,Fe_Annuity_Tables,MATCH(CT$3+3,'Mortality Tables'!$N$1:$DN$1,0),FALSE)),"")</f>
        <v/>
      </c>
      <c r="CU490" s="685" t="str">
        <f>IFERROR((CT490+BD490*Contr_Rate)*(1+Inv_Return)*IF($D490=$C$1,VLOOKUP($T490,Male_Annuity_Tables,MATCH($BS$3+3,'Mortality Tables'!$N$1:$DN$1,0),FALSE),VLOOKUP($T490,Fe_Annuity_Tables,MATCH(CU$3+3,'Mortality Tables'!$N$1:$DN$1,0),FALSE)),"")</f>
        <v/>
      </c>
      <c r="CV490" s="685" t="str">
        <f>IFERROR((CU490+BE490*Contr_Rate)*(1+Inv_Return)*IF($D490=$C$1,VLOOKUP($T490,Male_Annuity_Tables,MATCH($BS$3+3,'Mortality Tables'!$N$1:$DN$1,0),FALSE),VLOOKUP($T490,Fe_Annuity_Tables,MATCH(CV$3+3,'Mortality Tables'!$N$1:$DN$1,0),FALSE)),"")</f>
        <v/>
      </c>
      <c r="CW490" s="685" t="str">
        <f>IFERROR((CV490+BF490*Contr_Rate)*(1+Inv_Return)*IF($D490=$C$1,VLOOKUP($T490,Male_Annuity_Tables,MATCH($BS$3+3,'Mortality Tables'!$N$1:$DN$1,0),FALSE),VLOOKUP($T490,Fe_Annuity_Tables,MATCH(CW$3+3,'Mortality Tables'!$N$1:$DN$1,0),FALSE)),"")</f>
        <v/>
      </c>
      <c r="CX490" s="685" t="str">
        <f>IFERROR((CW490+BG490*Contr_Rate)*(1+Inv_Return)*IF($D490=$C$1,VLOOKUP($T490,Male_Annuity_Tables,MATCH($BS$3+3,'Mortality Tables'!$N$1:$DN$1,0),FALSE),VLOOKUP($T490,Fe_Annuity_Tables,MATCH(CX$3+3,'Mortality Tables'!$N$1:$DN$1,0),FALSE)),"")</f>
        <v/>
      </c>
      <c r="CY490" s="685" t="str">
        <f>IFERROR((CX490+BH490*Contr_Rate)*(1+Inv_Return)*IF($D490=$C$1,VLOOKUP($T490,Male_Annuity_Tables,MATCH($BS$3+3,'Mortality Tables'!$N$1:$DN$1,0),FALSE),VLOOKUP($T490,Fe_Annuity_Tables,MATCH(CY$3+3,'Mortality Tables'!$N$1:$DN$1,0),FALSE)),"")</f>
        <v/>
      </c>
      <c r="CZ490" s="685" t="str">
        <f>IFERROR((CY490+BI490*Contr_Rate)*(1+Inv_Return)*IF($D490=$C$1,VLOOKUP($T490,Male_Annuity_Tables,MATCH($BS$3+3,'Mortality Tables'!$N$1:$DN$1,0),FALSE),VLOOKUP($T490,Fe_Annuity_Tables,MATCH(CZ$3+3,'Mortality Tables'!$N$1:$DN$1,0),FALSE)),"")</f>
        <v/>
      </c>
      <c r="DA490" s="685" t="str">
        <f>IFERROR((CZ490+BJ490*Contr_Rate)*(1+Inv_Return)*IF($D490=$C$1,VLOOKUP($T490,Male_Annuity_Tables,MATCH($BS$3+3,'Mortality Tables'!$N$1:$DN$1,0),FALSE),VLOOKUP($T490,Fe_Annuity_Tables,MATCH(DA$3+3,'Mortality Tables'!$N$1:$DN$1,0),FALSE)),"")</f>
        <v/>
      </c>
      <c r="DB490" s="685" t="str">
        <f>IFERROR((DA490+BK490*Contr_Rate)*(1+Inv_Return)*IF($D490=$C$1,VLOOKUP($T490,Male_Annuity_Tables,MATCH($BS$3+3,'Mortality Tables'!$N$1:$DN$1,0),FALSE),VLOOKUP($T490,Fe_Annuity_Tables,MATCH(DB$3+3,'Mortality Tables'!$N$1:$DN$1,0),FALSE)),"")</f>
        <v/>
      </c>
      <c r="DC490" s="685" t="str">
        <f>IFERROR((DB490+BL490*Contr_Rate)*(1+Inv_Return)*IF($D490=$C$1,VLOOKUP($T490,Male_Annuity_Tables,MATCH($BS$3+3,'Mortality Tables'!$N$1:$DN$1,0),FALSE),VLOOKUP($T490,Fe_Annuity_Tables,MATCH(DC$3+3,'Mortality Tables'!$N$1:$DN$1,0),FALSE)),"")</f>
        <v/>
      </c>
      <c r="DD490" s="685" t="str">
        <f>IFERROR((DC490+BM490*Contr_Rate)*(1+Inv_Return)*IF($D490=$C$1,VLOOKUP($T490,Male_Annuity_Tables,MATCH($BS$3+3,'Mortality Tables'!$N$1:$DN$1,0),FALSE),VLOOKUP($T490,Fe_Annuity_Tables,MATCH(DD$3+3,'Mortality Tables'!$N$1:$DN$1,0),FALSE)),"")</f>
        <v/>
      </c>
      <c r="DE490" s="685" t="str">
        <f>IFERROR((DD490+BN490*Contr_Rate)*(1+Inv_Return)*IF($D490=$C$1,VLOOKUP($T490,Male_Annuity_Tables,MATCH($BS$3+3,'Mortality Tables'!$N$1:$DN$1,0),FALSE),VLOOKUP($T490,Fe_Annuity_Tables,MATCH(DE$3+3,'Mortality Tables'!$N$1:$DN$1,0),FALSE)),"")</f>
        <v/>
      </c>
      <c r="DF490" s="685" t="str">
        <f>IFERROR((DE490+BO490*Contr_Rate)*(1+Inv_Return)*IF($D490=$C$1,VLOOKUP($T490,Male_Annuity_Tables,MATCH($BS$3+3,'Mortality Tables'!$N$1:$DN$1,0),FALSE),VLOOKUP($T490,Fe_Annuity_Tables,MATCH(DF$3+3,'Mortality Tables'!$N$1:$DN$1,0),FALSE)),"")</f>
        <v/>
      </c>
      <c r="DG490" s="685" t="str">
        <f>IFERROR((DF490+BP490*Contr_Rate)*(1+Inv_Return)*IF($D490=$C$1,VLOOKUP($T490,Male_Annuity_Tables,MATCH($BS$3+3,'Mortality Tables'!$N$1:$DN$1,0),FALSE),VLOOKUP($T490,Fe_Annuity_Tables,MATCH(DG$3+3,'Mortality Tables'!$N$1:$DN$1,0),FALSE)),"")</f>
        <v/>
      </c>
      <c r="DH490" s="685" t="str">
        <f>IFERROR((DG490+BQ490*Contr_Rate)*(1+Inv_Return)*IF($D490=$C$1,VLOOKUP($T490,Male_Annuity_Tables,MATCH($BS$3+3,'Mortality Tables'!$N$1:$DN$1,0),FALSE),VLOOKUP($T490,Fe_Annuity_Tables,MATCH(DH$3+3,'Mortality Tables'!$N$1:$DN$1,0),FALSE)),"")</f>
        <v/>
      </c>
      <c r="DJ490" s="686">
        <f t="shared" si="263"/>
        <v>2444722.0157101071</v>
      </c>
      <c r="DK490" s="680">
        <f t="shared" si="251"/>
        <v>8.0909277508679907</v>
      </c>
      <c r="DL490" s="686">
        <f t="shared" si="264"/>
        <v>202444.49103504253</v>
      </c>
      <c r="DM490" s="686">
        <f t="shared" si="252"/>
        <v>1619528.9053144513</v>
      </c>
      <c r="DN490" s="687">
        <f t="shared" si="265"/>
        <v>0.12500208571191601</v>
      </c>
      <c r="DP490" s="688">
        <f t="shared" si="266"/>
        <v>53771.279215220078</v>
      </c>
      <c r="DQ490" s="688">
        <f t="shared" si="267"/>
        <v>84966.642539340668</v>
      </c>
      <c r="DR490" s="688">
        <f t="shared" si="268"/>
        <v>115825.00118608243</v>
      </c>
    </row>
    <row r="491" spans="1:122" s="657" customFormat="1" ht="14.5">
      <c r="A491" s="675" t="s">
        <v>2050</v>
      </c>
      <c r="B491" s="675" t="s">
        <v>2051</v>
      </c>
      <c r="C491" s="675" t="s">
        <v>541</v>
      </c>
      <c r="D491" s="675" t="s">
        <v>61</v>
      </c>
      <c r="E491" s="676">
        <v>25883</v>
      </c>
      <c r="F491" s="677">
        <v>37488</v>
      </c>
      <c r="G491" s="677">
        <v>39127</v>
      </c>
      <c r="H491" s="678">
        <v>2461197</v>
      </c>
      <c r="I491" s="678">
        <v>220460.54</v>
      </c>
      <c r="J491" s="678">
        <v>131134.66</v>
      </c>
      <c r="K491" s="678">
        <v>23152.33</v>
      </c>
      <c r="L491" s="678">
        <v>374747.53</v>
      </c>
      <c r="M491" s="679">
        <f>IF(COUNTIF($A$4:A491,A491)=1,0,1)</f>
        <v>0</v>
      </c>
      <c r="N491" s="680" t="str">
        <f t="shared" si="257"/>
        <v>Okay</v>
      </c>
      <c r="O491" s="680" t="str">
        <f t="shared" si="258"/>
        <v>TRUE</v>
      </c>
      <c r="P491" s="680" t="b">
        <f t="shared" si="259"/>
        <v>1</v>
      </c>
      <c r="Q491" s="680" t="b">
        <f t="shared" si="273"/>
        <v>1</v>
      </c>
      <c r="R491" s="680" t="b">
        <f t="shared" si="274"/>
        <v>1</v>
      </c>
      <c r="S491" s="681">
        <f t="shared" si="260"/>
        <v>31.794520547945204</v>
      </c>
      <c r="T491" s="682">
        <f t="shared" si="275"/>
        <v>54</v>
      </c>
      <c r="U491" s="682">
        <f t="shared" si="253"/>
        <v>36</v>
      </c>
      <c r="V491" s="682">
        <f t="shared" si="276"/>
        <v>17.887671232876713</v>
      </c>
      <c r="W491" s="682">
        <f t="shared" si="261"/>
        <v>6</v>
      </c>
      <c r="X491" s="683">
        <f t="shared" si="262"/>
        <v>2248485.1800000002</v>
      </c>
      <c r="Y491" s="684">
        <f t="shared" si="250"/>
        <v>7.9299999999999995E-3</v>
      </c>
      <c r="Z491" s="684">
        <f>IF($D491=$C$1,VLOOKUP($T491,Male_Annuity_Tables,MATCH($W491+2,'Mortality Tables'!$DS$1:$HT$1,0),FALSE),VLOOKUP($T491,Fe_Annuity_Tables,MATCH($W491+2,'Mortality Tables'!$M$1:$DN$1,0),FALSE))</f>
        <v>0.65501517085794947</v>
      </c>
      <c r="AA491" s="664"/>
      <c r="AB491" s="685">
        <f t="shared" si="278"/>
        <v>2586594.9871499999</v>
      </c>
      <c r="AC491" s="685">
        <f t="shared" si="278"/>
        <v>2718382.0017452925</v>
      </c>
      <c r="AD491" s="685">
        <f t="shared" si="278"/>
        <v>2856883.5647342154</v>
      </c>
      <c r="AE491" s="685">
        <f t="shared" si="278"/>
        <v>3002441.7823574236</v>
      </c>
      <c r="AF491" s="685">
        <f t="shared" si="278"/>
        <v>3155416.1911685346</v>
      </c>
      <c r="AG491" s="685">
        <f t="shared" si="278"/>
        <v>3316184.6461085719</v>
      </c>
      <c r="AH491" s="685" t="str">
        <f t="shared" si="278"/>
        <v/>
      </c>
      <c r="AI491" s="685" t="str">
        <f t="shared" si="278"/>
        <v/>
      </c>
      <c r="AJ491" s="685" t="str">
        <f t="shared" si="278"/>
        <v/>
      </c>
      <c r="AK491" s="685" t="str">
        <f t="shared" si="278"/>
        <v/>
      </c>
      <c r="AL491" s="685" t="str">
        <f t="shared" si="278"/>
        <v/>
      </c>
      <c r="AM491" s="685" t="str">
        <f t="shared" si="278"/>
        <v/>
      </c>
      <c r="AN491" s="685" t="str">
        <f t="shared" si="278"/>
        <v/>
      </c>
      <c r="AO491" s="685" t="str">
        <f t="shared" si="278"/>
        <v/>
      </c>
      <c r="AP491" s="685" t="str">
        <f t="shared" si="278"/>
        <v/>
      </c>
      <c r="AQ491" s="685" t="str">
        <f t="shared" si="278"/>
        <v/>
      </c>
      <c r="AR491" s="685" t="str">
        <f t="shared" si="277"/>
        <v/>
      </c>
      <c r="AS491" s="685" t="str">
        <f t="shared" si="277"/>
        <v/>
      </c>
      <c r="AT491" s="685" t="str">
        <f t="shared" si="277"/>
        <v/>
      </c>
      <c r="AU491" s="685" t="str">
        <f t="shared" si="277"/>
        <v/>
      </c>
      <c r="AV491" s="685" t="str">
        <f t="shared" si="277"/>
        <v/>
      </c>
      <c r="AW491" s="685" t="str">
        <f t="shared" si="277"/>
        <v/>
      </c>
      <c r="AX491" s="685" t="str">
        <f t="shared" si="277"/>
        <v/>
      </c>
      <c r="AY491" s="685" t="str">
        <f t="shared" si="277"/>
        <v/>
      </c>
      <c r="AZ491" s="685" t="str">
        <f t="shared" si="277"/>
        <v/>
      </c>
      <c r="BA491" s="685" t="str">
        <f t="shared" si="277"/>
        <v/>
      </c>
      <c r="BB491" s="685" t="str">
        <f t="shared" si="277"/>
        <v/>
      </c>
      <c r="BC491" s="685" t="str">
        <f t="shared" si="277"/>
        <v/>
      </c>
      <c r="BD491" s="685" t="str">
        <f t="shared" si="277"/>
        <v/>
      </c>
      <c r="BE491" s="685" t="str">
        <f t="shared" si="277"/>
        <v/>
      </c>
      <c r="BF491" s="685" t="str">
        <f t="shared" si="277"/>
        <v/>
      </c>
      <c r="BG491" s="685" t="str">
        <f t="shared" si="279"/>
        <v/>
      </c>
      <c r="BH491" s="685" t="str">
        <f t="shared" si="279"/>
        <v/>
      </c>
      <c r="BI491" s="685" t="str">
        <f t="shared" si="254"/>
        <v/>
      </c>
      <c r="BJ491" s="685" t="str">
        <f t="shared" si="254"/>
        <v/>
      </c>
      <c r="BK491" s="685" t="str">
        <f t="shared" si="254"/>
        <v/>
      </c>
      <c r="BL491" s="685" t="str">
        <f t="shared" si="254"/>
        <v/>
      </c>
      <c r="BM491" s="685" t="str">
        <f t="shared" si="254"/>
        <v/>
      </c>
      <c r="BN491" s="685" t="str">
        <f t="shared" si="254"/>
        <v/>
      </c>
      <c r="BO491" s="685" t="str">
        <f t="shared" si="269"/>
        <v/>
      </c>
      <c r="BP491" s="685" t="str">
        <f t="shared" si="269"/>
        <v/>
      </c>
      <c r="BQ491" s="685" t="str">
        <f t="shared" si="269"/>
        <v/>
      </c>
      <c r="BR491" s="529"/>
      <c r="BS491" s="685">
        <f>IFERROR(($L491+AB491*Contr_Rate)*(1+Inv_Return)*IF($D491=$C$1,VLOOKUP($T491,Male_Annuity_Tables,MATCH($BS$3+3,'Mortality Tables'!$N$1:$DN$1,0),FALSE),VLOOKUP($T491,Fe_Annuity_Tables,MATCH(BS$3+3,'Mortality Tables'!$N$1:$DN$1,0),FALSE)),"")</f>
        <v>1055843.5956936073</v>
      </c>
      <c r="BT491" s="685">
        <f>IFERROR(($BS491+AC491*Contr_Rate)*(1+Inv_Return)*IF($D491=$C$1,VLOOKUP($T491,Male_Annuity_Tables,MATCH($BS$3+3,'Mortality Tables'!$N$1:$DN$1,0),FALSE),VLOOKUP($T491,Fe_Annuity_Tables,MATCH(BT$3+3,'Mortality Tables'!$N$1:$DN$1,0),FALSE)),"")</f>
        <v>1717056.4685530916</v>
      </c>
      <c r="BU491" s="685">
        <f>IFERROR((BT491+AD491*Contr_Rate)*(1+Inv_Return)*IF($D491=$C$1,VLOOKUP($T491,Male_Annuity_Tables,MATCH($BS$3+3,'Mortality Tables'!$N$1:$DN$1,0),FALSE),VLOOKUP($T491,Fe_Annuity_Tables,MATCH(BU$3+3,'Mortality Tables'!$N$1:$DN$1,0),FALSE)),"")</f>
        <v>2361873.876713444</v>
      </c>
      <c r="BV491" s="685">
        <f>IFERROR((BU491+AE491*Contr_Rate)*(1+Inv_Return)*IF($D491=$C$1,VLOOKUP($T491,Male_Annuity_Tables,MATCH($BS$3+3,'Mortality Tables'!$N$1:$DN$1,0),FALSE),VLOOKUP($T491,Fe_Annuity_Tables,MATCH(BV$3+3,'Mortality Tables'!$N$1:$DN$1,0),FALSE)),"")</f>
        <v>2993590.1391817029</v>
      </c>
      <c r="BW491" s="685">
        <f>IFERROR((BV491+AF491*Contr_Rate)*(1+Inv_Return)*IF($D491=$C$1,VLOOKUP($T491,Male_Annuity_Tables,MATCH($BS$3+3,'Mortality Tables'!$N$1:$DN$1,0),FALSE),VLOOKUP($T491,Fe_Annuity_Tables,MATCH(BW$3+3,'Mortality Tables'!$N$1:$DN$1,0),FALSE)),"")</f>
        <v>3615326.9112036899</v>
      </c>
      <c r="BX491" s="685">
        <f>IFERROR((BW491+AG491*Contr_Rate)*(1+Inv_Return)*IF($D491=$C$1,VLOOKUP($T491,Male_Annuity_Tables,MATCH($BS$3+3,'Mortality Tables'!$N$1:$DN$1,0),FALSE),VLOOKUP($T491,Fe_Annuity_Tables,MATCH(BX$3+3,'Mortality Tables'!$N$1:$DN$1,0),FALSE)),"")</f>
        <v>4230052.4635385033</v>
      </c>
      <c r="BY491" s="685" t="str">
        <f>IFERROR((BX491+AH491*Contr_Rate)*(1+Inv_Return)*IF($D491=$C$1,VLOOKUP($T491,Male_Annuity_Tables,MATCH($BS$3+3,'Mortality Tables'!$N$1:$DN$1,0),FALSE),VLOOKUP($T491,Fe_Annuity_Tables,MATCH(BY$3+3,'Mortality Tables'!$N$1:$DN$1,0),FALSE)),"")</f>
        <v/>
      </c>
      <c r="BZ491" s="685" t="str">
        <f>IFERROR((BY491+AI491*Contr_Rate)*(1+Inv_Return)*IF($D491=$C$1,VLOOKUP($T491,Male_Annuity_Tables,MATCH($BS$3+3,'Mortality Tables'!$N$1:$DN$1,0),FALSE),VLOOKUP($T491,Fe_Annuity_Tables,MATCH(BZ$3+3,'Mortality Tables'!$N$1:$DN$1,0),FALSE)),"")</f>
        <v/>
      </c>
      <c r="CA491" s="685" t="str">
        <f>IFERROR((BZ491+AJ491*Contr_Rate)*(1+Inv_Return)*IF($D491=$C$1,VLOOKUP($T491,Male_Annuity_Tables,MATCH($BS$3+3,'Mortality Tables'!$N$1:$DN$1,0),FALSE),VLOOKUP($T491,Fe_Annuity_Tables,MATCH(CA$3+3,'Mortality Tables'!$N$1:$DN$1,0),FALSE)),"")</f>
        <v/>
      </c>
      <c r="CB491" s="685" t="str">
        <f>IFERROR((CA491+AK491*Contr_Rate)*(1+Inv_Return)*IF($D491=$C$1,VLOOKUP($T491,Male_Annuity_Tables,MATCH($BS$3+3,'Mortality Tables'!$N$1:$DN$1,0),FALSE),VLOOKUP($T491,Fe_Annuity_Tables,MATCH(CB$3+3,'Mortality Tables'!$N$1:$DN$1,0),FALSE)),"")</f>
        <v/>
      </c>
      <c r="CC491" s="685" t="str">
        <f>IFERROR((CB491+AL491*Contr_Rate)*(1+Inv_Return)*IF($D491=$C$1,VLOOKUP($T491,Male_Annuity_Tables,MATCH($BS$3+3,'Mortality Tables'!$N$1:$DN$1,0),FALSE),VLOOKUP($T491,Fe_Annuity_Tables,MATCH(CC$3+3,'Mortality Tables'!$N$1:$DN$1,0),FALSE)),"")</f>
        <v/>
      </c>
      <c r="CD491" s="685" t="str">
        <f>IFERROR((CC491+AM491*Contr_Rate)*(1+Inv_Return)*IF($D491=$C$1,VLOOKUP($T491,Male_Annuity_Tables,MATCH($BS$3+3,'Mortality Tables'!$N$1:$DN$1,0),FALSE),VLOOKUP($T491,Fe_Annuity_Tables,MATCH(CD$3+3,'Mortality Tables'!$N$1:$DN$1,0),FALSE)),"")</f>
        <v/>
      </c>
      <c r="CE491" s="685" t="str">
        <f>IFERROR((CD491+AN491*Contr_Rate)*(1+Inv_Return)*IF($D491=$C$1,VLOOKUP($T491,Male_Annuity_Tables,MATCH($BS$3+3,'Mortality Tables'!$N$1:$DN$1,0),FALSE),VLOOKUP($T491,Fe_Annuity_Tables,MATCH(CE$3+3,'Mortality Tables'!$N$1:$DN$1,0),FALSE)),"")</f>
        <v/>
      </c>
      <c r="CF491" s="685" t="str">
        <f>IFERROR((CE491+AO491*Contr_Rate)*(1+Inv_Return)*IF($D491=$C$1,VLOOKUP($T491,Male_Annuity_Tables,MATCH($BS$3+3,'Mortality Tables'!$N$1:$DN$1,0),FALSE),VLOOKUP($T491,Fe_Annuity_Tables,MATCH(CF$3+3,'Mortality Tables'!$N$1:$DN$1,0),FALSE)),"")</f>
        <v/>
      </c>
      <c r="CG491" s="685" t="str">
        <f>IFERROR((CF491+AP491*Contr_Rate)*(1+Inv_Return)*IF($D491=$C$1,VLOOKUP($T491,Male_Annuity_Tables,MATCH($BS$3+3,'Mortality Tables'!$N$1:$DN$1,0),FALSE),VLOOKUP($T491,Fe_Annuity_Tables,MATCH(CG$3+3,'Mortality Tables'!$N$1:$DN$1,0),FALSE)),"")</f>
        <v/>
      </c>
      <c r="CH491" s="685" t="str">
        <f>IFERROR((CG491+AQ491*Contr_Rate)*(1+Inv_Return)*IF($D491=$C$1,VLOOKUP($T491,Male_Annuity_Tables,MATCH($BS$3+3,'Mortality Tables'!$N$1:$DN$1,0),FALSE),VLOOKUP($T491,Fe_Annuity_Tables,MATCH(CH$3+3,'Mortality Tables'!$N$1:$DN$1,0),FALSE)),"")</f>
        <v/>
      </c>
      <c r="CI491" s="685" t="str">
        <f>IFERROR((CH491+AR491*Contr_Rate)*(1+Inv_Return)*IF($D491=$C$1,VLOOKUP($T491,Male_Annuity_Tables,MATCH($BS$3+3,'Mortality Tables'!$N$1:$DN$1,0),FALSE),VLOOKUP($T491,Fe_Annuity_Tables,MATCH(CI$3+3,'Mortality Tables'!$N$1:$DN$1,0),FALSE)),"")</f>
        <v/>
      </c>
      <c r="CJ491" s="685" t="str">
        <f>IFERROR((CI491+AS491*Contr_Rate)*(1+Inv_Return)*IF($D491=$C$1,VLOOKUP($T491,Male_Annuity_Tables,MATCH($BS$3+3,'Mortality Tables'!$N$1:$DN$1,0),FALSE),VLOOKUP($T491,Fe_Annuity_Tables,MATCH(CJ$3+3,'Mortality Tables'!$N$1:$DN$1,0),FALSE)),"")</f>
        <v/>
      </c>
      <c r="CK491" s="685" t="str">
        <f>IFERROR((CJ491+AT491*Contr_Rate)*(1+Inv_Return)*IF($D491=$C$1,VLOOKUP($T491,Male_Annuity_Tables,MATCH($BS$3+3,'Mortality Tables'!$N$1:$DN$1,0),FALSE),VLOOKUP($T491,Fe_Annuity_Tables,MATCH(CK$3+3,'Mortality Tables'!$N$1:$DN$1,0),FALSE)),"")</f>
        <v/>
      </c>
      <c r="CL491" s="685" t="str">
        <f>IFERROR((CK491+AU491*Contr_Rate)*(1+Inv_Return)*IF($D491=$C$1,VLOOKUP($T491,Male_Annuity_Tables,MATCH($BS$3+3,'Mortality Tables'!$N$1:$DN$1,0),FALSE),VLOOKUP($T491,Fe_Annuity_Tables,MATCH(CL$3+3,'Mortality Tables'!$N$1:$DN$1,0),FALSE)),"")</f>
        <v/>
      </c>
      <c r="CM491" s="685" t="str">
        <f>IFERROR((CL491+AV491*Contr_Rate)*(1+Inv_Return)*IF($D491=$C$1,VLOOKUP($T491,Male_Annuity_Tables,MATCH($BS$3+3,'Mortality Tables'!$N$1:$DN$1,0),FALSE),VLOOKUP($T491,Fe_Annuity_Tables,MATCH(CM$3+3,'Mortality Tables'!$N$1:$DN$1,0),FALSE)),"")</f>
        <v/>
      </c>
      <c r="CN491" s="685" t="str">
        <f>IFERROR((CM491+AW491*Contr_Rate)*(1+Inv_Return)*IF($D491=$C$1,VLOOKUP($T491,Male_Annuity_Tables,MATCH($BS$3+3,'Mortality Tables'!$N$1:$DN$1,0),FALSE),VLOOKUP($T491,Fe_Annuity_Tables,MATCH(CN$3+3,'Mortality Tables'!$N$1:$DN$1,0),FALSE)),"")</f>
        <v/>
      </c>
      <c r="CO491" s="685" t="str">
        <f>IFERROR((CN491+AX491*Contr_Rate)*(1+Inv_Return)*IF($D491=$C$1,VLOOKUP($T491,Male_Annuity_Tables,MATCH($BS$3+3,'Mortality Tables'!$N$1:$DN$1,0),FALSE),VLOOKUP($T491,Fe_Annuity_Tables,MATCH(CO$3+3,'Mortality Tables'!$N$1:$DN$1,0),FALSE)),"")</f>
        <v/>
      </c>
      <c r="CP491" s="685" t="str">
        <f>IFERROR((CO491+AY491*Contr_Rate)*(1+Inv_Return)*IF($D491=$C$1,VLOOKUP($T491,Male_Annuity_Tables,MATCH($BS$3+3,'Mortality Tables'!$N$1:$DN$1,0),FALSE),VLOOKUP($T491,Fe_Annuity_Tables,MATCH(CP$3+3,'Mortality Tables'!$N$1:$DN$1,0),FALSE)),"")</f>
        <v/>
      </c>
      <c r="CQ491" s="685" t="str">
        <f>IFERROR((CP491+AZ491*Contr_Rate)*(1+Inv_Return)*IF($D491=$C$1,VLOOKUP($T491,Male_Annuity_Tables,MATCH($BS$3+3,'Mortality Tables'!$N$1:$DN$1,0),FALSE),VLOOKUP($T491,Fe_Annuity_Tables,MATCH(CQ$3+3,'Mortality Tables'!$N$1:$DN$1,0),FALSE)),"")</f>
        <v/>
      </c>
      <c r="CR491" s="685" t="str">
        <f>IFERROR((CQ491+BA491*Contr_Rate)*(1+Inv_Return)*IF($D491=$C$1,VLOOKUP($T491,Male_Annuity_Tables,MATCH($BS$3+3,'Mortality Tables'!$N$1:$DN$1,0),FALSE),VLOOKUP($T491,Fe_Annuity_Tables,MATCH(CR$3+3,'Mortality Tables'!$N$1:$DN$1,0),FALSE)),"")</f>
        <v/>
      </c>
      <c r="CS491" s="685" t="str">
        <f>IFERROR((CR491+BB491*Contr_Rate)*(1+Inv_Return)*IF($D491=$C$1,VLOOKUP($T491,Male_Annuity_Tables,MATCH($BS$3+3,'Mortality Tables'!$N$1:$DN$1,0),FALSE),VLOOKUP($T491,Fe_Annuity_Tables,MATCH(CS$3+3,'Mortality Tables'!$N$1:$DN$1,0),FALSE)),"")</f>
        <v/>
      </c>
      <c r="CT491" s="685" t="str">
        <f>IFERROR((CS491+BC491*Contr_Rate)*(1+Inv_Return)*IF($D491=$C$1,VLOOKUP($T491,Male_Annuity_Tables,MATCH($BS$3+3,'Mortality Tables'!$N$1:$DN$1,0),FALSE),VLOOKUP($T491,Fe_Annuity_Tables,MATCH(CT$3+3,'Mortality Tables'!$N$1:$DN$1,0),FALSE)),"")</f>
        <v/>
      </c>
      <c r="CU491" s="685" t="str">
        <f>IFERROR((CT491+BD491*Contr_Rate)*(1+Inv_Return)*IF($D491=$C$1,VLOOKUP($T491,Male_Annuity_Tables,MATCH($BS$3+3,'Mortality Tables'!$N$1:$DN$1,0),FALSE),VLOOKUP($T491,Fe_Annuity_Tables,MATCH(CU$3+3,'Mortality Tables'!$N$1:$DN$1,0),FALSE)),"")</f>
        <v/>
      </c>
      <c r="CV491" s="685" t="str">
        <f>IFERROR((CU491+BE491*Contr_Rate)*(1+Inv_Return)*IF($D491=$C$1,VLOOKUP($T491,Male_Annuity_Tables,MATCH($BS$3+3,'Mortality Tables'!$N$1:$DN$1,0),FALSE),VLOOKUP($T491,Fe_Annuity_Tables,MATCH(CV$3+3,'Mortality Tables'!$N$1:$DN$1,0),FALSE)),"")</f>
        <v/>
      </c>
      <c r="CW491" s="685" t="str">
        <f>IFERROR((CV491+BF491*Contr_Rate)*(1+Inv_Return)*IF($D491=$C$1,VLOOKUP($T491,Male_Annuity_Tables,MATCH($BS$3+3,'Mortality Tables'!$N$1:$DN$1,0),FALSE),VLOOKUP($T491,Fe_Annuity_Tables,MATCH(CW$3+3,'Mortality Tables'!$N$1:$DN$1,0),FALSE)),"")</f>
        <v/>
      </c>
      <c r="CX491" s="685" t="str">
        <f>IFERROR((CW491+BG491*Contr_Rate)*(1+Inv_Return)*IF($D491=$C$1,VLOOKUP($T491,Male_Annuity_Tables,MATCH($BS$3+3,'Mortality Tables'!$N$1:$DN$1,0),FALSE),VLOOKUP($T491,Fe_Annuity_Tables,MATCH(CX$3+3,'Mortality Tables'!$N$1:$DN$1,0),FALSE)),"")</f>
        <v/>
      </c>
      <c r="CY491" s="685" t="str">
        <f>IFERROR((CX491+BH491*Contr_Rate)*(1+Inv_Return)*IF($D491=$C$1,VLOOKUP($T491,Male_Annuity_Tables,MATCH($BS$3+3,'Mortality Tables'!$N$1:$DN$1,0),FALSE),VLOOKUP($T491,Fe_Annuity_Tables,MATCH(CY$3+3,'Mortality Tables'!$N$1:$DN$1,0),FALSE)),"")</f>
        <v/>
      </c>
      <c r="CZ491" s="685" t="str">
        <f>IFERROR((CY491+BI491*Contr_Rate)*(1+Inv_Return)*IF($D491=$C$1,VLOOKUP($T491,Male_Annuity_Tables,MATCH($BS$3+3,'Mortality Tables'!$N$1:$DN$1,0),FALSE),VLOOKUP($T491,Fe_Annuity_Tables,MATCH(CZ$3+3,'Mortality Tables'!$N$1:$DN$1,0),FALSE)),"")</f>
        <v/>
      </c>
      <c r="DA491" s="685" t="str">
        <f>IFERROR((CZ491+BJ491*Contr_Rate)*(1+Inv_Return)*IF($D491=$C$1,VLOOKUP($T491,Male_Annuity_Tables,MATCH($BS$3+3,'Mortality Tables'!$N$1:$DN$1,0),FALSE),VLOOKUP($T491,Fe_Annuity_Tables,MATCH(DA$3+3,'Mortality Tables'!$N$1:$DN$1,0),FALSE)),"")</f>
        <v/>
      </c>
      <c r="DB491" s="685" t="str">
        <f>IFERROR((DA491+BK491*Contr_Rate)*(1+Inv_Return)*IF($D491=$C$1,VLOOKUP($T491,Male_Annuity_Tables,MATCH($BS$3+3,'Mortality Tables'!$N$1:$DN$1,0),FALSE),VLOOKUP($T491,Fe_Annuity_Tables,MATCH(DB$3+3,'Mortality Tables'!$N$1:$DN$1,0),FALSE)),"")</f>
        <v/>
      </c>
      <c r="DC491" s="685" t="str">
        <f>IFERROR((DB491+BL491*Contr_Rate)*(1+Inv_Return)*IF($D491=$C$1,VLOOKUP($T491,Male_Annuity_Tables,MATCH($BS$3+3,'Mortality Tables'!$N$1:$DN$1,0),FALSE),VLOOKUP($T491,Fe_Annuity_Tables,MATCH(DC$3+3,'Mortality Tables'!$N$1:$DN$1,0),FALSE)),"")</f>
        <v/>
      </c>
      <c r="DD491" s="685" t="str">
        <f>IFERROR((DC491+BM491*Contr_Rate)*(1+Inv_Return)*IF($D491=$C$1,VLOOKUP($T491,Male_Annuity_Tables,MATCH($BS$3+3,'Mortality Tables'!$N$1:$DN$1,0),FALSE),VLOOKUP($T491,Fe_Annuity_Tables,MATCH(DD$3+3,'Mortality Tables'!$N$1:$DN$1,0),FALSE)),"")</f>
        <v/>
      </c>
      <c r="DE491" s="685" t="str">
        <f>IFERROR((DD491+BN491*Contr_Rate)*(1+Inv_Return)*IF($D491=$C$1,VLOOKUP($T491,Male_Annuity_Tables,MATCH($BS$3+3,'Mortality Tables'!$N$1:$DN$1,0),FALSE),VLOOKUP($T491,Fe_Annuity_Tables,MATCH(DE$3+3,'Mortality Tables'!$N$1:$DN$1,0),FALSE)),"")</f>
        <v/>
      </c>
      <c r="DF491" s="685" t="str">
        <f>IFERROR((DE491+BO491*Contr_Rate)*(1+Inv_Return)*IF($D491=$C$1,VLOOKUP($T491,Male_Annuity_Tables,MATCH($BS$3+3,'Mortality Tables'!$N$1:$DN$1,0),FALSE),VLOOKUP($T491,Fe_Annuity_Tables,MATCH(DF$3+3,'Mortality Tables'!$N$1:$DN$1,0),FALSE)),"")</f>
        <v/>
      </c>
      <c r="DG491" s="685" t="str">
        <f>IFERROR((DF491+BP491*Contr_Rate)*(1+Inv_Return)*IF($D491=$C$1,VLOOKUP($T491,Male_Annuity_Tables,MATCH($BS$3+3,'Mortality Tables'!$N$1:$DN$1,0),FALSE),VLOOKUP($T491,Fe_Annuity_Tables,MATCH(DG$3+3,'Mortality Tables'!$N$1:$DN$1,0),FALSE)),"")</f>
        <v/>
      </c>
      <c r="DH491" s="685" t="str">
        <f>IFERROR((DG491+BQ491*Contr_Rate)*(1+Inv_Return)*IF($D491=$C$1,VLOOKUP($T491,Male_Annuity_Tables,MATCH($BS$3+3,'Mortality Tables'!$N$1:$DN$1,0),FALSE),VLOOKUP($T491,Fe_Annuity_Tables,MATCH(DH$3+3,'Mortality Tables'!$N$1:$DN$1,0),FALSE)),"")</f>
        <v/>
      </c>
      <c r="DJ491" s="686">
        <f t="shared" si="263"/>
        <v>4230052.4635385033</v>
      </c>
      <c r="DK491" s="680">
        <f t="shared" si="251"/>
        <v>8.0909277508679907</v>
      </c>
      <c r="DL491" s="686">
        <f t="shared" si="264"/>
        <v>350285.55906543013</v>
      </c>
      <c r="DM491" s="686">
        <f t="shared" si="252"/>
        <v>3316184.6461085719</v>
      </c>
      <c r="DN491" s="687">
        <f t="shared" si="265"/>
        <v>0.1056290877760616</v>
      </c>
      <c r="DP491" s="688">
        <f t="shared" si="266"/>
        <v>113119.91531182601</v>
      </c>
      <c r="DQ491" s="688">
        <f t="shared" si="267"/>
        <v>100044.29514024589</v>
      </c>
      <c r="DR491" s="688">
        <f t="shared" si="268"/>
        <v>139521.79458215495</v>
      </c>
    </row>
    <row r="492" spans="1:122" s="657" customFormat="1" ht="14.5">
      <c r="A492" s="675" t="s">
        <v>2052</v>
      </c>
      <c r="B492" s="675" t="s">
        <v>2053</v>
      </c>
      <c r="C492" s="675" t="s">
        <v>115</v>
      </c>
      <c r="D492" s="675" t="s">
        <v>61</v>
      </c>
      <c r="E492" s="676">
        <v>28635</v>
      </c>
      <c r="F492" s="677">
        <v>36133</v>
      </c>
      <c r="G492" s="677">
        <v>44267</v>
      </c>
      <c r="H492" s="678">
        <v>1108508</v>
      </c>
      <c r="I492" s="678">
        <v>103932.63</v>
      </c>
      <c r="J492" s="678">
        <v>66550.759999999995</v>
      </c>
      <c r="K492" s="678"/>
      <c r="L492" s="678">
        <v>170483.39</v>
      </c>
      <c r="M492" s="679">
        <f>IF(COUNTIF($A$4:A492,A492)=1,0,1)</f>
        <v>0</v>
      </c>
      <c r="N492" s="680" t="str">
        <f t="shared" si="257"/>
        <v>Okay</v>
      </c>
      <c r="O492" s="680" t="str">
        <f t="shared" si="258"/>
        <v>TRUE</v>
      </c>
      <c r="P492" s="680" t="b">
        <f t="shared" si="259"/>
        <v>1</v>
      </c>
      <c r="Q492" s="680" t="b">
        <f t="shared" si="273"/>
        <v>1</v>
      </c>
      <c r="R492" s="680" t="b">
        <f t="shared" si="274"/>
        <v>1</v>
      </c>
      <c r="S492" s="681">
        <f t="shared" si="260"/>
        <v>20.542465753424658</v>
      </c>
      <c r="T492" s="682">
        <f t="shared" si="275"/>
        <v>46</v>
      </c>
      <c r="U492" s="682">
        <f t="shared" si="253"/>
        <v>42</v>
      </c>
      <c r="V492" s="682">
        <f t="shared" si="276"/>
        <v>3.8054794520547945</v>
      </c>
      <c r="W492" s="682">
        <f t="shared" si="261"/>
        <v>14</v>
      </c>
      <c r="X492" s="683">
        <f t="shared" si="262"/>
        <v>2386767.46</v>
      </c>
      <c r="Y492" s="684">
        <f t="shared" si="250"/>
        <v>3.81E-3</v>
      </c>
      <c r="Z492" s="684">
        <f>IF($D492=$C$1,VLOOKUP($T492,Male_Annuity_Tables,MATCH($W492+2,'Mortality Tables'!$DS$1:$HT$1,0),FALSE),VLOOKUP($T492,Fe_Annuity_Tables,MATCH($W492+2,'Mortality Tables'!$M$1:$DN$1,0),FALSE))</f>
        <v>0.21490379504448404</v>
      </c>
      <c r="AA492" s="664"/>
      <c r="AB492" s="685">
        <f t="shared" si="278"/>
        <v>1164986.4826</v>
      </c>
      <c r="AC492" s="685">
        <f t="shared" si="278"/>
        <v>1224342.5438884702</v>
      </c>
      <c r="AD492" s="685">
        <f t="shared" si="278"/>
        <v>1286722.7964995876</v>
      </c>
      <c r="AE492" s="685">
        <f t="shared" si="278"/>
        <v>1352281.3229812416</v>
      </c>
      <c r="AF492" s="685">
        <f t="shared" si="278"/>
        <v>1421180.056387136</v>
      </c>
      <c r="AG492" s="685">
        <f t="shared" si="278"/>
        <v>1493589.1802600608</v>
      </c>
      <c r="AH492" s="685">
        <f t="shared" si="278"/>
        <v>1569687.5489943107</v>
      </c>
      <c r="AI492" s="685">
        <f t="shared" si="278"/>
        <v>1649663.1296155709</v>
      </c>
      <c r="AJ492" s="685">
        <f t="shared" si="278"/>
        <v>1733713.4660694844</v>
      </c>
      <c r="AK492" s="685">
        <f t="shared" si="278"/>
        <v>1822046.1671657246</v>
      </c>
      <c r="AL492" s="685">
        <f t="shared" si="278"/>
        <v>1914879.4193828183</v>
      </c>
      <c r="AM492" s="685">
        <f t="shared" si="278"/>
        <v>2012442.5258003729</v>
      </c>
      <c r="AN492" s="685">
        <f t="shared" si="278"/>
        <v>2114976.4724899018</v>
      </c>
      <c r="AO492" s="685">
        <f t="shared" si="278"/>
        <v>2222734.5237632627</v>
      </c>
      <c r="AP492" s="685" t="str">
        <f t="shared" si="278"/>
        <v/>
      </c>
      <c r="AQ492" s="685" t="str">
        <f t="shared" si="278"/>
        <v/>
      </c>
      <c r="AR492" s="685" t="str">
        <f t="shared" si="277"/>
        <v/>
      </c>
      <c r="AS492" s="685" t="str">
        <f t="shared" si="277"/>
        <v/>
      </c>
      <c r="AT492" s="685" t="str">
        <f t="shared" si="277"/>
        <v/>
      </c>
      <c r="AU492" s="685" t="str">
        <f t="shared" si="277"/>
        <v/>
      </c>
      <c r="AV492" s="685" t="str">
        <f t="shared" si="277"/>
        <v/>
      </c>
      <c r="AW492" s="685" t="str">
        <f t="shared" si="277"/>
        <v/>
      </c>
      <c r="AX492" s="685" t="str">
        <f t="shared" si="277"/>
        <v/>
      </c>
      <c r="AY492" s="685" t="str">
        <f t="shared" si="277"/>
        <v/>
      </c>
      <c r="AZ492" s="685" t="str">
        <f t="shared" si="277"/>
        <v/>
      </c>
      <c r="BA492" s="685" t="str">
        <f t="shared" si="277"/>
        <v/>
      </c>
      <c r="BB492" s="685" t="str">
        <f t="shared" si="277"/>
        <v/>
      </c>
      <c r="BC492" s="685" t="str">
        <f t="shared" si="277"/>
        <v/>
      </c>
      <c r="BD492" s="685" t="str">
        <f t="shared" si="277"/>
        <v/>
      </c>
      <c r="BE492" s="685" t="str">
        <f t="shared" si="277"/>
        <v/>
      </c>
      <c r="BF492" s="685" t="str">
        <f t="shared" si="277"/>
        <v/>
      </c>
      <c r="BG492" s="685" t="str">
        <f t="shared" si="279"/>
        <v/>
      </c>
      <c r="BH492" s="685" t="str">
        <f t="shared" si="279"/>
        <v/>
      </c>
      <c r="BI492" s="685" t="str">
        <f t="shared" si="254"/>
        <v/>
      </c>
      <c r="BJ492" s="685" t="str">
        <f t="shared" si="254"/>
        <v/>
      </c>
      <c r="BK492" s="685" t="str">
        <f t="shared" si="254"/>
        <v/>
      </c>
      <c r="BL492" s="685" t="str">
        <f t="shared" si="254"/>
        <v/>
      </c>
      <c r="BM492" s="685" t="str">
        <f t="shared" si="254"/>
        <v/>
      </c>
      <c r="BN492" s="685" t="str">
        <f t="shared" si="254"/>
        <v/>
      </c>
      <c r="BO492" s="685" t="str">
        <f t="shared" si="269"/>
        <v/>
      </c>
      <c r="BP492" s="685" t="str">
        <f t="shared" si="269"/>
        <v/>
      </c>
      <c r="BQ492" s="685" t="str">
        <f t="shared" si="269"/>
        <v/>
      </c>
      <c r="BR492" s="529"/>
      <c r="BS492" s="685">
        <f>IFERROR(($L492+AB492*Contr_Rate)*(1+Inv_Return)*IF($D492=$C$1,VLOOKUP($T492,Male_Annuity_Tables,MATCH($BS$3+3,'Mortality Tables'!$N$1:$DN$1,0),FALSE),VLOOKUP($T492,Fe_Annuity_Tables,MATCH(BS$3+3,'Mortality Tables'!$N$1:$DN$1,0),FALSE)),"")</f>
        <v>452470.23555247416</v>
      </c>
      <c r="BT492" s="685">
        <f>IFERROR(($BS492+AC492*Contr_Rate)*(1+Inv_Return)*IF($D492=$C$1,VLOOKUP($T492,Male_Annuity_Tables,MATCH($BS$3+3,'Mortality Tables'!$N$1:$DN$1,0),FALSE),VLOOKUP($T492,Fe_Annuity_Tables,MATCH(BT$3+3,'Mortality Tables'!$N$1:$DN$1,0),FALSE)),"")</f>
        <v>713341.5830590385</v>
      </c>
      <c r="BU492" s="685">
        <f>IFERROR((BT492+AD492*Contr_Rate)*(1+Inv_Return)*IF($D492=$C$1,VLOOKUP($T492,Male_Annuity_Tables,MATCH($BS$3+3,'Mortality Tables'!$N$1:$DN$1,0),FALSE),VLOOKUP($T492,Fe_Annuity_Tables,MATCH(BU$3+3,'Mortality Tables'!$N$1:$DN$1,0),FALSE)),"")</f>
        <v>956628.33288062934</v>
      </c>
      <c r="BV492" s="685">
        <f>IFERROR((BU492+AE492*Contr_Rate)*(1+Inv_Return)*IF($D492=$C$1,VLOOKUP($T492,Male_Annuity_Tables,MATCH($BS$3+3,'Mortality Tables'!$N$1:$DN$1,0),FALSE),VLOOKUP($T492,Fe_Annuity_Tables,MATCH(BV$3+3,'Mortality Tables'!$N$1:$DN$1,0),FALSE)),"")</f>
        <v>1185443.1907341601</v>
      </c>
      <c r="BW492" s="685">
        <f>IFERROR((BV492+AF492*Contr_Rate)*(1+Inv_Return)*IF($D492=$C$1,VLOOKUP($T492,Male_Annuity_Tables,MATCH($BS$3+3,'Mortality Tables'!$N$1:$DN$1,0),FALSE),VLOOKUP($T492,Fe_Annuity_Tables,MATCH(BW$3+3,'Mortality Tables'!$N$1:$DN$1,0),FALSE)),"")</f>
        <v>1402537.0114312526</v>
      </c>
      <c r="BX492" s="685">
        <f>IFERROR((BW492+AG492*Contr_Rate)*(1+Inv_Return)*IF($D492=$C$1,VLOOKUP($T492,Male_Annuity_Tables,MATCH($BS$3+3,'Mortality Tables'!$N$1:$DN$1,0),FALSE),VLOOKUP($T492,Fe_Annuity_Tables,MATCH(BX$3+3,'Mortality Tables'!$N$1:$DN$1,0),FALSE)),"")</f>
        <v>1610347.9319056163</v>
      </c>
      <c r="BY492" s="685">
        <f>IFERROR((BX492+AH492*Contr_Rate)*(1+Inv_Return)*IF($D492=$C$1,VLOOKUP($T492,Male_Annuity_Tables,MATCH($BS$3+3,'Mortality Tables'!$N$1:$DN$1,0),FALSE),VLOOKUP($T492,Fe_Annuity_Tables,MATCH(BY$3+3,'Mortality Tables'!$N$1:$DN$1,0),FALSE)),"")</f>
        <v>1811044.2350182557</v>
      </c>
      <c r="BZ492" s="685">
        <f>IFERROR((BY492+AI492*Contr_Rate)*(1+Inv_Return)*IF($D492=$C$1,VLOOKUP($T492,Male_Annuity_Tables,MATCH($BS$3+3,'Mortality Tables'!$N$1:$DN$1,0),FALSE),VLOOKUP($T492,Fe_Annuity_Tables,MATCH(BZ$3+3,'Mortality Tables'!$N$1:$DN$1,0),FALSE)),"")</f>
        <v>2006561.7636668601</v>
      </c>
      <c r="CA492" s="685">
        <f>IFERROR((BZ492+AJ492*Contr_Rate)*(1+Inv_Return)*IF($D492=$C$1,VLOOKUP($T492,Male_Annuity_Tables,MATCH($BS$3+3,'Mortality Tables'!$N$1:$DN$1,0),FALSE),VLOOKUP($T492,Fe_Annuity_Tables,MATCH(CA$3+3,'Mortality Tables'!$N$1:$DN$1,0),FALSE)),"")</f>
        <v>2198636.5986112105</v>
      </c>
      <c r="CB492" s="685">
        <f>IFERROR((CA492+AK492*Contr_Rate)*(1+Inv_Return)*IF($D492=$C$1,VLOOKUP($T492,Male_Annuity_Tables,MATCH($BS$3+3,'Mortality Tables'!$N$1:$DN$1,0),FALSE),VLOOKUP($T492,Fe_Annuity_Tables,MATCH(CB$3+3,'Mortality Tables'!$N$1:$DN$1,0),FALSE)),"")</f>
        <v>2388833.6211033002</v>
      </c>
      <c r="CC492" s="685">
        <f>IFERROR((CB492+AL492*Contr_Rate)*(1+Inv_Return)*IF($D492=$C$1,VLOOKUP($T492,Male_Annuity_Tables,MATCH($BS$3+3,'Mortality Tables'!$N$1:$DN$1,0),FALSE),VLOOKUP($T492,Fe_Annuity_Tables,MATCH(CC$3+3,'Mortality Tables'!$N$1:$DN$1,0),FALSE)),"")</f>
        <v>2578571.5010893359</v>
      </c>
      <c r="CD492" s="685">
        <f>IFERROR((CC492+AM492*Contr_Rate)*(1+Inv_Return)*IF($D492=$C$1,VLOOKUP($T492,Male_Annuity_Tables,MATCH($BS$3+3,'Mortality Tables'!$N$1:$DN$1,0),FALSE),VLOOKUP($T492,Fe_Annuity_Tables,MATCH(CD$3+3,'Mortality Tables'!$N$1:$DN$1,0),FALSE)),"")</f>
        <v>2769144.5818734588</v>
      </c>
      <c r="CE492" s="685">
        <f>IFERROR((CD492+AN492*Contr_Rate)*(1+Inv_Return)*IF($D492=$C$1,VLOOKUP($T492,Male_Annuity_Tables,MATCH($BS$3+3,'Mortality Tables'!$N$1:$DN$1,0),FALSE),VLOOKUP($T492,Fe_Annuity_Tables,MATCH(CE$3+3,'Mortality Tables'!$N$1:$DN$1,0),FALSE)),"")</f>
        <v>2961742.0713447374</v>
      </c>
      <c r="CF492" s="685">
        <f>IFERROR((CE492+AO492*Contr_Rate)*(1+Inv_Return)*IF($D492=$C$1,VLOOKUP($T492,Male_Annuity_Tables,MATCH($BS$3+3,'Mortality Tables'!$N$1:$DN$1,0),FALSE),VLOOKUP($T492,Fe_Annuity_Tables,MATCH(CF$3+3,'Mortality Tables'!$N$1:$DN$1,0),FALSE)),"")</f>
        <v>3157464.8969905744</v>
      </c>
      <c r="CG492" s="685" t="str">
        <f>IFERROR((CF492+AP492*Contr_Rate)*(1+Inv_Return)*IF($D492=$C$1,VLOOKUP($T492,Male_Annuity_Tables,MATCH($BS$3+3,'Mortality Tables'!$N$1:$DN$1,0),FALSE),VLOOKUP($T492,Fe_Annuity_Tables,MATCH(CG$3+3,'Mortality Tables'!$N$1:$DN$1,0),FALSE)),"")</f>
        <v/>
      </c>
      <c r="CH492" s="685" t="str">
        <f>IFERROR((CG492+AQ492*Contr_Rate)*(1+Inv_Return)*IF($D492=$C$1,VLOOKUP($T492,Male_Annuity_Tables,MATCH($BS$3+3,'Mortality Tables'!$N$1:$DN$1,0),FALSE),VLOOKUP($T492,Fe_Annuity_Tables,MATCH(CH$3+3,'Mortality Tables'!$N$1:$DN$1,0),FALSE)),"")</f>
        <v/>
      </c>
      <c r="CI492" s="685" t="str">
        <f>IFERROR((CH492+AR492*Contr_Rate)*(1+Inv_Return)*IF($D492=$C$1,VLOOKUP($T492,Male_Annuity_Tables,MATCH($BS$3+3,'Mortality Tables'!$N$1:$DN$1,0),FALSE),VLOOKUP($T492,Fe_Annuity_Tables,MATCH(CI$3+3,'Mortality Tables'!$N$1:$DN$1,0),FALSE)),"")</f>
        <v/>
      </c>
      <c r="CJ492" s="685" t="str">
        <f>IFERROR((CI492+AS492*Contr_Rate)*(1+Inv_Return)*IF($D492=$C$1,VLOOKUP($T492,Male_Annuity_Tables,MATCH($BS$3+3,'Mortality Tables'!$N$1:$DN$1,0),FALSE),VLOOKUP($T492,Fe_Annuity_Tables,MATCH(CJ$3+3,'Mortality Tables'!$N$1:$DN$1,0),FALSE)),"")</f>
        <v/>
      </c>
      <c r="CK492" s="685" t="str">
        <f>IFERROR((CJ492+AT492*Contr_Rate)*(1+Inv_Return)*IF($D492=$C$1,VLOOKUP($T492,Male_Annuity_Tables,MATCH($BS$3+3,'Mortality Tables'!$N$1:$DN$1,0),FALSE),VLOOKUP($T492,Fe_Annuity_Tables,MATCH(CK$3+3,'Mortality Tables'!$N$1:$DN$1,0),FALSE)),"")</f>
        <v/>
      </c>
      <c r="CL492" s="685" t="str">
        <f>IFERROR((CK492+AU492*Contr_Rate)*(1+Inv_Return)*IF($D492=$C$1,VLOOKUP($T492,Male_Annuity_Tables,MATCH($BS$3+3,'Mortality Tables'!$N$1:$DN$1,0),FALSE),VLOOKUP($T492,Fe_Annuity_Tables,MATCH(CL$3+3,'Mortality Tables'!$N$1:$DN$1,0),FALSE)),"")</f>
        <v/>
      </c>
      <c r="CM492" s="685" t="str">
        <f>IFERROR((CL492+AV492*Contr_Rate)*(1+Inv_Return)*IF($D492=$C$1,VLOOKUP($T492,Male_Annuity_Tables,MATCH($BS$3+3,'Mortality Tables'!$N$1:$DN$1,0),FALSE),VLOOKUP($T492,Fe_Annuity_Tables,MATCH(CM$3+3,'Mortality Tables'!$N$1:$DN$1,0),FALSE)),"")</f>
        <v/>
      </c>
      <c r="CN492" s="685" t="str">
        <f>IFERROR((CM492+AW492*Contr_Rate)*(1+Inv_Return)*IF($D492=$C$1,VLOOKUP($T492,Male_Annuity_Tables,MATCH($BS$3+3,'Mortality Tables'!$N$1:$DN$1,0),FALSE),VLOOKUP($T492,Fe_Annuity_Tables,MATCH(CN$3+3,'Mortality Tables'!$N$1:$DN$1,0),FALSE)),"")</f>
        <v/>
      </c>
      <c r="CO492" s="685" t="str">
        <f>IFERROR((CN492+AX492*Contr_Rate)*(1+Inv_Return)*IF($D492=$C$1,VLOOKUP($T492,Male_Annuity_Tables,MATCH($BS$3+3,'Mortality Tables'!$N$1:$DN$1,0),FALSE),VLOOKUP($T492,Fe_Annuity_Tables,MATCH(CO$3+3,'Mortality Tables'!$N$1:$DN$1,0),FALSE)),"")</f>
        <v/>
      </c>
      <c r="CP492" s="685" t="str">
        <f>IFERROR((CO492+AY492*Contr_Rate)*(1+Inv_Return)*IF($D492=$C$1,VLOOKUP($T492,Male_Annuity_Tables,MATCH($BS$3+3,'Mortality Tables'!$N$1:$DN$1,0),FALSE),VLOOKUP($T492,Fe_Annuity_Tables,MATCH(CP$3+3,'Mortality Tables'!$N$1:$DN$1,0),FALSE)),"")</f>
        <v/>
      </c>
      <c r="CQ492" s="685" t="str">
        <f>IFERROR((CP492+AZ492*Contr_Rate)*(1+Inv_Return)*IF($D492=$C$1,VLOOKUP($T492,Male_Annuity_Tables,MATCH($BS$3+3,'Mortality Tables'!$N$1:$DN$1,0),FALSE),VLOOKUP($T492,Fe_Annuity_Tables,MATCH(CQ$3+3,'Mortality Tables'!$N$1:$DN$1,0),FALSE)),"")</f>
        <v/>
      </c>
      <c r="CR492" s="685" t="str">
        <f>IFERROR((CQ492+BA492*Contr_Rate)*(1+Inv_Return)*IF($D492=$C$1,VLOOKUP($T492,Male_Annuity_Tables,MATCH($BS$3+3,'Mortality Tables'!$N$1:$DN$1,0),FALSE),VLOOKUP($T492,Fe_Annuity_Tables,MATCH(CR$3+3,'Mortality Tables'!$N$1:$DN$1,0),FALSE)),"")</f>
        <v/>
      </c>
      <c r="CS492" s="685" t="str">
        <f>IFERROR((CR492+BB492*Contr_Rate)*(1+Inv_Return)*IF($D492=$C$1,VLOOKUP($T492,Male_Annuity_Tables,MATCH($BS$3+3,'Mortality Tables'!$N$1:$DN$1,0),FALSE),VLOOKUP($T492,Fe_Annuity_Tables,MATCH(CS$3+3,'Mortality Tables'!$N$1:$DN$1,0),FALSE)),"")</f>
        <v/>
      </c>
      <c r="CT492" s="685" t="str">
        <f>IFERROR((CS492+BC492*Contr_Rate)*(1+Inv_Return)*IF($D492=$C$1,VLOOKUP($T492,Male_Annuity_Tables,MATCH($BS$3+3,'Mortality Tables'!$N$1:$DN$1,0),FALSE),VLOOKUP($T492,Fe_Annuity_Tables,MATCH(CT$3+3,'Mortality Tables'!$N$1:$DN$1,0),FALSE)),"")</f>
        <v/>
      </c>
      <c r="CU492" s="685" t="str">
        <f>IFERROR((CT492+BD492*Contr_Rate)*(1+Inv_Return)*IF($D492=$C$1,VLOOKUP($T492,Male_Annuity_Tables,MATCH($BS$3+3,'Mortality Tables'!$N$1:$DN$1,0),FALSE),VLOOKUP($T492,Fe_Annuity_Tables,MATCH(CU$3+3,'Mortality Tables'!$N$1:$DN$1,0),FALSE)),"")</f>
        <v/>
      </c>
      <c r="CV492" s="685" t="str">
        <f>IFERROR((CU492+BE492*Contr_Rate)*(1+Inv_Return)*IF($D492=$C$1,VLOOKUP($T492,Male_Annuity_Tables,MATCH($BS$3+3,'Mortality Tables'!$N$1:$DN$1,0),FALSE),VLOOKUP($T492,Fe_Annuity_Tables,MATCH(CV$3+3,'Mortality Tables'!$N$1:$DN$1,0),FALSE)),"")</f>
        <v/>
      </c>
      <c r="CW492" s="685" t="str">
        <f>IFERROR((CV492+BF492*Contr_Rate)*(1+Inv_Return)*IF($D492=$C$1,VLOOKUP($T492,Male_Annuity_Tables,MATCH($BS$3+3,'Mortality Tables'!$N$1:$DN$1,0),FALSE),VLOOKUP($T492,Fe_Annuity_Tables,MATCH(CW$3+3,'Mortality Tables'!$N$1:$DN$1,0),FALSE)),"")</f>
        <v/>
      </c>
      <c r="CX492" s="685" t="str">
        <f>IFERROR((CW492+BG492*Contr_Rate)*(1+Inv_Return)*IF($D492=$C$1,VLOOKUP($T492,Male_Annuity_Tables,MATCH($BS$3+3,'Mortality Tables'!$N$1:$DN$1,0),FALSE),VLOOKUP($T492,Fe_Annuity_Tables,MATCH(CX$3+3,'Mortality Tables'!$N$1:$DN$1,0),FALSE)),"")</f>
        <v/>
      </c>
      <c r="CY492" s="685" t="str">
        <f>IFERROR((CX492+BH492*Contr_Rate)*(1+Inv_Return)*IF($D492=$C$1,VLOOKUP($T492,Male_Annuity_Tables,MATCH($BS$3+3,'Mortality Tables'!$N$1:$DN$1,0),FALSE),VLOOKUP($T492,Fe_Annuity_Tables,MATCH(CY$3+3,'Mortality Tables'!$N$1:$DN$1,0),FALSE)),"")</f>
        <v/>
      </c>
      <c r="CZ492" s="685" t="str">
        <f>IFERROR((CY492+BI492*Contr_Rate)*(1+Inv_Return)*IF($D492=$C$1,VLOOKUP($T492,Male_Annuity_Tables,MATCH($BS$3+3,'Mortality Tables'!$N$1:$DN$1,0),FALSE),VLOOKUP($T492,Fe_Annuity_Tables,MATCH(CZ$3+3,'Mortality Tables'!$N$1:$DN$1,0),FALSE)),"")</f>
        <v/>
      </c>
      <c r="DA492" s="685" t="str">
        <f>IFERROR((CZ492+BJ492*Contr_Rate)*(1+Inv_Return)*IF($D492=$C$1,VLOOKUP($T492,Male_Annuity_Tables,MATCH($BS$3+3,'Mortality Tables'!$N$1:$DN$1,0),FALSE),VLOOKUP($T492,Fe_Annuity_Tables,MATCH(DA$3+3,'Mortality Tables'!$N$1:$DN$1,0),FALSE)),"")</f>
        <v/>
      </c>
      <c r="DB492" s="685" t="str">
        <f>IFERROR((DA492+BK492*Contr_Rate)*(1+Inv_Return)*IF($D492=$C$1,VLOOKUP($T492,Male_Annuity_Tables,MATCH($BS$3+3,'Mortality Tables'!$N$1:$DN$1,0),FALSE),VLOOKUP($T492,Fe_Annuity_Tables,MATCH(DB$3+3,'Mortality Tables'!$N$1:$DN$1,0),FALSE)),"")</f>
        <v/>
      </c>
      <c r="DC492" s="685" t="str">
        <f>IFERROR((DB492+BL492*Contr_Rate)*(1+Inv_Return)*IF($D492=$C$1,VLOOKUP($T492,Male_Annuity_Tables,MATCH($BS$3+3,'Mortality Tables'!$N$1:$DN$1,0),FALSE),VLOOKUP($T492,Fe_Annuity_Tables,MATCH(DC$3+3,'Mortality Tables'!$N$1:$DN$1,0),FALSE)),"")</f>
        <v/>
      </c>
      <c r="DD492" s="685" t="str">
        <f>IFERROR((DC492+BM492*Contr_Rate)*(1+Inv_Return)*IF($D492=$C$1,VLOOKUP($T492,Male_Annuity_Tables,MATCH($BS$3+3,'Mortality Tables'!$N$1:$DN$1,0),FALSE),VLOOKUP($T492,Fe_Annuity_Tables,MATCH(DD$3+3,'Mortality Tables'!$N$1:$DN$1,0),FALSE)),"")</f>
        <v/>
      </c>
      <c r="DE492" s="685" t="str">
        <f>IFERROR((DD492+BN492*Contr_Rate)*(1+Inv_Return)*IF($D492=$C$1,VLOOKUP($T492,Male_Annuity_Tables,MATCH($BS$3+3,'Mortality Tables'!$N$1:$DN$1,0),FALSE),VLOOKUP($T492,Fe_Annuity_Tables,MATCH(DE$3+3,'Mortality Tables'!$N$1:$DN$1,0),FALSE)),"")</f>
        <v/>
      </c>
      <c r="DF492" s="685" t="str">
        <f>IFERROR((DE492+BO492*Contr_Rate)*(1+Inv_Return)*IF($D492=$C$1,VLOOKUP($T492,Male_Annuity_Tables,MATCH($BS$3+3,'Mortality Tables'!$N$1:$DN$1,0),FALSE),VLOOKUP($T492,Fe_Annuity_Tables,MATCH(DF$3+3,'Mortality Tables'!$N$1:$DN$1,0),FALSE)),"")</f>
        <v/>
      </c>
      <c r="DG492" s="685" t="str">
        <f>IFERROR((DF492+BP492*Contr_Rate)*(1+Inv_Return)*IF($D492=$C$1,VLOOKUP($T492,Male_Annuity_Tables,MATCH($BS$3+3,'Mortality Tables'!$N$1:$DN$1,0),FALSE),VLOOKUP($T492,Fe_Annuity_Tables,MATCH(DG$3+3,'Mortality Tables'!$N$1:$DN$1,0),FALSE)),"")</f>
        <v/>
      </c>
      <c r="DH492" s="685" t="str">
        <f>IFERROR((DG492+BQ492*Contr_Rate)*(1+Inv_Return)*IF($D492=$C$1,VLOOKUP($T492,Male_Annuity_Tables,MATCH($BS$3+3,'Mortality Tables'!$N$1:$DN$1,0),FALSE),VLOOKUP($T492,Fe_Annuity_Tables,MATCH(DH$3+3,'Mortality Tables'!$N$1:$DN$1,0),FALSE)),"")</f>
        <v/>
      </c>
      <c r="DJ492" s="686">
        <f t="shared" si="263"/>
        <v>3157464.8969905744</v>
      </c>
      <c r="DK492" s="680">
        <f t="shared" si="251"/>
        <v>8.0909277508679907</v>
      </c>
      <c r="DL492" s="686">
        <f t="shared" si="264"/>
        <v>261465.87216240249</v>
      </c>
      <c r="DM492" s="686">
        <f t="shared" si="252"/>
        <v>2222734.5237632627</v>
      </c>
      <c r="DN492" s="687">
        <f t="shared" si="265"/>
        <v>0.11763252397759154</v>
      </c>
      <c r="DP492" s="688">
        <f t="shared" si="266"/>
        <v>69335.860190707812</v>
      </c>
      <c r="DQ492" s="688">
        <f t="shared" si="267"/>
        <v>109529.67670000854</v>
      </c>
      <c r="DR492" s="688">
        <f t="shared" si="268"/>
        <v>147194.01000951024</v>
      </c>
    </row>
    <row r="493" spans="1:122" s="657" customFormat="1" ht="14.5">
      <c r="A493" s="675" t="s">
        <v>2054</v>
      </c>
      <c r="B493" s="675" t="s">
        <v>2055</v>
      </c>
      <c r="C493" s="675" t="s">
        <v>115</v>
      </c>
      <c r="D493" s="675" t="s">
        <v>60</v>
      </c>
      <c r="E493" s="676">
        <v>25939</v>
      </c>
      <c r="F493" s="677">
        <v>35617</v>
      </c>
      <c r="G493" s="677">
        <v>40542</v>
      </c>
      <c r="H493" s="678">
        <v>512060</v>
      </c>
      <c r="I493" s="678">
        <v>49107.35</v>
      </c>
      <c r="J493" s="678">
        <v>43643.74</v>
      </c>
      <c r="K493" s="678"/>
      <c r="L493" s="678">
        <v>92751.09</v>
      </c>
      <c r="M493" s="679">
        <f>IF(COUNTIF($A$4:A493,A493)=1,0,1)</f>
        <v>0</v>
      </c>
      <c r="N493" s="680" t="str">
        <f t="shared" si="257"/>
        <v>Okay</v>
      </c>
      <c r="O493" s="680" t="str">
        <f t="shared" si="258"/>
        <v>TRUE</v>
      </c>
      <c r="P493" s="680" t="b">
        <f t="shared" si="259"/>
        <v>1</v>
      </c>
      <c r="Q493" s="680" t="b">
        <f t="shared" si="273"/>
        <v>1</v>
      </c>
      <c r="R493" s="680" t="b">
        <f t="shared" si="274"/>
        <v>1</v>
      </c>
      <c r="S493" s="681">
        <f t="shared" si="260"/>
        <v>26.515068493150686</v>
      </c>
      <c r="T493" s="682">
        <f t="shared" si="275"/>
        <v>54</v>
      </c>
      <c r="U493" s="682">
        <f t="shared" si="253"/>
        <v>40</v>
      </c>
      <c r="V493" s="682">
        <f t="shared" si="276"/>
        <v>14.010958904109589</v>
      </c>
      <c r="W493" s="682">
        <f t="shared" si="261"/>
        <v>6</v>
      </c>
      <c r="X493" s="683">
        <f t="shared" si="262"/>
        <v>556506.54</v>
      </c>
      <c r="Y493" s="684">
        <f t="shared" si="250"/>
        <v>5.1000000000000004E-3</v>
      </c>
      <c r="Z493" s="684">
        <f>IF($D493=$C$1,VLOOKUP($T493,Male_Annuity_Tables,MATCH($W493+2,'Mortality Tables'!$DS$1:$HT$1,0),FALSE),VLOOKUP($T493,Fe_Annuity_Tables,MATCH($W493+2,'Mortality Tables'!$M$1:$DN$1,0),FALSE))</f>
        <v>0.67029932638750866</v>
      </c>
      <c r="AA493" s="664"/>
      <c r="AB493" s="685">
        <f t="shared" si="278"/>
        <v>538149.45700000005</v>
      </c>
      <c r="AC493" s="685">
        <f t="shared" si="278"/>
        <v>565568.17183414998</v>
      </c>
      <c r="AD493" s="685">
        <f t="shared" si="278"/>
        <v>594383.87018910004</v>
      </c>
      <c r="AE493" s="685">
        <f t="shared" si="278"/>
        <v>624667.72837523464</v>
      </c>
      <c r="AF493" s="685">
        <f t="shared" si="278"/>
        <v>656494.54913595284</v>
      </c>
      <c r="AG493" s="685">
        <f t="shared" si="278"/>
        <v>689942.94641442981</v>
      </c>
      <c r="AH493" s="685" t="str">
        <f t="shared" si="278"/>
        <v/>
      </c>
      <c r="AI493" s="685" t="str">
        <f t="shared" si="278"/>
        <v/>
      </c>
      <c r="AJ493" s="685" t="str">
        <f t="shared" si="278"/>
        <v/>
      </c>
      <c r="AK493" s="685" t="str">
        <f t="shared" si="278"/>
        <v/>
      </c>
      <c r="AL493" s="685" t="str">
        <f t="shared" si="278"/>
        <v/>
      </c>
      <c r="AM493" s="685" t="str">
        <f t="shared" si="278"/>
        <v/>
      </c>
      <c r="AN493" s="685" t="str">
        <f t="shared" si="278"/>
        <v/>
      </c>
      <c r="AO493" s="685" t="str">
        <f t="shared" si="278"/>
        <v/>
      </c>
      <c r="AP493" s="685" t="str">
        <f t="shared" si="278"/>
        <v/>
      </c>
      <c r="AQ493" s="685" t="str">
        <f t="shared" ref="AQ493:BF503" si="280">IFERROR(IF($W493&gt;=AQ$3,($H493*(1+Ann_Salary_Growth_Rate)^AQ$3),""),0)</f>
        <v/>
      </c>
      <c r="AR493" s="685" t="str">
        <f t="shared" si="280"/>
        <v/>
      </c>
      <c r="AS493" s="685" t="str">
        <f t="shared" si="280"/>
        <v/>
      </c>
      <c r="AT493" s="685" t="str">
        <f t="shared" si="280"/>
        <v/>
      </c>
      <c r="AU493" s="685" t="str">
        <f t="shared" si="280"/>
        <v/>
      </c>
      <c r="AV493" s="685" t="str">
        <f t="shared" si="277"/>
        <v/>
      </c>
      <c r="AW493" s="685" t="str">
        <f t="shared" si="277"/>
        <v/>
      </c>
      <c r="AX493" s="685" t="str">
        <f t="shared" si="277"/>
        <v/>
      </c>
      <c r="AY493" s="685" t="str">
        <f t="shared" si="277"/>
        <v/>
      </c>
      <c r="AZ493" s="685" t="str">
        <f t="shared" si="277"/>
        <v/>
      </c>
      <c r="BA493" s="685" t="str">
        <f t="shared" si="277"/>
        <v/>
      </c>
      <c r="BB493" s="685" t="str">
        <f t="shared" si="277"/>
        <v/>
      </c>
      <c r="BC493" s="685" t="str">
        <f t="shared" si="277"/>
        <v/>
      </c>
      <c r="BD493" s="685" t="str">
        <f t="shared" si="277"/>
        <v/>
      </c>
      <c r="BE493" s="685" t="str">
        <f t="shared" si="277"/>
        <v/>
      </c>
      <c r="BF493" s="685" t="str">
        <f t="shared" si="277"/>
        <v/>
      </c>
      <c r="BG493" s="685" t="str">
        <f t="shared" si="279"/>
        <v/>
      </c>
      <c r="BH493" s="685" t="str">
        <f t="shared" si="279"/>
        <v/>
      </c>
      <c r="BI493" s="685" t="str">
        <f t="shared" si="254"/>
        <v/>
      </c>
      <c r="BJ493" s="685" t="str">
        <f t="shared" si="254"/>
        <v/>
      </c>
      <c r="BK493" s="685" t="str">
        <f t="shared" si="254"/>
        <v/>
      </c>
      <c r="BL493" s="685" t="str">
        <f t="shared" si="254"/>
        <v/>
      </c>
      <c r="BM493" s="685" t="str">
        <f t="shared" si="254"/>
        <v/>
      </c>
      <c r="BN493" s="685" t="str">
        <f t="shared" si="254"/>
        <v/>
      </c>
      <c r="BO493" s="685" t="str">
        <f t="shared" si="269"/>
        <v/>
      </c>
      <c r="BP493" s="685" t="str">
        <f t="shared" si="269"/>
        <v/>
      </c>
      <c r="BQ493" s="685" t="str">
        <f t="shared" si="269"/>
        <v/>
      </c>
      <c r="BR493" s="529"/>
      <c r="BS493" s="685">
        <f>IFERROR(($L493+AB493*Contr_Rate)*(1+Inv_Return)*IF($D493=$C$1,VLOOKUP($T493,Male_Annuity_Tables,MATCH($BS$3+3,'Mortality Tables'!$N$1:$DN$1,0),FALSE),VLOOKUP($T493,Fe_Annuity_Tables,MATCH(BS$3+3,'Mortality Tables'!$N$1:$DN$1,0),FALSE)),"")</f>
        <v>233901.68802001551</v>
      </c>
      <c r="BT493" s="685">
        <f>IFERROR(($BS493+AC493*Contr_Rate)*(1+Inv_Return)*IF($D493=$C$1,VLOOKUP($T493,Male_Annuity_Tables,MATCH($BS$3+3,'Mortality Tables'!$N$1:$DN$1,0),FALSE),VLOOKUP($T493,Fe_Annuity_Tables,MATCH(BT$3+3,'Mortality Tables'!$N$1:$DN$1,0),FALSE)),"")</f>
        <v>350833.64633446437</v>
      </c>
      <c r="BU493" s="685">
        <f>IFERROR((BT493+AD493*Contr_Rate)*(1+Inv_Return)*IF($D493=$C$1,VLOOKUP($T493,Male_Annuity_Tables,MATCH($BS$3+3,'Mortality Tables'!$N$1:$DN$1,0),FALSE),VLOOKUP($T493,Fe_Annuity_Tables,MATCH(BU$3+3,'Mortality Tables'!$N$1:$DN$1,0),FALSE)),"")</f>
        <v>434378.04995183181</v>
      </c>
      <c r="BV493" s="685">
        <f>IFERROR((BU493+AE493*Contr_Rate)*(1+Inv_Return)*IF($D493=$C$1,VLOOKUP($T493,Male_Annuity_Tables,MATCH($BS$3+3,'Mortality Tables'!$N$1:$DN$1,0),FALSE),VLOOKUP($T493,Fe_Annuity_Tables,MATCH(BV$3+3,'Mortality Tables'!$N$1:$DN$1,0),FALSE)),"")</f>
        <v>481730.36383181589</v>
      </c>
      <c r="BW493" s="685">
        <f>IFERROR((BV493+AF493*Contr_Rate)*(1+Inv_Return)*IF($D493=$C$1,VLOOKUP($T493,Male_Annuity_Tables,MATCH($BS$3+3,'Mortality Tables'!$N$1:$DN$1,0),FALSE),VLOOKUP($T493,Fe_Annuity_Tables,MATCH(BW$3+3,'Mortality Tables'!$N$1:$DN$1,0),FALSE)),"")</f>
        <v>495962.27502746112</v>
      </c>
      <c r="BX493" s="685">
        <f>IFERROR((BW493+AG493*Contr_Rate)*(1+Inv_Return)*IF($D493=$C$1,VLOOKUP($T493,Male_Annuity_Tables,MATCH($BS$3+3,'Mortality Tables'!$N$1:$DN$1,0),FALSE),VLOOKUP($T493,Fe_Annuity_Tables,MATCH(BX$3+3,'Mortality Tables'!$N$1:$DN$1,0),FALSE)),"")</f>
        <v>484209.22067316249</v>
      </c>
      <c r="BY493" s="685" t="str">
        <f>IFERROR((BX493+AH493*Contr_Rate)*(1+Inv_Return)*IF($D493=$C$1,VLOOKUP($T493,Male_Annuity_Tables,MATCH($BS$3+3,'Mortality Tables'!$N$1:$DN$1,0),FALSE),VLOOKUP($T493,Fe_Annuity_Tables,MATCH(BY$3+3,'Mortality Tables'!$N$1:$DN$1,0),FALSE)),"")</f>
        <v/>
      </c>
      <c r="BZ493" s="685" t="str">
        <f>IFERROR((BY493+AI493*Contr_Rate)*(1+Inv_Return)*IF($D493=$C$1,VLOOKUP($T493,Male_Annuity_Tables,MATCH($BS$3+3,'Mortality Tables'!$N$1:$DN$1,0),FALSE),VLOOKUP($T493,Fe_Annuity_Tables,MATCH(BZ$3+3,'Mortality Tables'!$N$1:$DN$1,0),FALSE)),"")</f>
        <v/>
      </c>
      <c r="CA493" s="685" t="str">
        <f>IFERROR((BZ493+AJ493*Contr_Rate)*(1+Inv_Return)*IF($D493=$C$1,VLOOKUP($T493,Male_Annuity_Tables,MATCH($BS$3+3,'Mortality Tables'!$N$1:$DN$1,0),FALSE),VLOOKUP($T493,Fe_Annuity_Tables,MATCH(CA$3+3,'Mortality Tables'!$N$1:$DN$1,0),FALSE)),"")</f>
        <v/>
      </c>
      <c r="CB493" s="685" t="str">
        <f>IFERROR((CA493+AK493*Contr_Rate)*(1+Inv_Return)*IF($D493=$C$1,VLOOKUP($T493,Male_Annuity_Tables,MATCH($BS$3+3,'Mortality Tables'!$N$1:$DN$1,0),FALSE),VLOOKUP($T493,Fe_Annuity_Tables,MATCH(CB$3+3,'Mortality Tables'!$N$1:$DN$1,0),FALSE)),"")</f>
        <v/>
      </c>
      <c r="CC493" s="685" t="str">
        <f>IFERROR((CB493+AL493*Contr_Rate)*(1+Inv_Return)*IF($D493=$C$1,VLOOKUP($T493,Male_Annuity_Tables,MATCH($BS$3+3,'Mortality Tables'!$N$1:$DN$1,0),FALSE),VLOOKUP($T493,Fe_Annuity_Tables,MATCH(CC$3+3,'Mortality Tables'!$N$1:$DN$1,0),FALSE)),"")</f>
        <v/>
      </c>
      <c r="CD493" s="685" t="str">
        <f>IFERROR((CC493+AM493*Contr_Rate)*(1+Inv_Return)*IF($D493=$C$1,VLOOKUP($T493,Male_Annuity_Tables,MATCH($BS$3+3,'Mortality Tables'!$N$1:$DN$1,0),FALSE),VLOOKUP($T493,Fe_Annuity_Tables,MATCH(CD$3+3,'Mortality Tables'!$N$1:$DN$1,0),FALSE)),"")</f>
        <v/>
      </c>
      <c r="CE493" s="685" t="str">
        <f>IFERROR((CD493+AN493*Contr_Rate)*(1+Inv_Return)*IF($D493=$C$1,VLOOKUP($T493,Male_Annuity_Tables,MATCH($BS$3+3,'Mortality Tables'!$N$1:$DN$1,0),FALSE),VLOOKUP($T493,Fe_Annuity_Tables,MATCH(CE$3+3,'Mortality Tables'!$N$1:$DN$1,0),FALSE)),"")</f>
        <v/>
      </c>
      <c r="CF493" s="685" t="str">
        <f>IFERROR((CE493+AO493*Contr_Rate)*(1+Inv_Return)*IF($D493=$C$1,VLOOKUP($T493,Male_Annuity_Tables,MATCH($BS$3+3,'Mortality Tables'!$N$1:$DN$1,0),FALSE),VLOOKUP($T493,Fe_Annuity_Tables,MATCH(CF$3+3,'Mortality Tables'!$N$1:$DN$1,0),FALSE)),"")</f>
        <v/>
      </c>
      <c r="CG493" s="685" t="str">
        <f>IFERROR((CF493+AP493*Contr_Rate)*(1+Inv_Return)*IF($D493=$C$1,VLOOKUP($T493,Male_Annuity_Tables,MATCH($BS$3+3,'Mortality Tables'!$N$1:$DN$1,0),FALSE),VLOOKUP($T493,Fe_Annuity_Tables,MATCH(CG$3+3,'Mortality Tables'!$N$1:$DN$1,0),FALSE)),"")</f>
        <v/>
      </c>
      <c r="CH493" s="685" t="str">
        <f>IFERROR((CG493+AQ493*Contr_Rate)*(1+Inv_Return)*IF($D493=$C$1,VLOOKUP($T493,Male_Annuity_Tables,MATCH($BS$3+3,'Mortality Tables'!$N$1:$DN$1,0),FALSE),VLOOKUP($T493,Fe_Annuity_Tables,MATCH(CH$3+3,'Mortality Tables'!$N$1:$DN$1,0),FALSE)),"")</f>
        <v/>
      </c>
      <c r="CI493" s="685" t="str">
        <f>IFERROR((CH493+AR493*Contr_Rate)*(1+Inv_Return)*IF($D493=$C$1,VLOOKUP($T493,Male_Annuity_Tables,MATCH($BS$3+3,'Mortality Tables'!$N$1:$DN$1,0),FALSE),VLOOKUP($T493,Fe_Annuity_Tables,MATCH(CI$3+3,'Mortality Tables'!$N$1:$DN$1,0),FALSE)),"")</f>
        <v/>
      </c>
      <c r="CJ493" s="685" t="str">
        <f>IFERROR((CI493+AS493*Contr_Rate)*(1+Inv_Return)*IF($D493=$C$1,VLOOKUP($T493,Male_Annuity_Tables,MATCH($BS$3+3,'Mortality Tables'!$N$1:$DN$1,0),FALSE),VLOOKUP($T493,Fe_Annuity_Tables,MATCH(CJ$3+3,'Mortality Tables'!$N$1:$DN$1,0),FALSE)),"")</f>
        <v/>
      </c>
      <c r="CK493" s="685" t="str">
        <f>IFERROR((CJ493+AT493*Contr_Rate)*(1+Inv_Return)*IF($D493=$C$1,VLOOKUP($T493,Male_Annuity_Tables,MATCH($BS$3+3,'Mortality Tables'!$N$1:$DN$1,0),FALSE),VLOOKUP($T493,Fe_Annuity_Tables,MATCH(CK$3+3,'Mortality Tables'!$N$1:$DN$1,0),FALSE)),"")</f>
        <v/>
      </c>
      <c r="CL493" s="685" t="str">
        <f>IFERROR((CK493+AU493*Contr_Rate)*(1+Inv_Return)*IF($D493=$C$1,VLOOKUP($T493,Male_Annuity_Tables,MATCH($BS$3+3,'Mortality Tables'!$N$1:$DN$1,0),FALSE),VLOOKUP($T493,Fe_Annuity_Tables,MATCH(CL$3+3,'Mortality Tables'!$N$1:$DN$1,0),FALSE)),"")</f>
        <v/>
      </c>
      <c r="CM493" s="685" t="str">
        <f>IFERROR((CL493+AV493*Contr_Rate)*(1+Inv_Return)*IF($D493=$C$1,VLOOKUP($T493,Male_Annuity_Tables,MATCH($BS$3+3,'Mortality Tables'!$N$1:$DN$1,0),FALSE),VLOOKUP($T493,Fe_Annuity_Tables,MATCH(CM$3+3,'Mortality Tables'!$N$1:$DN$1,0),FALSE)),"")</f>
        <v/>
      </c>
      <c r="CN493" s="685" t="str">
        <f>IFERROR((CM493+AW493*Contr_Rate)*(1+Inv_Return)*IF($D493=$C$1,VLOOKUP($T493,Male_Annuity_Tables,MATCH($BS$3+3,'Mortality Tables'!$N$1:$DN$1,0),FALSE),VLOOKUP($T493,Fe_Annuity_Tables,MATCH(CN$3+3,'Mortality Tables'!$N$1:$DN$1,0),FALSE)),"")</f>
        <v/>
      </c>
      <c r="CO493" s="685" t="str">
        <f>IFERROR((CN493+AX493*Contr_Rate)*(1+Inv_Return)*IF($D493=$C$1,VLOOKUP($T493,Male_Annuity_Tables,MATCH($BS$3+3,'Mortality Tables'!$N$1:$DN$1,0),FALSE),VLOOKUP($T493,Fe_Annuity_Tables,MATCH(CO$3+3,'Mortality Tables'!$N$1:$DN$1,0),FALSE)),"")</f>
        <v/>
      </c>
      <c r="CP493" s="685" t="str">
        <f>IFERROR((CO493+AY493*Contr_Rate)*(1+Inv_Return)*IF($D493=$C$1,VLOOKUP($T493,Male_Annuity_Tables,MATCH($BS$3+3,'Mortality Tables'!$N$1:$DN$1,0),FALSE),VLOOKUP($T493,Fe_Annuity_Tables,MATCH(CP$3+3,'Mortality Tables'!$N$1:$DN$1,0),FALSE)),"")</f>
        <v/>
      </c>
      <c r="CQ493" s="685" t="str">
        <f>IFERROR((CP493+AZ493*Contr_Rate)*(1+Inv_Return)*IF($D493=$C$1,VLOOKUP($T493,Male_Annuity_Tables,MATCH($BS$3+3,'Mortality Tables'!$N$1:$DN$1,0),FALSE),VLOOKUP($T493,Fe_Annuity_Tables,MATCH(CQ$3+3,'Mortality Tables'!$N$1:$DN$1,0),FALSE)),"")</f>
        <v/>
      </c>
      <c r="CR493" s="685" t="str">
        <f>IFERROR((CQ493+BA493*Contr_Rate)*(1+Inv_Return)*IF($D493=$C$1,VLOOKUP($T493,Male_Annuity_Tables,MATCH($BS$3+3,'Mortality Tables'!$N$1:$DN$1,0),FALSE),VLOOKUP($T493,Fe_Annuity_Tables,MATCH(CR$3+3,'Mortality Tables'!$N$1:$DN$1,0),FALSE)),"")</f>
        <v/>
      </c>
      <c r="CS493" s="685" t="str">
        <f>IFERROR((CR493+BB493*Contr_Rate)*(1+Inv_Return)*IF($D493=$C$1,VLOOKUP($T493,Male_Annuity_Tables,MATCH($BS$3+3,'Mortality Tables'!$N$1:$DN$1,0),FALSE),VLOOKUP($T493,Fe_Annuity_Tables,MATCH(CS$3+3,'Mortality Tables'!$N$1:$DN$1,0),FALSE)),"")</f>
        <v/>
      </c>
      <c r="CT493" s="685" t="str">
        <f>IFERROR((CS493+BC493*Contr_Rate)*(1+Inv_Return)*IF($D493=$C$1,VLOOKUP($T493,Male_Annuity_Tables,MATCH($BS$3+3,'Mortality Tables'!$N$1:$DN$1,0),FALSE),VLOOKUP($T493,Fe_Annuity_Tables,MATCH(CT$3+3,'Mortality Tables'!$N$1:$DN$1,0),FALSE)),"")</f>
        <v/>
      </c>
      <c r="CU493" s="685" t="str">
        <f>IFERROR((CT493+BD493*Contr_Rate)*(1+Inv_Return)*IF($D493=$C$1,VLOOKUP($T493,Male_Annuity_Tables,MATCH($BS$3+3,'Mortality Tables'!$N$1:$DN$1,0),FALSE),VLOOKUP($T493,Fe_Annuity_Tables,MATCH(CU$3+3,'Mortality Tables'!$N$1:$DN$1,0),FALSE)),"")</f>
        <v/>
      </c>
      <c r="CV493" s="685" t="str">
        <f>IFERROR((CU493+BE493*Contr_Rate)*(1+Inv_Return)*IF($D493=$C$1,VLOOKUP($T493,Male_Annuity_Tables,MATCH($BS$3+3,'Mortality Tables'!$N$1:$DN$1,0),FALSE),VLOOKUP($T493,Fe_Annuity_Tables,MATCH(CV$3+3,'Mortality Tables'!$N$1:$DN$1,0),FALSE)),"")</f>
        <v/>
      </c>
      <c r="CW493" s="685" t="str">
        <f>IFERROR((CV493+BF493*Contr_Rate)*(1+Inv_Return)*IF($D493=$C$1,VLOOKUP($T493,Male_Annuity_Tables,MATCH($BS$3+3,'Mortality Tables'!$N$1:$DN$1,0),FALSE),VLOOKUP($T493,Fe_Annuity_Tables,MATCH(CW$3+3,'Mortality Tables'!$N$1:$DN$1,0),FALSE)),"")</f>
        <v/>
      </c>
      <c r="CX493" s="685" t="str">
        <f>IFERROR((CW493+BG493*Contr_Rate)*(1+Inv_Return)*IF($D493=$C$1,VLOOKUP($T493,Male_Annuity_Tables,MATCH($BS$3+3,'Mortality Tables'!$N$1:$DN$1,0),FALSE),VLOOKUP($T493,Fe_Annuity_Tables,MATCH(CX$3+3,'Mortality Tables'!$N$1:$DN$1,0),FALSE)),"")</f>
        <v/>
      </c>
      <c r="CY493" s="685" t="str">
        <f>IFERROR((CX493+BH493*Contr_Rate)*(1+Inv_Return)*IF($D493=$C$1,VLOOKUP($T493,Male_Annuity_Tables,MATCH($BS$3+3,'Mortality Tables'!$N$1:$DN$1,0),FALSE),VLOOKUP($T493,Fe_Annuity_Tables,MATCH(CY$3+3,'Mortality Tables'!$N$1:$DN$1,0),FALSE)),"")</f>
        <v/>
      </c>
      <c r="CZ493" s="685" t="str">
        <f>IFERROR((CY493+BI493*Contr_Rate)*(1+Inv_Return)*IF($D493=$C$1,VLOOKUP($T493,Male_Annuity_Tables,MATCH($BS$3+3,'Mortality Tables'!$N$1:$DN$1,0),FALSE),VLOOKUP($T493,Fe_Annuity_Tables,MATCH(CZ$3+3,'Mortality Tables'!$N$1:$DN$1,0),FALSE)),"")</f>
        <v/>
      </c>
      <c r="DA493" s="685" t="str">
        <f>IFERROR((CZ493+BJ493*Contr_Rate)*(1+Inv_Return)*IF($D493=$C$1,VLOOKUP($T493,Male_Annuity_Tables,MATCH($BS$3+3,'Mortality Tables'!$N$1:$DN$1,0),FALSE),VLOOKUP($T493,Fe_Annuity_Tables,MATCH(DA$3+3,'Mortality Tables'!$N$1:$DN$1,0),FALSE)),"")</f>
        <v/>
      </c>
      <c r="DB493" s="685" t="str">
        <f>IFERROR((DA493+BK493*Contr_Rate)*(1+Inv_Return)*IF($D493=$C$1,VLOOKUP($T493,Male_Annuity_Tables,MATCH($BS$3+3,'Mortality Tables'!$N$1:$DN$1,0),FALSE),VLOOKUP($T493,Fe_Annuity_Tables,MATCH(DB$3+3,'Mortality Tables'!$N$1:$DN$1,0),FALSE)),"")</f>
        <v/>
      </c>
      <c r="DC493" s="685" t="str">
        <f>IFERROR((DB493+BL493*Contr_Rate)*(1+Inv_Return)*IF($D493=$C$1,VLOOKUP($T493,Male_Annuity_Tables,MATCH($BS$3+3,'Mortality Tables'!$N$1:$DN$1,0),FALSE),VLOOKUP($T493,Fe_Annuity_Tables,MATCH(DC$3+3,'Mortality Tables'!$N$1:$DN$1,0),FALSE)),"")</f>
        <v/>
      </c>
      <c r="DD493" s="685" t="str">
        <f>IFERROR((DC493+BM493*Contr_Rate)*(1+Inv_Return)*IF($D493=$C$1,VLOOKUP($T493,Male_Annuity_Tables,MATCH($BS$3+3,'Mortality Tables'!$N$1:$DN$1,0),FALSE),VLOOKUP($T493,Fe_Annuity_Tables,MATCH(DD$3+3,'Mortality Tables'!$N$1:$DN$1,0),FALSE)),"")</f>
        <v/>
      </c>
      <c r="DE493" s="685" t="str">
        <f>IFERROR((DD493+BN493*Contr_Rate)*(1+Inv_Return)*IF($D493=$C$1,VLOOKUP($T493,Male_Annuity_Tables,MATCH($BS$3+3,'Mortality Tables'!$N$1:$DN$1,0),FALSE),VLOOKUP($T493,Fe_Annuity_Tables,MATCH(DE$3+3,'Mortality Tables'!$N$1:$DN$1,0),FALSE)),"")</f>
        <v/>
      </c>
      <c r="DF493" s="685" t="str">
        <f>IFERROR((DE493+BO493*Contr_Rate)*(1+Inv_Return)*IF($D493=$C$1,VLOOKUP($T493,Male_Annuity_Tables,MATCH($BS$3+3,'Mortality Tables'!$N$1:$DN$1,0),FALSE),VLOOKUP($T493,Fe_Annuity_Tables,MATCH(DF$3+3,'Mortality Tables'!$N$1:$DN$1,0),FALSE)),"")</f>
        <v/>
      </c>
      <c r="DG493" s="685" t="str">
        <f>IFERROR((DF493+BP493*Contr_Rate)*(1+Inv_Return)*IF($D493=$C$1,VLOOKUP($T493,Male_Annuity_Tables,MATCH($BS$3+3,'Mortality Tables'!$N$1:$DN$1,0),FALSE),VLOOKUP($T493,Fe_Annuity_Tables,MATCH(DG$3+3,'Mortality Tables'!$N$1:$DN$1,0),FALSE)),"")</f>
        <v/>
      </c>
      <c r="DH493" s="685" t="str">
        <f>IFERROR((DG493+BQ493*Contr_Rate)*(1+Inv_Return)*IF($D493=$C$1,VLOOKUP($T493,Male_Annuity_Tables,MATCH($BS$3+3,'Mortality Tables'!$N$1:$DN$1,0),FALSE),VLOOKUP($T493,Fe_Annuity_Tables,MATCH(DH$3+3,'Mortality Tables'!$N$1:$DN$1,0),FALSE)),"")</f>
        <v/>
      </c>
      <c r="DJ493" s="686">
        <f t="shared" si="263"/>
        <v>495962.27502746112</v>
      </c>
      <c r="DK493" s="680">
        <f t="shared" si="251"/>
        <v>8.8017766057058875</v>
      </c>
      <c r="DL493" s="686">
        <f t="shared" si="264"/>
        <v>37753.142252324804</v>
      </c>
      <c r="DM493" s="686">
        <f t="shared" si="252"/>
        <v>689942.94641442981</v>
      </c>
      <c r="DN493" s="687">
        <f t="shared" si="265"/>
        <v>5.4719223449597419E-2</v>
      </c>
      <c r="DP493" s="688">
        <f t="shared" si="266"/>
        <v>24463.777550013423</v>
      </c>
      <c r="DQ493" s="688">
        <f t="shared" si="267"/>
        <v>36693.691070121633</v>
      </c>
      <c r="DR493" s="688">
        <f t="shared" si="268"/>
        <v>45431.60024446209</v>
      </c>
    </row>
    <row r="494" spans="1:122" s="657" customFormat="1" ht="14.5">
      <c r="A494" s="675" t="s">
        <v>2056</v>
      </c>
      <c r="B494" s="675" t="s">
        <v>2057</v>
      </c>
      <c r="C494" s="675" t="s">
        <v>236</v>
      </c>
      <c r="D494" s="675" t="s">
        <v>60</v>
      </c>
      <c r="E494" s="676">
        <v>32493</v>
      </c>
      <c r="F494" s="677">
        <v>43120</v>
      </c>
      <c r="G494" s="677">
        <v>43403</v>
      </c>
      <c r="H494" s="678">
        <v>2965101</v>
      </c>
      <c r="I494" s="678">
        <v>285105.37</v>
      </c>
      <c r="J494" s="678">
        <v>249242.59</v>
      </c>
      <c r="K494" s="678"/>
      <c r="L494" s="678">
        <v>534347.96</v>
      </c>
      <c r="M494" s="679">
        <f>IF(COUNTIF($A$4:A494,A494)=1,0,1)</f>
        <v>0</v>
      </c>
      <c r="N494" s="680" t="str">
        <f t="shared" si="257"/>
        <v>Okay</v>
      </c>
      <c r="O494" s="680" t="str">
        <f t="shared" si="258"/>
        <v>TRUE</v>
      </c>
      <c r="P494" s="680" t="b">
        <f t="shared" si="259"/>
        <v>1</v>
      </c>
      <c r="Q494" s="680" t="b">
        <f t="shared" si="273"/>
        <v>1</v>
      </c>
      <c r="R494" s="680" t="b">
        <f t="shared" si="274"/>
        <v>1</v>
      </c>
      <c r="S494" s="681">
        <f t="shared" si="260"/>
        <v>29.115068493150684</v>
      </c>
      <c r="T494" s="682">
        <f t="shared" si="275"/>
        <v>36</v>
      </c>
      <c r="U494" s="682">
        <f t="shared" si="253"/>
        <v>29</v>
      </c>
      <c r="V494" s="682">
        <f t="shared" si="276"/>
        <v>6.1726027397260275</v>
      </c>
      <c r="W494" s="682">
        <f t="shared" si="261"/>
        <v>24</v>
      </c>
      <c r="X494" s="683">
        <f t="shared" si="262"/>
        <v>12824351.039999999</v>
      </c>
      <c r="Y494" s="684">
        <f t="shared" si="250"/>
        <v>1.58E-3</v>
      </c>
      <c r="Z494" s="684">
        <f>IF($D494=$C$1,VLOOKUP($T494,Male_Annuity_Tables,MATCH($W494+2,'Mortality Tables'!$DS$1:$HT$1,0),FALSE),VLOOKUP($T494,Fe_Annuity_Tables,MATCH($W494+2,'Mortality Tables'!$M$1:$DN$1,0),FALSE))</f>
        <v>3.3742962597864523E-2</v>
      </c>
      <c r="AA494" s="664"/>
      <c r="AB494" s="685">
        <f t="shared" ref="AB494:AQ503" si="281">IFERROR(IF($W494&gt;=AB$3,($H494*(1+Ann_Salary_Growth_Rate)^AB$3),""),0)</f>
        <v>3116172.8959500003</v>
      </c>
      <c r="AC494" s="685">
        <f t="shared" si="281"/>
        <v>3274941.9049986526</v>
      </c>
      <c r="AD494" s="685">
        <f t="shared" si="281"/>
        <v>3441800.1950583342</v>
      </c>
      <c r="AE494" s="685">
        <f t="shared" si="281"/>
        <v>3617159.9149965565</v>
      </c>
      <c r="AF494" s="685">
        <f t="shared" si="281"/>
        <v>3801454.212665631</v>
      </c>
      <c r="AG494" s="685">
        <f t="shared" si="281"/>
        <v>3995138.3048009453</v>
      </c>
      <c r="AH494" s="685">
        <f t="shared" si="281"/>
        <v>4198690.601430553</v>
      </c>
      <c r="AI494" s="685">
        <f t="shared" si="281"/>
        <v>4412613.8875734406</v>
      </c>
      <c r="AJ494" s="685">
        <f t="shared" si="281"/>
        <v>4637436.5651453072</v>
      </c>
      <c r="AK494" s="685">
        <f t="shared" si="281"/>
        <v>4873713.9581394605</v>
      </c>
      <c r="AL494" s="685">
        <f t="shared" si="281"/>
        <v>5122029.6843066663</v>
      </c>
      <c r="AM494" s="685">
        <f t="shared" si="281"/>
        <v>5382997.0967220915</v>
      </c>
      <c r="AN494" s="685">
        <f t="shared" si="281"/>
        <v>5657260.798800081</v>
      </c>
      <c r="AO494" s="685">
        <f t="shared" si="281"/>
        <v>5945498.2364989463</v>
      </c>
      <c r="AP494" s="685">
        <f t="shared" si="281"/>
        <v>6248421.3716485687</v>
      </c>
      <c r="AQ494" s="685">
        <f t="shared" si="281"/>
        <v>6566778.4405340627</v>
      </c>
      <c r="AR494" s="685">
        <f t="shared" si="280"/>
        <v>6901355.8020792734</v>
      </c>
      <c r="AS494" s="685">
        <f t="shared" si="280"/>
        <v>7252979.8801952126</v>
      </c>
      <c r="AT494" s="685">
        <f t="shared" si="280"/>
        <v>7622519.2050911589</v>
      </c>
      <c r="AU494" s="685">
        <f t="shared" si="280"/>
        <v>8010886.5585905537</v>
      </c>
      <c r="AV494" s="685">
        <f t="shared" si="277"/>
        <v>8419041.2287507411</v>
      </c>
      <c r="AW494" s="685">
        <f t="shared" si="277"/>
        <v>8847991.3793555945</v>
      </c>
      <c r="AX494" s="685">
        <f t="shared" si="277"/>
        <v>9298796.5401337612</v>
      </c>
      <c r="AY494" s="685">
        <f t="shared" si="277"/>
        <v>9772570.2238535769</v>
      </c>
      <c r="AZ494" s="685" t="str">
        <f t="shared" si="277"/>
        <v/>
      </c>
      <c r="BA494" s="685" t="str">
        <f t="shared" si="277"/>
        <v/>
      </c>
      <c r="BB494" s="685" t="str">
        <f t="shared" si="277"/>
        <v/>
      </c>
      <c r="BC494" s="685" t="str">
        <f t="shared" si="277"/>
        <v/>
      </c>
      <c r="BD494" s="685" t="str">
        <f t="shared" si="277"/>
        <v/>
      </c>
      <c r="BE494" s="685" t="str">
        <f t="shared" si="277"/>
        <v/>
      </c>
      <c r="BF494" s="685" t="str">
        <f t="shared" si="277"/>
        <v/>
      </c>
      <c r="BG494" s="685" t="str">
        <f t="shared" si="279"/>
        <v/>
      </c>
      <c r="BH494" s="685" t="str">
        <f t="shared" si="279"/>
        <v/>
      </c>
      <c r="BI494" s="685" t="str">
        <f t="shared" si="254"/>
        <v/>
      </c>
      <c r="BJ494" s="685" t="str">
        <f t="shared" ref="BJ494:BQ503" si="282">IFERROR(IF($W494&gt;=BJ$3,($H494*(1+Ann_Salary_Growth_Rate)^BJ$3),""),0)</f>
        <v/>
      </c>
      <c r="BK494" s="685" t="str">
        <f t="shared" si="282"/>
        <v/>
      </c>
      <c r="BL494" s="685" t="str">
        <f t="shared" si="282"/>
        <v/>
      </c>
      <c r="BM494" s="685" t="str">
        <f t="shared" si="282"/>
        <v/>
      </c>
      <c r="BN494" s="685" t="str">
        <f t="shared" si="282"/>
        <v/>
      </c>
      <c r="BO494" s="685" t="str">
        <f t="shared" si="282"/>
        <v/>
      </c>
      <c r="BP494" s="685" t="str">
        <f t="shared" si="282"/>
        <v/>
      </c>
      <c r="BQ494" s="685" t="str">
        <f t="shared" si="282"/>
        <v/>
      </c>
      <c r="BR494" s="529"/>
      <c r="BS494" s="685">
        <f>IFERROR(($L494+AB494*Contr_Rate)*(1+Inv_Return)*IF($D494=$C$1,VLOOKUP($T494,Male_Annuity_Tables,MATCH($BS$3+3,'Mortality Tables'!$N$1:$DN$1,0),FALSE),VLOOKUP($T494,Fe_Annuity_Tables,MATCH(BS$3+3,'Mortality Tables'!$N$1:$DN$1,0),FALSE)),"")</f>
        <v>1205943.4864052534</v>
      </c>
      <c r="BT494" s="685">
        <f>IFERROR(($BS494+AC494*Contr_Rate)*(1+Inv_Return)*IF($D494=$C$1,VLOOKUP($T494,Male_Annuity_Tables,MATCH($BS$3+3,'Mortality Tables'!$N$1:$DN$1,0),FALSE),VLOOKUP($T494,Fe_Annuity_Tables,MATCH(BT$3+3,'Mortality Tables'!$N$1:$DN$1,0),FALSE)),"")</f>
        <v>1434665.8927894167</v>
      </c>
      <c r="BU494" s="685">
        <f>IFERROR((BT494+AD494*Contr_Rate)*(1+Inv_Return)*IF($D494=$C$1,VLOOKUP($T494,Male_Annuity_Tables,MATCH($BS$3+3,'Mortality Tables'!$N$1:$DN$1,0),FALSE),VLOOKUP($T494,Fe_Annuity_Tables,MATCH(BU$3+3,'Mortality Tables'!$N$1:$DN$1,0),FALSE)),"")</f>
        <v>1291701.9261355777</v>
      </c>
      <c r="BV494" s="685">
        <f>IFERROR((BU494+AE494*Contr_Rate)*(1+Inv_Return)*IF($D494=$C$1,VLOOKUP($T494,Male_Annuity_Tables,MATCH($BS$3+3,'Mortality Tables'!$N$1:$DN$1,0),FALSE),VLOOKUP($T494,Fe_Annuity_Tables,MATCH(BV$3+3,'Mortality Tables'!$N$1:$DN$1,0),FALSE)),"")</f>
        <v>993705.08170472819</v>
      </c>
      <c r="BW494" s="685">
        <f>IFERROR((BV494+AF494*Contr_Rate)*(1+Inv_Return)*IF($D494=$C$1,VLOOKUP($T494,Male_Annuity_Tables,MATCH($BS$3+3,'Mortality Tables'!$N$1:$DN$1,0),FALSE),VLOOKUP($T494,Fe_Annuity_Tables,MATCH(BW$3+3,'Mortality Tables'!$N$1:$DN$1,0),FALSE)),"")</f>
        <v>756950.64573954907</v>
      </c>
      <c r="BX494" s="685">
        <f>IFERROR((BW494+AG494*Contr_Rate)*(1+Inv_Return)*IF($D494=$C$1,VLOOKUP($T494,Male_Annuity_Tables,MATCH($BS$3+3,'Mortality Tables'!$N$1:$DN$1,0),FALSE),VLOOKUP($T494,Fe_Annuity_Tables,MATCH(BX$3+3,'Mortality Tables'!$N$1:$DN$1,0),FALSE)),"")</f>
        <v>588351.50684033043</v>
      </c>
      <c r="BY494" s="685">
        <f>IFERROR((BX494+AH494*Contr_Rate)*(1+Inv_Return)*IF($D494=$C$1,VLOOKUP($T494,Male_Annuity_Tables,MATCH($BS$3+3,'Mortality Tables'!$N$1:$DN$1,0),FALSE),VLOOKUP($T494,Fe_Annuity_Tables,MATCH(BY$3+3,'Mortality Tables'!$N$1:$DN$1,0),FALSE)),"")</f>
        <v>471577.29723921255</v>
      </c>
      <c r="BZ494" s="685">
        <f>IFERROR((BY494+AI494*Contr_Rate)*(1+Inv_Return)*IF($D494=$C$1,VLOOKUP($T494,Male_Annuity_Tables,MATCH($BS$3+3,'Mortality Tables'!$N$1:$DN$1,0),FALSE),VLOOKUP($T494,Fe_Annuity_Tables,MATCH(BZ$3+3,'Mortality Tables'!$N$1:$DN$1,0),FALSE)),"")</f>
        <v>388540.04039706575</v>
      </c>
      <c r="CA494" s="685">
        <f>IFERROR((BZ494+AJ494*Contr_Rate)*(1+Inv_Return)*IF($D494=$C$1,VLOOKUP($T494,Male_Annuity_Tables,MATCH($BS$3+3,'Mortality Tables'!$N$1:$DN$1,0),FALSE),VLOOKUP($T494,Fe_Annuity_Tables,MATCH(CA$3+3,'Mortality Tables'!$N$1:$DN$1,0),FALSE)),"")</f>
        <v>326589.0421715955</v>
      </c>
      <c r="CB494" s="685">
        <f>IFERROR((CA494+AK494*Contr_Rate)*(1+Inv_Return)*IF($D494=$C$1,VLOOKUP($T494,Male_Annuity_Tables,MATCH($BS$3+3,'Mortality Tables'!$N$1:$DN$1,0),FALSE),VLOOKUP($T494,Fe_Annuity_Tables,MATCH(CB$3+3,'Mortality Tables'!$N$1:$DN$1,0),FALSE)),"")</f>
        <v>278265.71927747421</v>
      </c>
      <c r="CC494" s="685">
        <f>IFERROR((CB494+AL494*Contr_Rate)*(1+Inv_Return)*IF($D494=$C$1,VLOOKUP($T494,Male_Annuity_Tables,MATCH($BS$3+3,'Mortality Tables'!$N$1:$DN$1,0),FALSE),VLOOKUP($T494,Fe_Annuity_Tables,MATCH(CC$3+3,'Mortality Tables'!$N$1:$DN$1,0),FALSE)),"")</f>
        <v>239314.62492034442</v>
      </c>
      <c r="CD494" s="685">
        <f>IFERROR((CC494+AM494*Contr_Rate)*(1+Inv_Return)*IF($D494=$C$1,VLOOKUP($T494,Male_Annuity_Tables,MATCH($BS$3+3,'Mortality Tables'!$N$1:$DN$1,0),FALSE),VLOOKUP($T494,Fe_Annuity_Tables,MATCH(CD$3+3,'Mortality Tables'!$N$1:$DN$1,0),FALSE)),"")</f>
        <v>207199.06037250327</v>
      </c>
      <c r="CE494" s="685">
        <f>IFERROR((CD494+AN494*Contr_Rate)*(1+Inv_Return)*IF($D494=$C$1,VLOOKUP($T494,Male_Annuity_Tables,MATCH($BS$3+3,'Mortality Tables'!$N$1:$DN$1,0),FALSE),VLOOKUP($T494,Fe_Annuity_Tables,MATCH(CE$3+3,'Mortality Tables'!$N$1:$DN$1,0),FALSE)),"")</f>
        <v>180297.83285150575</v>
      </c>
      <c r="CF494" s="685">
        <f>IFERROR((CE494+AO494*Contr_Rate)*(1+Inv_Return)*IF($D494=$C$1,VLOOKUP($T494,Male_Annuity_Tables,MATCH($BS$3+3,'Mortality Tables'!$N$1:$DN$1,0),FALSE),VLOOKUP($T494,Fe_Annuity_Tables,MATCH(CF$3+3,'Mortality Tables'!$N$1:$DN$1,0),FALSE)),"")</f>
        <v>157497.0001910422</v>
      </c>
      <c r="CG494" s="685">
        <f>IFERROR((CF494+AP494*Contr_Rate)*(1+Inv_Return)*IF($D494=$C$1,VLOOKUP($T494,Male_Annuity_Tables,MATCH($BS$3+3,'Mortality Tables'!$N$1:$DN$1,0),FALSE),VLOOKUP($T494,Fe_Annuity_Tables,MATCH(CG$3+3,'Mortality Tables'!$N$1:$DN$1,0),FALSE)),"")</f>
        <v>146109.22845386175</v>
      </c>
      <c r="CH494" s="685">
        <f>IFERROR((CG494+AQ494*Contr_Rate)*(1+Inv_Return)*IF($D494=$C$1,VLOOKUP($T494,Male_Annuity_Tables,MATCH($BS$3+3,'Mortality Tables'!$N$1:$DN$1,0),FALSE),VLOOKUP($T494,Fe_Annuity_Tables,MATCH(CH$3+3,'Mortality Tables'!$N$1:$DN$1,0),FALSE)),"")</f>
        <v>136387.30520695107</v>
      </c>
      <c r="CI494" s="685">
        <f>IFERROR((CH494+AR494*Contr_Rate)*(1+Inv_Return)*IF($D494=$C$1,VLOOKUP($T494,Male_Annuity_Tables,MATCH($BS$3+3,'Mortality Tables'!$N$1:$DN$1,0),FALSE),VLOOKUP($T494,Fe_Annuity_Tables,MATCH(CI$3+3,'Mortality Tables'!$N$1:$DN$1,0),FALSE)),"")</f>
        <v>127447.48585571804</v>
      </c>
      <c r="CJ494" s="685">
        <f>IFERROR((CI494+AS494*Contr_Rate)*(1+Inv_Return)*IF($D494=$C$1,VLOOKUP($T494,Male_Annuity_Tables,MATCH($BS$3+3,'Mortality Tables'!$N$1:$DN$1,0),FALSE),VLOOKUP($T494,Fe_Annuity_Tables,MATCH(CJ$3+3,'Mortality Tables'!$N$1:$DN$1,0),FALSE)),"")</f>
        <v>119155.90750448687</v>
      </c>
      <c r="CK494" s="685">
        <f>IFERROR((CJ494+AT494*Contr_Rate)*(1+Inv_Return)*IF($D494=$C$1,VLOOKUP($T494,Male_Annuity_Tables,MATCH($BS$3+3,'Mortality Tables'!$N$1:$DN$1,0),FALSE),VLOOKUP($T494,Fe_Annuity_Tables,MATCH(CK$3+3,'Mortality Tables'!$N$1:$DN$1,0),FALSE)),"")</f>
        <v>111444.56014477162</v>
      </c>
      <c r="CL494" s="685">
        <f>IFERROR((CK494+AU494*Contr_Rate)*(1+Inv_Return)*IF($D494=$C$1,VLOOKUP($T494,Male_Annuity_Tables,MATCH($BS$3+3,'Mortality Tables'!$N$1:$DN$1,0),FALSE),VLOOKUP($T494,Fe_Annuity_Tables,MATCH(CL$3+3,'Mortality Tables'!$N$1:$DN$1,0),FALSE)),"")</f>
        <v>110048.08447685535</v>
      </c>
      <c r="CM494" s="685">
        <f>IFERROR((CL494+AV494*Contr_Rate)*(1+Inv_Return)*IF($D494=$C$1,VLOOKUP($T494,Male_Annuity_Tables,MATCH($BS$3+3,'Mortality Tables'!$N$1:$DN$1,0),FALSE),VLOOKUP($T494,Fe_Annuity_Tables,MATCH(CM$3+3,'Mortality Tables'!$N$1:$DN$1,0),FALSE)),"")</f>
        <v>108920.69775695105</v>
      </c>
      <c r="CN494" s="685">
        <f>IFERROR((CM494+AW494*Contr_Rate)*(1+Inv_Return)*IF($D494=$C$1,VLOOKUP($T494,Male_Annuity_Tables,MATCH($BS$3+3,'Mortality Tables'!$N$1:$DN$1,0),FALSE),VLOOKUP($T494,Fe_Annuity_Tables,MATCH(CN$3+3,'Mortality Tables'!$N$1:$DN$1,0),FALSE)),"")</f>
        <v>107773.93085648188</v>
      </c>
      <c r="CO494" s="685">
        <f>IFERROR((CN494+AX494*Contr_Rate)*(1+Inv_Return)*IF($D494=$C$1,VLOOKUP($T494,Male_Annuity_Tables,MATCH($BS$3+3,'Mortality Tables'!$N$1:$DN$1,0),FALSE),VLOOKUP($T494,Fe_Annuity_Tables,MATCH(CO$3+3,'Mortality Tables'!$N$1:$DN$1,0),FALSE)),"")</f>
        <v>106588.22298661698</v>
      </c>
      <c r="CP494" s="685">
        <f>IFERROR((CO494+AY494*Contr_Rate)*(1+Inv_Return)*IF($D494=$C$1,VLOOKUP($T494,Male_Annuity_Tables,MATCH($BS$3+3,'Mortality Tables'!$N$1:$DN$1,0),FALSE),VLOOKUP($T494,Fe_Annuity_Tables,MATCH(CP$3+3,'Mortality Tables'!$N$1:$DN$1,0),FALSE)),"")</f>
        <v>105357.42970103928</v>
      </c>
      <c r="CQ494" s="685" t="str">
        <f>IFERROR((CP494+AZ494*Contr_Rate)*(1+Inv_Return)*IF($D494=$C$1,VLOOKUP($T494,Male_Annuity_Tables,MATCH($BS$3+3,'Mortality Tables'!$N$1:$DN$1,0),FALSE),VLOOKUP($T494,Fe_Annuity_Tables,MATCH(CQ$3+3,'Mortality Tables'!$N$1:$DN$1,0),FALSE)),"")</f>
        <v/>
      </c>
      <c r="CR494" s="685" t="str">
        <f>IFERROR((CQ494+BA494*Contr_Rate)*(1+Inv_Return)*IF($D494=$C$1,VLOOKUP($T494,Male_Annuity_Tables,MATCH($BS$3+3,'Mortality Tables'!$N$1:$DN$1,0),FALSE),VLOOKUP($T494,Fe_Annuity_Tables,MATCH(CR$3+3,'Mortality Tables'!$N$1:$DN$1,0),FALSE)),"")</f>
        <v/>
      </c>
      <c r="CS494" s="685" t="str">
        <f>IFERROR((CR494+BB494*Contr_Rate)*(1+Inv_Return)*IF($D494=$C$1,VLOOKUP($T494,Male_Annuity_Tables,MATCH($BS$3+3,'Mortality Tables'!$N$1:$DN$1,0),FALSE),VLOOKUP($T494,Fe_Annuity_Tables,MATCH(CS$3+3,'Mortality Tables'!$N$1:$DN$1,0),FALSE)),"")</f>
        <v/>
      </c>
      <c r="CT494" s="685" t="str">
        <f>IFERROR((CS494+BC494*Contr_Rate)*(1+Inv_Return)*IF($D494=$C$1,VLOOKUP($T494,Male_Annuity_Tables,MATCH($BS$3+3,'Mortality Tables'!$N$1:$DN$1,0),FALSE),VLOOKUP($T494,Fe_Annuity_Tables,MATCH(CT$3+3,'Mortality Tables'!$N$1:$DN$1,0),FALSE)),"")</f>
        <v/>
      </c>
      <c r="CU494" s="685" t="str">
        <f>IFERROR((CT494+BD494*Contr_Rate)*(1+Inv_Return)*IF($D494=$C$1,VLOOKUP($T494,Male_Annuity_Tables,MATCH($BS$3+3,'Mortality Tables'!$N$1:$DN$1,0),FALSE),VLOOKUP($T494,Fe_Annuity_Tables,MATCH(CU$3+3,'Mortality Tables'!$N$1:$DN$1,0),FALSE)),"")</f>
        <v/>
      </c>
      <c r="CV494" s="685" t="str">
        <f>IFERROR((CU494+BE494*Contr_Rate)*(1+Inv_Return)*IF($D494=$C$1,VLOOKUP($T494,Male_Annuity_Tables,MATCH($BS$3+3,'Mortality Tables'!$N$1:$DN$1,0),FALSE),VLOOKUP($T494,Fe_Annuity_Tables,MATCH(CV$3+3,'Mortality Tables'!$N$1:$DN$1,0),FALSE)),"")</f>
        <v/>
      </c>
      <c r="CW494" s="685" t="str">
        <f>IFERROR((CV494+BF494*Contr_Rate)*(1+Inv_Return)*IF($D494=$C$1,VLOOKUP($T494,Male_Annuity_Tables,MATCH($BS$3+3,'Mortality Tables'!$N$1:$DN$1,0),FALSE),VLOOKUP($T494,Fe_Annuity_Tables,MATCH(CW$3+3,'Mortality Tables'!$N$1:$DN$1,0),FALSE)),"")</f>
        <v/>
      </c>
      <c r="CX494" s="685" t="str">
        <f>IFERROR((CW494+BG494*Contr_Rate)*(1+Inv_Return)*IF($D494=$C$1,VLOOKUP($T494,Male_Annuity_Tables,MATCH($BS$3+3,'Mortality Tables'!$N$1:$DN$1,0),FALSE),VLOOKUP($T494,Fe_Annuity_Tables,MATCH(CX$3+3,'Mortality Tables'!$N$1:$DN$1,0),FALSE)),"")</f>
        <v/>
      </c>
      <c r="CY494" s="685" t="str">
        <f>IFERROR((CX494+BH494*Contr_Rate)*(1+Inv_Return)*IF($D494=$C$1,VLOOKUP($T494,Male_Annuity_Tables,MATCH($BS$3+3,'Mortality Tables'!$N$1:$DN$1,0),FALSE),VLOOKUP($T494,Fe_Annuity_Tables,MATCH(CY$3+3,'Mortality Tables'!$N$1:$DN$1,0),FALSE)),"")</f>
        <v/>
      </c>
      <c r="CZ494" s="685" t="str">
        <f>IFERROR((CY494+BI494*Contr_Rate)*(1+Inv_Return)*IF($D494=$C$1,VLOOKUP($T494,Male_Annuity_Tables,MATCH($BS$3+3,'Mortality Tables'!$N$1:$DN$1,0),FALSE),VLOOKUP($T494,Fe_Annuity_Tables,MATCH(CZ$3+3,'Mortality Tables'!$N$1:$DN$1,0),FALSE)),"")</f>
        <v/>
      </c>
      <c r="DA494" s="685" t="str">
        <f>IFERROR((CZ494+BJ494*Contr_Rate)*(1+Inv_Return)*IF($D494=$C$1,VLOOKUP($T494,Male_Annuity_Tables,MATCH($BS$3+3,'Mortality Tables'!$N$1:$DN$1,0),FALSE),VLOOKUP($T494,Fe_Annuity_Tables,MATCH(DA$3+3,'Mortality Tables'!$N$1:$DN$1,0),FALSE)),"")</f>
        <v/>
      </c>
      <c r="DB494" s="685" t="str">
        <f>IFERROR((DA494+BK494*Contr_Rate)*(1+Inv_Return)*IF($D494=$C$1,VLOOKUP($T494,Male_Annuity_Tables,MATCH($BS$3+3,'Mortality Tables'!$N$1:$DN$1,0),FALSE),VLOOKUP($T494,Fe_Annuity_Tables,MATCH(DB$3+3,'Mortality Tables'!$N$1:$DN$1,0),FALSE)),"")</f>
        <v/>
      </c>
      <c r="DC494" s="685" t="str">
        <f>IFERROR((DB494+BL494*Contr_Rate)*(1+Inv_Return)*IF($D494=$C$1,VLOOKUP($T494,Male_Annuity_Tables,MATCH($BS$3+3,'Mortality Tables'!$N$1:$DN$1,0),FALSE),VLOOKUP($T494,Fe_Annuity_Tables,MATCH(DC$3+3,'Mortality Tables'!$N$1:$DN$1,0),FALSE)),"")</f>
        <v/>
      </c>
      <c r="DD494" s="685" t="str">
        <f>IFERROR((DC494+BM494*Contr_Rate)*(1+Inv_Return)*IF($D494=$C$1,VLOOKUP($T494,Male_Annuity_Tables,MATCH($BS$3+3,'Mortality Tables'!$N$1:$DN$1,0),FALSE),VLOOKUP($T494,Fe_Annuity_Tables,MATCH(DD$3+3,'Mortality Tables'!$N$1:$DN$1,0),FALSE)),"")</f>
        <v/>
      </c>
      <c r="DE494" s="685" t="str">
        <f>IFERROR((DD494+BN494*Contr_Rate)*(1+Inv_Return)*IF($D494=$C$1,VLOOKUP($T494,Male_Annuity_Tables,MATCH($BS$3+3,'Mortality Tables'!$N$1:$DN$1,0),FALSE),VLOOKUP($T494,Fe_Annuity_Tables,MATCH(DE$3+3,'Mortality Tables'!$N$1:$DN$1,0),FALSE)),"")</f>
        <v/>
      </c>
      <c r="DF494" s="685" t="str">
        <f>IFERROR((DE494+BO494*Contr_Rate)*(1+Inv_Return)*IF($D494=$C$1,VLOOKUP($T494,Male_Annuity_Tables,MATCH($BS$3+3,'Mortality Tables'!$N$1:$DN$1,0),FALSE),VLOOKUP($T494,Fe_Annuity_Tables,MATCH(DF$3+3,'Mortality Tables'!$N$1:$DN$1,0),FALSE)),"")</f>
        <v/>
      </c>
      <c r="DG494" s="685" t="str">
        <f>IFERROR((DF494+BP494*Contr_Rate)*(1+Inv_Return)*IF($D494=$C$1,VLOOKUP($T494,Male_Annuity_Tables,MATCH($BS$3+3,'Mortality Tables'!$N$1:$DN$1,0),FALSE),VLOOKUP($T494,Fe_Annuity_Tables,MATCH(DG$3+3,'Mortality Tables'!$N$1:$DN$1,0),FALSE)),"")</f>
        <v/>
      </c>
      <c r="DH494" s="685" t="str">
        <f>IFERROR((DG494+BQ494*Contr_Rate)*(1+Inv_Return)*IF($D494=$C$1,VLOOKUP($T494,Male_Annuity_Tables,MATCH($BS$3+3,'Mortality Tables'!$N$1:$DN$1,0),FALSE),VLOOKUP($T494,Fe_Annuity_Tables,MATCH(DH$3+3,'Mortality Tables'!$N$1:$DN$1,0),FALSE)),"")</f>
        <v/>
      </c>
      <c r="DJ494" s="686">
        <f t="shared" si="263"/>
        <v>1434665.8927894167</v>
      </c>
      <c r="DK494" s="680">
        <f t="shared" si="251"/>
        <v>8.8017766057058875</v>
      </c>
      <c r="DL494" s="686">
        <f t="shared" si="264"/>
        <v>109208.19639364393</v>
      </c>
      <c r="DM494" s="686">
        <f t="shared" si="252"/>
        <v>9772570.2238535769</v>
      </c>
      <c r="DN494" s="687">
        <f t="shared" si="265"/>
        <v>1.1174971772224351E-2</v>
      </c>
      <c r="DP494" s="688">
        <f t="shared" si="266"/>
        <v>242713.00984786695</v>
      </c>
      <c r="DQ494" s="688">
        <f t="shared" si="267"/>
        <v>288746.59624636918</v>
      </c>
      <c r="DR494" s="688">
        <f t="shared" si="268"/>
        <v>259973.09646175095</v>
      </c>
    </row>
    <row r="495" spans="1:122" s="657" customFormat="1" ht="14.5">
      <c r="A495" s="675" t="s">
        <v>2058</v>
      </c>
      <c r="B495" s="675" t="s">
        <v>2059</v>
      </c>
      <c r="C495" s="675" t="s">
        <v>236</v>
      </c>
      <c r="D495" s="675" t="s">
        <v>60</v>
      </c>
      <c r="E495" s="676">
        <v>25123</v>
      </c>
      <c r="F495" s="677">
        <v>42351</v>
      </c>
      <c r="G495" s="677">
        <v>43756</v>
      </c>
      <c r="H495" s="678">
        <v>1044839</v>
      </c>
      <c r="I495" s="678">
        <v>102421.41</v>
      </c>
      <c r="J495" s="678">
        <v>77035.05</v>
      </c>
      <c r="K495" s="678">
        <v>20491.21</v>
      </c>
      <c r="L495" s="678">
        <v>199947.67</v>
      </c>
      <c r="M495" s="679">
        <f>IF(COUNTIF($A$4:A495,A495)=1,0,1)</f>
        <v>0</v>
      </c>
      <c r="N495" s="680" t="str">
        <f t="shared" si="257"/>
        <v>Okay</v>
      </c>
      <c r="O495" s="680" t="str">
        <f t="shared" si="258"/>
        <v>TRUE</v>
      </c>
      <c r="P495" s="680" t="b">
        <f t="shared" si="259"/>
        <v>1</v>
      </c>
      <c r="Q495" s="680" t="b">
        <f t="shared" si="273"/>
        <v>1</v>
      </c>
      <c r="R495" s="680" t="b">
        <f t="shared" si="274"/>
        <v>1</v>
      </c>
      <c r="S495" s="681">
        <f t="shared" si="260"/>
        <v>47.2</v>
      </c>
      <c r="T495" s="682">
        <f t="shared" si="275"/>
        <v>56</v>
      </c>
      <c r="U495" s="682">
        <f t="shared" si="253"/>
        <v>51</v>
      </c>
      <c r="V495" s="682">
        <f t="shared" si="276"/>
        <v>5.2054794520547949</v>
      </c>
      <c r="W495" s="682">
        <f t="shared" si="261"/>
        <v>4</v>
      </c>
      <c r="X495" s="683">
        <f t="shared" si="262"/>
        <v>799790.68</v>
      </c>
      <c r="Y495" s="684">
        <f t="shared" si="250"/>
        <v>6.0000000000000001E-3</v>
      </c>
      <c r="Z495" s="684">
        <f>IF($D495=$C$1,VLOOKUP($T495,Male_Annuity_Tables,MATCH($W495+2,'Mortality Tables'!$DS$1:$HT$1,0),FALSE),VLOOKUP($T495,Fe_Annuity_Tables,MATCH($W495+2,'Mortality Tables'!$M$1:$DN$1,0),FALSE))</f>
        <v>0.79237643444180317</v>
      </c>
      <c r="AA495" s="664"/>
      <c r="AB495" s="685">
        <f t="shared" si="281"/>
        <v>1098073.5470500002</v>
      </c>
      <c r="AC495" s="685">
        <f t="shared" si="281"/>
        <v>1154020.3942721975</v>
      </c>
      <c r="AD495" s="685">
        <f t="shared" si="281"/>
        <v>1212817.7333603662</v>
      </c>
      <c r="AE495" s="685">
        <f t="shared" si="281"/>
        <v>1274610.7968750768</v>
      </c>
      <c r="AF495" s="685" t="str">
        <f t="shared" si="281"/>
        <v/>
      </c>
      <c r="AG495" s="685" t="str">
        <f t="shared" si="281"/>
        <v/>
      </c>
      <c r="AH495" s="685" t="str">
        <f t="shared" si="281"/>
        <v/>
      </c>
      <c r="AI495" s="685" t="str">
        <f t="shared" si="281"/>
        <v/>
      </c>
      <c r="AJ495" s="685" t="str">
        <f t="shared" si="281"/>
        <v/>
      </c>
      <c r="AK495" s="685" t="str">
        <f t="shared" si="281"/>
        <v/>
      </c>
      <c r="AL495" s="685" t="str">
        <f t="shared" si="281"/>
        <v/>
      </c>
      <c r="AM495" s="685" t="str">
        <f t="shared" si="281"/>
        <v/>
      </c>
      <c r="AN495" s="685" t="str">
        <f t="shared" si="281"/>
        <v/>
      </c>
      <c r="AO495" s="685" t="str">
        <f t="shared" si="281"/>
        <v/>
      </c>
      <c r="AP495" s="685" t="str">
        <f t="shared" si="281"/>
        <v/>
      </c>
      <c r="AQ495" s="685" t="str">
        <f t="shared" si="281"/>
        <v/>
      </c>
      <c r="AR495" s="685" t="str">
        <f t="shared" si="280"/>
        <v/>
      </c>
      <c r="AS495" s="685" t="str">
        <f t="shared" si="280"/>
        <v/>
      </c>
      <c r="AT495" s="685" t="str">
        <f t="shared" si="280"/>
        <v/>
      </c>
      <c r="AU495" s="685" t="str">
        <f t="shared" si="280"/>
        <v/>
      </c>
      <c r="AV495" s="685" t="str">
        <f t="shared" si="277"/>
        <v/>
      </c>
      <c r="AW495" s="685" t="str">
        <f t="shared" si="277"/>
        <v/>
      </c>
      <c r="AX495" s="685" t="str">
        <f t="shared" si="277"/>
        <v/>
      </c>
      <c r="AY495" s="685" t="str">
        <f t="shared" si="277"/>
        <v/>
      </c>
      <c r="AZ495" s="685" t="str">
        <f t="shared" si="277"/>
        <v/>
      </c>
      <c r="BA495" s="685" t="str">
        <f t="shared" si="277"/>
        <v/>
      </c>
      <c r="BB495" s="685" t="str">
        <f t="shared" si="277"/>
        <v/>
      </c>
      <c r="BC495" s="685" t="str">
        <f t="shared" si="277"/>
        <v/>
      </c>
      <c r="BD495" s="685" t="str">
        <f t="shared" si="277"/>
        <v/>
      </c>
      <c r="BE495" s="685" t="str">
        <f t="shared" si="277"/>
        <v/>
      </c>
      <c r="BF495" s="685" t="str">
        <f t="shared" si="277"/>
        <v/>
      </c>
      <c r="BG495" s="685" t="str">
        <f t="shared" si="279"/>
        <v/>
      </c>
      <c r="BH495" s="685" t="str">
        <f t="shared" si="279"/>
        <v/>
      </c>
      <c r="BI495" s="685" t="str">
        <f t="shared" si="279"/>
        <v/>
      </c>
      <c r="BJ495" s="685" t="str">
        <f t="shared" si="279"/>
        <v/>
      </c>
      <c r="BK495" s="685" t="str">
        <f t="shared" si="279"/>
        <v/>
      </c>
      <c r="BL495" s="685" t="str">
        <f t="shared" si="279"/>
        <v/>
      </c>
      <c r="BM495" s="685" t="str">
        <f t="shared" si="279"/>
        <v/>
      </c>
      <c r="BN495" s="685" t="str">
        <f t="shared" si="279"/>
        <v/>
      </c>
      <c r="BO495" s="685" t="str">
        <f t="shared" si="282"/>
        <v/>
      </c>
      <c r="BP495" s="685" t="str">
        <f t="shared" si="282"/>
        <v/>
      </c>
      <c r="BQ495" s="685" t="str">
        <f t="shared" si="282"/>
        <v/>
      </c>
      <c r="BR495" s="529"/>
      <c r="BS495" s="685">
        <f>IFERROR(($L495+AB495*Contr_Rate)*(1+Inv_Return)*IF($D495=$C$1,VLOOKUP($T495,Male_Annuity_Tables,MATCH($BS$3+3,'Mortality Tables'!$N$1:$DN$1,0),FALSE),VLOOKUP($T495,Fe_Annuity_Tables,MATCH(BS$3+3,'Mortality Tables'!$N$1:$DN$1,0),FALSE)),"")</f>
        <v>513702.7909694562</v>
      </c>
      <c r="BT495" s="685">
        <f>IFERROR(($BS495+AC495*Contr_Rate)*(1+Inv_Return)*IF($D495=$C$1,VLOOKUP($T495,Male_Annuity_Tables,MATCH($BS$3+3,'Mortality Tables'!$N$1:$DN$1,0),FALSE),VLOOKUP($T495,Fe_Annuity_Tables,MATCH(BT$3+3,'Mortality Tables'!$N$1:$DN$1,0),FALSE)),"")</f>
        <v>787559.96087077598</v>
      </c>
      <c r="BU495" s="685">
        <f>IFERROR((BT495+AD495*Contr_Rate)*(1+Inv_Return)*IF($D495=$C$1,VLOOKUP($T495,Male_Annuity_Tables,MATCH($BS$3+3,'Mortality Tables'!$N$1:$DN$1,0),FALSE),VLOOKUP($T495,Fe_Annuity_Tables,MATCH(BU$3+3,'Mortality Tables'!$N$1:$DN$1,0),FALSE)),"")</f>
        <v>994661.68954441592</v>
      </c>
      <c r="BV495" s="685">
        <f>IFERROR((BU495+AE495*Contr_Rate)*(1+Inv_Return)*IF($D495=$C$1,VLOOKUP($T495,Male_Annuity_Tables,MATCH($BS$3+3,'Mortality Tables'!$N$1:$DN$1,0),FALSE),VLOOKUP($T495,Fe_Annuity_Tables,MATCH(BV$3+3,'Mortality Tables'!$N$1:$DN$1,0),FALSE)),"")</f>
        <v>1121301.7220921745</v>
      </c>
      <c r="BW495" s="685" t="str">
        <f>IFERROR((BV495+AF495*Contr_Rate)*(1+Inv_Return)*IF($D495=$C$1,VLOOKUP($T495,Male_Annuity_Tables,MATCH($BS$3+3,'Mortality Tables'!$N$1:$DN$1,0),FALSE),VLOOKUP($T495,Fe_Annuity_Tables,MATCH(BW$3+3,'Mortality Tables'!$N$1:$DN$1,0),FALSE)),"")</f>
        <v/>
      </c>
      <c r="BX495" s="685" t="str">
        <f>IFERROR((BW495+AG495*Contr_Rate)*(1+Inv_Return)*IF($D495=$C$1,VLOOKUP($T495,Male_Annuity_Tables,MATCH($BS$3+3,'Mortality Tables'!$N$1:$DN$1,0),FALSE),VLOOKUP($T495,Fe_Annuity_Tables,MATCH(BX$3+3,'Mortality Tables'!$N$1:$DN$1,0),FALSE)),"")</f>
        <v/>
      </c>
      <c r="BY495" s="685" t="str">
        <f>IFERROR((BX495+AH495*Contr_Rate)*(1+Inv_Return)*IF($D495=$C$1,VLOOKUP($T495,Male_Annuity_Tables,MATCH($BS$3+3,'Mortality Tables'!$N$1:$DN$1,0),FALSE),VLOOKUP($T495,Fe_Annuity_Tables,MATCH(BY$3+3,'Mortality Tables'!$N$1:$DN$1,0),FALSE)),"")</f>
        <v/>
      </c>
      <c r="BZ495" s="685" t="str">
        <f>IFERROR((BY495+AI495*Contr_Rate)*(1+Inv_Return)*IF($D495=$C$1,VLOOKUP($T495,Male_Annuity_Tables,MATCH($BS$3+3,'Mortality Tables'!$N$1:$DN$1,0),FALSE),VLOOKUP($T495,Fe_Annuity_Tables,MATCH(BZ$3+3,'Mortality Tables'!$N$1:$DN$1,0),FALSE)),"")</f>
        <v/>
      </c>
      <c r="CA495" s="685" t="str">
        <f>IFERROR((BZ495+AJ495*Contr_Rate)*(1+Inv_Return)*IF($D495=$C$1,VLOOKUP($T495,Male_Annuity_Tables,MATCH($BS$3+3,'Mortality Tables'!$N$1:$DN$1,0),FALSE),VLOOKUP($T495,Fe_Annuity_Tables,MATCH(CA$3+3,'Mortality Tables'!$N$1:$DN$1,0),FALSE)),"")</f>
        <v/>
      </c>
      <c r="CB495" s="685" t="str">
        <f>IFERROR((CA495+AK495*Contr_Rate)*(1+Inv_Return)*IF($D495=$C$1,VLOOKUP($T495,Male_Annuity_Tables,MATCH($BS$3+3,'Mortality Tables'!$N$1:$DN$1,0),FALSE),VLOOKUP($T495,Fe_Annuity_Tables,MATCH(CB$3+3,'Mortality Tables'!$N$1:$DN$1,0),FALSE)),"")</f>
        <v/>
      </c>
      <c r="CC495" s="685" t="str">
        <f>IFERROR((CB495+AL495*Contr_Rate)*(1+Inv_Return)*IF($D495=$C$1,VLOOKUP($T495,Male_Annuity_Tables,MATCH($BS$3+3,'Mortality Tables'!$N$1:$DN$1,0),FALSE),VLOOKUP($T495,Fe_Annuity_Tables,MATCH(CC$3+3,'Mortality Tables'!$N$1:$DN$1,0),FALSE)),"")</f>
        <v/>
      </c>
      <c r="CD495" s="685" t="str">
        <f>IFERROR((CC495+AM495*Contr_Rate)*(1+Inv_Return)*IF($D495=$C$1,VLOOKUP($T495,Male_Annuity_Tables,MATCH($BS$3+3,'Mortality Tables'!$N$1:$DN$1,0),FALSE),VLOOKUP($T495,Fe_Annuity_Tables,MATCH(CD$3+3,'Mortality Tables'!$N$1:$DN$1,0),FALSE)),"")</f>
        <v/>
      </c>
      <c r="CE495" s="685" t="str">
        <f>IFERROR((CD495+AN495*Contr_Rate)*(1+Inv_Return)*IF($D495=$C$1,VLOOKUP($T495,Male_Annuity_Tables,MATCH($BS$3+3,'Mortality Tables'!$N$1:$DN$1,0),FALSE),VLOOKUP($T495,Fe_Annuity_Tables,MATCH(CE$3+3,'Mortality Tables'!$N$1:$DN$1,0),FALSE)),"")</f>
        <v/>
      </c>
      <c r="CF495" s="685" t="str">
        <f>IFERROR((CE495+AO495*Contr_Rate)*(1+Inv_Return)*IF($D495=$C$1,VLOOKUP($T495,Male_Annuity_Tables,MATCH($BS$3+3,'Mortality Tables'!$N$1:$DN$1,0),FALSE),VLOOKUP($T495,Fe_Annuity_Tables,MATCH(CF$3+3,'Mortality Tables'!$N$1:$DN$1,0),FALSE)),"")</f>
        <v/>
      </c>
      <c r="CG495" s="685" t="str">
        <f>IFERROR((CF495+AP495*Contr_Rate)*(1+Inv_Return)*IF($D495=$C$1,VLOOKUP($T495,Male_Annuity_Tables,MATCH($BS$3+3,'Mortality Tables'!$N$1:$DN$1,0),FALSE),VLOOKUP($T495,Fe_Annuity_Tables,MATCH(CG$3+3,'Mortality Tables'!$N$1:$DN$1,0),FALSE)),"")</f>
        <v/>
      </c>
      <c r="CH495" s="685" t="str">
        <f>IFERROR((CG495+AQ495*Contr_Rate)*(1+Inv_Return)*IF($D495=$C$1,VLOOKUP($T495,Male_Annuity_Tables,MATCH($BS$3+3,'Mortality Tables'!$N$1:$DN$1,0),FALSE),VLOOKUP($T495,Fe_Annuity_Tables,MATCH(CH$3+3,'Mortality Tables'!$N$1:$DN$1,0),FALSE)),"")</f>
        <v/>
      </c>
      <c r="CI495" s="685" t="str">
        <f>IFERROR((CH495+AR495*Contr_Rate)*(1+Inv_Return)*IF($D495=$C$1,VLOOKUP($T495,Male_Annuity_Tables,MATCH($BS$3+3,'Mortality Tables'!$N$1:$DN$1,0),FALSE),VLOOKUP($T495,Fe_Annuity_Tables,MATCH(CI$3+3,'Mortality Tables'!$N$1:$DN$1,0),FALSE)),"")</f>
        <v/>
      </c>
      <c r="CJ495" s="685" t="str">
        <f>IFERROR((CI495+AS495*Contr_Rate)*(1+Inv_Return)*IF($D495=$C$1,VLOOKUP($T495,Male_Annuity_Tables,MATCH($BS$3+3,'Mortality Tables'!$N$1:$DN$1,0),FALSE),VLOOKUP($T495,Fe_Annuity_Tables,MATCH(CJ$3+3,'Mortality Tables'!$N$1:$DN$1,0),FALSE)),"")</f>
        <v/>
      </c>
      <c r="CK495" s="685" t="str">
        <f>IFERROR((CJ495+AT495*Contr_Rate)*(1+Inv_Return)*IF($D495=$C$1,VLOOKUP($T495,Male_Annuity_Tables,MATCH($BS$3+3,'Mortality Tables'!$N$1:$DN$1,0),FALSE),VLOOKUP($T495,Fe_Annuity_Tables,MATCH(CK$3+3,'Mortality Tables'!$N$1:$DN$1,0),FALSE)),"")</f>
        <v/>
      </c>
      <c r="CL495" s="685" t="str">
        <f>IFERROR((CK495+AU495*Contr_Rate)*(1+Inv_Return)*IF($D495=$C$1,VLOOKUP($T495,Male_Annuity_Tables,MATCH($BS$3+3,'Mortality Tables'!$N$1:$DN$1,0),FALSE),VLOOKUP($T495,Fe_Annuity_Tables,MATCH(CL$3+3,'Mortality Tables'!$N$1:$DN$1,0),FALSE)),"")</f>
        <v/>
      </c>
      <c r="CM495" s="685" t="str">
        <f>IFERROR((CL495+AV495*Contr_Rate)*(1+Inv_Return)*IF($D495=$C$1,VLOOKUP($T495,Male_Annuity_Tables,MATCH($BS$3+3,'Mortality Tables'!$N$1:$DN$1,0),FALSE),VLOOKUP($T495,Fe_Annuity_Tables,MATCH(CM$3+3,'Mortality Tables'!$N$1:$DN$1,0),FALSE)),"")</f>
        <v/>
      </c>
      <c r="CN495" s="685" t="str">
        <f>IFERROR((CM495+AW495*Contr_Rate)*(1+Inv_Return)*IF($D495=$C$1,VLOOKUP($T495,Male_Annuity_Tables,MATCH($BS$3+3,'Mortality Tables'!$N$1:$DN$1,0),FALSE),VLOOKUP($T495,Fe_Annuity_Tables,MATCH(CN$3+3,'Mortality Tables'!$N$1:$DN$1,0),FALSE)),"")</f>
        <v/>
      </c>
      <c r="CO495" s="685" t="str">
        <f>IFERROR((CN495+AX495*Contr_Rate)*(1+Inv_Return)*IF($D495=$C$1,VLOOKUP($T495,Male_Annuity_Tables,MATCH($BS$3+3,'Mortality Tables'!$N$1:$DN$1,0),FALSE),VLOOKUP($T495,Fe_Annuity_Tables,MATCH(CO$3+3,'Mortality Tables'!$N$1:$DN$1,0),FALSE)),"")</f>
        <v/>
      </c>
      <c r="CP495" s="685" t="str">
        <f>IFERROR((CO495+AY495*Contr_Rate)*(1+Inv_Return)*IF($D495=$C$1,VLOOKUP($T495,Male_Annuity_Tables,MATCH($BS$3+3,'Mortality Tables'!$N$1:$DN$1,0),FALSE),VLOOKUP($T495,Fe_Annuity_Tables,MATCH(CP$3+3,'Mortality Tables'!$N$1:$DN$1,0),FALSE)),"")</f>
        <v/>
      </c>
      <c r="CQ495" s="685" t="str">
        <f>IFERROR((CP495+AZ495*Contr_Rate)*(1+Inv_Return)*IF($D495=$C$1,VLOOKUP($T495,Male_Annuity_Tables,MATCH($BS$3+3,'Mortality Tables'!$N$1:$DN$1,0),FALSE),VLOOKUP($T495,Fe_Annuity_Tables,MATCH(CQ$3+3,'Mortality Tables'!$N$1:$DN$1,0),FALSE)),"")</f>
        <v/>
      </c>
      <c r="CR495" s="685" t="str">
        <f>IFERROR((CQ495+BA495*Contr_Rate)*(1+Inv_Return)*IF($D495=$C$1,VLOOKUP($T495,Male_Annuity_Tables,MATCH($BS$3+3,'Mortality Tables'!$N$1:$DN$1,0),FALSE),VLOOKUP($T495,Fe_Annuity_Tables,MATCH(CR$3+3,'Mortality Tables'!$N$1:$DN$1,0),FALSE)),"")</f>
        <v/>
      </c>
      <c r="CS495" s="685" t="str">
        <f>IFERROR((CR495+BB495*Contr_Rate)*(1+Inv_Return)*IF($D495=$C$1,VLOOKUP($T495,Male_Annuity_Tables,MATCH($BS$3+3,'Mortality Tables'!$N$1:$DN$1,0),FALSE),VLOOKUP($T495,Fe_Annuity_Tables,MATCH(CS$3+3,'Mortality Tables'!$N$1:$DN$1,0),FALSE)),"")</f>
        <v/>
      </c>
      <c r="CT495" s="685" t="str">
        <f>IFERROR((CS495+BC495*Contr_Rate)*(1+Inv_Return)*IF($D495=$C$1,VLOOKUP($T495,Male_Annuity_Tables,MATCH($BS$3+3,'Mortality Tables'!$N$1:$DN$1,0),FALSE),VLOOKUP($T495,Fe_Annuity_Tables,MATCH(CT$3+3,'Mortality Tables'!$N$1:$DN$1,0),FALSE)),"")</f>
        <v/>
      </c>
      <c r="CU495" s="685" t="str">
        <f>IFERROR((CT495+BD495*Contr_Rate)*(1+Inv_Return)*IF($D495=$C$1,VLOOKUP($T495,Male_Annuity_Tables,MATCH($BS$3+3,'Mortality Tables'!$N$1:$DN$1,0),FALSE),VLOOKUP($T495,Fe_Annuity_Tables,MATCH(CU$3+3,'Mortality Tables'!$N$1:$DN$1,0),FALSE)),"")</f>
        <v/>
      </c>
      <c r="CV495" s="685" t="str">
        <f>IFERROR((CU495+BE495*Contr_Rate)*(1+Inv_Return)*IF($D495=$C$1,VLOOKUP($T495,Male_Annuity_Tables,MATCH($BS$3+3,'Mortality Tables'!$N$1:$DN$1,0),FALSE),VLOOKUP($T495,Fe_Annuity_Tables,MATCH(CV$3+3,'Mortality Tables'!$N$1:$DN$1,0),FALSE)),"")</f>
        <v/>
      </c>
      <c r="CW495" s="685" t="str">
        <f>IFERROR((CV495+BF495*Contr_Rate)*(1+Inv_Return)*IF($D495=$C$1,VLOOKUP($T495,Male_Annuity_Tables,MATCH($BS$3+3,'Mortality Tables'!$N$1:$DN$1,0),FALSE),VLOOKUP($T495,Fe_Annuity_Tables,MATCH(CW$3+3,'Mortality Tables'!$N$1:$DN$1,0),FALSE)),"")</f>
        <v/>
      </c>
      <c r="CX495" s="685" t="str">
        <f>IFERROR((CW495+BG495*Contr_Rate)*(1+Inv_Return)*IF($D495=$C$1,VLOOKUP($T495,Male_Annuity_Tables,MATCH($BS$3+3,'Mortality Tables'!$N$1:$DN$1,0),FALSE),VLOOKUP($T495,Fe_Annuity_Tables,MATCH(CX$3+3,'Mortality Tables'!$N$1:$DN$1,0),FALSE)),"")</f>
        <v/>
      </c>
      <c r="CY495" s="685" t="str">
        <f>IFERROR((CX495+BH495*Contr_Rate)*(1+Inv_Return)*IF($D495=$C$1,VLOOKUP($T495,Male_Annuity_Tables,MATCH($BS$3+3,'Mortality Tables'!$N$1:$DN$1,0),FALSE),VLOOKUP($T495,Fe_Annuity_Tables,MATCH(CY$3+3,'Mortality Tables'!$N$1:$DN$1,0),FALSE)),"")</f>
        <v/>
      </c>
      <c r="CZ495" s="685" t="str">
        <f>IFERROR((CY495+BI495*Contr_Rate)*(1+Inv_Return)*IF($D495=$C$1,VLOOKUP($T495,Male_Annuity_Tables,MATCH($BS$3+3,'Mortality Tables'!$N$1:$DN$1,0),FALSE),VLOOKUP($T495,Fe_Annuity_Tables,MATCH(CZ$3+3,'Mortality Tables'!$N$1:$DN$1,0),FALSE)),"")</f>
        <v/>
      </c>
      <c r="DA495" s="685" t="str">
        <f>IFERROR((CZ495+BJ495*Contr_Rate)*(1+Inv_Return)*IF($D495=$C$1,VLOOKUP($T495,Male_Annuity_Tables,MATCH($BS$3+3,'Mortality Tables'!$N$1:$DN$1,0),FALSE),VLOOKUP($T495,Fe_Annuity_Tables,MATCH(DA$3+3,'Mortality Tables'!$N$1:$DN$1,0),FALSE)),"")</f>
        <v/>
      </c>
      <c r="DB495" s="685" t="str">
        <f>IFERROR((DA495+BK495*Contr_Rate)*(1+Inv_Return)*IF($D495=$C$1,VLOOKUP($T495,Male_Annuity_Tables,MATCH($BS$3+3,'Mortality Tables'!$N$1:$DN$1,0),FALSE),VLOOKUP($T495,Fe_Annuity_Tables,MATCH(DB$3+3,'Mortality Tables'!$N$1:$DN$1,0),FALSE)),"")</f>
        <v/>
      </c>
      <c r="DC495" s="685" t="str">
        <f>IFERROR((DB495+BL495*Contr_Rate)*(1+Inv_Return)*IF($D495=$C$1,VLOOKUP($T495,Male_Annuity_Tables,MATCH($BS$3+3,'Mortality Tables'!$N$1:$DN$1,0),FALSE),VLOOKUP($T495,Fe_Annuity_Tables,MATCH(DC$3+3,'Mortality Tables'!$N$1:$DN$1,0),FALSE)),"")</f>
        <v/>
      </c>
      <c r="DD495" s="685" t="str">
        <f>IFERROR((DC495+BM495*Contr_Rate)*(1+Inv_Return)*IF($D495=$C$1,VLOOKUP($T495,Male_Annuity_Tables,MATCH($BS$3+3,'Mortality Tables'!$N$1:$DN$1,0),FALSE),VLOOKUP($T495,Fe_Annuity_Tables,MATCH(DD$3+3,'Mortality Tables'!$N$1:$DN$1,0),FALSE)),"")</f>
        <v/>
      </c>
      <c r="DE495" s="685" t="str">
        <f>IFERROR((DD495+BN495*Contr_Rate)*(1+Inv_Return)*IF($D495=$C$1,VLOOKUP($T495,Male_Annuity_Tables,MATCH($BS$3+3,'Mortality Tables'!$N$1:$DN$1,0),FALSE),VLOOKUP($T495,Fe_Annuity_Tables,MATCH(DE$3+3,'Mortality Tables'!$N$1:$DN$1,0),FALSE)),"")</f>
        <v/>
      </c>
      <c r="DF495" s="685" t="str">
        <f>IFERROR((DE495+BO495*Contr_Rate)*(1+Inv_Return)*IF($D495=$C$1,VLOOKUP($T495,Male_Annuity_Tables,MATCH($BS$3+3,'Mortality Tables'!$N$1:$DN$1,0),FALSE),VLOOKUP($T495,Fe_Annuity_Tables,MATCH(DF$3+3,'Mortality Tables'!$N$1:$DN$1,0),FALSE)),"")</f>
        <v/>
      </c>
      <c r="DG495" s="685" t="str">
        <f>IFERROR((DF495+BP495*Contr_Rate)*(1+Inv_Return)*IF($D495=$C$1,VLOOKUP($T495,Male_Annuity_Tables,MATCH($BS$3+3,'Mortality Tables'!$N$1:$DN$1,0),FALSE),VLOOKUP($T495,Fe_Annuity_Tables,MATCH(DG$3+3,'Mortality Tables'!$N$1:$DN$1,0),FALSE)),"")</f>
        <v/>
      </c>
      <c r="DH495" s="685" t="str">
        <f>IFERROR((DG495+BQ495*Contr_Rate)*(1+Inv_Return)*IF($D495=$C$1,VLOOKUP($T495,Male_Annuity_Tables,MATCH($BS$3+3,'Mortality Tables'!$N$1:$DN$1,0),FALSE),VLOOKUP($T495,Fe_Annuity_Tables,MATCH(DH$3+3,'Mortality Tables'!$N$1:$DN$1,0),FALSE)),"")</f>
        <v/>
      </c>
      <c r="DJ495" s="686">
        <f t="shared" si="263"/>
        <v>1121301.7220921745</v>
      </c>
      <c r="DK495" s="680">
        <f t="shared" si="251"/>
        <v>8.8017766057058875</v>
      </c>
      <c r="DL495" s="686">
        <f t="shared" si="264"/>
        <v>85354.603673391699</v>
      </c>
      <c r="DM495" s="686">
        <f t="shared" si="252"/>
        <v>1274610.7968750768</v>
      </c>
      <c r="DN495" s="687">
        <f t="shared" si="265"/>
        <v>6.6965228823302692E-2</v>
      </c>
      <c r="DP495" s="688">
        <f t="shared" si="266"/>
        <v>28613.245456998713</v>
      </c>
      <c r="DQ495" s="688">
        <f t="shared" si="267"/>
        <v>43867.089820502224</v>
      </c>
      <c r="DR495" s="688">
        <f t="shared" si="268"/>
        <v>55402.656107623974</v>
      </c>
    </row>
    <row r="496" spans="1:122" s="657" customFormat="1" ht="14.5">
      <c r="A496" s="675" t="s">
        <v>2060</v>
      </c>
      <c r="B496" s="675" t="s">
        <v>2061</v>
      </c>
      <c r="C496" s="675" t="s">
        <v>541</v>
      </c>
      <c r="D496" s="675" t="s">
        <v>61</v>
      </c>
      <c r="E496" s="676">
        <v>30364</v>
      </c>
      <c r="F496" s="677">
        <v>45128</v>
      </c>
      <c r="G496" s="677">
        <v>45221</v>
      </c>
      <c r="H496" s="678">
        <v>1495667</v>
      </c>
      <c r="I496" s="678">
        <v>76836.19</v>
      </c>
      <c r="J496" s="678">
        <v>78496.42</v>
      </c>
      <c r="K496" s="678">
        <v>40092.36</v>
      </c>
      <c r="L496" s="678">
        <v>195424.96999999997</v>
      </c>
      <c r="M496" s="679">
        <f>IF(COUNTIF($A$4:A496,A496)=1,0,1)</f>
        <v>0</v>
      </c>
      <c r="N496" s="680" t="str">
        <f t="shared" si="257"/>
        <v>Okay</v>
      </c>
      <c r="O496" s="680" t="str">
        <f t="shared" si="258"/>
        <v>TRUE</v>
      </c>
      <c r="P496" s="680" t="b">
        <f t="shared" si="259"/>
        <v>1</v>
      </c>
      <c r="Q496" s="680" t="b">
        <f t="shared" si="273"/>
        <v>1</v>
      </c>
      <c r="R496" s="680" t="b">
        <f t="shared" si="274"/>
        <v>1</v>
      </c>
      <c r="S496" s="681">
        <f t="shared" si="260"/>
        <v>40.449315068493149</v>
      </c>
      <c r="T496" s="682">
        <f t="shared" si="275"/>
        <v>41</v>
      </c>
      <c r="U496" s="682">
        <f t="shared" si="253"/>
        <v>40</v>
      </c>
      <c r="V496" s="682">
        <f t="shared" si="276"/>
        <v>1.1917808219178083</v>
      </c>
      <c r="W496" s="682">
        <f t="shared" si="261"/>
        <v>19</v>
      </c>
      <c r="X496" s="683">
        <f t="shared" si="262"/>
        <v>3713074.4299999997</v>
      </c>
      <c r="Y496" s="684">
        <f t="shared" si="250"/>
        <v>2.49E-3</v>
      </c>
      <c r="Z496" s="684">
        <f>IF($D496=$C$1,VLOOKUP($T496,Male_Annuity_Tables,MATCH($W496+2,'Mortality Tables'!$DS$1:$HT$1,0),FALSE),VLOOKUP($T496,Fe_Annuity_Tables,MATCH($W496+2,'Mortality Tables'!$M$1:$DN$1,0),FALSE))</f>
        <v>9.395290171873967E-2</v>
      </c>
      <c r="AA496" s="664"/>
      <c r="AB496" s="685">
        <f t="shared" si="281"/>
        <v>1571871.2336500001</v>
      </c>
      <c r="AC496" s="685">
        <f t="shared" si="281"/>
        <v>1651958.0730044676</v>
      </c>
      <c r="AD496" s="685">
        <f t="shared" si="281"/>
        <v>1736125.3368240453</v>
      </c>
      <c r="AE496" s="685">
        <f t="shared" si="281"/>
        <v>1824580.9227352305</v>
      </c>
      <c r="AF496" s="685">
        <f t="shared" si="281"/>
        <v>1917543.3207485904</v>
      </c>
      <c r="AG496" s="685">
        <f t="shared" si="281"/>
        <v>2015242.1529407315</v>
      </c>
      <c r="AH496" s="685">
        <f t="shared" si="281"/>
        <v>2117918.7406330616</v>
      </c>
      <c r="AI496" s="685">
        <f t="shared" si="281"/>
        <v>2225826.7004683162</v>
      </c>
      <c r="AJ496" s="685">
        <f t="shared" si="281"/>
        <v>2339232.570857177</v>
      </c>
      <c r="AK496" s="685">
        <f t="shared" si="281"/>
        <v>2458416.4703423502</v>
      </c>
      <c r="AL496" s="685">
        <f t="shared" si="281"/>
        <v>2583672.7895062929</v>
      </c>
      <c r="AM496" s="685">
        <f t="shared" si="281"/>
        <v>2715310.9181316388</v>
      </c>
      <c r="AN496" s="685">
        <f t="shared" si="281"/>
        <v>2853656.0094104456</v>
      </c>
      <c r="AO496" s="685">
        <f t="shared" si="281"/>
        <v>2999049.7830899083</v>
      </c>
      <c r="AP496" s="685">
        <f t="shared" si="281"/>
        <v>3151851.3695383393</v>
      </c>
      <c r="AQ496" s="685">
        <f t="shared" si="281"/>
        <v>3312438.1968163173</v>
      </c>
      <c r="AR496" s="685">
        <f t="shared" si="280"/>
        <v>3481206.922944109</v>
      </c>
      <c r="AS496" s="685">
        <f t="shared" si="280"/>
        <v>3658574.4156681113</v>
      </c>
      <c r="AT496" s="685">
        <f t="shared" si="280"/>
        <v>3844978.7821464017</v>
      </c>
      <c r="AU496" s="685" t="str">
        <f t="shared" si="280"/>
        <v/>
      </c>
      <c r="AV496" s="685" t="str">
        <f t="shared" si="277"/>
        <v/>
      </c>
      <c r="AW496" s="685" t="str">
        <f t="shared" si="277"/>
        <v/>
      </c>
      <c r="AX496" s="685" t="str">
        <f t="shared" si="277"/>
        <v/>
      </c>
      <c r="AY496" s="685" t="str">
        <f t="shared" si="277"/>
        <v/>
      </c>
      <c r="AZ496" s="685" t="str">
        <f t="shared" si="277"/>
        <v/>
      </c>
      <c r="BA496" s="685" t="str">
        <f t="shared" si="277"/>
        <v/>
      </c>
      <c r="BB496" s="685" t="str">
        <f t="shared" si="277"/>
        <v/>
      </c>
      <c r="BC496" s="685" t="str">
        <f t="shared" si="277"/>
        <v/>
      </c>
      <c r="BD496" s="685" t="str">
        <f t="shared" si="277"/>
        <v/>
      </c>
      <c r="BE496" s="685" t="str">
        <f t="shared" si="277"/>
        <v/>
      </c>
      <c r="BF496" s="685" t="str">
        <f t="shared" si="277"/>
        <v/>
      </c>
      <c r="BG496" s="685" t="str">
        <f t="shared" si="279"/>
        <v/>
      </c>
      <c r="BH496" s="685" t="str">
        <f t="shared" si="279"/>
        <v/>
      </c>
      <c r="BI496" s="685" t="str">
        <f t="shared" si="279"/>
        <v/>
      </c>
      <c r="BJ496" s="685" t="str">
        <f t="shared" si="279"/>
        <v/>
      </c>
      <c r="BK496" s="685" t="str">
        <f t="shared" si="279"/>
        <v/>
      </c>
      <c r="BL496" s="685" t="str">
        <f t="shared" si="279"/>
        <v/>
      </c>
      <c r="BM496" s="685" t="str">
        <f t="shared" si="279"/>
        <v/>
      </c>
      <c r="BN496" s="685" t="str">
        <f t="shared" si="279"/>
        <v/>
      </c>
      <c r="BO496" s="685" t="str">
        <f t="shared" si="282"/>
        <v/>
      </c>
      <c r="BP496" s="685" t="str">
        <f t="shared" si="282"/>
        <v/>
      </c>
      <c r="BQ496" s="685" t="str">
        <f t="shared" si="282"/>
        <v/>
      </c>
      <c r="BR496" s="529"/>
      <c r="BS496" s="685">
        <f>IFERROR(($L496+AB496*Contr_Rate)*(1+Inv_Return)*IF($D496=$C$1,VLOOKUP($T496,Male_Annuity_Tables,MATCH($BS$3+3,'Mortality Tables'!$N$1:$DN$1,0),FALSE),VLOOKUP($T496,Fe_Annuity_Tables,MATCH(BS$3+3,'Mortality Tables'!$N$1:$DN$1,0),FALSE)),"")</f>
        <v>581160.31640189979</v>
      </c>
      <c r="BT496" s="685">
        <f>IFERROR(($BS496+AC496*Contr_Rate)*(1+Inv_Return)*IF($D496=$C$1,VLOOKUP($T496,Male_Annuity_Tables,MATCH($BS$3+3,'Mortality Tables'!$N$1:$DN$1,0),FALSE),VLOOKUP($T496,Fe_Annuity_Tables,MATCH(BT$3+3,'Mortality Tables'!$N$1:$DN$1,0),FALSE)),"")</f>
        <v>938194.71053666936</v>
      </c>
      <c r="BU496" s="685">
        <f>IFERROR((BT496+AD496*Contr_Rate)*(1+Inv_Return)*IF($D496=$C$1,VLOOKUP($T496,Male_Annuity_Tables,MATCH($BS$3+3,'Mortality Tables'!$N$1:$DN$1,0),FALSE),VLOOKUP($T496,Fe_Annuity_Tables,MATCH(BU$3+3,'Mortality Tables'!$N$1:$DN$1,0),FALSE)),"")</f>
        <v>1271287.9243072839</v>
      </c>
      <c r="BV496" s="685">
        <f>IFERROR((BU496+AE496*Contr_Rate)*(1+Inv_Return)*IF($D496=$C$1,VLOOKUP($T496,Male_Annuity_Tables,MATCH($BS$3+3,'Mortality Tables'!$N$1:$DN$1,0),FALSE),VLOOKUP($T496,Fe_Annuity_Tables,MATCH(BV$3+3,'Mortality Tables'!$N$1:$DN$1,0),FALSE)),"")</f>
        <v>1584641.5986346854</v>
      </c>
      <c r="BW496" s="685">
        <f>IFERROR((BV496+AF496*Contr_Rate)*(1+Inv_Return)*IF($D496=$C$1,VLOOKUP($T496,Male_Annuity_Tables,MATCH($BS$3+3,'Mortality Tables'!$N$1:$DN$1,0),FALSE),VLOOKUP($T496,Fe_Annuity_Tables,MATCH(BW$3+3,'Mortality Tables'!$N$1:$DN$1,0),FALSE)),"")</f>
        <v>1881973.8310795673</v>
      </c>
      <c r="BX496" s="685">
        <f>IFERROR((BW496+AG496*Contr_Rate)*(1+Inv_Return)*IF($D496=$C$1,VLOOKUP($T496,Male_Annuity_Tables,MATCH($BS$3+3,'Mortality Tables'!$N$1:$DN$1,0),FALSE),VLOOKUP($T496,Fe_Annuity_Tables,MATCH(BX$3+3,'Mortality Tables'!$N$1:$DN$1,0),FALSE)),"")</f>
        <v>2166584.3067990206</v>
      </c>
      <c r="BY496" s="685">
        <f>IFERROR((BX496+AH496*Contr_Rate)*(1+Inv_Return)*IF($D496=$C$1,VLOOKUP($T496,Male_Annuity_Tables,MATCH($BS$3+3,'Mortality Tables'!$N$1:$DN$1,0),FALSE),VLOOKUP($T496,Fe_Annuity_Tables,MATCH(BY$3+3,'Mortality Tables'!$N$1:$DN$1,0),FALSE)),"")</f>
        <v>2441411.1968840659</v>
      </c>
      <c r="BZ496" s="685">
        <f>IFERROR((BY496+AI496*Contr_Rate)*(1+Inv_Return)*IF($D496=$C$1,VLOOKUP($T496,Male_Annuity_Tables,MATCH($BS$3+3,'Mortality Tables'!$N$1:$DN$1,0),FALSE),VLOOKUP($T496,Fe_Annuity_Tables,MATCH(BZ$3+3,'Mortality Tables'!$N$1:$DN$1,0),FALSE)),"")</f>
        <v>2709080.8909833315</v>
      </c>
      <c r="CA496" s="685">
        <f>IFERROR((BZ496+AJ496*Contr_Rate)*(1+Inv_Return)*IF($D496=$C$1,VLOOKUP($T496,Male_Annuity_Tables,MATCH($BS$3+3,'Mortality Tables'!$N$1:$DN$1,0),FALSE),VLOOKUP($T496,Fe_Annuity_Tables,MATCH(CA$3+3,'Mortality Tables'!$N$1:$DN$1,0),FALSE)),"")</f>
        <v>2971951.4942164696</v>
      </c>
      <c r="CB496" s="685">
        <f>IFERROR((CA496+AK496*Contr_Rate)*(1+Inv_Return)*IF($D496=$C$1,VLOOKUP($T496,Male_Annuity_Tables,MATCH($BS$3+3,'Mortality Tables'!$N$1:$DN$1,0),FALSE),VLOOKUP($T496,Fe_Annuity_Tables,MATCH(CB$3+3,'Mortality Tables'!$N$1:$DN$1,0),FALSE)),"")</f>
        <v>3232150.8991150083</v>
      </c>
      <c r="CC496" s="685">
        <f>IFERROR((CB496+AL496*Contr_Rate)*(1+Inv_Return)*IF($D496=$C$1,VLOOKUP($T496,Male_Annuity_Tables,MATCH($BS$3+3,'Mortality Tables'!$N$1:$DN$1,0),FALSE),VLOOKUP($T496,Fe_Annuity_Tables,MATCH(CC$3+3,'Mortality Tables'!$N$1:$DN$1,0),FALSE)),"")</f>
        <v>3491610.1394298379</v>
      </c>
      <c r="CD496" s="685">
        <f>IFERROR((CC496+AM496*Contr_Rate)*(1+Inv_Return)*IF($D496=$C$1,VLOOKUP($T496,Male_Annuity_Tables,MATCH($BS$3+3,'Mortality Tables'!$N$1:$DN$1,0),FALSE),VLOOKUP($T496,Fe_Annuity_Tables,MATCH(CD$3+3,'Mortality Tables'!$N$1:$DN$1,0),FALSE)),"")</f>
        <v>3752092.6421370977</v>
      </c>
      <c r="CE496" s="685">
        <f>IFERROR((CD496+AN496*Contr_Rate)*(1+Inv_Return)*IF($D496=$C$1,VLOOKUP($T496,Male_Annuity_Tables,MATCH($BS$3+3,'Mortality Tables'!$N$1:$DN$1,0),FALSE),VLOOKUP($T496,Fe_Annuity_Tables,MATCH(CE$3+3,'Mortality Tables'!$N$1:$DN$1,0),FALSE)),"")</f>
        <v>4015219.915135799</v>
      </c>
      <c r="CF496" s="685">
        <f>IFERROR((CE496+AO496*Contr_Rate)*(1+Inv_Return)*IF($D496=$C$1,VLOOKUP($T496,Male_Annuity_Tables,MATCH($BS$3+3,'Mortality Tables'!$N$1:$DN$1,0),FALSE),VLOOKUP($T496,Fe_Annuity_Tables,MATCH(CF$3+3,'Mortality Tables'!$N$1:$DN$1,0),FALSE)),"")</f>
        <v>4282494.1394607378</v>
      </c>
      <c r="CG496" s="685">
        <f>IFERROR((CF496+AP496*Contr_Rate)*(1+Inv_Return)*IF($D496=$C$1,VLOOKUP($T496,Male_Annuity_Tables,MATCH($BS$3+3,'Mortality Tables'!$N$1:$DN$1,0),FALSE),VLOOKUP($T496,Fe_Annuity_Tables,MATCH(CG$3+3,'Mortality Tables'!$N$1:$DN$1,0),FALSE)),"")</f>
        <v>4555318.0750258351</v>
      </c>
      <c r="CH496" s="685">
        <f>IFERROR((CG496+AQ496*Contr_Rate)*(1+Inv_Return)*IF($D496=$C$1,VLOOKUP($T496,Male_Annuity_Tables,MATCH($BS$3+3,'Mortality Tables'!$N$1:$DN$1,0),FALSE),VLOOKUP($T496,Fe_Annuity_Tables,MATCH(CH$3+3,'Mortality Tables'!$N$1:$DN$1,0),FALSE)),"")</f>
        <v>4835012.6368270665</v>
      </c>
      <c r="CI496" s="685">
        <f>IFERROR((CH496+AR496*Contr_Rate)*(1+Inv_Return)*IF($D496=$C$1,VLOOKUP($T496,Male_Annuity_Tables,MATCH($BS$3+3,'Mortality Tables'!$N$1:$DN$1,0),FALSE),VLOOKUP($T496,Fe_Annuity_Tables,MATCH(CI$3+3,'Mortality Tables'!$N$1:$DN$1,0),FALSE)),"")</f>
        <v>5122832.4531781822</v>
      </c>
      <c r="CJ496" s="685">
        <f>IFERROR((CI496+AS496*Contr_Rate)*(1+Inv_Return)*IF($D496=$C$1,VLOOKUP($T496,Male_Annuity_Tables,MATCH($BS$3+3,'Mortality Tables'!$N$1:$DN$1,0),FALSE),VLOOKUP($T496,Fe_Annuity_Tables,MATCH(CJ$3+3,'Mortality Tables'!$N$1:$DN$1,0),FALSE)),"")</f>
        <v>5419979.6780619649</v>
      </c>
      <c r="CK496" s="685">
        <f>IFERROR((CJ496+AT496*Contr_Rate)*(1+Inv_Return)*IF($D496=$C$1,VLOOKUP($T496,Male_Annuity_Tables,MATCH($BS$3+3,'Mortality Tables'!$N$1:$DN$1,0),FALSE),VLOOKUP($T496,Fe_Annuity_Tables,MATCH(CK$3+3,'Mortality Tables'!$N$1:$DN$1,0),FALSE)),"")</f>
        <v>5727616.2953014504</v>
      </c>
      <c r="CL496" s="685" t="str">
        <f>IFERROR((CK496+AU496*Contr_Rate)*(1+Inv_Return)*IF($D496=$C$1,VLOOKUP($T496,Male_Annuity_Tables,MATCH($BS$3+3,'Mortality Tables'!$N$1:$DN$1,0),FALSE),VLOOKUP($T496,Fe_Annuity_Tables,MATCH(CL$3+3,'Mortality Tables'!$N$1:$DN$1,0),FALSE)),"")</f>
        <v/>
      </c>
      <c r="CM496" s="685" t="str">
        <f>IFERROR((CL496+AV496*Contr_Rate)*(1+Inv_Return)*IF($D496=$C$1,VLOOKUP($T496,Male_Annuity_Tables,MATCH($BS$3+3,'Mortality Tables'!$N$1:$DN$1,0),FALSE),VLOOKUP($T496,Fe_Annuity_Tables,MATCH(CM$3+3,'Mortality Tables'!$N$1:$DN$1,0),FALSE)),"")</f>
        <v/>
      </c>
      <c r="CN496" s="685" t="str">
        <f>IFERROR((CM496+AW496*Contr_Rate)*(1+Inv_Return)*IF($D496=$C$1,VLOOKUP($T496,Male_Annuity_Tables,MATCH($BS$3+3,'Mortality Tables'!$N$1:$DN$1,0),FALSE),VLOOKUP($T496,Fe_Annuity_Tables,MATCH(CN$3+3,'Mortality Tables'!$N$1:$DN$1,0),FALSE)),"")</f>
        <v/>
      </c>
      <c r="CO496" s="685" t="str">
        <f>IFERROR((CN496+AX496*Contr_Rate)*(1+Inv_Return)*IF($D496=$C$1,VLOOKUP($T496,Male_Annuity_Tables,MATCH($BS$3+3,'Mortality Tables'!$N$1:$DN$1,0),FALSE),VLOOKUP($T496,Fe_Annuity_Tables,MATCH(CO$3+3,'Mortality Tables'!$N$1:$DN$1,0),FALSE)),"")</f>
        <v/>
      </c>
      <c r="CP496" s="685" t="str">
        <f>IFERROR((CO496+AY496*Contr_Rate)*(1+Inv_Return)*IF($D496=$C$1,VLOOKUP($T496,Male_Annuity_Tables,MATCH($BS$3+3,'Mortality Tables'!$N$1:$DN$1,0),FALSE),VLOOKUP($T496,Fe_Annuity_Tables,MATCH(CP$3+3,'Mortality Tables'!$N$1:$DN$1,0),FALSE)),"")</f>
        <v/>
      </c>
      <c r="CQ496" s="685" t="str">
        <f>IFERROR((CP496+AZ496*Contr_Rate)*(1+Inv_Return)*IF($D496=$C$1,VLOOKUP($T496,Male_Annuity_Tables,MATCH($BS$3+3,'Mortality Tables'!$N$1:$DN$1,0),FALSE),VLOOKUP($T496,Fe_Annuity_Tables,MATCH(CQ$3+3,'Mortality Tables'!$N$1:$DN$1,0),FALSE)),"")</f>
        <v/>
      </c>
      <c r="CR496" s="685" t="str">
        <f>IFERROR((CQ496+BA496*Contr_Rate)*(1+Inv_Return)*IF($D496=$C$1,VLOOKUP($T496,Male_Annuity_Tables,MATCH($BS$3+3,'Mortality Tables'!$N$1:$DN$1,0),FALSE),VLOOKUP($T496,Fe_Annuity_Tables,MATCH(CR$3+3,'Mortality Tables'!$N$1:$DN$1,0),FALSE)),"")</f>
        <v/>
      </c>
      <c r="CS496" s="685" t="str">
        <f>IFERROR((CR496+BB496*Contr_Rate)*(1+Inv_Return)*IF($D496=$C$1,VLOOKUP($T496,Male_Annuity_Tables,MATCH($BS$3+3,'Mortality Tables'!$N$1:$DN$1,0),FALSE),VLOOKUP($T496,Fe_Annuity_Tables,MATCH(CS$3+3,'Mortality Tables'!$N$1:$DN$1,0),FALSE)),"")</f>
        <v/>
      </c>
      <c r="CT496" s="685" t="str">
        <f>IFERROR((CS496+BC496*Contr_Rate)*(1+Inv_Return)*IF($D496=$C$1,VLOOKUP($T496,Male_Annuity_Tables,MATCH($BS$3+3,'Mortality Tables'!$N$1:$DN$1,0),FALSE),VLOOKUP($T496,Fe_Annuity_Tables,MATCH(CT$3+3,'Mortality Tables'!$N$1:$DN$1,0),FALSE)),"")</f>
        <v/>
      </c>
      <c r="CU496" s="685" t="str">
        <f>IFERROR((CT496+BD496*Contr_Rate)*(1+Inv_Return)*IF($D496=$C$1,VLOOKUP($T496,Male_Annuity_Tables,MATCH($BS$3+3,'Mortality Tables'!$N$1:$DN$1,0),FALSE),VLOOKUP($T496,Fe_Annuity_Tables,MATCH(CU$3+3,'Mortality Tables'!$N$1:$DN$1,0),FALSE)),"")</f>
        <v/>
      </c>
      <c r="CV496" s="685" t="str">
        <f>IFERROR((CU496+BE496*Contr_Rate)*(1+Inv_Return)*IF($D496=$C$1,VLOOKUP($T496,Male_Annuity_Tables,MATCH($BS$3+3,'Mortality Tables'!$N$1:$DN$1,0),FALSE),VLOOKUP($T496,Fe_Annuity_Tables,MATCH(CV$3+3,'Mortality Tables'!$N$1:$DN$1,0),FALSE)),"")</f>
        <v/>
      </c>
      <c r="CW496" s="685" t="str">
        <f>IFERROR((CV496+BF496*Contr_Rate)*(1+Inv_Return)*IF($D496=$C$1,VLOOKUP($T496,Male_Annuity_Tables,MATCH($BS$3+3,'Mortality Tables'!$N$1:$DN$1,0),FALSE),VLOOKUP($T496,Fe_Annuity_Tables,MATCH(CW$3+3,'Mortality Tables'!$N$1:$DN$1,0),FALSE)),"")</f>
        <v/>
      </c>
      <c r="CX496" s="685" t="str">
        <f>IFERROR((CW496+BG496*Contr_Rate)*(1+Inv_Return)*IF($D496=$C$1,VLOOKUP($T496,Male_Annuity_Tables,MATCH($BS$3+3,'Mortality Tables'!$N$1:$DN$1,0),FALSE),VLOOKUP($T496,Fe_Annuity_Tables,MATCH(CX$3+3,'Mortality Tables'!$N$1:$DN$1,0),FALSE)),"")</f>
        <v/>
      </c>
      <c r="CY496" s="685" t="str">
        <f>IFERROR((CX496+BH496*Contr_Rate)*(1+Inv_Return)*IF($D496=$C$1,VLOOKUP($T496,Male_Annuity_Tables,MATCH($BS$3+3,'Mortality Tables'!$N$1:$DN$1,0),FALSE),VLOOKUP($T496,Fe_Annuity_Tables,MATCH(CY$3+3,'Mortality Tables'!$N$1:$DN$1,0),FALSE)),"")</f>
        <v/>
      </c>
      <c r="CZ496" s="685" t="str">
        <f>IFERROR((CY496+BI496*Contr_Rate)*(1+Inv_Return)*IF($D496=$C$1,VLOOKUP($T496,Male_Annuity_Tables,MATCH($BS$3+3,'Mortality Tables'!$N$1:$DN$1,0),FALSE),VLOOKUP($T496,Fe_Annuity_Tables,MATCH(CZ$3+3,'Mortality Tables'!$N$1:$DN$1,0),FALSE)),"")</f>
        <v/>
      </c>
      <c r="DA496" s="685" t="str">
        <f>IFERROR((CZ496+BJ496*Contr_Rate)*(1+Inv_Return)*IF($D496=$C$1,VLOOKUP($T496,Male_Annuity_Tables,MATCH($BS$3+3,'Mortality Tables'!$N$1:$DN$1,0),FALSE),VLOOKUP($T496,Fe_Annuity_Tables,MATCH(DA$3+3,'Mortality Tables'!$N$1:$DN$1,0),FALSE)),"")</f>
        <v/>
      </c>
      <c r="DB496" s="685" t="str">
        <f>IFERROR((DA496+BK496*Contr_Rate)*(1+Inv_Return)*IF($D496=$C$1,VLOOKUP($T496,Male_Annuity_Tables,MATCH($BS$3+3,'Mortality Tables'!$N$1:$DN$1,0),FALSE),VLOOKUP($T496,Fe_Annuity_Tables,MATCH(DB$3+3,'Mortality Tables'!$N$1:$DN$1,0),FALSE)),"")</f>
        <v/>
      </c>
      <c r="DC496" s="685" t="str">
        <f>IFERROR((DB496+BL496*Contr_Rate)*(1+Inv_Return)*IF($D496=$C$1,VLOOKUP($T496,Male_Annuity_Tables,MATCH($BS$3+3,'Mortality Tables'!$N$1:$DN$1,0),FALSE),VLOOKUP($T496,Fe_Annuity_Tables,MATCH(DC$3+3,'Mortality Tables'!$N$1:$DN$1,0),FALSE)),"")</f>
        <v/>
      </c>
      <c r="DD496" s="685" t="str">
        <f>IFERROR((DC496+BM496*Contr_Rate)*(1+Inv_Return)*IF($D496=$C$1,VLOOKUP($T496,Male_Annuity_Tables,MATCH($BS$3+3,'Mortality Tables'!$N$1:$DN$1,0),FALSE),VLOOKUP($T496,Fe_Annuity_Tables,MATCH(DD$3+3,'Mortality Tables'!$N$1:$DN$1,0),FALSE)),"")</f>
        <v/>
      </c>
      <c r="DE496" s="685" t="str">
        <f>IFERROR((DD496+BN496*Contr_Rate)*(1+Inv_Return)*IF($D496=$C$1,VLOOKUP($T496,Male_Annuity_Tables,MATCH($BS$3+3,'Mortality Tables'!$N$1:$DN$1,0),FALSE),VLOOKUP($T496,Fe_Annuity_Tables,MATCH(DE$3+3,'Mortality Tables'!$N$1:$DN$1,0),FALSE)),"")</f>
        <v/>
      </c>
      <c r="DF496" s="685" t="str">
        <f>IFERROR((DE496+BO496*Contr_Rate)*(1+Inv_Return)*IF($D496=$C$1,VLOOKUP($T496,Male_Annuity_Tables,MATCH($BS$3+3,'Mortality Tables'!$N$1:$DN$1,0),FALSE),VLOOKUP($T496,Fe_Annuity_Tables,MATCH(DF$3+3,'Mortality Tables'!$N$1:$DN$1,0),FALSE)),"")</f>
        <v/>
      </c>
      <c r="DG496" s="685" t="str">
        <f>IFERROR((DF496+BP496*Contr_Rate)*(1+Inv_Return)*IF($D496=$C$1,VLOOKUP($T496,Male_Annuity_Tables,MATCH($BS$3+3,'Mortality Tables'!$N$1:$DN$1,0),FALSE),VLOOKUP($T496,Fe_Annuity_Tables,MATCH(DG$3+3,'Mortality Tables'!$N$1:$DN$1,0),FALSE)),"")</f>
        <v/>
      </c>
      <c r="DH496" s="685" t="str">
        <f>IFERROR((DG496+BQ496*Contr_Rate)*(1+Inv_Return)*IF($D496=$C$1,VLOOKUP($T496,Male_Annuity_Tables,MATCH($BS$3+3,'Mortality Tables'!$N$1:$DN$1,0),FALSE),VLOOKUP($T496,Fe_Annuity_Tables,MATCH(DH$3+3,'Mortality Tables'!$N$1:$DN$1,0),FALSE)),"")</f>
        <v/>
      </c>
      <c r="DJ496" s="686">
        <f t="shared" si="263"/>
        <v>5727616.2953014504</v>
      </c>
      <c r="DK496" s="680">
        <f t="shared" si="251"/>
        <v>8.0909277508679907</v>
      </c>
      <c r="DL496" s="686">
        <f t="shared" si="264"/>
        <v>474297.01957730204</v>
      </c>
      <c r="DM496" s="686">
        <f t="shared" si="252"/>
        <v>3844978.7821464017</v>
      </c>
      <c r="DN496" s="687">
        <f t="shared" si="265"/>
        <v>0.12335491206859998</v>
      </c>
      <c r="DP496" s="688">
        <f t="shared" si="266"/>
        <v>88404.073269949586</v>
      </c>
      <c r="DQ496" s="688">
        <f t="shared" si="267"/>
        <v>142874.38878614249</v>
      </c>
      <c r="DR496" s="688">
        <f t="shared" si="268"/>
        <v>193848.52527422327</v>
      </c>
    </row>
    <row r="497" spans="1:122" s="657" customFormat="1" ht="14.5">
      <c r="A497" s="675" t="s">
        <v>2062</v>
      </c>
      <c r="B497" s="675" t="s">
        <v>2063</v>
      </c>
      <c r="C497" s="675" t="s">
        <v>116</v>
      </c>
      <c r="D497" s="675" t="s">
        <v>61</v>
      </c>
      <c r="E497" s="676">
        <v>24771</v>
      </c>
      <c r="F497" s="677">
        <v>36084</v>
      </c>
      <c r="G497" s="677">
        <v>45165</v>
      </c>
      <c r="H497" s="678">
        <v>1244188</v>
      </c>
      <c r="I497" s="678">
        <v>104368.41</v>
      </c>
      <c r="J497" s="678">
        <v>78948.929999999993</v>
      </c>
      <c r="K497" s="678">
        <v>5902.36</v>
      </c>
      <c r="L497" s="678">
        <v>189219.69999999998</v>
      </c>
      <c r="M497" s="679">
        <f>IF(COUNTIF($A$4:A497,A497)=1,0,1)</f>
        <v>0</v>
      </c>
      <c r="N497" s="680" t="str">
        <f t="shared" si="257"/>
        <v>Okay</v>
      </c>
      <c r="O497" s="680" t="str">
        <f t="shared" si="258"/>
        <v>TRUE</v>
      </c>
      <c r="P497" s="680" t="b">
        <f t="shared" si="259"/>
        <v>1</v>
      </c>
      <c r="Q497" s="680" t="b">
        <f t="shared" si="273"/>
        <v>1</v>
      </c>
      <c r="R497" s="680" t="b">
        <f t="shared" si="274"/>
        <v>1</v>
      </c>
      <c r="S497" s="681">
        <f t="shared" si="260"/>
        <v>30.994520547945207</v>
      </c>
      <c r="T497" s="682">
        <f t="shared" si="275"/>
        <v>57</v>
      </c>
      <c r="U497" s="682">
        <f t="shared" si="253"/>
        <v>55</v>
      </c>
      <c r="V497" s="682">
        <f t="shared" si="276"/>
        <v>1.3452054794520547</v>
      </c>
      <c r="W497" s="682">
        <f t="shared" si="261"/>
        <v>3</v>
      </c>
      <c r="X497" s="683">
        <f t="shared" si="262"/>
        <v>567659.1</v>
      </c>
      <c r="Y497" s="684">
        <f t="shared" si="250"/>
        <v>1.0500000000000001E-2</v>
      </c>
      <c r="Z497" s="684">
        <f>IF($D497=$C$1,VLOOKUP($T497,Male_Annuity_Tables,MATCH($W497+2,'Mortality Tables'!$DS$1:$HT$1,0),FALSE),VLOOKUP($T497,Fe_Annuity_Tables,MATCH($W497+2,'Mortality Tables'!$M$1:$DN$1,0),FALSE))</f>
        <v>0.82790719991151729</v>
      </c>
      <c r="AA497" s="664"/>
      <c r="AB497" s="685">
        <f t="shared" si="281"/>
        <v>1307579.3786000002</v>
      </c>
      <c r="AC497" s="685">
        <f t="shared" si="281"/>
        <v>1374200.54793967</v>
      </c>
      <c r="AD497" s="685">
        <f t="shared" si="281"/>
        <v>1444216.0658571965</v>
      </c>
      <c r="AE497" s="685" t="str">
        <f t="shared" si="281"/>
        <v/>
      </c>
      <c r="AF497" s="685" t="str">
        <f t="shared" si="281"/>
        <v/>
      </c>
      <c r="AG497" s="685" t="str">
        <f t="shared" si="281"/>
        <v/>
      </c>
      <c r="AH497" s="685" t="str">
        <f t="shared" si="281"/>
        <v/>
      </c>
      <c r="AI497" s="685" t="str">
        <f t="shared" si="281"/>
        <v/>
      </c>
      <c r="AJ497" s="685" t="str">
        <f t="shared" si="281"/>
        <v/>
      </c>
      <c r="AK497" s="685" t="str">
        <f t="shared" si="281"/>
        <v/>
      </c>
      <c r="AL497" s="685" t="str">
        <f t="shared" si="281"/>
        <v/>
      </c>
      <c r="AM497" s="685" t="str">
        <f t="shared" si="281"/>
        <v/>
      </c>
      <c r="AN497" s="685" t="str">
        <f t="shared" si="281"/>
        <v/>
      </c>
      <c r="AO497" s="685" t="str">
        <f t="shared" si="281"/>
        <v/>
      </c>
      <c r="AP497" s="685" t="str">
        <f t="shared" si="281"/>
        <v/>
      </c>
      <c r="AQ497" s="685" t="str">
        <f t="shared" si="281"/>
        <v/>
      </c>
      <c r="AR497" s="685" t="str">
        <f t="shared" si="280"/>
        <v/>
      </c>
      <c r="AS497" s="685" t="str">
        <f t="shared" si="280"/>
        <v/>
      </c>
      <c r="AT497" s="685" t="str">
        <f t="shared" si="280"/>
        <v/>
      </c>
      <c r="AU497" s="685" t="str">
        <f t="shared" si="280"/>
        <v/>
      </c>
      <c r="AV497" s="685" t="str">
        <f t="shared" si="277"/>
        <v/>
      </c>
      <c r="AW497" s="685" t="str">
        <f t="shared" si="277"/>
        <v/>
      </c>
      <c r="AX497" s="685" t="str">
        <f t="shared" si="277"/>
        <v/>
      </c>
      <c r="AY497" s="685" t="str">
        <f t="shared" si="277"/>
        <v/>
      </c>
      <c r="AZ497" s="685" t="str">
        <f t="shared" si="277"/>
        <v/>
      </c>
      <c r="BA497" s="685" t="str">
        <f t="shared" si="277"/>
        <v/>
      </c>
      <c r="BB497" s="685" t="str">
        <f t="shared" si="277"/>
        <v/>
      </c>
      <c r="BC497" s="685" t="str">
        <f t="shared" si="277"/>
        <v/>
      </c>
      <c r="BD497" s="685" t="str">
        <f t="shared" si="277"/>
        <v/>
      </c>
      <c r="BE497" s="685" t="str">
        <f t="shared" si="277"/>
        <v/>
      </c>
      <c r="BF497" s="685" t="str">
        <f t="shared" si="277"/>
        <v/>
      </c>
      <c r="BG497" s="685" t="str">
        <f t="shared" si="279"/>
        <v/>
      </c>
      <c r="BH497" s="685" t="str">
        <f t="shared" si="279"/>
        <v/>
      </c>
      <c r="BI497" s="685" t="str">
        <f t="shared" si="279"/>
        <v/>
      </c>
      <c r="BJ497" s="685" t="str">
        <f t="shared" si="279"/>
        <v/>
      </c>
      <c r="BK497" s="685" t="str">
        <f t="shared" si="279"/>
        <v/>
      </c>
      <c r="BL497" s="685" t="str">
        <f t="shared" si="279"/>
        <v/>
      </c>
      <c r="BM497" s="685" t="str">
        <f t="shared" si="279"/>
        <v/>
      </c>
      <c r="BN497" s="685" t="str">
        <f t="shared" si="279"/>
        <v/>
      </c>
      <c r="BO497" s="685" t="str">
        <f t="shared" si="282"/>
        <v/>
      </c>
      <c r="BP497" s="685" t="str">
        <f t="shared" si="282"/>
        <v/>
      </c>
      <c r="BQ497" s="685" t="str">
        <f t="shared" si="282"/>
        <v/>
      </c>
      <c r="BR497" s="529"/>
      <c r="BS497" s="685">
        <f>IFERROR(($L497+AB497*Contr_Rate)*(1+Inv_Return)*IF($D497=$C$1,VLOOKUP($T497,Male_Annuity_Tables,MATCH($BS$3+3,'Mortality Tables'!$N$1:$DN$1,0),FALSE),VLOOKUP($T497,Fe_Annuity_Tables,MATCH(BS$3+3,'Mortality Tables'!$N$1:$DN$1,0),FALSE)),"")</f>
        <v>561729.33759680449</v>
      </c>
      <c r="BT497" s="685">
        <f>IFERROR(($BS497+AC497*Contr_Rate)*(1+Inv_Return)*IF($D497=$C$1,VLOOKUP($T497,Male_Annuity_Tables,MATCH($BS$3+3,'Mortality Tables'!$N$1:$DN$1,0),FALSE),VLOOKUP($T497,Fe_Annuity_Tables,MATCH(BT$3+3,'Mortality Tables'!$N$1:$DN$1,0),FALSE)),"")</f>
        <v>940884.91960017174</v>
      </c>
      <c r="BU497" s="685">
        <f>IFERROR((BT497+AD497*Contr_Rate)*(1+Inv_Return)*IF($D497=$C$1,VLOOKUP($T497,Male_Annuity_Tables,MATCH($BS$3+3,'Mortality Tables'!$N$1:$DN$1,0),FALSE),VLOOKUP($T497,Fe_Annuity_Tables,MATCH(BU$3+3,'Mortality Tables'!$N$1:$DN$1,0),FALSE)),"")</f>
        <v>1327444.2531538561</v>
      </c>
      <c r="BV497" s="685" t="str">
        <f>IFERROR((BU497+AE497*Contr_Rate)*(1+Inv_Return)*IF($D497=$C$1,VLOOKUP($T497,Male_Annuity_Tables,MATCH($BS$3+3,'Mortality Tables'!$N$1:$DN$1,0),FALSE),VLOOKUP($T497,Fe_Annuity_Tables,MATCH(BV$3+3,'Mortality Tables'!$N$1:$DN$1,0),FALSE)),"")</f>
        <v/>
      </c>
      <c r="BW497" s="685" t="str">
        <f>IFERROR((BV497+AF497*Contr_Rate)*(1+Inv_Return)*IF($D497=$C$1,VLOOKUP($T497,Male_Annuity_Tables,MATCH($BS$3+3,'Mortality Tables'!$N$1:$DN$1,0),FALSE),VLOOKUP($T497,Fe_Annuity_Tables,MATCH(BW$3+3,'Mortality Tables'!$N$1:$DN$1,0),FALSE)),"")</f>
        <v/>
      </c>
      <c r="BX497" s="685" t="str">
        <f>IFERROR((BW497+AG497*Contr_Rate)*(1+Inv_Return)*IF($D497=$C$1,VLOOKUP($T497,Male_Annuity_Tables,MATCH($BS$3+3,'Mortality Tables'!$N$1:$DN$1,0),FALSE),VLOOKUP($T497,Fe_Annuity_Tables,MATCH(BX$3+3,'Mortality Tables'!$N$1:$DN$1,0),FALSE)),"")</f>
        <v/>
      </c>
      <c r="BY497" s="685" t="str">
        <f>IFERROR((BX497+AH497*Contr_Rate)*(1+Inv_Return)*IF($D497=$C$1,VLOOKUP($T497,Male_Annuity_Tables,MATCH($BS$3+3,'Mortality Tables'!$N$1:$DN$1,0),FALSE),VLOOKUP($T497,Fe_Annuity_Tables,MATCH(BY$3+3,'Mortality Tables'!$N$1:$DN$1,0),FALSE)),"")</f>
        <v/>
      </c>
      <c r="BZ497" s="685" t="str">
        <f>IFERROR((BY497+AI497*Contr_Rate)*(1+Inv_Return)*IF($D497=$C$1,VLOOKUP($T497,Male_Annuity_Tables,MATCH($BS$3+3,'Mortality Tables'!$N$1:$DN$1,0),FALSE),VLOOKUP($T497,Fe_Annuity_Tables,MATCH(BZ$3+3,'Mortality Tables'!$N$1:$DN$1,0),FALSE)),"")</f>
        <v/>
      </c>
      <c r="CA497" s="685" t="str">
        <f>IFERROR((BZ497+AJ497*Contr_Rate)*(1+Inv_Return)*IF($D497=$C$1,VLOOKUP($T497,Male_Annuity_Tables,MATCH($BS$3+3,'Mortality Tables'!$N$1:$DN$1,0),FALSE),VLOOKUP($T497,Fe_Annuity_Tables,MATCH(CA$3+3,'Mortality Tables'!$N$1:$DN$1,0),FALSE)),"")</f>
        <v/>
      </c>
      <c r="CB497" s="685" t="str">
        <f>IFERROR((CA497+AK497*Contr_Rate)*(1+Inv_Return)*IF($D497=$C$1,VLOOKUP($T497,Male_Annuity_Tables,MATCH($BS$3+3,'Mortality Tables'!$N$1:$DN$1,0),FALSE),VLOOKUP($T497,Fe_Annuity_Tables,MATCH(CB$3+3,'Mortality Tables'!$N$1:$DN$1,0),FALSE)),"")</f>
        <v/>
      </c>
      <c r="CC497" s="685" t="str">
        <f>IFERROR((CB497+AL497*Contr_Rate)*(1+Inv_Return)*IF($D497=$C$1,VLOOKUP($T497,Male_Annuity_Tables,MATCH($BS$3+3,'Mortality Tables'!$N$1:$DN$1,0),FALSE),VLOOKUP($T497,Fe_Annuity_Tables,MATCH(CC$3+3,'Mortality Tables'!$N$1:$DN$1,0),FALSE)),"")</f>
        <v/>
      </c>
      <c r="CD497" s="685" t="str">
        <f>IFERROR((CC497+AM497*Contr_Rate)*(1+Inv_Return)*IF($D497=$C$1,VLOOKUP($T497,Male_Annuity_Tables,MATCH($BS$3+3,'Mortality Tables'!$N$1:$DN$1,0),FALSE),VLOOKUP($T497,Fe_Annuity_Tables,MATCH(CD$3+3,'Mortality Tables'!$N$1:$DN$1,0),FALSE)),"")</f>
        <v/>
      </c>
      <c r="CE497" s="685" t="str">
        <f>IFERROR((CD497+AN497*Contr_Rate)*(1+Inv_Return)*IF($D497=$C$1,VLOOKUP($T497,Male_Annuity_Tables,MATCH($BS$3+3,'Mortality Tables'!$N$1:$DN$1,0),FALSE),VLOOKUP($T497,Fe_Annuity_Tables,MATCH(CE$3+3,'Mortality Tables'!$N$1:$DN$1,0),FALSE)),"")</f>
        <v/>
      </c>
      <c r="CF497" s="685" t="str">
        <f>IFERROR((CE497+AO497*Contr_Rate)*(1+Inv_Return)*IF($D497=$C$1,VLOOKUP($T497,Male_Annuity_Tables,MATCH($BS$3+3,'Mortality Tables'!$N$1:$DN$1,0),FALSE),VLOOKUP($T497,Fe_Annuity_Tables,MATCH(CF$3+3,'Mortality Tables'!$N$1:$DN$1,0),FALSE)),"")</f>
        <v/>
      </c>
      <c r="CG497" s="685" t="str">
        <f>IFERROR((CF497+AP497*Contr_Rate)*(1+Inv_Return)*IF($D497=$C$1,VLOOKUP($T497,Male_Annuity_Tables,MATCH($BS$3+3,'Mortality Tables'!$N$1:$DN$1,0),FALSE),VLOOKUP($T497,Fe_Annuity_Tables,MATCH(CG$3+3,'Mortality Tables'!$N$1:$DN$1,0),FALSE)),"")</f>
        <v/>
      </c>
      <c r="CH497" s="685" t="str">
        <f>IFERROR((CG497+AQ497*Contr_Rate)*(1+Inv_Return)*IF($D497=$C$1,VLOOKUP($T497,Male_Annuity_Tables,MATCH($BS$3+3,'Mortality Tables'!$N$1:$DN$1,0),FALSE),VLOOKUP($T497,Fe_Annuity_Tables,MATCH(CH$3+3,'Mortality Tables'!$N$1:$DN$1,0),FALSE)),"")</f>
        <v/>
      </c>
      <c r="CI497" s="685" t="str">
        <f>IFERROR((CH497+AR497*Contr_Rate)*(1+Inv_Return)*IF($D497=$C$1,VLOOKUP($T497,Male_Annuity_Tables,MATCH($BS$3+3,'Mortality Tables'!$N$1:$DN$1,0),FALSE),VLOOKUP($T497,Fe_Annuity_Tables,MATCH(CI$3+3,'Mortality Tables'!$N$1:$DN$1,0),FALSE)),"")</f>
        <v/>
      </c>
      <c r="CJ497" s="685" t="str">
        <f>IFERROR((CI497+AS497*Contr_Rate)*(1+Inv_Return)*IF($D497=$C$1,VLOOKUP($T497,Male_Annuity_Tables,MATCH($BS$3+3,'Mortality Tables'!$N$1:$DN$1,0),FALSE),VLOOKUP($T497,Fe_Annuity_Tables,MATCH(CJ$3+3,'Mortality Tables'!$N$1:$DN$1,0),FALSE)),"")</f>
        <v/>
      </c>
      <c r="CK497" s="685" t="str">
        <f>IFERROR((CJ497+AT497*Contr_Rate)*(1+Inv_Return)*IF($D497=$C$1,VLOOKUP($T497,Male_Annuity_Tables,MATCH($BS$3+3,'Mortality Tables'!$N$1:$DN$1,0),FALSE),VLOOKUP($T497,Fe_Annuity_Tables,MATCH(CK$3+3,'Mortality Tables'!$N$1:$DN$1,0),FALSE)),"")</f>
        <v/>
      </c>
      <c r="CL497" s="685" t="str">
        <f>IFERROR((CK497+AU497*Contr_Rate)*(1+Inv_Return)*IF($D497=$C$1,VLOOKUP($T497,Male_Annuity_Tables,MATCH($BS$3+3,'Mortality Tables'!$N$1:$DN$1,0),FALSE),VLOOKUP($T497,Fe_Annuity_Tables,MATCH(CL$3+3,'Mortality Tables'!$N$1:$DN$1,0),FALSE)),"")</f>
        <v/>
      </c>
      <c r="CM497" s="685" t="str">
        <f>IFERROR((CL497+AV497*Contr_Rate)*(1+Inv_Return)*IF($D497=$C$1,VLOOKUP($T497,Male_Annuity_Tables,MATCH($BS$3+3,'Mortality Tables'!$N$1:$DN$1,0),FALSE),VLOOKUP($T497,Fe_Annuity_Tables,MATCH(CM$3+3,'Mortality Tables'!$N$1:$DN$1,0),FALSE)),"")</f>
        <v/>
      </c>
      <c r="CN497" s="685" t="str">
        <f>IFERROR((CM497+AW497*Contr_Rate)*(1+Inv_Return)*IF($D497=$C$1,VLOOKUP($T497,Male_Annuity_Tables,MATCH($BS$3+3,'Mortality Tables'!$N$1:$DN$1,0),FALSE),VLOOKUP($T497,Fe_Annuity_Tables,MATCH(CN$3+3,'Mortality Tables'!$N$1:$DN$1,0),FALSE)),"")</f>
        <v/>
      </c>
      <c r="CO497" s="685" t="str">
        <f>IFERROR((CN497+AX497*Contr_Rate)*(1+Inv_Return)*IF($D497=$C$1,VLOOKUP($T497,Male_Annuity_Tables,MATCH($BS$3+3,'Mortality Tables'!$N$1:$DN$1,0),FALSE),VLOOKUP($T497,Fe_Annuity_Tables,MATCH(CO$3+3,'Mortality Tables'!$N$1:$DN$1,0),FALSE)),"")</f>
        <v/>
      </c>
      <c r="CP497" s="685" t="str">
        <f>IFERROR((CO497+AY497*Contr_Rate)*(1+Inv_Return)*IF($D497=$C$1,VLOOKUP($T497,Male_Annuity_Tables,MATCH($BS$3+3,'Mortality Tables'!$N$1:$DN$1,0),FALSE),VLOOKUP($T497,Fe_Annuity_Tables,MATCH(CP$3+3,'Mortality Tables'!$N$1:$DN$1,0),FALSE)),"")</f>
        <v/>
      </c>
      <c r="CQ497" s="685" t="str">
        <f>IFERROR((CP497+AZ497*Contr_Rate)*(1+Inv_Return)*IF($D497=$C$1,VLOOKUP($T497,Male_Annuity_Tables,MATCH($BS$3+3,'Mortality Tables'!$N$1:$DN$1,0),FALSE),VLOOKUP($T497,Fe_Annuity_Tables,MATCH(CQ$3+3,'Mortality Tables'!$N$1:$DN$1,0),FALSE)),"")</f>
        <v/>
      </c>
      <c r="CR497" s="685" t="str">
        <f>IFERROR((CQ497+BA497*Contr_Rate)*(1+Inv_Return)*IF($D497=$C$1,VLOOKUP($T497,Male_Annuity_Tables,MATCH($BS$3+3,'Mortality Tables'!$N$1:$DN$1,0),FALSE),VLOOKUP($T497,Fe_Annuity_Tables,MATCH(CR$3+3,'Mortality Tables'!$N$1:$DN$1,0),FALSE)),"")</f>
        <v/>
      </c>
      <c r="CS497" s="685" t="str">
        <f>IFERROR((CR497+BB497*Contr_Rate)*(1+Inv_Return)*IF($D497=$C$1,VLOOKUP($T497,Male_Annuity_Tables,MATCH($BS$3+3,'Mortality Tables'!$N$1:$DN$1,0),FALSE),VLOOKUP($T497,Fe_Annuity_Tables,MATCH(CS$3+3,'Mortality Tables'!$N$1:$DN$1,0),FALSE)),"")</f>
        <v/>
      </c>
      <c r="CT497" s="685" t="str">
        <f>IFERROR((CS497+BC497*Contr_Rate)*(1+Inv_Return)*IF($D497=$C$1,VLOOKUP($T497,Male_Annuity_Tables,MATCH($BS$3+3,'Mortality Tables'!$N$1:$DN$1,0),FALSE),VLOOKUP($T497,Fe_Annuity_Tables,MATCH(CT$3+3,'Mortality Tables'!$N$1:$DN$1,0),FALSE)),"")</f>
        <v/>
      </c>
      <c r="CU497" s="685" t="str">
        <f>IFERROR((CT497+BD497*Contr_Rate)*(1+Inv_Return)*IF($D497=$C$1,VLOOKUP($T497,Male_Annuity_Tables,MATCH($BS$3+3,'Mortality Tables'!$N$1:$DN$1,0),FALSE),VLOOKUP($T497,Fe_Annuity_Tables,MATCH(CU$3+3,'Mortality Tables'!$N$1:$DN$1,0),FALSE)),"")</f>
        <v/>
      </c>
      <c r="CV497" s="685" t="str">
        <f>IFERROR((CU497+BE497*Contr_Rate)*(1+Inv_Return)*IF($D497=$C$1,VLOOKUP($T497,Male_Annuity_Tables,MATCH($BS$3+3,'Mortality Tables'!$N$1:$DN$1,0),FALSE),VLOOKUP($T497,Fe_Annuity_Tables,MATCH(CV$3+3,'Mortality Tables'!$N$1:$DN$1,0),FALSE)),"")</f>
        <v/>
      </c>
      <c r="CW497" s="685" t="str">
        <f>IFERROR((CV497+BF497*Contr_Rate)*(1+Inv_Return)*IF($D497=$C$1,VLOOKUP($T497,Male_Annuity_Tables,MATCH($BS$3+3,'Mortality Tables'!$N$1:$DN$1,0),FALSE),VLOOKUP($T497,Fe_Annuity_Tables,MATCH(CW$3+3,'Mortality Tables'!$N$1:$DN$1,0),FALSE)),"")</f>
        <v/>
      </c>
      <c r="CX497" s="685" t="str">
        <f>IFERROR((CW497+BG497*Contr_Rate)*(1+Inv_Return)*IF($D497=$C$1,VLOOKUP($T497,Male_Annuity_Tables,MATCH($BS$3+3,'Mortality Tables'!$N$1:$DN$1,0),FALSE),VLOOKUP($T497,Fe_Annuity_Tables,MATCH(CX$3+3,'Mortality Tables'!$N$1:$DN$1,0),FALSE)),"")</f>
        <v/>
      </c>
      <c r="CY497" s="685" t="str">
        <f>IFERROR((CX497+BH497*Contr_Rate)*(1+Inv_Return)*IF($D497=$C$1,VLOOKUP($T497,Male_Annuity_Tables,MATCH($BS$3+3,'Mortality Tables'!$N$1:$DN$1,0),FALSE),VLOOKUP($T497,Fe_Annuity_Tables,MATCH(CY$3+3,'Mortality Tables'!$N$1:$DN$1,0),FALSE)),"")</f>
        <v/>
      </c>
      <c r="CZ497" s="685" t="str">
        <f>IFERROR((CY497+BI497*Contr_Rate)*(1+Inv_Return)*IF($D497=$C$1,VLOOKUP($T497,Male_Annuity_Tables,MATCH($BS$3+3,'Mortality Tables'!$N$1:$DN$1,0),FALSE),VLOOKUP($T497,Fe_Annuity_Tables,MATCH(CZ$3+3,'Mortality Tables'!$N$1:$DN$1,0),FALSE)),"")</f>
        <v/>
      </c>
      <c r="DA497" s="685" t="str">
        <f>IFERROR((CZ497+BJ497*Contr_Rate)*(1+Inv_Return)*IF($D497=$C$1,VLOOKUP($T497,Male_Annuity_Tables,MATCH($BS$3+3,'Mortality Tables'!$N$1:$DN$1,0),FALSE),VLOOKUP($T497,Fe_Annuity_Tables,MATCH(DA$3+3,'Mortality Tables'!$N$1:$DN$1,0),FALSE)),"")</f>
        <v/>
      </c>
      <c r="DB497" s="685" t="str">
        <f>IFERROR((DA497+BK497*Contr_Rate)*(1+Inv_Return)*IF($D497=$C$1,VLOOKUP($T497,Male_Annuity_Tables,MATCH($BS$3+3,'Mortality Tables'!$N$1:$DN$1,0),FALSE),VLOOKUP($T497,Fe_Annuity_Tables,MATCH(DB$3+3,'Mortality Tables'!$N$1:$DN$1,0),FALSE)),"")</f>
        <v/>
      </c>
      <c r="DC497" s="685" t="str">
        <f>IFERROR((DB497+BL497*Contr_Rate)*(1+Inv_Return)*IF($D497=$C$1,VLOOKUP($T497,Male_Annuity_Tables,MATCH($BS$3+3,'Mortality Tables'!$N$1:$DN$1,0),FALSE),VLOOKUP($T497,Fe_Annuity_Tables,MATCH(DC$3+3,'Mortality Tables'!$N$1:$DN$1,0),FALSE)),"")</f>
        <v/>
      </c>
      <c r="DD497" s="685" t="str">
        <f>IFERROR((DC497+BM497*Contr_Rate)*(1+Inv_Return)*IF($D497=$C$1,VLOOKUP($T497,Male_Annuity_Tables,MATCH($BS$3+3,'Mortality Tables'!$N$1:$DN$1,0),FALSE),VLOOKUP($T497,Fe_Annuity_Tables,MATCH(DD$3+3,'Mortality Tables'!$N$1:$DN$1,0),FALSE)),"")</f>
        <v/>
      </c>
      <c r="DE497" s="685" t="str">
        <f>IFERROR((DD497+BN497*Contr_Rate)*(1+Inv_Return)*IF($D497=$C$1,VLOOKUP($T497,Male_Annuity_Tables,MATCH($BS$3+3,'Mortality Tables'!$N$1:$DN$1,0),FALSE),VLOOKUP($T497,Fe_Annuity_Tables,MATCH(DE$3+3,'Mortality Tables'!$N$1:$DN$1,0),FALSE)),"")</f>
        <v/>
      </c>
      <c r="DF497" s="685" t="str">
        <f>IFERROR((DE497+BO497*Contr_Rate)*(1+Inv_Return)*IF($D497=$C$1,VLOOKUP($T497,Male_Annuity_Tables,MATCH($BS$3+3,'Mortality Tables'!$N$1:$DN$1,0),FALSE),VLOOKUP($T497,Fe_Annuity_Tables,MATCH(DF$3+3,'Mortality Tables'!$N$1:$DN$1,0),FALSE)),"")</f>
        <v/>
      </c>
      <c r="DG497" s="685" t="str">
        <f>IFERROR((DF497+BP497*Contr_Rate)*(1+Inv_Return)*IF($D497=$C$1,VLOOKUP($T497,Male_Annuity_Tables,MATCH($BS$3+3,'Mortality Tables'!$N$1:$DN$1,0),FALSE),VLOOKUP($T497,Fe_Annuity_Tables,MATCH(DG$3+3,'Mortality Tables'!$N$1:$DN$1,0),FALSE)),"")</f>
        <v/>
      </c>
      <c r="DH497" s="685" t="str">
        <f>IFERROR((DG497+BQ497*Contr_Rate)*(1+Inv_Return)*IF($D497=$C$1,VLOOKUP($T497,Male_Annuity_Tables,MATCH($BS$3+3,'Mortality Tables'!$N$1:$DN$1,0),FALSE),VLOOKUP($T497,Fe_Annuity_Tables,MATCH(DH$3+3,'Mortality Tables'!$N$1:$DN$1,0),FALSE)),"")</f>
        <v/>
      </c>
      <c r="DJ497" s="686">
        <f t="shared" si="263"/>
        <v>1327444.2531538561</v>
      </c>
      <c r="DK497" s="680">
        <f t="shared" si="251"/>
        <v>8.0909277508679907</v>
      </c>
      <c r="DL497" s="686">
        <f t="shared" si="264"/>
        <v>109924.06272787081</v>
      </c>
      <c r="DM497" s="686">
        <f t="shared" si="252"/>
        <v>1444216.0658571965</v>
      </c>
      <c r="DN497" s="687">
        <f t="shared" si="265"/>
        <v>7.6113308338407626E-2</v>
      </c>
      <c r="DP497" s="688">
        <f t="shared" si="266"/>
        <v>33689.71702236835</v>
      </c>
      <c r="DQ497" s="688">
        <f t="shared" si="267"/>
        <v>57368.105760321479</v>
      </c>
      <c r="DR497" s="688">
        <f t="shared" si="268"/>
        <v>82413.049012804011</v>
      </c>
    </row>
    <row r="498" spans="1:122" s="657" customFormat="1" ht="14.5">
      <c r="A498" s="675" t="s">
        <v>2064</v>
      </c>
      <c r="B498" s="675" t="s">
        <v>2065</v>
      </c>
      <c r="C498" s="675" t="s">
        <v>115</v>
      </c>
      <c r="D498" s="675" t="s">
        <v>60</v>
      </c>
      <c r="E498" s="676">
        <v>29263</v>
      </c>
      <c r="F498" s="677">
        <v>36678</v>
      </c>
      <c r="G498" s="677">
        <v>41434</v>
      </c>
      <c r="H498" s="678">
        <v>854965</v>
      </c>
      <c r="I498" s="678">
        <v>70422.25</v>
      </c>
      <c r="J498" s="678">
        <v>68446.02</v>
      </c>
      <c r="K498" s="678"/>
      <c r="L498" s="678">
        <v>138868.27000000002</v>
      </c>
      <c r="M498" s="679">
        <f>IF(COUNTIF($A$4:A498,A498)=1,0,1)</f>
        <v>0</v>
      </c>
      <c r="N498" s="680" t="str">
        <f t="shared" si="257"/>
        <v>Okay</v>
      </c>
      <c r="O498" s="680" t="str">
        <f t="shared" si="258"/>
        <v>TRUE</v>
      </c>
      <c r="P498" s="680" t="b">
        <f t="shared" si="259"/>
        <v>1</v>
      </c>
      <c r="Q498" s="680" t="b">
        <f t="shared" si="273"/>
        <v>1</v>
      </c>
      <c r="R498" s="680" t="b">
        <f t="shared" si="274"/>
        <v>1</v>
      </c>
      <c r="S498" s="681">
        <f t="shared" si="260"/>
        <v>20.315068493150687</v>
      </c>
      <c r="T498" s="682">
        <f t="shared" si="275"/>
        <v>44</v>
      </c>
      <c r="U498" s="682">
        <f t="shared" si="253"/>
        <v>33</v>
      </c>
      <c r="V498" s="682">
        <f t="shared" si="276"/>
        <v>11.567123287671233</v>
      </c>
      <c r="W498" s="682">
        <f t="shared" si="261"/>
        <v>16</v>
      </c>
      <c r="X498" s="683">
        <f t="shared" si="262"/>
        <v>2221892.3200000003</v>
      </c>
      <c r="Y498" s="684">
        <f t="shared" si="250"/>
        <v>2.4499999999999999E-3</v>
      </c>
      <c r="Z498" s="684">
        <f>IF($D498=$C$1,VLOOKUP($T498,Male_Annuity_Tables,MATCH($W498+2,'Mortality Tables'!$DS$1:$HT$1,0),FALSE),VLOOKUP($T498,Fe_Annuity_Tables,MATCH($W498+2,'Mortality Tables'!$M$1:$DN$1,0),FALSE))</f>
        <v>0.16022938162310044</v>
      </c>
      <c r="AA498" s="664"/>
      <c r="AB498" s="685">
        <f t="shared" si="281"/>
        <v>898525.46675000002</v>
      </c>
      <c r="AC498" s="685">
        <f t="shared" si="281"/>
        <v>944305.33928091254</v>
      </c>
      <c r="AD498" s="685">
        <f t="shared" si="281"/>
        <v>992417.69631727517</v>
      </c>
      <c r="AE498" s="685">
        <f t="shared" si="281"/>
        <v>1042981.3779446402</v>
      </c>
      <c r="AF498" s="685">
        <f t="shared" si="281"/>
        <v>1096121.2791509198</v>
      </c>
      <c r="AG498" s="685">
        <f t="shared" si="281"/>
        <v>1151968.6583236593</v>
      </c>
      <c r="AH498" s="685">
        <f t="shared" si="281"/>
        <v>1210661.4614652495</v>
      </c>
      <c r="AI498" s="685">
        <f t="shared" si="281"/>
        <v>1272344.6629269042</v>
      </c>
      <c r="AJ498" s="685">
        <f t="shared" si="281"/>
        <v>1337170.62350303</v>
      </c>
      <c r="AK498" s="685">
        <f t="shared" si="281"/>
        <v>1405299.4667705093</v>
      </c>
      <c r="AL498" s="685">
        <f t="shared" si="281"/>
        <v>1476899.4746024669</v>
      </c>
      <c r="AM498" s="685">
        <f t="shared" si="281"/>
        <v>1552147.5028334626</v>
      </c>
      <c r="AN498" s="685">
        <f t="shared" si="281"/>
        <v>1631229.4181028274</v>
      </c>
      <c r="AO498" s="685">
        <f t="shared" si="281"/>
        <v>1714340.5569551669</v>
      </c>
      <c r="AP498" s="685">
        <f t="shared" si="281"/>
        <v>1801686.2083320327</v>
      </c>
      <c r="AQ498" s="685">
        <f t="shared" si="281"/>
        <v>1893482.1206465496</v>
      </c>
      <c r="AR498" s="685" t="str">
        <f t="shared" si="280"/>
        <v/>
      </c>
      <c r="AS498" s="685" t="str">
        <f t="shared" si="280"/>
        <v/>
      </c>
      <c r="AT498" s="685" t="str">
        <f t="shared" si="280"/>
        <v/>
      </c>
      <c r="AU498" s="685" t="str">
        <f t="shared" si="280"/>
        <v/>
      </c>
      <c r="AV498" s="685" t="str">
        <f t="shared" si="277"/>
        <v/>
      </c>
      <c r="AW498" s="685" t="str">
        <f t="shared" si="277"/>
        <v/>
      </c>
      <c r="AX498" s="685" t="str">
        <f t="shared" si="277"/>
        <v/>
      </c>
      <c r="AY498" s="685" t="str">
        <f t="shared" ref="AY498:BH503" si="283">IFERROR(IF($W498&gt;=AY$3,($H498*(1+Ann_Salary_Growth_Rate)^AY$3),""),0)</f>
        <v/>
      </c>
      <c r="AZ498" s="685" t="str">
        <f t="shared" si="283"/>
        <v/>
      </c>
      <c r="BA498" s="685" t="str">
        <f t="shared" si="283"/>
        <v/>
      </c>
      <c r="BB498" s="685" t="str">
        <f t="shared" si="283"/>
        <v/>
      </c>
      <c r="BC498" s="685" t="str">
        <f t="shared" si="283"/>
        <v/>
      </c>
      <c r="BD498" s="685" t="str">
        <f t="shared" si="283"/>
        <v/>
      </c>
      <c r="BE498" s="685" t="str">
        <f t="shared" si="283"/>
        <v/>
      </c>
      <c r="BF498" s="685" t="str">
        <f t="shared" si="283"/>
        <v/>
      </c>
      <c r="BG498" s="685" t="str">
        <f t="shared" si="283"/>
        <v/>
      </c>
      <c r="BH498" s="685" t="str">
        <f t="shared" si="283"/>
        <v/>
      </c>
      <c r="BI498" s="685" t="str">
        <f t="shared" si="279"/>
        <v/>
      </c>
      <c r="BJ498" s="685" t="str">
        <f t="shared" si="279"/>
        <v/>
      </c>
      <c r="BK498" s="685" t="str">
        <f t="shared" si="279"/>
        <v/>
      </c>
      <c r="BL498" s="685" t="str">
        <f t="shared" si="279"/>
        <v/>
      </c>
      <c r="BM498" s="685" t="str">
        <f t="shared" si="279"/>
        <v/>
      </c>
      <c r="BN498" s="685" t="str">
        <f t="shared" si="279"/>
        <v/>
      </c>
      <c r="BO498" s="685" t="str">
        <f t="shared" si="282"/>
        <v/>
      </c>
      <c r="BP498" s="685" t="str">
        <f t="shared" si="282"/>
        <v/>
      </c>
      <c r="BQ498" s="685" t="str">
        <f t="shared" si="282"/>
        <v/>
      </c>
      <c r="BR498" s="529"/>
      <c r="BS498" s="685">
        <f>IFERROR(($L498+AB498*Contr_Rate)*(1+Inv_Return)*IF($D498=$C$1,VLOOKUP($T498,Male_Annuity_Tables,MATCH($BS$3+3,'Mortality Tables'!$N$1:$DN$1,0),FALSE),VLOOKUP($T498,Fe_Annuity_Tables,MATCH(BS$3+3,'Mortality Tables'!$N$1:$DN$1,0),FALSE)),"")</f>
        <v>355885.02337313205</v>
      </c>
      <c r="BT498" s="685">
        <f>IFERROR(($BS498+AC498*Contr_Rate)*(1+Inv_Return)*IF($D498=$C$1,VLOOKUP($T498,Male_Annuity_Tables,MATCH($BS$3+3,'Mortality Tables'!$N$1:$DN$1,0),FALSE),VLOOKUP($T498,Fe_Annuity_Tables,MATCH(BT$3+3,'Mortality Tables'!$N$1:$DN$1,0),FALSE)),"")</f>
        <v>472173.10535626329</v>
      </c>
      <c r="BU498" s="685">
        <f>IFERROR((BT498+AD498*Contr_Rate)*(1+Inv_Return)*IF($D498=$C$1,VLOOKUP($T498,Male_Annuity_Tables,MATCH($BS$3+3,'Mortality Tables'!$N$1:$DN$1,0),FALSE),VLOOKUP($T498,Fe_Annuity_Tables,MATCH(BU$3+3,'Mortality Tables'!$N$1:$DN$1,0),FALSE)),"")</f>
        <v>482075.41375051736</v>
      </c>
      <c r="BV498" s="685">
        <f>IFERROR((BU498+AE498*Contr_Rate)*(1+Inv_Return)*IF($D498=$C$1,VLOOKUP($T498,Male_Annuity_Tables,MATCH($BS$3+3,'Mortality Tables'!$N$1:$DN$1,0),FALSE),VLOOKUP($T498,Fe_Annuity_Tables,MATCH(BV$3+3,'Mortality Tables'!$N$1:$DN$1,0),FALSE)),"")</f>
        <v>421830.10872559139</v>
      </c>
      <c r="BW498" s="685">
        <f>IFERROR((BV498+AF498*Contr_Rate)*(1+Inv_Return)*IF($D498=$C$1,VLOOKUP($T498,Male_Annuity_Tables,MATCH($BS$3+3,'Mortality Tables'!$N$1:$DN$1,0),FALSE),VLOOKUP($T498,Fe_Annuity_Tables,MATCH(BW$3+3,'Mortality Tables'!$N$1:$DN$1,0),FALSE)),"")</f>
        <v>337476.4618617667</v>
      </c>
      <c r="BX498" s="685">
        <f>IFERROR((BW498+AG498*Contr_Rate)*(1+Inv_Return)*IF($D498=$C$1,VLOOKUP($T498,Male_Annuity_Tables,MATCH($BS$3+3,'Mortality Tables'!$N$1:$DN$1,0),FALSE),VLOOKUP($T498,Fe_Annuity_Tables,MATCH(BX$3+3,'Mortality Tables'!$N$1:$DN$1,0),FALSE)),"")</f>
        <v>260114.60860613946</v>
      </c>
      <c r="BY498" s="685">
        <f>IFERROR((BX498+AH498*Contr_Rate)*(1+Inv_Return)*IF($D498=$C$1,VLOOKUP($T498,Male_Annuity_Tables,MATCH($BS$3+3,'Mortality Tables'!$N$1:$DN$1,0),FALSE),VLOOKUP($T498,Fe_Annuity_Tables,MATCH(BY$3+3,'Mortality Tables'!$N$1:$DN$1,0),FALSE)),"")</f>
        <v>212820.81584559078</v>
      </c>
      <c r="BZ498" s="685">
        <f>IFERROR((BY498+AI498*Contr_Rate)*(1+Inv_Return)*IF($D498=$C$1,VLOOKUP($T498,Male_Annuity_Tables,MATCH($BS$3+3,'Mortality Tables'!$N$1:$DN$1,0),FALSE),VLOOKUP($T498,Fe_Annuity_Tables,MATCH(BZ$3+3,'Mortality Tables'!$N$1:$DN$1,0),FALSE)),"")</f>
        <v>181952.27058082842</v>
      </c>
      <c r="CA498" s="685">
        <f>IFERROR((BZ498+AJ498*Contr_Rate)*(1+Inv_Return)*IF($D498=$C$1,VLOOKUP($T498,Male_Annuity_Tables,MATCH($BS$3+3,'Mortality Tables'!$N$1:$DN$1,0),FALSE),VLOOKUP($T498,Fe_Annuity_Tables,MATCH(CA$3+3,'Mortality Tables'!$N$1:$DN$1,0),FALSE)),"")</f>
        <v>159909.41401827856</v>
      </c>
      <c r="CB498" s="685">
        <f>IFERROR((CA498+AK498*Contr_Rate)*(1+Inv_Return)*IF($D498=$C$1,VLOOKUP($T498,Male_Annuity_Tables,MATCH($BS$3+3,'Mortality Tables'!$N$1:$DN$1,0),FALSE),VLOOKUP($T498,Fe_Annuity_Tables,MATCH(CB$3+3,'Mortality Tables'!$N$1:$DN$1,0),FALSE)),"")</f>
        <v>142845.10533001128</v>
      </c>
      <c r="CC498" s="685">
        <f>IFERROR((CB498+AL498*Contr_Rate)*(1+Inv_Return)*IF($D498=$C$1,VLOOKUP($T498,Male_Annuity_Tables,MATCH($BS$3+3,'Mortality Tables'!$N$1:$DN$1,0),FALSE),VLOOKUP($T498,Fe_Annuity_Tables,MATCH(CC$3+3,'Mortality Tables'!$N$1:$DN$1,0),FALSE)),"")</f>
        <v>128876.19928653289</v>
      </c>
      <c r="CD498" s="685">
        <f>IFERROR((CC498+AM498*Contr_Rate)*(1+Inv_Return)*IF($D498=$C$1,VLOOKUP($T498,Male_Annuity_Tables,MATCH($BS$3+3,'Mortality Tables'!$N$1:$DN$1,0),FALSE),VLOOKUP($T498,Fe_Annuity_Tables,MATCH(CD$3+3,'Mortality Tables'!$N$1:$DN$1,0),FALSE)),"")</f>
        <v>123543.59410272511</v>
      </c>
      <c r="CE498" s="685">
        <f>IFERROR((CD498+AN498*Contr_Rate)*(1+Inv_Return)*IF($D498=$C$1,VLOOKUP($T498,Male_Annuity_Tables,MATCH($BS$3+3,'Mortality Tables'!$N$1:$DN$1,0),FALSE),VLOOKUP($T498,Fe_Annuity_Tables,MATCH(CE$3+3,'Mortality Tables'!$N$1:$DN$1,0),FALSE)),"")</f>
        <v>120271.25560753734</v>
      </c>
      <c r="CF498" s="685">
        <f>IFERROR((CE498+AO498*Contr_Rate)*(1+Inv_Return)*IF($D498=$C$1,VLOOKUP($T498,Male_Annuity_Tables,MATCH($BS$3+3,'Mortality Tables'!$N$1:$DN$1,0),FALSE),VLOOKUP($T498,Fe_Annuity_Tables,MATCH(CF$3+3,'Mortality Tables'!$N$1:$DN$1,0),FALSE)),"")</f>
        <v>117523.21529979547</v>
      </c>
      <c r="CG498" s="685">
        <f>IFERROR((CF498+AP498*Contr_Rate)*(1+Inv_Return)*IF($D498=$C$1,VLOOKUP($T498,Male_Annuity_Tables,MATCH($BS$3+3,'Mortality Tables'!$N$1:$DN$1,0),FALSE),VLOOKUP($T498,Fe_Annuity_Tables,MATCH(CG$3+3,'Mortality Tables'!$N$1:$DN$1,0),FALSE)),"")</f>
        <v>114948.38257715195</v>
      </c>
      <c r="CH498" s="685">
        <f>IFERROR((CG498+AQ498*Contr_Rate)*(1+Inv_Return)*IF($D498=$C$1,VLOOKUP($T498,Male_Annuity_Tables,MATCH($BS$3+3,'Mortality Tables'!$N$1:$DN$1,0),FALSE),VLOOKUP($T498,Fe_Annuity_Tables,MATCH(CH$3+3,'Mortality Tables'!$N$1:$DN$1,0),FALSE)),"")</f>
        <v>112460.82087194681</v>
      </c>
      <c r="CI498" s="685" t="str">
        <f>IFERROR((CH498+AR498*Contr_Rate)*(1+Inv_Return)*IF($D498=$C$1,VLOOKUP($T498,Male_Annuity_Tables,MATCH($BS$3+3,'Mortality Tables'!$N$1:$DN$1,0),FALSE),VLOOKUP($T498,Fe_Annuity_Tables,MATCH(CI$3+3,'Mortality Tables'!$N$1:$DN$1,0),FALSE)),"")</f>
        <v/>
      </c>
      <c r="CJ498" s="685" t="str">
        <f>IFERROR((CI498+AS498*Contr_Rate)*(1+Inv_Return)*IF($D498=$C$1,VLOOKUP($T498,Male_Annuity_Tables,MATCH($BS$3+3,'Mortality Tables'!$N$1:$DN$1,0),FALSE),VLOOKUP($T498,Fe_Annuity_Tables,MATCH(CJ$3+3,'Mortality Tables'!$N$1:$DN$1,0),FALSE)),"")</f>
        <v/>
      </c>
      <c r="CK498" s="685" t="str">
        <f>IFERROR((CJ498+AT498*Contr_Rate)*(1+Inv_Return)*IF($D498=$C$1,VLOOKUP($T498,Male_Annuity_Tables,MATCH($BS$3+3,'Mortality Tables'!$N$1:$DN$1,0),FALSE),VLOOKUP($T498,Fe_Annuity_Tables,MATCH(CK$3+3,'Mortality Tables'!$N$1:$DN$1,0),FALSE)),"")</f>
        <v/>
      </c>
      <c r="CL498" s="685" t="str">
        <f>IFERROR((CK498+AU498*Contr_Rate)*(1+Inv_Return)*IF($D498=$C$1,VLOOKUP($T498,Male_Annuity_Tables,MATCH($BS$3+3,'Mortality Tables'!$N$1:$DN$1,0),FALSE),VLOOKUP($T498,Fe_Annuity_Tables,MATCH(CL$3+3,'Mortality Tables'!$N$1:$DN$1,0),FALSE)),"")</f>
        <v/>
      </c>
      <c r="CM498" s="685" t="str">
        <f>IFERROR((CL498+AV498*Contr_Rate)*(1+Inv_Return)*IF($D498=$C$1,VLOOKUP($T498,Male_Annuity_Tables,MATCH($BS$3+3,'Mortality Tables'!$N$1:$DN$1,0),FALSE),VLOOKUP($T498,Fe_Annuity_Tables,MATCH(CM$3+3,'Mortality Tables'!$N$1:$DN$1,0),FALSE)),"")</f>
        <v/>
      </c>
      <c r="CN498" s="685" t="str">
        <f>IFERROR((CM498+AW498*Contr_Rate)*(1+Inv_Return)*IF($D498=$C$1,VLOOKUP($T498,Male_Annuity_Tables,MATCH($BS$3+3,'Mortality Tables'!$N$1:$DN$1,0),FALSE),VLOOKUP($T498,Fe_Annuity_Tables,MATCH(CN$3+3,'Mortality Tables'!$N$1:$DN$1,0),FALSE)),"")</f>
        <v/>
      </c>
      <c r="CO498" s="685" t="str">
        <f>IFERROR((CN498+AX498*Contr_Rate)*(1+Inv_Return)*IF($D498=$C$1,VLOOKUP($T498,Male_Annuity_Tables,MATCH($BS$3+3,'Mortality Tables'!$N$1:$DN$1,0),FALSE),VLOOKUP($T498,Fe_Annuity_Tables,MATCH(CO$3+3,'Mortality Tables'!$N$1:$DN$1,0),FALSE)),"")</f>
        <v/>
      </c>
      <c r="CP498" s="685" t="str">
        <f>IFERROR((CO498+AY498*Contr_Rate)*(1+Inv_Return)*IF($D498=$C$1,VLOOKUP($T498,Male_Annuity_Tables,MATCH($BS$3+3,'Mortality Tables'!$N$1:$DN$1,0),FALSE),VLOOKUP($T498,Fe_Annuity_Tables,MATCH(CP$3+3,'Mortality Tables'!$N$1:$DN$1,0),FALSE)),"")</f>
        <v/>
      </c>
      <c r="CQ498" s="685" t="str">
        <f>IFERROR((CP498+AZ498*Contr_Rate)*(1+Inv_Return)*IF($D498=$C$1,VLOOKUP($T498,Male_Annuity_Tables,MATCH($BS$3+3,'Mortality Tables'!$N$1:$DN$1,0),FALSE),VLOOKUP($T498,Fe_Annuity_Tables,MATCH(CQ$3+3,'Mortality Tables'!$N$1:$DN$1,0),FALSE)),"")</f>
        <v/>
      </c>
      <c r="CR498" s="685" t="str">
        <f>IFERROR((CQ498+BA498*Contr_Rate)*(1+Inv_Return)*IF($D498=$C$1,VLOOKUP($T498,Male_Annuity_Tables,MATCH($BS$3+3,'Mortality Tables'!$N$1:$DN$1,0),FALSE),VLOOKUP($T498,Fe_Annuity_Tables,MATCH(CR$3+3,'Mortality Tables'!$N$1:$DN$1,0),FALSE)),"")</f>
        <v/>
      </c>
      <c r="CS498" s="685" t="str">
        <f>IFERROR((CR498+BB498*Contr_Rate)*(1+Inv_Return)*IF($D498=$C$1,VLOOKUP($T498,Male_Annuity_Tables,MATCH($BS$3+3,'Mortality Tables'!$N$1:$DN$1,0),FALSE),VLOOKUP($T498,Fe_Annuity_Tables,MATCH(CS$3+3,'Mortality Tables'!$N$1:$DN$1,0),FALSE)),"")</f>
        <v/>
      </c>
      <c r="CT498" s="685" t="str">
        <f>IFERROR((CS498+BC498*Contr_Rate)*(1+Inv_Return)*IF($D498=$C$1,VLOOKUP($T498,Male_Annuity_Tables,MATCH($BS$3+3,'Mortality Tables'!$N$1:$DN$1,0),FALSE),VLOOKUP($T498,Fe_Annuity_Tables,MATCH(CT$3+3,'Mortality Tables'!$N$1:$DN$1,0),FALSE)),"")</f>
        <v/>
      </c>
      <c r="CU498" s="685" t="str">
        <f>IFERROR((CT498+BD498*Contr_Rate)*(1+Inv_Return)*IF($D498=$C$1,VLOOKUP($T498,Male_Annuity_Tables,MATCH($BS$3+3,'Mortality Tables'!$N$1:$DN$1,0),FALSE),VLOOKUP($T498,Fe_Annuity_Tables,MATCH(CU$3+3,'Mortality Tables'!$N$1:$DN$1,0),FALSE)),"")</f>
        <v/>
      </c>
      <c r="CV498" s="685" t="str">
        <f>IFERROR((CU498+BE498*Contr_Rate)*(1+Inv_Return)*IF($D498=$C$1,VLOOKUP($T498,Male_Annuity_Tables,MATCH($BS$3+3,'Mortality Tables'!$N$1:$DN$1,0),FALSE),VLOOKUP($T498,Fe_Annuity_Tables,MATCH(CV$3+3,'Mortality Tables'!$N$1:$DN$1,0),FALSE)),"")</f>
        <v/>
      </c>
      <c r="CW498" s="685" t="str">
        <f>IFERROR((CV498+BF498*Contr_Rate)*(1+Inv_Return)*IF($D498=$C$1,VLOOKUP($T498,Male_Annuity_Tables,MATCH($BS$3+3,'Mortality Tables'!$N$1:$DN$1,0),FALSE),VLOOKUP($T498,Fe_Annuity_Tables,MATCH(CW$3+3,'Mortality Tables'!$N$1:$DN$1,0),FALSE)),"")</f>
        <v/>
      </c>
      <c r="CX498" s="685" t="str">
        <f>IFERROR((CW498+BG498*Contr_Rate)*(1+Inv_Return)*IF($D498=$C$1,VLOOKUP($T498,Male_Annuity_Tables,MATCH($BS$3+3,'Mortality Tables'!$N$1:$DN$1,0),FALSE),VLOOKUP($T498,Fe_Annuity_Tables,MATCH(CX$3+3,'Mortality Tables'!$N$1:$DN$1,0),FALSE)),"")</f>
        <v/>
      </c>
      <c r="CY498" s="685" t="str">
        <f>IFERROR((CX498+BH498*Contr_Rate)*(1+Inv_Return)*IF($D498=$C$1,VLOOKUP($T498,Male_Annuity_Tables,MATCH($BS$3+3,'Mortality Tables'!$N$1:$DN$1,0),FALSE),VLOOKUP($T498,Fe_Annuity_Tables,MATCH(CY$3+3,'Mortality Tables'!$N$1:$DN$1,0),FALSE)),"")</f>
        <v/>
      </c>
      <c r="CZ498" s="685" t="str">
        <f>IFERROR((CY498+BI498*Contr_Rate)*(1+Inv_Return)*IF($D498=$C$1,VLOOKUP($T498,Male_Annuity_Tables,MATCH($BS$3+3,'Mortality Tables'!$N$1:$DN$1,0),FALSE),VLOOKUP($T498,Fe_Annuity_Tables,MATCH(CZ$3+3,'Mortality Tables'!$N$1:$DN$1,0),FALSE)),"")</f>
        <v/>
      </c>
      <c r="DA498" s="685" t="str">
        <f>IFERROR((CZ498+BJ498*Contr_Rate)*(1+Inv_Return)*IF($D498=$C$1,VLOOKUP($T498,Male_Annuity_Tables,MATCH($BS$3+3,'Mortality Tables'!$N$1:$DN$1,0),FALSE),VLOOKUP($T498,Fe_Annuity_Tables,MATCH(DA$3+3,'Mortality Tables'!$N$1:$DN$1,0),FALSE)),"")</f>
        <v/>
      </c>
      <c r="DB498" s="685" t="str">
        <f>IFERROR((DA498+BK498*Contr_Rate)*(1+Inv_Return)*IF($D498=$C$1,VLOOKUP($T498,Male_Annuity_Tables,MATCH($BS$3+3,'Mortality Tables'!$N$1:$DN$1,0),FALSE),VLOOKUP($T498,Fe_Annuity_Tables,MATCH(DB$3+3,'Mortality Tables'!$N$1:$DN$1,0),FALSE)),"")</f>
        <v/>
      </c>
      <c r="DC498" s="685" t="str">
        <f>IFERROR((DB498+BL498*Contr_Rate)*(1+Inv_Return)*IF($D498=$C$1,VLOOKUP($T498,Male_Annuity_Tables,MATCH($BS$3+3,'Mortality Tables'!$N$1:$DN$1,0),FALSE),VLOOKUP($T498,Fe_Annuity_Tables,MATCH(DC$3+3,'Mortality Tables'!$N$1:$DN$1,0),FALSE)),"")</f>
        <v/>
      </c>
      <c r="DD498" s="685" t="str">
        <f>IFERROR((DC498+BM498*Contr_Rate)*(1+Inv_Return)*IF($D498=$C$1,VLOOKUP($T498,Male_Annuity_Tables,MATCH($BS$3+3,'Mortality Tables'!$N$1:$DN$1,0),FALSE),VLOOKUP($T498,Fe_Annuity_Tables,MATCH(DD$3+3,'Mortality Tables'!$N$1:$DN$1,0),FALSE)),"")</f>
        <v/>
      </c>
      <c r="DE498" s="685" t="str">
        <f>IFERROR((DD498+BN498*Contr_Rate)*(1+Inv_Return)*IF($D498=$C$1,VLOOKUP($T498,Male_Annuity_Tables,MATCH($BS$3+3,'Mortality Tables'!$N$1:$DN$1,0),FALSE),VLOOKUP($T498,Fe_Annuity_Tables,MATCH(DE$3+3,'Mortality Tables'!$N$1:$DN$1,0),FALSE)),"")</f>
        <v/>
      </c>
      <c r="DF498" s="685" t="str">
        <f>IFERROR((DE498+BO498*Contr_Rate)*(1+Inv_Return)*IF($D498=$C$1,VLOOKUP($T498,Male_Annuity_Tables,MATCH($BS$3+3,'Mortality Tables'!$N$1:$DN$1,0),FALSE),VLOOKUP($T498,Fe_Annuity_Tables,MATCH(DF$3+3,'Mortality Tables'!$N$1:$DN$1,0),FALSE)),"")</f>
        <v/>
      </c>
      <c r="DG498" s="685" t="str">
        <f>IFERROR((DF498+BP498*Contr_Rate)*(1+Inv_Return)*IF($D498=$C$1,VLOOKUP($T498,Male_Annuity_Tables,MATCH($BS$3+3,'Mortality Tables'!$N$1:$DN$1,0),FALSE),VLOOKUP($T498,Fe_Annuity_Tables,MATCH(DG$3+3,'Mortality Tables'!$N$1:$DN$1,0),FALSE)),"")</f>
        <v/>
      </c>
      <c r="DH498" s="685" t="str">
        <f>IFERROR((DG498+BQ498*Contr_Rate)*(1+Inv_Return)*IF($D498=$C$1,VLOOKUP($T498,Male_Annuity_Tables,MATCH($BS$3+3,'Mortality Tables'!$N$1:$DN$1,0),FALSE),VLOOKUP($T498,Fe_Annuity_Tables,MATCH(DH$3+3,'Mortality Tables'!$N$1:$DN$1,0),FALSE)),"")</f>
        <v/>
      </c>
      <c r="DJ498" s="686">
        <f t="shared" si="263"/>
        <v>482075.41375051736</v>
      </c>
      <c r="DK498" s="680">
        <f t="shared" si="251"/>
        <v>8.8017766057058875</v>
      </c>
      <c r="DL498" s="686">
        <f t="shared" si="264"/>
        <v>36696.060543443367</v>
      </c>
      <c r="DM498" s="686">
        <f t="shared" si="252"/>
        <v>1893482.1206465496</v>
      </c>
      <c r="DN498" s="687">
        <f t="shared" si="265"/>
        <v>1.9380199128002915E-2</v>
      </c>
      <c r="DP498" s="688">
        <f t="shared" si="266"/>
        <v>54123.884067144347</v>
      </c>
      <c r="DQ498" s="688">
        <f t="shared" si="267"/>
        <v>71809.266295343899</v>
      </c>
      <c r="DR498" s="688">
        <f t="shared" si="268"/>
        <v>73315.234111713042</v>
      </c>
    </row>
    <row r="499" spans="1:122" s="657" customFormat="1" ht="14.5">
      <c r="A499" s="675" t="s">
        <v>2066</v>
      </c>
      <c r="B499" s="675" t="s">
        <v>2067</v>
      </c>
      <c r="C499" s="675" t="s">
        <v>541</v>
      </c>
      <c r="D499" s="675" t="s">
        <v>60</v>
      </c>
      <c r="E499" s="676">
        <v>25375</v>
      </c>
      <c r="F499" s="677">
        <v>35824</v>
      </c>
      <c r="G499" s="677">
        <v>42416</v>
      </c>
      <c r="H499" s="678">
        <v>2995848</v>
      </c>
      <c r="I499" s="678">
        <v>191042.02</v>
      </c>
      <c r="J499" s="678">
        <v>283928.94</v>
      </c>
      <c r="K499" s="678">
        <v>25654.91</v>
      </c>
      <c r="L499" s="678">
        <v>500625.86999999994</v>
      </c>
      <c r="M499" s="679">
        <f>IF(COUNTIF($A$4:A499,A499)=1,0,1)</f>
        <v>0</v>
      </c>
      <c r="N499" s="680" t="str">
        <f t="shared" si="257"/>
        <v>Okay</v>
      </c>
      <c r="O499" s="680" t="str">
        <f t="shared" si="258"/>
        <v>TRUE</v>
      </c>
      <c r="P499" s="680" t="b">
        <f t="shared" si="259"/>
        <v>1</v>
      </c>
      <c r="Q499" s="680" t="b">
        <f t="shared" si="273"/>
        <v>1</v>
      </c>
      <c r="R499" s="680" t="b">
        <f t="shared" si="274"/>
        <v>1</v>
      </c>
      <c r="S499" s="681">
        <f t="shared" si="260"/>
        <v>28.627397260273973</v>
      </c>
      <c r="T499" s="682">
        <f t="shared" si="275"/>
        <v>55</v>
      </c>
      <c r="U499" s="682">
        <f t="shared" si="253"/>
        <v>46</v>
      </c>
      <c r="V499" s="682">
        <f t="shared" si="276"/>
        <v>8.8767123287671232</v>
      </c>
      <c r="W499" s="682">
        <f t="shared" si="261"/>
        <v>5</v>
      </c>
      <c r="X499" s="683">
        <f t="shared" si="262"/>
        <v>2503129.3499999996</v>
      </c>
      <c r="Y499" s="684">
        <f t="shared" si="250"/>
        <v>5.5300000000000002E-3</v>
      </c>
      <c r="Z499" s="684">
        <f>IF($D499=$C$1,VLOOKUP($T499,Male_Annuity_Tables,MATCH($W499+2,'Mortality Tables'!$DS$1:$HT$1,0),FALSE),VLOOKUP($T499,Fe_Annuity_Tables,MATCH($W499+2,'Mortality Tables'!$M$1:$DN$1,0),FALSE))</f>
        <v>0.74859486312137291</v>
      </c>
      <c r="AA499" s="664"/>
      <c r="AB499" s="685">
        <f t="shared" si="281"/>
        <v>3148486.4556</v>
      </c>
      <c r="AC499" s="685">
        <f t="shared" si="281"/>
        <v>3308901.8405128201</v>
      </c>
      <c r="AD499" s="685">
        <f t="shared" si="281"/>
        <v>3477490.3892869488</v>
      </c>
      <c r="AE499" s="685">
        <f t="shared" si="281"/>
        <v>3654668.5246211188</v>
      </c>
      <c r="AF499" s="685">
        <f t="shared" si="281"/>
        <v>3840873.8859505644</v>
      </c>
      <c r="AG499" s="685" t="str">
        <f t="shared" si="281"/>
        <v/>
      </c>
      <c r="AH499" s="685" t="str">
        <f t="shared" si="281"/>
        <v/>
      </c>
      <c r="AI499" s="685" t="str">
        <f t="shared" si="281"/>
        <v/>
      </c>
      <c r="AJ499" s="685" t="str">
        <f t="shared" si="281"/>
        <v/>
      </c>
      <c r="AK499" s="685" t="str">
        <f t="shared" si="281"/>
        <v/>
      </c>
      <c r="AL499" s="685" t="str">
        <f t="shared" si="281"/>
        <v/>
      </c>
      <c r="AM499" s="685" t="str">
        <f t="shared" si="281"/>
        <v/>
      </c>
      <c r="AN499" s="685" t="str">
        <f t="shared" si="281"/>
        <v/>
      </c>
      <c r="AO499" s="685" t="str">
        <f t="shared" si="281"/>
        <v/>
      </c>
      <c r="AP499" s="685" t="str">
        <f t="shared" si="281"/>
        <v/>
      </c>
      <c r="AQ499" s="685" t="str">
        <f t="shared" si="281"/>
        <v/>
      </c>
      <c r="AR499" s="685" t="str">
        <f t="shared" si="280"/>
        <v/>
      </c>
      <c r="AS499" s="685" t="str">
        <f t="shared" si="280"/>
        <v/>
      </c>
      <c r="AT499" s="685" t="str">
        <f t="shared" si="280"/>
        <v/>
      </c>
      <c r="AU499" s="685" t="str">
        <f t="shared" si="280"/>
        <v/>
      </c>
      <c r="AV499" s="685" t="str">
        <f t="shared" si="280"/>
        <v/>
      </c>
      <c r="AW499" s="685" t="str">
        <f t="shared" si="280"/>
        <v/>
      </c>
      <c r="AX499" s="685" t="str">
        <f t="shared" si="280"/>
        <v/>
      </c>
      <c r="AY499" s="685" t="str">
        <f t="shared" si="280"/>
        <v/>
      </c>
      <c r="AZ499" s="685" t="str">
        <f t="shared" si="280"/>
        <v/>
      </c>
      <c r="BA499" s="685" t="str">
        <f t="shared" si="280"/>
        <v/>
      </c>
      <c r="BB499" s="685" t="str">
        <f t="shared" si="280"/>
        <v/>
      </c>
      <c r="BC499" s="685" t="str">
        <f t="shared" si="280"/>
        <v/>
      </c>
      <c r="BD499" s="685" t="str">
        <f t="shared" si="280"/>
        <v/>
      </c>
      <c r="BE499" s="685" t="str">
        <f t="shared" si="280"/>
        <v/>
      </c>
      <c r="BF499" s="685" t="str">
        <f t="shared" si="280"/>
        <v/>
      </c>
      <c r="BG499" s="685" t="str">
        <f t="shared" si="283"/>
        <v/>
      </c>
      <c r="BH499" s="685" t="str">
        <f t="shared" si="283"/>
        <v/>
      </c>
      <c r="BI499" s="685" t="str">
        <f t="shared" si="279"/>
        <v/>
      </c>
      <c r="BJ499" s="685" t="str">
        <f t="shared" si="279"/>
        <v/>
      </c>
      <c r="BK499" s="685" t="str">
        <f t="shared" si="279"/>
        <v/>
      </c>
      <c r="BL499" s="685" t="str">
        <f t="shared" si="279"/>
        <v/>
      </c>
      <c r="BM499" s="685" t="str">
        <f t="shared" si="279"/>
        <v/>
      </c>
      <c r="BN499" s="685" t="str">
        <f t="shared" si="279"/>
        <v/>
      </c>
      <c r="BO499" s="685" t="str">
        <f t="shared" si="282"/>
        <v/>
      </c>
      <c r="BP499" s="685" t="str">
        <f t="shared" si="282"/>
        <v/>
      </c>
      <c r="BQ499" s="685" t="str">
        <f t="shared" si="282"/>
        <v/>
      </c>
      <c r="BR499" s="529"/>
      <c r="BS499" s="685">
        <f>IFERROR(($L499+AB499*Contr_Rate)*(1+Inv_Return)*IF($D499=$C$1,VLOOKUP($T499,Male_Annuity_Tables,MATCH($BS$3+3,'Mortality Tables'!$N$1:$DN$1,0),FALSE),VLOOKUP($T499,Fe_Annuity_Tables,MATCH(BS$3+3,'Mortality Tables'!$N$1:$DN$1,0),FALSE)),"")</f>
        <v>1403064.3830980901</v>
      </c>
      <c r="BT499" s="685">
        <f>IFERROR(($BS499+AC499*Contr_Rate)*(1+Inv_Return)*IF($D499=$C$1,VLOOKUP($T499,Male_Annuity_Tables,MATCH($BS$3+3,'Mortality Tables'!$N$1:$DN$1,0),FALSE),VLOOKUP($T499,Fe_Annuity_Tables,MATCH(BT$3+3,'Mortality Tables'!$N$1:$DN$1,0),FALSE)),"")</f>
        <v>2196376.9396330155</v>
      </c>
      <c r="BU499" s="685">
        <f>IFERROR((BT499+AD499*Contr_Rate)*(1+Inv_Return)*IF($D499=$C$1,VLOOKUP($T499,Male_Annuity_Tables,MATCH($BS$3+3,'Mortality Tables'!$N$1:$DN$1,0),FALSE),VLOOKUP($T499,Fe_Annuity_Tables,MATCH(BU$3+3,'Mortality Tables'!$N$1:$DN$1,0),FALSE)),"")</f>
        <v>2803116.1080016964</v>
      </c>
      <c r="BV499" s="685">
        <f>IFERROR((BU499+AE499*Contr_Rate)*(1+Inv_Return)*IF($D499=$C$1,VLOOKUP($T499,Male_Annuity_Tables,MATCH($BS$3+3,'Mortality Tables'!$N$1:$DN$1,0),FALSE),VLOOKUP($T499,Fe_Annuity_Tables,MATCH(BV$3+3,'Mortality Tables'!$N$1:$DN$1,0),FALSE)),"")</f>
        <v>3182535.4237407856</v>
      </c>
      <c r="BW499" s="685">
        <f>IFERROR((BV499+AF499*Contr_Rate)*(1+Inv_Return)*IF($D499=$C$1,VLOOKUP($T499,Male_Annuity_Tables,MATCH($BS$3+3,'Mortality Tables'!$N$1:$DN$1,0),FALSE),VLOOKUP($T499,Fe_Annuity_Tables,MATCH(BW$3+3,'Mortality Tables'!$N$1:$DN$1,0),FALSE)),"")</f>
        <v>3334713.2402079953</v>
      </c>
      <c r="BX499" s="685" t="str">
        <f>IFERROR((BW499+AG499*Contr_Rate)*(1+Inv_Return)*IF($D499=$C$1,VLOOKUP($T499,Male_Annuity_Tables,MATCH($BS$3+3,'Mortality Tables'!$N$1:$DN$1,0),FALSE),VLOOKUP($T499,Fe_Annuity_Tables,MATCH(BX$3+3,'Mortality Tables'!$N$1:$DN$1,0),FALSE)),"")</f>
        <v/>
      </c>
      <c r="BY499" s="685" t="str">
        <f>IFERROR((BX499+AH499*Contr_Rate)*(1+Inv_Return)*IF($D499=$C$1,VLOOKUP($T499,Male_Annuity_Tables,MATCH($BS$3+3,'Mortality Tables'!$N$1:$DN$1,0),FALSE),VLOOKUP($T499,Fe_Annuity_Tables,MATCH(BY$3+3,'Mortality Tables'!$N$1:$DN$1,0),FALSE)),"")</f>
        <v/>
      </c>
      <c r="BZ499" s="685" t="str">
        <f>IFERROR((BY499+AI499*Contr_Rate)*(1+Inv_Return)*IF($D499=$C$1,VLOOKUP($T499,Male_Annuity_Tables,MATCH($BS$3+3,'Mortality Tables'!$N$1:$DN$1,0),FALSE),VLOOKUP($T499,Fe_Annuity_Tables,MATCH(BZ$3+3,'Mortality Tables'!$N$1:$DN$1,0),FALSE)),"")</f>
        <v/>
      </c>
      <c r="CA499" s="685" t="str">
        <f>IFERROR((BZ499+AJ499*Contr_Rate)*(1+Inv_Return)*IF($D499=$C$1,VLOOKUP($T499,Male_Annuity_Tables,MATCH($BS$3+3,'Mortality Tables'!$N$1:$DN$1,0),FALSE),VLOOKUP($T499,Fe_Annuity_Tables,MATCH(CA$3+3,'Mortality Tables'!$N$1:$DN$1,0),FALSE)),"")</f>
        <v/>
      </c>
      <c r="CB499" s="685" t="str">
        <f>IFERROR((CA499+AK499*Contr_Rate)*(1+Inv_Return)*IF($D499=$C$1,VLOOKUP($T499,Male_Annuity_Tables,MATCH($BS$3+3,'Mortality Tables'!$N$1:$DN$1,0),FALSE),VLOOKUP($T499,Fe_Annuity_Tables,MATCH(CB$3+3,'Mortality Tables'!$N$1:$DN$1,0),FALSE)),"")</f>
        <v/>
      </c>
      <c r="CC499" s="685" t="str">
        <f>IFERROR((CB499+AL499*Contr_Rate)*(1+Inv_Return)*IF($D499=$C$1,VLOOKUP($T499,Male_Annuity_Tables,MATCH($BS$3+3,'Mortality Tables'!$N$1:$DN$1,0),FALSE),VLOOKUP($T499,Fe_Annuity_Tables,MATCH(CC$3+3,'Mortality Tables'!$N$1:$DN$1,0),FALSE)),"")</f>
        <v/>
      </c>
      <c r="CD499" s="685" t="str">
        <f>IFERROR((CC499+AM499*Contr_Rate)*(1+Inv_Return)*IF($D499=$C$1,VLOOKUP($T499,Male_Annuity_Tables,MATCH($BS$3+3,'Mortality Tables'!$N$1:$DN$1,0),FALSE),VLOOKUP($T499,Fe_Annuity_Tables,MATCH(CD$3+3,'Mortality Tables'!$N$1:$DN$1,0),FALSE)),"")</f>
        <v/>
      </c>
      <c r="CE499" s="685" t="str">
        <f>IFERROR((CD499+AN499*Contr_Rate)*(1+Inv_Return)*IF($D499=$C$1,VLOOKUP($T499,Male_Annuity_Tables,MATCH($BS$3+3,'Mortality Tables'!$N$1:$DN$1,0),FALSE),VLOOKUP($T499,Fe_Annuity_Tables,MATCH(CE$3+3,'Mortality Tables'!$N$1:$DN$1,0),FALSE)),"")</f>
        <v/>
      </c>
      <c r="CF499" s="685" t="str">
        <f>IFERROR((CE499+AO499*Contr_Rate)*(1+Inv_Return)*IF($D499=$C$1,VLOOKUP($T499,Male_Annuity_Tables,MATCH($BS$3+3,'Mortality Tables'!$N$1:$DN$1,0),FALSE),VLOOKUP($T499,Fe_Annuity_Tables,MATCH(CF$3+3,'Mortality Tables'!$N$1:$DN$1,0),FALSE)),"")</f>
        <v/>
      </c>
      <c r="CG499" s="685" t="str">
        <f>IFERROR((CF499+AP499*Contr_Rate)*(1+Inv_Return)*IF($D499=$C$1,VLOOKUP($T499,Male_Annuity_Tables,MATCH($BS$3+3,'Mortality Tables'!$N$1:$DN$1,0),FALSE),VLOOKUP($T499,Fe_Annuity_Tables,MATCH(CG$3+3,'Mortality Tables'!$N$1:$DN$1,0),FALSE)),"")</f>
        <v/>
      </c>
      <c r="CH499" s="685" t="str">
        <f>IFERROR((CG499+AQ499*Contr_Rate)*(1+Inv_Return)*IF($D499=$C$1,VLOOKUP($T499,Male_Annuity_Tables,MATCH($BS$3+3,'Mortality Tables'!$N$1:$DN$1,0),FALSE),VLOOKUP($T499,Fe_Annuity_Tables,MATCH(CH$3+3,'Mortality Tables'!$N$1:$DN$1,0),FALSE)),"")</f>
        <v/>
      </c>
      <c r="CI499" s="685" t="str">
        <f>IFERROR((CH499+AR499*Contr_Rate)*(1+Inv_Return)*IF($D499=$C$1,VLOOKUP($T499,Male_Annuity_Tables,MATCH($BS$3+3,'Mortality Tables'!$N$1:$DN$1,0),FALSE),VLOOKUP($T499,Fe_Annuity_Tables,MATCH(CI$3+3,'Mortality Tables'!$N$1:$DN$1,0),FALSE)),"")</f>
        <v/>
      </c>
      <c r="CJ499" s="685" t="str">
        <f>IFERROR((CI499+AS499*Contr_Rate)*(1+Inv_Return)*IF($D499=$C$1,VLOOKUP($T499,Male_Annuity_Tables,MATCH($BS$3+3,'Mortality Tables'!$N$1:$DN$1,0),FALSE),VLOOKUP($T499,Fe_Annuity_Tables,MATCH(CJ$3+3,'Mortality Tables'!$N$1:$DN$1,0),FALSE)),"")</f>
        <v/>
      </c>
      <c r="CK499" s="685" t="str">
        <f>IFERROR((CJ499+AT499*Contr_Rate)*(1+Inv_Return)*IF($D499=$C$1,VLOOKUP($T499,Male_Annuity_Tables,MATCH($BS$3+3,'Mortality Tables'!$N$1:$DN$1,0),FALSE),VLOOKUP($T499,Fe_Annuity_Tables,MATCH(CK$3+3,'Mortality Tables'!$N$1:$DN$1,0),FALSE)),"")</f>
        <v/>
      </c>
      <c r="CL499" s="685" t="str">
        <f>IFERROR((CK499+AU499*Contr_Rate)*(1+Inv_Return)*IF($D499=$C$1,VLOOKUP($T499,Male_Annuity_Tables,MATCH($BS$3+3,'Mortality Tables'!$N$1:$DN$1,0),FALSE),VLOOKUP($T499,Fe_Annuity_Tables,MATCH(CL$3+3,'Mortality Tables'!$N$1:$DN$1,0),FALSE)),"")</f>
        <v/>
      </c>
      <c r="CM499" s="685" t="str">
        <f>IFERROR((CL499+AV499*Contr_Rate)*(1+Inv_Return)*IF($D499=$C$1,VLOOKUP($T499,Male_Annuity_Tables,MATCH($BS$3+3,'Mortality Tables'!$N$1:$DN$1,0),FALSE),VLOOKUP($T499,Fe_Annuity_Tables,MATCH(CM$3+3,'Mortality Tables'!$N$1:$DN$1,0),FALSE)),"")</f>
        <v/>
      </c>
      <c r="CN499" s="685" t="str">
        <f>IFERROR((CM499+AW499*Contr_Rate)*(1+Inv_Return)*IF($D499=$C$1,VLOOKUP($T499,Male_Annuity_Tables,MATCH($BS$3+3,'Mortality Tables'!$N$1:$DN$1,0),FALSE),VLOOKUP($T499,Fe_Annuity_Tables,MATCH(CN$3+3,'Mortality Tables'!$N$1:$DN$1,0),FALSE)),"")</f>
        <v/>
      </c>
      <c r="CO499" s="685" t="str">
        <f>IFERROR((CN499+AX499*Contr_Rate)*(1+Inv_Return)*IF($D499=$C$1,VLOOKUP($T499,Male_Annuity_Tables,MATCH($BS$3+3,'Mortality Tables'!$N$1:$DN$1,0),FALSE),VLOOKUP($T499,Fe_Annuity_Tables,MATCH(CO$3+3,'Mortality Tables'!$N$1:$DN$1,0),FALSE)),"")</f>
        <v/>
      </c>
      <c r="CP499" s="685" t="str">
        <f>IFERROR((CO499+AY499*Contr_Rate)*(1+Inv_Return)*IF($D499=$C$1,VLOOKUP($T499,Male_Annuity_Tables,MATCH($BS$3+3,'Mortality Tables'!$N$1:$DN$1,0),FALSE),VLOOKUP($T499,Fe_Annuity_Tables,MATCH(CP$3+3,'Mortality Tables'!$N$1:$DN$1,0),FALSE)),"")</f>
        <v/>
      </c>
      <c r="CQ499" s="685" t="str">
        <f>IFERROR((CP499+AZ499*Contr_Rate)*(1+Inv_Return)*IF($D499=$C$1,VLOOKUP($T499,Male_Annuity_Tables,MATCH($BS$3+3,'Mortality Tables'!$N$1:$DN$1,0),FALSE),VLOOKUP($T499,Fe_Annuity_Tables,MATCH(CQ$3+3,'Mortality Tables'!$N$1:$DN$1,0),FALSE)),"")</f>
        <v/>
      </c>
      <c r="CR499" s="685" t="str">
        <f>IFERROR((CQ499+BA499*Contr_Rate)*(1+Inv_Return)*IF($D499=$C$1,VLOOKUP($T499,Male_Annuity_Tables,MATCH($BS$3+3,'Mortality Tables'!$N$1:$DN$1,0),FALSE),VLOOKUP($T499,Fe_Annuity_Tables,MATCH(CR$3+3,'Mortality Tables'!$N$1:$DN$1,0),FALSE)),"")</f>
        <v/>
      </c>
      <c r="CS499" s="685" t="str">
        <f>IFERROR((CR499+BB499*Contr_Rate)*(1+Inv_Return)*IF($D499=$C$1,VLOOKUP($T499,Male_Annuity_Tables,MATCH($BS$3+3,'Mortality Tables'!$N$1:$DN$1,0),FALSE),VLOOKUP($T499,Fe_Annuity_Tables,MATCH(CS$3+3,'Mortality Tables'!$N$1:$DN$1,0),FALSE)),"")</f>
        <v/>
      </c>
      <c r="CT499" s="685" t="str">
        <f>IFERROR((CS499+BC499*Contr_Rate)*(1+Inv_Return)*IF($D499=$C$1,VLOOKUP($T499,Male_Annuity_Tables,MATCH($BS$3+3,'Mortality Tables'!$N$1:$DN$1,0),FALSE),VLOOKUP($T499,Fe_Annuity_Tables,MATCH(CT$3+3,'Mortality Tables'!$N$1:$DN$1,0),FALSE)),"")</f>
        <v/>
      </c>
      <c r="CU499" s="685" t="str">
        <f>IFERROR((CT499+BD499*Contr_Rate)*(1+Inv_Return)*IF($D499=$C$1,VLOOKUP($T499,Male_Annuity_Tables,MATCH($BS$3+3,'Mortality Tables'!$N$1:$DN$1,0),FALSE),VLOOKUP($T499,Fe_Annuity_Tables,MATCH(CU$3+3,'Mortality Tables'!$N$1:$DN$1,0),FALSE)),"")</f>
        <v/>
      </c>
      <c r="CV499" s="685" t="str">
        <f>IFERROR((CU499+BE499*Contr_Rate)*(1+Inv_Return)*IF($D499=$C$1,VLOOKUP($T499,Male_Annuity_Tables,MATCH($BS$3+3,'Mortality Tables'!$N$1:$DN$1,0),FALSE),VLOOKUP($T499,Fe_Annuity_Tables,MATCH(CV$3+3,'Mortality Tables'!$N$1:$DN$1,0),FALSE)),"")</f>
        <v/>
      </c>
      <c r="CW499" s="685" t="str">
        <f>IFERROR((CV499+BF499*Contr_Rate)*(1+Inv_Return)*IF($D499=$C$1,VLOOKUP($T499,Male_Annuity_Tables,MATCH($BS$3+3,'Mortality Tables'!$N$1:$DN$1,0),FALSE),VLOOKUP($T499,Fe_Annuity_Tables,MATCH(CW$3+3,'Mortality Tables'!$N$1:$DN$1,0),FALSE)),"")</f>
        <v/>
      </c>
      <c r="CX499" s="685" t="str">
        <f>IFERROR((CW499+BG499*Contr_Rate)*(1+Inv_Return)*IF($D499=$C$1,VLOOKUP($T499,Male_Annuity_Tables,MATCH($BS$3+3,'Mortality Tables'!$N$1:$DN$1,0),FALSE),VLOOKUP($T499,Fe_Annuity_Tables,MATCH(CX$3+3,'Mortality Tables'!$N$1:$DN$1,0),FALSE)),"")</f>
        <v/>
      </c>
      <c r="CY499" s="685" t="str">
        <f>IFERROR((CX499+BH499*Contr_Rate)*(1+Inv_Return)*IF($D499=$C$1,VLOOKUP($T499,Male_Annuity_Tables,MATCH($BS$3+3,'Mortality Tables'!$N$1:$DN$1,0),FALSE),VLOOKUP($T499,Fe_Annuity_Tables,MATCH(CY$3+3,'Mortality Tables'!$N$1:$DN$1,0),FALSE)),"")</f>
        <v/>
      </c>
      <c r="CZ499" s="685" t="str">
        <f>IFERROR((CY499+BI499*Contr_Rate)*(1+Inv_Return)*IF($D499=$C$1,VLOOKUP($T499,Male_Annuity_Tables,MATCH($BS$3+3,'Mortality Tables'!$N$1:$DN$1,0),FALSE),VLOOKUP($T499,Fe_Annuity_Tables,MATCH(CZ$3+3,'Mortality Tables'!$N$1:$DN$1,0),FALSE)),"")</f>
        <v/>
      </c>
      <c r="DA499" s="685" t="str">
        <f>IFERROR((CZ499+BJ499*Contr_Rate)*(1+Inv_Return)*IF($D499=$C$1,VLOOKUP($T499,Male_Annuity_Tables,MATCH($BS$3+3,'Mortality Tables'!$N$1:$DN$1,0),FALSE),VLOOKUP($T499,Fe_Annuity_Tables,MATCH(DA$3+3,'Mortality Tables'!$N$1:$DN$1,0),FALSE)),"")</f>
        <v/>
      </c>
      <c r="DB499" s="685" t="str">
        <f>IFERROR((DA499+BK499*Contr_Rate)*(1+Inv_Return)*IF($D499=$C$1,VLOOKUP($T499,Male_Annuity_Tables,MATCH($BS$3+3,'Mortality Tables'!$N$1:$DN$1,0),FALSE),VLOOKUP($T499,Fe_Annuity_Tables,MATCH(DB$3+3,'Mortality Tables'!$N$1:$DN$1,0),FALSE)),"")</f>
        <v/>
      </c>
      <c r="DC499" s="685" t="str">
        <f>IFERROR((DB499+BL499*Contr_Rate)*(1+Inv_Return)*IF($D499=$C$1,VLOOKUP($T499,Male_Annuity_Tables,MATCH($BS$3+3,'Mortality Tables'!$N$1:$DN$1,0),FALSE),VLOOKUP($T499,Fe_Annuity_Tables,MATCH(DC$3+3,'Mortality Tables'!$N$1:$DN$1,0),FALSE)),"")</f>
        <v/>
      </c>
      <c r="DD499" s="685" t="str">
        <f>IFERROR((DC499+BM499*Contr_Rate)*(1+Inv_Return)*IF($D499=$C$1,VLOOKUP($T499,Male_Annuity_Tables,MATCH($BS$3+3,'Mortality Tables'!$N$1:$DN$1,0),FALSE),VLOOKUP($T499,Fe_Annuity_Tables,MATCH(DD$3+3,'Mortality Tables'!$N$1:$DN$1,0),FALSE)),"")</f>
        <v/>
      </c>
      <c r="DE499" s="685" t="str">
        <f>IFERROR((DD499+BN499*Contr_Rate)*(1+Inv_Return)*IF($D499=$C$1,VLOOKUP($T499,Male_Annuity_Tables,MATCH($BS$3+3,'Mortality Tables'!$N$1:$DN$1,0),FALSE),VLOOKUP($T499,Fe_Annuity_Tables,MATCH(DE$3+3,'Mortality Tables'!$N$1:$DN$1,0),FALSE)),"")</f>
        <v/>
      </c>
      <c r="DF499" s="685" t="str">
        <f>IFERROR((DE499+BO499*Contr_Rate)*(1+Inv_Return)*IF($D499=$C$1,VLOOKUP($T499,Male_Annuity_Tables,MATCH($BS$3+3,'Mortality Tables'!$N$1:$DN$1,0),FALSE),VLOOKUP($T499,Fe_Annuity_Tables,MATCH(DF$3+3,'Mortality Tables'!$N$1:$DN$1,0),FALSE)),"")</f>
        <v/>
      </c>
      <c r="DG499" s="685" t="str">
        <f>IFERROR((DF499+BP499*Contr_Rate)*(1+Inv_Return)*IF($D499=$C$1,VLOOKUP($T499,Male_Annuity_Tables,MATCH($BS$3+3,'Mortality Tables'!$N$1:$DN$1,0),FALSE),VLOOKUP($T499,Fe_Annuity_Tables,MATCH(DG$3+3,'Mortality Tables'!$N$1:$DN$1,0),FALSE)),"")</f>
        <v/>
      </c>
      <c r="DH499" s="685" t="str">
        <f>IFERROR((DG499+BQ499*Contr_Rate)*(1+Inv_Return)*IF($D499=$C$1,VLOOKUP($T499,Male_Annuity_Tables,MATCH($BS$3+3,'Mortality Tables'!$N$1:$DN$1,0),FALSE),VLOOKUP($T499,Fe_Annuity_Tables,MATCH(DH$3+3,'Mortality Tables'!$N$1:$DN$1,0),FALSE)),"")</f>
        <v/>
      </c>
      <c r="DJ499" s="686">
        <f t="shared" si="263"/>
        <v>3334713.2402079953</v>
      </c>
      <c r="DK499" s="680">
        <f t="shared" si="251"/>
        <v>8.8017766057058875</v>
      </c>
      <c r="DL499" s="686">
        <f t="shared" si="264"/>
        <v>253841.69253863647</v>
      </c>
      <c r="DM499" s="686">
        <f t="shared" si="252"/>
        <v>3840873.8859505644</v>
      </c>
      <c r="DN499" s="687">
        <f t="shared" si="265"/>
        <v>6.6089567133968546E-2</v>
      </c>
      <c r="DP499" s="688">
        <f t="shared" si="266"/>
        <v>77524.217891510329</v>
      </c>
      <c r="DQ499" s="688">
        <f t="shared" si="267"/>
        <v>121357.51323401283</v>
      </c>
      <c r="DR499" s="688">
        <f t="shared" si="268"/>
        <v>154881.97587347173</v>
      </c>
    </row>
    <row r="500" spans="1:122" s="657" customFormat="1" ht="14.5">
      <c r="A500" s="675" t="s">
        <v>2068</v>
      </c>
      <c r="B500" s="675" t="s">
        <v>2069</v>
      </c>
      <c r="C500" s="675" t="s">
        <v>116</v>
      </c>
      <c r="D500" s="675" t="s">
        <v>60</v>
      </c>
      <c r="E500" s="676">
        <v>30553</v>
      </c>
      <c r="F500" s="677">
        <v>43952</v>
      </c>
      <c r="G500" s="677">
        <v>44613</v>
      </c>
      <c r="H500" s="678">
        <v>1567288</v>
      </c>
      <c r="I500" s="678">
        <v>131432.47</v>
      </c>
      <c r="J500" s="678">
        <v>142961.01999999999</v>
      </c>
      <c r="K500" s="678">
        <v>9604.0400000000009</v>
      </c>
      <c r="L500" s="678">
        <v>283997.52999999997</v>
      </c>
      <c r="M500" s="679">
        <f>IF(COUNTIF($A$4:A500,A500)=1,0,1)</f>
        <v>0</v>
      </c>
      <c r="N500" s="680" t="str">
        <f t="shared" si="257"/>
        <v>Okay</v>
      </c>
      <c r="O500" s="680" t="str">
        <f t="shared" si="258"/>
        <v>TRUE</v>
      </c>
      <c r="P500" s="680" t="b">
        <f t="shared" si="259"/>
        <v>1</v>
      </c>
      <c r="Q500" s="680" t="b">
        <f t="shared" si="273"/>
        <v>1</v>
      </c>
      <c r="R500" s="680" t="b">
        <f t="shared" si="274"/>
        <v>1</v>
      </c>
      <c r="S500" s="681">
        <f t="shared" si="260"/>
        <v>36.709589041095889</v>
      </c>
      <c r="T500" s="682">
        <f t="shared" si="275"/>
        <v>41</v>
      </c>
      <c r="U500" s="682">
        <f t="shared" si="253"/>
        <v>38</v>
      </c>
      <c r="V500" s="682">
        <f t="shared" si="276"/>
        <v>2.8575342465753426</v>
      </c>
      <c r="W500" s="682">
        <f t="shared" si="261"/>
        <v>19</v>
      </c>
      <c r="X500" s="683">
        <f t="shared" si="262"/>
        <v>5395953.0699999994</v>
      </c>
      <c r="Y500" s="684">
        <f t="shared" ref="Y500:Y503" si="284">IF($D500=$C$1,VLOOKUP($T500,Mortality_Table,3,FALSE),VLOOKUP($T500,Mortality_Table,2,FALSE))</f>
        <v>2.0300000000000001E-3</v>
      </c>
      <c r="Z500" s="684">
        <f>IF($D500=$C$1,VLOOKUP($T500,Male_Annuity_Tables,MATCH($W500+2,'Mortality Tables'!$DS$1:$HT$1,0),FALSE),VLOOKUP($T500,Fe_Annuity_Tables,MATCH($W500+2,'Mortality Tables'!$M$1:$DN$1,0),FALSE))</f>
        <v>9.7764606004482377E-2</v>
      </c>
      <c r="AA500" s="664"/>
      <c r="AB500" s="685">
        <f t="shared" si="281"/>
        <v>1647141.3236</v>
      </c>
      <c r="AC500" s="685">
        <f t="shared" si="281"/>
        <v>1731063.1740374202</v>
      </c>
      <c r="AD500" s="685">
        <f t="shared" si="281"/>
        <v>1819260.8427546269</v>
      </c>
      <c r="AE500" s="685">
        <f t="shared" si="281"/>
        <v>1911952.182692975</v>
      </c>
      <c r="AF500" s="685">
        <f t="shared" si="281"/>
        <v>2009366.146401182</v>
      </c>
      <c r="AG500" s="685">
        <f t="shared" si="281"/>
        <v>2111743.3515603226</v>
      </c>
      <c r="AH500" s="685">
        <f t="shared" si="281"/>
        <v>2219336.6753223208</v>
      </c>
      <c r="AI500" s="685">
        <f t="shared" si="281"/>
        <v>2332411.8789299931</v>
      </c>
      <c r="AJ500" s="685">
        <f t="shared" si="281"/>
        <v>2451248.2641614769</v>
      </c>
      <c r="AK500" s="685">
        <f t="shared" si="281"/>
        <v>2576139.363220504</v>
      </c>
      <c r="AL500" s="685">
        <f t="shared" si="281"/>
        <v>2707393.6637765886</v>
      </c>
      <c r="AM500" s="685">
        <f t="shared" si="281"/>
        <v>2845335.3709460059</v>
      </c>
      <c r="AN500" s="685">
        <f t="shared" si="281"/>
        <v>2990305.2080957047</v>
      </c>
      <c r="AO500" s="685">
        <f t="shared" si="281"/>
        <v>3142661.2584481812</v>
      </c>
      <c r="AP500" s="685">
        <f t="shared" si="281"/>
        <v>3302779.8495661165</v>
      </c>
      <c r="AQ500" s="685">
        <f t="shared" si="281"/>
        <v>3471056.4829015099</v>
      </c>
      <c r="AR500" s="685">
        <f t="shared" si="280"/>
        <v>3647906.8107053419</v>
      </c>
      <c r="AS500" s="685">
        <f t="shared" si="280"/>
        <v>3833767.6627107793</v>
      </c>
      <c r="AT500" s="685">
        <f t="shared" si="280"/>
        <v>4029098.1251258934</v>
      </c>
      <c r="AU500" s="685" t="str">
        <f t="shared" si="280"/>
        <v/>
      </c>
      <c r="AV500" s="685" t="str">
        <f t="shared" si="280"/>
        <v/>
      </c>
      <c r="AW500" s="685" t="str">
        <f t="shared" si="280"/>
        <v/>
      </c>
      <c r="AX500" s="685" t="str">
        <f t="shared" si="280"/>
        <v/>
      </c>
      <c r="AY500" s="685" t="str">
        <f t="shared" si="280"/>
        <v/>
      </c>
      <c r="AZ500" s="685" t="str">
        <f t="shared" si="280"/>
        <v/>
      </c>
      <c r="BA500" s="685" t="str">
        <f t="shared" si="280"/>
        <v/>
      </c>
      <c r="BB500" s="685" t="str">
        <f t="shared" si="280"/>
        <v/>
      </c>
      <c r="BC500" s="685" t="str">
        <f t="shared" si="280"/>
        <v/>
      </c>
      <c r="BD500" s="685" t="str">
        <f t="shared" si="280"/>
        <v/>
      </c>
      <c r="BE500" s="685" t="str">
        <f t="shared" si="280"/>
        <v/>
      </c>
      <c r="BF500" s="685" t="str">
        <f t="shared" si="280"/>
        <v/>
      </c>
      <c r="BG500" s="685" t="str">
        <f t="shared" si="283"/>
        <v/>
      </c>
      <c r="BH500" s="685" t="str">
        <f t="shared" si="283"/>
        <v/>
      </c>
      <c r="BI500" s="685" t="str">
        <f t="shared" si="279"/>
        <v/>
      </c>
      <c r="BJ500" s="685" t="str">
        <f t="shared" si="279"/>
        <v/>
      </c>
      <c r="BK500" s="685" t="str">
        <f t="shared" si="279"/>
        <v/>
      </c>
      <c r="BL500" s="685" t="str">
        <f t="shared" si="279"/>
        <v/>
      </c>
      <c r="BM500" s="685" t="str">
        <f t="shared" si="279"/>
        <v/>
      </c>
      <c r="BN500" s="685" t="str">
        <f t="shared" si="279"/>
        <v/>
      </c>
      <c r="BO500" s="685" t="str">
        <f t="shared" si="282"/>
        <v/>
      </c>
      <c r="BP500" s="685" t="str">
        <f t="shared" si="282"/>
        <v/>
      </c>
      <c r="BQ500" s="685" t="str">
        <f t="shared" si="282"/>
        <v/>
      </c>
      <c r="BR500" s="529"/>
      <c r="BS500" s="685">
        <f>IFERROR(($L500+AB500*Contr_Rate)*(1+Inv_Return)*IF($D500=$C$1,VLOOKUP($T500,Male_Annuity_Tables,MATCH($BS$3+3,'Mortality Tables'!$N$1:$DN$1,0),FALSE),VLOOKUP($T500,Fe_Annuity_Tables,MATCH(BS$3+3,'Mortality Tables'!$N$1:$DN$1,0),FALSE)),"")</f>
        <v>678323.61978206853</v>
      </c>
      <c r="BT500" s="685">
        <f>IFERROR(($BS500+AC500*Contr_Rate)*(1+Inv_Return)*IF($D500=$C$1,VLOOKUP($T500,Male_Annuity_Tables,MATCH($BS$3+3,'Mortality Tables'!$N$1:$DN$1,0),FALSE),VLOOKUP($T500,Fe_Annuity_Tables,MATCH(BT$3+3,'Mortality Tables'!$N$1:$DN$1,0),FALSE)),"")</f>
        <v>885495.3811149965</v>
      </c>
      <c r="BU500" s="685">
        <f>IFERROR((BT500+AD500*Contr_Rate)*(1+Inv_Return)*IF($D500=$C$1,VLOOKUP($T500,Male_Annuity_Tables,MATCH($BS$3+3,'Mortality Tables'!$N$1:$DN$1,0),FALSE),VLOOKUP($T500,Fe_Annuity_Tables,MATCH(BU$3+3,'Mortality Tables'!$N$1:$DN$1,0),FALSE)),"")</f>
        <v>897439.12005418492</v>
      </c>
      <c r="BV500" s="685">
        <f>IFERROR((BU500+AE500*Contr_Rate)*(1+Inv_Return)*IF($D500=$C$1,VLOOKUP($T500,Male_Annuity_Tables,MATCH($BS$3+3,'Mortality Tables'!$N$1:$DN$1,0),FALSE),VLOOKUP($T500,Fe_Annuity_Tables,MATCH(BV$3+3,'Mortality Tables'!$N$1:$DN$1,0),FALSE)),"")</f>
        <v>782088.52094670828</v>
      </c>
      <c r="BW500" s="685">
        <f>IFERROR((BV500+AF500*Contr_Rate)*(1+Inv_Return)*IF($D500=$C$1,VLOOKUP($T500,Male_Annuity_Tables,MATCH($BS$3+3,'Mortality Tables'!$N$1:$DN$1,0),FALSE),VLOOKUP($T500,Fe_Annuity_Tables,MATCH(BW$3+3,'Mortality Tables'!$N$1:$DN$1,0),FALSE)),"")</f>
        <v>624220.11920728907</v>
      </c>
      <c r="BX500" s="685">
        <f>IFERROR((BW500+AG500*Contr_Rate)*(1+Inv_Return)*IF($D500=$C$1,VLOOKUP($T500,Male_Annuity_Tables,MATCH($BS$3+3,'Mortality Tables'!$N$1:$DN$1,0),FALSE),VLOOKUP($T500,Fe_Annuity_Tables,MATCH(BX$3+3,'Mortality Tables'!$N$1:$DN$1,0),FALSE)),"")</f>
        <v>480521.70270118525</v>
      </c>
      <c r="BY500" s="685">
        <f>IFERROR((BX500+AH500*Contr_Rate)*(1+Inv_Return)*IF($D500=$C$1,VLOOKUP($T500,Male_Annuity_Tables,MATCH($BS$3+3,'Mortality Tables'!$N$1:$DN$1,0),FALSE),VLOOKUP($T500,Fe_Annuity_Tables,MATCH(BY$3+3,'Mortality Tables'!$N$1:$DN$1,0),FALSE)),"")</f>
        <v>371136.20432922832</v>
      </c>
      <c r="BZ500" s="685">
        <f>IFERROR((BY500+AI500*Contr_Rate)*(1+Inv_Return)*IF($D500=$C$1,VLOOKUP($T500,Male_Annuity_Tables,MATCH($BS$3+3,'Mortality Tables'!$N$1:$DN$1,0),FALSE),VLOOKUP($T500,Fe_Annuity_Tables,MATCH(BZ$3+3,'Mortality Tables'!$N$1:$DN$1,0),FALSE)),"")</f>
        <v>293743.69725052983</v>
      </c>
      <c r="CA500" s="685">
        <f>IFERROR((BZ500+AJ500*Contr_Rate)*(1+Inv_Return)*IF($D500=$C$1,VLOOKUP($T500,Male_Annuity_Tables,MATCH($BS$3+3,'Mortality Tables'!$N$1:$DN$1,0),FALSE),VLOOKUP($T500,Fe_Annuity_Tables,MATCH(CA$3+3,'Mortality Tables'!$N$1:$DN$1,0),FALSE)),"")</f>
        <v>239114.62971176472</v>
      </c>
      <c r="CB500" s="685">
        <f>IFERROR((CA500+AK500*Contr_Rate)*(1+Inv_Return)*IF($D500=$C$1,VLOOKUP($T500,Male_Annuity_Tables,MATCH($BS$3+3,'Mortality Tables'!$N$1:$DN$1,0),FALSE),VLOOKUP($T500,Fe_Annuity_Tables,MATCH(CB$3+3,'Mortality Tables'!$N$1:$DN$1,0),FALSE)),"")</f>
        <v>210818.73446208009</v>
      </c>
      <c r="CC500" s="685">
        <f>IFERROR((CB500+AL500*Contr_Rate)*(1+Inv_Return)*IF($D500=$C$1,VLOOKUP($T500,Male_Annuity_Tables,MATCH($BS$3+3,'Mortality Tables'!$N$1:$DN$1,0),FALSE),VLOOKUP($T500,Fe_Annuity_Tables,MATCH(CC$3+3,'Mortality Tables'!$N$1:$DN$1,0),FALSE)),"")</f>
        <v>191037.53238884034</v>
      </c>
      <c r="CD500" s="685">
        <f>IFERROR((CC500+AM500*Contr_Rate)*(1+Inv_Return)*IF($D500=$C$1,VLOOKUP($T500,Male_Annuity_Tables,MATCH($BS$3+3,'Mortality Tables'!$N$1:$DN$1,0),FALSE),VLOOKUP($T500,Fe_Annuity_Tables,MATCH(CD$3+3,'Mortality Tables'!$N$1:$DN$1,0),FALSE)),"")</f>
        <v>174796.9266618157</v>
      </c>
      <c r="CE500" s="685">
        <f>IFERROR((CD500+AN500*Contr_Rate)*(1+Inv_Return)*IF($D500=$C$1,VLOOKUP($T500,Male_Annuity_Tables,MATCH($BS$3+3,'Mortality Tables'!$N$1:$DN$1,0),FALSE),VLOOKUP($T500,Fe_Annuity_Tables,MATCH(CE$3+3,'Mortality Tables'!$N$1:$DN$1,0),FALSE)),"")</f>
        <v>160659.09141819377</v>
      </c>
      <c r="CF500" s="685">
        <f>IFERROR((CE500+AO500*Contr_Rate)*(1+Inv_Return)*IF($D500=$C$1,VLOOKUP($T500,Male_Annuity_Tables,MATCH($BS$3+3,'Mortality Tables'!$N$1:$DN$1,0),FALSE),VLOOKUP($T500,Fe_Annuity_Tables,MATCH(CF$3+3,'Mortality Tables'!$N$1:$DN$1,0),FALSE)),"")</f>
        <v>148092.55923606054</v>
      </c>
      <c r="CG500" s="685">
        <f>IFERROR((CF500+AP500*Contr_Rate)*(1+Inv_Return)*IF($D500=$C$1,VLOOKUP($T500,Male_Annuity_Tables,MATCH($BS$3+3,'Mortality Tables'!$N$1:$DN$1,0),FALSE),VLOOKUP($T500,Fe_Annuity_Tables,MATCH(CG$3+3,'Mortality Tables'!$N$1:$DN$1,0),FALSE)),"")</f>
        <v>144407.12936083018</v>
      </c>
      <c r="CH500" s="685">
        <f>IFERROR((CG500+AQ500*Contr_Rate)*(1+Inv_Return)*IF($D500=$C$1,VLOOKUP($T500,Male_Annuity_Tables,MATCH($BS$3+3,'Mortality Tables'!$N$1:$DN$1,0),FALSE),VLOOKUP($T500,Fe_Annuity_Tables,MATCH(CH$3+3,'Mortality Tables'!$N$1:$DN$1,0),FALSE)),"")</f>
        <v>141966.72333710815</v>
      </c>
      <c r="CI500" s="685">
        <f>IFERROR((CH500+AR500*Contr_Rate)*(1+Inv_Return)*IF($D500=$C$1,VLOOKUP($T500,Male_Annuity_Tables,MATCH($BS$3+3,'Mortality Tables'!$N$1:$DN$1,0),FALSE),VLOOKUP($T500,Fe_Annuity_Tables,MATCH(CI$3+3,'Mortality Tables'!$N$1:$DN$1,0),FALSE)),"")</f>
        <v>139707.19423661291</v>
      </c>
      <c r="CJ500" s="685">
        <f>IFERROR((CI500+AS500*Contr_Rate)*(1+Inv_Return)*IF($D500=$C$1,VLOOKUP($T500,Male_Annuity_Tables,MATCH($BS$3+3,'Mortality Tables'!$N$1:$DN$1,0),FALSE),VLOOKUP($T500,Fe_Annuity_Tables,MATCH(CJ$3+3,'Mortality Tables'!$N$1:$DN$1,0),FALSE)),"")</f>
        <v>137477.70520445702</v>
      </c>
      <c r="CK500" s="685">
        <f>IFERROR((CJ500+AT500*Contr_Rate)*(1+Inv_Return)*IF($D500=$C$1,VLOOKUP($T500,Male_Annuity_Tables,MATCH($BS$3+3,'Mortality Tables'!$N$1:$DN$1,0),FALSE),VLOOKUP($T500,Fe_Annuity_Tables,MATCH(CK$3+3,'Mortality Tables'!$N$1:$DN$1,0),FALSE)),"")</f>
        <v>135249.71945158628</v>
      </c>
      <c r="CL500" s="685" t="str">
        <f>IFERROR((CK500+AU500*Contr_Rate)*(1+Inv_Return)*IF($D500=$C$1,VLOOKUP($T500,Male_Annuity_Tables,MATCH($BS$3+3,'Mortality Tables'!$N$1:$DN$1,0),FALSE),VLOOKUP($T500,Fe_Annuity_Tables,MATCH(CL$3+3,'Mortality Tables'!$N$1:$DN$1,0),FALSE)),"")</f>
        <v/>
      </c>
      <c r="CM500" s="685" t="str">
        <f>IFERROR((CL500+AV500*Contr_Rate)*(1+Inv_Return)*IF($D500=$C$1,VLOOKUP($T500,Male_Annuity_Tables,MATCH($BS$3+3,'Mortality Tables'!$N$1:$DN$1,0),FALSE),VLOOKUP($T500,Fe_Annuity_Tables,MATCH(CM$3+3,'Mortality Tables'!$N$1:$DN$1,0),FALSE)),"")</f>
        <v/>
      </c>
      <c r="CN500" s="685" t="str">
        <f>IFERROR((CM500+AW500*Contr_Rate)*(1+Inv_Return)*IF($D500=$C$1,VLOOKUP($T500,Male_Annuity_Tables,MATCH($BS$3+3,'Mortality Tables'!$N$1:$DN$1,0),FALSE),VLOOKUP($T500,Fe_Annuity_Tables,MATCH(CN$3+3,'Mortality Tables'!$N$1:$DN$1,0),FALSE)),"")</f>
        <v/>
      </c>
      <c r="CO500" s="685" t="str">
        <f>IFERROR((CN500+AX500*Contr_Rate)*(1+Inv_Return)*IF($D500=$C$1,VLOOKUP($T500,Male_Annuity_Tables,MATCH($BS$3+3,'Mortality Tables'!$N$1:$DN$1,0),FALSE),VLOOKUP($T500,Fe_Annuity_Tables,MATCH(CO$3+3,'Mortality Tables'!$N$1:$DN$1,0),FALSE)),"")</f>
        <v/>
      </c>
      <c r="CP500" s="685" t="str">
        <f>IFERROR((CO500+AY500*Contr_Rate)*(1+Inv_Return)*IF($D500=$C$1,VLOOKUP($T500,Male_Annuity_Tables,MATCH($BS$3+3,'Mortality Tables'!$N$1:$DN$1,0),FALSE),VLOOKUP($T500,Fe_Annuity_Tables,MATCH(CP$3+3,'Mortality Tables'!$N$1:$DN$1,0),FALSE)),"")</f>
        <v/>
      </c>
      <c r="CQ500" s="685" t="str">
        <f>IFERROR((CP500+AZ500*Contr_Rate)*(1+Inv_Return)*IF($D500=$C$1,VLOOKUP($T500,Male_Annuity_Tables,MATCH($BS$3+3,'Mortality Tables'!$N$1:$DN$1,0),FALSE),VLOOKUP($T500,Fe_Annuity_Tables,MATCH(CQ$3+3,'Mortality Tables'!$N$1:$DN$1,0),FALSE)),"")</f>
        <v/>
      </c>
      <c r="CR500" s="685" t="str">
        <f>IFERROR((CQ500+BA500*Contr_Rate)*(1+Inv_Return)*IF($D500=$C$1,VLOOKUP($T500,Male_Annuity_Tables,MATCH($BS$3+3,'Mortality Tables'!$N$1:$DN$1,0),FALSE),VLOOKUP($T500,Fe_Annuity_Tables,MATCH(CR$3+3,'Mortality Tables'!$N$1:$DN$1,0),FALSE)),"")</f>
        <v/>
      </c>
      <c r="CS500" s="685" t="str">
        <f>IFERROR((CR500+BB500*Contr_Rate)*(1+Inv_Return)*IF($D500=$C$1,VLOOKUP($T500,Male_Annuity_Tables,MATCH($BS$3+3,'Mortality Tables'!$N$1:$DN$1,0),FALSE),VLOOKUP($T500,Fe_Annuity_Tables,MATCH(CS$3+3,'Mortality Tables'!$N$1:$DN$1,0),FALSE)),"")</f>
        <v/>
      </c>
      <c r="CT500" s="685" t="str">
        <f>IFERROR((CS500+BC500*Contr_Rate)*(1+Inv_Return)*IF($D500=$C$1,VLOOKUP($T500,Male_Annuity_Tables,MATCH($BS$3+3,'Mortality Tables'!$N$1:$DN$1,0),FALSE),VLOOKUP($T500,Fe_Annuity_Tables,MATCH(CT$3+3,'Mortality Tables'!$N$1:$DN$1,0),FALSE)),"")</f>
        <v/>
      </c>
      <c r="CU500" s="685" t="str">
        <f>IFERROR((CT500+BD500*Contr_Rate)*(1+Inv_Return)*IF($D500=$C$1,VLOOKUP($T500,Male_Annuity_Tables,MATCH($BS$3+3,'Mortality Tables'!$N$1:$DN$1,0),FALSE),VLOOKUP($T500,Fe_Annuity_Tables,MATCH(CU$3+3,'Mortality Tables'!$N$1:$DN$1,0),FALSE)),"")</f>
        <v/>
      </c>
      <c r="CV500" s="685" t="str">
        <f>IFERROR((CU500+BE500*Contr_Rate)*(1+Inv_Return)*IF($D500=$C$1,VLOOKUP($T500,Male_Annuity_Tables,MATCH($BS$3+3,'Mortality Tables'!$N$1:$DN$1,0),FALSE),VLOOKUP($T500,Fe_Annuity_Tables,MATCH(CV$3+3,'Mortality Tables'!$N$1:$DN$1,0),FALSE)),"")</f>
        <v/>
      </c>
      <c r="CW500" s="685" t="str">
        <f>IFERROR((CV500+BF500*Contr_Rate)*(1+Inv_Return)*IF($D500=$C$1,VLOOKUP($T500,Male_Annuity_Tables,MATCH($BS$3+3,'Mortality Tables'!$N$1:$DN$1,0),FALSE),VLOOKUP($T500,Fe_Annuity_Tables,MATCH(CW$3+3,'Mortality Tables'!$N$1:$DN$1,0),FALSE)),"")</f>
        <v/>
      </c>
      <c r="CX500" s="685" t="str">
        <f>IFERROR((CW500+BG500*Contr_Rate)*(1+Inv_Return)*IF($D500=$C$1,VLOOKUP($T500,Male_Annuity_Tables,MATCH($BS$3+3,'Mortality Tables'!$N$1:$DN$1,0),FALSE),VLOOKUP($T500,Fe_Annuity_Tables,MATCH(CX$3+3,'Mortality Tables'!$N$1:$DN$1,0),FALSE)),"")</f>
        <v/>
      </c>
      <c r="CY500" s="685" t="str">
        <f>IFERROR((CX500+BH500*Contr_Rate)*(1+Inv_Return)*IF($D500=$C$1,VLOOKUP($T500,Male_Annuity_Tables,MATCH($BS$3+3,'Mortality Tables'!$N$1:$DN$1,0),FALSE),VLOOKUP($T500,Fe_Annuity_Tables,MATCH(CY$3+3,'Mortality Tables'!$N$1:$DN$1,0),FALSE)),"")</f>
        <v/>
      </c>
      <c r="CZ500" s="685" t="str">
        <f>IFERROR((CY500+BI500*Contr_Rate)*(1+Inv_Return)*IF($D500=$C$1,VLOOKUP($T500,Male_Annuity_Tables,MATCH($BS$3+3,'Mortality Tables'!$N$1:$DN$1,0),FALSE),VLOOKUP($T500,Fe_Annuity_Tables,MATCH(CZ$3+3,'Mortality Tables'!$N$1:$DN$1,0),FALSE)),"")</f>
        <v/>
      </c>
      <c r="DA500" s="685" t="str">
        <f>IFERROR((CZ500+BJ500*Contr_Rate)*(1+Inv_Return)*IF($D500=$C$1,VLOOKUP($T500,Male_Annuity_Tables,MATCH($BS$3+3,'Mortality Tables'!$N$1:$DN$1,0),FALSE),VLOOKUP($T500,Fe_Annuity_Tables,MATCH(DA$3+3,'Mortality Tables'!$N$1:$DN$1,0),FALSE)),"")</f>
        <v/>
      </c>
      <c r="DB500" s="685" t="str">
        <f>IFERROR((DA500+BK500*Contr_Rate)*(1+Inv_Return)*IF($D500=$C$1,VLOOKUP($T500,Male_Annuity_Tables,MATCH($BS$3+3,'Mortality Tables'!$N$1:$DN$1,0),FALSE),VLOOKUP($T500,Fe_Annuity_Tables,MATCH(DB$3+3,'Mortality Tables'!$N$1:$DN$1,0),FALSE)),"")</f>
        <v/>
      </c>
      <c r="DC500" s="685" t="str">
        <f>IFERROR((DB500+BL500*Contr_Rate)*(1+Inv_Return)*IF($D500=$C$1,VLOOKUP($T500,Male_Annuity_Tables,MATCH($BS$3+3,'Mortality Tables'!$N$1:$DN$1,0),FALSE),VLOOKUP($T500,Fe_Annuity_Tables,MATCH(DC$3+3,'Mortality Tables'!$N$1:$DN$1,0),FALSE)),"")</f>
        <v/>
      </c>
      <c r="DD500" s="685" t="str">
        <f>IFERROR((DC500+BM500*Contr_Rate)*(1+Inv_Return)*IF($D500=$C$1,VLOOKUP($T500,Male_Annuity_Tables,MATCH($BS$3+3,'Mortality Tables'!$N$1:$DN$1,0),FALSE),VLOOKUP($T500,Fe_Annuity_Tables,MATCH(DD$3+3,'Mortality Tables'!$N$1:$DN$1,0),FALSE)),"")</f>
        <v/>
      </c>
      <c r="DE500" s="685" t="str">
        <f>IFERROR((DD500+BN500*Contr_Rate)*(1+Inv_Return)*IF($D500=$C$1,VLOOKUP($T500,Male_Annuity_Tables,MATCH($BS$3+3,'Mortality Tables'!$N$1:$DN$1,0),FALSE),VLOOKUP($T500,Fe_Annuity_Tables,MATCH(DE$3+3,'Mortality Tables'!$N$1:$DN$1,0),FALSE)),"")</f>
        <v/>
      </c>
      <c r="DF500" s="685" t="str">
        <f>IFERROR((DE500+BO500*Contr_Rate)*(1+Inv_Return)*IF($D500=$C$1,VLOOKUP($T500,Male_Annuity_Tables,MATCH($BS$3+3,'Mortality Tables'!$N$1:$DN$1,0),FALSE),VLOOKUP($T500,Fe_Annuity_Tables,MATCH(DF$3+3,'Mortality Tables'!$N$1:$DN$1,0),FALSE)),"")</f>
        <v/>
      </c>
      <c r="DG500" s="685" t="str">
        <f>IFERROR((DF500+BP500*Contr_Rate)*(1+Inv_Return)*IF($D500=$C$1,VLOOKUP($T500,Male_Annuity_Tables,MATCH($BS$3+3,'Mortality Tables'!$N$1:$DN$1,0),FALSE),VLOOKUP($T500,Fe_Annuity_Tables,MATCH(DG$3+3,'Mortality Tables'!$N$1:$DN$1,0),FALSE)),"")</f>
        <v/>
      </c>
      <c r="DH500" s="685" t="str">
        <f>IFERROR((DG500+BQ500*Contr_Rate)*(1+Inv_Return)*IF($D500=$C$1,VLOOKUP($T500,Male_Annuity_Tables,MATCH($BS$3+3,'Mortality Tables'!$N$1:$DN$1,0),FALSE),VLOOKUP($T500,Fe_Annuity_Tables,MATCH(DH$3+3,'Mortality Tables'!$N$1:$DN$1,0),FALSE)),"")</f>
        <v/>
      </c>
      <c r="DJ500" s="686">
        <f t="shared" si="263"/>
        <v>897439.12005418492</v>
      </c>
      <c r="DK500" s="680">
        <f t="shared" ref="DK500:DK503" si="285">IF($D500="FEMALE",Fe_Annuity_Factor,Male_Annuity_Factor)</f>
        <v>8.8017766057058875</v>
      </c>
      <c r="DL500" s="686">
        <f t="shared" si="264"/>
        <v>68313.959484783132</v>
      </c>
      <c r="DM500" s="686">
        <f t="shared" si="252"/>
        <v>4029098.1251258934</v>
      </c>
      <c r="DN500" s="687">
        <f t="shared" si="265"/>
        <v>1.6955149108623061E-2</v>
      </c>
      <c r="DP500" s="688">
        <f t="shared" si="266"/>
        <v>102918.99037324425</v>
      </c>
      <c r="DQ500" s="688">
        <f t="shared" si="267"/>
        <v>134352.22944736341</v>
      </c>
      <c r="DR500" s="688">
        <f t="shared" si="268"/>
        <v>136164.39920978126</v>
      </c>
    </row>
    <row r="501" spans="1:122" s="657" customFormat="1" ht="14.5">
      <c r="A501" s="675" t="s">
        <v>2070</v>
      </c>
      <c r="B501" s="675" t="s">
        <v>2071</v>
      </c>
      <c r="C501" s="675" t="s">
        <v>541</v>
      </c>
      <c r="D501" s="675" t="s">
        <v>60</v>
      </c>
      <c r="E501" s="676">
        <v>26245</v>
      </c>
      <c r="F501" s="677">
        <v>37673</v>
      </c>
      <c r="G501" s="677">
        <v>38750</v>
      </c>
      <c r="H501" s="678">
        <v>1551898</v>
      </c>
      <c r="I501" s="678">
        <v>130701.87</v>
      </c>
      <c r="J501" s="678">
        <v>114975.34</v>
      </c>
      <c r="K501" s="678">
        <v>17441.75</v>
      </c>
      <c r="L501" s="678">
        <v>263118.95999999996</v>
      </c>
      <c r="M501" s="679">
        <f>IF(COUNTIF($A$4:A501,A501)=1,0,1)</f>
        <v>0</v>
      </c>
      <c r="N501" s="680" t="str">
        <f t="shared" si="257"/>
        <v>Okay</v>
      </c>
      <c r="O501" s="680" t="str">
        <f t="shared" si="258"/>
        <v>TRUE</v>
      </c>
      <c r="P501" s="680" t="b">
        <f t="shared" si="259"/>
        <v>1</v>
      </c>
      <c r="Q501" s="680" t="b">
        <f t="shared" si="273"/>
        <v>1</v>
      </c>
      <c r="R501" s="680" t="b">
        <f t="shared" si="274"/>
        <v>1</v>
      </c>
      <c r="S501" s="681">
        <f t="shared" si="260"/>
        <v>31.30958904109589</v>
      </c>
      <c r="T501" s="682">
        <f t="shared" si="275"/>
        <v>53</v>
      </c>
      <c r="U501" s="682">
        <f t="shared" si="253"/>
        <v>34</v>
      </c>
      <c r="V501" s="682">
        <f t="shared" si="276"/>
        <v>18.920547945205481</v>
      </c>
      <c r="W501" s="682">
        <f t="shared" si="261"/>
        <v>7</v>
      </c>
      <c r="X501" s="683">
        <f t="shared" si="262"/>
        <v>1841832.7199999997</v>
      </c>
      <c r="Y501" s="684">
        <f t="shared" si="284"/>
        <v>4.7200000000000002E-3</v>
      </c>
      <c r="Z501" s="684">
        <f>IF($D501=$C$1,VLOOKUP($T501,Male_Annuity_Tables,MATCH($W501+2,'Mortality Tables'!$DS$1:$HT$1,0),FALSE),VLOOKUP($T501,Fe_Annuity_Tables,MATCH($W501+2,'Mortality Tables'!$M$1:$DN$1,0),FALSE))</f>
        <v>0.60042196221026356</v>
      </c>
      <c r="AA501" s="664"/>
      <c r="AB501" s="685">
        <f t="shared" si="281"/>
        <v>1630967.2031</v>
      </c>
      <c r="AC501" s="685">
        <f t="shared" si="281"/>
        <v>1714064.9820979452</v>
      </c>
      <c r="AD501" s="685">
        <f t="shared" si="281"/>
        <v>1801396.5929358355</v>
      </c>
      <c r="AE501" s="685">
        <f t="shared" si="281"/>
        <v>1893177.7493459163</v>
      </c>
      <c r="AF501" s="685">
        <f t="shared" si="281"/>
        <v>1989635.1556750906</v>
      </c>
      <c r="AG501" s="685">
        <f t="shared" si="281"/>
        <v>2091007.066856737</v>
      </c>
      <c r="AH501" s="685">
        <f t="shared" si="281"/>
        <v>2197543.8769130874</v>
      </c>
      <c r="AI501" s="685" t="str">
        <f t="shared" si="281"/>
        <v/>
      </c>
      <c r="AJ501" s="685" t="str">
        <f t="shared" si="281"/>
        <v/>
      </c>
      <c r="AK501" s="685" t="str">
        <f t="shared" si="281"/>
        <v/>
      </c>
      <c r="AL501" s="685" t="str">
        <f t="shared" si="281"/>
        <v/>
      </c>
      <c r="AM501" s="685" t="str">
        <f t="shared" si="281"/>
        <v/>
      </c>
      <c r="AN501" s="685" t="str">
        <f t="shared" si="281"/>
        <v/>
      </c>
      <c r="AO501" s="685" t="str">
        <f t="shared" si="281"/>
        <v/>
      </c>
      <c r="AP501" s="685" t="str">
        <f t="shared" si="281"/>
        <v/>
      </c>
      <c r="AQ501" s="685" t="str">
        <f t="shared" si="281"/>
        <v/>
      </c>
      <c r="AR501" s="685" t="str">
        <f t="shared" si="280"/>
        <v/>
      </c>
      <c r="AS501" s="685" t="str">
        <f t="shared" si="280"/>
        <v/>
      </c>
      <c r="AT501" s="685" t="str">
        <f t="shared" si="280"/>
        <v/>
      </c>
      <c r="AU501" s="685" t="str">
        <f t="shared" si="280"/>
        <v/>
      </c>
      <c r="AV501" s="685" t="str">
        <f t="shared" si="280"/>
        <v/>
      </c>
      <c r="AW501" s="685" t="str">
        <f t="shared" si="280"/>
        <v/>
      </c>
      <c r="AX501" s="685" t="str">
        <f t="shared" si="280"/>
        <v/>
      </c>
      <c r="AY501" s="685" t="str">
        <f t="shared" si="280"/>
        <v/>
      </c>
      <c r="AZ501" s="685" t="str">
        <f t="shared" si="280"/>
        <v/>
      </c>
      <c r="BA501" s="685" t="str">
        <f t="shared" si="280"/>
        <v/>
      </c>
      <c r="BB501" s="685" t="str">
        <f t="shared" si="280"/>
        <v/>
      </c>
      <c r="BC501" s="685" t="str">
        <f t="shared" si="280"/>
        <v/>
      </c>
      <c r="BD501" s="685" t="str">
        <f t="shared" si="280"/>
        <v/>
      </c>
      <c r="BE501" s="685" t="str">
        <f t="shared" si="280"/>
        <v/>
      </c>
      <c r="BF501" s="685" t="str">
        <f t="shared" si="280"/>
        <v/>
      </c>
      <c r="BG501" s="685" t="str">
        <f t="shared" si="283"/>
        <v/>
      </c>
      <c r="BH501" s="685" t="str">
        <f t="shared" si="283"/>
        <v/>
      </c>
      <c r="BI501" s="685" t="str">
        <f t="shared" si="279"/>
        <v/>
      </c>
      <c r="BJ501" s="685" t="str">
        <f t="shared" si="279"/>
        <v/>
      </c>
      <c r="BK501" s="685" t="str">
        <f t="shared" si="279"/>
        <v/>
      </c>
      <c r="BL501" s="685" t="str">
        <f t="shared" si="279"/>
        <v/>
      </c>
      <c r="BM501" s="685" t="str">
        <f t="shared" si="279"/>
        <v/>
      </c>
      <c r="BN501" s="685" t="str">
        <f t="shared" si="279"/>
        <v/>
      </c>
      <c r="BO501" s="685" t="str">
        <f t="shared" si="282"/>
        <v/>
      </c>
      <c r="BP501" s="685" t="str">
        <f t="shared" si="282"/>
        <v/>
      </c>
      <c r="BQ501" s="685" t="str">
        <f t="shared" si="282"/>
        <v/>
      </c>
      <c r="BR501" s="529"/>
      <c r="BS501" s="685">
        <f>IFERROR(($L501+AB501*Contr_Rate)*(1+Inv_Return)*IF($D501=$C$1,VLOOKUP($T501,Male_Annuity_Tables,MATCH($BS$3+3,'Mortality Tables'!$N$1:$DN$1,0),FALSE),VLOOKUP($T501,Fe_Annuity_Tables,MATCH(BS$3+3,'Mortality Tables'!$N$1:$DN$1,0),FALSE)),"")</f>
        <v>692603.47481714771</v>
      </c>
      <c r="BT501" s="685">
        <f>IFERROR(($BS501+AC501*Contr_Rate)*(1+Inv_Return)*IF($D501=$C$1,VLOOKUP($T501,Male_Annuity_Tables,MATCH($BS$3+3,'Mortality Tables'!$N$1:$DN$1,0),FALSE),VLOOKUP($T501,Fe_Annuity_Tables,MATCH(BT$3+3,'Mortality Tables'!$N$1:$DN$1,0),FALSE)),"")</f>
        <v>994709.17164054082</v>
      </c>
      <c r="BU501" s="685">
        <f>IFERROR((BT501+AD501*Contr_Rate)*(1+Inv_Return)*IF($D501=$C$1,VLOOKUP($T501,Male_Annuity_Tables,MATCH($BS$3+3,'Mortality Tables'!$N$1:$DN$1,0),FALSE),VLOOKUP($T501,Fe_Annuity_Tables,MATCH(BU$3+3,'Mortality Tables'!$N$1:$DN$1,0),FALSE)),"")</f>
        <v>1195397.8816394801</v>
      </c>
      <c r="BV501" s="685">
        <f>IFERROR((BU501+AE501*Contr_Rate)*(1+Inv_Return)*IF($D501=$C$1,VLOOKUP($T501,Male_Annuity_Tables,MATCH($BS$3+3,'Mortality Tables'!$N$1:$DN$1,0),FALSE),VLOOKUP($T501,Fe_Annuity_Tables,MATCH(BV$3+3,'Mortality Tables'!$N$1:$DN$1,0),FALSE)),"")</f>
        <v>1296631.7611069675</v>
      </c>
      <c r="BW501" s="685">
        <f>IFERROR((BV501+AF501*Contr_Rate)*(1+Inv_Return)*IF($D501=$C$1,VLOOKUP($T501,Male_Annuity_Tables,MATCH($BS$3+3,'Mortality Tables'!$N$1:$DN$1,0),FALSE),VLOOKUP($T501,Fe_Annuity_Tables,MATCH(BW$3+3,'Mortality Tables'!$N$1:$DN$1,0),FALSE)),"")</f>
        <v>1314094.5816946493</v>
      </c>
      <c r="BX501" s="685">
        <f>IFERROR((BW501+AG501*Contr_Rate)*(1+Inv_Return)*IF($D501=$C$1,VLOOKUP($T501,Male_Annuity_Tables,MATCH($BS$3+3,'Mortality Tables'!$N$1:$DN$1,0),FALSE),VLOOKUP($T501,Fe_Annuity_Tables,MATCH(BX$3+3,'Mortality Tables'!$N$1:$DN$1,0),FALSE)),"")</f>
        <v>1270827.1364132455</v>
      </c>
      <c r="BY501" s="685">
        <f>IFERROR((BX501+AH501*Contr_Rate)*(1+Inv_Return)*IF($D501=$C$1,VLOOKUP($T501,Male_Annuity_Tables,MATCH($BS$3+3,'Mortality Tables'!$N$1:$DN$1,0),FALSE),VLOOKUP($T501,Fe_Annuity_Tables,MATCH(BY$3+3,'Mortality Tables'!$N$1:$DN$1,0),FALSE)),"")</f>
        <v>1190904.7445374122</v>
      </c>
      <c r="BZ501" s="685" t="str">
        <f>IFERROR((BY501+AI501*Contr_Rate)*(1+Inv_Return)*IF($D501=$C$1,VLOOKUP($T501,Male_Annuity_Tables,MATCH($BS$3+3,'Mortality Tables'!$N$1:$DN$1,0),FALSE),VLOOKUP($T501,Fe_Annuity_Tables,MATCH(BZ$3+3,'Mortality Tables'!$N$1:$DN$1,0),FALSE)),"")</f>
        <v/>
      </c>
      <c r="CA501" s="685" t="str">
        <f>IFERROR((BZ501+AJ501*Contr_Rate)*(1+Inv_Return)*IF($D501=$C$1,VLOOKUP($T501,Male_Annuity_Tables,MATCH($BS$3+3,'Mortality Tables'!$N$1:$DN$1,0),FALSE),VLOOKUP($T501,Fe_Annuity_Tables,MATCH(CA$3+3,'Mortality Tables'!$N$1:$DN$1,0),FALSE)),"")</f>
        <v/>
      </c>
      <c r="CB501" s="685" t="str">
        <f>IFERROR((CA501+AK501*Contr_Rate)*(1+Inv_Return)*IF($D501=$C$1,VLOOKUP($T501,Male_Annuity_Tables,MATCH($BS$3+3,'Mortality Tables'!$N$1:$DN$1,0),FALSE),VLOOKUP($T501,Fe_Annuity_Tables,MATCH(CB$3+3,'Mortality Tables'!$N$1:$DN$1,0),FALSE)),"")</f>
        <v/>
      </c>
      <c r="CC501" s="685" t="str">
        <f>IFERROR((CB501+AL501*Contr_Rate)*(1+Inv_Return)*IF($D501=$C$1,VLOOKUP($T501,Male_Annuity_Tables,MATCH($BS$3+3,'Mortality Tables'!$N$1:$DN$1,0),FALSE),VLOOKUP($T501,Fe_Annuity_Tables,MATCH(CC$3+3,'Mortality Tables'!$N$1:$DN$1,0),FALSE)),"")</f>
        <v/>
      </c>
      <c r="CD501" s="685" t="str">
        <f>IFERROR((CC501+AM501*Contr_Rate)*(1+Inv_Return)*IF($D501=$C$1,VLOOKUP($T501,Male_Annuity_Tables,MATCH($BS$3+3,'Mortality Tables'!$N$1:$DN$1,0),FALSE),VLOOKUP($T501,Fe_Annuity_Tables,MATCH(CD$3+3,'Mortality Tables'!$N$1:$DN$1,0),FALSE)),"")</f>
        <v/>
      </c>
      <c r="CE501" s="685" t="str">
        <f>IFERROR((CD501+AN501*Contr_Rate)*(1+Inv_Return)*IF($D501=$C$1,VLOOKUP($T501,Male_Annuity_Tables,MATCH($BS$3+3,'Mortality Tables'!$N$1:$DN$1,0),FALSE),VLOOKUP($T501,Fe_Annuity_Tables,MATCH(CE$3+3,'Mortality Tables'!$N$1:$DN$1,0),FALSE)),"")</f>
        <v/>
      </c>
      <c r="CF501" s="685" t="str">
        <f>IFERROR((CE501+AO501*Contr_Rate)*(1+Inv_Return)*IF($D501=$C$1,VLOOKUP($T501,Male_Annuity_Tables,MATCH($BS$3+3,'Mortality Tables'!$N$1:$DN$1,0),FALSE),VLOOKUP($T501,Fe_Annuity_Tables,MATCH(CF$3+3,'Mortality Tables'!$N$1:$DN$1,0),FALSE)),"")</f>
        <v/>
      </c>
      <c r="CG501" s="685" t="str">
        <f>IFERROR((CF501+AP501*Contr_Rate)*(1+Inv_Return)*IF($D501=$C$1,VLOOKUP($T501,Male_Annuity_Tables,MATCH($BS$3+3,'Mortality Tables'!$N$1:$DN$1,0),FALSE),VLOOKUP($T501,Fe_Annuity_Tables,MATCH(CG$3+3,'Mortality Tables'!$N$1:$DN$1,0),FALSE)),"")</f>
        <v/>
      </c>
      <c r="CH501" s="685" t="str">
        <f>IFERROR((CG501+AQ501*Contr_Rate)*(1+Inv_Return)*IF($D501=$C$1,VLOOKUP($T501,Male_Annuity_Tables,MATCH($BS$3+3,'Mortality Tables'!$N$1:$DN$1,0),FALSE),VLOOKUP($T501,Fe_Annuity_Tables,MATCH(CH$3+3,'Mortality Tables'!$N$1:$DN$1,0),FALSE)),"")</f>
        <v/>
      </c>
      <c r="CI501" s="685" t="str">
        <f>IFERROR((CH501+AR501*Contr_Rate)*(1+Inv_Return)*IF($D501=$C$1,VLOOKUP($T501,Male_Annuity_Tables,MATCH($BS$3+3,'Mortality Tables'!$N$1:$DN$1,0),FALSE),VLOOKUP($T501,Fe_Annuity_Tables,MATCH(CI$3+3,'Mortality Tables'!$N$1:$DN$1,0),FALSE)),"")</f>
        <v/>
      </c>
      <c r="CJ501" s="685" t="str">
        <f>IFERROR((CI501+AS501*Contr_Rate)*(1+Inv_Return)*IF($D501=$C$1,VLOOKUP($T501,Male_Annuity_Tables,MATCH($BS$3+3,'Mortality Tables'!$N$1:$DN$1,0),FALSE),VLOOKUP($T501,Fe_Annuity_Tables,MATCH(CJ$3+3,'Mortality Tables'!$N$1:$DN$1,0),FALSE)),"")</f>
        <v/>
      </c>
      <c r="CK501" s="685" t="str">
        <f>IFERROR((CJ501+AT501*Contr_Rate)*(1+Inv_Return)*IF($D501=$C$1,VLOOKUP($T501,Male_Annuity_Tables,MATCH($BS$3+3,'Mortality Tables'!$N$1:$DN$1,0),FALSE),VLOOKUP($T501,Fe_Annuity_Tables,MATCH(CK$3+3,'Mortality Tables'!$N$1:$DN$1,0),FALSE)),"")</f>
        <v/>
      </c>
      <c r="CL501" s="685" t="str">
        <f>IFERROR((CK501+AU501*Contr_Rate)*(1+Inv_Return)*IF($D501=$C$1,VLOOKUP($T501,Male_Annuity_Tables,MATCH($BS$3+3,'Mortality Tables'!$N$1:$DN$1,0),FALSE),VLOOKUP($T501,Fe_Annuity_Tables,MATCH(CL$3+3,'Mortality Tables'!$N$1:$DN$1,0),FALSE)),"")</f>
        <v/>
      </c>
      <c r="CM501" s="685" t="str">
        <f>IFERROR((CL501+AV501*Contr_Rate)*(1+Inv_Return)*IF($D501=$C$1,VLOOKUP($T501,Male_Annuity_Tables,MATCH($BS$3+3,'Mortality Tables'!$N$1:$DN$1,0),FALSE),VLOOKUP($T501,Fe_Annuity_Tables,MATCH(CM$3+3,'Mortality Tables'!$N$1:$DN$1,0),FALSE)),"")</f>
        <v/>
      </c>
      <c r="CN501" s="685" t="str">
        <f>IFERROR((CM501+AW501*Contr_Rate)*(1+Inv_Return)*IF($D501=$C$1,VLOOKUP($T501,Male_Annuity_Tables,MATCH($BS$3+3,'Mortality Tables'!$N$1:$DN$1,0),FALSE),VLOOKUP($T501,Fe_Annuity_Tables,MATCH(CN$3+3,'Mortality Tables'!$N$1:$DN$1,0),FALSE)),"")</f>
        <v/>
      </c>
      <c r="CO501" s="685" t="str">
        <f>IFERROR((CN501+AX501*Contr_Rate)*(1+Inv_Return)*IF($D501=$C$1,VLOOKUP($T501,Male_Annuity_Tables,MATCH($BS$3+3,'Mortality Tables'!$N$1:$DN$1,0),FALSE),VLOOKUP($T501,Fe_Annuity_Tables,MATCH(CO$3+3,'Mortality Tables'!$N$1:$DN$1,0),FALSE)),"")</f>
        <v/>
      </c>
      <c r="CP501" s="685" t="str">
        <f>IFERROR((CO501+AY501*Contr_Rate)*(1+Inv_Return)*IF($D501=$C$1,VLOOKUP($T501,Male_Annuity_Tables,MATCH($BS$3+3,'Mortality Tables'!$N$1:$DN$1,0),FALSE),VLOOKUP($T501,Fe_Annuity_Tables,MATCH(CP$3+3,'Mortality Tables'!$N$1:$DN$1,0),FALSE)),"")</f>
        <v/>
      </c>
      <c r="CQ501" s="685" t="str">
        <f>IFERROR((CP501+AZ501*Contr_Rate)*(1+Inv_Return)*IF($D501=$C$1,VLOOKUP($T501,Male_Annuity_Tables,MATCH($BS$3+3,'Mortality Tables'!$N$1:$DN$1,0),FALSE),VLOOKUP($T501,Fe_Annuity_Tables,MATCH(CQ$3+3,'Mortality Tables'!$N$1:$DN$1,0),FALSE)),"")</f>
        <v/>
      </c>
      <c r="CR501" s="685" t="str">
        <f>IFERROR((CQ501+BA501*Contr_Rate)*(1+Inv_Return)*IF($D501=$C$1,VLOOKUP($T501,Male_Annuity_Tables,MATCH($BS$3+3,'Mortality Tables'!$N$1:$DN$1,0),FALSE),VLOOKUP($T501,Fe_Annuity_Tables,MATCH(CR$3+3,'Mortality Tables'!$N$1:$DN$1,0),FALSE)),"")</f>
        <v/>
      </c>
      <c r="CS501" s="685" t="str">
        <f>IFERROR((CR501+BB501*Contr_Rate)*(1+Inv_Return)*IF($D501=$C$1,VLOOKUP($T501,Male_Annuity_Tables,MATCH($BS$3+3,'Mortality Tables'!$N$1:$DN$1,0),FALSE),VLOOKUP($T501,Fe_Annuity_Tables,MATCH(CS$3+3,'Mortality Tables'!$N$1:$DN$1,0),FALSE)),"")</f>
        <v/>
      </c>
      <c r="CT501" s="685" t="str">
        <f>IFERROR((CS501+BC501*Contr_Rate)*(1+Inv_Return)*IF($D501=$C$1,VLOOKUP($T501,Male_Annuity_Tables,MATCH($BS$3+3,'Mortality Tables'!$N$1:$DN$1,0),FALSE),VLOOKUP($T501,Fe_Annuity_Tables,MATCH(CT$3+3,'Mortality Tables'!$N$1:$DN$1,0),FALSE)),"")</f>
        <v/>
      </c>
      <c r="CU501" s="685" t="str">
        <f>IFERROR((CT501+BD501*Contr_Rate)*(1+Inv_Return)*IF($D501=$C$1,VLOOKUP($T501,Male_Annuity_Tables,MATCH($BS$3+3,'Mortality Tables'!$N$1:$DN$1,0),FALSE),VLOOKUP($T501,Fe_Annuity_Tables,MATCH(CU$3+3,'Mortality Tables'!$N$1:$DN$1,0),FALSE)),"")</f>
        <v/>
      </c>
      <c r="CV501" s="685" t="str">
        <f>IFERROR((CU501+BE501*Contr_Rate)*(1+Inv_Return)*IF($D501=$C$1,VLOOKUP($T501,Male_Annuity_Tables,MATCH($BS$3+3,'Mortality Tables'!$N$1:$DN$1,0),FALSE),VLOOKUP($T501,Fe_Annuity_Tables,MATCH(CV$3+3,'Mortality Tables'!$N$1:$DN$1,0),FALSE)),"")</f>
        <v/>
      </c>
      <c r="CW501" s="685" t="str">
        <f>IFERROR((CV501+BF501*Contr_Rate)*(1+Inv_Return)*IF($D501=$C$1,VLOOKUP($T501,Male_Annuity_Tables,MATCH($BS$3+3,'Mortality Tables'!$N$1:$DN$1,0),FALSE),VLOOKUP($T501,Fe_Annuity_Tables,MATCH(CW$3+3,'Mortality Tables'!$N$1:$DN$1,0),FALSE)),"")</f>
        <v/>
      </c>
      <c r="CX501" s="685" t="str">
        <f>IFERROR((CW501+BG501*Contr_Rate)*(1+Inv_Return)*IF($D501=$C$1,VLOOKUP($T501,Male_Annuity_Tables,MATCH($BS$3+3,'Mortality Tables'!$N$1:$DN$1,0),FALSE),VLOOKUP($T501,Fe_Annuity_Tables,MATCH(CX$3+3,'Mortality Tables'!$N$1:$DN$1,0),FALSE)),"")</f>
        <v/>
      </c>
      <c r="CY501" s="685" t="str">
        <f>IFERROR((CX501+BH501*Contr_Rate)*(1+Inv_Return)*IF($D501=$C$1,VLOOKUP($T501,Male_Annuity_Tables,MATCH($BS$3+3,'Mortality Tables'!$N$1:$DN$1,0),FALSE),VLOOKUP($T501,Fe_Annuity_Tables,MATCH(CY$3+3,'Mortality Tables'!$N$1:$DN$1,0),FALSE)),"")</f>
        <v/>
      </c>
      <c r="CZ501" s="685" t="str">
        <f>IFERROR((CY501+BI501*Contr_Rate)*(1+Inv_Return)*IF($D501=$C$1,VLOOKUP($T501,Male_Annuity_Tables,MATCH($BS$3+3,'Mortality Tables'!$N$1:$DN$1,0),FALSE),VLOOKUP($T501,Fe_Annuity_Tables,MATCH(CZ$3+3,'Mortality Tables'!$N$1:$DN$1,0),FALSE)),"")</f>
        <v/>
      </c>
      <c r="DA501" s="685" t="str">
        <f>IFERROR((CZ501+BJ501*Contr_Rate)*(1+Inv_Return)*IF($D501=$C$1,VLOOKUP($T501,Male_Annuity_Tables,MATCH($BS$3+3,'Mortality Tables'!$N$1:$DN$1,0),FALSE),VLOOKUP($T501,Fe_Annuity_Tables,MATCH(DA$3+3,'Mortality Tables'!$N$1:$DN$1,0),FALSE)),"")</f>
        <v/>
      </c>
      <c r="DB501" s="685" t="str">
        <f>IFERROR((DA501+BK501*Contr_Rate)*(1+Inv_Return)*IF($D501=$C$1,VLOOKUP($T501,Male_Annuity_Tables,MATCH($BS$3+3,'Mortality Tables'!$N$1:$DN$1,0),FALSE),VLOOKUP($T501,Fe_Annuity_Tables,MATCH(DB$3+3,'Mortality Tables'!$N$1:$DN$1,0),FALSE)),"")</f>
        <v/>
      </c>
      <c r="DC501" s="685" t="str">
        <f>IFERROR((DB501+BL501*Contr_Rate)*(1+Inv_Return)*IF($D501=$C$1,VLOOKUP($T501,Male_Annuity_Tables,MATCH($BS$3+3,'Mortality Tables'!$N$1:$DN$1,0),FALSE),VLOOKUP($T501,Fe_Annuity_Tables,MATCH(DC$3+3,'Mortality Tables'!$N$1:$DN$1,0),FALSE)),"")</f>
        <v/>
      </c>
      <c r="DD501" s="685" t="str">
        <f>IFERROR((DC501+BM501*Contr_Rate)*(1+Inv_Return)*IF($D501=$C$1,VLOOKUP($T501,Male_Annuity_Tables,MATCH($BS$3+3,'Mortality Tables'!$N$1:$DN$1,0),FALSE),VLOOKUP($T501,Fe_Annuity_Tables,MATCH(DD$3+3,'Mortality Tables'!$N$1:$DN$1,0),FALSE)),"")</f>
        <v/>
      </c>
      <c r="DE501" s="685" t="str">
        <f>IFERROR((DD501+BN501*Contr_Rate)*(1+Inv_Return)*IF($D501=$C$1,VLOOKUP($T501,Male_Annuity_Tables,MATCH($BS$3+3,'Mortality Tables'!$N$1:$DN$1,0),FALSE),VLOOKUP($T501,Fe_Annuity_Tables,MATCH(DE$3+3,'Mortality Tables'!$N$1:$DN$1,0),FALSE)),"")</f>
        <v/>
      </c>
      <c r="DF501" s="685" t="str">
        <f>IFERROR((DE501+BO501*Contr_Rate)*(1+Inv_Return)*IF($D501=$C$1,VLOOKUP($T501,Male_Annuity_Tables,MATCH($BS$3+3,'Mortality Tables'!$N$1:$DN$1,0),FALSE),VLOOKUP($T501,Fe_Annuity_Tables,MATCH(DF$3+3,'Mortality Tables'!$N$1:$DN$1,0),FALSE)),"")</f>
        <v/>
      </c>
      <c r="DG501" s="685" t="str">
        <f>IFERROR((DF501+BP501*Contr_Rate)*(1+Inv_Return)*IF($D501=$C$1,VLOOKUP($T501,Male_Annuity_Tables,MATCH($BS$3+3,'Mortality Tables'!$N$1:$DN$1,0),FALSE),VLOOKUP($T501,Fe_Annuity_Tables,MATCH(DG$3+3,'Mortality Tables'!$N$1:$DN$1,0),FALSE)),"")</f>
        <v/>
      </c>
      <c r="DH501" s="685" t="str">
        <f>IFERROR((DG501+BQ501*Contr_Rate)*(1+Inv_Return)*IF($D501=$C$1,VLOOKUP($T501,Male_Annuity_Tables,MATCH($BS$3+3,'Mortality Tables'!$N$1:$DN$1,0),FALSE),VLOOKUP($T501,Fe_Annuity_Tables,MATCH(DH$3+3,'Mortality Tables'!$N$1:$DN$1,0),FALSE)),"")</f>
        <v/>
      </c>
      <c r="DJ501" s="686">
        <f t="shared" si="263"/>
        <v>1314094.5816946493</v>
      </c>
      <c r="DK501" s="680">
        <f t="shared" si="285"/>
        <v>8.8017766057058875</v>
      </c>
      <c r="DL501" s="686">
        <f t="shared" si="264"/>
        <v>100030.18812868462</v>
      </c>
      <c r="DM501" s="686">
        <f t="shared" ref="DM501:DM503" si="286">MAX($AB501:$BQ501)</f>
        <v>2197543.8769130874</v>
      </c>
      <c r="DN501" s="687">
        <f t="shared" si="265"/>
        <v>4.5519085730018762E-2</v>
      </c>
      <c r="DP501" s="688">
        <f t="shared" si="266"/>
        <v>72202.527042738016</v>
      </c>
      <c r="DQ501" s="688">
        <f t="shared" si="267"/>
        <v>103696.4417251831</v>
      </c>
      <c r="DR501" s="688">
        <f t="shared" si="268"/>
        <v>124617.83836515254</v>
      </c>
    </row>
    <row r="502" spans="1:122" s="657" customFormat="1" ht="14.5">
      <c r="A502" s="675" t="s">
        <v>2072</v>
      </c>
      <c r="B502" s="675" t="s">
        <v>2073</v>
      </c>
      <c r="C502" s="675" t="s">
        <v>541</v>
      </c>
      <c r="D502" s="675" t="s">
        <v>60</v>
      </c>
      <c r="E502" s="676">
        <v>31370</v>
      </c>
      <c r="F502" s="677">
        <v>39342</v>
      </c>
      <c r="G502" s="677">
        <v>44678</v>
      </c>
      <c r="H502" s="678">
        <v>1395329</v>
      </c>
      <c r="I502" s="678">
        <v>115541.59</v>
      </c>
      <c r="J502" s="678">
        <v>136197.21</v>
      </c>
      <c r="K502" s="678">
        <v>13476.2</v>
      </c>
      <c r="L502" s="678">
        <v>265215</v>
      </c>
      <c r="M502" s="679">
        <f>IF(COUNTIF($A$4:A502,A502)=1,0,1)</f>
        <v>0</v>
      </c>
      <c r="N502" s="680" t="str">
        <f t="shared" si="257"/>
        <v>Okay</v>
      </c>
      <c r="O502" s="680" t="str">
        <f t="shared" si="258"/>
        <v>TRUE</v>
      </c>
      <c r="P502" s="680" t="b">
        <f t="shared" si="259"/>
        <v>1</v>
      </c>
      <c r="Q502" s="680" t="b">
        <f t="shared" si="273"/>
        <v>1</v>
      </c>
      <c r="R502" s="680" t="b">
        <f t="shared" si="274"/>
        <v>1</v>
      </c>
      <c r="S502" s="681">
        <f t="shared" si="260"/>
        <v>21.841095890410958</v>
      </c>
      <c r="T502" s="682">
        <f t="shared" si="275"/>
        <v>39</v>
      </c>
      <c r="U502" s="682">
        <f t="shared" ref="U502:U503" si="287">ROUNDDOWN(YEARFRAC($E502,$G502,3),0)</f>
        <v>36</v>
      </c>
      <c r="V502" s="682">
        <f t="shared" si="276"/>
        <v>2.6794520547945204</v>
      </c>
      <c r="W502" s="682">
        <f t="shared" si="261"/>
        <v>21</v>
      </c>
      <c r="X502" s="683">
        <f t="shared" si="262"/>
        <v>5569515</v>
      </c>
      <c r="Y502" s="684">
        <f t="shared" si="284"/>
        <v>1.82E-3</v>
      </c>
      <c r="Z502" s="684">
        <f>IF($D502=$C$1,VLOOKUP($T502,Male_Annuity_Tables,MATCH($W502+2,'Mortality Tables'!$DS$1:$HT$1,0),FALSE),VLOOKUP($T502,Fe_Annuity_Tables,MATCH($W502+2,'Mortality Tables'!$M$1:$DN$1,0),FALSE))</f>
        <v>6.6232193033918141E-2</v>
      </c>
      <c r="AA502" s="664"/>
      <c r="AB502" s="685">
        <f t="shared" si="281"/>
        <v>1466421.0125500001</v>
      </c>
      <c r="AC502" s="685">
        <f t="shared" si="281"/>
        <v>1541135.1631394227</v>
      </c>
      <c r="AD502" s="685">
        <f t="shared" si="281"/>
        <v>1619655.9997013763</v>
      </c>
      <c r="AE502" s="685">
        <f t="shared" si="281"/>
        <v>1702177.4728861614</v>
      </c>
      <c r="AF502" s="685">
        <f t="shared" si="281"/>
        <v>1788903.4151297112</v>
      </c>
      <c r="AG502" s="685">
        <f t="shared" si="281"/>
        <v>1880048.0441305705</v>
      </c>
      <c r="AH502" s="685">
        <f t="shared" si="281"/>
        <v>1975836.4919790227</v>
      </c>
      <c r="AI502" s="685">
        <f t="shared" si="281"/>
        <v>2076505.3612453542</v>
      </c>
      <c r="AJ502" s="685">
        <f t="shared" si="281"/>
        <v>2182303.3094008053</v>
      </c>
      <c r="AK502" s="685">
        <f t="shared" si="281"/>
        <v>2293491.6630147761</v>
      </c>
      <c r="AL502" s="685">
        <f t="shared" si="281"/>
        <v>2410345.0632453789</v>
      </c>
      <c r="AM502" s="685">
        <f t="shared" si="281"/>
        <v>2533152.144217731</v>
      </c>
      <c r="AN502" s="685">
        <f t="shared" si="281"/>
        <v>2662216.2459656242</v>
      </c>
      <c r="AO502" s="685">
        <f t="shared" si="281"/>
        <v>2797856.1636975734</v>
      </c>
      <c r="AP502" s="685">
        <f t="shared" si="281"/>
        <v>2940406.9352379651</v>
      </c>
      <c r="AQ502" s="685">
        <f t="shared" si="281"/>
        <v>3090220.6685883389</v>
      </c>
      <c r="AR502" s="685">
        <f t="shared" si="280"/>
        <v>3247667.4116529152</v>
      </c>
      <c r="AS502" s="685">
        <f t="shared" si="280"/>
        <v>3413136.0662766313</v>
      </c>
      <c r="AT502" s="685">
        <f t="shared" si="280"/>
        <v>3587035.3488534256</v>
      </c>
      <c r="AU502" s="685">
        <f t="shared" si="280"/>
        <v>3769794.7998775081</v>
      </c>
      <c r="AV502" s="685">
        <f t="shared" si="280"/>
        <v>3961865.8449312667</v>
      </c>
      <c r="AW502" s="685" t="str">
        <f t="shared" si="280"/>
        <v/>
      </c>
      <c r="AX502" s="685" t="str">
        <f t="shared" si="280"/>
        <v/>
      </c>
      <c r="AY502" s="685" t="str">
        <f t="shared" si="280"/>
        <v/>
      </c>
      <c r="AZ502" s="685" t="str">
        <f t="shared" si="280"/>
        <v/>
      </c>
      <c r="BA502" s="685" t="str">
        <f t="shared" si="280"/>
        <v/>
      </c>
      <c r="BB502" s="685" t="str">
        <f t="shared" si="280"/>
        <v/>
      </c>
      <c r="BC502" s="685" t="str">
        <f t="shared" si="280"/>
        <v/>
      </c>
      <c r="BD502" s="685" t="str">
        <f t="shared" si="280"/>
        <v/>
      </c>
      <c r="BE502" s="685" t="str">
        <f t="shared" si="280"/>
        <v/>
      </c>
      <c r="BF502" s="685" t="str">
        <f t="shared" si="280"/>
        <v/>
      </c>
      <c r="BG502" s="685" t="str">
        <f t="shared" si="283"/>
        <v/>
      </c>
      <c r="BH502" s="685" t="str">
        <f t="shared" si="283"/>
        <v/>
      </c>
      <c r="BI502" s="685" t="str">
        <f t="shared" si="279"/>
        <v/>
      </c>
      <c r="BJ502" s="685" t="str">
        <f t="shared" si="279"/>
        <v/>
      </c>
      <c r="BK502" s="685" t="str">
        <f t="shared" si="279"/>
        <v/>
      </c>
      <c r="BL502" s="685" t="str">
        <f t="shared" si="279"/>
        <v/>
      </c>
      <c r="BM502" s="685" t="str">
        <f t="shared" si="279"/>
        <v/>
      </c>
      <c r="BN502" s="685" t="str">
        <f t="shared" si="279"/>
        <v/>
      </c>
      <c r="BO502" s="685" t="str">
        <f t="shared" si="282"/>
        <v/>
      </c>
      <c r="BP502" s="685" t="str">
        <f t="shared" si="282"/>
        <v/>
      </c>
      <c r="BQ502" s="685" t="str">
        <f t="shared" si="282"/>
        <v/>
      </c>
      <c r="BR502" s="529"/>
      <c r="BS502" s="685">
        <f>IFERROR(($L502+AB502*Contr_Rate)*(1+Inv_Return)*IF($D502=$C$1,VLOOKUP($T502,Male_Annuity_Tables,MATCH($BS$3+3,'Mortality Tables'!$N$1:$DN$1,0),FALSE),VLOOKUP($T502,Fe_Annuity_Tables,MATCH(BS$3+3,'Mortality Tables'!$N$1:$DN$1,0),FALSE)),"")</f>
        <v>578652.49921231938</v>
      </c>
      <c r="BT502" s="685">
        <f>IFERROR(($BS502+AC502*Contr_Rate)*(1+Inv_Return)*IF($D502=$C$1,VLOOKUP($T502,Male_Annuity_Tables,MATCH($BS$3+3,'Mortality Tables'!$N$1:$DN$1,0),FALSE),VLOOKUP($T502,Fe_Annuity_Tables,MATCH(BT$3+3,'Mortality Tables'!$N$1:$DN$1,0),FALSE)),"")</f>
        <v>724733.16903239849</v>
      </c>
      <c r="BU502" s="685">
        <f>IFERROR((BT502+AD502*Contr_Rate)*(1+Inv_Return)*IF($D502=$C$1,VLOOKUP($T502,Male_Annuity_Tables,MATCH($BS$3+3,'Mortality Tables'!$N$1:$DN$1,0),FALSE),VLOOKUP($T502,Fe_Annuity_Tables,MATCH(BU$3+3,'Mortality Tables'!$N$1:$DN$1,0),FALSE)),"")</f>
        <v>714954.06773919985</v>
      </c>
      <c r="BV502" s="685">
        <f>IFERROR((BU502+AE502*Contr_Rate)*(1+Inv_Return)*IF($D502=$C$1,VLOOKUP($T502,Male_Annuity_Tables,MATCH($BS$3+3,'Mortality Tables'!$N$1:$DN$1,0),FALSE),VLOOKUP($T502,Fe_Annuity_Tables,MATCH(BV$3+3,'Mortality Tables'!$N$1:$DN$1,0),FALSE)),"")</f>
        <v>613900.3745313962</v>
      </c>
      <c r="BW502" s="685">
        <f>IFERROR((BV502+AF502*Contr_Rate)*(1+Inv_Return)*IF($D502=$C$1,VLOOKUP($T502,Male_Annuity_Tables,MATCH($BS$3+3,'Mortality Tables'!$N$1:$DN$1,0),FALSE),VLOOKUP($T502,Fe_Annuity_Tables,MATCH(BW$3+3,'Mortality Tables'!$N$1:$DN$1,0),FALSE)),"")</f>
        <v>488746.18547029328</v>
      </c>
      <c r="BX502" s="685">
        <f>IFERROR((BW502+AG502*Contr_Rate)*(1+Inv_Return)*IF($D502=$C$1,VLOOKUP($T502,Male_Annuity_Tables,MATCH($BS$3+3,'Mortality Tables'!$N$1:$DN$1,0),FALSE),VLOOKUP($T502,Fe_Annuity_Tables,MATCH(BX$3+3,'Mortality Tables'!$N$1:$DN$1,0),FALSE)),"")</f>
        <v>379186.64044375619</v>
      </c>
      <c r="BY502" s="685">
        <f>IFERROR((BX502+AH502*Contr_Rate)*(1+Inv_Return)*IF($D502=$C$1,VLOOKUP($T502,Male_Annuity_Tables,MATCH($BS$3+3,'Mortality Tables'!$N$1:$DN$1,0),FALSE),VLOOKUP($T502,Fe_Annuity_Tables,MATCH(BY$3+3,'Mortality Tables'!$N$1:$DN$1,0),FALSE)),"")</f>
        <v>296787.57740273798</v>
      </c>
      <c r="BZ502" s="685">
        <f>IFERROR((BY502+AI502*Contr_Rate)*(1+Inv_Return)*IF($D502=$C$1,VLOOKUP($T502,Male_Annuity_Tables,MATCH($BS$3+3,'Mortality Tables'!$N$1:$DN$1,0),FALSE),VLOOKUP($T502,Fe_Annuity_Tables,MATCH(BZ$3+3,'Mortality Tables'!$N$1:$DN$1,0),FALSE)),"")</f>
        <v>238052.76292028025</v>
      </c>
      <c r="CA502" s="685">
        <f>IFERROR((BZ502+AJ502*Contr_Rate)*(1+Inv_Return)*IF($D502=$C$1,VLOOKUP($T502,Male_Annuity_Tables,MATCH($BS$3+3,'Mortality Tables'!$N$1:$DN$1,0),FALSE),VLOOKUP($T502,Fe_Annuity_Tables,MATCH(CA$3+3,'Mortality Tables'!$N$1:$DN$1,0),FALSE)),"")</f>
        <v>195812.64301008987</v>
      </c>
      <c r="CB502" s="685">
        <f>IFERROR((CA502+AK502*Contr_Rate)*(1+Inv_Return)*IF($D502=$C$1,VLOOKUP($T502,Male_Annuity_Tables,MATCH($BS$3+3,'Mortality Tables'!$N$1:$DN$1,0),FALSE),VLOOKUP($T502,Fe_Annuity_Tables,MATCH(CB$3+3,'Mortality Tables'!$N$1:$DN$1,0),FALSE)),"")</f>
        <v>164250.60766100875</v>
      </c>
      <c r="CC502" s="685">
        <f>IFERROR((CB502+AL502*Contr_Rate)*(1+Inv_Return)*IF($D502=$C$1,VLOOKUP($T502,Male_Annuity_Tables,MATCH($BS$3+3,'Mortality Tables'!$N$1:$DN$1,0),FALSE),VLOOKUP($T502,Fe_Annuity_Tables,MATCH(CC$3+3,'Mortality Tables'!$N$1:$DN$1,0),FALSE)),"")</f>
        <v>139677.14636146848</v>
      </c>
      <c r="CD502" s="685">
        <f>IFERROR((CC502+AM502*Contr_Rate)*(1+Inv_Return)*IF($D502=$C$1,VLOOKUP($T502,Male_Annuity_Tables,MATCH($BS$3+3,'Mortality Tables'!$N$1:$DN$1,0),FALSE),VLOOKUP($T502,Fe_Annuity_Tables,MATCH(CD$3+3,'Mortality Tables'!$N$1:$DN$1,0),FALSE)),"")</f>
        <v>126968.30256094047</v>
      </c>
      <c r="CE502" s="685">
        <f>IFERROR((CD502+AN502*Contr_Rate)*(1+Inv_Return)*IF($D502=$C$1,VLOOKUP($T502,Male_Annuity_Tables,MATCH($BS$3+3,'Mortality Tables'!$N$1:$DN$1,0),FALSE),VLOOKUP($T502,Fe_Annuity_Tables,MATCH(CE$3+3,'Mortality Tables'!$N$1:$DN$1,0),FALSE)),"")</f>
        <v>117099.17151243317</v>
      </c>
      <c r="CF502" s="685">
        <f>IFERROR((CE502+AO502*Contr_Rate)*(1+Inv_Return)*IF($D502=$C$1,VLOOKUP($T502,Male_Annuity_Tables,MATCH($BS$3+3,'Mortality Tables'!$N$1:$DN$1,0),FALSE),VLOOKUP($T502,Fe_Annuity_Tables,MATCH(CF$3+3,'Mortality Tables'!$N$1:$DN$1,0),FALSE)),"")</f>
        <v>108422.74519779548</v>
      </c>
      <c r="CG502" s="685">
        <f>IFERROR((CF502+AP502*Contr_Rate)*(1+Inv_Return)*IF($D502=$C$1,VLOOKUP($T502,Male_Annuity_Tables,MATCH($BS$3+3,'Mortality Tables'!$N$1:$DN$1,0),FALSE),VLOOKUP($T502,Fe_Annuity_Tables,MATCH(CG$3+3,'Mortality Tables'!$N$1:$DN$1,0),FALSE)),"")</f>
        <v>100581.31612215543</v>
      </c>
      <c r="CH502" s="685">
        <f>IFERROR((CG502+AQ502*Contr_Rate)*(1+Inv_Return)*IF($D502=$C$1,VLOOKUP($T502,Male_Annuity_Tables,MATCH($BS$3+3,'Mortality Tables'!$N$1:$DN$1,0),FALSE),VLOOKUP($T502,Fe_Annuity_Tables,MATCH(CH$3+3,'Mortality Tables'!$N$1:$DN$1,0),FALSE)),"")</f>
        <v>93434.937153926701</v>
      </c>
      <c r="CI502" s="685">
        <f>IFERROR((CH502+AR502*Contr_Rate)*(1+Inv_Return)*IF($D502=$C$1,VLOOKUP($T502,Male_Annuity_Tables,MATCH($BS$3+3,'Mortality Tables'!$N$1:$DN$1,0),FALSE),VLOOKUP($T502,Fe_Annuity_Tables,MATCH(CI$3+3,'Mortality Tables'!$N$1:$DN$1,0),FALSE)),"")</f>
        <v>91715.757364220568</v>
      </c>
      <c r="CJ502" s="685">
        <f>IFERROR((CI502+AS502*Contr_Rate)*(1+Inv_Return)*IF($D502=$C$1,VLOOKUP($T502,Male_Annuity_Tables,MATCH($BS$3+3,'Mortality Tables'!$N$1:$DN$1,0),FALSE),VLOOKUP($T502,Fe_Annuity_Tables,MATCH(CJ$3+3,'Mortality Tables'!$N$1:$DN$1,0),FALSE)),"")</f>
        <v>90494.238986666984</v>
      </c>
      <c r="CK502" s="685">
        <f>IFERROR((CJ502+AT502*Contr_Rate)*(1+Inv_Return)*IF($D502=$C$1,VLOOKUP($T502,Male_Annuity_Tables,MATCH($BS$3+3,'Mortality Tables'!$N$1:$DN$1,0),FALSE),VLOOKUP($T502,Fe_Annuity_Tables,MATCH(CK$3+3,'Mortality Tables'!$N$1:$DN$1,0),FALSE)),"")</f>
        <v>89308.447484856631</v>
      </c>
      <c r="CL502" s="685">
        <f>IFERROR((CK502+AU502*Contr_Rate)*(1+Inv_Return)*IF($D502=$C$1,VLOOKUP($T502,Male_Annuity_Tables,MATCH($BS$3+3,'Mortality Tables'!$N$1:$DN$1,0),FALSE),VLOOKUP($T502,Fe_Annuity_Tables,MATCH(CL$3+3,'Mortality Tables'!$N$1:$DN$1,0),FALSE)),"")</f>
        <v>88111.474065120463</v>
      </c>
      <c r="CM502" s="685">
        <f>IFERROR((CL502+AV502*Contr_Rate)*(1+Inv_Return)*IF($D502=$C$1,VLOOKUP($T502,Male_Annuity_Tables,MATCH($BS$3+3,'Mortality Tables'!$N$1:$DN$1,0),FALSE),VLOOKUP($T502,Fe_Annuity_Tables,MATCH(CM$3+3,'Mortality Tables'!$N$1:$DN$1,0),FALSE)),"")</f>
        <v>86894.249003135265</v>
      </c>
      <c r="CN502" s="685" t="str">
        <f>IFERROR((CM502+AW502*Contr_Rate)*(1+Inv_Return)*IF($D502=$C$1,VLOOKUP($T502,Male_Annuity_Tables,MATCH($BS$3+3,'Mortality Tables'!$N$1:$DN$1,0),FALSE),VLOOKUP($T502,Fe_Annuity_Tables,MATCH(CN$3+3,'Mortality Tables'!$N$1:$DN$1,0),FALSE)),"")</f>
        <v/>
      </c>
      <c r="CO502" s="685" t="str">
        <f>IFERROR((CN502+AX502*Contr_Rate)*(1+Inv_Return)*IF($D502=$C$1,VLOOKUP($T502,Male_Annuity_Tables,MATCH($BS$3+3,'Mortality Tables'!$N$1:$DN$1,0),FALSE),VLOOKUP($T502,Fe_Annuity_Tables,MATCH(CO$3+3,'Mortality Tables'!$N$1:$DN$1,0),FALSE)),"")</f>
        <v/>
      </c>
      <c r="CP502" s="685" t="str">
        <f>IFERROR((CO502+AY502*Contr_Rate)*(1+Inv_Return)*IF($D502=$C$1,VLOOKUP($T502,Male_Annuity_Tables,MATCH($BS$3+3,'Mortality Tables'!$N$1:$DN$1,0),FALSE),VLOOKUP($T502,Fe_Annuity_Tables,MATCH(CP$3+3,'Mortality Tables'!$N$1:$DN$1,0),FALSE)),"")</f>
        <v/>
      </c>
      <c r="CQ502" s="685" t="str">
        <f>IFERROR((CP502+AZ502*Contr_Rate)*(1+Inv_Return)*IF($D502=$C$1,VLOOKUP($T502,Male_Annuity_Tables,MATCH($BS$3+3,'Mortality Tables'!$N$1:$DN$1,0),FALSE),VLOOKUP($T502,Fe_Annuity_Tables,MATCH(CQ$3+3,'Mortality Tables'!$N$1:$DN$1,0),FALSE)),"")</f>
        <v/>
      </c>
      <c r="CR502" s="685" t="str">
        <f>IFERROR((CQ502+BA502*Contr_Rate)*(1+Inv_Return)*IF($D502=$C$1,VLOOKUP($T502,Male_Annuity_Tables,MATCH($BS$3+3,'Mortality Tables'!$N$1:$DN$1,0),FALSE),VLOOKUP($T502,Fe_Annuity_Tables,MATCH(CR$3+3,'Mortality Tables'!$N$1:$DN$1,0),FALSE)),"")</f>
        <v/>
      </c>
      <c r="CS502" s="685" t="str">
        <f>IFERROR((CR502+BB502*Contr_Rate)*(1+Inv_Return)*IF($D502=$C$1,VLOOKUP($T502,Male_Annuity_Tables,MATCH($BS$3+3,'Mortality Tables'!$N$1:$DN$1,0),FALSE),VLOOKUP($T502,Fe_Annuity_Tables,MATCH(CS$3+3,'Mortality Tables'!$N$1:$DN$1,0),FALSE)),"")</f>
        <v/>
      </c>
      <c r="CT502" s="685" t="str">
        <f>IFERROR((CS502+BC502*Contr_Rate)*(1+Inv_Return)*IF($D502=$C$1,VLOOKUP($T502,Male_Annuity_Tables,MATCH($BS$3+3,'Mortality Tables'!$N$1:$DN$1,0),FALSE),VLOOKUP($T502,Fe_Annuity_Tables,MATCH(CT$3+3,'Mortality Tables'!$N$1:$DN$1,0),FALSE)),"")</f>
        <v/>
      </c>
      <c r="CU502" s="685" t="str">
        <f>IFERROR((CT502+BD502*Contr_Rate)*(1+Inv_Return)*IF($D502=$C$1,VLOOKUP($T502,Male_Annuity_Tables,MATCH($BS$3+3,'Mortality Tables'!$N$1:$DN$1,0),FALSE),VLOOKUP($T502,Fe_Annuity_Tables,MATCH(CU$3+3,'Mortality Tables'!$N$1:$DN$1,0),FALSE)),"")</f>
        <v/>
      </c>
      <c r="CV502" s="685" t="str">
        <f>IFERROR((CU502+BE502*Contr_Rate)*(1+Inv_Return)*IF($D502=$C$1,VLOOKUP($T502,Male_Annuity_Tables,MATCH($BS$3+3,'Mortality Tables'!$N$1:$DN$1,0),FALSE),VLOOKUP($T502,Fe_Annuity_Tables,MATCH(CV$3+3,'Mortality Tables'!$N$1:$DN$1,0),FALSE)),"")</f>
        <v/>
      </c>
      <c r="CW502" s="685" t="str">
        <f>IFERROR((CV502+BF502*Contr_Rate)*(1+Inv_Return)*IF($D502=$C$1,VLOOKUP($T502,Male_Annuity_Tables,MATCH($BS$3+3,'Mortality Tables'!$N$1:$DN$1,0),FALSE),VLOOKUP($T502,Fe_Annuity_Tables,MATCH(CW$3+3,'Mortality Tables'!$N$1:$DN$1,0),FALSE)),"")</f>
        <v/>
      </c>
      <c r="CX502" s="685" t="str">
        <f>IFERROR((CW502+BG502*Contr_Rate)*(1+Inv_Return)*IF($D502=$C$1,VLOOKUP($T502,Male_Annuity_Tables,MATCH($BS$3+3,'Mortality Tables'!$N$1:$DN$1,0),FALSE),VLOOKUP($T502,Fe_Annuity_Tables,MATCH(CX$3+3,'Mortality Tables'!$N$1:$DN$1,0),FALSE)),"")</f>
        <v/>
      </c>
      <c r="CY502" s="685" t="str">
        <f>IFERROR((CX502+BH502*Contr_Rate)*(1+Inv_Return)*IF($D502=$C$1,VLOOKUP($T502,Male_Annuity_Tables,MATCH($BS$3+3,'Mortality Tables'!$N$1:$DN$1,0),FALSE),VLOOKUP($T502,Fe_Annuity_Tables,MATCH(CY$3+3,'Mortality Tables'!$N$1:$DN$1,0),FALSE)),"")</f>
        <v/>
      </c>
      <c r="CZ502" s="685" t="str">
        <f>IFERROR((CY502+BI502*Contr_Rate)*(1+Inv_Return)*IF($D502=$C$1,VLOOKUP($T502,Male_Annuity_Tables,MATCH($BS$3+3,'Mortality Tables'!$N$1:$DN$1,0),FALSE),VLOOKUP($T502,Fe_Annuity_Tables,MATCH(CZ$3+3,'Mortality Tables'!$N$1:$DN$1,0),FALSE)),"")</f>
        <v/>
      </c>
      <c r="DA502" s="685" t="str">
        <f>IFERROR((CZ502+BJ502*Contr_Rate)*(1+Inv_Return)*IF($D502=$C$1,VLOOKUP($T502,Male_Annuity_Tables,MATCH($BS$3+3,'Mortality Tables'!$N$1:$DN$1,0),FALSE),VLOOKUP($T502,Fe_Annuity_Tables,MATCH(DA$3+3,'Mortality Tables'!$N$1:$DN$1,0),FALSE)),"")</f>
        <v/>
      </c>
      <c r="DB502" s="685" t="str">
        <f>IFERROR((DA502+BK502*Contr_Rate)*(1+Inv_Return)*IF($D502=$C$1,VLOOKUP($T502,Male_Annuity_Tables,MATCH($BS$3+3,'Mortality Tables'!$N$1:$DN$1,0),FALSE),VLOOKUP($T502,Fe_Annuity_Tables,MATCH(DB$3+3,'Mortality Tables'!$N$1:$DN$1,0),FALSE)),"")</f>
        <v/>
      </c>
      <c r="DC502" s="685" t="str">
        <f>IFERROR((DB502+BL502*Contr_Rate)*(1+Inv_Return)*IF($D502=$C$1,VLOOKUP($T502,Male_Annuity_Tables,MATCH($BS$3+3,'Mortality Tables'!$N$1:$DN$1,0),FALSE),VLOOKUP($T502,Fe_Annuity_Tables,MATCH(DC$3+3,'Mortality Tables'!$N$1:$DN$1,0),FALSE)),"")</f>
        <v/>
      </c>
      <c r="DD502" s="685" t="str">
        <f>IFERROR((DC502+BM502*Contr_Rate)*(1+Inv_Return)*IF($D502=$C$1,VLOOKUP($T502,Male_Annuity_Tables,MATCH($BS$3+3,'Mortality Tables'!$N$1:$DN$1,0),FALSE),VLOOKUP($T502,Fe_Annuity_Tables,MATCH(DD$3+3,'Mortality Tables'!$N$1:$DN$1,0),FALSE)),"")</f>
        <v/>
      </c>
      <c r="DE502" s="685" t="str">
        <f>IFERROR((DD502+BN502*Contr_Rate)*(1+Inv_Return)*IF($D502=$C$1,VLOOKUP($T502,Male_Annuity_Tables,MATCH($BS$3+3,'Mortality Tables'!$N$1:$DN$1,0),FALSE),VLOOKUP($T502,Fe_Annuity_Tables,MATCH(DE$3+3,'Mortality Tables'!$N$1:$DN$1,0),FALSE)),"")</f>
        <v/>
      </c>
      <c r="DF502" s="685" t="str">
        <f>IFERROR((DE502+BO502*Contr_Rate)*(1+Inv_Return)*IF($D502=$C$1,VLOOKUP($T502,Male_Annuity_Tables,MATCH($BS$3+3,'Mortality Tables'!$N$1:$DN$1,0),FALSE),VLOOKUP($T502,Fe_Annuity_Tables,MATCH(DF$3+3,'Mortality Tables'!$N$1:$DN$1,0),FALSE)),"")</f>
        <v/>
      </c>
      <c r="DG502" s="685" t="str">
        <f>IFERROR((DF502+BP502*Contr_Rate)*(1+Inv_Return)*IF($D502=$C$1,VLOOKUP($T502,Male_Annuity_Tables,MATCH($BS$3+3,'Mortality Tables'!$N$1:$DN$1,0),FALSE),VLOOKUP($T502,Fe_Annuity_Tables,MATCH(DG$3+3,'Mortality Tables'!$N$1:$DN$1,0),FALSE)),"")</f>
        <v/>
      </c>
      <c r="DH502" s="685" t="str">
        <f>IFERROR((DG502+BQ502*Contr_Rate)*(1+Inv_Return)*IF($D502=$C$1,VLOOKUP($T502,Male_Annuity_Tables,MATCH($BS$3+3,'Mortality Tables'!$N$1:$DN$1,0),FALSE),VLOOKUP($T502,Fe_Annuity_Tables,MATCH(DH$3+3,'Mortality Tables'!$N$1:$DN$1,0),FALSE)),"")</f>
        <v/>
      </c>
      <c r="DJ502" s="686">
        <f t="shared" si="263"/>
        <v>724733.16903239849</v>
      </c>
      <c r="DK502" s="680">
        <f t="shared" si="285"/>
        <v>8.8017766057058875</v>
      </c>
      <c r="DL502" s="686">
        <f t="shared" si="264"/>
        <v>55167.410513114817</v>
      </c>
      <c r="DM502" s="686">
        <f t="shared" si="286"/>
        <v>3961865.8449312667</v>
      </c>
      <c r="DN502" s="687">
        <f t="shared" si="265"/>
        <v>1.3924603374365872E-2</v>
      </c>
      <c r="DP502" s="688">
        <f t="shared" si="266"/>
        <v>116573.01788131702</v>
      </c>
      <c r="DQ502" s="688">
        <f t="shared" si="267"/>
        <v>146001.84530059088</v>
      </c>
      <c r="DR502" s="688">
        <f t="shared" si="268"/>
        <v>144031.78667046825</v>
      </c>
    </row>
    <row r="503" spans="1:122" s="657" customFormat="1" ht="14.5">
      <c r="A503" s="675" t="s">
        <v>2074</v>
      </c>
      <c r="B503" s="675" t="s">
        <v>2075</v>
      </c>
      <c r="C503" s="675" t="s">
        <v>116</v>
      </c>
      <c r="D503" s="675" t="s">
        <v>61</v>
      </c>
      <c r="E503" s="676">
        <v>23919</v>
      </c>
      <c r="F503" s="677">
        <v>38058</v>
      </c>
      <c r="G503" s="677">
        <v>44935</v>
      </c>
      <c r="H503" s="678">
        <v>2816722</v>
      </c>
      <c r="I503" s="678">
        <v>197747.75</v>
      </c>
      <c r="J503" s="678">
        <v>185845.31</v>
      </c>
      <c r="K503" s="678"/>
      <c r="L503" s="678">
        <v>383593.06</v>
      </c>
      <c r="M503" s="679">
        <f>IF(COUNTIF($A$4:A503,A503)=1,0,1)</f>
        <v>0</v>
      </c>
      <c r="N503" s="680" t="str">
        <f t="shared" si="257"/>
        <v>Okay</v>
      </c>
      <c r="O503" s="680" t="str">
        <f t="shared" si="258"/>
        <v>TRUE</v>
      </c>
      <c r="P503" s="680" t="b">
        <f t="shared" si="259"/>
        <v>1</v>
      </c>
      <c r="Q503" s="680" t="b">
        <f t="shared" si="273"/>
        <v>1</v>
      </c>
      <c r="R503" s="680" t="b">
        <f t="shared" si="274"/>
        <v>1</v>
      </c>
      <c r="S503" s="681">
        <f t="shared" si="260"/>
        <v>38.736986301369861</v>
      </c>
      <c r="T503" s="682">
        <f t="shared" si="275"/>
        <v>59</v>
      </c>
      <c r="U503" s="682">
        <f t="shared" si="287"/>
        <v>57</v>
      </c>
      <c r="V503" s="682">
        <f t="shared" si="276"/>
        <v>1.9753424657534246</v>
      </c>
      <c r="W503" s="682">
        <f t="shared" si="261"/>
        <v>1</v>
      </c>
      <c r="X503" s="683">
        <f t="shared" si="262"/>
        <v>383593.06</v>
      </c>
      <c r="Y503" s="684">
        <f t="shared" si="284"/>
        <v>1.272E-2</v>
      </c>
      <c r="Z503" s="684">
        <f>IF($D503=$C$1,VLOOKUP($T503,Male_Annuity_Tables,MATCH($W503+2,'Mortality Tables'!$DS$1:$HT$1,0),FALSE),VLOOKUP($T503,Fe_Annuity_Tables,MATCH($W503+2,'Mortality Tables'!$M$1:$DN$1,0),FALSE))</f>
        <v>0.93791599999999997</v>
      </c>
      <c r="AA503" s="664"/>
      <c r="AB503" s="685">
        <f t="shared" si="281"/>
        <v>2960233.9859000002</v>
      </c>
      <c r="AC503" s="685" t="str">
        <f t="shared" si="281"/>
        <v/>
      </c>
      <c r="AD503" s="685" t="str">
        <f t="shared" si="281"/>
        <v/>
      </c>
      <c r="AE503" s="685" t="str">
        <f t="shared" si="281"/>
        <v/>
      </c>
      <c r="AF503" s="685" t="str">
        <f t="shared" si="281"/>
        <v/>
      </c>
      <c r="AG503" s="685" t="str">
        <f t="shared" si="281"/>
        <v/>
      </c>
      <c r="AH503" s="685" t="str">
        <f t="shared" si="281"/>
        <v/>
      </c>
      <c r="AI503" s="685" t="str">
        <f t="shared" si="281"/>
        <v/>
      </c>
      <c r="AJ503" s="685" t="str">
        <f t="shared" si="281"/>
        <v/>
      </c>
      <c r="AK503" s="685" t="str">
        <f t="shared" si="281"/>
        <v/>
      </c>
      <c r="AL503" s="685" t="str">
        <f t="shared" si="281"/>
        <v/>
      </c>
      <c r="AM503" s="685" t="str">
        <f t="shared" si="281"/>
        <v/>
      </c>
      <c r="AN503" s="685" t="str">
        <f t="shared" si="281"/>
        <v/>
      </c>
      <c r="AO503" s="685" t="str">
        <f t="shared" si="281"/>
        <v/>
      </c>
      <c r="AP503" s="685" t="str">
        <f t="shared" si="281"/>
        <v/>
      </c>
      <c r="AQ503" s="685" t="str">
        <f t="shared" si="281"/>
        <v/>
      </c>
      <c r="AR503" s="685" t="str">
        <f t="shared" si="280"/>
        <v/>
      </c>
      <c r="AS503" s="685" t="str">
        <f t="shared" si="280"/>
        <v/>
      </c>
      <c r="AT503" s="685" t="str">
        <f t="shared" si="280"/>
        <v/>
      </c>
      <c r="AU503" s="685" t="str">
        <f t="shared" si="280"/>
        <v/>
      </c>
      <c r="AV503" s="685" t="str">
        <f t="shared" si="280"/>
        <v/>
      </c>
      <c r="AW503" s="685" t="str">
        <f t="shared" si="280"/>
        <v/>
      </c>
      <c r="AX503" s="685" t="str">
        <f t="shared" si="280"/>
        <v/>
      </c>
      <c r="AY503" s="685" t="str">
        <f t="shared" si="280"/>
        <v/>
      </c>
      <c r="AZ503" s="685" t="str">
        <f t="shared" si="280"/>
        <v/>
      </c>
      <c r="BA503" s="685" t="str">
        <f t="shared" si="280"/>
        <v/>
      </c>
      <c r="BB503" s="685" t="str">
        <f t="shared" si="280"/>
        <v/>
      </c>
      <c r="BC503" s="685" t="str">
        <f t="shared" si="280"/>
        <v/>
      </c>
      <c r="BD503" s="685" t="str">
        <f t="shared" si="280"/>
        <v/>
      </c>
      <c r="BE503" s="685" t="str">
        <f t="shared" si="280"/>
        <v/>
      </c>
      <c r="BF503" s="685" t="str">
        <f t="shared" si="280"/>
        <v/>
      </c>
      <c r="BG503" s="685" t="str">
        <f t="shared" si="283"/>
        <v/>
      </c>
      <c r="BH503" s="685" t="str">
        <f t="shared" si="283"/>
        <v/>
      </c>
      <c r="BI503" s="685" t="str">
        <f t="shared" si="279"/>
        <v/>
      </c>
      <c r="BJ503" s="685" t="str">
        <f t="shared" si="279"/>
        <v/>
      </c>
      <c r="BK503" s="685" t="str">
        <f t="shared" si="279"/>
        <v/>
      </c>
      <c r="BL503" s="685" t="str">
        <f t="shared" si="279"/>
        <v/>
      </c>
      <c r="BM503" s="685" t="str">
        <f t="shared" si="279"/>
        <v/>
      </c>
      <c r="BN503" s="685" t="str">
        <f t="shared" si="279"/>
        <v/>
      </c>
      <c r="BO503" s="685" t="str">
        <f t="shared" si="282"/>
        <v/>
      </c>
      <c r="BP503" s="685" t="str">
        <f t="shared" si="282"/>
        <v/>
      </c>
      <c r="BQ503" s="685" t="str">
        <f t="shared" si="282"/>
        <v/>
      </c>
      <c r="BR503" s="529"/>
      <c r="BS503" s="685">
        <f>IFERROR(($L503+AB503*Contr_Rate)*(1+Inv_Return)*IF($D503=$C$1,VLOOKUP($T503,Male_Annuity_Tables,MATCH($BS$3+3,'Mortality Tables'!$N$1:$DN$1,0),FALSE),VLOOKUP($T503,Fe_Annuity_Tables,MATCH(BS$3+3,'Mortality Tables'!$N$1:$DN$1,0),FALSE)),"")</f>
        <v>1225685.0680000356</v>
      </c>
      <c r="BT503" s="685" t="str">
        <f>IFERROR(($BS503+AC503*Contr_Rate)*(1+Inv_Return)*IF($D503=$C$1,VLOOKUP($T503,Male_Annuity_Tables,MATCH($BS$3+3,'Mortality Tables'!$N$1:$DN$1,0),FALSE),VLOOKUP($T503,Fe_Annuity_Tables,MATCH(BT$3+3,'Mortality Tables'!$N$1:$DN$1,0),FALSE)),"")</f>
        <v/>
      </c>
      <c r="BU503" s="685" t="str">
        <f>IFERROR((BT503+AD503*Contr_Rate)*(1+Inv_Return)*IF($D503=$C$1,VLOOKUP($T503,Male_Annuity_Tables,MATCH($BS$3+3,'Mortality Tables'!$N$1:$DN$1,0),FALSE),VLOOKUP($T503,Fe_Annuity_Tables,MATCH(BU$3+3,'Mortality Tables'!$N$1:$DN$1,0),FALSE)),"")</f>
        <v/>
      </c>
      <c r="BV503" s="685" t="str">
        <f>IFERROR((BU503+AE503*Contr_Rate)*(1+Inv_Return)*IF($D503=$C$1,VLOOKUP($T503,Male_Annuity_Tables,MATCH($BS$3+3,'Mortality Tables'!$N$1:$DN$1,0),FALSE),VLOOKUP($T503,Fe_Annuity_Tables,MATCH(BV$3+3,'Mortality Tables'!$N$1:$DN$1,0),FALSE)),"")</f>
        <v/>
      </c>
      <c r="BW503" s="685" t="str">
        <f>IFERROR((BV503+AF503*Contr_Rate)*(1+Inv_Return)*IF($D503=$C$1,VLOOKUP($T503,Male_Annuity_Tables,MATCH($BS$3+3,'Mortality Tables'!$N$1:$DN$1,0),FALSE),VLOOKUP($T503,Fe_Annuity_Tables,MATCH(BW$3+3,'Mortality Tables'!$N$1:$DN$1,0),FALSE)),"")</f>
        <v/>
      </c>
      <c r="BX503" s="685" t="str">
        <f>IFERROR((BW503+AG503*Contr_Rate)*(1+Inv_Return)*IF($D503=$C$1,VLOOKUP($T503,Male_Annuity_Tables,MATCH($BS$3+3,'Mortality Tables'!$N$1:$DN$1,0),FALSE),VLOOKUP($T503,Fe_Annuity_Tables,MATCH(BX$3+3,'Mortality Tables'!$N$1:$DN$1,0),FALSE)),"")</f>
        <v/>
      </c>
      <c r="BY503" s="685" t="str">
        <f>IFERROR((BX503+AH503*Contr_Rate)*(1+Inv_Return)*IF($D503=$C$1,VLOOKUP($T503,Male_Annuity_Tables,MATCH($BS$3+3,'Mortality Tables'!$N$1:$DN$1,0),FALSE),VLOOKUP($T503,Fe_Annuity_Tables,MATCH(BY$3+3,'Mortality Tables'!$N$1:$DN$1,0),FALSE)),"")</f>
        <v/>
      </c>
      <c r="BZ503" s="685" t="str">
        <f>IFERROR((BY503+AI503*Contr_Rate)*(1+Inv_Return)*IF($D503=$C$1,VLOOKUP($T503,Male_Annuity_Tables,MATCH($BS$3+3,'Mortality Tables'!$N$1:$DN$1,0),FALSE),VLOOKUP($T503,Fe_Annuity_Tables,MATCH(BZ$3+3,'Mortality Tables'!$N$1:$DN$1,0),FALSE)),"")</f>
        <v/>
      </c>
      <c r="CA503" s="685" t="str">
        <f>IFERROR((BZ503+AJ503*Contr_Rate)*(1+Inv_Return)*IF($D503=$C$1,VLOOKUP($T503,Male_Annuity_Tables,MATCH($BS$3+3,'Mortality Tables'!$N$1:$DN$1,0),FALSE),VLOOKUP($T503,Fe_Annuity_Tables,MATCH(CA$3+3,'Mortality Tables'!$N$1:$DN$1,0),FALSE)),"")</f>
        <v/>
      </c>
      <c r="CB503" s="685" t="str">
        <f>IFERROR((CA503+AK503*Contr_Rate)*(1+Inv_Return)*IF($D503=$C$1,VLOOKUP($T503,Male_Annuity_Tables,MATCH($BS$3+3,'Mortality Tables'!$N$1:$DN$1,0),FALSE),VLOOKUP($T503,Fe_Annuity_Tables,MATCH(CB$3+3,'Mortality Tables'!$N$1:$DN$1,0),FALSE)),"")</f>
        <v/>
      </c>
      <c r="CC503" s="685" t="str">
        <f>IFERROR((CB503+AL503*Contr_Rate)*(1+Inv_Return)*IF($D503=$C$1,VLOOKUP($T503,Male_Annuity_Tables,MATCH($BS$3+3,'Mortality Tables'!$N$1:$DN$1,0),FALSE),VLOOKUP($T503,Fe_Annuity_Tables,MATCH(CC$3+3,'Mortality Tables'!$N$1:$DN$1,0),FALSE)),"")</f>
        <v/>
      </c>
      <c r="CD503" s="685" t="str">
        <f>IFERROR((CC503+AM503*Contr_Rate)*(1+Inv_Return)*IF($D503=$C$1,VLOOKUP($T503,Male_Annuity_Tables,MATCH($BS$3+3,'Mortality Tables'!$N$1:$DN$1,0),FALSE),VLOOKUP($T503,Fe_Annuity_Tables,MATCH(CD$3+3,'Mortality Tables'!$N$1:$DN$1,0),FALSE)),"")</f>
        <v/>
      </c>
      <c r="CE503" s="685" t="str">
        <f>IFERROR((CD503+AN503*Contr_Rate)*(1+Inv_Return)*IF($D503=$C$1,VLOOKUP($T503,Male_Annuity_Tables,MATCH($BS$3+3,'Mortality Tables'!$N$1:$DN$1,0),FALSE),VLOOKUP($T503,Fe_Annuity_Tables,MATCH(CE$3+3,'Mortality Tables'!$N$1:$DN$1,0),FALSE)),"")</f>
        <v/>
      </c>
      <c r="CF503" s="685" t="str">
        <f>IFERROR((CE503+AO503*Contr_Rate)*(1+Inv_Return)*IF($D503=$C$1,VLOOKUP($T503,Male_Annuity_Tables,MATCH($BS$3+3,'Mortality Tables'!$N$1:$DN$1,0),FALSE),VLOOKUP($T503,Fe_Annuity_Tables,MATCH(CF$3+3,'Mortality Tables'!$N$1:$DN$1,0),FALSE)),"")</f>
        <v/>
      </c>
      <c r="CG503" s="685" t="str">
        <f>IFERROR((CF503+AP503*Contr_Rate)*(1+Inv_Return)*IF($D503=$C$1,VLOOKUP($T503,Male_Annuity_Tables,MATCH($BS$3+3,'Mortality Tables'!$N$1:$DN$1,0),FALSE),VLOOKUP($T503,Fe_Annuity_Tables,MATCH(CG$3+3,'Mortality Tables'!$N$1:$DN$1,0),FALSE)),"")</f>
        <v/>
      </c>
      <c r="CH503" s="685" t="str">
        <f>IFERROR((CG503+AQ503*Contr_Rate)*(1+Inv_Return)*IF($D503=$C$1,VLOOKUP($T503,Male_Annuity_Tables,MATCH($BS$3+3,'Mortality Tables'!$N$1:$DN$1,0),FALSE),VLOOKUP($T503,Fe_Annuity_Tables,MATCH(CH$3+3,'Mortality Tables'!$N$1:$DN$1,0),FALSE)),"")</f>
        <v/>
      </c>
      <c r="CI503" s="685" t="str">
        <f>IFERROR((CH503+AR503*Contr_Rate)*(1+Inv_Return)*IF($D503=$C$1,VLOOKUP($T503,Male_Annuity_Tables,MATCH($BS$3+3,'Mortality Tables'!$N$1:$DN$1,0),FALSE),VLOOKUP($T503,Fe_Annuity_Tables,MATCH(CI$3+3,'Mortality Tables'!$N$1:$DN$1,0),FALSE)),"")</f>
        <v/>
      </c>
      <c r="CJ503" s="685" t="str">
        <f>IFERROR((CI503+AS503*Contr_Rate)*(1+Inv_Return)*IF($D503=$C$1,VLOOKUP($T503,Male_Annuity_Tables,MATCH($BS$3+3,'Mortality Tables'!$N$1:$DN$1,0),FALSE),VLOOKUP($T503,Fe_Annuity_Tables,MATCH(CJ$3+3,'Mortality Tables'!$N$1:$DN$1,0),FALSE)),"")</f>
        <v/>
      </c>
      <c r="CK503" s="685" t="str">
        <f>IFERROR((CJ503+AT503*Contr_Rate)*(1+Inv_Return)*IF($D503=$C$1,VLOOKUP($T503,Male_Annuity_Tables,MATCH($BS$3+3,'Mortality Tables'!$N$1:$DN$1,0),FALSE),VLOOKUP($T503,Fe_Annuity_Tables,MATCH(CK$3+3,'Mortality Tables'!$N$1:$DN$1,0),FALSE)),"")</f>
        <v/>
      </c>
      <c r="CL503" s="685" t="str">
        <f>IFERROR((CK503+AU503*Contr_Rate)*(1+Inv_Return)*IF($D503=$C$1,VLOOKUP($T503,Male_Annuity_Tables,MATCH($BS$3+3,'Mortality Tables'!$N$1:$DN$1,0),FALSE),VLOOKUP($T503,Fe_Annuity_Tables,MATCH(CL$3+3,'Mortality Tables'!$N$1:$DN$1,0),FALSE)),"")</f>
        <v/>
      </c>
      <c r="CM503" s="685" t="str">
        <f>IFERROR((CL503+AV503*Contr_Rate)*(1+Inv_Return)*IF($D503=$C$1,VLOOKUP($T503,Male_Annuity_Tables,MATCH($BS$3+3,'Mortality Tables'!$N$1:$DN$1,0),FALSE),VLOOKUP($T503,Fe_Annuity_Tables,MATCH(CM$3+3,'Mortality Tables'!$N$1:$DN$1,0),FALSE)),"")</f>
        <v/>
      </c>
      <c r="CN503" s="685" t="str">
        <f>IFERROR((CM503+AW503*Contr_Rate)*(1+Inv_Return)*IF($D503=$C$1,VLOOKUP($T503,Male_Annuity_Tables,MATCH($BS$3+3,'Mortality Tables'!$N$1:$DN$1,0),FALSE),VLOOKUP($T503,Fe_Annuity_Tables,MATCH(CN$3+3,'Mortality Tables'!$N$1:$DN$1,0),FALSE)),"")</f>
        <v/>
      </c>
      <c r="CO503" s="685" t="str">
        <f>IFERROR((CN503+AX503*Contr_Rate)*(1+Inv_Return)*IF($D503=$C$1,VLOOKUP($T503,Male_Annuity_Tables,MATCH($BS$3+3,'Mortality Tables'!$N$1:$DN$1,0),FALSE),VLOOKUP($T503,Fe_Annuity_Tables,MATCH(CO$3+3,'Mortality Tables'!$N$1:$DN$1,0),FALSE)),"")</f>
        <v/>
      </c>
      <c r="CP503" s="685" t="str">
        <f>IFERROR((CO503+AY503*Contr_Rate)*(1+Inv_Return)*IF($D503=$C$1,VLOOKUP($T503,Male_Annuity_Tables,MATCH($BS$3+3,'Mortality Tables'!$N$1:$DN$1,0),FALSE),VLOOKUP($T503,Fe_Annuity_Tables,MATCH(CP$3+3,'Mortality Tables'!$N$1:$DN$1,0),FALSE)),"")</f>
        <v/>
      </c>
      <c r="CQ503" s="685" t="str">
        <f>IFERROR((CP503+AZ503*Contr_Rate)*(1+Inv_Return)*IF($D503=$C$1,VLOOKUP($T503,Male_Annuity_Tables,MATCH($BS$3+3,'Mortality Tables'!$N$1:$DN$1,0),FALSE),VLOOKUP($T503,Fe_Annuity_Tables,MATCH(CQ$3+3,'Mortality Tables'!$N$1:$DN$1,0),FALSE)),"")</f>
        <v/>
      </c>
      <c r="CR503" s="685" t="str">
        <f>IFERROR((CQ503+BA503*Contr_Rate)*(1+Inv_Return)*IF($D503=$C$1,VLOOKUP($T503,Male_Annuity_Tables,MATCH($BS$3+3,'Mortality Tables'!$N$1:$DN$1,0),FALSE),VLOOKUP($T503,Fe_Annuity_Tables,MATCH(CR$3+3,'Mortality Tables'!$N$1:$DN$1,0),FALSE)),"")</f>
        <v/>
      </c>
      <c r="CS503" s="685" t="str">
        <f>IFERROR((CR503+BB503*Contr_Rate)*(1+Inv_Return)*IF($D503=$C$1,VLOOKUP($T503,Male_Annuity_Tables,MATCH($BS$3+3,'Mortality Tables'!$N$1:$DN$1,0),FALSE),VLOOKUP($T503,Fe_Annuity_Tables,MATCH(CS$3+3,'Mortality Tables'!$N$1:$DN$1,0),FALSE)),"")</f>
        <v/>
      </c>
      <c r="CT503" s="685" t="str">
        <f>IFERROR((CS503+BC503*Contr_Rate)*(1+Inv_Return)*IF($D503=$C$1,VLOOKUP($T503,Male_Annuity_Tables,MATCH($BS$3+3,'Mortality Tables'!$N$1:$DN$1,0),FALSE),VLOOKUP($T503,Fe_Annuity_Tables,MATCH(CT$3+3,'Mortality Tables'!$N$1:$DN$1,0),FALSE)),"")</f>
        <v/>
      </c>
      <c r="CU503" s="685" t="str">
        <f>IFERROR((CT503+BD503*Contr_Rate)*(1+Inv_Return)*IF($D503=$C$1,VLOOKUP($T503,Male_Annuity_Tables,MATCH($BS$3+3,'Mortality Tables'!$N$1:$DN$1,0),FALSE),VLOOKUP($T503,Fe_Annuity_Tables,MATCH(CU$3+3,'Mortality Tables'!$N$1:$DN$1,0),FALSE)),"")</f>
        <v/>
      </c>
      <c r="CV503" s="685" t="str">
        <f>IFERROR((CU503+BE503*Contr_Rate)*(1+Inv_Return)*IF($D503=$C$1,VLOOKUP($T503,Male_Annuity_Tables,MATCH($BS$3+3,'Mortality Tables'!$N$1:$DN$1,0),FALSE),VLOOKUP($T503,Fe_Annuity_Tables,MATCH(CV$3+3,'Mortality Tables'!$N$1:$DN$1,0),FALSE)),"")</f>
        <v/>
      </c>
      <c r="CW503" s="685" t="str">
        <f>IFERROR((CV503+BF503*Contr_Rate)*(1+Inv_Return)*IF($D503=$C$1,VLOOKUP($T503,Male_Annuity_Tables,MATCH($BS$3+3,'Mortality Tables'!$N$1:$DN$1,0),FALSE),VLOOKUP($T503,Fe_Annuity_Tables,MATCH(CW$3+3,'Mortality Tables'!$N$1:$DN$1,0),FALSE)),"")</f>
        <v/>
      </c>
      <c r="CX503" s="685" t="str">
        <f>IFERROR((CW503+BG503*Contr_Rate)*(1+Inv_Return)*IF($D503=$C$1,VLOOKUP($T503,Male_Annuity_Tables,MATCH($BS$3+3,'Mortality Tables'!$N$1:$DN$1,0),FALSE),VLOOKUP($T503,Fe_Annuity_Tables,MATCH(CX$3+3,'Mortality Tables'!$N$1:$DN$1,0),FALSE)),"")</f>
        <v/>
      </c>
      <c r="CY503" s="685" t="str">
        <f>IFERROR((CX503+BH503*Contr_Rate)*(1+Inv_Return)*IF($D503=$C$1,VLOOKUP($T503,Male_Annuity_Tables,MATCH($BS$3+3,'Mortality Tables'!$N$1:$DN$1,0),FALSE),VLOOKUP($T503,Fe_Annuity_Tables,MATCH(CY$3+3,'Mortality Tables'!$N$1:$DN$1,0),FALSE)),"")</f>
        <v/>
      </c>
      <c r="CZ503" s="685" t="str">
        <f>IFERROR((CY503+BI503*Contr_Rate)*(1+Inv_Return)*IF($D503=$C$1,VLOOKUP($T503,Male_Annuity_Tables,MATCH($BS$3+3,'Mortality Tables'!$N$1:$DN$1,0),FALSE),VLOOKUP($T503,Fe_Annuity_Tables,MATCH(CZ$3+3,'Mortality Tables'!$N$1:$DN$1,0),FALSE)),"")</f>
        <v/>
      </c>
      <c r="DA503" s="685" t="str">
        <f>IFERROR((CZ503+BJ503*Contr_Rate)*(1+Inv_Return)*IF($D503=$C$1,VLOOKUP($T503,Male_Annuity_Tables,MATCH($BS$3+3,'Mortality Tables'!$N$1:$DN$1,0),FALSE),VLOOKUP($T503,Fe_Annuity_Tables,MATCH(DA$3+3,'Mortality Tables'!$N$1:$DN$1,0),FALSE)),"")</f>
        <v/>
      </c>
      <c r="DB503" s="685" t="str">
        <f>IFERROR((DA503+BK503*Contr_Rate)*(1+Inv_Return)*IF($D503=$C$1,VLOOKUP($T503,Male_Annuity_Tables,MATCH($BS$3+3,'Mortality Tables'!$N$1:$DN$1,0),FALSE),VLOOKUP($T503,Fe_Annuity_Tables,MATCH(DB$3+3,'Mortality Tables'!$N$1:$DN$1,0),FALSE)),"")</f>
        <v/>
      </c>
      <c r="DC503" s="685" t="str">
        <f>IFERROR((DB503+BL503*Contr_Rate)*(1+Inv_Return)*IF($D503=$C$1,VLOOKUP($T503,Male_Annuity_Tables,MATCH($BS$3+3,'Mortality Tables'!$N$1:$DN$1,0),FALSE),VLOOKUP($T503,Fe_Annuity_Tables,MATCH(DC$3+3,'Mortality Tables'!$N$1:$DN$1,0),FALSE)),"")</f>
        <v/>
      </c>
      <c r="DD503" s="685" t="str">
        <f>IFERROR((DC503+BM503*Contr_Rate)*(1+Inv_Return)*IF($D503=$C$1,VLOOKUP($T503,Male_Annuity_Tables,MATCH($BS$3+3,'Mortality Tables'!$N$1:$DN$1,0),FALSE),VLOOKUP($T503,Fe_Annuity_Tables,MATCH(DD$3+3,'Mortality Tables'!$N$1:$DN$1,0),FALSE)),"")</f>
        <v/>
      </c>
      <c r="DE503" s="685" t="str">
        <f>IFERROR((DD503+BN503*Contr_Rate)*(1+Inv_Return)*IF($D503=$C$1,VLOOKUP($T503,Male_Annuity_Tables,MATCH($BS$3+3,'Mortality Tables'!$N$1:$DN$1,0),FALSE),VLOOKUP($T503,Fe_Annuity_Tables,MATCH(DE$3+3,'Mortality Tables'!$N$1:$DN$1,0),FALSE)),"")</f>
        <v/>
      </c>
      <c r="DF503" s="685" t="str">
        <f>IFERROR((DE503+BO503*Contr_Rate)*(1+Inv_Return)*IF($D503=$C$1,VLOOKUP($T503,Male_Annuity_Tables,MATCH($BS$3+3,'Mortality Tables'!$N$1:$DN$1,0),FALSE),VLOOKUP($T503,Fe_Annuity_Tables,MATCH(DF$3+3,'Mortality Tables'!$N$1:$DN$1,0),FALSE)),"")</f>
        <v/>
      </c>
      <c r="DG503" s="685" t="str">
        <f>IFERROR((DF503+BP503*Contr_Rate)*(1+Inv_Return)*IF($D503=$C$1,VLOOKUP($T503,Male_Annuity_Tables,MATCH($BS$3+3,'Mortality Tables'!$N$1:$DN$1,0),FALSE),VLOOKUP($T503,Fe_Annuity_Tables,MATCH(DG$3+3,'Mortality Tables'!$N$1:$DN$1,0),FALSE)),"")</f>
        <v/>
      </c>
      <c r="DH503" s="685" t="str">
        <f>IFERROR((DG503+BQ503*Contr_Rate)*(1+Inv_Return)*IF($D503=$C$1,VLOOKUP($T503,Male_Annuity_Tables,MATCH($BS$3+3,'Mortality Tables'!$N$1:$DN$1,0),FALSE),VLOOKUP($T503,Fe_Annuity_Tables,MATCH(DH$3+3,'Mortality Tables'!$N$1:$DN$1,0),FALSE)),"")</f>
        <v/>
      </c>
      <c r="DJ503" s="686">
        <f t="shared" si="263"/>
        <v>1225685.0680000356</v>
      </c>
      <c r="DK503" s="680">
        <f t="shared" si="285"/>
        <v>8.0909277508679907</v>
      </c>
      <c r="DL503" s="686">
        <f t="shared" si="264"/>
        <v>101497.50694188624</v>
      </c>
      <c r="DM503" s="686">
        <f t="shared" si="286"/>
        <v>2960233.9859000002</v>
      </c>
      <c r="DN503" s="687">
        <f t="shared" si="265"/>
        <v>3.4286987929107213E-2</v>
      </c>
      <c r="DP503" s="688">
        <f t="shared" si="266"/>
        <v>76095.431761714208</v>
      </c>
      <c r="DQ503" s="688" t="str">
        <f t="shared" si="267"/>
        <v/>
      </c>
      <c r="DR503" s="688" t="str">
        <f t="shared" si="268"/>
        <v/>
      </c>
    </row>
  </sheetData>
  <autoFilter ref="A3:DT950" xr:uid="{CA918422-E2B1-4FCD-9E05-2583E4257574}"/>
  <mergeCells count="6">
    <mergeCell ref="DP2:DR2"/>
    <mergeCell ref="I2:K2"/>
    <mergeCell ref="M2:S2"/>
    <mergeCell ref="AB2:BI2"/>
    <mergeCell ref="BS2:CZ2"/>
    <mergeCell ref="DJ2:DN2"/>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8F4F6-D1EB-42BF-9876-A495D69664FD}">
  <sheetPr>
    <tabColor theme="0" tint="-0.499984740745262"/>
  </sheetPr>
  <dimension ref="I24:T206"/>
  <sheetViews>
    <sheetView showGridLines="0" topLeftCell="E116" workbookViewId="0">
      <selection activeCell="J176" sqref="J176"/>
    </sheetView>
  </sheetViews>
  <sheetFormatPr defaultColWidth="8.54296875" defaultRowHeight="12"/>
  <cols>
    <col min="1" max="8" width="8.54296875" style="175"/>
    <col min="9" max="9" width="9.90625" style="175" bestFit="1" customWidth="1"/>
    <col min="10" max="10" width="23.08984375" style="175" bestFit="1" customWidth="1"/>
    <col min="11" max="11" width="16.54296875" style="175" bestFit="1" customWidth="1"/>
    <col min="12" max="12" width="7.08984375" style="175" bestFit="1" customWidth="1"/>
    <col min="13" max="13" width="11.36328125" style="175" bestFit="1" customWidth="1"/>
    <col min="14" max="14" width="17.453125" style="175" bestFit="1" customWidth="1"/>
    <col min="15" max="15" width="20.36328125" style="175" bestFit="1" customWidth="1"/>
    <col min="16" max="16384" width="8.54296875" style="175"/>
  </cols>
  <sheetData>
    <row r="24" spans="9:15">
      <c r="I24" s="175" t="s">
        <v>286</v>
      </c>
    </row>
    <row r="25" spans="9:15">
      <c r="I25" s="176" t="s">
        <v>84</v>
      </c>
      <c r="J25" s="176" t="s">
        <v>85</v>
      </c>
      <c r="K25" s="176" t="s">
        <v>86</v>
      </c>
      <c r="L25" s="176" t="s">
        <v>87</v>
      </c>
      <c r="M25" s="176" t="s">
        <v>88</v>
      </c>
      <c r="N25" s="176" t="s">
        <v>89</v>
      </c>
      <c r="O25" s="176" t="s">
        <v>90</v>
      </c>
    </row>
    <row r="26" spans="9:15">
      <c r="I26" s="177">
        <v>109</v>
      </c>
      <c r="J26" s="177" t="s">
        <v>117</v>
      </c>
      <c r="K26" s="177" t="s">
        <v>116</v>
      </c>
      <c r="L26" s="177" t="s">
        <v>61</v>
      </c>
      <c r="M26" s="178">
        <v>25569</v>
      </c>
      <c r="N26" s="179">
        <v>25569</v>
      </c>
      <c r="O26" s="179">
        <v>25569</v>
      </c>
    </row>
    <row r="27" spans="9:15">
      <c r="I27" s="177">
        <v>1402</v>
      </c>
      <c r="J27" s="177" t="s">
        <v>119</v>
      </c>
      <c r="K27" s="177" t="s">
        <v>116</v>
      </c>
      <c r="L27" s="177" t="s">
        <v>61</v>
      </c>
      <c r="M27" s="178">
        <v>25569</v>
      </c>
      <c r="N27" s="179">
        <v>25569</v>
      </c>
      <c r="O27" s="179">
        <v>25569</v>
      </c>
    </row>
    <row r="28" spans="9:15">
      <c r="I28" s="177">
        <v>1972</v>
      </c>
      <c r="J28" s="177" t="s">
        <v>120</v>
      </c>
      <c r="K28" s="177" t="s">
        <v>116</v>
      </c>
      <c r="L28" s="177" t="s">
        <v>118</v>
      </c>
      <c r="M28" s="178">
        <v>28217</v>
      </c>
      <c r="N28" s="179">
        <v>25569</v>
      </c>
      <c r="O28" s="179">
        <v>25569</v>
      </c>
    </row>
    <row r="29" spans="9:15">
      <c r="I29" s="177">
        <v>22449464</v>
      </c>
      <c r="J29" s="177" t="s">
        <v>122</v>
      </c>
      <c r="K29" s="177" t="s">
        <v>115</v>
      </c>
      <c r="L29" s="177" t="s">
        <v>60</v>
      </c>
      <c r="M29" s="178">
        <v>29696</v>
      </c>
      <c r="N29" s="179">
        <v>25569</v>
      </c>
      <c r="O29" s="179">
        <v>25569</v>
      </c>
    </row>
    <row r="30" spans="9:15">
      <c r="I30" s="177">
        <v>23093768</v>
      </c>
      <c r="J30" s="177" t="s">
        <v>123</v>
      </c>
      <c r="K30" s="177" t="s">
        <v>116</v>
      </c>
      <c r="L30" s="177" t="s">
        <v>61</v>
      </c>
      <c r="M30" s="178">
        <v>25569</v>
      </c>
      <c r="N30" s="179">
        <v>25569</v>
      </c>
      <c r="O30" s="179">
        <v>25569</v>
      </c>
    </row>
    <row r="31" spans="9:15">
      <c r="I31" s="177">
        <v>237</v>
      </c>
      <c r="J31" s="177" t="s">
        <v>125</v>
      </c>
      <c r="K31" s="177" t="s">
        <v>116</v>
      </c>
      <c r="L31" s="177" t="s">
        <v>60</v>
      </c>
      <c r="M31" s="178">
        <v>25569</v>
      </c>
      <c r="N31" s="179">
        <v>25569</v>
      </c>
      <c r="O31" s="179">
        <v>25569</v>
      </c>
    </row>
    <row r="32" spans="9:15">
      <c r="I32" s="177">
        <v>23835675</v>
      </c>
      <c r="J32" s="177" t="s">
        <v>126</v>
      </c>
      <c r="K32" s="177" t="s">
        <v>116</v>
      </c>
      <c r="L32" s="177" t="s">
        <v>60</v>
      </c>
      <c r="M32" s="178">
        <v>25569</v>
      </c>
      <c r="N32" s="179">
        <v>25569</v>
      </c>
      <c r="O32" s="179">
        <v>25569</v>
      </c>
    </row>
    <row r="33" spans="9:15">
      <c r="I33" s="177">
        <v>2554</v>
      </c>
      <c r="J33" s="177" t="s">
        <v>128</v>
      </c>
      <c r="K33" s="177" t="s">
        <v>116</v>
      </c>
      <c r="L33" s="177" t="s">
        <v>60</v>
      </c>
      <c r="M33" s="178">
        <v>32381</v>
      </c>
      <c r="N33" s="179">
        <v>25569</v>
      </c>
      <c r="O33" s="179">
        <v>25569</v>
      </c>
    </row>
    <row r="34" spans="9:15">
      <c r="I34" s="177">
        <v>2586</v>
      </c>
      <c r="J34" s="177" t="s">
        <v>129</v>
      </c>
      <c r="K34" s="177" t="s">
        <v>116</v>
      </c>
      <c r="L34" s="177" t="s">
        <v>118</v>
      </c>
      <c r="M34" s="178">
        <v>25569</v>
      </c>
      <c r="N34" s="179">
        <v>25569</v>
      </c>
      <c r="O34" s="179">
        <v>25569</v>
      </c>
    </row>
    <row r="35" spans="9:15">
      <c r="I35" s="177">
        <v>2604</v>
      </c>
      <c r="J35" s="177" t="s">
        <v>130</v>
      </c>
      <c r="K35" s="177" t="s">
        <v>116</v>
      </c>
      <c r="L35" s="177" t="s">
        <v>61</v>
      </c>
      <c r="M35" s="178">
        <v>30772</v>
      </c>
      <c r="N35" s="179">
        <v>25569</v>
      </c>
      <c r="O35" s="179">
        <v>25569</v>
      </c>
    </row>
    <row r="36" spans="9:15">
      <c r="I36" s="177">
        <v>2672</v>
      </c>
      <c r="J36" s="177" t="s">
        <v>131</v>
      </c>
      <c r="K36" s="177" t="s">
        <v>116</v>
      </c>
      <c r="L36" s="177" t="s">
        <v>60</v>
      </c>
      <c r="M36" s="178">
        <v>25569</v>
      </c>
      <c r="N36" s="179">
        <v>25569</v>
      </c>
      <c r="O36" s="179">
        <v>25569</v>
      </c>
    </row>
    <row r="37" spans="9:15">
      <c r="I37" s="177">
        <v>2805</v>
      </c>
      <c r="J37" s="177" t="s">
        <v>132</v>
      </c>
      <c r="K37" s="177" t="s">
        <v>116</v>
      </c>
      <c r="L37" s="177" t="s">
        <v>118</v>
      </c>
      <c r="M37" s="178">
        <v>25569</v>
      </c>
      <c r="N37" s="179">
        <v>25569</v>
      </c>
      <c r="O37" s="179">
        <v>25569</v>
      </c>
    </row>
    <row r="38" spans="9:15">
      <c r="I38" s="177">
        <v>3055</v>
      </c>
      <c r="J38" s="177" t="s">
        <v>133</v>
      </c>
      <c r="K38" s="177" t="s">
        <v>116</v>
      </c>
      <c r="L38" s="177" t="s">
        <v>60</v>
      </c>
      <c r="M38" s="178">
        <v>25569</v>
      </c>
      <c r="N38" s="179">
        <v>41649</v>
      </c>
      <c r="O38" s="179">
        <v>25569</v>
      </c>
    </row>
    <row r="39" spans="9:15">
      <c r="I39" s="177">
        <v>3266</v>
      </c>
      <c r="J39" s="177" t="s">
        <v>137</v>
      </c>
      <c r="K39" s="177" t="s">
        <v>116</v>
      </c>
      <c r="L39" s="177" t="s">
        <v>60</v>
      </c>
      <c r="M39" s="178">
        <v>30834</v>
      </c>
      <c r="N39" s="179">
        <v>25569</v>
      </c>
      <c r="O39" s="179">
        <v>25569</v>
      </c>
    </row>
    <row r="40" spans="9:15">
      <c r="I40" s="177">
        <v>328</v>
      </c>
      <c r="J40" s="177" t="s">
        <v>138</v>
      </c>
      <c r="K40" s="177" t="s">
        <v>116</v>
      </c>
      <c r="L40" s="177" t="s">
        <v>60</v>
      </c>
      <c r="M40" s="178">
        <v>25569</v>
      </c>
      <c r="N40" s="179">
        <v>25569</v>
      </c>
      <c r="O40" s="179">
        <v>25569</v>
      </c>
    </row>
    <row r="41" spans="9:15">
      <c r="I41" s="177">
        <v>3305</v>
      </c>
      <c r="J41" s="177" t="s">
        <v>139</v>
      </c>
      <c r="K41" s="177" t="s">
        <v>116</v>
      </c>
      <c r="L41" s="177" t="s">
        <v>57</v>
      </c>
      <c r="M41" s="178">
        <v>25569</v>
      </c>
      <c r="N41" s="179">
        <v>25569</v>
      </c>
      <c r="O41" s="179">
        <v>25569</v>
      </c>
    </row>
    <row r="42" spans="9:15">
      <c r="I42" s="177">
        <v>335</v>
      </c>
      <c r="J42" s="177" t="s">
        <v>141</v>
      </c>
      <c r="K42" s="177" t="s">
        <v>116</v>
      </c>
      <c r="L42" s="177" t="s">
        <v>61</v>
      </c>
      <c r="M42" s="178">
        <v>25569</v>
      </c>
      <c r="N42" s="179">
        <v>25569</v>
      </c>
      <c r="O42" s="179">
        <v>25569</v>
      </c>
    </row>
    <row r="43" spans="9:15">
      <c r="I43" s="177">
        <v>338</v>
      </c>
      <c r="J43" s="177" t="s">
        <v>142</v>
      </c>
      <c r="K43" s="177" t="s">
        <v>116</v>
      </c>
      <c r="L43" s="177" t="s">
        <v>61</v>
      </c>
      <c r="M43" s="178">
        <v>25569</v>
      </c>
      <c r="N43" s="179">
        <v>25569</v>
      </c>
      <c r="O43" s="179">
        <v>25569</v>
      </c>
    </row>
    <row r="44" spans="9:15">
      <c r="I44" s="177">
        <v>339</v>
      </c>
      <c r="J44" s="177" t="s">
        <v>143</v>
      </c>
      <c r="K44" s="177" t="s">
        <v>116</v>
      </c>
      <c r="L44" s="177" t="s">
        <v>61</v>
      </c>
      <c r="M44" s="178">
        <v>25569</v>
      </c>
      <c r="N44" s="179">
        <v>25569</v>
      </c>
      <c r="O44" s="179">
        <v>25569</v>
      </c>
    </row>
    <row r="45" spans="9:15">
      <c r="I45" s="177">
        <v>340</v>
      </c>
      <c r="J45" s="177" t="s">
        <v>144</v>
      </c>
      <c r="K45" s="177" t="s">
        <v>116</v>
      </c>
      <c r="L45" s="177" t="s">
        <v>61</v>
      </c>
      <c r="M45" s="178">
        <v>25569</v>
      </c>
      <c r="N45" s="179">
        <v>25569</v>
      </c>
      <c r="O45" s="179">
        <v>25569</v>
      </c>
    </row>
    <row r="46" spans="9:15">
      <c r="I46" s="177">
        <v>349</v>
      </c>
      <c r="J46" s="177" t="s">
        <v>145</v>
      </c>
      <c r="K46" s="177" t="s">
        <v>116</v>
      </c>
      <c r="L46" s="177" t="s">
        <v>61</v>
      </c>
      <c r="M46" s="178">
        <v>25569</v>
      </c>
      <c r="N46" s="179">
        <v>25569</v>
      </c>
      <c r="O46" s="179">
        <v>25569</v>
      </c>
    </row>
    <row r="47" spans="9:15">
      <c r="I47" s="177">
        <v>357</v>
      </c>
      <c r="J47" s="177" t="s">
        <v>148</v>
      </c>
      <c r="K47" s="177" t="s">
        <v>116</v>
      </c>
      <c r="L47" s="177" t="s">
        <v>61</v>
      </c>
      <c r="M47" s="178">
        <v>25569</v>
      </c>
      <c r="N47" s="179">
        <v>25569</v>
      </c>
      <c r="O47" s="179">
        <v>25569</v>
      </c>
    </row>
    <row r="48" spans="9:15">
      <c r="I48" s="177">
        <v>363</v>
      </c>
      <c r="J48" s="177" t="s">
        <v>149</v>
      </c>
      <c r="K48" s="177" t="s">
        <v>116</v>
      </c>
      <c r="L48" s="177" t="s">
        <v>57</v>
      </c>
      <c r="M48" s="178">
        <v>25569</v>
      </c>
      <c r="N48" s="179">
        <v>25569</v>
      </c>
      <c r="O48" s="179">
        <v>25569</v>
      </c>
    </row>
    <row r="49" spans="9:15">
      <c r="I49" s="177">
        <v>365</v>
      </c>
      <c r="J49" s="177" t="s">
        <v>150</v>
      </c>
      <c r="K49" s="177" t="s">
        <v>116</v>
      </c>
      <c r="L49" s="177" t="s">
        <v>61</v>
      </c>
      <c r="M49" s="178">
        <v>25569</v>
      </c>
      <c r="N49" s="179">
        <v>25569</v>
      </c>
      <c r="O49" s="179">
        <v>25569</v>
      </c>
    </row>
    <row r="50" spans="9:15">
      <c r="I50" s="177">
        <v>370</v>
      </c>
      <c r="J50" s="177" t="s">
        <v>151</v>
      </c>
      <c r="K50" s="177" t="s">
        <v>116</v>
      </c>
      <c r="L50" s="177" t="s">
        <v>61</v>
      </c>
      <c r="M50" s="178">
        <v>25569</v>
      </c>
      <c r="N50" s="179">
        <v>25569</v>
      </c>
      <c r="O50" s="179">
        <v>25569</v>
      </c>
    </row>
    <row r="51" spans="9:15">
      <c r="I51" s="177">
        <v>376</v>
      </c>
      <c r="J51" s="177" t="s">
        <v>152</v>
      </c>
      <c r="K51" s="177" t="s">
        <v>116</v>
      </c>
      <c r="L51" s="177" t="s">
        <v>61</v>
      </c>
      <c r="M51" s="178">
        <v>25569</v>
      </c>
      <c r="N51" s="179">
        <v>25569</v>
      </c>
      <c r="O51" s="179">
        <v>25569</v>
      </c>
    </row>
    <row r="52" spans="9:15">
      <c r="I52" s="177">
        <v>386</v>
      </c>
      <c r="J52" s="177" t="s">
        <v>153</v>
      </c>
      <c r="K52" s="177" t="s">
        <v>116</v>
      </c>
      <c r="L52" s="177" t="s">
        <v>61</v>
      </c>
      <c r="M52" s="178">
        <v>25569</v>
      </c>
      <c r="N52" s="179">
        <v>25569</v>
      </c>
      <c r="O52" s="179">
        <v>25569</v>
      </c>
    </row>
    <row r="53" spans="9:15">
      <c r="I53" s="177">
        <v>3936</v>
      </c>
      <c r="J53" s="177" t="s">
        <v>154</v>
      </c>
      <c r="K53" s="177" t="s">
        <v>116</v>
      </c>
      <c r="L53" s="177" t="s">
        <v>60</v>
      </c>
      <c r="M53" s="178">
        <v>25569</v>
      </c>
      <c r="N53" s="179">
        <v>25569</v>
      </c>
      <c r="O53" s="179">
        <v>25569</v>
      </c>
    </row>
    <row r="54" spans="9:15">
      <c r="I54" s="177">
        <v>407</v>
      </c>
      <c r="J54" s="177" t="s">
        <v>156</v>
      </c>
      <c r="K54" s="177" t="s">
        <v>116</v>
      </c>
      <c r="L54" s="177" t="s">
        <v>61</v>
      </c>
      <c r="M54" s="178">
        <v>27921</v>
      </c>
      <c r="N54" s="179">
        <v>25569</v>
      </c>
      <c r="O54" s="179">
        <v>25569</v>
      </c>
    </row>
    <row r="55" spans="9:15">
      <c r="I55" s="177">
        <v>409</v>
      </c>
      <c r="J55" s="177" t="s">
        <v>157</v>
      </c>
      <c r="K55" s="177" t="s">
        <v>116</v>
      </c>
      <c r="L55" s="177" t="s">
        <v>61</v>
      </c>
      <c r="M55" s="178">
        <v>25569</v>
      </c>
      <c r="N55" s="179">
        <v>25569</v>
      </c>
      <c r="O55" s="179">
        <v>25569</v>
      </c>
    </row>
    <row r="56" spans="9:15">
      <c r="I56" s="177">
        <v>415</v>
      </c>
      <c r="J56" s="177" t="s">
        <v>158</v>
      </c>
      <c r="K56" s="177" t="s">
        <v>116</v>
      </c>
      <c r="L56" s="177" t="s">
        <v>60</v>
      </c>
      <c r="M56" s="178">
        <v>27426</v>
      </c>
      <c r="N56" s="179">
        <v>25569</v>
      </c>
      <c r="O56" s="179">
        <v>25569</v>
      </c>
    </row>
    <row r="57" spans="9:15">
      <c r="I57" s="177">
        <v>417</v>
      </c>
      <c r="J57" s="177" t="s">
        <v>159</v>
      </c>
      <c r="K57" s="177" t="s">
        <v>116</v>
      </c>
      <c r="L57" s="177" t="s">
        <v>60</v>
      </c>
      <c r="M57" s="178">
        <v>25569</v>
      </c>
      <c r="N57" s="179">
        <v>25569</v>
      </c>
      <c r="O57" s="179">
        <v>25569</v>
      </c>
    </row>
    <row r="58" spans="9:15">
      <c r="I58" s="177">
        <v>426</v>
      </c>
      <c r="J58" s="177" t="s">
        <v>162</v>
      </c>
      <c r="K58" s="177" t="s">
        <v>116</v>
      </c>
      <c r="L58" s="177" t="s">
        <v>61</v>
      </c>
      <c r="M58" s="178">
        <v>25569</v>
      </c>
      <c r="N58" s="179">
        <v>25569</v>
      </c>
      <c r="O58" s="179">
        <v>25569</v>
      </c>
    </row>
    <row r="59" spans="9:15">
      <c r="I59" s="177">
        <v>428</v>
      </c>
      <c r="J59" s="177" t="s">
        <v>163</v>
      </c>
      <c r="K59" s="177" t="s">
        <v>116</v>
      </c>
      <c r="L59" s="177" t="s">
        <v>60</v>
      </c>
      <c r="M59" s="178">
        <v>28010</v>
      </c>
      <c r="N59" s="179">
        <v>25569</v>
      </c>
      <c r="O59" s="179">
        <v>25569</v>
      </c>
    </row>
    <row r="60" spans="9:15">
      <c r="I60" s="177">
        <v>430</v>
      </c>
      <c r="J60" s="177" t="s">
        <v>164</v>
      </c>
      <c r="K60" s="177" t="s">
        <v>116</v>
      </c>
      <c r="L60" s="177" t="s">
        <v>60</v>
      </c>
      <c r="M60" s="178">
        <v>27036</v>
      </c>
      <c r="N60" s="179">
        <v>25569</v>
      </c>
      <c r="O60" s="179">
        <v>25569</v>
      </c>
    </row>
    <row r="61" spans="9:15">
      <c r="I61" s="177">
        <v>438</v>
      </c>
      <c r="J61" s="177" t="s">
        <v>165</v>
      </c>
      <c r="K61" s="177" t="s">
        <v>116</v>
      </c>
      <c r="L61" s="177" t="s">
        <v>61</v>
      </c>
      <c r="M61" s="178">
        <v>37987</v>
      </c>
      <c r="N61" s="179">
        <v>25569</v>
      </c>
      <c r="O61" s="179">
        <v>25569</v>
      </c>
    </row>
    <row r="62" spans="9:15">
      <c r="I62" s="177">
        <v>4456</v>
      </c>
      <c r="J62" s="177" t="s">
        <v>167</v>
      </c>
      <c r="K62" s="177" t="s">
        <v>116</v>
      </c>
      <c r="L62" s="177" t="s">
        <v>58</v>
      </c>
      <c r="M62" s="178">
        <v>25569</v>
      </c>
      <c r="N62" s="179">
        <v>25569</v>
      </c>
      <c r="O62" s="179">
        <v>25569</v>
      </c>
    </row>
    <row r="63" spans="9:15">
      <c r="I63" s="177">
        <v>447</v>
      </c>
      <c r="J63" s="177" t="s">
        <v>168</v>
      </c>
      <c r="K63" s="177" t="s">
        <v>116</v>
      </c>
      <c r="L63" s="177" t="s">
        <v>61</v>
      </c>
      <c r="M63" s="178">
        <v>25569</v>
      </c>
      <c r="N63" s="179">
        <v>25569</v>
      </c>
      <c r="O63" s="179">
        <v>25569</v>
      </c>
    </row>
    <row r="64" spans="9:15">
      <c r="I64" s="177">
        <v>457</v>
      </c>
      <c r="J64" s="177" t="s">
        <v>169</v>
      </c>
      <c r="K64" s="177" t="s">
        <v>116</v>
      </c>
      <c r="L64" s="177" t="s">
        <v>60</v>
      </c>
      <c r="M64" s="178">
        <v>25569</v>
      </c>
      <c r="N64" s="179">
        <v>25569</v>
      </c>
      <c r="O64" s="179">
        <v>25569</v>
      </c>
    </row>
    <row r="65" spans="9:15">
      <c r="I65" s="177">
        <v>463</v>
      </c>
      <c r="J65" s="177" t="s">
        <v>170</v>
      </c>
      <c r="K65" s="177" t="s">
        <v>116</v>
      </c>
      <c r="L65" s="177" t="s">
        <v>60</v>
      </c>
      <c r="M65" s="178">
        <v>25569</v>
      </c>
      <c r="N65" s="179">
        <v>25569</v>
      </c>
      <c r="O65" s="179">
        <v>25569</v>
      </c>
    </row>
    <row r="66" spans="9:15">
      <c r="I66" s="177">
        <v>466</v>
      </c>
      <c r="J66" s="177" t="s">
        <v>171</v>
      </c>
      <c r="K66" s="177" t="s">
        <v>116</v>
      </c>
      <c r="L66" s="177" t="s">
        <v>61</v>
      </c>
      <c r="M66" s="178">
        <v>25569</v>
      </c>
      <c r="N66" s="179">
        <v>25569</v>
      </c>
      <c r="O66" s="179">
        <v>25569</v>
      </c>
    </row>
    <row r="67" spans="9:15">
      <c r="I67" s="177">
        <v>4678</v>
      </c>
      <c r="J67" s="177" t="s">
        <v>172</v>
      </c>
      <c r="K67" s="177" t="s">
        <v>116</v>
      </c>
      <c r="L67" s="177" t="s">
        <v>118</v>
      </c>
      <c r="M67" s="178">
        <v>25569</v>
      </c>
      <c r="N67" s="179">
        <v>25569</v>
      </c>
      <c r="O67" s="179">
        <v>25569</v>
      </c>
    </row>
    <row r="68" spans="9:15">
      <c r="I68" s="177">
        <v>473</v>
      </c>
      <c r="J68" s="177" t="s">
        <v>173</v>
      </c>
      <c r="K68" s="177" t="s">
        <v>116</v>
      </c>
      <c r="L68" s="177" t="s">
        <v>61</v>
      </c>
      <c r="M68" s="178">
        <v>25569</v>
      </c>
      <c r="N68" s="179">
        <v>25569</v>
      </c>
      <c r="O68" s="179">
        <v>25569</v>
      </c>
    </row>
    <row r="69" spans="9:15">
      <c r="I69" s="177">
        <v>479</v>
      </c>
      <c r="J69" s="177" t="s">
        <v>174</v>
      </c>
      <c r="K69" s="177" t="s">
        <v>116</v>
      </c>
      <c r="L69" s="177" t="s">
        <v>61</v>
      </c>
      <c r="M69" s="178">
        <v>25569</v>
      </c>
      <c r="N69" s="179">
        <v>25569</v>
      </c>
      <c r="O69" s="179">
        <v>25569</v>
      </c>
    </row>
    <row r="70" spans="9:15">
      <c r="I70" s="177">
        <v>489</v>
      </c>
      <c r="J70" s="177" t="s">
        <v>175</v>
      </c>
      <c r="K70" s="177" t="s">
        <v>116</v>
      </c>
      <c r="L70" s="177" t="s">
        <v>60</v>
      </c>
      <c r="M70" s="178">
        <v>25569</v>
      </c>
      <c r="N70" s="179">
        <v>25569</v>
      </c>
      <c r="O70" s="179">
        <v>25569</v>
      </c>
    </row>
    <row r="71" spans="9:15">
      <c r="I71" s="177">
        <v>496</v>
      </c>
      <c r="J71" s="177" t="s">
        <v>176</v>
      </c>
      <c r="K71" s="177" t="s">
        <v>116</v>
      </c>
      <c r="L71" s="177" t="s">
        <v>57</v>
      </c>
      <c r="M71" s="178">
        <v>25575</v>
      </c>
      <c r="N71" s="179">
        <v>25569</v>
      </c>
      <c r="O71" s="179">
        <v>25569</v>
      </c>
    </row>
    <row r="72" spans="9:15">
      <c r="I72" s="177">
        <v>498</v>
      </c>
      <c r="J72" s="177" t="s">
        <v>177</v>
      </c>
      <c r="K72" s="177" t="s">
        <v>116</v>
      </c>
      <c r="L72" s="177" t="s">
        <v>60</v>
      </c>
      <c r="M72" s="178">
        <v>25569</v>
      </c>
      <c r="N72" s="179">
        <v>25569</v>
      </c>
      <c r="O72" s="179">
        <v>25569</v>
      </c>
    </row>
    <row r="73" spans="9:15">
      <c r="I73" s="177">
        <v>501</v>
      </c>
      <c r="J73" s="177" t="s">
        <v>178</v>
      </c>
      <c r="K73" s="177" t="s">
        <v>116</v>
      </c>
      <c r="L73" s="177" t="s">
        <v>60</v>
      </c>
      <c r="M73" s="178">
        <v>25569</v>
      </c>
      <c r="N73" s="179">
        <v>25569</v>
      </c>
      <c r="O73" s="179">
        <v>25569</v>
      </c>
    </row>
    <row r="74" spans="9:15">
      <c r="I74" s="177">
        <v>502</v>
      </c>
      <c r="J74" s="177" t="s">
        <v>179</v>
      </c>
      <c r="K74" s="177" t="s">
        <v>116</v>
      </c>
      <c r="L74" s="177" t="s">
        <v>61</v>
      </c>
      <c r="M74" s="178">
        <v>25569</v>
      </c>
      <c r="N74" s="179">
        <v>25569</v>
      </c>
      <c r="O74" s="179">
        <v>25569</v>
      </c>
    </row>
    <row r="75" spans="9:15">
      <c r="I75" s="177">
        <v>504</v>
      </c>
      <c r="J75" s="177" t="s">
        <v>180</v>
      </c>
      <c r="K75" s="177" t="s">
        <v>116</v>
      </c>
      <c r="L75" s="177" t="s">
        <v>60</v>
      </c>
      <c r="M75" s="178">
        <v>28702</v>
      </c>
      <c r="N75" s="179">
        <v>25569</v>
      </c>
      <c r="O75" s="179">
        <v>25569</v>
      </c>
    </row>
    <row r="76" spans="9:15">
      <c r="I76" s="177">
        <v>505</v>
      </c>
      <c r="J76" s="177" t="s">
        <v>181</v>
      </c>
      <c r="K76" s="177" t="s">
        <v>116</v>
      </c>
      <c r="L76" s="177" t="s">
        <v>57</v>
      </c>
      <c r="M76" s="178">
        <v>25575</v>
      </c>
      <c r="N76" s="179">
        <v>25569</v>
      </c>
      <c r="O76" s="179">
        <v>25569</v>
      </c>
    </row>
    <row r="77" spans="9:15">
      <c r="I77" s="177">
        <v>507</v>
      </c>
      <c r="J77" s="177" t="s">
        <v>182</v>
      </c>
      <c r="K77" s="177" t="s">
        <v>116</v>
      </c>
      <c r="L77" s="177" t="s">
        <v>60</v>
      </c>
      <c r="M77" s="178">
        <v>25569</v>
      </c>
      <c r="N77" s="179">
        <v>25569</v>
      </c>
      <c r="O77" s="179">
        <v>25569</v>
      </c>
    </row>
    <row r="78" spans="9:15">
      <c r="I78" s="177">
        <v>511</v>
      </c>
      <c r="J78" s="177" t="s">
        <v>183</v>
      </c>
      <c r="K78" s="177" t="s">
        <v>116</v>
      </c>
      <c r="L78" s="177" t="s">
        <v>61</v>
      </c>
      <c r="M78" s="178">
        <v>25575</v>
      </c>
      <c r="N78" s="179">
        <v>25569</v>
      </c>
      <c r="O78" s="179">
        <v>25569</v>
      </c>
    </row>
    <row r="79" spans="9:15">
      <c r="I79" s="177">
        <v>5115</v>
      </c>
      <c r="J79" s="177" t="s">
        <v>184</v>
      </c>
      <c r="K79" s="177" t="s">
        <v>116</v>
      </c>
      <c r="L79" s="177" t="s">
        <v>61</v>
      </c>
      <c r="M79" s="178">
        <v>25569</v>
      </c>
      <c r="N79" s="179">
        <v>25569</v>
      </c>
      <c r="O79" s="179">
        <v>25569</v>
      </c>
    </row>
    <row r="80" spans="9:15">
      <c r="I80" s="177">
        <v>521</v>
      </c>
      <c r="J80" s="177" t="s">
        <v>185</v>
      </c>
      <c r="K80" s="177" t="s">
        <v>116</v>
      </c>
      <c r="L80" s="177" t="s">
        <v>60</v>
      </c>
      <c r="M80" s="178">
        <v>29260</v>
      </c>
      <c r="N80" s="179">
        <v>25569</v>
      </c>
      <c r="O80" s="179">
        <v>25569</v>
      </c>
    </row>
    <row r="81" spans="9:15">
      <c r="I81" s="177">
        <v>523</v>
      </c>
      <c r="J81" s="177" t="s">
        <v>187</v>
      </c>
      <c r="K81" s="177" t="s">
        <v>116</v>
      </c>
      <c r="L81" s="177" t="s">
        <v>60</v>
      </c>
      <c r="M81" s="178">
        <v>26877</v>
      </c>
      <c r="N81" s="179">
        <v>25569</v>
      </c>
      <c r="O81" s="179">
        <v>25569</v>
      </c>
    </row>
    <row r="82" spans="9:15">
      <c r="I82" s="177">
        <v>533</v>
      </c>
      <c r="J82" s="177" t="s">
        <v>188</v>
      </c>
      <c r="K82" s="177" t="s">
        <v>116</v>
      </c>
      <c r="L82" s="177" t="s">
        <v>58</v>
      </c>
      <c r="M82" s="178">
        <v>29587</v>
      </c>
      <c r="N82" s="179">
        <v>25569</v>
      </c>
      <c r="O82" s="179">
        <v>25569</v>
      </c>
    </row>
    <row r="83" spans="9:15">
      <c r="I83" s="177">
        <v>542</v>
      </c>
      <c r="J83" s="177" t="s">
        <v>189</v>
      </c>
      <c r="K83" s="177" t="s">
        <v>116</v>
      </c>
      <c r="L83" s="177" t="s">
        <v>60</v>
      </c>
      <c r="M83" s="178">
        <v>29445</v>
      </c>
      <c r="N83" s="179">
        <v>25569</v>
      </c>
      <c r="O83" s="179">
        <v>25569</v>
      </c>
    </row>
    <row r="84" spans="9:15">
      <c r="I84" s="177">
        <v>545</v>
      </c>
      <c r="J84" s="177" t="s">
        <v>190</v>
      </c>
      <c r="K84" s="177" t="s">
        <v>116</v>
      </c>
      <c r="L84" s="177" t="s">
        <v>60</v>
      </c>
      <c r="M84" s="178">
        <v>25569</v>
      </c>
      <c r="N84" s="179">
        <v>25569</v>
      </c>
      <c r="O84" s="179">
        <v>25569</v>
      </c>
    </row>
    <row r="85" spans="9:15">
      <c r="I85" s="177">
        <v>548</v>
      </c>
      <c r="J85" s="177" t="s">
        <v>191</v>
      </c>
      <c r="K85" s="177" t="s">
        <v>116</v>
      </c>
      <c r="L85" s="177" t="s">
        <v>57</v>
      </c>
      <c r="M85" s="178">
        <v>25569</v>
      </c>
      <c r="N85" s="179">
        <v>25569</v>
      </c>
      <c r="O85" s="179">
        <v>25569</v>
      </c>
    </row>
    <row r="86" spans="9:15">
      <c r="I86" s="177">
        <v>554</v>
      </c>
      <c r="J86" s="177" t="s">
        <v>192</v>
      </c>
      <c r="K86" s="177" t="s">
        <v>116</v>
      </c>
      <c r="L86" s="177" t="s">
        <v>57</v>
      </c>
      <c r="M86" s="178">
        <v>30356</v>
      </c>
      <c r="N86" s="179">
        <v>25569</v>
      </c>
      <c r="O86" s="179">
        <v>25569</v>
      </c>
    </row>
    <row r="87" spans="9:15">
      <c r="I87" s="177">
        <v>556</v>
      </c>
      <c r="J87" s="177" t="s">
        <v>193</v>
      </c>
      <c r="K87" s="177" t="s">
        <v>116</v>
      </c>
      <c r="L87" s="177" t="s">
        <v>58</v>
      </c>
      <c r="M87" s="178">
        <v>25575</v>
      </c>
      <c r="N87" s="179">
        <v>25569</v>
      </c>
      <c r="O87" s="179">
        <v>25569</v>
      </c>
    </row>
    <row r="88" spans="9:15">
      <c r="I88" s="177">
        <v>557</v>
      </c>
      <c r="J88" s="177" t="s">
        <v>194</v>
      </c>
      <c r="K88" s="177" t="s">
        <v>116</v>
      </c>
      <c r="L88" s="177" t="s">
        <v>60</v>
      </c>
      <c r="M88" s="178">
        <v>25575</v>
      </c>
      <c r="N88" s="179">
        <v>25569</v>
      </c>
      <c r="O88" s="179">
        <v>25569</v>
      </c>
    </row>
    <row r="89" spans="9:15">
      <c r="I89" s="177">
        <v>558</v>
      </c>
      <c r="J89" s="177" t="s">
        <v>195</v>
      </c>
      <c r="K89" s="177" t="s">
        <v>116</v>
      </c>
      <c r="L89" s="177" t="s">
        <v>60</v>
      </c>
      <c r="M89" s="178">
        <v>30077</v>
      </c>
      <c r="N89" s="179">
        <v>25569</v>
      </c>
      <c r="O89" s="179">
        <v>25569</v>
      </c>
    </row>
    <row r="90" spans="9:15">
      <c r="I90" s="177">
        <v>559</v>
      </c>
      <c r="J90" s="177" t="s">
        <v>196</v>
      </c>
      <c r="K90" s="177" t="s">
        <v>116</v>
      </c>
      <c r="L90" s="177" t="s">
        <v>60</v>
      </c>
      <c r="M90" s="178">
        <v>25575</v>
      </c>
      <c r="N90" s="179">
        <v>25569</v>
      </c>
      <c r="O90" s="179">
        <v>25569</v>
      </c>
    </row>
    <row r="91" spans="9:15">
      <c r="I91" s="177">
        <v>562</v>
      </c>
      <c r="J91" s="177" t="s">
        <v>197</v>
      </c>
      <c r="K91" s="177" t="s">
        <v>116</v>
      </c>
      <c r="L91" s="177" t="s">
        <v>60</v>
      </c>
      <c r="M91" s="178">
        <v>25569</v>
      </c>
      <c r="N91" s="179">
        <v>25569</v>
      </c>
      <c r="O91" s="179">
        <v>25569</v>
      </c>
    </row>
    <row r="92" spans="9:15">
      <c r="I92" s="177">
        <v>564</v>
      </c>
      <c r="J92" s="177" t="s">
        <v>198</v>
      </c>
      <c r="K92" s="177" t="s">
        <v>116</v>
      </c>
      <c r="L92" s="177" t="s">
        <v>61</v>
      </c>
      <c r="M92" s="178">
        <v>25575</v>
      </c>
      <c r="N92" s="179">
        <v>25569</v>
      </c>
      <c r="O92" s="179">
        <v>25569</v>
      </c>
    </row>
    <row r="93" spans="9:15">
      <c r="I93" s="177">
        <v>569</v>
      </c>
      <c r="J93" s="177" t="s">
        <v>199</v>
      </c>
      <c r="K93" s="177" t="s">
        <v>116</v>
      </c>
      <c r="L93" s="177" t="s">
        <v>58</v>
      </c>
      <c r="M93" s="178">
        <v>25569</v>
      </c>
      <c r="N93" s="179">
        <v>25569</v>
      </c>
      <c r="O93" s="179">
        <v>25569</v>
      </c>
    </row>
    <row r="94" spans="9:15">
      <c r="I94" s="177">
        <v>574</v>
      </c>
      <c r="J94" s="177" t="s">
        <v>200</v>
      </c>
      <c r="K94" s="177" t="s">
        <v>116</v>
      </c>
      <c r="L94" s="177" t="s">
        <v>61</v>
      </c>
      <c r="M94" s="178">
        <v>25575</v>
      </c>
      <c r="N94" s="179">
        <v>25569</v>
      </c>
      <c r="O94" s="179">
        <v>25569</v>
      </c>
    </row>
    <row r="95" spans="9:15">
      <c r="I95" s="177">
        <v>579</v>
      </c>
      <c r="J95" s="177" t="s">
        <v>201</v>
      </c>
      <c r="K95" s="177" t="s">
        <v>116</v>
      </c>
      <c r="L95" s="177" t="s">
        <v>57</v>
      </c>
      <c r="M95" s="178">
        <v>25569</v>
      </c>
      <c r="N95" s="179">
        <v>25569</v>
      </c>
      <c r="O95" s="179">
        <v>25569</v>
      </c>
    </row>
    <row r="96" spans="9:15">
      <c r="I96" s="177">
        <v>582</v>
      </c>
      <c r="J96" s="177" t="s">
        <v>202</v>
      </c>
      <c r="K96" s="177" t="s">
        <v>116</v>
      </c>
      <c r="L96" s="177" t="s">
        <v>61</v>
      </c>
      <c r="M96" s="178">
        <v>25569</v>
      </c>
      <c r="N96" s="179">
        <v>25569</v>
      </c>
      <c r="O96" s="179">
        <v>25569</v>
      </c>
    </row>
    <row r="97" spans="9:15">
      <c r="I97" s="177">
        <v>596</v>
      </c>
      <c r="J97" s="177" t="s">
        <v>203</v>
      </c>
      <c r="K97" s="177" t="s">
        <v>116</v>
      </c>
      <c r="L97" s="177" t="s">
        <v>60</v>
      </c>
      <c r="M97" s="178">
        <v>29989</v>
      </c>
      <c r="N97" s="179">
        <v>25569</v>
      </c>
      <c r="O97" s="179">
        <v>25569</v>
      </c>
    </row>
    <row r="98" spans="9:15">
      <c r="I98" s="177">
        <v>601</v>
      </c>
      <c r="J98" s="177" t="s">
        <v>204</v>
      </c>
      <c r="K98" s="177" t="s">
        <v>116</v>
      </c>
      <c r="L98" s="177" t="s">
        <v>61</v>
      </c>
      <c r="M98" s="178">
        <v>25569</v>
      </c>
      <c r="N98" s="179">
        <v>25569</v>
      </c>
      <c r="O98" s="179">
        <v>25569</v>
      </c>
    </row>
    <row r="99" spans="9:15">
      <c r="I99" s="177">
        <v>602</v>
      </c>
      <c r="J99" s="177" t="s">
        <v>205</v>
      </c>
      <c r="K99" s="177" t="s">
        <v>116</v>
      </c>
      <c r="L99" s="177" t="s">
        <v>60</v>
      </c>
      <c r="M99" s="178">
        <v>25569</v>
      </c>
      <c r="N99" s="179">
        <v>25569</v>
      </c>
      <c r="O99" s="179">
        <v>25569</v>
      </c>
    </row>
    <row r="100" spans="9:15">
      <c r="I100" s="177">
        <v>603</v>
      </c>
      <c r="J100" s="177" t="s">
        <v>206</v>
      </c>
      <c r="K100" s="177" t="s">
        <v>116</v>
      </c>
      <c r="L100" s="177" t="s">
        <v>60</v>
      </c>
      <c r="M100" s="178">
        <v>29058</v>
      </c>
      <c r="N100" s="179">
        <v>39142</v>
      </c>
      <c r="O100" s="179">
        <v>25569</v>
      </c>
    </row>
    <row r="101" spans="9:15">
      <c r="I101" s="177">
        <v>609</v>
      </c>
      <c r="J101" s="177" t="s">
        <v>207</v>
      </c>
      <c r="K101" s="177" t="s">
        <v>116</v>
      </c>
      <c r="L101" s="177" t="s">
        <v>60</v>
      </c>
      <c r="M101" s="178">
        <v>29930</v>
      </c>
      <c r="N101" s="179">
        <v>25569</v>
      </c>
      <c r="O101" s="179">
        <v>25569</v>
      </c>
    </row>
    <row r="102" spans="9:15">
      <c r="I102" s="177">
        <v>611</v>
      </c>
      <c r="J102" s="177" t="s">
        <v>208</v>
      </c>
      <c r="K102" s="177" t="s">
        <v>116</v>
      </c>
      <c r="L102" s="177" t="s">
        <v>61</v>
      </c>
      <c r="M102" s="178">
        <v>25569</v>
      </c>
      <c r="N102" s="179">
        <v>25569</v>
      </c>
      <c r="O102" s="179">
        <v>25569</v>
      </c>
    </row>
    <row r="103" spans="9:15">
      <c r="I103" s="177">
        <v>612</v>
      </c>
      <c r="J103" s="177" t="s">
        <v>209</v>
      </c>
      <c r="K103" s="177" t="s">
        <v>116</v>
      </c>
      <c r="L103" s="177" t="s">
        <v>60</v>
      </c>
      <c r="M103" s="178">
        <v>25569</v>
      </c>
      <c r="N103" s="179">
        <v>25569</v>
      </c>
      <c r="O103" s="179">
        <v>25569</v>
      </c>
    </row>
    <row r="104" spans="9:15">
      <c r="I104" s="177">
        <v>615</v>
      </c>
      <c r="J104" s="177" t="s">
        <v>210</v>
      </c>
      <c r="K104" s="177" t="s">
        <v>116</v>
      </c>
      <c r="L104" s="177" t="s">
        <v>58</v>
      </c>
      <c r="M104" s="178">
        <v>25569</v>
      </c>
      <c r="N104" s="179">
        <v>25569</v>
      </c>
      <c r="O104" s="179">
        <v>25569</v>
      </c>
    </row>
    <row r="105" spans="9:15">
      <c r="I105" s="177">
        <v>621</v>
      </c>
      <c r="J105" s="177" t="s">
        <v>211</v>
      </c>
      <c r="K105" s="177" t="s">
        <v>116</v>
      </c>
      <c r="L105" s="177" t="s">
        <v>60</v>
      </c>
      <c r="M105" s="178">
        <v>29262</v>
      </c>
      <c r="N105" s="179">
        <v>25569</v>
      </c>
      <c r="O105" s="179">
        <v>25569</v>
      </c>
    </row>
    <row r="106" spans="9:15">
      <c r="I106" s="177">
        <v>622</v>
      </c>
      <c r="J106" s="177" t="s">
        <v>212</v>
      </c>
      <c r="K106" s="177" t="s">
        <v>116</v>
      </c>
      <c r="L106" s="177" t="s">
        <v>60</v>
      </c>
      <c r="M106" s="178">
        <v>29897</v>
      </c>
      <c r="N106" s="179">
        <v>25569</v>
      </c>
      <c r="O106" s="179">
        <v>25569</v>
      </c>
    </row>
    <row r="107" spans="9:15">
      <c r="I107" s="177">
        <v>626</v>
      </c>
      <c r="J107" s="177" t="s">
        <v>213</v>
      </c>
      <c r="K107" s="177" t="s">
        <v>116</v>
      </c>
      <c r="L107" s="177" t="s">
        <v>61</v>
      </c>
      <c r="M107" s="178">
        <v>29319</v>
      </c>
      <c r="N107" s="179">
        <v>25569</v>
      </c>
      <c r="O107" s="179">
        <v>25569</v>
      </c>
    </row>
    <row r="108" spans="9:15">
      <c r="I108" s="177">
        <v>628</v>
      </c>
      <c r="J108" s="177" t="s">
        <v>214</v>
      </c>
      <c r="K108" s="177" t="s">
        <v>116</v>
      </c>
      <c r="L108" s="177" t="s">
        <v>60</v>
      </c>
      <c r="M108" s="178">
        <v>25569</v>
      </c>
      <c r="N108" s="179">
        <v>25569</v>
      </c>
      <c r="O108" s="179">
        <v>25569</v>
      </c>
    </row>
    <row r="109" spans="9:15">
      <c r="I109" s="177">
        <v>631</v>
      </c>
      <c r="J109" s="177" t="s">
        <v>215</v>
      </c>
      <c r="K109" s="177" t="s">
        <v>116</v>
      </c>
      <c r="L109" s="177" t="s">
        <v>60</v>
      </c>
      <c r="M109" s="178">
        <v>25569</v>
      </c>
      <c r="N109" s="179">
        <v>25569</v>
      </c>
      <c r="O109" s="179">
        <v>25569</v>
      </c>
    </row>
    <row r="110" spans="9:15">
      <c r="I110" s="177">
        <v>633</v>
      </c>
      <c r="J110" s="177" t="s">
        <v>216</v>
      </c>
      <c r="K110" s="177" t="s">
        <v>116</v>
      </c>
      <c r="L110" s="177" t="s">
        <v>60</v>
      </c>
      <c r="M110" s="178">
        <v>25569</v>
      </c>
      <c r="N110" s="179">
        <v>25569</v>
      </c>
      <c r="O110" s="179">
        <v>25569</v>
      </c>
    </row>
    <row r="111" spans="9:15">
      <c r="I111" s="177">
        <v>634</v>
      </c>
      <c r="J111" s="177" t="s">
        <v>217</v>
      </c>
      <c r="K111" s="177" t="s">
        <v>116</v>
      </c>
      <c r="L111" s="177" t="s">
        <v>57</v>
      </c>
      <c r="M111" s="178">
        <v>29799</v>
      </c>
      <c r="N111" s="179">
        <v>25569</v>
      </c>
      <c r="O111" s="179">
        <v>25569</v>
      </c>
    </row>
    <row r="112" spans="9:15">
      <c r="I112" s="177">
        <v>641</v>
      </c>
      <c r="J112" s="177" t="s">
        <v>218</v>
      </c>
      <c r="K112" s="177" t="s">
        <v>116</v>
      </c>
      <c r="L112" s="177" t="s">
        <v>58</v>
      </c>
      <c r="M112" s="178">
        <v>25569</v>
      </c>
      <c r="N112" s="179">
        <v>25569</v>
      </c>
      <c r="O112" s="179">
        <v>25569</v>
      </c>
    </row>
    <row r="113" spans="9:15">
      <c r="I113" s="177">
        <v>642</v>
      </c>
      <c r="J113" s="177" t="s">
        <v>219</v>
      </c>
      <c r="K113" s="177" t="s">
        <v>116</v>
      </c>
      <c r="L113" s="177" t="s">
        <v>60</v>
      </c>
      <c r="M113" s="178">
        <v>25569</v>
      </c>
      <c r="N113" s="179">
        <v>25569</v>
      </c>
      <c r="O113" s="179">
        <v>25569</v>
      </c>
    </row>
    <row r="114" spans="9:15">
      <c r="I114" s="177">
        <v>644</v>
      </c>
      <c r="J114" s="177" t="s">
        <v>220</v>
      </c>
      <c r="K114" s="177" t="s">
        <v>116</v>
      </c>
      <c r="L114" s="177" t="s">
        <v>60</v>
      </c>
      <c r="M114" s="178">
        <v>29687</v>
      </c>
      <c r="N114" s="179">
        <v>25569</v>
      </c>
      <c r="O114" s="179">
        <v>25569</v>
      </c>
    </row>
    <row r="115" spans="9:15">
      <c r="I115" s="177" t="s">
        <v>221</v>
      </c>
      <c r="J115" s="177" t="s">
        <v>222</v>
      </c>
      <c r="K115" s="177" t="s">
        <v>116</v>
      </c>
      <c r="L115" s="177" t="s">
        <v>60</v>
      </c>
      <c r="M115" s="178">
        <v>25569</v>
      </c>
      <c r="N115" s="179">
        <v>25569</v>
      </c>
      <c r="O115" s="179">
        <v>25569</v>
      </c>
    </row>
    <row r="116" spans="9:15">
      <c r="I116" s="177" t="s">
        <v>223</v>
      </c>
      <c r="J116" s="177" t="s">
        <v>224</v>
      </c>
      <c r="K116" s="177" t="s">
        <v>116</v>
      </c>
      <c r="L116" s="177" t="s">
        <v>61</v>
      </c>
      <c r="M116" s="178">
        <v>25569</v>
      </c>
      <c r="N116" s="179">
        <v>25569</v>
      </c>
      <c r="O116" s="179">
        <v>25569</v>
      </c>
    </row>
    <row r="117" spans="9:15">
      <c r="I117" s="177">
        <v>654</v>
      </c>
      <c r="J117" s="177" t="s">
        <v>225</v>
      </c>
      <c r="K117" s="177" t="s">
        <v>116</v>
      </c>
      <c r="L117" s="177" t="s">
        <v>60</v>
      </c>
      <c r="M117" s="178">
        <v>25569</v>
      </c>
      <c r="N117" s="179">
        <v>25569</v>
      </c>
      <c r="O117" s="179">
        <v>25569</v>
      </c>
    </row>
    <row r="118" spans="9:15">
      <c r="I118" s="177">
        <v>656</v>
      </c>
      <c r="J118" s="177" t="s">
        <v>226</v>
      </c>
      <c r="K118" s="177" t="s">
        <v>116</v>
      </c>
      <c r="L118" s="177" t="s">
        <v>60</v>
      </c>
      <c r="M118" s="178">
        <v>25569</v>
      </c>
      <c r="N118" s="179">
        <v>25569</v>
      </c>
      <c r="O118" s="179">
        <v>25569</v>
      </c>
    </row>
    <row r="119" spans="9:15">
      <c r="I119" s="177">
        <v>661</v>
      </c>
      <c r="J119" s="177" t="s">
        <v>227</v>
      </c>
      <c r="K119" s="177" t="s">
        <v>116</v>
      </c>
      <c r="L119" s="177" t="s">
        <v>60</v>
      </c>
      <c r="M119" s="178">
        <v>30993</v>
      </c>
      <c r="N119" s="179">
        <v>25569</v>
      </c>
      <c r="O119" s="179">
        <v>25569</v>
      </c>
    </row>
    <row r="120" spans="9:15">
      <c r="I120" s="177">
        <v>665</v>
      </c>
      <c r="J120" s="177" t="s">
        <v>228</v>
      </c>
      <c r="K120" s="177" t="s">
        <v>116</v>
      </c>
      <c r="L120" s="177" t="s">
        <v>58</v>
      </c>
      <c r="M120" s="178">
        <v>25569</v>
      </c>
      <c r="N120" s="179">
        <v>25569</v>
      </c>
      <c r="O120" s="179">
        <v>25569</v>
      </c>
    </row>
    <row r="121" spans="9:15">
      <c r="I121" s="177">
        <v>667</v>
      </c>
      <c r="J121" s="177" t="s">
        <v>229</v>
      </c>
      <c r="K121" s="177" t="s">
        <v>116</v>
      </c>
      <c r="L121" s="177" t="s">
        <v>58</v>
      </c>
      <c r="M121" s="178">
        <v>25569</v>
      </c>
      <c r="N121" s="179">
        <v>25569</v>
      </c>
      <c r="O121" s="179">
        <v>25569</v>
      </c>
    </row>
    <row r="122" spans="9:15">
      <c r="I122" s="177">
        <v>670</v>
      </c>
      <c r="J122" s="177" t="s">
        <v>230</v>
      </c>
      <c r="K122" s="177" t="s">
        <v>116</v>
      </c>
      <c r="L122" s="177" t="s">
        <v>60</v>
      </c>
      <c r="M122" s="178">
        <v>25569</v>
      </c>
      <c r="N122" s="179">
        <v>25569</v>
      </c>
      <c r="O122" s="179">
        <v>25569</v>
      </c>
    </row>
    <row r="123" spans="9:15">
      <c r="I123" s="177">
        <v>677</v>
      </c>
      <c r="J123" s="177" t="s">
        <v>231</v>
      </c>
      <c r="K123" s="177" t="s">
        <v>116</v>
      </c>
      <c r="L123" s="177" t="s">
        <v>61</v>
      </c>
      <c r="M123" s="178">
        <v>25569</v>
      </c>
      <c r="N123" s="179">
        <v>25569</v>
      </c>
      <c r="O123" s="179">
        <v>25569</v>
      </c>
    </row>
    <row r="124" spans="9:15">
      <c r="I124" s="177">
        <v>678</v>
      </c>
      <c r="J124" s="177" t="s">
        <v>232</v>
      </c>
      <c r="K124" s="177" t="s">
        <v>116</v>
      </c>
      <c r="L124" s="177" t="s">
        <v>61</v>
      </c>
      <c r="M124" s="178">
        <v>28651</v>
      </c>
      <c r="N124" s="179">
        <v>25569</v>
      </c>
      <c r="O124" s="179">
        <v>25569</v>
      </c>
    </row>
    <row r="125" spans="9:15">
      <c r="I125" s="177">
        <v>679</v>
      </c>
      <c r="J125" s="177" t="s">
        <v>233</v>
      </c>
      <c r="K125" s="177" t="s">
        <v>116</v>
      </c>
      <c r="L125" s="177" t="s">
        <v>57</v>
      </c>
      <c r="M125" s="178">
        <v>32078</v>
      </c>
      <c r="N125" s="179">
        <v>25569</v>
      </c>
      <c r="O125" s="179">
        <v>25569</v>
      </c>
    </row>
    <row r="126" spans="9:15">
      <c r="I126" s="177">
        <v>681</v>
      </c>
      <c r="J126" s="177" t="s">
        <v>234</v>
      </c>
      <c r="K126" s="177" t="s">
        <v>116</v>
      </c>
      <c r="L126" s="177" t="s">
        <v>61</v>
      </c>
      <c r="M126" s="178">
        <v>25569</v>
      </c>
      <c r="N126" s="179">
        <v>25569</v>
      </c>
      <c r="O126" s="179">
        <v>25569</v>
      </c>
    </row>
    <row r="127" spans="9:15">
      <c r="I127" s="177">
        <v>701</v>
      </c>
      <c r="J127" s="177" t="s">
        <v>237</v>
      </c>
      <c r="K127" s="177" t="s">
        <v>116</v>
      </c>
      <c r="L127" s="177" t="s">
        <v>61</v>
      </c>
      <c r="M127" s="178">
        <v>29165</v>
      </c>
      <c r="N127" s="179">
        <v>25569</v>
      </c>
      <c r="O127" s="179">
        <v>25569</v>
      </c>
    </row>
    <row r="128" spans="9:15">
      <c r="I128" s="177">
        <v>703</v>
      </c>
      <c r="J128" s="177" t="s">
        <v>238</v>
      </c>
      <c r="K128" s="177" t="s">
        <v>116</v>
      </c>
      <c r="L128" s="177" t="s">
        <v>57</v>
      </c>
      <c r="M128" s="178">
        <v>26391</v>
      </c>
      <c r="N128" s="179">
        <v>25569</v>
      </c>
      <c r="O128" s="179">
        <v>25569</v>
      </c>
    </row>
    <row r="129" spans="9:15">
      <c r="I129" s="177" t="s">
        <v>239</v>
      </c>
      <c r="J129" s="177" t="s">
        <v>121</v>
      </c>
      <c r="K129" s="177" t="s">
        <v>116</v>
      </c>
      <c r="L129" s="177" t="s">
        <v>57</v>
      </c>
      <c r="M129" s="178">
        <v>25569</v>
      </c>
      <c r="N129" s="179">
        <v>25569</v>
      </c>
      <c r="O129" s="179">
        <v>25569</v>
      </c>
    </row>
    <row r="130" spans="9:15">
      <c r="I130" s="177" t="s">
        <v>240</v>
      </c>
      <c r="J130" s="177" t="s">
        <v>241</v>
      </c>
      <c r="K130" s="177" t="s">
        <v>116</v>
      </c>
      <c r="L130" s="177" t="s">
        <v>60</v>
      </c>
      <c r="M130" s="178">
        <v>25569</v>
      </c>
      <c r="N130" s="179">
        <v>25569</v>
      </c>
      <c r="O130" s="179">
        <v>25569</v>
      </c>
    </row>
    <row r="131" spans="9:15">
      <c r="I131" s="177">
        <v>727</v>
      </c>
      <c r="J131" s="177" t="s">
        <v>244</v>
      </c>
      <c r="K131" s="177" t="s">
        <v>116</v>
      </c>
      <c r="L131" s="177" t="s">
        <v>60</v>
      </c>
      <c r="M131" s="178">
        <v>25569</v>
      </c>
      <c r="N131" s="179">
        <v>25569</v>
      </c>
      <c r="O131" s="179">
        <v>25569</v>
      </c>
    </row>
    <row r="132" spans="9:15">
      <c r="I132" s="177">
        <v>729</v>
      </c>
      <c r="J132" s="177" t="s">
        <v>245</v>
      </c>
      <c r="K132" s="177" t="s">
        <v>116</v>
      </c>
      <c r="L132" s="177" t="s">
        <v>61</v>
      </c>
      <c r="M132" s="178">
        <v>25569</v>
      </c>
      <c r="N132" s="179">
        <v>25569</v>
      </c>
      <c r="O132" s="179">
        <v>25569</v>
      </c>
    </row>
    <row r="133" spans="9:15">
      <c r="I133" s="177">
        <v>747</v>
      </c>
      <c r="J133" s="177" t="s">
        <v>246</v>
      </c>
      <c r="K133" s="177" t="s">
        <v>116</v>
      </c>
      <c r="L133" s="177" t="s">
        <v>61</v>
      </c>
      <c r="M133" s="178">
        <v>28926</v>
      </c>
      <c r="N133" s="179">
        <v>25569</v>
      </c>
      <c r="O133" s="179">
        <v>25569</v>
      </c>
    </row>
    <row r="134" spans="9:15">
      <c r="I134" s="177">
        <v>749</v>
      </c>
      <c r="J134" s="177" t="s">
        <v>247</v>
      </c>
      <c r="K134" s="177" t="s">
        <v>116</v>
      </c>
      <c r="L134" s="177" t="s">
        <v>60</v>
      </c>
      <c r="M134" s="178">
        <v>30476</v>
      </c>
      <c r="N134" s="179">
        <v>25569</v>
      </c>
      <c r="O134" s="179">
        <v>25569</v>
      </c>
    </row>
    <row r="135" spans="9:15">
      <c r="I135" s="177">
        <v>752</v>
      </c>
      <c r="J135" s="177" t="s">
        <v>248</v>
      </c>
      <c r="K135" s="177" t="s">
        <v>116</v>
      </c>
      <c r="L135" s="177" t="s">
        <v>60</v>
      </c>
      <c r="M135" s="178">
        <v>25569</v>
      </c>
      <c r="N135" s="179">
        <v>25569</v>
      </c>
      <c r="O135" s="179">
        <v>25569</v>
      </c>
    </row>
    <row r="136" spans="9:15">
      <c r="I136" s="177">
        <v>755</v>
      </c>
      <c r="J136" s="177" t="s">
        <v>249</v>
      </c>
      <c r="K136" s="177" t="s">
        <v>116</v>
      </c>
      <c r="L136" s="177" t="s">
        <v>58</v>
      </c>
      <c r="M136" s="178">
        <v>25569</v>
      </c>
      <c r="N136" s="179">
        <v>25569</v>
      </c>
      <c r="O136" s="179">
        <v>25569</v>
      </c>
    </row>
    <row r="137" spans="9:15">
      <c r="I137" s="177">
        <v>760</v>
      </c>
      <c r="J137" s="177" t="s">
        <v>250</v>
      </c>
      <c r="K137" s="177" t="s">
        <v>116</v>
      </c>
      <c r="L137" s="177" t="s">
        <v>57</v>
      </c>
      <c r="M137" s="178">
        <v>25569</v>
      </c>
      <c r="N137" s="179">
        <v>25569</v>
      </c>
      <c r="O137" s="179">
        <v>25569</v>
      </c>
    </row>
    <row r="138" spans="9:15">
      <c r="I138" s="177" t="s">
        <v>251</v>
      </c>
      <c r="J138" s="177" t="s">
        <v>252</v>
      </c>
      <c r="K138" s="177" t="s">
        <v>116</v>
      </c>
      <c r="L138" s="177" t="s">
        <v>58</v>
      </c>
      <c r="M138" s="178">
        <v>25569</v>
      </c>
      <c r="N138" s="179">
        <v>25569</v>
      </c>
      <c r="O138" s="179">
        <v>25569</v>
      </c>
    </row>
    <row r="139" spans="9:15">
      <c r="I139" s="177">
        <v>765</v>
      </c>
      <c r="J139" s="177" t="s">
        <v>253</v>
      </c>
      <c r="K139" s="177" t="s">
        <v>116</v>
      </c>
      <c r="L139" s="177" t="s">
        <v>61</v>
      </c>
      <c r="M139" s="178">
        <v>28705</v>
      </c>
      <c r="N139" s="179">
        <v>25569</v>
      </c>
      <c r="O139" s="179">
        <v>25569</v>
      </c>
    </row>
    <row r="140" spans="9:15">
      <c r="I140" s="177">
        <v>767</v>
      </c>
      <c r="J140" s="177" t="s">
        <v>254</v>
      </c>
      <c r="K140" s="177" t="s">
        <v>116</v>
      </c>
      <c r="L140" s="177" t="s">
        <v>61</v>
      </c>
      <c r="M140" s="178">
        <v>29074</v>
      </c>
      <c r="N140" s="179">
        <v>25569</v>
      </c>
      <c r="O140" s="179">
        <v>25569</v>
      </c>
    </row>
    <row r="141" spans="9:15">
      <c r="I141" s="177">
        <v>770</v>
      </c>
      <c r="J141" s="177" t="s">
        <v>255</v>
      </c>
      <c r="K141" s="177" t="s">
        <v>116</v>
      </c>
      <c r="L141" s="177" t="s">
        <v>61</v>
      </c>
      <c r="M141" s="178">
        <v>25569</v>
      </c>
      <c r="N141" s="179">
        <v>25569</v>
      </c>
      <c r="O141" s="179">
        <v>25569</v>
      </c>
    </row>
    <row r="142" spans="9:15">
      <c r="I142" s="177">
        <v>784</v>
      </c>
      <c r="J142" s="177" t="s">
        <v>256</v>
      </c>
      <c r="K142" s="177" t="s">
        <v>116</v>
      </c>
      <c r="L142" s="177" t="s">
        <v>61</v>
      </c>
      <c r="M142" s="178">
        <v>30686</v>
      </c>
      <c r="N142" s="179">
        <v>25569</v>
      </c>
      <c r="O142" s="179">
        <v>25569</v>
      </c>
    </row>
    <row r="143" spans="9:15">
      <c r="I143" s="177">
        <v>786</v>
      </c>
      <c r="J143" s="177" t="s">
        <v>257</v>
      </c>
      <c r="K143" s="177" t="s">
        <v>116</v>
      </c>
      <c r="L143" s="177" t="s">
        <v>60</v>
      </c>
      <c r="M143" s="178">
        <v>25569</v>
      </c>
      <c r="N143" s="179">
        <v>25569</v>
      </c>
      <c r="O143" s="179">
        <v>25569</v>
      </c>
    </row>
    <row r="144" spans="9:15">
      <c r="I144" s="177">
        <v>794</v>
      </c>
      <c r="J144" s="177" t="s">
        <v>258</v>
      </c>
      <c r="K144" s="177" t="s">
        <v>116</v>
      </c>
      <c r="L144" s="177" t="s">
        <v>60</v>
      </c>
      <c r="M144" s="178">
        <v>25569</v>
      </c>
      <c r="N144" s="179">
        <v>25569</v>
      </c>
      <c r="O144" s="179">
        <v>25569</v>
      </c>
    </row>
    <row r="145" spans="9:15">
      <c r="I145" s="177">
        <v>804</v>
      </c>
      <c r="J145" s="177" t="s">
        <v>259</v>
      </c>
      <c r="K145" s="177" t="s">
        <v>116</v>
      </c>
      <c r="L145" s="177" t="s">
        <v>57</v>
      </c>
      <c r="M145" s="178">
        <v>29223</v>
      </c>
      <c r="N145" s="179">
        <v>25569</v>
      </c>
      <c r="O145" s="179">
        <v>25569</v>
      </c>
    </row>
    <row r="146" spans="9:15">
      <c r="I146" s="177">
        <v>806</v>
      </c>
      <c r="J146" s="177" t="s">
        <v>260</v>
      </c>
      <c r="K146" s="177" t="s">
        <v>116</v>
      </c>
      <c r="L146" s="177" t="s">
        <v>58</v>
      </c>
      <c r="M146" s="178">
        <v>25569</v>
      </c>
      <c r="N146" s="179">
        <v>25569</v>
      </c>
      <c r="O146" s="179">
        <v>25569</v>
      </c>
    </row>
    <row r="147" spans="9:15">
      <c r="I147" s="177">
        <v>807</v>
      </c>
      <c r="J147" s="177" t="s">
        <v>261</v>
      </c>
      <c r="K147" s="177" t="s">
        <v>116</v>
      </c>
      <c r="L147" s="177" t="s">
        <v>57</v>
      </c>
      <c r="M147" s="178">
        <v>30517</v>
      </c>
      <c r="N147" s="179">
        <v>25569</v>
      </c>
      <c r="O147" s="179">
        <v>25569</v>
      </c>
    </row>
    <row r="148" spans="9:15">
      <c r="I148" s="177">
        <v>810</v>
      </c>
      <c r="J148" s="177" t="s">
        <v>262</v>
      </c>
      <c r="K148" s="177" t="s">
        <v>116</v>
      </c>
      <c r="L148" s="177" t="s">
        <v>60</v>
      </c>
      <c r="M148" s="178">
        <v>25569</v>
      </c>
      <c r="N148" s="179">
        <v>25569</v>
      </c>
      <c r="O148" s="179">
        <v>25569</v>
      </c>
    </row>
    <row r="149" spans="9:15">
      <c r="I149" s="177">
        <v>813</v>
      </c>
      <c r="J149" s="177" t="s">
        <v>263</v>
      </c>
      <c r="K149" s="177" t="s">
        <v>116</v>
      </c>
      <c r="L149" s="177" t="s">
        <v>61</v>
      </c>
      <c r="M149" s="178">
        <v>29161</v>
      </c>
      <c r="N149" s="179">
        <v>25569</v>
      </c>
      <c r="O149" s="179">
        <v>25569</v>
      </c>
    </row>
    <row r="150" spans="9:15">
      <c r="I150" s="177">
        <v>818</v>
      </c>
      <c r="J150" s="177" t="s">
        <v>264</v>
      </c>
      <c r="K150" s="177" t="s">
        <v>116</v>
      </c>
      <c r="L150" s="177" t="s">
        <v>61</v>
      </c>
      <c r="M150" s="178">
        <v>28043</v>
      </c>
      <c r="N150" s="179">
        <v>25569</v>
      </c>
      <c r="O150" s="179">
        <v>25569</v>
      </c>
    </row>
    <row r="151" spans="9:15">
      <c r="I151" s="177">
        <v>826</v>
      </c>
      <c r="J151" s="177" t="s">
        <v>265</v>
      </c>
      <c r="K151" s="177" t="s">
        <v>116</v>
      </c>
      <c r="L151" s="177" t="s">
        <v>61</v>
      </c>
      <c r="M151" s="178">
        <v>31168</v>
      </c>
      <c r="N151" s="179">
        <v>25569</v>
      </c>
      <c r="O151" s="179">
        <v>25569</v>
      </c>
    </row>
    <row r="152" spans="9:15">
      <c r="I152" s="177" t="s">
        <v>266</v>
      </c>
      <c r="J152" s="177" t="s">
        <v>267</v>
      </c>
      <c r="K152" s="177" t="s">
        <v>116</v>
      </c>
      <c r="L152" s="177" t="s">
        <v>58</v>
      </c>
      <c r="M152" s="178">
        <v>25569</v>
      </c>
      <c r="N152" s="179">
        <v>25569</v>
      </c>
      <c r="O152" s="179">
        <v>25569</v>
      </c>
    </row>
    <row r="153" spans="9:15">
      <c r="I153" s="177">
        <v>847</v>
      </c>
      <c r="J153" s="177" t="s">
        <v>268</v>
      </c>
      <c r="K153" s="177" t="s">
        <v>116</v>
      </c>
      <c r="L153" s="177" t="s">
        <v>61</v>
      </c>
      <c r="M153" s="178">
        <v>25569</v>
      </c>
      <c r="N153" s="179">
        <v>25569</v>
      </c>
      <c r="O153" s="179">
        <v>25569</v>
      </c>
    </row>
    <row r="154" spans="9:15">
      <c r="I154" s="177">
        <v>870</v>
      </c>
      <c r="J154" s="177" t="s">
        <v>269</v>
      </c>
      <c r="K154" s="177" t="s">
        <v>116</v>
      </c>
      <c r="L154" s="177" t="s">
        <v>60</v>
      </c>
      <c r="M154" s="178">
        <v>29227</v>
      </c>
      <c r="N154" s="179">
        <v>25569</v>
      </c>
      <c r="O154" s="179">
        <v>25569</v>
      </c>
    </row>
    <row r="155" spans="9:15">
      <c r="I155" s="177" t="s">
        <v>270</v>
      </c>
      <c r="J155" s="177" t="s">
        <v>271</v>
      </c>
      <c r="K155" s="177" t="s">
        <v>116</v>
      </c>
      <c r="L155" s="177" t="s">
        <v>60</v>
      </c>
      <c r="M155" s="178">
        <v>25569</v>
      </c>
      <c r="N155" s="179">
        <v>25569</v>
      </c>
      <c r="O155" s="179">
        <v>25569</v>
      </c>
    </row>
    <row r="156" spans="9:15">
      <c r="I156" s="177">
        <v>876</v>
      </c>
      <c r="J156" s="177" t="s">
        <v>272</v>
      </c>
      <c r="K156" s="177" t="s">
        <v>116</v>
      </c>
      <c r="L156" s="177" t="s">
        <v>60</v>
      </c>
      <c r="M156" s="178">
        <v>25569</v>
      </c>
      <c r="N156" s="179">
        <v>25569</v>
      </c>
      <c r="O156" s="179">
        <v>25569</v>
      </c>
    </row>
    <row r="157" spans="9:15">
      <c r="I157" s="177">
        <v>883</v>
      </c>
      <c r="J157" s="177" t="s">
        <v>273</v>
      </c>
      <c r="K157" s="177" t="s">
        <v>116</v>
      </c>
      <c r="L157" s="177" t="s">
        <v>60</v>
      </c>
      <c r="M157" s="178">
        <v>25569</v>
      </c>
      <c r="N157" s="179">
        <v>25569</v>
      </c>
      <c r="O157" s="179">
        <v>25569</v>
      </c>
    </row>
    <row r="158" spans="9:15">
      <c r="I158" s="177">
        <v>899</v>
      </c>
      <c r="J158" s="177" t="s">
        <v>274</v>
      </c>
      <c r="K158" s="177" t="s">
        <v>116</v>
      </c>
      <c r="L158" s="177" t="s">
        <v>60</v>
      </c>
      <c r="M158" s="178">
        <v>25569</v>
      </c>
      <c r="N158" s="179">
        <v>25569</v>
      </c>
      <c r="O158" s="179">
        <v>25569</v>
      </c>
    </row>
    <row r="159" spans="9:15">
      <c r="I159" s="177">
        <v>916</v>
      </c>
      <c r="J159" s="177" t="s">
        <v>275</v>
      </c>
      <c r="K159" s="177" t="s">
        <v>116</v>
      </c>
      <c r="L159" s="177" t="s">
        <v>58</v>
      </c>
      <c r="M159" s="178">
        <v>31452</v>
      </c>
      <c r="N159" s="179">
        <v>25569</v>
      </c>
      <c r="O159" s="179">
        <v>25569</v>
      </c>
    </row>
    <row r="160" spans="9:15">
      <c r="I160" s="177">
        <v>956</v>
      </c>
      <c r="J160" s="177" t="s">
        <v>277</v>
      </c>
      <c r="K160" s="177" t="s">
        <v>116</v>
      </c>
      <c r="L160" s="177" t="s">
        <v>60</v>
      </c>
      <c r="M160" s="178">
        <v>25569</v>
      </c>
      <c r="N160" s="179">
        <v>25569</v>
      </c>
      <c r="O160" s="179">
        <v>25569</v>
      </c>
    </row>
    <row r="161" spans="9:17">
      <c r="I161" s="177">
        <v>9741</v>
      </c>
      <c r="J161" s="177" t="s">
        <v>278</v>
      </c>
      <c r="K161" s="177" t="s">
        <v>116</v>
      </c>
      <c r="L161" s="177" t="s">
        <v>58</v>
      </c>
      <c r="M161" s="178">
        <v>29223</v>
      </c>
      <c r="N161" s="179">
        <v>25569</v>
      </c>
      <c r="O161" s="179">
        <v>25569</v>
      </c>
    </row>
    <row r="162" spans="9:17">
      <c r="I162" s="177">
        <v>9743</v>
      </c>
      <c r="J162" s="177" t="s">
        <v>279</v>
      </c>
      <c r="K162" s="177" t="s">
        <v>116</v>
      </c>
      <c r="L162" s="177" t="s">
        <v>60</v>
      </c>
      <c r="M162" s="178">
        <v>25569</v>
      </c>
      <c r="N162" s="179">
        <v>25569</v>
      </c>
      <c r="O162" s="179">
        <v>25569</v>
      </c>
    </row>
    <row r="163" spans="9:17">
      <c r="I163" s="177" t="s">
        <v>280</v>
      </c>
      <c r="J163" s="177" t="s">
        <v>281</v>
      </c>
      <c r="K163" s="177" t="s">
        <v>116</v>
      </c>
      <c r="L163" s="177" t="s">
        <v>60</v>
      </c>
      <c r="M163" s="178">
        <v>25569</v>
      </c>
      <c r="N163" s="179">
        <v>25569</v>
      </c>
      <c r="O163" s="179">
        <v>25569</v>
      </c>
    </row>
    <row r="164" spans="9:17">
      <c r="I164" s="177" t="s">
        <v>282</v>
      </c>
      <c r="J164" s="177" t="s">
        <v>283</v>
      </c>
      <c r="K164" s="177" t="s">
        <v>116</v>
      </c>
      <c r="L164" s="177" t="s">
        <v>60</v>
      </c>
      <c r="M164" s="178">
        <v>25569</v>
      </c>
      <c r="N164" s="179">
        <v>25569</v>
      </c>
      <c r="O164" s="179">
        <v>25569</v>
      </c>
    </row>
    <row r="165" spans="9:17">
      <c r="I165" s="177" t="s">
        <v>284</v>
      </c>
      <c r="J165" s="177" t="s">
        <v>285</v>
      </c>
      <c r="K165" s="177" t="s">
        <v>116</v>
      </c>
      <c r="L165" s="177" t="s">
        <v>58</v>
      </c>
      <c r="M165" s="178">
        <v>25569</v>
      </c>
      <c r="N165" s="179">
        <v>25569</v>
      </c>
      <c r="O165" s="179">
        <v>25569</v>
      </c>
    </row>
    <row r="166" spans="9:17">
      <c r="I166" s="171">
        <v>23216531</v>
      </c>
      <c r="J166" s="171" t="s">
        <v>124</v>
      </c>
      <c r="K166" s="171" t="s">
        <v>115</v>
      </c>
      <c r="L166" s="171" t="s">
        <v>60</v>
      </c>
      <c r="M166" s="172">
        <v>30630</v>
      </c>
      <c r="N166" s="173">
        <v>34807</v>
      </c>
      <c r="O166" s="173">
        <v>34807</v>
      </c>
    </row>
    <row r="167" spans="9:17">
      <c r="I167" s="171">
        <v>4064</v>
      </c>
      <c r="J167" s="171" t="s">
        <v>155</v>
      </c>
      <c r="K167" s="171" t="s">
        <v>116</v>
      </c>
      <c r="L167" s="171" t="s">
        <v>60</v>
      </c>
      <c r="M167" s="172">
        <v>32936</v>
      </c>
      <c r="N167" s="173">
        <v>36907</v>
      </c>
      <c r="O167" s="173">
        <v>36907</v>
      </c>
    </row>
    <row r="168" spans="9:17">
      <c r="I168" s="171">
        <v>425</v>
      </c>
      <c r="J168" s="171" t="s">
        <v>161</v>
      </c>
      <c r="K168" s="171" t="s">
        <v>116</v>
      </c>
      <c r="L168" s="171" t="s">
        <v>61</v>
      </c>
      <c r="M168" s="172">
        <v>37987</v>
      </c>
      <c r="N168" s="173">
        <v>37987</v>
      </c>
      <c r="O168" s="173">
        <v>37992</v>
      </c>
    </row>
    <row r="169" spans="9:17">
      <c r="I169" s="171">
        <v>249</v>
      </c>
      <c r="J169" s="171" t="s">
        <v>127</v>
      </c>
      <c r="K169" s="171" t="s">
        <v>116</v>
      </c>
      <c r="L169" s="171" t="s">
        <v>61</v>
      </c>
      <c r="M169" s="172">
        <v>22972</v>
      </c>
      <c r="N169" s="173">
        <v>35800</v>
      </c>
      <c r="O169" s="173">
        <v>36167</v>
      </c>
    </row>
    <row r="170" spans="9:17">
      <c r="I170" s="171">
        <v>318</v>
      </c>
      <c r="J170" s="171" t="s">
        <v>136</v>
      </c>
      <c r="K170" s="171" t="s">
        <v>116</v>
      </c>
      <c r="L170" s="171" t="s">
        <v>61</v>
      </c>
      <c r="M170" s="172">
        <v>22992</v>
      </c>
      <c r="N170" s="173">
        <v>25569</v>
      </c>
      <c r="O170" s="173">
        <v>25569</v>
      </c>
    </row>
    <row r="171" spans="9:17">
      <c r="I171" s="171" t="s">
        <v>146</v>
      </c>
      <c r="J171" s="171" t="s">
        <v>147</v>
      </c>
      <c r="K171" s="171" t="s">
        <v>116</v>
      </c>
      <c r="L171" s="171" t="s">
        <v>60</v>
      </c>
      <c r="M171" s="172">
        <v>22191</v>
      </c>
      <c r="N171" s="173">
        <v>33615</v>
      </c>
      <c r="O171" s="173">
        <v>33615</v>
      </c>
      <c r="Q171" s="175">
        <f>98-62</f>
        <v>36</v>
      </c>
    </row>
    <row r="172" spans="9:17">
      <c r="I172" s="171">
        <v>445</v>
      </c>
      <c r="J172" s="171" t="s">
        <v>166</v>
      </c>
      <c r="K172" s="171" t="s">
        <v>116</v>
      </c>
      <c r="L172" s="171" t="s">
        <v>60</v>
      </c>
      <c r="M172" s="172">
        <v>22509</v>
      </c>
      <c r="N172" s="173">
        <v>37988</v>
      </c>
      <c r="O172" s="173">
        <v>38354</v>
      </c>
    </row>
    <row r="173" spans="9:17">
      <c r="I173" s="171" t="s">
        <v>242</v>
      </c>
      <c r="J173" s="171" t="s">
        <v>243</v>
      </c>
      <c r="K173" s="171" t="s">
        <v>116</v>
      </c>
      <c r="L173" s="171" t="s">
        <v>60</v>
      </c>
      <c r="M173" s="172">
        <v>23012</v>
      </c>
      <c r="N173" s="173">
        <v>35800</v>
      </c>
      <c r="O173" s="173">
        <v>35800</v>
      </c>
    </row>
    <row r="174" spans="9:17">
      <c r="I174" s="171">
        <v>938</v>
      </c>
      <c r="J174" s="171" t="s">
        <v>276</v>
      </c>
      <c r="K174" s="171" t="s">
        <v>116</v>
      </c>
      <c r="L174" s="171" t="s">
        <v>58</v>
      </c>
      <c r="M174" s="172">
        <v>21916</v>
      </c>
      <c r="N174" s="173">
        <v>41160</v>
      </c>
      <c r="O174" s="173">
        <v>41160</v>
      </c>
    </row>
    <row r="175" spans="9:17" ht="14.5">
      <c r="I175"/>
      <c r="J175"/>
      <c r="K175"/>
      <c r="L175"/>
      <c r="M175"/>
      <c r="N175"/>
      <c r="O175">
        <f>YEARFRAC(M169,N169)</f>
        <v>35.119444444444447</v>
      </c>
    </row>
    <row r="176" spans="9:17" ht="14.5">
      <c r="I176"/>
      <c r="J176"/>
      <c r="K176"/>
      <c r="L176"/>
      <c r="M176"/>
      <c r="N176"/>
      <c r="O176"/>
    </row>
    <row r="177" spans="9:20" ht="14.5">
      <c r="I177"/>
      <c r="J177"/>
      <c r="K177"/>
      <c r="L177"/>
      <c r="M177"/>
      <c r="N177"/>
      <c r="O177"/>
    </row>
    <row r="178" spans="9:20" ht="14.5">
      <c r="I178"/>
      <c r="J178"/>
      <c r="K178"/>
      <c r="L178"/>
      <c r="M178"/>
      <c r="N178"/>
      <c r="O178"/>
    </row>
    <row r="179" spans="9:20" ht="14.5">
      <c r="I179" t="s">
        <v>287</v>
      </c>
      <c r="J179"/>
      <c r="K179"/>
      <c r="L179"/>
      <c r="M179"/>
      <c r="N179"/>
      <c r="O179"/>
    </row>
    <row r="180" spans="9:20" ht="84">
      <c r="I180" s="129" t="s">
        <v>84</v>
      </c>
      <c r="J180" s="129" t="s">
        <v>85</v>
      </c>
      <c r="K180" s="129" t="s">
        <v>86</v>
      </c>
      <c r="L180" s="129" t="s">
        <v>87</v>
      </c>
      <c r="M180" s="129" t="s">
        <v>88</v>
      </c>
      <c r="N180" s="129" t="s">
        <v>89</v>
      </c>
      <c r="O180" s="129" t="s">
        <v>90</v>
      </c>
      <c r="P180" s="129" t="s">
        <v>91</v>
      </c>
      <c r="Q180" s="129" t="s">
        <v>92</v>
      </c>
      <c r="R180" s="129" t="s">
        <v>93</v>
      </c>
      <c r="S180" s="129" t="s">
        <v>94</v>
      </c>
      <c r="T180" s="129" t="s">
        <v>95</v>
      </c>
    </row>
    <row r="181" spans="9:20">
      <c r="I181" s="171">
        <v>30748960</v>
      </c>
      <c r="J181" s="171" t="s">
        <v>134</v>
      </c>
      <c r="K181" s="171" t="s">
        <v>116</v>
      </c>
      <c r="L181" s="171" t="s">
        <v>61</v>
      </c>
      <c r="M181" s="172">
        <v>34525</v>
      </c>
      <c r="N181" s="173">
        <v>44562</v>
      </c>
      <c r="O181" s="173">
        <v>44627</v>
      </c>
      <c r="P181" s="174"/>
      <c r="Q181" s="174">
        <v>0</v>
      </c>
      <c r="R181" s="174">
        <v>0</v>
      </c>
      <c r="S181" s="174">
        <v>0</v>
      </c>
      <c r="T181" s="174">
        <v>0</v>
      </c>
    </row>
    <row r="182" spans="9:20">
      <c r="I182" s="171">
        <v>33226221</v>
      </c>
      <c r="J182" s="171" t="s">
        <v>140</v>
      </c>
      <c r="K182" s="171" t="s">
        <v>115</v>
      </c>
      <c r="L182" s="171" t="s">
        <v>61</v>
      </c>
      <c r="M182" s="172">
        <v>35044</v>
      </c>
      <c r="N182" s="173">
        <v>44846</v>
      </c>
      <c r="O182" s="173">
        <v>45597</v>
      </c>
      <c r="P182" s="174"/>
      <c r="Q182" s="174">
        <v>0</v>
      </c>
      <c r="R182" s="174">
        <v>0</v>
      </c>
      <c r="S182" s="174">
        <v>0</v>
      </c>
      <c r="T182" s="174">
        <v>0</v>
      </c>
    </row>
    <row r="183" spans="9:20">
      <c r="I183" s="171">
        <v>418</v>
      </c>
      <c r="J183" s="171" t="s">
        <v>160</v>
      </c>
      <c r="K183" s="171" t="s">
        <v>115</v>
      </c>
      <c r="L183" s="171" t="s">
        <v>60</v>
      </c>
      <c r="M183" s="172">
        <v>26431</v>
      </c>
      <c r="N183" s="173">
        <v>37469</v>
      </c>
      <c r="O183" s="173">
        <v>37469</v>
      </c>
      <c r="P183" s="174"/>
      <c r="Q183" s="174">
        <v>0</v>
      </c>
      <c r="R183" s="174">
        <v>0</v>
      </c>
      <c r="S183" s="174">
        <v>0</v>
      </c>
      <c r="T183" s="174">
        <v>0</v>
      </c>
    </row>
    <row r="184" spans="9:20">
      <c r="I184" s="171">
        <v>5222</v>
      </c>
      <c r="J184" s="171" t="s">
        <v>186</v>
      </c>
      <c r="K184" s="171" t="s">
        <v>115</v>
      </c>
      <c r="L184" s="171" t="s">
        <v>60</v>
      </c>
      <c r="M184" s="172">
        <v>27524</v>
      </c>
      <c r="N184" s="173">
        <v>43191</v>
      </c>
      <c r="O184" s="173">
        <v>43191</v>
      </c>
      <c r="P184" s="174"/>
      <c r="Q184" s="174">
        <v>0</v>
      </c>
      <c r="R184" s="174">
        <v>0</v>
      </c>
      <c r="S184" s="174">
        <v>0</v>
      </c>
      <c r="T184" s="174">
        <v>0</v>
      </c>
    </row>
    <row r="185" spans="9:20">
      <c r="I185" s="171">
        <v>687</v>
      </c>
      <c r="J185" s="171" t="s">
        <v>235</v>
      </c>
      <c r="K185" s="171" t="s">
        <v>116</v>
      </c>
      <c r="L185" s="171" t="s">
        <v>60</v>
      </c>
      <c r="M185" s="172">
        <v>30024</v>
      </c>
      <c r="N185" s="173">
        <v>39449</v>
      </c>
      <c r="O185" s="173">
        <v>39449</v>
      </c>
      <c r="P185" s="174"/>
      <c r="Q185" s="174">
        <v>0</v>
      </c>
      <c r="R185" s="174">
        <v>0</v>
      </c>
      <c r="S185" s="174">
        <v>0</v>
      </c>
      <c r="T185" s="174">
        <v>0</v>
      </c>
    </row>
    <row r="186" spans="9:20">
      <c r="I186" s="171" t="s">
        <v>242</v>
      </c>
      <c r="J186" s="171" t="s">
        <v>243</v>
      </c>
      <c r="K186" s="171" t="s">
        <v>116</v>
      </c>
      <c r="L186" s="171" t="s">
        <v>60</v>
      </c>
      <c r="M186" s="172">
        <v>23012</v>
      </c>
      <c r="N186" s="173">
        <v>35800</v>
      </c>
      <c r="O186" s="173">
        <v>35800</v>
      </c>
      <c r="P186" s="174"/>
      <c r="Q186" s="174">
        <v>0</v>
      </c>
      <c r="R186" s="174">
        <v>0</v>
      </c>
      <c r="S186" s="174">
        <v>0</v>
      </c>
      <c r="T186" s="174">
        <v>0</v>
      </c>
    </row>
    <row r="187" spans="9:20" ht="14.5">
      <c r="I187"/>
      <c r="J187"/>
      <c r="K187"/>
      <c r="L187"/>
      <c r="M187"/>
      <c r="N187"/>
      <c r="O187"/>
    </row>
    <row r="188" spans="9:20" ht="14.5">
      <c r="I188"/>
      <c r="J188"/>
      <c r="K188"/>
      <c r="L188"/>
      <c r="M188"/>
      <c r="N188"/>
      <c r="O188"/>
    </row>
    <row r="189" spans="9:20" ht="14.5">
      <c r="I189"/>
      <c r="J189"/>
      <c r="K189"/>
      <c r="L189"/>
      <c r="M189"/>
      <c r="N189"/>
      <c r="O189"/>
    </row>
    <row r="190" spans="9:20" ht="14.5">
      <c r="I190"/>
      <c r="J190"/>
      <c r="K190"/>
      <c r="L190"/>
      <c r="M190"/>
      <c r="N190"/>
      <c r="O190"/>
    </row>
    <row r="191" spans="9:20" ht="14.5">
      <c r="I191"/>
      <c r="J191"/>
      <c r="K191"/>
      <c r="L191"/>
      <c r="M191"/>
      <c r="N191"/>
      <c r="O191"/>
    </row>
    <row r="192" spans="9:20" ht="14.5">
      <c r="I192"/>
      <c r="J192"/>
      <c r="K192"/>
      <c r="L192"/>
      <c r="M192"/>
      <c r="N192"/>
      <c r="O192"/>
    </row>
    <row r="193" spans="9:15" ht="14.5">
      <c r="I193"/>
      <c r="J193"/>
      <c r="K193"/>
      <c r="L193"/>
      <c r="M193"/>
      <c r="N193"/>
      <c r="O193"/>
    </row>
    <row r="194" spans="9:15" ht="14.5">
      <c r="I194"/>
      <c r="J194"/>
      <c r="K194"/>
      <c r="L194"/>
      <c r="M194"/>
      <c r="N194"/>
      <c r="O194"/>
    </row>
    <row r="195" spans="9:15" ht="14.5">
      <c r="I195"/>
      <c r="J195"/>
      <c r="K195"/>
      <c r="L195"/>
      <c r="M195"/>
      <c r="N195"/>
      <c r="O195"/>
    </row>
    <row r="196" spans="9:15" ht="14.5">
      <c r="I196"/>
      <c r="J196"/>
      <c r="K196"/>
      <c r="L196"/>
      <c r="M196"/>
      <c r="N196"/>
      <c r="O196"/>
    </row>
    <row r="197" spans="9:15" ht="14.5">
      <c r="I197"/>
      <c r="J197"/>
      <c r="K197"/>
      <c r="L197"/>
      <c r="M197"/>
      <c r="N197"/>
      <c r="O197"/>
    </row>
    <row r="198" spans="9:15" ht="14.5">
      <c r="I198"/>
      <c r="J198"/>
      <c r="K198"/>
      <c r="L198"/>
      <c r="M198"/>
      <c r="N198"/>
      <c r="O198"/>
    </row>
    <row r="199" spans="9:15" ht="14.5">
      <c r="I199"/>
      <c r="J199"/>
      <c r="K199"/>
      <c r="L199"/>
      <c r="M199"/>
      <c r="N199"/>
      <c r="O199"/>
    </row>
    <row r="200" spans="9:15" ht="14.5">
      <c r="I200"/>
      <c r="J200"/>
      <c r="K200"/>
      <c r="L200"/>
      <c r="M200"/>
      <c r="N200"/>
      <c r="O200"/>
    </row>
    <row r="201" spans="9:15" ht="14.5">
      <c r="I201"/>
      <c r="J201"/>
      <c r="K201"/>
      <c r="L201"/>
      <c r="M201"/>
      <c r="N201"/>
      <c r="O201"/>
    </row>
    <row r="202" spans="9:15" ht="14.5">
      <c r="I202"/>
      <c r="J202"/>
      <c r="K202"/>
      <c r="L202"/>
      <c r="M202"/>
      <c r="N202"/>
      <c r="O202"/>
    </row>
    <row r="203" spans="9:15" ht="14.5">
      <c r="I203"/>
      <c r="J203"/>
      <c r="K203"/>
      <c r="L203"/>
      <c r="M203"/>
      <c r="N203"/>
      <c r="O203"/>
    </row>
    <row r="204" spans="9:15" ht="14.5">
      <c r="I204"/>
      <c r="J204"/>
      <c r="K204"/>
      <c r="L204"/>
      <c r="M204"/>
      <c r="N204"/>
      <c r="O204"/>
    </row>
    <row r="205" spans="9:15" ht="14.5">
      <c r="I205"/>
      <c r="J205"/>
      <c r="K205"/>
      <c r="L205"/>
      <c r="M205"/>
      <c r="N205"/>
      <c r="O205"/>
    </row>
    <row r="206" spans="9:15" ht="14.5">
      <c r="I206"/>
      <c r="J206"/>
      <c r="K206"/>
      <c r="L206"/>
      <c r="M206"/>
      <c r="N206"/>
      <c r="O20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65196-0C1E-440F-9C79-4611848B66DA}">
  <sheetPr codeName="Sheet18">
    <tabColor theme="9" tint="-0.249977111117893"/>
  </sheetPr>
  <dimension ref="G3:H7"/>
  <sheetViews>
    <sheetView workbookViewId="0">
      <selection activeCell="I11" sqref="I11"/>
    </sheetView>
  </sheetViews>
  <sheetFormatPr defaultRowHeight="14.5"/>
  <sheetData>
    <row r="3" spans="7:8">
      <c r="H3" t="s">
        <v>288</v>
      </c>
    </row>
    <row r="5" spans="7:8">
      <c r="G5" t="s">
        <v>289</v>
      </c>
    </row>
    <row r="7" spans="7:8">
      <c r="G7" t="s">
        <v>290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BFEFF-7115-44A4-8264-064F4ABFB8DC}">
  <sheetPr codeName="Sheet9">
    <tabColor theme="9" tint="-0.249977111117893"/>
  </sheetPr>
  <dimension ref="A2:DB3"/>
  <sheetViews>
    <sheetView workbookViewId="0">
      <selection activeCell="F11" sqref="F11"/>
    </sheetView>
  </sheetViews>
  <sheetFormatPr defaultRowHeight="14.5"/>
  <sheetData>
    <row r="2" spans="1:106" ht="72">
      <c r="A2" s="79" t="s">
        <v>291</v>
      </c>
      <c r="B2" s="79" t="s">
        <v>86</v>
      </c>
      <c r="C2" s="79" t="s">
        <v>292</v>
      </c>
      <c r="D2" s="79" t="s">
        <v>293</v>
      </c>
      <c r="E2" s="79" t="s">
        <v>88</v>
      </c>
      <c r="F2" s="80" t="s">
        <v>89</v>
      </c>
      <c r="G2" s="80" t="s">
        <v>90</v>
      </c>
      <c r="H2" s="79" t="s">
        <v>294</v>
      </c>
      <c r="I2" s="79" t="s">
        <v>92</v>
      </c>
      <c r="J2" s="79" t="s">
        <v>93</v>
      </c>
      <c r="K2" s="79" t="s">
        <v>94</v>
      </c>
      <c r="L2" s="79" t="s">
        <v>295</v>
      </c>
      <c r="M2" s="81" t="s">
        <v>96</v>
      </c>
      <c r="N2" s="81" t="s">
        <v>97</v>
      </c>
      <c r="O2" s="81" t="s">
        <v>98</v>
      </c>
      <c r="P2" s="81" t="s">
        <v>99</v>
      </c>
      <c r="Q2" s="81" t="s">
        <v>100</v>
      </c>
      <c r="R2" s="81" t="s">
        <v>101</v>
      </c>
      <c r="S2" s="81" t="s">
        <v>102</v>
      </c>
      <c r="T2" s="79" t="s">
        <v>103</v>
      </c>
      <c r="U2" s="79" t="s">
        <v>104</v>
      </c>
      <c r="V2" s="79" t="s">
        <v>105</v>
      </c>
      <c r="W2" s="79" t="s">
        <v>106</v>
      </c>
      <c r="X2" s="79" t="s">
        <v>107</v>
      </c>
      <c r="Y2" s="79" t="s">
        <v>108</v>
      </c>
      <c r="Z2" s="79" t="s">
        <v>109</v>
      </c>
      <c r="AA2" s="2"/>
      <c r="AB2" s="3">
        <v>1</v>
      </c>
      <c r="AC2" s="3">
        <v>2</v>
      </c>
      <c r="AD2" s="3">
        <v>33</v>
      </c>
      <c r="AE2" s="3">
        <v>34</v>
      </c>
      <c r="AF2" s="5"/>
      <c r="AG2" s="3">
        <v>1</v>
      </c>
      <c r="AH2" s="3">
        <v>2</v>
      </c>
      <c r="AI2" s="3">
        <v>33</v>
      </c>
      <c r="AJ2" s="3">
        <v>34</v>
      </c>
      <c r="AK2" s="2"/>
      <c r="AL2" s="3" t="s">
        <v>110</v>
      </c>
      <c r="AM2" s="3" t="s">
        <v>111</v>
      </c>
      <c r="AN2" s="3" t="s">
        <v>112</v>
      </c>
      <c r="AO2" s="3" t="s">
        <v>113</v>
      </c>
      <c r="AP2" s="3" t="s">
        <v>114</v>
      </c>
      <c r="AQ2" s="2"/>
      <c r="AR2" s="3">
        <v>1</v>
      </c>
      <c r="AS2" s="3">
        <v>2</v>
      </c>
      <c r="AT2" s="3">
        <v>3</v>
      </c>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row>
    <row r="3" spans="1:106" s="2" customFormat="1" ht="12">
      <c r="A3" s="82">
        <v>253</v>
      </c>
      <c r="B3" s="82" t="s">
        <v>116</v>
      </c>
      <c r="C3" s="82" t="s">
        <v>296</v>
      </c>
      <c r="D3" s="82" t="s">
        <v>297</v>
      </c>
      <c r="E3" s="83">
        <v>18476</v>
      </c>
      <c r="F3" s="84">
        <v>32752</v>
      </c>
      <c r="G3" s="84">
        <v>32752</v>
      </c>
      <c r="H3" s="85">
        <v>0</v>
      </c>
      <c r="I3" s="85">
        <v>0</v>
      </c>
      <c r="J3" s="85">
        <v>2678972.9722011159</v>
      </c>
      <c r="K3" s="85">
        <v>0</v>
      </c>
      <c r="L3" s="85">
        <v>2678972.9722011159</v>
      </c>
      <c r="M3" s="86">
        <f>IF(COUNTIF($A$3:A3,A3)=1,0,1)</f>
        <v>0</v>
      </c>
      <c r="N3" s="87" t="str">
        <f>IF(T3&lt;=18,"WHAT!!!",IF(T3&gt;100,"EERM","Okay"))</f>
        <v>Okay</v>
      </c>
      <c r="O3" s="87" t="b">
        <f>G3&gt;E3</f>
        <v>1</v>
      </c>
      <c r="P3" s="87" t="b">
        <f>G3&gt;=Comm_Date</f>
        <v>0</v>
      </c>
      <c r="Q3" s="87" t="b">
        <f>$G3&gt;=$F3</f>
        <v>1</v>
      </c>
      <c r="R3" s="87" t="b">
        <f>$F3&gt;$E3</f>
        <v>1</v>
      </c>
      <c r="S3" s="88">
        <f>YEARFRAC(E3,F3,3)</f>
        <v>39.112328767123287</v>
      </c>
      <c r="T3" s="89">
        <f>ROUNDDOWN(YEARFRAC($E3,Analysis_Date,3),0)</f>
        <v>74</v>
      </c>
      <c r="U3" s="89">
        <f>ROUNDDOWN(YEARFRAC($E3,$G3,3),0)</f>
        <v>39</v>
      </c>
      <c r="V3" s="89">
        <f>YEARFRAC($G3,Analysis_Date,3)</f>
        <v>35.353424657534248</v>
      </c>
      <c r="W3" s="89">
        <f>ROUNDDOWN(NRA-T3,0)</f>
        <v>-14</v>
      </c>
      <c r="X3" s="90">
        <f>L3*W3</f>
        <v>-37505621.610815622</v>
      </c>
      <c r="Y3" s="91">
        <f>IF($D3='Membership Analysis'!$C$1,VLOOKUP($T3,Mortality_Table,3,FALSE),VLOOKUP($T3,Mortality_Table,2,FALSE))</f>
        <v>3.4979999999999997E-2</v>
      </c>
      <c r="Z3" s="91" t="e">
        <f>IF($D3='Membership Analysis'!$C$1,VLOOKUP($T3,Male_Annuity_Tables,MATCH($W3+2,'Mortality Tables'!$DS$1:$HT$1,0),FALSE),VLOOKUP($T3,Fe_Annuity_Tables,MATCH($W3+2,'Mortality Tables'!$M$1:$DN$1,0),FALSE))</f>
        <v>#N/A</v>
      </c>
      <c r="AA3" s="1"/>
      <c r="AB3" s="6" t="str">
        <f>IFERROR(IF($W3&gt;='Membership Analysis'!AB$3,($H3*(1+Ann_Salary_Growth_Rate)^'Membership Analysis'!AB$3),""),0)</f>
        <v/>
      </c>
      <c r="AC3" s="6" t="str">
        <f>IFERROR(IF($W3&gt;='Membership Analysis'!AC$3,($H3*(1+Ann_Salary_Growth_Rate)^'Membership Analysis'!AC$3),""),0)</f>
        <v/>
      </c>
      <c r="AD3" s="6" t="str">
        <f>IFERROR(IF($W3&gt;='Membership Analysis'!AD$3,($H3*(1+Ann_Salary_Growth_Rate)^'Membership Analysis'!AD$3),""),0)</f>
        <v/>
      </c>
      <c r="AE3" s="6" t="str">
        <f>IFERROR(IF($W3&gt;='Membership Analysis'!AE$3,($H3*(1+Ann_Salary_Growth_Rate)^'Membership Analysis'!AE$3),""),0)</f>
        <v/>
      </c>
      <c r="AF3" s="6" t="str">
        <f>IFERROR(IF($W3&gt;='Membership Analysis'!AF$3,($H3*(1+Ann_Salary_Growth_Rate)^'Membership Analysis'!AF$3),""),0)</f>
        <v/>
      </c>
      <c r="AG3" s="6" t="str">
        <f>IFERROR(IF($W3&gt;='Membership Analysis'!AG$3,($H3*(1+Ann_Salary_Growth_Rate)^'Membership Analysis'!AG$3),""),0)</f>
        <v/>
      </c>
      <c r="AH3" s="6" t="str">
        <f>IFERROR(IF($W3&gt;='Membership Analysis'!AH$3,($H3*(1+Ann_Salary_Growth_Rate)^'Membership Analysis'!AH$3),""),0)</f>
        <v/>
      </c>
      <c r="AI3" s="6" t="str">
        <f>IFERROR(IF($W3&gt;='Membership Analysis'!AI$3,($H3*(1+Ann_Salary_Growth_Rate)^'Membership Analysis'!AI$3),""),0)</f>
        <v/>
      </c>
      <c r="AJ3" s="6" t="str">
        <f>IFERROR(IF($W3&gt;='Membership Analysis'!AJ$3,($H3*(1+Ann_Salary_Growth_Rate)^'Membership Analysis'!AJ$3),""),0)</f>
        <v/>
      </c>
      <c r="AK3" s="6" t="str">
        <f>IFERROR(IF($W3&gt;='Membership Analysis'!AK$3,($H3*(1+Ann_Salary_Growth_Rate)^'Membership Analysis'!AK$3),""),0)</f>
        <v/>
      </c>
      <c r="AL3" s="6" t="str">
        <f>IFERROR(IF($W3&gt;='Membership Analysis'!AL$3,($H3*(1+Ann_Salary_Growth_Rate)^'Membership Analysis'!AL$3),""),0)</f>
        <v/>
      </c>
      <c r="AM3" s="6" t="str">
        <f>IFERROR(IF($W3&gt;='Membership Analysis'!AM$3,($H3*(1+Ann_Salary_Growth_Rate)^'Membership Analysis'!AM$3),""),0)</f>
        <v/>
      </c>
      <c r="AN3" s="6" t="str">
        <f>IFERROR(IF($W3&gt;='Membership Analysis'!AN$3,($H3*(1+Ann_Salary_Growth_Rate)^'Membership Analysis'!AN$3),""),0)</f>
        <v/>
      </c>
      <c r="AO3" s="6" t="str">
        <f>IFERROR(IF($W3&gt;='Membership Analysis'!AO$3,($H3*(1+Ann_Salary_Growth_Rate)^'Membership Analysis'!AO$3),""),0)</f>
        <v/>
      </c>
      <c r="AP3" s="6" t="str">
        <f>IFERROR(IF($W3&gt;='Membership Analysis'!AP$3,($H3*(1+Ann_Salary_Growth_Rate)^'Membership Analysis'!AP$3),""),0)</f>
        <v/>
      </c>
      <c r="AQ3" s="6" t="str">
        <f>IFERROR(IF($W3&gt;='Membership Analysis'!AQ$3,($H3*(1+Ann_Salary_Growth_Rate)^'Membership Analysis'!AQ$3),""),0)</f>
        <v/>
      </c>
      <c r="AR3" s="6" t="str">
        <f>IFERROR(IF($W3&gt;='Membership Analysis'!AR$3,($H3*(1+Ann_Salary_Growth_Rate)^'Membership Analysis'!AR$3),""),0)</f>
        <v/>
      </c>
      <c r="AS3" s="6" t="str">
        <f>IFERROR(IF($W3&gt;='Membership Analysis'!AS$3,($H3*(1+Ann_Salary_Growth_Rate)^'Membership Analysis'!AS$3),""),0)</f>
        <v/>
      </c>
      <c r="AT3" s="6" t="str">
        <f>IFERROR(IF($W3&gt;='Membership Analysis'!AT$3,($H3*(1+Ann_Salary_Growth_Rate)^'Membership Analysis'!AT$3),""),0)</f>
        <v/>
      </c>
      <c r="AU3" s="6" t="str">
        <f>IFERROR(IF($W3&gt;='Membership Analysis'!AU$3,($H3*(1+Ann_Salary_Growth_Rate)^'Membership Analysis'!AU$3),""),0)</f>
        <v/>
      </c>
      <c r="AV3" s="6" t="str">
        <f>IFERROR(IF($W3&gt;='Membership Analysis'!AV$3,($H3*(1+Ann_Salary_Growth_Rate)^'Membership Analysis'!AV$3),""),0)</f>
        <v/>
      </c>
      <c r="AW3" s="6" t="str">
        <f>IFERROR(IF($W3&gt;='Membership Analysis'!AW$3,($H3*(1+Ann_Salary_Growth_Rate)^'Membership Analysis'!AW$3),""),0)</f>
        <v/>
      </c>
      <c r="AX3" s="6" t="str">
        <f>IFERROR(IF($W3&gt;='Membership Analysis'!AX$3,($H3*(1+Ann_Salary_Growth_Rate)^'Membership Analysis'!AX$3),""),0)</f>
        <v/>
      </c>
      <c r="AY3" s="6" t="str">
        <f>IFERROR(IF($W3&gt;='Membership Analysis'!AY$3,($H3*(1+Ann_Salary_Growth_Rate)^'Membership Analysis'!AY$3),""),0)</f>
        <v/>
      </c>
      <c r="AZ3" s="6" t="str">
        <f>IFERROR(IF($W3&gt;='Membership Analysis'!AZ$3,($H3*(1+Ann_Salary_Growth_Rate)^'Membership Analysis'!AZ$3),""),0)</f>
        <v/>
      </c>
      <c r="BA3" s="6" t="str">
        <f>IFERROR(IF($W3&gt;='Membership Analysis'!BA$3,($H3*(1+Ann_Salary_Growth_Rate)^'Membership Analysis'!BA$3),""),0)</f>
        <v/>
      </c>
      <c r="BB3" s="6" t="str">
        <f>IFERROR(IF($W3&gt;='Membership Analysis'!BB$3,($H3*(1+Ann_Salary_Growth_Rate)^'Membership Analysis'!BB$3),""),0)</f>
        <v/>
      </c>
      <c r="BC3" s="6" t="str">
        <f>IFERROR(IF($W3&gt;='Membership Analysis'!BC$3,($H3*(1+Ann_Salary_Growth_Rate)^'Membership Analysis'!BC$3),""),0)</f>
        <v/>
      </c>
      <c r="BD3" s="6" t="str">
        <f>IFERROR(IF($W3&gt;='Membership Analysis'!BD$3,($H3*(1+Ann_Salary_Growth_Rate)^'Membership Analysis'!BD$3),""),0)</f>
        <v/>
      </c>
      <c r="BE3" s="6" t="str">
        <f>IFERROR(IF($W3&gt;='Membership Analysis'!BE$3,($H3*(1+Ann_Salary_Growth_Rate)^'Membership Analysis'!BE$3),""),0)</f>
        <v/>
      </c>
      <c r="BF3" s="6" t="str">
        <f>IFERROR(IF($W3&gt;='Membership Analysis'!BF$3,($H3*(1+Ann_Salary_Growth_Rate)^'Membership Analysis'!BF$3),""),0)</f>
        <v/>
      </c>
      <c r="BG3" s="6" t="str">
        <f>IFERROR(IF($W3&gt;='Membership Analysis'!BG$3,($H3*(1+Ann_Salary_Growth_Rate)^'Membership Analysis'!BG$3),""),0)</f>
        <v/>
      </c>
      <c r="BH3" s="6" t="str">
        <f>IFERROR(IF($W3&gt;='Membership Analysis'!BH$3,($H3*(1+Ann_Salary_Growth_Rate)^'Membership Analysis'!BH$3),""),0)</f>
        <v/>
      </c>
      <c r="BI3" s="6" t="str">
        <f>IFERROR(IF($W3&gt;='Membership Analysis'!BI$3,($H3*(1+Ann_Salary_Growth_Rate)^'Membership Analysis'!BI$3),""),0)</f>
        <v/>
      </c>
      <c r="BJ3" s="5"/>
      <c r="BK3" s="6" t="str">
        <f>IFERROR(($L3+AB3*Contr_Rate)*(1+Inv_Return),"")</f>
        <v/>
      </c>
      <c r="BL3" s="6" t="str">
        <f t="shared" ref="BL3:CR3" si="0">IFERROR((BK3+AC3*Contr_Rate)*(1+Inv_Return),"")</f>
        <v/>
      </c>
      <c r="BM3" s="6" t="str">
        <f t="shared" si="0"/>
        <v/>
      </c>
      <c r="BN3" s="6" t="str">
        <f t="shared" si="0"/>
        <v/>
      </c>
      <c r="BO3" s="6" t="str">
        <f t="shared" si="0"/>
        <v/>
      </c>
      <c r="BP3" s="6" t="str">
        <f t="shared" si="0"/>
        <v/>
      </c>
      <c r="BQ3" s="6" t="str">
        <f t="shared" si="0"/>
        <v/>
      </c>
      <c r="BR3" s="6" t="str">
        <f t="shared" si="0"/>
        <v/>
      </c>
      <c r="BS3" s="6" t="str">
        <f t="shared" si="0"/>
        <v/>
      </c>
      <c r="BT3" s="6" t="str">
        <f t="shared" si="0"/>
        <v/>
      </c>
      <c r="BU3" s="6" t="str">
        <f t="shared" si="0"/>
        <v/>
      </c>
      <c r="BV3" s="6" t="str">
        <f t="shared" si="0"/>
        <v/>
      </c>
      <c r="BW3" s="6" t="str">
        <f t="shared" si="0"/>
        <v/>
      </c>
      <c r="BX3" s="6" t="str">
        <f t="shared" si="0"/>
        <v/>
      </c>
      <c r="BY3" s="6" t="str">
        <f t="shared" si="0"/>
        <v/>
      </c>
      <c r="BZ3" s="6" t="str">
        <f t="shared" si="0"/>
        <v/>
      </c>
      <c r="CA3" s="6" t="str">
        <f t="shared" si="0"/>
        <v/>
      </c>
      <c r="CB3" s="6" t="str">
        <f t="shared" si="0"/>
        <v/>
      </c>
      <c r="CC3" s="6" t="str">
        <f t="shared" si="0"/>
        <v/>
      </c>
      <c r="CD3" s="6" t="str">
        <f t="shared" si="0"/>
        <v/>
      </c>
      <c r="CE3" s="6" t="str">
        <f t="shared" si="0"/>
        <v/>
      </c>
      <c r="CF3" s="6" t="str">
        <f t="shared" si="0"/>
        <v/>
      </c>
      <c r="CG3" s="6" t="str">
        <f t="shared" si="0"/>
        <v/>
      </c>
      <c r="CH3" s="6" t="str">
        <f t="shared" si="0"/>
        <v/>
      </c>
      <c r="CI3" s="6" t="str">
        <f t="shared" si="0"/>
        <v/>
      </c>
      <c r="CJ3" s="6" t="str">
        <f t="shared" si="0"/>
        <v/>
      </c>
      <c r="CK3" s="6" t="str">
        <f t="shared" si="0"/>
        <v/>
      </c>
      <c r="CL3" s="6" t="str">
        <f t="shared" si="0"/>
        <v/>
      </c>
      <c r="CM3" s="6" t="str">
        <f t="shared" si="0"/>
        <v/>
      </c>
      <c r="CN3" s="6" t="str">
        <f t="shared" si="0"/>
        <v/>
      </c>
      <c r="CO3" s="6" t="str">
        <f t="shared" si="0"/>
        <v/>
      </c>
      <c r="CP3" s="6" t="str">
        <f t="shared" si="0"/>
        <v/>
      </c>
      <c r="CQ3" s="6" t="str">
        <f t="shared" si="0"/>
        <v/>
      </c>
      <c r="CR3" s="6" t="str">
        <f t="shared" si="0"/>
        <v/>
      </c>
      <c r="CT3" s="7">
        <f>MAX(BK3:CR3)</f>
        <v>0</v>
      </c>
      <c r="CU3" s="4">
        <f>IF($D3="FEMALE",Fe_Annuity_Factor,Male_Annuity_Factor)</f>
        <v>8.0909277508679907</v>
      </c>
      <c r="CV3" s="7">
        <f>(CT3*(2/3))/CU3</f>
        <v>0</v>
      </c>
      <c r="CW3" s="7">
        <f>MAX($AB3:$BI3)</f>
        <v>0</v>
      </c>
      <c r="CX3" s="8" t="str">
        <f>IFERROR((CV3/CW3),"")</f>
        <v/>
      </c>
      <c r="CZ3" s="78" t="str">
        <f>IFERROR(IF($D3='Membership Analysis'!$C$1,VLOOKUP($T3+'Membership Analysis'!DP$3-1,Male_Annuity_Tables,2,FALSE),VLOOKUP($T3,Fe_Annuity_Tables,2,FALSE))*BK3,"")</f>
        <v/>
      </c>
      <c r="DA3" s="78" t="str">
        <f>IFERROR(IF($D3='Membership Analysis'!$C$1,VLOOKUP($T3+'Membership Analysis'!DQ$3-1,Male_Annuity_Tables,2,FALSE),VLOOKUP($T3,Fe_Annuity_Tables,2,FALSE))*BL3,"")</f>
        <v/>
      </c>
      <c r="DB3" s="78" t="str">
        <f>IFERROR(IF($D3='Membership Analysis'!$C$1,VLOOKUP($T3+'Membership Analysis'!DR$3-1,Male_Annuity_Tables,2,FALSE),VLOOKUP($T3,Fe_Annuity_Tables,2,FALSE))*BM3,"")</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1A165-D136-471B-A35B-B59697852AA1}">
  <sheetPr codeName="Sheet10">
    <tabColor theme="9" tint="-0.249977111117893"/>
  </sheetPr>
  <dimension ref="A2:DB11"/>
  <sheetViews>
    <sheetView showGridLines="0" workbookViewId="0">
      <selection activeCell="J15" sqref="J15"/>
    </sheetView>
  </sheetViews>
  <sheetFormatPr defaultRowHeight="14.5"/>
  <cols>
    <col min="3" max="3" width="18.54296875" bestFit="1" customWidth="1"/>
    <col min="5" max="5" width="10.453125" bestFit="1" customWidth="1"/>
    <col min="6" max="6" width="10.54296875" bestFit="1" customWidth="1"/>
    <col min="7" max="7" width="10" bestFit="1" customWidth="1"/>
    <col min="8" max="8" width="10.453125" bestFit="1" customWidth="1"/>
  </cols>
  <sheetData>
    <row r="2" spans="1:106" s="2" customFormat="1" ht="72">
      <c r="A2" s="79" t="s">
        <v>291</v>
      </c>
      <c r="B2" s="79" t="s">
        <v>86</v>
      </c>
      <c r="C2" s="79" t="s">
        <v>292</v>
      </c>
      <c r="D2" s="79" t="s">
        <v>293</v>
      </c>
      <c r="E2" s="79" t="s">
        <v>88</v>
      </c>
      <c r="F2" s="80" t="s">
        <v>89</v>
      </c>
      <c r="G2" s="80" t="s">
        <v>90</v>
      </c>
      <c r="H2" s="79" t="s">
        <v>298</v>
      </c>
      <c r="I2" s="79" t="s">
        <v>92</v>
      </c>
      <c r="J2" s="79" t="s">
        <v>93</v>
      </c>
      <c r="K2" s="79" t="s">
        <v>94</v>
      </c>
      <c r="L2" s="79" t="s">
        <v>299</v>
      </c>
      <c r="M2" s="81" t="s">
        <v>96</v>
      </c>
      <c r="N2" s="81" t="s">
        <v>97</v>
      </c>
      <c r="O2" s="81" t="s">
        <v>98</v>
      </c>
      <c r="P2" s="81" t="s">
        <v>99</v>
      </c>
      <c r="Q2" s="81" t="s">
        <v>100</v>
      </c>
      <c r="R2" s="81" t="s">
        <v>101</v>
      </c>
      <c r="S2" s="81" t="s">
        <v>102</v>
      </c>
      <c r="T2" s="79" t="s">
        <v>103</v>
      </c>
      <c r="U2" s="79" t="s">
        <v>104</v>
      </c>
      <c r="V2" s="79" t="s">
        <v>105</v>
      </c>
      <c r="W2" s="79" t="s">
        <v>106</v>
      </c>
      <c r="X2" s="79" t="s">
        <v>107</v>
      </c>
      <c r="Y2" s="79" t="s">
        <v>108</v>
      </c>
      <c r="Z2" s="79" t="s">
        <v>109</v>
      </c>
      <c r="AB2" s="3">
        <v>1</v>
      </c>
      <c r="AC2" s="3">
        <v>2</v>
      </c>
      <c r="AD2" s="3">
        <v>3</v>
      </c>
      <c r="AE2" s="3">
        <v>4</v>
      </c>
      <c r="AF2" s="3">
        <v>5</v>
      </c>
      <c r="AG2" s="3">
        <v>6</v>
      </c>
      <c r="AH2" s="3">
        <v>7</v>
      </c>
      <c r="AI2" s="3">
        <v>8</v>
      </c>
      <c r="AJ2" s="3">
        <v>9</v>
      </c>
      <c r="AK2" s="3">
        <v>10</v>
      </c>
      <c r="AL2" s="3">
        <v>11</v>
      </c>
      <c r="AM2" s="3">
        <v>12</v>
      </c>
      <c r="AN2" s="3">
        <v>13</v>
      </c>
      <c r="AO2" s="3">
        <v>14</v>
      </c>
      <c r="AP2" s="3">
        <v>15</v>
      </c>
      <c r="AQ2" s="3">
        <v>16</v>
      </c>
      <c r="AR2" s="3">
        <v>17</v>
      </c>
      <c r="AS2" s="3">
        <v>18</v>
      </c>
      <c r="AT2" s="3">
        <v>19</v>
      </c>
      <c r="AU2" s="3">
        <v>20</v>
      </c>
      <c r="AV2" s="3">
        <v>21</v>
      </c>
      <c r="AW2" s="3">
        <v>22</v>
      </c>
      <c r="AX2" s="3">
        <v>23</v>
      </c>
      <c r="AY2" s="3">
        <v>24</v>
      </c>
      <c r="AZ2" s="3">
        <v>25</v>
      </c>
      <c r="BA2" s="3">
        <v>26</v>
      </c>
      <c r="BB2" s="3">
        <v>27</v>
      </c>
      <c r="BC2" s="3">
        <v>28</v>
      </c>
      <c r="BD2" s="3">
        <v>29</v>
      </c>
      <c r="BE2" s="3">
        <v>30</v>
      </c>
      <c r="BF2" s="3">
        <v>31</v>
      </c>
      <c r="BG2" s="3">
        <v>32</v>
      </c>
      <c r="BH2" s="3">
        <v>33</v>
      </c>
      <c r="BI2" s="3">
        <v>34</v>
      </c>
      <c r="BJ2" s="5"/>
      <c r="BK2" s="3">
        <v>1</v>
      </c>
      <c r="BL2" s="3">
        <v>2</v>
      </c>
      <c r="BM2" s="3">
        <v>3</v>
      </c>
      <c r="BN2" s="3">
        <v>4</v>
      </c>
      <c r="BO2" s="3">
        <v>5</v>
      </c>
      <c r="BP2" s="3">
        <v>6</v>
      </c>
      <c r="BQ2" s="3">
        <v>7</v>
      </c>
      <c r="BR2" s="3">
        <v>8</v>
      </c>
      <c r="BS2" s="3">
        <v>9</v>
      </c>
      <c r="BT2" s="3">
        <v>10</v>
      </c>
      <c r="BU2" s="3">
        <v>11</v>
      </c>
      <c r="BV2" s="3">
        <v>12</v>
      </c>
      <c r="BW2" s="3">
        <v>13</v>
      </c>
      <c r="BX2" s="3">
        <v>14</v>
      </c>
      <c r="BY2" s="3">
        <v>15</v>
      </c>
      <c r="BZ2" s="3">
        <v>16</v>
      </c>
      <c r="CA2" s="3">
        <v>17</v>
      </c>
      <c r="CB2" s="3">
        <v>18</v>
      </c>
      <c r="CC2" s="3">
        <v>19</v>
      </c>
      <c r="CD2" s="3">
        <v>20</v>
      </c>
      <c r="CE2" s="3">
        <v>21</v>
      </c>
      <c r="CF2" s="3">
        <v>22</v>
      </c>
      <c r="CG2" s="3">
        <v>23</v>
      </c>
      <c r="CH2" s="3">
        <v>24</v>
      </c>
      <c r="CI2" s="3">
        <v>25</v>
      </c>
      <c r="CJ2" s="3">
        <v>26</v>
      </c>
      <c r="CK2" s="3">
        <v>27</v>
      </c>
      <c r="CL2" s="3">
        <v>28</v>
      </c>
      <c r="CM2" s="3">
        <v>29</v>
      </c>
      <c r="CN2" s="3">
        <v>30</v>
      </c>
      <c r="CO2" s="3">
        <v>31</v>
      </c>
      <c r="CP2" s="3">
        <v>32</v>
      </c>
      <c r="CQ2" s="3">
        <v>33</v>
      </c>
      <c r="CR2" s="3">
        <v>34</v>
      </c>
      <c r="CT2" s="3" t="s">
        <v>110</v>
      </c>
      <c r="CU2" s="3" t="s">
        <v>111</v>
      </c>
      <c r="CV2" s="3" t="s">
        <v>112</v>
      </c>
      <c r="CW2" s="3" t="s">
        <v>113</v>
      </c>
      <c r="CX2" s="3" t="s">
        <v>114</v>
      </c>
      <c r="CZ2" s="3">
        <v>1</v>
      </c>
      <c r="DA2" s="3">
        <f>CZ2+1</f>
        <v>2</v>
      </c>
      <c r="DB2" s="3">
        <f>DA2+1</f>
        <v>3</v>
      </c>
    </row>
    <row r="3" spans="1:106" s="2" customFormat="1" ht="12">
      <c r="A3" s="82">
        <v>1012105</v>
      </c>
      <c r="B3" s="82" t="s">
        <v>115</v>
      </c>
      <c r="C3" s="82" t="s">
        <v>300</v>
      </c>
      <c r="D3" s="82" t="s">
        <v>297</v>
      </c>
      <c r="E3" s="83">
        <v>29026</v>
      </c>
      <c r="F3" s="84">
        <v>44368</v>
      </c>
      <c r="G3" s="84">
        <v>44378</v>
      </c>
      <c r="H3" s="85">
        <v>7099999.9199999999</v>
      </c>
      <c r="I3" s="85" t="e">
        <v>#N/A</v>
      </c>
      <c r="J3" s="85" t="e">
        <v>#N/A</v>
      </c>
      <c r="K3" s="85" t="e">
        <v>#N/A</v>
      </c>
      <c r="L3" s="85" t="e">
        <v>#N/A</v>
      </c>
      <c r="M3" s="86">
        <f>IF(COUNTIF($A$3:A3,A3)=1,0,1)</f>
        <v>0</v>
      </c>
      <c r="N3" s="87" t="str">
        <f t="shared" ref="N3:N11" si="0">IF(T3&lt;=18,"WHAT!!!",IF(T3&gt;100,"EERM","Okay"))</f>
        <v>Okay</v>
      </c>
      <c r="O3" s="87" t="b">
        <f t="shared" ref="O3:O11" si="1">G3&gt;E3</f>
        <v>1</v>
      </c>
      <c r="P3" s="87" t="b">
        <f t="shared" ref="P3:P11" si="2">G3&gt;=Comm_Date</f>
        <v>1</v>
      </c>
      <c r="Q3" s="87" t="b">
        <f t="shared" ref="Q3:Q11" si="3">$G3&gt;=$F3</f>
        <v>1</v>
      </c>
      <c r="R3" s="87" t="b">
        <f t="shared" ref="R3:R11" si="4">$F3&gt;$E3</f>
        <v>1</v>
      </c>
      <c r="S3" s="88">
        <f t="shared" ref="S3:S11" si="5">YEARFRAC(E3,F3,3)</f>
        <v>42.032876712328765</v>
      </c>
      <c r="T3" s="89">
        <f t="shared" ref="T3:T11" si="6">ROUNDDOWN(YEARFRAC($E3,Analysis_Date,3),0)</f>
        <v>45</v>
      </c>
      <c r="U3" s="89">
        <f t="shared" ref="U3:U11" si="7">ROUNDDOWN(YEARFRAC($E3,$G3,3),0)</f>
        <v>42</v>
      </c>
      <c r="V3" s="89">
        <f t="shared" ref="V3:V11" si="8">YEARFRAC($G3,Analysis_Date,3)</f>
        <v>3.5013698630136987</v>
      </c>
      <c r="W3" s="89">
        <f t="shared" ref="W3:W11" si="9">ROUNDDOWN(NRA-T3,0)</f>
        <v>15</v>
      </c>
      <c r="X3" s="90" t="e">
        <f t="shared" ref="X3:X11" si="10">L3*W3</f>
        <v>#N/A</v>
      </c>
      <c r="Y3" s="91">
        <f>IF($D3='Membership Analysis'!$C$1,VLOOKUP($T3,Mortality_Table,3,FALSE),VLOOKUP($T3,Mortality_Table,2,FALSE))</f>
        <v>2.6099999999999999E-3</v>
      </c>
      <c r="Z3" s="91">
        <f>IF($D3='Membership Analysis'!$C$1,VLOOKUP($T3,Male_Annuity_Tables,MATCH($W3+2,'Mortality Tables'!$DS$1:$HT$1,0),FALSE),VLOOKUP($T3,Fe_Annuity_Tables,MATCH($W3+2,'Mortality Tables'!$M$1:$DN$1,0),FALSE))</f>
        <v>0.18896812676127156</v>
      </c>
      <c r="AA3" s="1"/>
      <c r="AB3" s="6">
        <f>IFERROR(IF($W3&gt;='Membership Analysis'!AB$3,($H3*(1+Ann_Salary_Growth_Rate)^'Membership Analysis'!AB$3),""),0)</f>
        <v>7461744.9159240006</v>
      </c>
      <c r="AC3" s="6">
        <f>IFERROR(IF($W3&gt;='Membership Analysis'!AC$3,($H3*(1+Ann_Salary_Growth_Rate)^'Membership Analysis'!AC$3),""),0)</f>
        <v>7841920.8193903286</v>
      </c>
      <c r="AD3" s="6">
        <f>IFERROR(IF($W3&gt;='Membership Analysis'!AD$3,($H3*(1+Ann_Salary_Growth_Rate)^'Membership Analysis'!AD$3),""),0)</f>
        <v>8241466.6851382656</v>
      </c>
      <c r="AE3" s="6">
        <f>IFERROR(IF($W3&gt;='Membership Analysis'!AE$3,($H3*(1+Ann_Salary_Growth_Rate)^'Membership Analysis'!AE$3),""),0)</f>
        <v>8661369.4127460606</v>
      </c>
      <c r="AF3" s="6">
        <f>IFERROR(IF($W3&gt;='Membership Analysis'!AF$3,($H3*(1+Ann_Salary_Growth_Rate)^'Membership Analysis'!AF$3),""),0)</f>
        <v>9102666.1843254715</v>
      </c>
      <c r="AG3" s="6">
        <f>IFERROR(IF($W3&gt;='Membership Analysis'!AG$3,($H3*(1+Ann_Salary_Growth_Rate)^'Membership Analysis'!AG$3),""),0)</f>
        <v>9566447.0264168568</v>
      </c>
      <c r="AH3" s="6">
        <f>IFERROR(IF($W3&gt;='Membership Analysis'!AH$3,($H3*(1+Ann_Salary_Growth_Rate)^'Membership Analysis'!AH$3),""),0)</f>
        <v>10053857.502412794</v>
      </c>
      <c r="AI3" s="6">
        <f>IFERROR(IF($W3&gt;='Membership Analysis'!AI$3,($H3*(1+Ann_Salary_Growth_Rate)^'Membership Analysis'!AI$3),""),0)</f>
        <v>10566101.542160727</v>
      </c>
      <c r="AJ3" s="6">
        <f>IFERROR(IF($W3&gt;='Membership Analysis'!AJ$3,($H3*(1+Ann_Salary_Growth_Rate)^'Membership Analysis'!AJ$3),""),0)</f>
        <v>11104444.415733818</v>
      </c>
      <c r="AK3" s="6">
        <f>IFERROR(IF($W3&gt;='Membership Analysis'!AK$3,($H3*(1+Ann_Salary_Growth_Rate)^'Membership Analysis'!AK$3),""),0)</f>
        <v>11670215.858715456</v>
      </c>
      <c r="AL3" s="6">
        <f>IFERROR(IF($W3&gt;='Membership Analysis'!AL$3,($H3*(1+Ann_Salary_Growth_Rate)^'Membership Analysis'!AL$3),""),0)</f>
        <v>12264813.356717007</v>
      </c>
      <c r="AM3" s="6">
        <f>IFERROR(IF($W3&gt;='Membership Analysis'!AM$3,($H3*(1+Ann_Salary_Growth_Rate)^'Membership Analysis'!AM$3),""),0)</f>
        <v>12889705.597241739</v>
      </c>
      <c r="AN3" s="6">
        <f>IFERROR(IF($W3&gt;='Membership Analysis'!AN$3,($H3*(1+Ann_Salary_Growth_Rate)^'Membership Analysis'!AN$3),""),0)</f>
        <v>13546436.097421205</v>
      </c>
      <c r="AO3" s="6">
        <f>IFERROR(IF($W3&gt;='Membership Analysis'!AO$3,($H3*(1+Ann_Salary_Growth_Rate)^'Membership Analysis'!AO$3),""),0)</f>
        <v>14236627.016584819</v>
      </c>
      <c r="AP3" s="6">
        <f>IFERROR(IF($W3&gt;='Membership Analysis'!AP$3,($H3*(1+Ann_Salary_Growth_Rate)^'Membership Analysis'!AP$3),""),0)</f>
        <v>14961983.163079817</v>
      </c>
      <c r="AQ3" s="6" t="str">
        <f>IFERROR(IF($W3&gt;='Membership Analysis'!AQ$3,($H3*(1+Ann_Salary_Growth_Rate)^'Membership Analysis'!AQ$3),""),0)</f>
        <v/>
      </c>
      <c r="AR3" s="6" t="str">
        <f>IFERROR(IF($W3&gt;='Membership Analysis'!AR$3,($H3*(1+Ann_Salary_Growth_Rate)^'Membership Analysis'!AR$3),""),0)</f>
        <v/>
      </c>
      <c r="AS3" s="6" t="str">
        <f>IFERROR(IF($W3&gt;='Membership Analysis'!AS$3,($H3*(1+Ann_Salary_Growth_Rate)^'Membership Analysis'!AS$3),""),0)</f>
        <v/>
      </c>
      <c r="AT3" s="6" t="str">
        <f>IFERROR(IF($W3&gt;='Membership Analysis'!AT$3,($H3*(1+Ann_Salary_Growth_Rate)^'Membership Analysis'!AT$3),""),0)</f>
        <v/>
      </c>
      <c r="AU3" s="6" t="str">
        <f>IFERROR(IF($W3&gt;='Membership Analysis'!AU$3,($H3*(1+Ann_Salary_Growth_Rate)^'Membership Analysis'!AU$3),""),0)</f>
        <v/>
      </c>
      <c r="AV3" s="6" t="str">
        <f>IFERROR(IF($W3&gt;='Membership Analysis'!AV$3,($H3*(1+Ann_Salary_Growth_Rate)^'Membership Analysis'!AV$3),""),0)</f>
        <v/>
      </c>
      <c r="AW3" s="6" t="str">
        <f>IFERROR(IF($W3&gt;='Membership Analysis'!AW$3,($H3*(1+Ann_Salary_Growth_Rate)^'Membership Analysis'!AW$3),""),0)</f>
        <v/>
      </c>
      <c r="AX3" s="6" t="str">
        <f>IFERROR(IF($W3&gt;='Membership Analysis'!AX$3,($H3*(1+Ann_Salary_Growth_Rate)^'Membership Analysis'!AX$3),""),0)</f>
        <v/>
      </c>
      <c r="AY3" s="6" t="str">
        <f>IFERROR(IF($W3&gt;='Membership Analysis'!AY$3,($H3*(1+Ann_Salary_Growth_Rate)^'Membership Analysis'!AY$3),""),0)</f>
        <v/>
      </c>
      <c r="AZ3" s="6" t="str">
        <f>IFERROR(IF($W3&gt;='Membership Analysis'!AZ$3,($H3*(1+Ann_Salary_Growth_Rate)^'Membership Analysis'!AZ$3),""),0)</f>
        <v/>
      </c>
      <c r="BA3" s="6" t="str">
        <f>IFERROR(IF($W3&gt;='Membership Analysis'!BA$3,($H3*(1+Ann_Salary_Growth_Rate)^'Membership Analysis'!BA$3),""),0)</f>
        <v/>
      </c>
      <c r="BB3" s="6" t="str">
        <f>IFERROR(IF($W3&gt;='Membership Analysis'!BB$3,($H3*(1+Ann_Salary_Growth_Rate)^'Membership Analysis'!BB$3),""),0)</f>
        <v/>
      </c>
      <c r="BC3" s="6" t="str">
        <f>IFERROR(IF($W3&gt;='Membership Analysis'!BC$3,($H3*(1+Ann_Salary_Growth_Rate)^'Membership Analysis'!BC$3),""),0)</f>
        <v/>
      </c>
      <c r="BD3" s="6" t="str">
        <f>IFERROR(IF($W3&gt;='Membership Analysis'!BD$3,($H3*(1+Ann_Salary_Growth_Rate)^'Membership Analysis'!BD$3),""),0)</f>
        <v/>
      </c>
      <c r="BE3" s="6" t="str">
        <f>IFERROR(IF($W3&gt;='Membership Analysis'!BE$3,($H3*(1+Ann_Salary_Growth_Rate)^'Membership Analysis'!BE$3),""),0)</f>
        <v/>
      </c>
      <c r="BF3" s="6" t="str">
        <f>IFERROR(IF($W3&gt;='Membership Analysis'!BF$3,($H3*(1+Ann_Salary_Growth_Rate)^'Membership Analysis'!BF$3),""),0)</f>
        <v/>
      </c>
      <c r="BG3" s="6" t="str">
        <f>IFERROR(IF($W3&gt;='Membership Analysis'!BG$3,($H3*(1+Ann_Salary_Growth_Rate)^'Membership Analysis'!BG$3),""),0)</f>
        <v/>
      </c>
      <c r="BH3" s="6" t="str">
        <f>IFERROR(IF($W3&gt;='Membership Analysis'!BH$3,($H3*(1+Ann_Salary_Growth_Rate)^'Membership Analysis'!BH$3),""),0)</f>
        <v/>
      </c>
      <c r="BI3" s="6" t="str">
        <f>IFERROR(IF($W3&gt;='Membership Analysis'!BI$3,($H3*(1+Ann_Salary_Growth_Rate)^'Membership Analysis'!BI$3),""),0)</f>
        <v/>
      </c>
      <c r="BJ3" s="5"/>
      <c r="BK3" s="6" t="str">
        <f>IFERROR(($L3+AB3*Contr_Rate)*(1+Inv_Return)*IF($D3='Membership Analysis'!$C$1,VLOOKUP($T3,Male_Annuity_Tables,MATCH('Membership Analysis'!$BS$3+3,'Mortality Tables'!$N$1:$DN$1,0),FALSE),VLOOKUP($T3,Fe_Annuity_Tables,MATCH('Membership Analysis'!BS$3+3,'Mortality Tables'!$N$1:$DN$1,0),FALSE)),"")</f>
        <v/>
      </c>
      <c r="BL3" s="6" t="str">
        <f t="shared" ref="BL3:BL11" si="11">IFERROR((BK3+AC3*Contr_Rate)*(1+Inv_Return),"")</f>
        <v/>
      </c>
      <c r="BM3" s="6" t="str">
        <f t="shared" ref="BM3:BM11" si="12">IFERROR((BL3+AD3*Contr_Rate)*(1+Inv_Return),"")</f>
        <v/>
      </c>
      <c r="BN3" s="6" t="str">
        <f t="shared" ref="BN3:BN11" si="13">IFERROR((BM3+AE3*Contr_Rate)*(1+Inv_Return),"")</f>
        <v/>
      </c>
      <c r="BO3" s="6" t="str">
        <f t="shared" ref="BO3:BO11" si="14">IFERROR((BN3+AF3*Contr_Rate)*(1+Inv_Return),"")</f>
        <v/>
      </c>
      <c r="BP3" s="6" t="str">
        <f t="shared" ref="BP3:BP11" si="15">IFERROR((BO3+AG3*Contr_Rate)*(1+Inv_Return),"")</f>
        <v/>
      </c>
      <c r="BQ3" s="6" t="str">
        <f t="shared" ref="BQ3:BQ11" si="16">IFERROR((BP3+AH3*Contr_Rate)*(1+Inv_Return),"")</f>
        <v/>
      </c>
      <c r="BR3" s="6" t="str">
        <f t="shared" ref="BR3:BR11" si="17">IFERROR((BQ3+AI3*Contr_Rate)*(1+Inv_Return),"")</f>
        <v/>
      </c>
      <c r="BS3" s="6" t="str">
        <f t="shared" ref="BS3:BS11" si="18">IFERROR((BR3+AJ3*Contr_Rate)*(1+Inv_Return),"")</f>
        <v/>
      </c>
      <c r="BT3" s="6" t="str">
        <f t="shared" ref="BT3:BT11" si="19">IFERROR((BS3+AK3*Contr_Rate)*(1+Inv_Return),"")</f>
        <v/>
      </c>
      <c r="BU3" s="6" t="str">
        <f t="shared" ref="BU3:BU11" si="20">IFERROR((BT3+AL3*Contr_Rate)*(1+Inv_Return),"")</f>
        <v/>
      </c>
      <c r="BV3" s="6" t="str">
        <f t="shared" ref="BV3:BV11" si="21">IFERROR((BU3+AM3*Contr_Rate)*(1+Inv_Return),"")</f>
        <v/>
      </c>
      <c r="BW3" s="6" t="str">
        <f t="shared" ref="BW3:BW11" si="22">IFERROR((BV3+AN3*Contr_Rate)*(1+Inv_Return),"")</f>
        <v/>
      </c>
      <c r="BX3" s="6" t="str">
        <f t="shared" ref="BX3:BX11" si="23">IFERROR((BW3+AO3*Contr_Rate)*(1+Inv_Return),"")</f>
        <v/>
      </c>
      <c r="BY3" s="6" t="str">
        <f t="shared" ref="BY3:BY11" si="24">IFERROR((BX3+AP3*Contr_Rate)*(1+Inv_Return),"")</f>
        <v/>
      </c>
      <c r="BZ3" s="6" t="str">
        <f t="shared" ref="BZ3:BZ11" si="25">IFERROR((BY3+AQ3*Contr_Rate)*(1+Inv_Return),"")</f>
        <v/>
      </c>
      <c r="CA3" s="6" t="str">
        <f t="shared" ref="CA3:CA11" si="26">IFERROR((BZ3+AR3*Contr_Rate)*(1+Inv_Return),"")</f>
        <v/>
      </c>
      <c r="CB3" s="6" t="str">
        <f t="shared" ref="CB3:CB11" si="27">IFERROR((CA3+AS3*Contr_Rate)*(1+Inv_Return),"")</f>
        <v/>
      </c>
      <c r="CC3" s="6" t="str">
        <f t="shared" ref="CC3:CC11" si="28">IFERROR((CB3+AT3*Contr_Rate)*(1+Inv_Return),"")</f>
        <v/>
      </c>
      <c r="CD3" s="6" t="str">
        <f t="shared" ref="CD3:CD11" si="29">IFERROR((CC3+AU3*Contr_Rate)*(1+Inv_Return),"")</f>
        <v/>
      </c>
      <c r="CE3" s="6" t="str">
        <f t="shared" ref="CE3:CE11" si="30">IFERROR((CD3+AV3*Contr_Rate)*(1+Inv_Return),"")</f>
        <v/>
      </c>
      <c r="CF3" s="6" t="str">
        <f t="shared" ref="CF3:CF11" si="31">IFERROR((CE3+AW3*Contr_Rate)*(1+Inv_Return),"")</f>
        <v/>
      </c>
      <c r="CG3" s="6" t="str">
        <f t="shared" ref="CG3:CG11" si="32">IFERROR((CF3+AX3*Contr_Rate)*(1+Inv_Return),"")</f>
        <v/>
      </c>
      <c r="CH3" s="6" t="str">
        <f t="shared" ref="CH3:CH11" si="33">IFERROR((CG3+AY3*Contr_Rate)*(1+Inv_Return),"")</f>
        <v/>
      </c>
      <c r="CI3" s="6" t="str">
        <f t="shared" ref="CI3:CI11" si="34">IFERROR((CH3+AZ3*Contr_Rate)*(1+Inv_Return),"")</f>
        <v/>
      </c>
      <c r="CJ3" s="6" t="str">
        <f t="shared" ref="CJ3:CJ11" si="35">IFERROR((CI3+BA3*Contr_Rate)*(1+Inv_Return),"")</f>
        <v/>
      </c>
      <c r="CK3" s="6" t="str">
        <f t="shared" ref="CK3:CK11" si="36">IFERROR((CJ3+BB3*Contr_Rate)*(1+Inv_Return),"")</f>
        <v/>
      </c>
      <c r="CL3" s="6" t="str">
        <f t="shared" ref="CL3:CL11" si="37">IFERROR((CK3+BC3*Contr_Rate)*(1+Inv_Return),"")</f>
        <v/>
      </c>
      <c r="CM3" s="6" t="str">
        <f t="shared" ref="CM3:CM11" si="38">IFERROR((CL3+BD3*Contr_Rate)*(1+Inv_Return),"")</f>
        <v/>
      </c>
      <c r="CN3" s="6" t="str">
        <f t="shared" ref="CN3:CN11" si="39">IFERROR((CM3+BE3*Contr_Rate)*(1+Inv_Return),"")</f>
        <v/>
      </c>
      <c r="CO3" s="6" t="str">
        <f t="shared" ref="CO3:CO11" si="40">IFERROR((CN3+BF3*Contr_Rate)*(1+Inv_Return),"")</f>
        <v/>
      </c>
      <c r="CP3" s="6" t="str">
        <f t="shared" ref="CP3:CP11" si="41">IFERROR((CO3+BG3*Contr_Rate)*(1+Inv_Return),"")</f>
        <v/>
      </c>
      <c r="CQ3" s="6" t="str">
        <f t="shared" ref="CQ3:CQ11" si="42">IFERROR((CP3+BH3*Contr_Rate)*(1+Inv_Return),"")</f>
        <v/>
      </c>
      <c r="CR3" s="6" t="str">
        <f t="shared" ref="CR3:CR11" si="43">IFERROR((CQ3+BI3*Contr_Rate)*(1+Inv_Return),"")</f>
        <v/>
      </c>
      <c r="CT3" s="7">
        <f t="shared" ref="CT3:CT11" si="44">MAX(BK3:CR3)</f>
        <v>0</v>
      </c>
      <c r="CU3" s="4">
        <f t="shared" ref="CU3:CU11" si="45">IF($D3="FEMALE",Fe_Annuity_Factor,Male_Annuity_Factor)</f>
        <v>8.0909277508679907</v>
      </c>
      <c r="CV3" s="7">
        <f t="shared" ref="CV3:CV11" si="46">(CT3*(2/3))/CU3</f>
        <v>0</v>
      </c>
      <c r="CW3" s="7">
        <f t="shared" ref="CW3:CW11" si="47">MAX($AB3:$BI3)</f>
        <v>14961983.163079817</v>
      </c>
      <c r="CX3" s="8">
        <f t="shared" ref="CX3:CX11" si="48">IFERROR((CV3/CW3),"")</f>
        <v>0</v>
      </c>
      <c r="CZ3" s="78" t="str">
        <f>IFERROR(IF($D3='Membership Analysis'!$C$1,VLOOKUP($T3+'Membership Analysis'!DP$3-1,Male_Annuity_Tables,2,FALSE),VLOOKUP($T3,Fe_Annuity_Tables,2,FALSE))*BK3,"")</f>
        <v/>
      </c>
      <c r="DA3" s="78" t="str">
        <f>IFERROR(IF($D3='Membership Analysis'!$C$1,VLOOKUP($T3+'Membership Analysis'!DQ$3-1,Male_Annuity_Tables,2,FALSE),VLOOKUP($T3,Fe_Annuity_Tables,2,FALSE))*BL3,"")</f>
        <v/>
      </c>
      <c r="DB3" s="78" t="str">
        <f>IFERROR(IF($D3='Membership Analysis'!$C$1,VLOOKUP($T3+'Membership Analysis'!DR$3-1,Male_Annuity_Tables,2,FALSE),VLOOKUP($T3,Fe_Annuity_Tables,2,FALSE))*BM3,"")</f>
        <v/>
      </c>
    </row>
    <row r="4" spans="1:106" s="2" customFormat="1" ht="12">
      <c r="A4" s="82">
        <v>1012226</v>
      </c>
      <c r="B4" s="82" t="s">
        <v>115</v>
      </c>
      <c r="C4" s="82" t="s">
        <v>301</v>
      </c>
      <c r="D4" s="82" t="s">
        <v>302</v>
      </c>
      <c r="E4" s="83">
        <v>30955</v>
      </c>
      <c r="F4" s="84">
        <v>44361</v>
      </c>
      <c r="G4" s="84">
        <v>44378</v>
      </c>
      <c r="H4" s="85">
        <v>5400000</v>
      </c>
      <c r="I4" s="85" t="e">
        <v>#N/A</v>
      </c>
      <c r="J4" s="85" t="e">
        <v>#N/A</v>
      </c>
      <c r="K4" s="85" t="e">
        <v>#N/A</v>
      </c>
      <c r="L4" s="85" t="e">
        <v>#N/A</v>
      </c>
      <c r="M4" s="86">
        <f>IF(COUNTIF($A$3:A4,A4)=1,0,1)</f>
        <v>0</v>
      </c>
      <c r="N4" s="87" t="str">
        <f t="shared" si="0"/>
        <v>Okay</v>
      </c>
      <c r="O4" s="87" t="b">
        <f t="shared" si="1"/>
        <v>1</v>
      </c>
      <c r="P4" s="87" t="b">
        <f t="shared" si="2"/>
        <v>1</v>
      </c>
      <c r="Q4" s="87" t="b">
        <f t="shared" si="3"/>
        <v>1</v>
      </c>
      <c r="R4" s="87" t="b">
        <f t="shared" si="4"/>
        <v>1</v>
      </c>
      <c r="S4" s="88">
        <f t="shared" si="5"/>
        <v>36.728767123287675</v>
      </c>
      <c r="T4" s="89">
        <f t="shared" si="6"/>
        <v>40</v>
      </c>
      <c r="U4" s="89">
        <f t="shared" si="7"/>
        <v>36</v>
      </c>
      <c r="V4" s="89">
        <f t="shared" si="8"/>
        <v>3.5013698630136987</v>
      </c>
      <c r="W4" s="89">
        <f t="shared" si="9"/>
        <v>20</v>
      </c>
      <c r="X4" s="90" t="e">
        <f t="shared" si="10"/>
        <v>#N/A</v>
      </c>
      <c r="Y4" s="91">
        <f>IF($D4='Membership Analysis'!$C$1,VLOOKUP($T4,Mortality_Table,3,FALSE),VLOOKUP($T4,Mortality_Table,2,FALSE))</f>
        <v>1.91E-3</v>
      </c>
      <c r="Z4" s="91">
        <f>IF($D4='Membership Analysis'!$C$1,VLOOKUP($T4,Male_Annuity_Tables,MATCH($W4+2,'Mortality Tables'!$DS$1:$HT$1,0),FALSE),VLOOKUP($T4,Fe_Annuity_Tables,MATCH($W4+2,'Mortality Tables'!$M$1:$DN$1,0),FALSE))</f>
        <v>8.2941194265961735E-2</v>
      </c>
      <c r="AA4" s="1"/>
      <c r="AB4" s="6">
        <f>IFERROR(IF($W4&gt;='Membership Analysis'!AB$3,($H4*(1+Ann_Salary_Growth_Rate)^'Membership Analysis'!AB$3),""),0)</f>
        <v>5675130</v>
      </c>
      <c r="AC4" s="6">
        <f>IFERROR(IF($W4&gt;='Membership Analysis'!AC$3,($H4*(1+Ann_Salary_Growth_Rate)^'Membership Analysis'!AC$3),""),0)</f>
        <v>5964277.8735000007</v>
      </c>
      <c r="AD4" s="6">
        <f>IFERROR(IF($W4&gt;='Membership Analysis'!AD$3,($H4*(1+Ann_Salary_Growth_Rate)^'Membership Analysis'!AD$3),""),0)</f>
        <v>6268157.8311548261</v>
      </c>
      <c r="AE4" s="6">
        <f>IFERROR(IF($W4&gt;='Membership Analysis'!AE$3,($H4*(1+Ann_Salary_Growth_Rate)^'Membership Analysis'!AE$3),""),0)</f>
        <v>6587520.4726521643</v>
      </c>
      <c r="AF4" s="6">
        <f>IFERROR(IF($W4&gt;='Membership Analysis'!AF$3,($H4*(1+Ann_Salary_Growth_Rate)^'Membership Analysis'!AF$3),""),0)</f>
        <v>6923154.6407337915</v>
      </c>
      <c r="AG4" s="6">
        <f>IFERROR(IF($W4&gt;='Membership Analysis'!AG$3,($H4*(1+Ann_Salary_Growth_Rate)^'Membership Analysis'!AG$3),""),0)</f>
        <v>7275889.36967918</v>
      </c>
      <c r="AH4" s="6">
        <f>IFERROR(IF($W4&gt;='Membership Analysis'!AH$3,($H4*(1+Ann_Salary_Growth_Rate)^'Membership Analysis'!AH$3),""),0)</f>
        <v>7646595.9330643332</v>
      </c>
      <c r="AI4" s="6">
        <f>IFERROR(IF($W4&gt;='Membership Analysis'!AI$3,($H4*(1+Ann_Salary_Growth_Rate)^'Membership Analysis'!AI$3),""),0)</f>
        <v>8036189.9958539614</v>
      </c>
      <c r="AJ4" s="6">
        <f>IFERROR(IF($W4&gt;='Membership Analysis'!AJ$3,($H4*(1+Ann_Salary_Growth_Rate)^'Membership Analysis'!AJ$3),""),0)</f>
        <v>8445633.8761427216</v>
      </c>
      <c r="AK4" s="6">
        <f>IFERROR(IF($W4&gt;='Membership Analysis'!AK$3,($H4*(1+Ann_Salary_Growth_Rate)^'Membership Analysis'!AK$3),""),0)</f>
        <v>8875938.922132194</v>
      </c>
      <c r="AL4" s="6">
        <f>IFERROR(IF($W4&gt;='Membership Analysis'!AL$3,($H4*(1+Ann_Salary_Growth_Rate)^'Membership Analysis'!AL$3),""),0)</f>
        <v>9328168.010214828</v>
      </c>
      <c r="AM4" s="6">
        <f>IFERROR(IF($W4&gt;='Membership Analysis'!AM$3,($H4*(1+Ann_Salary_Growth_Rate)^'Membership Analysis'!AM$3),""),0)</f>
        <v>9803438.1703352742</v>
      </c>
      <c r="AN4" s="6">
        <f>IFERROR(IF($W4&gt;='Membership Analysis'!AN$3,($H4*(1+Ann_Salary_Growth_Rate)^'Membership Analysis'!AN$3),""),0)</f>
        <v>10302923.345113857</v>
      </c>
      <c r="AO4" s="6">
        <f>IFERROR(IF($W4&gt;='Membership Analysis'!AO$3,($H4*(1+Ann_Salary_Growth_Rate)^'Membership Analysis'!AO$3),""),0)</f>
        <v>10827857.28954741</v>
      </c>
      <c r="AP4" s="6">
        <f>IFERROR(IF($W4&gt;='Membership Analysis'!AP$3,($H4*(1+Ann_Salary_Growth_Rate)^'Membership Analysis'!AP$3),""),0)</f>
        <v>11379536.61844985</v>
      </c>
      <c r="AQ4" s="6">
        <f>IFERROR(IF($W4&gt;='Membership Analysis'!AQ$3,($H4*(1+Ann_Salary_Growth_Rate)^'Membership Analysis'!AQ$3),""),0)</f>
        <v>11959324.009159869</v>
      </c>
      <c r="AR4" s="6">
        <f>IFERROR(IF($W4&gt;='Membership Analysis'!AR$3,($H4*(1+Ann_Salary_Growth_Rate)^'Membership Analysis'!AR$3),""),0)</f>
        <v>12568651.567426566</v>
      </c>
      <c r="AS4" s="6">
        <f>IFERROR(IF($W4&gt;='Membership Analysis'!AS$3,($H4*(1+Ann_Salary_Growth_Rate)^'Membership Analysis'!AS$3),""),0)</f>
        <v>13209024.364786949</v>
      </c>
      <c r="AT4" s="6">
        <f>IFERROR(IF($W4&gt;='Membership Analysis'!AT$3,($H4*(1+Ann_Salary_Growth_Rate)^'Membership Analysis'!AT$3),""),0)</f>
        <v>13882024.156172844</v>
      </c>
      <c r="AU4" s="6">
        <f>IFERROR(IF($W4&gt;='Membership Analysis'!AU$3,($H4*(1+Ann_Salary_Growth_Rate)^'Membership Analysis'!AU$3),""),0)</f>
        <v>14589313.286929851</v>
      </c>
      <c r="AV4" s="6" t="str">
        <f>IFERROR(IF($W4&gt;='Membership Analysis'!AV$3,($H4*(1+Ann_Salary_Growth_Rate)^'Membership Analysis'!AV$3),""),0)</f>
        <v/>
      </c>
      <c r="AW4" s="6" t="str">
        <f>IFERROR(IF($W4&gt;='Membership Analysis'!AW$3,($H4*(1+Ann_Salary_Growth_Rate)^'Membership Analysis'!AW$3),""),0)</f>
        <v/>
      </c>
      <c r="AX4" s="6" t="str">
        <f>IFERROR(IF($W4&gt;='Membership Analysis'!AX$3,($H4*(1+Ann_Salary_Growth_Rate)^'Membership Analysis'!AX$3),""),0)</f>
        <v/>
      </c>
      <c r="AY4" s="6" t="str">
        <f>IFERROR(IF($W4&gt;='Membership Analysis'!AY$3,($H4*(1+Ann_Salary_Growth_Rate)^'Membership Analysis'!AY$3),""),0)</f>
        <v/>
      </c>
      <c r="AZ4" s="6" t="str">
        <f>IFERROR(IF($W4&gt;='Membership Analysis'!AZ$3,($H4*(1+Ann_Salary_Growth_Rate)^'Membership Analysis'!AZ$3),""),0)</f>
        <v/>
      </c>
      <c r="BA4" s="6" t="str">
        <f>IFERROR(IF($W4&gt;='Membership Analysis'!BA$3,($H4*(1+Ann_Salary_Growth_Rate)^'Membership Analysis'!BA$3),""),0)</f>
        <v/>
      </c>
      <c r="BB4" s="6" t="str">
        <f>IFERROR(IF($W4&gt;='Membership Analysis'!BB$3,($H4*(1+Ann_Salary_Growth_Rate)^'Membership Analysis'!BB$3),""),0)</f>
        <v/>
      </c>
      <c r="BC4" s="6" t="str">
        <f>IFERROR(IF($W4&gt;='Membership Analysis'!BC$3,($H4*(1+Ann_Salary_Growth_Rate)^'Membership Analysis'!BC$3),""),0)</f>
        <v/>
      </c>
      <c r="BD4" s="6" t="str">
        <f>IFERROR(IF($W4&gt;='Membership Analysis'!BD$3,($H4*(1+Ann_Salary_Growth_Rate)^'Membership Analysis'!BD$3),""),0)</f>
        <v/>
      </c>
      <c r="BE4" s="6" t="str">
        <f>IFERROR(IF($W4&gt;='Membership Analysis'!BE$3,($H4*(1+Ann_Salary_Growth_Rate)^'Membership Analysis'!BE$3),""),0)</f>
        <v/>
      </c>
      <c r="BF4" s="6" t="str">
        <f>IFERROR(IF($W4&gt;='Membership Analysis'!BF$3,($H4*(1+Ann_Salary_Growth_Rate)^'Membership Analysis'!BF$3),""),0)</f>
        <v/>
      </c>
      <c r="BG4" s="6" t="str">
        <f>IFERROR(IF($W4&gt;='Membership Analysis'!BG$3,($H4*(1+Ann_Salary_Growth_Rate)^'Membership Analysis'!BG$3),""),0)</f>
        <v/>
      </c>
      <c r="BH4" s="6" t="str">
        <f>IFERROR(IF($W4&gt;='Membership Analysis'!BH$3,($H4*(1+Ann_Salary_Growth_Rate)^'Membership Analysis'!BH$3),""),0)</f>
        <v/>
      </c>
      <c r="BI4" s="6" t="str">
        <f>IFERROR(IF($W4&gt;='Membership Analysis'!BI$3,($H4*(1+Ann_Salary_Growth_Rate)^'Membership Analysis'!BI$3),""),0)</f>
        <v/>
      </c>
      <c r="BJ4" s="5"/>
      <c r="BK4" s="6" t="str">
        <f>IFERROR(($L4+AB4*Contr_Rate)*(1+Inv_Return)*IF($D4='Membership Analysis'!$C$1,VLOOKUP($T4,Male_Annuity_Tables,MATCH('Membership Analysis'!$BS$3+3,'Mortality Tables'!$N$1:$DN$1,0),FALSE),VLOOKUP($T4,Fe_Annuity_Tables,MATCH('Membership Analysis'!BS$3+3,'Mortality Tables'!$N$1:$DN$1,0),FALSE)),"")</f>
        <v/>
      </c>
      <c r="BL4" s="6" t="str">
        <f t="shared" si="11"/>
        <v/>
      </c>
      <c r="BM4" s="6" t="str">
        <f t="shared" si="12"/>
        <v/>
      </c>
      <c r="BN4" s="6" t="str">
        <f t="shared" si="13"/>
        <v/>
      </c>
      <c r="BO4" s="6" t="str">
        <f t="shared" si="14"/>
        <v/>
      </c>
      <c r="BP4" s="6" t="str">
        <f t="shared" si="15"/>
        <v/>
      </c>
      <c r="BQ4" s="6" t="str">
        <f t="shared" si="16"/>
        <v/>
      </c>
      <c r="BR4" s="6" t="str">
        <f t="shared" si="17"/>
        <v/>
      </c>
      <c r="BS4" s="6" t="str">
        <f t="shared" si="18"/>
        <v/>
      </c>
      <c r="BT4" s="6" t="str">
        <f t="shared" si="19"/>
        <v/>
      </c>
      <c r="BU4" s="6" t="str">
        <f t="shared" si="20"/>
        <v/>
      </c>
      <c r="BV4" s="6" t="str">
        <f t="shared" si="21"/>
        <v/>
      </c>
      <c r="BW4" s="6" t="str">
        <f t="shared" si="22"/>
        <v/>
      </c>
      <c r="BX4" s="6" t="str">
        <f t="shared" si="23"/>
        <v/>
      </c>
      <c r="BY4" s="6" t="str">
        <f t="shared" si="24"/>
        <v/>
      </c>
      <c r="BZ4" s="6" t="str">
        <f t="shared" si="25"/>
        <v/>
      </c>
      <c r="CA4" s="6" t="str">
        <f t="shared" si="26"/>
        <v/>
      </c>
      <c r="CB4" s="6" t="str">
        <f t="shared" si="27"/>
        <v/>
      </c>
      <c r="CC4" s="6" t="str">
        <f t="shared" si="28"/>
        <v/>
      </c>
      <c r="CD4" s="6" t="str">
        <f t="shared" si="29"/>
        <v/>
      </c>
      <c r="CE4" s="6" t="str">
        <f t="shared" si="30"/>
        <v/>
      </c>
      <c r="CF4" s="6" t="str">
        <f t="shared" si="31"/>
        <v/>
      </c>
      <c r="CG4" s="6" t="str">
        <f t="shared" si="32"/>
        <v/>
      </c>
      <c r="CH4" s="6" t="str">
        <f t="shared" si="33"/>
        <v/>
      </c>
      <c r="CI4" s="6" t="str">
        <f t="shared" si="34"/>
        <v/>
      </c>
      <c r="CJ4" s="6" t="str">
        <f t="shared" si="35"/>
        <v/>
      </c>
      <c r="CK4" s="6" t="str">
        <f t="shared" si="36"/>
        <v/>
      </c>
      <c r="CL4" s="6" t="str">
        <f t="shared" si="37"/>
        <v/>
      </c>
      <c r="CM4" s="6" t="str">
        <f t="shared" si="38"/>
        <v/>
      </c>
      <c r="CN4" s="6" t="str">
        <f t="shared" si="39"/>
        <v/>
      </c>
      <c r="CO4" s="6" t="str">
        <f t="shared" si="40"/>
        <v/>
      </c>
      <c r="CP4" s="6" t="str">
        <f t="shared" si="41"/>
        <v/>
      </c>
      <c r="CQ4" s="6" t="str">
        <f t="shared" si="42"/>
        <v/>
      </c>
      <c r="CR4" s="6" t="str">
        <f t="shared" si="43"/>
        <v/>
      </c>
      <c r="CT4" s="7">
        <f t="shared" si="44"/>
        <v>0</v>
      </c>
      <c r="CU4" s="4">
        <f t="shared" si="45"/>
        <v>8.0909277508679907</v>
      </c>
      <c r="CV4" s="7">
        <f t="shared" si="46"/>
        <v>0</v>
      </c>
      <c r="CW4" s="7">
        <f t="shared" si="47"/>
        <v>14589313.286929851</v>
      </c>
      <c r="CX4" s="8">
        <f t="shared" si="48"/>
        <v>0</v>
      </c>
      <c r="CZ4" s="78" t="str">
        <f>IFERROR(IF($D4='Membership Analysis'!$C$1,VLOOKUP($T4+'Membership Analysis'!DP$3-1,Male_Annuity_Tables,2,FALSE),VLOOKUP($T4,Fe_Annuity_Tables,2,FALSE))*BK4,"")</f>
        <v/>
      </c>
      <c r="DA4" s="78" t="str">
        <f>IFERROR(IF($D4='Membership Analysis'!$C$1,VLOOKUP($T4+'Membership Analysis'!DQ$3-1,Male_Annuity_Tables,2,FALSE),VLOOKUP($T4,Fe_Annuity_Tables,2,FALSE))*BL4,"")</f>
        <v/>
      </c>
      <c r="DB4" s="78" t="str">
        <f>IFERROR(IF($D4='Membership Analysis'!$C$1,VLOOKUP($T4+'Membership Analysis'!DR$3-1,Male_Annuity_Tables,2,FALSE),VLOOKUP($T4,Fe_Annuity_Tables,2,FALSE))*BM4,"")</f>
        <v/>
      </c>
    </row>
    <row r="5" spans="1:106" s="2" customFormat="1" ht="12">
      <c r="A5" s="82">
        <v>1012260</v>
      </c>
      <c r="B5" s="82" t="s">
        <v>115</v>
      </c>
      <c r="C5" s="82" t="s">
        <v>303</v>
      </c>
      <c r="D5" s="82" t="s">
        <v>297</v>
      </c>
      <c r="E5" s="83">
        <v>32660</v>
      </c>
      <c r="F5" s="84">
        <v>44354</v>
      </c>
      <c r="G5" s="84">
        <v>44378</v>
      </c>
      <c r="H5" s="85">
        <v>5755554.96</v>
      </c>
      <c r="I5" s="85" t="e">
        <v>#N/A</v>
      </c>
      <c r="J5" s="85" t="e">
        <v>#N/A</v>
      </c>
      <c r="K5" s="85" t="e">
        <v>#N/A</v>
      </c>
      <c r="L5" s="85" t="e">
        <v>#N/A</v>
      </c>
      <c r="M5" s="86">
        <f>IF(COUNTIF($A$3:A5,A5)=1,0,1)</f>
        <v>0</v>
      </c>
      <c r="N5" s="87" t="str">
        <f t="shared" si="0"/>
        <v>Okay</v>
      </c>
      <c r="O5" s="87" t="b">
        <f t="shared" si="1"/>
        <v>1</v>
      </c>
      <c r="P5" s="87" t="b">
        <f t="shared" si="2"/>
        <v>1</v>
      </c>
      <c r="Q5" s="87" t="b">
        <f t="shared" si="3"/>
        <v>1</v>
      </c>
      <c r="R5" s="87" t="b">
        <f t="shared" si="4"/>
        <v>1</v>
      </c>
      <c r="S5" s="88">
        <f t="shared" si="5"/>
        <v>32.038356164383565</v>
      </c>
      <c r="T5" s="89">
        <f t="shared" si="6"/>
        <v>35</v>
      </c>
      <c r="U5" s="89">
        <f t="shared" si="7"/>
        <v>32</v>
      </c>
      <c r="V5" s="89">
        <f t="shared" si="8"/>
        <v>3.5013698630136987</v>
      </c>
      <c r="W5" s="89">
        <f t="shared" si="9"/>
        <v>25</v>
      </c>
      <c r="X5" s="90" t="e">
        <f t="shared" si="10"/>
        <v>#N/A</v>
      </c>
      <c r="Y5" s="91">
        <f>IF($D5='Membership Analysis'!$C$1,VLOOKUP($T5,Mortality_Table,3,FALSE),VLOOKUP($T5,Mortality_Table,2,FALSE))</f>
        <v>1.5299999999999999E-3</v>
      </c>
      <c r="Z5" s="91">
        <f>IF($D5='Membership Analysis'!$C$1,VLOOKUP($T5,Male_Annuity_Tables,MATCH($W5+2,'Mortality Tables'!$DS$1:$HT$1,0),FALSE),VLOOKUP($T5,Fe_Annuity_Tables,MATCH($W5+2,'Mortality Tables'!$M$1:$DN$1,0),FALSE))</f>
        <v>2.6953068692071831E-2</v>
      </c>
      <c r="AA5" s="1"/>
      <c r="AB5" s="6">
        <f>IFERROR(IF($W5&gt;='Membership Analysis'!AB$3,($H5*(1+Ann_Salary_Growth_Rate)^'Membership Analysis'!AB$3),""),0)</f>
        <v>6048800.4852120001</v>
      </c>
      <c r="AC5" s="6">
        <f>IFERROR(IF($W5&gt;='Membership Analysis'!AC$3,($H5*(1+Ann_Salary_Growth_Rate)^'Membership Analysis'!AC$3),""),0)</f>
        <v>6356986.8699335521</v>
      </c>
      <c r="AD5" s="6">
        <f>IFERROR(IF($W5&gt;='Membership Analysis'!AD$3,($H5*(1+Ann_Salary_Growth_Rate)^'Membership Analysis'!AD$3),""),0)</f>
        <v>6680875.3509566663</v>
      </c>
      <c r="AE5" s="6">
        <f>IFERROR(IF($W5&gt;='Membership Analysis'!AE$3,($H5*(1+Ann_Salary_Growth_Rate)^'Membership Analysis'!AE$3),""),0)</f>
        <v>7021265.9500879087</v>
      </c>
      <c r="AF5" s="6">
        <f>IFERROR(IF($W5&gt;='Membership Analysis'!AF$3,($H5*(1+Ann_Salary_Growth_Rate)^'Membership Analysis'!AF$3),""),0)</f>
        <v>7378999.4502448877</v>
      </c>
      <c r="AG5" s="6">
        <f>IFERROR(IF($W5&gt;='Membership Analysis'!AG$3,($H5*(1+Ann_Salary_Growth_Rate)^'Membership Analysis'!AG$3),""),0)</f>
        <v>7754959.4722348657</v>
      </c>
      <c r="AH5" s="6">
        <f>IFERROR(IF($W5&gt;='Membership Analysis'!AH$3,($H5*(1+Ann_Salary_Growth_Rate)^'Membership Analysis'!AH$3),""),0)</f>
        <v>8150074.6573452316</v>
      </c>
      <c r="AI5" s="6">
        <f>IFERROR(IF($W5&gt;='Membership Analysis'!AI$3,($H5*(1+Ann_Salary_Growth_Rate)^'Membership Analysis'!AI$3),""),0)</f>
        <v>8565320.9611369725</v>
      </c>
      <c r="AJ5" s="6">
        <f>IFERROR(IF($W5&gt;='Membership Analysis'!AJ$3,($H5*(1+Ann_Salary_Growth_Rate)^'Membership Analysis'!AJ$3),""),0)</f>
        <v>9001724.0641069021</v>
      </c>
      <c r="AK5" s="6">
        <f>IFERROR(IF($W5&gt;='Membership Analysis'!AK$3,($H5*(1+Ann_Salary_Growth_Rate)^'Membership Analysis'!AK$3),""),0)</f>
        <v>9460361.9051731471</v>
      </c>
      <c r="AL5" s="6">
        <f>IFERROR(IF($W5&gt;='Membership Analysis'!AL$3,($H5*(1+Ann_Salary_Growth_Rate)^'Membership Analysis'!AL$3),""),0)</f>
        <v>9942367.3442417197</v>
      </c>
      <c r="AM5" s="6">
        <f>IFERROR(IF($W5&gt;='Membership Analysis'!AM$3,($H5*(1+Ann_Salary_Growth_Rate)^'Membership Analysis'!AM$3),""),0)</f>
        <v>10448930.960430836</v>
      </c>
      <c r="AN5" s="6">
        <f>IFERROR(IF($W5&gt;='Membership Analysis'!AN$3,($H5*(1+Ann_Salary_Growth_Rate)^'Membership Analysis'!AN$3),""),0)</f>
        <v>10981303.992864786</v>
      </c>
      <c r="AO5" s="6">
        <f>IFERROR(IF($W5&gt;='Membership Analysis'!AO$3,($H5*(1+Ann_Salary_Growth_Rate)^'Membership Analysis'!AO$3),""),0)</f>
        <v>11540801.431301249</v>
      </c>
      <c r="AP5" s="6">
        <f>IFERROR(IF($W5&gt;='Membership Analysis'!AP$3,($H5*(1+Ann_Salary_Growth_Rate)^'Membership Analysis'!AP$3),""),0)</f>
        <v>12128805.264226049</v>
      </c>
      <c r="AQ5" s="6">
        <f>IFERROR(IF($W5&gt;='Membership Analysis'!AQ$3,($H5*(1+Ann_Salary_Growth_Rate)^'Membership Analysis'!AQ$3),""),0)</f>
        <v>12746767.892438365</v>
      </c>
      <c r="AR5" s="6">
        <f>IFERROR(IF($W5&gt;='Membership Analysis'!AR$3,($H5*(1+Ann_Salary_Growth_Rate)^'Membership Analysis'!AR$3),""),0)</f>
        <v>13396215.716558101</v>
      </c>
      <c r="AS5" s="6">
        <f>IFERROR(IF($W5&gt;='Membership Analysis'!AS$3,($H5*(1+Ann_Salary_Growth_Rate)^'Membership Analysis'!AS$3),""),0)</f>
        <v>14078752.907316735</v>
      </c>
      <c r="AT5" s="6">
        <f>IFERROR(IF($W5&gt;='Membership Analysis'!AT$3,($H5*(1+Ann_Salary_Growth_Rate)^'Membership Analysis'!AT$3),""),0)</f>
        <v>14796065.367944524</v>
      </c>
      <c r="AU5" s="6">
        <f>IFERROR(IF($W5&gt;='Membership Analysis'!AU$3,($H5*(1+Ann_Salary_Growth_Rate)^'Membership Analysis'!AU$3),""),0)</f>
        <v>15549924.898441298</v>
      </c>
      <c r="AV5" s="6">
        <f>IFERROR(IF($W5&gt;='Membership Analysis'!AV$3,($H5*(1+Ann_Salary_Growth_Rate)^'Membership Analysis'!AV$3),""),0)</f>
        <v>16342193.57201688</v>
      </c>
      <c r="AW5" s="6">
        <f>IFERROR(IF($W5&gt;='Membership Analysis'!AW$3,($H5*(1+Ann_Salary_Growth_Rate)^'Membership Analysis'!AW$3),""),0)</f>
        <v>17174828.334511146</v>
      </c>
      <c r="AX5" s="6">
        <f>IFERROR(IF($W5&gt;='Membership Analysis'!AX$3,($H5*(1+Ann_Salary_Growth_Rate)^'Membership Analysis'!AX$3),""),0)</f>
        <v>18049885.838154487</v>
      </c>
      <c r="AY5" s="6">
        <f>IFERROR(IF($W5&gt;='Membership Analysis'!AY$3,($H5*(1+Ann_Salary_Growth_Rate)^'Membership Analysis'!AY$3),""),0)</f>
        <v>18969527.521608461</v>
      </c>
      <c r="AZ5" s="6">
        <f>IFERROR(IF($W5&gt;='Membership Analysis'!AZ$3,($H5*(1+Ann_Salary_Growth_Rate)^'Membership Analysis'!AZ$3),""),0)</f>
        <v>19936024.948834412</v>
      </c>
      <c r="BA5" s="6" t="str">
        <f>IFERROR(IF($W5&gt;='Membership Analysis'!BA$3,($H5*(1+Ann_Salary_Growth_Rate)^'Membership Analysis'!BA$3),""),0)</f>
        <v/>
      </c>
      <c r="BB5" s="6" t="str">
        <f>IFERROR(IF($W5&gt;='Membership Analysis'!BB$3,($H5*(1+Ann_Salary_Growth_Rate)^'Membership Analysis'!BB$3),""),0)</f>
        <v/>
      </c>
      <c r="BC5" s="6" t="str">
        <f>IFERROR(IF($W5&gt;='Membership Analysis'!BC$3,($H5*(1+Ann_Salary_Growth_Rate)^'Membership Analysis'!BC$3),""),0)</f>
        <v/>
      </c>
      <c r="BD5" s="6" t="str">
        <f>IFERROR(IF($W5&gt;='Membership Analysis'!BD$3,($H5*(1+Ann_Salary_Growth_Rate)^'Membership Analysis'!BD$3),""),0)</f>
        <v/>
      </c>
      <c r="BE5" s="6" t="str">
        <f>IFERROR(IF($W5&gt;='Membership Analysis'!BE$3,($H5*(1+Ann_Salary_Growth_Rate)^'Membership Analysis'!BE$3),""),0)</f>
        <v/>
      </c>
      <c r="BF5" s="6" t="str">
        <f>IFERROR(IF($W5&gt;='Membership Analysis'!BF$3,($H5*(1+Ann_Salary_Growth_Rate)^'Membership Analysis'!BF$3),""),0)</f>
        <v/>
      </c>
      <c r="BG5" s="6" t="str">
        <f>IFERROR(IF($W5&gt;='Membership Analysis'!BG$3,($H5*(1+Ann_Salary_Growth_Rate)^'Membership Analysis'!BG$3),""),0)</f>
        <v/>
      </c>
      <c r="BH5" s="6" t="str">
        <f>IFERROR(IF($W5&gt;='Membership Analysis'!BH$3,($H5*(1+Ann_Salary_Growth_Rate)^'Membership Analysis'!BH$3),""),0)</f>
        <v/>
      </c>
      <c r="BI5" s="6" t="str">
        <f>IFERROR(IF($W5&gt;='Membership Analysis'!BI$3,($H5*(1+Ann_Salary_Growth_Rate)^'Membership Analysis'!BI$3),""),0)</f>
        <v/>
      </c>
      <c r="BJ5" s="5"/>
      <c r="BK5" s="6" t="str">
        <f>IFERROR(($L5+AB5*Contr_Rate)*(1+Inv_Return)*IF($D5='Membership Analysis'!$C$1,VLOOKUP($T5,Male_Annuity_Tables,MATCH('Membership Analysis'!$BS$3+3,'Mortality Tables'!$N$1:$DN$1,0),FALSE),VLOOKUP($T5,Fe_Annuity_Tables,MATCH('Membership Analysis'!BS$3+3,'Mortality Tables'!$N$1:$DN$1,0),FALSE)),"")</f>
        <v/>
      </c>
      <c r="BL5" s="6" t="str">
        <f t="shared" si="11"/>
        <v/>
      </c>
      <c r="BM5" s="6" t="str">
        <f t="shared" si="12"/>
        <v/>
      </c>
      <c r="BN5" s="6" t="str">
        <f t="shared" si="13"/>
        <v/>
      </c>
      <c r="BO5" s="6" t="str">
        <f t="shared" si="14"/>
        <v/>
      </c>
      <c r="BP5" s="6" t="str">
        <f t="shared" si="15"/>
        <v/>
      </c>
      <c r="BQ5" s="6" t="str">
        <f t="shared" si="16"/>
        <v/>
      </c>
      <c r="BR5" s="6" t="str">
        <f t="shared" si="17"/>
        <v/>
      </c>
      <c r="BS5" s="6" t="str">
        <f t="shared" si="18"/>
        <v/>
      </c>
      <c r="BT5" s="6" t="str">
        <f t="shared" si="19"/>
        <v/>
      </c>
      <c r="BU5" s="6" t="str">
        <f t="shared" si="20"/>
        <v/>
      </c>
      <c r="BV5" s="6" t="str">
        <f t="shared" si="21"/>
        <v/>
      </c>
      <c r="BW5" s="6" t="str">
        <f t="shared" si="22"/>
        <v/>
      </c>
      <c r="BX5" s="6" t="str">
        <f t="shared" si="23"/>
        <v/>
      </c>
      <c r="BY5" s="6" t="str">
        <f t="shared" si="24"/>
        <v/>
      </c>
      <c r="BZ5" s="6" t="str">
        <f t="shared" si="25"/>
        <v/>
      </c>
      <c r="CA5" s="6" t="str">
        <f t="shared" si="26"/>
        <v/>
      </c>
      <c r="CB5" s="6" t="str">
        <f t="shared" si="27"/>
        <v/>
      </c>
      <c r="CC5" s="6" t="str">
        <f t="shared" si="28"/>
        <v/>
      </c>
      <c r="CD5" s="6" t="str">
        <f t="shared" si="29"/>
        <v/>
      </c>
      <c r="CE5" s="6" t="str">
        <f t="shared" si="30"/>
        <v/>
      </c>
      <c r="CF5" s="6" t="str">
        <f t="shared" si="31"/>
        <v/>
      </c>
      <c r="CG5" s="6" t="str">
        <f t="shared" si="32"/>
        <v/>
      </c>
      <c r="CH5" s="6" t="str">
        <f t="shared" si="33"/>
        <v/>
      </c>
      <c r="CI5" s="6" t="str">
        <f t="shared" si="34"/>
        <v/>
      </c>
      <c r="CJ5" s="6" t="str">
        <f t="shared" si="35"/>
        <v/>
      </c>
      <c r="CK5" s="6" t="str">
        <f t="shared" si="36"/>
        <v/>
      </c>
      <c r="CL5" s="6" t="str">
        <f t="shared" si="37"/>
        <v/>
      </c>
      <c r="CM5" s="6" t="str">
        <f t="shared" si="38"/>
        <v/>
      </c>
      <c r="CN5" s="6" t="str">
        <f t="shared" si="39"/>
        <v/>
      </c>
      <c r="CO5" s="6" t="str">
        <f t="shared" si="40"/>
        <v/>
      </c>
      <c r="CP5" s="6" t="str">
        <f t="shared" si="41"/>
        <v/>
      </c>
      <c r="CQ5" s="6" t="str">
        <f t="shared" si="42"/>
        <v/>
      </c>
      <c r="CR5" s="6" t="str">
        <f t="shared" si="43"/>
        <v/>
      </c>
      <c r="CT5" s="7">
        <f t="shared" si="44"/>
        <v>0</v>
      </c>
      <c r="CU5" s="4">
        <f t="shared" si="45"/>
        <v>8.0909277508679907</v>
      </c>
      <c r="CV5" s="7">
        <f t="shared" si="46"/>
        <v>0</v>
      </c>
      <c r="CW5" s="7">
        <f t="shared" si="47"/>
        <v>19936024.948834412</v>
      </c>
      <c r="CX5" s="8">
        <f t="shared" si="48"/>
        <v>0</v>
      </c>
      <c r="CZ5" s="78" t="str">
        <f>IFERROR(IF($D5='Membership Analysis'!$C$1,VLOOKUP($T5+'Membership Analysis'!DP$3-1,Male_Annuity_Tables,2,FALSE),VLOOKUP($T5,Fe_Annuity_Tables,2,FALSE))*BK5,"")</f>
        <v/>
      </c>
      <c r="DA5" s="78" t="str">
        <f>IFERROR(IF($D5='Membership Analysis'!$C$1,VLOOKUP($T5+'Membership Analysis'!DQ$3-1,Male_Annuity_Tables,2,FALSE),VLOOKUP($T5,Fe_Annuity_Tables,2,FALSE))*BL5,"")</f>
        <v/>
      </c>
      <c r="DB5" s="78" t="str">
        <f>IFERROR(IF($D5='Membership Analysis'!$C$1,VLOOKUP($T5+'Membership Analysis'!DR$3-1,Male_Annuity_Tables,2,FALSE),VLOOKUP($T5,Fe_Annuity_Tables,2,FALSE))*BM5,"")</f>
        <v/>
      </c>
    </row>
    <row r="6" spans="1:106" s="2" customFormat="1" ht="12">
      <c r="A6" s="82">
        <v>1012337</v>
      </c>
      <c r="B6" s="82" t="s">
        <v>115</v>
      </c>
      <c r="C6" s="82" t="s">
        <v>304</v>
      </c>
      <c r="D6" s="82" t="s">
        <v>302</v>
      </c>
      <c r="E6" s="83">
        <v>31912</v>
      </c>
      <c r="F6" s="84">
        <v>44361</v>
      </c>
      <c r="G6" s="84">
        <v>44378</v>
      </c>
      <c r="H6" s="85">
        <v>5558124</v>
      </c>
      <c r="I6" s="85" t="e">
        <v>#N/A</v>
      </c>
      <c r="J6" s="85" t="e">
        <v>#N/A</v>
      </c>
      <c r="K6" s="85" t="e">
        <v>#N/A</v>
      </c>
      <c r="L6" s="85" t="e">
        <v>#N/A</v>
      </c>
      <c r="M6" s="86">
        <f>IF(COUNTIF($A$3:A6,A6)=1,0,1)</f>
        <v>0</v>
      </c>
      <c r="N6" s="87" t="str">
        <f t="shared" si="0"/>
        <v>Okay</v>
      </c>
      <c r="O6" s="87" t="b">
        <f t="shared" si="1"/>
        <v>1</v>
      </c>
      <c r="P6" s="87" t="b">
        <f t="shared" si="2"/>
        <v>1</v>
      </c>
      <c r="Q6" s="87" t="b">
        <f t="shared" si="3"/>
        <v>1</v>
      </c>
      <c r="R6" s="87" t="b">
        <f t="shared" si="4"/>
        <v>1</v>
      </c>
      <c r="S6" s="88">
        <f t="shared" si="5"/>
        <v>34.106849315068494</v>
      </c>
      <c r="T6" s="89">
        <f t="shared" si="6"/>
        <v>37</v>
      </c>
      <c r="U6" s="89">
        <f t="shared" si="7"/>
        <v>34</v>
      </c>
      <c r="V6" s="89">
        <f t="shared" si="8"/>
        <v>3.5013698630136987</v>
      </c>
      <c r="W6" s="89">
        <f t="shared" si="9"/>
        <v>23</v>
      </c>
      <c r="X6" s="90" t="e">
        <f t="shared" si="10"/>
        <v>#N/A</v>
      </c>
      <c r="Y6" s="91">
        <f>IF($D6='Membership Analysis'!$C$1,VLOOKUP($T6,Mortality_Table,3,FALSE),VLOOKUP($T6,Mortality_Table,2,FALSE))</f>
        <v>1.65E-3</v>
      </c>
      <c r="Z6" s="91">
        <f>IF($D6='Membership Analysis'!$C$1,VLOOKUP($T6,Male_Annuity_Tables,MATCH($W6+2,'Mortality Tables'!$DS$1:$HT$1,0),FALSE),VLOOKUP($T6,Fe_Annuity_Tables,MATCH($W6+2,'Mortality Tables'!$M$1:$DN$1,0),FALSE))</f>
        <v>4.2245451060005455E-2</v>
      </c>
      <c r="AA6" s="1"/>
      <c r="AB6" s="6">
        <f>IFERROR(IF($W6&gt;='Membership Analysis'!AB$3,($H6*(1+Ann_Salary_Growth_Rate)^'Membership Analysis'!AB$3),""),0)</f>
        <v>5841310.4177999999</v>
      </c>
      <c r="AC6" s="6">
        <f>IFERROR(IF($W6&gt;='Membership Analysis'!AC$3,($H6*(1+Ann_Salary_Growth_Rate)^'Membership Analysis'!AC$3),""),0)</f>
        <v>6138925.1835869104</v>
      </c>
      <c r="AD6" s="6">
        <f>IFERROR(IF($W6&gt;='Membership Analysis'!AD$3,($H6*(1+Ann_Salary_Growth_Rate)^'Membership Analysis'!AD$3),""),0)</f>
        <v>6451703.4216906643</v>
      </c>
      <c r="AE6" s="6">
        <f>IFERROR(IF($W6&gt;='Membership Analysis'!AE$3,($H6*(1+Ann_Salary_Growth_Rate)^'Membership Analysis'!AE$3),""),0)</f>
        <v>6780417.7110258033</v>
      </c>
      <c r="AF6" s="6">
        <f>IFERROR(IF($W6&gt;='Membership Analysis'!AF$3,($H6*(1+Ann_Salary_Growth_Rate)^'Membership Analysis'!AF$3),""),0)</f>
        <v>7125879.9934025677</v>
      </c>
      <c r="AG6" s="6">
        <f>IFERROR(IF($W6&gt;='Membership Analysis'!AG$3,($H6*(1+Ann_Salary_Growth_Rate)^'Membership Analysis'!AG$3),""),0)</f>
        <v>7488943.5790664293</v>
      </c>
      <c r="AH6" s="6">
        <f>IFERROR(IF($W6&gt;='Membership Analysis'!AH$3,($H6*(1+Ann_Salary_Growth_Rate)^'Membership Analysis'!AH$3),""),0)</f>
        <v>7870505.2544198642</v>
      </c>
      <c r="AI6" s="6">
        <f>IFERROR(IF($W6&gt;='Membership Analysis'!AI$3,($H6*(1+Ann_Salary_Growth_Rate)^'Membership Analysis'!AI$3),""),0)</f>
        <v>8271507.4971325565</v>
      </c>
      <c r="AJ6" s="6">
        <f>IFERROR(IF($W6&gt;='Membership Analysis'!AJ$3,($H6*(1+Ann_Salary_Growth_Rate)^'Membership Analysis'!AJ$3),""),0)</f>
        <v>8692940.8041114602</v>
      </c>
      <c r="AK6" s="6">
        <f>IFERROR(IF($W6&gt;='Membership Analysis'!AK$3,($H6*(1+Ann_Salary_Growth_Rate)^'Membership Analysis'!AK$3),""),0)</f>
        <v>9135846.1380809397</v>
      </c>
      <c r="AL6" s="6">
        <f>IFERROR(IF($W6&gt;='Membership Analysis'!AL$3,($H6*(1+Ann_Salary_Growth_Rate)^'Membership Analysis'!AL$3),""),0)</f>
        <v>9601317.4988161642</v>
      </c>
      <c r="AM6" s="6">
        <f>IFERROR(IF($W6&gt;='Membership Analysis'!AM$3,($H6*(1+Ann_Salary_Growth_Rate)^'Membership Analysis'!AM$3),""),0)</f>
        <v>10090504.625380848</v>
      </c>
      <c r="AN6" s="6">
        <f>IFERROR(IF($W6&gt;='Membership Analysis'!AN$3,($H6*(1+Ann_Salary_Growth_Rate)^'Membership Analysis'!AN$3),""),0)</f>
        <v>10604615.836044</v>
      </c>
      <c r="AO6" s="6">
        <f>IFERROR(IF($W6&gt;='Membership Analysis'!AO$3,($H6*(1+Ann_Salary_Growth_Rate)^'Membership Analysis'!AO$3),""),0)</f>
        <v>11144921.012890445</v>
      </c>
      <c r="AP6" s="6">
        <f>IFERROR(IF($W6&gt;='Membership Analysis'!AP$3,($H6*(1+Ann_Salary_Growth_Rate)^'Membership Analysis'!AP$3),""),0)</f>
        <v>11712754.738497214</v>
      </c>
      <c r="AQ6" s="6">
        <f>IFERROR(IF($W6&gt;='Membership Analysis'!AQ$3,($H6*(1+Ann_Salary_Growth_Rate)^'Membership Analysis'!AQ$3),""),0)</f>
        <v>12309519.592423646</v>
      </c>
      <c r="AR6" s="6">
        <f>IFERROR(IF($W6&gt;='Membership Analysis'!AR$3,($H6*(1+Ann_Salary_Growth_Rate)^'Membership Analysis'!AR$3),""),0)</f>
        <v>12936689.615657631</v>
      </c>
      <c r="AS6" s="6">
        <f>IFERROR(IF($W6&gt;='Membership Analysis'!AS$3,($H6*(1+Ann_Salary_Growth_Rate)^'Membership Analysis'!AS$3),""),0)</f>
        <v>13595813.951575387</v>
      </c>
      <c r="AT6" s="6">
        <f>IFERROR(IF($W6&gt;='Membership Analysis'!AT$3,($H6*(1+Ann_Salary_Growth_Rate)^'Membership Analysis'!AT$3),""),0)</f>
        <v>14288520.672408154</v>
      </c>
      <c r="AU6" s="6">
        <f>IFERROR(IF($W6&gt;='Membership Analysis'!AU$3,($H6*(1+Ann_Salary_Growth_Rate)^'Membership Analysis'!AU$3),""),0)</f>
        <v>15016520.800667351</v>
      </c>
      <c r="AV6" s="6">
        <f>IFERROR(IF($W6&gt;='Membership Analysis'!AV$3,($H6*(1+Ann_Salary_Growth_Rate)^'Membership Analysis'!AV$3),""),0)</f>
        <v>15781612.535461351</v>
      </c>
      <c r="AW6" s="6">
        <f>IFERROR(IF($W6&gt;='Membership Analysis'!AW$3,($H6*(1+Ann_Salary_Growth_Rate)^'Membership Analysis'!AW$3),""),0)</f>
        <v>16585685.694143111</v>
      </c>
      <c r="AX6" s="6">
        <f>IFERROR(IF($W6&gt;='Membership Analysis'!AX$3,($H6*(1+Ann_Salary_Growth_Rate)^'Membership Analysis'!AX$3),""),0)</f>
        <v>17430726.3802597</v>
      </c>
      <c r="AY6" s="6" t="str">
        <f>IFERROR(IF($W6&gt;='Membership Analysis'!AY$3,($H6*(1+Ann_Salary_Growth_Rate)^'Membership Analysis'!AY$3),""),0)</f>
        <v/>
      </c>
      <c r="AZ6" s="6" t="str">
        <f>IFERROR(IF($W6&gt;='Membership Analysis'!AZ$3,($H6*(1+Ann_Salary_Growth_Rate)^'Membership Analysis'!AZ$3),""),0)</f>
        <v/>
      </c>
      <c r="BA6" s="6" t="str">
        <f>IFERROR(IF($W6&gt;='Membership Analysis'!BA$3,($H6*(1+Ann_Salary_Growth_Rate)^'Membership Analysis'!BA$3),""),0)</f>
        <v/>
      </c>
      <c r="BB6" s="6" t="str">
        <f>IFERROR(IF($W6&gt;='Membership Analysis'!BB$3,($H6*(1+Ann_Salary_Growth_Rate)^'Membership Analysis'!BB$3),""),0)</f>
        <v/>
      </c>
      <c r="BC6" s="6" t="str">
        <f>IFERROR(IF($W6&gt;='Membership Analysis'!BC$3,($H6*(1+Ann_Salary_Growth_Rate)^'Membership Analysis'!BC$3),""),0)</f>
        <v/>
      </c>
      <c r="BD6" s="6" t="str">
        <f>IFERROR(IF($W6&gt;='Membership Analysis'!BD$3,($H6*(1+Ann_Salary_Growth_Rate)^'Membership Analysis'!BD$3),""),0)</f>
        <v/>
      </c>
      <c r="BE6" s="6" t="str">
        <f>IFERROR(IF($W6&gt;='Membership Analysis'!BE$3,($H6*(1+Ann_Salary_Growth_Rate)^'Membership Analysis'!BE$3),""),0)</f>
        <v/>
      </c>
      <c r="BF6" s="6" t="str">
        <f>IFERROR(IF($W6&gt;='Membership Analysis'!BF$3,($H6*(1+Ann_Salary_Growth_Rate)^'Membership Analysis'!BF$3),""),0)</f>
        <v/>
      </c>
      <c r="BG6" s="6" t="str">
        <f>IFERROR(IF($W6&gt;='Membership Analysis'!BG$3,($H6*(1+Ann_Salary_Growth_Rate)^'Membership Analysis'!BG$3),""),0)</f>
        <v/>
      </c>
      <c r="BH6" s="6" t="str">
        <f>IFERROR(IF($W6&gt;='Membership Analysis'!BH$3,($H6*(1+Ann_Salary_Growth_Rate)^'Membership Analysis'!BH$3),""),0)</f>
        <v/>
      </c>
      <c r="BI6" s="6" t="str">
        <f>IFERROR(IF($W6&gt;='Membership Analysis'!BI$3,($H6*(1+Ann_Salary_Growth_Rate)^'Membership Analysis'!BI$3),""),0)</f>
        <v/>
      </c>
      <c r="BJ6" s="5"/>
      <c r="BK6" s="6" t="str">
        <f>IFERROR(($L6+AB6*Contr_Rate)*(1+Inv_Return)*IF($D6='Membership Analysis'!$C$1,VLOOKUP($T6,Male_Annuity_Tables,MATCH('Membership Analysis'!$BS$3+3,'Mortality Tables'!$N$1:$DN$1,0),FALSE),VLOOKUP($T6,Fe_Annuity_Tables,MATCH('Membership Analysis'!BS$3+3,'Mortality Tables'!$N$1:$DN$1,0),FALSE)),"")</f>
        <v/>
      </c>
      <c r="BL6" s="6" t="str">
        <f t="shared" si="11"/>
        <v/>
      </c>
      <c r="BM6" s="6" t="str">
        <f t="shared" si="12"/>
        <v/>
      </c>
      <c r="BN6" s="6" t="str">
        <f t="shared" si="13"/>
        <v/>
      </c>
      <c r="BO6" s="6" t="str">
        <f t="shared" si="14"/>
        <v/>
      </c>
      <c r="BP6" s="6" t="str">
        <f t="shared" si="15"/>
        <v/>
      </c>
      <c r="BQ6" s="6" t="str">
        <f t="shared" si="16"/>
        <v/>
      </c>
      <c r="BR6" s="6" t="str">
        <f t="shared" si="17"/>
        <v/>
      </c>
      <c r="BS6" s="6" t="str">
        <f t="shared" si="18"/>
        <v/>
      </c>
      <c r="BT6" s="6" t="str">
        <f t="shared" si="19"/>
        <v/>
      </c>
      <c r="BU6" s="6" t="str">
        <f t="shared" si="20"/>
        <v/>
      </c>
      <c r="BV6" s="6" t="str">
        <f t="shared" si="21"/>
        <v/>
      </c>
      <c r="BW6" s="6" t="str">
        <f t="shared" si="22"/>
        <v/>
      </c>
      <c r="BX6" s="6" t="str">
        <f t="shared" si="23"/>
        <v/>
      </c>
      <c r="BY6" s="6" t="str">
        <f t="shared" si="24"/>
        <v/>
      </c>
      <c r="BZ6" s="6" t="str">
        <f t="shared" si="25"/>
        <v/>
      </c>
      <c r="CA6" s="6" t="str">
        <f t="shared" si="26"/>
        <v/>
      </c>
      <c r="CB6" s="6" t="str">
        <f t="shared" si="27"/>
        <v/>
      </c>
      <c r="CC6" s="6" t="str">
        <f t="shared" si="28"/>
        <v/>
      </c>
      <c r="CD6" s="6" t="str">
        <f t="shared" si="29"/>
        <v/>
      </c>
      <c r="CE6" s="6" t="str">
        <f t="shared" si="30"/>
        <v/>
      </c>
      <c r="CF6" s="6" t="str">
        <f t="shared" si="31"/>
        <v/>
      </c>
      <c r="CG6" s="6" t="str">
        <f t="shared" si="32"/>
        <v/>
      </c>
      <c r="CH6" s="6" t="str">
        <f t="shared" si="33"/>
        <v/>
      </c>
      <c r="CI6" s="6" t="str">
        <f t="shared" si="34"/>
        <v/>
      </c>
      <c r="CJ6" s="6" t="str">
        <f t="shared" si="35"/>
        <v/>
      </c>
      <c r="CK6" s="6" t="str">
        <f t="shared" si="36"/>
        <v/>
      </c>
      <c r="CL6" s="6" t="str">
        <f t="shared" si="37"/>
        <v/>
      </c>
      <c r="CM6" s="6" t="str">
        <f t="shared" si="38"/>
        <v/>
      </c>
      <c r="CN6" s="6" t="str">
        <f t="shared" si="39"/>
        <v/>
      </c>
      <c r="CO6" s="6" t="str">
        <f t="shared" si="40"/>
        <v/>
      </c>
      <c r="CP6" s="6" t="str">
        <f t="shared" si="41"/>
        <v/>
      </c>
      <c r="CQ6" s="6" t="str">
        <f t="shared" si="42"/>
        <v/>
      </c>
      <c r="CR6" s="6" t="str">
        <f t="shared" si="43"/>
        <v/>
      </c>
      <c r="CT6" s="7">
        <f t="shared" si="44"/>
        <v>0</v>
      </c>
      <c r="CU6" s="4">
        <f t="shared" si="45"/>
        <v>8.0909277508679907</v>
      </c>
      <c r="CV6" s="7">
        <f t="shared" si="46"/>
        <v>0</v>
      </c>
      <c r="CW6" s="7">
        <f t="shared" si="47"/>
        <v>17430726.3802597</v>
      </c>
      <c r="CX6" s="8">
        <f t="shared" si="48"/>
        <v>0</v>
      </c>
      <c r="CZ6" s="78" t="str">
        <f>IFERROR(IF($D6='Membership Analysis'!$C$1,VLOOKUP($T6+'Membership Analysis'!DP$3-1,Male_Annuity_Tables,2,FALSE),VLOOKUP($T6,Fe_Annuity_Tables,2,FALSE))*BK6,"")</f>
        <v/>
      </c>
      <c r="DA6" s="78" t="str">
        <f>IFERROR(IF($D6='Membership Analysis'!$C$1,VLOOKUP($T6+'Membership Analysis'!DQ$3-1,Male_Annuity_Tables,2,FALSE),VLOOKUP($T6,Fe_Annuity_Tables,2,FALSE))*BL6,"")</f>
        <v/>
      </c>
      <c r="DB6" s="78" t="str">
        <f>IFERROR(IF($D6='Membership Analysis'!$C$1,VLOOKUP($T6+'Membership Analysis'!DR$3-1,Male_Annuity_Tables,2,FALSE),VLOOKUP($T6,Fe_Annuity_Tables,2,FALSE))*BM6,"")</f>
        <v/>
      </c>
    </row>
    <row r="7" spans="1:106" s="2" customFormat="1" ht="12">
      <c r="A7" s="82">
        <v>1012702</v>
      </c>
      <c r="B7" s="82" t="s">
        <v>115</v>
      </c>
      <c r="C7" s="82" t="s">
        <v>305</v>
      </c>
      <c r="D7" s="82" t="s">
        <v>297</v>
      </c>
      <c r="E7" s="83">
        <v>33250</v>
      </c>
      <c r="F7" s="84">
        <v>44378</v>
      </c>
      <c r="G7" s="84">
        <v>44378</v>
      </c>
      <c r="H7" s="85">
        <v>5449999.9199999999</v>
      </c>
      <c r="I7" s="85" t="e">
        <v>#N/A</v>
      </c>
      <c r="J7" s="85" t="e">
        <v>#N/A</v>
      </c>
      <c r="K7" s="85" t="e">
        <v>#N/A</v>
      </c>
      <c r="L7" s="85" t="e">
        <v>#N/A</v>
      </c>
      <c r="M7" s="86">
        <f>IF(COUNTIF($A$7:A7,A7)=1,0,1)</f>
        <v>0</v>
      </c>
      <c r="N7" s="87" t="str">
        <f t="shared" si="0"/>
        <v>Okay</v>
      </c>
      <c r="O7" s="87" t="b">
        <f t="shared" si="1"/>
        <v>1</v>
      </c>
      <c r="P7" s="87" t="b">
        <f t="shared" si="2"/>
        <v>1</v>
      </c>
      <c r="Q7" s="87" t="b">
        <f t="shared" si="3"/>
        <v>1</v>
      </c>
      <c r="R7" s="87" t="b">
        <f t="shared" si="4"/>
        <v>1</v>
      </c>
      <c r="S7" s="88">
        <f t="shared" si="5"/>
        <v>30.487671232876714</v>
      </c>
      <c r="T7" s="89">
        <f t="shared" si="6"/>
        <v>33</v>
      </c>
      <c r="U7" s="89">
        <f t="shared" si="7"/>
        <v>30</v>
      </c>
      <c r="V7" s="89">
        <f t="shared" si="8"/>
        <v>3.5013698630136987</v>
      </c>
      <c r="W7" s="89">
        <f t="shared" si="9"/>
        <v>27</v>
      </c>
      <c r="X7" s="90" t="e">
        <f t="shared" si="10"/>
        <v>#N/A</v>
      </c>
      <c r="Y7" s="91">
        <f>IF($D7='Membership Analysis'!$C$1,VLOOKUP($T7,Mortality_Table,3,FALSE),VLOOKUP($T7,Mortality_Table,2,FALSE))</f>
        <v>1.42E-3</v>
      </c>
      <c r="Z7" s="91">
        <f>IF($D7='Membership Analysis'!$C$1,VLOOKUP($T7,Male_Annuity_Tables,MATCH($W7+2,'Mortality Tables'!$DS$1:$HT$1,0),FALSE),VLOOKUP($T7,Fe_Annuity_Tables,MATCH($W7+2,'Mortality Tables'!$M$1:$DN$1,0),FALSE))</f>
        <v>1.7200147574647887E-2</v>
      </c>
      <c r="AA7" s="1"/>
      <c r="AB7" s="6">
        <f>IFERROR(IF($W7&gt;='Membership Analysis'!AB$3,($H7*(1+Ann_Salary_Growth_Rate)^'Membership Analysis'!AB$3),""),0)</f>
        <v>5727677.4159240006</v>
      </c>
      <c r="AC7" s="6">
        <f>IFERROR(IF($W7&gt;='Membership Analysis'!AC$3,($H7*(1+Ann_Salary_Growth_Rate)^'Membership Analysis'!AC$3),""),0)</f>
        <v>6019502.5802653283</v>
      </c>
      <c r="AD7" s="6">
        <f>IFERROR(IF($W7&gt;='Membership Analysis'!AD$3,($H7*(1+Ann_Salary_Growth_Rate)^'Membership Analysis'!AD$3),""),0)</f>
        <v>6326196.2367298473</v>
      </c>
      <c r="AE7" s="6">
        <f>IFERROR(IF($W7&gt;='Membership Analysis'!AE$3,($H7*(1+Ann_Salary_Growth_Rate)^'Membership Analysis'!AE$3),""),0)</f>
        <v>6648515.9349912331</v>
      </c>
      <c r="AF7" s="6">
        <f>IFERROR(IF($W7&gt;='Membership Analysis'!AF$3,($H7*(1+Ann_Salary_Growth_Rate)^'Membership Analysis'!AF$3),""),0)</f>
        <v>6987257.8218790358</v>
      </c>
      <c r="AG7" s="6">
        <f>IFERROR(IF($W7&gt;='Membership Analysis'!AG$3,($H7*(1+Ann_Salary_Growth_Rate)^'Membership Analysis'!AG$3),""),0)</f>
        <v>7343258.6079037739</v>
      </c>
      <c r="AH7" s="6">
        <f>IFERROR(IF($W7&gt;='Membership Analysis'!AH$3,($H7*(1+Ann_Salary_Growth_Rate)^'Membership Analysis'!AH$3),""),0)</f>
        <v>7717397.6339764707</v>
      </c>
      <c r="AI7" s="6">
        <f>IFERROR(IF($W7&gt;='Membership Analysis'!AI$3,($H7*(1+Ann_Salary_Growth_Rate)^'Membership Analysis'!AI$3),""),0)</f>
        <v>8110599.0434275726</v>
      </c>
      <c r="AJ7" s="6">
        <f>IFERROR(IF($W7&gt;='Membership Analysis'!AJ$3,($H7*(1+Ann_Salary_Growth_Rate)^'Membership Analysis'!AJ$3),""),0)</f>
        <v>8523834.0646902081</v>
      </c>
      <c r="AK7" s="6">
        <f>IFERROR(IF($W7&gt;='Membership Analysis'!AK$3,($H7*(1+Ann_Salary_Growth_Rate)^'Membership Analysis'!AK$3),""),0)</f>
        <v>8958123.4102861732</v>
      </c>
      <c r="AL7" s="6">
        <f>IFERROR(IF($W7&gt;='Membership Analysis'!AL$3,($H7*(1+Ann_Salary_Growth_Rate)^'Membership Analysis'!AL$3),""),0)</f>
        <v>9414539.798040254</v>
      </c>
      <c r="AM7" s="6">
        <f>IFERROR(IF($W7&gt;='Membership Analysis'!AM$3,($H7*(1+Ann_Salary_Growth_Rate)^'Membership Analysis'!AM$3),""),0)</f>
        <v>9894210.6007504053</v>
      </c>
      <c r="AN7" s="6">
        <f>IFERROR(IF($W7&gt;='Membership Analysis'!AN$3,($H7*(1+Ann_Salary_Growth_Rate)^'Membership Analysis'!AN$3),""),0)</f>
        <v>10398320.630858639</v>
      </c>
      <c r="AO7" s="6">
        <f>IFERROR(IF($W7&gt;='Membership Analysis'!AO$3,($H7*(1+Ann_Salary_Growth_Rate)^'Membership Analysis'!AO$3),""),0)</f>
        <v>10928115.067000888</v>
      </c>
      <c r="AP7" s="6">
        <f>IFERROR(IF($W7&gt;='Membership Analysis'!AP$3,($H7*(1+Ann_Salary_Growth_Rate)^'Membership Analysis'!AP$3),""),0)</f>
        <v>11484902.529664584</v>
      </c>
      <c r="AQ7" s="6">
        <f>IFERROR(IF($W7&gt;='Membership Analysis'!AQ$3,($H7*(1+Ann_Salary_Growth_Rate)^'Membership Analysis'!AQ$3),""),0)</f>
        <v>12070058.313550994</v>
      </c>
      <c r="AR7" s="6">
        <f>IFERROR(IF($W7&gt;='Membership Analysis'!AR$3,($H7*(1+Ann_Salary_Growth_Rate)^'Membership Analysis'!AR$3),""),0)</f>
        <v>12685027.784626417</v>
      </c>
      <c r="AS7" s="6">
        <f>IFERROR(IF($W7&gt;='Membership Analysis'!AS$3,($H7*(1+Ann_Salary_Growth_Rate)^'Membership Analysis'!AS$3),""),0)</f>
        <v>13331329.950253133</v>
      </c>
      <c r="AT7" s="6">
        <f>IFERROR(IF($W7&gt;='Membership Analysis'!AT$3,($H7*(1+Ann_Salary_Growth_Rate)^'Membership Analysis'!AT$3),""),0)</f>
        <v>14010561.21121853</v>
      </c>
      <c r="AU7" s="6">
        <f>IFERROR(IF($W7&gt;='Membership Analysis'!AU$3,($H7*(1+Ann_Salary_Growth_Rate)^'Membership Analysis'!AU$3),""),0)</f>
        <v>14724399.304930117</v>
      </c>
      <c r="AV7" s="6">
        <f>IFERROR(IF($W7&gt;='Membership Analysis'!AV$3,($H7*(1+Ann_Salary_Growth_Rate)^'Membership Analysis'!AV$3),""),0)</f>
        <v>15474607.449516304</v>
      </c>
      <c r="AW7" s="6">
        <f>IFERROR(IF($W7&gt;='Membership Analysis'!AW$3,($H7*(1+Ann_Salary_Growth_Rate)^'Membership Analysis'!AW$3),""),0)</f>
        <v>16263038.699069165</v>
      </c>
      <c r="AX7" s="6">
        <f>IFERROR(IF($W7&gt;='Membership Analysis'!AX$3,($H7*(1+Ann_Salary_Growth_Rate)^'Membership Analysis'!AX$3),""),0)</f>
        <v>17091640.520786736</v>
      </c>
      <c r="AY7" s="6">
        <f>IFERROR(IF($W7&gt;='Membership Analysis'!AY$3,($H7*(1+Ann_Salary_Growth_Rate)^'Membership Analysis'!AY$3),""),0)</f>
        <v>17962459.605320822</v>
      </c>
      <c r="AZ7" s="6">
        <f>IFERROR(IF($W7&gt;='Membership Analysis'!AZ$3,($H7*(1+Ann_Salary_Growth_Rate)^'Membership Analysis'!AZ$3),""),0)</f>
        <v>18877646.922211919</v>
      </c>
      <c r="BA7" s="6">
        <f>IFERROR(IF($W7&gt;='Membership Analysis'!BA$3,($H7*(1+Ann_Salary_Growth_Rate)^'Membership Analysis'!BA$3),""),0)</f>
        <v>19839463.032898616</v>
      </c>
      <c r="BB7" s="6">
        <f>IFERROR(IF($W7&gt;='Membership Analysis'!BB$3,($H7*(1+Ann_Salary_Growth_Rate)^'Membership Analysis'!BB$3),""),0)</f>
        <v>20850283.674424801</v>
      </c>
      <c r="BC7" s="6" t="str">
        <f>IFERROR(IF($W7&gt;='Membership Analysis'!BC$3,($H7*(1+Ann_Salary_Growth_Rate)^'Membership Analysis'!BC$3),""),0)</f>
        <v/>
      </c>
      <c r="BD7" s="6" t="str">
        <f>IFERROR(IF($W7&gt;='Membership Analysis'!BD$3,($H7*(1+Ann_Salary_Growth_Rate)^'Membership Analysis'!BD$3),""),0)</f>
        <v/>
      </c>
      <c r="BE7" s="6" t="str">
        <f>IFERROR(IF($W7&gt;='Membership Analysis'!BE$3,($H7*(1+Ann_Salary_Growth_Rate)^'Membership Analysis'!BE$3),""),0)</f>
        <v/>
      </c>
      <c r="BF7" s="6" t="str">
        <f>IFERROR(IF($W7&gt;='Membership Analysis'!BF$3,($H7*(1+Ann_Salary_Growth_Rate)^'Membership Analysis'!BF$3),""),0)</f>
        <v/>
      </c>
      <c r="BG7" s="6" t="str">
        <f>IFERROR(IF($W7&gt;='Membership Analysis'!BG$3,($H7*(1+Ann_Salary_Growth_Rate)^'Membership Analysis'!BG$3),""),0)</f>
        <v/>
      </c>
      <c r="BH7" s="6" t="str">
        <f>IFERROR(IF($W7&gt;='Membership Analysis'!BH$3,($H7*(1+Ann_Salary_Growth_Rate)^'Membership Analysis'!BH$3),""),0)</f>
        <v/>
      </c>
      <c r="BI7" s="6" t="str">
        <f>IFERROR(IF($W7&gt;='Membership Analysis'!BI$3,($H7*(1+Ann_Salary_Growth_Rate)^'Membership Analysis'!BI$3),""),0)</f>
        <v/>
      </c>
      <c r="BJ7" s="5"/>
      <c r="BK7" s="6" t="str">
        <f>IFERROR(($L7+AB7*Contr_Rate)*(1+Inv_Return)*IF($D7='Membership Analysis'!$C$1,VLOOKUP($T7,Male_Annuity_Tables,MATCH('Membership Analysis'!$BS$3+3,'Mortality Tables'!$N$1:$DN$1,0),FALSE),VLOOKUP($T7,Fe_Annuity_Tables,MATCH('Membership Analysis'!BS$3+3,'Mortality Tables'!$N$1:$DN$1,0),FALSE)),"")</f>
        <v/>
      </c>
      <c r="BL7" s="6" t="str">
        <f t="shared" si="11"/>
        <v/>
      </c>
      <c r="BM7" s="6" t="str">
        <f t="shared" si="12"/>
        <v/>
      </c>
      <c r="BN7" s="6" t="str">
        <f t="shared" si="13"/>
        <v/>
      </c>
      <c r="BO7" s="6" t="str">
        <f t="shared" si="14"/>
        <v/>
      </c>
      <c r="BP7" s="6" t="str">
        <f t="shared" si="15"/>
        <v/>
      </c>
      <c r="BQ7" s="6" t="str">
        <f t="shared" si="16"/>
        <v/>
      </c>
      <c r="BR7" s="6" t="str">
        <f t="shared" si="17"/>
        <v/>
      </c>
      <c r="BS7" s="6" t="str">
        <f t="shared" si="18"/>
        <v/>
      </c>
      <c r="BT7" s="6" t="str">
        <f t="shared" si="19"/>
        <v/>
      </c>
      <c r="BU7" s="6" t="str">
        <f t="shared" si="20"/>
        <v/>
      </c>
      <c r="BV7" s="6" t="str">
        <f t="shared" si="21"/>
        <v/>
      </c>
      <c r="BW7" s="6" t="str">
        <f t="shared" si="22"/>
        <v/>
      </c>
      <c r="BX7" s="6" t="str">
        <f t="shared" si="23"/>
        <v/>
      </c>
      <c r="BY7" s="6" t="str">
        <f t="shared" si="24"/>
        <v/>
      </c>
      <c r="BZ7" s="6" t="str">
        <f t="shared" si="25"/>
        <v/>
      </c>
      <c r="CA7" s="6" t="str">
        <f t="shared" si="26"/>
        <v/>
      </c>
      <c r="CB7" s="6" t="str">
        <f t="shared" si="27"/>
        <v/>
      </c>
      <c r="CC7" s="6" t="str">
        <f t="shared" si="28"/>
        <v/>
      </c>
      <c r="CD7" s="6" t="str">
        <f t="shared" si="29"/>
        <v/>
      </c>
      <c r="CE7" s="6" t="str">
        <f t="shared" si="30"/>
        <v/>
      </c>
      <c r="CF7" s="6" t="str">
        <f t="shared" si="31"/>
        <v/>
      </c>
      <c r="CG7" s="6" t="str">
        <f t="shared" si="32"/>
        <v/>
      </c>
      <c r="CH7" s="6" t="str">
        <f t="shared" si="33"/>
        <v/>
      </c>
      <c r="CI7" s="6" t="str">
        <f t="shared" si="34"/>
        <v/>
      </c>
      <c r="CJ7" s="6" t="str">
        <f t="shared" si="35"/>
        <v/>
      </c>
      <c r="CK7" s="6" t="str">
        <f t="shared" si="36"/>
        <v/>
      </c>
      <c r="CL7" s="6" t="str">
        <f t="shared" si="37"/>
        <v/>
      </c>
      <c r="CM7" s="6" t="str">
        <f t="shared" si="38"/>
        <v/>
      </c>
      <c r="CN7" s="6" t="str">
        <f t="shared" si="39"/>
        <v/>
      </c>
      <c r="CO7" s="6" t="str">
        <f t="shared" si="40"/>
        <v/>
      </c>
      <c r="CP7" s="6" t="str">
        <f t="shared" si="41"/>
        <v/>
      </c>
      <c r="CQ7" s="6" t="str">
        <f t="shared" si="42"/>
        <v/>
      </c>
      <c r="CR7" s="6" t="str">
        <f t="shared" si="43"/>
        <v/>
      </c>
      <c r="CT7" s="7">
        <f t="shared" si="44"/>
        <v>0</v>
      </c>
      <c r="CU7" s="4">
        <f t="shared" si="45"/>
        <v>8.0909277508679907</v>
      </c>
      <c r="CV7" s="7">
        <f t="shared" si="46"/>
        <v>0</v>
      </c>
      <c r="CW7" s="7">
        <f t="shared" si="47"/>
        <v>20850283.674424801</v>
      </c>
      <c r="CX7" s="8">
        <f t="shared" si="48"/>
        <v>0</v>
      </c>
      <c r="CZ7" s="78" t="str">
        <f>IFERROR(IF($D7='Membership Analysis'!$C$1,VLOOKUP($T7+'Membership Analysis'!DP$3-1,Male_Annuity_Tables,2,FALSE),VLOOKUP($T7,Fe_Annuity_Tables,2,FALSE))*BK7,"")</f>
        <v/>
      </c>
      <c r="DA7" s="78" t="str">
        <f>IFERROR(IF($D7='Membership Analysis'!$C$1,VLOOKUP($T7+'Membership Analysis'!DQ$3-1,Male_Annuity_Tables,2,FALSE),VLOOKUP($T7,Fe_Annuity_Tables,2,FALSE))*BL7,"")</f>
        <v/>
      </c>
      <c r="DB7" s="78" t="str">
        <f>IFERROR(IF($D7='Membership Analysis'!$C$1,VLOOKUP($T7+'Membership Analysis'!DR$3-1,Male_Annuity_Tables,2,FALSE),VLOOKUP($T7,Fe_Annuity_Tables,2,FALSE))*BM7,"")</f>
        <v/>
      </c>
    </row>
    <row r="8" spans="1:106" s="2" customFormat="1" ht="12">
      <c r="A8" s="82">
        <v>1012768</v>
      </c>
      <c r="B8" s="82" t="s">
        <v>115</v>
      </c>
      <c r="C8" s="82" t="s">
        <v>306</v>
      </c>
      <c r="D8" s="82" t="s">
        <v>297</v>
      </c>
      <c r="E8" s="83">
        <v>33038</v>
      </c>
      <c r="F8" s="84">
        <v>44378</v>
      </c>
      <c r="G8" s="84">
        <v>44378</v>
      </c>
      <c r="H8" s="85">
        <v>5280165</v>
      </c>
      <c r="I8" s="85" t="e">
        <v>#N/A</v>
      </c>
      <c r="J8" s="85" t="e">
        <v>#N/A</v>
      </c>
      <c r="K8" s="85" t="e">
        <v>#N/A</v>
      </c>
      <c r="L8" s="85" t="e">
        <v>#N/A</v>
      </c>
      <c r="M8" s="86">
        <f>IF(COUNTIF($A$7:A8,A8)=1,0,1)</f>
        <v>0</v>
      </c>
      <c r="N8" s="87" t="str">
        <f t="shared" si="0"/>
        <v>Okay</v>
      </c>
      <c r="O8" s="87" t="b">
        <f t="shared" si="1"/>
        <v>1</v>
      </c>
      <c r="P8" s="87" t="b">
        <f t="shared" si="2"/>
        <v>1</v>
      </c>
      <c r="Q8" s="87" t="b">
        <f t="shared" si="3"/>
        <v>1</v>
      </c>
      <c r="R8" s="87" t="b">
        <f t="shared" si="4"/>
        <v>1</v>
      </c>
      <c r="S8" s="88">
        <f t="shared" si="5"/>
        <v>31.068493150684933</v>
      </c>
      <c r="T8" s="89">
        <f t="shared" si="6"/>
        <v>34</v>
      </c>
      <c r="U8" s="89">
        <f t="shared" si="7"/>
        <v>31</v>
      </c>
      <c r="V8" s="89">
        <f t="shared" si="8"/>
        <v>3.5013698630136987</v>
      </c>
      <c r="W8" s="89">
        <f t="shared" si="9"/>
        <v>26</v>
      </c>
      <c r="X8" s="90" t="e">
        <f t="shared" si="10"/>
        <v>#N/A</v>
      </c>
      <c r="Y8" s="91">
        <f>IF($D8='Membership Analysis'!$C$1,VLOOKUP($T8,Mortality_Table,3,FALSE),VLOOKUP($T8,Mortality_Table,2,FALSE))</f>
        <v>1.47E-3</v>
      </c>
      <c r="Z8" s="91">
        <f>IF($D8='Membership Analysis'!$C$1,VLOOKUP($T8,Male_Annuity_Tables,MATCH($W8+2,'Mortality Tables'!$DS$1:$HT$1,0),FALSE),VLOOKUP($T8,Fe_Annuity_Tables,MATCH($W8+2,'Mortality Tables'!$M$1:$DN$1,0),FALSE))</f>
        <v>2.1530758144875581E-2</v>
      </c>
      <c r="AA8" s="1"/>
      <c r="AB8" s="6">
        <f>IFERROR(IF($W8&gt;='Membership Analysis'!AB$3,($H8*(1+Ann_Salary_Growth_Rate)^'Membership Analysis'!AB$3),""),0)</f>
        <v>5549189.4067500001</v>
      </c>
      <c r="AC8" s="6">
        <f>IFERROR(IF($W8&gt;='Membership Analysis'!AC$3,($H8*(1+Ann_Salary_Growth_Rate)^'Membership Analysis'!AC$3),""),0)</f>
        <v>5831920.6070239125</v>
      </c>
      <c r="AD8" s="6">
        <f>IFERROR(IF($W8&gt;='Membership Analysis'!AD$3,($H8*(1+Ann_Salary_Growth_Rate)^'Membership Analysis'!AD$3),""),0)</f>
        <v>6129056.961951782</v>
      </c>
      <c r="AE8" s="6">
        <f>IFERROR(IF($W8&gt;='Membership Analysis'!AE$3,($H8*(1+Ann_Salary_Growth_Rate)^'Membership Analysis'!AE$3),""),0)</f>
        <v>6441332.4141632244</v>
      </c>
      <c r="AF8" s="6">
        <f>IFERROR(IF($W8&gt;='Membership Analysis'!AF$3,($H8*(1+Ann_Salary_Growth_Rate)^'Membership Analysis'!AF$3),""),0)</f>
        <v>6769518.3006648412</v>
      </c>
      <c r="AG8" s="6">
        <f>IFERROR(IF($W8&gt;='Membership Analysis'!AG$3,($H8*(1+Ann_Salary_Growth_Rate)^'Membership Analysis'!AG$3),""),0)</f>
        <v>7114425.258083716</v>
      </c>
      <c r="AH8" s="6">
        <f>IFERROR(IF($W8&gt;='Membership Analysis'!AH$3,($H8*(1+Ann_Salary_Growth_Rate)^'Membership Analysis'!AH$3),""),0)</f>
        <v>7476905.2249830812</v>
      </c>
      <c r="AI8" s="6">
        <f>IFERROR(IF($W8&gt;='Membership Analysis'!AI$3,($H8*(1+Ann_Salary_Growth_Rate)^'Membership Analysis'!AI$3),""),0)</f>
        <v>7857853.546195969</v>
      </c>
      <c r="AJ8" s="6">
        <f>IFERROR(IF($W8&gt;='Membership Analysis'!AJ$3,($H8*(1+Ann_Salary_Growth_Rate)^'Membership Analysis'!AJ$3),""),0)</f>
        <v>8258211.1843746547</v>
      </c>
      <c r="AK8" s="6">
        <f>IFERROR(IF($W8&gt;='Membership Analysis'!AK$3,($H8*(1+Ann_Salary_Growth_Rate)^'Membership Analysis'!AK$3),""),0)</f>
        <v>8678967.0442185421</v>
      </c>
      <c r="AL8" s="6">
        <f>IFERROR(IF($W8&gt;='Membership Analysis'!AL$3,($H8*(1+Ann_Salary_Growth_Rate)^'Membership Analysis'!AL$3),""),0)</f>
        <v>9121160.4151214771</v>
      </c>
      <c r="AM8" s="6">
        <f>IFERROR(IF($W8&gt;='Membership Analysis'!AM$3,($H8*(1+Ann_Salary_Growth_Rate)^'Membership Analysis'!AM$3),""),0)</f>
        <v>9585883.538271917</v>
      </c>
      <c r="AN8" s="6">
        <f>IFERROR(IF($W8&gt;='Membership Analysis'!AN$3,($H8*(1+Ann_Salary_Growth_Rate)^'Membership Analysis'!AN$3),""),0)</f>
        <v>10074284.30454687</v>
      </c>
      <c r="AO8" s="6">
        <f>IFERROR(IF($W8&gt;='Membership Analysis'!AO$3,($H8*(1+Ann_Salary_Growth_Rate)^'Membership Analysis'!AO$3),""),0)</f>
        <v>10587569.089863537</v>
      </c>
      <c r="AP8" s="6">
        <f>IFERROR(IF($W8&gt;='Membership Analysis'!AP$3,($H8*(1+Ann_Salary_Growth_Rate)^'Membership Analysis'!AP$3),""),0)</f>
        <v>11127005.734992083</v>
      </c>
      <c r="AQ8" s="6">
        <f>IFERROR(IF($W8&gt;='Membership Analysis'!AQ$3,($H8*(1+Ann_Salary_Growth_Rate)^'Membership Analysis'!AQ$3),""),0)</f>
        <v>11693926.677189929</v>
      </c>
      <c r="AR8" s="6">
        <f>IFERROR(IF($W8&gt;='Membership Analysis'!AR$3,($H8*(1+Ann_Salary_Growth_Rate)^'Membership Analysis'!AR$3),""),0)</f>
        <v>12289732.241392758</v>
      </c>
      <c r="AS8" s="6">
        <f>IFERROR(IF($W8&gt;='Membership Analysis'!AS$3,($H8*(1+Ann_Salary_Growth_Rate)^'Membership Analysis'!AS$3),""),0)</f>
        <v>12915894.099091718</v>
      </c>
      <c r="AT8" s="6">
        <f>IFERROR(IF($W8&gt;='Membership Analysis'!AT$3,($H8*(1+Ann_Salary_Growth_Rate)^'Membership Analysis'!AT$3),""),0)</f>
        <v>13573958.903440442</v>
      </c>
      <c r="AU8" s="6">
        <f>IFERROR(IF($W8&gt;='Membership Analysis'!AU$3,($H8*(1+Ann_Salary_Growth_Rate)^'Membership Analysis'!AU$3),""),0)</f>
        <v>14265552.109570734</v>
      </c>
      <c r="AV8" s="6">
        <f>IFERROR(IF($W8&gt;='Membership Analysis'!AV$3,($H8*(1+Ann_Salary_Growth_Rate)^'Membership Analysis'!AV$3),""),0)</f>
        <v>14992381.98955336</v>
      </c>
      <c r="AW8" s="6">
        <f>IFERROR(IF($W8&gt;='Membership Analysis'!AW$3,($H8*(1+Ann_Salary_Growth_Rate)^'Membership Analysis'!AW$3),""),0)</f>
        <v>15756243.851921109</v>
      </c>
      <c r="AX8" s="6">
        <f>IFERROR(IF($W8&gt;='Membership Analysis'!AX$3,($H8*(1+Ann_Salary_Growth_Rate)^'Membership Analysis'!AX$3),""),0)</f>
        <v>16559024.476176487</v>
      </c>
      <c r="AY8" s="6">
        <f>IFERROR(IF($W8&gt;='Membership Analysis'!AY$3,($H8*(1+Ann_Salary_Growth_Rate)^'Membership Analysis'!AY$3),""),0)</f>
        <v>17402706.773237679</v>
      </c>
      <c r="AZ8" s="6">
        <f>IFERROR(IF($W8&gt;='Membership Analysis'!AZ$3,($H8*(1+Ann_Salary_Growth_Rate)^'Membership Analysis'!AZ$3),""),0)</f>
        <v>18289374.683334142</v>
      </c>
      <c r="BA8" s="6">
        <f>IFERROR(IF($W8&gt;='Membership Analysis'!BA$3,($H8*(1+Ann_Salary_Growth_Rate)^'Membership Analysis'!BA$3),""),0)</f>
        <v>19221218.323450014</v>
      </c>
      <c r="BB8" s="6" t="str">
        <f>IFERROR(IF($W8&gt;='Membership Analysis'!BB$3,($H8*(1+Ann_Salary_Growth_Rate)^'Membership Analysis'!BB$3),""),0)</f>
        <v/>
      </c>
      <c r="BC8" s="6" t="str">
        <f>IFERROR(IF($W8&gt;='Membership Analysis'!BC$3,($H8*(1+Ann_Salary_Growth_Rate)^'Membership Analysis'!BC$3),""),0)</f>
        <v/>
      </c>
      <c r="BD8" s="6" t="str">
        <f>IFERROR(IF($W8&gt;='Membership Analysis'!BD$3,($H8*(1+Ann_Salary_Growth_Rate)^'Membership Analysis'!BD$3),""),0)</f>
        <v/>
      </c>
      <c r="BE8" s="6" t="str">
        <f>IFERROR(IF($W8&gt;='Membership Analysis'!BE$3,($H8*(1+Ann_Salary_Growth_Rate)^'Membership Analysis'!BE$3),""),0)</f>
        <v/>
      </c>
      <c r="BF8" s="6" t="str">
        <f>IFERROR(IF($W8&gt;='Membership Analysis'!BF$3,($H8*(1+Ann_Salary_Growth_Rate)^'Membership Analysis'!BF$3),""),0)</f>
        <v/>
      </c>
      <c r="BG8" s="6" t="str">
        <f>IFERROR(IF($W8&gt;='Membership Analysis'!BG$3,($H8*(1+Ann_Salary_Growth_Rate)^'Membership Analysis'!BG$3),""),0)</f>
        <v/>
      </c>
      <c r="BH8" s="6" t="str">
        <f>IFERROR(IF($W8&gt;='Membership Analysis'!BH$3,($H8*(1+Ann_Salary_Growth_Rate)^'Membership Analysis'!BH$3),""),0)</f>
        <v/>
      </c>
      <c r="BI8" s="6" t="str">
        <f>IFERROR(IF($W8&gt;='Membership Analysis'!BI$3,($H8*(1+Ann_Salary_Growth_Rate)^'Membership Analysis'!BI$3),""),0)</f>
        <v/>
      </c>
      <c r="BJ8" s="5"/>
      <c r="BK8" s="6" t="str">
        <f>IFERROR(($L8+AB8*Contr_Rate)*(1+Inv_Return)*IF($D8='Membership Analysis'!$C$1,VLOOKUP($T8,Male_Annuity_Tables,MATCH('Membership Analysis'!$BS$3+3,'Mortality Tables'!$N$1:$DN$1,0),FALSE),VLOOKUP($T8,Fe_Annuity_Tables,MATCH('Membership Analysis'!BS$3+3,'Mortality Tables'!$N$1:$DN$1,0),FALSE)),"")</f>
        <v/>
      </c>
      <c r="BL8" s="6" t="str">
        <f t="shared" si="11"/>
        <v/>
      </c>
      <c r="BM8" s="6" t="str">
        <f t="shared" si="12"/>
        <v/>
      </c>
      <c r="BN8" s="6" t="str">
        <f t="shared" si="13"/>
        <v/>
      </c>
      <c r="BO8" s="6" t="str">
        <f t="shared" si="14"/>
        <v/>
      </c>
      <c r="BP8" s="6" t="str">
        <f t="shared" si="15"/>
        <v/>
      </c>
      <c r="BQ8" s="6" t="str">
        <f t="shared" si="16"/>
        <v/>
      </c>
      <c r="BR8" s="6" t="str">
        <f t="shared" si="17"/>
        <v/>
      </c>
      <c r="BS8" s="6" t="str">
        <f t="shared" si="18"/>
        <v/>
      </c>
      <c r="BT8" s="6" t="str">
        <f t="shared" si="19"/>
        <v/>
      </c>
      <c r="BU8" s="6" t="str">
        <f t="shared" si="20"/>
        <v/>
      </c>
      <c r="BV8" s="6" t="str">
        <f t="shared" si="21"/>
        <v/>
      </c>
      <c r="BW8" s="6" t="str">
        <f t="shared" si="22"/>
        <v/>
      </c>
      <c r="BX8" s="6" t="str">
        <f t="shared" si="23"/>
        <v/>
      </c>
      <c r="BY8" s="6" t="str">
        <f t="shared" si="24"/>
        <v/>
      </c>
      <c r="BZ8" s="6" t="str">
        <f t="shared" si="25"/>
        <v/>
      </c>
      <c r="CA8" s="6" t="str">
        <f t="shared" si="26"/>
        <v/>
      </c>
      <c r="CB8" s="6" t="str">
        <f t="shared" si="27"/>
        <v/>
      </c>
      <c r="CC8" s="6" t="str">
        <f t="shared" si="28"/>
        <v/>
      </c>
      <c r="CD8" s="6" t="str">
        <f t="shared" si="29"/>
        <v/>
      </c>
      <c r="CE8" s="6" t="str">
        <f t="shared" si="30"/>
        <v/>
      </c>
      <c r="CF8" s="6" t="str">
        <f t="shared" si="31"/>
        <v/>
      </c>
      <c r="CG8" s="6" t="str">
        <f t="shared" si="32"/>
        <v/>
      </c>
      <c r="CH8" s="6" t="str">
        <f t="shared" si="33"/>
        <v/>
      </c>
      <c r="CI8" s="6" t="str">
        <f t="shared" si="34"/>
        <v/>
      </c>
      <c r="CJ8" s="6" t="str">
        <f t="shared" si="35"/>
        <v/>
      </c>
      <c r="CK8" s="6" t="str">
        <f t="shared" si="36"/>
        <v/>
      </c>
      <c r="CL8" s="6" t="str">
        <f t="shared" si="37"/>
        <v/>
      </c>
      <c r="CM8" s="6" t="str">
        <f t="shared" si="38"/>
        <v/>
      </c>
      <c r="CN8" s="6" t="str">
        <f t="shared" si="39"/>
        <v/>
      </c>
      <c r="CO8" s="6" t="str">
        <f t="shared" si="40"/>
        <v/>
      </c>
      <c r="CP8" s="6" t="str">
        <f t="shared" si="41"/>
        <v/>
      </c>
      <c r="CQ8" s="6" t="str">
        <f t="shared" si="42"/>
        <v/>
      </c>
      <c r="CR8" s="6" t="str">
        <f t="shared" si="43"/>
        <v/>
      </c>
      <c r="CT8" s="7">
        <f t="shared" si="44"/>
        <v>0</v>
      </c>
      <c r="CU8" s="4">
        <f t="shared" si="45"/>
        <v>8.0909277508679907</v>
      </c>
      <c r="CV8" s="7">
        <f t="shared" si="46"/>
        <v>0</v>
      </c>
      <c r="CW8" s="7">
        <f t="shared" si="47"/>
        <v>19221218.323450014</v>
      </c>
      <c r="CX8" s="8">
        <f t="shared" si="48"/>
        <v>0</v>
      </c>
      <c r="CZ8" s="78" t="str">
        <f>IFERROR(IF($D8='Membership Analysis'!$C$1,VLOOKUP($T8+'Membership Analysis'!DP$3-1,Male_Annuity_Tables,2,FALSE),VLOOKUP($T8,Fe_Annuity_Tables,2,FALSE))*BK8,"")</f>
        <v/>
      </c>
      <c r="DA8" s="78" t="str">
        <f>IFERROR(IF($D8='Membership Analysis'!$C$1,VLOOKUP($T8+'Membership Analysis'!DQ$3-1,Male_Annuity_Tables,2,FALSE),VLOOKUP($T8,Fe_Annuity_Tables,2,FALSE))*BL8,"")</f>
        <v/>
      </c>
      <c r="DB8" s="78" t="str">
        <f>IFERROR(IF($D8='Membership Analysis'!$C$1,VLOOKUP($T8+'Membership Analysis'!DR$3-1,Male_Annuity_Tables,2,FALSE),VLOOKUP($T8,Fe_Annuity_Tables,2,FALSE))*BM8,"")</f>
        <v/>
      </c>
    </row>
    <row r="9" spans="1:106" s="2" customFormat="1" ht="12">
      <c r="A9" s="82">
        <v>1012801</v>
      </c>
      <c r="B9" s="82" t="s">
        <v>115</v>
      </c>
      <c r="C9" s="82" t="s">
        <v>307</v>
      </c>
      <c r="D9" s="82" t="s">
        <v>302</v>
      </c>
      <c r="E9" s="83">
        <v>31733</v>
      </c>
      <c r="F9" s="84">
        <v>44378</v>
      </c>
      <c r="G9" s="84">
        <v>44378</v>
      </c>
      <c r="H9" s="85">
        <v>3699999.96</v>
      </c>
      <c r="I9" s="85" t="e">
        <v>#N/A</v>
      </c>
      <c r="J9" s="85" t="e">
        <v>#N/A</v>
      </c>
      <c r="K9" s="85" t="e">
        <v>#N/A</v>
      </c>
      <c r="L9" s="85" t="e">
        <v>#N/A</v>
      </c>
      <c r="M9" s="86">
        <f>IF(COUNTIF($A$7:A9,A9)=1,0,1)</f>
        <v>0</v>
      </c>
      <c r="N9" s="87" t="str">
        <f t="shared" si="0"/>
        <v>Okay</v>
      </c>
      <c r="O9" s="87" t="b">
        <f t="shared" si="1"/>
        <v>1</v>
      </c>
      <c r="P9" s="87" t="b">
        <f t="shared" si="2"/>
        <v>1</v>
      </c>
      <c r="Q9" s="87" t="b">
        <f t="shared" si="3"/>
        <v>1</v>
      </c>
      <c r="R9" s="87" t="b">
        <f t="shared" si="4"/>
        <v>1</v>
      </c>
      <c r="S9" s="88">
        <f t="shared" si="5"/>
        <v>34.643835616438359</v>
      </c>
      <c r="T9" s="89">
        <f t="shared" si="6"/>
        <v>38</v>
      </c>
      <c r="U9" s="89">
        <f t="shared" si="7"/>
        <v>34</v>
      </c>
      <c r="V9" s="89">
        <f t="shared" si="8"/>
        <v>3.5013698630136987</v>
      </c>
      <c r="W9" s="89">
        <f t="shared" si="9"/>
        <v>22</v>
      </c>
      <c r="X9" s="90" t="e">
        <f t="shared" si="10"/>
        <v>#N/A</v>
      </c>
      <c r="Y9" s="91">
        <f>IF($D9='Membership Analysis'!$C$1,VLOOKUP($T9,Mortality_Table,3,FALSE),VLOOKUP($T9,Mortality_Table,2,FALSE))</f>
        <v>1.73E-3</v>
      </c>
      <c r="Z9" s="91">
        <f>IF($D9='Membership Analysis'!$C$1,VLOOKUP($T9,Male_Annuity_Tables,MATCH($W9+2,'Mortality Tables'!$DS$1:$HT$1,0),FALSE),VLOOKUP($T9,Fe_Annuity_Tables,MATCH($W9+2,'Mortality Tables'!$M$1:$DN$1,0),FALSE))</f>
        <v>5.2894089071975556E-2</v>
      </c>
      <c r="AA9" s="1"/>
      <c r="AB9" s="6">
        <f>IFERROR(IF($W9&gt;='Membership Analysis'!AB$3,($H9*(1+Ann_Salary_Growth_Rate)^'Membership Analysis'!AB$3),""),0)</f>
        <v>3888514.9579620003</v>
      </c>
      <c r="AC9" s="6">
        <f>IFERROR(IF($W9&gt;='Membership Analysis'!AC$3,($H9*(1+Ann_Salary_Growth_Rate)^'Membership Analysis'!AC$3),""),0)</f>
        <v>4086634.7950701639</v>
      </c>
      <c r="AD9" s="6">
        <f>IFERROR(IF($W9&gt;='Membership Analysis'!AD$3,($H9*(1+Ann_Salary_Growth_Rate)^'Membership Analysis'!AD$3),""),0)</f>
        <v>4294848.8378789891</v>
      </c>
      <c r="AE9" s="6">
        <f>IFERROR(IF($W9&gt;='Membership Analysis'!AE$3,($H9*(1+Ann_Salary_Growth_Rate)^'Membership Analysis'!AE$3),""),0)</f>
        <v>4513671.3861689242</v>
      </c>
      <c r="AF9" s="6">
        <f>IFERROR(IF($W9&gt;='Membership Analysis'!AF$3,($H9*(1+Ann_Salary_Growth_Rate)^'Membership Analysis'!AF$3),""),0)</f>
        <v>4743642.9432942299</v>
      </c>
      <c r="AG9" s="6">
        <f>IFERROR(IF($W9&gt;='Membership Analysis'!AG$3,($H9*(1+Ann_Salary_Growth_Rate)^'Membership Analysis'!AG$3),""),0)</f>
        <v>4985331.5512550725</v>
      </c>
      <c r="AH9" s="6">
        <f>IFERROR(IF($W9&gt;='Membership Analysis'!AH$3,($H9*(1+Ann_Salary_Growth_Rate)^'Membership Analysis'!AH$3),""),0)</f>
        <v>5239334.193791518</v>
      </c>
      <c r="AI9" s="6">
        <f>IFERROR(IF($W9&gt;='Membership Analysis'!AI$3,($H9*(1+Ann_Salary_Growth_Rate)^'Membership Analysis'!AI$3),""),0)</f>
        <v>5506278.2709651962</v>
      </c>
      <c r="AJ9" s="6">
        <f>IFERROR(IF($W9&gt;='Membership Analysis'!AJ$3,($H9*(1+Ann_Salary_Growth_Rate)^'Membership Analysis'!AJ$3),""),0)</f>
        <v>5786823.1488708733</v>
      </c>
      <c r="AK9" s="6">
        <f>IFERROR(IF($W9&gt;='Membership Analysis'!AK$3,($H9*(1+Ann_Salary_Growth_Rate)^'Membership Analysis'!AK$3),""),0)</f>
        <v>6081661.7883058442</v>
      </c>
      <c r="AL9" s="6">
        <f>IFERROR(IF($W9&gt;='Membership Analysis'!AL$3,($H9*(1+Ann_Salary_Growth_Rate)^'Membership Analysis'!AL$3),""),0)</f>
        <v>6391522.4564200267</v>
      </c>
      <c r="AM9" s="6">
        <f>IFERROR(IF($W9&gt;='Membership Analysis'!AM$3,($H9*(1+Ann_Salary_Growth_Rate)^'Membership Analysis'!AM$3),""),0)</f>
        <v>6717170.5255746273</v>
      </c>
      <c r="AN9" s="6">
        <f>IFERROR(IF($W9&gt;='Membership Analysis'!AN$3,($H9*(1+Ann_Salary_Growth_Rate)^'Membership Analysis'!AN$3),""),0)</f>
        <v>7059410.3638526546</v>
      </c>
      <c r="AO9" s="6">
        <f>IFERROR(IF($W9&gt;='Membership Analysis'!AO$3,($H9*(1+Ann_Salary_Growth_Rate)^'Membership Analysis'!AO$3),""),0)</f>
        <v>7419087.3218909483</v>
      </c>
      <c r="AP9" s="6">
        <f>IFERROR(IF($W9&gt;='Membership Analysis'!AP$3,($H9*(1+Ann_Salary_Growth_Rate)^'Membership Analysis'!AP$3),""),0)</f>
        <v>7797089.8209412927</v>
      </c>
      <c r="AQ9" s="6">
        <f>IFERROR(IF($W9&gt;='Membership Analysis'!AQ$3,($H9*(1+Ann_Salary_Growth_Rate)^'Membership Analysis'!AQ$3),""),0)</f>
        <v>8194351.5473182509</v>
      </c>
      <c r="AR9" s="6">
        <f>IFERROR(IF($W9&gt;='Membership Analysis'!AR$3,($H9*(1+Ann_Salary_Growth_Rate)^'Membership Analysis'!AR$3),""),0)</f>
        <v>8611853.7586541157</v>
      </c>
      <c r="AS9" s="6">
        <f>IFERROR(IF($W9&gt;='Membership Analysis'!AS$3,($H9*(1+Ann_Salary_Growth_Rate)^'Membership Analysis'!AS$3),""),0)</f>
        <v>9050627.7076575439</v>
      </c>
      <c r="AT9" s="6">
        <f>IFERROR(IF($W9&gt;='Membership Analysis'!AT$3,($H9*(1+Ann_Salary_Growth_Rate)^'Membership Analysis'!AT$3),""),0)</f>
        <v>9511757.1893626954</v>
      </c>
      <c r="AU9" s="6">
        <f>IFERROR(IF($W9&gt;='Membership Analysis'!AU$3,($H9*(1+Ann_Salary_Growth_Rate)^'Membership Analysis'!AU$3),""),0)</f>
        <v>9996381.2181607261</v>
      </c>
      <c r="AV9" s="6">
        <f>IFERROR(IF($W9&gt;='Membership Analysis'!AV$3,($H9*(1+Ann_Salary_Growth_Rate)^'Membership Analysis'!AV$3),""),0)</f>
        <v>10505696.841226013</v>
      </c>
      <c r="AW9" s="6">
        <f>IFERROR(IF($W9&gt;='Membership Analysis'!AW$3,($H9*(1+Ann_Salary_Growth_Rate)^'Membership Analysis'!AW$3),""),0)</f>
        <v>11040962.095286481</v>
      </c>
      <c r="AX9" s="6" t="str">
        <f>IFERROR(IF($W9&gt;='Membership Analysis'!AX$3,($H9*(1+Ann_Salary_Growth_Rate)^'Membership Analysis'!AX$3),""),0)</f>
        <v/>
      </c>
      <c r="AY9" s="6" t="str">
        <f>IFERROR(IF($W9&gt;='Membership Analysis'!AY$3,($H9*(1+Ann_Salary_Growth_Rate)^'Membership Analysis'!AY$3),""),0)</f>
        <v/>
      </c>
      <c r="AZ9" s="6" t="str">
        <f>IFERROR(IF($W9&gt;='Membership Analysis'!AZ$3,($H9*(1+Ann_Salary_Growth_Rate)^'Membership Analysis'!AZ$3),""),0)</f>
        <v/>
      </c>
      <c r="BA9" s="6" t="str">
        <f>IFERROR(IF($W9&gt;='Membership Analysis'!BA$3,($H9*(1+Ann_Salary_Growth_Rate)^'Membership Analysis'!BA$3),""),0)</f>
        <v/>
      </c>
      <c r="BB9" s="6" t="str">
        <f>IFERROR(IF($W9&gt;='Membership Analysis'!BB$3,($H9*(1+Ann_Salary_Growth_Rate)^'Membership Analysis'!BB$3),""),0)</f>
        <v/>
      </c>
      <c r="BC9" s="6" t="str">
        <f>IFERROR(IF($W9&gt;='Membership Analysis'!BC$3,($H9*(1+Ann_Salary_Growth_Rate)^'Membership Analysis'!BC$3),""),0)</f>
        <v/>
      </c>
      <c r="BD9" s="6" t="str">
        <f>IFERROR(IF($W9&gt;='Membership Analysis'!BD$3,($H9*(1+Ann_Salary_Growth_Rate)^'Membership Analysis'!BD$3),""),0)</f>
        <v/>
      </c>
      <c r="BE9" s="6" t="str">
        <f>IFERROR(IF($W9&gt;='Membership Analysis'!BE$3,($H9*(1+Ann_Salary_Growth_Rate)^'Membership Analysis'!BE$3),""),0)</f>
        <v/>
      </c>
      <c r="BF9" s="6" t="str">
        <f>IFERROR(IF($W9&gt;='Membership Analysis'!BF$3,($H9*(1+Ann_Salary_Growth_Rate)^'Membership Analysis'!BF$3),""),0)</f>
        <v/>
      </c>
      <c r="BG9" s="6" t="str">
        <f>IFERROR(IF($W9&gt;='Membership Analysis'!BG$3,($H9*(1+Ann_Salary_Growth_Rate)^'Membership Analysis'!BG$3),""),0)</f>
        <v/>
      </c>
      <c r="BH9" s="6" t="str">
        <f>IFERROR(IF($W9&gt;='Membership Analysis'!BH$3,($H9*(1+Ann_Salary_Growth_Rate)^'Membership Analysis'!BH$3),""),0)</f>
        <v/>
      </c>
      <c r="BI9" s="6" t="str">
        <f>IFERROR(IF($W9&gt;='Membership Analysis'!BI$3,($H9*(1+Ann_Salary_Growth_Rate)^'Membership Analysis'!BI$3),""),0)</f>
        <v/>
      </c>
      <c r="BJ9" s="5"/>
      <c r="BK9" s="6" t="str">
        <f>IFERROR(($L9+AB9*Contr_Rate)*(1+Inv_Return)*IF($D9='Membership Analysis'!$C$1,VLOOKUP($T9,Male_Annuity_Tables,MATCH('Membership Analysis'!$BS$3+3,'Mortality Tables'!$N$1:$DN$1,0),FALSE),VLOOKUP($T9,Fe_Annuity_Tables,MATCH('Membership Analysis'!BS$3+3,'Mortality Tables'!$N$1:$DN$1,0),FALSE)),"")</f>
        <v/>
      </c>
      <c r="BL9" s="6" t="str">
        <f t="shared" si="11"/>
        <v/>
      </c>
      <c r="BM9" s="6" t="str">
        <f t="shared" si="12"/>
        <v/>
      </c>
      <c r="BN9" s="6" t="str">
        <f t="shared" si="13"/>
        <v/>
      </c>
      <c r="BO9" s="6" t="str">
        <f t="shared" si="14"/>
        <v/>
      </c>
      <c r="BP9" s="6" t="str">
        <f t="shared" si="15"/>
        <v/>
      </c>
      <c r="BQ9" s="6" t="str">
        <f t="shared" si="16"/>
        <v/>
      </c>
      <c r="BR9" s="6" t="str">
        <f t="shared" si="17"/>
        <v/>
      </c>
      <c r="BS9" s="6" t="str">
        <f t="shared" si="18"/>
        <v/>
      </c>
      <c r="BT9" s="6" t="str">
        <f t="shared" si="19"/>
        <v/>
      </c>
      <c r="BU9" s="6" t="str">
        <f t="shared" si="20"/>
        <v/>
      </c>
      <c r="BV9" s="6" t="str">
        <f t="shared" si="21"/>
        <v/>
      </c>
      <c r="BW9" s="6" t="str">
        <f t="shared" si="22"/>
        <v/>
      </c>
      <c r="BX9" s="6" t="str">
        <f t="shared" si="23"/>
        <v/>
      </c>
      <c r="BY9" s="6" t="str">
        <f t="shared" si="24"/>
        <v/>
      </c>
      <c r="BZ9" s="6" t="str">
        <f t="shared" si="25"/>
        <v/>
      </c>
      <c r="CA9" s="6" t="str">
        <f t="shared" si="26"/>
        <v/>
      </c>
      <c r="CB9" s="6" t="str">
        <f t="shared" si="27"/>
        <v/>
      </c>
      <c r="CC9" s="6" t="str">
        <f t="shared" si="28"/>
        <v/>
      </c>
      <c r="CD9" s="6" t="str">
        <f t="shared" si="29"/>
        <v/>
      </c>
      <c r="CE9" s="6" t="str">
        <f t="shared" si="30"/>
        <v/>
      </c>
      <c r="CF9" s="6" t="str">
        <f t="shared" si="31"/>
        <v/>
      </c>
      <c r="CG9" s="6" t="str">
        <f t="shared" si="32"/>
        <v/>
      </c>
      <c r="CH9" s="6" t="str">
        <f t="shared" si="33"/>
        <v/>
      </c>
      <c r="CI9" s="6" t="str">
        <f t="shared" si="34"/>
        <v/>
      </c>
      <c r="CJ9" s="6" t="str">
        <f t="shared" si="35"/>
        <v/>
      </c>
      <c r="CK9" s="6" t="str">
        <f t="shared" si="36"/>
        <v/>
      </c>
      <c r="CL9" s="6" t="str">
        <f t="shared" si="37"/>
        <v/>
      </c>
      <c r="CM9" s="6" t="str">
        <f t="shared" si="38"/>
        <v/>
      </c>
      <c r="CN9" s="6" t="str">
        <f t="shared" si="39"/>
        <v/>
      </c>
      <c r="CO9" s="6" t="str">
        <f t="shared" si="40"/>
        <v/>
      </c>
      <c r="CP9" s="6" t="str">
        <f t="shared" si="41"/>
        <v/>
      </c>
      <c r="CQ9" s="6" t="str">
        <f t="shared" si="42"/>
        <v/>
      </c>
      <c r="CR9" s="6" t="str">
        <f t="shared" si="43"/>
        <v/>
      </c>
      <c r="CT9" s="7">
        <f t="shared" si="44"/>
        <v>0</v>
      </c>
      <c r="CU9" s="4">
        <f t="shared" si="45"/>
        <v>8.0909277508679907</v>
      </c>
      <c r="CV9" s="7">
        <f t="shared" si="46"/>
        <v>0</v>
      </c>
      <c r="CW9" s="7">
        <f t="shared" si="47"/>
        <v>11040962.095286481</v>
      </c>
      <c r="CX9" s="8">
        <f t="shared" si="48"/>
        <v>0</v>
      </c>
      <c r="CZ9" s="78" t="str">
        <f>IFERROR(IF($D9='Membership Analysis'!$C$1,VLOOKUP($T9+'Membership Analysis'!DP$3-1,Male_Annuity_Tables,2,FALSE),VLOOKUP($T9,Fe_Annuity_Tables,2,FALSE))*BK9,"")</f>
        <v/>
      </c>
      <c r="DA9" s="78" t="str">
        <f>IFERROR(IF($D9='Membership Analysis'!$C$1,VLOOKUP($T9+'Membership Analysis'!DQ$3-1,Male_Annuity_Tables,2,FALSE),VLOOKUP($T9,Fe_Annuity_Tables,2,FALSE))*BL9,"")</f>
        <v/>
      </c>
      <c r="DB9" s="78" t="str">
        <f>IFERROR(IF($D9='Membership Analysis'!$C$1,VLOOKUP($T9+'Membership Analysis'!DR$3-1,Male_Annuity_Tables,2,FALSE),VLOOKUP($T9,Fe_Annuity_Tables,2,FALSE))*BM9,"")</f>
        <v/>
      </c>
    </row>
    <row r="10" spans="1:106" s="2" customFormat="1" ht="12">
      <c r="A10" s="82">
        <v>197202</v>
      </c>
      <c r="B10" s="82" t="s">
        <v>116</v>
      </c>
      <c r="C10" s="82" t="s">
        <v>308</v>
      </c>
      <c r="D10" s="82" t="s">
        <v>297</v>
      </c>
      <c r="E10" s="83">
        <v>28492</v>
      </c>
      <c r="F10" s="84">
        <v>42948</v>
      </c>
      <c r="G10" s="84">
        <v>42948</v>
      </c>
      <c r="H10" s="85">
        <v>0</v>
      </c>
      <c r="I10" s="85" t="e">
        <v>#N/A</v>
      </c>
      <c r="J10" s="85" t="e">
        <v>#N/A</v>
      </c>
      <c r="K10" s="85" t="e">
        <v>#N/A</v>
      </c>
      <c r="L10" s="85" t="e">
        <v>#N/A</v>
      </c>
      <c r="M10" s="86">
        <f>IF(COUNTIF($A$10:A10,A10)=1,0,1)</f>
        <v>0</v>
      </c>
      <c r="N10" s="87" t="str">
        <f t="shared" si="0"/>
        <v>Okay</v>
      </c>
      <c r="O10" s="87" t="b">
        <f t="shared" si="1"/>
        <v>1</v>
      </c>
      <c r="P10" s="87" t="b">
        <f t="shared" si="2"/>
        <v>1</v>
      </c>
      <c r="Q10" s="87" t="b">
        <f t="shared" si="3"/>
        <v>1</v>
      </c>
      <c r="R10" s="87" t="b">
        <f t="shared" si="4"/>
        <v>1</v>
      </c>
      <c r="S10" s="88">
        <f t="shared" si="5"/>
        <v>39.605479452054794</v>
      </c>
      <c r="T10" s="89">
        <f t="shared" si="6"/>
        <v>47</v>
      </c>
      <c r="U10" s="89">
        <f t="shared" si="7"/>
        <v>39</v>
      </c>
      <c r="V10" s="89">
        <f t="shared" si="8"/>
        <v>7.419178082191781</v>
      </c>
      <c r="W10" s="89">
        <f t="shared" si="9"/>
        <v>13</v>
      </c>
      <c r="X10" s="90" t="e">
        <f t="shared" si="10"/>
        <v>#N/A</v>
      </c>
      <c r="Y10" s="91">
        <f>IF($D10='Membership Analysis'!$C$1,VLOOKUP($T10,Mortality_Table,3,FALSE),VLOOKUP($T10,Mortality_Table,2,FALSE))</f>
        <v>3.0200000000000001E-3</v>
      </c>
      <c r="Z10" s="91">
        <f>IF($D10='Membership Analysis'!$C$1,VLOOKUP($T10,Male_Annuity_Tables,MATCH($W10+2,'Mortality Tables'!$DS$1:$HT$1,0),FALSE),VLOOKUP($T10,Fe_Annuity_Tables,MATCH($W10+2,'Mortality Tables'!$M$1:$DN$1,0),FALSE))</f>
        <v>0.26296831711555096</v>
      </c>
      <c r="AA10" s="1"/>
      <c r="AB10" s="6">
        <f>IFERROR(IF($W10&gt;='Membership Analysis'!AB$3,($H10*(1+Ann_Salary_Growth_Rate)^'Membership Analysis'!AB$3),""),0)</f>
        <v>0</v>
      </c>
      <c r="AC10" s="6">
        <f>IFERROR(IF($W10&gt;='Membership Analysis'!AC$3,($H10*(1+Ann_Salary_Growth_Rate)^'Membership Analysis'!AC$3),""),0)</f>
        <v>0</v>
      </c>
      <c r="AD10" s="6">
        <f>IFERROR(IF($W10&gt;='Membership Analysis'!AD$3,($H10*(1+Ann_Salary_Growth_Rate)^'Membership Analysis'!AD$3),""),0)</f>
        <v>0</v>
      </c>
      <c r="AE10" s="6">
        <f>IFERROR(IF($W10&gt;='Membership Analysis'!AE$3,($H10*(1+Ann_Salary_Growth_Rate)^'Membership Analysis'!AE$3),""),0)</f>
        <v>0</v>
      </c>
      <c r="AF10" s="6">
        <f>IFERROR(IF($W10&gt;='Membership Analysis'!AF$3,($H10*(1+Ann_Salary_Growth_Rate)^'Membership Analysis'!AF$3),""),0)</f>
        <v>0</v>
      </c>
      <c r="AG10" s="6">
        <f>IFERROR(IF($W10&gt;='Membership Analysis'!AG$3,($H10*(1+Ann_Salary_Growth_Rate)^'Membership Analysis'!AG$3),""),0)</f>
        <v>0</v>
      </c>
      <c r="AH10" s="6">
        <f>IFERROR(IF($W10&gt;='Membership Analysis'!AH$3,($H10*(1+Ann_Salary_Growth_Rate)^'Membership Analysis'!AH$3),""),0)</f>
        <v>0</v>
      </c>
      <c r="AI10" s="6">
        <f>IFERROR(IF($W10&gt;='Membership Analysis'!AI$3,($H10*(1+Ann_Salary_Growth_Rate)^'Membership Analysis'!AI$3),""),0)</f>
        <v>0</v>
      </c>
      <c r="AJ10" s="6">
        <f>IFERROR(IF($W10&gt;='Membership Analysis'!AJ$3,($H10*(1+Ann_Salary_Growth_Rate)^'Membership Analysis'!AJ$3),""),0)</f>
        <v>0</v>
      </c>
      <c r="AK10" s="6">
        <f>IFERROR(IF($W10&gt;='Membership Analysis'!AK$3,($H10*(1+Ann_Salary_Growth_Rate)^'Membership Analysis'!AK$3),""),0)</f>
        <v>0</v>
      </c>
      <c r="AL10" s="6">
        <f>IFERROR(IF($W10&gt;='Membership Analysis'!AL$3,($H10*(1+Ann_Salary_Growth_Rate)^'Membership Analysis'!AL$3),""),0)</f>
        <v>0</v>
      </c>
      <c r="AM10" s="6">
        <f>IFERROR(IF($W10&gt;='Membership Analysis'!AM$3,($H10*(1+Ann_Salary_Growth_Rate)^'Membership Analysis'!AM$3),""),0)</f>
        <v>0</v>
      </c>
      <c r="AN10" s="6">
        <f>IFERROR(IF($W10&gt;='Membership Analysis'!AN$3,($H10*(1+Ann_Salary_Growth_Rate)^'Membership Analysis'!AN$3),""),0)</f>
        <v>0</v>
      </c>
      <c r="AO10" s="6" t="str">
        <f>IFERROR(IF($W10&gt;='Membership Analysis'!AO$3,($H10*(1+Ann_Salary_Growth_Rate)^'Membership Analysis'!AO$3),""),0)</f>
        <v/>
      </c>
      <c r="AP10" s="6" t="str">
        <f>IFERROR(IF($W10&gt;='Membership Analysis'!AP$3,($H10*(1+Ann_Salary_Growth_Rate)^'Membership Analysis'!AP$3),""),0)</f>
        <v/>
      </c>
      <c r="AQ10" s="6" t="str">
        <f>IFERROR(IF($W10&gt;='Membership Analysis'!AQ$3,($H10*(1+Ann_Salary_Growth_Rate)^'Membership Analysis'!AQ$3),""),0)</f>
        <v/>
      </c>
      <c r="AR10" s="6" t="str">
        <f>IFERROR(IF($W10&gt;='Membership Analysis'!AR$3,($H10*(1+Ann_Salary_Growth_Rate)^'Membership Analysis'!AR$3),""),0)</f>
        <v/>
      </c>
      <c r="AS10" s="6" t="str">
        <f>IFERROR(IF($W10&gt;='Membership Analysis'!AS$3,($H10*(1+Ann_Salary_Growth_Rate)^'Membership Analysis'!AS$3),""),0)</f>
        <v/>
      </c>
      <c r="AT10" s="6" t="str">
        <f>IFERROR(IF($W10&gt;='Membership Analysis'!AT$3,($H10*(1+Ann_Salary_Growth_Rate)^'Membership Analysis'!AT$3),""),0)</f>
        <v/>
      </c>
      <c r="AU10" s="6" t="str">
        <f>IFERROR(IF($W10&gt;='Membership Analysis'!AU$3,($H10*(1+Ann_Salary_Growth_Rate)^'Membership Analysis'!AU$3),""),0)</f>
        <v/>
      </c>
      <c r="AV10" s="6" t="str">
        <f>IFERROR(IF($W10&gt;='Membership Analysis'!AV$3,($H10*(1+Ann_Salary_Growth_Rate)^'Membership Analysis'!AV$3),""),0)</f>
        <v/>
      </c>
      <c r="AW10" s="6" t="str">
        <f>IFERROR(IF($W10&gt;='Membership Analysis'!AW$3,($H10*(1+Ann_Salary_Growth_Rate)^'Membership Analysis'!AW$3),""),0)</f>
        <v/>
      </c>
      <c r="AX10" s="6" t="str">
        <f>IFERROR(IF($W10&gt;='Membership Analysis'!AX$3,($H10*(1+Ann_Salary_Growth_Rate)^'Membership Analysis'!AX$3),""),0)</f>
        <v/>
      </c>
      <c r="AY10" s="6" t="str">
        <f>IFERROR(IF($W10&gt;='Membership Analysis'!AY$3,($H10*(1+Ann_Salary_Growth_Rate)^'Membership Analysis'!AY$3),""),0)</f>
        <v/>
      </c>
      <c r="AZ10" s="6" t="str">
        <f>IFERROR(IF($W10&gt;='Membership Analysis'!AZ$3,($H10*(1+Ann_Salary_Growth_Rate)^'Membership Analysis'!AZ$3),""),0)</f>
        <v/>
      </c>
      <c r="BA10" s="6" t="str">
        <f>IFERROR(IF($W10&gt;='Membership Analysis'!BA$3,($H10*(1+Ann_Salary_Growth_Rate)^'Membership Analysis'!BA$3),""),0)</f>
        <v/>
      </c>
      <c r="BB10" s="6" t="str">
        <f>IFERROR(IF($W10&gt;='Membership Analysis'!BB$3,($H10*(1+Ann_Salary_Growth_Rate)^'Membership Analysis'!BB$3),""),0)</f>
        <v/>
      </c>
      <c r="BC10" s="6" t="str">
        <f>IFERROR(IF($W10&gt;='Membership Analysis'!BC$3,($H10*(1+Ann_Salary_Growth_Rate)^'Membership Analysis'!BC$3),""),0)</f>
        <v/>
      </c>
      <c r="BD10" s="6" t="str">
        <f>IFERROR(IF($W10&gt;='Membership Analysis'!BD$3,($H10*(1+Ann_Salary_Growth_Rate)^'Membership Analysis'!BD$3),""),0)</f>
        <v/>
      </c>
      <c r="BE10" s="6" t="str">
        <f>IFERROR(IF($W10&gt;='Membership Analysis'!BE$3,($H10*(1+Ann_Salary_Growth_Rate)^'Membership Analysis'!BE$3),""),0)</f>
        <v/>
      </c>
      <c r="BF10" s="6" t="str">
        <f>IFERROR(IF($W10&gt;='Membership Analysis'!BF$3,($H10*(1+Ann_Salary_Growth_Rate)^'Membership Analysis'!BF$3),""),0)</f>
        <v/>
      </c>
      <c r="BG10" s="6" t="str">
        <f>IFERROR(IF($W10&gt;='Membership Analysis'!BG$3,($H10*(1+Ann_Salary_Growth_Rate)^'Membership Analysis'!BG$3),""),0)</f>
        <v/>
      </c>
      <c r="BH10" s="6" t="str">
        <f>IFERROR(IF($W10&gt;='Membership Analysis'!BH$3,($H10*(1+Ann_Salary_Growth_Rate)^'Membership Analysis'!BH$3),""),0)</f>
        <v/>
      </c>
      <c r="BI10" s="6" t="str">
        <f>IFERROR(IF($W10&gt;='Membership Analysis'!BI$3,($H10*(1+Ann_Salary_Growth_Rate)^'Membership Analysis'!BI$3),""),0)</f>
        <v/>
      </c>
      <c r="BJ10" s="5"/>
      <c r="BK10" s="6" t="str">
        <f>IFERROR(($L10+AB10*Contr_Rate)*(1+Inv_Return)*IF($D10='Membership Analysis'!$C$1,VLOOKUP($T10,Male_Annuity_Tables,MATCH('Membership Analysis'!$BS$3+3,'Mortality Tables'!$N$1:$DN$1,0),FALSE),VLOOKUP($T10,Fe_Annuity_Tables,MATCH('Membership Analysis'!BS$3+3,'Mortality Tables'!$N$1:$DN$1,0),FALSE)),"")</f>
        <v/>
      </c>
      <c r="BL10" s="6" t="str">
        <f t="shared" si="11"/>
        <v/>
      </c>
      <c r="BM10" s="6" t="str">
        <f t="shared" si="12"/>
        <v/>
      </c>
      <c r="BN10" s="6" t="str">
        <f t="shared" si="13"/>
        <v/>
      </c>
      <c r="BO10" s="6" t="str">
        <f t="shared" si="14"/>
        <v/>
      </c>
      <c r="BP10" s="6" t="str">
        <f t="shared" si="15"/>
        <v/>
      </c>
      <c r="BQ10" s="6" t="str">
        <f t="shared" si="16"/>
        <v/>
      </c>
      <c r="BR10" s="6" t="str">
        <f t="shared" si="17"/>
        <v/>
      </c>
      <c r="BS10" s="6" t="str">
        <f t="shared" si="18"/>
        <v/>
      </c>
      <c r="BT10" s="6" t="str">
        <f t="shared" si="19"/>
        <v/>
      </c>
      <c r="BU10" s="6" t="str">
        <f t="shared" si="20"/>
        <v/>
      </c>
      <c r="BV10" s="6" t="str">
        <f t="shared" si="21"/>
        <v/>
      </c>
      <c r="BW10" s="6" t="str">
        <f t="shared" si="22"/>
        <v/>
      </c>
      <c r="BX10" s="6" t="str">
        <f t="shared" si="23"/>
        <v/>
      </c>
      <c r="BY10" s="6" t="str">
        <f t="shared" si="24"/>
        <v/>
      </c>
      <c r="BZ10" s="6" t="str">
        <f t="shared" si="25"/>
        <v/>
      </c>
      <c r="CA10" s="6" t="str">
        <f t="shared" si="26"/>
        <v/>
      </c>
      <c r="CB10" s="6" t="str">
        <f t="shared" si="27"/>
        <v/>
      </c>
      <c r="CC10" s="6" t="str">
        <f t="shared" si="28"/>
        <v/>
      </c>
      <c r="CD10" s="6" t="str">
        <f t="shared" si="29"/>
        <v/>
      </c>
      <c r="CE10" s="6" t="str">
        <f t="shared" si="30"/>
        <v/>
      </c>
      <c r="CF10" s="6" t="str">
        <f t="shared" si="31"/>
        <v/>
      </c>
      <c r="CG10" s="6" t="str">
        <f t="shared" si="32"/>
        <v/>
      </c>
      <c r="CH10" s="6" t="str">
        <f t="shared" si="33"/>
        <v/>
      </c>
      <c r="CI10" s="6" t="str">
        <f t="shared" si="34"/>
        <v/>
      </c>
      <c r="CJ10" s="6" t="str">
        <f t="shared" si="35"/>
        <v/>
      </c>
      <c r="CK10" s="6" t="str">
        <f t="shared" si="36"/>
        <v/>
      </c>
      <c r="CL10" s="6" t="str">
        <f t="shared" si="37"/>
        <v/>
      </c>
      <c r="CM10" s="6" t="str">
        <f t="shared" si="38"/>
        <v/>
      </c>
      <c r="CN10" s="6" t="str">
        <f t="shared" si="39"/>
        <v/>
      </c>
      <c r="CO10" s="6" t="str">
        <f t="shared" si="40"/>
        <v/>
      </c>
      <c r="CP10" s="6" t="str">
        <f t="shared" si="41"/>
        <v/>
      </c>
      <c r="CQ10" s="6" t="str">
        <f t="shared" si="42"/>
        <v/>
      </c>
      <c r="CR10" s="6" t="str">
        <f t="shared" si="43"/>
        <v/>
      </c>
      <c r="CT10" s="7">
        <f t="shared" si="44"/>
        <v>0</v>
      </c>
      <c r="CU10" s="4">
        <f t="shared" si="45"/>
        <v>8.0909277508679907</v>
      </c>
      <c r="CV10" s="7">
        <f t="shared" si="46"/>
        <v>0</v>
      </c>
      <c r="CW10" s="7">
        <f t="shared" si="47"/>
        <v>0</v>
      </c>
      <c r="CX10" s="8" t="str">
        <f t="shared" si="48"/>
        <v/>
      </c>
      <c r="CZ10" s="78" t="str">
        <f>IFERROR(IF($D10='Membership Analysis'!$C$1,VLOOKUP($T10+'Membership Analysis'!DP$3-1,Male_Annuity_Tables,2,FALSE),VLOOKUP($T10,Fe_Annuity_Tables,2,FALSE))*BK10,"")</f>
        <v/>
      </c>
      <c r="DA10" s="78" t="str">
        <f>IFERROR(IF($D10='Membership Analysis'!$C$1,VLOOKUP($T10+'Membership Analysis'!DQ$3-1,Male_Annuity_Tables,2,FALSE),VLOOKUP($T10,Fe_Annuity_Tables,2,FALSE))*BL10,"")</f>
        <v/>
      </c>
      <c r="DB10" s="78" t="str">
        <f>IFERROR(IF($D10='Membership Analysis'!$C$1,VLOOKUP($T10+'Membership Analysis'!DR$3-1,Male_Annuity_Tables,2,FALSE),VLOOKUP($T10,Fe_Annuity_Tables,2,FALSE))*BM10,"")</f>
        <v/>
      </c>
    </row>
    <row r="11" spans="1:106" s="2" customFormat="1" ht="12">
      <c r="A11" s="82">
        <v>240113</v>
      </c>
      <c r="B11" s="82" t="s">
        <v>115</v>
      </c>
      <c r="C11" s="82" t="s">
        <v>309</v>
      </c>
      <c r="D11" s="82" t="s">
        <v>297</v>
      </c>
      <c r="E11" s="83">
        <v>31705</v>
      </c>
      <c r="F11" s="84">
        <v>44378</v>
      </c>
      <c r="G11" s="84">
        <v>44378</v>
      </c>
      <c r="H11" s="85">
        <v>4106358.96</v>
      </c>
      <c r="I11" s="85" t="e">
        <v>#N/A</v>
      </c>
      <c r="J11" s="85" t="e">
        <v>#N/A</v>
      </c>
      <c r="K11" s="85" t="e">
        <v>#N/A</v>
      </c>
      <c r="L11" s="85" t="e">
        <v>#N/A</v>
      </c>
      <c r="M11" s="86">
        <f>IF(COUNTIF($A$11:A11,A11)=1,0,1)</f>
        <v>0</v>
      </c>
      <c r="N11" s="87" t="str">
        <f t="shared" si="0"/>
        <v>Okay</v>
      </c>
      <c r="O11" s="87" t="b">
        <f t="shared" si="1"/>
        <v>1</v>
      </c>
      <c r="P11" s="87" t="b">
        <f t="shared" si="2"/>
        <v>1</v>
      </c>
      <c r="Q11" s="87" t="b">
        <f t="shared" si="3"/>
        <v>1</v>
      </c>
      <c r="R11" s="87" t="b">
        <f t="shared" si="4"/>
        <v>1</v>
      </c>
      <c r="S11" s="88">
        <f t="shared" si="5"/>
        <v>34.720547945205482</v>
      </c>
      <c r="T11" s="89">
        <f t="shared" si="6"/>
        <v>38</v>
      </c>
      <c r="U11" s="89">
        <f t="shared" si="7"/>
        <v>34</v>
      </c>
      <c r="V11" s="89">
        <f t="shared" si="8"/>
        <v>3.5013698630136987</v>
      </c>
      <c r="W11" s="89">
        <f t="shared" si="9"/>
        <v>22</v>
      </c>
      <c r="X11" s="90" t="e">
        <f t="shared" si="10"/>
        <v>#N/A</v>
      </c>
      <c r="Y11" s="91">
        <f>IF($D11='Membership Analysis'!$C$1,VLOOKUP($T11,Mortality_Table,3,FALSE),VLOOKUP($T11,Mortality_Table,2,FALSE))</f>
        <v>1.73E-3</v>
      </c>
      <c r="Z11" s="91">
        <f>IF($D11='Membership Analysis'!$C$1,VLOOKUP($T11,Male_Annuity_Tables,MATCH($W11+2,'Mortality Tables'!$DS$1:$HT$1,0),FALSE),VLOOKUP($T11,Fe_Annuity_Tables,MATCH($W11+2,'Mortality Tables'!$M$1:$DN$1,0),FALSE))</f>
        <v>5.2894089071975556E-2</v>
      </c>
      <c r="AA11" s="1"/>
      <c r="AB11" s="6">
        <f>IFERROR(IF($W11&gt;='Membership Analysis'!AB$3,($H11*(1+Ann_Salary_Growth_Rate)^'Membership Analysis'!AB$3),""),0)</f>
        <v>4315577.9490120001</v>
      </c>
      <c r="AC11" s="6">
        <f>IFERROR(IF($W11&gt;='Membership Analysis'!AC$3,($H11*(1+Ann_Salary_Growth_Rate)^'Membership Analysis'!AC$3),""),0)</f>
        <v>4535456.6455141613</v>
      </c>
      <c r="AD11" s="6">
        <f>IFERROR(IF($W11&gt;='Membership Analysis'!AD$3,($H11*(1+Ann_Salary_Growth_Rate)^'Membership Analysis'!AD$3),""),0)</f>
        <v>4766538.161603108</v>
      </c>
      <c r="AE11" s="6">
        <f>IFERROR(IF($W11&gt;='Membership Analysis'!AE$3,($H11*(1+Ann_Salary_Growth_Rate)^'Membership Analysis'!AE$3),""),0)</f>
        <v>5009393.2809367869</v>
      </c>
      <c r="AF11" s="6">
        <f>IFERROR(IF($W11&gt;='Membership Analysis'!AF$3,($H11*(1+Ann_Salary_Growth_Rate)^'Membership Analysis'!AF$3),""),0)</f>
        <v>5264621.8686005156</v>
      </c>
      <c r="AG11" s="6">
        <f>IFERROR(IF($W11&gt;='Membership Analysis'!AG$3,($H11*(1+Ann_Salary_Growth_Rate)^'Membership Analysis'!AG$3),""),0)</f>
        <v>5532854.3528057132</v>
      </c>
      <c r="AH11" s="6">
        <f>IFERROR(IF($W11&gt;='Membership Analysis'!AH$3,($H11*(1+Ann_Salary_Growth_Rate)^'Membership Analysis'!AH$3),""),0)</f>
        <v>5814753.2820811644</v>
      </c>
      <c r="AI11" s="6">
        <f>IFERROR(IF($W11&gt;='Membership Analysis'!AI$3,($H11*(1+Ann_Salary_Growth_Rate)^'Membership Analysis'!AI$3),""),0)</f>
        <v>6111014.9618031997</v>
      </c>
      <c r="AJ11" s="6">
        <f>IFERROR(IF($W11&gt;='Membership Analysis'!AJ$3,($H11*(1+Ann_Salary_Growth_Rate)^'Membership Analysis'!AJ$3),""),0)</f>
        <v>6422371.1741070729</v>
      </c>
      <c r="AK11" s="6">
        <f>IFERROR(IF($W11&gt;='Membership Analysis'!AK$3,($H11*(1+Ann_Salary_Growth_Rate)^'Membership Analysis'!AK$3),""),0)</f>
        <v>6749590.9854278285</v>
      </c>
      <c r="AL11" s="6">
        <f>IFERROR(IF($W11&gt;='Membership Analysis'!AL$3,($H11*(1+Ann_Salary_Growth_Rate)^'Membership Analysis'!AL$3),""),0)</f>
        <v>7093482.6461353768</v>
      </c>
      <c r="AM11" s="6">
        <f>IFERROR(IF($W11&gt;='Membership Analysis'!AM$3,($H11*(1+Ann_Salary_Growth_Rate)^'Membership Analysis'!AM$3),""),0)</f>
        <v>7454895.5869559739</v>
      </c>
      <c r="AN11" s="6">
        <f>IFERROR(IF($W11&gt;='Membership Analysis'!AN$3,($H11*(1+Ann_Salary_Growth_Rate)^'Membership Analysis'!AN$3),""),0)</f>
        <v>7834722.5171113806</v>
      </c>
      <c r="AO11" s="6">
        <f>IFERROR(IF($W11&gt;='Membership Analysis'!AO$3,($H11*(1+Ann_Salary_Growth_Rate)^'Membership Analysis'!AO$3),""),0)</f>
        <v>8233901.6293582069</v>
      </c>
      <c r="AP11" s="6">
        <f>IFERROR(IF($W11&gt;='Membership Analysis'!AP$3,($H11*(1+Ann_Salary_Growth_Rate)^'Membership Analysis'!AP$3),""),0)</f>
        <v>8653418.9173740074</v>
      </c>
      <c r="AQ11" s="6">
        <f>IFERROR(IF($W11&gt;='Membership Analysis'!AQ$3,($H11*(1+Ann_Salary_Growth_Rate)^'Membership Analysis'!AQ$3),""),0)</f>
        <v>9094310.6112142131</v>
      </c>
      <c r="AR11" s="6">
        <f>IFERROR(IF($W11&gt;='Membership Analysis'!AR$3,($H11*(1+Ann_Salary_Growth_Rate)^'Membership Analysis'!AR$3),""),0)</f>
        <v>9557665.7368555777</v>
      </c>
      <c r="AS11" s="6">
        <f>IFERROR(IF($W11&gt;='Membership Analysis'!AS$3,($H11*(1+Ann_Salary_Growth_Rate)^'Membership Analysis'!AS$3),""),0)</f>
        <v>10044628.806148369</v>
      </c>
      <c r="AT11" s="6">
        <f>IFERROR(IF($W11&gt;='Membership Analysis'!AT$3,($H11*(1+Ann_Salary_Growth_Rate)^'Membership Analysis'!AT$3),""),0)</f>
        <v>10556402.643821629</v>
      </c>
      <c r="AU11" s="6">
        <f>IFERROR(IF($W11&gt;='Membership Analysis'!AU$3,($H11*(1+Ann_Salary_Growth_Rate)^'Membership Analysis'!AU$3),""),0)</f>
        <v>11094251.358524343</v>
      </c>
      <c r="AV11" s="6">
        <f>IFERROR(IF($W11&gt;='Membership Analysis'!AV$3,($H11*(1+Ann_Salary_Growth_Rate)^'Membership Analysis'!AV$3),""),0)</f>
        <v>11659503.465241157</v>
      </c>
      <c r="AW11" s="6">
        <f>IFERROR(IF($W11&gt;='Membership Analysis'!AW$3,($H11*(1+Ann_Salary_Growth_Rate)^'Membership Analysis'!AW$3),""),0)</f>
        <v>12253555.166795196</v>
      </c>
      <c r="AX11" s="6" t="str">
        <f>IFERROR(IF($W11&gt;='Membership Analysis'!AX$3,($H11*(1+Ann_Salary_Growth_Rate)^'Membership Analysis'!AX$3),""),0)</f>
        <v/>
      </c>
      <c r="AY11" s="6" t="str">
        <f>IFERROR(IF($W11&gt;='Membership Analysis'!AY$3,($H11*(1+Ann_Salary_Growth_Rate)^'Membership Analysis'!AY$3),""),0)</f>
        <v/>
      </c>
      <c r="AZ11" s="6" t="str">
        <f>IFERROR(IF($W11&gt;='Membership Analysis'!AZ$3,($H11*(1+Ann_Salary_Growth_Rate)^'Membership Analysis'!AZ$3),""),0)</f>
        <v/>
      </c>
      <c r="BA11" s="6" t="str">
        <f>IFERROR(IF($W11&gt;='Membership Analysis'!BA$3,($H11*(1+Ann_Salary_Growth_Rate)^'Membership Analysis'!BA$3),""),0)</f>
        <v/>
      </c>
      <c r="BB11" s="6" t="str">
        <f>IFERROR(IF($W11&gt;='Membership Analysis'!BB$3,($H11*(1+Ann_Salary_Growth_Rate)^'Membership Analysis'!BB$3),""),0)</f>
        <v/>
      </c>
      <c r="BC11" s="6" t="str">
        <f>IFERROR(IF($W11&gt;='Membership Analysis'!BC$3,($H11*(1+Ann_Salary_Growth_Rate)^'Membership Analysis'!BC$3),""),0)</f>
        <v/>
      </c>
      <c r="BD11" s="6" t="str">
        <f>IFERROR(IF($W11&gt;='Membership Analysis'!BD$3,($H11*(1+Ann_Salary_Growth_Rate)^'Membership Analysis'!BD$3),""),0)</f>
        <v/>
      </c>
      <c r="BE11" s="6" t="str">
        <f>IFERROR(IF($W11&gt;='Membership Analysis'!BE$3,($H11*(1+Ann_Salary_Growth_Rate)^'Membership Analysis'!BE$3),""),0)</f>
        <v/>
      </c>
      <c r="BF11" s="6" t="str">
        <f>IFERROR(IF($W11&gt;='Membership Analysis'!BF$3,($H11*(1+Ann_Salary_Growth_Rate)^'Membership Analysis'!BF$3),""),0)</f>
        <v/>
      </c>
      <c r="BG11" s="6" t="str">
        <f>IFERROR(IF($W11&gt;='Membership Analysis'!BG$3,($H11*(1+Ann_Salary_Growth_Rate)^'Membership Analysis'!BG$3),""),0)</f>
        <v/>
      </c>
      <c r="BH11" s="6" t="str">
        <f>IFERROR(IF($W11&gt;='Membership Analysis'!BH$3,($H11*(1+Ann_Salary_Growth_Rate)^'Membership Analysis'!BH$3),""),0)</f>
        <v/>
      </c>
      <c r="BI11" s="6" t="str">
        <f>IFERROR(IF($W11&gt;='Membership Analysis'!BI$3,($H11*(1+Ann_Salary_Growth_Rate)^'Membership Analysis'!BI$3),""),0)</f>
        <v/>
      </c>
      <c r="BJ11" s="5"/>
      <c r="BK11" s="6" t="str">
        <f>IFERROR(($L11+AB11*Contr_Rate)*(1+Inv_Return)*IF($D11='Membership Analysis'!$C$1,VLOOKUP($T11,Male_Annuity_Tables,MATCH('Membership Analysis'!$BS$3+3,'Mortality Tables'!$N$1:$DN$1,0),FALSE),VLOOKUP($T11,Fe_Annuity_Tables,MATCH('Membership Analysis'!BS$3+3,'Mortality Tables'!$N$1:$DN$1,0),FALSE)),"")</f>
        <v/>
      </c>
      <c r="BL11" s="6" t="str">
        <f t="shared" si="11"/>
        <v/>
      </c>
      <c r="BM11" s="6" t="str">
        <f t="shared" si="12"/>
        <v/>
      </c>
      <c r="BN11" s="6" t="str">
        <f t="shared" si="13"/>
        <v/>
      </c>
      <c r="BO11" s="6" t="str">
        <f t="shared" si="14"/>
        <v/>
      </c>
      <c r="BP11" s="6" t="str">
        <f t="shared" si="15"/>
        <v/>
      </c>
      <c r="BQ11" s="6" t="str">
        <f t="shared" si="16"/>
        <v/>
      </c>
      <c r="BR11" s="6" t="str">
        <f t="shared" si="17"/>
        <v/>
      </c>
      <c r="BS11" s="6" t="str">
        <f t="shared" si="18"/>
        <v/>
      </c>
      <c r="BT11" s="6" t="str">
        <f t="shared" si="19"/>
        <v/>
      </c>
      <c r="BU11" s="6" t="str">
        <f t="shared" si="20"/>
        <v/>
      </c>
      <c r="BV11" s="6" t="str">
        <f t="shared" si="21"/>
        <v/>
      </c>
      <c r="BW11" s="6" t="str">
        <f t="shared" si="22"/>
        <v/>
      </c>
      <c r="BX11" s="6" t="str">
        <f t="shared" si="23"/>
        <v/>
      </c>
      <c r="BY11" s="6" t="str">
        <f t="shared" si="24"/>
        <v/>
      </c>
      <c r="BZ11" s="6" t="str">
        <f t="shared" si="25"/>
        <v/>
      </c>
      <c r="CA11" s="6" t="str">
        <f t="shared" si="26"/>
        <v/>
      </c>
      <c r="CB11" s="6" t="str">
        <f t="shared" si="27"/>
        <v/>
      </c>
      <c r="CC11" s="6" t="str">
        <f t="shared" si="28"/>
        <v/>
      </c>
      <c r="CD11" s="6" t="str">
        <f t="shared" si="29"/>
        <v/>
      </c>
      <c r="CE11" s="6" t="str">
        <f t="shared" si="30"/>
        <v/>
      </c>
      <c r="CF11" s="6" t="str">
        <f t="shared" si="31"/>
        <v/>
      </c>
      <c r="CG11" s="6" t="str">
        <f t="shared" si="32"/>
        <v/>
      </c>
      <c r="CH11" s="6" t="str">
        <f t="shared" si="33"/>
        <v/>
      </c>
      <c r="CI11" s="6" t="str">
        <f t="shared" si="34"/>
        <v/>
      </c>
      <c r="CJ11" s="6" t="str">
        <f t="shared" si="35"/>
        <v/>
      </c>
      <c r="CK11" s="6" t="str">
        <f t="shared" si="36"/>
        <v/>
      </c>
      <c r="CL11" s="6" t="str">
        <f t="shared" si="37"/>
        <v/>
      </c>
      <c r="CM11" s="6" t="str">
        <f t="shared" si="38"/>
        <v/>
      </c>
      <c r="CN11" s="6" t="str">
        <f t="shared" si="39"/>
        <v/>
      </c>
      <c r="CO11" s="6" t="str">
        <f t="shared" si="40"/>
        <v/>
      </c>
      <c r="CP11" s="6" t="str">
        <f t="shared" si="41"/>
        <v/>
      </c>
      <c r="CQ11" s="6" t="str">
        <f t="shared" si="42"/>
        <v/>
      </c>
      <c r="CR11" s="6" t="str">
        <f t="shared" si="43"/>
        <v/>
      </c>
      <c r="CT11" s="7">
        <f t="shared" si="44"/>
        <v>0</v>
      </c>
      <c r="CU11" s="4">
        <f t="shared" si="45"/>
        <v>8.0909277508679907</v>
      </c>
      <c r="CV11" s="7">
        <f t="shared" si="46"/>
        <v>0</v>
      </c>
      <c r="CW11" s="7">
        <f t="shared" si="47"/>
        <v>12253555.166795196</v>
      </c>
      <c r="CX11" s="8">
        <f t="shared" si="48"/>
        <v>0</v>
      </c>
      <c r="CZ11" s="78" t="str">
        <f>IFERROR(IF($D11='Membership Analysis'!$C$1,VLOOKUP($T11+'Membership Analysis'!DP$3-1,Male_Annuity_Tables,2,FALSE),VLOOKUP($T11,Fe_Annuity_Tables,2,FALSE))*BK11,"")</f>
        <v/>
      </c>
      <c r="DA11" s="78" t="str">
        <f>IFERROR(IF($D11='Membership Analysis'!$C$1,VLOOKUP($T11+'Membership Analysis'!DQ$3-1,Male_Annuity_Tables,2,FALSE),VLOOKUP($T11,Fe_Annuity_Tables,2,FALSE))*BL11,"")</f>
        <v/>
      </c>
      <c r="DB11" s="78" t="str">
        <f>IFERROR(IF($D11='Membership Analysis'!$C$1,VLOOKUP($T11+'Membership Analysis'!DR$3-1,Male_Annuity_Tables,2,FALSE),VLOOKUP($T11,Fe_Annuity_Tables,2,FALSE))*BM11,"")</f>
        <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3B9A8-47A1-40D5-B464-C14E1DBA695D}">
  <sheetPr codeName="Sheet12">
    <tabColor theme="9" tint="-0.249977111117893"/>
  </sheetPr>
  <dimension ref="B1:AK137"/>
  <sheetViews>
    <sheetView showGridLines="0" zoomScale="90" zoomScaleNormal="90" workbookViewId="0">
      <selection activeCell="F40" sqref="F40"/>
    </sheetView>
  </sheetViews>
  <sheetFormatPr defaultColWidth="9.453125" defaultRowHeight="13"/>
  <cols>
    <col min="1" max="1" width="12.54296875" style="318" customWidth="1"/>
    <col min="2" max="2" width="4.54296875" style="318" customWidth="1"/>
    <col min="3" max="3" width="33.90625" style="599" customWidth="1"/>
    <col min="4" max="4" width="13.36328125" style="599" bestFit="1" customWidth="1"/>
    <col min="5" max="5" width="12.54296875" style="599" customWidth="1"/>
    <col min="6" max="6" width="13" style="599" customWidth="1"/>
    <col min="7" max="7" width="14.6328125" style="318" customWidth="1"/>
    <col min="8" max="8" width="15" style="318" customWidth="1"/>
    <col min="9" max="9" width="12.90625" style="318" customWidth="1"/>
    <col min="10" max="10" width="15" style="318" customWidth="1"/>
    <col min="11" max="11" width="13.453125" style="318" customWidth="1"/>
    <col min="12" max="12" width="11.08984375" style="318" bestFit="1" customWidth="1"/>
    <col min="13" max="13" width="17.453125" style="318" bestFit="1" customWidth="1"/>
    <col min="14" max="14" width="11.90625" style="318" customWidth="1"/>
    <col min="15" max="15" width="12.08984375" style="318" bestFit="1" customWidth="1"/>
    <col min="16" max="16" width="11.90625" style="318" bestFit="1" customWidth="1"/>
    <col min="17" max="17" width="12.08984375" style="318" customWidth="1"/>
    <col min="18" max="18" width="6.08984375" style="318" bestFit="1" customWidth="1"/>
    <col min="19" max="19" width="6" style="318" bestFit="1" customWidth="1"/>
    <col min="20" max="20" width="6.08984375" style="318" bestFit="1" customWidth="1"/>
    <col min="21" max="21" width="6" style="318" bestFit="1" customWidth="1"/>
    <col min="22" max="22" width="6.08984375" style="318" bestFit="1" customWidth="1"/>
    <col min="23" max="23" width="7.90625" style="318" customWidth="1"/>
    <col min="24" max="24" width="12" style="318" bestFit="1" customWidth="1"/>
    <col min="25" max="25" width="6.08984375" style="318" customWidth="1"/>
    <col min="26" max="26" width="7.08984375" style="318" bestFit="1" customWidth="1"/>
    <col min="27" max="27" width="14.453125" style="318" customWidth="1"/>
    <col min="28" max="28" width="14.90625" style="318" customWidth="1"/>
    <col min="29" max="29" width="33.90625" style="318" bestFit="1" customWidth="1"/>
    <col min="30" max="31" width="5.90625" style="318" bestFit="1" customWidth="1"/>
    <col min="32" max="32" width="5.54296875" style="318" bestFit="1" customWidth="1"/>
    <col min="33" max="34" width="6" style="318" bestFit="1" customWidth="1"/>
    <col min="35" max="35" width="9" style="318" bestFit="1" customWidth="1"/>
    <col min="36" max="36" width="11" style="318" bestFit="1" customWidth="1"/>
    <col min="37" max="37" width="9.54296875" style="318" bestFit="1" customWidth="1"/>
    <col min="38" max="38" width="11.08984375" style="318" bestFit="1" customWidth="1"/>
    <col min="39" max="16384" width="9.453125" style="318"/>
  </cols>
  <sheetData>
    <row r="1" spans="2:37" ht="14.4" customHeight="1">
      <c r="B1" s="731" t="str">
        <f>"SOURCE: "&amp;Scheme_Name&amp;" AUDITED ACCOUNTS"</f>
        <v>SOURCE: SOLARA SUMMIT STAFF PENSION SCHEME AUDITED ACCOUNTS</v>
      </c>
      <c r="C1" s="731"/>
      <c r="D1" s="731"/>
      <c r="E1" s="731"/>
      <c r="F1" s="731"/>
      <c r="G1" s="731"/>
      <c r="H1" s="731"/>
      <c r="I1" s="731"/>
      <c r="J1" s="731"/>
    </row>
    <row r="2" spans="2:37" ht="14.4" customHeight="1">
      <c r="B2" s="731"/>
      <c r="C2" s="731"/>
      <c r="D2" s="731"/>
      <c r="E2" s="731"/>
      <c r="F2" s="731"/>
      <c r="G2" s="731"/>
      <c r="H2" s="731"/>
      <c r="I2" s="731"/>
      <c r="J2" s="731"/>
      <c r="Z2" s="548"/>
      <c r="AA2" s="549"/>
      <c r="AB2" s="549"/>
      <c r="AC2" s="549"/>
      <c r="AD2" s="549"/>
      <c r="AE2" s="549"/>
      <c r="AF2" s="549"/>
    </row>
    <row r="3" spans="2:37" ht="14.5">
      <c r="B3" s="706"/>
      <c r="C3" s="706">
        <v>1</v>
      </c>
      <c r="D3" s="706">
        <f>C3+1</f>
        <v>2</v>
      </c>
      <c r="E3" s="706">
        <f t="shared" ref="E3:J3" si="0">D3+1</f>
        <v>3</v>
      </c>
      <c r="F3" s="706">
        <f t="shared" si="0"/>
        <v>4</v>
      </c>
      <c r="G3" s="706">
        <f t="shared" si="0"/>
        <v>5</v>
      </c>
      <c r="H3" s="706">
        <f t="shared" si="0"/>
        <v>6</v>
      </c>
      <c r="I3" s="706">
        <f t="shared" si="0"/>
        <v>7</v>
      </c>
      <c r="J3" s="706">
        <f t="shared" si="0"/>
        <v>8</v>
      </c>
      <c r="U3" s="551"/>
      <c r="V3" s="549"/>
      <c r="W3" s="549"/>
      <c r="X3" s="549"/>
      <c r="Z3" s="328"/>
      <c r="AA3" s="552"/>
      <c r="AB3"/>
      <c r="AC3"/>
      <c r="AD3"/>
      <c r="AE3" s="553"/>
      <c r="AF3" s="553"/>
    </row>
    <row r="4" spans="2:37" ht="14.5">
      <c r="B4" s="706">
        <v>1</v>
      </c>
      <c r="C4" s="554" t="s">
        <v>310</v>
      </c>
      <c r="D4" s="555">
        <v>43464</v>
      </c>
      <c r="E4" s="555">
        <f t="shared" ref="E4:I4" si="1">EDATE(D4,12)</f>
        <v>43829</v>
      </c>
      <c r="F4" s="555">
        <f t="shared" si="1"/>
        <v>44195</v>
      </c>
      <c r="G4" s="555">
        <f t="shared" si="1"/>
        <v>44560</v>
      </c>
      <c r="H4" s="555">
        <f t="shared" si="1"/>
        <v>44925</v>
      </c>
      <c r="I4" s="555">
        <f t="shared" si="1"/>
        <v>45290</v>
      </c>
      <c r="J4" s="555">
        <f>EDATE(I4,12)</f>
        <v>45656</v>
      </c>
      <c r="K4" s="555" t="s">
        <v>311</v>
      </c>
      <c r="U4" s="551"/>
      <c r="V4" s="549"/>
      <c r="W4" s="549"/>
      <c r="X4" s="549"/>
      <c r="Z4" s="328"/>
      <c r="AA4" s="552"/>
      <c r="AB4"/>
      <c r="AC4"/>
      <c r="AD4"/>
      <c r="AE4" s="344"/>
      <c r="AF4" s="344"/>
      <c r="AH4"/>
      <c r="AI4"/>
      <c r="AJ4"/>
      <c r="AK4"/>
    </row>
    <row r="5" spans="2:37" ht="14.5">
      <c r="B5" s="706">
        <f t="shared" ref="B5:B21" si="2">B4+1</f>
        <v>2</v>
      </c>
      <c r="C5" s="556" t="s">
        <v>312</v>
      </c>
      <c r="D5" s="557">
        <v>382339980</v>
      </c>
      <c r="E5" s="557">
        <v>528024420</v>
      </c>
      <c r="F5" s="557">
        <v>377108160</v>
      </c>
      <c r="G5" s="557">
        <v>473135190</v>
      </c>
      <c r="H5" s="557">
        <v>432755070</v>
      </c>
      <c r="I5" s="557">
        <v>480742020</v>
      </c>
      <c r="J5" s="557">
        <v>714517650</v>
      </c>
      <c r="K5" s="558"/>
      <c r="L5" s="559"/>
      <c r="M5" s="559"/>
      <c r="P5" s="560"/>
      <c r="U5" s="552"/>
      <c r="V5" s="561"/>
      <c r="W5" s="561"/>
      <c r="X5" s="561"/>
      <c r="Z5" s="328"/>
      <c r="AA5" s="552"/>
      <c r="AB5"/>
      <c r="AC5"/>
      <c r="AD5"/>
      <c r="AE5" s="344"/>
      <c r="AF5" s="344"/>
      <c r="AH5"/>
      <c r="AI5"/>
      <c r="AJ5"/>
      <c r="AK5"/>
    </row>
    <row r="6" spans="2:37" ht="14.5">
      <c r="B6" s="706">
        <f t="shared" si="2"/>
        <v>3</v>
      </c>
      <c r="C6" s="562"/>
      <c r="D6" s="562"/>
      <c r="E6" s="562"/>
      <c r="F6" s="562"/>
      <c r="G6" s="562"/>
      <c r="H6" s="562"/>
      <c r="I6" s="562"/>
      <c r="J6" s="562"/>
      <c r="K6" s="563"/>
      <c r="L6" s="563"/>
      <c r="M6" s="563"/>
      <c r="P6" s="560"/>
      <c r="Z6" s="328"/>
      <c r="AA6" s="552"/>
      <c r="AB6"/>
      <c r="AC6"/>
      <c r="AD6"/>
      <c r="AE6" s="344"/>
      <c r="AF6" s="344"/>
      <c r="AH6"/>
      <c r="AI6"/>
      <c r="AJ6"/>
      <c r="AK6"/>
    </row>
    <row r="7" spans="2:37" ht="14.5">
      <c r="B7" s="706">
        <f t="shared" si="2"/>
        <v>4</v>
      </c>
      <c r="C7" s="564" t="s">
        <v>316</v>
      </c>
      <c r="D7" s="565">
        <f>D80</f>
        <v>12285041.016576815</v>
      </c>
      <c r="E7" s="565">
        <f t="shared" ref="E7:J7" si="3">E80</f>
        <v>15363207.431457112</v>
      </c>
      <c r="F7" s="565">
        <f t="shared" si="3"/>
        <v>15914498.000000002</v>
      </c>
      <c r="G7" s="565">
        <f t="shared" si="3"/>
        <v>16352922</v>
      </c>
      <c r="H7" s="565">
        <f t="shared" si="3"/>
        <v>16789219</v>
      </c>
      <c r="I7" s="565">
        <f t="shared" si="3"/>
        <v>17220867.000000004</v>
      </c>
      <c r="J7" s="565">
        <f t="shared" si="3"/>
        <v>17651103</v>
      </c>
      <c r="K7" s="566"/>
      <c r="L7" s="562"/>
      <c r="M7" s="562"/>
      <c r="P7" s="560"/>
      <c r="Z7" s="328"/>
      <c r="AA7" s="552"/>
      <c r="AB7"/>
      <c r="AC7"/>
      <c r="AD7"/>
      <c r="AE7" s="344"/>
      <c r="AF7" s="344"/>
      <c r="AH7"/>
      <c r="AI7"/>
      <c r="AJ7"/>
      <c r="AK7"/>
    </row>
    <row r="8" spans="2:37" ht="14.5">
      <c r="B8" s="706">
        <f t="shared" si="2"/>
        <v>5</v>
      </c>
      <c r="C8" s="564" t="s">
        <v>317</v>
      </c>
      <c r="D8" s="571">
        <f>D95</f>
        <v>1191820</v>
      </c>
      <c r="E8" s="571">
        <f t="shared" ref="E8:J8" si="4">E95</f>
        <v>1334430</v>
      </c>
      <c r="F8" s="571">
        <f t="shared" si="4"/>
        <v>1219897</v>
      </c>
      <c r="G8" s="571">
        <f t="shared" si="4"/>
        <v>1581285.0252031966</v>
      </c>
      <c r="H8" s="571">
        <f t="shared" si="4"/>
        <v>1920397</v>
      </c>
      <c r="I8" s="571">
        <f t="shared" si="4"/>
        <v>2474131</v>
      </c>
      <c r="J8" s="571">
        <f t="shared" si="4"/>
        <v>2631699</v>
      </c>
      <c r="K8" s="572"/>
      <c r="L8" s="573"/>
      <c r="M8" s="573"/>
      <c r="P8" s="560"/>
      <c r="Z8" s="328"/>
      <c r="AA8" s="552"/>
      <c r="AB8" s="567"/>
      <c r="AC8" s="568"/>
      <c r="AD8" s="569"/>
      <c r="AE8" s="344"/>
      <c r="AF8" s="344"/>
      <c r="AH8"/>
      <c r="AI8"/>
      <c r="AJ8"/>
      <c r="AK8"/>
    </row>
    <row r="9" spans="2:37" ht="14.5">
      <c r="B9" s="706">
        <f t="shared" si="2"/>
        <v>6</v>
      </c>
      <c r="C9" s="564" t="s">
        <v>318</v>
      </c>
      <c r="D9" s="571">
        <f>D93</f>
        <v>1152717</v>
      </c>
      <c r="E9" s="571">
        <f t="shared" ref="E9:J9" si="5">E93</f>
        <v>1746774.8</v>
      </c>
      <c r="F9" s="571">
        <f t="shared" si="5"/>
        <v>2086819.42</v>
      </c>
      <c r="G9" s="571">
        <f t="shared" si="5"/>
        <v>2337170.08</v>
      </c>
      <c r="H9" s="571">
        <f t="shared" si="5"/>
        <v>2456989.9900000002</v>
      </c>
      <c r="I9" s="571">
        <f t="shared" si="5"/>
        <v>2669266.58</v>
      </c>
      <c r="J9" s="571">
        <f t="shared" si="5"/>
        <v>2871752.8</v>
      </c>
      <c r="K9" s="572"/>
      <c r="L9" s="573"/>
      <c r="P9" s="574"/>
      <c r="Z9" s="328"/>
      <c r="AA9" s="552"/>
      <c r="AB9" s="567"/>
      <c r="AC9" s="568"/>
      <c r="AD9" s="569"/>
      <c r="AE9" s="344"/>
      <c r="AF9" s="344"/>
      <c r="AH9"/>
      <c r="AI9"/>
      <c r="AJ9"/>
      <c r="AK9"/>
    </row>
    <row r="10" spans="2:37" ht="14.5">
      <c r="B10" s="706">
        <f t="shared" si="2"/>
        <v>7</v>
      </c>
      <c r="C10" s="564" t="s">
        <v>319</v>
      </c>
      <c r="D10" s="571">
        <f>D94</f>
        <v>1312269</v>
      </c>
      <c r="E10" s="571">
        <f t="shared" ref="E10:J10" si="6">E94</f>
        <v>1708518</v>
      </c>
      <c r="F10" s="571">
        <f t="shared" si="6"/>
        <v>1950402</v>
      </c>
      <c r="G10" s="571">
        <f t="shared" si="6"/>
        <v>1165050</v>
      </c>
      <c r="H10" s="571">
        <f t="shared" si="6"/>
        <v>1437908</v>
      </c>
      <c r="I10" s="571">
        <f t="shared" si="6"/>
        <v>1546736</v>
      </c>
      <c r="J10" s="571">
        <f t="shared" si="6"/>
        <v>1796141</v>
      </c>
      <c r="K10" s="572"/>
      <c r="L10" s="573"/>
      <c r="Z10" s="328"/>
      <c r="AA10" s="552"/>
      <c r="AB10" s="567"/>
      <c r="AC10" s="568"/>
      <c r="AD10" s="569"/>
      <c r="AE10" s="344"/>
      <c r="AF10" s="344"/>
      <c r="AH10"/>
      <c r="AI10"/>
      <c r="AJ10"/>
      <c r="AK10"/>
    </row>
    <row r="11" spans="2:37" ht="26" customHeight="1">
      <c r="B11" s="706">
        <f t="shared" si="2"/>
        <v>8</v>
      </c>
      <c r="C11" s="575" t="s">
        <v>320</v>
      </c>
      <c r="D11" s="576">
        <f t="shared" ref="D11:I11" si="7">D91</f>
        <v>3860939</v>
      </c>
      <c r="E11" s="576">
        <f t="shared" si="7"/>
        <v>7124812</v>
      </c>
      <c r="F11" s="576">
        <f t="shared" si="7"/>
        <v>-252601</v>
      </c>
      <c r="G11" s="576">
        <f t="shared" si="7"/>
        <v>-1314000</v>
      </c>
      <c r="H11" s="576">
        <f t="shared" si="7"/>
        <v>-12572033</v>
      </c>
      <c r="I11" s="576">
        <f t="shared" si="7"/>
        <v>-6660109</v>
      </c>
      <c r="J11" s="576">
        <f>J91</f>
        <v>11132071</v>
      </c>
      <c r="K11" s="572"/>
      <c r="L11" s="573"/>
      <c r="Z11" s="328"/>
      <c r="AA11" s="552"/>
      <c r="AB11" s="567"/>
      <c r="AC11" s="568"/>
      <c r="AD11" s="569"/>
      <c r="AE11" s="344"/>
      <c r="AF11" s="344"/>
      <c r="AH11"/>
      <c r="AI11"/>
      <c r="AJ11"/>
      <c r="AK11"/>
    </row>
    <row r="12" spans="2:37" ht="12" customHeight="1">
      <c r="B12" s="706"/>
      <c r="C12" s="577"/>
      <c r="D12" s="578"/>
      <c r="E12" s="578"/>
      <c r="F12" s="578"/>
      <c r="G12" s="578"/>
      <c r="H12" s="578"/>
      <c r="I12" s="578"/>
      <c r="J12" s="578"/>
      <c r="K12" s="578"/>
      <c r="L12" s="573"/>
      <c r="Z12" s="328"/>
      <c r="AA12" s="552"/>
      <c r="AB12" s="567"/>
      <c r="AC12" s="568"/>
      <c r="AD12" s="569"/>
      <c r="AE12" s="344"/>
      <c r="AF12" s="344"/>
    </row>
    <row r="13" spans="2:37">
      <c r="B13" s="706">
        <f>B11+1</f>
        <v>9</v>
      </c>
      <c r="C13" s="579" t="s">
        <v>321</v>
      </c>
      <c r="D13" s="580">
        <f t="shared" ref="D13:I13" si="8">D7-SUM(D8:D10)</f>
        <v>8628235.0165768154</v>
      </c>
      <c r="E13" s="580">
        <f>E7-SUM(E8:E10)</f>
        <v>10573484.631457113</v>
      </c>
      <c r="F13" s="580">
        <f t="shared" si="8"/>
        <v>10657379.580000002</v>
      </c>
      <c r="G13" s="580">
        <f t="shared" si="8"/>
        <v>11269416.894796804</v>
      </c>
      <c r="H13" s="580">
        <f t="shared" si="8"/>
        <v>10973924.01</v>
      </c>
      <c r="I13" s="580">
        <f t="shared" si="8"/>
        <v>10530733.420000004</v>
      </c>
      <c r="J13" s="580">
        <f>J7-SUM(J8:J10)</f>
        <v>10351510.199999999</v>
      </c>
      <c r="K13" s="572"/>
      <c r="L13" s="573"/>
      <c r="M13" s="581"/>
      <c r="N13" s="303"/>
      <c r="Z13" s="328"/>
      <c r="AA13" s="552"/>
      <c r="AB13" s="567"/>
      <c r="AC13" s="568"/>
      <c r="AD13" s="569"/>
      <c r="AE13" s="344"/>
      <c r="AF13" s="344"/>
    </row>
    <row r="14" spans="2:37">
      <c r="B14" s="706">
        <f t="shared" si="2"/>
        <v>10</v>
      </c>
      <c r="C14" s="564"/>
      <c r="D14" s="582"/>
      <c r="E14" s="582"/>
      <c r="F14" s="582"/>
      <c r="G14" s="582"/>
      <c r="H14" s="582"/>
      <c r="I14" s="582"/>
      <c r="J14" s="582"/>
      <c r="K14" s="572"/>
      <c r="L14" s="573"/>
      <c r="M14" s="581"/>
      <c r="N14" s="303"/>
      <c r="Z14" s="328"/>
      <c r="AA14" s="552"/>
      <c r="AB14" s="567"/>
      <c r="AC14" s="568"/>
      <c r="AD14" s="569"/>
      <c r="AE14" s="344"/>
      <c r="AF14" s="344"/>
    </row>
    <row r="15" spans="2:37" ht="14.5">
      <c r="B15" s="706">
        <f t="shared" si="2"/>
        <v>11</v>
      </c>
      <c r="C15" s="564" t="s">
        <v>322</v>
      </c>
      <c r="D15" s="571">
        <v>38233998</v>
      </c>
      <c r="E15" s="571">
        <v>52802442</v>
      </c>
      <c r="F15" s="571">
        <v>37710816</v>
      </c>
      <c r="G15" s="571">
        <v>47313519</v>
      </c>
      <c r="H15" s="571">
        <v>43275507</v>
      </c>
      <c r="I15" s="571">
        <v>48074202</v>
      </c>
      <c r="J15" s="571">
        <v>71451765</v>
      </c>
      <c r="K15" s="572"/>
      <c r="L15" s="573"/>
      <c r="M15" s="581"/>
      <c r="N15" s="303"/>
      <c r="Z15" s="328"/>
      <c r="AA15" s="552"/>
      <c r="AB15"/>
      <c r="AC15"/>
      <c r="AD15"/>
      <c r="AE15"/>
      <c r="AF15" s="344"/>
    </row>
    <row r="16" spans="2:37" ht="14.5">
      <c r="B16" s="706">
        <f t="shared" si="2"/>
        <v>12</v>
      </c>
      <c r="C16" s="583" t="s">
        <v>323</v>
      </c>
      <c r="D16" s="573">
        <v>13809493.764705881</v>
      </c>
      <c r="E16" s="573">
        <v>16357180.588235294</v>
      </c>
      <c r="F16" s="573">
        <v>18811779.117647059</v>
      </c>
      <c r="G16" s="573">
        <v>21353512.529411763</v>
      </c>
      <c r="H16" s="573">
        <v>23036836.882352941</v>
      </c>
      <c r="I16" s="573">
        <v>25430704.352941178</v>
      </c>
      <c r="J16" s="573">
        <v>29816162.647058822</v>
      </c>
      <c r="K16" s="572"/>
      <c r="L16" s="573"/>
      <c r="M16" s="581"/>
      <c r="N16" s="303"/>
      <c r="Z16" s="328"/>
      <c r="AA16" s="552"/>
      <c r="AB16"/>
      <c r="AC16"/>
      <c r="AD16"/>
      <c r="AE16"/>
      <c r="AF16" s="344"/>
    </row>
    <row r="17" spans="2:31" ht="15.5" customHeight="1">
      <c r="B17" s="706">
        <f t="shared" si="2"/>
        <v>13</v>
      </c>
      <c r="C17" s="577"/>
      <c r="D17" s="578"/>
      <c r="E17" s="578"/>
      <c r="F17" s="578"/>
      <c r="G17" s="578"/>
      <c r="H17" s="578"/>
      <c r="I17" s="578"/>
      <c r="J17" s="578"/>
      <c r="K17" s="578"/>
      <c r="L17" s="573"/>
      <c r="M17" s="581"/>
      <c r="N17" s="581"/>
      <c r="O17" s="581"/>
      <c r="P17" s="581"/>
      <c r="Q17" s="581"/>
      <c r="R17" s="581"/>
      <c r="Z17" s="328"/>
      <c r="AA17" s="552"/>
      <c r="AB17"/>
      <c r="AC17"/>
      <c r="AD17"/>
      <c r="AE17"/>
    </row>
    <row r="18" spans="2:31" ht="12.5" customHeight="1">
      <c r="B18" s="706">
        <f t="shared" si="2"/>
        <v>14</v>
      </c>
      <c r="C18" s="577"/>
      <c r="D18" s="578"/>
      <c r="E18" s="578"/>
      <c r="F18" s="578"/>
      <c r="G18" s="578"/>
      <c r="H18" s="578"/>
      <c r="I18" s="578"/>
      <c r="J18" s="578"/>
      <c r="K18" s="578"/>
      <c r="L18" s="573"/>
      <c r="M18" s="581"/>
      <c r="N18" s="584"/>
      <c r="Z18" s="328"/>
      <c r="AA18" s="552"/>
      <c r="AB18"/>
      <c r="AC18"/>
      <c r="AD18"/>
      <c r="AE18"/>
    </row>
    <row r="19" spans="2:31" ht="14.5">
      <c r="B19" s="706">
        <f t="shared" si="2"/>
        <v>15</v>
      </c>
      <c r="C19" s="583" t="s">
        <v>325</v>
      </c>
      <c r="D19" s="585">
        <f>D7/(AVERAGE(P5,D5))</f>
        <v>3.213119647225178E-2</v>
      </c>
      <c r="E19" s="585">
        <f t="shared" ref="E19:F19" si="9">E7/AVERAGE(D5:E5)</f>
        <v>3.3751775511997421E-2</v>
      </c>
      <c r="F19" s="585">
        <f t="shared" si="9"/>
        <v>3.5165009749179514E-2</v>
      </c>
      <c r="G19" s="585">
        <f>G7/AVERAGE(F5:G5)</f>
        <v>3.846645081081787E-2</v>
      </c>
      <c r="H19" s="585">
        <f>H7/AVERAGE(G5:H5)</f>
        <v>3.7066783343050844E-2</v>
      </c>
      <c r="I19" s="585">
        <f>I7/AVERAGE(H5:I5)</f>
        <v>3.7703167724376666E-2</v>
      </c>
      <c r="J19" s="585">
        <f>J7/AVERAGE(I5:J5)</f>
        <v>2.9535177071606539E-2</v>
      </c>
      <c r="K19" s="586">
        <f>GEOMEAN(D19:J19)</f>
        <v>3.4697858477324983E-2</v>
      </c>
      <c r="L19" s="587"/>
      <c r="M19" s="588"/>
      <c r="N19" s="588"/>
      <c r="O19" s="588"/>
      <c r="P19" s="588"/>
      <c r="Q19" s="588"/>
      <c r="R19" s="588"/>
      <c r="Z19" s="328"/>
      <c r="AA19" s="552"/>
      <c r="AB19"/>
      <c r="AC19"/>
      <c r="AD19"/>
      <c r="AE19"/>
    </row>
    <row r="20" spans="2:31" ht="14.5">
      <c r="B20" s="706">
        <f t="shared" si="2"/>
        <v>16</v>
      </c>
      <c r="C20" s="564" t="s">
        <v>321</v>
      </c>
      <c r="D20" s="589">
        <f>D13/AVERAGE(D5)</f>
        <v>2.2566918104083216E-2</v>
      </c>
      <c r="E20" s="589">
        <f t="shared" ref="E20:J20" si="10">E13/AVERAGE(D5:E5)</f>
        <v>2.3229125900479222E-2</v>
      </c>
      <c r="F20" s="589">
        <f t="shared" si="10"/>
        <v>2.3548770236510551E-2</v>
      </c>
      <c r="G20" s="589">
        <f t="shared" si="10"/>
        <v>2.6508685765779416E-2</v>
      </c>
      <c r="H20" s="589">
        <f t="shared" si="10"/>
        <v>2.4227932442942923E-2</v>
      </c>
      <c r="I20" s="589">
        <f t="shared" si="10"/>
        <v>2.3055866373914786E-2</v>
      </c>
      <c r="J20" s="589">
        <f t="shared" si="10"/>
        <v>1.7320939474181372E-2</v>
      </c>
      <c r="K20" s="586">
        <f>GEOMEAN(D20:J20)</f>
        <v>2.2762433233689882E-2</v>
      </c>
      <c r="L20" s="587"/>
      <c r="M20" s="581"/>
      <c r="N20" s="584"/>
      <c r="Z20" s="328"/>
      <c r="AA20" s="552"/>
      <c r="AB20"/>
      <c r="AC20"/>
      <c r="AD20"/>
      <c r="AE20"/>
    </row>
    <row r="21" spans="2:31" ht="15" thickBot="1">
      <c r="B21" s="706">
        <f t="shared" si="2"/>
        <v>17</v>
      </c>
      <c r="C21" s="590" t="s">
        <v>326</v>
      </c>
      <c r="D21" s="591">
        <f t="shared" ref="D21:H21" si="11">IFERROR(SUM(D8:D10)/D5,0)</f>
        <v>9.5642783681685606E-3</v>
      </c>
      <c r="E21" s="591">
        <f t="shared" si="11"/>
        <v>9.0710251620559519E-3</v>
      </c>
      <c r="F21" s="591">
        <f t="shared" si="11"/>
        <v>1.3940611680213974E-2</v>
      </c>
      <c r="G21" s="591">
        <f t="shared" si="11"/>
        <v>1.0744297217045295E-2</v>
      </c>
      <c r="H21" s="591">
        <f t="shared" si="11"/>
        <v>1.3437843697590881E-2</v>
      </c>
      <c r="I21" s="591">
        <f>IFERROR(SUM(I8:I10)/I5,0)</f>
        <v>1.3916265484760413E-2</v>
      </c>
      <c r="J21" s="591">
        <f>IFERROR(SUM(J8:J10)/J5,0)</f>
        <v>1.0216112646062698E-2</v>
      </c>
      <c r="K21" s="586">
        <f>AVERAGE(D21:J21)</f>
        <v>1.1555776322271111E-2</v>
      </c>
      <c r="L21" s="592"/>
      <c r="M21" s="593"/>
      <c r="N21" s="593"/>
      <c r="O21" s="593"/>
      <c r="P21" s="593"/>
      <c r="Q21" s="593"/>
      <c r="R21" s="593"/>
      <c r="S21" s="593"/>
      <c r="T21" s="594"/>
      <c r="Z21" s="328"/>
      <c r="AA21" s="552"/>
      <c r="AB21"/>
      <c r="AC21"/>
      <c r="AD21"/>
      <c r="AE21"/>
    </row>
    <row r="22" spans="2:31" ht="15" thickBot="1">
      <c r="C22" s="595"/>
      <c r="D22" s="595"/>
      <c r="E22" s="595"/>
      <c r="F22" s="595"/>
      <c r="G22" s="595"/>
      <c r="H22" s="596"/>
      <c r="I22" s="596"/>
      <c r="J22" s="596"/>
      <c r="K22" s="596"/>
      <c r="L22" s="563"/>
      <c r="N22" s="594"/>
      <c r="Z22" s="328"/>
      <c r="AA22" s="552"/>
      <c r="AB22"/>
      <c r="AC22"/>
      <c r="AD22"/>
      <c r="AE22"/>
    </row>
    <row r="23" spans="2:31" s="344" customFormat="1">
      <c r="C23" s="328"/>
      <c r="D23" s="328"/>
      <c r="E23" s="328"/>
      <c r="F23" s="328"/>
      <c r="G23" s="597"/>
      <c r="H23" s="598"/>
      <c r="I23" s="598"/>
      <c r="J23" s="598"/>
      <c r="K23" s="598"/>
      <c r="L23" s="598"/>
      <c r="M23" s="598"/>
      <c r="Z23" s="328"/>
      <c r="AA23" s="552"/>
      <c r="AB23" s="552"/>
    </row>
    <row r="24" spans="2:31" s="344" customFormat="1">
      <c r="C24" s="328"/>
      <c r="D24" s="328"/>
      <c r="E24" s="328"/>
      <c r="F24" s="328"/>
      <c r="G24" s="597"/>
      <c r="H24" s="598"/>
      <c r="I24" s="598"/>
      <c r="J24" s="598"/>
      <c r="K24" s="598"/>
      <c r="L24" s="598"/>
      <c r="M24" s="598"/>
      <c r="Z24" s="328"/>
      <c r="AA24" s="552"/>
      <c r="AB24" s="552"/>
    </row>
    <row r="25" spans="2:31" s="344" customFormat="1">
      <c r="C25" s="328"/>
      <c r="D25" s="328"/>
      <c r="E25" s="328"/>
      <c r="F25" s="328"/>
      <c r="G25" s="597"/>
      <c r="H25" s="598"/>
      <c r="I25" s="598"/>
      <c r="J25" s="598"/>
      <c r="K25" s="598"/>
      <c r="L25" s="598"/>
      <c r="M25" s="598"/>
      <c r="Z25" s="328"/>
      <c r="AA25" s="552"/>
      <c r="AB25" s="552"/>
    </row>
    <row r="26" spans="2:31" s="344" customFormat="1">
      <c r="C26" s="328"/>
      <c r="D26" s="328"/>
      <c r="E26" s="328"/>
      <c r="F26" s="328"/>
      <c r="G26" s="597"/>
      <c r="H26" s="598"/>
      <c r="I26" s="598"/>
      <c r="J26" s="598"/>
      <c r="K26" s="598"/>
      <c r="L26" s="598"/>
      <c r="M26" s="598"/>
      <c r="Z26" s="328"/>
      <c r="AA26" s="552"/>
      <c r="AB26" s="552"/>
    </row>
    <row r="27" spans="2:31">
      <c r="C27" s="550">
        <v>1</v>
      </c>
      <c r="D27" s="550">
        <f>C27+1</f>
        <v>2</v>
      </c>
      <c r="E27" s="550">
        <f t="shared" ref="E27:Z27" si="12">D27+1</f>
        <v>3</v>
      </c>
      <c r="F27" s="550">
        <f t="shared" si="12"/>
        <v>4</v>
      </c>
      <c r="G27" s="550">
        <f t="shared" si="12"/>
        <v>5</v>
      </c>
      <c r="H27" s="550">
        <f t="shared" si="12"/>
        <v>6</v>
      </c>
      <c r="I27" s="550">
        <f t="shared" si="12"/>
        <v>7</v>
      </c>
      <c r="J27" s="550">
        <f t="shared" si="12"/>
        <v>8</v>
      </c>
      <c r="K27" s="550">
        <f t="shared" si="12"/>
        <v>9</v>
      </c>
      <c r="L27" s="550">
        <f t="shared" si="12"/>
        <v>10</v>
      </c>
      <c r="M27" s="550">
        <f t="shared" si="12"/>
        <v>11</v>
      </c>
      <c r="N27" s="550">
        <f t="shared" si="12"/>
        <v>12</v>
      </c>
      <c r="O27" s="550">
        <f t="shared" si="12"/>
        <v>13</v>
      </c>
      <c r="P27" s="550">
        <f t="shared" si="12"/>
        <v>14</v>
      </c>
      <c r="Q27" s="550">
        <f t="shared" si="12"/>
        <v>15</v>
      </c>
      <c r="R27" s="550">
        <f t="shared" si="12"/>
        <v>16</v>
      </c>
      <c r="S27" s="550">
        <f t="shared" si="12"/>
        <v>17</v>
      </c>
      <c r="T27" s="550">
        <f t="shared" si="12"/>
        <v>18</v>
      </c>
      <c r="U27" s="550">
        <f t="shared" si="12"/>
        <v>19</v>
      </c>
      <c r="V27" s="550">
        <f t="shared" si="12"/>
        <v>20</v>
      </c>
      <c r="W27" s="550">
        <f t="shared" si="12"/>
        <v>21</v>
      </c>
      <c r="X27" s="550">
        <f t="shared" si="12"/>
        <v>22</v>
      </c>
      <c r="Y27" s="550">
        <f t="shared" si="12"/>
        <v>23</v>
      </c>
      <c r="Z27" s="550">
        <f t="shared" si="12"/>
        <v>24</v>
      </c>
      <c r="AA27" s="562"/>
      <c r="AB27" s="562"/>
    </row>
    <row r="28" spans="2:31" ht="11.9" customHeight="1">
      <c r="C28" s="719" t="str">
        <f>Scheme_Name&amp; " ASSET MIX AS AT ANALYSIS DATE KES 'Million'"</f>
        <v>SOLARA SUMMIT STAFF PENSION SCHEME ASSET MIX AS AT ANALYSIS DATE KES 'Million'</v>
      </c>
      <c r="D28" s="719"/>
      <c r="E28" s="719"/>
      <c r="F28" s="719"/>
      <c r="G28" s="719"/>
      <c r="H28" s="719"/>
      <c r="I28" s="719"/>
      <c r="J28" s="719"/>
      <c r="K28" s="719"/>
      <c r="L28" s="719"/>
      <c r="M28" s="719"/>
      <c r="N28" s="719"/>
      <c r="O28" s="719"/>
      <c r="P28" s="719"/>
      <c r="Q28" s="719"/>
      <c r="R28" s="719"/>
      <c r="S28" s="719"/>
      <c r="T28" s="719"/>
      <c r="U28" s="719"/>
      <c r="V28" s="719"/>
      <c r="W28" s="719"/>
      <c r="X28" s="719"/>
      <c r="Y28" s="719"/>
      <c r="Z28" s="719"/>
    </row>
    <row r="29" spans="2:31" ht="14.4" customHeight="1">
      <c r="D29" s="733" t="s">
        <v>327</v>
      </c>
      <c r="E29" s="733"/>
      <c r="F29" s="733"/>
      <c r="G29" s="733"/>
      <c r="H29" s="733"/>
      <c r="I29" s="733"/>
      <c r="J29" s="734"/>
      <c r="K29" s="735" t="s">
        <v>328</v>
      </c>
      <c r="L29" s="733"/>
      <c r="M29" s="733"/>
      <c r="N29" s="733"/>
      <c r="O29" s="733"/>
      <c r="P29" s="733"/>
      <c r="Q29" s="733"/>
      <c r="R29" s="736" t="s">
        <v>329</v>
      </c>
      <c r="S29" s="733"/>
      <c r="T29" s="733"/>
      <c r="U29" s="733"/>
      <c r="V29" s="733"/>
      <c r="W29" s="733"/>
    </row>
    <row r="30" spans="2:31">
      <c r="C30" s="544" t="s">
        <v>330</v>
      </c>
      <c r="D30" s="600">
        <f t="shared" ref="D30:J30" si="13">D4</f>
        <v>43464</v>
      </c>
      <c r="E30" s="600">
        <f t="shared" si="13"/>
        <v>43829</v>
      </c>
      <c r="F30" s="600">
        <f t="shared" si="13"/>
        <v>44195</v>
      </c>
      <c r="G30" s="600">
        <f t="shared" si="13"/>
        <v>44560</v>
      </c>
      <c r="H30" s="600">
        <f t="shared" si="13"/>
        <v>44925</v>
      </c>
      <c r="I30" s="600">
        <f t="shared" si="13"/>
        <v>45290</v>
      </c>
      <c r="J30" s="601">
        <f t="shared" si="13"/>
        <v>45656</v>
      </c>
      <c r="K30" s="602">
        <f t="shared" ref="K30:Q30" si="14">D4</f>
        <v>43464</v>
      </c>
      <c r="L30" s="600">
        <f t="shared" si="14"/>
        <v>43829</v>
      </c>
      <c r="M30" s="600">
        <f t="shared" si="14"/>
        <v>44195</v>
      </c>
      <c r="N30" s="600">
        <f t="shared" si="14"/>
        <v>44560</v>
      </c>
      <c r="O30" s="600">
        <f t="shared" si="14"/>
        <v>44925</v>
      </c>
      <c r="P30" s="600">
        <f t="shared" si="14"/>
        <v>45290</v>
      </c>
      <c r="Q30" s="600">
        <f t="shared" si="14"/>
        <v>45656</v>
      </c>
      <c r="R30" s="603">
        <f t="shared" ref="R30:W30" si="15">E4</f>
        <v>43829</v>
      </c>
      <c r="S30" s="600">
        <f t="shared" si="15"/>
        <v>44195</v>
      </c>
      <c r="T30" s="600">
        <f t="shared" si="15"/>
        <v>44560</v>
      </c>
      <c r="U30" s="600">
        <f t="shared" si="15"/>
        <v>44925</v>
      </c>
      <c r="V30" s="600">
        <f t="shared" si="15"/>
        <v>45290</v>
      </c>
      <c r="W30" s="600">
        <f t="shared" si="15"/>
        <v>45656</v>
      </c>
      <c r="X30" s="604" t="s">
        <v>311</v>
      </c>
      <c r="Y30" s="604" t="s">
        <v>331</v>
      </c>
      <c r="Z30" s="604" t="s">
        <v>332</v>
      </c>
      <c r="AA30" s="318" t="s">
        <v>333</v>
      </c>
    </row>
    <row r="31" spans="2:31">
      <c r="C31" s="605" t="s">
        <v>334</v>
      </c>
      <c r="D31" s="562">
        <v>312811921.97303361</v>
      </c>
      <c r="E31" s="562">
        <v>349400507.96303308</v>
      </c>
      <c r="F31" s="562">
        <v>478473342.99225318</v>
      </c>
      <c r="G31" s="562">
        <v>515641352.68120861</v>
      </c>
      <c r="H31" s="562">
        <v>651380995.62894642</v>
      </c>
      <c r="I31" s="562">
        <v>794524444.17540061</v>
      </c>
      <c r="J31" s="562">
        <v>985244344.17540097</v>
      </c>
      <c r="K31" s="606">
        <f t="shared" ref="K31:P31" si="16">D59+D60+D85</f>
        <v>15692801.994148871</v>
      </c>
      <c r="L31" s="562">
        <f t="shared" si="16"/>
        <v>8921249.9071641974</v>
      </c>
      <c r="M31" s="562">
        <f t="shared" si="16"/>
        <v>14276276.968292693</v>
      </c>
      <c r="N31" s="562">
        <f t="shared" si="16"/>
        <v>9135722.1102171</v>
      </c>
      <c r="O31" s="562">
        <f t="shared" si="16"/>
        <v>11001798.642561346</v>
      </c>
      <c r="P31" s="562">
        <f t="shared" si="16"/>
        <v>7105213.5979842171</v>
      </c>
      <c r="Q31" s="562">
        <f>J59+J60+J85</f>
        <v>21557995.102824196</v>
      </c>
      <c r="R31" s="607">
        <f>IFERROR(IF(OR(D31="",E31=""),"",L31/AVERAGE(D31:E31)),0)</f>
        <v>2.694377062063151E-2</v>
      </c>
      <c r="S31" s="592">
        <f>IFERROR(IF(OR(E31="",F31=""),"",M31/AVERAGE(E31:F31)),0)</f>
        <v>3.4489015329616346E-2</v>
      </c>
      <c r="T31" s="592">
        <f t="shared" ref="T31:V31" si="17">IFERROR(IF(OR(F31="",G31=""),"",N31/AVERAGE(F31:G31)),0)</f>
        <v>1.8379613841294471E-2</v>
      </c>
      <c r="U31" s="592">
        <f t="shared" si="17"/>
        <v>1.8854478080033207E-2</v>
      </c>
      <c r="V31" s="592">
        <f t="shared" si="17"/>
        <v>9.8280473983771172E-3</v>
      </c>
      <c r="W31" s="592">
        <f>IFERROR(IF(OR(I31="",J31=""),"",Q31/AVERAGE(I31:J31)),0)</f>
        <v>2.4225613173945611E-2</v>
      </c>
      <c r="X31" s="608">
        <f>GEOMEAN(1+R31,1+S31,1+T31,1+U31,1+V31+W31)-1</f>
        <v>2.6520190905946928E-2</v>
      </c>
      <c r="Y31" s="609">
        <f t="shared" ref="Y31:Y46" si="18">_xlfn.STDEV.P(R31:V31)</f>
        <v>8.3799911227578055E-3</v>
      </c>
      <c r="Z31" s="609">
        <f t="shared" ref="Z31:Z46" si="19">_xlfn.VAR.P(R31:V31)</f>
        <v>7.0224251217499627E-5</v>
      </c>
      <c r="AA31" s="341">
        <f t="shared" ref="AA31:AA46" si="20">IFERROR((J31/$J$47),0)</f>
        <v>0.88057071407106902</v>
      </c>
      <c r="AB31" s="594"/>
      <c r="AC31" s="594"/>
    </row>
    <row r="32" spans="2:31">
      <c r="C32" s="610" t="s">
        <v>335</v>
      </c>
      <c r="D32" s="562">
        <v>25923323.188640594</v>
      </c>
      <c r="E32" s="562">
        <v>58918155.179336801</v>
      </c>
      <c r="F32" s="562">
        <v>51772404.740557671</v>
      </c>
      <c r="G32" s="562">
        <v>17823542.722084753</v>
      </c>
      <c r="H32" s="562">
        <v>22299346.903160736</v>
      </c>
      <c r="I32" s="562">
        <v>72498522.74797523</v>
      </c>
      <c r="J32" s="562">
        <v>7031795.8413974112</v>
      </c>
      <c r="K32" s="606">
        <f t="shared" ref="K32:Q32" si="21">D58</f>
        <v>889040.60376390186</v>
      </c>
      <c r="L32" s="562">
        <f t="shared" si="21"/>
        <v>1013411.5103729311</v>
      </c>
      <c r="M32" s="562">
        <f t="shared" si="21"/>
        <v>678960.26743357163</v>
      </c>
      <c r="N32" s="562">
        <f t="shared" si="21"/>
        <v>304772.91627583164</v>
      </c>
      <c r="O32" s="562">
        <f t="shared" si="21"/>
        <v>258618.79526967072</v>
      </c>
      <c r="P32" s="562">
        <f t="shared" si="21"/>
        <v>2192640.949372848</v>
      </c>
      <c r="Q32" s="562">
        <f t="shared" si="21"/>
        <v>899952.72894343443</v>
      </c>
      <c r="R32" s="607">
        <f t="shared" ref="R32:R45" si="22">IFERROR(IF(OR(D32="",E32=""),"",L32/AVERAGE(D32:E32)),0)</f>
        <v>2.3889529741043119E-2</v>
      </c>
      <c r="S32" s="592">
        <f t="shared" ref="S32:S46" si="23">IFERROR(IF(OR(E32="",F32=""),"",M32/AVERAGE(E32:F32)),0)</f>
        <v>1.2267717643219577E-2</v>
      </c>
      <c r="T32" s="592">
        <f t="shared" ref="T32:T46" si="24">IFERROR(IF(OR(F32="",G32=""),"",N32/AVERAGE(F32:G32)),0)</f>
        <v>8.7583523865215583E-3</v>
      </c>
      <c r="U32" s="592">
        <f t="shared" ref="U32:U46" si="25">IFERROR(IF(OR(G32="",H32=""),"",O32/AVERAGE(G32:H32)),0)</f>
        <v>1.2891334481898666E-2</v>
      </c>
      <c r="V32" s="592">
        <f t="shared" ref="V32:V46" si="26">IFERROR(IF(OR(H32="",I32=""),"",P32/AVERAGE(H32:I32)),0)</f>
        <v>4.625928741736389E-2</v>
      </c>
      <c r="W32" s="592">
        <f t="shared" ref="W32:W33" si="27">IFERROR(IF(OR(I32="",J32=""),"",Q32/AVERAGE(I32:J32)),0)</f>
        <v>2.2631689270353108E-2</v>
      </c>
      <c r="X32" s="608">
        <f>GEOMEAN(1+R32,1+S32,1+T32,1+U32,1+V32+W32)-1</f>
        <v>2.5100345306814598E-2</v>
      </c>
      <c r="Y32" s="609">
        <f t="shared" si="18"/>
        <v>1.3697209515073054E-2</v>
      </c>
      <c r="Z32" s="609">
        <f t="shared" si="19"/>
        <v>1.8761354849980782E-4</v>
      </c>
      <c r="AA32" s="341">
        <f t="shared" si="20"/>
        <v>6.2847287800912709E-3</v>
      </c>
    </row>
    <row r="33" spans="3:27">
      <c r="C33" s="610" t="s">
        <v>336</v>
      </c>
      <c r="D33" s="562">
        <v>0</v>
      </c>
      <c r="E33" s="562">
        <v>0</v>
      </c>
      <c r="F33" s="562">
        <v>0</v>
      </c>
      <c r="G33" s="562">
        <v>0</v>
      </c>
      <c r="H33" s="562">
        <v>0</v>
      </c>
      <c r="I33" s="562">
        <v>0</v>
      </c>
      <c r="J33" s="562">
        <v>0</v>
      </c>
      <c r="K33" s="606">
        <f>D76</f>
        <v>0</v>
      </c>
      <c r="L33" s="562">
        <f>E76</f>
        <v>0</v>
      </c>
      <c r="M33" s="562">
        <f t="shared" ref="M33:Q33" si="28">F76</f>
        <v>0</v>
      </c>
      <c r="N33" s="562">
        <f t="shared" si="28"/>
        <v>0</v>
      </c>
      <c r="O33" s="562">
        <f t="shared" si="28"/>
        <v>0</v>
      </c>
      <c r="P33" s="562">
        <f t="shared" si="28"/>
        <v>0</v>
      </c>
      <c r="Q33" s="562">
        <f t="shared" si="28"/>
        <v>0</v>
      </c>
      <c r="R33" s="607">
        <f t="shared" si="22"/>
        <v>0</v>
      </c>
      <c r="S33" s="592">
        <f t="shared" si="23"/>
        <v>0</v>
      </c>
      <c r="T33" s="592">
        <f t="shared" si="24"/>
        <v>0</v>
      </c>
      <c r="U33" s="592">
        <f t="shared" si="25"/>
        <v>0</v>
      </c>
      <c r="V33" s="592">
        <f t="shared" si="26"/>
        <v>0</v>
      </c>
      <c r="W33" s="592">
        <f t="shared" si="27"/>
        <v>0</v>
      </c>
      <c r="X33" s="608">
        <f t="shared" ref="X33:X35" si="29">GEOMEAN(1+R33,1+S33,1+T33,1+U33,1+V33)-1</f>
        <v>0</v>
      </c>
      <c r="Y33" s="609">
        <f t="shared" si="18"/>
        <v>0</v>
      </c>
      <c r="Z33" s="609">
        <f t="shared" si="19"/>
        <v>0</v>
      </c>
      <c r="AA33" s="341">
        <f t="shared" si="20"/>
        <v>0</v>
      </c>
    </row>
    <row r="34" spans="3:27">
      <c r="C34" s="610" t="s">
        <v>337</v>
      </c>
      <c r="D34" s="562">
        <v>87178325.636494562</v>
      </c>
      <c r="E34" s="562">
        <v>116040281.25282179</v>
      </c>
      <c r="F34" s="562">
        <v>125657253.22112417</v>
      </c>
      <c r="G34" s="562">
        <v>168946451.66557199</v>
      </c>
      <c r="H34" s="562">
        <v>156667094.48474413</v>
      </c>
      <c r="I34" s="562">
        <v>130319325.15696692</v>
      </c>
      <c r="J34" s="562">
        <v>93983863.747347832</v>
      </c>
      <c r="K34" s="606">
        <f t="shared" ref="K34:P34" si="30">D62+D63+D84</f>
        <v>-506500.59800616722</v>
      </c>
      <c r="L34" s="562">
        <f t="shared" si="30"/>
        <v>12509763.982995141</v>
      </c>
      <c r="M34" s="562">
        <f>F62+F63+F84</f>
        <v>660421.21239875117</v>
      </c>
      <c r="N34" s="562">
        <f t="shared" si="30"/>
        <v>4809522.8151602782</v>
      </c>
      <c r="O34" s="562">
        <f t="shared" si="30"/>
        <v>-6122422.7012828775</v>
      </c>
      <c r="P34" s="562">
        <f t="shared" si="30"/>
        <v>-5471582.4565691091</v>
      </c>
      <c r="Q34" s="562">
        <f>J62+J63+J84</f>
        <v>6536466.92435914</v>
      </c>
      <c r="R34" s="607">
        <f t="shared" si="22"/>
        <v>0.12311632457758775</v>
      </c>
      <c r="S34" s="592">
        <f>IFERROR(IF(OR(E34="",F34=""),"",M34/AVERAGE(E34:F34)),0)</f>
        <v>5.4648568413091687E-3</v>
      </c>
      <c r="T34" s="592">
        <f t="shared" si="24"/>
        <v>3.2650796547246466E-2</v>
      </c>
      <c r="U34" s="592">
        <f t="shared" si="25"/>
        <v>-3.760545452526428E-2</v>
      </c>
      <c r="V34" s="592">
        <f>IFERROR(IF(OR(H34="",I34=""),"",P34/AVERAGE(H34:I34)),0)</f>
        <v>-3.8131298779922204E-2</v>
      </c>
      <c r="W34" s="592">
        <f>IFERROR(IF(OR(I34="",J34=""),"",Q34/AVERAGE(I34:J34)),0)</f>
        <v>5.8282425285959921E-2</v>
      </c>
      <c r="X34" s="608">
        <f>GEOMEAN(1+R34,1+S34,1+T34,1+U34,1+V34+W34)-1</f>
        <v>2.7430744441574006E-2</v>
      </c>
      <c r="Y34" s="609">
        <f>_xlfn.STDEV.P(R34:V34)</f>
        <v>5.9430376107996383E-2</v>
      </c>
      <c r="Z34" s="609">
        <f t="shared" si="19"/>
        <v>3.5319696043379072E-3</v>
      </c>
      <c r="AA34" s="341">
        <f t="shared" si="20"/>
        <v>8.3998896822316246E-2</v>
      </c>
    </row>
    <row r="35" spans="3:27">
      <c r="C35" s="610" t="s">
        <v>338</v>
      </c>
      <c r="D35" s="562">
        <v>0</v>
      </c>
      <c r="E35" s="562">
        <v>0</v>
      </c>
      <c r="F35" s="562">
        <v>0</v>
      </c>
      <c r="G35" s="562">
        <v>0</v>
      </c>
      <c r="H35" s="562">
        <v>0</v>
      </c>
      <c r="I35" s="562">
        <v>0</v>
      </c>
      <c r="J35" s="562">
        <v>0</v>
      </c>
      <c r="K35" s="606">
        <f>D74</f>
        <v>0</v>
      </c>
      <c r="L35" s="562">
        <f t="shared" ref="L35:Q35" si="31">E74</f>
        <v>0</v>
      </c>
      <c r="M35" s="562">
        <f t="shared" si="31"/>
        <v>0</v>
      </c>
      <c r="N35" s="562">
        <f t="shared" si="31"/>
        <v>0</v>
      </c>
      <c r="O35" s="562">
        <f t="shared" si="31"/>
        <v>0</v>
      </c>
      <c r="P35" s="562">
        <f t="shared" si="31"/>
        <v>0</v>
      </c>
      <c r="Q35" s="562">
        <f t="shared" si="31"/>
        <v>0</v>
      </c>
      <c r="R35" s="607">
        <f t="shared" si="22"/>
        <v>0</v>
      </c>
      <c r="S35" s="592">
        <f t="shared" si="23"/>
        <v>0</v>
      </c>
      <c r="T35" s="592">
        <f t="shared" si="24"/>
        <v>0</v>
      </c>
      <c r="U35" s="592">
        <f t="shared" si="25"/>
        <v>0</v>
      </c>
      <c r="V35" s="592">
        <f t="shared" si="26"/>
        <v>0</v>
      </c>
      <c r="W35" s="592">
        <f>IFERROR(IF(OR(I35="",J34=""),"",Q35/AVERAGE(I35:J35)),0)</f>
        <v>0</v>
      </c>
      <c r="X35" s="608">
        <f t="shared" si="29"/>
        <v>0</v>
      </c>
      <c r="Y35" s="609">
        <f t="shared" si="18"/>
        <v>0</v>
      </c>
      <c r="Z35" s="609">
        <f t="shared" si="19"/>
        <v>0</v>
      </c>
      <c r="AA35" s="341">
        <f t="shared" si="20"/>
        <v>0</v>
      </c>
    </row>
    <row r="36" spans="3:27">
      <c r="C36" s="610" t="s">
        <v>339</v>
      </c>
      <c r="D36" s="562">
        <v>966813.00503174495</v>
      </c>
      <c r="E36" s="562">
        <v>1057032.7327321004</v>
      </c>
      <c r="F36" s="562">
        <v>1011838.2673851673</v>
      </c>
      <c r="G36" s="562">
        <v>1986838.2573447025</v>
      </c>
      <c r="H36" s="562">
        <v>2096732.4611959904</v>
      </c>
      <c r="I36" s="562">
        <v>2787000.656654953</v>
      </c>
      <c r="J36" s="562">
        <v>2349815.7468585186</v>
      </c>
      <c r="K36" s="606">
        <f t="shared" ref="K36:Q36" si="32">D61+D64+D86</f>
        <v>70638.016670208221</v>
      </c>
      <c r="L36" s="562">
        <f t="shared" si="32"/>
        <v>43594.030924841281</v>
      </c>
      <c r="M36" s="562">
        <f t="shared" si="32"/>
        <v>46238.55187498546</v>
      </c>
      <c r="N36" s="562">
        <f t="shared" si="32"/>
        <v>30913.158346791472</v>
      </c>
      <c r="O36" s="562">
        <f t="shared" si="32"/>
        <v>56689.263451859457</v>
      </c>
      <c r="P36" s="562">
        <f t="shared" si="32"/>
        <v>52305.909212044156</v>
      </c>
      <c r="Q36" s="562">
        <f t="shared" si="32"/>
        <v>38998.243873230233</v>
      </c>
      <c r="R36" s="607">
        <f t="shared" si="22"/>
        <v>4.3080389094287873E-2</v>
      </c>
      <c r="S36" s="592">
        <f t="shared" si="23"/>
        <v>4.4699308823377165E-2</v>
      </c>
      <c r="T36" s="592">
        <f t="shared" si="24"/>
        <v>2.061786797732458E-2</v>
      </c>
      <c r="U36" s="592">
        <f t="shared" si="25"/>
        <v>2.7764555757279975E-2</v>
      </c>
      <c r="V36" s="592">
        <f t="shared" si="26"/>
        <v>2.1420461745076294E-2</v>
      </c>
      <c r="W36" s="592">
        <f t="shared" ref="W36:W37" si="33">IFERROR(IF(OR(I36="",J36=""),"",Q36/AVERAGE(I36:J36)),0)</f>
        <v>1.5183818462562249E-2</v>
      </c>
      <c r="X36" s="608">
        <f>GEOMEAN(1+R36,1+S36,1+T36,1+U36,1+V36+W36)-1</f>
        <v>3.451258379036104E-2</v>
      </c>
      <c r="Y36" s="609">
        <f t="shared" si="18"/>
        <v>1.0414386525075382E-2</v>
      </c>
      <c r="Z36" s="609">
        <f t="shared" si="19"/>
        <v>1.0845944669367169E-4</v>
      </c>
      <c r="AA36" s="341">
        <f t="shared" si="20"/>
        <v>2.100168290616725E-3</v>
      </c>
    </row>
    <row r="37" spans="3:27">
      <c r="C37" s="610" t="s">
        <v>340</v>
      </c>
      <c r="D37" s="562">
        <v>0</v>
      </c>
      <c r="E37" s="562">
        <v>0</v>
      </c>
      <c r="F37" s="562">
        <v>0</v>
      </c>
      <c r="G37" s="562">
        <v>0</v>
      </c>
      <c r="H37" s="562">
        <v>0</v>
      </c>
      <c r="I37" s="562">
        <v>0</v>
      </c>
      <c r="J37" s="562">
        <v>0</v>
      </c>
      <c r="K37" s="611">
        <f>D78</f>
        <v>0</v>
      </c>
      <c r="L37" s="562">
        <f>E78</f>
        <v>0</v>
      </c>
      <c r="M37" s="562">
        <f t="shared" ref="M37:Q37" si="34">F78</f>
        <v>0</v>
      </c>
      <c r="N37" s="562">
        <f t="shared" si="34"/>
        <v>0</v>
      </c>
      <c r="O37" s="562">
        <f t="shared" si="34"/>
        <v>0</v>
      </c>
      <c r="P37" s="562">
        <f t="shared" si="34"/>
        <v>0</v>
      </c>
      <c r="Q37" s="562">
        <f t="shared" si="34"/>
        <v>0</v>
      </c>
      <c r="R37" s="607">
        <f t="shared" si="22"/>
        <v>0</v>
      </c>
      <c r="S37" s="592">
        <f t="shared" si="23"/>
        <v>0</v>
      </c>
      <c r="T37" s="592">
        <f t="shared" si="24"/>
        <v>0</v>
      </c>
      <c r="U37" s="592">
        <f t="shared" si="25"/>
        <v>0</v>
      </c>
      <c r="V37" s="592">
        <f t="shared" si="26"/>
        <v>0</v>
      </c>
      <c r="W37" s="592">
        <f t="shared" si="33"/>
        <v>0</v>
      </c>
      <c r="X37" s="608">
        <f t="shared" ref="X37:X44" si="35">GEOMEAN(1+R37,1+S37,1+T37,1+U37,1+V37)-1</f>
        <v>0</v>
      </c>
      <c r="Y37" s="609">
        <f t="shared" si="18"/>
        <v>0</v>
      </c>
      <c r="Z37" s="609">
        <f t="shared" si="19"/>
        <v>0</v>
      </c>
      <c r="AA37" s="341">
        <f t="shared" si="20"/>
        <v>0</v>
      </c>
    </row>
    <row r="38" spans="3:27">
      <c r="C38" s="610" t="s">
        <v>341</v>
      </c>
      <c r="D38" s="562">
        <v>0</v>
      </c>
      <c r="E38" s="562">
        <v>0</v>
      </c>
      <c r="F38" s="562">
        <v>0</v>
      </c>
      <c r="G38" s="562">
        <v>0</v>
      </c>
      <c r="H38" s="562">
        <v>0</v>
      </c>
      <c r="I38" s="562">
        <v>0</v>
      </c>
      <c r="J38" s="562">
        <v>0</v>
      </c>
      <c r="K38" s="606">
        <f>D68+D88</f>
        <v>0</v>
      </c>
      <c r="L38" s="562">
        <f t="shared" ref="L38:Q38" si="36">E68+E88</f>
        <v>0</v>
      </c>
      <c r="M38" s="562">
        <f t="shared" si="36"/>
        <v>0</v>
      </c>
      <c r="N38" s="562">
        <f t="shared" si="36"/>
        <v>0</v>
      </c>
      <c r="O38" s="562">
        <f t="shared" si="36"/>
        <v>0</v>
      </c>
      <c r="P38" s="562">
        <f t="shared" si="36"/>
        <v>0</v>
      </c>
      <c r="Q38" s="562">
        <f t="shared" si="36"/>
        <v>0</v>
      </c>
      <c r="R38" s="607">
        <f t="shared" si="22"/>
        <v>0</v>
      </c>
      <c r="S38" s="592">
        <f t="shared" si="23"/>
        <v>0</v>
      </c>
      <c r="T38" s="592">
        <f t="shared" si="24"/>
        <v>0</v>
      </c>
      <c r="U38" s="592">
        <f t="shared" si="25"/>
        <v>0</v>
      </c>
      <c r="V38" s="592">
        <f t="shared" si="26"/>
        <v>0</v>
      </c>
      <c r="W38" s="592">
        <f t="shared" ref="W38:W46" si="37">IFERROR(IF(OR(I38="",J38=""),"",Q38/AVERAGE(I38:J38)),0)</f>
        <v>0</v>
      </c>
      <c r="X38" s="608">
        <f t="shared" si="35"/>
        <v>0</v>
      </c>
      <c r="Y38" s="609">
        <f t="shared" si="18"/>
        <v>0</v>
      </c>
      <c r="Z38" s="609">
        <f t="shared" si="19"/>
        <v>0</v>
      </c>
      <c r="AA38" s="341">
        <f t="shared" si="20"/>
        <v>0</v>
      </c>
    </row>
    <row r="39" spans="3:27">
      <c r="C39" s="610" t="s">
        <v>342</v>
      </c>
      <c r="D39" s="562">
        <v>0</v>
      </c>
      <c r="E39" s="562">
        <v>0</v>
      </c>
      <c r="F39" s="562">
        <v>0</v>
      </c>
      <c r="G39" s="562">
        <v>0</v>
      </c>
      <c r="H39" s="562">
        <v>0</v>
      </c>
      <c r="I39" s="562">
        <v>0</v>
      </c>
      <c r="J39" s="562">
        <v>0</v>
      </c>
      <c r="K39" s="606">
        <f>D70</f>
        <v>0</v>
      </c>
      <c r="L39" s="562">
        <f t="shared" ref="L39:Q39" si="38">E70</f>
        <v>0</v>
      </c>
      <c r="M39" s="562">
        <f t="shared" si="38"/>
        <v>0</v>
      </c>
      <c r="N39" s="562">
        <f t="shared" si="38"/>
        <v>0</v>
      </c>
      <c r="O39" s="562">
        <f t="shared" si="38"/>
        <v>0</v>
      </c>
      <c r="P39" s="562">
        <f t="shared" si="38"/>
        <v>0</v>
      </c>
      <c r="Q39" s="562">
        <f t="shared" si="38"/>
        <v>0</v>
      </c>
      <c r="R39" s="607">
        <f t="shared" si="22"/>
        <v>0</v>
      </c>
      <c r="S39" s="592">
        <f t="shared" si="23"/>
        <v>0</v>
      </c>
      <c r="T39" s="592">
        <f t="shared" si="24"/>
        <v>0</v>
      </c>
      <c r="U39" s="592">
        <f t="shared" si="25"/>
        <v>0</v>
      </c>
      <c r="V39" s="592">
        <f t="shared" si="26"/>
        <v>0</v>
      </c>
      <c r="W39" s="592">
        <f t="shared" si="37"/>
        <v>0</v>
      </c>
      <c r="X39" s="608">
        <f t="shared" si="35"/>
        <v>0</v>
      </c>
      <c r="Y39" s="609">
        <f t="shared" si="18"/>
        <v>0</v>
      </c>
      <c r="Z39" s="609">
        <f t="shared" si="19"/>
        <v>0</v>
      </c>
      <c r="AA39" s="341">
        <f t="shared" si="20"/>
        <v>0</v>
      </c>
    </row>
    <row r="40" spans="3:27">
      <c r="C40" s="610" t="s">
        <v>343</v>
      </c>
      <c r="D40" s="562">
        <v>0</v>
      </c>
      <c r="E40" s="562">
        <v>0</v>
      </c>
      <c r="F40" s="562">
        <v>0</v>
      </c>
      <c r="G40" s="562">
        <v>14344963.462573582</v>
      </c>
      <c r="H40" s="562">
        <v>16748796.130090641</v>
      </c>
      <c r="I40" s="562">
        <v>34900929.875220887</v>
      </c>
      <c r="J40" s="562">
        <v>28821014.101511564</v>
      </c>
      <c r="K40" s="606">
        <f t="shared" ref="K40:Q40" si="39">D69+D89</f>
        <v>0</v>
      </c>
      <c r="L40" s="562">
        <f t="shared" si="39"/>
        <v>0</v>
      </c>
      <c r="M40" s="562">
        <f t="shared" si="39"/>
        <v>0</v>
      </c>
      <c r="N40" s="562">
        <f t="shared" si="39"/>
        <v>757991</v>
      </c>
      <c r="O40" s="562">
        <f t="shared" si="39"/>
        <v>-977498</v>
      </c>
      <c r="P40" s="562">
        <f t="shared" si="39"/>
        <v>6682180</v>
      </c>
      <c r="Q40" s="562">
        <f t="shared" si="39"/>
        <v>-250239</v>
      </c>
      <c r="R40" s="607">
        <f>IFERROR(IF(OR(D40="",E40=""),"",L40/AVERAGE(D40:E40)),0)</f>
        <v>0</v>
      </c>
      <c r="S40" s="592">
        <f t="shared" si="23"/>
        <v>0</v>
      </c>
      <c r="T40" s="592">
        <f t="shared" si="24"/>
        <v>0.10568043647899419</v>
      </c>
      <c r="U40" s="592">
        <f t="shared" si="25"/>
        <v>-6.2874223818892308E-2</v>
      </c>
      <c r="V40" s="592">
        <f>IFERROR(IF(OR(H40="",I40=""),"",P40/AVERAGE(H40:I40)),0)</f>
        <v>0.25874987214115414</v>
      </c>
      <c r="W40" s="592">
        <f t="shared" si="37"/>
        <v>-7.8540918366009904E-3</v>
      </c>
      <c r="X40" s="608">
        <f>GEOMEAN(1+R40,1+S40,1+T40,1+U40,1+V40+W40)-1</f>
        <v>5.32457789391243E-2</v>
      </c>
      <c r="Y40" s="609">
        <f t="shared" si="18"/>
        <v>0.11303610445530229</v>
      </c>
      <c r="Z40" s="609">
        <f t="shared" si="19"/>
        <v>1.277716091043001E-2</v>
      </c>
      <c r="AA40" s="341">
        <f t="shared" si="20"/>
        <v>2.5759032383851199E-2</v>
      </c>
    </row>
    <row r="41" spans="3:27">
      <c r="C41" s="610" t="s">
        <v>344</v>
      </c>
      <c r="D41" s="562">
        <v>0</v>
      </c>
      <c r="E41" s="562">
        <v>0</v>
      </c>
      <c r="F41" s="562">
        <v>0</v>
      </c>
      <c r="G41" s="562">
        <v>0</v>
      </c>
      <c r="H41" s="562">
        <v>0</v>
      </c>
      <c r="I41" s="562">
        <v>0</v>
      </c>
      <c r="J41" s="562">
        <v>0</v>
      </c>
      <c r="K41" s="606">
        <f>D73</f>
        <v>0</v>
      </c>
      <c r="L41" s="562">
        <f t="shared" ref="L41:Q41" si="40">E73</f>
        <v>0</v>
      </c>
      <c r="M41" s="562">
        <f t="shared" si="40"/>
        <v>0</v>
      </c>
      <c r="N41" s="562">
        <f t="shared" si="40"/>
        <v>0</v>
      </c>
      <c r="O41" s="562">
        <f t="shared" si="40"/>
        <v>0</v>
      </c>
      <c r="P41" s="562">
        <f t="shared" si="40"/>
        <v>0</v>
      </c>
      <c r="Q41" s="562">
        <f t="shared" si="40"/>
        <v>0</v>
      </c>
      <c r="R41" s="607">
        <f t="shared" si="22"/>
        <v>0</v>
      </c>
      <c r="S41" s="592">
        <f t="shared" si="23"/>
        <v>0</v>
      </c>
      <c r="T41" s="592">
        <f t="shared" si="24"/>
        <v>0</v>
      </c>
      <c r="U41" s="592">
        <f t="shared" si="25"/>
        <v>0</v>
      </c>
      <c r="V41" s="592">
        <f t="shared" si="26"/>
        <v>0</v>
      </c>
      <c r="W41" s="592">
        <f t="shared" si="37"/>
        <v>0</v>
      </c>
      <c r="X41" s="608">
        <f t="shared" si="35"/>
        <v>0</v>
      </c>
      <c r="Y41" s="609">
        <f t="shared" si="18"/>
        <v>0</v>
      </c>
      <c r="Z41" s="609">
        <f t="shared" si="19"/>
        <v>0</v>
      </c>
      <c r="AA41" s="341">
        <f t="shared" si="20"/>
        <v>0</v>
      </c>
    </row>
    <row r="42" spans="3:27">
      <c r="C42" s="610" t="s">
        <v>345</v>
      </c>
      <c r="D42" s="562">
        <v>0</v>
      </c>
      <c r="E42" s="562">
        <v>0</v>
      </c>
      <c r="F42" s="562">
        <v>0</v>
      </c>
      <c r="G42" s="562">
        <v>0</v>
      </c>
      <c r="H42" s="562">
        <v>0</v>
      </c>
      <c r="I42" s="562">
        <v>0</v>
      </c>
      <c r="J42" s="562">
        <v>0</v>
      </c>
      <c r="K42" s="606">
        <f>D75</f>
        <v>0</v>
      </c>
      <c r="L42" s="562">
        <f t="shared" ref="L42:Q42" si="41">E75</f>
        <v>0</v>
      </c>
      <c r="M42" s="562">
        <f t="shared" si="41"/>
        <v>0</v>
      </c>
      <c r="N42" s="562">
        <f t="shared" si="41"/>
        <v>0</v>
      </c>
      <c r="O42" s="562">
        <f t="shared" si="41"/>
        <v>0</v>
      </c>
      <c r="P42" s="562">
        <f t="shared" si="41"/>
        <v>0</v>
      </c>
      <c r="Q42" s="562">
        <f t="shared" si="41"/>
        <v>0</v>
      </c>
      <c r="R42" s="607">
        <f t="shared" si="22"/>
        <v>0</v>
      </c>
      <c r="S42" s="592">
        <f t="shared" si="23"/>
        <v>0</v>
      </c>
      <c r="T42" s="592">
        <f t="shared" si="24"/>
        <v>0</v>
      </c>
      <c r="U42" s="592">
        <f t="shared" si="25"/>
        <v>0</v>
      </c>
      <c r="V42" s="592">
        <f t="shared" si="26"/>
        <v>0</v>
      </c>
      <c r="W42" s="592">
        <f t="shared" si="37"/>
        <v>0</v>
      </c>
      <c r="X42" s="608">
        <f t="shared" si="35"/>
        <v>0</v>
      </c>
      <c r="Y42" s="609">
        <f t="shared" si="18"/>
        <v>0</v>
      </c>
      <c r="Z42" s="609">
        <f t="shared" si="19"/>
        <v>0</v>
      </c>
      <c r="AA42" s="341">
        <f t="shared" si="20"/>
        <v>0</v>
      </c>
    </row>
    <row r="43" spans="3:27">
      <c r="C43" s="610" t="s">
        <v>346</v>
      </c>
      <c r="D43" s="562">
        <v>0</v>
      </c>
      <c r="E43" s="562">
        <v>0</v>
      </c>
      <c r="F43" s="562">
        <v>0</v>
      </c>
      <c r="G43" s="562">
        <v>0</v>
      </c>
      <c r="H43" s="562">
        <v>0</v>
      </c>
      <c r="I43" s="562">
        <v>0</v>
      </c>
      <c r="J43" s="562">
        <v>0</v>
      </c>
      <c r="K43" s="606">
        <f>D77</f>
        <v>0</v>
      </c>
      <c r="L43" s="562">
        <f t="shared" ref="L43:Q43" si="42">E77</f>
        <v>0</v>
      </c>
      <c r="M43" s="562">
        <f t="shared" si="42"/>
        <v>0</v>
      </c>
      <c r="N43" s="562">
        <f t="shared" si="42"/>
        <v>0</v>
      </c>
      <c r="O43" s="562">
        <f t="shared" si="42"/>
        <v>0</v>
      </c>
      <c r="P43" s="562">
        <f t="shared" si="42"/>
        <v>0</v>
      </c>
      <c r="Q43" s="562">
        <f t="shared" si="42"/>
        <v>0</v>
      </c>
      <c r="R43" s="607">
        <f t="shared" si="22"/>
        <v>0</v>
      </c>
      <c r="S43" s="592">
        <f t="shared" si="23"/>
        <v>0</v>
      </c>
      <c r="T43" s="592">
        <f t="shared" si="24"/>
        <v>0</v>
      </c>
      <c r="U43" s="592">
        <f t="shared" si="25"/>
        <v>0</v>
      </c>
      <c r="V43" s="592">
        <f t="shared" si="26"/>
        <v>0</v>
      </c>
      <c r="W43" s="592">
        <f t="shared" si="37"/>
        <v>0</v>
      </c>
      <c r="X43" s="608">
        <f t="shared" si="35"/>
        <v>0</v>
      </c>
      <c r="Y43" s="609">
        <f t="shared" si="18"/>
        <v>0</v>
      </c>
      <c r="Z43" s="609">
        <f t="shared" si="19"/>
        <v>0</v>
      </c>
      <c r="AA43" s="341">
        <f t="shared" si="20"/>
        <v>0</v>
      </c>
    </row>
    <row r="44" spans="3:27">
      <c r="C44" s="610" t="s">
        <v>347</v>
      </c>
      <c r="D44" s="562">
        <v>0</v>
      </c>
      <c r="E44" s="562">
        <v>0</v>
      </c>
      <c r="F44" s="562">
        <v>0</v>
      </c>
      <c r="G44" s="562">
        <v>0</v>
      </c>
      <c r="H44" s="562">
        <v>0</v>
      </c>
      <c r="I44" s="562">
        <v>0</v>
      </c>
      <c r="J44" s="562">
        <v>0</v>
      </c>
      <c r="K44" s="606">
        <f>D79</f>
        <v>0</v>
      </c>
      <c r="L44" s="562">
        <f t="shared" ref="L44:Q44" si="43">E79</f>
        <v>0</v>
      </c>
      <c r="M44" s="562">
        <f t="shared" si="43"/>
        <v>0</v>
      </c>
      <c r="N44" s="562">
        <f t="shared" si="43"/>
        <v>0</v>
      </c>
      <c r="O44" s="562">
        <f t="shared" si="43"/>
        <v>0</v>
      </c>
      <c r="P44" s="562">
        <f t="shared" si="43"/>
        <v>0</v>
      </c>
      <c r="Q44" s="562">
        <f t="shared" si="43"/>
        <v>0</v>
      </c>
      <c r="R44" s="607">
        <f t="shared" si="22"/>
        <v>0</v>
      </c>
      <c r="S44" s="592">
        <f t="shared" si="23"/>
        <v>0</v>
      </c>
      <c r="T44" s="592">
        <f t="shared" si="24"/>
        <v>0</v>
      </c>
      <c r="U44" s="592">
        <f t="shared" si="25"/>
        <v>0</v>
      </c>
      <c r="V44" s="592">
        <f t="shared" si="26"/>
        <v>0</v>
      </c>
      <c r="W44" s="592">
        <f t="shared" si="37"/>
        <v>0</v>
      </c>
      <c r="X44" s="608">
        <f t="shared" si="35"/>
        <v>0</v>
      </c>
      <c r="Y44" s="609">
        <f t="shared" si="18"/>
        <v>0</v>
      </c>
      <c r="Z44" s="609">
        <f t="shared" si="19"/>
        <v>0</v>
      </c>
      <c r="AA44" s="341">
        <f t="shared" si="20"/>
        <v>0</v>
      </c>
    </row>
    <row r="45" spans="3:27">
      <c r="C45" s="610" t="s">
        <v>348</v>
      </c>
      <c r="D45" s="562">
        <v>676754.00466134271</v>
      </c>
      <c r="E45" s="562">
        <v>461090.86207570689</v>
      </c>
      <c r="F45" s="562">
        <v>182415.80789989175</v>
      </c>
      <c r="G45" s="562">
        <v>55409.90017178213</v>
      </c>
      <c r="H45" s="562">
        <v>1064327.3395999297</v>
      </c>
      <c r="I45" s="562">
        <v>5496416.9342356371</v>
      </c>
      <c r="J45" s="562">
        <v>1439381.3874840031</v>
      </c>
      <c r="K45" s="606">
        <v>0</v>
      </c>
      <c r="L45" s="562"/>
      <c r="M45" s="562"/>
      <c r="N45" s="562"/>
      <c r="O45" s="562"/>
      <c r="P45" s="562"/>
      <c r="Q45" s="562"/>
      <c r="R45" s="607">
        <f t="shared" si="22"/>
        <v>0</v>
      </c>
      <c r="S45" s="592">
        <f t="shared" si="23"/>
        <v>0</v>
      </c>
      <c r="T45" s="592">
        <f t="shared" si="24"/>
        <v>0</v>
      </c>
      <c r="U45" s="592">
        <f t="shared" si="25"/>
        <v>0</v>
      </c>
      <c r="V45" s="592">
        <f t="shared" si="26"/>
        <v>0</v>
      </c>
      <c r="W45" s="592">
        <f t="shared" si="37"/>
        <v>0</v>
      </c>
      <c r="X45" s="608">
        <f>GEOMEAN(1+R45,1+S45,1+T45,1+U45,1+V45+W45)-1</f>
        <v>0</v>
      </c>
      <c r="Y45" s="609">
        <f t="shared" si="18"/>
        <v>0</v>
      </c>
      <c r="Z45" s="609">
        <f t="shared" si="19"/>
        <v>0</v>
      </c>
      <c r="AA45" s="341">
        <f t="shared" si="20"/>
        <v>1.286459652055357E-3</v>
      </c>
    </row>
    <row r="46" spans="3:27">
      <c r="C46" s="610" t="s">
        <v>349</v>
      </c>
      <c r="D46" s="562"/>
      <c r="E46" s="562">
        <v>0</v>
      </c>
      <c r="F46" s="562">
        <v>0</v>
      </c>
      <c r="G46" s="562">
        <v>0</v>
      </c>
      <c r="H46" s="562">
        <v>0</v>
      </c>
      <c r="I46" s="562">
        <v>0</v>
      </c>
      <c r="J46" s="562">
        <v>0</v>
      </c>
      <c r="K46" s="612">
        <f t="shared" ref="K46:Q46" si="44">D71</f>
        <v>0</v>
      </c>
      <c r="L46" s="613">
        <f t="shared" si="44"/>
        <v>0</v>
      </c>
      <c r="M46" s="613">
        <f t="shared" si="44"/>
        <v>0</v>
      </c>
      <c r="N46" s="613">
        <f t="shared" si="44"/>
        <v>0</v>
      </c>
      <c r="O46" s="613">
        <f t="shared" si="44"/>
        <v>0</v>
      </c>
      <c r="P46" s="613">
        <f t="shared" si="44"/>
        <v>0</v>
      </c>
      <c r="Q46" s="613">
        <f t="shared" si="44"/>
        <v>0</v>
      </c>
      <c r="R46" s="607" t="str">
        <f>IFERROR(IF(OR(D46="",E46=""),"",L46/AVERAGE(D46:E46)),0)</f>
        <v/>
      </c>
      <c r="S46" s="592">
        <f t="shared" si="23"/>
        <v>0</v>
      </c>
      <c r="T46" s="592">
        <f t="shared" si="24"/>
        <v>0</v>
      </c>
      <c r="U46" s="592">
        <f t="shared" si="25"/>
        <v>0</v>
      </c>
      <c r="V46" s="592">
        <f t="shared" si="26"/>
        <v>0</v>
      </c>
      <c r="W46" s="592">
        <f t="shared" si="37"/>
        <v>0</v>
      </c>
      <c r="X46" s="608" t="e">
        <f>GEOMEAN(1+R46,1+S46,1+T46,1+U46,1+V46+W46)-1</f>
        <v>#VALUE!</v>
      </c>
      <c r="Y46" s="609">
        <f t="shared" si="18"/>
        <v>0</v>
      </c>
      <c r="Z46" s="609">
        <f t="shared" si="19"/>
        <v>0</v>
      </c>
      <c r="AA46" s="341">
        <f t="shared" si="20"/>
        <v>0</v>
      </c>
    </row>
    <row r="47" spans="3:27" ht="13.5" thickBot="1">
      <c r="C47" s="614" t="s">
        <v>350</v>
      </c>
      <c r="D47" s="615">
        <f>SUM(D31:D46)</f>
        <v>427557137.80786186</v>
      </c>
      <c r="E47" s="615">
        <f t="shared" ref="E47:J47" si="45">SUM(E31:E46)</f>
        <v>525877067.98999947</v>
      </c>
      <c r="F47" s="615">
        <f t="shared" si="45"/>
        <v>657097255.02921999</v>
      </c>
      <c r="G47" s="615">
        <f t="shared" si="45"/>
        <v>718798558.68895531</v>
      </c>
      <c r="H47" s="615">
        <f t="shared" si="45"/>
        <v>850257292.94773769</v>
      </c>
      <c r="I47" s="615">
        <f t="shared" si="45"/>
        <v>1040526639.5464543</v>
      </c>
      <c r="J47" s="615">
        <f t="shared" si="45"/>
        <v>1118870215.0000005</v>
      </c>
      <c r="K47" s="616">
        <f t="shared" ref="K47:Q47" si="46">SUM(K31:K46)</f>
        <v>16145980.016576815</v>
      </c>
      <c r="L47" s="615">
        <f t="shared" si="46"/>
        <v>22488019.43145711</v>
      </c>
      <c r="M47" s="615">
        <f t="shared" si="46"/>
        <v>15661897</v>
      </c>
      <c r="N47" s="615">
        <f t="shared" si="46"/>
        <v>15038922</v>
      </c>
      <c r="O47" s="615">
        <f>SUM(O31:O46)</f>
        <v>4217185.9999999981</v>
      </c>
      <c r="P47" s="615">
        <f t="shared" si="46"/>
        <v>10560758</v>
      </c>
      <c r="Q47" s="615">
        <f t="shared" si="46"/>
        <v>28783174</v>
      </c>
      <c r="R47" s="617">
        <f t="shared" ref="R47:W47" si="47">L47/AVERAGE(D47:E47)</f>
        <v>4.7172671789425649E-2</v>
      </c>
      <c r="S47" s="618">
        <f t="shared" si="47"/>
        <v>2.6478845221301641E-2</v>
      </c>
      <c r="T47" s="618">
        <f t="shared" si="47"/>
        <v>2.1860553466413003E-2</v>
      </c>
      <c r="U47" s="618">
        <f t="shared" si="47"/>
        <v>5.3754440870935503E-3</v>
      </c>
      <c r="V47" s="618">
        <f t="shared" si="47"/>
        <v>1.1170771888323563E-2</v>
      </c>
      <c r="W47" s="618">
        <f t="shared" si="47"/>
        <v>2.6658531005450986E-2</v>
      </c>
      <c r="X47" s="619">
        <f>GEOMEAN(1+R47,1+S47,1+T47,1+U47,1+V47+W47)-1</f>
        <v>2.7644324422931188E-2</v>
      </c>
      <c r="Y47" s="619">
        <f>IFERROR(_xlfn.STDEV.P(R47:W47),"")</f>
        <v>1.3301463478386143E-2</v>
      </c>
      <c r="Z47" s="620">
        <f>GEOMEAN(R47:W47)</f>
        <v>1.8768550616485653E-2</v>
      </c>
    </row>
    <row r="48" spans="3:27">
      <c r="C48" s="450"/>
      <c r="H48" s="621"/>
      <c r="I48" s="621"/>
      <c r="J48" s="621"/>
      <c r="K48" s="621"/>
      <c r="L48" s="621"/>
      <c r="M48" s="621"/>
      <c r="N48" s="622"/>
      <c r="O48" s="622"/>
      <c r="P48" s="622"/>
      <c r="Q48" s="622"/>
      <c r="R48" s="587"/>
      <c r="S48" s="587"/>
      <c r="T48" s="587"/>
    </row>
    <row r="49" spans="3:23">
      <c r="H49" s="621"/>
      <c r="I49" s="621"/>
      <c r="J49" s="621"/>
      <c r="K49" s="621"/>
      <c r="L49" s="621"/>
      <c r="M49" s="621"/>
      <c r="N49" s="587"/>
      <c r="O49" s="587"/>
      <c r="P49" s="587"/>
      <c r="Q49" s="587"/>
      <c r="R49" s="587"/>
      <c r="S49" s="587"/>
      <c r="T49" s="587"/>
    </row>
    <row r="50" spans="3:23">
      <c r="H50" s="621"/>
      <c r="I50" s="621"/>
      <c r="J50" s="623"/>
      <c r="K50" s="621"/>
      <c r="L50" s="621"/>
      <c r="M50" s="621"/>
      <c r="N50" s="587"/>
      <c r="O50" s="587"/>
      <c r="P50" s="587"/>
      <c r="Q50" s="587"/>
      <c r="R50" s="587"/>
      <c r="S50" s="587"/>
      <c r="T50" s="587"/>
    </row>
    <row r="51" spans="3:23">
      <c r="C51" s="624"/>
      <c r="D51" s="624"/>
      <c r="E51" s="624"/>
      <c r="H51" s="621"/>
      <c r="I51" s="621"/>
      <c r="J51" s="623"/>
      <c r="K51" s="621"/>
      <c r="M51" s="599"/>
      <c r="N51" s="599"/>
      <c r="O51" s="599"/>
      <c r="P51" s="599"/>
      <c r="Q51" s="587"/>
      <c r="R51" s="587"/>
      <c r="S51" s="587"/>
      <c r="T51" s="587"/>
      <c r="V51" s="341"/>
    </row>
    <row r="52" spans="3:23" ht="13.5" thickBot="1">
      <c r="C52" s="328"/>
      <c r="D52" s="625"/>
      <c r="E52" s="597"/>
      <c r="F52" s="570"/>
      <c r="H52" s="621"/>
      <c r="I52" s="621"/>
      <c r="J52" s="621"/>
      <c r="K52" s="621"/>
      <c r="M52" s="626" t="s">
        <v>330</v>
      </c>
      <c r="N52" s="627" t="s">
        <v>315</v>
      </c>
      <c r="O52" s="628">
        <f>J30</f>
        <v>45656</v>
      </c>
      <c r="P52" s="599"/>
      <c r="Q52" s="587"/>
      <c r="R52" s="587"/>
      <c r="S52" s="587"/>
      <c r="T52" s="587"/>
    </row>
    <row r="53" spans="3:23" ht="13.5" thickBot="1">
      <c r="C53" s="328"/>
      <c r="D53" s="625"/>
      <c r="E53" s="597"/>
      <c r="H53" s="621"/>
      <c r="I53" s="594"/>
      <c r="J53" s="621"/>
      <c r="K53" s="621"/>
      <c r="M53" s="546" t="s">
        <v>334</v>
      </c>
      <c r="N53" s="629">
        <f>O53/$O$59</f>
        <v>0.88057071407106902</v>
      </c>
      <c r="O53" s="630">
        <f>J31</f>
        <v>985244344.17540097</v>
      </c>
      <c r="P53" s="599"/>
      <c r="Q53" s="587"/>
      <c r="R53" s="587"/>
      <c r="S53" s="587"/>
      <c r="T53" s="587"/>
    </row>
    <row r="54" spans="3:23" ht="13.5" thickBot="1">
      <c r="C54" s="631"/>
      <c r="G54" s="343"/>
      <c r="H54" s="343"/>
      <c r="I54" s="343"/>
      <c r="J54" s="343"/>
      <c r="K54" s="343"/>
      <c r="M54" s="546" t="s">
        <v>335</v>
      </c>
      <c r="N54" s="629">
        <f t="shared" ref="N54:N57" si="48">O54/$O$59</f>
        <v>6.2847287800912709E-3</v>
      </c>
      <c r="O54" s="630">
        <f t="shared" ref="O54:O58" si="49">IFERROR(VLOOKUP($M$53:$M$58,$C$31:$Z$46,$J$27,0),0)</f>
        <v>7031795.8413974112</v>
      </c>
      <c r="P54" s="599"/>
    </row>
    <row r="55" spans="3:23" ht="13.5" thickBot="1">
      <c r="G55" s="343"/>
      <c r="H55" s="343"/>
      <c r="I55" s="343"/>
      <c r="J55" s="343"/>
      <c r="K55" s="343"/>
      <c r="M55" s="546" t="s">
        <v>337</v>
      </c>
      <c r="N55" s="629">
        <f t="shared" si="48"/>
        <v>8.3998896822316246E-2</v>
      </c>
      <c r="O55" s="630">
        <f t="shared" si="49"/>
        <v>93983863.747347832</v>
      </c>
      <c r="P55" s="599"/>
      <c r="Q55" s="632"/>
      <c r="R55" s="632"/>
      <c r="S55" s="632"/>
      <c r="T55" s="632"/>
    </row>
    <row r="56" spans="3:23" ht="13.4" customHeight="1" thickBot="1">
      <c r="C56" s="336"/>
      <c r="I56" s="633"/>
      <c r="M56" s="311" t="s">
        <v>339</v>
      </c>
      <c r="N56" s="634">
        <f t="shared" si="48"/>
        <v>2.100168290616725E-3</v>
      </c>
      <c r="O56" s="630">
        <f t="shared" si="49"/>
        <v>2349815.7468585186</v>
      </c>
      <c r="P56" s="599"/>
    </row>
    <row r="57" spans="3:23" ht="13.4" customHeight="1" thickBot="1">
      <c r="C57" s="635" t="s">
        <v>351</v>
      </c>
      <c r="D57" s="600">
        <f t="shared" ref="D57:J57" si="50">D4</f>
        <v>43464</v>
      </c>
      <c r="E57" s="600">
        <f t="shared" si="50"/>
        <v>43829</v>
      </c>
      <c r="F57" s="600">
        <f t="shared" si="50"/>
        <v>44195</v>
      </c>
      <c r="G57" s="600">
        <f t="shared" si="50"/>
        <v>44560</v>
      </c>
      <c r="H57" s="600">
        <f t="shared" si="50"/>
        <v>44925</v>
      </c>
      <c r="I57" s="600">
        <f t="shared" si="50"/>
        <v>45290</v>
      </c>
      <c r="J57" s="600">
        <f t="shared" si="50"/>
        <v>45656</v>
      </c>
      <c r="M57" s="605" t="s">
        <v>343</v>
      </c>
      <c r="N57" s="629">
        <f t="shared" si="48"/>
        <v>2.5759032383851199E-2</v>
      </c>
      <c r="O57" s="630">
        <f t="shared" si="49"/>
        <v>28821014.101511564</v>
      </c>
    </row>
    <row r="58" spans="3:23" ht="13.5" thickBot="1">
      <c r="C58" s="636" t="s">
        <v>352</v>
      </c>
      <c r="D58" s="637">
        <v>889040.60376390186</v>
      </c>
      <c r="E58" s="637">
        <v>1013411.5103729311</v>
      </c>
      <c r="F58" s="637">
        <v>678960.26743357163</v>
      </c>
      <c r="G58" s="637">
        <v>304772.91627583164</v>
      </c>
      <c r="H58" s="637">
        <v>258618.79526967072</v>
      </c>
      <c r="I58" s="637">
        <v>2192640.949372848</v>
      </c>
      <c r="J58" s="637">
        <v>899952.72894343443</v>
      </c>
      <c r="M58" s="546" t="s">
        <v>348</v>
      </c>
      <c r="N58" s="629">
        <f>O58/$O$59</f>
        <v>1.286459652055357E-3</v>
      </c>
      <c r="O58" s="630">
        <f t="shared" si="49"/>
        <v>1439381.3874840031</v>
      </c>
    </row>
    <row r="59" spans="3:23" ht="12.65" customHeight="1" thickBot="1">
      <c r="C59" s="636" t="s">
        <v>353</v>
      </c>
      <c r="D59" s="637">
        <v>9652807.4691275656</v>
      </c>
      <c r="E59" s="637">
        <v>10184996.130943812</v>
      </c>
      <c r="F59" s="637">
        <v>13599205.044452041</v>
      </c>
      <c r="G59" s="637">
        <v>14566345.095233319</v>
      </c>
      <c r="H59" s="637">
        <v>14407901.829016674</v>
      </c>
      <c r="I59" s="637">
        <v>12498723.26152877</v>
      </c>
      <c r="J59" s="637">
        <v>13524316.562985245</v>
      </c>
      <c r="M59" s="546" t="s">
        <v>324</v>
      </c>
      <c r="N59" s="638">
        <f>SUM(N53:N58)</f>
        <v>0.99999999999999978</v>
      </c>
      <c r="O59" s="639">
        <f>SUM(O53:O58)</f>
        <v>1118870215.0000005</v>
      </c>
      <c r="P59" s="599"/>
      <c r="W59" s="599"/>
    </row>
    <row r="60" spans="3:23" ht="13.5" thickBot="1">
      <c r="C60" s="636" t="s">
        <v>354</v>
      </c>
      <c r="D60" s="637">
        <v>-63328.474978695413</v>
      </c>
      <c r="E60" s="637">
        <v>-247644.22377961467</v>
      </c>
      <c r="F60" s="637">
        <v>-81410.076159348711</v>
      </c>
      <c r="G60" s="637">
        <v>23503.014983780438</v>
      </c>
      <c r="H60" s="637">
        <v>-177451.1864553277</v>
      </c>
      <c r="I60" s="637">
        <v>438913.33645544742</v>
      </c>
      <c r="J60" s="637">
        <v>147762.53983894998</v>
      </c>
      <c r="M60" s="599"/>
      <c r="N60" s="599"/>
      <c r="O60" s="364" t="b">
        <f>O59=J47</f>
        <v>1</v>
      </c>
    </row>
    <row r="61" spans="3:23" ht="13.5" thickBot="1">
      <c r="C61" s="636" t="s">
        <v>355</v>
      </c>
      <c r="D61" s="637">
        <v>0</v>
      </c>
      <c r="E61" s="637">
        <v>0</v>
      </c>
      <c r="F61" s="637">
        <v>0</v>
      </c>
      <c r="G61" s="637">
        <v>0</v>
      </c>
      <c r="H61" s="637">
        <v>0</v>
      </c>
      <c r="I61" s="637">
        <v>0</v>
      </c>
      <c r="J61" s="637">
        <v>0</v>
      </c>
    </row>
    <row r="62" spans="3:23" ht="13.5" thickBot="1">
      <c r="C62" s="636" t="s">
        <v>356</v>
      </c>
      <c r="D62" s="637">
        <v>1681916.7709510436</v>
      </c>
      <c r="E62" s="637">
        <v>2076631.0682503989</v>
      </c>
      <c r="F62" s="637">
        <v>1581285.0252031966</v>
      </c>
      <c r="G62" s="637">
        <v>1226703.4786512656</v>
      </c>
      <c r="H62" s="637">
        <v>2243460.2987171221</v>
      </c>
      <c r="I62" s="637">
        <v>1802047.0985237444</v>
      </c>
      <c r="J62" s="637">
        <v>1401691.2955832724</v>
      </c>
    </row>
    <row r="63" spans="3:23" ht="13.5" thickBot="1">
      <c r="C63" s="636" t="s">
        <v>357</v>
      </c>
      <c r="D63" s="637">
        <v>53966.631042789108</v>
      </c>
      <c r="E63" s="637">
        <v>2292218.9147447422</v>
      </c>
      <c r="F63" s="637">
        <v>90219.187195554536</v>
      </c>
      <c r="G63" s="637">
        <v>200684.33650901262</v>
      </c>
      <c r="H63" s="637">
        <v>0</v>
      </c>
      <c r="I63" s="637">
        <v>236236.44490714619</v>
      </c>
      <c r="J63" s="637">
        <v>1638381.6287758679</v>
      </c>
      <c r="M63" s="594"/>
    </row>
    <row r="64" spans="3:23" ht="13.5" thickBot="1">
      <c r="C64" s="636" t="s">
        <v>358</v>
      </c>
      <c r="D64" s="637">
        <v>70638.016670208221</v>
      </c>
      <c r="E64" s="637">
        <v>43594.030924841281</v>
      </c>
      <c r="F64" s="637">
        <v>46238.55187498546</v>
      </c>
      <c r="G64" s="637">
        <v>30913.158346791472</v>
      </c>
      <c r="H64" s="637">
        <v>56689.263451859457</v>
      </c>
      <c r="I64" s="637">
        <v>52305.909212044156</v>
      </c>
      <c r="J64" s="637">
        <v>38998.243873230233</v>
      </c>
      <c r="M64" s="594"/>
    </row>
    <row r="65" spans="3:10" ht="13.65" customHeight="1" thickBot="1">
      <c r="C65" s="636" t="s">
        <v>359</v>
      </c>
      <c r="D65" s="637">
        <v>0</v>
      </c>
      <c r="E65" s="637">
        <v>0</v>
      </c>
      <c r="F65" s="637">
        <v>0</v>
      </c>
      <c r="G65" s="637">
        <v>0</v>
      </c>
      <c r="H65" s="637">
        <v>0</v>
      </c>
      <c r="I65" s="637">
        <v>0</v>
      </c>
      <c r="J65" s="637">
        <v>0</v>
      </c>
    </row>
    <row r="66" spans="3:10" ht="13.5" thickBot="1">
      <c r="C66" s="636" t="s">
        <v>360</v>
      </c>
      <c r="D66" s="637">
        <v>0</v>
      </c>
      <c r="E66" s="637">
        <v>0</v>
      </c>
      <c r="F66" s="637">
        <v>0</v>
      </c>
      <c r="G66" s="637">
        <v>0</v>
      </c>
      <c r="H66" s="637">
        <v>0</v>
      </c>
      <c r="I66" s="637">
        <v>0</v>
      </c>
      <c r="J66" s="637">
        <v>0</v>
      </c>
    </row>
    <row r="67" spans="3:10" ht="13.5" thickBot="1">
      <c r="C67" s="636" t="s">
        <v>361</v>
      </c>
      <c r="D67" s="637">
        <v>0</v>
      </c>
      <c r="E67" s="637">
        <v>0</v>
      </c>
      <c r="F67" s="637">
        <v>0</v>
      </c>
      <c r="G67" s="637">
        <v>0</v>
      </c>
      <c r="H67" s="637">
        <v>0</v>
      </c>
      <c r="I67" s="637">
        <v>0</v>
      </c>
      <c r="J67" s="637">
        <v>0</v>
      </c>
    </row>
    <row r="68" spans="3:10" ht="13.5" thickBot="1">
      <c r="C68" s="636" t="s">
        <v>362</v>
      </c>
      <c r="D68" s="637">
        <v>0</v>
      </c>
      <c r="E68" s="637">
        <v>0</v>
      </c>
      <c r="F68" s="637">
        <v>0</v>
      </c>
      <c r="G68" s="637">
        <v>0</v>
      </c>
      <c r="H68" s="637">
        <v>0</v>
      </c>
      <c r="I68" s="637">
        <v>0</v>
      </c>
      <c r="J68" s="637">
        <v>0</v>
      </c>
    </row>
    <row r="69" spans="3:10" ht="13.5" thickBot="1">
      <c r="C69" s="636" t="s">
        <v>363</v>
      </c>
      <c r="D69" s="637">
        <v>0</v>
      </c>
      <c r="E69" s="637">
        <v>0</v>
      </c>
      <c r="F69" s="637">
        <v>0</v>
      </c>
      <c r="G69" s="637">
        <v>0</v>
      </c>
      <c r="H69" s="637">
        <v>0</v>
      </c>
      <c r="I69" s="637">
        <v>0</v>
      </c>
      <c r="J69" s="637">
        <v>0</v>
      </c>
    </row>
    <row r="70" spans="3:10" ht="13.5" thickBot="1">
      <c r="C70" s="636" t="s">
        <v>364</v>
      </c>
      <c r="D70" s="637">
        <v>0</v>
      </c>
      <c r="E70" s="637">
        <v>0</v>
      </c>
      <c r="F70" s="637">
        <v>0</v>
      </c>
      <c r="G70" s="637">
        <v>0</v>
      </c>
      <c r="H70" s="637">
        <v>0</v>
      </c>
      <c r="I70" s="637">
        <v>0</v>
      </c>
      <c r="J70" s="637">
        <v>0</v>
      </c>
    </row>
    <row r="71" spans="3:10" ht="13.5" thickBot="1">
      <c r="C71" s="636" t="s">
        <v>365</v>
      </c>
      <c r="D71" s="637"/>
      <c r="E71" s="637"/>
      <c r="F71" s="637">
        <v>0</v>
      </c>
      <c r="G71" s="637">
        <v>0</v>
      </c>
      <c r="H71" s="637">
        <v>0</v>
      </c>
      <c r="I71" s="637">
        <v>0</v>
      </c>
      <c r="J71" s="637">
        <v>0</v>
      </c>
    </row>
    <row r="72" spans="3:10" ht="13.5" thickBot="1">
      <c r="C72" s="636" t="s">
        <v>348</v>
      </c>
      <c r="D72" s="637">
        <v>0</v>
      </c>
      <c r="E72" s="637">
        <v>0</v>
      </c>
      <c r="F72" s="637">
        <v>0</v>
      </c>
      <c r="G72" s="637">
        <v>0</v>
      </c>
      <c r="H72" s="637">
        <v>0</v>
      </c>
      <c r="I72" s="637">
        <v>0</v>
      </c>
      <c r="J72" s="637">
        <v>0</v>
      </c>
    </row>
    <row r="73" spans="3:10" ht="13.5" thickBot="1">
      <c r="C73" s="636" t="s">
        <v>344</v>
      </c>
      <c r="D73" s="637">
        <v>0</v>
      </c>
      <c r="E73" s="637">
        <v>0</v>
      </c>
      <c r="F73" s="637">
        <v>0</v>
      </c>
      <c r="G73" s="637">
        <v>0</v>
      </c>
      <c r="H73" s="637">
        <v>0</v>
      </c>
      <c r="I73" s="637">
        <v>0</v>
      </c>
      <c r="J73" s="637">
        <v>0</v>
      </c>
    </row>
    <row r="74" spans="3:10" ht="13.5" thickBot="1">
      <c r="C74" s="636" t="s">
        <v>338</v>
      </c>
      <c r="D74" s="637">
        <v>0</v>
      </c>
      <c r="E74" s="637">
        <v>0</v>
      </c>
      <c r="F74" s="637">
        <v>0</v>
      </c>
      <c r="G74" s="637">
        <v>0</v>
      </c>
      <c r="H74" s="637">
        <v>0</v>
      </c>
      <c r="I74" s="637">
        <v>0</v>
      </c>
      <c r="J74" s="637">
        <v>0</v>
      </c>
    </row>
    <row r="75" spans="3:10" ht="13.5" thickBot="1">
      <c r="C75" s="636" t="s">
        <v>345</v>
      </c>
      <c r="D75" s="637">
        <v>0</v>
      </c>
      <c r="E75" s="637">
        <v>0</v>
      </c>
      <c r="F75" s="637">
        <v>0</v>
      </c>
      <c r="G75" s="637">
        <v>0</v>
      </c>
      <c r="H75" s="637">
        <v>0</v>
      </c>
      <c r="I75" s="637">
        <v>0</v>
      </c>
      <c r="J75" s="637">
        <v>0</v>
      </c>
    </row>
    <row r="76" spans="3:10" ht="13.5" thickBot="1">
      <c r="C76" s="636" t="s">
        <v>366</v>
      </c>
      <c r="D76" s="637">
        <v>0</v>
      </c>
      <c r="E76" s="637">
        <v>0</v>
      </c>
      <c r="F76" s="637">
        <v>0</v>
      </c>
      <c r="G76" s="637">
        <v>0</v>
      </c>
      <c r="H76" s="637">
        <v>0</v>
      </c>
      <c r="I76" s="637">
        <v>0</v>
      </c>
      <c r="J76" s="637">
        <v>0</v>
      </c>
    </row>
    <row r="77" spans="3:10" ht="13.5" thickBot="1">
      <c r="C77" s="636" t="s">
        <v>367</v>
      </c>
      <c r="D77" s="637">
        <v>0</v>
      </c>
      <c r="E77" s="637">
        <v>0</v>
      </c>
      <c r="F77" s="637">
        <v>0</v>
      </c>
      <c r="G77" s="637">
        <v>0</v>
      </c>
      <c r="H77" s="637">
        <v>0</v>
      </c>
      <c r="I77" s="637">
        <v>0</v>
      </c>
      <c r="J77" s="637">
        <v>0</v>
      </c>
    </row>
    <row r="78" spans="3:10" ht="13.5" thickBot="1">
      <c r="C78" s="636" t="s">
        <v>340</v>
      </c>
      <c r="D78" s="637">
        <v>0</v>
      </c>
      <c r="E78" s="637">
        <v>0</v>
      </c>
      <c r="F78" s="637">
        <v>0</v>
      </c>
      <c r="G78" s="637">
        <v>0</v>
      </c>
      <c r="H78" s="637">
        <v>0</v>
      </c>
      <c r="I78" s="637">
        <v>0</v>
      </c>
      <c r="J78" s="637">
        <v>0</v>
      </c>
    </row>
    <row r="79" spans="3:10" ht="13.5" thickBot="1">
      <c r="C79" s="636" t="s">
        <v>368</v>
      </c>
      <c r="D79" s="637">
        <v>0</v>
      </c>
      <c r="E79" s="637">
        <v>0</v>
      </c>
      <c r="F79" s="637">
        <v>0</v>
      </c>
      <c r="G79" s="637">
        <v>0</v>
      </c>
      <c r="H79" s="637">
        <v>0</v>
      </c>
      <c r="I79" s="637">
        <v>0</v>
      </c>
      <c r="J79" s="637">
        <v>0</v>
      </c>
    </row>
    <row r="80" spans="3:10" ht="13.5" thickBot="1">
      <c r="C80" s="636" t="s">
        <v>369</v>
      </c>
      <c r="D80" s="640">
        <f>SUM(D58:D79)</f>
        <v>12285041.016576815</v>
      </c>
      <c r="E80" s="640">
        <f t="shared" ref="E80:J80" si="51">SUM(E58:E79)</f>
        <v>15363207.431457112</v>
      </c>
      <c r="F80" s="640">
        <f t="shared" si="51"/>
        <v>15914498.000000002</v>
      </c>
      <c r="G80" s="640">
        <f t="shared" si="51"/>
        <v>16352922</v>
      </c>
      <c r="H80" s="640">
        <f t="shared" si="51"/>
        <v>16789219</v>
      </c>
      <c r="I80" s="640">
        <f t="shared" si="51"/>
        <v>17220867.000000004</v>
      </c>
      <c r="J80" s="640">
        <f t="shared" si="51"/>
        <v>17651103</v>
      </c>
    </row>
    <row r="81" spans="3:10">
      <c r="D81" s="318"/>
      <c r="E81" s="318"/>
      <c r="F81" s="318"/>
    </row>
    <row r="82" spans="3:10">
      <c r="D82" s="318"/>
      <c r="E82" s="318"/>
      <c r="F82" s="318"/>
    </row>
    <row r="83" spans="3:10">
      <c r="C83" s="635" t="s">
        <v>370</v>
      </c>
      <c r="D83" s="600">
        <f t="shared" ref="D83:J83" si="52">D57</f>
        <v>43464</v>
      </c>
      <c r="E83" s="600">
        <f t="shared" si="52"/>
        <v>43829</v>
      </c>
      <c r="F83" s="600">
        <f t="shared" si="52"/>
        <v>44195</v>
      </c>
      <c r="G83" s="600">
        <f t="shared" si="52"/>
        <v>44560</v>
      </c>
      <c r="H83" s="600">
        <f t="shared" si="52"/>
        <v>44925</v>
      </c>
      <c r="I83" s="600">
        <f t="shared" si="52"/>
        <v>45290</v>
      </c>
      <c r="J83" s="600">
        <f t="shared" si="52"/>
        <v>45656</v>
      </c>
    </row>
    <row r="84" spans="3:10" ht="13.5" thickBot="1">
      <c r="C84" s="636" t="s">
        <v>371</v>
      </c>
      <c r="D84" s="637">
        <v>-2242384</v>
      </c>
      <c r="E84" s="637">
        <v>8140914</v>
      </c>
      <c r="F84" s="637">
        <v>-1011083</v>
      </c>
      <c r="G84" s="637">
        <v>3382135</v>
      </c>
      <c r="H84" s="637">
        <v>-8365883</v>
      </c>
      <c r="I84" s="637">
        <v>-7509866</v>
      </c>
      <c r="J84" s="343">
        <v>3496394</v>
      </c>
    </row>
    <row r="85" spans="3:10" ht="13.5" thickBot="1">
      <c r="C85" s="636" t="s">
        <v>372</v>
      </c>
      <c r="D85" s="637">
        <v>6103323</v>
      </c>
      <c r="E85" s="637">
        <v>-1016102</v>
      </c>
      <c r="F85" s="637">
        <v>758482</v>
      </c>
      <c r="G85" s="637">
        <v>-5454126</v>
      </c>
      <c r="H85" s="637">
        <v>-3228652</v>
      </c>
      <c r="I85" s="637">
        <v>-5832423</v>
      </c>
      <c r="J85" s="343">
        <v>7885916</v>
      </c>
    </row>
    <row r="86" spans="3:10" ht="13.5" thickBot="1">
      <c r="C86" s="636" t="s">
        <v>339</v>
      </c>
      <c r="D86" s="637">
        <v>0</v>
      </c>
      <c r="E86" s="637">
        <v>0</v>
      </c>
      <c r="F86" s="637">
        <v>0</v>
      </c>
      <c r="G86" s="637">
        <v>0</v>
      </c>
      <c r="H86" s="637">
        <v>0</v>
      </c>
      <c r="I86" s="637">
        <v>0</v>
      </c>
      <c r="J86" s="343">
        <v>0</v>
      </c>
    </row>
    <row r="87" spans="3:10" ht="12" customHeight="1" thickBot="1">
      <c r="C87" s="636" t="s">
        <v>373</v>
      </c>
      <c r="D87" s="343">
        <v>0</v>
      </c>
      <c r="E87" s="343">
        <v>0</v>
      </c>
      <c r="F87" s="343">
        <v>0</v>
      </c>
      <c r="G87" s="343">
        <v>0</v>
      </c>
      <c r="H87" s="343">
        <v>0</v>
      </c>
      <c r="I87" s="343">
        <v>0</v>
      </c>
      <c r="J87" s="343">
        <v>0</v>
      </c>
    </row>
    <row r="88" spans="3:10" ht="13.5" thickBot="1">
      <c r="C88" s="636" t="s">
        <v>335</v>
      </c>
      <c r="D88" s="343">
        <v>0</v>
      </c>
      <c r="E88" s="343">
        <v>0</v>
      </c>
      <c r="F88" s="343">
        <v>0</v>
      </c>
      <c r="G88" s="343">
        <v>0</v>
      </c>
      <c r="H88" s="343">
        <v>0</v>
      </c>
      <c r="I88" s="343">
        <v>0</v>
      </c>
      <c r="J88" s="343">
        <v>0</v>
      </c>
    </row>
    <row r="89" spans="3:10" ht="13.5" thickBot="1">
      <c r="C89" s="636" t="s">
        <v>374</v>
      </c>
      <c r="D89" s="641">
        <v>0</v>
      </c>
      <c r="E89" s="641">
        <v>0</v>
      </c>
      <c r="F89" s="641">
        <v>0</v>
      </c>
      <c r="G89" s="641">
        <v>757991</v>
      </c>
      <c r="H89" s="641">
        <v>-977498</v>
      </c>
      <c r="I89" s="641">
        <v>6682180</v>
      </c>
      <c r="J89" s="641">
        <v>-250239</v>
      </c>
    </row>
    <row r="90" spans="3:10">
      <c r="C90" s="642"/>
      <c r="D90" s="566"/>
      <c r="E90" s="566"/>
      <c r="F90" s="566"/>
      <c r="G90" s="566"/>
      <c r="H90" s="566"/>
      <c r="I90" s="566"/>
      <c r="J90" s="566"/>
    </row>
    <row r="91" spans="3:10" ht="13.5" thickBot="1">
      <c r="C91" s="336" t="s">
        <v>375</v>
      </c>
      <c r="D91" s="643">
        <f>SUM(D84:D89)</f>
        <v>3860939</v>
      </c>
      <c r="E91" s="643">
        <f>SUM(E84:E89)</f>
        <v>7124812</v>
      </c>
      <c r="F91" s="643">
        <f t="shared" ref="F91:I91" si="53">SUM(F84:F89)</f>
        <v>-252601</v>
      </c>
      <c r="G91" s="643">
        <f t="shared" si="53"/>
        <v>-1314000</v>
      </c>
      <c r="H91" s="643">
        <f t="shared" si="53"/>
        <v>-12572033</v>
      </c>
      <c r="I91" s="643">
        <f t="shared" si="53"/>
        <v>-6660109</v>
      </c>
      <c r="J91" s="643">
        <f>SUM(J84:J89)</f>
        <v>11132071</v>
      </c>
    </row>
    <row r="92" spans="3:10" ht="13.5" thickBot="1">
      <c r="C92" s="336" t="s">
        <v>376</v>
      </c>
      <c r="D92" s="644">
        <f>D80+D91</f>
        <v>16145980.016576815</v>
      </c>
      <c r="E92" s="644">
        <f>E80+E91</f>
        <v>22488019.43145711</v>
      </c>
      <c r="F92" s="644">
        <f>F80+F91</f>
        <v>15661897.000000002</v>
      </c>
      <c r="G92" s="644">
        <f>G80+G91</f>
        <v>15038922</v>
      </c>
      <c r="H92" s="644">
        <f t="shared" ref="H92:I92" si="54">H80+H91</f>
        <v>4217186</v>
      </c>
      <c r="I92" s="644">
        <f t="shared" si="54"/>
        <v>10560758.000000004</v>
      </c>
      <c r="J92" s="644">
        <f>J80+J91</f>
        <v>28783174</v>
      </c>
    </row>
    <row r="93" spans="3:10" ht="14" thickTop="1" thickBot="1">
      <c r="C93" s="636" t="s">
        <v>377</v>
      </c>
      <c r="D93" s="343">
        <v>1152717</v>
      </c>
      <c r="E93" s="343">
        <v>1746774.8</v>
      </c>
      <c r="F93" s="343">
        <v>2086819.42</v>
      </c>
      <c r="G93" s="343">
        <v>2337170.08</v>
      </c>
      <c r="H93" s="343">
        <v>2456989.9900000002</v>
      </c>
      <c r="I93" s="343">
        <v>2669266.58</v>
      </c>
      <c r="J93" s="343">
        <v>2871752.8</v>
      </c>
    </row>
    <row r="94" spans="3:10" ht="13.5" thickBot="1">
      <c r="C94" s="636" t="s">
        <v>378</v>
      </c>
      <c r="D94" s="562">
        <v>1312269</v>
      </c>
      <c r="E94" s="573">
        <v>1708518</v>
      </c>
      <c r="F94" s="343">
        <v>1950402</v>
      </c>
      <c r="G94" s="343">
        <v>1165050</v>
      </c>
      <c r="H94" s="343">
        <v>1437908</v>
      </c>
      <c r="I94" s="343">
        <v>1546736</v>
      </c>
      <c r="J94" s="573">
        <v>1796141</v>
      </c>
    </row>
    <row r="95" spans="3:10" ht="13.5" thickBot="1">
      <c r="C95" s="636" t="s">
        <v>317</v>
      </c>
      <c r="D95" s="562">
        <v>1191820</v>
      </c>
      <c r="E95" s="562">
        <v>1334430</v>
      </c>
      <c r="F95" s="562">
        <v>1219897</v>
      </c>
      <c r="G95" s="562">
        <v>1581285.0252031966</v>
      </c>
      <c r="H95" s="562">
        <v>1920397</v>
      </c>
      <c r="I95" s="562">
        <v>2474131</v>
      </c>
      <c r="J95" s="562">
        <v>2631699</v>
      </c>
    </row>
    <row r="96" spans="3:10" ht="13.5" thickBot="1">
      <c r="C96" s="645" t="s">
        <v>379</v>
      </c>
      <c r="D96" s="646">
        <f>D92-SUM(D93:D95)</f>
        <v>12489174.016576815</v>
      </c>
      <c r="E96" s="646">
        <f t="shared" ref="E96:H96" si="55">E92-SUM(E93:E95)</f>
        <v>17698296.631457109</v>
      </c>
      <c r="F96" s="646">
        <f>F92-SUM(F93:F95)</f>
        <v>10404778.580000002</v>
      </c>
      <c r="G96" s="646">
        <f>G92-SUM(G93:G95)</f>
        <v>9955416.8947968036</v>
      </c>
      <c r="H96" s="646">
        <f t="shared" si="55"/>
        <v>-1598108.9900000002</v>
      </c>
      <c r="I96" s="646">
        <f>I92-SUM(I93:I95)</f>
        <v>3870624.4200000037</v>
      </c>
      <c r="J96" s="646">
        <f>J92-SUM(J93:J95)</f>
        <v>21483581.199999999</v>
      </c>
    </row>
    <row r="97" spans="2:11" ht="13.5" thickTop="1">
      <c r="C97" s="562"/>
      <c r="D97" s="562"/>
      <c r="E97" s="562"/>
      <c r="F97" s="562"/>
      <c r="G97" s="562"/>
      <c r="H97" s="562"/>
      <c r="I97" s="562"/>
      <c r="J97" s="562"/>
    </row>
    <row r="99" spans="2:11" ht="17">
      <c r="B99" s="371"/>
      <c r="C99" s="371"/>
      <c r="D99" s="371"/>
      <c r="E99" s="371"/>
      <c r="F99" s="371"/>
      <c r="G99" s="371"/>
      <c r="H99" s="371"/>
      <c r="I99" s="371"/>
      <c r="J99" s="371"/>
    </row>
    <row r="100" spans="2:11" ht="17">
      <c r="B100" s="371"/>
      <c r="C100" s="371"/>
      <c r="D100" s="371"/>
      <c r="E100" s="371"/>
      <c r="F100" s="371"/>
      <c r="G100" s="371"/>
      <c r="H100" s="371"/>
      <c r="I100" s="371"/>
      <c r="J100" s="371"/>
      <c r="K100" s="371"/>
    </row>
    <row r="101" spans="2:11" ht="17">
      <c r="B101" s="371"/>
      <c r="C101" s="371"/>
      <c r="D101" s="371"/>
      <c r="E101" s="371"/>
      <c r="F101" s="371"/>
      <c r="G101" s="371"/>
      <c r="H101" s="371"/>
      <c r="I101" s="371"/>
      <c r="J101" s="371"/>
      <c r="K101" s="371"/>
    </row>
    <row r="102" spans="2:11" ht="17">
      <c r="B102" s="371"/>
      <c r="C102" s="371"/>
      <c r="D102" s="371"/>
      <c r="E102" s="371"/>
      <c r="F102" s="371"/>
      <c r="G102" s="371"/>
      <c r="H102" s="371"/>
      <c r="I102" s="371"/>
      <c r="J102" s="371"/>
      <c r="K102" s="371"/>
    </row>
    <row r="103" spans="2:11" ht="17">
      <c r="B103" s="371"/>
      <c r="C103" s="371"/>
      <c r="D103" s="371"/>
      <c r="E103" s="371"/>
      <c r="F103" s="371"/>
      <c r="G103" s="371"/>
      <c r="H103" s="371"/>
      <c r="I103" s="371"/>
      <c r="J103" s="371"/>
      <c r="K103" s="371"/>
    </row>
    <row r="104" spans="2:11" ht="17">
      <c r="B104" s="371"/>
      <c r="C104" s="371"/>
      <c r="D104" s="371"/>
      <c r="E104" s="371"/>
      <c r="F104" s="371"/>
      <c r="G104" s="371"/>
      <c r="H104" s="371"/>
      <c r="I104" s="371"/>
      <c r="J104" s="371"/>
      <c r="K104" s="371"/>
    </row>
    <row r="105" spans="2:11" ht="17">
      <c r="B105" s="371"/>
      <c r="C105" s="371"/>
      <c r="D105" s="371"/>
      <c r="E105" s="371"/>
      <c r="F105" s="371"/>
      <c r="G105" s="371"/>
      <c r="H105" s="371"/>
      <c r="I105" s="371"/>
      <c r="J105" s="371"/>
      <c r="K105" s="371"/>
    </row>
    <row r="106" spans="2:11" ht="17">
      <c r="B106" s="371"/>
      <c r="C106" s="371"/>
      <c r="D106" s="371"/>
      <c r="E106" s="371"/>
      <c r="F106" s="371"/>
      <c r="G106" s="371"/>
      <c r="H106" s="371"/>
      <c r="I106" s="371"/>
      <c r="J106" s="371"/>
      <c r="K106" s="371"/>
    </row>
    <row r="107" spans="2:11" ht="17">
      <c r="B107" s="371"/>
      <c r="C107" s="371"/>
      <c r="D107" s="371"/>
      <c r="E107" s="371"/>
      <c r="F107" s="371"/>
      <c r="G107" s="371"/>
      <c r="H107" s="371"/>
      <c r="I107" s="371"/>
      <c r="J107" s="371"/>
      <c r="K107" s="371"/>
    </row>
    <row r="108" spans="2:11" ht="17">
      <c r="B108" s="371"/>
      <c r="C108" s="371"/>
      <c r="D108" s="371"/>
      <c r="E108" s="371"/>
      <c r="F108" s="371"/>
      <c r="G108" s="371"/>
      <c r="H108" s="371"/>
      <c r="I108" s="371"/>
      <c r="J108" s="371"/>
      <c r="K108" s="371"/>
    </row>
    <row r="109" spans="2:11" ht="17">
      <c r="B109" s="371"/>
      <c r="C109" s="371"/>
      <c r="D109" s="371"/>
      <c r="E109" s="371"/>
      <c r="F109" s="371"/>
      <c r="G109" s="371"/>
      <c r="H109" s="371"/>
      <c r="I109" s="371"/>
      <c r="J109" s="371"/>
      <c r="K109" s="371"/>
    </row>
    <row r="110" spans="2:11" ht="17">
      <c r="B110" s="371"/>
      <c r="C110" s="371"/>
      <c r="D110" s="371"/>
      <c r="E110" s="371"/>
      <c r="F110" s="371"/>
      <c r="G110" s="371"/>
      <c r="H110" s="371"/>
      <c r="I110" s="371"/>
      <c r="J110" s="371"/>
      <c r="K110" s="371"/>
    </row>
    <row r="111" spans="2:11" ht="17">
      <c r="B111" s="371"/>
      <c r="C111" s="371"/>
      <c r="D111" s="371"/>
      <c r="E111" s="371"/>
      <c r="F111" s="371"/>
      <c r="G111" s="371"/>
      <c r="H111" s="371"/>
      <c r="I111" s="371"/>
      <c r="J111" s="371"/>
      <c r="K111" s="371"/>
    </row>
    <row r="112" spans="2:11" ht="17">
      <c r="B112" s="371"/>
      <c r="C112" s="371"/>
      <c r="D112" s="371"/>
      <c r="E112" s="371"/>
      <c r="F112" s="371"/>
      <c r="G112" s="371"/>
      <c r="H112" s="371"/>
      <c r="I112" s="371"/>
      <c r="J112" s="371"/>
      <c r="K112" s="371"/>
    </row>
    <row r="113" spans="2:11" ht="17">
      <c r="B113" s="371"/>
      <c r="C113" s="371"/>
      <c r="D113" s="371"/>
      <c r="E113" s="371"/>
      <c r="F113" s="371"/>
      <c r="G113" s="371"/>
      <c r="H113" s="371"/>
      <c r="I113" s="371"/>
      <c r="J113" s="371"/>
      <c r="K113" s="371"/>
    </row>
    <row r="114" spans="2:11" ht="17">
      <c r="B114" s="371"/>
      <c r="C114" s="371"/>
      <c r="D114" s="371"/>
      <c r="E114" s="371"/>
      <c r="F114" s="371"/>
      <c r="G114" s="371"/>
      <c r="H114" s="371"/>
      <c r="I114" s="371"/>
      <c r="J114" s="371"/>
      <c r="K114" s="371"/>
    </row>
    <row r="115" spans="2:11" ht="17">
      <c r="B115" s="371"/>
      <c r="C115" s="371"/>
      <c r="D115" s="371"/>
      <c r="E115" s="371"/>
      <c r="F115" s="371"/>
      <c r="G115" s="371"/>
      <c r="H115" s="371"/>
      <c r="I115" s="371"/>
      <c r="J115" s="371"/>
      <c r="K115" s="371"/>
    </row>
    <row r="116" spans="2:11" ht="17">
      <c r="B116" s="371"/>
      <c r="C116" s="371"/>
      <c r="D116" s="371"/>
      <c r="E116" s="371"/>
      <c r="F116" s="371"/>
      <c r="G116" s="371"/>
      <c r="H116" s="371"/>
      <c r="I116" s="371"/>
      <c r="J116" s="371"/>
      <c r="K116" s="371"/>
    </row>
    <row r="117" spans="2:11" ht="17">
      <c r="B117" s="371"/>
      <c r="C117" s="371"/>
      <c r="D117" s="371"/>
      <c r="E117" s="371"/>
      <c r="F117" s="371"/>
      <c r="G117" s="371"/>
      <c r="H117" s="371"/>
      <c r="I117" s="371"/>
      <c r="J117" s="371"/>
      <c r="K117" s="371"/>
    </row>
    <row r="118" spans="2:11" ht="17">
      <c r="B118" s="371"/>
      <c r="C118" s="371"/>
      <c r="D118" s="371"/>
      <c r="E118" s="371"/>
      <c r="F118" s="371"/>
      <c r="G118" s="371"/>
      <c r="H118" s="371"/>
      <c r="I118" s="371"/>
      <c r="J118" s="371"/>
      <c r="K118" s="371"/>
    </row>
    <row r="119" spans="2:11" ht="17">
      <c r="B119" s="371"/>
      <c r="C119" s="371"/>
      <c r="D119" s="371"/>
      <c r="E119" s="371"/>
      <c r="F119" s="371"/>
      <c r="G119" s="371"/>
      <c r="H119" s="371"/>
      <c r="I119" s="371"/>
      <c r="J119" s="371"/>
    </row>
    <row r="120" spans="2:11" ht="17">
      <c r="B120" s="371"/>
      <c r="C120" s="371"/>
      <c r="D120" s="371"/>
      <c r="E120" s="371"/>
      <c r="F120" s="371"/>
      <c r="G120" s="371"/>
      <c r="H120" s="371"/>
      <c r="I120" s="371"/>
      <c r="J120" s="371"/>
    </row>
    <row r="121" spans="2:11" ht="17">
      <c r="B121" s="371"/>
      <c r="C121" s="371"/>
      <c r="D121" s="371"/>
      <c r="E121" s="371"/>
      <c r="F121" s="371"/>
      <c r="G121" s="371"/>
      <c r="H121" s="371"/>
      <c r="I121" s="371"/>
      <c r="J121" s="371"/>
    </row>
    <row r="122" spans="2:11" ht="17">
      <c r="B122" s="371"/>
      <c r="C122" s="371"/>
      <c r="D122" s="371"/>
      <c r="E122" s="371"/>
      <c r="F122" s="371"/>
      <c r="G122" s="371"/>
      <c r="H122" s="371"/>
      <c r="I122" s="371"/>
      <c r="J122" s="371"/>
    </row>
    <row r="123" spans="2:11" ht="17">
      <c r="B123" s="371"/>
      <c r="C123" s="371"/>
      <c r="D123" s="371"/>
      <c r="E123" s="371"/>
      <c r="F123" s="371"/>
      <c r="G123" s="371"/>
      <c r="H123" s="371"/>
      <c r="I123" s="371"/>
      <c r="J123" s="371"/>
    </row>
    <row r="131" spans="3:8">
      <c r="C131" s="732"/>
      <c r="D131" s="732"/>
      <c r="E131" s="732"/>
      <c r="F131" s="732"/>
    </row>
    <row r="132" spans="3:8" ht="13.5" thickBot="1">
      <c r="C132" s="647"/>
      <c r="D132" s="648">
        <v>2020</v>
      </c>
      <c r="E132" s="648">
        <f>D132+1</f>
        <v>2021</v>
      </c>
      <c r="F132" s="648">
        <f>E132+1</f>
        <v>2022</v>
      </c>
      <c r="G132" s="648">
        <f t="shared" ref="G132:H132" si="56">F132+1</f>
        <v>2023</v>
      </c>
      <c r="H132" s="648">
        <f t="shared" si="56"/>
        <v>2024</v>
      </c>
    </row>
    <row r="133" spans="3:8" ht="13.5" thickBot="1">
      <c r="C133" s="649" t="s">
        <v>380</v>
      </c>
      <c r="D133" s="650">
        <v>4.2000000000000003E-2</v>
      </c>
      <c r="E133" s="650">
        <v>6.9099999999999995E-2</v>
      </c>
      <c r="F133" s="651">
        <v>9.1800000000000007E-2</v>
      </c>
      <c r="G133" s="651">
        <v>6.7799999999999999E-2</v>
      </c>
      <c r="H133" s="651">
        <v>3.56E-2</v>
      </c>
    </row>
    <row r="134" spans="3:8" ht="13.5" thickBot="1">
      <c r="C134" s="649" t="s">
        <v>381</v>
      </c>
      <c r="D134" s="650">
        <f>D133+4.5%</f>
        <v>8.6999999999999994E-2</v>
      </c>
      <c r="E134" s="650">
        <f t="shared" ref="E134:H134" si="57">E133+4.5%</f>
        <v>0.11409999999999999</v>
      </c>
      <c r="F134" s="650">
        <f t="shared" si="57"/>
        <v>0.1368</v>
      </c>
      <c r="G134" s="650">
        <f t="shared" si="57"/>
        <v>0.1128</v>
      </c>
      <c r="H134" s="650">
        <f t="shared" si="57"/>
        <v>8.0600000000000005E-2</v>
      </c>
    </row>
    <row r="135" spans="3:8" ht="13.5" thickBot="1">
      <c r="C135" s="649"/>
      <c r="D135" s="650"/>
      <c r="E135" s="650"/>
      <c r="F135" s="650"/>
      <c r="G135" s="650"/>
      <c r="H135" s="650"/>
    </row>
    <row r="136" spans="3:8" ht="13.5" thickBot="1">
      <c r="C136" s="649" t="s">
        <v>382</v>
      </c>
      <c r="D136" s="652">
        <f>T47</f>
        <v>2.1860553466413003E-2</v>
      </c>
      <c r="E136" s="652">
        <f>U47</f>
        <v>5.3754440870935503E-3</v>
      </c>
      <c r="F136" s="652">
        <f>V47</f>
        <v>1.1170771888323563E-2</v>
      </c>
      <c r="G136" s="652">
        <f>W47</f>
        <v>2.6658531005450986E-2</v>
      </c>
      <c r="H136" s="652">
        <f>X47</f>
        <v>2.7644324422931188E-2</v>
      </c>
    </row>
    <row r="137" spans="3:8" ht="13.5" thickBot="1">
      <c r="C137" s="649" t="s">
        <v>383</v>
      </c>
      <c r="D137" s="653">
        <f>D136-D134</f>
        <v>-6.5139446533586998E-2</v>
      </c>
      <c r="E137" s="650">
        <f t="shared" ref="E137:H137" si="58">E136-E134</f>
        <v>-0.10872455591290645</v>
      </c>
      <c r="F137" s="653">
        <f t="shared" si="58"/>
        <v>-0.12562922811167643</v>
      </c>
      <c r="G137" s="653">
        <f t="shared" si="58"/>
        <v>-8.6141468994549011E-2</v>
      </c>
      <c r="H137" s="653">
        <f t="shared" si="58"/>
        <v>-5.2955675577068817E-2</v>
      </c>
    </row>
  </sheetData>
  <mergeCells count="6">
    <mergeCell ref="B1:J2"/>
    <mergeCell ref="C131:F131"/>
    <mergeCell ref="D29:J29"/>
    <mergeCell ref="K29:Q29"/>
    <mergeCell ref="R29:W29"/>
    <mergeCell ref="C28:Z28"/>
  </mergeCells>
  <phoneticPr fontId="6" type="noConversion"/>
  <conditionalFormatting sqref="C97:J97">
    <cfRule type="cellIs" dxfId="4" priority="14" operator="lessThan">
      <formula>0</formula>
    </cfRule>
  </conditionalFormatting>
  <conditionalFormatting sqref="D5:J11 D13:J16 D31:Q47">
    <cfRule type="cellIs" dxfId="3" priority="8" operator="lessThan">
      <formula>0</formula>
    </cfRule>
  </conditionalFormatting>
  <conditionalFormatting sqref="D58:J79">
    <cfRule type="cellIs" dxfId="2" priority="18" operator="lessThan">
      <formula>0</formula>
    </cfRule>
  </conditionalFormatting>
  <conditionalFormatting sqref="D84:J91">
    <cfRule type="cellIs" dxfId="1" priority="10" operator="lessThan">
      <formula>0</formula>
    </cfRule>
  </conditionalFormatting>
  <conditionalFormatting sqref="D93:J95">
    <cfRule type="cellIs" dxfId="0" priority="4" operator="lessThan">
      <formula>0</formula>
    </cfRule>
  </conditionalFormatting>
  <pageMargins left="0.7" right="0.7" top="0.75" bottom="0.75" header="0.3" footer="0.3"/>
  <pageSetup paperSize="9" orientation="portrait" r:id="rId1"/>
  <ignoredErrors>
    <ignoredError sqref="E20:G21 W33 W35 W38:W39 W32 W40:W43 W37 W36 W44:W46 E19:F19" formulaRange="1"/>
    <ignoredError sqref="H20:I20 H21" evalError="1" formulaRange="1"/>
  </ignoredErrors>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99FB0-2991-40F9-854B-65EC760289B6}">
  <sheetPr>
    <tabColor theme="9" tint="-0.249977111117893"/>
  </sheetPr>
  <dimension ref="D2:AA127"/>
  <sheetViews>
    <sheetView showGridLines="0" topLeftCell="A53" zoomScale="90" zoomScaleNormal="90" workbookViewId="0">
      <selection activeCell="E63" sqref="E63"/>
    </sheetView>
  </sheetViews>
  <sheetFormatPr defaultColWidth="8.90625" defaultRowHeight="14.5"/>
  <cols>
    <col min="1" max="3" width="8.90625" style="233"/>
    <col min="4" max="4" width="19.453125" style="233" bestFit="1" customWidth="1"/>
    <col min="5" max="6" width="14.08984375" style="233" bestFit="1" customWidth="1"/>
    <col min="7" max="7" width="15.54296875" style="233" bestFit="1" customWidth="1"/>
    <col min="8" max="8" width="15.08984375" style="233" bestFit="1" customWidth="1"/>
    <col min="9" max="9" width="14.90625" style="233" bestFit="1" customWidth="1"/>
    <col min="10" max="10" width="15.08984375" style="233" bestFit="1" customWidth="1"/>
    <col min="11" max="11" width="14.90625" style="233" bestFit="1" customWidth="1"/>
    <col min="12" max="12" width="10.453125" style="233" customWidth="1"/>
    <col min="13" max="16384" width="8.90625" style="233"/>
  </cols>
  <sheetData>
    <row r="2" spans="4:11">
      <c r="E2" s="737" t="s">
        <v>384</v>
      </c>
      <c r="F2" s="737"/>
      <c r="G2" s="737"/>
      <c r="H2" s="737"/>
    </row>
    <row r="3" spans="4:11">
      <c r="E3" s="531" t="s">
        <v>322</v>
      </c>
      <c r="F3" s="531"/>
      <c r="G3" s="531"/>
      <c r="H3" s="531"/>
    </row>
    <row r="4" spans="4:11">
      <c r="E4" s="531" t="s">
        <v>385</v>
      </c>
      <c r="F4" s="531"/>
      <c r="G4" s="531"/>
      <c r="H4" s="531"/>
    </row>
    <row r="5" spans="4:11">
      <c r="E5" s="531" t="s">
        <v>386</v>
      </c>
      <c r="F5" s="531"/>
      <c r="G5" s="531"/>
      <c r="H5" s="531"/>
    </row>
    <row r="6" spans="4:11">
      <c r="E6" s="531" t="s">
        <v>387</v>
      </c>
      <c r="F6" s="531"/>
      <c r="G6" s="531"/>
      <c r="H6" s="531"/>
    </row>
    <row r="7" spans="4:11">
      <c r="E7" s="531"/>
      <c r="F7" s="531"/>
      <c r="G7" s="531"/>
      <c r="H7" s="531"/>
    </row>
    <row r="8" spans="4:11">
      <c r="E8" s="531"/>
      <c r="F8" s="531"/>
      <c r="G8" s="531"/>
      <c r="H8" s="531"/>
    </row>
    <row r="9" spans="4:11">
      <c r="E9" s="531"/>
      <c r="F9" s="531"/>
      <c r="G9" s="531"/>
      <c r="H9" s="531"/>
    </row>
    <row r="10" spans="4:11">
      <c r="E10" s="531"/>
      <c r="F10" s="531"/>
      <c r="G10" s="531"/>
      <c r="H10" s="531"/>
    </row>
    <row r="11" spans="4:11">
      <c r="E11" s="531"/>
      <c r="F11" s="531"/>
      <c r="G11" s="531"/>
      <c r="H11" s="531"/>
    </row>
    <row r="14" spans="4:11" ht="15" thickBot="1">
      <c r="D14" s="233" t="s">
        <v>325</v>
      </c>
    </row>
    <row r="15" spans="4:11" ht="15" thickBot="1">
      <c r="D15" s="532" t="s">
        <v>387</v>
      </c>
      <c r="E15" s="533">
        <f>'Investment Income'!D4</f>
        <v>43464</v>
      </c>
      <c r="F15" s="533">
        <f>'Investment Income'!E4</f>
        <v>43829</v>
      </c>
      <c r="G15" s="533">
        <f>'Investment Income'!F4</f>
        <v>44195</v>
      </c>
      <c r="H15" s="533">
        <f>'Investment Income'!G4</f>
        <v>44560</v>
      </c>
      <c r="I15" s="533">
        <f>'Investment Income'!H4</f>
        <v>44925</v>
      </c>
      <c r="J15" s="533">
        <f>'Investment Income'!I4</f>
        <v>45290</v>
      </c>
      <c r="K15" s="533">
        <f>'Investment Income'!J4</f>
        <v>45656</v>
      </c>
    </row>
    <row r="16" spans="4:11" ht="15" thickBot="1">
      <c r="D16" s="532" t="s">
        <v>325</v>
      </c>
      <c r="E16" s="528">
        <f>'Investment Income'!D19</f>
        <v>3.213119647225178E-2</v>
      </c>
      <c r="F16" s="528">
        <f>'Investment Income'!E19</f>
        <v>3.3751775511997421E-2</v>
      </c>
      <c r="G16" s="528">
        <f>'Investment Income'!F19</f>
        <v>3.5165009749179514E-2</v>
      </c>
      <c r="H16" s="528">
        <f>'Investment Income'!G19</f>
        <v>3.846645081081787E-2</v>
      </c>
      <c r="I16" s="528">
        <f>'Investment Income'!H19</f>
        <v>3.7066783343050844E-2</v>
      </c>
      <c r="J16" s="528">
        <f>'Investment Income'!I19</f>
        <v>3.7703167724376666E-2</v>
      </c>
      <c r="K16" s="528">
        <f>'Investment Income'!J19</f>
        <v>2.9535177071606539E-2</v>
      </c>
    </row>
    <row r="17" spans="4:11" ht="15" thickBot="1">
      <c r="D17" s="532" t="s">
        <v>321</v>
      </c>
      <c r="E17" s="528">
        <f>'Investment Income'!D20</f>
        <v>2.2566918104083216E-2</v>
      </c>
      <c r="F17" s="528">
        <f>'Investment Income'!E20</f>
        <v>2.3229125900479222E-2</v>
      </c>
      <c r="G17" s="528">
        <f>'Investment Income'!F20</f>
        <v>2.3548770236510551E-2</v>
      </c>
      <c r="H17" s="528">
        <f>'Investment Income'!G20</f>
        <v>2.6508685765779416E-2</v>
      </c>
      <c r="I17" s="528">
        <f>'Investment Income'!H20</f>
        <v>2.4227932442942923E-2</v>
      </c>
      <c r="J17" s="528">
        <f>'Investment Income'!I20</f>
        <v>2.3055866373914786E-2</v>
      </c>
      <c r="K17" s="528">
        <f>'Investment Income'!J20</f>
        <v>1.7320939474181372E-2</v>
      </c>
    </row>
    <row r="18" spans="4:11" ht="15" thickBot="1">
      <c r="D18" s="532" t="s">
        <v>326</v>
      </c>
      <c r="E18" s="528">
        <f>'Investment Income'!D21</f>
        <v>9.5642783681685606E-3</v>
      </c>
      <c r="F18" s="528">
        <f>'Investment Income'!E21</f>
        <v>9.0710251620559519E-3</v>
      </c>
      <c r="G18" s="528">
        <f>'Investment Income'!F21</f>
        <v>1.3940611680213974E-2</v>
      </c>
      <c r="H18" s="528">
        <f>'Investment Income'!G21</f>
        <v>1.0744297217045295E-2</v>
      </c>
      <c r="I18" s="528">
        <f>'Investment Income'!H21</f>
        <v>1.3437843697590881E-2</v>
      </c>
      <c r="J18" s="528">
        <f>'Investment Income'!I21</f>
        <v>1.3916265484760413E-2</v>
      </c>
      <c r="K18" s="528">
        <f>'Investment Income'!J21</f>
        <v>1.0216112646062698E-2</v>
      </c>
    </row>
    <row r="19" spans="4:11" ht="15" thickBot="1">
      <c r="D19" s="532" t="s">
        <v>380</v>
      </c>
      <c r="E19" s="534">
        <v>5.7099999999999998E-2</v>
      </c>
      <c r="F19" s="534">
        <v>5.8200000000000002E-2</v>
      </c>
      <c r="G19" s="534">
        <v>5.62E-2</v>
      </c>
      <c r="H19" s="534">
        <v>5.7299999999999997E-2</v>
      </c>
      <c r="I19" s="534">
        <v>9.06E-2</v>
      </c>
      <c r="J19" s="534">
        <v>6.6299999999999998E-2</v>
      </c>
      <c r="K19" s="534">
        <v>3.56E-2</v>
      </c>
    </row>
    <row r="21" spans="4:11">
      <c r="J21" s="370"/>
    </row>
    <row r="44" spans="4:11">
      <c r="D44" s="535" t="s">
        <v>388</v>
      </c>
    </row>
    <row r="45" spans="4:11" ht="15" thickBot="1"/>
    <row r="46" spans="4:11" ht="15" thickBot="1">
      <c r="D46" s="532" t="s">
        <v>387</v>
      </c>
      <c r="E46" s="536">
        <v>43465</v>
      </c>
      <c r="F46" s="536">
        <f>EDATE(E46,12)</f>
        <v>43830</v>
      </c>
      <c r="G46" s="536">
        <f t="shared" ref="G46:J46" si="0">EDATE(F46,12)</f>
        <v>44196</v>
      </c>
      <c r="H46" s="536">
        <f t="shared" si="0"/>
        <v>44561</v>
      </c>
      <c r="I46" s="536">
        <f t="shared" si="0"/>
        <v>44926</v>
      </c>
      <c r="J46" s="536">
        <f t="shared" si="0"/>
        <v>45291</v>
      </c>
      <c r="K46" s="536">
        <f>EDATE(J46,9)</f>
        <v>45565</v>
      </c>
    </row>
    <row r="47" spans="4:11" ht="15" thickBot="1">
      <c r="D47" s="537" t="s">
        <v>322</v>
      </c>
      <c r="E47" s="538">
        <f>'Investment Income'!D15</f>
        <v>38233998</v>
      </c>
      <c r="F47" s="538">
        <f>'Investment Income'!E15</f>
        <v>52802442</v>
      </c>
      <c r="G47" s="538">
        <f>'Investment Income'!F15</f>
        <v>37710816</v>
      </c>
      <c r="H47" s="538">
        <f>'Investment Income'!G15</f>
        <v>47313519</v>
      </c>
      <c r="I47" s="538">
        <f>'Investment Income'!H15</f>
        <v>43275507</v>
      </c>
      <c r="J47" s="538">
        <f>'Investment Income'!I15</f>
        <v>48074202</v>
      </c>
      <c r="K47" s="538">
        <f>'Investment Income'!J15</f>
        <v>71451765</v>
      </c>
    </row>
    <row r="48" spans="4:11" ht="15" thickBot="1">
      <c r="D48" s="537" t="s">
        <v>385</v>
      </c>
      <c r="E48" s="538">
        <f>-'Investment Income'!D16</f>
        <v>-13809493.764705881</v>
      </c>
      <c r="F48" s="538">
        <f>-'Investment Income'!E16</f>
        <v>-16357180.588235294</v>
      </c>
      <c r="G48" s="538">
        <f>-'Investment Income'!F16</f>
        <v>-18811779.117647059</v>
      </c>
      <c r="H48" s="538">
        <f>-'Investment Income'!G16</f>
        <v>-21353512.529411763</v>
      </c>
      <c r="I48" s="538">
        <f>-'Investment Income'!H16</f>
        <v>-23036836.882352941</v>
      </c>
      <c r="J48" s="538">
        <f>-'Investment Income'!I16</f>
        <v>-25430704.352941178</v>
      </c>
      <c r="K48" s="538">
        <f>-'Investment Income'!J16</f>
        <v>-29816162.647058822</v>
      </c>
    </row>
    <row r="49" spans="4:11" ht="15" thickBot="1">
      <c r="D49" s="539" t="s">
        <v>324</v>
      </c>
      <c r="E49" s="540">
        <f>SUM(E47:E48)</f>
        <v>24424504.235294119</v>
      </c>
      <c r="F49" s="540">
        <f t="shared" ref="F49:J49" si="1">SUM(F47:F48)</f>
        <v>36445261.411764704</v>
      </c>
      <c r="G49" s="540">
        <f t="shared" si="1"/>
        <v>18899036.882352941</v>
      </c>
      <c r="H49" s="540">
        <f t="shared" si="1"/>
        <v>25960006.470588237</v>
      </c>
      <c r="I49" s="540">
        <f t="shared" si="1"/>
        <v>20238670.117647059</v>
      </c>
      <c r="J49" s="540">
        <f t="shared" si="1"/>
        <v>22643497.647058822</v>
      </c>
      <c r="K49" s="540">
        <f>SUM(K47:K48)</f>
        <v>41635602.352941178</v>
      </c>
    </row>
    <row r="50" spans="4:11" ht="15.5" thickTop="1" thickBot="1"/>
    <row r="51" spans="4:11" ht="15" thickBot="1">
      <c r="D51" s="532" t="s">
        <v>387</v>
      </c>
      <c r="E51" s="536">
        <f>E46</f>
        <v>43465</v>
      </c>
      <c r="F51" s="536">
        <f t="shared" ref="F51:K51" si="2">F46</f>
        <v>43830</v>
      </c>
      <c r="G51" s="536">
        <f t="shared" si="2"/>
        <v>44196</v>
      </c>
      <c r="H51" s="536">
        <f t="shared" si="2"/>
        <v>44561</v>
      </c>
      <c r="I51" s="536">
        <f t="shared" si="2"/>
        <v>44926</v>
      </c>
      <c r="J51" s="536">
        <f t="shared" si="2"/>
        <v>45291</v>
      </c>
      <c r="K51" s="536">
        <f t="shared" si="2"/>
        <v>45565</v>
      </c>
    </row>
    <row r="52" spans="4:11" ht="15" thickBot="1">
      <c r="D52" s="537" t="s">
        <v>322</v>
      </c>
      <c r="E52" s="541">
        <f>E47/E49</f>
        <v>1.5653950488276753</v>
      </c>
      <c r="F52" s="541">
        <f>F47/F49</f>
        <v>1.4488150161259405</v>
      </c>
      <c r="G52" s="541">
        <f t="shared" ref="G52:J52" si="3">G47/G49</f>
        <v>1.995382951774259</v>
      </c>
      <c r="H52" s="541">
        <f t="shared" si="3"/>
        <v>1.8225542067412246</v>
      </c>
      <c r="I52" s="541">
        <f t="shared" si="3"/>
        <v>2.1382584304423258</v>
      </c>
      <c r="J52" s="541">
        <f t="shared" si="3"/>
        <v>2.1230908205669539</v>
      </c>
      <c r="K52" s="541">
        <f>K47/K49</f>
        <v>1.7161218035062864</v>
      </c>
    </row>
    <row r="53" spans="4:11" ht="15" thickBot="1">
      <c r="D53" s="537" t="s">
        <v>385</v>
      </c>
      <c r="E53" s="541">
        <f>E48/E49</f>
        <v>-0.56539504882767533</v>
      </c>
      <c r="F53" s="541">
        <f t="shared" ref="F53:K53" si="4">F48/F49</f>
        <v>-0.44881501612594055</v>
      </c>
      <c r="G53" s="541">
        <f t="shared" si="4"/>
        <v>-0.99538295177425895</v>
      </c>
      <c r="H53" s="541">
        <f t="shared" si="4"/>
        <v>-0.82255420674122448</v>
      </c>
      <c r="I53" s="541">
        <f t="shared" si="4"/>
        <v>-1.1382584304423258</v>
      </c>
      <c r="J53" s="541">
        <f t="shared" si="4"/>
        <v>-1.1230908205669536</v>
      </c>
      <c r="K53" s="541">
        <f t="shared" si="4"/>
        <v>-0.71612180350628651</v>
      </c>
    </row>
    <row r="56" spans="4:11">
      <c r="J56" s="233">
        <f>E47/E49</f>
        <v>1.5653950488276753</v>
      </c>
    </row>
    <row r="59" spans="4:11" ht="15" thickBot="1"/>
    <row r="60" spans="4:11" ht="15" thickBot="1">
      <c r="D60" s="532" t="s">
        <v>387</v>
      </c>
      <c r="E60" s="536">
        <f t="shared" ref="E60:K60" si="5">E15</f>
        <v>43464</v>
      </c>
      <c r="F60" s="536">
        <f t="shared" si="5"/>
        <v>43829</v>
      </c>
      <c r="G60" s="536">
        <f t="shared" si="5"/>
        <v>44195</v>
      </c>
      <c r="H60" s="536">
        <f t="shared" si="5"/>
        <v>44560</v>
      </c>
      <c r="I60" s="536">
        <f t="shared" si="5"/>
        <v>44925</v>
      </c>
      <c r="J60" s="536">
        <f t="shared" si="5"/>
        <v>45290</v>
      </c>
      <c r="K60" s="536">
        <f t="shared" si="5"/>
        <v>45656</v>
      </c>
    </row>
    <row r="61" spans="4:11" ht="15" thickBot="1">
      <c r="D61" s="537" t="s">
        <v>314</v>
      </c>
      <c r="E61" s="538">
        <f>HLOOKUP(E60,'Investment Income'!$C$4:$K$16,'Investment Income'!$B$5,0)</f>
        <v>382339980</v>
      </c>
      <c r="F61" s="538">
        <f>HLOOKUP(F60,'Investment Income'!$C$4:$K$16,'Investment Income'!$B$5,0)</f>
        <v>528024420</v>
      </c>
      <c r="G61" s="538">
        <f>HLOOKUP(G60,'Investment Income'!$C$4:$K$16,'Investment Income'!$B$5,0)</f>
        <v>377108160</v>
      </c>
      <c r="H61" s="538">
        <f>HLOOKUP(H60,'Investment Income'!$C$4:$K$16,'Investment Income'!$B$5,0)</f>
        <v>473135190</v>
      </c>
      <c r="I61" s="538">
        <f>HLOOKUP(I60,'Investment Income'!$C$4:$K$16,'Investment Income'!$B$5,0)</f>
        <v>432755070</v>
      </c>
      <c r="J61" s="538">
        <f>HLOOKUP(J60,'Investment Income'!$C$4:$K$16,'Investment Income'!$B$5,0)</f>
        <v>480742020</v>
      </c>
      <c r="K61" s="538">
        <f>HLOOKUP(K60,'Investment Income'!$C$4:$K$16,'Investment Income'!$B$5,0)</f>
        <v>714517650</v>
      </c>
    </row>
    <row r="62" spans="4:11" ht="15" thickBot="1">
      <c r="D62" s="537" t="s">
        <v>322</v>
      </c>
      <c r="E62" s="538">
        <f>HLOOKUP(E60,'Investment Income'!$C$4:$K$16,'Investment Income'!$B$16,0)</f>
        <v>38233998</v>
      </c>
      <c r="F62" s="538">
        <f>HLOOKUP(F60,'Investment Income'!$C$4:$K$16,'Investment Income'!$B$16,0)</f>
        <v>52802442</v>
      </c>
      <c r="G62" s="538">
        <f>HLOOKUP(G60,'Investment Income'!$C$4:$K$16,'Investment Income'!$B$16,0)</f>
        <v>37710816</v>
      </c>
      <c r="H62" s="538">
        <f>HLOOKUP(H60,'Investment Income'!$C$4:$K$16,'Investment Income'!$B$16,0)</f>
        <v>47313519</v>
      </c>
      <c r="I62" s="538">
        <f>HLOOKUP(I60,'Investment Income'!$C$4:$K$16,'Investment Income'!$B$16,0)</f>
        <v>43275507</v>
      </c>
      <c r="J62" s="538">
        <f>HLOOKUP(J60,'Investment Income'!$C$4:$K$16,'Investment Income'!$B$16,0)</f>
        <v>48074202</v>
      </c>
      <c r="K62" s="538">
        <f>HLOOKUP(K60,'Investment Income'!$C$4:$K$16,'Investment Income'!$B$16,0)</f>
        <v>71451765</v>
      </c>
    </row>
    <row r="63" spans="4:11" ht="15" thickBot="1">
      <c r="D63" s="537" t="s">
        <v>385</v>
      </c>
      <c r="E63" s="538">
        <f>HLOOKUP(E60,'Investment Income'!$C$4:$K$16,'Investment Income'!$B$17,0)</f>
        <v>13809493.764705881</v>
      </c>
      <c r="F63" s="538">
        <f>HLOOKUP(F60,'Investment Income'!$C$4:$K$16,'Investment Income'!$B$17,0)</f>
        <v>16357180.588235294</v>
      </c>
      <c r="G63" s="538">
        <f>HLOOKUP(G60,'Investment Income'!$C$4:$K$16,'Investment Income'!$B$17,0)</f>
        <v>18811779.117647059</v>
      </c>
      <c r="H63" s="538">
        <f>HLOOKUP(H60,'Investment Income'!$C$4:$K$16,'Investment Income'!$B$17,0)</f>
        <v>21353512.529411763</v>
      </c>
      <c r="I63" s="538">
        <f>HLOOKUP(I60,'Investment Income'!$C$4:$K$16,'Investment Income'!$B$17,0)</f>
        <v>23036836.882352941</v>
      </c>
      <c r="J63" s="538">
        <f>HLOOKUP(J60,'Investment Income'!$C$4:$K$16,'Investment Income'!$B$17,0)</f>
        <v>25430704.352941178</v>
      </c>
      <c r="K63" s="538">
        <f>HLOOKUP(K60,'Investment Income'!$C$4:$K$16,'Investment Income'!$B$17,0)</f>
        <v>29816162.647058822</v>
      </c>
    </row>
    <row r="65" spans="4:11" ht="15" thickBot="1">
      <c r="D65" s="532" t="s">
        <v>387</v>
      </c>
      <c r="E65" s="536">
        <f t="shared" ref="E65:K65" si="6">E15</f>
        <v>43464</v>
      </c>
      <c r="F65" s="536">
        <f t="shared" si="6"/>
        <v>43829</v>
      </c>
      <c r="G65" s="536">
        <f t="shared" si="6"/>
        <v>44195</v>
      </c>
      <c r="H65" s="536">
        <f t="shared" si="6"/>
        <v>44560</v>
      </c>
      <c r="I65" s="536">
        <f t="shared" si="6"/>
        <v>44925</v>
      </c>
      <c r="J65" s="536">
        <f t="shared" si="6"/>
        <v>45290</v>
      </c>
      <c r="K65" s="536">
        <f t="shared" si="6"/>
        <v>45656</v>
      </c>
    </row>
    <row r="66" spans="4:11" ht="15" thickBot="1">
      <c r="D66" s="537" t="s">
        <v>389</v>
      </c>
      <c r="E66" s="541">
        <f>E62/SUM(E62:E63)</f>
        <v>0.73465474170833767</v>
      </c>
      <c r="F66" s="541">
        <f>F62/SUM(F62:F63)</f>
        <v>0.76348655507241303</v>
      </c>
      <c r="G66" s="541">
        <f t="shared" ref="G66:K66" si="7">G62/SUM(G62:G63)</f>
        <v>0.66718125594743283</v>
      </c>
      <c r="H66" s="541">
        <f t="shared" si="7"/>
        <v>0.68902816892171126</v>
      </c>
      <c r="I66" s="541">
        <f t="shared" si="7"/>
        <v>0.65260107645684484</v>
      </c>
      <c r="J66" s="541">
        <f>J62/SUM(J62:J63)</f>
        <v>0.65402711717183737</v>
      </c>
      <c r="K66" s="541">
        <f t="shared" si="7"/>
        <v>0.70557151370792581</v>
      </c>
    </row>
    <row r="67" spans="4:11" ht="15" thickBot="1">
      <c r="D67" s="537" t="s">
        <v>385</v>
      </c>
      <c r="E67" s="541">
        <f>E63/SUM(E62:E63)</f>
        <v>0.26534525829166228</v>
      </c>
      <c r="F67" s="541">
        <f t="shared" ref="F67:I67" si="8">F63/SUM(F62:F63)</f>
        <v>0.23651344492758708</v>
      </c>
      <c r="G67" s="541">
        <f t="shared" si="8"/>
        <v>0.33281874405256717</v>
      </c>
      <c r="H67" s="541">
        <f t="shared" si="8"/>
        <v>0.31097183107828874</v>
      </c>
      <c r="I67" s="541">
        <f t="shared" si="8"/>
        <v>0.34739892354315516</v>
      </c>
      <c r="J67" s="541">
        <f>J63/SUM(J62:J63)</f>
        <v>0.34597288282816252</v>
      </c>
      <c r="K67" s="541">
        <f>K63/SUM(K62:K63)</f>
        <v>0.29442848629207424</v>
      </c>
    </row>
    <row r="71" spans="4:11" ht="15" thickBot="1"/>
    <row r="72" spans="4:11" ht="15" thickBot="1">
      <c r="D72" s="532" t="s">
        <v>387</v>
      </c>
      <c r="E72" s="536">
        <f>E65</f>
        <v>43464</v>
      </c>
      <c r="F72" s="536">
        <f>EDATE(E72,12)</f>
        <v>43829</v>
      </c>
      <c r="G72" s="536">
        <f t="shared" ref="G72" si="9">EDATE(F72,12)</f>
        <v>44195</v>
      </c>
      <c r="H72" s="536">
        <f t="shared" ref="H72" si="10">EDATE(G72,12)</f>
        <v>44560</v>
      </c>
      <c r="I72" s="536">
        <f t="shared" ref="I72" si="11">EDATE(H72,12)</f>
        <v>44925</v>
      </c>
      <c r="J72" s="536">
        <f t="shared" ref="J72" si="12">EDATE(I72,12)</f>
        <v>45290</v>
      </c>
      <c r="K72" s="536">
        <f>EDATE(J72,12)</f>
        <v>45656</v>
      </c>
    </row>
    <row r="73" spans="4:11" ht="15" thickBot="1">
      <c r="D73" s="537" t="s">
        <v>351</v>
      </c>
      <c r="E73" s="538">
        <f>HLOOKUP(E72,'Investment Income'!$C$4:$P$21,'Investment Income'!$B$7,0)</f>
        <v>12285041.016576815</v>
      </c>
      <c r="F73" s="538">
        <f>HLOOKUP(F72,'Investment Income'!$C$4:$P$21,'Investment Income'!$B$7,0)</f>
        <v>15363207.431457112</v>
      </c>
      <c r="G73" s="538">
        <f>HLOOKUP(G72,'Investment Income'!$C$4:$P$21,'Investment Income'!$B$7,0)</f>
        <v>15914498.000000002</v>
      </c>
      <c r="H73" s="538">
        <f>HLOOKUP(H72,'Investment Income'!$C$4:$P$21,'Investment Income'!$B$7,0)</f>
        <v>16352922</v>
      </c>
      <c r="I73" s="538">
        <f>HLOOKUP(I72,'Investment Income'!$C$4:$P$21,'Investment Income'!$B$7,0)</f>
        <v>16789219</v>
      </c>
      <c r="J73" s="538">
        <f>HLOOKUP(J72,'Investment Income'!$C$4:$P$21,'Investment Income'!$B$7,0)</f>
        <v>17220867.000000004</v>
      </c>
      <c r="K73" s="538">
        <f>HLOOKUP(K72,'Investment Income'!$C$4:$P$21,'Investment Income'!$B$7,0)</f>
        <v>17651103</v>
      </c>
    </row>
    <row r="74" spans="4:11" ht="15" thickBot="1">
      <c r="D74" s="537" t="s">
        <v>385</v>
      </c>
      <c r="E74" s="538">
        <f>-HLOOKUP(E72,'Investment Income'!$C$4:$P$21,'Investment Income'!$B$17,0)</f>
        <v>-13809493.764705881</v>
      </c>
      <c r="F74" s="538">
        <f>-HLOOKUP(F72,'Investment Income'!$C$4:$P$21,'Investment Income'!$B$17,0)</f>
        <v>-16357180.588235294</v>
      </c>
      <c r="G74" s="538">
        <f>-HLOOKUP(G72,'Investment Income'!$C$4:$P$21,'Investment Income'!$B$17,0)</f>
        <v>-18811779.117647059</v>
      </c>
      <c r="H74" s="538">
        <f>-HLOOKUP(H72,'Investment Income'!$C$4:$P$21,'Investment Income'!$B$17,0)</f>
        <v>-21353512.529411763</v>
      </c>
      <c r="I74" s="538">
        <f>-HLOOKUP(I72,'Investment Income'!$C$4:$P$21,'Investment Income'!$B$17,0)</f>
        <v>-23036836.882352941</v>
      </c>
      <c r="J74" s="538">
        <f>-HLOOKUP(J72,'Investment Income'!$C$4:$P$21,'Investment Income'!$B$17,0)</f>
        <v>-25430704.352941178</v>
      </c>
      <c r="K74" s="538">
        <f>-HLOOKUP(K72,'Investment Income'!$C$4:$P$21,'Investment Income'!$B$17,0)</f>
        <v>-29816162.647058822</v>
      </c>
    </row>
    <row r="75" spans="4:11">
      <c r="E75" s="542">
        <f>E73+E74</f>
        <v>-1524452.7481290661</v>
      </c>
      <c r="F75" s="542">
        <f t="shared" ref="F75:K75" si="13">F73+F74</f>
        <v>-993973.15677818283</v>
      </c>
      <c r="G75" s="542">
        <f t="shared" si="13"/>
        <v>-2897281.1176470574</v>
      </c>
      <c r="H75" s="542">
        <f t="shared" si="13"/>
        <v>-5000590.529411763</v>
      </c>
      <c r="I75" s="542">
        <f t="shared" si="13"/>
        <v>-6247617.8823529407</v>
      </c>
      <c r="J75" s="542">
        <f t="shared" si="13"/>
        <v>-8209837.3529411741</v>
      </c>
      <c r="K75" s="542">
        <f t="shared" si="13"/>
        <v>-12165059.647058822</v>
      </c>
    </row>
    <row r="76" spans="4:11" ht="15" thickBot="1">
      <c r="E76" s="542"/>
      <c r="F76" s="542"/>
      <c r="G76" s="542"/>
      <c r="H76" s="542"/>
      <c r="I76" s="542"/>
      <c r="J76" s="542"/>
      <c r="K76" s="542"/>
    </row>
    <row r="77" spans="4:11" ht="15" thickBot="1">
      <c r="D77" s="543" t="s">
        <v>387</v>
      </c>
      <c r="E77" s="536">
        <f>E72</f>
        <v>43464</v>
      </c>
      <c r="F77" s="536">
        <f>EDATE(E77,12)</f>
        <v>43829</v>
      </c>
      <c r="G77" s="536">
        <f t="shared" ref="G77" si="14">EDATE(F77,12)</f>
        <v>44195</v>
      </c>
      <c r="H77" s="536">
        <f t="shared" ref="H77" si="15">EDATE(G77,12)</f>
        <v>44560</v>
      </c>
      <c r="I77" s="536">
        <f t="shared" ref="I77" si="16">EDATE(H77,12)</f>
        <v>44925</v>
      </c>
      <c r="J77" s="536">
        <f t="shared" ref="J77" si="17">EDATE(I77,12)</f>
        <v>45290</v>
      </c>
      <c r="K77" s="536">
        <f>EDATE(J77,12)</f>
        <v>45656</v>
      </c>
    </row>
    <row r="78" spans="4:11" ht="15" thickBot="1">
      <c r="D78" s="537" t="s">
        <v>351</v>
      </c>
      <c r="E78" s="541">
        <f>E73/E$75</f>
        <v>-8.0586564796147524</v>
      </c>
      <c r="F78" s="541">
        <f>F73/F$75</f>
        <v>-15.456360492927876</v>
      </c>
      <c r="G78" s="541">
        <f t="shared" ref="G78:K78" si="18">G73/G$75</f>
        <v>-5.4929077827713515</v>
      </c>
      <c r="H78" s="541">
        <f t="shared" si="18"/>
        <v>-3.2701981703596217</v>
      </c>
      <c r="I78" s="541">
        <f t="shared" si="18"/>
        <v>-2.687299274083796</v>
      </c>
      <c r="J78" s="541">
        <f t="shared" si="18"/>
        <v>-2.0975893016724174</v>
      </c>
      <c r="K78" s="541">
        <f t="shared" si="18"/>
        <v>-1.4509672383125185</v>
      </c>
    </row>
    <row r="79" spans="4:11" ht="15" thickBot="1">
      <c r="D79" s="537" t="s">
        <v>385</v>
      </c>
      <c r="E79" s="541">
        <f>E74/E$75</f>
        <v>9.0586564796147524</v>
      </c>
      <c r="F79" s="541">
        <f t="shared" ref="F79:K79" si="19">F74/F$75</f>
        <v>16.456360492927878</v>
      </c>
      <c r="G79" s="541">
        <f t="shared" si="19"/>
        <v>6.4929077827713515</v>
      </c>
      <c r="H79" s="541">
        <f t="shared" si="19"/>
        <v>4.2701981703596221</v>
      </c>
      <c r="I79" s="541">
        <f t="shared" si="19"/>
        <v>3.687299274083796</v>
      </c>
      <c r="J79" s="541">
        <f t="shared" si="19"/>
        <v>3.0975893016724174</v>
      </c>
      <c r="K79" s="541">
        <f t="shared" si="19"/>
        <v>2.4509672383125185</v>
      </c>
    </row>
    <row r="85" spans="4:13">
      <c r="D85" s="233" t="s">
        <v>390</v>
      </c>
    </row>
    <row r="86" spans="4:13">
      <c r="D86" s="233" t="s">
        <v>391</v>
      </c>
    </row>
    <row r="88" spans="4:13" ht="15" thickBot="1">
      <c r="D88" s="544" t="s">
        <v>330</v>
      </c>
      <c r="E88" s="526">
        <f>'Investment Income'!R30</f>
        <v>43829</v>
      </c>
      <c r="F88" s="526">
        <f>'Investment Income'!S30</f>
        <v>44195</v>
      </c>
      <c r="G88" s="526">
        <f>'Investment Income'!T30</f>
        <v>44560</v>
      </c>
      <c r="H88" s="526">
        <f>'Investment Income'!U30</f>
        <v>44925</v>
      </c>
      <c r="I88" s="526">
        <f>'Investment Income'!V30</f>
        <v>45290</v>
      </c>
      <c r="J88" s="526">
        <f>'Investment Income'!W30</f>
        <v>45656</v>
      </c>
      <c r="K88" s="545" t="str">
        <f>'Investment Income'!X30</f>
        <v>GEOMEAN</v>
      </c>
      <c r="L88" s="545" t="str">
        <f>'Investment Income'!Y30</f>
        <v>Std.Dev</v>
      </c>
      <c r="M88" s="545" t="str">
        <f>'Investment Income'!Z30</f>
        <v>Variance</v>
      </c>
    </row>
    <row r="89" spans="4:13" ht="15" thickBot="1">
      <c r="D89" s="546" t="s">
        <v>334</v>
      </c>
      <c r="E89" s="541">
        <f>VLOOKUP('Fund Performance'!$D$89:$D$93,'Investment Income'!$C$31:$Y$46,'Investment Income'!R27,0)</f>
        <v>2.694377062063151E-2</v>
      </c>
      <c r="F89" s="541">
        <f>VLOOKUP('Fund Performance'!$D$89:$D$93,'Investment Income'!$C$31:$Y$46,'Investment Income'!S27,0)</f>
        <v>3.4489015329616346E-2</v>
      </c>
      <c r="G89" s="541">
        <f>VLOOKUP('Fund Performance'!$D$89:$D$93,'Investment Income'!$C$31:$Y$46,'Investment Income'!T27,0)</f>
        <v>1.8379613841294471E-2</v>
      </c>
      <c r="H89" s="541">
        <f>VLOOKUP('Fund Performance'!$D$89:$D$93,'Investment Income'!$C$31:$Y$46,'Investment Income'!U27,0)</f>
        <v>1.8854478080033207E-2</v>
      </c>
      <c r="I89" s="541">
        <f>VLOOKUP('Fund Performance'!$D$89:$D$93,'Investment Income'!$C$31:$Y$46,'Investment Income'!V27,0)</f>
        <v>9.8280473983771172E-3</v>
      </c>
      <c r="J89" s="541">
        <f>VLOOKUP('Fund Performance'!$D$89:$D$93,'Investment Income'!$C$31:$Y$46,'Investment Income'!W27,0)</f>
        <v>2.4225613173945611E-2</v>
      </c>
      <c r="K89" s="547">
        <f>VLOOKUP('Fund Performance'!$D$89:$D$93,'Investment Income'!$C$31:$Y$46,'Investment Income'!$X$27,0)</f>
        <v>2.6520190905946928E-2</v>
      </c>
      <c r="L89" s="547">
        <f>VLOOKUP('Fund Performance'!$D$89:$D$93,'Investment Income'!$C$31:$Y$46,'Investment Income'!$Y$27,0)</f>
        <v>8.3799911227578055E-3</v>
      </c>
      <c r="M89" s="547">
        <f>VLOOKUP('Fund Performance'!$D$89:$D$93,'Investment Income'!$C$31:$Z$46,'Investment Income'!$Z$27,0)</f>
        <v>7.0224251217499627E-5</v>
      </c>
    </row>
    <row r="90" spans="4:13" ht="15" thickBot="1">
      <c r="D90" s="546" t="s">
        <v>343</v>
      </c>
      <c r="E90" s="541">
        <f>VLOOKUP('Fund Performance'!$D$89:$D$93,'Investment Income'!$C$31:$Y$46,'Investment Income'!R27,0)</f>
        <v>0</v>
      </c>
      <c r="F90" s="541">
        <f>VLOOKUP('Fund Performance'!$D$89:$D$93,'Investment Income'!$C$31:$Y$46,'Investment Income'!S27,0)</f>
        <v>0</v>
      </c>
      <c r="G90" s="541">
        <f>VLOOKUP('Fund Performance'!$D$89:$D$93,'Investment Income'!$C$31:$Y$46,'Investment Income'!T27,0)</f>
        <v>0.10568043647899419</v>
      </c>
      <c r="H90" s="541">
        <f>VLOOKUP('Fund Performance'!$D$89:$D$93,'Investment Income'!$C$31:$Y$46,'Investment Income'!U27,0)</f>
        <v>-6.2874223818892308E-2</v>
      </c>
      <c r="I90" s="541">
        <f>VLOOKUP('Fund Performance'!$D$89:$D$93,'Investment Income'!$C$31:$Y$46,'Investment Income'!V27,0)</f>
        <v>0.25874987214115414</v>
      </c>
      <c r="J90" s="541">
        <f>VLOOKUP('Fund Performance'!$D$89:$D$93,'Investment Income'!$C$31:$Y$46,'Investment Income'!W27,0)</f>
        <v>-7.8540918366009904E-3</v>
      </c>
      <c r="K90" s="547">
        <f>VLOOKUP('Fund Performance'!$D$89:$D$93,'Investment Income'!$C$31:$Y$46,'Investment Income'!$X$27,0)</f>
        <v>5.32457789391243E-2</v>
      </c>
      <c r="L90" s="547">
        <f>VLOOKUP('Fund Performance'!$D$89:$D$93,'Investment Income'!$C$31:$Y$46,'Investment Income'!$Y$27,0)</f>
        <v>0.11303610445530229</v>
      </c>
      <c r="M90" s="547">
        <f>VLOOKUP('Fund Performance'!$D$89:$D$93,'Investment Income'!$C$31:$Z$46,'Investment Income'!$Z$27,0)</f>
        <v>1.277716091043001E-2</v>
      </c>
    </row>
    <row r="91" spans="4:13" ht="15" thickBot="1">
      <c r="D91" s="546" t="s">
        <v>335</v>
      </c>
      <c r="E91" s="541">
        <f>VLOOKUP('Fund Performance'!$D$89:$D$93,'Investment Income'!$C$31:$Y$46,'Investment Income'!R27,0)</f>
        <v>2.3889529741043119E-2</v>
      </c>
      <c r="F91" s="541">
        <f>VLOOKUP('Fund Performance'!$D$89:$D$93,'Investment Income'!$C$31:$Y$46,'Investment Income'!S27,0)</f>
        <v>1.2267717643219577E-2</v>
      </c>
      <c r="G91" s="541">
        <f>VLOOKUP('Fund Performance'!$D$89:$D$93,'Investment Income'!$C$31:$Y$46,'Investment Income'!T27,0)</f>
        <v>8.7583523865215583E-3</v>
      </c>
      <c r="H91" s="541">
        <f>VLOOKUP('Fund Performance'!$D$89:$D$93,'Investment Income'!$C$31:$Y$46,'Investment Income'!U27,0)</f>
        <v>1.2891334481898666E-2</v>
      </c>
      <c r="I91" s="541">
        <f>VLOOKUP('Fund Performance'!$D$89:$D$93,'Investment Income'!$C$31:$Y$46,'Investment Income'!V27,0)</f>
        <v>4.625928741736389E-2</v>
      </c>
      <c r="J91" s="541">
        <f>VLOOKUP('Fund Performance'!$D$89:$D$93,'Investment Income'!$C$31:$Y$46,'Investment Income'!W27,0)</f>
        <v>2.2631689270353108E-2</v>
      </c>
      <c r="K91" s="547">
        <f>VLOOKUP('Fund Performance'!$D$89:$D$93,'Investment Income'!$C$31:$Y$46,'Investment Income'!$X$27,0)</f>
        <v>2.5100345306814598E-2</v>
      </c>
      <c r="L91" s="547">
        <f>VLOOKUP('Fund Performance'!$D$89:$D$93,'Investment Income'!$C$31:$Y$46,'Investment Income'!$Y$27,0)</f>
        <v>1.3697209515073054E-2</v>
      </c>
      <c r="M91" s="547">
        <f>VLOOKUP('Fund Performance'!$D$89:$D$93,'Investment Income'!$C$31:$Z$46,'Investment Income'!$Z$27,0)</f>
        <v>1.8761354849980782E-4</v>
      </c>
    </row>
    <row r="92" spans="4:13" ht="15" thickBot="1">
      <c r="D92" s="546" t="s">
        <v>337</v>
      </c>
      <c r="E92" s="541">
        <f>VLOOKUP('Fund Performance'!$D$89:$D$93,'Investment Income'!$C$31:$Y$46,'Investment Income'!R27,0)</f>
        <v>0.12311632457758775</v>
      </c>
      <c r="F92" s="541">
        <f>VLOOKUP('Fund Performance'!$D$89:$D$93,'Investment Income'!$C$31:$Y$46,'Investment Income'!S27,0)</f>
        <v>5.4648568413091687E-3</v>
      </c>
      <c r="G92" s="541">
        <f>VLOOKUP('Fund Performance'!$D$89:$D$93,'Investment Income'!$C$31:$Y$46,'Investment Income'!T27,0)</f>
        <v>3.2650796547246466E-2</v>
      </c>
      <c r="H92" s="541">
        <f>VLOOKUP('Fund Performance'!$D$89:$D$93,'Investment Income'!$C$31:$Y$46,'Investment Income'!U27,0)</f>
        <v>-3.760545452526428E-2</v>
      </c>
      <c r="I92" s="541">
        <f>VLOOKUP('Fund Performance'!$D$89:$D$93,'Investment Income'!$C$31:$Y$46,'Investment Income'!V27,0)</f>
        <v>-3.8131298779922204E-2</v>
      </c>
      <c r="J92" s="541">
        <f>VLOOKUP('Fund Performance'!$D$89:$D$93,'Investment Income'!$C$31:$Y$46,'Investment Income'!W27,0)</f>
        <v>5.8282425285959921E-2</v>
      </c>
      <c r="K92" s="547">
        <f>VLOOKUP('Fund Performance'!$D$89:$D$93,'Investment Income'!$C$31:$Y$46,'Investment Income'!$X$27,0)</f>
        <v>2.7430744441574006E-2</v>
      </c>
      <c r="L92" s="547">
        <f>VLOOKUP('Fund Performance'!$D$89:$D$93,'Investment Income'!$C$31:$Y$46,'Investment Income'!$Y$27,0)</f>
        <v>5.9430376107996383E-2</v>
      </c>
      <c r="M92" s="547">
        <f>VLOOKUP('Fund Performance'!$D$89:$D$93,'Investment Income'!$C$31:$Z$46,'Investment Income'!$Z$27,0)</f>
        <v>3.5319696043379072E-3</v>
      </c>
    </row>
    <row r="93" spans="4:13" ht="15" thickBot="1">
      <c r="D93" s="311" t="s">
        <v>339</v>
      </c>
      <c r="E93" s="541">
        <f>VLOOKUP('Fund Performance'!$D$89:$D$93,'Investment Income'!$C$31:$Y$46,'Investment Income'!$R$27,0)</f>
        <v>4.3080389094287873E-2</v>
      </c>
      <c r="F93" s="541">
        <f>VLOOKUP('Fund Performance'!$D$89:$D$93,'Investment Income'!$C$31:$Y$46,'Investment Income'!$S$27,0)</f>
        <v>4.4699308823377165E-2</v>
      </c>
      <c r="G93" s="541">
        <f>VLOOKUP('Fund Performance'!$D$89:$D$93,'Investment Income'!$C$31:$Y$46,'Investment Income'!$T$27,0)</f>
        <v>2.061786797732458E-2</v>
      </c>
      <c r="H93" s="541">
        <f>VLOOKUP('Fund Performance'!$D$89:$D$93,'Investment Income'!$C$31:$Y$46,'Investment Income'!$U$27,0)</f>
        <v>2.7764555757279975E-2</v>
      </c>
      <c r="I93" s="541">
        <f>VLOOKUP('Fund Performance'!$D$89:$D$93,'Investment Income'!$C$31:$Y$46,'Investment Income'!$V$27,0)</f>
        <v>2.1420461745076294E-2</v>
      </c>
      <c r="J93" s="541">
        <f>VLOOKUP('Fund Performance'!$D$89:$D$93,'Investment Income'!$C$31:$Y$46,'Investment Income'!$W$27,0)</f>
        <v>1.5183818462562249E-2</v>
      </c>
      <c r="K93" s="547">
        <f>VLOOKUP('Fund Performance'!$D$89:$D$93,'Investment Income'!$C$31:$Y$46,'Investment Income'!$X$27,0)</f>
        <v>3.451258379036104E-2</v>
      </c>
      <c r="L93" s="547">
        <f>VLOOKUP('Fund Performance'!$D$89:$D$93,'Investment Income'!$C$31:$Y$46,'Investment Income'!$Y$27,0)</f>
        <v>1.0414386525075382E-2</v>
      </c>
      <c r="M93" s="547">
        <f>VLOOKUP('Fund Performance'!$D$89:$D$93,'Investment Income'!$C$31:$Z$46,'Investment Income'!$Z$27,0)</f>
        <v>1.0845944669367169E-4</v>
      </c>
    </row>
    <row r="111" spans="27:27">
      <c r="AA111" s="233" t="str">
        <f>Scheme_Name</f>
        <v>SOLARA SUMMIT STAFF PENSION SCHEME</v>
      </c>
    </row>
    <row r="122" spans="4:5" ht="15" thickBot="1">
      <c r="D122" s="544" t="s">
        <v>330</v>
      </c>
      <c r="E122" s="527" t="str">
        <f>K88</f>
        <v>GEOMEAN</v>
      </c>
    </row>
    <row r="123" spans="4:5" ht="15" thickBot="1">
      <c r="D123" s="546" t="s">
        <v>334</v>
      </c>
      <c r="E123" s="530">
        <f>K89</f>
        <v>2.6520190905946928E-2</v>
      </c>
    </row>
    <row r="124" spans="4:5" ht="15" thickBot="1">
      <c r="D124" s="546" t="s">
        <v>343</v>
      </c>
      <c r="E124" s="530">
        <f>K90</f>
        <v>5.32457789391243E-2</v>
      </c>
    </row>
    <row r="125" spans="4:5" ht="15" thickBot="1">
      <c r="D125" s="546" t="s">
        <v>335</v>
      </c>
      <c r="E125" s="530">
        <f t="shared" ref="E125:E126" si="20">K91</f>
        <v>2.5100345306814598E-2</v>
      </c>
    </row>
    <row r="126" spans="4:5" ht="15" thickBot="1">
      <c r="D126" s="546" t="s">
        <v>337</v>
      </c>
      <c r="E126" s="530">
        <f t="shared" si="20"/>
        <v>2.7430744441574006E-2</v>
      </c>
    </row>
    <row r="127" spans="4:5" ht="15" thickBot="1">
      <c r="D127" s="311" t="s">
        <v>339</v>
      </c>
      <c r="E127" s="530">
        <f>K93</f>
        <v>3.451258379036104E-2</v>
      </c>
    </row>
  </sheetData>
  <mergeCells count="1">
    <mergeCell ref="E2:H2"/>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5D068-C3D4-452E-B130-39C392D893C1}">
  <sheetPr>
    <tabColor theme="9" tint="-0.249977111117893"/>
  </sheetPr>
  <dimension ref="C6:R36"/>
  <sheetViews>
    <sheetView showGridLines="0" topLeftCell="D10" workbookViewId="0">
      <selection activeCell="Q12" sqref="Q12"/>
    </sheetView>
  </sheetViews>
  <sheetFormatPr defaultColWidth="9.08984375" defaultRowHeight="13"/>
  <cols>
    <col min="1" max="1" width="13.90625" style="143" customWidth="1"/>
    <col min="2" max="2" width="1.453125" style="143" customWidth="1"/>
    <col min="3" max="3" width="1.453125" style="140" customWidth="1"/>
    <col min="4" max="4" width="21" style="143" bestFit="1" customWidth="1"/>
    <col min="5" max="5" width="2.90625" style="142" bestFit="1" customWidth="1"/>
    <col min="6" max="6" width="5" style="142" bestFit="1" customWidth="1"/>
    <col min="7" max="16" width="5" style="143" bestFit="1" customWidth="1"/>
    <col min="17" max="16384" width="9.08984375" style="143"/>
  </cols>
  <sheetData>
    <row r="6" spans="4:18">
      <c r="D6" s="141" t="s">
        <v>392</v>
      </c>
    </row>
    <row r="7" spans="4:18">
      <c r="D7" s="144" t="s">
        <v>393</v>
      </c>
    </row>
    <row r="9" spans="4:18" ht="16">
      <c r="F9" s="738" t="s">
        <v>394</v>
      </c>
      <c r="G9" s="738"/>
      <c r="H9" s="738"/>
      <c r="I9" s="738"/>
      <c r="J9" s="738"/>
      <c r="K9" s="738"/>
      <c r="L9" s="738"/>
      <c r="M9" s="738"/>
      <c r="N9" s="738"/>
      <c r="O9" s="738"/>
      <c r="P9" s="738"/>
    </row>
    <row r="10" spans="4:18">
      <c r="R10" s="143" t="s">
        <v>395</v>
      </c>
    </row>
    <row r="11" spans="4:18" s="145" customFormat="1" ht="26">
      <c r="E11" s="146" t="s">
        <v>53</v>
      </c>
      <c r="F11" s="147">
        <v>2013</v>
      </c>
      <c r="G11" s="147">
        <v>2014</v>
      </c>
      <c r="H11" s="147">
        <v>2015</v>
      </c>
      <c r="I11" s="147">
        <v>2016</v>
      </c>
      <c r="J11" s="147">
        <v>2017</v>
      </c>
      <c r="K11" s="147">
        <v>2018</v>
      </c>
      <c r="L11" s="147">
        <v>2019</v>
      </c>
      <c r="M11" s="147">
        <v>2020</v>
      </c>
      <c r="N11" s="147">
        <v>2021</v>
      </c>
      <c r="O11" s="147">
        <v>2022</v>
      </c>
      <c r="P11" s="147">
        <v>2023</v>
      </c>
      <c r="Q11" s="147" t="s">
        <v>396</v>
      </c>
    </row>
    <row r="12" spans="4:18">
      <c r="E12" s="148">
        <v>1</v>
      </c>
      <c r="F12" s="149">
        <v>0.105</v>
      </c>
      <c r="G12" s="149">
        <v>0.10388</v>
      </c>
      <c r="H12" s="149">
        <v>0.13253999999999999</v>
      </c>
      <c r="I12" s="149">
        <v>0.11023999999999999</v>
      </c>
      <c r="J12" s="149">
        <v>0.11151</v>
      </c>
      <c r="K12" s="149">
        <v>9.9519999999999997E-2</v>
      </c>
      <c r="L12" s="149">
        <v>9.8150000000000001E-2</v>
      </c>
      <c r="M12" s="149">
        <v>8.3479999999999999E-2</v>
      </c>
      <c r="N12" s="149">
        <v>9.5399999999999999E-2</v>
      </c>
      <c r="O12" s="149">
        <v>0.10308</v>
      </c>
      <c r="P12" s="149">
        <v>0.161</v>
      </c>
      <c r="Q12" s="149">
        <v>0.1</v>
      </c>
    </row>
    <row r="13" spans="4:18">
      <c r="E13" s="150">
        <v>2</v>
      </c>
      <c r="F13" s="149">
        <v>0.118147</v>
      </c>
      <c r="G13" s="149">
        <v>0.10890000000000001</v>
      </c>
      <c r="H13" s="149">
        <v>0.13564299999999999</v>
      </c>
      <c r="I13" s="149">
        <v>0.12427300000000001</v>
      </c>
      <c r="J13" s="149">
        <v>0.12055099999999999</v>
      </c>
      <c r="K13" s="149">
        <v>0.105849</v>
      </c>
      <c r="L13" s="149">
        <v>0.104458</v>
      </c>
      <c r="M13" s="149">
        <v>9.3200000000000005E-2</v>
      </c>
      <c r="N13" s="149">
        <v>0.10050000000000001</v>
      </c>
      <c r="O13" s="149">
        <v>0.121736</v>
      </c>
      <c r="P13" s="149">
        <v>0.17919499999999999</v>
      </c>
      <c r="Q13" s="149">
        <v>0.11</v>
      </c>
    </row>
    <row r="14" spans="4:18">
      <c r="E14" s="150">
        <v>3</v>
      </c>
      <c r="F14" s="149">
        <v>0.118547</v>
      </c>
      <c r="G14" s="149">
        <v>0.11303100000000001</v>
      </c>
      <c r="H14" s="149">
        <v>0.13899500000000001</v>
      </c>
      <c r="I14" s="149">
        <v>0.12634899999999999</v>
      </c>
      <c r="J14" s="149">
        <v>0.12237500000000001</v>
      </c>
      <c r="K14" s="149">
        <v>0.112844</v>
      </c>
      <c r="L14" s="149">
        <v>0.106854</v>
      </c>
      <c r="M14" s="149">
        <v>0.1</v>
      </c>
      <c r="N14" s="149">
        <v>0.107</v>
      </c>
      <c r="O14" s="149">
        <v>0.12689300000000001</v>
      </c>
      <c r="P14" s="149">
        <v>0.179619</v>
      </c>
      <c r="Q14" s="149">
        <v>0.11</v>
      </c>
    </row>
    <row r="15" spans="4:18">
      <c r="E15" s="150">
        <v>4</v>
      </c>
      <c r="F15" s="149">
        <v>0.119838</v>
      </c>
      <c r="G15" s="149">
        <v>0.114077</v>
      </c>
      <c r="H15" s="149">
        <v>0.140574</v>
      </c>
      <c r="I15" s="149">
        <v>0.12809599999999999</v>
      </c>
      <c r="J15" s="149">
        <v>0.12426399999999999</v>
      </c>
      <c r="K15" s="149">
        <v>0.115</v>
      </c>
      <c r="L15" s="149">
        <v>0.112</v>
      </c>
      <c r="M15" s="149">
        <v>0.10249999999999999</v>
      </c>
      <c r="N15" s="149">
        <v>0.11</v>
      </c>
      <c r="O15" s="149">
        <v>0.13114899999999999</v>
      </c>
      <c r="P15" s="149">
        <v>0.178735</v>
      </c>
      <c r="Q15" s="149">
        <v>0.11</v>
      </c>
    </row>
    <row r="16" spans="4:18">
      <c r="E16" s="150">
        <v>5</v>
      </c>
      <c r="F16" s="149">
        <v>0.12038399999999999</v>
      </c>
      <c r="G16" s="149">
        <v>0.115678</v>
      </c>
      <c r="H16" s="149">
        <v>0.14143500000000001</v>
      </c>
      <c r="I16" s="149">
        <v>0.13125000000000001</v>
      </c>
      <c r="J16" s="149">
        <v>0.12487399999999999</v>
      </c>
      <c r="K16" s="149">
        <v>0.11550000000000001</v>
      </c>
      <c r="L16" s="149">
        <v>0.114867</v>
      </c>
      <c r="M16" s="149">
        <v>0.1051</v>
      </c>
      <c r="N16" s="149">
        <v>0.1128</v>
      </c>
      <c r="O16" s="149">
        <v>0.13528699999999999</v>
      </c>
      <c r="P16" s="149">
        <v>0.174514</v>
      </c>
      <c r="Q16" s="153">
        <v>0.11277</v>
      </c>
    </row>
    <row r="17" spans="5:17">
      <c r="E17" s="150">
        <v>6</v>
      </c>
      <c r="F17" s="149">
        <v>0.12091300000000001</v>
      </c>
      <c r="G17" s="149">
        <v>0.116451</v>
      </c>
      <c r="H17" s="149">
        <v>0.141038</v>
      </c>
      <c r="I17" s="149">
        <v>0.135686</v>
      </c>
      <c r="J17" s="149">
        <v>0.12621099999999999</v>
      </c>
      <c r="K17" s="149">
        <v>0.118808</v>
      </c>
      <c r="L17" s="149">
        <v>0.115315</v>
      </c>
      <c r="M17" s="149">
        <v>0.10829999999999999</v>
      </c>
      <c r="N17" s="149">
        <v>0.1167</v>
      </c>
      <c r="O17" s="149">
        <v>0.13619000000000001</v>
      </c>
      <c r="P17" s="149">
        <v>0.16786999999999999</v>
      </c>
      <c r="Q17" s="149">
        <v>0.12</v>
      </c>
    </row>
    <row r="18" spans="5:17">
      <c r="E18" s="150">
        <v>7</v>
      </c>
      <c r="F18" s="149">
        <v>0.121335</v>
      </c>
      <c r="G18" s="149">
        <v>0.11685600000000002</v>
      </c>
      <c r="H18" s="149">
        <v>0.14088699999999998</v>
      </c>
      <c r="I18" s="149">
        <v>0.13800000000000001</v>
      </c>
      <c r="J18" s="149">
        <v>0.12696499999999999</v>
      </c>
      <c r="K18" s="149">
        <v>0.12</v>
      </c>
      <c r="L18" s="149">
        <v>0.11573899999999999</v>
      </c>
      <c r="M18" s="149">
        <v>0.1135</v>
      </c>
      <c r="N18" s="149">
        <v>0.12130000000000001</v>
      </c>
      <c r="O18" s="149">
        <v>0.13661899999999999</v>
      </c>
      <c r="P18" s="149">
        <v>0.163212</v>
      </c>
      <c r="Q18" s="149">
        <v>0.12</v>
      </c>
    </row>
    <row r="19" spans="5:17">
      <c r="E19" s="150">
        <v>8</v>
      </c>
      <c r="F19" s="149">
        <v>0.12156499999999999</v>
      </c>
      <c r="G19" s="149">
        <v>0.11726399999999999</v>
      </c>
      <c r="H19" s="149">
        <v>0.14070099999999999</v>
      </c>
      <c r="I19" s="149">
        <v>0.138261</v>
      </c>
      <c r="J19" s="149">
        <v>0.12712599999999999</v>
      </c>
      <c r="K19" s="149">
        <v>0.121514</v>
      </c>
      <c r="L19" s="149">
        <v>0.117045</v>
      </c>
      <c r="M19" s="149">
        <v>0.1166</v>
      </c>
      <c r="N19" s="149">
        <v>0.1237</v>
      </c>
      <c r="O19" s="149">
        <v>0.137013</v>
      </c>
      <c r="P19" s="149">
        <v>0.15973100000000001</v>
      </c>
      <c r="Q19" s="149">
        <v>0.12</v>
      </c>
    </row>
    <row r="20" spans="5:17">
      <c r="E20" s="150">
        <v>9</v>
      </c>
      <c r="F20" s="149">
        <v>0.12180400000000001</v>
      </c>
      <c r="G20" s="149">
        <v>0.1222</v>
      </c>
      <c r="H20" s="149">
        <v>0.140543</v>
      </c>
      <c r="I20" s="149">
        <v>0.13839499999999999</v>
      </c>
      <c r="J20" s="149">
        <v>0.12725</v>
      </c>
      <c r="K20" s="149">
        <v>0.123681</v>
      </c>
      <c r="L20" s="149">
        <v>0.118592</v>
      </c>
      <c r="M20" s="149">
        <v>0.11749999999999999</v>
      </c>
      <c r="N20" s="149">
        <v>0.1237</v>
      </c>
      <c r="O20" s="149">
        <v>0.13732</v>
      </c>
      <c r="P20" s="149">
        <v>0.157301</v>
      </c>
      <c r="Q20" s="153">
        <v>0.125</v>
      </c>
    </row>
    <row r="21" spans="5:17">
      <c r="E21" s="150">
        <v>10</v>
      </c>
      <c r="F21" s="149">
        <v>0.122074</v>
      </c>
      <c r="G21" s="149">
        <v>0.123672</v>
      </c>
      <c r="H21" s="149">
        <v>0.14046700000000001</v>
      </c>
      <c r="I21" s="149">
        <v>0.13849999999999998</v>
      </c>
      <c r="J21" s="149">
        <v>0.130967</v>
      </c>
      <c r="K21" s="149">
        <v>0.125</v>
      </c>
      <c r="L21" s="149">
        <v>0.121035</v>
      </c>
      <c r="M21" s="149">
        <v>0.1188</v>
      </c>
      <c r="N21" s="149">
        <v>0.1245</v>
      </c>
      <c r="O21" s="149">
        <v>0.13774600000000001</v>
      </c>
      <c r="P21" s="149">
        <v>0.15704299999999999</v>
      </c>
      <c r="Q21" s="153">
        <f>(12.966%+12.502%+12.28%+13.49%)/4</f>
        <v>0.12809500000000001</v>
      </c>
    </row>
    <row r="22" spans="5:17">
      <c r="E22" s="150">
        <v>11</v>
      </c>
      <c r="F22" s="149">
        <v>0.122146</v>
      </c>
      <c r="G22" s="149">
        <v>0.124463</v>
      </c>
      <c r="H22" s="149">
        <v>0.14038200000000001</v>
      </c>
      <c r="I22" s="149">
        <v>0.13900600000000002</v>
      </c>
      <c r="J22" s="149">
        <v>0.13109400000000002</v>
      </c>
      <c r="K22" s="149">
        <v>0.125253</v>
      </c>
      <c r="L22" s="149">
        <v>0.12211900000000001</v>
      </c>
      <c r="M22" s="149">
        <v>0.1201</v>
      </c>
      <c r="N22" s="149">
        <v>0.12529999999999999</v>
      </c>
      <c r="O22" s="149">
        <v>0.13819300000000001</v>
      </c>
      <c r="P22" s="149">
        <v>0.15712100000000001</v>
      </c>
      <c r="Q22" s="149">
        <v>0.13</v>
      </c>
    </row>
    <row r="23" spans="5:17">
      <c r="E23" s="150">
        <v>12</v>
      </c>
      <c r="F23" s="149">
        <v>0.12235799999999999</v>
      </c>
      <c r="G23" s="149">
        <v>0.125359</v>
      </c>
      <c r="H23" s="149">
        <v>0.14029900000000001</v>
      </c>
      <c r="I23" s="149">
        <v>0.13952000000000001</v>
      </c>
      <c r="J23" s="149">
        <v>0.13123300000000002</v>
      </c>
      <c r="K23" s="149">
        <v>0.125445</v>
      </c>
      <c r="L23" s="149">
        <v>0.123338</v>
      </c>
      <c r="M23" s="149">
        <v>0.12130000000000001</v>
      </c>
      <c r="N23" s="149">
        <v>0.127</v>
      </c>
      <c r="O23" s="149">
        <v>0.13852200000000001</v>
      </c>
      <c r="P23" s="149">
        <v>0.15718499999999999</v>
      </c>
      <c r="Q23" s="149">
        <v>0.13</v>
      </c>
    </row>
    <row r="24" spans="5:17">
      <c r="E24" s="150">
        <v>13</v>
      </c>
      <c r="F24" s="149">
        <v>0.1225</v>
      </c>
      <c r="G24" s="149">
        <v>0.12625</v>
      </c>
      <c r="H24" s="149">
        <v>0.14024900000000001</v>
      </c>
      <c r="I24" s="149">
        <v>0.140317</v>
      </c>
      <c r="J24" s="149">
        <v>0.13134100000000001</v>
      </c>
      <c r="K24" s="149">
        <v>0.1255</v>
      </c>
      <c r="L24" s="149">
        <v>0.123793</v>
      </c>
      <c r="M24" s="149">
        <v>0.12429999999999999</v>
      </c>
      <c r="N24" s="149">
        <v>0.12759999999999999</v>
      </c>
      <c r="O24" s="149">
        <v>0.13874900000000001</v>
      </c>
      <c r="P24" s="149">
        <v>0.15723999999999999</v>
      </c>
      <c r="Q24" s="149">
        <v>0.13</v>
      </c>
    </row>
    <row r="25" spans="5:17">
      <c r="E25" s="150">
        <v>14</v>
      </c>
      <c r="F25" s="149">
        <v>0.122943</v>
      </c>
      <c r="G25" s="149">
        <v>0.127276</v>
      </c>
      <c r="H25" s="149">
        <v>0.14019299999999998</v>
      </c>
      <c r="I25" s="149">
        <v>0.14094300000000001</v>
      </c>
      <c r="J25" s="149">
        <v>0.13137299999999999</v>
      </c>
      <c r="K25" s="149">
        <v>0.125885</v>
      </c>
      <c r="L25" s="149">
        <v>0.124778</v>
      </c>
      <c r="M25" s="149">
        <v>0.12759999999999999</v>
      </c>
      <c r="N25" s="149">
        <v>0.1285</v>
      </c>
      <c r="O25" s="149">
        <v>0.13894400000000001</v>
      </c>
      <c r="P25" s="149">
        <v>0.157254</v>
      </c>
      <c r="Q25" s="153">
        <v>0.13938</v>
      </c>
    </row>
    <row r="26" spans="5:17">
      <c r="E26" s="150">
        <v>15</v>
      </c>
      <c r="F26" s="149">
        <v>0.123806</v>
      </c>
      <c r="G26" s="149">
        <v>0.12845000000000001</v>
      </c>
      <c r="H26" s="149">
        <v>0.140149</v>
      </c>
      <c r="I26" s="149">
        <v>0.141124</v>
      </c>
      <c r="J26" s="149">
        <v>0.131554</v>
      </c>
      <c r="K26" s="149">
        <v>0.126055</v>
      </c>
      <c r="L26" s="149">
        <v>0.12521099999999999</v>
      </c>
      <c r="M26" s="149">
        <v>0.12839999999999999</v>
      </c>
      <c r="N26" s="149">
        <v>0.1293</v>
      </c>
      <c r="O26" s="149">
        <v>0.139316</v>
      </c>
      <c r="P26" s="149">
        <v>0.157252</v>
      </c>
      <c r="Q26" s="153">
        <f>(12.5%+12.25%+12%+12%+12.65%+12.857%+13.942%)/7</f>
        <v>0.12599857142857143</v>
      </c>
    </row>
    <row r="27" spans="5:17">
      <c r="E27" s="150">
        <v>16</v>
      </c>
      <c r="F27" s="149">
        <v>0.124504</v>
      </c>
      <c r="G27" s="149">
        <v>0.12939200000000001</v>
      </c>
      <c r="H27" s="149">
        <v>0.14008200000000001</v>
      </c>
      <c r="I27" s="149">
        <v>0.14188300000000001</v>
      </c>
      <c r="J27" s="149">
        <v>0.13181699999999999</v>
      </c>
      <c r="K27" s="149">
        <v>0.12625</v>
      </c>
      <c r="L27" s="149">
        <v>0.12651399999999999</v>
      </c>
      <c r="M27" s="149">
        <v>0.1293</v>
      </c>
      <c r="N27" s="149">
        <v>0.13</v>
      </c>
      <c r="O27" s="149">
        <v>0.13972899999999999</v>
      </c>
      <c r="P27" s="149">
        <v>0.157252</v>
      </c>
      <c r="Q27" s="149">
        <v>0.14000000000000001</v>
      </c>
    </row>
    <row r="28" spans="5:17">
      <c r="E28" s="150">
        <v>17</v>
      </c>
      <c r="F28" s="149">
        <v>0.12471</v>
      </c>
      <c r="G28" s="149">
        <v>0.130831</v>
      </c>
      <c r="H28" s="149">
        <v>0.14007600000000001</v>
      </c>
      <c r="I28" s="149">
        <v>0.14191999999999999</v>
      </c>
      <c r="J28" s="149">
        <v>0.132129</v>
      </c>
      <c r="K28" s="149">
        <v>0.127</v>
      </c>
      <c r="L28" s="149">
        <v>0.12707399999999999</v>
      </c>
      <c r="M28" s="149">
        <v>0.12989999999999999</v>
      </c>
      <c r="N28" s="149">
        <v>0.13220000000000001</v>
      </c>
      <c r="O28" s="149">
        <v>0.13997599999999999</v>
      </c>
      <c r="P28" s="149">
        <v>0.157251</v>
      </c>
      <c r="Q28" s="149">
        <v>0.14000000000000001</v>
      </c>
    </row>
    <row r="29" spans="5:17">
      <c r="E29" s="150">
        <v>18</v>
      </c>
      <c r="F29" s="149">
        <v>0.12512399999999999</v>
      </c>
      <c r="G29" s="149">
        <v>0.130966</v>
      </c>
      <c r="H29" s="149">
        <v>0.140045</v>
      </c>
      <c r="I29" s="149">
        <v>0.14196500000000001</v>
      </c>
      <c r="J29" s="149">
        <v>0.13237500000000002</v>
      </c>
      <c r="K29" s="149">
        <v>0.12720699999999999</v>
      </c>
      <c r="L29" s="149">
        <v>0.127832</v>
      </c>
      <c r="M29" s="149">
        <v>0.13059999999999999</v>
      </c>
      <c r="N29" s="149">
        <v>0.1328</v>
      </c>
      <c r="O29" s="149">
        <v>0.140155</v>
      </c>
      <c r="P29" s="149">
        <v>0.157557</v>
      </c>
      <c r="Q29" s="153">
        <v>0.13741999999999999</v>
      </c>
    </row>
    <row r="30" spans="5:17">
      <c r="E30" s="150">
        <v>19</v>
      </c>
      <c r="F30" s="149">
        <v>0.12568099999999999</v>
      </c>
      <c r="G30" s="149">
        <v>0.131629</v>
      </c>
      <c r="H30" s="149">
        <v>0.14000899999999999</v>
      </c>
      <c r="I30" s="149">
        <v>0.14199999999999999</v>
      </c>
      <c r="J30" s="149">
        <v>0.132603</v>
      </c>
      <c r="K30" s="149">
        <v>0.12775</v>
      </c>
      <c r="L30" s="149">
        <v>0.12875</v>
      </c>
      <c r="M30" s="149">
        <v>0.1313</v>
      </c>
      <c r="N30" s="149">
        <v>0.13339999999999999</v>
      </c>
      <c r="O30" s="149">
        <v>0.140315</v>
      </c>
      <c r="P30" s="149">
        <v>0.158303</v>
      </c>
      <c r="Q30" s="149">
        <v>0.14000000000000001</v>
      </c>
    </row>
    <row r="31" spans="5:17">
      <c r="E31" s="150">
        <v>20</v>
      </c>
      <c r="F31" s="149">
        <v>0.12618099999999999</v>
      </c>
      <c r="G31" s="149">
        <v>0.13243199999999999</v>
      </c>
      <c r="H31" s="149">
        <v>0.13999300000000001</v>
      </c>
      <c r="I31" s="149">
        <v>0.14250400000000002</v>
      </c>
      <c r="J31" s="149">
        <v>0.13314700000000002</v>
      </c>
      <c r="K31" s="149">
        <v>0.128</v>
      </c>
      <c r="L31" s="149">
        <v>0.12912499999999999</v>
      </c>
      <c r="M31" s="149">
        <v>0.13170000000000001</v>
      </c>
      <c r="N31" s="149">
        <v>0.13450000000000001</v>
      </c>
      <c r="O31" s="149">
        <v>0.140459</v>
      </c>
      <c r="P31" s="149">
        <v>0.158974</v>
      </c>
      <c r="Q31" s="149">
        <v>0.14000000000000001</v>
      </c>
    </row>
    <row r="32" spans="5:17">
      <c r="E32" s="150">
        <v>21</v>
      </c>
      <c r="F32" s="149">
        <v>0.12679099999999999</v>
      </c>
      <c r="G32" s="149">
        <v>0.13277700000000001</v>
      </c>
      <c r="H32" s="149">
        <v>0.13997099999999998</v>
      </c>
      <c r="I32" s="149">
        <v>0.14371400000000001</v>
      </c>
      <c r="J32" s="149">
        <v>0.133604</v>
      </c>
      <c r="K32" s="149">
        <v>0.12831799999999999</v>
      </c>
      <c r="L32" s="149">
        <v>0.1295</v>
      </c>
      <c r="M32" s="149">
        <v>0.13220000000000001</v>
      </c>
      <c r="N32" s="149">
        <v>0.13550000000000001</v>
      </c>
      <c r="O32" s="149">
        <v>0.140819</v>
      </c>
      <c r="P32" s="149">
        <v>0.159582</v>
      </c>
      <c r="Q32" s="149">
        <v>0.14000000000000001</v>
      </c>
    </row>
    <row r="33" spans="5:17">
      <c r="E33" s="150">
        <v>22</v>
      </c>
      <c r="F33" s="149">
        <v>0.127054</v>
      </c>
      <c r="G33" s="149">
        <v>0.133267</v>
      </c>
      <c r="H33" s="149">
        <v>0.13995100000000002</v>
      </c>
      <c r="I33" s="149">
        <v>0.144816</v>
      </c>
      <c r="J33" s="149">
        <v>0.13408899999999999</v>
      </c>
      <c r="K33" s="149">
        <v>0.1285</v>
      </c>
      <c r="L33" s="149">
        <v>0.12981200000000001</v>
      </c>
      <c r="M33" s="149">
        <v>0.13270000000000001</v>
      </c>
      <c r="N33" s="149">
        <v>0.1358</v>
      </c>
      <c r="O33" s="149">
        <v>0.14124100000000001</v>
      </c>
      <c r="P33" s="149">
        <v>0.160135</v>
      </c>
      <c r="Q33" s="149">
        <v>0.14000000000000001</v>
      </c>
    </row>
    <row r="34" spans="5:17">
      <c r="E34" s="150">
        <v>23</v>
      </c>
      <c r="F34" s="149">
        <v>0.12742900000000001</v>
      </c>
      <c r="G34" s="149">
        <v>0.133714</v>
      </c>
      <c r="H34" s="149">
        <v>0.139932</v>
      </c>
      <c r="I34" s="149">
        <v>0.14582300000000001</v>
      </c>
      <c r="J34" s="149">
        <v>0.13449900000000001</v>
      </c>
      <c r="K34" s="149">
        <v>0.12925</v>
      </c>
      <c r="L34" s="149">
        <v>0.13012499999999999</v>
      </c>
      <c r="M34" s="149">
        <v>0.13289999999999999</v>
      </c>
      <c r="N34" s="149">
        <v>0.13600000000000001</v>
      </c>
      <c r="O34" s="149">
        <v>0.141627</v>
      </c>
      <c r="P34" s="149">
        <v>0.16064100000000001</v>
      </c>
      <c r="Q34" s="149">
        <v>0.14000000000000001</v>
      </c>
    </row>
    <row r="35" spans="5:17">
      <c r="E35" s="150">
        <v>24</v>
      </c>
      <c r="F35" s="149">
        <v>0.127772</v>
      </c>
      <c r="G35" s="149">
        <v>0.13412299999999999</v>
      </c>
      <c r="H35" s="149">
        <v>0.13991600000000001</v>
      </c>
      <c r="I35" s="149">
        <v>0.14674799999999999</v>
      </c>
      <c r="J35" s="149">
        <v>0.13</v>
      </c>
      <c r="K35" s="149">
        <v>0.12937399999999999</v>
      </c>
      <c r="L35" s="149">
        <v>0.13025</v>
      </c>
      <c r="M35" s="149">
        <v>0.13</v>
      </c>
      <c r="N35" s="149">
        <v>0.13650000000000001</v>
      </c>
      <c r="O35" s="149">
        <v>0.14198</v>
      </c>
      <c r="P35" s="149">
        <v>0.161019</v>
      </c>
      <c r="Q35" s="149">
        <v>0.14000000000000001</v>
      </c>
    </row>
    <row r="36" spans="5:17">
      <c r="E36" s="143"/>
      <c r="F36" s="143"/>
      <c r="Q36" s="153">
        <f>(13.924%+14.188%)/2</f>
        <v>0.14056000000000002</v>
      </c>
    </row>
  </sheetData>
  <mergeCells count="1">
    <mergeCell ref="F9:P9"/>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D5A0F-592E-432C-A081-25B05D58F918}">
  <sheetPr>
    <tabColor theme="9" tint="-0.249977111117893"/>
  </sheetPr>
  <dimension ref="D3:AH89"/>
  <sheetViews>
    <sheetView showGridLines="0" topLeftCell="D41" zoomScale="81" zoomScaleNormal="81" workbookViewId="0">
      <selection activeCell="I52" sqref="I52"/>
    </sheetView>
  </sheetViews>
  <sheetFormatPr defaultColWidth="8.90625" defaultRowHeight="12"/>
  <cols>
    <col min="1" max="3" width="8.90625" style="180"/>
    <col min="4" max="4" width="20.36328125" style="180" bestFit="1" customWidth="1"/>
    <col min="5" max="5" width="19.6328125" style="180" bestFit="1" customWidth="1"/>
    <col min="6" max="6" width="8.90625" style="180" bestFit="1" customWidth="1"/>
    <col min="7" max="7" width="13.54296875" style="180" bestFit="1" customWidth="1"/>
    <col min="8" max="8" width="14.6328125" style="180" bestFit="1" customWidth="1"/>
    <col min="9" max="9" width="15.36328125" style="180" bestFit="1" customWidth="1"/>
    <col min="10" max="10" width="20.6328125" style="180" customWidth="1"/>
    <col min="11" max="11" width="15.54296875" style="180" customWidth="1"/>
    <col min="12" max="12" width="22.453125" style="180" bestFit="1" customWidth="1"/>
    <col min="13" max="13" width="20.453125" style="180" bestFit="1" customWidth="1"/>
    <col min="14" max="14" width="12.6328125" style="180" bestFit="1" customWidth="1"/>
    <col min="15" max="15" width="13.54296875" style="180" bestFit="1" customWidth="1"/>
    <col min="16" max="16" width="14.81640625" style="180" bestFit="1" customWidth="1"/>
    <col min="17" max="17" width="15.81640625" style="180" bestFit="1" customWidth="1"/>
    <col min="18" max="18" width="22.90625" style="180" bestFit="1" customWidth="1"/>
    <col min="19" max="31" width="8.90625" style="180"/>
    <col min="32" max="33" width="8.08984375" style="180" customWidth="1"/>
    <col min="34" max="16384" width="8.90625" style="180"/>
  </cols>
  <sheetData>
    <row r="3" spans="4:17">
      <c r="K3" s="180" t="s">
        <v>397</v>
      </c>
    </row>
    <row r="4" spans="4:17">
      <c r="K4" s="180" t="s">
        <v>398</v>
      </c>
    </row>
    <row r="12" spans="4:17">
      <c r="D12" s="180" t="s">
        <v>390</v>
      </c>
    </row>
    <row r="13" spans="4:17">
      <c r="D13" s="180" t="s">
        <v>391</v>
      </c>
    </row>
    <row r="15" spans="4:17" ht="12.5" thickBot="1">
      <c r="D15" s="217" t="s">
        <v>330</v>
      </c>
      <c r="E15" s="181">
        <f>'Investment Income'!R30</f>
        <v>43829</v>
      </c>
      <c r="F15" s="181">
        <f>'Investment Income'!S30</f>
        <v>44195</v>
      </c>
      <c r="G15" s="181">
        <f>'Investment Income'!T30</f>
        <v>44560</v>
      </c>
      <c r="H15" s="181">
        <f>'Investment Income'!U30</f>
        <v>44925</v>
      </c>
      <c r="I15" s="181">
        <f>'Investment Income'!V30</f>
        <v>45290</v>
      </c>
      <c r="J15" s="181">
        <f>'Investment Income'!W30</f>
        <v>45656</v>
      </c>
      <c r="K15" s="182" t="str">
        <f>'Investment Income'!Y30</f>
        <v>Std.Dev</v>
      </c>
      <c r="L15" s="182" t="str">
        <f>'Investment Income'!X30</f>
        <v>GEOMEAN</v>
      </c>
      <c r="M15" s="182" t="str">
        <f>'Investment Income'!Z30</f>
        <v>Variance</v>
      </c>
    </row>
    <row r="16" spans="4:17" ht="12.5" thickBot="1">
      <c r="D16" s="218" t="s">
        <v>334</v>
      </c>
      <c r="E16" s="183">
        <f>VLOOKUP('Efficient Frontier (2)'!$D$16:$D$21,'Investment Income'!$C$31:$Y$46,'Investment Income'!$R$27,0)</f>
        <v>2.694377062063151E-2</v>
      </c>
      <c r="F16" s="183">
        <f>VLOOKUP('Efficient Frontier (2)'!$D$16:$D$22,'Investment Income'!$C$31:$Y$46,'Investment Income'!$S$27,0)</f>
        <v>3.4489015329616346E-2</v>
      </c>
      <c r="G16" s="183">
        <f>VLOOKUP('Efficient Frontier (2)'!$D$16:$D$22,'Investment Income'!$C$31:$Y$46,'Investment Income'!$T$27,0)</f>
        <v>1.8379613841294471E-2</v>
      </c>
      <c r="H16" s="183">
        <f>VLOOKUP('Efficient Frontier (2)'!$D$16:$D$22,'Investment Income'!$C$31:$Y$46,'Investment Income'!$U$27,0)</f>
        <v>1.8854478080033207E-2</v>
      </c>
      <c r="I16" s="183">
        <f>VLOOKUP('Efficient Frontier (2)'!$D$16:$D$22,'Investment Income'!$C$31:$Y$46,'Investment Income'!$V$27,0)</f>
        <v>9.8280473983771172E-3</v>
      </c>
      <c r="J16" s="183">
        <f>VLOOKUP('Efficient Frontier (2)'!$D$16:$D$22,'Investment Income'!$C$31:$Y$46,'Investment Income'!$W$27,0)</f>
        <v>2.4225613173945611E-2</v>
      </c>
      <c r="K16" s="184">
        <f>VLOOKUP('Efficient Frontier (2)'!$D$16:$D$22,'Investment Income'!$C$31:$Y$46,'Investment Income'!$Y$27,0)</f>
        <v>8.3799911227578055E-3</v>
      </c>
      <c r="L16" s="184">
        <f>VLOOKUP('Efficient Frontier (2)'!$D$16:$D$22,'Investment Income'!$C$31:$Y$46,'Investment Income'!$X$27,0)</f>
        <v>2.6520190905946928E-2</v>
      </c>
      <c r="M16" s="184">
        <f>VLOOKUP('Efficient Frontier (2)'!$D$16:$D$22,'Investment Income'!$C$31:$Z$46,'Investment Income'!$Z$27,0)</f>
        <v>7.0224251217499627E-5</v>
      </c>
      <c r="Q16" s="180" t="s">
        <v>399</v>
      </c>
    </row>
    <row r="17" spans="4:18" ht="12.5" thickBot="1">
      <c r="D17" s="218" t="s">
        <v>343</v>
      </c>
      <c r="E17" s="183">
        <f>VLOOKUP('Efficient Frontier (2)'!$D$16:$D$21,'Investment Income'!$C$31:$Y$46,'Investment Income'!$R$27,0)</f>
        <v>0</v>
      </c>
      <c r="F17" s="183">
        <f>VLOOKUP('Efficient Frontier (2)'!$D$16:$D$22,'Investment Income'!$C$31:$Y$46,'Investment Income'!$S$27,0)</f>
        <v>0</v>
      </c>
      <c r="G17" s="183">
        <f>VLOOKUP('Efficient Frontier (2)'!$D$16:$D$22,'Investment Income'!$C$31:$Y$46,'Investment Income'!$T$27,0)</f>
        <v>0.10568043647899419</v>
      </c>
      <c r="H17" s="183">
        <f>VLOOKUP('Efficient Frontier (2)'!$D$16:$D$22,'Investment Income'!$C$31:$Y$46,'Investment Income'!$U$27,0)</f>
        <v>-6.2874223818892308E-2</v>
      </c>
      <c r="I17" s="183">
        <f>VLOOKUP('Efficient Frontier (2)'!$D$16:$D$22,'Investment Income'!$C$31:$Y$46,'Investment Income'!$V$27,0)</f>
        <v>0.25874987214115414</v>
      </c>
      <c r="J17" s="183">
        <f>VLOOKUP('Efficient Frontier (2)'!$D$16:$D$22,'Investment Income'!$C$31:$Y$46,'Investment Income'!$W$27,0)</f>
        <v>-7.8540918366009904E-3</v>
      </c>
      <c r="K17" s="184">
        <f>VLOOKUP('Efficient Frontier (2)'!$D$16:$D$22,'Investment Income'!$C$31:$Y$46,'Investment Income'!$Y$27,0)</f>
        <v>0.11303610445530229</v>
      </c>
      <c r="L17" s="184">
        <f>VLOOKUP('Efficient Frontier (2)'!$D$16:$D$22,'Investment Income'!$C$31:$Y$46,'Investment Income'!$X$27,0)</f>
        <v>5.32457789391243E-2</v>
      </c>
      <c r="M17" s="184">
        <f>VLOOKUP('Efficient Frontier (2)'!$D$16:$D$22,'Investment Income'!$C$31:$Z$46,'Investment Income'!$Z$27,0)</f>
        <v>1.277716091043001E-2</v>
      </c>
    </row>
    <row r="18" spans="4:18" ht="12.5" thickBot="1">
      <c r="D18" s="218" t="s">
        <v>335</v>
      </c>
      <c r="E18" s="183">
        <f>VLOOKUP('Efficient Frontier (2)'!$D$16:$D$22,'Investment Income'!$C$31:$Y$46,'Investment Income'!$R$27,0)</f>
        <v>2.3889529741043119E-2</v>
      </c>
      <c r="F18" s="183">
        <f>VLOOKUP('Efficient Frontier (2)'!$D$16:$D$22,'Investment Income'!$C$31:$Y$46,'Investment Income'!$S$27,0)</f>
        <v>1.2267717643219577E-2</v>
      </c>
      <c r="G18" s="183">
        <f>VLOOKUP('Efficient Frontier (2)'!$D$16:$D$22,'Investment Income'!$C$31:$Y$46,'Investment Income'!$T$27,0)</f>
        <v>8.7583523865215583E-3</v>
      </c>
      <c r="H18" s="183">
        <f>VLOOKUP('Efficient Frontier (2)'!$D$16:$D$22,'Investment Income'!$C$31:$Y$46,'Investment Income'!$U$27,0)</f>
        <v>1.2891334481898666E-2</v>
      </c>
      <c r="I18" s="183">
        <f>VLOOKUP('Efficient Frontier (2)'!$D$16:$D$22,'Investment Income'!$C$31:$Y$46,'Investment Income'!$V$27,0)</f>
        <v>4.625928741736389E-2</v>
      </c>
      <c r="J18" s="183">
        <f>VLOOKUP('Efficient Frontier (2)'!$D$16:$D$22,'Investment Income'!$C$31:$Y$46,'Investment Income'!$W$27,0)</f>
        <v>2.2631689270353108E-2</v>
      </c>
      <c r="K18" s="184">
        <f>VLOOKUP('Efficient Frontier (2)'!$D$16:$D$22,'Investment Income'!$C$31:$Y$46,'Investment Income'!$Y$27,0)</f>
        <v>1.3697209515073054E-2</v>
      </c>
      <c r="L18" s="184">
        <f>VLOOKUP('Efficient Frontier (2)'!$D$16:$D$22,'Investment Income'!$C$31:$Y$46,'Investment Income'!$X$27,0)</f>
        <v>2.5100345306814598E-2</v>
      </c>
      <c r="M18" s="184">
        <f>VLOOKUP('Efficient Frontier (2)'!$D$16:$D$22,'Investment Income'!$C$31:$Z$46,'Investment Income'!$Z$27,0)</f>
        <v>1.8761354849980782E-4</v>
      </c>
    </row>
    <row r="19" spans="4:18" ht="12.5" thickBot="1">
      <c r="D19" s="218" t="s">
        <v>337</v>
      </c>
      <c r="E19" s="183">
        <f>VLOOKUP('Efficient Frontier (2)'!$D$16:$D$22,'Investment Income'!$C$31:$Y$46,'Investment Income'!$R$27,0)</f>
        <v>0.12311632457758775</v>
      </c>
      <c r="F19" s="183">
        <f>VLOOKUP('Efficient Frontier (2)'!$D$16:$D$22,'Investment Income'!$C$31:$Y$46,'Investment Income'!$S$27,0)</f>
        <v>5.4648568413091687E-3</v>
      </c>
      <c r="G19" s="183">
        <f>VLOOKUP('Efficient Frontier (2)'!$D$16:$D$22,'Investment Income'!$C$31:$Y$46,'Investment Income'!$T$27,0)</f>
        <v>3.2650796547246466E-2</v>
      </c>
      <c r="H19" s="183">
        <f>VLOOKUP('Efficient Frontier (2)'!$D$16:$D$22,'Investment Income'!$C$31:$Y$46,'Investment Income'!$U$27,0)</f>
        <v>-3.760545452526428E-2</v>
      </c>
      <c r="I19" s="183">
        <f>VLOOKUP('Efficient Frontier (2)'!$D$16:$D$22,'Investment Income'!$C$31:$Y$46,'Investment Income'!$V$27,0)</f>
        <v>-3.8131298779922204E-2</v>
      </c>
      <c r="J19" s="183">
        <f>VLOOKUP('Efficient Frontier (2)'!$D$16:$D$22,'Investment Income'!$C$31:$Y$46,'Investment Income'!$W$27,0)</f>
        <v>5.8282425285959921E-2</v>
      </c>
      <c r="K19" s="184">
        <f>VLOOKUP('Efficient Frontier (2)'!$D$16:$D$22,'Investment Income'!$C$31:$Y$46,'Investment Income'!$Y$27,0)</f>
        <v>5.9430376107996383E-2</v>
      </c>
      <c r="L19" s="184">
        <f>VLOOKUP('Efficient Frontier (2)'!$D$16:$D$22,'Investment Income'!$C$31:$Y$46,'Investment Income'!$X$27,0)</f>
        <v>2.7430744441574006E-2</v>
      </c>
      <c r="M19" s="184">
        <f>VLOOKUP('Efficient Frontier (2)'!$D$16:$D$22,'Investment Income'!$C$31:$Z$46,'Investment Income'!$Z$27,0)</f>
        <v>3.5319696043379072E-3</v>
      </c>
    </row>
    <row r="20" spans="4:18" ht="12.5" thickBot="1">
      <c r="D20" s="218" t="s">
        <v>339</v>
      </c>
      <c r="E20" s="183">
        <f>VLOOKUP('Efficient Frontier (2)'!$D$16:$D$22,'Investment Income'!$C$31:$Y$46,'Investment Income'!$R$27,0)</f>
        <v>4.3080389094287873E-2</v>
      </c>
      <c r="F20" s="183">
        <f>VLOOKUP('Efficient Frontier (2)'!$D$16:$D$22,'Investment Income'!$C$31:$Y$46,'Investment Income'!$S$27,0)</f>
        <v>4.4699308823377165E-2</v>
      </c>
      <c r="G20" s="183">
        <f>VLOOKUP('Efficient Frontier (2)'!$D$16:$D$22,'Investment Income'!$C$31:$Y$46,'Investment Income'!$T$27,0)</f>
        <v>2.061786797732458E-2</v>
      </c>
      <c r="H20" s="183">
        <f>VLOOKUP('Efficient Frontier (2)'!$D$16:$D$22,'Investment Income'!$C$31:$Y$46,'Investment Income'!$U$27,0)</f>
        <v>2.7764555757279975E-2</v>
      </c>
      <c r="I20" s="183">
        <f>VLOOKUP('Efficient Frontier (2)'!$D$16:$D$22,'Investment Income'!$C$31:$Y$46,'Investment Income'!$V$27,0)</f>
        <v>2.1420461745076294E-2</v>
      </c>
      <c r="J20" s="183">
        <f>VLOOKUP('Efficient Frontier (2)'!$D$16:$D$22,'Investment Income'!$C$31:$Y$46,'Investment Income'!$W$27,0)</f>
        <v>1.5183818462562249E-2</v>
      </c>
      <c r="K20" s="184">
        <f>VLOOKUP('Efficient Frontier (2)'!$D$16:$D$22,'Investment Income'!$C$31:$Y$46,'Investment Income'!$Y$27,0)</f>
        <v>1.0414386525075382E-2</v>
      </c>
      <c r="L20" s="184">
        <f>VLOOKUP('Efficient Frontier (2)'!$D$16:$D$22,'Investment Income'!$C$31:$Y$46,'Investment Income'!$X$27,0)</f>
        <v>3.451258379036104E-2</v>
      </c>
      <c r="M20" s="184">
        <f>VLOOKUP('Efficient Frontier (2)'!$D$16:$D$22,'Investment Income'!$C$31:$Z$46,'Investment Income'!$Z$27,0)</f>
        <v>1.0845944669367169E-4</v>
      </c>
    </row>
    <row r="21" spans="4:18" ht="12.5" thickBot="1">
      <c r="D21" s="218" t="s">
        <v>348</v>
      </c>
      <c r="E21" s="183">
        <f>VLOOKUP('Efficient Frontier (2)'!$D$16:$D$22,'Investment Income'!$C$31:$Y$46,'Investment Income'!R27,0)</f>
        <v>0</v>
      </c>
      <c r="F21" s="183">
        <f>VLOOKUP('Efficient Frontier (2)'!$D$16:$D$22,'Investment Income'!$C$31:$Y$46,'Investment Income'!S27,0)</f>
        <v>0</v>
      </c>
      <c r="G21" s="183">
        <f>VLOOKUP('Efficient Frontier (2)'!$D$16:$D$22,'Investment Income'!$C$31:$Y$46,'Investment Income'!T27,0)</f>
        <v>0</v>
      </c>
      <c r="H21" s="183">
        <f>VLOOKUP('Efficient Frontier (2)'!$D$16:$D$22,'Investment Income'!$C$31:$Y$46,'Investment Income'!U27,0)</f>
        <v>0</v>
      </c>
      <c r="I21" s="183">
        <f>VLOOKUP('Efficient Frontier (2)'!$D$16:$D$22,'Investment Income'!$C$31:$Y$46,'Investment Income'!V27,0)</f>
        <v>0</v>
      </c>
      <c r="J21" s="183">
        <f>VLOOKUP('Efficient Frontier (2)'!$D$16:$D$22,'Investment Income'!$C$31:$Y$46,'Investment Income'!W27,0)</f>
        <v>0</v>
      </c>
      <c r="K21" s="184">
        <f>VLOOKUP('Efficient Frontier (2)'!$D$16:$D$22,'Investment Income'!$C$31:$Y$46,'Investment Income'!$Y$27,0)</f>
        <v>0</v>
      </c>
      <c r="L21" s="184">
        <f>VLOOKUP('Efficient Frontier (2)'!$D$16:$D$22,'Investment Income'!$C$31:$Y$46,'Investment Income'!$X$27,0)</f>
        <v>0</v>
      </c>
      <c r="M21" s="184">
        <f>VLOOKUP('Efficient Frontier (2)'!$D$16:$D$22,'Investment Income'!$C$31:$Z$46,'Investment Income'!$Z$27,0)</f>
        <v>0</v>
      </c>
    </row>
    <row r="22" spans="4:18">
      <c r="D22" s="219"/>
      <c r="E22" s="185"/>
      <c r="F22" s="185"/>
      <c r="G22" s="185"/>
      <c r="H22" s="185"/>
      <c r="I22" s="185"/>
      <c r="J22" s="185"/>
      <c r="K22" s="185"/>
      <c r="L22" s="185"/>
      <c r="M22" s="185"/>
      <c r="N22" s="185"/>
    </row>
    <row r="23" spans="4:18" ht="12.5" thickBot="1">
      <c r="D23" s="220"/>
      <c r="E23" s="232">
        <v>9.7381183004446203E-2</v>
      </c>
      <c r="F23" s="232">
        <v>8.6830719412701401E-2</v>
      </c>
      <c r="G23" s="232">
        <v>9.1971437126332004E-2</v>
      </c>
      <c r="H23" s="232">
        <v>-3.1971012522363451E-2</v>
      </c>
      <c r="I23" s="232">
        <v>0.11809796157533101</v>
      </c>
      <c r="J23" s="185"/>
      <c r="K23" s="185"/>
      <c r="L23" s="185"/>
      <c r="M23" s="185"/>
      <c r="N23" s="185"/>
    </row>
    <row r="24" spans="4:18" ht="14.5">
      <c r="D24" s="220"/>
      <c r="E24" s="232">
        <v>2.7795350450973699E-2</v>
      </c>
      <c r="F24" s="232">
        <v>0.18926061394256799</v>
      </c>
      <c r="G24" s="232">
        <v>9.1846378422621999E-2</v>
      </c>
      <c r="H24" s="232">
        <v>0.26711836478956202</v>
      </c>
      <c r="I24" s="232">
        <v>2.2493537570346001E-2</v>
      </c>
      <c r="J24" s="185"/>
      <c r="K24" s="185"/>
      <c r="L24" s="163"/>
      <c r="M24" s="163" t="s">
        <v>334</v>
      </c>
      <c r="N24" s="163" t="s">
        <v>343</v>
      </c>
      <c r="O24" s="163" t="s">
        <v>335</v>
      </c>
      <c r="P24" s="163" t="s">
        <v>337</v>
      </c>
      <c r="Q24" s="163" t="s">
        <v>339</v>
      </c>
      <c r="R24" s="163" t="s">
        <v>348</v>
      </c>
    </row>
    <row r="25" spans="4:18" ht="14.5">
      <c r="D25" s="220"/>
      <c r="K25" s="185"/>
      <c r="L25" t="s">
        <v>334</v>
      </c>
      <c r="M25">
        <f>VARP('Efficient Frontier (2)'!$E$29:$E$34)</f>
        <v>5.9406855133548058E-5</v>
      </c>
      <c r="N25">
        <v>-5.2829183999338015E-3</v>
      </c>
      <c r="O25">
        <v>1.7369049777398617E-4</v>
      </c>
      <c r="P25">
        <v>1.3554610794324413E-2</v>
      </c>
      <c r="Q25">
        <v>1.3423726233138678E-4</v>
      </c>
      <c r="R25">
        <v>0</v>
      </c>
    </row>
    <row r="26" spans="4:18" ht="14.5">
      <c r="D26" s="219"/>
      <c r="E26" s="185"/>
      <c r="F26" s="185"/>
      <c r="G26" s="185"/>
      <c r="H26" s="185"/>
      <c r="I26" s="185"/>
      <c r="J26" s="185"/>
      <c r="K26" s="185"/>
      <c r="L26" t="s">
        <v>343</v>
      </c>
      <c r="M26">
        <v>-5.2829183999338015E-3</v>
      </c>
      <c r="N26">
        <f>VARP('Efficient Frontier (2)'!$F$29:$F$34)</f>
        <v>1.1292982609159761E-2</v>
      </c>
      <c r="O26">
        <v>1.0583791119929166E-2</v>
      </c>
      <c r="P26">
        <v>-2.5609226003870417E-2</v>
      </c>
      <c r="Q26">
        <v>-1.0232069290441394E-3</v>
      </c>
      <c r="R26">
        <v>0</v>
      </c>
    </row>
    <row r="27" spans="4:18" ht="15" thickBot="1">
      <c r="L27" t="s">
        <v>335</v>
      </c>
      <c r="M27">
        <v>1.7369049777398617E-4</v>
      </c>
      <c r="N27">
        <v>1.0583791119929166E-2</v>
      </c>
      <c r="O27">
        <f>VARP('Efficient Frontier (2)'!$G$29:$G$34)</f>
        <v>1.5680389347018907E-4</v>
      </c>
      <c r="P27">
        <v>-5.3172604836557455E-3</v>
      </c>
      <c r="Q27">
        <v>3.0646841818493357E-4</v>
      </c>
      <c r="R27">
        <v>0</v>
      </c>
    </row>
    <row r="28" spans="4:18" ht="15" thickBot="1">
      <c r="D28" s="221" t="s">
        <v>330</v>
      </c>
      <c r="E28" s="221" t="s">
        <v>334</v>
      </c>
      <c r="F28" s="221" t="s">
        <v>343</v>
      </c>
      <c r="G28" s="221" t="s">
        <v>335</v>
      </c>
      <c r="H28" s="221" t="s">
        <v>337</v>
      </c>
      <c r="I28" s="221" t="s">
        <v>339</v>
      </c>
      <c r="J28" s="221" t="s">
        <v>348</v>
      </c>
      <c r="K28" s="222"/>
      <c r="L28" t="s">
        <v>337</v>
      </c>
      <c r="M28">
        <v>1.3554610794324413E-2</v>
      </c>
      <c r="N28">
        <v>-2.5609226003870417E-2</v>
      </c>
      <c r="O28">
        <v>-5.3172604836557455E-3</v>
      </c>
      <c r="P28">
        <f>VARP('Efficient Frontier (2)'!$H$29:$H$34)</f>
        <v>3.1788733949153635E-3</v>
      </c>
      <c r="Q28">
        <v>-3.1674339351182135E-4</v>
      </c>
      <c r="R28">
        <v>0</v>
      </c>
    </row>
    <row r="29" spans="4:18" ht="15" thickBot="1">
      <c r="D29" s="181">
        <v>43830</v>
      </c>
      <c r="E29" s="183">
        <f>E16</f>
        <v>2.694377062063151E-2</v>
      </c>
      <c r="F29" s="183">
        <f>E17</f>
        <v>0</v>
      </c>
      <c r="G29" s="183">
        <f>E18</f>
        <v>2.3889529741043119E-2</v>
      </c>
      <c r="H29" s="183">
        <f>E19</f>
        <v>0.12311632457758775</v>
      </c>
      <c r="I29" s="183">
        <f>E20</f>
        <v>4.3080389094287873E-2</v>
      </c>
      <c r="J29" s="183">
        <v>0</v>
      </c>
      <c r="K29" s="185"/>
      <c r="L29" t="s">
        <v>339</v>
      </c>
      <c r="M29">
        <v>1.3423726233138678E-4</v>
      </c>
      <c r="N29">
        <v>-1.0232069290441394E-3</v>
      </c>
      <c r="O29">
        <v>3.0646841818493357E-4</v>
      </c>
      <c r="P29">
        <v>-3.1674339351182135E-4</v>
      </c>
      <c r="Q29">
        <f>VARP('Efficient Frontier (2)'!$I$29:$I$34)</f>
        <v>1.2743245988980356E-4</v>
      </c>
      <c r="R29">
        <v>0</v>
      </c>
    </row>
    <row r="30" spans="4:18" ht="15" thickBot="1">
      <c r="D30" s="181">
        <f>EDATE(D29,12)</f>
        <v>44196</v>
      </c>
      <c r="E30" s="183">
        <f>F16</f>
        <v>3.4489015329616346E-2</v>
      </c>
      <c r="F30" s="183">
        <f>F17</f>
        <v>0</v>
      </c>
      <c r="G30" s="183">
        <f>F18</f>
        <v>1.2267717643219577E-2</v>
      </c>
      <c r="H30" s="183">
        <f>F19</f>
        <v>5.4648568413091687E-3</v>
      </c>
      <c r="I30" s="183">
        <f>F20</f>
        <v>4.4699308823377165E-2</v>
      </c>
      <c r="J30" s="183">
        <v>0</v>
      </c>
      <c r="K30" s="185"/>
      <c r="L30" s="162" t="s">
        <v>348</v>
      </c>
      <c r="M30" s="162">
        <v>0</v>
      </c>
      <c r="N30" s="162">
        <v>0</v>
      </c>
      <c r="O30" s="162">
        <v>0</v>
      </c>
      <c r="P30" s="162">
        <v>0</v>
      </c>
      <c r="Q30" s="162">
        <v>0</v>
      </c>
      <c r="R30" s="162">
        <f>VARP('Efficient Frontier (2)'!$J$29:$J$34)</f>
        <v>0</v>
      </c>
    </row>
    <row r="31" spans="4:18" ht="12.5" thickBot="1">
      <c r="D31" s="181">
        <f>EDATE(D30,12)</f>
        <v>44561</v>
      </c>
      <c r="E31" s="183">
        <f>G16</f>
        <v>1.8379613841294471E-2</v>
      </c>
      <c r="F31" s="183">
        <f>G17</f>
        <v>0.10568043647899419</v>
      </c>
      <c r="G31" s="183">
        <f>G18</f>
        <v>8.7583523865215583E-3</v>
      </c>
      <c r="H31" s="183">
        <f>G19</f>
        <v>3.2650796547246466E-2</v>
      </c>
      <c r="I31" s="183">
        <f>G20</f>
        <v>2.061786797732458E-2</v>
      </c>
      <c r="J31" s="183">
        <v>0</v>
      </c>
      <c r="K31" s="185"/>
    </row>
    <row r="32" spans="4:18" ht="12.5" thickBot="1">
      <c r="D32" s="181">
        <f>EDATE(D31,12)</f>
        <v>44926</v>
      </c>
      <c r="E32" s="183">
        <f>H16</f>
        <v>1.8854478080033207E-2</v>
      </c>
      <c r="F32" s="183">
        <f>H17</f>
        <v>-6.2874223818892308E-2</v>
      </c>
      <c r="G32" s="183">
        <f>H18</f>
        <v>1.2891334481898666E-2</v>
      </c>
      <c r="H32" s="183">
        <f>H19</f>
        <v>-3.760545452526428E-2</v>
      </c>
      <c r="I32" s="183">
        <f>H20</f>
        <v>2.7764555757279975E-2</v>
      </c>
      <c r="J32" s="183">
        <v>0</v>
      </c>
      <c r="K32" s="185"/>
    </row>
    <row r="33" spans="4:14" ht="12.5" thickBot="1">
      <c r="D33" s="181">
        <f>EDATE(D32,12)</f>
        <v>45291</v>
      </c>
      <c r="E33" s="183">
        <f>I16</f>
        <v>9.8280473983771172E-3</v>
      </c>
      <c r="F33" s="183">
        <f>I17</f>
        <v>0.25874987214115414</v>
      </c>
      <c r="G33" s="183">
        <f>I18</f>
        <v>4.625928741736389E-2</v>
      </c>
      <c r="H33" s="183">
        <f>I19</f>
        <v>-3.8131298779922204E-2</v>
      </c>
      <c r="I33" s="183">
        <f>I20</f>
        <v>2.1420461745076294E-2</v>
      </c>
      <c r="J33" s="183">
        <v>0</v>
      </c>
      <c r="K33" s="185"/>
    </row>
    <row r="34" spans="4:14" ht="12.5" thickBot="1">
      <c r="D34" s="181">
        <f>EDATE(D33,12)</f>
        <v>45657</v>
      </c>
      <c r="E34" s="183">
        <f>J16</f>
        <v>2.4225613173945611E-2</v>
      </c>
      <c r="F34" s="183">
        <f>J17</f>
        <v>-7.8540918366009904E-3</v>
      </c>
      <c r="G34" s="183">
        <f>J18</f>
        <v>2.2631689270353108E-2</v>
      </c>
      <c r="H34" s="183">
        <f>J19</f>
        <v>5.8282425285959921E-2</v>
      </c>
      <c r="I34" s="183">
        <f>J20</f>
        <v>1.5183818462562249E-2</v>
      </c>
      <c r="J34" s="183">
        <f>N16</f>
        <v>0</v>
      </c>
      <c r="K34" s="185"/>
    </row>
    <row r="35" spans="4:14">
      <c r="D35" s="181" t="s">
        <v>400</v>
      </c>
      <c r="E35" s="186" cm="1">
        <f t="array" ref="E35">GEOMEAN(1+E29,1+E30,1+E31,1+E32,1+E33:E34)-1</f>
        <v>2.209103140617974E-2</v>
      </c>
      <c r="F35" s="186" cm="1">
        <f t="array" ref="F35">GEOMEAN(1+F29,1+F30,1+F31,1+F32,1+F33:F34)-1</f>
        <v>4.3895636747851352E-2</v>
      </c>
      <c r="G35" s="186" cm="1">
        <f t="array" ref="G35">GEOMEAN(1+G29,1+G30,1+G31,1+G32,1+G33:G34)-1</f>
        <v>2.1040205111391819E-2</v>
      </c>
      <c r="H35" s="186">
        <f>GEOMEAN(1+H29,1+H30,1+H31,1+H32,1+H33+H34)-1</f>
        <v>2.7430744441574006E-2</v>
      </c>
      <c r="I35" s="186" cm="1">
        <f t="array" ref="I35">GEOMEAN(1+I29,1+I30,1+I31,1+I32,1+I33:I34)-1</f>
        <v>2.8732645731115447E-2</v>
      </c>
      <c r="J35" s="186" cm="1">
        <f t="array" ref="J35">GEOMEAN(1+J29,1+J30,1+J31,1+J32,1+J33:J34)-1</f>
        <v>0</v>
      </c>
      <c r="K35" s="185"/>
    </row>
    <row r="36" spans="4:14">
      <c r="D36" s="181" t="s">
        <v>401</v>
      </c>
      <c r="E36" s="186">
        <f t="shared" ref="E36:J36" si="0">_xlfn.VAR.P(E29:E34)</f>
        <v>5.9406855133548058E-5</v>
      </c>
      <c r="F36" s="186">
        <f t="shared" si="0"/>
        <v>1.1292982609159761E-2</v>
      </c>
      <c r="G36" s="186">
        <f t="shared" si="0"/>
        <v>1.5680389347018907E-4</v>
      </c>
      <c r="H36" s="186">
        <f t="shared" si="0"/>
        <v>3.1788733949153635E-3</v>
      </c>
      <c r="I36" s="186">
        <f t="shared" si="0"/>
        <v>1.2743245988980356E-4</v>
      </c>
      <c r="J36" s="186">
        <f t="shared" si="0"/>
        <v>0</v>
      </c>
      <c r="K36" s="185"/>
    </row>
    <row r="37" spans="4:14" ht="12.5" thickBot="1">
      <c r="D37" s="181" t="s">
        <v>402</v>
      </c>
      <c r="E37" s="187">
        <f t="shared" ref="E37:J37" si="1">SQRT(E36)</f>
        <v>7.7075842605545388E-3</v>
      </c>
      <c r="F37" s="187">
        <f t="shared" si="1"/>
        <v>0.1062684459713219</v>
      </c>
      <c r="G37" s="187">
        <f t="shared" si="1"/>
        <v>1.2522136138462521E-2</v>
      </c>
      <c r="H37" s="187">
        <f t="shared" si="1"/>
        <v>5.638149869341328E-2</v>
      </c>
      <c r="I37" s="187">
        <f t="shared" si="1"/>
        <v>1.1288598668116587E-2</v>
      </c>
      <c r="J37" s="187">
        <f t="shared" si="1"/>
        <v>0</v>
      </c>
    </row>
    <row r="38" spans="4:14" ht="12.5" thickBot="1">
      <c r="M38" s="223" t="s">
        <v>403</v>
      </c>
    </row>
    <row r="39" spans="4:14" ht="14.5">
      <c r="D39" s="163"/>
      <c r="E39" s="163" t="s">
        <v>334</v>
      </c>
      <c r="F39" s="163" t="s">
        <v>343</v>
      </c>
      <c r="G39" s="163" t="s">
        <v>335</v>
      </c>
      <c r="H39" s="163" t="s">
        <v>337</v>
      </c>
      <c r="I39" s="163" t="s">
        <v>339</v>
      </c>
      <c r="M39" s="188">
        <v>0.85602992460914118</v>
      </c>
      <c r="N39" s="180" t="s">
        <v>334</v>
      </c>
    </row>
    <row r="40" spans="4:14" ht="14.5">
      <c r="D40" t="s">
        <v>334</v>
      </c>
      <c r="E40" s="230">
        <f>VARP('Efficient Frontier (2)'!$E$29:$E$33)</f>
        <v>7.0224251217499627E-5</v>
      </c>
      <c r="F40">
        <f>E41</f>
        <v>-3.4421260522156218E-3</v>
      </c>
      <c r="G40">
        <f>E42</f>
        <v>-2.0766683875228032E-3</v>
      </c>
      <c r="H40">
        <f>E43</f>
        <v>4.7538005875884439E-3</v>
      </c>
      <c r="I40">
        <f>E44</f>
        <v>1.1048322474363397E-4</v>
      </c>
      <c r="M40" s="188">
        <v>3.1052097527447978E-2</v>
      </c>
      <c r="N40" s="180" t="s">
        <v>343</v>
      </c>
    </row>
    <row r="41" spans="4:14" ht="14.5">
      <c r="D41" t="s">
        <v>343</v>
      </c>
      <c r="E41">
        <v>-3.4421260522156218E-3</v>
      </c>
      <c r="F41" s="230">
        <f>VARP('Efficient Frontier (2)'!$F$29:$F$33)</f>
        <v>1.277716091043001E-2</v>
      </c>
      <c r="G41">
        <f>F42</f>
        <v>1.465488299356602E-2</v>
      </c>
      <c r="H41">
        <f>F43</f>
        <v>-2.0885639664095814E-2</v>
      </c>
      <c r="I41">
        <f>F44</f>
        <v>-1.1845712918685377E-3</v>
      </c>
      <c r="M41" s="188">
        <v>7.5761390453198425E-3</v>
      </c>
      <c r="N41" s="180" t="s">
        <v>335</v>
      </c>
    </row>
    <row r="42" spans="4:14" ht="14.5">
      <c r="D42" t="s">
        <v>335</v>
      </c>
      <c r="E42">
        <v>-2.0766683875228032E-3</v>
      </c>
      <c r="F42">
        <v>1.465488299356602E-2</v>
      </c>
      <c r="G42" s="230">
        <f>VARP('Efficient Frontier (2)'!$G$29:$G$33)</f>
        <v>1.8761354849980782E-4</v>
      </c>
      <c r="H42">
        <f>G43</f>
        <v>-1.4145588700277817E-2</v>
      </c>
      <c r="I42">
        <f>G44</f>
        <v>3.3363046209360829E-4</v>
      </c>
      <c r="M42" s="188">
        <v>0.10125931352762384</v>
      </c>
      <c r="N42" s="180" t="s">
        <v>337</v>
      </c>
    </row>
    <row r="43" spans="4:14" ht="14.5">
      <c r="D43" t="s">
        <v>337</v>
      </c>
      <c r="E43">
        <v>4.7538005875884439E-3</v>
      </c>
      <c r="F43">
        <v>-2.0885639664095814E-2</v>
      </c>
      <c r="G43">
        <v>-1.4145588700277817E-2</v>
      </c>
      <c r="H43" s="230">
        <f>VARP('Efficient Frontier (2)'!$H$29:$H$33)</f>
        <v>3.5319696043379072E-3</v>
      </c>
      <c r="I43">
        <f>H44</f>
        <v>-5.5203851665665466E-4</v>
      </c>
      <c r="M43" s="188">
        <v>2.5317189563831785E-3</v>
      </c>
      <c r="N43" s="180" t="s">
        <v>339</v>
      </c>
    </row>
    <row r="44" spans="4:14" ht="15" thickBot="1">
      <c r="D44" s="162" t="s">
        <v>339</v>
      </c>
      <c r="E44" s="162">
        <v>1.1048322474363397E-4</v>
      </c>
      <c r="F44" s="162">
        <v>-1.1845712918685377E-3</v>
      </c>
      <c r="G44" s="162">
        <v>3.3363046209360829E-4</v>
      </c>
      <c r="H44" s="162">
        <v>-5.5203851665665466E-4</v>
      </c>
      <c r="I44" s="231">
        <f>VARP('Efficient Frontier (2)'!$I$29:$I$33)</f>
        <v>1.0845944669367169E-4</v>
      </c>
      <c r="M44" s="188">
        <v>1.550806334083939E-3</v>
      </c>
      <c r="N44" s="180" t="s">
        <v>348</v>
      </c>
    </row>
    <row r="45" spans="4:14">
      <c r="M45" s="189">
        <f>SUM(M39:M44)</f>
        <v>0.99999999999999989</v>
      </c>
    </row>
    <row r="47" spans="4:14" ht="12.9" customHeight="1"/>
    <row r="48" spans="4:14">
      <c r="K48" s="180" t="s">
        <v>404</v>
      </c>
      <c r="L48" s="180" t="s">
        <v>405</v>
      </c>
      <c r="M48" s="180" t="s">
        <v>406</v>
      </c>
    </row>
    <row r="49" spans="4:34">
      <c r="K49" s="180" t="s">
        <v>407</v>
      </c>
      <c r="M49" s="190" cm="1">
        <f t="array" ref="M49">SUMPRODUCT(TRANSPOSE(E35:I35),(M39:M43))</f>
        <v>2.3283400397529852E-2</v>
      </c>
    </row>
    <row r="50" spans="4:34" ht="12.5" thickBot="1">
      <c r="D50" s="180" t="s">
        <v>408</v>
      </c>
      <c r="K50" s="180" t="s">
        <v>409</v>
      </c>
      <c r="M50" s="190" cm="1">
        <f t="array" ref="M50">MMULT(TRANSPOSE(M39:M43),MMULT(M25:Q29,M39:M43))</f>
        <v>1.9943221187211095E-3</v>
      </c>
    </row>
    <row r="51" spans="4:34" ht="12.5" thickBot="1">
      <c r="D51" s="224" t="s">
        <v>330</v>
      </c>
      <c r="E51" s="225" t="s">
        <v>410</v>
      </c>
      <c r="F51" s="225" t="s">
        <v>315</v>
      </c>
      <c r="G51" s="225" t="s">
        <v>411</v>
      </c>
      <c r="H51" s="225" t="s">
        <v>412</v>
      </c>
      <c r="K51" s="180" t="s">
        <v>413</v>
      </c>
      <c r="M51" s="190">
        <f>SQRT(M50)</f>
        <v>4.4657833788945805E-2</v>
      </c>
    </row>
    <row r="52" spans="4:34" ht="12.5" thickBot="1">
      <c r="D52" s="218" t="s">
        <v>373</v>
      </c>
      <c r="E52" s="226">
        <v>0</v>
      </c>
      <c r="F52" s="226">
        <v>3.6968929786371521E-2</v>
      </c>
      <c r="G52" s="226">
        <v>0.2</v>
      </c>
      <c r="H52" s="226" t="e">
        <f>VLOOKUP($D$52:$D$57,'Asset Allocation'!$J$7:$O$21,'Asset Allocation'!$O$2,0)</f>
        <v>#N/A</v>
      </c>
      <c r="K52" s="180" t="s">
        <v>414</v>
      </c>
      <c r="M52" s="189">
        <v>0.11550000000000001</v>
      </c>
    </row>
    <row r="53" spans="4:34" ht="12.5" thickBot="1">
      <c r="D53" s="218" t="s">
        <v>415</v>
      </c>
      <c r="E53" s="226">
        <v>0.3</v>
      </c>
      <c r="F53" s="226">
        <v>0.58569956448861749</v>
      </c>
      <c r="G53" s="226">
        <v>0.5</v>
      </c>
      <c r="H53" s="226" t="e">
        <f>VLOOKUP($D$52:$D$57,'Asset Allocation'!$J$7:$O$21,'Asset Allocation'!$O$2,0)</f>
        <v>#N/A</v>
      </c>
      <c r="K53" s="180" t="s">
        <v>416</v>
      </c>
      <c r="M53" s="191">
        <f>(M49-M52)/M51</f>
        <v>-2.0649590850798636</v>
      </c>
    </row>
    <row r="54" spans="4:34" ht="12.5" hidden="1" thickBot="1">
      <c r="D54" s="218" t="s">
        <v>335</v>
      </c>
      <c r="E54" s="226">
        <v>0</v>
      </c>
      <c r="F54" s="226">
        <v>0.1166724435853963</v>
      </c>
      <c r="G54" s="226">
        <v>0.2</v>
      </c>
      <c r="H54" s="226">
        <f>VLOOKUP($D$52:$D$57,'Asset Allocation'!$J$7:$O$21,'Asset Allocation'!$O$2,0)</f>
        <v>6.2847287800912709E-3</v>
      </c>
    </row>
    <row r="55" spans="4:34" ht="12.5" hidden="1" thickBot="1">
      <c r="D55" s="218" t="s">
        <v>337</v>
      </c>
      <c r="E55" s="226">
        <v>0</v>
      </c>
      <c r="F55" s="226">
        <v>0.20763243623296179</v>
      </c>
      <c r="G55" s="226">
        <v>0.35</v>
      </c>
      <c r="H55" s="226">
        <f>VLOOKUP($D$52:$D$57,'Asset Allocation'!$J$7:$O$21,'Asset Allocation'!$O$2,0)</f>
        <v>8.3998896822316246E-2</v>
      </c>
      <c r="K55" s="180" t="s">
        <v>417</v>
      </c>
      <c r="M55" s="192">
        <f>MAX($M$63:$AH$63)</f>
        <v>9.7740432946836125E-2</v>
      </c>
    </row>
    <row r="56" spans="4:34" ht="12.5" hidden="1" thickBot="1">
      <c r="D56" s="218" t="s">
        <v>339</v>
      </c>
      <c r="E56" s="226">
        <v>0</v>
      </c>
      <c r="F56" s="226">
        <v>2.2281586037097085E-2</v>
      </c>
      <c r="G56" s="226">
        <v>0.15</v>
      </c>
      <c r="H56" s="226">
        <f>VLOOKUP($D$52:$D$57,'Asset Allocation'!$J$7:$O$21,'Asset Allocation'!$O$2,0)</f>
        <v>2.100168290616725E-3</v>
      </c>
      <c r="K56" s="180" t="s">
        <v>418</v>
      </c>
      <c r="M56" s="192">
        <f>MIN($M$63:$AH$63)</f>
        <v>7.6044238995543925E-2</v>
      </c>
    </row>
    <row r="57" spans="4:34" ht="12.5" hidden="1" thickBot="1">
      <c r="D57" s="218" t="s">
        <v>348</v>
      </c>
      <c r="E57" s="226">
        <v>0</v>
      </c>
      <c r="F57" s="226">
        <v>2.6100774459160377E-2</v>
      </c>
      <c r="G57" s="226">
        <v>0.15</v>
      </c>
      <c r="H57" s="226">
        <f>VLOOKUP($D$52:$D$57,'Asset Allocation'!$J$7:$O$21,'Asset Allocation'!$O$2,0)</f>
        <v>1.286459652055357E-3</v>
      </c>
    </row>
    <row r="58" spans="4:34" ht="12.5" hidden="1" thickBot="1">
      <c r="D58" s="218" t="s">
        <v>324</v>
      </c>
      <c r="E58" s="227"/>
      <c r="F58" s="227">
        <f>SUM(F52:F57)</f>
        <v>0.99535573458960458</v>
      </c>
      <c r="G58" s="227"/>
      <c r="H58" s="227" t="e">
        <f>SUM(H52:H57)</f>
        <v>#N/A</v>
      </c>
      <c r="M58" s="187"/>
      <c r="N58" s="187"/>
      <c r="O58" s="187"/>
      <c r="P58" s="187"/>
      <c r="Q58" s="187"/>
      <c r="R58" s="187"/>
      <c r="S58" s="187"/>
    </row>
    <row r="59" spans="4:34" hidden="1">
      <c r="M59" s="187"/>
      <c r="N59" s="187"/>
      <c r="O59" s="187"/>
      <c r="P59" s="187"/>
      <c r="Q59" s="187"/>
      <c r="R59" s="187"/>
      <c r="S59" s="187"/>
    </row>
    <row r="60" spans="4:34" hidden="1">
      <c r="D60" s="180" t="s">
        <v>382</v>
      </c>
      <c r="E60" s="192">
        <f>'Investment Income'!X47</f>
        <v>2.7644324422931188E-2</v>
      </c>
    </row>
    <row r="61" spans="4:34">
      <c r="D61" s="180" t="s">
        <v>419</v>
      </c>
      <c r="E61" s="190" t="e">
        <f>SUMPRODUCT('Investment Income'!X31:X46,'Investment Income'!AA31:AA46)/SUM('Investment Income'!AA31:AA46)</f>
        <v>#VALUE!</v>
      </c>
    </row>
    <row r="62" spans="4:34" ht="15.65" customHeight="1" thickBot="1">
      <c r="D62" s="180" t="s">
        <v>420</v>
      </c>
      <c r="E62" s="192">
        <v>0.09</v>
      </c>
      <c r="J62" s="193" t="s">
        <v>404</v>
      </c>
      <c r="K62" s="194" t="s">
        <v>421</v>
      </c>
      <c r="L62" s="195" t="s">
        <v>422</v>
      </c>
      <c r="M62" s="739" t="s">
        <v>423</v>
      </c>
      <c r="N62" s="739"/>
      <c r="O62" s="739"/>
      <c r="P62" s="739"/>
      <c r="Q62" s="739"/>
      <c r="R62" s="739"/>
      <c r="S62" s="739"/>
      <c r="T62" s="739"/>
      <c r="U62" s="739"/>
      <c r="V62" s="739"/>
      <c r="W62" s="739"/>
      <c r="X62" s="739"/>
      <c r="Y62" s="739"/>
      <c r="Z62" s="739"/>
      <c r="AA62" s="739"/>
      <c r="AB62" s="739"/>
      <c r="AC62" s="739"/>
      <c r="AD62" s="739"/>
      <c r="AE62" s="739"/>
      <c r="AF62" s="739"/>
      <c r="AG62" s="739"/>
      <c r="AH62" s="739"/>
    </row>
    <row r="63" spans="4:34">
      <c r="J63" s="196" t="s">
        <v>407</v>
      </c>
      <c r="K63" s="197">
        <v>7.9994364930932496E-2</v>
      </c>
      <c r="L63" s="198">
        <v>0.11153393922933751</v>
      </c>
      <c r="M63" s="199">
        <v>8.3232324997157506E-2</v>
      </c>
      <c r="N63" s="199">
        <v>8.8610890322293911E-2</v>
      </c>
      <c r="O63" s="199">
        <v>9.6428809794328468E-2</v>
      </c>
      <c r="P63" s="199">
        <v>9.3216421040539676E-2</v>
      </c>
      <c r="Q63" s="199">
        <v>9.6639819066163354E-2</v>
      </c>
      <c r="R63" s="199">
        <v>9.1006260995947927E-2</v>
      </c>
      <c r="S63" s="199">
        <v>9.0015297476769132E-2</v>
      </c>
      <c r="T63" s="199">
        <v>9.565039462414815E-2</v>
      </c>
      <c r="U63" s="199">
        <v>9.1660482636300375E-2</v>
      </c>
      <c r="V63" s="199">
        <v>9.1967774494637028E-2</v>
      </c>
      <c r="W63" s="199">
        <v>9.4036517275001674E-2</v>
      </c>
      <c r="X63" s="199">
        <v>9.3883446948073962E-2</v>
      </c>
      <c r="Y63" s="199">
        <v>8.9690712724082272E-2</v>
      </c>
      <c r="Z63" s="199">
        <v>8.948508401553705E-2</v>
      </c>
      <c r="AA63" s="199">
        <v>7.6044238995543925E-2</v>
      </c>
      <c r="AB63" s="199">
        <v>9.7345233586382723E-2</v>
      </c>
      <c r="AC63" s="199">
        <v>9.746994565293042E-2</v>
      </c>
      <c r="AD63" s="199">
        <v>9.5864398417078348E-2</v>
      </c>
      <c r="AE63" s="199">
        <v>9.7740432946836125E-2</v>
      </c>
      <c r="AF63" s="199">
        <v>9.1543310464401353E-2</v>
      </c>
      <c r="AG63" s="199">
        <v>9.1813797758307059E-2</v>
      </c>
      <c r="AH63" s="199">
        <v>9.3779338311716726E-2</v>
      </c>
    </row>
    <row r="64" spans="4:34">
      <c r="D64" s="219"/>
      <c r="E64" s="200"/>
      <c r="F64" s="200"/>
      <c r="G64" s="200"/>
      <c r="J64" s="201" t="s">
        <v>409</v>
      </c>
      <c r="K64" s="202">
        <v>1.8949159161362899E-3</v>
      </c>
      <c r="L64" s="203">
        <v>4.8692251104358215E-3</v>
      </c>
      <c r="M64" s="211">
        <v>1.0551350580228964E-3</v>
      </c>
      <c r="N64" s="211">
        <v>5.316861614671288E-4</v>
      </c>
      <c r="O64" s="211">
        <v>2.1699773653732838E-4</v>
      </c>
      <c r="P64" s="211">
        <v>3.0033677674089952E-4</v>
      </c>
      <c r="Q64" s="211">
        <v>2.3309205583984101E-4</v>
      </c>
      <c r="R64" s="211">
        <v>5.7072641782218822E-4</v>
      </c>
      <c r="S64" s="211">
        <v>5.1861958913492249E-4</v>
      </c>
      <c r="T64" s="211">
        <v>2.4708537093507001E-4</v>
      </c>
      <c r="U64" s="211">
        <v>3.9957355622564396E-4</v>
      </c>
      <c r="V64" s="211">
        <v>3.2465563632194764E-4</v>
      </c>
      <c r="W64" s="211">
        <v>4.2081090522167049E-4</v>
      </c>
      <c r="X64" s="211">
        <v>4.1048009172082393E-4</v>
      </c>
      <c r="Y64" s="211">
        <v>4.0431391851599959E-4</v>
      </c>
      <c r="Z64" s="211">
        <v>4.7304118893810941E-4</v>
      </c>
      <c r="AA64" s="211">
        <v>2.1351404887497852E-3</v>
      </c>
      <c r="AB64" s="211">
        <v>2.2028968494301206E-3</v>
      </c>
      <c r="AC64" s="211">
        <v>6.4447494132592229E-4</v>
      </c>
      <c r="AD64" s="211">
        <v>9.1089020644679014E-4</v>
      </c>
      <c r="AE64" s="211">
        <v>4.2923361156480352E-4</v>
      </c>
      <c r="AF64" s="211">
        <v>3.5512652023768023E-4</v>
      </c>
      <c r="AG64" s="211">
        <v>3.5375264255571196E-4</v>
      </c>
      <c r="AH64" s="211">
        <v>2.5881397692963391E-4</v>
      </c>
    </row>
    <row r="65" spans="4:34">
      <c r="D65" s="219"/>
      <c r="E65" s="200"/>
      <c r="F65" s="200"/>
      <c r="G65" s="200"/>
      <c r="J65" s="201" t="s">
        <v>413</v>
      </c>
      <c r="K65" s="202">
        <v>4.3530631928979491E-2</v>
      </c>
      <c r="L65" s="203">
        <v>6.9779833121295307E-2</v>
      </c>
      <c r="M65" s="204">
        <v>3.2482842517595291E-2</v>
      </c>
      <c r="N65" s="228">
        <v>2.3058320872672598E-2</v>
      </c>
      <c r="O65" s="228">
        <v>1.4730843035526799E-2</v>
      </c>
      <c r="P65" s="228">
        <v>1.7330227255893085E-2</v>
      </c>
      <c r="Q65" s="228">
        <v>1.5267352613987829E-2</v>
      </c>
      <c r="R65" s="228">
        <v>2.38898810759323E-2</v>
      </c>
      <c r="S65" s="228">
        <v>2.2773220877489474E-2</v>
      </c>
      <c r="T65" s="228">
        <v>1.5718949422116924E-2</v>
      </c>
      <c r="U65" s="228">
        <v>1.9989336062652106E-2</v>
      </c>
      <c r="V65" s="228">
        <v>1.8018202915994361E-2</v>
      </c>
      <c r="W65" s="228">
        <v>2.0513676053347203E-2</v>
      </c>
      <c r="X65" s="228">
        <v>2.0260308282966079E-2</v>
      </c>
      <c r="Y65" s="228">
        <v>2.0107558740831758E-2</v>
      </c>
      <c r="Z65" s="228">
        <v>2.1749510085013624E-2</v>
      </c>
      <c r="AA65" s="228">
        <v>4.6207580425183324E-2</v>
      </c>
      <c r="AB65" s="228">
        <v>4.6935027958126548E-2</v>
      </c>
      <c r="AC65" s="228">
        <v>2.5386511011281608E-2</v>
      </c>
      <c r="AD65" s="228">
        <v>3.0180957679417499E-2</v>
      </c>
      <c r="AE65" s="228">
        <v>2.071795384599559E-2</v>
      </c>
      <c r="AF65" s="228">
        <v>1.8844800880818035E-2</v>
      </c>
      <c r="AG65" s="228">
        <v>1.8808313123608721E-2</v>
      </c>
      <c r="AH65" s="228">
        <v>1.6087696445720064E-2</v>
      </c>
    </row>
    <row r="66" spans="4:34">
      <c r="J66" s="201" t="str">
        <f>"Sharpe Ratio:= "&amp;ROUND(MAX(M66:AH66),2)</f>
        <v>Sharpe Ratio:= -0.39</v>
      </c>
      <c r="K66" s="205">
        <v>-0.81564713158759428</v>
      </c>
      <c r="L66" s="206">
        <v>-5.6836776375897395E-2</v>
      </c>
      <c r="M66" s="207">
        <v>-0.99337596410670526</v>
      </c>
      <c r="N66" s="207">
        <v>-1.1661347687104799</v>
      </c>
      <c r="O66" s="207">
        <v>-1.2946435013717137</v>
      </c>
      <c r="P66" s="207">
        <v>-1.2858215088831495</v>
      </c>
      <c r="Q66" s="207">
        <v>-1.2353275260412273</v>
      </c>
      <c r="R66" s="207">
        <v>-1.0252767239066807</v>
      </c>
      <c r="S66" s="207">
        <v>-1.1190644775426388</v>
      </c>
      <c r="T66" s="207">
        <v>-1.2627819355359082</v>
      </c>
      <c r="U66" s="207">
        <v>-1.19261176504212</v>
      </c>
      <c r="V66" s="207">
        <v>-1.306025113329917</v>
      </c>
      <c r="W66" s="207">
        <v>-1.0463011441333621</v>
      </c>
      <c r="X66" s="207">
        <v>-1.0669409739485669</v>
      </c>
      <c r="Y66" s="207">
        <v>-1.2835614511227393</v>
      </c>
      <c r="Z66" s="207">
        <v>-1.1961150335238302</v>
      </c>
      <c r="AA66" s="207">
        <v>-0.85388069752625539</v>
      </c>
      <c r="AB66" s="207">
        <v>-0.38680634066766079</v>
      </c>
      <c r="AC66" s="207">
        <v>-0.71022183154893326</v>
      </c>
      <c r="AD66" s="207">
        <v>-0.65059570976810133</v>
      </c>
      <c r="AE66" s="207">
        <v>-0.85720661341257343</v>
      </c>
      <c r="AF66" s="207">
        <v>-1.2712625454155881</v>
      </c>
      <c r="AG66" s="207">
        <v>-1.2593475069256139</v>
      </c>
      <c r="AH66" s="207">
        <v>-1.3501411940217083</v>
      </c>
    </row>
    <row r="67" spans="4:34">
      <c r="K67" s="208"/>
      <c r="L67" s="208"/>
      <c r="M67" s="208"/>
      <c r="N67" s="189"/>
      <c r="O67" s="189"/>
      <c r="P67" s="189"/>
      <c r="Q67" s="189"/>
      <c r="R67" s="189"/>
      <c r="S67" s="189"/>
      <c r="T67" s="189"/>
    </row>
    <row r="68" spans="4:34" ht="15.65" customHeight="1">
      <c r="J68" s="193" t="s">
        <v>424</v>
      </c>
      <c r="K68" s="194" t="s">
        <v>421</v>
      </c>
      <c r="L68" s="195" t="s">
        <v>422</v>
      </c>
      <c r="M68" s="740" t="s">
        <v>423</v>
      </c>
      <c r="N68" s="740"/>
      <c r="O68" s="740"/>
      <c r="P68" s="740"/>
      <c r="Q68" s="740"/>
      <c r="R68" s="740"/>
      <c r="S68" s="740"/>
      <c r="T68" s="740"/>
      <c r="U68" s="740"/>
      <c r="V68" s="740"/>
      <c r="W68" s="740"/>
      <c r="X68" s="740"/>
      <c r="Y68" s="740"/>
      <c r="Z68" s="740"/>
      <c r="AA68" s="740"/>
      <c r="AB68" s="740"/>
      <c r="AC68" s="740"/>
      <c r="AD68" s="740"/>
      <c r="AE68" s="740"/>
      <c r="AF68" s="740"/>
      <c r="AG68" s="740"/>
      <c r="AH68" s="740"/>
    </row>
    <row r="69" spans="4:34">
      <c r="J69" s="201" t="s">
        <v>334</v>
      </c>
      <c r="K69" s="209">
        <f>VLOOKUP(J69,'Investment Income'!$M$53:$N$58,2,FALSE)</f>
        <v>0.88057071407106902</v>
      </c>
      <c r="L69" s="210">
        <v>0.74199999999999999</v>
      </c>
      <c r="M69" s="211">
        <v>0.7</v>
      </c>
      <c r="N69" s="211">
        <v>0.72</v>
      </c>
      <c r="O69" s="211">
        <v>0.8</v>
      </c>
      <c r="P69" s="211">
        <v>0.78</v>
      </c>
      <c r="Q69" s="211">
        <v>0.82</v>
      </c>
      <c r="R69" s="211">
        <v>0.75</v>
      </c>
      <c r="S69" s="211">
        <v>0.76</v>
      </c>
      <c r="T69" s="211">
        <v>0.82</v>
      </c>
      <c r="U69" s="211">
        <v>0.75</v>
      </c>
      <c r="V69" s="211">
        <v>0.73</v>
      </c>
      <c r="W69" s="211">
        <v>0.75</v>
      </c>
      <c r="X69" s="211">
        <v>0.77</v>
      </c>
      <c r="Y69" s="211">
        <v>0.7</v>
      </c>
      <c r="Z69" s="211">
        <v>0.7</v>
      </c>
      <c r="AA69" s="211">
        <v>0.71</v>
      </c>
      <c r="AB69" s="211">
        <v>0.33999999999999997</v>
      </c>
      <c r="AC69" s="211">
        <v>0.5</v>
      </c>
      <c r="AD69" s="211">
        <v>0.55000000000000004</v>
      </c>
      <c r="AE69" s="211">
        <v>0.55000000000000004</v>
      </c>
      <c r="AF69" s="211">
        <v>0.55000000000000004</v>
      </c>
      <c r="AG69" s="211">
        <v>0.6</v>
      </c>
      <c r="AH69" s="211">
        <v>0.65</v>
      </c>
    </row>
    <row r="70" spans="4:34">
      <c r="J70" s="201" t="s">
        <v>343</v>
      </c>
      <c r="K70" s="209">
        <f>VLOOKUP(J70,'Investment Income'!$M$53:$N$58,2,FALSE)</f>
        <v>2.5759032383851199E-2</v>
      </c>
      <c r="L70" s="210">
        <v>3.5000000000000003E-2</v>
      </c>
      <c r="M70" s="211">
        <v>0.05</v>
      </c>
      <c r="N70" s="211">
        <v>0.04</v>
      </c>
      <c r="O70" s="211">
        <v>0.05</v>
      </c>
      <c r="P70" s="211">
        <v>7.0000000000000007E-2</v>
      </c>
      <c r="Q70" s="211">
        <v>0.03</v>
      </c>
      <c r="R70" s="211">
        <v>0.05</v>
      </c>
      <c r="S70" s="211">
        <v>0.05</v>
      </c>
      <c r="T70" s="211">
        <v>7.0000000000000007E-2</v>
      </c>
      <c r="U70" s="211">
        <v>0.1</v>
      </c>
      <c r="V70" s="211">
        <v>7.0000000000000007E-2</v>
      </c>
      <c r="W70" s="211">
        <v>0.12</v>
      </c>
      <c r="X70" s="211">
        <v>0.12</v>
      </c>
      <c r="Y70" s="211">
        <v>0.05</v>
      </c>
      <c r="Z70" s="211">
        <v>0.09</v>
      </c>
      <c r="AA70" s="211">
        <v>0.05</v>
      </c>
      <c r="AB70" s="211">
        <v>0.15</v>
      </c>
      <c r="AC70" s="211">
        <v>0.04</v>
      </c>
      <c r="AD70" s="211">
        <v>0.1</v>
      </c>
      <c r="AE70" s="211">
        <v>0.04</v>
      </c>
      <c r="AF70" s="211">
        <v>0.04</v>
      </c>
      <c r="AG70" s="211">
        <v>0.04</v>
      </c>
      <c r="AH70" s="211">
        <v>0.04</v>
      </c>
    </row>
    <row r="71" spans="4:34">
      <c r="J71" s="201" t="s">
        <v>335</v>
      </c>
      <c r="K71" s="209">
        <f>VLOOKUP(J71,'Investment Income'!$M$53:$N$58,2,FALSE)</f>
        <v>6.2847287800912709E-3</v>
      </c>
      <c r="L71" s="210">
        <v>0.1</v>
      </c>
      <c r="M71" s="211">
        <v>0.1</v>
      </c>
      <c r="N71" s="211">
        <v>0.12</v>
      </c>
      <c r="O71" s="211">
        <v>0.09</v>
      </c>
      <c r="P71" s="211">
        <v>0.09</v>
      </c>
      <c r="Q71" s="211">
        <v>0.09</v>
      </c>
      <c r="R71" s="211">
        <v>0.05</v>
      </c>
      <c r="S71" s="211">
        <v>0.08</v>
      </c>
      <c r="T71" s="211">
        <v>0.08</v>
      </c>
      <c r="U71" s="211">
        <v>0.08</v>
      </c>
      <c r="V71" s="211">
        <v>0.12</v>
      </c>
      <c r="W71" s="211">
        <v>0.08</v>
      </c>
      <c r="X71" s="211">
        <v>7.0000000000000007E-2</v>
      </c>
      <c r="Y71" s="211">
        <v>0.14000000000000001</v>
      </c>
      <c r="Z71" s="211">
        <v>0.1</v>
      </c>
      <c r="AA71" s="211">
        <v>0.08</v>
      </c>
      <c r="AB71" s="211">
        <v>0.3</v>
      </c>
      <c r="AC71" s="211">
        <v>0.3</v>
      </c>
      <c r="AD71" s="211">
        <v>0.25</v>
      </c>
      <c r="AE71" s="211">
        <v>0.25</v>
      </c>
      <c r="AF71" s="211">
        <v>0.2</v>
      </c>
      <c r="AG71" s="211">
        <v>0.15</v>
      </c>
      <c r="AH71" s="211">
        <v>0.15</v>
      </c>
    </row>
    <row r="72" spans="4:34">
      <c r="J72" s="201" t="s">
        <v>337</v>
      </c>
      <c r="K72" s="209">
        <f>VLOOKUP(J72,'Investment Income'!$M$53:$N$58,2,FALSE)</f>
        <v>8.3998896822316246E-2</v>
      </c>
      <c r="L72" s="210">
        <v>0.11</v>
      </c>
      <c r="M72" s="211">
        <v>0.1</v>
      </c>
      <c r="N72" s="211">
        <v>0.06</v>
      </c>
      <c r="O72" s="211">
        <v>0</v>
      </c>
      <c r="P72" s="211">
        <v>0.02</v>
      </c>
      <c r="Q72" s="211">
        <v>0</v>
      </c>
      <c r="R72" s="211">
        <v>0.05</v>
      </c>
      <c r="S72" s="211">
        <v>0.05</v>
      </c>
      <c r="T72" s="211">
        <v>0</v>
      </c>
      <c r="U72" s="211">
        <v>0.03</v>
      </c>
      <c r="V72" s="211">
        <v>0.03</v>
      </c>
      <c r="W72" s="211">
        <v>0.01</v>
      </c>
      <c r="X72" s="211">
        <v>0.01</v>
      </c>
      <c r="Y72" s="211">
        <v>0.05</v>
      </c>
      <c r="Z72" s="211">
        <v>0.05</v>
      </c>
      <c r="AA72" s="211">
        <v>0.15</v>
      </c>
      <c r="AB72" s="211">
        <v>0</v>
      </c>
      <c r="AC72" s="211">
        <v>0</v>
      </c>
      <c r="AD72" s="211">
        <v>0</v>
      </c>
      <c r="AE72" s="211">
        <v>0</v>
      </c>
      <c r="AF72" s="211">
        <v>0.05</v>
      </c>
      <c r="AG72" s="211">
        <v>0.05</v>
      </c>
      <c r="AH72" s="211">
        <v>0.03</v>
      </c>
    </row>
    <row r="73" spans="4:34">
      <c r="J73" s="201" t="s">
        <v>339</v>
      </c>
      <c r="K73" s="209">
        <f>VLOOKUP(J73,'Investment Income'!$M$53:$N$58,2,FALSE)</f>
        <v>2.100168290616725E-3</v>
      </c>
      <c r="L73" s="210">
        <v>3.0000000000000001E-3</v>
      </c>
      <c r="M73" s="211">
        <v>0.04</v>
      </c>
      <c r="N73" s="211">
        <v>0.05</v>
      </c>
      <c r="O73" s="211">
        <v>0.05</v>
      </c>
      <c r="P73" s="211">
        <v>0.03</v>
      </c>
      <c r="Q73" s="211">
        <v>0.05</v>
      </c>
      <c r="R73" s="211">
        <v>0.09</v>
      </c>
      <c r="S73" s="211">
        <v>0.05</v>
      </c>
      <c r="T73" s="211">
        <v>0.02</v>
      </c>
      <c r="U73" s="211">
        <v>0.03</v>
      </c>
      <c r="V73" s="211">
        <v>0.04</v>
      </c>
      <c r="W73" s="211">
        <v>0.03</v>
      </c>
      <c r="X73" s="211">
        <v>0.02</v>
      </c>
      <c r="Y73" s="211">
        <v>0.05</v>
      </c>
      <c r="Z73" s="211">
        <v>0.05</v>
      </c>
      <c r="AA73" s="211">
        <v>0</v>
      </c>
      <c r="AB73" s="211">
        <v>0.2</v>
      </c>
      <c r="AC73" s="211">
        <v>0.15</v>
      </c>
      <c r="AD73" s="211">
        <v>0.09</v>
      </c>
      <c r="AE73" s="211">
        <v>0.15</v>
      </c>
      <c r="AF73" s="211">
        <v>0.15</v>
      </c>
      <c r="AG73" s="211">
        <v>0.15</v>
      </c>
      <c r="AH73" s="211">
        <v>0.12</v>
      </c>
    </row>
    <row r="74" spans="4:34">
      <c r="J74" s="201" t="s">
        <v>348</v>
      </c>
      <c r="K74" s="209">
        <f>VLOOKUP(J74,'Investment Income'!$M$53:$N$58,2,FALSE)</f>
        <v>1.286459652055357E-3</v>
      </c>
      <c r="L74" s="210">
        <v>0.01</v>
      </c>
      <c r="M74" s="211">
        <v>0.01</v>
      </c>
      <c r="N74" s="211">
        <v>0.01</v>
      </c>
      <c r="O74" s="211">
        <v>0.01</v>
      </c>
      <c r="P74" s="211">
        <v>0.01</v>
      </c>
      <c r="Q74" s="211">
        <v>0.01</v>
      </c>
      <c r="R74" s="211">
        <v>0.01</v>
      </c>
      <c r="S74" s="211">
        <v>0.01</v>
      </c>
      <c r="T74" s="211">
        <v>0.01</v>
      </c>
      <c r="U74" s="211">
        <v>0.01</v>
      </c>
      <c r="V74" s="211">
        <v>0.01</v>
      </c>
      <c r="W74" s="211">
        <v>0.01</v>
      </c>
      <c r="X74" s="211">
        <v>0.01</v>
      </c>
      <c r="Y74" s="211">
        <v>0.01</v>
      </c>
      <c r="Z74" s="211">
        <v>0.01</v>
      </c>
      <c r="AA74" s="211">
        <v>0.01</v>
      </c>
      <c r="AB74" s="211">
        <v>0.01</v>
      </c>
      <c r="AC74" s="211">
        <v>0.01</v>
      </c>
      <c r="AD74" s="211">
        <v>0.01</v>
      </c>
      <c r="AE74" s="211">
        <v>0.01</v>
      </c>
      <c r="AF74" s="211">
        <v>0.01</v>
      </c>
      <c r="AG74" s="211">
        <v>0.01</v>
      </c>
      <c r="AH74" s="211">
        <v>0.01</v>
      </c>
    </row>
    <row r="75" spans="4:34">
      <c r="K75" s="208"/>
      <c r="L75" s="212">
        <f>SUM(L69:L74)</f>
        <v>1</v>
      </c>
      <c r="M75" s="229" t="str">
        <f>IF(SUM(M69:M74)=1, "TRUE","FALSE")</f>
        <v>TRUE</v>
      </c>
      <c r="N75" s="229" t="str">
        <f t="shared" ref="N75:AH75" si="2">IF(SUM(N69:N74)=1, "TRUE","FALSE")</f>
        <v>TRUE</v>
      </c>
      <c r="O75" s="229" t="str">
        <f t="shared" si="2"/>
        <v>TRUE</v>
      </c>
      <c r="P75" s="229" t="str">
        <f t="shared" si="2"/>
        <v>TRUE</v>
      </c>
      <c r="Q75" s="229" t="str">
        <f t="shared" si="2"/>
        <v>TRUE</v>
      </c>
      <c r="R75" s="229" t="str">
        <f t="shared" si="2"/>
        <v>TRUE</v>
      </c>
      <c r="S75" s="229" t="str">
        <f t="shared" si="2"/>
        <v>TRUE</v>
      </c>
      <c r="T75" s="229" t="str">
        <f t="shared" si="2"/>
        <v>TRUE</v>
      </c>
      <c r="U75" s="229" t="str">
        <f t="shared" si="2"/>
        <v>TRUE</v>
      </c>
      <c r="V75" s="229" t="str">
        <f t="shared" si="2"/>
        <v>TRUE</v>
      </c>
      <c r="W75" s="229" t="str">
        <f t="shared" si="2"/>
        <v>TRUE</v>
      </c>
      <c r="X75" s="229" t="str">
        <f t="shared" si="2"/>
        <v>TRUE</v>
      </c>
      <c r="Y75" s="229" t="str">
        <f t="shared" si="2"/>
        <v>TRUE</v>
      </c>
      <c r="Z75" s="229" t="str">
        <f t="shared" si="2"/>
        <v>TRUE</v>
      </c>
      <c r="AA75" s="229" t="str">
        <f t="shared" si="2"/>
        <v>TRUE</v>
      </c>
      <c r="AB75" s="229" t="str">
        <f t="shared" si="2"/>
        <v>TRUE</v>
      </c>
      <c r="AC75" s="229" t="str">
        <f t="shared" si="2"/>
        <v>TRUE</v>
      </c>
      <c r="AD75" s="229" t="str">
        <f t="shared" si="2"/>
        <v>TRUE</v>
      </c>
      <c r="AE75" s="229" t="str">
        <f t="shared" si="2"/>
        <v>TRUE</v>
      </c>
      <c r="AF75" s="229" t="str">
        <f t="shared" si="2"/>
        <v>TRUE</v>
      </c>
      <c r="AG75" s="229" t="str">
        <f t="shared" si="2"/>
        <v>TRUE</v>
      </c>
      <c r="AH75" s="229" t="str">
        <f t="shared" si="2"/>
        <v>TRUE</v>
      </c>
    </row>
    <row r="76" spans="4:34">
      <c r="K76" s="208"/>
      <c r="L76" s="208"/>
      <c r="M76" s="208"/>
    </row>
    <row r="77" spans="4:34">
      <c r="K77" s="208"/>
      <c r="L77" s="208"/>
      <c r="M77" s="208"/>
    </row>
    <row r="78" spans="4:34">
      <c r="K78" s="208"/>
      <c r="L78" s="208"/>
      <c r="M78" s="208"/>
    </row>
    <row r="79" spans="4:34">
      <c r="J79" s="213" t="s">
        <v>407</v>
      </c>
      <c r="K79" s="213" t="s">
        <v>413</v>
      </c>
      <c r="L79" s="208"/>
      <c r="M79" s="208"/>
    </row>
    <row r="80" spans="4:34">
      <c r="J80" s="214">
        <v>0.12220778362134457</v>
      </c>
      <c r="K80" s="214">
        <v>3.1621307392414671E-2</v>
      </c>
      <c r="L80" s="208"/>
      <c r="M80" s="208"/>
    </row>
    <row r="81" spans="10:13">
      <c r="J81" s="215">
        <v>0.12703056919056926</v>
      </c>
      <c r="K81" s="215">
        <v>2.5809811090415573E-2</v>
      </c>
      <c r="L81" s="190"/>
      <c r="M81" s="208"/>
    </row>
    <row r="82" spans="10:13">
      <c r="J82" s="215">
        <v>0.12706260192478128</v>
      </c>
      <c r="K82" s="215">
        <v>3.0572089880471442E-2</v>
      </c>
    </row>
    <row r="83" spans="10:13">
      <c r="J83" s="215">
        <v>0.13191873526438871</v>
      </c>
      <c r="K83" s="215">
        <v>2.1824713455272385E-2</v>
      </c>
    </row>
    <row r="84" spans="10:13">
      <c r="J84" s="215">
        <v>0.1348744595752264</v>
      </c>
      <c r="K84" s="215">
        <v>5.1715486935164805E-2</v>
      </c>
    </row>
    <row r="85" spans="10:13">
      <c r="J85" s="215">
        <v>0.14036282572570175</v>
      </c>
      <c r="K85" s="215">
        <v>3.1666885357339761E-2</v>
      </c>
    </row>
    <row r="86" spans="10:13">
      <c r="J86" s="215">
        <v>0.14060987592444826</v>
      </c>
      <c r="K86" s="215">
        <v>2.5109862648729286E-2</v>
      </c>
    </row>
    <row r="87" spans="10:13">
      <c r="J87" s="215">
        <v>0.14333123352961458</v>
      </c>
      <c r="K87" s="215">
        <v>5.1691465988766158E-2</v>
      </c>
    </row>
    <row r="88" spans="10:13">
      <c r="J88" s="216">
        <v>0.1440855516365816</v>
      </c>
      <c r="K88" s="216">
        <v>3.5491647643158528E-2</v>
      </c>
    </row>
    <row r="89" spans="10:13">
      <c r="J89" s="215">
        <v>0.15346813318302416</v>
      </c>
      <c r="K89" s="215">
        <v>3.246023948384396E-2</v>
      </c>
    </row>
  </sheetData>
  <mergeCells count="2">
    <mergeCell ref="M62:AH62"/>
    <mergeCell ref="M68:AH68"/>
  </mergeCells>
  <pageMargins left="0.7" right="0.7" top="0.75" bottom="0.75" header="0.3" footer="0.3"/>
  <pageSetup orientation="portrait" r:id="rId1"/>
  <drawing r:id="rId2"/>
  <legacyDrawing r:id="rId3"/>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20A1C-72FE-4697-9EA4-E2CD77F4E402}">
  <sheetPr>
    <tabColor rgb="FFC00000"/>
  </sheetPr>
  <dimension ref="A7:AQ31"/>
  <sheetViews>
    <sheetView showGridLines="0" topLeftCell="S1" zoomScale="90" zoomScaleNormal="90" workbookViewId="0">
      <selection activeCell="AH11" sqref="AH11:AH19"/>
    </sheetView>
  </sheetViews>
  <sheetFormatPr defaultColWidth="9.453125" defaultRowHeight="12.9" customHeight="1"/>
  <cols>
    <col min="1" max="1" width="30.6328125" style="374" bestFit="1" customWidth="1"/>
    <col min="2" max="2" width="7" style="374" bestFit="1" customWidth="1"/>
    <col min="3" max="3" width="8.54296875" style="374" customWidth="1"/>
    <col min="4" max="4" width="7" style="374" bestFit="1" customWidth="1"/>
    <col min="5" max="5" width="8.54296875" style="374" bestFit="1" customWidth="1"/>
    <col min="6" max="6" width="9" style="374" bestFit="1" customWidth="1"/>
    <col min="7" max="13" width="8.54296875" style="374" bestFit="1" customWidth="1"/>
    <col min="14" max="14" width="8.08984375" style="374" bestFit="1" customWidth="1"/>
    <col min="15" max="15" width="8.54296875" style="374" bestFit="1" customWidth="1"/>
    <col min="16" max="21" width="8.453125" style="374" customWidth="1"/>
    <col min="22" max="22" width="8.90625" style="374" customWidth="1"/>
    <col min="23" max="23" width="8.54296875" style="374" bestFit="1" customWidth="1"/>
    <col min="24" max="29" width="8.453125" style="374" customWidth="1"/>
    <col min="30" max="30" width="8.1796875" style="374" bestFit="1" customWidth="1"/>
    <col min="31" max="31" width="8.54296875" style="391" bestFit="1" customWidth="1"/>
    <col min="32" max="32" width="10.08984375" style="473" customWidth="1"/>
    <col min="33" max="33" width="8.453125" style="473" customWidth="1"/>
    <col min="34" max="34" width="11.453125" style="473" customWidth="1"/>
    <col min="35" max="36" width="8.453125" style="473" customWidth="1"/>
    <col min="37" max="37" width="7.453125" style="391" bestFit="1" customWidth="1"/>
    <col min="38" max="38" width="27.453125" style="374" bestFit="1" customWidth="1"/>
    <col min="39" max="39" width="9.54296875" style="374" bestFit="1" customWidth="1"/>
    <col min="40" max="40" width="15.1796875" style="374" customWidth="1"/>
    <col min="41" max="41" width="13.7265625" style="374" customWidth="1"/>
    <col min="42" max="42" width="9.453125" style="374" bestFit="1" customWidth="1"/>
    <col min="43" max="43" width="9.54296875" style="374" bestFit="1" customWidth="1"/>
    <col min="44" max="16384" width="9.453125" style="374"/>
  </cols>
  <sheetData>
    <row r="7" spans="1:43" ht="12.9" customHeight="1">
      <c r="A7" s="374">
        <v>1</v>
      </c>
      <c r="B7" s="374">
        <f>A7+1</f>
        <v>2</v>
      </c>
      <c r="C7" s="374">
        <f t="shared" ref="C7:AA7" si="0">B7+1</f>
        <v>3</v>
      </c>
      <c r="D7" s="374">
        <f t="shared" si="0"/>
        <v>4</v>
      </c>
      <c r="E7" s="374">
        <f t="shared" si="0"/>
        <v>5</v>
      </c>
      <c r="F7" s="374">
        <f t="shared" si="0"/>
        <v>6</v>
      </c>
      <c r="G7" s="374">
        <f t="shared" si="0"/>
        <v>7</v>
      </c>
      <c r="H7" s="374">
        <f t="shared" si="0"/>
        <v>8</v>
      </c>
      <c r="I7" s="374">
        <f t="shared" si="0"/>
        <v>9</v>
      </c>
      <c r="J7" s="374">
        <f t="shared" si="0"/>
        <v>10</v>
      </c>
      <c r="K7" s="374">
        <f t="shared" si="0"/>
        <v>11</v>
      </c>
      <c r="L7" s="374">
        <f t="shared" si="0"/>
        <v>12</v>
      </c>
      <c r="M7" s="374">
        <f t="shared" si="0"/>
        <v>13</v>
      </c>
      <c r="N7" s="374">
        <f t="shared" si="0"/>
        <v>14</v>
      </c>
      <c r="O7" s="374">
        <f t="shared" si="0"/>
        <v>15</v>
      </c>
      <c r="P7" s="374">
        <f t="shared" si="0"/>
        <v>16</v>
      </c>
      <c r="Q7" s="374">
        <f t="shared" si="0"/>
        <v>17</v>
      </c>
      <c r="R7" s="374">
        <f t="shared" si="0"/>
        <v>18</v>
      </c>
      <c r="S7" s="374">
        <f t="shared" si="0"/>
        <v>19</v>
      </c>
      <c r="T7" s="374">
        <f t="shared" si="0"/>
        <v>20</v>
      </c>
      <c r="U7" s="374">
        <f t="shared" si="0"/>
        <v>21</v>
      </c>
      <c r="V7" s="374">
        <f t="shared" si="0"/>
        <v>22</v>
      </c>
      <c r="W7" s="374">
        <f t="shared" si="0"/>
        <v>23</v>
      </c>
      <c r="X7" s="374">
        <f t="shared" si="0"/>
        <v>24</v>
      </c>
      <c r="Y7" s="374">
        <f t="shared" si="0"/>
        <v>25</v>
      </c>
      <c r="Z7" s="374">
        <f t="shared" si="0"/>
        <v>26</v>
      </c>
      <c r="AA7" s="374">
        <f t="shared" si="0"/>
        <v>27</v>
      </c>
      <c r="AB7" s="374">
        <f t="shared" ref="AB7" si="1">AA7+1</f>
        <v>28</v>
      </c>
      <c r="AC7" s="374">
        <f t="shared" ref="AC7" si="2">AB7+1</f>
        <v>29</v>
      </c>
      <c r="AD7" s="374">
        <f t="shared" ref="AD7" si="3">AC7+1</f>
        <v>30</v>
      </c>
      <c r="AE7" s="374">
        <f t="shared" ref="AE7" si="4">AD7+1</f>
        <v>31</v>
      </c>
      <c r="AF7" s="374">
        <f t="shared" ref="AF7" si="5">AE7+1</f>
        <v>32</v>
      </c>
      <c r="AG7" s="374">
        <f t="shared" ref="AG7" si="6">AF7+1</f>
        <v>33</v>
      </c>
      <c r="AH7" s="374">
        <f t="shared" ref="AH7" si="7">AG7+1</f>
        <v>34</v>
      </c>
      <c r="AI7" s="374">
        <f t="shared" ref="AI7" si="8">AH7+1</f>
        <v>35</v>
      </c>
      <c r="AL7" s="391"/>
    </row>
    <row r="8" spans="1:43" ht="12.9" customHeight="1" thickBot="1">
      <c r="A8" s="720" t="s">
        <v>425</v>
      </c>
      <c r="B8" s="720"/>
      <c r="C8" s="720"/>
      <c r="D8" s="720"/>
      <c r="E8" s="720"/>
      <c r="F8" s="720"/>
      <c r="G8" s="720"/>
      <c r="H8" s="720"/>
      <c r="I8" s="720"/>
      <c r="J8" s="720"/>
      <c r="K8" s="720"/>
      <c r="L8" s="720"/>
      <c r="M8" s="720"/>
      <c r="N8" s="720"/>
      <c r="O8" s="720"/>
      <c r="P8" s="720"/>
      <c r="Q8" s="720"/>
      <c r="R8" s="720"/>
      <c r="S8" s="720"/>
      <c r="T8" s="720"/>
      <c r="U8" s="720"/>
      <c r="V8" s="720"/>
      <c r="W8" s="720"/>
      <c r="X8" s="720"/>
      <c r="Y8" s="720"/>
      <c r="Z8" s="720"/>
      <c r="AA8" s="720"/>
      <c r="AB8" s="423"/>
      <c r="AC8" s="423"/>
      <c r="AD8" s="423"/>
      <c r="AE8" s="423"/>
      <c r="AF8" s="423"/>
      <c r="AG8" s="423"/>
      <c r="AH8" s="423"/>
      <c r="AI8" s="423"/>
      <c r="AK8" s="474"/>
      <c r="AL8" s="744" t="s">
        <v>1076</v>
      </c>
      <c r="AM8" s="744"/>
      <c r="AN8" s="744"/>
      <c r="AO8" s="744"/>
      <c r="AP8" s="744"/>
    </row>
    <row r="9" spans="1:43" ht="23" customHeight="1" thickBot="1">
      <c r="A9" s="423"/>
      <c r="B9" s="741">
        <v>42705</v>
      </c>
      <c r="C9" s="742"/>
      <c r="D9" s="741">
        <f>EDATE(B9,6)</f>
        <v>42887</v>
      </c>
      <c r="E9" s="742"/>
      <c r="F9" s="741">
        <f>EDATE(D9,6)</f>
        <v>43070</v>
      </c>
      <c r="G9" s="742"/>
      <c r="H9" s="741">
        <f t="shared" ref="H9" si="9">EDATE(F9,6)</f>
        <v>43252</v>
      </c>
      <c r="I9" s="742"/>
      <c r="J9" s="741">
        <f t="shared" ref="J9" si="10">EDATE(H9,6)</f>
        <v>43435</v>
      </c>
      <c r="K9" s="742"/>
      <c r="L9" s="741">
        <f t="shared" ref="L9" si="11">EDATE(J9,6)</f>
        <v>43617</v>
      </c>
      <c r="M9" s="742"/>
      <c r="N9" s="741">
        <f t="shared" ref="N9" si="12">EDATE(L9,6)</f>
        <v>43800</v>
      </c>
      <c r="O9" s="742"/>
      <c r="P9" s="741">
        <f t="shared" ref="P9" si="13">EDATE(N9,6)</f>
        <v>43983</v>
      </c>
      <c r="Q9" s="742"/>
      <c r="R9" s="741">
        <f t="shared" ref="R9" si="14">EDATE(P9,6)</f>
        <v>44166</v>
      </c>
      <c r="S9" s="742"/>
      <c r="T9" s="741">
        <f t="shared" ref="T9" si="15">EDATE(R9,6)</f>
        <v>44348</v>
      </c>
      <c r="U9" s="742"/>
      <c r="V9" s="741">
        <f t="shared" ref="V9" si="16">EDATE(T9,6)</f>
        <v>44531</v>
      </c>
      <c r="W9" s="742"/>
      <c r="X9" s="741">
        <f t="shared" ref="X9" si="17">EDATE(V9,6)</f>
        <v>44713</v>
      </c>
      <c r="Y9" s="742"/>
      <c r="Z9" s="741">
        <f t="shared" ref="Z9" si="18">EDATE(X9,6)</f>
        <v>44896</v>
      </c>
      <c r="AA9" s="742"/>
      <c r="AB9" s="741">
        <f t="shared" ref="AB9" si="19">EDATE(Z9,6)</f>
        <v>45078</v>
      </c>
      <c r="AC9" s="742"/>
      <c r="AD9" s="741">
        <f t="shared" ref="AD9" si="20">EDATE(AB9,6)</f>
        <v>45261</v>
      </c>
      <c r="AE9" s="742"/>
      <c r="AF9" s="741">
        <f t="shared" ref="AF9" si="21">EDATE(AD9,6)</f>
        <v>45444</v>
      </c>
      <c r="AG9" s="742"/>
      <c r="AH9" s="741">
        <f t="shared" ref="AH9" si="22">EDATE(AF9,6)</f>
        <v>45627</v>
      </c>
      <c r="AI9" s="742"/>
      <c r="AJ9" s="475"/>
      <c r="AK9" s="474"/>
      <c r="AL9" s="476" t="s">
        <v>330</v>
      </c>
      <c r="AM9" s="477" t="s">
        <v>426</v>
      </c>
      <c r="AN9" s="477" t="s">
        <v>1075</v>
      </c>
      <c r="AO9" s="477" t="s">
        <v>396</v>
      </c>
      <c r="AP9" s="478" t="s">
        <v>427</v>
      </c>
    </row>
    <row r="10" spans="1:43" ht="12.9" customHeight="1" thickBot="1">
      <c r="A10" s="479" t="s">
        <v>428</v>
      </c>
      <c r="B10" s="480" t="s">
        <v>313</v>
      </c>
      <c r="C10" s="481" t="s">
        <v>315</v>
      </c>
      <c r="D10" s="482" t="s">
        <v>313</v>
      </c>
      <c r="E10" s="483" t="s">
        <v>315</v>
      </c>
      <c r="F10" s="480" t="s">
        <v>313</v>
      </c>
      <c r="G10" s="481" t="s">
        <v>315</v>
      </c>
      <c r="H10" s="484" t="s">
        <v>313</v>
      </c>
      <c r="I10" s="483" t="s">
        <v>315</v>
      </c>
      <c r="J10" s="480" t="s">
        <v>313</v>
      </c>
      <c r="K10" s="481" t="s">
        <v>315</v>
      </c>
      <c r="L10" s="484" t="s">
        <v>313</v>
      </c>
      <c r="M10" s="483" t="s">
        <v>315</v>
      </c>
      <c r="N10" s="480" t="s">
        <v>313</v>
      </c>
      <c r="O10" s="481" t="s">
        <v>315</v>
      </c>
      <c r="P10" s="484" t="s">
        <v>313</v>
      </c>
      <c r="Q10" s="483" t="s">
        <v>315</v>
      </c>
      <c r="R10" s="485" t="s">
        <v>313</v>
      </c>
      <c r="S10" s="486" t="s">
        <v>315</v>
      </c>
      <c r="T10" s="484" t="s">
        <v>313</v>
      </c>
      <c r="U10" s="483" t="s">
        <v>315</v>
      </c>
      <c r="V10" s="480" t="s">
        <v>313</v>
      </c>
      <c r="W10" s="481" t="s">
        <v>315</v>
      </c>
      <c r="X10" s="484" t="s">
        <v>313</v>
      </c>
      <c r="Y10" s="483" t="s">
        <v>315</v>
      </c>
      <c r="Z10" s="484" t="s">
        <v>313</v>
      </c>
      <c r="AA10" s="483" t="s">
        <v>315</v>
      </c>
      <c r="AB10" s="484" t="s">
        <v>313</v>
      </c>
      <c r="AC10" s="483" t="s">
        <v>315</v>
      </c>
      <c r="AD10" s="484" t="s">
        <v>313</v>
      </c>
      <c r="AE10" s="483" t="s">
        <v>315</v>
      </c>
      <c r="AF10" s="484" t="s">
        <v>313</v>
      </c>
      <c r="AG10" s="483" t="s">
        <v>315</v>
      </c>
      <c r="AH10" s="484" t="s">
        <v>313</v>
      </c>
      <c r="AI10" s="483" t="s">
        <v>315</v>
      </c>
      <c r="AJ10" s="487"/>
      <c r="AK10" s="488"/>
      <c r="AL10" s="489" t="s">
        <v>334</v>
      </c>
      <c r="AM10" s="445">
        <v>0.9</v>
      </c>
      <c r="AN10" s="490">
        <f>IFERROR(VLOOKUP(AL10,$A$11:$AI$25,$AI$7,FALSE),0)</f>
        <v>0.52469847463639596</v>
      </c>
      <c r="AO10" s="490">
        <v>0.7988369442810157</v>
      </c>
      <c r="AP10" s="491" t="str">
        <f>IF(AO10&lt;=AM10,"YES","NO")</f>
        <v>YES</v>
      </c>
      <c r="AQ10" s="374" t="b">
        <f>AO10&gt;AN10</f>
        <v>1</v>
      </c>
    </row>
    <row r="11" spans="1:43" ht="12.9" customHeight="1" thickBot="1">
      <c r="A11" s="492" t="s">
        <v>334</v>
      </c>
      <c r="B11" s="493">
        <v>349.15</v>
      </c>
      <c r="C11" s="494">
        <f t="shared" ref="C11:C21" si="23">B11/B$26</f>
        <v>0.38257144109396901</v>
      </c>
      <c r="D11" s="495">
        <v>353.47</v>
      </c>
      <c r="E11" s="496">
        <f t="shared" ref="E11:E22" si="24">D11/D$26</f>
        <v>0.3670318259695759</v>
      </c>
      <c r="F11" s="493">
        <v>394.19</v>
      </c>
      <c r="G11" s="494">
        <f t="shared" ref="G11:G22" si="25">F11/F$26</f>
        <v>0.36495221800661787</v>
      </c>
      <c r="H11" s="495">
        <v>423.7</v>
      </c>
      <c r="I11" s="496">
        <f t="shared" ref="I11:I22" si="26">H11/H$26</f>
        <v>0.36316416528812279</v>
      </c>
      <c r="J11" s="493">
        <v>459.68</v>
      </c>
      <c r="K11" s="494">
        <f t="shared" ref="K11:K22" si="27">J11/J$26</f>
        <v>0.39407110219547531</v>
      </c>
      <c r="L11" s="495">
        <v>518.4</v>
      </c>
      <c r="M11" s="496">
        <f t="shared" ref="M11:M22" si="28">L11/L$26</f>
        <v>0.41641229958551557</v>
      </c>
      <c r="N11" s="493">
        <v>545.27</v>
      </c>
      <c r="O11" s="494">
        <f t="shared" ref="O11:O22" si="29">N11/N$26</f>
        <v>0.42002326315870564</v>
      </c>
      <c r="P11" s="495">
        <v>581.82000000000005</v>
      </c>
      <c r="Q11" s="496">
        <f t="shared" ref="Q11:Q22" si="30">P11/P$26</f>
        <v>0.43991023659673306</v>
      </c>
      <c r="R11" s="497">
        <v>625.65</v>
      </c>
      <c r="S11" s="498">
        <f t="shared" ref="S11:S22" si="31">R11/R$26</f>
        <v>0.44723019649106754</v>
      </c>
      <c r="T11" s="495">
        <v>652.11</v>
      </c>
      <c r="U11" s="496">
        <f t="shared" ref="U11:U22" si="32">T11/T$26</f>
        <v>0.44116035368056439</v>
      </c>
      <c r="V11" s="493">
        <v>706.99</v>
      </c>
      <c r="W11" s="494">
        <f t="shared" ref="W11:Y25" si="33">V11/V$26</f>
        <v>0.45688011735587403</v>
      </c>
      <c r="X11" s="495">
        <v>695.51</v>
      </c>
      <c r="Y11" s="496">
        <f t="shared" si="33"/>
        <v>0.45903402940943522</v>
      </c>
      <c r="Z11" s="493">
        <v>722.04</v>
      </c>
      <c r="AA11" s="494">
        <f>Z11/$Z$26</f>
        <v>0.45808616872117291</v>
      </c>
      <c r="AB11" s="499">
        <v>814.26</v>
      </c>
      <c r="AC11" s="500">
        <f>AB11/$AB$26</f>
        <v>0.47793625638316611</v>
      </c>
      <c r="AD11" s="501">
        <v>818.86</v>
      </c>
      <c r="AE11" s="502">
        <f>AD11/$AD$26</f>
        <v>0.47458314738934643</v>
      </c>
      <c r="AF11" s="503">
        <v>1011.23</v>
      </c>
      <c r="AG11" s="502">
        <f>$AF$11/$AF$26</f>
        <v>0.5110448515476943</v>
      </c>
      <c r="AH11" s="504">
        <v>1183.3</v>
      </c>
      <c r="AI11" s="502">
        <f>AH11/AH26</f>
        <v>0.52469847463639596</v>
      </c>
      <c r="AJ11" s="505"/>
      <c r="AK11" s="506"/>
      <c r="AL11" s="507" t="s">
        <v>337</v>
      </c>
      <c r="AM11" s="445">
        <v>0.7</v>
      </c>
      <c r="AN11" s="490">
        <f t="shared" ref="AN11:AN25" si="34">IFERROR(VLOOKUP(AL11,$A$11:$AI$25,$AI$7,FALSE),0)</f>
        <v>8.9703795672224224E-2</v>
      </c>
      <c r="AO11" s="490">
        <f>IFERROR(VLOOKUP($AL$11:$AL$25,'Asset Allocation'!$V$7:$AJ$21,'Asset Allocation'!$AJ$2,0),0)</f>
        <v>8.3998896822316246E-2</v>
      </c>
      <c r="AP11" s="491" t="str">
        <f t="shared" ref="AP11:AP25" si="35">IF(AO11&lt;=AM11,"YES","NO")</f>
        <v>YES</v>
      </c>
      <c r="AQ11" s="374" t="b">
        <f t="shared" ref="AQ11:AQ25" si="36">AO11&gt;AN11</f>
        <v>0</v>
      </c>
    </row>
    <row r="12" spans="1:43" ht="12.9" customHeight="1" thickBot="1">
      <c r="A12" s="492" t="s">
        <v>337</v>
      </c>
      <c r="B12" s="493">
        <v>159.07</v>
      </c>
      <c r="C12" s="494">
        <f t="shared" si="23"/>
        <v>0.1742965462833099</v>
      </c>
      <c r="D12" s="495">
        <v>180.35</v>
      </c>
      <c r="E12" s="496">
        <f t="shared" si="24"/>
        <v>0.18726961216966928</v>
      </c>
      <c r="F12" s="493">
        <v>210.17</v>
      </c>
      <c r="G12" s="494">
        <f t="shared" si="25"/>
        <v>0.19458131271328769</v>
      </c>
      <c r="H12" s="495">
        <v>241.46</v>
      </c>
      <c r="I12" s="496">
        <f t="shared" si="26"/>
        <v>0.2069615750542132</v>
      </c>
      <c r="J12" s="493">
        <v>201.51</v>
      </c>
      <c r="K12" s="494">
        <f t="shared" si="27"/>
        <v>0.17274901627960804</v>
      </c>
      <c r="L12" s="495">
        <v>203.63</v>
      </c>
      <c r="M12" s="496">
        <f t="shared" si="28"/>
        <v>0.16356874337306818</v>
      </c>
      <c r="N12" s="493">
        <v>228.12</v>
      </c>
      <c r="O12" s="494">
        <f t="shared" si="29"/>
        <v>0.1757215815866707</v>
      </c>
      <c r="P12" s="495">
        <v>187.47</v>
      </c>
      <c r="Q12" s="496">
        <f t="shared" si="30"/>
        <v>0.14174482151660228</v>
      </c>
      <c r="R12" s="497">
        <v>218.12</v>
      </c>
      <c r="S12" s="498">
        <f t="shared" si="31"/>
        <v>0.1559176064231306</v>
      </c>
      <c r="T12" s="495">
        <v>249.79</v>
      </c>
      <c r="U12" s="496">
        <f t="shared" si="32"/>
        <v>0.16898597590263634</v>
      </c>
      <c r="V12" s="493">
        <v>254.6</v>
      </c>
      <c r="W12" s="494">
        <f t="shared" si="33"/>
        <v>0.16453086730902208</v>
      </c>
      <c r="X12" s="495">
        <v>206.13</v>
      </c>
      <c r="Y12" s="496">
        <f t="shared" si="33"/>
        <v>0.13604503814778635</v>
      </c>
      <c r="Z12" s="493">
        <v>215.24</v>
      </c>
      <c r="AA12" s="494">
        <f>Z12/$Z$26</f>
        <v>0.13655540822606124</v>
      </c>
      <c r="AB12" s="499">
        <v>174.05</v>
      </c>
      <c r="AC12" s="500">
        <f t="shared" ref="AC12:AC22" si="37">AB12/$AB$26</f>
        <v>0.1021600046956624</v>
      </c>
      <c r="AD12" s="501">
        <v>145.15</v>
      </c>
      <c r="AE12" s="502">
        <f t="shared" ref="AE12:AE25" si="38">AD12/$AD$26</f>
        <v>8.4123957506244823E-2</v>
      </c>
      <c r="AF12" s="503">
        <v>174.99</v>
      </c>
      <c r="AG12" s="502">
        <f>AF12/AF26</f>
        <v>8.8434617814276709E-2</v>
      </c>
      <c r="AH12" s="504">
        <v>202.3</v>
      </c>
      <c r="AI12" s="502">
        <f>AH12/AH26</f>
        <v>8.9703795672224224E-2</v>
      </c>
      <c r="AJ12" s="505"/>
      <c r="AK12" s="506"/>
      <c r="AL12" s="507" t="s">
        <v>341</v>
      </c>
      <c r="AM12" s="445">
        <v>0.3</v>
      </c>
      <c r="AN12" s="490">
        <f t="shared" si="34"/>
        <v>0.11050017736786097</v>
      </c>
      <c r="AO12" s="490">
        <f>IFERROR(VLOOKUP($AL$11:$AL$25,'Asset Allocation'!$V$7:$AJ$21,'Asset Allocation'!$AJ$2,0),0)</f>
        <v>0</v>
      </c>
      <c r="AP12" s="491" t="str">
        <f>IF(AO12&lt;=AM12,"YES","NO")</f>
        <v>YES</v>
      </c>
      <c r="AQ12" s="374" t="b">
        <f>AO12&gt;AN12</f>
        <v>0</v>
      </c>
    </row>
    <row r="13" spans="1:43" ht="12.9" customHeight="1" thickBot="1">
      <c r="A13" s="492" t="s">
        <v>341</v>
      </c>
      <c r="B13" s="493">
        <v>178.42</v>
      </c>
      <c r="C13" s="494">
        <f t="shared" si="23"/>
        <v>0.19549877279102379</v>
      </c>
      <c r="D13" s="495">
        <v>204.6</v>
      </c>
      <c r="E13" s="496">
        <f t="shared" si="24"/>
        <v>0.21245002855511136</v>
      </c>
      <c r="F13" s="493">
        <v>226.72</v>
      </c>
      <c r="G13" s="494">
        <f t="shared" si="25"/>
        <v>0.20990376941693195</v>
      </c>
      <c r="H13" s="495">
        <v>229.32</v>
      </c>
      <c r="I13" s="496">
        <f t="shared" si="26"/>
        <v>0.19655606887862243</v>
      </c>
      <c r="J13" s="493">
        <v>229.91</v>
      </c>
      <c r="K13" s="494">
        <f t="shared" si="27"/>
        <v>0.19709556018482799</v>
      </c>
      <c r="L13" s="495">
        <v>233.64</v>
      </c>
      <c r="M13" s="496">
        <f t="shared" si="28"/>
        <v>0.1876747100215275</v>
      </c>
      <c r="N13" s="493">
        <v>239.65</v>
      </c>
      <c r="O13" s="494">
        <f t="shared" si="29"/>
        <v>0.18460317827128545</v>
      </c>
      <c r="P13" s="495">
        <v>246.14</v>
      </c>
      <c r="Q13" s="496">
        <f t="shared" si="30"/>
        <v>0.1861048187341787</v>
      </c>
      <c r="R13" s="497">
        <v>251.27</v>
      </c>
      <c r="S13" s="498">
        <f t="shared" si="31"/>
        <v>0.17961405174188533</v>
      </c>
      <c r="T13" s="495">
        <v>247.35</v>
      </c>
      <c r="U13" s="496">
        <f t="shared" si="32"/>
        <v>0.1673352861984751</v>
      </c>
      <c r="V13" s="493">
        <v>254.51</v>
      </c>
      <c r="W13" s="494">
        <f t="shared" si="33"/>
        <v>0.16447270635828443</v>
      </c>
      <c r="X13" s="495">
        <v>239.22</v>
      </c>
      <c r="Y13" s="496">
        <f t="shared" si="33"/>
        <v>0.15788431584783122</v>
      </c>
      <c r="Z13" s="493">
        <v>248.42</v>
      </c>
      <c r="AA13" s="494">
        <f>Z13/$Z$26</f>
        <v>0.15760590276676331</v>
      </c>
      <c r="AB13" s="499">
        <v>246.31</v>
      </c>
      <c r="AC13" s="500">
        <f t="shared" si="37"/>
        <v>0.14457357515994601</v>
      </c>
      <c r="AD13" s="501">
        <v>242.07</v>
      </c>
      <c r="AE13" s="502">
        <f t="shared" si="38"/>
        <v>0.14029546258034228</v>
      </c>
      <c r="AF13" s="503">
        <v>236.31</v>
      </c>
      <c r="AG13" s="502">
        <f>AF13/AF26</f>
        <v>0.11942387871130766</v>
      </c>
      <c r="AH13" s="504">
        <v>249.2</v>
      </c>
      <c r="AI13" s="502">
        <f>AH13/AH26</f>
        <v>0.11050017736786097</v>
      </c>
      <c r="AJ13" s="505"/>
      <c r="AK13" s="506"/>
      <c r="AL13" s="507" t="s">
        <v>349</v>
      </c>
      <c r="AM13" s="445">
        <v>1</v>
      </c>
      <c r="AN13" s="490">
        <f t="shared" si="34"/>
        <v>0.1939960979070593</v>
      </c>
      <c r="AO13" s="490">
        <f>IFERROR(VLOOKUP($AL$11:$AL$25,'Asset Allocation'!$V$7:$AJ$21,'Asset Allocation'!$AJ$2,0),0)</f>
        <v>0</v>
      </c>
      <c r="AP13" s="491" t="str">
        <f t="shared" si="35"/>
        <v>YES</v>
      </c>
      <c r="AQ13" s="374" t="b">
        <f t="shared" si="36"/>
        <v>0</v>
      </c>
    </row>
    <row r="14" spans="1:43" ht="12.9" customHeight="1" thickBot="1">
      <c r="A14" s="492" t="s">
        <v>349</v>
      </c>
      <c r="B14" s="493">
        <v>129.58000000000001</v>
      </c>
      <c r="C14" s="494">
        <f t="shared" si="23"/>
        <v>0.14198369565217389</v>
      </c>
      <c r="D14" s="495">
        <v>103.67</v>
      </c>
      <c r="E14" s="496">
        <f t="shared" si="24"/>
        <v>0.10764757800737242</v>
      </c>
      <c r="F14" s="493">
        <v>142.97</v>
      </c>
      <c r="G14" s="494">
        <f t="shared" si="25"/>
        <v>0.13236565769909475</v>
      </c>
      <c r="H14" s="495">
        <v>159.63</v>
      </c>
      <c r="I14" s="496">
        <f t="shared" si="26"/>
        <v>0.13682297782615777</v>
      </c>
      <c r="J14" s="493">
        <v>167.45</v>
      </c>
      <c r="K14" s="494">
        <f t="shared" si="27"/>
        <v>0.1435503090467985</v>
      </c>
      <c r="L14" s="495">
        <v>186.46</v>
      </c>
      <c r="M14" s="496">
        <f t="shared" si="28"/>
        <v>0.14977669247823155</v>
      </c>
      <c r="N14" s="493">
        <v>201.52</v>
      </c>
      <c r="O14" s="494">
        <f t="shared" si="29"/>
        <v>0.15523151464731669</v>
      </c>
      <c r="P14" s="495">
        <v>221.39</v>
      </c>
      <c r="Q14" s="496">
        <f t="shared" si="30"/>
        <v>0.16739150816429602</v>
      </c>
      <c r="R14" s="497">
        <v>230.6</v>
      </c>
      <c r="S14" s="498">
        <f t="shared" si="31"/>
        <v>0.16483862113136766</v>
      </c>
      <c r="T14" s="495">
        <v>247.52</v>
      </c>
      <c r="U14" s="496">
        <f t="shared" si="32"/>
        <v>0.16745029326802732</v>
      </c>
      <c r="V14" s="493">
        <v>259.79000000000002</v>
      </c>
      <c r="W14" s="494">
        <f t="shared" si="33"/>
        <v>0.16788481546822803</v>
      </c>
      <c r="X14" s="495">
        <v>284.51</v>
      </c>
      <c r="Y14" s="496">
        <f t="shared" si="33"/>
        <v>0.18777554845692859</v>
      </c>
      <c r="Z14" s="493">
        <v>298.01</v>
      </c>
      <c r="AA14" s="494">
        <f t="shared" ref="AA14:AA25" si="39">Z14/$Z$26</f>
        <v>0.18906744659658292</v>
      </c>
      <c r="AB14" s="499">
        <v>326.99</v>
      </c>
      <c r="AC14" s="500">
        <f t="shared" si="37"/>
        <v>0.1919293302811528</v>
      </c>
      <c r="AD14" s="501">
        <v>358.12</v>
      </c>
      <c r="AE14" s="502">
        <f t="shared" si="38"/>
        <v>0.20755405898819423</v>
      </c>
      <c r="AF14" s="503">
        <v>405.24</v>
      </c>
      <c r="AG14" s="502">
        <f>AF14/AF26</f>
        <v>0.20479595704358816</v>
      </c>
      <c r="AH14" s="504">
        <v>437.5</v>
      </c>
      <c r="AI14" s="502">
        <f>AH14/$AH$26</f>
        <v>0.1939960979070593</v>
      </c>
      <c r="AJ14" s="505"/>
      <c r="AK14" s="506"/>
      <c r="AL14" s="507" t="s">
        <v>429</v>
      </c>
      <c r="AM14" s="445">
        <v>0.2</v>
      </c>
      <c r="AN14" s="490">
        <f t="shared" si="34"/>
        <v>2.7935438098616538E-3</v>
      </c>
      <c r="AO14" s="490">
        <v>2.9095856794244083E-3</v>
      </c>
      <c r="AP14" s="491" t="str">
        <f t="shared" si="35"/>
        <v>YES</v>
      </c>
      <c r="AQ14" s="374" t="b">
        <f t="shared" si="36"/>
        <v>1</v>
      </c>
    </row>
    <row r="15" spans="1:43" ht="12.9" customHeight="1" thickBot="1">
      <c r="A15" s="492" t="s">
        <v>429</v>
      </c>
      <c r="B15" s="493">
        <v>46.95</v>
      </c>
      <c r="C15" s="494">
        <f t="shared" si="23"/>
        <v>5.1444161991584844E-2</v>
      </c>
      <c r="D15" s="495">
        <v>46.83</v>
      </c>
      <c r="E15" s="496">
        <f t="shared" si="24"/>
        <v>4.8626758735268158E-2</v>
      </c>
      <c r="F15" s="493">
        <v>41.99</v>
      </c>
      <c r="G15" s="494">
        <f t="shared" si="25"/>
        <v>3.887552610187444E-2</v>
      </c>
      <c r="H15" s="495">
        <v>41.51</v>
      </c>
      <c r="I15" s="496">
        <f t="shared" si="26"/>
        <v>3.5579288414231712E-2</v>
      </c>
      <c r="J15" s="493">
        <v>40.28</v>
      </c>
      <c r="K15" s="494">
        <f t="shared" si="27"/>
        <v>3.4530943257121791E-2</v>
      </c>
      <c r="L15" s="495">
        <v>34.450000000000003</v>
      </c>
      <c r="M15" s="496">
        <f t="shared" si="28"/>
        <v>2.7672460881020471E-2</v>
      </c>
      <c r="N15" s="493">
        <v>17.8</v>
      </c>
      <c r="O15" s="494">
        <f t="shared" si="29"/>
        <v>1.371139817746247E-2</v>
      </c>
      <c r="P15" s="495">
        <v>9.24</v>
      </c>
      <c r="Q15" s="496">
        <f t="shared" si="30"/>
        <v>6.9863026127562015E-3</v>
      </c>
      <c r="R15" s="497">
        <v>5.25</v>
      </c>
      <c r="S15" s="498">
        <f t="shared" si="31"/>
        <v>3.7528307065901136E-3</v>
      </c>
      <c r="T15" s="495">
        <v>2.9</v>
      </c>
      <c r="U15" s="496">
        <f t="shared" si="32"/>
        <v>1.9618853041260473E-3</v>
      </c>
      <c r="V15" s="493">
        <v>6.8</v>
      </c>
      <c r="W15" s="494">
        <f t="shared" si="33"/>
        <v>4.3943829446243133E-3</v>
      </c>
      <c r="X15" s="495">
        <v>7.4</v>
      </c>
      <c r="Y15" s="496">
        <f t="shared" si="33"/>
        <v>4.8839726497531604E-3</v>
      </c>
      <c r="Z15" s="493">
        <v>7.82</v>
      </c>
      <c r="AA15" s="494">
        <f t="shared" si="39"/>
        <v>4.961267851364983E-3</v>
      </c>
      <c r="AB15" s="499">
        <v>7.54</v>
      </c>
      <c r="AC15" s="500">
        <f t="shared" si="37"/>
        <v>4.4256617949169456E-3</v>
      </c>
      <c r="AD15" s="501">
        <v>6.65</v>
      </c>
      <c r="AE15" s="502">
        <f t="shared" si="38"/>
        <v>3.8541117286705344E-3</v>
      </c>
      <c r="AF15" s="503">
        <v>7.04</v>
      </c>
      <c r="AG15" s="502">
        <f>AF15/AF26</f>
        <v>3.5578016424510426E-3</v>
      </c>
      <c r="AH15" s="504">
        <v>6.3</v>
      </c>
      <c r="AI15" s="502">
        <f>AH15/$AH$26</f>
        <v>2.7935438098616538E-3</v>
      </c>
      <c r="AJ15" s="505"/>
      <c r="AK15" s="506"/>
      <c r="AL15" s="507" t="s">
        <v>335</v>
      </c>
      <c r="AM15" s="445">
        <v>0.3</v>
      </c>
      <c r="AN15" s="490">
        <f t="shared" si="34"/>
        <v>2.3811635331677908E-2</v>
      </c>
      <c r="AO15" s="490">
        <f>IFERROR(VLOOKUP($AL$11:$AL$25,'Asset Allocation'!$V$7:$AJ$21,'Asset Allocation'!$AJ$2,0),0)</f>
        <v>6.2847287800912709E-3</v>
      </c>
      <c r="AP15" s="491" t="str">
        <f t="shared" si="35"/>
        <v>YES</v>
      </c>
      <c r="AQ15" s="374" t="b">
        <f t="shared" si="36"/>
        <v>0</v>
      </c>
    </row>
    <row r="16" spans="1:43" ht="12.9" customHeight="1" thickBot="1">
      <c r="A16" s="492" t="s">
        <v>335</v>
      </c>
      <c r="B16" s="493">
        <v>24.57</v>
      </c>
      <c r="C16" s="494">
        <f t="shared" si="23"/>
        <v>2.6921896914445995E-2</v>
      </c>
      <c r="D16" s="495">
        <v>45.49</v>
      </c>
      <c r="E16" s="496">
        <f t="shared" si="24"/>
        <v>4.7235346036031363E-2</v>
      </c>
      <c r="F16" s="493">
        <v>32.880000000000003</v>
      </c>
      <c r="G16" s="494">
        <f t="shared" si="25"/>
        <v>3.0441231203372984E-2</v>
      </c>
      <c r="H16" s="495">
        <v>31.62</v>
      </c>
      <c r="I16" s="496">
        <f t="shared" si="26"/>
        <v>2.710231509655521E-2</v>
      </c>
      <c r="J16" s="493">
        <v>36.39</v>
      </c>
      <c r="K16" s="494">
        <f t="shared" si="27"/>
        <v>3.1196152560244838E-2</v>
      </c>
      <c r="L16" s="495">
        <v>40.04</v>
      </c>
      <c r="M16" s="496">
        <f t="shared" si="28"/>
        <v>3.2162709250393606E-2</v>
      </c>
      <c r="N16" s="493">
        <v>39.409999999999997</v>
      </c>
      <c r="O16" s="494">
        <f t="shared" si="29"/>
        <v>3.0357651807516622E-2</v>
      </c>
      <c r="P16" s="495">
        <v>44.75</v>
      </c>
      <c r="Q16" s="496">
        <f t="shared" si="30"/>
        <v>3.3835177697060605E-2</v>
      </c>
      <c r="R16" s="497">
        <v>39.04</v>
      </c>
      <c r="S16" s="498">
        <f t="shared" si="31"/>
        <v>2.7906763959100578E-2</v>
      </c>
      <c r="T16" s="495">
        <v>37.07</v>
      </c>
      <c r="U16" s="496">
        <f t="shared" si="32"/>
        <v>2.5078306284121579E-2</v>
      </c>
      <c r="V16" s="493">
        <v>27.85</v>
      </c>
      <c r="W16" s="494">
        <f t="shared" si="33"/>
        <v>1.7997583089380462E-2</v>
      </c>
      <c r="X16" s="495">
        <v>36.42</v>
      </c>
      <c r="Y16" s="496">
        <f t="shared" si="33"/>
        <v>2.4037065392433797E-2</v>
      </c>
      <c r="Z16" s="493">
        <v>42.23</v>
      </c>
      <c r="AA16" s="494">
        <f t="shared" si="39"/>
        <v>2.6792115263829054E-2</v>
      </c>
      <c r="AB16" s="499">
        <v>67.680000000000007</v>
      </c>
      <c r="AC16" s="500">
        <f t="shared" si="37"/>
        <v>3.9725303750660336E-2</v>
      </c>
      <c r="AD16" s="501">
        <v>81.93</v>
      </c>
      <c r="AE16" s="502">
        <f t="shared" si="38"/>
        <v>4.7483815628567953E-2</v>
      </c>
      <c r="AF16" s="503">
        <v>53.22</v>
      </c>
      <c r="AG16" s="502">
        <f>AF16/AF26</f>
        <v>2.6895767530006321E-2</v>
      </c>
      <c r="AH16" s="504">
        <v>53.7</v>
      </c>
      <c r="AI16" s="502">
        <f>AH16/$AH$26</f>
        <v>2.3811635331677908E-2</v>
      </c>
      <c r="AJ16" s="505"/>
      <c r="AK16" s="506"/>
      <c r="AL16" s="507" t="s">
        <v>343</v>
      </c>
      <c r="AM16" s="445">
        <v>0.15</v>
      </c>
      <c r="AN16" s="490">
        <f t="shared" si="34"/>
        <v>2.8600567577155029E-2</v>
      </c>
      <c r="AO16" s="490">
        <f>IFERROR(VLOOKUP($AL$11:$AL$25,'Asset Allocation'!$V$7:$AJ$21,'Asset Allocation'!$AJ$2,0),0)</f>
        <v>2.5759032383851199E-2</v>
      </c>
      <c r="AP16" s="491" t="str">
        <f t="shared" si="35"/>
        <v>YES</v>
      </c>
      <c r="AQ16" s="374" t="b">
        <f t="shared" si="36"/>
        <v>0</v>
      </c>
    </row>
    <row r="17" spans="1:43" ht="12.9" customHeight="1" thickBot="1">
      <c r="A17" s="492" t="s">
        <v>343</v>
      </c>
      <c r="B17" s="493">
        <v>6.96</v>
      </c>
      <c r="C17" s="494">
        <f t="shared" si="23"/>
        <v>7.6262272089761551E-3</v>
      </c>
      <c r="D17" s="495">
        <v>9.68</v>
      </c>
      <c r="E17" s="496">
        <f t="shared" si="24"/>
        <v>1.0051399200456883E-2</v>
      </c>
      <c r="F17" s="493">
        <v>12.77</v>
      </c>
      <c r="G17" s="494">
        <f t="shared" si="25"/>
        <v>1.1822826109095894E-2</v>
      </c>
      <c r="H17" s="495">
        <v>15.03</v>
      </c>
      <c r="I17" s="496">
        <f t="shared" si="26"/>
        <v>1.2882599490867324E-2</v>
      </c>
      <c r="J17" s="493">
        <v>13.13</v>
      </c>
      <c r="K17" s="494">
        <f t="shared" si="27"/>
        <v>1.1255990192800625E-2</v>
      </c>
      <c r="L17" s="495">
        <v>7.24</v>
      </c>
      <c r="M17" s="496">
        <f t="shared" si="28"/>
        <v>5.8156347395816608E-3</v>
      </c>
      <c r="N17" s="493">
        <v>6.32</v>
      </c>
      <c r="O17" s="494">
        <f t="shared" si="29"/>
        <v>4.8683166562675734E-3</v>
      </c>
      <c r="P17" s="495">
        <v>5.92</v>
      </c>
      <c r="Q17" s="496">
        <f t="shared" si="30"/>
        <v>4.4760726696446654E-3</v>
      </c>
      <c r="R17" s="497">
        <v>11.38</v>
      </c>
      <c r="S17" s="498">
        <f t="shared" si="31"/>
        <v>8.1347073220943804E-3</v>
      </c>
      <c r="T17" s="495">
        <v>16.73</v>
      </c>
      <c r="U17" s="496">
        <f t="shared" si="32"/>
        <v>1.1318048668285783E-2</v>
      </c>
      <c r="V17" s="493">
        <v>19.41</v>
      </c>
      <c r="W17" s="494">
        <f t="shared" si="33"/>
        <v>1.2543378375758519E-2</v>
      </c>
      <c r="X17" s="495">
        <v>15.24</v>
      </c>
      <c r="Y17" s="496">
        <f t="shared" si="33"/>
        <v>1.0058343673275428E-2</v>
      </c>
      <c r="Z17" s="493">
        <v>14.13</v>
      </c>
      <c r="AA17" s="494">
        <f t="shared" si="39"/>
        <v>8.9645415268270086E-3</v>
      </c>
      <c r="AB17" s="499">
        <v>23.13</v>
      </c>
      <c r="AC17" s="500">
        <f t="shared" si="37"/>
        <v>1.3576333861595352E-2</v>
      </c>
      <c r="AD17" s="501">
        <v>27.19</v>
      </c>
      <c r="AE17" s="502">
        <f t="shared" si="38"/>
        <v>1.575839066203787E-2</v>
      </c>
      <c r="AF17" s="503">
        <v>39.04</v>
      </c>
      <c r="AG17" s="502">
        <f>AF17/AF26</f>
        <v>1.9729627289955781E-2</v>
      </c>
      <c r="AH17" s="504">
        <v>64.5</v>
      </c>
      <c r="AI17" s="502">
        <f t="shared" ref="AI17:AI25" si="40">AH17/$AH$26</f>
        <v>2.8600567577155029E-2</v>
      </c>
      <c r="AJ17" s="505"/>
      <c r="AK17" s="506"/>
      <c r="AL17" s="507" t="s">
        <v>348</v>
      </c>
      <c r="AM17" s="445">
        <v>0.05</v>
      </c>
      <c r="AN17" s="490">
        <f t="shared" si="34"/>
        <v>1.0242993969492731E-2</v>
      </c>
      <c r="AO17" s="490">
        <f>IFERROR(VLOOKUP($AL$11:$AL$25,'Asset Allocation'!$V$7:$AJ$21,'Asset Allocation'!$AJ$2,0),0)</f>
        <v>1.286459652055357E-3</v>
      </c>
      <c r="AP17" s="491" t="str">
        <f t="shared" si="35"/>
        <v>YES</v>
      </c>
      <c r="AQ17" s="374" t="b">
        <f t="shared" si="36"/>
        <v>0</v>
      </c>
    </row>
    <row r="18" spans="1:43" ht="12.9" customHeight="1" thickBot="1">
      <c r="A18" s="492" t="s">
        <v>348</v>
      </c>
      <c r="B18" s="493">
        <v>12.93</v>
      </c>
      <c r="C18" s="494">
        <f t="shared" si="23"/>
        <v>1.4167689340813461E-2</v>
      </c>
      <c r="D18" s="495">
        <v>13.91</v>
      </c>
      <c r="E18" s="496">
        <f t="shared" si="24"/>
        <v>1.444369451222678E-2</v>
      </c>
      <c r="F18" s="493">
        <v>12.95</v>
      </c>
      <c r="G18" s="494">
        <f t="shared" si="25"/>
        <v>1.1989475185026768E-2</v>
      </c>
      <c r="H18" s="495">
        <v>18.989999999999998</v>
      </c>
      <c r="I18" s="496">
        <f t="shared" si="26"/>
        <v>1.627681732079644E-2</v>
      </c>
      <c r="J18" s="493">
        <v>12.72</v>
      </c>
      <c r="K18" s="494">
        <f t="shared" si="27"/>
        <v>1.090450839698583E-2</v>
      </c>
      <c r="L18" s="495">
        <v>15.78</v>
      </c>
      <c r="M18" s="496">
        <f t="shared" si="28"/>
        <v>1.2675513285994281E-2</v>
      </c>
      <c r="N18" s="493">
        <v>14.96</v>
      </c>
      <c r="O18" s="494">
        <f t="shared" si="29"/>
        <v>1.1523736895215648E-2</v>
      </c>
      <c r="P18" s="495">
        <v>21.82</v>
      </c>
      <c r="Q18" s="496">
        <f t="shared" si="30"/>
        <v>1.6497957035751114E-2</v>
      </c>
      <c r="R18" s="497">
        <v>12.224</v>
      </c>
      <c r="S18" s="498">
        <f t="shared" si="31"/>
        <v>8.7380195347347717E-3</v>
      </c>
      <c r="T18" s="495">
        <v>17.91</v>
      </c>
      <c r="U18" s="496">
        <f t="shared" si="32"/>
        <v>1.2116333033412934E-2</v>
      </c>
      <c r="V18" s="493">
        <v>9.5399999999999991</v>
      </c>
      <c r="W18" s="494">
        <f t="shared" si="33"/>
        <v>6.1650607781935218E-3</v>
      </c>
      <c r="X18" s="495">
        <v>20.66</v>
      </c>
      <c r="Y18" s="496">
        <f t="shared" si="33"/>
        <v>1.3635523641067607E-2</v>
      </c>
      <c r="Z18" s="493">
        <v>16.79</v>
      </c>
      <c r="AA18" s="494">
        <f t="shared" si="39"/>
        <v>1.0652133916165993E-2</v>
      </c>
      <c r="AB18" s="499">
        <v>22.62</v>
      </c>
      <c r="AC18" s="500">
        <f t="shared" si="37"/>
        <v>1.3276985384750839E-2</v>
      </c>
      <c r="AD18" s="501">
        <v>24.95</v>
      </c>
      <c r="AE18" s="502">
        <f t="shared" si="38"/>
        <v>1.4460163553433056E-2</v>
      </c>
      <c r="AF18" s="503">
        <v>24.71</v>
      </c>
      <c r="AG18" s="502">
        <f>AF18/AF26</f>
        <v>1.2487681617182566E-2</v>
      </c>
      <c r="AH18" s="504">
        <v>23.1</v>
      </c>
      <c r="AI18" s="502">
        <f t="shared" si="40"/>
        <v>1.0242993969492731E-2</v>
      </c>
      <c r="AJ18" s="505"/>
      <c r="AK18" s="414"/>
      <c r="AL18" s="507" t="s">
        <v>338</v>
      </c>
      <c r="AM18" s="445">
        <v>0.05</v>
      </c>
      <c r="AN18" s="490">
        <f t="shared" si="34"/>
        <v>1.7736786094359708E-3</v>
      </c>
      <c r="AO18" s="490">
        <f>IFERROR(VLOOKUP($AL$11:$AL$25,'Asset Allocation'!$V$7:$AJ$21,'Asset Allocation'!$AJ$2,0),0)</f>
        <v>0</v>
      </c>
      <c r="AP18" s="491" t="str">
        <f t="shared" si="35"/>
        <v>YES</v>
      </c>
      <c r="AQ18" s="374" t="b">
        <f t="shared" si="36"/>
        <v>0</v>
      </c>
    </row>
    <row r="19" spans="1:43" ht="12.9" customHeight="1" thickBot="1">
      <c r="A19" s="492" t="s">
        <v>338</v>
      </c>
      <c r="B19" s="493">
        <v>3.95</v>
      </c>
      <c r="C19" s="494">
        <f t="shared" si="23"/>
        <v>4.328103085553996E-3</v>
      </c>
      <c r="D19" s="495">
        <v>3.91</v>
      </c>
      <c r="E19" s="496">
        <f t="shared" si="24"/>
        <v>4.0600176522506623E-3</v>
      </c>
      <c r="F19" s="493">
        <v>4.0599999999999996</v>
      </c>
      <c r="G19" s="494">
        <f t="shared" si="25"/>
        <v>3.7588624904408242E-3</v>
      </c>
      <c r="H19" s="495">
        <v>3.78</v>
      </c>
      <c r="I19" s="496">
        <f t="shared" si="26"/>
        <v>3.2399352012959736E-3</v>
      </c>
      <c r="J19" s="493">
        <v>3.79</v>
      </c>
      <c r="K19" s="494">
        <f t="shared" si="27"/>
        <v>3.2490634296050546E-3</v>
      </c>
      <c r="L19" s="495">
        <v>3.72</v>
      </c>
      <c r="M19" s="496">
        <f t="shared" si="28"/>
        <v>2.988143816470135E-3</v>
      </c>
      <c r="N19" s="493">
        <v>3.61</v>
      </c>
      <c r="O19" s="494">
        <f t="shared" si="29"/>
        <v>2.7807947989123322E-3</v>
      </c>
      <c r="P19" s="495">
        <v>2.5</v>
      </c>
      <c r="Q19" s="496">
        <f t="shared" si="30"/>
        <v>1.8902333908972406E-3</v>
      </c>
      <c r="R19" s="497">
        <v>3.42</v>
      </c>
      <c r="S19" s="498">
        <f t="shared" si="31"/>
        <v>2.4447011460072741E-3</v>
      </c>
      <c r="T19" s="495">
        <v>3.4</v>
      </c>
      <c r="U19" s="496">
        <f t="shared" si="32"/>
        <v>2.3001413910443314E-3</v>
      </c>
      <c r="V19" s="493">
        <v>3.48</v>
      </c>
      <c r="W19" s="494">
        <f t="shared" si="33"/>
        <v>2.2488900951900901E-3</v>
      </c>
      <c r="X19" s="495">
        <v>4.38</v>
      </c>
      <c r="Y19" s="496">
        <f t="shared" si="33"/>
        <v>2.8907838116106542E-3</v>
      </c>
      <c r="Z19" s="493">
        <v>4.99</v>
      </c>
      <c r="AA19" s="494">
        <f t="shared" si="39"/>
        <v>3.1658218130832822E-3</v>
      </c>
      <c r="AB19" s="499">
        <v>5.08</v>
      </c>
      <c r="AC19" s="500">
        <f t="shared" si="37"/>
        <v>2.9817456124904625E-3</v>
      </c>
      <c r="AD19" s="501">
        <v>3.63</v>
      </c>
      <c r="AE19" s="502">
        <f t="shared" si="38"/>
        <v>2.1038233947479755E-3</v>
      </c>
      <c r="AF19" s="503">
        <v>3.94</v>
      </c>
      <c r="AG19" s="502">
        <f>AF19/AF26</f>
        <v>1.9911560328490212E-3</v>
      </c>
      <c r="AH19" s="504">
        <v>4</v>
      </c>
      <c r="AI19" s="502">
        <f t="shared" si="40"/>
        <v>1.7736786094359708E-3</v>
      </c>
      <c r="AJ19" s="505"/>
      <c r="AL19" s="507" t="s">
        <v>344</v>
      </c>
      <c r="AM19" s="445">
        <v>0.1</v>
      </c>
      <c r="AN19" s="490">
        <f t="shared" si="34"/>
        <v>7.1833983682156807E-3</v>
      </c>
      <c r="AO19" s="490">
        <f>IFERROR(VLOOKUP($AL$11:$AL$25,'Asset Allocation'!$V$7:$AJ$21,'Asset Allocation'!$AJ$2,0),0)</f>
        <v>0</v>
      </c>
      <c r="AP19" s="491" t="str">
        <f t="shared" si="35"/>
        <v>YES</v>
      </c>
      <c r="AQ19" s="374" t="b">
        <f t="shared" si="36"/>
        <v>0</v>
      </c>
    </row>
    <row r="20" spans="1:43" ht="12.9" customHeight="1" thickBot="1">
      <c r="A20" s="492" t="s">
        <v>344</v>
      </c>
      <c r="B20" s="493">
        <v>0.22</v>
      </c>
      <c r="C20" s="494">
        <f t="shared" si="23"/>
        <v>2.4105890603085548E-4</v>
      </c>
      <c r="D20" s="495">
        <v>0.25</v>
      </c>
      <c r="E20" s="496">
        <f t="shared" si="24"/>
        <v>2.5959192149940298E-4</v>
      </c>
      <c r="F20" s="493">
        <v>0.32200000000000001</v>
      </c>
      <c r="G20" s="494">
        <f t="shared" si="25"/>
        <v>2.9811668027634124E-4</v>
      </c>
      <c r="H20" s="495">
        <v>0.42</v>
      </c>
      <c r="I20" s="496">
        <f t="shared" si="26"/>
        <v>3.5999280014399707E-4</v>
      </c>
      <c r="J20" s="493">
        <v>0.86</v>
      </c>
      <c r="K20" s="494">
        <f t="shared" si="27"/>
        <v>7.3725449853835005E-4</v>
      </c>
      <c r="L20" s="495">
        <v>0.91</v>
      </c>
      <c r="M20" s="496">
        <f t="shared" si="28"/>
        <v>7.309706647816728E-4</v>
      </c>
      <c r="N20" s="493">
        <v>0.97</v>
      </c>
      <c r="O20" s="494">
        <f t="shared" si="29"/>
        <v>7.471941703448648E-4</v>
      </c>
      <c r="P20" s="495">
        <v>1.17</v>
      </c>
      <c r="Q20" s="496">
        <f t="shared" si="30"/>
        <v>8.8462922693990855E-4</v>
      </c>
      <c r="R20" s="497">
        <v>1.67</v>
      </c>
      <c r="S20" s="498">
        <f t="shared" si="31"/>
        <v>1.1937575771439029E-3</v>
      </c>
      <c r="T20" s="495">
        <v>2.5</v>
      </c>
      <c r="U20" s="496">
        <f t="shared" si="32"/>
        <v>1.6912804345914202E-3</v>
      </c>
      <c r="V20" s="493">
        <v>2.96</v>
      </c>
      <c r="W20" s="494">
        <f t="shared" si="33"/>
        <v>1.9128490464835248E-3</v>
      </c>
      <c r="X20" s="495">
        <v>3.4</v>
      </c>
      <c r="Y20" s="496">
        <f t="shared" si="33"/>
        <v>2.2439874336703711E-3</v>
      </c>
      <c r="Z20" s="493">
        <v>3.56</v>
      </c>
      <c r="AA20" s="494">
        <f t="shared" si="39"/>
        <v>2.2585822955063094E-3</v>
      </c>
      <c r="AB20" s="499">
        <v>5.37</v>
      </c>
      <c r="AC20" s="500">
        <f t="shared" si="37"/>
        <v>3.1519633738334219E-3</v>
      </c>
      <c r="AD20" s="501">
        <v>5.74</v>
      </c>
      <c r="AE20" s="502">
        <f t="shared" si="38"/>
        <v>3.3267069657998295E-3</v>
      </c>
      <c r="AF20" s="503">
        <v>8.77</v>
      </c>
      <c r="AG20" s="502">
        <f>AF20/AF26</f>
        <v>4.4320909665192679E-3</v>
      </c>
      <c r="AH20" s="504">
        <v>16.2</v>
      </c>
      <c r="AI20" s="502">
        <f t="shared" si="40"/>
        <v>7.1833983682156807E-3</v>
      </c>
      <c r="AJ20" s="505"/>
      <c r="AL20" s="507" t="s">
        <v>340</v>
      </c>
      <c r="AM20" s="445">
        <v>0.2</v>
      </c>
      <c r="AN20" s="490">
        <f t="shared" si="34"/>
        <v>0</v>
      </c>
      <c r="AO20" s="490">
        <f>IFERROR(VLOOKUP($AL$11:$AL$25,'Asset Allocation'!$V$7:$AJ$21,'Asset Allocation'!$AJ$2,0),0)</f>
        <v>0</v>
      </c>
      <c r="AP20" s="491" t="str">
        <f t="shared" si="35"/>
        <v>YES</v>
      </c>
      <c r="AQ20" s="374" t="b">
        <f t="shared" si="36"/>
        <v>0</v>
      </c>
    </row>
    <row r="21" spans="1:43" ht="12.9" customHeight="1" thickBot="1">
      <c r="A21" s="492" t="s">
        <v>342</v>
      </c>
      <c r="B21" s="493">
        <v>0.84</v>
      </c>
      <c r="C21" s="494">
        <f t="shared" si="23"/>
        <v>9.2040673211781182E-4</v>
      </c>
      <c r="D21" s="495">
        <v>0.88800000000000001</v>
      </c>
      <c r="E21" s="496">
        <f t="shared" si="24"/>
        <v>9.2207050516587927E-4</v>
      </c>
      <c r="F21" s="493">
        <v>1.03</v>
      </c>
      <c r="G21" s="494">
        <f t="shared" si="25"/>
        <v>9.536030456044457E-4</v>
      </c>
      <c r="H21" s="495">
        <v>1.01</v>
      </c>
      <c r="I21" s="496">
        <f t="shared" si="26"/>
        <v>8.6569697177485015E-4</v>
      </c>
      <c r="J21" s="493">
        <v>0.71</v>
      </c>
      <c r="K21" s="494">
        <f t="shared" si="27"/>
        <v>6.0866359763049832E-4</v>
      </c>
      <c r="L21" s="495">
        <v>0.59</v>
      </c>
      <c r="M21" s="496">
        <f t="shared" si="28"/>
        <v>4.7392603540789775E-4</v>
      </c>
      <c r="N21" s="493">
        <v>0.5</v>
      </c>
      <c r="O21" s="494">
        <f t="shared" si="29"/>
        <v>3.8515163419838394E-4</v>
      </c>
      <c r="P21" s="495">
        <v>0.28999999999999998</v>
      </c>
      <c r="Q21" s="496">
        <f t="shared" si="30"/>
        <v>2.192670733440799E-4</v>
      </c>
      <c r="R21" s="497">
        <v>0.28000000000000003</v>
      </c>
      <c r="S21" s="498">
        <f t="shared" si="31"/>
        <v>2.0015097101813942E-4</v>
      </c>
      <c r="T21" s="495">
        <v>0.14000000000000001</v>
      </c>
      <c r="U21" s="496">
        <f t="shared" si="32"/>
        <v>9.4711704337119534E-5</v>
      </c>
      <c r="V21" s="493">
        <v>0.37</v>
      </c>
      <c r="W21" s="494">
        <f t="shared" si="33"/>
        <v>2.391061308104406E-4</v>
      </c>
      <c r="X21" s="495">
        <v>0.27</v>
      </c>
      <c r="Y21" s="496">
        <f t="shared" si="33"/>
        <v>1.781990020855883E-4</v>
      </c>
      <c r="Z21" s="493">
        <v>0.28000000000000003</v>
      </c>
      <c r="AA21" s="494">
        <f t="shared" si="39"/>
        <v>1.7764130414094569E-4</v>
      </c>
      <c r="AB21" s="499">
        <v>10.64</v>
      </c>
      <c r="AC21" s="500">
        <f t="shared" si="37"/>
        <v>6.2452309678934096E-3</v>
      </c>
      <c r="AD21" s="501">
        <v>11.12</v>
      </c>
      <c r="AE21" s="502">
        <f t="shared" si="38"/>
        <v>6.4447702891453134E-3</v>
      </c>
      <c r="AF21" s="503">
        <v>11.12</v>
      </c>
      <c r="AG21" s="502">
        <f>AF21/AF26</f>
        <v>5.6197094125078964E-3</v>
      </c>
      <c r="AH21" s="504">
        <v>11.7</v>
      </c>
      <c r="AI21" s="502">
        <f t="shared" si="40"/>
        <v>5.1880099326002136E-3</v>
      </c>
      <c r="AJ21" s="505"/>
      <c r="AK21" s="374"/>
      <c r="AL21" s="507" t="s">
        <v>342</v>
      </c>
      <c r="AM21" s="445">
        <v>0.3</v>
      </c>
      <c r="AN21" s="490">
        <f t="shared" si="34"/>
        <v>5.1880099326002136E-3</v>
      </c>
      <c r="AO21" s="490">
        <f>IFERROR(VLOOKUP($AL$11:$AL$25,'Asset Allocation'!$V$7:$AJ$21,'Asset Allocation'!$AJ$2,0),0)</f>
        <v>0</v>
      </c>
      <c r="AP21" s="491" t="str">
        <f t="shared" si="35"/>
        <v>YES</v>
      </c>
      <c r="AQ21" s="374" t="b">
        <f t="shared" si="36"/>
        <v>0</v>
      </c>
    </row>
    <row r="22" spans="1:43" ht="12.9" customHeight="1" thickBot="1">
      <c r="A22" s="492" t="s">
        <v>336</v>
      </c>
      <c r="B22" s="493"/>
      <c r="C22" s="508"/>
      <c r="D22" s="495">
        <v>2E-3</v>
      </c>
      <c r="E22" s="496">
        <f t="shared" si="24"/>
        <v>2.0767353719952235E-6</v>
      </c>
      <c r="F22" s="493">
        <v>6.2E-2</v>
      </c>
      <c r="G22" s="494">
        <f t="shared" si="25"/>
        <v>5.7401348376189931E-5</v>
      </c>
      <c r="H22" s="495">
        <v>0.22</v>
      </c>
      <c r="I22" s="496">
        <f t="shared" si="26"/>
        <v>1.8856765721828419E-4</v>
      </c>
      <c r="J22" s="493">
        <v>0.06</v>
      </c>
      <c r="K22" s="494">
        <f t="shared" si="27"/>
        <v>5.1436360363140702E-5</v>
      </c>
      <c r="L22" s="495">
        <v>0.06</v>
      </c>
      <c r="M22" s="496">
        <f t="shared" si="28"/>
        <v>4.8195868007582818E-5</v>
      </c>
      <c r="N22" s="493">
        <v>0.06</v>
      </c>
      <c r="O22" s="494">
        <f t="shared" si="29"/>
        <v>4.6218196103806076E-5</v>
      </c>
      <c r="P22" s="495">
        <v>7.8E-2</v>
      </c>
      <c r="Q22" s="496">
        <f t="shared" si="30"/>
        <v>5.8975281795993905E-5</v>
      </c>
      <c r="R22" s="497">
        <v>0.04</v>
      </c>
      <c r="S22" s="498">
        <f t="shared" si="31"/>
        <v>2.8592995859734201E-5</v>
      </c>
      <c r="T22" s="495">
        <v>0.02</v>
      </c>
      <c r="U22" s="496">
        <f t="shared" si="32"/>
        <v>1.3530243476731362E-5</v>
      </c>
      <c r="V22" s="493">
        <v>0.01</v>
      </c>
      <c r="W22" s="494">
        <f t="shared" si="33"/>
        <v>6.4623278597416378E-6</v>
      </c>
      <c r="X22" s="495">
        <v>0.02</v>
      </c>
      <c r="Y22" s="496">
        <f t="shared" si="33"/>
        <v>1.3199926080413947E-5</v>
      </c>
      <c r="Z22" s="493">
        <v>0.03</v>
      </c>
      <c r="AA22" s="494">
        <f t="shared" si="39"/>
        <v>1.9032996872244179E-5</v>
      </c>
      <c r="AB22" s="499">
        <v>0.03</v>
      </c>
      <c r="AC22" s="500">
        <f t="shared" si="37"/>
        <v>1.7608733932030288E-5</v>
      </c>
      <c r="AD22" s="501">
        <v>0.02</v>
      </c>
      <c r="AE22" s="502">
        <f t="shared" si="38"/>
        <v>1.1591313469685818E-5</v>
      </c>
      <c r="AF22" s="503">
        <v>3.08</v>
      </c>
      <c r="AG22" s="502">
        <f>AF22/AF26</f>
        <v>1.5565382185723311E-3</v>
      </c>
      <c r="AH22" s="504">
        <v>3.2</v>
      </c>
      <c r="AI22" s="502">
        <f t="shared" si="40"/>
        <v>1.4189428875487767E-3</v>
      </c>
      <c r="AJ22" s="505"/>
      <c r="AK22" s="374"/>
      <c r="AL22" s="507" t="s">
        <v>336</v>
      </c>
      <c r="AM22" s="445">
        <v>0.1</v>
      </c>
      <c r="AN22" s="490">
        <f t="shared" si="34"/>
        <v>1.4189428875487767E-3</v>
      </c>
      <c r="AO22" s="490">
        <f>IFERROR(VLOOKUP($AL$11:$AL$25,'Asset Allocation'!$V$7:$AJ$21,'Asset Allocation'!$AJ$2,0),0)</f>
        <v>0</v>
      </c>
      <c r="AP22" s="491" t="str">
        <f t="shared" si="35"/>
        <v>YES</v>
      </c>
      <c r="AQ22" s="374" t="b">
        <f t="shared" si="36"/>
        <v>0</v>
      </c>
    </row>
    <row r="23" spans="1:43" ht="12.9" customHeight="1" thickBot="1">
      <c r="A23" s="492" t="s">
        <v>345</v>
      </c>
      <c r="B23" s="493"/>
      <c r="C23" s="508"/>
      <c r="D23" s="495"/>
      <c r="E23" s="496"/>
      <c r="F23" s="493"/>
      <c r="G23" s="494"/>
      <c r="H23" s="495"/>
      <c r="I23" s="496"/>
      <c r="J23" s="493"/>
      <c r="K23" s="494"/>
      <c r="L23" s="495"/>
      <c r="M23" s="496"/>
      <c r="N23" s="493"/>
      <c r="O23" s="494"/>
      <c r="P23" s="495"/>
      <c r="Q23" s="496"/>
      <c r="R23" s="497"/>
      <c r="S23" s="498"/>
      <c r="T23" s="495"/>
      <c r="U23" s="496"/>
      <c r="V23" s="493"/>
      <c r="W23" s="494"/>
      <c r="X23" s="495">
        <v>0</v>
      </c>
      <c r="Y23" s="496">
        <f t="shared" si="33"/>
        <v>0</v>
      </c>
      <c r="Z23" s="493">
        <v>0</v>
      </c>
      <c r="AA23" s="494">
        <f t="shared" si="39"/>
        <v>0</v>
      </c>
      <c r="AB23" s="499"/>
      <c r="AC23" s="500"/>
      <c r="AD23" s="501"/>
      <c r="AE23" s="502">
        <f t="shared" si="38"/>
        <v>0</v>
      </c>
      <c r="AF23" s="503"/>
      <c r="AG23" s="502">
        <f>AF23/AF26</f>
        <v>0</v>
      </c>
      <c r="AH23" s="504"/>
      <c r="AI23" s="502">
        <f t="shared" si="40"/>
        <v>0</v>
      </c>
      <c r="AJ23" s="505"/>
      <c r="AK23" s="374"/>
      <c r="AL23" s="507" t="s">
        <v>345</v>
      </c>
      <c r="AM23" s="445">
        <v>0.05</v>
      </c>
      <c r="AN23" s="490">
        <f t="shared" si="34"/>
        <v>0</v>
      </c>
      <c r="AO23" s="490">
        <f>IFERROR(VLOOKUP($AL$11:$AL$25,'Asset Allocation'!$V$7:$AJ$21,'Asset Allocation'!$AJ$2,0),0)</f>
        <v>0</v>
      </c>
      <c r="AP23" s="491" t="str">
        <f t="shared" si="35"/>
        <v>YES</v>
      </c>
      <c r="AQ23" s="374" t="b">
        <f t="shared" si="36"/>
        <v>0</v>
      </c>
    </row>
    <row r="24" spans="1:43" ht="12.9" customHeight="1" thickBot="1">
      <c r="A24" s="492" t="s">
        <v>430</v>
      </c>
      <c r="B24" s="493"/>
      <c r="C24" s="508"/>
      <c r="D24" s="495"/>
      <c r="E24" s="496"/>
      <c r="F24" s="493"/>
      <c r="G24" s="494"/>
      <c r="H24" s="495"/>
      <c r="I24" s="496"/>
      <c r="J24" s="493"/>
      <c r="K24" s="494"/>
      <c r="L24" s="495"/>
      <c r="M24" s="496"/>
      <c r="N24" s="493"/>
      <c r="O24" s="494"/>
      <c r="P24" s="495"/>
      <c r="Q24" s="496"/>
      <c r="R24" s="497"/>
      <c r="S24" s="498"/>
      <c r="T24" s="495"/>
      <c r="U24" s="496"/>
      <c r="V24" s="493"/>
      <c r="W24" s="494"/>
      <c r="X24" s="495">
        <v>0</v>
      </c>
      <c r="Y24" s="496">
        <f t="shared" si="33"/>
        <v>0</v>
      </c>
      <c r="Z24" s="493">
        <v>0</v>
      </c>
      <c r="AA24" s="494">
        <f t="shared" si="39"/>
        <v>0</v>
      </c>
      <c r="AB24" s="499"/>
      <c r="AC24" s="500"/>
      <c r="AD24" s="501"/>
      <c r="AE24" s="502">
        <f t="shared" si="38"/>
        <v>0</v>
      </c>
      <c r="AF24" s="503"/>
      <c r="AG24" s="502">
        <f>AF24/AF26</f>
        <v>0</v>
      </c>
      <c r="AH24" s="504"/>
      <c r="AI24" s="502">
        <f t="shared" si="40"/>
        <v>0</v>
      </c>
      <c r="AJ24" s="505"/>
      <c r="AK24" s="374"/>
      <c r="AL24" s="507" t="s">
        <v>346</v>
      </c>
      <c r="AM24" s="445">
        <v>0.1</v>
      </c>
      <c r="AN24" s="490">
        <f t="shared" si="34"/>
        <v>0</v>
      </c>
      <c r="AO24" s="490">
        <f>IFERROR(VLOOKUP($AL$11:$AL$25,'Asset Allocation'!$V$7:$AJ$21,'Asset Allocation'!$AJ$2,0),0)</f>
        <v>0</v>
      </c>
      <c r="AP24" s="491" t="str">
        <f t="shared" si="35"/>
        <v>YES</v>
      </c>
      <c r="AQ24" s="374" t="b">
        <f t="shared" si="36"/>
        <v>0</v>
      </c>
    </row>
    <row r="25" spans="1:43" ht="12.9" customHeight="1" thickBot="1">
      <c r="A25" s="492" t="s">
        <v>347</v>
      </c>
      <c r="B25" s="509"/>
      <c r="C25" s="510"/>
      <c r="D25" s="511"/>
      <c r="E25" s="512"/>
      <c r="F25" s="509"/>
      <c r="G25" s="513"/>
      <c r="H25" s="511"/>
      <c r="I25" s="512"/>
      <c r="J25" s="509"/>
      <c r="K25" s="513"/>
      <c r="L25" s="511"/>
      <c r="M25" s="512"/>
      <c r="N25" s="509"/>
      <c r="O25" s="513"/>
      <c r="P25" s="511"/>
      <c r="Q25" s="512"/>
      <c r="R25" s="514"/>
      <c r="S25" s="515"/>
      <c r="T25" s="511">
        <v>0.73</v>
      </c>
      <c r="U25" s="512">
        <f>T25/T$26</f>
        <v>4.9385388690069464E-4</v>
      </c>
      <c r="V25" s="509">
        <v>1.1200000000000001</v>
      </c>
      <c r="W25" s="513">
        <f>V25/V$26</f>
        <v>7.2378072029106349E-4</v>
      </c>
      <c r="X25" s="511">
        <v>2</v>
      </c>
      <c r="Y25" s="512">
        <f t="shared" si="33"/>
        <v>1.3199926080413947E-3</v>
      </c>
      <c r="Z25" s="509">
        <v>2.67</v>
      </c>
      <c r="AA25" s="513">
        <f t="shared" si="39"/>
        <v>1.6939367216297319E-3</v>
      </c>
      <c r="AB25" s="499"/>
      <c r="AC25" s="500"/>
      <c r="AD25" s="501"/>
      <c r="AE25" s="502">
        <f t="shared" si="38"/>
        <v>0</v>
      </c>
      <c r="AF25" s="503">
        <v>0.06</v>
      </c>
      <c r="AG25" s="516">
        <f>AF25/AF26</f>
        <v>3.0322173089071385E-5</v>
      </c>
      <c r="AH25" s="504">
        <v>0.2</v>
      </c>
      <c r="AI25" s="502">
        <f t="shared" si="40"/>
        <v>8.8683930471798546E-5</v>
      </c>
      <c r="AJ25" s="505"/>
      <c r="AK25" s="374"/>
      <c r="AL25" s="507" t="s">
        <v>347</v>
      </c>
      <c r="AM25" s="445">
        <v>0.1</v>
      </c>
      <c r="AN25" s="490">
        <f t="shared" si="34"/>
        <v>8.8683930471798546E-5</v>
      </c>
      <c r="AO25" s="490">
        <f>IFERROR(VLOOKUP($AL$11:$AL$25,'Asset Allocation'!$V$7:$AJ$21,'Asset Allocation'!$AJ$2,0),0)</f>
        <v>0</v>
      </c>
      <c r="AP25" s="491" t="str">
        <f t="shared" si="35"/>
        <v>YES</v>
      </c>
      <c r="AQ25" s="374" t="b">
        <f t="shared" si="36"/>
        <v>0</v>
      </c>
    </row>
    <row r="26" spans="1:43" ht="12.9" customHeight="1" thickBot="1">
      <c r="A26" s="517" t="s">
        <v>324</v>
      </c>
      <c r="B26" s="518">
        <f>SUM(B11:B25)</f>
        <v>912.64000000000021</v>
      </c>
      <c r="C26" s="519">
        <f t="shared" ref="C26:J26" si="41">SUM(C11:C25)</f>
        <v>0.99999999999999989</v>
      </c>
      <c r="D26" s="520">
        <f t="shared" si="41"/>
        <v>963.05</v>
      </c>
      <c r="E26" s="521">
        <f>SUM(E11:E25)</f>
        <v>1</v>
      </c>
      <c r="F26" s="518">
        <f t="shared" si="41"/>
        <v>1080.1139999999998</v>
      </c>
      <c r="G26" s="521">
        <f>SUM(G11:G25)</f>
        <v>1.0000000000000002</v>
      </c>
      <c r="H26" s="518">
        <f t="shared" si="41"/>
        <v>1166.69</v>
      </c>
      <c r="I26" s="521">
        <f>SUM(I11:I25)</f>
        <v>1</v>
      </c>
      <c r="J26" s="518">
        <f t="shared" si="41"/>
        <v>1166.49</v>
      </c>
      <c r="K26" s="521">
        <f>SUM(K11:K25)</f>
        <v>1.0000000000000002</v>
      </c>
      <c r="L26" s="518">
        <f>SUM(L11:L25)</f>
        <v>1244.9199999999998</v>
      </c>
      <c r="M26" s="521">
        <f>SUM(M11:M25)</f>
        <v>1</v>
      </c>
      <c r="N26" s="518">
        <f>SUM(N11:N25)</f>
        <v>1298.1899999999998</v>
      </c>
      <c r="O26" s="521">
        <f t="shared" ref="O26:W26" si="42">SUM(O11:O25)</f>
        <v>1.0000000000000002</v>
      </c>
      <c r="P26" s="518">
        <f t="shared" si="42"/>
        <v>1322.5880000000002</v>
      </c>
      <c r="Q26" s="521">
        <f t="shared" si="42"/>
        <v>0.99999999999999978</v>
      </c>
      <c r="R26" s="518">
        <f t="shared" si="42"/>
        <v>1398.944</v>
      </c>
      <c r="S26" s="521">
        <f t="shared" si="42"/>
        <v>1.0000000000000002</v>
      </c>
      <c r="T26" s="518">
        <f t="shared" si="42"/>
        <v>1478.1700000000003</v>
      </c>
      <c r="U26" s="521">
        <f t="shared" si="42"/>
        <v>0.99999999999999967</v>
      </c>
      <c r="V26" s="518">
        <f t="shared" si="42"/>
        <v>1547.4299999999996</v>
      </c>
      <c r="W26" s="521">
        <f t="shared" si="42"/>
        <v>1.0000000000000002</v>
      </c>
      <c r="X26" s="518">
        <f t="shared" ref="X26:AC26" si="43">SUM(X11:X25)</f>
        <v>1515.1600000000003</v>
      </c>
      <c r="Y26" s="521">
        <f t="shared" si="43"/>
        <v>0.99999999999999967</v>
      </c>
      <c r="Z26" s="518">
        <f t="shared" si="43"/>
        <v>1576.21</v>
      </c>
      <c r="AA26" s="521">
        <f t="shared" si="43"/>
        <v>1.0000000000000002</v>
      </c>
      <c r="AB26" s="518">
        <f t="shared" si="43"/>
        <v>1703.6999999999998</v>
      </c>
      <c r="AC26" s="521">
        <f t="shared" si="43"/>
        <v>1</v>
      </c>
      <c r="AD26" s="518">
        <f t="shared" ref="AD26" si="44">SUM(AD11:AD25)</f>
        <v>1725.43</v>
      </c>
      <c r="AE26" s="521">
        <f>SUM(AE11:AE25)</f>
        <v>1.0000000000000002</v>
      </c>
      <c r="AF26" s="518">
        <f>SUM(AF11:AF25)</f>
        <v>1978.7499999999998</v>
      </c>
      <c r="AG26" s="521">
        <f>SUM(AG11:AG25)</f>
        <v>1.0000000000000004</v>
      </c>
      <c r="AH26" s="518">
        <f>SUM(AH11:AH25)</f>
        <v>2255.1999999999994</v>
      </c>
      <c r="AI26" s="521">
        <f>SUM(AI11:AI25)</f>
        <v>1.0000000000000002</v>
      </c>
      <c r="AJ26" s="522"/>
      <c r="AK26" s="374"/>
      <c r="AL26" s="450"/>
      <c r="AN26" s="390">
        <f>SUM(AN10:AN25)</f>
        <v>1.0000000000000002</v>
      </c>
      <c r="AO26" s="449">
        <f>SUM(AO10:AO25)</f>
        <v>0.91907564759875415</v>
      </c>
    </row>
    <row r="27" spans="1:43" ht="12.9" customHeight="1" thickBot="1">
      <c r="A27" s="450" t="s">
        <v>431</v>
      </c>
      <c r="B27" s="523"/>
      <c r="C27" s="524"/>
      <c r="D27" s="523"/>
      <c r="E27" s="525"/>
      <c r="F27" s="523"/>
      <c r="G27" s="525"/>
      <c r="H27" s="523"/>
      <c r="I27" s="525"/>
      <c r="J27" s="523"/>
      <c r="K27" s="525"/>
      <c r="L27" s="523"/>
      <c r="M27" s="525"/>
      <c r="N27" s="523"/>
      <c r="O27" s="525"/>
      <c r="P27" s="523"/>
      <c r="Q27" s="525"/>
      <c r="R27" s="523"/>
      <c r="S27" s="525"/>
      <c r="T27" s="523"/>
      <c r="U27" s="525"/>
      <c r="V27" s="523"/>
      <c r="W27" s="525"/>
      <c r="X27" s="523"/>
      <c r="Y27" s="525"/>
      <c r="Z27" s="523"/>
      <c r="AA27" s="525"/>
      <c r="AB27" s="525"/>
      <c r="AC27" s="525"/>
      <c r="AD27" s="518"/>
      <c r="AE27" s="374"/>
      <c r="AF27" s="374"/>
      <c r="AG27" s="374"/>
      <c r="AH27" s="374"/>
      <c r="AI27" s="374"/>
      <c r="AJ27" s="374"/>
      <c r="AK27" s="374"/>
    </row>
    <row r="28" spans="1:43" ht="12.9" customHeight="1">
      <c r="A28" s="450" t="s">
        <v>432</v>
      </c>
      <c r="AE28" s="374"/>
      <c r="AF28" s="374"/>
      <c r="AG28" s="374"/>
      <c r="AH28" s="374"/>
      <c r="AI28" s="374"/>
      <c r="AJ28" s="374"/>
      <c r="AK28" s="374"/>
      <c r="AN28" s="390">
        <f>AC26-AN26</f>
        <v>0</v>
      </c>
    </row>
    <row r="29" spans="1:43" ht="12.9" customHeight="1">
      <c r="A29" s="450"/>
      <c r="AE29" s="374"/>
      <c r="AF29" s="374"/>
      <c r="AG29" s="374"/>
      <c r="AH29" s="374"/>
      <c r="AI29" s="374"/>
      <c r="AJ29" s="374"/>
      <c r="AK29" s="374"/>
    </row>
    <row r="30" spans="1:43" ht="12.9" customHeight="1">
      <c r="AE30" s="374"/>
      <c r="AF30" s="374"/>
      <c r="AG30" s="374"/>
      <c r="AH30" s="374"/>
      <c r="AI30" s="374"/>
      <c r="AJ30" s="374"/>
      <c r="AK30" s="374"/>
    </row>
    <row r="31" spans="1:43" ht="12.9" customHeight="1">
      <c r="A31" s="743"/>
      <c r="B31" s="743"/>
      <c r="C31" s="743"/>
      <c r="D31" s="743"/>
      <c r="E31" s="743"/>
      <c r="F31" s="255"/>
      <c r="O31" s="391"/>
      <c r="P31" s="391"/>
      <c r="Q31" s="391"/>
      <c r="R31" s="391"/>
      <c r="S31" s="391"/>
      <c r="T31" s="391"/>
      <c r="U31" s="391"/>
      <c r="V31" s="391"/>
      <c r="W31" s="391"/>
      <c r="X31" s="391"/>
      <c r="Y31" s="391"/>
      <c r="Z31" s="391"/>
      <c r="AA31" s="391"/>
      <c r="AB31" s="391"/>
      <c r="AC31" s="391"/>
      <c r="AE31" s="374"/>
      <c r="AF31" s="374"/>
      <c r="AG31" s="374"/>
      <c r="AH31" s="374"/>
      <c r="AI31" s="374"/>
      <c r="AJ31" s="374"/>
      <c r="AK31" s="374"/>
    </row>
  </sheetData>
  <mergeCells count="20">
    <mergeCell ref="AL8:AP8"/>
    <mergeCell ref="A8:AA8"/>
    <mergeCell ref="B9:C9"/>
    <mergeCell ref="D9:E9"/>
    <mergeCell ref="F9:G9"/>
    <mergeCell ref="H9:I9"/>
    <mergeCell ref="J9:K9"/>
    <mergeCell ref="L9:M9"/>
    <mergeCell ref="N9:O9"/>
    <mergeCell ref="P9:Q9"/>
    <mergeCell ref="R9:S9"/>
    <mergeCell ref="T9:U9"/>
    <mergeCell ref="V9:W9"/>
    <mergeCell ref="X9:Y9"/>
    <mergeCell ref="AD9:AE9"/>
    <mergeCell ref="Z9:AA9"/>
    <mergeCell ref="AB9:AC9"/>
    <mergeCell ref="A31:E31"/>
    <mergeCell ref="AH9:AI9"/>
    <mergeCell ref="AF9:AG9"/>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F8138-7FE6-43EA-984C-AF9F11EB498E}">
  <sheetPr codeName="Sheet13">
    <tabColor theme="9" tint="-0.249977111117893"/>
  </sheetPr>
  <dimension ref="B2:AJ66"/>
  <sheetViews>
    <sheetView showGridLines="0" topLeftCell="A42" zoomScale="90" zoomScaleNormal="90" workbookViewId="0">
      <selection activeCell="G9" sqref="G9"/>
    </sheetView>
  </sheetViews>
  <sheetFormatPr defaultColWidth="9.453125" defaultRowHeight="13"/>
  <cols>
    <col min="1" max="1" width="9" style="374" customWidth="1"/>
    <col min="2" max="2" width="31" style="374" bestFit="1" customWidth="1"/>
    <col min="3" max="3" width="14" style="374" bestFit="1" customWidth="1"/>
    <col min="4" max="4" width="19.54296875" style="374" bestFit="1" customWidth="1"/>
    <col min="5" max="5" width="14.90625" style="374" customWidth="1"/>
    <col min="6" max="6" width="11.6328125" style="374" bestFit="1" customWidth="1"/>
    <col min="7" max="7" width="19" style="374" bestFit="1" customWidth="1"/>
    <col min="8" max="8" width="11.54296875" style="374" bestFit="1" customWidth="1"/>
    <col min="9" max="9" width="7.453125" style="374" customWidth="1"/>
    <col min="10" max="10" width="31.54296875" style="374" customWidth="1"/>
    <col min="11" max="11" width="13.54296875" style="374" bestFit="1" customWidth="1"/>
    <col min="12" max="12" width="20" style="374" customWidth="1"/>
    <col min="13" max="13" width="14" style="374" bestFit="1" customWidth="1"/>
    <col min="14" max="14" width="15.1796875" style="374" bestFit="1" customWidth="1"/>
    <col min="15" max="15" width="17.36328125" style="374" customWidth="1"/>
    <col min="16" max="20" width="12.08984375" style="255" hidden="1" customWidth="1"/>
    <col min="21" max="21" width="12.453125" style="374" bestFit="1" customWidth="1"/>
    <col min="22" max="22" width="30.6328125" style="374" bestFit="1" customWidth="1"/>
    <col min="23" max="23" width="12.08984375" style="374" bestFit="1" customWidth="1"/>
    <col min="24" max="24" width="8.6328125" style="374" bestFit="1" customWidth="1"/>
    <col min="25" max="25" width="12.08984375" style="374" customWidth="1"/>
    <col min="26" max="26" width="8.6328125" style="374" bestFit="1" customWidth="1"/>
    <col min="27" max="27" width="11.90625" style="374" customWidth="1"/>
    <col min="28" max="28" width="8.6328125" style="374" bestFit="1" customWidth="1"/>
    <col min="29" max="29" width="12.54296875" style="374" customWidth="1"/>
    <col min="30" max="30" width="9" style="374" customWidth="1"/>
    <col min="31" max="31" width="10.81640625" style="374" bestFit="1" customWidth="1"/>
    <col min="32" max="32" width="8.6328125" style="374" bestFit="1" customWidth="1"/>
    <col min="33" max="33" width="10.81640625" style="374" bestFit="1" customWidth="1"/>
    <col min="34" max="34" width="9.54296875" style="374" bestFit="1" customWidth="1"/>
    <col min="35" max="36" width="10.90625" style="374" customWidth="1"/>
    <col min="37" max="38" width="10.453125" style="374" bestFit="1" customWidth="1"/>
    <col min="39" max="39" width="9.453125" style="374"/>
    <col min="40" max="40" width="10.453125" style="374" bestFit="1" customWidth="1"/>
    <col min="41" max="16384" width="9.453125" style="374"/>
  </cols>
  <sheetData>
    <row r="2" spans="2:36">
      <c r="J2" s="422">
        <v>1</v>
      </c>
      <c r="K2" s="422">
        <f>J2+1</f>
        <v>2</v>
      </c>
      <c r="L2" s="422">
        <f t="shared" ref="L2:O2" si="0">K2+1</f>
        <v>3</v>
      </c>
      <c r="M2" s="422">
        <f t="shared" si="0"/>
        <v>4</v>
      </c>
      <c r="N2" s="422">
        <f t="shared" si="0"/>
        <v>5</v>
      </c>
      <c r="O2" s="422">
        <f t="shared" si="0"/>
        <v>6</v>
      </c>
      <c r="V2" s="422">
        <v>1</v>
      </c>
      <c r="W2" s="422">
        <f>V2+1</f>
        <v>2</v>
      </c>
      <c r="X2" s="422">
        <f t="shared" ref="X2:AD2" si="1">W2+1</f>
        <v>3</v>
      </c>
      <c r="Y2" s="422">
        <f t="shared" si="1"/>
        <v>4</v>
      </c>
      <c r="Z2" s="422">
        <f t="shared" si="1"/>
        <v>5</v>
      </c>
      <c r="AA2" s="422">
        <f t="shared" si="1"/>
        <v>6</v>
      </c>
      <c r="AB2" s="422">
        <f t="shared" si="1"/>
        <v>7</v>
      </c>
      <c r="AC2" s="422">
        <f t="shared" si="1"/>
        <v>8</v>
      </c>
      <c r="AD2" s="422">
        <f t="shared" si="1"/>
        <v>9</v>
      </c>
      <c r="AE2" s="422">
        <f t="shared" ref="AE2" si="2">AD2+1</f>
        <v>10</v>
      </c>
      <c r="AF2" s="422">
        <f t="shared" ref="AF2" si="3">AE2+1</f>
        <v>11</v>
      </c>
      <c r="AG2" s="422">
        <f t="shared" ref="AG2" si="4">AF2+1</f>
        <v>12</v>
      </c>
      <c r="AH2" s="422">
        <f t="shared" ref="AH2" si="5">AG2+1</f>
        <v>13</v>
      </c>
      <c r="AI2" s="422">
        <f t="shared" ref="AI2" si="6">AH2+1</f>
        <v>14</v>
      </c>
      <c r="AJ2" s="422">
        <f t="shared" ref="AJ2" si="7">AI2+1</f>
        <v>15</v>
      </c>
    </row>
    <row r="3" spans="2:36" ht="15" thickBot="1">
      <c r="B3" s="707"/>
      <c r="J3" s="374" t="s">
        <v>433</v>
      </c>
      <c r="V3" s="720" t="str">
        <f>Scheme_Name&amp; " ASSET ALLOCATION"</f>
        <v>SOLARA SUMMIT STAFF PENSION SCHEME ASSET ALLOCATION</v>
      </c>
      <c r="W3" s="720"/>
      <c r="X3" s="720"/>
      <c r="Y3" s="720"/>
      <c r="Z3" s="720"/>
      <c r="AA3" s="720"/>
      <c r="AB3" s="720"/>
      <c r="AC3" s="720"/>
      <c r="AD3" s="720"/>
      <c r="AE3" s="720"/>
      <c r="AF3" s="720"/>
      <c r="AG3" s="720"/>
      <c r="AH3" s="720"/>
      <c r="AI3" s="720"/>
      <c r="AJ3" s="720"/>
    </row>
    <row r="4" spans="2:36" ht="13.5" thickBot="1">
      <c r="B4" s="719" t="s">
        <v>434</v>
      </c>
      <c r="C4" s="719"/>
      <c r="D4" s="719"/>
      <c r="E4" s="719"/>
      <c r="F4" s="719"/>
      <c r="G4" s="424"/>
      <c r="H4" s="424"/>
      <c r="J4" s="746" t="s">
        <v>434</v>
      </c>
      <c r="K4" s="746"/>
      <c r="L4" s="746"/>
      <c r="M4" s="746"/>
      <c r="N4" s="746"/>
      <c r="O4" s="746"/>
      <c r="P4" s="365"/>
      <c r="Q4" s="365"/>
      <c r="R4" s="745" t="s">
        <v>435</v>
      </c>
      <c r="S4" s="745"/>
      <c r="T4" s="365"/>
      <c r="V4" s="425" t="s">
        <v>387</v>
      </c>
      <c r="W4" s="758">
        <v>43465</v>
      </c>
      <c r="X4" s="758"/>
      <c r="Y4" s="757">
        <f>EDATE(W4,12)</f>
        <v>43830</v>
      </c>
      <c r="Z4" s="757"/>
      <c r="AA4" s="757">
        <f t="shared" ref="AA4" si="8">EDATE(Y4,12)</f>
        <v>44196</v>
      </c>
      <c r="AB4" s="757"/>
      <c r="AC4" s="757">
        <f t="shared" ref="AC4" si="9">EDATE(AA4,12)</f>
        <v>44561</v>
      </c>
      <c r="AD4" s="757"/>
      <c r="AE4" s="757">
        <f t="shared" ref="AE4" si="10">EDATE(AC4,12)</f>
        <v>44926</v>
      </c>
      <c r="AF4" s="757"/>
      <c r="AG4" s="757">
        <f t="shared" ref="AG4" si="11">EDATE(AE4,12)</f>
        <v>45291</v>
      </c>
      <c r="AH4" s="757"/>
      <c r="AI4" s="757">
        <f>EDATE(AG4,12)</f>
        <v>45657</v>
      </c>
      <c r="AJ4" s="757"/>
    </row>
    <row r="5" spans="2:36" s="428" customFormat="1" ht="26.5" thickBot="1">
      <c r="B5" s="426" t="s">
        <v>330</v>
      </c>
      <c r="C5" s="427" t="s">
        <v>436</v>
      </c>
      <c r="D5" s="427" t="s">
        <v>439</v>
      </c>
      <c r="E5" s="427" t="s">
        <v>437</v>
      </c>
      <c r="F5" s="427" t="s">
        <v>426</v>
      </c>
      <c r="G5" s="710" t="s">
        <v>2087</v>
      </c>
      <c r="H5" s="427" t="s">
        <v>438</v>
      </c>
      <c r="J5" s="429" t="s">
        <v>330</v>
      </c>
      <c r="K5" s="429" t="s">
        <v>436</v>
      </c>
      <c r="L5" s="430" t="s">
        <v>439</v>
      </c>
      <c r="M5" s="429" t="s">
        <v>437</v>
      </c>
      <c r="N5" s="430" t="s">
        <v>426</v>
      </c>
      <c r="O5" s="430" t="s">
        <v>2086</v>
      </c>
      <c r="P5" s="431"/>
      <c r="Q5" s="431"/>
      <c r="R5" s="426" t="s">
        <v>437</v>
      </c>
      <c r="S5" s="426" t="s">
        <v>426</v>
      </c>
      <c r="T5" s="431"/>
      <c r="V5" s="432" t="s">
        <v>330</v>
      </c>
      <c r="W5" s="433" t="s">
        <v>313</v>
      </c>
      <c r="X5" s="434" t="s">
        <v>315</v>
      </c>
      <c r="Y5" s="433" t="s">
        <v>313</v>
      </c>
      <c r="Z5" s="434" t="s">
        <v>315</v>
      </c>
      <c r="AA5" s="433" t="s">
        <v>313</v>
      </c>
      <c r="AB5" s="434" t="s">
        <v>315</v>
      </c>
      <c r="AC5" s="433" t="s">
        <v>313</v>
      </c>
      <c r="AD5" s="435" t="s">
        <v>315</v>
      </c>
      <c r="AE5" s="433" t="s">
        <v>313</v>
      </c>
      <c r="AF5" s="435" t="s">
        <v>315</v>
      </c>
      <c r="AG5" s="433" t="s">
        <v>313</v>
      </c>
      <c r="AH5" s="435" t="s">
        <v>315</v>
      </c>
      <c r="AI5" s="433" t="s">
        <v>313</v>
      </c>
      <c r="AJ5" s="435" t="s">
        <v>315</v>
      </c>
    </row>
    <row r="6" spans="2:36" ht="15" customHeight="1" thickBot="1">
      <c r="B6" s="436" t="s">
        <v>373</v>
      </c>
      <c r="C6" s="437">
        <v>0</v>
      </c>
      <c r="D6" s="438">
        <f>L6</f>
        <v>7.4427597157298006E-2</v>
      </c>
      <c r="E6" s="755">
        <v>0.9</v>
      </c>
      <c r="F6" s="751">
        <v>0.9</v>
      </c>
      <c r="G6" s="711">
        <v>0.122</v>
      </c>
      <c r="H6" s="712">
        <f>G6-D6</f>
        <v>4.7572402842701991E-2</v>
      </c>
      <c r="J6" s="285" t="s">
        <v>373</v>
      </c>
      <c r="K6" s="286">
        <v>0</v>
      </c>
      <c r="L6" s="287">
        <f>10%*G40</f>
        <v>7.4427597157298006E-2</v>
      </c>
      <c r="M6" s="747">
        <v>0.9</v>
      </c>
      <c r="N6" s="749">
        <f>VLOOKUP($J$6:$J$21,$B$6:$F$21,5,0)</f>
        <v>0.9</v>
      </c>
      <c r="O6" s="753">
        <f>AJ7</f>
        <v>0.88057071407106902</v>
      </c>
      <c r="P6" s="439"/>
      <c r="Q6" s="439"/>
      <c r="R6" s="440"/>
      <c r="S6" s="440"/>
      <c r="T6" s="439"/>
      <c r="V6" s="436"/>
      <c r="W6" s="441"/>
      <c r="X6" s="442"/>
      <c r="Y6" s="443"/>
      <c r="Z6" s="444"/>
      <c r="AA6" s="441"/>
      <c r="AB6" s="442"/>
      <c r="AC6" s="443"/>
      <c r="AD6" s="444"/>
      <c r="AE6" s="441"/>
      <c r="AF6" s="442"/>
      <c r="AG6" s="443"/>
      <c r="AH6" s="444"/>
      <c r="AI6" s="441"/>
      <c r="AJ6" s="442"/>
    </row>
    <row r="7" spans="2:36" ht="15" customHeight="1" thickBot="1">
      <c r="B7" s="436" t="s">
        <v>372</v>
      </c>
      <c r="C7" s="437">
        <v>0.3</v>
      </c>
      <c r="D7" s="438">
        <f t="shared" ref="D7:D21" si="12">L7</f>
        <v>0.66984837441568201</v>
      </c>
      <c r="E7" s="756"/>
      <c r="F7" s="752"/>
      <c r="G7" s="711">
        <v>0.7</v>
      </c>
      <c r="H7" s="712">
        <f>G7-D7</f>
        <v>3.0151625584317943E-2</v>
      </c>
      <c r="J7" s="285" t="s">
        <v>372</v>
      </c>
      <c r="K7" s="286">
        <v>0</v>
      </c>
      <c r="L7" s="287">
        <f>90%*G40</f>
        <v>0.66984837441568201</v>
      </c>
      <c r="M7" s="748"/>
      <c r="N7" s="750"/>
      <c r="O7" s="754"/>
      <c r="P7" s="439"/>
      <c r="Q7" s="439"/>
      <c r="R7" s="440" t="str">
        <f>IF(L7&lt;=M6,"OKAY","PLEASE CONFIRM")</f>
        <v>OKAY</v>
      </c>
      <c r="S7" s="440" t="str">
        <f>IF(M6&lt;=N6,"OKAY","PLEASE CONFIRM")</f>
        <v>OKAY</v>
      </c>
      <c r="T7" s="439"/>
      <c r="V7" s="436" t="s">
        <v>440</v>
      </c>
      <c r="W7" s="441">
        <f>IFERROR(VLOOKUP(V7,'Investment Income'!$C$31:$J$45,2,FALSE),0)</f>
        <v>312811921.97303361</v>
      </c>
      <c r="X7" s="442">
        <f t="shared" ref="X7:X21" si="13">W7/$W$22</f>
        <v>0.73162600810936962</v>
      </c>
      <c r="Y7" s="443">
        <f>IFERROR(VLOOKUP(V7,'Investment Income'!$C$31:$J$45,3,FALSE),0)</f>
        <v>349400507.96303308</v>
      </c>
      <c r="Z7" s="444">
        <f t="shared" ref="Z7:Z21" si="14">Y7/$Y$22</f>
        <v>0.66441480192035596</v>
      </c>
      <c r="AA7" s="441">
        <f>IFERROR(VLOOKUP(V7,'Investment Income'!$C$31:$J$45,4,FALSE),0)</f>
        <v>478473342.99225318</v>
      </c>
      <c r="AB7" s="442">
        <f t="shared" ref="AB7:AB21" si="15">AA7/$AA$22</f>
        <v>0.72816213936394591</v>
      </c>
      <c r="AC7" s="443">
        <f>IFERROR(VLOOKUP(V7,'Investment Income'!$C$31:$J$45,5,FALSE),0)</f>
        <v>515641352.68120861</v>
      </c>
      <c r="AD7" s="444">
        <f t="shared" ref="AD7:AD21" si="16">AC7/$AC$22</f>
        <v>0.71736559074590656</v>
      </c>
      <c r="AE7" s="441">
        <f>IFERROR(VLOOKUP(V7,'Investment Income'!$C$31:$J$45,6,FALSE),0)</f>
        <v>651380995.62894642</v>
      </c>
      <c r="AF7" s="442">
        <f t="shared" ref="AF7:AF21" si="17">AE7/$AE$22</f>
        <v>0.76609868687005134</v>
      </c>
      <c r="AG7" s="443">
        <f>IFERROR(VLOOKUP(V7,'Investment Income'!$C$31:$J$45,7,FALSE),0)</f>
        <v>794524444.17540061</v>
      </c>
      <c r="AH7" s="444">
        <f t="shared" ref="AH7:AH21" si="18">AG7/$AG$22</f>
        <v>0.76357914730728915</v>
      </c>
      <c r="AI7" s="441">
        <f>IFERROR(VLOOKUP(V7,'Investment Income'!$C$31:$J$45,8,FALSE),0)</f>
        <v>985244344.17540097</v>
      </c>
      <c r="AJ7" s="442">
        <f t="shared" ref="AJ7:AJ21" si="19">AI7/$AI$22</f>
        <v>0.88057071407106902</v>
      </c>
    </row>
    <row r="8" spans="2:36" ht="13.5" thickBot="1">
      <c r="B8" s="311" t="s">
        <v>335</v>
      </c>
      <c r="C8" s="437">
        <v>0</v>
      </c>
      <c r="D8" s="438">
        <f t="shared" si="12"/>
        <v>0.11147741621634907</v>
      </c>
      <c r="E8" s="437">
        <v>0.3</v>
      </c>
      <c r="F8" s="445">
        <v>0.3</v>
      </c>
      <c r="G8" s="708">
        <v>0.05</v>
      </c>
      <c r="H8" s="446">
        <f>G8-D8</f>
        <v>-6.1477416216349071E-2</v>
      </c>
      <c r="J8" s="288" t="s">
        <v>335</v>
      </c>
      <c r="K8" s="289">
        <v>0</v>
      </c>
      <c r="L8" s="290">
        <f>G41</f>
        <v>0.11147741621634907</v>
      </c>
      <c r="M8" s="447">
        <v>0.25</v>
      </c>
      <c r="N8" s="292">
        <v>0.3</v>
      </c>
      <c r="O8" s="447">
        <f>AJ8</f>
        <v>6.2847287800912709E-3</v>
      </c>
      <c r="P8" s="439"/>
      <c r="Q8" s="439"/>
      <c r="R8" s="440" t="str">
        <f>IF(L8&lt;=M8,"OKAY","PLEASE CONFIRM")</f>
        <v>OKAY</v>
      </c>
      <c r="S8" s="440" t="str">
        <f>IF(M8&lt;=N8,"OKAY","PLEASE CONFIRM")</f>
        <v>OKAY</v>
      </c>
      <c r="T8" s="439"/>
      <c r="V8" s="311" t="s">
        <v>335</v>
      </c>
      <c r="W8" s="441">
        <f>IFERROR(VLOOKUP(V8,'Investment Income'!$C$31:$J$45,2,FALSE),0)</f>
        <v>25923323.188640594</v>
      </c>
      <c r="X8" s="442">
        <f t="shared" si="13"/>
        <v>6.063124877660251E-2</v>
      </c>
      <c r="Y8" s="443">
        <f>IFERROR(VLOOKUP(V8,'Investment Income'!$C$31:$J$45,3,FALSE),0)</f>
        <v>58918155.179336801</v>
      </c>
      <c r="Z8" s="444">
        <f t="shared" si="14"/>
        <v>0.11203788635342669</v>
      </c>
      <c r="AA8" s="441">
        <f>IFERROR(VLOOKUP(V8,'Investment Income'!$C$31:$J$45,4,FALSE),0)</f>
        <v>51772404.740557671</v>
      </c>
      <c r="AB8" s="442">
        <f t="shared" si="15"/>
        <v>7.8789561734290678E-2</v>
      </c>
      <c r="AC8" s="443">
        <f>IFERROR(VLOOKUP(V8,'Investment Income'!$C$31:$J$45,5,FALSE),0)</f>
        <v>17823542.722084753</v>
      </c>
      <c r="AD8" s="444">
        <f t="shared" si="16"/>
        <v>2.4796297247164499E-2</v>
      </c>
      <c r="AE8" s="441">
        <f>IFERROR(VLOOKUP(V8,'Investment Income'!$C$31:$J$45,6,FALSE),0)</f>
        <v>22299346.903160736</v>
      </c>
      <c r="AF8" s="442">
        <f t="shared" si="17"/>
        <v>2.6226587043848382E-2</v>
      </c>
      <c r="AG8" s="443">
        <f>IFERROR(VLOOKUP(V8,'Investment Income'!$C$31:$J$45,7,FALSE),0)</f>
        <v>72498522.74797523</v>
      </c>
      <c r="AH8" s="444">
        <f t="shared" si="18"/>
        <v>6.9674835792359863E-2</v>
      </c>
      <c r="AI8" s="441">
        <f>IFERROR(VLOOKUP(V8,'Investment Income'!$C$31:$J$45,8,FALSE),0)</f>
        <v>7031795.8413974112</v>
      </c>
      <c r="AJ8" s="442">
        <f t="shared" si="19"/>
        <v>6.2847287800912709E-3</v>
      </c>
    </row>
    <row r="9" spans="2:36" ht="13.5" thickBot="1">
      <c r="B9" s="311" t="s">
        <v>336</v>
      </c>
      <c r="C9" s="437">
        <v>0</v>
      </c>
      <c r="D9" s="438">
        <f t="shared" si="12"/>
        <v>0</v>
      </c>
      <c r="E9" s="437">
        <v>0.05</v>
      </c>
      <c r="F9" s="445">
        <v>0.1</v>
      </c>
      <c r="G9" s="708">
        <v>0</v>
      </c>
      <c r="H9" s="446">
        <f t="shared" ref="H9:H21" si="20">G9-D9</f>
        <v>0</v>
      </c>
      <c r="J9" s="288" t="s">
        <v>336</v>
      </c>
      <c r="K9" s="289">
        <v>0</v>
      </c>
      <c r="L9" s="290">
        <f t="shared" ref="L9:L21" si="21">G42</f>
        <v>0</v>
      </c>
      <c r="M9" s="291">
        <v>0.05</v>
      </c>
      <c r="N9" s="292">
        <v>0.1</v>
      </c>
      <c r="O9" s="447">
        <f t="shared" ref="O9:O21" si="22">AJ9</f>
        <v>0</v>
      </c>
      <c r="P9" s="439"/>
      <c r="Q9" s="439"/>
      <c r="R9" s="440" t="str">
        <f t="shared" ref="R9:S21" si="23">IF(L9&lt;=M9,"OKAY","PLEASE CONFIRM")</f>
        <v>OKAY</v>
      </c>
      <c r="S9" s="440" t="str">
        <f t="shared" si="23"/>
        <v>OKAY</v>
      </c>
      <c r="T9" s="439"/>
      <c r="V9" s="311" t="s">
        <v>336</v>
      </c>
      <c r="W9" s="441">
        <f>IFERROR(VLOOKUP(V9,'Investment Income'!$C$31:$J$45,2,FALSE),0)</f>
        <v>0</v>
      </c>
      <c r="X9" s="442">
        <f t="shared" si="13"/>
        <v>0</v>
      </c>
      <c r="Y9" s="443">
        <f>IFERROR(VLOOKUP(V9,'Investment Income'!$C$31:$J$45,3,FALSE),0)</f>
        <v>0</v>
      </c>
      <c r="Z9" s="444">
        <f t="shared" si="14"/>
        <v>0</v>
      </c>
      <c r="AA9" s="441">
        <f>IFERROR(VLOOKUP(V9,'Investment Income'!$C$31:$J$45,4,FALSE),0)</f>
        <v>0</v>
      </c>
      <c r="AB9" s="442">
        <f t="shared" si="15"/>
        <v>0</v>
      </c>
      <c r="AC9" s="443">
        <f>IFERROR(VLOOKUP(V9,'Investment Income'!$C$31:$J$45,5,FALSE),0)</f>
        <v>0</v>
      </c>
      <c r="AD9" s="444">
        <f t="shared" si="16"/>
        <v>0</v>
      </c>
      <c r="AE9" s="441">
        <f>IFERROR(VLOOKUP(V9,'Investment Income'!$C$31:$J$45,6,FALSE),0)</f>
        <v>0</v>
      </c>
      <c r="AF9" s="442">
        <f t="shared" si="17"/>
        <v>0</v>
      </c>
      <c r="AG9" s="443">
        <f>IFERROR(VLOOKUP(V9,'Investment Income'!$C$31:$J$45,7,FALSE),0)</f>
        <v>0</v>
      </c>
      <c r="AH9" s="444">
        <f t="shared" si="18"/>
        <v>0</v>
      </c>
      <c r="AI9" s="441">
        <f>IFERROR(VLOOKUP(V9,'Investment Income'!$C$31:$J$45,8,FALSE),0)</f>
        <v>0</v>
      </c>
      <c r="AJ9" s="442">
        <f t="shared" si="19"/>
        <v>0</v>
      </c>
    </row>
    <row r="10" spans="2:36" ht="13.5" thickBot="1">
      <c r="B10" s="311" t="s">
        <v>337</v>
      </c>
      <c r="C10" s="437">
        <v>0</v>
      </c>
      <c r="D10" s="438">
        <f t="shared" si="12"/>
        <v>9.6246612210671073E-2</v>
      </c>
      <c r="E10" s="437">
        <v>0.35</v>
      </c>
      <c r="F10" s="445">
        <v>0.7</v>
      </c>
      <c r="G10" s="708">
        <v>0.1</v>
      </c>
      <c r="H10" s="446">
        <f>G10-D10</f>
        <v>3.7533877893289325E-3</v>
      </c>
      <c r="J10" s="288" t="s">
        <v>337</v>
      </c>
      <c r="K10" s="289">
        <v>0</v>
      </c>
      <c r="L10" s="290">
        <f t="shared" si="21"/>
        <v>9.6246612210671073E-2</v>
      </c>
      <c r="M10" s="291">
        <v>0.3</v>
      </c>
      <c r="N10" s="292">
        <v>0.7</v>
      </c>
      <c r="O10" s="447">
        <f t="shared" si="22"/>
        <v>8.3998896822316246E-2</v>
      </c>
      <c r="P10" s="439"/>
      <c r="Q10" s="439"/>
      <c r="R10" s="440" t="str">
        <f t="shared" si="23"/>
        <v>OKAY</v>
      </c>
      <c r="S10" s="440" t="str">
        <f t="shared" si="23"/>
        <v>OKAY</v>
      </c>
      <c r="T10" s="439"/>
      <c r="V10" s="311" t="s">
        <v>337</v>
      </c>
      <c r="W10" s="441">
        <f>IFERROR(VLOOKUP(V10,'Investment Income'!$C$31:$J$45,2,FALSE),0)</f>
        <v>87178325.636494562</v>
      </c>
      <c r="X10" s="442">
        <f t="shared" si="13"/>
        <v>0.20389865570592175</v>
      </c>
      <c r="Y10" s="443">
        <f>IFERROR(VLOOKUP(V10,'Investment Income'!$C$31:$J$45,3,FALSE),0)</f>
        <v>116040281.25282179</v>
      </c>
      <c r="Z10" s="444">
        <f t="shared" si="14"/>
        <v>0.22066047050948515</v>
      </c>
      <c r="AA10" s="441">
        <f>IFERROR(VLOOKUP(V10,'Investment Income'!$C$31:$J$45,4,FALSE),0)</f>
        <v>125657253.22112417</v>
      </c>
      <c r="AB10" s="442">
        <f t="shared" si="15"/>
        <v>0.19123082962131141</v>
      </c>
      <c r="AC10" s="443">
        <f>IFERROR(VLOOKUP(V10,'Investment Income'!$C$31:$J$45,5,FALSE),0)</f>
        <v>168946451.66557199</v>
      </c>
      <c r="AD10" s="444">
        <f t="shared" si="16"/>
        <v>0.23504005346605036</v>
      </c>
      <c r="AE10" s="441">
        <f>IFERROR(VLOOKUP(V10,'Investment Income'!$C$31:$J$45,6,FALSE),0)</f>
        <v>156667094.48474413</v>
      </c>
      <c r="AF10" s="442">
        <f t="shared" si="17"/>
        <v>0.18425845421636849</v>
      </c>
      <c r="AG10" s="443">
        <f>IFERROR(VLOOKUP(V10,'Investment Income'!$C$31:$J$45,7,FALSE),0)</f>
        <v>130319325.15696692</v>
      </c>
      <c r="AH10" s="444">
        <f t="shared" si="18"/>
        <v>0.12524362203140771</v>
      </c>
      <c r="AI10" s="441">
        <f>IFERROR(VLOOKUP(V10,'Investment Income'!$C$31:$J$45,8,FALSE),0)</f>
        <v>93983863.747347832</v>
      </c>
      <c r="AJ10" s="442">
        <f t="shared" si="19"/>
        <v>8.3998896822316246E-2</v>
      </c>
    </row>
    <row r="11" spans="2:36" ht="13.5" thickBot="1">
      <c r="B11" s="311" t="s">
        <v>338</v>
      </c>
      <c r="C11" s="437">
        <v>0</v>
      </c>
      <c r="D11" s="438">
        <f t="shared" si="12"/>
        <v>0</v>
      </c>
      <c r="E11" s="437">
        <v>0.05</v>
      </c>
      <c r="F11" s="445">
        <v>0.05</v>
      </c>
      <c r="G11" s="708">
        <v>0</v>
      </c>
      <c r="H11" s="446">
        <f t="shared" si="20"/>
        <v>0</v>
      </c>
      <c r="J11" s="288" t="s">
        <v>338</v>
      </c>
      <c r="K11" s="289">
        <v>0</v>
      </c>
      <c r="L11" s="290">
        <f t="shared" si="21"/>
        <v>0</v>
      </c>
      <c r="M11" s="291">
        <v>0.05</v>
      </c>
      <c r="N11" s="292">
        <v>0.05</v>
      </c>
      <c r="O11" s="447">
        <f t="shared" si="22"/>
        <v>0</v>
      </c>
      <c r="P11" s="439"/>
      <c r="Q11" s="439"/>
      <c r="R11" s="440" t="str">
        <f t="shared" si="23"/>
        <v>OKAY</v>
      </c>
      <c r="S11" s="440" t="str">
        <f>IF(M11&lt;=N11,"OKAY","PLEASE CONFIRM")</f>
        <v>OKAY</v>
      </c>
      <c r="T11" s="439"/>
      <c r="V11" s="311" t="s">
        <v>338</v>
      </c>
      <c r="W11" s="441">
        <f>IFERROR(VLOOKUP(V11,'Investment Income'!$C$31:$J$45,2,FALSE),0)</f>
        <v>0</v>
      </c>
      <c r="X11" s="442">
        <f t="shared" si="13"/>
        <v>0</v>
      </c>
      <c r="Y11" s="443">
        <f>IFERROR(VLOOKUP(V11,'Investment Income'!$C$31:$J$45,3,FALSE),0)</f>
        <v>0</v>
      </c>
      <c r="Z11" s="444">
        <f t="shared" si="14"/>
        <v>0</v>
      </c>
      <c r="AA11" s="441">
        <f>IFERROR(VLOOKUP(V11,'Investment Income'!$C$31:$J$45,4,FALSE),0)</f>
        <v>0</v>
      </c>
      <c r="AB11" s="442">
        <f t="shared" si="15"/>
        <v>0</v>
      </c>
      <c r="AC11" s="443">
        <f>IFERROR(VLOOKUP(V11,'Investment Income'!$C$31:$J$45,5,FALSE),0)</f>
        <v>0</v>
      </c>
      <c r="AD11" s="444">
        <f t="shared" si="16"/>
        <v>0</v>
      </c>
      <c r="AE11" s="441">
        <f>IFERROR(VLOOKUP(V11,'Investment Income'!$C$31:$J$45,6,FALSE),0)</f>
        <v>0</v>
      </c>
      <c r="AF11" s="442">
        <f t="shared" si="17"/>
        <v>0</v>
      </c>
      <c r="AG11" s="443">
        <f>IFERROR(VLOOKUP(V11,'Investment Income'!$C$31:$J$45,7,FALSE),0)</f>
        <v>0</v>
      </c>
      <c r="AH11" s="444">
        <f t="shared" si="18"/>
        <v>0</v>
      </c>
      <c r="AI11" s="441">
        <f>IFERROR(VLOOKUP(V11,'Investment Income'!$C$31:$J$45,8,FALSE),0)</f>
        <v>0</v>
      </c>
      <c r="AJ11" s="442">
        <f t="shared" si="19"/>
        <v>0</v>
      </c>
    </row>
    <row r="12" spans="2:36" ht="13.5" thickBot="1">
      <c r="B12" s="311" t="s">
        <v>339</v>
      </c>
      <c r="C12" s="437">
        <v>0</v>
      </c>
      <c r="D12" s="438">
        <f t="shared" si="12"/>
        <v>3.0000000000000005E-3</v>
      </c>
      <c r="E12" s="437">
        <v>0.15</v>
      </c>
      <c r="F12" s="445">
        <v>0.2</v>
      </c>
      <c r="G12" s="708">
        <v>2.9999999999999957E-3</v>
      </c>
      <c r="H12" s="446">
        <f t="shared" si="20"/>
        <v>-4.7704895589362195E-18</v>
      </c>
      <c r="J12" s="288" t="s">
        <v>339</v>
      </c>
      <c r="K12" s="289">
        <v>0</v>
      </c>
      <c r="L12" s="290">
        <f t="shared" si="21"/>
        <v>3.0000000000000005E-3</v>
      </c>
      <c r="M12" s="291">
        <v>0.15</v>
      </c>
      <c r="N12" s="292">
        <v>0.2</v>
      </c>
      <c r="O12" s="447">
        <f t="shared" si="22"/>
        <v>2.100168290616725E-3</v>
      </c>
      <c r="P12" s="439"/>
      <c r="Q12" s="439"/>
      <c r="R12" s="440" t="str">
        <f t="shared" si="23"/>
        <v>OKAY</v>
      </c>
      <c r="S12" s="440" t="str">
        <f t="shared" si="23"/>
        <v>OKAY</v>
      </c>
      <c r="T12" s="439"/>
      <c r="V12" s="311" t="s">
        <v>339</v>
      </c>
      <c r="W12" s="441">
        <f>IFERROR(VLOOKUP(V12,'Investment Income'!$C$31:$J$45,2,FALSE),0)</f>
        <v>966813.00503174495</v>
      </c>
      <c r="X12" s="442">
        <f t="shared" si="13"/>
        <v>2.2612486602111579E-3</v>
      </c>
      <c r="Y12" s="443">
        <f>IFERROR(VLOOKUP(V12,'Investment Income'!$C$31:$J$45,3,FALSE),0)</f>
        <v>1057032.7327321004</v>
      </c>
      <c r="Z12" s="444">
        <f t="shared" si="14"/>
        <v>2.0100377009636058E-3</v>
      </c>
      <c r="AA12" s="441">
        <f>IFERROR(VLOOKUP(V12,'Investment Income'!$C$31:$J$45,4,FALSE),0)</f>
        <v>1011838.2673851673</v>
      </c>
      <c r="AB12" s="442">
        <f t="shared" si="15"/>
        <v>1.5398607430496306E-3</v>
      </c>
      <c r="AC12" s="443">
        <f>IFERROR(VLOOKUP(V12,'Investment Income'!$C$31:$J$45,5,FALSE),0)</f>
        <v>1986838.2573447025</v>
      </c>
      <c r="AD12" s="444">
        <f t="shared" si="16"/>
        <v>2.7641099628365621E-3</v>
      </c>
      <c r="AE12" s="441">
        <f>IFERROR(VLOOKUP(V12,'Investment Income'!$C$31:$J$45,6,FALSE),0)</f>
        <v>2096732.4611959904</v>
      </c>
      <c r="AF12" s="442">
        <f t="shared" si="17"/>
        <v>2.4659976204695361E-3</v>
      </c>
      <c r="AG12" s="443">
        <f>IFERROR(VLOOKUP(V12,'Investment Income'!$C$31:$J$45,7,FALSE),0)</f>
        <v>2787000.656654953</v>
      </c>
      <c r="AH12" s="444">
        <f t="shared" si="18"/>
        <v>2.6784519979899347E-3</v>
      </c>
      <c r="AI12" s="441">
        <f>IFERROR(VLOOKUP(V12,'Investment Income'!$C$31:$J$45,8,FALSE),0)</f>
        <v>2349815.7468585186</v>
      </c>
      <c r="AJ12" s="442">
        <f t="shared" si="19"/>
        <v>2.100168290616725E-3</v>
      </c>
    </row>
    <row r="13" spans="2:36" ht="13.5" thickBot="1">
      <c r="B13" s="311" t="s">
        <v>341</v>
      </c>
      <c r="C13" s="437">
        <v>0</v>
      </c>
      <c r="D13" s="438">
        <f t="shared" si="12"/>
        <v>0</v>
      </c>
      <c r="E13" s="437">
        <v>0.1</v>
      </c>
      <c r="F13" s="445">
        <v>0.3</v>
      </c>
      <c r="G13" s="708">
        <v>0</v>
      </c>
      <c r="H13" s="446">
        <f t="shared" si="20"/>
        <v>0</v>
      </c>
      <c r="J13" s="288" t="s">
        <v>341</v>
      </c>
      <c r="K13" s="289">
        <v>0</v>
      </c>
      <c r="L13" s="290">
        <f t="shared" si="21"/>
        <v>0</v>
      </c>
      <c r="M13" s="291">
        <v>0.1</v>
      </c>
      <c r="N13" s="292">
        <v>0.3</v>
      </c>
      <c r="O13" s="447">
        <f t="shared" si="22"/>
        <v>0</v>
      </c>
      <c r="P13" s="439"/>
      <c r="Q13" s="439"/>
      <c r="R13" s="440" t="str">
        <f t="shared" si="23"/>
        <v>OKAY</v>
      </c>
      <c r="S13" s="440" t="str">
        <f t="shared" si="23"/>
        <v>OKAY</v>
      </c>
      <c r="T13" s="439"/>
      <c r="V13" s="311" t="s">
        <v>341</v>
      </c>
      <c r="W13" s="441">
        <f>IFERROR(VLOOKUP(V13,'Investment Income'!$C$31:$J$45,2,FALSE),0)</f>
        <v>0</v>
      </c>
      <c r="X13" s="442">
        <f t="shared" si="13"/>
        <v>0</v>
      </c>
      <c r="Y13" s="443">
        <f>IFERROR(VLOOKUP(V13,'Investment Income'!$C$31:$J$45,3,FALSE),0)</f>
        <v>0</v>
      </c>
      <c r="Z13" s="444">
        <f t="shared" si="14"/>
        <v>0</v>
      </c>
      <c r="AA13" s="441">
        <f>IFERROR(VLOOKUP(V13,'Investment Income'!$C$31:$J$45,4,FALSE),0)</f>
        <v>0</v>
      </c>
      <c r="AB13" s="442">
        <f t="shared" si="15"/>
        <v>0</v>
      </c>
      <c r="AC13" s="443">
        <f>IFERROR(VLOOKUP(V13,'Investment Income'!$C$31:$J$45,5,FALSE),0)</f>
        <v>0</v>
      </c>
      <c r="AD13" s="444">
        <f t="shared" si="16"/>
        <v>0</v>
      </c>
      <c r="AE13" s="441">
        <f>IFERROR(VLOOKUP(V13,'Investment Income'!$C$31:$J$45,6,FALSE),0)</f>
        <v>0</v>
      </c>
      <c r="AF13" s="442">
        <f t="shared" si="17"/>
        <v>0</v>
      </c>
      <c r="AG13" s="443">
        <f>IFERROR(VLOOKUP(V13,'Investment Income'!$C$31:$J$45,7,FALSE),0)</f>
        <v>0</v>
      </c>
      <c r="AH13" s="444">
        <f t="shared" si="18"/>
        <v>0</v>
      </c>
      <c r="AI13" s="441">
        <f>IFERROR(VLOOKUP(V13,'Investment Income'!$C$31:$J$45,8,FALSE),0)</f>
        <v>0</v>
      </c>
      <c r="AJ13" s="442">
        <f t="shared" si="19"/>
        <v>0</v>
      </c>
    </row>
    <row r="14" spans="2:36" ht="13.5" thickBot="1">
      <c r="B14" s="311" t="s">
        <v>342</v>
      </c>
      <c r="C14" s="437">
        <v>0</v>
      </c>
      <c r="D14" s="438">
        <f t="shared" si="12"/>
        <v>0</v>
      </c>
      <c r="E14" s="437">
        <v>0.1</v>
      </c>
      <c r="F14" s="445">
        <v>0.3</v>
      </c>
      <c r="G14" s="708">
        <v>0</v>
      </c>
      <c r="H14" s="446">
        <f t="shared" si="20"/>
        <v>0</v>
      </c>
      <c r="J14" s="288" t="s">
        <v>342</v>
      </c>
      <c r="K14" s="289">
        <v>0</v>
      </c>
      <c r="L14" s="290">
        <f t="shared" si="21"/>
        <v>0</v>
      </c>
      <c r="M14" s="291">
        <v>0.1</v>
      </c>
      <c r="N14" s="292">
        <v>0.3</v>
      </c>
      <c r="O14" s="447">
        <f t="shared" si="22"/>
        <v>0</v>
      </c>
      <c r="P14" s="439"/>
      <c r="Q14" s="439"/>
      <c r="R14" s="440" t="str">
        <f t="shared" si="23"/>
        <v>OKAY</v>
      </c>
      <c r="S14" s="440" t="str">
        <f t="shared" si="23"/>
        <v>OKAY</v>
      </c>
      <c r="T14" s="439"/>
      <c r="V14" s="311" t="s">
        <v>342</v>
      </c>
      <c r="W14" s="441">
        <f>IFERROR(VLOOKUP(V14,'Investment Income'!$C$31:$J$45,2,FALSE),0)</f>
        <v>0</v>
      </c>
      <c r="X14" s="442">
        <f t="shared" si="13"/>
        <v>0</v>
      </c>
      <c r="Y14" s="443">
        <f>IFERROR(VLOOKUP(V14,'Investment Income'!$C$31:$J$45,3,FALSE),0)</f>
        <v>0</v>
      </c>
      <c r="Z14" s="444">
        <f t="shared" si="14"/>
        <v>0</v>
      </c>
      <c r="AA14" s="441">
        <f>IFERROR(VLOOKUP(V14,'Investment Income'!$C$31:$J$45,4,FALSE),0)</f>
        <v>0</v>
      </c>
      <c r="AB14" s="442">
        <f t="shared" si="15"/>
        <v>0</v>
      </c>
      <c r="AC14" s="443">
        <f>IFERROR(VLOOKUP(V14,'Investment Income'!$C$31:$J$45,5,FALSE),0)</f>
        <v>0</v>
      </c>
      <c r="AD14" s="444">
        <f t="shared" si="16"/>
        <v>0</v>
      </c>
      <c r="AE14" s="441">
        <f>IFERROR(VLOOKUP(V14,'Investment Income'!$C$31:$J$45,6,FALSE),0)</f>
        <v>0</v>
      </c>
      <c r="AF14" s="442">
        <f t="shared" si="17"/>
        <v>0</v>
      </c>
      <c r="AG14" s="443">
        <f>IFERROR(VLOOKUP(V14,'Investment Income'!$C$31:$J$45,7,FALSE),0)</f>
        <v>0</v>
      </c>
      <c r="AH14" s="444">
        <f t="shared" si="18"/>
        <v>0</v>
      </c>
      <c r="AI14" s="441">
        <f>IFERROR(VLOOKUP(V14,'Investment Income'!$C$31:$J$45,8,FALSE),0)</f>
        <v>0</v>
      </c>
      <c r="AJ14" s="442">
        <f t="shared" si="19"/>
        <v>0</v>
      </c>
    </row>
    <row r="15" spans="2:36" ht="13.5" thickBot="1">
      <c r="B15" s="311" t="s">
        <v>343</v>
      </c>
      <c r="C15" s="437">
        <v>0</v>
      </c>
      <c r="D15" s="438">
        <f t="shared" si="12"/>
        <v>3.500000000000001E-2</v>
      </c>
      <c r="E15" s="437">
        <v>0.05</v>
      </c>
      <c r="F15" s="445">
        <v>0.15</v>
      </c>
      <c r="G15" s="708">
        <v>0.02</v>
      </c>
      <c r="H15" s="446">
        <f t="shared" si="20"/>
        <v>-1.500000000000001E-2</v>
      </c>
      <c r="J15" s="288" t="s">
        <v>343</v>
      </c>
      <c r="K15" s="289">
        <v>0</v>
      </c>
      <c r="L15" s="290">
        <f t="shared" si="21"/>
        <v>3.500000000000001E-2</v>
      </c>
      <c r="M15" s="291">
        <v>0.05</v>
      </c>
      <c r="N15" s="292">
        <v>0.15</v>
      </c>
      <c r="O15" s="447">
        <f t="shared" si="22"/>
        <v>2.5759032383851199E-2</v>
      </c>
      <c r="P15" s="439"/>
      <c r="Q15" s="439"/>
      <c r="R15" s="440" t="str">
        <f t="shared" si="23"/>
        <v>OKAY</v>
      </c>
      <c r="S15" s="440" t="str">
        <f t="shared" si="23"/>
        <v>OKAY</v>
      </c>
      <c r="T15" s="439"/>
      <c r="V15" s="311" t="s">
        <v>343</v>
      </c>
      <c r="W15" s="441">
        <f>IFERROR(VLOOKUP(V15,'Investment Income'!$C$31:$J$45,2,FALSE),0)</f>
        <v>0</v>
      </c>
      <c r="X15" s="442">
        <f t="shared" si="13"/>
        <v>0</v>
      </c>
      <c r="Y15" s="443">
        <f>IFERROR(VLOOKUP(V15,'Investment Income'!$C$31:$J$45,3,FALSE),0)</f>
        <v>0</v>
      </c>
      <c r="Z15" s="444">
        <f t="shared" si="14"/>
        <v>0</v>
      </c>
      <c r="AA15" s="441">
        <f>IFERROR(VLOOKUP(V15,'Investment Income'!$C$31:$J$45,4,FALSE),0)</f>
        <v>0</v>
      </c>
      <c r="AB15" s="442">
        <f t="shared" si="15"/>
        <v>0</v>
      </c>
      <c r="AC15" s="443">
        <f>IFERROR(VLOOKUP(V15,'Investment Income'!$C$31:$J$45,5,FALSE),0)</f>
        <v>14344963.462573582</v>
      </c>
      <c r="AD15" s="444">
        <f t="shared" si="16"/>
        <v>1.9956861751000057E-2</v>
      </c>
      <c r="AE15" s="441">
        <f>IFERROR(VLOOKUP(V15,'Investment Income'!$C$31:$J$45,6,FALSE),0)</f>
        <v>16748796.130090641</v>
      </c>
      <c r="AF15" s="442">
        <f t="shared" si="17"/>
        <v>1.9698503345998503E-2</v>
      </c>
      <c r="AG15" s="443">
        <f>IFERROR(VLOOKUP(V15,'Investment Income'!$C$31:$J$45,7,FALSE),0)</f>
        <v>34900929.875220887</v>
      </c>
      <c r="AH15" s="444">
        <f t="shared" si="18"/>
        <v>3.3541601482143253E-2</v>
      </c>
      <c r="AI15" s="441">
        <f>IFERROR(VLOOKUP(V15,'Investment Income'!$C$31:$J$45,8,FALSE),0)</f>
        <v>28821014.101511564</v>
      </c>
      <c r="AJ15" s="442">
        <f t="shared" si="19"/>
        <v>2.5759032383851199E-2</v>
      </c>
    </row>
    <row r="16" spans="2:36" ht="13.5" thickBot="1">
      <c r="B16" s="311" t="s">
        <v>344</v>
      </c>
      <c r="C16" s="437">
        <v>0</v>
      </c>
      <c r="D16" s="438">
        <f t="shared" si="12"/>
        <v>0</v>
      </c>
      <c r="E16" s="437">
        <v>0.05</v>
      </c>
      <c r="F16" s="445">
        <v>0.1</v>
      </c>
      <c r="G16" s="708">
        <v>0</v>
      </c>
      <c r="H16" s="446">
        <f t="shared" si="20"/>
        <v>0</v>
      </c>
      <c r="J16" s="288" t="s">
        <v>344</v>
      </c>
      <c r="K16" s="289">
        <v>0</v>
      </c>
      <c r="L16" s="290">
        <f t="shared" si="21"/>
        <v>0</v>
      </c>
      <c r="M16" s="291">
        <v>0.05</v>
      </c>
      <c r="N16" s="292">
        <v>0.1</v>
      </c>
      <c r="O16" s="447">
        <f t="shared" si="22"/>
        <v>0</v>
      </c>
      <c r="P16" s="439"/>
      <c r="Q16" s="439"/>
      <c r="R16" s="440" t="str">
        <f t="shared" si="23"/>
        <v>OKAY</v>
      </c>
      <c r="S16" s="440" t="str">
        <f t="shared" si="23"/>
        <v>OKAY</v>
      </c>
      <c r="T16" s="439"/>
      <c r="V16" s="311" t="s">
        <v>344</v>
      </c>
      <c r="W16" s="441">
        <f>IFERROR(VLOOKUP(V16,'Investment Income'!$C$31:$J$45,2,FALSE),0)</f>
        <v>0</v>
      </c>
      <c r="X16" s="442">
        <f t="shared" si="13"/>
        <v>0</v>
      </c>
      <c r="Y16" s="443">
        <f>IFERROR(VLOOKUP(V16,'Investment Income'!$C$31:$J$45,3,FALSE),0)</f>
        <v>0</v>
      </c>
      <c r="Z16" s="444">
        <f t="shared" si="14"/>
        <v>0</v>
      </c>
      <c r="AA16" s="441">
        <f>IFERROR(VLOOKUP(V16,'Investment Income'!$C$31:$J$45,4,FALSE),0)</f>
        <v>0</v>
      </c>
      <c r="AB16" s="442">
        <f t="shared" si="15"/>
        <v>0</v>
      </c>
      <c r="AC16" s="443">
        <f>IFERROR(VLOOKUP(V16,'Investment Income'!$C$31:$J$45,5,FALSE),0)</f>
        <v>0</v>
      </c>
      <c r="AD16" s="444">
        <f t="shared" si="16"/>
        <v>0</v>
      </c>
      <c r="AE16" s="441">
        <f>IFERROR(VLOOKUP(V16,'Investment Income'!$C$31:$J$45,6,FALSE),0)</f>
        <v>0</v>
      </c>
      <c r="AF16" s="442">
        <f t="shared" si="17"/>
        <v>0</v>
      </c>
      <c r="AG16" s="443">
        <f>IFERROR(VLOOKUP(V16,'Investment Income'!$C$31:$J$45,7,FALSE),0)</f>
        <v>0</v>
      </c>
      <c r="AH16" s="444">
        <f t="shared" si="18"/>
        <v>0</v>
      </c>
      <c r="AI16" s="441">
        <f>IFERROR(VLOOKUP(V16,'Investment Income'!$C$31:$J$45,8,FALSE),0)</f>
        <v>0</v>
      </c>
      <c r="AJ16" s="442">
        <f t="shared" si="19"/>
        <v>0</v>
      </c>
    </row>
    <row r="17" spans="2:36" ht="13.5" thickBot="1">
      <c r="B17" s="311" t="s">
        <v>345</v>
      </c>
      <c r="C17" s="437">
        <v>0</v>
      </c>
      <c r="D17" s="438">
        <f t="shared" si="12"/>
        <v>0</v>
      </c>
      <c r="E17" s="437">
        <v>0.05</v>
      </c>
      <c r="F17" s="445">
        <v>0.05</v>
      </c>
      <c r="G17" s="708">
        <v>0</v>
      </c>
      <c r="H17" s="446">
        <f t="shared" si="20"/>
        <v>0</v>
      </c>
      <c r="J17" s="288" t="s">
        <v>345</v>
      </c>
      <c r="K17" s="289">
        <v>0</v>
      </c>
      <c r="L17" s="290">
        <f t="shared" si="21"/>
        <v>0</v>
      </c>
      <c r="M17" s="291">
        <v>0.05</v>
      </c>
      <c r="N17" s="292">
        <v>0.05</v>
      </c>
      <c r="O17" s="447">
        <f t="shared" si="22"/>
        <v>0</v>
      </c>
      <c r="P17" s="439"/>
      <c r="Q17" s="439"/>
      <c r="R17" s="440" t="str">
        <f t="shared" si="23"/>
        <v>OKAY</v>
      </c>
      <c r="S17" s="440" t="str">
        <f>IF(M17&lt;=N17,"OKAY","PLEASE CONFIRM")</f>
        <v>OKAY</v>
      </c>
      <c r="T17" s="439"/>
      <c r="V17" s="311" t="s">
        <v>345</v>
      </c>
      <c r="W17" s="441">
        <f>IFERROR(VLOOKUP(V17,'Investment Income'!$C$31:$J$45,2,FALSE),0)</f>
        <v>0</v>
      </c>
      <c r="X17" s="442">
        <f t="shared" si="13"/>
        <v>0</v>
      </c>
      <c r="Y17" s="443">
        <f>IFERROR(VLOOKUP(V17,'Investment Income'!$C$31:$J$45,3,FALSE),0)</f>
        <v>0</v>
      </c>
      <c r="Z17" s="444">
        <f t="shared" si="14"/>
        <v>0</v>
      </c>
      <c r="AA17" s="441">
        <f>IFERROR(VLOOKUP(V17,'Investment Income'!$C$31:$J$45,4,FALSE),0)</f>
        <v>0</v>
      </c>
      <c r="AB17" s="442">
        <f t="shared" si="15"/>
        <v>0</v>
      </c>
      <c r="AC17" s="443">
        <f>IFERROR(VLOOKUP(V17,'Investment Income'!$C$31:$J$45,5,FALSE),0)</f>
        <v>0</v>
      </c>
      <c r="AD17" s="444">
        <f t="shared" si="16"/>
        <v>0</v>
      </c>
      <c r="AE17" s="441">
        <f>IFERROR(VLOOKUP(V17,'Investment Income'!$C$31:$J$45,6,FALSE),0)</f>
        <v>0</v>
      </c>
      <c r="AF17" s="442">
        <f t="shared" si="17"/>
        <v>0</v>
      </c>
      <c r="AG17" s="443">
        <f>IFERROR(VLOOKUP(V17,'Investment Income'!$C$31:$J$45,7,FALSE),0)</f>
        <v>0</v>
      </c>
      <c r="AH17" s="444">
        <f t="shared" si="18"/>
        <v>0</v>
      </c>
      <c r="AI17" s="441">
        <f>IFERROR(VLOOKUP(V17,'Investment Income'!$C$31:$J$45,8,FALSE),0)</f>
        <v>0</v>
      </c>
      <c r="AJ17" s="442">
        <f t="shared" si="19"/>
        <v>0</v>
      </c>
    </row>
    <row r="18" spans="2:36" ht="13.5" thickBot="1">
      <c r="B18" s="311" t="s">
        <v>346</v>
      </c>
      <c r="C18" s="437">
        <v>0</v>
      </c>
      <c r="D18" s="438">
        <f t="shared" si="12"/>
        <v>0</v>
      </c>
      <c r="E18" s="437">
        <v>0.05</v>
      </c>
      <c r="F18" s="445">
        <v>0.1</v>
      </c>
      <c r="G18" s="708">
        <v>0</v>
      </c>
      <c r="H18" s="446">
        <f t="shared" si="20"/>
        <v>0</v>
      </c>
      <c r="J18" s="288" t="s">
        <v>346</v>
      </c>
      <c r="K18" s="289">
        <v>0</v>
      </c>
      <c r="L18" s="290">
        <f t="shared" si="21"/>
        <v>0</v>
      </c>
      <c r="M18" s="291">
        <v>0.05</v>
      </c>
      <c r="N18" s="292">
        <v>0.1</v>
      </c>
      <c r="O18" s="447">
        <f t="shared" si="22"/>
        <v>0</v>
      </c>
      <c r="P18" s="439"/>
      <c r="Q18" s="439"/>
      <c r="R18" s="440" t="str">
        <f t="shared" si="23"/>
        <v>OKAY</v>
      </c>
      <c r="S18" s="440" t="str">
        <f t="shared" si="23"/>
        <v>OKAY</v>
      </c>
      <c r="T18" s="439"/>
      <c r="V18" s="311" t="s">
        <v>346</v>
      </c>
      <c r="W18" s="441">
        <f>IFERROR(VLOOKUP(V18,'Investment Income'!$C$31:$J$45,2,FALSE),0)</f>
        <v>0</v>
      </c>
      <c r="X18" s="442">
        <f t="shared" si="13"/>
        <v>0</v>
      </c>
      <c r="Y18" s="443">
        <f>IFERROR(VLOOKUP(V18,'Investment Income'!$C$31:$J$45,3,FALSE),0)</f>
        <v>0</v>
      </c>
      <c r="Z18" s="444">
        <f t="shared" si="14"/>
        <v>0</v>
      </c>
      <c r="AA18" s="441">
        <f>IFERROR(VLOOKUP(V18,'Investment Income'!$C$31:$J$45,4,FALSE),0)</f>
        <v>0</v>
      </c>
      <c r="AB18" s="442">
        <f t="shared" si="15"/>
        <v>0</v>
      </c>
      <c r="AC18" s="443">
        <f>IFERROR(VLOOKUP(V18,'Investment Income'!$C$31:$J$45,5,FALSE),0)</f>
        <v>0</v>
      </c>
      <c r="AD18" s="444">
        <f t="shared" si="16"/>
        <v>0</v>
      </c>
      <c r="AE18" s="441">
        <f>IFERROR(VLOOKUP(V18,'Investment Income'!$C$31:$J$45,6,FALSE),0)</f>
        <v>0</v>
      </c>
      <c r="AF18" s="442">
        <f t="shared" si="17"/>
        <v>0</v>
      </c>
      <c r="AG18" s="443">
        <f>IFERROR(VLOOKUP(V18,'Investment Income'!$C$31:$J$45,7,FALSE),0)</f>
        <v>0</v>
      </c>
      <c r="AH18" s="444">
        <f t="shared" si="18"/>
        <v>0</v>
      </c>
      <c r="AI18" s="441">
        <f>IFERROR(VLOOKUP(V18,'Investment Income'!$C$31:$J$45,8,FALSE),0)</f>
        <v>0</v>
      </c>
      <c r="AJ18" s="442">
        <f t="shared" si="19"/>
        <v>0</v>
      </c>
    </row>
    <row r="19" spans="2:36" ht="13.5" thickBot="1">
      <c r="B19" s="311" t="s">
        <v>347</v>
      </c>
      <c r="C19" s="437">
        <v>0</v>
      </c>
      <c r="D19" s="438">
        <f t="shared" si="12"/>
        <v>0</v>
      </c>
      <c r="E19" s="437">
        <v>0.05</v>
      </c>
      <c r="F19" s="445">
        <v>0.1</v>
      </c>
      <c r="G19" s="708">
        <v>0</v>
      </c>
      <c r="H19" s="446">
        <f t="shared" si="20"/>
        <v>0</v>
      </c>
      <c r="J19" s="288" t="s">
        <v>347</v>
      </c>
      <c r="K19" s="289">
        <v>0</v>
      </c>
      <c r="L19" s="290">
        <f t="shared" si="21"/>
        <v>0</v>
      </c>
      <c r="M19" s="291">
        <v>0.05</v>
      </c>
      <c r="N19" s="292">
        <v>0.1</v>
      </c>
      <c r="O19" s="447">
        <f t="shared" si="22"/>
        <v>0</v>
      </c>
      <c r="P19" s="439"/>
      <c r="Q19" s="439"/>
      <c r="R19" s="440" t="str">
        <f t="shared" si="23"/>
        <v>OKAY</v>
      </c>
      <c r="S19" s="440" t="str">
        <f t="shared" si="23"/>
        <v>OKAY</v>
      </c>
      <c r="T19" s="439"/>
      <c r="V19" s="311" t="s">
        <v>347</v>
      </c>
      <c r="W19" s="441">
        <f>IFERROR(VLOOKUP(V19,'Investment Income'!$C$31:$J$45,2,FALSE),0)</f>
        <v>0</v>
      </c>
      <c r="X19" s="442">
        <f t="shared" si="13"/>
        <v>0</v>
      </c>
      <c r="Y19" s="443">
        <f>IFERROR(VLOOKUP(V19,'Investment Income'!$C$31:$J$45,3,FALSE),0)</f>
        <v>0</v>
      </c>
      <c r="Z19" s="444">
        <f t="shared" si="14"/>
        <v>0</v>
      </c>
      <c r="AA19" s="441">
        <f>IFERROR(VLOOKUP(V19,'Investment Income'!$C$31:$J$45,4,FALSE),0)</f>
        <v>0</v>
      </c>
      <c r="AB19" s="442">
        <f t="shared" si="15"/>
        <v>0</v>
      </c>
      <c r="AC19" s="443">
        <f>IFERROR(VLOOKUP(V19,'Investment Income'!$C$31:$J$45,5,FALSE),0)</f>
        <v>0</v>
      </c>
      <c r="AD19" s="444">
        <f t="shared" si="16"/>
        <v>0</v>
      </c>
      <c r="AE19" s="441">
        <f>IFERROR(VLOOKUP(V19,'Investment Income'!$C$31:$J$45,6,FALSE),0)</f>
        <v>0</v>
      </c>
      <c r="AF19" s="442">
        <f t="shared" si="17"/>
        <v>0</v>
      </c>
      <c r="AG19" s="443">
        <f>IFERROR(VLOOKUP(V19,'Investment Income'!$C$31:$J$45,7,FALSE),0)</f>
        <v>0</v>
      </c>
      <c r="AH19" s="444">
        <f t="shared" si="18"/>
        <v>0</v>
      </c>
      <c r="AI19" s="441">
        <f>IFERROR(VLOOKUP(V19,'Investment Income'!$C$31:$J$45,8,FALSE),0)</f>
        <v>0</v>
      </c>
      <c r="AJ19" s="442">
        <f t="shared" si="19"/>
        <v>0</v>
      </c>
    </row>
    <row r="20" spans="2:36" ht="13.5" thickBot="1">
      <c r="B20" s="311" t="s">
        <v>348</v>
      </c>
      <c r="C20" s="437">
        <v>0</v>
      </c>
      <c r="D20" s="438">
        <f t="shared" si="12"/>
        <v>1.0000000000000002E-2</v>
      </c>
      <c r="E20" s="437">
        <v>0.05</v>
      </c>
      <c r="F20" s="445">
        <v>0.05</v>
      </c>
      <c r="G20" s="708">
        <v>5.0000000000000001E-3</v>
      </c>
      <c r="H20" s="446">
        <f t="shared" si="20"/>
        <v>-5.0000000000000018E-3</v>
      </c>
      <c r="J20" s="288" t="s">
        <v>348</v>
      </c>
      <c r="K20" s="289">
        <v>0</v>
      </c>
      <c r="L20" s="290">
        <f t="shared" si="21"/>
        <v>1.0000000000000002E-2</v>
      </c>
      <c r="M20" s="291">
        <v>0.05</v>
      </c>
      <c r="N20" s="292">
        <v>0.05</v>
      </c>
      <c r="O20" s="447">
        <f t="shared" si="22"/>
        <v>1.286459652055357E-3</v>
      </c>
      <c r="P20" s="439"/>
      <c r="Q20" s="439"/>
      <c r="R20" s="440" t="str">
        <f t="shared" si="23"/>
        <v>OKAY</v>
      </c>
      <c r="S20" s="440" t="str">
        <f t="shared" si="23"/>
        <v>OKAY</v>
      </c>
      <c r="T20" s="439"/>
      <c r="V20" s="311" t="s">
        <v>348</v>
      </c>
      <c r="W20" s="441">
        <f>IFERROR(VLOOKUP(V20,'Investment Income'!$C$31:$J$45,2,FALSE),0)</f>
        <v>676754.00466134271</v>
      </c>
      <c r="X20" s="442">
        <f t="shared" si="13"/>
        <v>1.5828387478949455E-3</v>
      </c>
      <c r="Y20" s="443">
        <f>IFERROR(VLOOKUP(V20,'Investment Income'!$C$31:$J$45,3,FALSE),0)</f>
        <v>461090.86207570689</v>
      </c>
      <c r="Z20" s="444">
        <f t="shared" si="14"/>
        <v>8.7680351576858529E-4</v>
      </c>
      <c r="AA20" s="441">
        <f>IFERROR(VLOOKUP(V20,'Investment Income'!$C$31:$J$45,4,FALSE),0)</f>
        <v>182415.80789989175</v>
      </c>
      <c r="AB20" s="442">
        <f t="shared" si="15"/>
        <v>2.7760853740254937E-4</v>
      </c>
      <c r="AC20" s="443">
        <f>IFERROR(VLOOKUP(V20,'Investment Income'!$C$31:$J$45,5,FALSE),0)</f>
        <v>55409.90017178213</v>
      </c>
      <c r="AD20" s="444">
        <f t="shared" si="16"/>
        <v>7.708682704212207E-5</v>
      </c>
      <c r="AE20" s="441">
        <f>IFERROR(VLOOKUP(V20,'Investment Income'!$C$31:$J$45,6,FALSE),0)</f>
        <v>1064327.3395999297</v>
      </c>
      <c r="AF20" s="442">
        <f t="shared" si="17"/>
        <v>1.2517709032639256E-3</v>
      </c>
      <c r="AG20" s="443">
        <f>IFERROR(VLOOKUP(V20,'Investment Income'!$C$31:$J$45,7,FALSE),0)</f>
        <v>5496416.9342356371</v>
      </c>
      <c r="AH20" s="444">
        <f t="shared" si="18"/>
        <v>5.2823413888100166E-3</v>
      </c>
      <c r="AI20" s="441">
        <f>IFERROR(VLOOKUP(V20,'Investment Income'!$C$31:$J$45,8,FALSE),0)</f>
        <v>1439381.3874840031</v>
      </c>
      <c r="AJ20" s="442">
        <f t="shared" si="19"/>
        <v>1.286459652055357E-3</v>
      </c>
    </row>
    <row r="21" spans="2:36" ht="13.5" thickBot="1">
      <c r="B21" s="311" t="s">
        <v>349</v>
      </c>
      <c r="C21" s="437">
        <v>0</v>
      </c>
      <c r="D21" s="438">
        <f t="shared" si="12"/>
        <v>0</v>
      </c>
      <c r="E21" s="437">
        <v>1</v>
      </c>
      <c r="F21" s="445">
        <v>1</v>
      </c>
      <c r="G21" s="708">
        <v>0</v>
      </c>
      <c r="H21" s="446">
        <f t="shared" si="20"/>
        <v>0</v>
      </c>
      <c r="J21" s="293" t="s">
        <v>349</v>
      </c>
      <c r="K21" s="294">
        <v>0</v>
      </c>
      <c r="L21" s="295">
        <f t="shared" si="21"/>
        <v>0</v>
      </c>
      <c r="M21" s="296">
        <v>1</v>
      </c>
      <c r="N21" s="297">
        <v>1</v>
      </c>
      <c r="O21" s="447">
        <f t="shared" si="22"/>
        <v>0</v>
      </c>
      <c r="P21" s="439"/>
      <c r="Q21" s="439"/>
      <c r="R21" s="440" t="str">
        <f>IF(L21&lt;=M21,"OKAY","PLEASE CONFIRM")</f>
        <v>OKAY</v>
      </c>
      <c r="S21" s="440" t="str">
        <f t="shared" si="23"/>
        <v>OKAY</v>
      </c>
      <c r="T21" s="439"/>
      <c r="V21" s="311" t="s">
        <v>349</v>
      </c>
      <c r="W21" s="441">
        <f>IFERROR(VLOOKUP(V21,'Investment Income'!$C$31:$J$45,2,FALSE),0)</f>
        <v>0</v>
      </c>
      <c r="X21" s="442">
        <f t="shared" si="13"/>
        <v>0</v>
      </c>
      <c r="Y21" s="443">
        <f>IFERROR(VLOOKUP(V21,'Investment Income'!$C$31:$J$45,3,FALSE),0)</f>
        <v>0</v>
      </c>
      <c r="Z21" s="444">
        <f t="shared" si="14"/>
        <v>0</v>
      </c>
      <c r="AA21" s="441">
        <f>IFERROR(VLOOKUP(V21,'Investment Income'!$C$31:$J$45,4,FALSE),0)</f>
        <v>0</v>
      </c>
      <c r="AB21" s="442">
        <f t="shared" si="15"/>
        <v>0</v>
      </c>
      <c r="AC21" s="443">
        <f>IFERROR(VLOOKUP(V21,'Investment Income'!$C$31:$J$45,5,FALSE),0)</f>
        <v>0</v>
      </c>
      <c r="AD21" s="444">
        <f t="shared" si="16"/>
        <v>0</v>
      </c>
      <c r="AE21" s="441">
        <f>IFERROR(VLOOKUP(V21,'Investment Income'!$C$31:$J$45,6,FALSE),0)</f>
        <v>0</v>
      </c>
      <c r="AF21" s="442">
        <f t="shared" si="17"/>
        <v>0</v>
      </c>
      <c r="AG21" s="443">
        <f>IFERROR(VLOOKUP(V21,'Investment Income'!$C$31:$J$45,7,FALSE),0)</f>
        <v>0</v>
      </c>
      <c r="AH21" s="444">
        <f t="shared" si="18"/>
        <v>0</v>
      </c>
      <c r="AI21" s="441">
        <f>IFERROR(VLOOKUP(V21,'Investment Income'!$C$31:$J$45,8,FALSE),0)</f>
        <v>0</v>
      </c>
      <c r="AJ21" s="442">
        <f t="shared" si="19"/>
        <v>0</v>
      </c>
    </row>
    <row r="22" spans="2:36" ht="13.5" thickBot="1">
      <c r="D22" s="448">
        <f>SUM(D6:D21)</f>
        <v>1.0000000000000002</v>
      </c>
      <c r="G22" s="709">
        <f>SUM(G6:G21)</f>
        <v>1</v>
      </c>
      <c r="J22" s="450"/>
      <c r="L22" s="448">
        <f>SUM(L6:L21)</f>
        <v>1.0000000000000002</v>
      </c>
      <c r="V22" s="451" t="s">
        <v>324</v>
      </c>
      <c r="W22" s="452">
        <f t="shared" ref="W22:AJ22" si="24">SUM(W7:W21)</f>
        <v>427557137.80786186</v>
      </c>
      <c r="X22" s="453">
        <f t="shared" si="24"/>
        <v>1</v>
      </c>
      <c r="Y22" s="452">
        <f t="shared" si="24"/>
        <v>525877067.98999947</v>
      </c>
      <c r="Z22" s="453">
        <f t="shared" si="24"/>
        <v>1</v>
      </c>
      <c r="AA22" s="452">
        <f t="shared" si="24"/>
        <v>657097255.02921999</v>
      </c>
      <c r="AB22" s="453">
        <f t="shared" si="24"/>
        <v>1.0000000000000002</v>
      </c>
      <c r="AC22" s="452">
        <f t="shared" si="24"/>
        <v>718798558.68895531</v>
      </c>
      <c r="AD22" s="453">
        <f t="shared" si="24"/>
        <v>1.0000000000000002</v>
      </c>
      <c r="AE22" s="452">
        <f t="shared" si="24"/>
        <v>850257292.94773769</v>
      </c>
      <c r="AF22" s="453">
        <f t="shared" si="24"/>
        <v>1.0000000000000002</v>
      </c>
      <c r="AG22" s="452">
        <f t="shared" si="24"/>
        <v>1040526639.5464543</v>
      </c>
      <c r="AH22" s="453">
        <f t="shared" si="24"/>
        <v>0.99999999999999989</v>
      </c>
      <c r="AI22" s="452">
        <f t="shared" si="24"/>
        <v>1118870215.0000005</v>
      </c>
      <c r="AJ22" s="453">
        <f t="shared" si="24"/>
        <v>0.99999999999999978</v>
      </c>
    </row>
    <row r="23" spans="2:36">
      <c r="B23" s="743"/>
      <c r="C23" s="743"/>
      <c r="D23" s="743"/>
      <c r="E23" s="743"/>
      <c r="F23" s="743"/>
      <c r="G23" s="454"/>
      <c r="J23" s="743"/>
      <c r="K23" s="743"/>
      <c r="L23" s="743"/>
      <c r="M23" s="743"/>
      <c r="N23" s="743"/>
      <c r="O23" s="390">
        <f>SUM(O6:O21)</f>
        <v>0.99999999999999978</v>
      </c>
      <c r="W23" s="455" t="e">
        <f>_xlfn.XLOOKUP(W4,'Investment Income'!$D$30:$J$30,'Investment Income'!$D$47:$J$47)</f>
        <v>#N/A</v>
      </c>
      <c r="X23" s="456"/>
      <c r="Y23" s="455"/>
      <c r="Z23" s="456"/>
      <c r="AA23" s="455"/>
      <c r="AB23" s="456"/>
      <c r="AC23" s="455"/>
      <c r="AD23" s="456"/>
      <c r="AE23" s="455"/>
      <c r="AF23" s="456"/>
    </row>
    <row r="24" spans="2:36">
      <c r="B24" s="457"/>
      <c r="C24" s="458"/>
      <c r="D24" s="458"/>
      <c r="E24" s="458"/>
      <c r="F24" s="458"/>
      <c r="G24" s="458"/>
      <c r="H24" s="458"/>
      <c r="J24" s="457"/>
      <c r="K24" s="458"/>
      <c r="L24" s="458"/>
      <c r="M24" s="458"/>
      <c r="N24" s="458"/>
      <c r="W24" s="455"/>
      <c r="X24" s="456"/>
      <c r="Y24" s="455"/>
      <c r="Z24" s="456"/>
      <c r="AA24" s="455"/>
      <c r="AB24" s="456"/>
      <c r="AC24" s="455"/>
      <c r="AD24" s="456"/>
      <c r="AE24" s="455"/>
      <c r="AF24" s="456"/>
    </row>
    <row r="25" spans="2:36" ht="14.5">
      <c r="B25" s="459"/>
      <c r="C25" s="439"/>
      <c r="D25" s="439"/>
      <c r="E25" s="439"/>
      <c r="F25" s="439"/>
      <c r="G25" s="439"/>
      <c r="W25" s="455"/>
      <c r="X25" s="456"/>
      <c r="Y25" s="455"/>
      <c r="Z25" s="456"/>
      <c r="AA25" s="455"/>
      <c r="AB25" s="456"/>
      <c r="AC25" s="455"/>
      <c r="AD25" s="456"/>
      <c r="AE25" s="455"/>
      <c r="AF25" s="456"/>
    </row>
    <row r="26" spans="2:36" ht="14.5">
      <c r="B26" s="459"/>
      <c r="C26" s="439"/>
      <c r="D26" s="439"/>
      <c r="E26" s="439"/>
      <c r="F26" s="439"/>
      <c r="G26" s="439"/>
      <c r="W26" s="455"/>
      <c r="X26" s="456"/>
      <c r="Y26" s="455"/>
      <c r="Z26" s="456"/>
      <c r="AA26" s="455"/>
      <c r="AB26" s="456"/>
      <c r="AC26" s="455"/>
      <c r="AD26" s="456"/>
      <c r="AE26" s="455"/>
      <c r="AF26" s="456"/>
    </row>
    <row r="27" spans="2:36" ht="14.5">
      <c r="B27" s="459"/>
      <c r="C27" s="439"/>
      <c r="D27" s="439"/>
      <c r="E27" s="439"/>
      <c r="F27" s="439"/>
      <c r="G27" s="439"/>
      <c r="W27" s="455"/>
      <c r="X27" s="456"/>
      <c r="Y27" s="455"/>
      <c r="Z27" s="456"/>
      <c r="AA27" s="455"/>
      <c r="AB27" s="456"/>
      <c r="AC27" s="455"/>
      <c r="AD27" s="456"/>
      <c r="AE27" s="455"/>
      <c r="AF27" s="456"/>
    </row>
    <row r="28" spans="2:36" ht="14.5">
      <c r="B28" s="459"/>
      <c r="C28" s="439"/>
      <c r="D28" s="439"/>
      <c r="E28" s="439"/>
      <c r="F28" s="439"/>
      <c r="G28" s="439"/>
      <c r="W28" s="455"/>
      <c r="X28" s="456"/>
      <c r="Y28" s="455"/>
      <c r="Z28" s="456"/>
      <c r="AA28" s="455"/>
      <c r="AB28" s="456"/>
      <c r="AC28" s="455"/>
      <c r="AD28" s="456"/>
      <c r="AE28" s="455"/>
      <c r="AF28" s="456"/>
    </row>
    <row r="29" spans="2:36" ht="14.5">
      <c r="B29" s="459"/>
      <c r="C29" s="439"/>
      <c r="D29" s="439"/>
      <c r="E29" s="439"/>
      <c r="F29" s="439"/>
      <c r="G29" s="439"/>
      <c r="W29" s="455"/>
      <c r="X29" s="456"/>
      <c r="Y29" s="455"/>
      <c r="Z29" s="456"/>
      <c r="AA29" s="455"/>
      <c r="AB29" s="456"/>
      <c r="AC29" s="455"/>
      <c r="AD29" s="456"/>
      <c r="AE29" s="455"/>
      <c r="AF29" s="456"/>
    </row>
    <row r="30" spans="2:36" ht="14.5">
      <c r="B30" s="459"/>
      <c r="C30" s="439" t="s">
        <v>441</v>
      </c>
      <c r="D30" s="439"/>
      <c r="E30" s="439"/>
      <c r="F30" s="439"/>
      <c r="G30" s="439"/>
      <c r="W30" s="455"/>
      <c r="X30" s="456"/>
      <c r="Y30" s="455"/>
      <c r="Z30" s="456"/>
      <c r="AA30" s="455"/>
      <c r="AB30" s="456"/>
      <c r="AC30" s="455"/>
      <c r="AD30" s="456"/>
      <c r="AE30" s="455"/>
      <c r="AF30" s="456"/>
    </row>
    <row r="38" spans="2:15" ht="13.5" thickBot="1">
      <c r="B38" s="460"/>
      <c r="C38" s="746" t="s">
        <v>442</v>
      </c>
      <c r="D38" s="746"/>
      <c r="E38" s="746"/>
      <c r="F38" s="746" t="s">
        <v>443</v>
      </c>
      <c r="G38" s="746"/>
      <c r="H38" s="746"/>
      <c r="J38" s="746" t="s">
        <v>444</v>
      </c>
      <c r="K38" s="746"/>
      <c r="L38" s="746"/>
      <c r="M38" s="746"/>
      <c r="N38" s="746"/>
      <c r="O38" s="746"/>
    </row>
    <row r="39" spans="2:15" ht="13.5" thickBot="1">
      <c r="B39" s="298" t="s">
        <v>330</v>
      </c>
      <c r="C39" s="300" t="s">
        <v>445</v>
      </c>
      <c r="D39" s="300" t="s">
        <v>446</v>
      </c>
      <c r="E39" s="300" t="s">
        <v>447</v>
      </c>
      <c r="F39" s="300" t="s">
        <v>448</v>
      </c>
      <c r="G39" s="300" t="s">
        <v>449</v>
      </c>
      <c r="H39" s="300" t="s">
        <v>450</v>
      </c>
      <c r="J39" s="298" t="s">
        <v>330</v>
      </c>
      <c r="K39" s="300" t="s">
        <v>445</v>
      </c>
      <c r="L39" s="300" t="s">
        <v>446</v>
      </c>
      <c r="M39" s="300" t="s">
        <v>447</v>
      </c>
      <c r="N39" s="300" t="s">
        <v>451</v>
      </c>
      <c r="O39" s="300" t="s">
        <v>449</v>
      </c>
    </row>
    <row r="40" spans="2:15" ht="13.5" thickBot="1">
      <c r="B40" s="436" t="s">
        <v>440</v>
      </c>
      <c r="C40" s="461">
        <f>1-SUM(C41:C54)</f>
        <v>0.69199999999999995</v>
      </c>
      <c r="D40" s="461">
        <f>1-SUM(D41:D54)</f>
        <v>0.752</v>
      </c>
      <c r="E40" s="461">
        <f>1-SUM(E41:E54)</f>
        <v>0.84199999999999997</v>
      </c>
      <c r="F40" s="462">
        <f>O6</f>
        <v>0.88057071407106902</v>
      </c>
      <c r="G40" s="462">
        <f t="shared" ref="G40:G54" si="25">SUMPRODUCT(C40:E40,$C$56:$E$56)</f>
        <v>0.74427597157297998</v>
      </c>
      <c r="H40" s="463">
        <f>G40-F40</f>
        <v>-0.13629474249808904</v>
      </c>
      <c r="J40" s="436" t="s">
        <v>440</v>
      </c>
      <c r="K40" s="464">
        <f t="shared" ref="K40:K47" si="26">C40*$AC$22</f>
        <v>497408602.61275703</v>
      </c>
      <c r="L40" s="464">
        <f t="shared" ref="L40:L47" si="27">D40*$AC$22</f>
        <v>540536516.13409436</v>
      </c>
      <c r="M40" s="464">
        <f t="shared" ref="M40:M47" si="28">E40*$AC$22</f>
        <v>605228386.41610038</v>
      </c>
      <c r="N40" s="464">
        <f t="shared" ref="N40:N47" si="29">F40*$AC$22</f>
        <v>632952960.09798861</v>
      </c>
      <c r="O40" s="464">
        <f>G40*$AC$22</f>
        <v>534984495.63347989</v>
      </c>
    </row>
    <row r="41" spans="2:15" ht="13.5" thickBot="1">
      <c r="B41" s="311" t="s">
        <v>335</v>
      </c>
      <c r="C41" s="465">
        <v>0.15</v>
      </c>
      <c r="D41" s="465">
        <v>0.1</v>
      </c>
      <c r="E41" s="465">
        <v>0.05</v>
      </c>
      <c r="F41" s="462">
        <f>O8</f>
        <v>6.2847287800912709E-3</v>
      </c>
      <c r="G41" s="462">
        <f t="shared" si="25"/>
        <v>0.11147741621634907</v>
      </c>
      <c r="H41" s="463">
        <f t="shared" ref="H41:H54" si="30">G41-F41</f>
        <v>0.1051926874362578</v>
      </c>
      <c r="J41" s="311" t="s">
        <v>335</v>
      </c>
      <c r="K41" s="464">
        <f t="shared" si="26"/>
        <v>107819783.8033433</v>
      </c>
      <c r="L41" s="464">
        <f t="shared" si="27"/>
        <v>71879855.868895531</v>
      </c>
      <c r="M41" s="464">
        <f t="shared" si="28"/>
        <v>35939927.934447765</v>
      </c>
      <c r="N41" s="464">
        <f t="shared" si="29"/>
        <v>4517453.9888806017</v>
      </c>
      <c r="O41" s="464">
        <f t="shared" ref="O41:O47" si="31">G41*$AC$22</f>
        <v>80129806.102680489</v>
      </c>
    </row>
    <row r="42" spans="2:15" ht="13.5" thickBot="1">
      <c r="B42" s="311" t="s">
        <v>336</v>
      </c>
      <c r="C42" s="465">
        <v>0</v>
      </c>
      <c r="D42" s="465">
        <v>0</v>
      </c>
      <c r="E42" s="465">
        <v>0</v>
      </c>
      <c r="F42" s="462">
        <f t="shared" ref="F42:F54" si="32">O9</f>
        <v>0</v>
      </c>
      <c r="G42" s="462">
        <f t="shared" si="25"/>
        <v>0</v>
      </c>
      <c r="H42" s="463">
        <f t="shared" si="30"/>
        <v>0</v>
      </c>
      <c r="J42" s="311" t="s">
        <v>336</v>
      </c>
      <c r="K42" s="464">
        <f t="shared" si="26"/>
        <v>0</v>
      </c>
      <c r="L42" s="464">
        <f t="shared" si="27"/>
        <v>0</v>
      </c>
      <c r="M42" s="464">
        <f t="shared" si="28"/>
        <v>0</v>
      </c>
      <c r="N42" s="464">
        <f t="shared" si="29"/>
        <v>0</v>
      </c>
      <c r="O42" s="464">
        <f t="shared" si="31"/>
        <v>0</v>
      </c>
    </row>
    <row r="43" spans="2:15" ht="13.5" thickBot="1">
      <c r="B43" s="311" t="s">
        <v>337</v>
      </c>
      <c r="C43" s="465">
        <v>0.11</v>
      </c>
      <c r="D43" s="465">
        <v>0.1</v>
      </c>
      <c r="E43" s="465">
        <v>0.06</v>
      </c>
      <c r="F43" s="462">
        <f t="shared" si="32"/>
        <v>8.3998896822316246E-2</v>
      </c>
      <c r="G43" s="462">
        <f t="shared" si="25"/>
        <v>9.6246612210671073E-2</v>
      </c>
      <c r="H43" s="463">
        <f t="shared" si="30"/>
        <v>1.2247715388354827E-2</v>
      </c>
      <c r="J43" s="311" t="s">
        <v>337</v>
      </c>
      <c r="K43" s="464">
        <f t="shared" si="26"/>
        <v>79067841.455785081</v>
      </c>
      <c r="L43" s="464">
        <f t="shared" si="27"/>
        <v>71879855.868895531</v>
      </c>
      <c r="M43" s="464">
        <f t="shared" si="28"/>
        <v>43127913.521337315</v>
      </c>
      <c r="N43" s="464">
        <f t="shared" si="29"/>
        <v>60378285.967343189</v>
      </c>
      <c r="O43" s="464">
        <f t="shared" si="31"/>
        <v>69181926.13572517</v>
      </c>
    </row>
    <row r="44" spans="2:15" ht="13.5" thickBot="1">
      <c r="B44" s="311" t="s">
        <v>338</v>
      </c>
      <c r="C44" s="465">
        <v>0</v>
      </c>
      <c r="D44" s="465">
        <v>0</v>
      </c>
      <c r="E44" s="465">
        <v>0</v>
      </c>
      <c r="F44" s="462">
        <f t="shared" si="32"/>
        <v>0</v>
      </c>
      <c r="G44" s="462">
        <f t="shared" si="25"/>
        <v>0</v>
      </c>
      <c r="H44" s="463">
        <f t="shared" si="30"/>
        <v>0</v>
      </c>
      <c r="J44" s="311" t="s">
        <v>338</v>
      </c>
      <c r="K44" s="464">
        <f t="shared" si="26"/>
        <v>0</v>
      </c>
      <c r="L44" s="464">
        <f t="shared" si="27"/>
        <v>0</v>
      </c>
      <c r="M44" s="464">
        <f t="shared" si="28"/>
        <v>0</v>
      </c>
      <c r="N44" s="464">
        <f t="shared" si="29"/>
        <v>0</v>
      </c>
      <c r="O44" s="464">
        <f t="shared" si="31"/>
        <v>0</v>
      </c>
    </row>
    <row r="45" spans="2:15" ht="13.5" thickBot="1">
      <c r="B45" s="311" t="s">
        <v>339</v>
      </c>
      <c r="C45" s="465">
        <v>3.0000000000000001E-3</v>
      </c>
      <c r="D45" s="465">
        <v>3.0000000000000001E-3</v>
      </c>
      <c r="E45" s="465">
        <v>3.0000000000000001E-3</v>
      </c>
      <c r="F45" s="462">
        <f t="shared" si="32"/>
        <v>2.100168290616725E-3</v>
      </c>
      <c r="G45" s="462">
        <f t="shared" si="25"/>
        <v>3.0000000000000005E-3</v>
      </c>
      <c r="H45" s="463">
        <f t="shared" si="30"/>
        <v>8.9983170938327545E-4</v>
      </c>
      <c r="J45" s="311" t="s">
        <v>339</v>
      </c>
      <c r="K45" s="464">
        <f t="shared" si="26"/>
        <v>2156395.6760668661</v>
      </c>
      <c r="L45" s="464">
        <f t="shared" si="27"/>
        <v>2156395.6760668661</v>
      </c>
      <c r="M45" s="464">
        <f t="shared" si="28"/>
        <v>2156395.6760668661</v>
      </c>
      <c r="N45" s="464">
        <f t="shared" si="29"/>
        <v>1509597.9402995489</v>
      </c>
      <c r="O45" s="464">
        <f t="shared" si="31"/>
        <v>2156395.6760668661</v>
      </c>
    </row>
    <row r="46" spans="2:15" ht="13.5" thickBot="1">
      <c r="B46" s="311" t="s">
        <v>341</v>
      </c>
      <c r="C46" s="465">
        <v>0</v>
      </c>
      <c r="D46" s="465">
        <v>0</v>
      </c>
      <c r="E46" s="465">
        <v>0</v>
      </c>
      <c r="F46" s="462">
        <f t="shared" si="32"/>
        <v>0</v>
      </c>
      <c r="G46" s="462">
        <f t="shared" si="25"/>
        <v>0</v>
      </c>
      <c r="H46" s="463">
        <f t="shared" si="30"/>
        <v>0</v>
      </c>
      <c r="J46" s="311" t="s">
        <v>341</v>
      </c>
      <c r="K46" s="464">
        <f t="shared" si="26"/>
        <v>0</v>
      </c>
      <c r="L46" s="464">
        <f t="shared" si="27"/>
        <v>0</v>
      </c>
      <c r="M46" s="464">
        <f t="shared" si="28"/>
        <v>0</v>
      </c>
      <c r="N46" s="464">
        <f t="shared" si="29"/>
        <v>0</v>
      </c>
      <c r="O46" s="464">
        <f t="shared" si="31"/>
        <v>0</v>
      </c>
    </row>
    <row r="47" spans="2:15" ht="13.5" thickBot="1">
      <c r="B47" s="311" t="s">
        <v>342</v>
      </c>
      <c r="C47" s="461">
        <v>0</v>
      </c>
      <c r="D47" s="461">
        <v>0</v>
      </c>
      <c r="E47" s="461">
        <v>0</v>
      </c>
      <c r="F47" s="462">
        <f t="shared" si="32"/>
        <v>0</v>
      </c>
      <c r="G47" s="462">
        <f t="shared" si="25"/>
        <v>0</v>
      </c>
      <c r="H47" s="463">
        <f t="shared" si="30"/>
        <v>0</v>
      </c>
      <c r="J47" s="311" t="s">
        <v>342</v>
      </c>
      <c r="K47" s="464">
        <f t="shared" si="26"/>
        <v>0</v>
      </c>
      <c r="L47" s="464">
        <f t="shared" si="27"/>
        <v>0</v>
      </c>
      <c r="M47" s="464">
        <f t="shared" si="28"/>
        <v>0</v>
      </c>
      <c r="N47" s="464">
        <f t="shared" si="29"/>
        <v>0</v>
      </c>
      <c r="O47" s="464">
        <f t="shared" si="31"/>
        <v>0</v>
      </c>
    </row>
    <row r="48" spans="2:15" ht="13.5" thickBot="1">
      <c r="B48" s="311" t="s">
        <v>343</v>
      </c>
      <c r="C48" s="461">
        <v>3.5000000000000003E-2</v>
      </c>
      <c r="D48" s="461">
        <v>3.5000000000000003E-2</v>
      </c>
      <c r="E48" s="461">
        <v>3.5000000000000003E-2</v>
      </c>
      <c r="F48" s="462">
        <f t="shared" si="32"/>
        <v>2.5759032383851199E-2</v>
      </c>
      <c r="G48" s="462">
        <f t="shared" si="25"/>
        <v>3.500000000000001E-2</v>
      </c>
      <c r="H48" s="463">
        <v>0</v>
      </c>
      <c r="J48" s="311" t="s">
        <v>343</v>
      </c>
      <c r="K48" s="464">
        <f t="shared" ref="K48:M51" si="33">C48*$AC$22</f>
        <v>25157949.554113436</v>
      </c>
      <c r="L48" s="464">
        <f t="shared" si="33"/>
        <v>25157949.554113436</v>
      </c>
      <c r="M48" s="464">
        <f t="shared" si="33"/>
        <v>25157949.554113436</v>
      </c>
      <c r="N48" s="464"/>
      <c r="O48" s="464">
        <f>G48*$AC$22</f>
        <v>25157949.554113444</v>
      </c>
    </row>
    <row r="49" spans="2:36" ht="13.5" thickBot="1">
      <c r="B49" s="311" t="s">
        <v>344</v>
      </c>
      <c r="C49" s="461">
        <v>0</v>
      </c>
      <c r="D49" s="461">
        <v>0</v>
      </c>
      <c r="E49" s="461">
        <v>0</v>
      </c>
      <c r="F49" s="462">
        <f t="shared" si="32"/>
        <v>0</v>
      </c>
      <c r="G49" s="462">
        <f t="shared" si="25"/>
        <v>0</v>
      </c>
      <c r="H49" s="463">
        <f t="shared" si="30"/>
        <v>0</v>
      </c>
      <c r="J49" s="311" t="s">
        <v>344</v>
      </c>
      <c r="K49" s="464">
        <f t="shared" si="33"/>
        <v>0</v>
      </c>
      <c r="L49" s="464">
        <f t="shared" si="33"/>
        <v>0</v>
      </c>
      <c r="M49" s="464">
        <f t="shared" si="33"/>
        <v>0</v>
      </c>
      <c r="N49" s="464">
        <f>F49*$AC$22</f>
        <v>0</v>
      </c>
      <c r="O49" s="464">
        <f>G49*$AC$22</f>
        <v>0</v>
      </c>
    </row>
    <row r="50" spans="2:36" ht="13.5" thickBot="1">
      <c r="B50" s="311" t="s">
        <v>345</v>
      </c>
      <c r="C50" s="461">
        <v>0</v>
      </c>
      <c r="D50" s="461">
        <v>0</v>
      </c>
      <c r="E50" s="461">
        <v>0</v>
      </c>
      <c r="F50" s="462">
        <f t="shared" si="32"/>
        <v>0</v>
      </c>
      <c r="G50" s="462">
        <f t="shared" si="25"/>
        <v>0</v>
      </c>
      <c r="H50" s="463">
        <f t="shared" si="30"/>
        <v>0</v>
      </c>
      <c r="J50" s="311" t="s">
        <v>345</v>
      </c>
      <c r="K50" s="464">
        <f t="shared" si="33"/>
        <v>0</v>
      </c>
      <c r="L50" s="464">
        <f t="shared" si="33"/>
        <v>0</v>
      </c>
      <c r="M50" s="464">
        <f t="shared" si="33"/>
        <v>0</v>
      </c>
      <c r="N50" s="464"/>
      <c r="O50" s="464"/>
    </row>
    <row r="51" spans="2:36" ht="13.5" thickBot="1">
      <c r="B51" s="311" t="s">
        <v>346</v>
      </c>
      <c r="C51" s="461">
        <v>0</v>
      </c>
      <c r="D51" s="461">
        <v>0</v>
      </c>
      <c r="E51" s="461">
        <v>0</v>
      </c>
      <c r="F51" s="462">
        <f t="shared" si="32"/>
        <v>0</v>
      </c>
      <c r="G51" s="462">
        <f t="shared" si="25"/>
        <v>0</v>
      </c>
      <c r="H51" s="463">
        <f t="shared" si="30"/>
        <v>0</v>
      </c>
      <c r="J51" s="311" t="s">
        <v>346</v>
      </c>
      <c r="K51" s="464">
        <f t="shared" si="33"/>
        <v>0</v>
      </c>
      <c r="L51" s="464">
        <f t="shared" si="33"/>
        <v>0</v>
      </c>
      <c r="M51" s="464">
        <f t="shared" si="33"/>
        <v>0</v>
      </c>
      <c r="N51" s="464"/>
      <c r="O51" s="464"/>
    </row>
    <row r="52" spans="2:36" ht="13.5" thickBot="1">
      <c r="B52" s="311" t="s">
        <v>347</v>
      </c>
      <c r="C52" s="461">
        <v>0</v>
      </c>
      <c r="D52" s="461">
        <v>0</v>
      </c>
      <c r="E52" s="461">
        <v>0</v>
      </c>
      <c r="F52" s="462">
        <f t="shared" si="32"/>
        <v>0</v>
      </c>
      <c r="G52" s="462">
        <f t="shared" si="25"/>
        <v>0</v>
      </c>
      <c r="H52" s="463">
        <f t="shared" si="30"/>
        <v>0</v>
      </c>
      <c r="J52" s="311" t="s">
        <v>347</v>
      </c>
      <c r="K52" s="464"/>
      <c r="L52" s="464"/>
      <c r="M52" s="464"/>
      <c r="N52" s="464"/>
      <c r="O52" s="464"/>
    </row>
    <row r="53" spans="2:36" ht="13.5" thickBot="1">
      <c r="B53" s="311" t="s">
        <v>348</v>
      </c>
      <c r="C53" s="461">
        <v>0.01</v>
      </c>
      <c r="D53" s="461">
        <v>0.01</v>
      </c>
      <c r="E53" s="461">
        <v>0.01</v>
      </c>
      <c r="F53" s="462">
        <f t="shared" si="32"/>
        <v>1.286459652055357E-3</v>
      </c>
      <c r="G53" s="462">
        <f t="shared" si="25"/>
        <v>1.0000000000000002E-2</v>
      </c>
      <c r="H53" s="463">
        <f t="shared" si="30"/>
        <v>8.7135403479446441E-3</v>
      </c>
      <c r="J53" s="311" t="s">
        <v>348</v>
      </c>
      <c r="K53" s="464"/>
      <c r="L53" s="464"/>
      <c r="M53" s="464"/>
      <c r="N53" s="464"/>
      <c r="O53" s="464"/>
    </row>
    <row r="54" spans="2:36" ht="13.5" thickBot="1">
      <c r="B54" s="311" t="s">
        <v>349</v>
      </c>
      <c r="C54" s="465">
        <v>0</v>
      </c>
      <c r="D54" s="465">
        <v>0</v>
      </c>
      <c r="E54" s="465">
        <v>0</v>
      </c>
      <c r="F54" s="462">
        <f t="shared" si="32"/>
        <v>0</v>
      </c>
      <c r="G54" s="462">
        <f t="shared" si="25"/>
        <v>0</v>
      </c>
      <c r="H54" s="463">
        <f t="shared" si="30"/>
        <v>0</v>
      </c>
      <c r="J54" s="311" t="s">
        <v>349</v>
      </c>
      <c r="K54" s="464">
        <f>C54*$AC$22</f>
        <v>0</v>
      </c>
      <c r="L54" s="464">
        <f>D54*$AC$22</f>
        <v>0</v>
      </c>
      <c r="M54" s="464">
        <f>E54*$AC$22</f>
        <v>0</v>
      </c>
      <c r="N54" s="464">
        <f>F54*$AC$22</f>
        <v>0</v>
      </c>
      <c r="O54" s="464">
        <f>G54*$AC$22</f>
        <v>0</v>
      </c>
    </row>
    <row r="55" spans="2:36" ht="15" thickBot="1">
      <c r="B55" s="466" t="s">
        <v>453</v>
      </c>
      <c r="C55" s="467">
        <f>SUM(C40:C54)</f>
        <v>1</v>
      </c>
      <c r="D55" s="467">
        <f>SUM(D40:D54)</f>
        <v>1</v>
      </c>
      <c r="E55" s="467">
        <f>SUM(E40:E54)</f>
        <v>1</v>
      </c>
      <c r="F55" s="468">
        <f>SUM(F40:F54)</f>
        <v>0.99999999999999978</v>
      </c>
      <c r="G55" s="468">
        <f>SUM(G40:G54)</f>
        <v>1.0000000000000002</v>
      </c>
      <c r="H55" s="463"/>
      <c r="J55" s="466" t="s">
        <v>453</v>
      </c>
      <c r="K55" s="464">
        <f>C55*$AC$22</f>
        <v>718798558.68895531</v>
      </c>
      <c r="L55" s="464">
        <f>D55*$AC$22</f>
        <v>718798558.68895531</v>
      </c>
      <c r="M55" s="464">
        <f>E55*$AC$22</f>
        <v>718798558.68895531</v>
      </c>
      <c r="N55" s="464">
        <f>F55*$AE$20</f>
        <v>1064327.3395999295</v>
      </c>
      <c r="O55" s="464">
        <f>G55*$AE$20</f>
        <v>1064327.33959993</v>
      </c>
    </row>
    <row r="56" spans="2:36" ht="13.5" thickBot="1">
      <c r="B56" s="469" t="s">
        <v>454</v>
      </c>
      <c r="C56" s="470">
        <f>'Report Tables'!D48</f>
        <v>0.43117735874693991</v>
      </c>
      <c r="D56" s="470">
        <f>'Report Tables'!D49</f>
        <v>0.36719360683310137</v>
      </c>
      <c r="E56" s="470">
        <f>'Report Tables'!D50</f>
        <v>0.20162903441995897</v>
      </c>
      <c r="F56" s="471"/>
      <c r="G56" s="471"/>
      <c r="H56" s="313"/>
      <c r="J56" s="392"/>
    </row>
    <row r="57" spans="2:36">
      <c r="B57" s="450" t="s">
        <v>455</v>
      </c>
      <c r="C57" s="472" t="b">
        <f>SUM($C$56:$E$56)=1</f>
        <v>1</v>
      </c>
      <c r="J57" s="392"/>
    </row>
    <row r="62" spans="2:36">
      <c r="AI62" s="374">
        <v>1</v>
      </c>
      <c r="AJ62" s="374" t="s">
        <v>456</v>
      </c>
    </row>
    <row r="63" spans="2:36">
      <c r="AI63" s="374">
        <f>AI62+1</f>
        <v>2</v>
      </c>
      <c r="AJ63" s="374" t="s">
        <v>457</v>
      </c>
    </row>
    <row r="64" spans="2:36">
      <c r="AI64" s="374">
        <f>AI63+1</f>
        <v>3</v>
      </c>
      <c r="AJ64" s="374" t="s">
        <v>458</v>
      </c>
    </row>
    <row r="65" spans="35:36">
      <c r="AI65" s="374">
        <f>AI64+1</f>
        <v>4</v>
      </c>
      <c r="AJ65" s="374" t="s">
        <v>459</v>
      </c>
    </row>
    <row r="66" spans="35:36">
      <c r="AI66" s="374">
        <f>AI65+1</f>
        <v>5</v>
      </c>
      <c r="AJ66" s="374" t="s">
        <v>460</v>
      </c>
    </row>
  </sheetData>
  <mergeCells count="21">
    <mergeCell ref="AG4:AH4"/>
    <mergeCell ref="AI4:AJ4"/>
    <mergeCell ref="V3:AJ3"/>
    <mergeCell ref="W4:X4"/>
    <mergeCell ref="Y4:Z4"/>
    <mergeCell ref="AA4:AB4"/>
    <mergeCell ref="AC4:AD4"/>
    <mergeCell ref="AE4:AF4"/>
    <mergeCell ref="R4:S4"/>
    <mergeCell ref="J4:O4"/>
    <mergeCell ref="C38:E38"/>
    <mergeCell ref="F38:H38"/>
    <mergeCell ref="J38:O38"/>
    <mergeCell ref="B4:F4"/>
    <mergeCell ref="B23:F23"/>
    <mergeCell ref="J23:N23"/>
    <mergeCell ref="M6:M7"/>
    <mergeCell ref="N6:N7"/>
    <mergeCell ref="F6:F7"/>
    <mergeCell ref="O6:O7"/>
    <mergeCell ref="E6:E7"/>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E63A7-132A-41ED-B136-EFC3B5A19885}">
  <sheetPr codeName="Sheet14">
    <tabColor theme="9" tint="-0.249977111117893"/>
  </sheetPr>
  <dimension ref="A6:X47"/>
  <sheetViews>
    <sheetView showGridLines="0" zoomScale="90" zoomScaleNormal="90" workbookViewId="0">
      <selection activeCell="G27" sqref="G27"/>
    </sheetView>
  </sheetViews>
  <sheetFormatPr defaultColWidth="9.453125" defaultRowHeight="13"/>
  <cols>
    <col min="1" max="1" width="21.90625" style="255" bestFit="1" customWidth="1"/>
    <col min="2" max="2" width="56.54296875" style="255" bestFit="1" customWidth="1"/>
    <col min="3" max="3" width="26.54296875" style="255" bestFit="1" customWidth="1"/>
    <col min="4" max="5" width="11" style="255" customWidth="1"/>
    <col min="6" max="6" width="26.453125" style="255" bestFit="1" customWidth="1"/>
    <col min="7" max="7" width="9.453125" style="255"/>
    <col min="8" max="8" width="7.54296875" style="255" customWidth="1"/>
    <col min="9" max="9" width="8" style="255" customWidth="1"/>
    <col min="10" max="10" width="7" style="255" customWidth="1"/>
    <col min="11" max="11" width="6.90625" style="255" customWidth="1"/>
    <col min="12" max="12" width="7" style="255" customWidth="1"/>
    <col min="13" max="13" width="7.453125" style="255" customWidth="1"/>
    <col min="14" max="14" width="7.08984375" style="255" customWidth="1"/>
    <col min="15" max="15" width="6.90625" style="255" customWidth="1"/>
    <col min="16" max="16" width="7.453125" style="255" customWidth="1"/>
    <col min="17" max="17" width="6.54296875" style="255" customWidth="1"/>
    <col min="18" max="18" width="7.08984375" style="255" customWidth="1"/>
    <col min="19" max="19" width="6.90625" style="255" customWidth="1"/>
    <col min="20" max="21" width="7" style="255" customWidth="1"/>
    <col min="22" max="22" width="6.54296875" style="255" customWidth="1"/>
    <col min="23" max="23" width="11" style="255" bestFit="1" customWidth="1"/>
    <col min="24" max="24" width="7.453125" style="255" bestFit="1" customWidth="1"/>
    <col min="25" max="16384" width="9.453125" style="255"/>
  </cols>
  <sheetData>
    <row r="6" spans="1:24" s="374" customFormat="1" ht="22.5" customHeight="1" thickBot="1">
      <c r="A6" s="760" t="s">
        <v>461</v>
      </c>
      <c r="B6" s="760"/>
      <c r="C6" s="760"/>
      <c r="F6" s="375" t="s">
        <v>462</v>
      </c>
      <c r="G6" s="376"/>
      <c r="H6" s="377">
        <v>40543</v>
      </c>
      <c r="I6" s="377">
        <v>40908</v>
      </c>
      <c r="J6" s="377">
        <v>41274</v>
      </c>
      <c r="K6" s="377">
        <v>41639</v>
      </c>
      <c r="L6" s="377">
        <v>42004</v>
      </c>
      <c r="M6" s="377">
        <v>42369</v>
      </c>
      <c r="N6" s="377">
        <v>42735</v>
      </c>
      <c r="O6" s="377">
        <v>43100</v>
      </c>
      <c r="P6" s="377">
        <v>43465</v>
      </c>
      <c r="Q6" s="377">
        <v>43830</v>
      </c>
      <c r="R6" s="377">
        <v>44196</v>
      </c>
      <c r="S6" s="377">
        <v>44561</v>
      </c>
      <c r="T6" s="377">
        <v>44926</v>
      </c>
      <c r="U6" s="377">
        <v>45261</v>
      </c>
      <c r="V6" s="377">
        <v>45657</v>
      </c>
      <c r="W6" s="378" t="s">
        <v>463</v>
      </c>
      <c r="X6" s="378" t="s">
        <v>464</v>
      </c>
    </row>
    <row r="7" spans="1:24" s="374" customFormat="1" ht="13.5" thickBot="1">
      <c r="A7" s="309" t="s">
        <v>330</v>
      </c>
      <c r="B7" s="310" t="s">
        <v>465</v>
      </c>
      <c r="C7" s="310" t="s">
        <v>466</v>
      </c>
      <c r="F7" s="379" t="s">
        <v>467</v>
      </c>
      <c r="G7" s="380"/>
      <c r="H7" s="381">
        <v>0.36495208533490997</v>
      </c>
      <c r="I7" s="381">
        <v>-0.27694355457293696</v>
      </c>
      <c r="J7" s="381">
        <v>0.28954577506536627</v>
      </c>
      <c r="K7" s="381">
        <v>0.19209923978108012</v>
      </c>
      <c r="L7" s="381">
        <v>3.7686448263334116E-2</v>
      </c>
      <c r="M7" s="381">
        <v>-0.20965644039783671</v>
      </c>
      <c r="N7" s="381">
        <v>-0.21148054197859312</v>
      </c>
      <c r="O7" s="381">
        <v>0.16500167911091856</v>
      </c>
      <c r="P7" s="381">
        <v>-0.23656093579098803</v>
      </c>
      <c r="Q7" s="381">
        <v>-6.3323970301781385E-2</v>
      </c>
      <c r="R7" s="381">
        <v>-0.29611323128854461</v>
      </c>
      <c r="S7" s="381">
        <v>1.829382516498157E-2</v>
      </c>
      <c r="T7" s="381">
        <v>-0.11903372806256807</v>
      </c>
      <c r="U7" s="381">
        <v>-9.4095963113277781E-2</v>
      </c>
      <c r="V7" s="381">
        <v>0.29106441073357575</v>
      </c>
      <c r="W7" s="382">
        <f>AVERAGE(R7:V7)</f>
        <v>-3.9976937313166629E-2</v>
      </c>
      <c r="X7" s="383">
        <f>_xlfn.STDEV.P(R7:V7)</f>
        <v>0.19378777158787816</v>
      </c>
    </row>
    <row r="8" spans="1:24" s="374" customFormat="1" ht="13.5" thickBot="1">
      <c r="A8" s="311" t="s">
        <v>337</v>
      </c>
      <c r="B8" s="312" t="s">
        <v>468</v>
      </c>
      <c r="C8" s="313" t="s">
        <v>469</v>
      </c>
      <c r="F8" s="759" t="s">
        <v>470</v>
      </c>
      <c r="G8" s="384" t="s">
        <v>471</v>
      </c>
      <c r="H8" s="384"/>
      <c r="I8" s="384"/>
      <c r="J8" s="384"/>
      <c r="K8" s="385"/>
      <c r="L8" s="385"/>
      <c r="M8" s="385"/>
      <c r="N8" s="385"/>
      <c r="O8" s="385"/>
      <c r="P8" s="385"/>
      <c r="Q8" s="386">
        <v>0.121035</v>
      </c>
      <c r="R8" s="386">
        <v>0.118834</v>
      </c>
      <c r="S8" s="386">
        <v>0.124866</v>
      </c>
      <c r="T8" s="386">
        <v>0.13774600000000001</v>
      </c>
      <c r="U8" s="386"/>
      <c r="V8" s="386"/>
      <c r="W8" s="387">
        <f>AVERAGE(Q8:V8)</f>
        <v>0.12562025000000002</v>
      </c>
      <c r="X8" s="388">
        <f>_xlfn.STDEV.P(Q8:V8)</f>
        <v>7.3259882055255899E-3</v>
      </c>
    </row>
    <row r="9" spans="1:24" s="374" customFormat="1" ht="13.5" thickBot="1">
      <c r="A9" s="311" t="s">
        <v>338</v>
      </c>
      <c r="B9" s="312" t="s">
        <v>472</v>
      </c>
      <c r="C9" s="313" t="s">
        <v>473</v>
      </c>
      <c r="F9" s="759"/>
      <c r="G9" s="384" t="s">
        <v>474</v>
      </c>
      <c r="H9" s="384"/>
      <c r="I9" s="384"/>
      <c r="J9" s="384"/>
      <c r="K9" s="385"/>
      <c r="L9" s="385"/>
      <c r="M9" s="385"/>
      <c r="N9" s="385"/>
      <c r="O9" s="385"/>
      <c r="P9" s="385"/>
      <c r="Q9" s="386">
        <v>0.12521099999999999</v>
      </c>
      <c r="R9" s="386">
        <v>0.128437</v>
      </c>
      <c r="S9" s="386">
        <v>0.12997500000000001</v>
      </c>
      <c r="T9" s="386">
        <v>0.139316</v>
      </c>
      <c r="U9" s="386"/>
      <c r="V9" s="386"/>
      <c r="W9" s="387">
        <f>AVERAGE(Q9:V9)</f>
        <v>0.13073475000000001</v>
      </c>
      <c r="X9" s="388">
        <f>_xlfn.STDEV.P(Q9:V9)</f>
        <v>5.2442001475439528E-3</v>
      </c>
    </row>
    <row r="10" spans="1:24" s="374" customFormat="1" ht="13.5" thickBot="1">
      <c r="A10" s="314" t="s">
        <v>372</v>
      </c>
      <c r="B10" s="282" t="s">
        <v>475</v>
      </c>
      <c r="C10" s="282"/>
      <c r="F10" s="379" t="s">
        <v>476</v>
      </c>
      <c r="G10" s="380"/>
      <c r="H10" s="381"/>
      <c r="I10" s="381"/>
      <c r="J10" s="381"/>
      <c r="K10" s="381"/>
      <c r="L10" s="381"/>
      <c r="M10" s="381"/>
      <c r="N10" s="381"/>
      <c r="O10" s="381"/>
      <c r="P10" s="381"/>
      <c r="Q10" s="381"/>
      <c r="R10" s="381"/>
      <c r="S10" s="381"/>
      <c r="T10" s="381"/>
      <c r="U10" s="381"/>
      <c r="V10" s="381"/>
      <c r="W10" s="382"/>
      <c r="X10" s="383"/>
    </row>
    <row r="11" spans="1:24" s="374" customFormat="1" ht="13.5" thickBot="1">
      <c r="A11" s="314" t="s">
        <v>339</v>
      </c>
      <c r="B11" s="282" t="s">
        <v>477</v>
      </c>
      <c r="C11" s="282"/>
      <c r="F11" s="379" t="s">
        <v>478</v>
      </c>
      <c r="G11" s="380"/>
      <c r="H11" s="381"/>
      <c r="I11" s="381"/>
      <c r="J11" s="381"/>
      <c r="K11" s="389">
        <v>0.1205</v>
      </c>
      <c r="L11" s="389">
        <v>0.1148</v>
      </c>
      <c r="M11" s="389">
        <v>0.1389</v>
      </c>
      <c r="N11" s="389">
        <v>0.13489999999999999</v>
      </c>
      <c r="O11" s="389">
        <v>0.12089999999999999</v>
      </c>
      <c r="P11" s="389">
        <v>0.11559999999999999</v>
      </c>
      <c r="Q11" s="389">
        <v>0.1143</v>
      </c>
      <c r="R11" s="389">
        <v>0.1101</v>
      </c>
      <c r="S11" s="389">
        <v>0.1186</v>
      </c>
      <c r="T11" s="389">
        <v>0.13270000000000001</v>
      </c>
      <c r="U11" s="389"/>
      <c r="V11" s="381"/>
      <c r="W11" s="382">
        <f>AVERAGE(K11:V11)</f>
        <v>0.12213</v>
      </c>
      <c r="X11" s="383">
        <f>_xlfn.STDEV.P(K11:V11)</f>
        <v>9.3544695199674482E-3</v>
      </c>
    </row>
    <row r="12" spans="1:24" s="374" customFormat="1" ht="13.5" thickBot="1">
      <c r="A12" s="314" t="s">
        <v>344</v>
      </c>
      <c r="B12" s="282" t="s">
        <v>479</v>
      </c>
      <c r="C12" s="282"/>
      <c r="F12" s="379" t="s">
        <v>480</v>
      </c>
      <c r="G12" s="380"/>
      <c r="H12" s="381"/>
      <c r="I12" s="381"/>
      <c r="J12" s="381"/>
      <c r="K12" s="381"/>
      <c r="L12" s="381"/>
      <c r="M12" s="381">
        <v>0.11924713310580212</v>
      </c>
      <c r="N12" s="381">
        <v>0.10460612794612788</v>
      </c>
      <c r="O12" s="381">
        <v>9.8621870503597137E-2</v>
      </c>
      <c r="P12" s="381">
        <v>9.2403459119496836E-2</v>
      </c>
      <c r="Q12" s="381">
        <v>8.0550128205128205E-2</v>
      </c>
      <c r="R12" s="381">
        <v>6.9290000000000004E-2</v>
      </c>
      <c r="S12" s="381">
        <v>7.2639999999999996E-2</v>
      </c>
      <c r="T12" s="381">
        <v>9.3700000000000006E-2</v>
      </c>
      <c r="U12" s="381"/>
      <c r="V12" s="381"/>
      <c r="W12" s="382">
        <f>AVERAGE(M12:V12)</f>
        <v>9.1382339860019021E-2</v>
      </c>
      <c r="X12" s="383">
        <f>_xlfn.STDEV.P(M12:V12)</f>
        <v>1.5679699870524422E-2</v>
      </c>
    </row>
    <row r="13" spans="1:24" s="374" customFormat="1" ht="13.5" thickBot="1">
      <c r="A13" s="314" t="s">
        <v>481</v>
      </c>
      <c r="B13" s="762" t="s">
        <v>482</v>
      </c>
      <c r="C13" s="762"/>
      <c r="F13" s="379" t="s">
        <v>349</v>
      </c>
      <c r="G13" s="380"/>
      <c r="H13" s="390">
        <v>0.10979999999999999</v>
      </c>
      <c r="I13" s="391">
        <v>6.7000000000000004E-2</v>
      </c>
      <c r="J13" s="391">
        <v>0.126</v>
      </c>
      <c r="K13" s="391">
        <v>0.129</v>
      </c>
      <c r="L13" s="391">
        <v>0.1057</v>
      </c>
      <c r="M13" s="391">
        <v>7.9000000000000001E-2</v>
      </c>
      <c r="N13" s="391">
        <v>8.5500000000000007E-2</v>
      </c>
      <c r="O13" s="391">
        <v>9.5000000000000001E-2</v>
      </c>
      <c r="P13" s="391">
        <v>8.8300000000000003E-2</v>
      </c>
      <c r="Q13" s="391">
        <v>9.9400000000000002E-2</v>
      </c>
      <c r="R13" s="391">
        <v>8.4599999999999995E-2</v>
      </c>
      <c r="S13" s="391">
        <v>9.3600000000000003E-2</v>
      </c>
      <c r="T13" s="381">
        <v>8.4400000000000003E-2</v>
      </c>
      <c r="U13" s="381"/>
      <c r="V13" s="381"/>
      <c r="W13" s="382">
        <f>AVERAGE(G13:V13)</f>
        <v>9.5946153846153834E-2</v>
      </c>
      <c r="X13" s="383">
        <f>_xlfn.STDEV.P(G13:V13)</f>
        <v>1.7222240334235858E-2</v>
      </c>
    </row>
    <row r="14" spans="1:24" s="374" customFormat="1" ht="13.5" thickBot="1">
      <c r="A14" s="314" t="s">
        <v>343</v>
      </c>
      <c r="B14" s="762" t="s">
        <v>483</v>
      </c>
      <c r="C14" s="762"/>
      <c r="F14" s="379" t="s">
        <v>483</v>
      </c>
      <c r="G14" s="380"/>
      <c r="H14" s="381"/>
      <c r="I14" s="381">
        <v>-5.1365359916824532E-2</v>
      </c>
      <c r="J14" s="381">
        <v>0.13263061189952366</v>
      </c>
      <c r="K14" s="381">
        <v>0.1373134965527546</v>
      </c>
      <c r="L14" s="381">
        <v>4.9472617394241913E-2</v>
      </c>
      <c r="M14" s="381">
        <v>-6.8767361732059981E-2</v>
      </c>
      <c r="N14" s="381">
        <v>0.14737098157702699</v>
      </c>
      <c r="O14" s="381">
        <v>0.23479134121847783</v>
      </c>
      <c r="P14" s="381">
        <v>-8.3474905568307001E-2</v>
      </c>
      <c r="Q14" s="381">
        <v>0.15475550779150987</v>
      </c>
      <c r="R14" s="381">
        <v>0.13630406290956759</v>
      </c>
      <c r="S14" s="381">
        <v>0.1492886098681665</v>
      </c>
      <c r="T14" s="381">
        <v>-8.9586636374037742E-2</v>
      </c>
      <c r="U14" s="381"/>
      <c r="V14" s="381"/>
      <c r="W14" s="382">
        <f>AVERAGE(I14:V14)</f>
        <v>7.0727747135003308E-2</v>
      </c>
      <c r="X14" s="383">
        <f>_xlfn.STDEV.P(I14:V14)</f>
        <v>0.10911994710489949</v>
      </c>
    </row>
    <row r="15" spans="1:24" s="374" customFormat="1" ht="13.5" thickBot="1">
      <c r="A15" s="314" t="s">
        <v>484</v>
      </c>
      <c r="B15" s="282" t="s">
        <v>485</v>
      </c>
      <c r="C15" s="282" t="s">
        <v>486</v>
      </c>
      <c r="F15" s="379" t="s">
        <v>487</v>
      </c>
      <c r="G15" s="380"/>
      <c r="H15" s="381"/>
      <c r="I15" s="381"/>
      <c r="J15" s="381"/>
      <c r="K15" s="381"/>
      <c r="L15" s="381"/>
      <c r="M15" s="381"/>
      <c r="N15" s="381">
        <v>-0.41749999999999998</v>
      </c>
      <c r="O15" s="381">
        <v>-8.1545064377682497E-2</v>
      </c>
      <c r="P15" s="381">
        <v>2.3364485981308414E-2</v>
      </c>
      <c r="Q15" s="381">
        <v>-0.13972602739726023</v>
      </c>
      <c r="R15" s="381">
        <v>-0.40021231422505305</v>
      </c>
      <c r="S15" s="381">
        <v>-6.9026548672566468E-2</v>
      </c>
      <c r="T15" s="381">
        <v>0.23954372623574141</v>
      </c>
      <c r="U15" s="381"/>
      <c r="V15" s="381"/>
      <c r="W15" s="382">
        <f>AVERAGE(N15:V15)</f>
        <v>-0.1207288203507875</v>
      </c>
      <c r="X15" s="383">
        <f>_xlfn.STDEV.P(N15:V15)</f>
        <v>0.21424709722208429</v>
      </c>
    </row>
    <row r="16" spans="1:24" s="374" customFormat="1" ht="13.5" thickBot="1">
      <c r="A16" s="314" t="s">
        <v>349</v>
      </c>
      <c r="B16" s="315" t="s">
        <v>488</v>
      </c>
      <c r="C16" s="313" t="s">
        <v>486</v>
      </c>
      <c r="F16" s="392" t="s">
        <v>489</v>
      </c>
      <c r="G16" s="393"/>
      <c r="H16" s="393"/>
      <c r="I16" s="393"/>
      <c r="J16" s="393"/>
      <c r="Q16" s="390"/>
      <c r="R16" s="390"/>
      <c r="S16" s="390"/>
      <c r="T16" s="390"/>
      <c r="U16" s="390"/>
      <c r="V16" s="390"/>
      <c r="W16" s="394"/>
      <c r="X16" s="395"/>
    </row>
    <row r="17" spans="1:24" s="374" customFormat="1" ht="15" customHeight="1">
      <c r="A17" s="316" t="s">
        <v>490</v>
      </c>
      <c r="B17" s="763" t="s">
        <v>486</v>
      </c>
      <c r="C17" s="763"/>
      <c r="F17" s="392" t="s">
        <v>491</v>
      </c>
      <c r="G17" s="393"/>
      <c r="H17" s="393"/>
      <c r="I17" s="393"/>
      <c r="J17" s="393"/>
      <c r="Q17" s="390"/>
      <c r="R17" s="390"/>
      <c r="S17" s="390"/>
      <c r="T17" s="390"/>
      <c r="U17" s="390"/>
      <c r="V17" s="390"/>
      <c r="W17" s="394"/>
      <c r="X17" s="395"/>
    </row>
    <row r="18" spans="1:24" s="374" customFormat="1" ht="15" customHeight="1" thickBot="1">
      <c r="A18" s="317" t="s">
        <v>492</v>
      </c>
      <c r="B18" s="764"/>
      <c r="C18" s="764"/>
      <c r="G18" s="393"/>
      <c r="H18" s="393"/>
      <c r="I18" s="393"/>
      <c r="J18" s="393"/>
      <c r="K18" s="393"/>
    </row>
    <row r="19" spans="1:24" s="374" customFormat="1" ht="15" customHeight="1">
      <c r="A19" s="396"/>
      <c r="B19" s="329"/>
      <c r="C19" s="329"/>
      <c r="G19" s="393"/>
      <c r="H19" s="393"/>
      <c r="I19" s="393"/>
      <c r="J19" s="393"/>
      <c r="K19" s="393"/>
    </row>
    <row r="20" spans="1:24" s="374" customFormat="1" ht="15" customHeight="1">
      <c r="A20" s="396"/>
      <c r="B20" s="761"/>
      <c r="C20" s="761"/>
      <c r="G20" s="393"/>
      <c r="H20" s="393"/>
      <c r="I20" s="393"/>
      <c r="J20" s="393"/>
      <c r="K20" s="393"/>
    </row>
    <row r="21" spans="1:24" s="374" customFormat="1" ht="15" customHeight="1">
      <c r="A21" s="397"/>
      <c r="B21" s="761"/>
      <c r="C21" s="761"/>
      <c r="G21" s="393"/>
      <c r="H21" s="393"/>
      <c r="I21" s="393"/>
      <c r="J21" s="393"/>
      <c r="K21" s="393"/>
    </row>
    <row r="22" spans="1:24" s="374" customFormat="1" ht="13.65" customHeight="1">
      <c r="A22" s="396"/>
      <c r="B22" s="761"/>
      <c r="C22" s="761"/>
      <c r="F22" s="398" t="s">
        <v>330</v>
      </c>
      <c r="G22" s="398" t="s">
        <v>493</v>
      </c>
      <c r="H22" s="399" t="s">
        <v>494</v>
      </c>
      <c r="I22" s="399" t="s">
        <v>419</v>
      </c>
      <c r="J22" s="398" t="s">
        <v>495</v>
      </c>
      <c r="L22" s="398" t="s">
        <v>496</v>
      </c>
    </row>
    <row r="23" spans="1:24" s="374" customFormat="1" ht="14.4" customHeight="1">
      <c r="A23" s="396"/>
      <c r="B23" s="329"/>
      <c r="C23" s="329"/>
      <c r="F23" s="400" t="s">
        <v>373</v>
      </c>
      <c r="G23" s="401" t="e">
        <f>VLOOKUP($F$23:$F$32,'Asset Allocation'!$J$7:$O$21,'Asset Allocation'!$L$2,0)</f>
        <v>#N/A</v>
      </c>
      <c r="H23" s="390">
        <f>W12</f>
        <v>9.1382339860019021E-2</v>
      </c>
      <c r="I23" s="402">
        <f>H23+L23</f>
        <v>9.1382339860019021E-2</v>
      </c>
      <c r="J23" s="390">
        <f>AVERAGE(X8:X9)</f>
        <v>6.2850941765347709E-3</v>
      </c>
      <c r="L23" s="403">
        <v>0</v>
      </c>
    </row>
    <row r="24" spans="1:24" s="374" customFormat="1" ht="15.75" customHeight="1">
      <c r="A24" s="404"/>
      <c r="B24" s="761"/>
      <c r="C24" s="761"/>
      <c r="F24" s="400" t="s">
        <v>415</v>
      </c>
      <c r="G24" s="401" t="e">
        <f>VLOOKUP($F$23:$F$32,'Asset Allocation'!$J$7:$O$21,'Asset Allocation'!$L$2,0)</f>
        <v>#N/A</v>
      </c>
      <c r="H24" s="405">
        <f>AVERAGE(W8:W9)</f>
        <v>0.1281775</v>
      </c>
      <c r="I24" s="402">
        <f t="shared" ref="I24:I32" si="0">H24+L24</f>
        <v>0.1281775</v>
      </c>
      <c r="J24" s="390">
        <f>AVERAGE(X8:X9)</f>
        <v>6.2850941765347709E-3</v>
      </c>
      <c r="L24" s="403">
        <v>0</v>
      </c>
    </row>
    <row r="25" spans="1:24" s="374" customFormat="1" ht="15.75" customHeight="1">
      <c r="B25" s="397"/>
      <c r="C25" s="397"/>
      <c r="F25" s="400" t="s">
        <v>337</v>
      </c>
      <c r="G25" s="401">
        <f>VLOOKUP($F$23:$F$32,'Asset Allocation'!$J$7:$O$21,'Asset Allocation'!$L$2,0)</f>
        <v>9.6246612210671073E-2</v>
      </c>
      <c r="H25" s="402">
        <f>W7</f>
        <v>-3.9976937313166629E-2</v>
      </c>
      <c r="I25" s="402">
        <f t="shared" si="0"/>
        <v>-1.9976937313166628E-2</v>
      </c>
      <c r="J25" s="390">
        <f>X7</f>
        <v>0.19378777158787816</v>
      </c>
      <c r="L25" s="403">
        <v>0.02</v>
      </c>
    </row>
    <row r="26" spans="1:24" s="374" customFormat="1" ht="15.75" customHeight="1">
      <c r="B26" s="397"/>
      <c r="C26" s="397"/>
      <c r="F26" s="400" t="s">
        <v>335</v>
      </c>
      <c r="G26" s="401">
        <f>VLOOKUP($F$23:$F$32,'Asset Allocation'!$J$7:$O$21,'Asset Allocation'!$L$2,0)</f>
        <v>0.11147741621634907</v>
      </c>
      <c r="H26" s="402">
        <f>W12</f>
        <v>9.1382339860019021E-2</v>
      </c>
      <c r="I26" s="402">
        <f t="shared" si="0"/>
        <v>9.6382339860019026E-2</v>
      </c>
      <c r="J26" s="390">
        <f>X12</f>
        <v>1.5679699870524422E-2</v>
      </c>
      <c r="L26" s="403">
        <v>5.0000000000000001E-3</v>
      </c>
    </row>
    <row r="27" spans="1:24" s="374" customFormat="1" ht="10.4" customHeight="1">
      <c r="A27" s="397"/>
      <c r="B27" s="397"/>
      <c r="C27" s="397"/>
      <c r="F27" s="400" t="s">
        <v>452</v>
      </c>
      <c r="G27" s="401" t="e">
        <f>VLOOKUP($F$23:$F$32,'Asset Allocation'!$J$7:$O$21,'Asset Allocation'!$L$2,0)</f>
        <v>#N/A</v>
      </c>
      <c r="H27" s="402">
        <f>W12</f>
        <v>9.1382339860019021E-2</v>
      </c>
      <c r="I27" s="402">
        <f t="shared" si="0"/>
        <v>9.1382339860019021E-2</v>
      </c>
      <c r="J27" s="390">
        <f>X12</f>
        <v>1.5679699870524422E-2</v>
      </c>
      <c r="L27" s="403">
        <v>0</v>
      </c>
    </row>
    <row r="28" spans="1:24" s="374" customFormat="1">
      <c r="A28" s="397"/>
      <c r="B28" s="397"/>
      <c r="C28" s="397"/>
      <c r="F28" s="400" t="s">
        <v>349</v>
      </c>
      <c r="G28" s="401">
        <f>VLOOKUP($F$23:$F$32,'Asset Allocation'!$J$7:$O$21,'Asset Allocation'!$L$2,0)</f>
        <v>0</v>
      </c>
      <c r="H28" s="402">
        <f>W13</f>
        <v>9.5946153846153834E-2</v>
      </c>
      <c r="I28" s="402">
        <f t="shared" si="0"/>
        <v>9.5946153846153834E-2</v>
      </c>
      <c r="J28" s="390">
        <f>X13</f>
        <v>1.7222240334235858E-2</v>
      </c>
      <c r="L28" s="403">
        <v>0</v>
      </c>
    </row>
    <row r="29" spans="1:24" s="374" customFormat="1">
      <c r="F29" s="400" t="s">
        <v>343</v>
      </c>
      <c r="G29" s="401">
        <f>VLOOKUP($F$23:$F$32,'Asset Allocation'!$J$7:$O$21,'Asset Allocation'!$L$2,0)</f>
        <v>3.500000000000001E-2</v>
      </c>
      <c r="H29" s="402">
        <f>W14</f>
        <v>7.0727747135003308E-2</v>
      </c>
      <c r="I29" s="402">
        <f t="shared" si="0"/>
        <v>7.0727747135003308E-2</v>
      </c>
      <c r="J29" s="390">
        <f>X14</f>
        <v>0.10911994710489949</v>
      </c>
      <c r="L29" s="403">
        <v>0</v>
      </c>
    </row>
    <row r="30" spans="1:24" s="374" customFormat="1">
      <c r="F30" s="400" t="s">
        <v>340</v>
      </c>
      <c r="G30" s="401" t="e">
        <f>VLOOKUP($F$23:$F$32,'Asset Allocation'!$J$7:$O$21,'Asset Allocation'!$L$2,0)</f>
        <v>#N/A</v>
      </c>
      <c r="H30" s="402">
        <f>W12</f>
        <v>9.1382339860019021E-2</v>
      </c>
      <c r="I30" s="402">
        <f t="shared" si="0"/>
        <v>9.1382339860019021E-2</v>
      </c>
      <c r="J30" s="390">
        <f>X12</f>
        <v>1.5679699870524422E-2</v>
      </c>
      <c r="L30" s="403">
        <v>0</v>
      </c>
    </row>
    <row r="31" spans="1:24" s="374" customFormat="1">
      <c r="F31" s="400" t="s">
        <v>339</v>
      </c>
      <c r="G31" s="401">
        <f>VLOOKUP($F$23:$F$32,'Asset Allocation'!$J$7:$O$21,'Asset Allocation'!$L$2,0)</f>
        <v>3.0000000000000005E-3</v>
      </c>
      <c r="H31" s="402">
        <f>W11</f>
        <v>0.12213</v>
      </c>
      <c r="I31" s="402">
        <f t="shared" si="0"/>
        <v>0.13213</v>
      </c>
      <c r="J31" s="390">
        <f>X11</f>
        <v>9.3544695199674482E-3</v>
      </c>
      <c r="L31" s="403">
        <v>0.01</v>
      </c>
    </row>
    <row r="32" spans="1:24" s="374" customFormat="1">
      <c r="F32" s="400" t="s">
        <v>338</v>
      </c>
      <c r="G32" s="401">
        <f>VLOOKUP($F$23:$F$32,'Asset Allocation'!$J$7:$O$21,'Asset Allocation'!$L$2,0)</f>
        <v>0</v>
      </c>
      <c r="H32" s="402">
        <f>W7</f>
        <v>-3.9976937313166629E-2</v>
      </c>
      <c r="I32" s="402">
        <f t="shared" si="0"/>
        <v>-9.9769373131666297E-3</v>
      </c>
      <c r="J32" s="390">
        <f>X7</f>
        <v>0.19378777158787816</v>
      </c>
      <c r="L32" s="403">
        <v>0.03</v>
      </c>
    </row>
    <row r="33" spans="2:10" s="374" customFormat="1">
      <c r="F33" s="406" t="s">
        <v>324</v>
      </c>
      <c r="G33" s="407" t="e">
        <f>SUM(G23:G32)</f>
        <v>#N/A</v>
      </c>
      <c r="H33" s="408">
        <f>AVERAGE(H23:H32)</f>
        <v>7.0255688579489994E-2</v>
      </c>
      <c r="I33" s="409" t="e" cm="1">
        <f t="array" ref="I33">SUMPRODUCT(G23:G32,I23:I32/SUM(G23:G32))</f>
        <v>#N/A</v>
      </c>
      <c r="J33" s="410" t="e">
        <f>SUMPRODUCT($G$23:$G$32,$J$23:$J$32)/SUM(G23:G32)</f>
        <v>#N/A</v>
      </c>
    </row>
    <row r="34" spans="2:10">
      <c r="B34" s="374"/>
      <c r="C34" s="374"/>
      <c r="F34" s="400" t="s">
        <v>348</v>
      </c>
      <c r="G34" s="401">
        <f>VLOOKUP($F$23:$F$34,'Asset Allocation'!$J$7:$O$21,'Asset Allocation'!$L$2,0)</f>
        <v>1.0000000000000002E-2</v>
      </c>
      <c r="H34" s="402"/>
      <c r="I34" s="402"/>
      <c r="J34" s="390"/>
    </row>
    <row r="35" spans="2:10" ht="13.5" thickBot="1">
      <c r="F35" s="411" t="s">
        <v>497</v>
      </c>
      <c r="G35" s="412" t="e">
        <f>SUM(G23:G32)+G34</f>
        <v>#N/A</v>
      </c>
      <c r="H35" s="413"/>
      <c r="I35" s="413"/>
      <c r="J35" s="414"/>
    </row>
    <row r="36" spans="2:10" s="374" customFormat="1" ht="13.5" thickTop="1">
      <c r="B36" s="255"/>
      <c r="C36" s="255"/>
      <c r="F36" s="415"/>
      <c r="G36" s="416"/>
      <c r="H36" s="413"/>
      <c r="I36" s="413"/>
      <c r="J36" s="414"/>
    </row>
    <row r="37" spans="2:10" s="374" customFormat="1" ht="15.75" customHeight="1">
      <c r="H37" s="400"/>
    </row>
    <row r="38" spans="2:10" s="374" customFormat="1">
      <c r="F38" s="398" t="s">
        <v>330</v>
      </c>
      <c r="G38" s="398" t="s">
        <v>408</v>
      </c>
      <c r="H38" s="399" t="s">
        <v>498</v>
      </c>
    </row>
    <row r="39" spans="2:10" ht="15.75" customHeight="1">
      <c r="B39" s="374"/>
      <c r="C39" s="374"/>
      <c r="F39" s="400" t="s">
        <v>373</v>
      </c>
      <c r="G39" s="401" t="e">
        <f t="shared" ref="G39:G45" si="1">G23</f>
        <v>#N/A</v>
      </c>
      <c r="H39" s="402">
        <f t="shared" ref="H39:H45" si="2">L23</f>
        <v>0</v>
      </c>
      <c r="I39" s="374"/>
      <c r="J39" s="374"/>
    </row>
    <row r="40" spans="2:10">
      <c r="F40" s="400" t="s">
        <v>415</v>
      </c>
      <c r="G40" s="401" t="e">
        <f t="shared" si="1"/>
        <v>#N/A</v>
      </c>
      <c r="H40" s="402">
        <f t="shared" si="2"/>
        <v>0</v>
      </c>
      <c r="I40" s="374"/>
      <c r="J40" s="374"/>
    </row>
    <row r="41" spans="2:10">
      <c r="B41" s="743"/>
      <c r="C41" s="743"/>
      <c r="F41" s="400" t="s">
        <v>337</v>
      </c>
      <c r="G41" s="401">
        <f t="shared" si="1"/>
        <v>9.6246612210671073E-2</v>
      </c>
      <c r="H41" s="402">
        <f t="shared" si="2"/>
        <v>0.02</v>
      </c>
      <c r="I41" s="374"/>
      <c r="J41" s="374"/>
    </row>
    <row r="42" spans="2:10">
      <c r="B42" s="365"/>
      <c r="C42" s="365"/>
      <c r="F42" s="400" t="s">
        <v>335</v>
      </c>
      <c r="G42" s="401">
        <f t="shared" si="1"/>
        <v>0.11147741621634907</v>
      </c>
      <c r="H42" s="402">
        <f t="shared" si="2"/>
        <v>5.0000000000000001E-3</v>
      </c>
      <c r="I42" s="374"/>
      <c r="J42" s="374"/>
    </row>
    <row r="43" spans="2:10">
      <c r="B43" s="417"/>
      <c r="C43" s="417"/>
      <c r="F43" s="400" t="s">
        <v>341</v>
      </c>
      <c r="G43" s="401" t="e">
        <f t="shared" si="1"/>
        <v>#N/A</v>
      </c>
      <c r="H43" s="402">
        <f t="shared" si="2"/>
        <v>0</v>
      </c>
      <c r="I43" s="374"/>
      <c r="J43" s="374"/>
    </row>
    <row r="44" spans="2:10">
      <c r="B44" s="417"/>
      <c r="C44" s="417"/>
      <c r="D44" s="418"/>
      <c r="F44" s="400" t="s">
        <v>343</v>
      </c>
      <c r="G44" s="401">
        <f t="shared" si="1"/>
        <v>0</v>
      </c>
      <c r="H44" s="402">
        <f t="shared" si="2"/>
        <v>0</v>
      </c>
    </row>
    <row r="45" spans="2:10" ht="17.25" customHeight="1">
      <c r="B45" s="417"/>
      <c r="C45" s="417"/>
      <c r="D45" s="419"/>
      <c r="F45" s="400" t="s">
        <v>339</v>
      </c>
      <c r="G45" s="401">
        <f t="shared" si="1"/>
        <v>3.500000000000001E-2</v>
      </c>
      <c r="H45" s="402">
        <f t="shared" si="2"/>
        <v>0</v>
      </c>
    </row>
    <row r="46" spans="2:10">
      <c r="B46" s="417"/>
      <c r="C46" s="417"/>
      <c r="D46" s="419"/>
      <c r="F46" s="400" t="s">
        <v>338</v>
      </c>
      <c r="G46" s="401">
        <f t="shared" ref="G46" si="3">G31</f>
        <v>3.0000000000000005E-3</v>
      </c>
      <c r="H46" s="402">
        <f t="shared" ref="H46" si="4">L31</f>
        <v>0.01</v>
      </c>
    </row>
    <row r="47" spans="2:10">
      <c r="B47" s="417"/>
      <c r="C47" s="417"/>
      <c r="D47" s="419"/>
      <c r="G47" s="420" t="s">
        <v>499</v>
      </c>
      <c r="H47" s="421" t="e">
        <f>SUMPRODUCT(G39:G46,H39:H46)</f>
        <v>#N/A</v>
      </c>
    </row>
  </sheetData>
  <mergeCells count="10">
    <mergeCell ref="F8:F9"/>
    <mergeCell ref="A6:C6"/>
    <mergeCell ref="B41:C41"/>
    <mergeCell ref="B24:C24"/>
    <mergeCell ref="B20:C20"/>
    <mergeCell ref="B21:C21"/>
    <mergeCell ref="B22:C22"/>
    <mergeCell ref="B13:C13"/>
    <mergeCell ref="B14:C14"/>
    <mergeCell ref="B17:C18"/>
  </mergeCells>
  <phoneticPr fontId="6"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977F2-2F2F-4FC6-8BF6-BBEF73800072}">
  <dimension ref="C4:J44"/>
  <sheetViews>
    <sheetView showGridLines="0" zoomScale="90" zoomScaleNormal="90" workbookViewId="0">
      <selection activeCell="Q13" sqref="Q13"/>
    </sheetView>
  </sheetViews>
  <sheetFormatPr defaultColWidth="8.90625" defaultRowHeight="14.5"/>
  <cols>
    <col min="1" max="1" width="12.08984375" style="233" bestFit="1" customWidth="1"/>
    <col min="2" max="2" width="11.453125" style="233" customWidth="1"/>
    <col min="3" max="3" width="13.08984375" style="233" bestFit="1" customWidth="1"/>
    <col min="4" max="4" width="51.7265625" style="233" bestFit="1" customWidth="1"/>
    <col min="5" max="6" width="13.90625" style="233" bestFit="1" customWidth="1"/>
    <col min="7" max="7" width="15" style="233" bestFit="1" customWidth="1"/>
    <col min="8" max="8" width="15.08984375" style="233" bestFit="1" customWidth="1"/>
    <col min="9" max="9" width="16.54296875" style="233" bestFit="1" customWidth="1"/>
    <col min="10" max="6934" width="15" style="233" bestFit="1" customWidth="1"/>
    <col min="6935" max="6935" width="10.453125" style="233" bestFit="1" customWidth="1"/>
    <col min="6936" max="16384" width="8.90625" style="233"/>
  </cols>
  <sheetData>
    <row r="4" spans="3:10">
      <c r="C4" s="233" t="s">
        <v>536</v>
      </c>
      <c r="D4" s="233" t="s">
        <v>537</v>
      </c>
      <c r="E4" s="233" t="s">
        <v>538</v>
      </c>
      <c r="F4" s="233" t="s">
        <v>539</v>
      </c>
      <c r="H4" s="366" t="s">
        <v>537</v>
      </c>
      <c r="I4" s="367" t="s">
        <v>538</v>
      </c>
      <c r="J4" s="367" t="s">
        <v>540</v>
      </c>
    </row>
    <row r="5" spans="3:10">
      <c r="C5" s="368" t="s">
        <v>508</v>
      </c>
      <c r="D5" s="233">
        <v>1439647.62</v>
      </c>
      <c r="E5" s="233">
        <v>52267401.449999996</v>
      </c>
      <c r="F5" s="233">
        <v>5</v>
      </c>
      <c r="H5" s="369">
        <f>D5</f>
        <v>1439647.62</v>
      </c>
      <c r="I5" s="369">
        <f>E5</f>
        <v>52267401.449999996</v>
      </c>
      <c r="J5" s="369">
        <f t="shared" ref="J5:J14" si="0">I5/H5</f>
        <v>36.305690867602721</v>
      </c>
    </row>
    <row r="6" spans="3:10">
      <c r="C6" s="368" t="s">
        <v>509</v>
      </c>
      <c r="D6" s="233">
        <v>6172882.6000000015</v>
      </c>
      <c r="E6" s="233">
        <v>205685523.74000001</v>
      </c>
      <c r="F6" s="233">
        <v>24</v>
      </c>
      <c r="H6" s="369">
        <f t="shared" ref="H6:H13" si="1">D6</f>
        <v>6172882.6000000015</v>
      </c>
      <c r="I6" s="369">
        <f t="shared" ref="I6:I13" si="2">E6</f>
        <v>205685523.74000001</v>
      </c>
      <c r="J6" s="369">
        <f t="shared" si="0"/>
        <v>33.320822226555869</v>
      </c>
    </row>
    <row r="7" spans="3:10">
      <c r="C7" s="368" t="s">
        <v>510</v>
      </c>
      <c r="D7" s="233">
        <v>8433284.3999999985</v>
      </c>
      <c r="E7" s="233">
        <v>236713848.94999999</v>
      </c>
      <c r="F7" s="233">
        <v>36</v>
      </c>
      <c r="H7" s="369">
        <f t="shared" si="1"/>
        <v>8433284.3999999985</v>
      </c>
      <c r="I7" s="369">
        <f t="shared" si="2"/>
        <v>236713848.94999999</v>
      </c>
      <c r="J7" s="369">
        <f t="shared" si="0"/>
        <v>28.068998710632837</v>
      </c>
    </row>
    <row r="8" spans="3:10">
      <c r="C8" s="368" t="s">
        <v>511</v>
      </c>
      <c r="D8" s="233">
        <v>10922295.030000001</v>
      </c>
      <c r="E8" s="233">
        <v>250171461.41000003</v>
      </c>
      <c r="F8" s="233">
        <v>41</v>
      </c>
      <c r="H8" s="369">
        <f t="shared" si="1"/>
        <v>10922295.030000001</v>
      </c>
      <c r="I8" s="369">
        <f t="shared" si="2"/>
        <v>250171461.41000003</v>
      </c>
      <c r="J8" s="369">
        <f t="shared" si="0"/>
        <v>22.904660670935932</v>
      </c>
    </row>
    <row r="9" spans="3:10">
      <c r="C9" s="368" t="s">
        <v>512</v>
      </c>
      <c r="D9" s="233">
        <v>22307345.91</v>
      </c>
      <c r="E9" s="233">
        <v>391214698.6500001</v>
      </c>
      <c r="F9" s="233">
        <v>84</v>
      </c>
      <c r="H9" s="369">
        <f t="shared" si="1"/>
        <v>22307345.91</v>
      </c>
      <c r="I9" s="369">
        <f t="shared" si="2"/>
        <v>391214698.6500001</v>
      </c>
      <c r="J9" s="369">
        <f t="shared" si="0"/>
        <v>17.537482954196953</v>
      </c>
    </row>
    <row r="10" spans="3:10">
      <c r="C10" s="368" t="s">
        <v>513</v>
      </c>
      <c r="D10" s="233">
        <v>26805211.120000005</v>
      </c>
      <c r="E10" s="233">
        <v>352046034.09000021</v>
      </c>
      <c r="F10" s="233">
        <v>103</v>
      </c>
      <c r="H10" s="369">
        <f t="shared" si="1"/>
        <v>26805211.120000005</v>
      </c>
      <c r="I10" s="369">
        <f t="shared" si="2"/>
        <v>352046034.09000021</v>
      </c>
      <c r="J10" s="369">
        <f t="shared" si="0"/>
        <v>13.133492309162612</v>
      </c>
    </row>
    <row r="11" spans="3:10">
      <c r="C11" s="368" t="s">
        <v>514</v>
      </c>
      <c r="D11" s="233">
        <v>19009985.609999999</v>
      </c>
      <c r="E11" s="233">
        <v>149788592.55999997</v>
      </c>
      <c r="F11" s="233">
        <v>66</v>
      </c>
      <c r="H11" s="369">
        <f t="shared" si="1"/>
        <v>19009985.609999999</v>
      </c>
      <c r="I11" s="369">
        <f t="shared" si="2"/>
        <v>149788592.55999997</v>
      </c>
      <c r="J11" s="369">
        <f t="shared" si="0"/>
        <v>7.8794690134434022</v>
      </c>
    </row>
    <row r="12" spans="3:10">
      <c r="C12" s="368" t="s">
        <v>515</v>
      </c>
      <c r="D12" s="233">
        <v>27998567.289999995</v>
      </c>
      <c r="E12" s="233">
        <v>73618371.319999978</v>
      </c>
      <c r="F12" s="233">
        <v>103</v>
      </c>
      <c r="H12" s="369">
        <f t="shared" si="1"/>
        <v>27998567.289999995</v>
      </c>
      <c r="I12" s="369">
        <f t="shared" si="2"/>
        <v>73618371.319999978</v>
      </c>
      <c r="J12" s="369">
        <f t="shared" si="0"/>
        <v>2.6293620869055543</v>
      </c>
    </row>
    <row r="13" spans="3:10">
      <c r="C13" s="368" t="s">
        <v>516</v>
      </c>
      <c r="D13" s="233">
        <v>10661902.76</v>
      </c>
      <c r="E13" s="233">
        <v>0</v>
      </c>
      <c r="F13" s="233">
        <v>38</v>
      </c>
      <c r="H13" s="369">
        <f t="shared" si="1"/>
        <v>10661902.76</v>
      </c>
      <c r="I13" s="369">
        <f t="shared" si="2"/>
        <v>0</v>
      </c>
      <c r="J13" s="369">
        <f t="shared" si="0"/>
        <v>0</v>
      </c>
    </row>
    <row r="14" spans="3:10" ht="15" thickBot="1">
      <c r="C14" s="368" t="s">
        <v>376</v>
      </c>
      <c r="D14" s="233">
        <v>133751122.34000008</v>
      </c>
      <c r="E14" s="233">
        <v>1711505932.1699998</v>
      </c>
      <c r="F14" s="233">
        <v>500</v>
      </c>
      <c r="H14" s="372">
        <f>SUM(H5:H13)</f>
        <v>133751122.34</v>
      </c>
      <c r="I14" s="372">
        <f>SUM(I5:I13)</f>
        <v>1711505932.1700001</v>
      </c>
      <c r="J14" s="372">
        <f t="shared" si="0"/>
        <v>12.796198657827278</v>
      </c>
    </row>
    <row r="15" spans="3:10" ht="15" thickTop="1">
      <c r="F15" s="373" t="b">
        <f>GETPIVOTDATA("Count of M/No",$F$14)=COUNTA(Membership_Status)</f>
        <v>1</v>
      </c>
      <c r="H15" s="373" t="b">
        <f>'Membership Analysis'!L2=SUM(Fund_Credits)</f>
        <v>1</v>
      </c>
    </row>
    <row r="23" spans="3:6">
      <c r="C23" s="233" t="s">
        <v>536</v>
      </c>
      <c r="D23" s="233" t="s">
        <v>537</v>
      </c>
      <c r="E23" s="233" t="s">
        <v>539</v>
      </c>
    </row>
    <row r="24" spans="3:6">
      <c r="C24" s="368" t="s">
        <v>542</v>
      </c>
      <c r="D24" s="370">
        <v>0.43117735874693991</v>
      </c>
      <c r="E24" s="370">
        <v>0.41399999999999998</v>
      </c>
    </row>
    <row r="25" spans="3:6">
      <c r="C25" s="368" t="s">
        <v>543</v>
      </c>
      <c r="D25" s="370">
        <v>0.36719360683310137</v>
      </c>
      <c r="E25" s="370">
        <v>0.374</v>
      </c>
    </row>
    <row r="26" spans="3:6">
      <c r="C26" s="368" t="s">
        <v>544</v>
      </c>
      <c r="D26" s="370">
        <v>0.20162903441995897</v>
      </c>
      <c r="E26" s="370">
        <v>0.21199999999999999</v>
      </c>
    </row>
    <row r="27" spans="3:6">
      <c r="C27" s="368" t="s">
        <v>376</v>
      </c>
      <c r="D27" s="370">
        <v>1</v>
      </c>
      <c r="E27" s="370">
        <v>1</v>
      </c>
    </row>
    <row r="31" spans="3:6">
      <c r="F31" s="370"/>
    </row>
    <row r="37" spans="3:4" ht="17">
      <c r="C37" s="371"/>
      <c r="D37" s="371"/>
    </row>
    <row r="38" spans="3:4" ht="17">
      <c r="C38" s="371"/>
      <c r="D38" s="371"/>
    </row>
    <row r="39" spans="3:4" ht="17">
      <c r="C39" s="371"/>
      <c r="D39" s="371"/>
    </row>
    <row r="40" spans="3:4" ht="17">
      <c r="C40" s="371"/>
      <c r="D40" s="371"/>
    </row>
    <row r="41" spans="3:4" ht="17">
      <c r="C41" s="371"/>
      <c r="D41" s="371"/>
    </row>
    <row r="42" spans="3:4" ht="17">
      <c r="C42" s="371"/>
      <c r="D42" s="371"/>
    </row>
    <row r="43" spans="3:4" ht="17">
      <c r="C43" s="371"/>
      <c r="D43" s="371"/>
    </row>
    <row r="44" spans="3:4" ht="17">
      <c r="C44" s="371"/>
      <c r="D44" s="371"/>
    </row>
  </sheetData>
  <pageMargins left="0.7" right="0.7" top="0.75" bottom="0.75" header="0.3" footer="0.3"/>
  <pageSetup orientation="portrait"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4AEF1-0E05-4DAA-BA26-7CA2FCCD350E}">
  <sheetPr codeName="Sheet15">
    <tabColor rgb="FFC00000"/>
  </sheetPr>
  <dimension ref="B1:O63"/>
  <sheetViews>
    <sheetView showGridLines="0" tabSelected="1" topLeftCell="A13" zoomScale="90" zoomScaleNormal="90" workbookViewId="0">
      <selection activeCell="G56" sqref="G56"/>
    </sheetView>
  </sheetViews>
  <sheetFormatPr defaultColWidth="9.453125" defaultRowHeight="13"/>
  <cols>
    <col min="1" max="1" width="9.54296875" style="318" customWidth="1"/>
    <col min="2" max="2" width="28.90625" style="318" customWidth="1"/>
    <col min="3" max="3" width="23.90625" style="318" bestFit="1" customWidth="1"/>
    <col min="4" max="4" width="16" style="318" customWidth="1"/>
    <col min="5" max="5" width="17.453125" style="318" bestFit="1" customWidth="1"/>
    <col min="6" max="6" width="15.54296875" style="318" bestFit="1" customWidth="1"/>
    <col min="7" max="8" width="15.54296875" style="344" customWidth="1"/>
    <col min="9" max="9" width="15.453125" style="318" customWidth="1"/>
    <col min="10" max="10" width="16.54296875" style="318" bestFit="1" customWidth="1"/>
    <col min="11" max="11" width="28.453125" style="318" customWidth="1"/>
    <col min="12" max="12" width="14" style="318" bestFit="1" customWidth="1"/>
    <col min="13" max="13" width="24.54296875" style="318" customWidth="1"/>
    <col min="14" max="14" width="19.453125" style="318" customWidth="1"/>
    <col min="15" max="15" width="13.54296875" style="318" customWidth="1"/>
    <col min="16" max="16380" width="9.453125" style="318"/>
    <col min="16381" max="16382" width="9.453125" style="318" bestFit="1"/>
    <col min="16383" max="16384" width="9.453125" style="318"/>
  </cols>
  <sheetData>
    <row r="1" spans="2:15">
      <c r="B1" s="318" t="s">
        <v>302</v>
      </c>
      <c r="G1" s="318"/>
      <c r="H1" s="318"/>
    </row>
    <row r="2" spans="2:15" ht="12.65" customHeight="1">
      <c r="G2" s="318"/>
      <c r="H2" s="318"/>
      <c r="M2" s="765"/>
      <c r="N2" s="765"/>
      <c r="O2" s="765"/>
    </row>
    <row r="3" spans="2:15" ht="12.75" customHeight="1">
      <c r="B3" s="319" t="s">
        <v>500</v>
      </c>
      <c r="C3" s="319" t="s">
        <v>87</v>
      </c>
      <c r="D3" s="319" t="s">
        <v>501</v>
      </c>
      <c r="E3" s="319" t="s">
        <v>502</v>
      </c>
      <c r="F3" s="319" t="s">
        <v>315</v>
      </c>
      <c r="G3" s="319" t="s">
        <v>314</v>
      </c>
      <c r="H3" s="319" t="s">
        <v>315</v>
      </c>
      <c r="M3" s="320"/>
      <c r="N3" s="321"/>
      <c r="O3" s="321"/>
    </row>
    <row r="4" spans="2:15" ht="12.75" customHeight="1">
      <c r="B4" s="767" t="s">
        <v>115</v>
      </c>
      <c r="C4" s="322" t="s">
        <v>61</v>
      </c>
      <c r="D4" s="322">
        <f>IFERROR(AVERAGEIFS(Age,Membership_Status,$B4,Gender,$C4),0)</f>
        <v>46.666666666666664</v>
      </c>
      <c r="E4" s="322">
        <f>COUNTIFS(Membership_Status,$B4,Gender,$C4)</f>
        <v>57</v>
      </c>
      <c r="F4" s="323">
        <f t="shared" ref="F4:F11" si="0">E4/$E$12</f>
        <v>0.114</v>
      </c>
      <c r="G4" s="324">
        <f>SUMIFS(Fund_Credits,Membership_Status,$B4,Gender,$C4)</f>
        <v>14921000.299999999</v>
      </c>
      <c r="H4" s="325">
        <f>G4/$G$12</f>
        <v>0.11155794462845925</v>
      </c>
      <c r="M4" s="328"/>
      <c r="N4" s="329"/>
      <c r="O4" s="329"/>
    </row>
    <row r="5" spans="2:15" ht="12.75" customHeight="1">
      <c r="B5" s="768"/>
      <c r="C5" s="322" t="s">
        <v>60</v>
      </c>
      <c r="D5" s="322">
        <f>IFERROR(AVERAGEIFS(Age,Membership_Status,$B4,Gender,$C5),0)</f>
        <v>48.515625</v>
      </c>
      <c r="E5" s="322">
        <f>COUNTIFS(Membership_Status,$B4,Gender,$C5)</f>
        <v>64</v>
      </c>
      <c r="F5" s="323">
        <f t="shared" si="0"/>
        <v>0.128</v>
      </c>
      <c r="G5" s="324">
        <f>SUMIFS(Fund_Credits,Membership_Status,$B4,Gender,$C5)</f>
        <v>15773230.079999994</v>
      </c>
      <c r="H5" s="325">
        <f t="shared" ref="H5:H11" si="1">G5/$G$12</f>
        <v>0.11792970260020619</v>
      </c>
      <c r="M5" s="328"/>
      <c r="N5" s="329"/>
      <c r="O5" s="329"/>
    </row>
    <row r="6" spans="2:15" ht="12.75" customHeight="1">
      <c r="B6" s="767" t="s">
        <v>116</v>
      </c>
      <c r="C6" s="322" t="s">
        <v>61</v>
      </c>
      <c r="D6" s="322">
        <f>IFERROR(AVERAGEIFS(Age,Membership_Status,$B6,Gender,$C6),0)</f>
        <v>47.745454545454542</v>
      </c>
      <c r="E6" s="322">
        <f>COUNTIFS(Membership_Status,$B6,Gender,$C6)</f>
        <v>55</v>
      </c>
      <c r="F6" s="323">
        <f t="shared" si="0"/>
        <v>0.11</v>
      </c>
      <c r="G6" s="324">
        <f>SUMIFS(Fund_Credits,Membership_Status,$B6,Gender,$C6)</f>
        <v>15504880.699999999</v>
      </c>
      <c r="H6" s="325">
        <f t="shared" si="1"/>
        <v>0.11592336893133542</v>
      </c>
      <c r="M6" s="328"/>
      <c r="N6" s="329"/>
      <c r="O6" s="329"/>
    </row>
    <row r="7" spans="2:15" ht="12.75" customHeight="1">
      <c r="B7" s="768"/>
      <c r="C7" s="322" t="s">
        <v>60</v>
      </c>
      <c r="D7" s="322">
        <f>IFERROR(AVERAGEIFS(Age,Membership_Status,$B6,Gender,$C7),0)</f>
        <v>47.26229508196721</v>
      </c>
      <c r="E7" s="322">
        <f>COUNTIFS(Membership_Status,$B6,Gender,$C7)</f>
        <v>61</v>
      </c>
      <c r="F7" s="323">
        <f t="shared" si="0"/>
        <v>0.122</v>
      </c>
      <c r="G7" s="324">
        <f>SUMIFS(Fund_Credits,Membership_Status,$B6,Gender,$C7)</f>
        <v>16070803.4</v>
      </c>
      <c r="H7" s="325">
        <f t="shared" si="1"/>
        <v>0.12015453118327829</v>
      </c>
      <c r="M7" s="328"/>
      <c r="N7" s="329"/>
      <c r="O7" s="329"/>
    </row>
    <row r="8" spans="2:15" ht="12.75" customHeight="1">
      <c r="B8" s="767" t="s">
        <v>541</v>
      </c>
      <c r="C8" s="322" t="s">
        <v>61</v>
      </c>
      <c r="D8" s="322">
        <f>IFERROR(AVERAGEIFS(Age,Membership_Status,$B8,Gender,$C8),0)</f>
        <v>45.890243902439025</v>
      </c>
      <c r="E8" s="322">
        <f>COUNTIFS(Membership_Status,$B8,Gender,$C8)</f>
        <v>82</v>
      </c>
      <c r="F8" s="323">
        <f>E8/$E$12</f>
        <v>0.16400000000000001</v>
      </c>
      <c r="G8" s="324">
        <f>SUMIFS(Fund_Credits,Membership_Status,$B8,Gender,$C8)</f>
        <v>22346656.410000004</v>
      </c>
      <c r="H8" s="325">
        <f>G8/$G$12</f>
        <v>0.16707640294183121</v>
      </c>
      <c r="J8" s="330"/>
      <c r="M8" s="328"/>
      <c r="N8" s="329"/>
      <c r="O8" s="329"/>
    </row>
    <row r="9" spans="2:15" ht="12.75" customHeight="1">
      <c r="B9" s="768"/>
      <c r="C9" s="322" t="s">
        <v>60</v>
      </c>
      <c r="D9" s="322">
        <f>IFERROR(AVERAGEIFS(Age,Membership_Status,$B8,Gender,$C9),0)</f>
        <v>47.155172413793103</v>
      </c>
      <c r="E9" s="322">
        <f>COUNTIFS(Membership_Status,$B8,Gender,$C9)</f>
        <v>58</v>
      </c>
      <c r="F9" s="323">
        <f t="shared" si="0"/>
        <v>0.11600000000000001</v>
      </c>
      <c r="G9" s="324">
        <f>SUMIFS(Fund_Credits,Membership_Status,$B8,Gender,$C9)</f>
        <v>14786212.5</v>
      </c>
      <c r="H9" s="325">
        <f t="shared" si="1"/>
        <v>0.11055019383248937</v>
      </c>
      <c r="J9" s="330"/>
      <c r="M9" s="328"/>
      <c r="N9" s="329"/>
      <c r="O9" s="329"/>
    </row>
    <row r="10" spans="2:15" ht="12.75" customHeight="1">
      <c r="B10" s="767" t="s">
        <v>236</v>
      </c>
      <c r="C10" s="322" t="s">
        <v>61</v>
      </c>
      <c r="D10" s="322">
        <f>IFERROR(AVERAGEIFS(Age,Membership_Status,$B10,Gender,$C10),0)</f>
        <v>48.803571428571431</v>
      </c>
      <c r="E10" s="322">
        <f>COUNTIFS(Membership_Status,$B10,Gender,$C10)</f>
        <v>56</v>
      </c>
      <c r="F10" s="323">
        <f t="shared" si="0"/>
        <v>0.112</v>
      </c>
      <c r="G10" s="324">
        <f>SUMIFS(Fund_Credits,Membership_Status,$B10,Gender,$C10)</f>
        <v>15174532.069999995</v>
      </c>
      <c r="H10" s="325">
        <f t="shared" si="1"/>
        <v>0.1134534933578038</v>
      </c>
      <c r="J10" s="330"/>
      <c r="M10" s="328"/>
      <c r="N10" s="329"/>
      <c r="O10" s="329"/>
    </row>
    <row r="11" spans="2:15" ht="12.75" customHeight="1">
      <c r="B11" s="768"/>
      <c r="C11" s="322" t="s">
        <v>60</v>
      </c>
      <c r="D11" s="322">
        <f>IFERROR(AVERAGEIFS(Age,Membership_Status,$B10,Gender,$C11),0)</f>
        <v>46.656716417910445</v>
      </c>
      <c r="E11" s="322">
        <f>COUNTIFS(Membership_Status,$B10,Gender,$C11)</f>
        <v>67</v>
      </c>
      <c r="F11" s="323">
        <f t="shared" si="0"/>
        <v>0.13400000000000001</v>
      </c>
      <c r="G11" s="324">
        <f>SUMIFS(Fund_Credits,Membership_Status,$B10,Gender,$C11)</f>
        <v>19173806.880000006</v>
      </c>
      <c r="H11" s="325">
        <f t="shared" si="1"/>
        <v>0.14335436252459641</v>
      </c>
      <c r="J11" s="330"/>
      <c r="M11" s="328"/>
      <c r="N11" s="329"/>
      <c r="O11" s="329"/>
    </row>
    <row r="12" spans="2:15" ht="12.75" customHeight="1" thickBot="1">
      <c r="B12" s="331"/>
      <c r="C12" s="331"/>
      <c r="D12" s="332">
        <f>AVERAGE(Age)</f>
        <v>47.262</v>
      </c>
      <c r="E12" s="332">
        <f>SUM(E4:E11)</f>
        <v>500</v>
      </c>
      <c r="F12" s="333">
        <f>SUM(F4:F11)</f>
        <v>1</v>
      </c>
      <c r="G12" s="334">
        <f>SUM(G4:G11)</f>
        <v>133751122.34</v>
      </c>
      <c r="H12" s="335">
        <f>SUM(H4:H11)</f>
        <v>0.99999999999999989</v>
      </c>
      <c r="J12" s="330"/>
    </row>
    <row r="13" spans="2:15" ht="12.75" customHeight="1">
      <c r="B13" s="336"/>
      <c r="C13" s="336"/>
      <c r="D13" s="337"/>
      <c r="E13" s="338" t="b">
        <f>'Membership Analysis'!A2=E12</f>
        <v>1</v>
      </c>
      <c r="F13" s="339"/>
      <c r="G13" s="338" t="b">
        <f>'Membership Analysis'!L2=SUM(Fund_Credits)</f>
        <v>1</v>
      </c>
      <c r="H13" s="340" t="b">
        <f>H12=1</f>
        <v>1</v>
      </c>
    </row>
    <row r="14" spans="2:15" ht="12.75" customHeight="1">
      <c r="G14" s="318"/>
      <c r="H14" s="318"/>
    </row>
    <row r="15" spans="2:15" ht="12" customHeight="1">
      <c r="G15" s="318"/>
      <c r="H15" s="318"/>
    </row>
    <row r="16" spans="2:15" ht="12" customHeight="1">
      <c r="D16" s="318" t="s">
        <v>503</v>
      </c>
      <c r="E16" s="341">
        <f>SUM(E4:E7)/E12</f>
        <v>0.47399999999999998</v>
      </c>
      <c r="G16" s="318"/>
      <c r="H16" s="318"/>
    </row>
    <row r="17" spans="2:9">
      <c r="G17" s="318"/>
      <c r="H17" s="318"/>
    </row>
    <row r="18" spans="2:9">
      <c r="B18" s="319" t="s">
        <v>504</v>
      </c>
      <c r="C18" s="319" t="s">
        <v>505</v>
      </c>
      <c r="D18" s="319" t="s">
        <v>506</v>
      </c>
      <c r="E18" s="319" t="s">
        <v>502</v>
      </c>
      <c r="F18" s="319" t="s">
        <v>507</v>
      </c>
      <c r="G18" s="342"/>
      <c r="H18" s="319" t="s">
        <v>500</v>
      </c>
      <c r="I18" s="319" t="s">
        <v>315</v>
      </c>
    </row>
    <row r="19" spans="2:9" ht="12" customHeight="1">
      <c r="B19" s="330" t="s">
        <v>508</v>
      </c>
      <c r="C19" s="343">
        <f>'Pivot Table'!D5</f>
        <v>1439647.62</v>
      </c>
      <c r="D19" s="341">
        <f t="shared" ref="D19:D27" si="2">C19/$C$28</f>
        <v>1.0763630202222646E-2</v>
      </c>
      <c r="E19" s="318">
        <f>'Pivot Table'!F5</f>
        <v>5</v>
      </c>
      <c r="F19" s="341">
        <f>E19/$E$28</f>
        <v>0.01</v>
      </c>
      <c r="H19" s="326" t="s">
        <v>115</v>
      </c>
      <c r="I19" s="327">
        <f>H4+H5</f>
        <v>0.22948764722866544</v>
      </c>
    </row>
    <row r="20" spans="2:9" ht="12" customHeight="1">
      <c r="B20" s="330" t="s">
        <v>509</v>
      </c>
      <c r="C20" s="343">
        <f>'Pivot Table'!D6</f>
        <v>6172882.6000000015</v>
      </c>
      <c r="D20" s="341">
        <f t="shared" si="2"/>
        <v>4.6152005994449297E-2</v>
      </c>
      <c r="E20" s="318">
        <f>'Pivot Table'!F6</f>
        <v>24</v>
      </c>
      <c r="F20" s="341">
        <f>E20/$E$28</f>
        <v>4.8000000000000001E-2</v>
      </c>
      <c r="H20" s="326" t="s">
        <v>116</v>
      </c>
      <c r="I20" s="327">
        <f>H6+H7</f>
        <v>0.23607790011461371</v>
      </c>
    </row>
    <row r="21" spans="2:9" ht="12" customHeight="1">
      <c r="B21" s="330" t="s">
        <v>510</v>
      </c>
      <c r="C21" s="343">
        <f>'Pivot Table'!D7</f>
        <v>8433284.3999999985</v>
      </c>
      <c r="D21" s="341">
        <f t="shared" si="2"/>
        <v>6.3052064554361617E-2</v>
      </c>
      <c r="E21" s="318">
        <f>'Pivot Table'!F7</f>
        <v>36</v>
      </c>
      <c r="F21" s="341">
        <f>E21/$E$28</f>
        <v>7.1999999999999995E-2</v>
      </c>
      <c r="H21" s="326" t="s">
        <v>135</v>
      </c>
      <c r="I21" s="327">
        <f>H8+H9</f>
        <v>0.27762659677432056</v>
      </c>
    </row>
    <row r="22" spans="2:9" ht="12" customHeight="1">
      <c r="B22" s="330" t="s">
        <v>511</v>
      </c>
      <c r="C22" s="343">
        <f>'Pivot Table'!D8</f>
        <v>10922295.030000001</v>
      </c>
      <c r="D22" s="341">
        <f t="shared" si="2"/>
        <v>8.166133366892539E-2</v>
      </c>
      <c r="E22" s="318">
        <f>'Pivot Table'!F8</f>
        <v>41</v>
      </c>
      <c r="F22" s="341">
        <f t="shared" ref="F22:F27" si="3">E22/$E$28</f>
        <v>8.2000000000000003E-2</v>
      </c>
      <c r="H22" s="326" t="s">
        <v>236</v>
      </c>
      <c r="I22" s="327">
        <f>H10+H11</f>
        <v>0.25680785588240018</v>
      </c>
    </row>
    <row r="23" spans="2:9" ht="12" customHeight="1">
      <c r="B23" s="330" t="s">
        <v>512</v>
      </c>
      <c r="C23" s="343">
        <f>'Pivot Table'!D9</f>
        <v>22307345.91</v>
      </c>
      <c r="D23" s="341">
        <f t="shared" si="2"/>
        <v>0.16678249512773397</v>
      </c>
      <c r="E23" s="318">
        <f>'Pivot Table'!F9</f>
        <v>84</v>
      </c>
      <c r="F23" s="341">
        <f t="shared" si="3"/>
        <v>0.16800000000000001</v>
      </c>
    </row>
    <row r="24" spans="2:9" ht="12" customHeight="1">
      <c r="B24" s="330" t="s">
        <v>513</v>
      </c>
      <c r="C24" s="343">
        <f>'Pivot Table'!D10</f>
        <v>26805211.120000005</v>
      </c>
      <c r="D24" s="341">
        <f t="shared" si="2"/>
        <v>0.20041111170536743</v>
      </c>
      <c r="E24" s="318">
        <f>'Pivot Table'!F10</f>
        <v>103</v>
      </c>
      <c r="F24" s="341">
        <f t="shared" si="3"/>
        <v>0.20599999999999999</v>
      </c>
    </row>
    <row r="25" spans="2:9">
      <c r="B25" s="330" t="s">
        <v>514</v>
      </c>
      <c r="C25" s="343">
        <f>'Pivot Table'!D11</f>
        <v>19009985.609999999</v>
      </c>
      <c r="D25" s="341">
        <f t="shared" si="2"/>
        <v>0.14212954087724181</v>
      </c>
      <c r="E25" s="318">
        <f>'Pivot Table'!F11</f>
        <v>66</v>
      </c>
      <c r="F25" s="341">
        <f t="shared" si="3"/>
        <v>0.13200000000000001</v>
      </c>
    </row>
    <row r="26" spans="2:9">
      <c r="B26" s="330" t="s">
        <v>515</v>
      </c>
      <c r="C26" s="343">
        <f>'Pivot Table'!D12</f>
        <v>27998567.289999995</v>
      </c>
      <c r="D26" s="341">
        <f t="shared" si="2"/>
        <v>0.20933332595764439</v>
      </c>
      <c r="E26" s="318">
        <f>'Pivot Table'!F12</f>
        <v>103</v>
      </c>
      <c r="F26" s="341">
        <f t="shared" si="3"/>
        <v>0.20599999999999999</v>
      </c>
    </row>
    <row r="27" spans="2:9">
      <c r="B27" s="330" t="s">
        <v>516</v>
      </c>
      <c r="C27" s="343">
        <f>'Pivot Table'!D13</f>
        <v>10661902.76</v>
      </c>
      <c r="D27" s="341">
        <f t="shared" si="2"/>
        <v>7.9714491912053431E-2</v>
      </c>
      <c r="E27" s="318">
        <f>'Pivot Table'!F13</f>
        <v>38</v>
      </c>
      <c r="F27" s="341">
        <f t="shared" si="3"/>
        <v>7.5999999999999998E-2</v>
      </c>
    </row>
    <row r="28" spans="2:9" ht="13.5" thickBot="1">
      <c r="B28" s="331" t="s">
        <v>376</v>
      </c>
      <c r="C28" s="345">
        <f>SUM(C19:C27)</f>
        <v>133751122.34</v>
      </c>
      <c r="D28" s="346">
        <f>SUM(D19:D27)</f>
        <v>1</v>
      </c>
      <c r="E28" s="332">
        <f>SUM(E19:E27)</f>
        <v>500</v>
      </c>
      <c r="F28" s="346">
        <f>SUM(F19:F27)</f>
        <v>0.99999999999999989</v>
      </c>
    </row>
    <row r="29" spans="2:9">
      <c r="C29" s="347" t="b">
        <f>'Membership Analysis'!L2=SUM(Fund_Credits)</f>
        <v>1</v>
      </c>
      <c r="E29" s="347" t="b">
        <f>'Membership Analysis'!A2=E28</f>
        <v>1</v>
      </c>
    </row>
    <row r="30" spans="2:9" ht="13.5" thickBot="1"/>
    <row r="31" spans="2:9" ht="13.5" thickBot="1">
      <c r="B31" s="348"/>
      <c r="C31" s="284" t="s">
        <v>517</v>
      </c>
      <c r="D31" s="284"/>
      <c r="E31" s="349" t="s">
        <v>518</v>
      </c>
      <c r="F31" s="349"/>
    </row>
    <row r="32" spans="2:9" ht="26.5" thickBot="1">
      <c r="B32" s="350" t="s">
        <v>519</v>
      </c>
      <c r="C32" s="350" t="s">
        <v>520</v>
      </c>
      <c r="D32" s="351" t="s">
        <v>521</v>
      </c>
      <c r="E32" s="352" t="s">
        <v>522</v>
      </c>
      <c r="F32" s="352" t="s">
        <v>523</v>
      </c>
    </row>
    <row r="33" spans="2:6">
      <c r="B33" s="330" t="s">
        <v>508</v>
      </c>
      <c r="C33" s="353">
        <f t="shared" ref="C33:C39" si="4">D19</f>
        <v>1.0763630202222646E-2</v>
      </c>
      <c r="D33" s="354">
        <f>F19</f>
        <v>0.01</v>
      </c>
      <c r="E33" s="355">
        <f>'Pivot Table'!J5</f>
        <v>36.305690867602721</v>
      </c>
      <c r="F33" s="356" t="str">
        <f t="shared" ref="F33:F41" si="5">IF(INT(E33)&lt;=10, "Conservative",IF(INT(E33)&lt;=20,"Moderate","Aggressive"))</f>
        <v>Aggressive</v>
      </c>
    </row>
    <row r="34" spans="2:6">
      <c r="B34" s="330" t="s">
        <v>509</v>
      </c>
      <c r="C34" s="353">
        <f t="shared" si="4"/>
        <v>4.6152005994449297E-2</v>
      </c>
      <c r="D34" s="354">
        <f t="shared" ref="D34:D41" si="6">F20</f>
        <v>4.8000000000000001E-2</v>
      </c>
      <c r="E34" s="355">
        <f>'Pivot Table'!J6</f>
        <v>33.320822226555869</v>
      </c>
      <c r="F34" s="356" t="str">
        <f t="shared" si="5"/>
        <v>Aggressive</v>
      </c>
    </row>
    <row r="35" spans="2:6">
      <c r="B35" s="330" t="s">
        <v>510</v>
      </c>
      <c r="C35" s="353">
        <f t="shared" si="4"/>
        <v>6.3052064554361617E-2</v>
      </c>
      <c r="D35" s="354">
        <f t="shared" si="6"/>
        <v>7.1999999999999995E-2</v>
      </c>
      <c r="E35" s="355">
        <f>'Pivot Table'!J7</f>
        <v>28.068998710632837</v>
      </c>
      <c r="F35" s="356" t="str">
        <f t="shared" si="5"/>
        <v>Aggressive</v>
      </c>
    </row>
    <row r="36" spans="2:6">
      <c r="B36" s="330" t="s">
        <v>511</v>
      </c>
      <c r="C36" s="353">
        <f t="shared" si="4"/>
        <v>8.166133366892539E-2</v>
      </c>
      <c r="D36" s="354">
        <f t="shared" si="6"/>
        <v>8.2000000000000003E-2</v>
      </c>
      <c r="E36" s="355">
        <f>'Pivot Table'!J8</f>
        <v>22.904660670935932</v>
      </c>
      <c r="F36" s="356" t="str">
        <f t="shared" si="5"/>
        <v>Aggressive</v>
      </c>
    </row>
    <row r="37" spans="2:6">
      <c r="B37" s="330" t="s">
        <v>512</v>
      </c>
      <c r="C37" s="353">
        <f t="shared" si="4"/>
        <v>0.16678249512773397</v>
      </c>
      <c r="D37" s="354">
        <f t="shared" si="6"/>
        <v>0.16800000000000001</v>
      </c>
      <c r="E37" s="355">
        <f>'Pivot Table'!J9</f>
        <v>17.537482954196953</v>
      </c>
      <c r="F37" s="357" t="str">
        <f t="shared" si="5"/>
        <v>Moderate</v>
      </c>
    </row>
    <row r="38" spans="2:6">
      <c r="B38" s="330" t="s">
        <v>513</v>
      </c>
      <c r="C38" s="353">
        <f t="shared" si="4"/>
        <v>0.20041111170536743</v>
      </c>
      <c r="D38" s="354">
        <f t="shared" si="6"/>
        <v>0.20599999999999999</v>
      </c>
      <c r="E38" s="355">
        <f>'Pivot Table'!J10</f>
        <v>13.133492309162612</v>
      </c>
      <c r="F38" s="357" t="str">
        <f t="shared" si="5"/>
        <v>Moderate</v>
      </c>
    </row>
    <row r="39" spans="2:6">
      <c r="B39" s="330" t="s">
        <v>514</v>
      </c>
      <c r="C39" s="353">
        <f t="shared" si="4"/>
        <v>0.14212954087724181</v>
      </c>
      <c r="D39" s="354">
        <f t="shared" si="6"/>
        <v>0.13200000000000001</v>
      </c>
      <c r="E39" s="355">
        <f>'Pivot Table'!J11</f>
        <v>7.8794690134434022</v>
      </c>
      <c r="F39" s="358" t="str">
        <f t="shared" si="5"/>
        <v>Conservative</v>
      </c>
    </row>
    <row r="40" spans="2:6">
      <c r="B40" s="330" t="s">
        <v>515</v>
      </c>
      <c r="C40" s="353">
        <f t="shared" ref="C40:C41" si="7">D26</f>
        <v>0.20933332595764439</v>
      </c>
      <c r="D40" s="354">
        <f t="shared" si="6"/>
        <v>0.20599999999999999</v>
      </c>
      <c r="E40" s="355">
        <f>'Pivot Table'!J12</f>
        <v>2.6293620869055543</v>
      </c>
      <c r="F40" s="358" t="str">
        <f t="shared" si="5"/>
        <v>Conservative</v>
      </c>
    </row>
    <row r="41" spans="2:6">
      <c r="B41" s="330" t="s">
        <v>516</v>
      </c>
      <c r="C41" s="353">
        <f t="shared" si="7"/>
        <v>7.9714491912053431E-2</v>
      </c>
      <c r="D41" s="354">
        <f t="shared" si="6"/>
        <v>7.5999999999999998E-2</v>
      </c>
      <c r="E41" s="355">
        <f>'Pivot Table'!J13</f>
        <v>0</v>
      </c>
      <c r="F41" s="358" t="str">
        <f t="shared" si="5"/>
        <v>Conservative</v>
      </c>
    </row>
    <row r="42" spans="2:6" ht="13.5" thickBot="1">
      <c r="B42" s="331" t="s">
        <v>324</v>
      </c>
      <c r="C42" s="346">
        <f>SUM(C33:C41)</f>
        <v>1</v>
      </c>
      <c r="D42" s="359">
        <f>SUM(D33:D41)</f>
        <v>0.99999999999999989</v>
      </c>
      <c r="E42" s="360">
        <f>'Pivot Table'!J14</f>
        <v>12.796198657827278</v>
      </c>
      <c r="F42" s="361" t="str">
        <f>IF(INT(E42)&lt;=10, "Conservative",IF(INT(E42)&lt;=20,"Moderate","Aggressive"))</f>
        <v>Moderate</v>
      </c>
    </row>
    <row r="44" spans="2:6" ht="15" customHeight="1"/>
    <row r="45" spans="2:6" ht="13.5" thickBot="1"/>
    <row r="46" spans="2:6" ht="13.5" thickBot="1">
      <c r="B46" s="766" t="s">
        <v>524</v>
      </c>
      <c r="C46" s="766"/>
      <c r="D46" s="766"/>
      <c r="E46" s="766"/>
    </row>
    <row r="47" spans="2:6" ht="13.5" thickBot="1">
      <c r="B47" s="298" t="s">
        <v>525</v>
      </c>
      <c r="C47" s="299" t="s">
        <v>526</v>
      </c>
      <c r="D47" s="300" t="s">
        <v>527</v>
      </c>
      <c r="E47" s="300" t="s">
        <v>528</v>
      </c>
    </row>
    <row r="48" spans="2:6">
      <c r="B48" s="301" t="s">
        <v>529</v>
      </c>
      <c r="C48" s="302" t="s">
        <v>530</v>
      </c>
      <c r="D48" s="303">
        <f>'Pivot Table'!D24</f>
        <v>0.43117735874693991</v>
      </c>
      <c r="E48" s="303">
        <f>'Pivot Table'!E24</f>
        <v>0.41399999999999998</v>
      </c>
    </row>
    <row r="49" spans="2:15">
      <c r="B49" s="304" t="s">
        <v>531</v>
      </c>
      <c r="C49" s="305" t="s">
        <v>532</v>
      </c>
      <c r="D49" s="303">
        <f>'Pivot Table'!D25</f>
        <v>0.36719360683310137</v>
      </c>
      <c r="E49" s="303">
        <f>'Pivot Table'!E25</f>
        <v>0.374</v>
      </c>
    </row>
    <row r="50" spans="2:15" ht="13.5" thickBot="1">
      <c r="B50" s="306" t="s">
        <v>533</v>
      </c>
      <c r="C50" s="307" t="s">
        <v>534</v>
      </c>
      <c r="D50" s="308">
        <f>'Pivot Table'!D26</f>
        <v>0.20162903441995897</v>
      </c>
      <c r="E50" s="308">
        <f>'Pivot Table'!E26</f>
        <v>0.21199999999999999</v>
      </c>
    </row>
    <row r="51" spans="2:15">
      <c r="D51" s="340">
        <f>SUM(D48:D50)</f>
        <v>1.0000000000000002</v>
      </c>
      <c r="E51" s="362" t="b">
        <f>SUM(E48:E50)=100%</f>
        <v>1</v>
      </c>
    </row>
    <row r="54" spans="2:15">
      <c r="B54" s="278" t="s">
        <v>535</v>
      </c>
      <c r="C54" s="278"/>
      <c r="D54" s="278"/>
    </row>
    <row r="55" spans="2:15">
      <c r="B55" s="318" t="s">
        <v>61</v>
      </c>
      <c r="C55" s="318">
        <f>COUNTIFS(Gender,'Report Tables'!B55)</f>
        <v>250</v>
      </c>
      <c r="D55" s="363">
        <f>C55/SUM($C$55:$C$56)</f>
        <v>0.5</v>
      </c>
    </row>
    <row r="56" spans="2:15" ht="13.5" thickBot="1">
      <c r="B56" s="307" t="s">
        <v>60</v>
      </c>
      <c r="C56" s="307">
        <f>COUNTIFS(Gender,'Report Tables'!B56)</f>
        <v>250</v>
      </c>
      <c r="D56" s="308">
        <f>C56/SUM($C$55:$C$56)</f>
        <v>0.5</v>
      </c>
    </row>
    <row r="57" spans="2:15">
      <c r="C57" s="364" t="b">
        <f>SUM(C55:C56)=E28</f>
        <v>1</v>
      </c>
    </row>
    <row r="60" spans="2:15">
      <c r="J60" s="344"/>
    </row>
    <row r="62" spans="2:15" s="344" customFormat="1" ht="12" customHeight="1">
      <c r="J62" s="318"/>
      <c r="K62" s="743"/>
      <c r="L62" s="743"/>
      <c r="M62" s="743"/>
      <c r="N62" s="743"/>
      <c r="O62" s="743"/>
    </row>
    <row r="63" spans="2:15">
      <c r="J63" s="344"/>
    </row>
  </sheetData>
  <mergeCells count="7">
    <mergeCell ref="K62:O62"/>
    <mergeCell ref="M2:O2"/>
    <mergeCell ref="B46:E46"/>
    <mergeCell ref="B4:B5"/>
    <mergeCell ref="B6:B7"/>
    <mergeCell ref="B8:B9"/>
    <mergeCell ref="B10:B11"/>
  </mergeCell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0920D-914B-4223-A5A2-2622D5B5F156}">
  <dimension ref="J3:Q38"/>
  <sheetViews>
    <sheetView topLeftCell="B16" zoomScale="90" zoomScaleNormal="90" workbookViewId="0">
      <selection activeCell="C4" sqref="C4:H8"/>
    </sheetView>
  </sheetViews>
  <sheetFormatPr defaultColWidth="8.90625" defaultRowHeight="13"/>
  <cols>
    <col min="1" max="9" width="8.90625" style="255"/>
    <col min="10" max="10" width="17.54296875" style="255" bestFit="1" customWidth="1"/>
    <col min="11" max="11" width="17.08984375" style="255" bestFit="1" customWidth="1"/>
    <col min="12" max="12" width="18.54296875" style="255" bestFit="1" customWidth="1"/>
    <col min="13" max="13" width="12.08984375" style="255" bestFit="1" customWidth="1"/>
    <col min="14" max="14" width="10.90625" style="255" bestFit="1" customWidth="1"/>
    <col min="15" max="15" width="12.08984375" style="255" bestFit="1" customWidth="1"/>
    <col min="16" max="16" width="14" style="255" bestFit="1" customWidth="1"/>
    <col min="17" max="16384" width="8.90625" style="255"/>
  </cols>
  <sheetData>
    <row r="3" spans="10:11">
      <c r="J3" s="235" t="s">
        <v>32</v>
      </c>
      <c r="K3" s="235" t="s">
        <v>545</v>
      </c>
    </row>
    <row r="4" spans="10:11">
      <c r="J4" s="255">
        <v>2007</v>
      </c>
      <c r="K4" s="256">
        <v>0.05</v>
      </c>
    </row>
    <row r="5" spans="10:11">
      <c r="J5" s="255">
        <v>2008</v>
      </c>
      <c r="K5" s="256">
        <v>0.05</v>
      </c>
    </row>
    <row r="6" spans="10:11">
      <c r="J6" s="255">
        <v>2009</v>
      </c>
      <c r="K6" s="256">
        <v>0.05</v>
      </c>
    </row>
    <row r="7" spans="10:11">
      <c r="J7" s="255">
        <v>2010</v>
      </c>
      <c r="K7" s="256">
        <v>0.05</v>
      </c>
    </row>
    <row r="8" spans="10:11">
      <c r="J8" s="255">
        <v>2011</v>
      </c>
      <c r="K8" s="256">
        <v>7.4999999999999997E-2</v>
      </c>
    </row>
    <row r="9" spans="10:11">
      <c r="J9" s="255">
        <v>2012</v>
      </c>
      <c r="K9" s="256">
        <v>7.4999999999999997E-2</v>
      </c>
    </row>
    <row r="10" spans="10:11">
      <c r="J10" s="255">
        <v>2013</v>
      </c>
      <c r="K10" s="256">
        <v>0.125</v>
      </c>
    </row>
    <row r="11" spans="10:11">
      <c r="J11" s="255">
        <v>2014</v>
      </c>
      <c r="K11" s="256">
        <v>0.03</v>
      </c>
    </row>
    <row r="12" spans="10:11">
      <c r="J12" s="255">
        <v>2015</v>
      </c>
      <c r="K12" s="256">
        <v>0.06</v>
      </c>
    </row>
    <row r="13" spans="10:11">
      <c r="J13" s="255">
        <v>2016</v>
      </c>
      <c r="K13" s="256">
        <v>7.0000000000000007E-2</v>
      </c>
    </row>
    <row r="14" spans="10:11">
      <c r="J14" s="255">
        <v>2017</v>
      </c>
      <c r="K14" s="256">
        <v>7.0000000000000007E-2</v>
      </c>
    </row>
    <row r="15" spans="10:11">
      <c r="J15" s="255">
        <v>2018</v>
      </c>
      <c r="K15" s="256">
        <v>0.03</v>
      </c>
    </row>
    <row r="16" spans="10:11">
      <c r="J16" s="255">
        <v>2019</v>
      </c>
      <c r="K16" s="256">
        <v>0.03</v>
      </c>
    </row>
    <row r="17" spans="10:17">
      <c r="J17" s="255">
        <v>2020</v>
      </c>
      <c r="K17" s="256">
        <v>0.1</v>
      </c>
    </row>
    <row r="18" spans="10:17">
      <c r="K18" s="257">
        <f>GEOMEAN(K4:K17)</f>
        <v>5.6629737243974174E-2</v>
      </c>
    </row>
    <row r="23" spans="10:17">
      <c r="M23" s="255" t="s">
        <v>546</v>
      </c>
    </row>
    <row r="26" spans="10:17">
      <c r="K26" s="255" t="s">
        <v>1074</v>
      </c>
    </row>
    <row r="28" spans="10:17" ht="39">
      <c r="K28" s="258" t="s">
        <v>547</v>
      </c>
      <c r="L28" s="258" t="s">
        <v>548</v>
      </c>
      <c r="M28" s="259" t="s">
        <v>549</v>
      </c>
      <c r="N28" s="259" t="s">
        <v>550</v>
      </c>
      <c r="O28" s="260" t="s">
        <v>551</v>
      </c>
      <c r="P28" s="260" t="s">
        <v>550</v>
      </c>
    </row>
    <row r="29" spans="10:17">
      <c r="K29" s="261">
        <v>6000</v>
      </c>
      <c r="L29" s="261">
        <v>720</v>
      </c>
      <c r="M29" s="262">
        <v>18000</v>
      </c>
      <c r="N29" s="262">
        <v>2160</v>
      </c>
      <c r="O29" s="263">
        <v>18000</v>
      </c>
      <c r="P29" s="263">
        <v>2160</v>
      </c>
    </row>
    <row r="32" spans="10:17">
      <c r="J32" s="264" t="s">
        <v>19</v>
      </c>
      <c r="K32" s="769" t="s">
        <v>552</v>
      </c>
      <c r="L32" s="769"/>
      <c r="M32" s="769"/>
      <c r="N32" s="769"/>
      <c r="O32" s="769"/>
      <c r="P32" s="264" t="s">
        <v>553</v>
      </c>
      <c r="Q32" s="264" t="s">
        <v>315</v>
      </c>
    </row>
    <row r="33" spans="10:17">
      <c r="J33" s="265" t="s">
        <v>115</v>
      </c>
      <c r="K33" s="266" t="s">
        <v>554</v>
      </c>
      <c r="L33" s="266" t="s">
        <v>555</v>
      </c>
      <c r="M33" s="267" t="s">
        <v>556</v>
      </c>
      <c r="N33" s="267" t="s">
        <v>557</v>
      </c>
      <c r="O33" s="268" t="s">
        <v>558</v>
      </c>
      <c r="P33" s="269" t="s">
        <v>559</v>
      </c>
      <c r="Q33" s="770">
        <f>O34/P34</f>
        <v>6.5239148431418578E-2</v>
      </c>
    </row>
    <row r="34" spans="10:17">
      <c r="J34" s="270">
        <f>COUNTIF(Membership_Analysis,$J$33)</f>
        <v>121</v>
      </c>
      <c r="K34" s="266">
        <v>720</v>
      </c>
      <c r="L34" s="271">
        <f>J34*K34*J35</f>
        <v>1045440</v>
      </c>
      <c r="M34" s="272">
        <v>1440</v>
      </c>
      <c r="N34" s="273">
        <f>M34*J34*J35</f>
        <v>2090880</v>
      </c>
      <c r="O34" s="274">
        <f>N34+L34</f>
        <v>3136320</v>
      </c>
      <c r="P34" s="269">
        <f>K38</f>
        <v>48074202</v>
      </c>
      <c r="Q34" s="770"/>
    </row>
    <row r="35" spans="10:17">
      <c r="J35" s="255">
        <v>12</v>
      </c>
    </row>
    <row r="37" spans="10:17">
      <c r="J37" s="255" t="s">
        <v>387</v>
      </c>
      <c r="K37" s="275">
        <v>45107</v>
      </c>
      <c r="L37" s="235"/>
      <c r="M37" s="235"/>
      <c r="N37" s="235"/>
      <c r="O37" s="235"/>
    </row>
    <row r="38" spans="10:17">
      <c r="J38" s="255" t="s">
        <v>560</v>
      </c>
      <c r="K38" s="276">
        <f>'Investment Income'!I15</f>
        <v>48074202</v>
      </c>
      <c r="L38" s="277"/>
    </row>
  </sheetData>
  <mergeCells count="2">
    <mergeCell ref="K32:O32"/>
    <mergeCell ref="Q33:Q34"/>
  </mergeCell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03387-2DBB-4554-87A0-F5F12407CF4C}">
  <sheetPr>
    <tabColor rgb="FFC00000"/>
  </sheetPr>
  <dimension ref="B2:Q91"/>
  <sheetViews>
    <sheetView showGridLines="0" topLeftCell="B18" zoomScale="107" zoomScaleNormal="107" workbookViewId="0">
      <selection activeCell="C5" sqref="C5"/>
    </sheetView>
  </sheetViews>
  <sheetFormatPr defaultColWidth="9.453125" defaultRowHeight="12"/>
  <cols>
    <col min="1" max="1" width="9.54296875" style="94" customWidth="1"/>
    <col min="2" max="2" width="28.90625" style="94" customWidth="1"/>
    <col min="3" max="3" width="28.54296875" style="94" customWidth="1"/>
    <col min="4" max="4" width="16" style="94" customWidth="1"/>
    <col min="5" max="5" width="17.453125" style="94" bestFit="1" customWidth="1"/>
    <col min="6" max="6" width="15.54296875" style="94" bestFit="1" customWidth="1"/>
    <col min="7" max="8" width="15.54296875" style="94" customWidth="1"/>
    <col min="9" max="9" width="15.453125" style="94" customWidth="1"/>
    <col min="10" max="10" width="16.54296875" style="94" bestFit="1" customWidth="1"/>
    <col min="11" max="11" width="16.453125" style="94" customWidth="1"/>
    <col min="12" max="12" width="17.453125" style="94" customWidth="1"/>
    <col min="13" max="13" width="28.453125" style="94" customWidth="1"/>
    <col min="14" max="14" width="14" style="94" bestFit="1" customWidth="1"/>
    <col min="15" max="15" width="24.54296875" style="94" customWidth="1"/>
    <col min="16" max="16" width="19.453125" style="94" customWidth="1"/>
    <col min="17" max="17" width="13.54296875" style="94" customWidth="1"/>
    <col min="18" max="16384" width="9.453125" style="94"/>
  </cols>
  <sheetData>
    <row r="2" spans="2:17" s="92" customFormat="1" ht="12.65" customHeight="1">
      <c r="O2" s="771"/>
      <c r="P2" s="771"/>
      <c r="Q2" s="771"/>
    </row>
    <row r="3" spans="2:17" s="92" customFormat="1" ht="12.75" customHeight="1">
      <c r="B3" s="92" t="s">
        <v>561</v>
      </c>
      <c r="G3" s="110"/>
      <c r="H3" s="110"/>
      <c r="O3" s="111"/>
      <c r="P3" s="112"/>
      <c r="Q3" s="112"/>
    </row>
    <row r="4" spans="2:17" s="92" customFormat="1" ht="12.75" customHeight="1">
      <c r="B4" s="113" t="s">
        <v>504</v>
      </c>
      <c r="C4" s="113" t="s">
        <v>505</v>
      </c>
      <c r="D4" s="113" t="s">
        <v>506</v>
      </c>
      <c r="E4" s="113" t="s">
        <v>502</v>
      </c>
      <c r="F4" s="113" t="s">
        <v>507</v>
      </c>
      <c r="G4" s="114"/>
      <c r="H4" s="115"/>
      <c r="O4" s="93"/>
      <c r="P4" s="103"/>
      <c r="Q4" s="103"/>
    </row>
    <row r="5" spans="2:17" s="92" customFormat="1" ht="12.75" customHeight="1">
      <c r="B5" s="116" t="s">
        <v>562</v>
      </c>
      <c r="C5" s="96">
        <v>10233247.950000001</v>
      </c>
      <c r="D5" s="95">
        <f>C5/$C$13</f>
        <v>8.2294808097814632E-3</v>
      </c>
      <c r="E5" s="92">
        <v>12</v>
      </c>
      <c r="F5" s="95">
        <f t="shared" ref="F5:F12" si="0">E5/$E$13</f>
        <v>2.643171806167401E-2</v>
      </c>
      <c r="G5" s="114"/>
      <c r="H5" s="115"/>
      <c r="O5" s="93"/>
      <c r="P5" s="103"/>
      <c r="Q5" s="103"/>
    </row>
    <row r="6" spans="2:17" s="92" customFormat="1" ht="12.75" customHeight="1">
      <c r="B6" s="116" t="s">
        <v>563</v>
      </c>
      <c r="C6" s="96">
        <v>76006498.579999983</v>
      </c>
      <c r="D6" s="95">
        <f t="shared" ref="D6:D12" si="1">C6/$C$13</f>
        <v>6.112370427639173E-2</v>
      </c>
      <c r="E6" s="92">
        <v>44</v>
      </c>
      <c r="F6" s="95">
        <f t="shared" si="0"/>
        <v>9.6916299559471369E-2</v>
      </c>
      <c r="G6" s="114"/>
      <c r="H6" s="115"/>
      <c r="O6" s="93"/>
      <c r="P6" s="103"/>
      <c r="Q6" s="103"/>
    </row>
    <row r="7" spans="2:17" s="92" customFormat="1" ht="12.75" customHeight="1">
      <c r="B7" s="116" t="s">
        <v>564</v>
      </c>
      <c r="C7" s="96">
        <v>145883269.49000007</v>
      </c>
      <c r="D7" s="95">
        <f t="shared" si="1"/>
        <v>0.11731793977845843</v>
      </c>
      <c r="E7" s="92">
        <v>54</v>
      </c>
      <c r="F7" s="95">
        <f t="shared" si="0"/>
        <v>0.11894273127753303</v>
      </c>
      <c r="G7" s="117"/>
      <c r="H7" s="118"/>
      <c r="O7" s="119"/>
      <c r="P7" s="772"/>
      <c r="Q7" s="772"/>
    </row>
    <row r="8" spans="2:17" s="92" customFormat="1" ht="12.75" customHeight="1">
      <c r="B8" s="116" t="s">
        <v>565</v>
      </c>
      <c r="C8" s="96">
        <v>117524914.01000012</v>
      </c>
      <c r="D8" s="95">
        <f t="shared" si="1"/>
        <v>9.4512419638626333E-2</v>
      </c>
      <c r="E8" s="92">
        <v>141</v>
      </c>
      <c r="F8" s="95">
        <f t="shared" si="0"/>
        <v>0.31057268722466963</v>
      </c>
      <c r="G8" s="118"/>
      <c r="H8" s="118"/>
      <c r="O8" s="119"/>
      <c r="P8" s="103"/>
      <c r="Q8" s="103"/>
    </row>
    <row r="9" spans="2:17" s="92" customFormat="1" ht="12.75" customHeight="1">
      <c r="B9" s="116" t="s">
        <v>566</v>
      </c>
      <c r="C9" s="96">
        <v>133749974.91000003</v>
      </c>
      <c r="D9" s="95">
        <f t="shared" si="1"/>
        <v>0.10756045951477188</v>
      </c>
      <c r="E9" s="92">
        <v>34</v>
      </c>
      <c r="F9" s="95">
        <f t="shared" si="0"/>
        <v>7.4889867841409691E-2</v>
      </c>
    </row>
    <row r="10" spans="2:17" s="92" customFormat="1" ht="12.75" customHeight="1">
      <c r="B10" s="116" t="s">
        <v>567</v>
      </c>
      <c r="C10" s="96">
        <v>318831069.28999972</v>
      </c>
      <c r="D10" s="95">
        <f t="shared" si="1"/>
        <v>0.25640091778330815</v>
      </c>
      <c r="E10" s="92">
        <v>75</v>
      </c>
      <c r="F10" s="95">
        <f t="shared" si="0"/>
        <v>0.16519823788546256</v>
      </c>
    </row>
    <row r="11" spans="2:17" s="92" customFormat="1" ht="12.75" customHeight="1">
      <c r="B11" s="116" t="s">
        <v>568</v>
      </c>
      <c r="C11" s="96">
        <v>432973713.49000001</v>
      </c>
      <c r="D11" s="95">
        <f t="shared" si="1"/>
        <v>0.34819334816428171</v>
      </c>
      <c r="E11" s="92">
        <v>91</v>
      </c>
      <c r="F11" s="95">
        <f t="shared" si="0"/>
        <v>0.20044052863436124</v>
      </c>
    </row>
    <row r="12" spans="2:17" s="92" customFormat="1" ht="12" customHeight="1">
      <c r="B12" s="116" t="s">
        <v>569</v>
      </c>
      <c r="C12" s="92">
        <v>8283771.0899999999</v>
      </c>
      <c r="D12" s="95">
        <f t="shared" si="1"/>
        <v>6.6617300343804796E-3</v>
      </c>
      <c r="E12" s="92">
        <v>3</v>
      </c>
      <c r="F12" s="95">
        <f t="shared" si="0"/>
        <v>6.6079295154185024E-3</v>
      </c>
    </row>
    <row r="13" spans="2:17" s="92" customFormat="1" ht="12.5" thickBot="1">
      <c r="B13" s="120" t="s">
        <v>376</v>
      </c>
      <c r="C13" s="121">
        <f>SUM(C5:C12)</f>
        <v>1243486458.8099997</v>
      </c>
      <c r="D13" s="122">
        <f>SUM(D5:D12)</f>
        <v>1.0000000000000002</v>
      </c>
      <c r="E13" s="123">
        <f>SUM(E5:E12)</f>
        <v>454</v>
      </c>
      <c r="F13" s="122">
        <f>SUM(F5:F12)</f>
        <v>1</v>
      </c>
      <c r="G13" s="124"/>
      <c r="H13" s="124"/>
    </row>
    <row r="18" spans="2:6" s="92" customFormat="1">
      <c r="B18" s="92" t="s">
        <v>570</v>
      </c>
    </row>
    <row r="19" spans="2:6" s="92" customFormat="1">
      <c r="B19" s="113" t="s">
        <v>504</v>
      </c>
      <c r="C19" s="113" t="s">
        <v>505</v>
      </c>
      <c r="D19" s="113" t="s">
        <v>506</v>
      </c>
      <c r="E19" s="113" t="s">
        <v>502</v>
      </c>
      <c r="F19" s="113" t="s">
        <v>507</v>
      </c>
    </row>
    <row r="20" spans="2:6" s="92" customFormat="1">
      <c r="B20" s="116" t="s">
        <v>562</v>
      </c>
      <c r="C20" s="96">
        <v>740392.66999999993</v>
      </c>
      <c r="D20" s="95">
        <f>C20/$C$27</f>
        <v>1.1124570615870957E-2</v>
      </c>
      <c r="E20" s="92">
        <v>2</v>
      </c>
      <c r="F20" s="95">
        <f>E20/$E$27</f>
        <v>8.6956521739130432E-2</v>
      </c>
    </row>
    <row r="21" spans="2:6" s="92" customFormat="1">
      <c r="B21" s="116" t="s">
        <v>563</v>
      </c>
      <c r="C21" s="96">
        <v>9076292.1799999997</v>
      </c>
      <c r="D21" s="95">
        <f t="shared" ref="D21:D26" si="2">C21/$C$27</f>
        <v>0.13637338317610218</v>
      </c>
      <c r="E21" s="92">
        <v>5</v>
      </c>
      <c r="F21" s="95">
        <f t="shared" ref="F21:F26" si="3">E21/$E$27</f>
        <v>0.21739130434782608</v>
      </c>
    </row>
    <row r="22" spans="2:6" s="92" customFormat="1">
      <c r="B22" s="116" t="s">
        <v>564</v>
      </c>
      <c r="C22" s="96">
        <v>11542919.239999998</v>
      </c>
      <c r="D22" s="95">
        <f t="shared" si="2"/>
        <v>0.17343502360534649</v>
      </c>
      <c r="E22" s="92">
        <v>6</v>
      </c>
      <c r="F22" s="95">
        <f t="shared" si="3"/>
        <v>0.2608695652173913</v>
      </c>
    </row>
    <row r="23" spans="2:6" s="92" customFormat="1">
      <c r="B23" s="116" t="s">
        <v>565</v>
      </c>
      <c r="C23" s="96">
        <v>3262911.29</v>
      </c>
      <c r="D23" s="95">
        <f t="shared" si="2"/>
        <v>4.9025994623809022E-2</v>
      </c>
      <c r="E23" s="92">
        <v>2</v>
      </c>
      <c r="F23" s="95">
        <f t="shared" si="3"/>
        <v>8.6956521739130432E-2</v>
      </c>
    </row>
    <row r="24" spans="2:6" s="92" customFormat="1">
      <c r="B24" s="116" t="s">
        <v>566</v>
      </c>
      <c r="C24" s="96">
        <v>6670454.7599999998</v>
      </c>
      <c r="D24" s="95">
        <f t="shared" si="2"/>
        <v>0.10022512110714517</v>
      </c>
      <c r="E24" s="92">
        <v>3</v>
      </c>
      <c r="F24" s="95">
        <f t="shared" si="3"/>
        <v>0.13043478260869565</v>
      </c>
    </row>
    <row r="25" spans="2:6" s="92" customFormat="1">
      <c r="B25" s="116" t="s">
        <v>567</v>
      </c>
      <c r="C25" s="96">
        <v>9015137.4499999993</v>
      </c>
      <c r="D25" s="95">
        <f t="shared" si="2"/>
        <v>0.13545451925436788</v>
      </c>
      <c r="E25" s="92">
        <v>1</v>
      </c>
      <c r="F25" s="95">
        <f t="shared" si="3"/>
        <v>4.3478260869565216E-2</v>
      </c>
    </row>
    <row r="26" spans="2:6" s="92" customFormat="1">
      <c r="B26" s="116" t="s">
        <v>568</v>
      </c>
      <c r="C26" s="96">
        <v>26246611.289999999</v>
      </c>
      <c r="D26" s="95">
        <f t="shared" si="2"/>
        <v>0.39436138761735845</v>
      </c>
      <c r="E26" s="92">
        <v>4</v>
      </c>
      <c r="F26" s="95">
        <f t="shared" si="3"/>
        <v>0.17391304347826086</v>
      </c>
    </row>
    <row r="27" spans="2:6" s="92" customFormat="1" ht="12" customHeight="1" thickBot="1">
      <c r="B27" s="120" t="s">
        <v>376</v>
      </c>
      <c r="C27" s="121">
        <f>SUM(C20:C26)</f>
        <v>66554718.879999988</v>
      </c>
      <c r="D27" s="122">
        <f>SUM(D20:D26)</f>
        <v>1.0000000000000002</v>
      </c>
      <c r="E27" s="123">
        <f>SUM(E20:E26)</f>
        <v>23</v>
      </c>
      <c r="F27" s="122">
        <f>SUM(F20:F26)</f>
        <v>1</v>
      </c>
    </row>
    <row r="59" spans="2:5" ht="15" customHeight="1">
      <c r="B59" s="773"/>
      <c r="C59" s="773"/>
      <c r="D59" s="773"/>
      <c r="E59" s="773"/>
    </row>
    <row r="91" spans="12:17" ht="12" customHeight="1">
      <c r="L91" s="774"/>
      <c r="M91" s="774"/>
      <c r="N91" s="774"/>
      <c r="O91" s="774"/>
      <c r="P91" s="774"/>
      <c r="Q91" s="774"/>
    </row>
  </sheetData>
  <mergeCells count="4">
    <mergeCell ref="O2:Q2"/>
    <mergeCell ref="P7:Q7"/>
    <mergeCell ref="B59:E59"/>
    <mergeCell ref="L91:Q91"/>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BF064-C316-4A56-B0D9-F74BE06AD587}">
  <dimension ref="C3:K110"/>
  <sheetViews>
    <sheetView showGridLines="0" zoomScale="98" zoomScaleNormal="98" workbookViewId="0">
      <selection activeCell="C5" sqref="C5"/>
    </sheetView>
  </sheetViews>
  <sheetFormatPr defaultColWidth="9.453125" defaultRowHeight="12"/>
  <cols>
    <col min="1" max="1" width="9.453125" style="98"/>
    <col min="2" max="2" width="13.90625" style="98" customWidth="1"/>
    <col min="3" max="3" width="15.54296875" style="98" bestFit="1" customWidth="1"/>
    <col min="4" max="4" width="45.08984375" style="98" bestFit="1" customWidth="1"/>
    <col min="5" max="5" width="13.54296875" style="98" bestFit="1" customWidth="1"/>
    <col min="6" max="6" width="13.36328125" style="98" bestFit="1" customWidth="1"/>
    <col min="7" max="40" width="15.90625" style="98" bestFit="1" customWidth="1"/>
    <col min="41" max="41" width="11" style="98" bestFit="1" customWidth="1"/>
    <col min="42" max="16384" width="9.453125" style="98"/>
  </cols>
  <sheetData>
    <row r="3" spans="3:6">
      <c r="C3" s="108" t="s">
        <v>86</v>
      </c>
      <c r="D3" s="98" t="s">
        <v>116</v>
      </c>
    </row>
    <row r="4" spans="3:6">
      <c r="C4" s="98" t="s">
        <v>103</v>
      </c>
    </row>
    <row r="5" spans="3:6">
      <c r="C5" s="108" t="s">
        <v>536</v>
      </c>
      <c r="D5" s="98" t="s">
        <v>537</v>
      </c>
      <c r="E5" s="98" t="s">
        <v>538</v>
      </c>
      <c r="F5" s="98" t="s">
        <v>539</v>
      </c>
    </row>
    <row r="6" spans="3:6">
      <c r="C6" s="109" t="s">
        <v>571</v>
      </c>
      <c r="D6" s="98">
        <v>1328828.2000000002</v>
      </c>
      <c r="E6" s="98">
        <v>53153128</v>
      </c>
      <c r="F6" s="98">
        <v>2</v>
      </c>
    </row>
    <row r="7" spans="3:6">
      <c r="C7" s="109" t="s">
        <v>509</v>
      </c>
      <c r="D7" s="98">
        <v>2275604.67</v>
      </c>
      <c r="E7" s="98">
        <v>71064994.840000004</v>
      </c>
      <c r="F7" s="98">
        <v>8</v>
      </c>
    </row>
    <row r="8" spans="3:6">
      <c r="C8" s="109" t="s">
        <v>510</v>
      </c>
      <c r="D8" s="98">
        <v>22796116.669999994</v>
      </c>
      <c r="E8" s="98">
        <v>621826825.98000026</v>
      </c>
      <c r="F8" s="98">
        <v>72</v>
      </c>
    </row>
    <row r="9" spans="3:6">
      <c r="C9" s="109" t="s">
        <v>511</v>
      </c>
      <c r="D9" s="98">
        <v>72625777.980000019</v>
      </c>
      <c r="E9" s="98">
        <v>1625076987.3900001</v>
      </c>
      <c r="F9" s="98">
        <v>102</v>
      </c>
    </row>
    <row r="10" spans="3:6">
      <c r="C10" s="109" t="s">
        <v>512</v>
      </c>
      <c r="D10" s="98">
        <v>98358197.299999967</v>
      </c>
      <c r="E10" s="98">
        <v>1793355674.1799982</v>
      </c>
      <c r="F10" s="98">
        <v>108</v>
      </c>
    </row>
    <row r="11" spans="3:6">
      <c r="C11" s="109" t="s">
        <v>513</v>
      </c>
      <c r="D11" s="98">
        <v>61723610.620000005</v>
      </c>
      <c r="E11" s="98">
        <v>828946619.43000007</v>
      </c>
      <c r="F11" s="98">
        <v>47</v>
      </c>
    </row>
    <row r="12" spans="3:6">
      <c r="C12" s="109" t="s">
        <v>514</v>
      </c>
      <c r="D12" s="98">
        <v>120363422.38000001</v>
      </c>
      <c r="E12" s="98">
        <v>841836377.70000029</v>
      </c>
      <c r="F12" s="98">
        <v>148</v>
      </c>
    </row>
    <row r="13" spans="3:6">
      <c r="C13" s="109" t="s">
        <v>515</v>
      </c>
      <c r="D13" s="98">
        <v>53463630.830000006</v>
      </c>
      <c r="E13" s="98">
        <v>173838095.23999998</v>
      </c>
      <c r="F13" s="98">
        <v>16</v>
      </c>
    </row>
    <row r="14" spans="3:6">
      <c r="C14" s="109" t="s">
        <v>572</v>
      </c>
      <c r="D14" s="98">
        <v>22768790.199999999</v>
      </c>
      <c r="E14" s="98">
        <v>0</v>
      </c>
      <c r="F14" s="98">
        <v>5</v>
      </c>
    </row>
    <row r="15" spans="3:6">
      <c r="C15" s="109" t="s">
        <v>376</v>
      </c>
      <c r="D15" s="98">
        <v>455703978.85000008</v>
      </c>
      <c r="E15" s="98">
        <v>6009098702.7600012</v>
      </c>
      <c r="F15" s="98">
        <v>508</v>
      </c>
    </row>
    <row r="17" spans="3:4" ht="14.5">
      <c r="C17" s="126" t="s">
        <v>86</v>
      </c>
      <c r="D17" t="s">
        <v>116</v>
      </c>
    </row>
    <row r="18" spans="3:4">
      <c r="C18" s="98" t="s">
        <v>573</v>
      </c>
    </row>
    <row r="19" spans="3:4" ht="14.5">
      <c r="C19" s="126" t="s">
        <v>536</v>
      </c>
      <c r="D19" t="s">
        <v>537</v>
      </c>
    </row>
    <row r="20" spans="3:4" ht="14.5">
      <c r="C20" s="127" t="s">
        <v>542</v>
      </c>
      <c r="D20" s="128">
        <v>0.43141129446822679</v>
      </c>
    </row>
    <row r="21" spans="3:4" ht="14.5">
      <c r="C21" s="127" t="s">
        <v>543</v>
      </c>
      <c r="D21" s="128">
        <v>0.3512846394801673</v>
      </c>
    </row>
    <row r="22" spans="3:4" ht="14.5">
      <c r="C22" s="127" t="s">
        <v>544</v>
      </c>
      <c r="D22" s="128">
        <v>0.21730406605160593</v>
      </c>
    </row>
    <row r="23" spans="3:4" ht="14.5">
      <c r="C23" s="127" t="s">
        <v>376</v>
      </c>
      <c r="D23" s="128">
        <v>1</v>
      </c>
    </row>
    <row r="47" spans="6:11" ht="16.399999999999999" customHeight="1">
      <c r="F47" s="98" t="s">
        <v>539</v>
      </c>
      <c r="H47" s="98" t="s">
        <v>536</v>
      </c>
      <c r="I47" s="98" t="s">
        <v>574</v>
      </c>
      <c r="J47" s="105" t="s">
        <v>107</v>
      </c>
    </row>
    <row r="48" spans="6:11">
      <c r="F48" s="98">
        <v>14</v>
      </c>
      <c r="H48" s="98" t="s">
        <v>575</v>
      </c>
      <c r="I48" s="106">
        <v>2505087.382080351</v>
      </c>
      <c r="J48" s="106">
        <v>90474721.673276648</v>
      </c>
      <c r="K48" s="106">
        <f>J48/I48</f>
        <v>36.116393512046621</v>
      </c>
    </row>
    <row r="49" spans="5:11" ht="14.5">
      <c r="E49"/>
      <c r="F49" s="98">
        <v>628</v>
      </c>
      <c r="H49" s="98" t="s">
        <v>509</v>
      </c>
      <c r="I49" s="106">
        <v>148330273.65258792</v>
      </c>
      <c r="J49" s="106">
        <v>4773021907.1423702</v>
      </c>
      <c r="K49" s="106">
        <f t="shared" ref="K49:K57" si="0">J49/I49</f>
        <v>32.178339523066711</v>
      </c>
    </row>
    <row r="50" spans="5:11" ht="14.5">
      <c r="E50"/>
      <c r="F50" s="98">
        <v>1369</v>
      </c>
      <c r="H50" s="98" t="s">
        <v>510</v>
      </c>
      <c r="I50" s="106">
        <v>813316311.48156869</v>
      </c>
      <c r="J50" s="106">
        <v>22173072230.745895</v>
      </c>
      <c r="K50" s="106">
        <f t="shared" si="0"/>
        <v>27.262544618531702</v>
      </c>
    </row>
    <row r="51" spans="5:11">
      <c r="F51" s="98">
        <v>2194</v>
      </c>
      <c r="H51" s="98" t="s">
        <v>511</v>
      </c>
      <c r="I51" s="106">
        <v>2364678754.8146076</v>
      </c>
      <c r="J51" s="106">
        <v>53672155338.679718</v>
      </c>
      <c r="K51" s="106">
        <f t="shared" si="0"/>
        <v>22.697440499856672</v>
      </c>
    </row>
    <row r="52" spans="5:11">
      <c r="F52" s="98">
        <v>1801</v>
      </c>
      <c r="H52" s="98" t="s">
        <v>512</v>
      </c>
      <c r="I52" s="106">
        <v>2964613580.1362982</v>
      </c>
      <c r="J52" s="106">
        <v>53725734514.582359</v>
      </c>
      <c r="K52" s="106">
        <f t="shared" si="0"/>
        <v>18.122339745914648</v>
      </c>
    </row>
    <row r="53" spans="5:11">
      <c r="F53" s="98">
        <v>499</v>
      </c>
      <c r="H53" s="98" t="s">
        <v>513</v>
      </c>
      <c r="I53" s="106">
        <v>1652850167.406606</v>
      </c>
      <c r="J53" s="106">
        <v>21909357724.828896</v>
      </c>
      <c r="K53" s="106">
        <f t="shared" si="0"/>
        <v>13.2555014101524</v>
      </c>
    </row>
    <row r="54" spans="5:11">
      <c r="F54" s="98">
        <v>188</v>
      </c>
      <c r="H54" s="98" t="s">
        <v>514</v>
      </c>
      <c r="I54" s="106">
        <v>894971279.84802699</v>
      </c>
      <c r="J54" s="106">
        <v>7250294511.6895189</v>
      </c>
      <c r="K54" s="106">
        <f t="shared" si="0"/>
        <v>8.1011476847845607</v>
      </c>
    </row>
    <row r="55" spans="5:11">
      <c r="F55" s="98">
        <v>85</v>
      </c>
      <c r="H55" s="98" t="s">
        <v>515</v>
      </c>
      <c r="I55" s="106">
        <v>685340101.44192111</v>
      </c>
      <c r="J55" s="106">
        <v>2279008899.5892911</v>
      </c>
      <c r="K55" s="106">
        <f t="shared" si="0"/>
        <v>3.3253692506747687</v>
      </c>
    </row>
    <row r="56" spans="5:11">
      <c r="F56" s="98">
        <v>164</v>
      </c>
      <c r="H56" s="98" t="s">
        <v>572</v>
      </c>
      <c r="I56" s="106">
        <v>57671778.658698395</v>
      </c>
      <c r="J56" s="106">
        <v>0</v>
      </c>
      <c r="K56" s="106">
        <f t="shared" si="0"/>
        <v>0</v>
      </c>
    </row>
    <row r="57" spans="5:11">
      <c r="F57" s="98">
        <v>6942</v>
      </c>
      <c r="I57" s="107">
        <f>SUM(I48:I56)</f>
        <v>9584277334.8223953</v>
      </c>
      <c r="J57" s="107">
        <f>SUM(J48:J56)</f>
        <v>165873119848.9313</v>
      </c>
      <c r="K57" s="107">
        <f t="shared" si="0"/>
        <v>17.306794665286578</v>
      </c>
    </row>
    <row r="58" spans="5:11">
      <c r="I58" s="107"/>
      <c r="J58" s="107"/>
      <c r="K58" s="107"/>
    </row>
    <row r="59" spans="5:11">
      <c r="I59" s="107"/>
      <c r="J59" s="107"/>
      <c r="K59" s="107"/>
    </row>
    <row r="61" spans="5:11">
      <c r="F61" s="98" t="s">
        <v>116</v>
      </c>
      <c r="H61" s="98" t="s">
        <v>541</v>
      </c>
      <c r="J61" s="98" t="s">
        <v>576</v>
      </c>
      <c r="K61" s="98" t="s">
        <v>577</v>
      </c>
    </row>
    <row r="62" spans="5:11">
      <c r="F62" s="98" t="s">
        <v>537</v>
      </c>
      <c r="G62" s="98" t="s">
        <v>539</v>
      </c>
      <c r="H62" s="98" t="s">
        <v>537</v>
      </c>
      <c r="I62" s="98" t="s">
        <v>539</v>
      </c>
    </row>
    <row r="63" spans="5:11">
      <c r="H63" s="98">
        <v>115606.52532304468</v>
      </c>
      <c r="I63" s="98">
        <v>2</v>
      </c>
      <c r="J63" s="98">
        <v>2505087.382080351</v>
      </c>
      <c r="K63" s="98">
        <v>14</v>
      </c>
    </row>
    <row r="64" spans="5:11">
      <c r="F64" s="98">
        <v>1570603.5007099998</v>
      </c>
      <c r="G64" s="98">
        <v>12</v>
      </c>
      <c r="H64" s="98">
        <v>4996191.5865700282</v>
      </c>
      <c r="I64" s="98">
        <v>44</v>
      </c>
      <c r="J64" s="98">
        <v>148330273.65258792</v>
      </c>
      <c r="K64" s="98">
        <v>628</v>
      </c>
    </row>
    <row r="65" spans="3:11" ht="14.5">
      <c r="C65"/>
      <c r="D65"/>
      <c r="F65" s="98">
        <v>10689897.616720736</v>
      </c>
      <c r="G65" s="98">
        <v>25</v>
      </c>
      <c r="H65" s="98">
        <v>51240715.001411878</v>
      </c>
      <c r="I65" s="98">
        <v>221</v>
      </c>
      <c r="J65" s="98">
        <v>813316311.48156869</v>
      </c>
      <c r="K65" s="98">
        <v>1369</v>
      </c>
    </row>
    <row r="66" spans="3:11" ht="14.5">
      <c r="C66"/>
      <c r="D66"/>
      <c r="F66" s="98">
        <v>68089908.888910219</v>
      </c>
      <c r="G66" s="98">
        <v>276</v>
      </c>
      <c r="H66" s="98">
        <v>110160478.56362739</v>
      </c>
      <c r="I66" s="98">
        <v>408</v>
      </c>
      <c r="J66" s="98">
        <v>2364678754.8146076</v>
      </c>
      <c r="K66" s="98">
        <v>2194</v>
      </c>
    </row>
    <row r="67" spans="3:11" ht="14.5">
      <c r="C67"/>
      <c r="D67"/>
      <c r="F67" s="98">
        <v>90461869.780659452</v>
      </c>
      <c r="G67" s="98">
        <v>404</v>
      </c>
      <c r="H67" s="98">
        <v>123870597.83620024</v>
      </c>
      <c r="I67" s="98">
        <v>315</v>
      </c>
      <c r="J67" s="98">
        <v>2964613580.1362982</v>
      </c>
      <c r="K67" s="98">
        <v>1801</v>
      </c>
    </row>
    <row r="68" spans="3:11" ht="14.5">
      <c r="C68"/>
      <c r="D68"/>
      <c r="E68" s="98">
        <v>341</v>
      </c>
      <c r="F68" s="98">
        <v>40789828.608159497</v>
      </c>
      <c r="G68" s="98">
        <v>92</v>
      </c>
      <c r="H68" s="98">
        <v>63658730.017067201</v>
      </c>
      <c r="I68" s="98">
        <v>66</v>
      </c>
      <c r="J68" s="98">
        <v>1652850167.406606</v>
      </c>
      <c r="K68" s="98">
        <v>499</v>
      </c>
    </row>
    <row r="69" spans="3:11" ht="14.5">
      <c r="C69"/>
      <c r="D69"/>
      <c r="E69" s="98">
        <v>130</v>
      </c>
      <c r="F69" s="98">
        <v>43479159.429777309</v>
      </c>
      <c r="G69" s="98">
        <v>35</v>
      </c>
      <c r="H69" s="98">
        <v>23389630.845264729</v>
      </c>
      <c r="I69" s="98">
        <v>23</v>
      </c>
      <c r="J69" s="98">
        <v>894971279.84802699</v>
      </c>
      <c r="K69" s="98">
        <v>188</v>
      </c>
    </row>
    <row r="70" spans="3:11" ht="14.5">
      <c r="C70"/>
      <c r="D70"/>
      <c r="E70" s="98">
        <v>62</v>
      </c>
      <c r="F70" s="98">
        <v>5632768.2804397466</v>
      </c>
      <c r="G70" s="98">
        <v>11</v>
      </c>
      <c r="H70" s="98">
        <v>19920962.296933174</v>
      </c>
      <c r="I70" s="98">
        <v>12</v>
      </c>
      <c r="J70" s="98">
        <v>685340101.44192111</v>
      </c>
      <c r="K70" s="98">
        <v>85</v>
      </c>
    </row>
    <row r="71" spans="3:11" ht="14.5">
      <c r="C71"/>
      <c r="D71"/>
      <c r="F71" s="98">
        <v>20513821.740668353</v>
      </c>
      <c r="G71" s="98">
        <v>99</v>
      </c>
      <c r="H71" s="98">
        <v>37157956.918030046</v>
      </c>
      <c r="I71" s="98">
        <v>65</v>
      </c>
      <c r="J71" s="98">
        <v>57671778.658698395</v>
      </c>
      <c r="K71" s="98">
        <v>164</v>
      </c>
    </row>
    <row r="72" spans="3:11" ht="14.5">
      <c r="C72"/>
      <c r="D72"/>
      <c r="E72" s="98">
        <v>4832</v>
      </c>
      <c r="F72" s="98">
        <v>281227857.84604549</v>
      </c>
      <c r="G72" s="98">
        <v>954</v>
      </c>
      <c r="H72" s="98">
        <v>434510869.59042728</v>
      </c>
      <c r="I72" s="98">
        <v>1156</v>
      </c>
      <c r="J72" s="98">
        <v>9584277334.8223953</v>
      </c>
      <c r="K72" s="98">
        <v>6942</v>
      </c>
    </row>
    <row r="73" spans="3:11">
      <c r="C73" s="109"/>
    </row>
    <row r="74" spans="3:11">
      <c r="C74" s="109"/>
    </row>
    <row r="75" spans="3:11">
      <c r="C75" s="109"/>
    </row>
    <row r="76" spans="3:11">
      <c r="C76" s="109" t="s">
        <v>573</v>
      </c>
      <c r="I76" s="107"/>
      <c r="J76" s="107"/>
      <c r="K76" s="107"/>
    </row>
    <row r="77" spans="3:11">
      <c r="D77" s="108" t="s">
        <v>578</v>
      </c>
    </row>
    <row r="78" spans="3:11">
      <c r="D78" s="98" t="s">
        <v>576</v>
      </c>
      <c r="E78" s="98" t="s">
        <v>577</v>
      </c>
    </row>
    <row r="79" spans="3:11">
      <c r="C79" s="108" t="s">
        <v>536</v>
      </c>
    </row>
    <row r="80" spans="3:11">
      <c r="C80" s="109" t="s">
        <v>376</v>
      </c>
    </row>
    <row r="90" spans="4:6">
      <c r="D90" s="109" t="s">
        <v>523</v>
      </c>
    </row>
    <row r="91" spans="4:6">
      <c r="D91" s="98" t="s">
        <v>536</v>
      </c>
      <c r="E91" s="98" t="s">
        <v>537</v>
      </c>
      <c r="F91" s="98" t="s">
        <v>539</v>
      </c>
    </row>
    <row r="92" spans="4:6" ht="18.649999999999999" customHeight="1">
      <c r="D92" s="109" t="s">
        <v>542</v>
      </c>
      <c r="E92" s="100">
        <v>0.17090314717807847</v>
      </c>
      <c r="F92" s="100">
        <v>6.2950158455776437E-2</v>
      </c>
    </row>
    <row r="93" spans="4:6">
      <c r="D93" s="109" t="s">
        <v>543</v>
      </c>
      <c r="E93" s="100">
        <v>0.48177484709947122</v>
      </c>
      <c r="F93" s="100">
        <v>0.33131662345145491</v>
      </c>
    </row>
    <row r="94" spans="4:6">
      <c r="D94" s="109" t="s">
        <v>544</v>
      </c>
      <c r="E94" s="100">
        <v>0.34732200572246358</v>
      </c>
      <c r="F94" s="100">
        <v>0.6057332180927687</v>
      </c>
    </row>
    <row r="95" spans="4:6">
      <c r="D95" s="109" t="s">
        <v>376</v>
      </c>
      <c r="E95" s="100">
        <v>1</v>
      </c>
      <c r="F95" s="100">
        <v>1</v>
      </c>
    </row>
    <row r="97" spans="4:5">
      <c r="D97" s="109" t="s">
        <v>579</v>
      </c>
    </row>
    <row r="98" spans="4:5">
      <c r="D98" s="98" t="s">
        <v>536</v>
      </c>
      <c r="E98" s="98" t="s">
        <v>539</v>
      </c>
    </row>
    <row r="99" spans="4:5">
      <c r="D99" s="109" t="s">
        <v>580</v>
      </c>
      <c r="E99" s="98">
        <v>2</v>
      </c>
    </row>
    <row r="100" spans="4:5">
      <c r="D100" s="109" t="s">
        <v>581</v>
      </c>
      <c r="E100" s="98">
        <v>237</v>
      </c>
    </row>
    <row r="101" spans="4:5">
      <c r="D101" s="109" t="s">
        <v>582</v>
      </c>
      <c r="E101" s="98">
        <v>3633</v>
      </c>
    </row>
    <row r="102" spans="4:5">
      <c r="D102" s="109" t="s">
        <v>583</v>
      </c>
      <c r="E102" s="98">
        <v>1973</v>
      </c>
    </row>
    <row r="103" spans="4:5">
      <c r="D103" s="109" t="s">
        <v>584</v>
      </c>
      <c r="E103" s="98">
        <v>572</v>
      </c>
    </row>
    <row r="104" spans="4:5">
      <c r="D104" s="109" t="s">
        <v>585</v>
      </c>
      <c r="E104" s="98">
        <v>259</v>
      </c>
    </row>
    <row r="105" spans="4:5">
      <c r="D105" s="109" t="s">
        <v>586</v>
      </c>
      <c r="E105" s="98">
        <v>140</v>
      </c>
    </row>
    <row r="106" spans="4:5">
      <c r="D106" s="109" t="s">
        <v>587</v>
      </c>
      <c r="E106" s="98">
        <v>107</v>
      </c>
    </row>
    <row r="107" spans="4:5">
      <c r="D107" s="109" t="s">
        <v>588</v>
      </c>
      <c r="E107" s="98">
        <v>16</v>
      </c>
    </row>
    <row r="108" spans="4:5">
      <c r="D108" s="109" t="s">
        <v>589</v>
      </c>
      <c r="E108" s="98">
        <v>2</v>
      </c>
    </row>
    <row r="109" spans="4:5">
      <c r="D109" s="109" t="s">
        <v>590</v>
      </c>
      <c r="E109" s="98">
        <v>1</v>
      </c>
    </row>
    <row r="110" spans="4:5">
      <c r="D110" s="109" t="s">
        <v>376</v>
      </c>
      <c r="E110" s="98">
        <v>6942</v>
      </c>
    </row>
  </sheetData>
  <pageMargins left="0.7" right="0.7" top="0.75" bottom="0.75" header="0.3" footer="0.3"/>
  <pageSetup paperSize="9" orientation="portrait"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EE43A-94FD-42BB-86A1-EDB2A464C8FD}">
  <sheetPr>
    <tabColor theme="9"/>
  </sheetPr>
  <dimension ref="D2:Q57"/>
  <sheetViews>
    <sheetView showGridLines="0" workbookViewId="0">
      <selection activeCell="M14" sqref="M14"/>
    </sheetView>
  </sheetViews>
  <sheetFormatPr defaultColWidth="8.90625" defaultRowHeight="12"/>
  <cols>
    <col min="1" max="3" width="8.90625" style="98"/>
    <col min="4" max="4" width="24.08984375" style="98" bestFit="1" customWidth="1"/>
    <col min="5" max="5" width="19.90625" style="98" bestFit="1" customWidth="1"/>
    <col min="6" max="6" width="13.54296875" style="98" bestFit="1" customWidth="1"/>
    <col min="7" max="7" width="10.90625" style="98" bestFit="1" customWidth="1"/>
    <col min="8" max="8" width="11.54296875" style="98" bestFit="1" customWidth="1"/>
    <col min="9" max="9" width="13.453125" style="98" bestFit="1" customWidth="1"/>
    <col min="10" max="10" width="12" style="98" bestFit="1" customWidth="1"/>
    <col min="11" max="11" width="14.90625" style="98" bestFit="1" customWidth="1"/>
    <col min="12" max="12" width="19.54296875" style="98" bestFit="1" customWidth="1"/>
    <col min="13" max="13" width="13" style="98" bestFit="1" customWidth="1"/>
    <col min="14" max="16384" width="8.90625" style="98"/>
  </cols>
  <sheetData>
    <row r="2" spans="4:17">
      <c r="D2" s="98" t="s">
        <v>390</v>
      </c>
    </row>
    <row r="3" spans="4:17">
      <c r="D3" s="98" t="s">
        <v>391</v>
      </c>
    </row>
    <row r="5" spans="4:17" ht="12.5" thickBot="1">
      <c r="D5" s="125" t="s">
        <v>330</v>
      </c>
      <c r="E5" s="134">
        <f>'Investment Income'!R30</f>
        <v>43829</v>
      </c>
      <c r="F5" s="134">
        <f>'Investment Income'!S30</f>
        <v>44195</v>
      </c>
      <c r="G5" s="134">
        <f>'Investment Income'!T30</f>
        <v>44560</v>
      </c>
      <c r="H5" s="134">
        <f>'Investment Income'!U30</f>
        <v>44925</v>
      </c>
      <c r="I5" s="134">
        <f>'Investment Income'!V30</f>
        <v>45290</v>
      </c>
      <c r="J5" s="134">
        <f>'Investment Income'!W30</f>
        <v>45656</v>
      </c>
      <c r="K5" s="135" t="str">
        <f>'Investment Income'!Y30</f>
        <v>Std.Dev</v>
      </c>
      <c r="L5" s="135" t="str">
        <f>'Investment Income'!X30</f>
        <v>GEOMEAN</v>
      </c>
      <c r="M5" s="135" t="str">
        <f>'Investment Income'!Z30</f>
        <v>Variance</v>
      </c>
    </row>
    <row r="6" spans="4:17" ht="12.5" thickBot="1">
      <c r="D6" s="132" t="s">
        <v>373</v>
      </c>
      <c r="E6" s="133" t="e">
        <f>VLOOKUP('Efficient Frontier-Test'!$D$6:$D$12,'Investment Income'!$C$31:$Y$46,'Investment Income'!$R$27,0)</f>
        <v>#N/A</v>
      </c>
      <c r="F6" s="133" t="e">
        <f>VLOOKUP('Efficient Frontier-Test'!$D$6:$D$12,'Investment Income'!$C$31:$Y$46,'Investment Income'!$S$27,0)</f>
        <v>#N/A</v>
      </c>
      <c r="G6" s="133" t="e">
        <f>VLOOKUP('Efficient Frontier-Test'!$D$6:$D$12,'Investment Income'!$C$31:$Y$46,'Investment Income'!$T$27,0)</f>
        <v>#N/A</v>
      </c>
      <c r="H6" s="133" t="e">
        <f>VLOOKUP('Efficient Frontier-Test'!$D$6:$D$12,'Investment Income'!$C$31:$Y$46,'Investment Income'!$U$27,0)</f>
        <v>#N/A</v>
      </c>
      <c r="I6" s="133" t="e">
        <f>VLOOKUP('Efficient Frontier-Test'!$D$6:$D$12,'Investment Income'!$C$31:$Y$46,'Investment Income'!$V$27,0)</f>
        <v>#N/A</v>
      </c>
      <c r="J6" s="133" t="e">
        <f>VLOOKUP('Efficient Frontier-Test'!$D$6:$D$12,'Investment Income'!$C$31:$Y$46,'Investment Income'!$W$27,0)</f>
        <v>#N/A</v>
      </c>
      <c r="K6" s="136" t="e">
        <f>VLOOKUP('Efficient Frontier-Test'!$D$6:$D$12,'Investment Income'!$C$31:$Y$46,'Investment Income'!$Y$27,0)</f>
        <v>#N/A</v>
      </c>
      <c r="L6" s="136" t="e">
        <f>VLOOKUP('Efficient Frontier-Test'!$D$6:$D$12,'Investment Income'!$C$31:$Y$46,'Investment Income'!$X$27,0)</f>
        <v>#N/A</v>
      </c>
      <c r="M6" s="136" t="e">
        <f>VLOOKUP('Efficient Frontier-Test'!$D$6:$D$12,'Investment Income'!$C$31:$Z$46,'Investment Income'!$Z$27,0)</f>
        <v>#N/A</v>
      </c>
      <c r="Q6" s="98" t="s">
        <v>591</v>
      </c>
    </row>
    <row r="7" spans="4:17" ht="12.5" thickBot="1">
      <c r="D7" s="132" t="s">
        <v>415</v>
      </c>
      <c r="E7" s="133" t="e">
        <f>VLOOKUP('Efficient Frontier-Test'!$D$6:$D$12,'Investment Income'!$C$31:$Y$46,'Investment Income'!$R$27,0)</f>
        <v>#N/A</v>
      </c>
      <c r="F7" s="133" t="e">
        <f>VLOOKUP('Efficient Frontier-Test'!$D$6:$D$12,'Investment Income'!$C$31:$Y$46,'Investment Income'!$S$27,0)</f>
        <v>#N/A</v>
      </c>
      <c r="G7" s="133" t="e">
        <f>VLOOKUP('Efficient Frontier-Test'!$D$6:$D$12,'Investment Income'!$C$31:$Y$46,'Investment Income'!$T$27,0)</f>
        <v>#N/A</v>
      </c>
      <c r="H7" s="133" t="e">
        <f>VLOOKUP('Efficient Frontier-Test'!$D$6:$D$12,'Investment Income'!$C$31:$Y$46,'Investment Income'!$U$27,0)</f>
        <v>#N/A</v>
      </c>
      <c r="I7" s="133" t="e">
        <f>VLOOKUP('Efficient Frontier-Test'!$D$6:$D$12,'Investment Income'!$C$31:$Y$46,'Investment Income'!$V$27,0)</f>
        <v>#N/A</v>
      </c>
      <c r="J7" s="133" t="e">
        <f>VLOOKUP('Efficient Frontier-Test'!$D$6:$D$12,'Investment Income'!$C$31:$Y$46,'Investment Income'!$W$27,0)</f>
        <v>#N/A</v>
      </c>
      <c r="K7" s="136" t="e">
        <f>VLOOKUP('Efficient Frontier-Test'!$D$6:$D$12,'Investment Income'!$C$31:$Y$46,'Investment Income'!$Y$27,0)</f>
        <v>#N/A</v>
      </c>
      <c r="L7" s="136" t="e">
        <f>VLOOKUP('Efficient Frontier-Test'!$D$6:$D$12,'Investment Income'!$C$31:$Y$46,'Investment Income'!$X$27,0)</f>
        <v>#N/A</v>
      </c>
      <c r="M7" s="136" t="e">
        <f>VLOOKUP('Efficient Frontier-Test'!$D$6:$D$12,'Investment Income'!$C$31:$Z$46,'Investment Income'!$Z$27,0)</f>
        <v>#N/A</v>
      </c>
      <c r="Q7" s="98" t="s">
        <v>399</v>
      </c>
    </row>
    <row r="8" spans="4:17" ht="12.5" thickBot="1">
      <c r="D8" s="132" t="s">
        <v>335</v>
      </c>
      <c r="E8" s="133">
        <f>VLOOKUP('Efficient Frontier-Test'!$D$6:$D$12,'Investment Income'!$C$31:$Y$46,'Investment Income'!$R$27,0)</f>
        <v>2.3889529741043119E-2</v>
      </c>
      <c r="F8" s="133">
        <f>VLOOKUP('Efficient Frontier-Test'!$D$6:$D$12,'Investment Income'!$C$31:$Y$46,'Investment Income'!$S$27,0)</f>
        <v>1.2267717643219577E-2</v>
      </c>
      <c r="G8" s="133">
        <f>VLOOKUP('Efficient Frontier-Test'!$D$6:$D$12,'Investment Income'!$C$31:$Y$46,'Investment Income'!$T$27,0)</f>
        <v>8.7583523865215583E-3</v>
      </c>
      <c r="H8" s="133">
        <f>VLOOKUP('Efficient Frontier-Test'!$D$6:$D$12,'Investment Income'!$C$31:$Y$46,'Investment Income'!$U$27,0)</f>
        <v>1.2891334481898666E-2</v>
      </c>
      <c r="I8" s="133">
        <f>VLOOKUP('Efficient Frontier-Test'!$D$6:$D$12,'Investment Income'!$C$31:$Y$46,'Investment Income'!$V$27,0)</f>
        <v>4.625928741736389E-2</v>
      </c>
      <c r="J8" s="133">
        <f>VLOOKUP('Efficient Frontier-Test'!$D$6:$D$12,'Investment Income'!$C$31:$Y$46,'Investment Income'!$W$27,0)</f>
        <v>2.2631689270353108E-2</v>
      </c>
      <c r="K8" s="136">
        <f>VLOOKUP('Efficient Frontier-Test'!$D$6:$D$12,'Investment Income'!$C$31:$Y$46,'Investment Income'!$Y$27,0)</f>
        <v>1.3697209515073054E-2</v>
      </c>
      <c r="L8" s="136">
        <f>VLOOKUP('Efficient Frontier-Test'!$D$6:$D$12,'Investment Income'!$C$31:$Y$46,'Investment Income'!$X$27,0)</f>
        <v>2.5100345306814598E-2</v>
      </c>
      <c r="M8" s="136">
        <f>VLOOKUP('Efficient Frontier-Test'!$D$6:$D$12,'Investment Income'!$C$31:$Z$46,'Investment Income'!$Z$27,0)</f>
        <v>1.8761354849980782E-4</v>
      </c>
    </row>
    <row r="9" spans="4:17" ht="12.5" thickBot="1">
      <c r="D9" s="132" t="s">
        <v>337</v>
      </c>
      <c r="E9" s="133">
        <f>VLOOKUP('Efficient Frontier-Test'!$D$6:$D$12,'Investment Income'!$C$31:$Y$46,'Investment Income'!$R$27,0)</f>
        <v>0.12311632457758775</v>
      </c>
      <c r="F9" s="133">
        <f>VLOOKUP('Efficient Frontier-Test'!$D$6:$D$12,'Investment Income'!$C$31:$Y$46,'Investment Income'!$S$27,0)</f>
        <v>5.4648568413091687E-3</v>
      </c>
      <c r="G9" s="133">
        <f>VLOOKUP('Efficient Frontier-Test'!$D$6:$D$12,'Investment Income'!$C$31:$Y$46,'Investment Income'!$T$27,0)</f>
        <v>3.2650796547246466E-2</v>
      </c>
      <c r="H9" s="133">
        <f>VLOOKUP('Efficient Frontier-Test'!$D$6:$D$12,'Investment Income'!$C$31:$Y$46,'Investment Income'!$U$27,0)</f>
        <v>-3.760545452526428E-2</v>
      </c>
      <c r="I9" s="133">
        <f>VLOOKUP('Efficient Frontier-Test'!$D$6:$D$12,'Investment Income'!$C$31:$Y$46,'Investment Income'!$V$27,0)</f>
        <v>-3.8131298779922204E-2</v>
      </c>
      <c r="J9" s="133">
        <f>VLOOKUP('Efficient Frontier-Test'!$D$6:$D$12,'Investment Income'!$C$31:$Y$46,'Investment Income'!$W$27,0)</f>
        <v>5.8282425285959921E-2</v>
      </c>
      <c r="K9" s="136">
        <f>VLOOKUP('Efficient Frontier-Test'!$D$6:$D$12,'Investment Income'!$C$31:$Y$46,'Investment Income'!$Y$27,0)</f>
        <v>5.9430376107996383E-2</v>
      </c>
      <c r="L9" s="136">
        <f>VLOOKUP('Efficient Frontier-Test'!$D$6:$D$12,'Investment Income'!$C$31:$Y$46,'Investment Income'!$X$27,0)</f>
        <v>2.7430744441574006E-2</v>
      </c>
      <c r="M9" s="136">
        <f>VLOOKUP('Efficient Frontier-Test'!$D$6:$D$12,'Investment Income'!$C$31:$Z$46,'Investment Income'!$Z$27,0)</f>
        <v>3.5319696043379072E-3</v>
      </c>
    </row>
    <row r="10" spans="4:17" ht="12.5" thickBot="1">
      <c r="D10" s="132" t="s">
        <v>338</v>
      </c>
      <c r="E10" s="133">
        <f>VLOOKUP('Efficient Frontier-Test'!$D$6:$D$12,'Investment Income'!$C$31:$Y$46,'Investment Income'!$R$27,0)</f>
        <v>0</v>
      </c>
      <c r="F10" s="133">
        <f>VLOOKUP('Efficient Frontier-Test'!$D$6:$D$12,'Investment Income'!$C$31:$Y$46,'Investment Income'!$S$27,0)</f>
        <v>0</v>
      </c>
      <c r="G10" s="133">
        <f>VLOOKUP('Efficient Frontier-Test'!$D$6:$D$12,'Investment Income'!$C$31:$Y$46,'Investment Income'!$T$27,0)</f>
        <v>0</v>
      </c>
      <c r="H10" s="133">
        <f>VLOOKUP('Efficient Frontier-Test'!$D$6:$D$12,'Investment Income'!$C$31:$Y$46,'Investment Income'!$U$27,0)</f>
        <v>0</v>
      </c>
      <c r="I10" s="133">
        <f>VLOOKUP('Efficient Frontier-Test'!$D$6:$D$12,'Investment Income'!$C$31:$Y$46,'Investment Income'!$V$27,0)</f>
        <v>0</v>
      </c>
      <c r="J10" s="133">
        <f>VLOOKUP('Efficient Frontier-Test'!$D$6:$D$12,'Investment Income'!$C$31:$Y$46,'Investment Income'!$W$27,0)</f>
        <v>0</v>
      </c>
      <c r="K10" s="136">
        <f>VLOOKUP('Efficient Frontier-Test'!$D$6:$D$12,'Investment Income'!$C$31:$Y$46,'Investment Income'!$Y$27,0)</f>
        <v>0</v>
      </c>
      <c r="L10" s="136">
        <f>VLOOKUP('Efficient Frontier-Test'!$D$6:$D$12,'Investment Income'!$C$31:$Y$46,'Investment Income'!$X$27,0)</f>
        <v>0</v>
      </c>
      <c r="M10" s="136">
        <f>VLOOKUP('Efficient Frontier-Test'!$D$6:$D$12,'Investment Income'!$C$31:$Z$46,'Investment Income'!$Z$27,0)</f>
        <v>0</v>
      </c>
    </row>
    <row r="11" spans="4:17" ht="12.5" thickBot="1">
      <c r="D11" s="132" t="s">
        <v>343</v>
      </c>
      <c r="E11" s="133">
        <f>VLOOKUP('Efficient Frontier-Test'!$D$6:$D$12,'Investment Income'!$C$31:$Y$46,'Investment Income'!R27,0)</f>
        <v>0</v>
      </c>
      <c r="F11" s="133">
        <f>VLOOKUP('Efficient Frontier-Test'!$D$6:$D$12,'Investment Income'!$C$31:$Y$46,'Investment Income'!S27,0)</f>
        <v>0</v>
      </c>
      <c r="G11" s="133">
        <f>VLOOKUP('Efficient Frontier-Test'!$D$6:$D$12,'Investment Income'!$C$31:$Y$46,'Investment Income'!T27,0)</f>
        <v>0.10568043647899419</v>
      </c>
      <c r="H11" s="133">
        <f>VLOOKUP('Efficient Frontier-Test'!$D$6:$D$12,'Investment Income'!$C$31:$Y$46,'Investment Income'!U27,0)</f>
        <v>-6.2874223818892308E-2</v>
      </c>
      <c r="I11" s="133">
        <f>VLOOKUP('Efficient Frontier-Test'!$D$6:$D$12,'Investment Income'!$C$31:$Y$46,'Investment Income'!V27,0)</f>
        <v>0.25874987214115414</v>
      </c>
      <c r="J11" s="133">
        <f>VLOOKUP('Efficient Frontier-Test'!$D$6:$D$12,'Investment Income'!$C$31:$Y$46,'Investment Income'!W27,0)</f>
        <v>-7.8540918366009904E-3</v>
      </c>
      <c r="K11" s="136">
        <f>VLOOKUP('Efficient Frontier-Test'!$D$6:$D$12,'Investment Income'!$C$31:$Y$46,'Investment Income'!$Y$27,0)</f>
        <v>0.11303610445530229</v>
      </c>
      <c r="L11" s="136">
        <f>VLOOKUP('Efficient Frontier-Test'!$D$6:$D$12,'Investment Income'!$C$31:$Y$46,'Investment Income'!$X$27,0)</f>
        <v>5.32457789391243E-2</v>
      </c>
      <c r="M11" s="136">
        <f>VLOOKUP('Efficient Frontier-Test'!$D$6:$D$12,'Investment Income'!$C$31:$Z$46,'Investment Income'!$Z$27,0)</f>
        <v>1.277716091043001E-2</v>
      </c>
    </row>
    <row r="12" spans="4:17" ht="12.5" thickBot="1">
      <c r="D12" s="132" t="s">
        <v>452</v>
      </c>
      <c r="E12" s="133" t="e">
        <f>VLOOKUP('Efficient Frontier-Test'!$D$6:$D$12,'Investment Income'!$C$31:$Y$46,'Investment Income'!R27,0)</f>
        <v>#N/A</v>
      </c>
      <c r="F12" s="133" t="e">
        <f>VLOOKUP('Efficient Frontier-Test'!$D$6:$D$12,'Investment Income'!$C$31:$Y$46,'Investment Income'!S27,0)</f>
        <v>#N/A</v>
      </c>
      <c r="G12" s="133" t="e">
        <f>VLOOKUP('Efficient Frontier-Test'!$D$6:$D$12,'Investment Income'!$C$31:$Y$46,'Investment Income'!T27,0)</f>
        <v>#N/A</v>
      </c>
      <c r="H12" s="133" t="e">
        <f>VLOOKUP('Efficient Frontier-Test'!$D$6:$D$12,'Investment Income'!$C$31:$Y$46,'Investment Income'!U27,0)</f>
        <v>#N/A</v>
      </c>
      <c r="I12" s="133" t="e">
        <f>VLOOKUP('Efficient Frontier-Test'!$D$6:$D$12,'Investment Income'!$C$31:$Y$46,'Investment Income'!V27,0)</f>
        <v>#N/A</v>
      </c>
      <c r="J12" s="133" t="e">
        <f>VLOOKUP('Efficient Frontier-Test'!$D$6:$D$12,'Investment Income'!$C$31:$Y$46,'Investment Income'!W27,0)</f>
        <v>#N/A</v>
      </c>
      <c r="K12" s="136" t="e">
        <f>VLOOKUP('Efficient Frontier-Test'!$D$6:$D$12,'Investment Income'!$C$31:$Y$46,'Investment Income'!$Y$27,0)</f>
        <v>#N/A</v>
      </c>
      <c r="L12" s="136" t="e">
        <f>VLOOKUP('Efficient Frontier-Test'!$D$6:$D$12,'Investment Income'!$C$31:$X$46,'Investment Income'!$X$27,0)</f>
        <v>#N/A</v>
      </c>
      <c r="M12" s="136" t="e">
        <f>VLOOKUP('Efficient Frontier-Test'!$D$6:$D$12,'Investment Income'!$C$31:$Z$46,'Investment Income'!$Z$27,0)</f>
        <v>#N/A</v>
      </c>
    </row>
    <row r="18" spans="4:16">
      <c r="D18" s="137" t="s">
        <v>408</v>
      </c>
      <c r="E18" s="138"/>
      <c r="F18" s="138"/>
      <c r="G18" s="138"/>
      <c r="H18" s="138"/>
      <c r="I18" s="138"/>
      <c r="J18" s="138"/>
      <c r="K18" s="138"/>
      <c r="L18" s="138"/>
      <c r="M18" s="138"/>
    </row>
    <row r="19" spans="4:16">
      <c r="D19" s="137"/>
      <c r="E19" s="138"/>
      <c r="F19" s="138"/>
      <c r="G19" s="138"/>
      <c r="H19" s="138"/>
      <c r="I19" s="138"/>
      <c r="J19" s="138"/>
      <c r="K19" s="138"/>
      <c r="L19" s="138"/>
      <c r="M19" s="138"/>
    </row>
    <row r="20" spans="4:16">
      <c r="D20" s="137"/>
      <c r="E20" s="138"/>
      <c r="F20" s="138"/>
      <c r="G20" s="138"/>
      <c r="H20" s="138"/>
      <c r="I20" s="138"/>
      <c r="J20" s="138"/>
      <c r="K20" s="138"/>
      <c r="L20" s="138"/>
      <c r="M20" s="138"/>
    </row>
    <row r="21" spans="4:16">
      <c r="D21" s="137"/>
      <c r="E21" s="138"/>
      <c r="F21" s="138"/>
      <c r="G21" s="138"/>
      <c r="H21" s="138"/>
      <c r="I21" s="138"/>
      <c r="J21" s="138"/>
      <c r="K21" s="138"/>
      <c r="L21" s="138"/>
      <c r="M21" s="138"/>
    </row>
    <row r="22" spans="4:16">
      <c r="D22" s="137"/>
      <c r="E22" s="138"/>
      <c r="F22" s="138"/>
      <c r="G22" s="138"/>
      <c r="H22" s="138"/>
      <c r="I22" s="138"/>
      <c r="J22" s="138"/>
      <c r="K22" s="138"/>
      <c r="L22" s="138"/>
      <c r="M22" s="138"/>
    </row>
    <row r="23" spans="4:16">
      <c r="D23" s="137"/>
      <c r="E23" s="138"/>
      <c r="F23" s="138"/>
      <c r="G23" s="138"/>
      <c r="H23" s="138"/>
      <c r="I23" s="138"/>
      <c r="J23" s="138"/>
      <c r="K23" s="138"/>
      <c r="L23" s="138"/>
      <c r="M23" s="138"/>
    </row>
    <row r="24" spans="4:16">
      <c r="D24" s="137"/>
      <c r="E24" s="138"/>
      <c r="F24" s="138"/>
      <c r="G24" s="138"/>
      <c r="H24" s="138"/>
      <c r="I24" s="138"/>
      <c r="J24" s="138"/>
      <c r="K24" s="138"/>
      <c r="L24" s="138"/>
      <c r="M24" s="138"/>
    </row>
    <row r="25" spans="4:16">
      <c r="D25" s="137"/>
      <c r="E25" s="138"/>
      <c r="F25" s="138"/>
      <c r="G25" s="138"/>
      <c r="H25" s="138"/>
      <c r="I25" s="138"/>
      <c r="J25" s="138"/>
      <c r="K25" s="138"/>
      <c r="L25" s="138"/>
      <c r="M25" s="138"/>
    </row>
    <row r="26" spans="4:16">
      <c r="D26" s="137"/>
      <c r="E26" s="138"/>
      <c r="F26" s="138"/>
      <c r="G26" s="138"/>
      <c r="H26" s="138"/>
      <c r="I26" s="138"/>
      <c r="J26" s="138"/>
      <c r="K26" s="138"/>
      <c r="L26" s="138"/>
      <c r="M26" s="138"/>
    </row>
    <row r="27" spans="4:16" ht="12.5" thickBot="1"/>
    <row r="28" spans="4:16" ht="15" thickBot="1">
      <c r="D28" s="98" t="s">
        <v>330</v>
      </c>
      <c r="E28" s="139" t="s">
        <v>373</v>
      </c>
      <c r="F28" s="139" t="s">
        <v>415</v>
      </c>
      <c r="G28" s="139" t="s">
        <v>335</v>
      </c>
      <c r="H28" s="139" t="s">
        <v>337</v>
      </c>
      <c r="I28" s="154"/>
      <c r="K28" s="163"/>
      <c r="L28" s="163" t="s">
        <v>373</v>
      </c>
      <c r="M28" s="163" t="s">
        <v>415</v>
      </c>
      <c r="N28" s="163" t="s">
        <v>335</v>
      </c>
      <c r="O28" s="163" t="s">
        <v>337</v>
      </c>
      <c r="P28" s="98" t="s">
        <v>592</v>
      </c>
    </row>
    <row r="29" spans="4:16" ht="15" thickBot="1">
      <c r="D29" s="134">
        <v>43646</v>
      </c>
      <c r="E29" s="133" t="e">
        <f>E6</f>
        <v>#N/A</v>
      </c>
      <c r="F29" s="133" t="e">
        <f>E7</f>
        <v>#N/A</v>
      </c>
      <c r="G29" s="133">
        <f>E8</f>
        <v>2.3889529741043119E-2</v>
      </c>
      <c r="H29" s="133">
        <f>E9</f>
        <v>0.12311632457758775</v>
      </c>
      <c r="I29" s="138"/>
      <c r="K29" t="s">
        <v>373</v>
      </c>
      <c r="L29" s="164" t="e">
        <f>VARP('Efficient Frontier-Test'!$E$29:$E$33)</f>
        <v>#N/A</v>
      </c>
      <c r="M29" s="159">
        <f>L30</f>
        <v>-7.9484970826806999E-4</v>
      </c>
      <c r="N29" s="159">
        <f>L31</f>
        <v>6.7797914332845956E-4</v>
      </c>
      <c r="O29" s="159">
        <f>L32</f>
        <v>-2.031781731098008E-3</v>
      </c>
      <c r="P29" s="101">
        <v>0.2</v>
      </c>
    </row>
    <row r="30" spans="4:16" ht="15" thickBot="1">
      <c r="D30" s="134">
        <f>EDATE(D29,12)</f>
        <v>44012</v>
      </c>
      <c r="E30" s="133" t="e">
        <f>F6</f>
        <v>#N/A</v>
      </c>
      <c r="F30" s="133" t="e">
        <f>F7</f>
        <v>#N/A</v>
      </c>
      <c r="G30" s="133">
        <f>F8</f>
        <v>1.2267717643219577E-2</v>
      </c>
      <c r="H30" s="133">
        <f>F9</f>
        <v>5.4648568413091687E-3</v>
      </c>
      <c r="I30" s="138"/>
      <c r="K30" t="s">
        <v>415</v>
      </c>
      <c r="L30" s="159">
        <v>-7.9484970826806999E-4</v>
      </c>
      <c r="M30" s="164" t="e">
        <f>VARP('Efficient Frontier-Test'!$F$29:$F$33)</f>
        <v>#N/A</v>
      </c>
      <c r="N30" s="159">
        <f>M31</f>
        <v>-5.9084794130613463E-4</v>
      </c>
      <c r="O30" s="159">
        <f>M32</f>
        <v>9.952650650316701E-4</v>
      </c>
      <c r="P30" s="101">
        <v>0.7</v>
      </c>
    </row>
    <row r="31" spans="4:16" ht="15" thickBot="1">
      <c r="D31" s="134">
        <f>EDATE(D30,12)</f>
        <v>44377</v>
      </c>
      <c r="E31" s="133" t="e">
        <f>G6</f>
        <v>#N/A</v>
      </c>
      <c r="F31" s="133" t="e">
        <f>G7</f>
        <v>#N/A</v>
      </c>
      <c r="G31" s="133">
        <f>G8</f>
        <v>8.7583523865215583E-3</v>
      </c>
      <c r="H31" s="133">
        <f>G9</f>
        <v>3.2650796547246466E-2</v>
      </c>
      <c r="I31" s="138"/>
      <c r="K31" t="s">
        <v>335</v>
      </c>
      <c r="L31" s="159">
        <v>6.7797914332845956E-4</v>
      </c>
      <c r="M31" s="159">
        <v>-5.9084794130613463E-4</v>
      </c>
      <c r="N31" s="164">
        <f>VARP('Efficient Frontier-Test'!$G$29:$G$33)</f>
        <v>1.8761354849980782E-4</v>
      </c>
      <c r="O31" s="159">
        <f>N32</f>
        <v>3.3574743699281911E-4</v>
      </c>
      <c r="P31" s="101">
        <v>0.10000000000000006</v>
      </c>
    </row>
    <row r="32" spans="4:16" ht="15" thickBot="1">
      <c r="D32" s="134">
        <f>EDATE(D31,12)</f>
        <v>44742</v>
      </c>
      <c r="E32" s="133" t="e">
        <f>H6</f>
        <v>#N/A</v>
      </c>
      <c r="F32" s="133" t="e">
        <f>H7</f>
        <v>#N/A</v>
      </c>
      <c r="G32" s="133">
        <f>H8</f>
        <v>1.2891334481898666E-2</v>
      </c>
      <c r="H32" s="133">
        <f>H9</f>
        <v>-3.760545452526428E-2</v>
      </c>
      <c r="I32" s="138"/>
      <c r="K32" s="162" t="s">
        <v>337</v>
      </c>
      <c r="L32" s="160">
        <v>-2.031781731098008E-3</v>
      </c>
      <c r="M32" s="160">
        <v>9.952650650316701E-4</v>
      </c>
      <c r="N32" s="160">
        <v>3.3574743699281911E-4</v>
      </c>
      <c r="O32" s="165">
        <f>VARP('Efficient Frontier-Test'!$H$29:$H$33)</f>
        <v>3.5319696043379072E-3</v>
      </c>
      <c r="P32" s="101">
        <v>0</v>
      </c>
    </row>
    <row r="33" spans="4:16" ht="12.5" thickBot="1">
      <c r="D33" s="134">
        <f>EDATE(D32,12)</f>
        <v>45107</v>
      </c>
      <c r="E33" s="133" t="e">
        <f>I6</f>
        <v>#N/A</v>
      </c>
      <c r="F33" s="133" t="e">
        <f>I7</f>
        <v>#N/A</v>
      </c>
      <c r="G33" s="133">
        <f>I8</f>
        <v>4.625928741736389E-2</v>
      </c>
      <c r="H33" s="133">
        <f>I9</f>
        <v>-3.8131298779922204E-2</v>
      </c>
      <c r="I33" s="138"/>
      <c r="O33" s="98" t="s">
        <v>593</v>
      </c>
      <c r="P33" s="101">
        <f>SUM(P29:P32)</f>
        <v>1</v>
      </c>
    </row>
    <row r="34" spans="4:16">
      <c r="D34" s="134" t="s">
        <v>400</v>
      </c>
      <c r="E34" s="102" t="e">
        <f>AVERAGE(E29:E33)</f>
        <v>#N/A</v>
      </c>
      <c r="F34" s="102" t="e">
        <f t="shared" ref="F34:H34" si="0">AVERAGE(F29:F33)</f>
        <v>#N/A</v>
      </c>
      <c r="G34" s="102">
        <f t="shared" si="0"/>
        <v>2.0813244334009363E-2</v>
      </c>
      <c r="H34" s="102">
        <f t="shared" si="0"/>
        <v>1.7099044932191384E-2</v>
      </c>
      <c r="I34" s="138"/>
    </row>
    <row r="35" spans="4:16">
      <c r="D35" s="134" t="s">
        <v>401</v>
      </c>
      <c r="E35" s="102" t="e">
        <f>_xlfn.VAR.P(E29:E33)</f>
        <v>#N/A</v>
      </c>
      <c r="F35" s="102" t="e">
        <f t="shared" ref="F35:H35" si="1">_xlfn.VAR.P(F29:F33)</f>
        <v>#N/A</v>
      </c>
      <c r="G35" s="102">
        <f t="shared" si="1"/>
        <v>1.8761354849980782E-4</v>
      </c>
      <c r="H35" s="102">
        <f t="shared" si="1"/>
        <v>3.5319696043379072E-3</v>
      </c>
      <c r="I35" s="138"/>
    </row>
    <row r="36" spans="4:16">
      <c r="D36" s="134" t="s">
        <v>402</v>
      </c>
      <c r="E36" s="101" t="e">
        <f>SQRT(E35)</f>
        <v>#N/A</v>
      </c>
      <c r="F36" s="101" t="e">
        <f t="shared" ref="F36:H36" si="2">SQRT(F35)</f>
        <v>#N/A</v>
      </c>
      <c r="G36" s="101">
        <f t="shared" si="2"/>
        <v>1.3697209515073054E-2</v>
      </c>
      <c r="H36" s="101">
        <f t="shared" si="2"/>
        <v>5.9430376107996383E-2</v>
      </c>
    </row>
    <row r="38" spans="4:16" ht="12.5" thickBot="1">
      <c r="D38" s="98" t="s">
        <v>408</v>
      </c>
    </row>
    <row r="39" spans="4:16" ht="12.5" thickBot="1">
      <c r="D39" s="155" t="s">
        <v>330</v>
      </c>
      <c r="E39" s="158" t="s">
        <v>410</v>
      </c>
      <c r="F39" s="158" t="s">
        <v>315</v>
      </c>
      <c r="G39" s="158" t="s">
        <v>411</v>
      </c>
    </row>
    <row r="40" spans="4:16" ht="12.5" thickBot="1">
      <c r="D40" s="132" t="s">
        <v>373</v>
      </c>
      <c r="E40" s="156">
        <v>0</v>
      </c>
      <c r="F40" s="156">
        <v>3.6968929786371521E-2</v>
      </c>
      <c r="G40" s="156">
        <v>0.2</v>
      </c>
      <c r="L40" s="101"/>
      <c r="M40" s="101"/>
      <c r="N40" s="101"/>
      <c r="O40" s="101"/>
      <c r="P40" s="101"/>
    </row>
    <row r="41" spans="4:16" ht="12.5" thickBot="1">
      <c r="D41" s="132" t="s">
        <v>415</v>
      </c>
      <c r="E41" s="156">
        <v>0.3</v>
      </c>
      <c r="F41" s="156">
        <v>0.58569956448861749</v>
      </c>
      <c r="G41" s="156">
        <v>0.7</v>
      </c>
    </row>
    <row r="42" spans="4:16" ht="12.5" thickBot="1">
      <c r="D42" s="132" t="s">
        <v>335</v>
      </c>
      <c r="E42" s="156">
        <v>0</v>
      </c>
      <c r="F42" s="156">
        <v>0.1166724435853963</v>
      </c>
      <c r="G42" s="156">
        <v>0.3</v>
      </c>
    </row>
    <row r="43" spans="4:16" ht="12.5" thickBot="1">
      <c r="D43" s="132" t="s">
        <v>337</v>
      </c>
      <c r="E43" s="156">
        <v>0</v>
      </c>
      <c r="F43" s="156">
        <v>0.20763243623296179</v>
      </c>
      <c r="G43" s="156">
        <v>0.35</v>
      </c>
      <c r="K43" s="98" t="s">
        <v>407</v>
      </c>
      <c r="L43" s="99" t="e">
        <f t="array" ref="L43">SUMPRODUCT(P29:P32,TRANSPOSE(E34:H34))</f>
        <v>#N/A</v>
      </c>
    </row>
    <row r="44" spans="4:16" ht="12.5" thickBot="1">
      <c r="D44" s="132" t="s">
        <v>324</v>
      </c>
      <c r="E44" s="157"/>
      <c r="F44" s="157">
        <f>SUM(F40:F43)</f>
        <v>0.94697337409334714</v>
      </c>
      <c r="G44" s="157"/>
      <c r="K44" s="98" t="s">
        <v>594</v>
      </c>
      <c r="L44" s="161" t="e">
        <f t="array" ref="L44">MMULT(TRANSPOSE(P29:P32),MMULT(L29:O32,P29:P32))</f>
        <v>#N/A</v>
      </c>
    </row>
    <row r="45" spans="4:16">
      <c r="K45" s="98" t="s">
        <v>413</v>
      </c>
      <c r="L45" s="99" t="e">
        <f>SQRT(L44)</f>
        <v>#N/A</v>
      </c>
    </row>
    <row r="46" spans="4:16">
      <c r="E46" s="100"/>
      <c r="K46" s="98" t="s">
        <v>414</v>
      </c>
      <c r="L46" s="104">
        <v>0.11550000000000001</v>
      </c>
    </row>
    <row r="47" spans="4:16">
      <c r="E47" s="99"/>
      <c r="K47" s="98" t="s">
        <v>416</v>
      </c>
      <c r="L47" s="101" t="e">
        <f>(L43-L46)/L45</f>
        <v>#N/A</v>
      </c>
    </row>
    <row r="49" spans="11:16">
      <c r="K49" s="98" t="s">
        <v>417</v>
      </c>
      <c r="L49" s="100" t="e">
        <f>MAX(E34:H34)</f>
        <v>#N/A</v>
      </c>
    </row>
    <row r="50" spans="11:16">
      <c r="K50" s="98" t="s">
        <v>418</v>
      </c>
      <c r="L50" s="100" t="e">
        <f>MIN(E34:H34)</f>
        <v>#N/A</v>
      </c>
    </row>
    <row r="52" spans="11:16">
      <c r="L52" s="101"/>
      <c r="M52" s="101"/>
      <c r="N52" s="101"/>
      <c r="O52" s="101"/>
      <c r="P52" s="101"/>
    </row>
    <row r="53" spans="11:16">
      <c r="L53" s="101"/>
      <c r="M53" s="101"/>
      <c r="N53" s="101"/>
      <c r="O53" s="101"/>
      <c r="P53" s="101"/>
    </row>
    <row r="56" spans="11:16">
      <c r="K56" s="98" t="s">
        <v>407</v>
      </c>
      <c r="L56" s="101">
        <v>-8.0111675151248712E-3</v>
      </c>
      <c r="M56" s="101">
        <v>6.0884123567479853E-2</v>
      </c>
      <c r="N56" s="101">
        <v>9.5007974834682096E-2</v>
      </c>
      <c r="O56" s="101">
        <v>0.10648319443935279</v>
      </c>
      <c r="P56" s="101">
        <v>0.11627598159381199</v>
      </c>
    </row>
    <row r="57" spans="11:16">
      <c r="K57" s="98" t="s">
        <v>413</v>
      </c>
      <c r="L57" s="101">
        <v>0.15849121181058803</v>
      </c>
      <c r="M57" s="101">
        <v>3.6948184675483373E-2</v>
      </c>
      <c r="N57" s="101">
        <v>5.2574186770927872E-2</v>
      </c>
      <c r="O57" s="101">
        <v>1.7322771818181714E-2</v>
      </c>
      <c r="P57" s="101">
        <v>3.0439716260056888E-2</v>
      </c>
    </row>
  </sheetData>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E9AE-C40E-4E4B-8B4B-156329D60FBE}">
  <dimension ref="A1:B5"/>
  <sheetViews>
    <sheetView workbookViewId="0">
      <selection activeCell="A3" sqref="A3"/>
    </sheetView>
  </sheetViews>
  <sheetFormatPr defaultRowHeight="14.5"/>
  <cols>
    <col min="1" max="1" width="14.6328125" bestFit="1" customWidth="1"/>
    <col min="2" max="2" width="3" bestFit="1" customWidth="1"/>
  </cols>
  <sheetData>
    <row r="1" spans="1:2">
      <c r="A1" s="126" t="s">
        <v>595</v>
      </c>
      <c r="B1" s="127">
        <v>28</v>
      </c>
    </row>
    <row r="3" spans="1:2">
      <c r="A3" s="126" t="s">
        <v>536</v>
      </c>
    </row>
    <row r="4" spans="1:2">
      <c r="A4" s="170" t="s">
        <v>596</v>
      </c>
    </row>
    <row r="5" spans="1:2">
      <c r="A5" s="170" t="s">
        <v>376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5745F-8E78-4FF9-ACD6-7144B3712549}">
  <dimension ref="A1:G478"/>
  <sheetViews>
    <sheetView showGridLines="0" showRowColHeaders="0" topLeftCell="A440" workbookViewId="0">
      <selection sqref="A1:G1"/>
    </sheetView>
  </sheetViews>
  <sheetFormatPr defaultColWidth="8.90625" defaultRowHeight="14.5"/>
  <cols>
    <col min="1" max="1" width="13.453125" style="166" bestFit="1" customWidth="1"/>
    <col min="2" max="2" width="8.90625" style="166"/>
    <col min="3" max="3" width="8.08984375" style="166" bestFit="1" customWidth="1"/>
    <col min="4" max="4" width="8.90625" style="166"/>
    <col min="5" max="5" width="10.453125" style="166" bestFit="1" customWidth="1"/>
    <col min="6" max="6" width="10.453125" style="166" customWidth="1"/>
    <col min="7" max="16384" width="8.90625" style="166"/>
  </cols>
  <sheetData>
    <row r="1" spans="1:7" ht="36">
      <c r="A1" s="129" t="s">
        <v>84</v>
      </c>
      <c r="B1" s="129" t="s">
        <v>85</v>
      </c>
      <c r="C1" s="129" t="s">
        <v>86</v>
      </c>
      <c r="D1" s="129" t="s">
        <v>87</v>
      </c>
      <c r="E1" s="129" t="s">
        <v>88</v>
      </c>
      <c r="F1" s="129" t="s">
        <v>595</v>
      </c>
      <c r="G1" s="129" t="s">
        <v>114</v>
      </c>
    </row>
    <row r="2" spans="1:7">
      <c r="A2" s="130">
        <v>1981131884</v>
      </c>
      <c r="B2" s="130" t="s">
        <v>597</v>
      </c>
      <c r="C2" s="130" t="s">
        <v>115</v>
      </c>
      <c r="D2" s="130" t="s">
        <v>598</v>
      </c>
      <c r="E2" s="131">
        <v>23604</v>
      </c>
      <c r="F2" s="169">
        <f t="shared" ref="F2:F65" si="0">ROUNDDOWN(YEARFRAC($E2,Analysis_Date,3),0)</f>
        <v>60</v>
      </c>
      <c r="G2" s="168" t="e">
        <f>VLOOKUP($A$2:$A$478,'Membership Analysis'!$A$3:$DN$204,118,0)</f>
        <v>#N/A</v>
      </c>
    </row>
    <row r="3" spans="1:7">
      <c r="A3" s="130">
        <v>1982093005</v>
      </c>
      <c r="B3" s="130" t="s">
        <v>599</v>
      </c>
      <c r="C3" s="130" t="s">
        <v>115</v>
      </c>
      <c r="D3" s="130" t="s">
        <v>118</v>
      </c>
      <c r="E3" s="167">
        <v>22976</v>
      </c>
      <c r="F3" s="169">
        <f t="shared" si="0"/>
        <v>62</v>
      </c>
      <c r="G3" s="168" t="e">
        <f>VLOOKUP($A$2:$A$478,'Membership Analysis'!$A$3:$DN$204,118,0)</f>
        <v>#N/A</v>
      </c>
    </row>
    <row r="4" spans="1:7">
      <c r="A4" s="130">
        <v>1983070092</v>
      </c>
      <c r="B4" s="130" t="s">
        <v>600</v>
      </c>
      <c r="C4" s="130" t="s">
        <v>115</v>
      </c>
      <c r="D4" s="130" t="s">
        <v>598</v>
      </c>
      <c r="E4" s="131">
        <v>23093</v>
      </c>
      <c r="F4" s="169">
        <f t="shared" si="0"/>
        <v>61</v>
      </c>
      <c r="G4" s="168" t="e">
        <f>VLOOKUP($A$2:$A$478,'Membership Analysis'!$A$3:$DN$204,118,0)</f>
        <v>#N/A</v>
      </c>
    </row>
    <row r="5" spans="1:7">
      <c r="A5" s="130">
        <v>1983073375</v>
      </c>
      <c r="B5" s="130" t="s">
        <v>601</v>
      </c>
      <c r="C5" s="130" t="s">
        <v>115</v>
      </c>
      <c r="D5" s="130" t="s">
        <v>598</v>
      </c>
      <c r="E5" s="131">
        <v>23419</v>
      </c>
      <c r="F5" s="169">
        <f t="shared" si="0"/>
        <v>60</v>
      </c>
      <c r="G5" s="168" t="e">
        <f>VLOOKUP($A$2:$A$478,'Membership Analysis'!$A$3:$DN$204,118,0)</f>
        <v>#N/A</v>
      </c>
    </row>
    <row r="6" spans="1:7">
      <c r="A6" s="130">
        <v>1984103068</v>
      </c>
      <c r="B6" s="130" t="s">
        <v>602</v>
      </c>
      <c r="C6" s="130" t="s">
        <v>115</v>
      </c>
      <c r="D6" s="130" t="s">
        <v>118</v>
      </c>
      <c r="E6" s="131">
        <v>23867</v>
      </c>
      <c r="F6" s="169">
        <f t="shared" si="0"/>
        <v>59</v>
      </c>
      <c r="G6" s="168" t="e">
        <f>VLOOKUP($A$2:$A$478,'Membership Analysis'!$A$3:$DN$204,118,0)</f>
        <v>#N/A</v>
      </c>
    </row>
    <row r="7" spans="1:7">
      <c r="A7" s="130">
        <v>1984103123</v>
      </c>
      <c r="B7" s="130" t="s">
        <v>603</v>
      </c>
      <c r="C7" s="130" t="s">
        <v>115</v>
      </c>
      <c r="D7" s="130" t="s">
        <v>118</v>
      </c>
      <c r="E7" s="131">
        <v>24080</v>
      </c>
      <c r="F7" s="169">
        <f t="shared" si="0"/>
        <v>59</v>
      </c>
      <c r="G7" s="168" t="e">
        <f>VLOOKUP($A$2:$A$478,'Membership Analysis'!$A$3:$DN$204,118,0)</f>
        <v>#N/A</v>
      </c>
    </row>
    <row r="8" spans="1:7">
      <c r="A8" s="130">
        <v>1984103212</v>
      </c>
      <c r="B8" s="130" t="s">
        <v>604</v>
      </c>
      <c r="C8" s="130" t="s">
        <v>115</v>
      </c>
      <c r="D8" s="130" t="s">
        <v>118</v>
      </c>
      <c r="E8" s="131">
        <v>23006</v>
      </c>
      <c r="F8" s="169">
        <f t="shared" si="0"/>
        <v>62</v>
      </c>
      <c r="G8" s="168" t="e">
        <f>VLOOKUP($A$2:$A$478,'Membership Analysis'!$A$3:$DN$204,118,0)</f>
        <v>#N/A</v>
      </c>
    </row>
    <row r="9" spans="1:7">
      <c r="A9" s="130">
        <v>1985050064</v>
      </c>
      <c r="B9" s="130" t="s">
        <v>605</v>
      </c>
      <c r="C9" s="130" t="s">
        <v>115</v>
      </c>
      <c r="D9" s="130" t="s">
        <v>598</v>
      </c>
      <c r="E9" s="131">
        <v>23853</v>
      </c>
      <c r="F9" s="169">
        <f t="shared" si="0"/>
        <v>59</v>
      </c>
      <c r="G9" s="168" t="e">
        <f>VLOOKUP($A$2:$A$478,'Membership Analysis'!$A$3:$DN$204,118,0)</f>
        <v>#N/A</v>
      </c>
    </row>
    <row r="10" spans="1:7">
      <c r="A10" s="130">
        <v>1985050153</v>
      </c>
      <c r="B10" s="130" t="s">
        <v>606</v>
      </c>
      <c r="C10" s="130" t="s">
        <v>115</v>
      </c>
      <c r="D10" s="130" t="s">
        <v>118</v>
      </c>
      <c r="E10" s="131">
        <v>23559</v>
      </c>
      <c r="F10" s="169">
        <f t="shared" si="0"/>
        <v>60</v>
      </c>
      <c r="G10" s="168" t="e">
        <f>VLOOKUP($A$2:$A$478,'Membership Analysis'!$A$3:$DN$204,118,0)</f>
        <v>#N/A</v>
      </c>
    </row>
    <row r="11" spans="1:7">
      <c r="A11" s="130">
        <v>1985050187</v>
      </c>
      <c r="B11" s="130" t="s">
        <v>607</v>
      </c>
      <c r="C11" s="130" t="s">
        <v>115</v>
      </c>
      <c r="D11" s="130" t="s">
        <v>118</v>
      </c>
      <c r="E11" s="131">
        <v>23545</v>
      </c>
      <c r="F11" s="169">
        <f t="shared" si="0"/>
        <v>60</v>
      </c>
      <c r="G11" s="168" t="e">
        <f>VLOOKUP($A$2:$A$478,'Membership Analysis'!$A$3:$DN$204,118,0)</f>
        <v>#N/A</v>
      </c>
    </row>
    <row r="12" spans="1:7">
      <c r="A12" s="130">
        <v>1985066756</v>
      </c>
      <c r="B12" s="130" t="s">
        <v>608</v>
      </c>
      <c r="C12" s="130" t="s">
        <v>115</v>
      </c>
      <c r="D12" s="130" t="s">
        <v>118</v>
      </c>
      <c r="E12" s="131">
        <v>24453</v>
      </c>
      <c r="F12" s="169">
        <f t="shared" si="0"/>
        <v>58</v>
      </c>
      <c r="G12" s="168" t="e">
        <f>VLOOKUP($A$2:$A$478,'Membership Analysis'!$A$3:$DN$204,118,0)</f>
        <v>#N/A</v>
      </c>
    </row>
    <row r="13" spans="1:7">
      <c r="A13" s="130">
        <v>1985066780</v>
      </c>
      <c r="B13" s="130" t="s">
        <v>609</v>
      </c>
      <c r="C13" s="130" t="s">
        <v>115</v>
      </c>
      <c r="D13" s="130" t="s">
        <v>118</v>
      </c>
      <c r="E13" s="131">
        <v>24288</v>
      </c>
      <c r="F13" s="169">
        <f t="shared" si="0"/>
        <v>58</v>
      </c>
      <c r="G13" s="168" t="e">
        <f>VLOOKUP($A$2:$A$478,'Membership Analysis'!$A$3:$DN$204,118,0)</f>
        <v>#N/A</v>
      </c>
    </row>
    <row r="14" spans="1:7">
      <c r="A14" s="130">
        <v>1985078703</v>
      </c>
      <c r="B14" s="130" t="s">
        <v>610</v>
      </c>
      <c r="C14" s="130" t="s">
        <v>115</v>
      </c>
      <c r="D14" s="130" t="s">
        <v>118</v>
      </c>
      <c r="E14" s="131">
        <v>24289</v>
      </c>
      <c r="F14" s="169">
        <f t="shared" si="0"/>
        <v>58</v>
      </c>
      <c r="G14" s="168" t="e">
        <f>VLOOKUP($A$2:$A$478,'Membership Analysis'!$A$3:$DN$204,118,0)</f>
        <v>#N/A</v>
      </c>
    </row>
    <row r="15" spans="1:7">
      <c r="A15" s="130">
        <v>1985078729</v>
      </c>
      <c r="B15" s="130" t="s">
        <v>611</v>
      </c>
      <c r="C15" s="130" t="s">
        <v>115</v>
      </c>
      <c r="D15" s="130" t="s">
        <v>118</v>
      </c>
      <c r="E15" s="131">
        <v>23721</v>
      </c>
      <c r="F15" s="169">
        <f t="shared" si="0"/>
        <v>60</v>
      </c>
      <c r="G15" s="168" t="e">
        <f>VLOOKUP($A$2:$A$478,'Membership Analysis'!$A$3:$DN$204,118,0)</f>
        <v>#N/A</v>
      </c>
    </row>
    <row r="16" spans="1:7">
      <c r="A16" s="130">
        <v>1985078787</v>
      </c>
      <c r="B16" s="130" t="s">
        <v>612</v>
      </c>
      <c r="C16" s="130" t="s">
        <v>115</v>
      </c>
      <c r="D16" s="130" t="s">
        <v>118</v>
      </c>
      <c r="E16" s="131">
        <v>24289</v>
      </c>
      <c r="F16" s="169">
        <f t="shared" si="0"/>
        <v>58</v>
      </c>
      <c r="G16" s="168" t="e">
        <f>VLOOKUP($A$2:$A$478,'Membership Analysis'!$A$3:$DN$204,118,0)</f>
        <v>#N/A</v>
      </c>
    </row>
    <row r="17" spans="1:7">
      <c r="A17" s="130">
        <v>1985084835</v>
      </c>
      <c r="B17" s="130" t="s">
        <v>613</v>
      </c>
      <c r="C17" s="130" t="s">
        <v>115</v>
      </c>
      <c r="D17" s="130" t="s">
        <v>118</v>
      </c>
      <c r="E17" s="131">
        <v>24468</v>
      </c>
      <c r="F17" s="169">
        <f t="shared" si="0"/>
        <v>58</v>
      </c>
      <c r="G17" s="168" t="e">
        <f>VLOOKUP($A$2:$A$478,'Membership Analysis'!$A$3:$DN$204,118,0)</f>
        <v>#N/A</v>
      </c>
    </row>
    <row r="18" spans="1:7">
      <c r="A18" s="130">
        <v>1985098208</v>
      </c>
      <c r="B18" s="130" t="s">
        <v>614</v>
      </c>
      <c r="C18" s="130" t="s">
        <v>115</v>
      </c>
      <c r="D18" s="130" t="s">
        <v>598</v>
      </c>
      <c r="E18" s="131">
        <v>24593</v>
      </c>
      <c r="F18" s="169">
        <f t="shared" si="0"/>
        <v>57</v>
      </c>
      <c r="G18" s="168" t="e">
        <f>VLOOKUP($A$2:$A$478,'Membership Analysis'!$A$3:$DN$204,118,0)</f>
        <v>#N/A</v>
      </c>
    </row>
    <row r="19" spans="1:7">
      <c r="A19" s="130">
        <v>1986061589</v>
      </c>
      <c r="B19" s="130" t="s">
        <v>615</v>
      </c>
      <c r="C19" s="130" t="s">
        <v>115</v>
      </c>
      <c r="D19" s="130" t="s">
        <v>598</v>
      </c>
      <c r="E19" s="131">
        <v>23591</v>
      </c>
      <c r="F19" s="169">
        <f t="shared" si="0"/>
        <v>60</v>
      </c>
      <c r="G19" s="168" t="e">
        <f>VLOOKUP($A$2:$A$478,'Membership Analysis'!$A$3:$DN$204,118,0)</f>
        <v>#N/A</v>
      </c>
    </row>
    <row r="20" spans="1:7">
      <c r="A20" s="130">
        <v>1987032949</v>
      </c>
      <c r="B20" s="130" t="s">
        <v>616</v>
      </c>
      <c r="C20" s="130" t="s">
        <v>115</v>
      </c>
      <c r="D20" s="130" t="s">
        <v>118</v>
      </c>
      <c r="E20" s="131">
        <v>22175</v>
      </c>
      <c r="F20" s="169">
        <f t="shared" si="0"/>
        <v>64</v>
      </c>
      <c r="G20" s="168" t="e">
        <f>VLOOKUP($A$2:$A$478,'Membership Analysis'!$A$3:$DN$204,118,0)</f>
        <v>#N/A</v>
      </c>
    </row>
    <row r="21" spans="1:7">
      <c r="A21" s="130">
        <v>1987036325</v>
      </c>
      <c r="B21" s="130" t="s">
        <v>617</v>
      </c>
      <c r="C21" s="130" t="s">
        <v>115</v>
      </c>
      <c r="D21" s="130" t="s">
        <v>118</v>
      </c>
      <c r="E21" s="131">
        <v>24089</v>
      </c>
      <c r="F21" s="169">
        <f t="shared" si="0"/>
        <v>59</v>
      </c>
      <c r="G21" s="168" t="e">
        <f>VLOOKUP($A$2:$A$478,'Membership Analysis'!$A$3:$DN$204,118,0)</f>
        <v>#N/A</v>
      </c>
    </row>
    <row r="22" spans="1:7">
      <c r="A22" s="130">
        <v>1987063021</v>
      </c>
      <c r="B22" s="130" t="s">
        <v>618</v>
      </c>
      <c r="C22" s="130" t="s">
        <v>115</v>
      </c>
      <c r="D22" s="130" t="s">
        <v>598</v>
      </c>
      <c r="E22" s="131">
        <v>23971</v>
      </c>
      <c r="F22" s="169">
        <f t="shared" si="0"/>
        <v>59</v>
      </c>
      <c r="G22" s="168" t="e">
        <f>VLOOKUP($A$2:$A$478,'Membership Analysis'!$A$3:$DN$204,118,0)</f>
        <v>#N/A</v>
      </c>
    </row>
    <row r="23" spans="1:7">
      <c r="A23" s="130">
        <v>1987063039</v>
      </c>
      <c r="B23" s="130" t="s">
        <v>619</v>
      </c>
      <c r="C23" s="130" t="s">
        <v>115</v>
      </c>
      <c r="D23" s="130" t="s">
        <v>118</v>
      </c>
      <c r="E23" s="131">
        <v>23648</v>
      </c>
      <c r="F23" s="169">
        <f t="shared" si="0"/>
        <v>60</v>
      </c>
      <c r="G23" s="168" t="e">
        <f>VLOOKUP($A$2:$A$478,'Membership Analysis'!$A$3:$DN$204,118,0)</f>
        <v>#N/A</v>
      </c>
    </row>
    <row r="24" spans="1:7">
      <c r="A24" s="130">
        <v>1987063071</v>
      </c>
      <c r="B24" s="130" t="s">
        <v>620</v>
      </c>
      <c r="C24" s="130" t="s">
        <v>115</v>
      </c>
      <c r="D24" s="130" t="s">
        <v>118</v>
      </c>
      <c r="E24" s="131">
        <v>24100</v>
      </c>
      <c r="F24" s="169">
        <f t="shared" si="0"/>
        <v>59</v>
      </c>
      <c r="G24" s="168" t="e">
        <f>VLOOKUP($A$2:$A$478,'Membership Analysis'!$A$3:$DN$204,118,0)</f>
        <v>#N/A</v>
      </c>
    </row>
    <row r="25" spans="1:7">
      <c r="A25" s="130">
        <v>1987063102</v>
      </c>
      <c r="B25" s="130" t="s">
        <v>621</v>
      </c>
      <c r="C25" s="130" t="s">
        <v>115</v>
      </c>
      <c r="D25" s="130" t="s">
        <v>118</v>
      </c>
      <c r="E25" s="131">
        <v>24209</v>
      </c>
      <c r="F25" s="169">
        <f t="shared" si="0"/>
        <v>58</v>
      </c>
      <c r="G25" s="168" t="e">
        <f>VLOOKUP($A$2:$A$478,'Membership Analysis'!$A$3:$DN$204,118,0)</f>
        <v>#N/A</v>
      </c>
    </row>
    <row r="26" spans="1:7">
      <c r="A26" s="130">
        <v>1987063128</v>
      </c>
      <c r="B26" s="130" t="s">
        <v>622</v>
      </c>
      <c r="C26" s="130" t="s">
        <v>115</v>
      </c>
      <c r="D26" s="130" t="s">
        <v>598</v>
      </c>
      <c r="E26" s="131">
        <v>24453</v>
      </c>
      <c r="F26" s="169">
        <f t="shared" si="0"/>
        <v>58</v>
      </c>
      <c r="G26" s="168" t="e">
        <f>VLOOKUP($A$2:$A$478,'Membership Analysis'!$A$3:$DN$204,118,0)</f>
        <v>#N/A</v>
      </c>
    </row>
    <row r="27" spans="1:7">
      <c r="A27" s="130">
        <v>1987080641</v>
      </c>
      <c r="B27" s="130" t="s">
        <v>623</v>
      </c>
      <c r="C27" s="130" t="s">
        <v>115</v>
      </c>
      <c r="D27" s="130" t="s">
        <v>118</v>
      </c>
      <c r="E27" s="131">
        <v>23308</v>
      </c>
      <c r="F27" s="169">
        <f t="shared" si="0"/>
        <v>61</v>
      </c>
      <c r="G27" s="168" t="e">
        <f>VLOOKUP($A$2:$A$478,'Membership Analysis'!$A$3:$DN$204,118,0)</f>
        <v>#N/A</v>
      </c>
    </row>
    <row r="28" spans="1:7">
      <c r="A28" s="130">
        <v>1987080780</v>
      </c>
      <c r="B28" s="130" t="s">
        <v>624</v>
      </c>
      <c r="C28" s="130" t="s">
        <v>115</v>
      </c>
      <c r="D28" s="130" t="s">
        <v>598</v>
      </c>
      <c r="E28" s="131">
        <v>24654</v>
      </c>
      <c r="F28" s="169">
        <f t="shared" si="0"/>
        <v>57</v>
      </c>
      <c r="G28" s="168" t="e">
        <f>VLOOKUP($A$2:$A$478,'Membership Analysis'!$A$3:$DN$204,118,0)</f>
        <v>#N/A</v>
      </c>
    </row>
    <row r="29" spans="1:7">
      <c r="A29" s="130">
        <v>1987080811</v>
      </c>
      <c r="B29" s="130" t="s">
        <v>625</v>
      </c>
      <c r="C29" s="130" t="s">
        <v>115</v>
      </c>
      <c r="D29" s="130" t="s">
        <v>598</v>
      </c>
      <c r="E29" s="131">
        <v>25240</v>
      </c>
      <c r="F29" s="169">
        <f t="shared" si="0"/>
        <v>55</v>
      </c>
      <c r="G29" s="168" t="e">
        <f>VLOOKUP($A$2:$A$478,'Membership Analysis'!$A$3:$DN$204,118,0)</f>
        <v>#N/A</v>
      </c>
    </row>
    <row r="30" spans="1:7">
      <c r="A30" s="130">
        <v>1987080845</v>
      </c>
      <c r="B30" s="130" t="s">
        <v>626</v>
      </c>
      <c r="C30" s="130" t="s">
        <v>115</v>
      </c>
      <c r="D30" s="130" t="s">
        <v>118</v>
      </c>
      <c r="E30" s="131">
        <v>23924</v>
      </c>
      <c r="F30" s="169">
        <f t="shared" si="0"/>
        <v>59</v>
      </c>
      <c r="G30" s="168" t="e">
        <f>VLOOKUP($A$2:$A$478,'Membership Analysis'!$A$3:$DN$204,118,0)</f>
        <v>#N/A</v>
      </c>
    </row>
    <row r="31" spans="1:7">
      <c r="A31" s="130">
        <v>1987080861</v>
      </c>
      <c r="B31" s="130" t="s">
        <v>627</v>
      </c>
      <c r="C31" s="130" t="s">
        <v>115</v>
      </c>
      <c r="D31" s="130" t="s">
        <v>118</v>
      </c>
      <c r="E31" s="131">
        <v>23979</v>
      </c>
      <c r="F31" s="169">
        <f t="shared" si="0"/>
        <v>59</v>
      </c>
      <c r="G31" s="168" t="e">
        <f>VLOOKUP($A$2:$A$478,'Membership Analysis'!$A$3:$DN$204,118,0)</f>
        <v>#N/A</v>
      </c>
    </row>
    <row r="32" spans="1:7">
      <c r="A32" s="130">
        <v>1987097892</v>
      </c>
      <c r="B32" s="130" t="s">
        <v>628</v>
      </c>
      <c r="C32" s="130" t="s">
        <v>115</v>
      </c>
      <c r="D32" s="130" t="s">
        <v>118</v>
      </c>
      <c r="E32" s="131">
        <v>23841</v>
      </c>
      <c r="F32" s="169">
        <f t="shared" si="0"/>
        <v>59</v>
      </c>
      <c r="G32" s="168" t="e">
        <f>VLOOKUP($A$2:$A$478,'Membership Analysis'!$A$3:$DN$204,118,0)</f>
        <v>#N/A</v>
      </c>
    </row>
    <row r="33" spans="1:7">
      <c r="A33" s="130">
        <v>1987098084</v>
      </c>
      <c r="B33" s="130" t="s">
        <v>629</v>
      </c>
      <c r="C33" s="130" t="s">
        <v>115</v>
      </c>
      <c r="D33" s="130" t="s">
        <v>598</v>
      </c>
      <c r="E33" s="131">
        <v>25321</v>
      </c>
      <c r="F33" s="169">
        <f t="shared" si="0"/>
        <v>55</v>
      </c>
      <c r="G33" s="168" t="e">
        <f>VLOOKUP($A$2:$A$478,'Membership Analysis'!$A$3:$DN$204,118,0)</f>
        <v>#N/A</v>
      </c>
    </row>
    <row r="34" spans="1:7">
      <c r="A34" s="130">
        <v>1987098204</v>
      </c>
      <c r="B34" s="130" t="s">
        <v>630</v>
      </c>
      <c r="C34" s="130" t="s">
        <v>115</v>
      </c>
      <c r="D34" s="130" t="s">
        <v>118</v>
      </c>
      <c r="E34" s="131">
        <v>24140</v>
      </c>
      <c r="F34" s="169">
        <f t="shared" si="0"/>
        <v>58</v>
      </c>
      <c r="G34" s="168" t="e">
        <f>VLOOKUP($A$2:$A$478,'Membership Analysis'!$A$3:$DN$204,118,0)</f>
        <v>#N/A</v>
      </c>
    </row>
    <row r="35" spans="1:7">
      <c r="A35" s="130">
        <v>1987098246</v>
      </c>
      <c r="B35" s="130" t="s">
        <v>631</v>
      </c>
      <c r="C35" s="130" t="s">
        <v>115</v>
      </c>
      <c r="D35" s="130" t="s">
        <v>598</v>
      </c>
      <c r="E35" s="131">
        <v>23894</v>
      </c>
      <c r="F35" s="169">
        <f t="shared" si="0"/>
        <v>59</v>
      </c>
      <c r="G35" s="168" t="e">
        <f>VLOOKUP($A$2:$A$478,'Membership Analysis'!$A$3:$DN$204,118,0)</f>
        <v>#N/A</v>
      </c>
    </row>
    <row r="36" spans="1:7">
      <c r="A36" s="130">
        <v>1987098254</v>
      </c>
      <c r="B36" s="130" t="s">
        <v>632</v>
      </c>
      <c r="C36" s="130" t="s">
        <v>115</v>
      </c>
      <c r="D36" s="130" t="s">
        <v>598</v>
      </c>
      <c r="E36" s="131">
        <v>24162</v>
      </c>
      <c r="F36" s="169">
        <f t="shared" si="0"/>
        <v>58</v>
      </c>
      <c r="G36" s="168" t="e">
        <f>VLOOKUP($A$2:$A$478,'Membership Analysis'!$A$3:$DN$204,118,0)</f>
        <v>#N/A</v>
      </c>
    </row>
    <row r="37" spans="1:7">
      <c r="A37" s="130">
        <v>1987098262</v>
      </c>
      <c r="B37" s="130" t="s">
        <v>633</v>
      </c>
      <c r="C37" s="130" t="s">
        <v>115</v>
      </c>
      <c r="D37" s="130" t="s">
        <v>118</v>
      </c>
      <c r="E37" s="131">
        <v>23559</v>
      </c>
      <c r="F37" s="169">
        <f t="shared" si="0"/>
        <v>60</v>
      </c>
      <c r="G37" s="168" t="e">
        <f>VLOOKUP($A$2:$A$478,'Membership Analysis'!$A$3:$DN$204,118,0)</f>
        <v>#N/A</v>
      </c>
    </row>
    <row r="38" spans="1:7">
      <c r="A38" s="130">
        <v>1987098288</v>
      </c>
      <c r="B38" s="130" t="s">
        <v>634</v>
      </c>
      <c r="C38" s="130" t="s">
        <v>115</v>
      </c>
      <c r="D38" s="130" t="s">
        <v>118</v>
      </c>
      <c r="E38" s="131">
        <v>24108</v>
      </c>
      <c r="F38" s="169">
        <f t="shared" si="0"/>
        <v>59</v>
      </c>
      <c r="G38" s="168" t="e">
        <f>VLOOKUP($A$2:$A$478,'Membership Analysis'!$A$3:$DN$204,118,0)</f>
        <v>#N/A</v>
      </c>
    </row>
    <row r="39" spans="1:7">
      <c r="A39" s="130">
        <v>1987103318</v>
      </c>
      <c r="B39" s="130" t="s">
        <v>635</v>
      </c>
      <c r="C39" s="130" t="s">
        <v>115</v>
      </c>
      <c r="D39" s="130" t="s">
        <v>598</v>
      </c>
      <c r="E39" s="131">
        <v>24368</v>
      </c>
      <c r="F39" s="169">
        <f t="shared" si="0"/>
        <v>58</v>
      </c>
      <c r="G39" s="168" t="e">
        <f>VLOOKUP($A$2:$A$478,'Membership Analysis'!$A$3:$DN$204,118,0)</f>
        <v>#N/A</v>
      </c>
    </row>
    <row r="40" spans="1:7">
      <c r="A40" s="130">
        <v>1987103376</v>
      </c>
      <c r="B40" s="130" t="s">
        <v>636</v>
      </c>
      <c r="C40" s="130" t="s">
        <v>115</v>
      </c>
      <c r="D40" s="130" t="s">
        <v>598</v>
      </c>
      <c r="E40" s="131">
        <v>24694</v>
      </c>
      <c r="F40" s="169">
        <f t="shared" si="0"/>
        <v>57</v>
      </c>
      <c r="G40" s="168" t="e">
        <f>VLOOKUP($A$2:$A$478,'Membership Analysis'!$A$3:$DN$204,118,0)</f>
        <v>#N/A</v>
      </c>
    </row>
    <row r="41" spans="1:7">
      <c r="A41" s="130">
        <v>1987103465</v>
      </c>
      <c r="B41" s="130" t="s">
        <v>637</v>
      </c>
      <c r="C41" s="130" t="s">
        <v>115</v>
      </c>
      <c r="D41" s="130" t="s">
        <v>118</v>
      </c>
      <c r="E41" s="131">
        <v>23924</v>
      </c>
      <c r="F41" s="169">
        <f t="shared" si="0"/>
        <v>59</v>
      </c>
      <c r="G41" s="168" t="e">
        <f>VLOOKUP($A$2:$A$478,'Membership Analysis'!$A$3:$DN$204,118,0)</f>
        <v>#N/A</v>
      </c>
    </row>
    <row r="42" spans="1:7">
      <c r="A42" s="130">
        <v>1987103538</v>
      </c>
      <c r="B42" s="130" t="s">
        <v>638</v>
      </c>
      <c r="C42" s="130" t="s">
        <v>115</v>
      </c>
      <c r="D42" s="130" t="s">
        <v>118</v>
      </c>
      <c r="E42" s="131">
        <v>24904</v>
      </c>
      <c r="F42" s="169">
        <f t="shared" si="0"/>
        <v>56</v>
      </c>
      <c r="G42" s="168" t="e">
        <f>VLOOKUP($A$2:$A$478,'Membership Analysis'!$A$3:$DN$204,118,0)</f>
        <v>#N/A</v>
      </c>
    </row>
    <row r="43" spans="1:7">
      <c r="A43" s="130">
        <v>1987103546</v>
      </c>
      <c r="B43" s="130" t="s">
        <v>639</v>
      </c>
      <c r="C43" s="130" t="s">
        <v>115</v>
      </c>
      <c r="D43" s="130" t="s">
        <v>118</v>
      </c>
      <c r="E43" s="131">
        <v>24951</v>
      </c>
      <c r="F43" s="169">
        <f t="shared" si="0"/>
        <v>56</v>
      </c>
      <c r="G43" s="168" t="e">
        <f>VLOOKUP($A$2:$A$478,'Membership Analysis'!$A$3:$DN$204,118,0)</f>
        <v>#N/A</v>
      </c>
    </row>
    <row r="44" spans="1:7">
      <c r="A44" s="130">
        <v>1987103570</v>
      </c>
      <c r="B44" s="130" t="s">
        <v>640</v>
      </c>
      <c r="C44" s="130" t="s">
        <v>115</v>
      </c>
      <c r="D44" s="130" t="s">
        <v>118</v>
      </c>
      <c r="E44" s="131">
        <v>23599</v>
      </c>
      <c r="F44" s="169">
        <f t="shared" si="0"/>
        <v>60</v>
      </c>
      <c r="G44" s="168" t="e">
        <f>VLOOKUP($A$2:$A$478,'Membership Analysis'!$A$3:$DN$204,118,0)</f>
        <v>#N/A</v>
      </c>
    </row>
    <row r="45" spans="1:7">
      <c r="A45" s="130">
        <v>1987103588</v>
      </c>
      <c r="B45" s="130" t="s">
        <v>641</v>
      </c>
      <c r="C45" s="130" t="s">
        <v>115</v>
      </c>
      <c r="D45" s="130" t="s">
        <v>118</v>
      </c>
      <c r="E45" s="131">
        <v>24289</v>
      </c>
      <c r="F45" s="169">
        <f t="shared" si="0"/>
        <v>58</v>
      </c>
      <c r="G45" s="168" t="e">
        <f>VLOOKUP($A$2:$A$478,'Membership Analysis'!$A$3:$DN$204,118,0)</f>
        <v>#N/A</v>
      </c>
    </row>
    <row r="46" spans="1:7">
      <c r="A46" s="130">
        <v>1987103619</v>
      </c>
      <c r="B46" s="130" t="s">
        <v>642</v>
      </c>
      <c r="C46" s="130" t="s">
        <v>115</v>
      </c>
      <c r="D46" s="130" t="s">
        <v>118</v>
      </c>
      <c r="E46" s="131">
        <v>23559</v>
      </c>
      <c r="F46" s="169">
        <f t="shared" si="0"/>
        <v>60</v>
      </c>
      <c r="G46" s="168" t="e">
        <f>VLOOKUP($A$2:$A$478,'Membership Analysis'!$A$3:$DN$204,118,0)</f>
        <v>#N/A</v>
      </c>
    </row>
    <row r="47" spans="1:7">
      <c r="A47" s="130">
        <v>1987103627</v>
      </c>
      <c r="B47" s="130" t="s">
        <v>642</v>
      </c>
      <c r="C47" s="130" t="s">
        <v>115</v>
      </c>
      <c r="D47" s="130" t="s">
        <v>118</v>
      </c>
      <c r="E47" s="131">
        <v>23559</v>
      </c>
      <c r="F47" s="169">
        <f t="shared" si="0"/>
        <v>60</v>
      </c>
      <c r="G47" s="168" t="e">
        <f>VLOOKUP($A$2:$A$478,'Membership Analysis'!$A$3:$DN$204,118,0)</f>
        <v>#N/A</v>
      </c>
    </row>
    <row r="48" spans="1:7">
      <c r="A48" s="130">
        <v>1987104275</v>
      </c>
      <c r="B48" s="130" t="s">
        <v>643</v>
      </c>
      <c r="C48" s="130" t="s">
        <v>115</v>
      </c>
      <c r="D48" s="130" t="s">
        <v>118</v>
      </c>
      <c r="E48" s="131">
        <v>23927</v>
      </c>
      <c r="F48" s="169">
        <f t="shared" si="0"/>
        <v>59</v>
      </c>
      <c r="G48" s="168" t="e">
        <f>VLOOKUP($A$2:$A$478,'Membership Analysis'!$A$3:$DN$204,118,0)</f>
        <v>#N/A</v>
      </c>
    </row>
    <row r="49" spans="1:7">
      <c r="A49" s="130">
        <v>1987108261</v>
      </c>
      <c r="B49" s="130" t="s">
        <v>644</v>
      </c>
      <c r="C49" s="130" t="s">
        <v>115</v>
      </c>
      <c r="D49" s="130" t="s">
        <v>598</v>
      </c>
      <c r="E49" s="131">
        <v>24320</v>
      </c>
      <c r="F49" s="169">
        <f t="shared" si="0"/>
        <v>58</v>
      </c>
      <c r="G49" s="168" t="e">
        <f>VLOOKUP($A$2:$A$478,'Membership Analysis'!$A$3:$DN$204,118,0)</f>
        <v>#N/A</v>
      </c>
    </row>
    <row r="50" spans="1:7">
      <c r="A50" s="130">
        <v>1987109398</v>
      </c>
      <c r="B50" s="130" t="s">
        <v>645</v>
      </c>
      <c r="C50" s="130" t="s">
        <v>115</v>
      </c>
      <c r="D50" s="130" t="s">
        <v>118</v>
      </c>
      <c r="E50" s="131">
        <v>23559</v>
      </c>
      <c r="F50" s="169">
        <f t="shared" si="0"/>
        <v>60</v>
      </c>
      <c r="G50" s="168" t="e">
        <f>VLOOKUP($A$2:$A$478,'Membership Analysis'!$A$3:$DN$204,118,0)</f>
        <v>#N/A</v>
      </c>
    </row>
    <row r="51" spans="1:7">
      <c r="A51" s="130">
        <v>1987114848</v>
      </c>
      <c r="B51" s="130" t="s">
        <v>646</v>
      </c>
      <c r="C51" s="130" t="s">
        <v>115</v>
      </c>
      <c r="D51" s="130" t="s">
        <v>118</v>
      </c>
      <c r="E51" s="131">
        <v>24857</v>
      </c>
      <c r="F51" s="169">
        <f t="shared" si="0"/>
        <v>56</v>
      </c>
      <c r="G51" s="168" t="e">
        <f>VLOOKUP($A$2:$A$478,'Membership Analysis'!$A$3:$DN$204,118,0)</f>
        <v>#N/A</v>
      </c>
    </row>
    <row r="52" spans="1:7">
      <c r="A52" s="130">
        <v>1988008888</v>
      </c>
      <c r="B52" s="130" t="s">
        <v>647</v>
      </c>
      <c r="C52" s="130" t="s">
        <v>115</v>
      </c>
      <c r="D52" s="130" t="s">
        <v>118</v>
      </c>
      <c r="E52" s="131">
        <v>23720</v>
      </c>
      <c r="F52" s="169">
        <f t="shared" si="0"/>
        <v>60</v>
      </c>
      <c r="G52" s="168" t="e">
        <f>VLOOKUP($A$2:$A$478,'Membership Analysis'!$A$3:$DN$204,118,0)</f>
        <v>#N/A</v>
      </c>
    </row>
    <row r="53" spans="1:7">
      <c r="A53" s="130">
        <v>1988008919</v>
      </c>
      <c r="B53" s="130" t="s">
        <v>648</v>
      </c>
      <c r="C53" s="130" t="s">
        <v>115</v>
      </c>
      <c r="D53" s="130" t="s">
        <v>118</v>
      </c>
      <c r="E53" s="131">
        <v>23543</v>
      </c>
      <c r="F53" s="169">
        <f t="shared" si="0"/>
        <v>60</v>
      </c>
      <c r="G53" s="168" t="e">
        <f>VLOOKUP($A$2:$A$478,'Membership Analysis'!$A$3:$DN$204,118,0)</f>
        <v>#N/A</v>
      </c>
    </row>
    <row r="54" spans="1:7">
      <c r="A54" s="130">
        <v>1988028147</v>
      </c>
      <c r="B54" s="130" t="s">
        <v>649</v>
      </c>
      <c r="C54" s="130" t="s">
        <v>115</v>
      </c>
      <c r="D54" s="130" t="s">
        <v>118</v>
      </c>
      <c r="E54" s="131">
        <v>23575</v>
      </c>
      <c r="F54" s="169">
        <f t="shared" si="0"/>
        <v>60</v>
      </c>
      <c r="G54" s="168" t="e">
        <f>VLOOKUP($A$2:$A$478,'Membership Analysis'!$A$3:$DN$204,118,0)</f>
        <v>#N/A</v>
      </c>
    </row>
    <row r="55" spans="1:7">
      <c r="A55" s="130">
        <v>1988028197</v>
      </c>
      <c r="B55" s="130" t="s">
        <v>650</v>
      </c>
      <c r="C55" s="130" t="s">
        <v>115</v>
      </c>
      <c r="D55" s="130" t="s">
        <v>118</v>
      </c>
      <c r="E55" s="131">
        <v>23604</v>
      </c>
      <c r="F55" s="169">
        <f t="shared" si="0"/>
        <v>60</v>
      </c>
      <c r="G55" s="168" t="e">
        <f>VLOOKUP($A$2:$A$478,'Membership Analysis'!$A$3:$DN$204,118,0)</f>
        <v>#N/A</v>
      </c>
    </row>
    <row r="56" spans="1:7">
      <c r="A56" s="130">
        <v>1988028228</v>
      </c>
      <c r="B56" s="130" t="s">
        <v>651</v>
      </c>
      <c r="C56" s="130" t="s">
        <v>115</v>
      </c>
      <c r="D56" s="130" t="s">
        <v>118</v>
      </c>
      <c r="E56" s="131">
        <v>25117</v>
      </c>
      <c r="F56" s="169">
        <f t="shared" si="0"/>
        <v>56</v>
      </c>
      <c r="G56" s="168" t="e">
        <f>VLOOKUP($A$2:$A$478,'Membership Analysis'!$A$3:$DN$204,118,0)</f>
        <v>#N/A</v>
      </c>
    </row>
    <row r="57" spans="1:7">
      <c r="A57" s="130">
        <v>1988028260</v>
      </c>
      <c r="B57" s="130" t="s">
        <v>652</v>
      </c>
      <c r="C57" s="130" t="s">
        <v>115</v>
      </c>
      <c r="D57" s="130" t="s">
        <v>598</v>
      </c>
      <c r="E57" s="131">
        <v>23480</v>
      </c>
      <c r="F57" s="169">
        <f t="shared" si="0"/>
        <v>60</v>
      </c>
      <c r="G57" s="168" t="e">
        <f>VLOOKUP($A$2:$A$478,'Membership Analysis'!$A$3:$DN$204,118,0)</f>
        <v>#N/A</v>
      </c>
    </row>
    <row r="58" spans="1:7">
      <c r="A58" s="130">
        <v>1988093508</v>
      </c>
      <c r="B58" s="130" t="s">
        <v>653</v>
      </c>
      <c r="C58" s="130" t="s">
        <v>115</v>
      </c>
      <c r="D58" s="130" t="s">
        <v>598</v>
      </c>
      <c r="E58" s="131">
        <v>24522</v>
      </c>
      <c r="F58" s="169">
        <f t="shared" si="0"/>
        <v>57</v>
      </c>
      <c r="G58" s="168" t="e">
        <f>VLOOKUP($A$2:$A$478,'Membership Analysis'!$A$3:$DN$204,118,0)</f>
        <v>#N/A</v>
      </c>
    </row>
    <row r="59" spans="1:7">
      <c r="A59" s="130">
        <v>1988093621</v>
      </c>
      <c r="B59" s="130" t="s">
        <v>654</v>
      </c>
      <c r="C59" s="130" t="s">
        <v>115</v>
      </c>
      <c r="D59" s="130" t="s">
        <v>598</v>
      </c>
      <c r="E59" s="131">
        <v>24815</v>
      </c>
      <c r="F59" s="169">
        <f t="shared" si="0"/>
        <v>57</v>
      </c>
      <c r="G59" s="168" t="e">
        <f>VLOOKUP($A$2:$A$478,'Membership Analysis'!$A$3:$DN$204,118,0)</f>
        <v>#N/A</v>
      </c>
    </row>
    <row r="60" spans="1:7">
      <c r="A60" s="130">
        <v>1988093663</v>
      </c>
      <c r="B60" s="130" t="s">
        <v>655</v>
      </c>
      <c r="C60" s="130" t="s">
        <v>115</v>
      </c>
      <c r="D60" s="130" t="s">
        <v>598</v>
      </c>
      <c r="E60" s="131">
        <v>23743</v>
      </c>
      <c r="F60" s="169">
        <f t="shared" si="0"/>
        <v>60</v>
      </c>
      <c r="G60" s="168" t="e">
        <f>VLOOKUP($A$2:$A$478,'Membership Analysis'!$A$3:$DN$204,118,0)</f>
        <v>#N/A</v>
      </c>
    </row>
    <row r="61" spans="1:7">
      <c r="A61" s="130">
        <v>1988107878</v>
      </c>
      <c r="B61" s="130" t="s">
        <v>656</v>
      </c>
      <c r="C61" s="130" t="s">
        <v>115</v>
      </c>
      <c r="D61" s="130" t="s">
        <v>118</v>
      </c>
      <c r="E61" s="131">
        <v>25385</v>
      </c>
      <c r="F61" s="169">
        <f t="shared" si="0"/>
        <v>55</v>
      </c>
      <c r="G61" s="168" t="e">
        <f>VLOOKUP($A$2:$A$478,'Membership Analysis'!$A$3:$DN$204,118,0)</f>
        <v>#N/A</v>
      </c>
    </row>
    <row r="62" spans="1:7">
      <c r="A62" s="130">
        <v>1989010692</v>
      </c>
      <c r="B62" s="130" t="s">
        <v>657</v>
      </c>
      <c r="C62" s="130" t="s">
        <v>115</v>
      </c>
      <c r="D62" s="130" t="s">
        <v>598</v>
      </c>
      <c r="E62" s="131">
        <v>23534</v>
      </c>
      <c r="F62" s="169">
        <f t="shared" si="0"/>
        <v>60</v>
      </c>
      <c r="G62" s="168" t="e">
        <f>VLOOKUP($A$2:$A$478,'Membership Analysis'!$A$3:$DN$204,118,0)</f>
        <v>#N/A</v>
      </c>
    </row>
    <row r="63" spans="1:7">
      <c r="A63" s="130">
        <v>1989051321</v>
      </c>
      <c r="B63" s="130" t="s">
        <v>658</v>
      </c>
      <c r="C63" s="130" t="s">
        <v>115</v>
      </c>
      <c r="D63" s="130" t="s">
        <v>118</v>
      </c>
      <c r="E63" s="131">
        <v>25385</v>
      </c>
      <c r="F63" s="169">
        <f t="shared" si="0"/>
        <v>55</v>
      </c>
      <c r="G63" s="168" t="e">
        <f>VLOOKUP($A$2:$A$478,'Membership Analysis'!$A$3:$DN$204,118,0)</f>
        <v>#N/A</v>
      </c>
    </row>
    <row r="64" spans="1:7">
      <c r="A64" s="130">
        <v>1989063572</v>
      </c>
      <c r="B64" s="130" t="s">
        <v>659</v>
      </c>
      <c r="C64" s="130" t="s">
        <v>115</v>
      </c>
      <c r="D64" s="130" t="s">
        <v>598</v>
      </c>
      <c r="E64" s="131">
        <v>24594</v>
      </c>
      <c r="F64" s="169">
        <f t="shared" si="0"/>
        <v>57</v>
      </c>
      <c r="G64" s="168" t="e">
        <f>VLOOKUP($A$2:$A$478,'Membership Analysis'!$A$3:$DN$204,118,0)</f>
        <v>#N/A</v>
      </c>
    </row>
    <row r="65" spans="1:7">
      <c r="A65" s="130">
        <v>1990020799</v>
      </c>
      <c r="B65" s="130" t="s">
        <v>660</v>
      </c>
      <c r="C65" s="130" t="s">
        <v>115</v>
      </c>
      <c r="D65" s="130" t="s">
        <v>118</v>
      </c>
      <c r="E65" s="131">
        <v>24582</v>
      </c>
      <c r="F65" s="169">
        <f t="shared" si="0"/>
        <v>57</v>
      </c>
      <c r="G65" s="168" t="e">
        <f>VLOOKUP($A$2:$A$478,'Membership Analysis'!$A$3:$DN$204,118,0)</f>
        <v>#N/A</v>
      </c>
    </row>
    <row r="66" spans="1:7">
      <c r="A66" s="130">
        <v>1990020888</v>
      </c>
      <c r="B66" s="130" t="s">
        <v>661</v>
      </c>
      <c r="C66" s="130" t="s">
        <v>115</v>
      </c>
      <c r="D66" s="130" t="s">
        <v>118</v>
      </c>
      <c r="E66" s="131">
        <v>25460</v>
      </c>
      <c r="F66" s="169">
        <f t="shared" ref="F66:F129" si="1">ROUNDDOWN(YEARFRAC($E66,Analysis_Date,3),0)</f>
        <v>55</v>
      </c>
      <c r="G66" s="168" t="e">
        <f>VLOOKUP($A$2:$A$478,'Membership Analysis'!$A$3:$DN$204,118,0)</f>
        <v>#N/A</v>
      </c>
    </row>
    <row r="67" spans="1:7">
      <c r="A67" s="130">
        <v>1990020896</v>
      </c>
      <c r="B67" s="130" t="s">
        <v>662</v>
      </c>
      <c r="C67" s="130" t="s">
        <v>115</v>
      </c>
      <c r="D67" s="130" t="s">
        <v>118</v>
      </c>
      <c r="E67" s="131">
        <v>24929</v>
      </c>
      <c r="F67" s="169">
        <f t="shared" si="1"/>
        <v>56</v>
      </c>
      <c r="G67" s="168" t="e">
        <f>VLOOKUP($A$2:$A$478,'Membership Analysis'!$A$3:$DN$204,118,0)</f>
        <v>#N/A</v>
      </c>
    </row>
    <row r="68" spans="1:7">
      <c r="A68" s="130">
        <v>1990021046</v>
      </c>
      <c r="B68" s="130" t="s">
        <v>663</v>
      </c>
      <c r="C68" s="130" t="s">
        <v>115</v>
      </c>
      <c r="D68" s="130" t="s">
        <v>118</v>
      </c>
      <c r="E68" s="131">
        <v>24660</v>
      </c>
      <c r="F68" s="169">
        <f t="shared" si="1"/>
        <v>57</v>
      </c>
      <c r="G68" s="168" t="e">
        <f>VLOOKUP($A$2:$A$478,'Membership Analysis'!$A$3:$DN$204,118,0)</f>
        <v>#N/A</v>
      </c>
    </row>
    <row r="69" spans="1:7">
      <c r="A69" s="130">
        <v>1990021169</v>
      </c>
      <c r="B69" s="130" t="s">
        <v>664</v>
      </c>
      <c r="C69" s="130" t="s">
        <v>115</v>
      </c>
      <c r="D69" s="130" t="s">
        <v>598</v>
      </c>
      <c r="E69" s="131">
        <v>25090</v>
      </c>
      <c r="F69" s="169">
        <f t="shared" si="1"/>
        <v>56</v>
      </c>
      <c r="G69" s="168" t="e">
        <f>VLOOKUP($A$2:$A$478,'Membership Analysis'!$A$3:$DN$204,118,0)</f>
        <v>#N/A</v>
      </c>
    </row>
    <row r="70" spans="1:7">
      <c r="A70" s="130">
        <v>1990028983</v>
      </c>
      <c r="B70" s="130" t="s">
        <v>665</v>
      </c>
      <c r="C70" s="130" t="s">
        <v>115</v>
      </c>
      <c r="D70" s="130" t="s">
        <v>118</v>
      </c>
      <c r="E70" s="131">
        <v>24431</v>
      </c>
      <c r="F70" s="169">
        <f t="shared" si="1"/>
        <v>58</v>
      </c>
      <c r="G70" s="168" t="e">
        <f>VLOOKUP($A$2:$A$478,'Membership Analysis'!$A$3:$DN$204,118,0)</f>
        <v>#N/A</v>
      </c>
    </row>
    <row r="71" spans="1:7">
      <c r="A71" s="130">
        <v>1990137318</v>
      </c>
      <c r="B71" s="130" t="s">
        <v>666</v>
      </c>
      <c r="C71" s="130" t="s">
        <v>115</v>
      </c>
      <c r="D71" s="130" t="s">
        <v>598</v>
      </c>
      <c r="E71" s="131">
        <v>25570</v>
      </c>
      <c r="F71" s="169">
        <f t="shared" si="1"/>
        <v>55</v>
      </c>
      <c r="G71" s="168" t="e">
        <f>VLOOKUP($A$2:$A$478,'Membership Analysis'!$A$3:$DN$204,118,0)</f>
        <v>#N/A</v>
      </c>
    </row>
    <row r="72" spans="1:7">
      <c r="A72" s="130">
        <v>1990143725</v>
      </c>
      <c r="B72" s="130" t="s">
        <v>667</v>
      </c>
      <c r="C72" s="130" t="s">
        <v>115</v>
      </c>
      <c r="D72" s="130" t="s">
        <v>598</v>
      </c>
      <c r="E72" s="131">
        <v>23796</v>
      </c>
      <c r="F72" s="169">
        <f t="shared" si="1"/>
        <v>59</v>
      </c>
      <c r="G72" s="168" t="e">
        <f>VLOOKUP($A$2:$A$478,'Membership Analysis'!$A$3:$DN$204,118,0)</f>
        <v>#N/A</v>
      </c>
    </row>
    <row r="73" spans="1:7">
      <c r="A73" s="130">
        <v>1990165939</v>
      </c>
      <c r="B73" s="130" t="s">
        <v>668</v>
      </c>
      <c r="C73" s="130" t="s">
        <v>115</v>
      </c>
      <c r="D73" s="130" t="s">
        <v>598</v>
      </c>
      <c r="E73" s="131">
        <v>25143</v>
      </c>
      <c r="F73" s="169">
        <f t="shared" si="1"/>
        <v>56</v>
      </c>
      <c r="G73" s="168" t="e">
        <f>VLOOKUP($A$2:$A$478,'Membership Analysis'!$A$3:$DN$204,118,0)</f>
        <v>#N/A</v>
      </c>
    </row>
    <row r="74" spans="1:7">
      <c r="A74" s="130">
        <v>1991016109</v>
      </c>
      <c r="B74" s="130" t="s">
        <v>669</v>
      </c>
      <c r="C74" s="130" t="s">
        <v>115</v>
      </c>
      <c r="D74" s="130" t="s">
        <v>118</v>
      </c>
      <c r="E74" s="131">
        <v>24289</v>
      </c>
      <c r="F74" s="169">
        <f t="shared" si="1"/>
        <v>58</v>
      </c>
      <c r="G74" s="168" t="e">
        <f>VLOOKUP($A$2:$A$478,'Membership Analysis'!$A$3:$DN$204,118,0)</f>
        <v>#N/A</v>
      </c>
    </row>
    <row r="75" spans="1:7">
      <c r="A75" s="130">
        <v>1991016858</v>
      </c>
      <c r="B75" s="130" t="s">
        <v>670</v>
      </c>
      <c r="C75" s="130" t="s">
        <v>115</v>
      </c>
      <c r="D75" s="130" t="s">
        <v>118</v>
      </c>
      <c r="E75" s="131">
        <v>25693</v>
      </c>
      <c r="F75" s="169">
        <f t="shared" si="1"/>
        <v>54</v>
      </c>
      <c r="G75" s="168" t="e">
        <f>VLOOKUP($A$2:$A$478,'Membership Analysis'!$A$3:$DN$204,118,0)</f>
        <v>#N/A</v>
      </c>
    </row>
    <row r="76" spans="1:7">
      <c r="A76" s="130">
        <v>1991042346</v>
      </c>
      <c r="B76" s="130" t="s">
        <v>671</v>
      </c>
      <c r="C76" s="130" t="s">
        <v>115</v>
      </c>
      <c r="D76" s="130" t="s">
        <v>118</v>
      </c>
      <c r="E76" s="131">
        <v>25530</v>
      </c>
      <c r="F76" s="169">
        <f t="shared" si="1"/>
        <v>55</v>
      </c>
      <c r="G76" s="168" t="e">
        <f>VLOOKUP($A$2:$A$478,'Membership Analysis'!$A$3:$DN$204,118,0)</f>
        <v>#N/A</v>
      </c>
    </row>
    <row r="77" spans="1:7">
      <c r="A77" s="130">
        <v>1991059050</v>
      </c>
      <c r="B77" s="130" t="s">
        <v>672</v>
      </c>
      <c r="C77" s="130" t="s">
        <v>115</v>
      </c>
      <c r="D77" s="130" t="s">
        <v>598</v>
      </c>
      <c r="E77" s="131">
        <v>25194</v>
      </c>
      <c r="F77" s="169">
        <f t="shared" si="1"/>
        <v>56</v>
      </c>
      <c r="G77" s="168" t="e">
        <f>VLOOKUP($A$2:$A$478,'Membership Analysis'!$A$3:$DN$204,118,0)</f>
        <v>#N/A</v>
      </c>
    </row>
    <row r="78" spans="1:7">
      <c r="A78" s="130">
        <v>1991062192</v>
      </c>
      <c r="B78" s="130" t="s">
        <v>673</v>
      </c>
      <c r="C78" s="130" t="s">
        <v>115</v>
      </c>
      <c r="D78" s="130" t="s">
        <v>598</v>
      </c>
      <c r="E78" s="131">
        <v>23948</v>
      </c>
      <c r="F78" s="169">
        <f t="shared" si="1"/>
        <v>59</v>
      </c>
      <c r="G78" s="168" t="e">
        <f>VLOOKUP($A$2:$A$478,'Membership Analysis'!$A$3:$DN$204,118,0)</f>
        <v>#N/A</v>
      </c>
    </row>
    <row r="79" spans="1:7">
      <c r="A79" s="130">
        <v>1991090056</v>
      </c>
      <c r="B79" s="130" t="s">
        <v>674</v>
      </c>
      <c r="C79" s="130" t="s">
        <v>115</v>
      </c>
      <c r="D79" s="130" t="s">
        <v>118</v>
      </c>
      <c r="E79" s="131">
        <v>24654</v>
      </c>
      <c r="F79" s="169">
        <f t="shared" si="1"/>
        <v>57</v>
      </c>
      <c r="G79" s="168" t="e">
        <f>VLOOKUP($A$2:$A$478,'Membership Analysis'!$A$3:$DN$204,118,0)</f>
        <v>#N/A</v>
      </c>
    </row>
    <row r="80" spans="1:7">
      <c r="A80" s="130">
        <v>1991099068</v>
      </c>
      <c r="B80" s="130" t="s">
        <v>675</v>
      </c>
      <c r="C80" s="130" t="s">
        <v>115</v>
      </c>
      <c r="D80" s="130" t="s">
        <v>598</v>
      </c>
      <c r="E80" s="131">
        <v>26541</v>
      </c>
      <c r="F80" s="169">
        <f t="shared" si="1"/>
        <v>52</v>
      </c>
      <c r="G80" s="168" t="e">
        <f>VLOOKUP($A$2:$A$478,'Membership Analysis'!$A$3:$DN$204,118,0)</f>
        <v>#N/A</v>
      </c>
    </row>
    <row r="81" spans="1:7">
      <c r="A81" s="130">
        <v>1992017310</v>
      </c>
      <c r="B81" s="130" t="s">
        <v>676</v>
      </c>
      <c r="C81" s="130" t="s">
        <v>115</v>
      </c>
      <c r="D81" s="130" t="s">
        <v>118</v>
      </c>
      <c r="E81" s="131">
        <v>24023</v>
      </c>
      <c r="F81" s="169">
        <f t="shared" si="1"/>
        <v>59</v>
      </c>
      <c r="G81" s="168" t="e">
        <f>VLOOKUP($A$2:$A$478,'Membership Analysis'!$A$3:$DN$204,118,0)</f>
        <v>#N/A</v>
      </c>
    </row>
    <row r="82" spans="1:7">
      <c r="A82" s="130">
        <v>1992017336</v>
      </c>
      <c r="B82" s="130" t="s">
        <v>677</v>
      </c>
      <c r="C82" s="130" t="s">
        <v>115</v>
      </c>
      <c r="D82" s="130" t="s">
        <v>118</v>
      </c>
      <c r="E82" s="131">
        <v>23976</v>
      </c>
      <c r="F82" s="169">
        <f t="shared" si="1"/>
        <v>59</v>
      </c>
      <c r="G82" s="168" t="e">
        <f>VLOOKUP($A$2:$A$478,'Membership Analysis'!$A$3:$DN$204,118,0)</f>
        <v>#N/A</v>
      </c>
    </row>
    <row r="83" spans="1:7">
      <c r="A83" s="130">
        <v>1992017360</v>
      </c>
      <c r="B83" s="130" t="s">
        <v>678</v>
      </c>
      <c r="C83" s="130" t="s">
        <v>115</v>
      </c>
      <c r="D83" s="130" t="s">
        <v>118</v>
      </c>
      <c r="E83" s="131">
        <v>23592</v>
      </c>
      <c r="F83" s="169">
        <f t="shared" si="1"/>
        <v>60</v>
      </c>
      <c r="G83" s="168" t="e">
        <f>VLOOKUP($A$2:$A$478,'Membership Analysis'!$A$3:$DN$204,118,0)</f>
        <v>#N/A</v>
      </c>
    </row>
    <row r="84" spans="1:7">
      <c r="A84" s="130">
        <v>1992017378</v>
      </c>
      <c r="B84" s="130" t="s">
        <v>679</v>
      </c>
      <c r="C84" s="130" t="s">
        <v>115</v>
      </c>
      <c r="D84" s="130" t="s">
        <v>118</v>
      </c>
      <c r="E84" s="131">
        <v>24795</v>
      </c>
      <c r="F84" s="169">
        <f t="shared" si="1"/>
        <v>57</v>
      </c>
      <c r="G84" s="168" t="e">
        <f>VLOOKUP($A$2:$A$478,'Membership Analysis'!$A$3:$DN$204,118,0)</f>
        <v>#N/A</v>
      </c>
    </row>
    <row r="85" spans="1:7">
      <c r="A85" s="130">
        <v>1992017394</v>
      </c>
      <c r="B85" s="130" t="s">
        <v>680</v>
      </c>
      <c r="C85" s="130" t="s">
        <v>115</v>
      </c>
      <c r="D85" s="130" t="s">
        <v>118</v>
      </c>
      <c r="E85" s="131">
        <v>23559</v>
      </c>
      <c r="F85" s="169">
        <f t="shared" si="1"/>
        <v>60</v>
      </c>
      <c r="G85" s="168" t="e">
        <f>VLOOKUP($A$2:$A$478,'Membership Analysis'!$A$3:$DN$204,118,0)</f>
        <v>#N/A</v>
      </c>
    </row>
    <row r="86" spans="1:7">
      <c r="A86" s="130">
        <v>1992017409</v>
      </c>
      <c r="B86" s="130" t="s">
        <v>681</v>
      </c>
      <c r="C86" s="130" t="s">
        <v>115</v>
      </c>
      <c r="D86" s="130" t="s">
        <v>118</v>
      </c>
      <c r="E86" s="131">
        <v>23443</v>
      </c>
      <c r="F86" s="169">
        <f t="shared" si="1"/>
        <v>60</v>
      </c>
      <c r="G86" s="168" t="e">
        <f>VLOOKUP($A$2:$A$478,'Membership Analysis'!$A$3:$DN$204,118,0)</f>
        <v>#N/A</v>
      </c>
    </row>
    <row r="87" spans="1:7">
      <c r="A87" s="130">
        <v>1992017433</v>
      </c>
      <c r="B87" s="130" t="s">
        <v>682</v>
      </c>
      <c r="C87" s="130" t="s">
        <v>115</v>
      </c>
      <c r="D87" s="130" t="s">
        <v>118</v>
      </c>
      <c r="E87" s="131">
        <v>24289</v>
      </c>
      <c r="F87" s="169">
        <f t="shared" si="1"/>
        <v>58</v>
      </c>
      <c r="G87" s="168" t="e">
        <f>VLOOKUP($A$2:$A$478,'Membership Analysis'!$A$3:$DN$204,118,0)</f>
        <v>#N/A</v>
      </c>
    </row>
    <row r="88" spans="1:7">
      <c r="A88" s="130">
        <v>1992017459</v>
      </c>
      <c r="B88" s="130" t="s">
        <v>683</v>
      </c>
      <c r="C88" s="130" t="s">
        <v>115</v>
      </c>
      <c r="D88" s="130" t="s">
        <v>118</v>
      </c>
      <c r="E88" s="131">
        <v>24633</v>
      </c>
      <c r="F88" s="169">
        <f t="shared" si="1"/>
        <v>57</v>
      </c>
      <c r="G88" s="168" t="e">
        <f>VLOOKUP($A$2:$A$478,'Membership Analysis'!$A$3:$DN$204,118,0)</f>
        <v>#N/A</v>
      </c>
    </row>
    <row r="89" spans="1:7">
      <c r="A89" s="130">
        <v>1992017467</v>
      </c>
      <c r="B89" s="130" t="s">
        <v>684</v>
      </c>
      <c r="C89" s="130" t="s">
        <v>115</v>
      </c>
      <c r="D89" s="130" t="s">
        <v>118</v>
      </c>
      <c r="E89" s="131">
        <v>24060</v>
      </c>
      <c r="F89" s="169">
        <f t="shared" si="1"/>
        <v>59</v>
      </c>
      <c r="G89" s="168" t="e">
        <f>VLOOKUP($A$2:$A$478,'Membership Analysis'!$A$3:$DN$204,118,0)</f>
        <v>#N/A</v>
      </c>
    </row>
    <row r="90" spans="1:7">
      <c r="A90" s="130">
        <v>1992019435</v>
      </c>
      <c r="B90" s="130" t="s">
        <v>685</v>
      </c>
      <c r="C90" s="130" t="s">
        <v>115</v>
      </c>
      <c r="D90" s="130" t="s">
        <v>598</v>
      </c>
      <c r="E90" s="131">
        <v>25708</v>
      </c>
      <c r="F90" s="169">
        <f t="shared" si="1"/>
        <v>54</v>
      </c>
      <c r="G90" s="168" t="e">
        <f>VLOOKUP($A$2:$A$478,'Membership Analysis'!$A$3:$DN$204,118,0)</f>
        <v>#N/A</v>
      </c>
    </row>
    <row r="91" spans="1:7">
      <c r="A91" s="130">
        <v>1992019443</v>
      </c>
      <c r="B91" s="130" t="s">
        <v>686</v>
      </c>
      <c r="C91" s="130" t="s">
        <v>115</v>
      </c>
      <c r="D91" s="130" t="s">
        <v>118</v>
      </c>
      <c r="E91" s="131">
        <v>23409</v>
      </c>
      <c r="F91" s="169">
        <f t="shared" si="1"/>
        <v>60</v>
      </c>
      <c r="G91" s="168" t="e">
        <f>VLOOKUP($A$2:$A$478,'Membership Analysis'!$A$3:$DN$204,118,0)</f>
        <v>#N/A</v>
      </c>
    </row>
    <row r="92" spans="1:7">
      <c r="A92" s="130">
        <v>1992019508</v>
      </c>
      <c r="B92" s="130" t="s">
        <v>687</v>
      </c>
      <c r="C92" s="130" t="s">
        <v>115</v>
      </c>
      <c r="D92" s="130" t="s">
        <v>598</v>
      </c>
      <c r="E92" s="131">
        <v>23438</v>
      </c>
      <c r="F92" s="169">
        <f t="shared" si="1"/>
        <v>60</v>
      </c>
      <c r="G92" s="168" t="e">
        <f>VLOOKUP($A$2:$A$478,'Membership Analysis'!$A$3:$DN$204,118,0)</f>
        <v>#N/A</v>
      </c>
    </row>
    <row r="93" spans="1:7">
      <c r="A93" s="130">
        <v>1992019516</v>
      </c>
      <c r="B93" s="130" t="s">
        <v>688</v>
      </c>
      <c r="C93" s="130" t="s">
        <v>115</v>
      </c>
      <c r="D93" s="130" t="s">
        <v>118</v>
      </c>
      <c r="E93" s="131">
        <v>23723</v>
      </c>
      <c r="F93" s="169">
        <f t="shared" si="1"/>
        <v>60</v>
      </c>
      <c r="G93" s="168" t="e">
        <f>VLOOKUP($A$2:$A$478,'Membership Analysis'!$A$3:$DN$204,118,0)</f>
        <v>#N/A</v>
      </c>
    </row>
    <row r="94" spans="1:7">
      <c r="A94" s="130">
        <v>1992019540</v>
      </c>
      <c r="B94" s="130" t="s">
        <v>689</v>
      </c>
      <c r="C94" s="130" t="s">
        <v>115</v>
      </c>
      <c r="D94" s="130" t="s">
        <v>598</v>
      </c>
      <c r="E94" s="131">
        <v>24649</v>
      </c>
      <c r="F94" s="169">
        <f t="shared" si="1"/>
        <v>57</v>
      </c>
      <c r="G94" s="168" t="e">
        <f>VLOOKUP($A$2:$A$478,'Membership Analysis'!$A$3:$DN$204,118,0)</f>
        <v>#N/A</v>
      </c>
    </row>
    <row r="95" spans="1:7">
      <c r="A95" s="130">
        <v>1992019558</v>
      </c>
      <c r="B95" s="130" t="s">
        <v>690</v>
      </c>
      <c r="C95" s="130" t="s">
        <v>115</v>
      </c>
      <c r="D95" s="130" t="s">
        <v>118</v>
      </c>
      <c r="E95" s="131">
        <v>25666</v>
      </c>
      <c r="F95" s="169">
        <f t="shared" si="1"/>
        <v>54</v>
      </c>
      <c r="G95" s="168" t="e">
        <f>VLOOKUP($A$2:$A$478,'Membership Analysis'!$A$3:$DN$204,118,0)</f>
        <v>#N/A</v>
      </c>
    </row>
    <row r="96" spans="1:7">
      <c r="A96" s="130">
        <v>1992019621</v>
      </c>
      <c r="B96" s="130" t="s">
        <v>691</v>
      </c>
      <c r="C96" s="130" t="s">
        <v>115</v>
      </c>
      <c r="D96" s="130" t="s">
        <v>598</v>
      </c>
      <c r="E96" s="131">
        <v>25174</v>
      </c>
      <c r="F96" s="169">
        <f t="shared" si="1"/>
        <v>56</v>
      </c>
      <c r="G96" s="168" t="e">
        <f>VLOOKUP($A$2:$A$478,'Membership Analysis'!$A$3:$DN$204,118,0)</f>
        <v>#N/A</v>
      </c>
    </row>
    <row r="97" spans="1:7">
      <c r="A97" s="130">
        <v>1992019647</v>
      </c>
      <c r="B97" s="130" t="s">
        <v>692</v>
      </c>
      <c r="C97" s="130" t="s">
        <v>115</v>
      </c>
      <c r="D97" s="130" t="s">
        <v>118</v>
      </c>
      <c r="E97" s="131">
        <v>25072</v>
      </c>
      <c r="F97" s="169">
        <f t="shared" si="1"/>
        <v>56</v>
      </c>
      <c r="G97" s="168" t="e">
        <f>VLOOKUP($A$2:$A$478,'Membership Analysis'!$A$3:$DN$204,118,0)</f>
        <v>#N/A</v>
      </c>
    </row>
    <row r="98" spans="1:7">
      <c r="A98" s="130">
        <v>1992019655</v>
      </c>
      <c r="B98" s="130" t="s">
        <v>693</v>
      </c>
      <c r="C98" s="130" t="s">
        <v>115</v>
      </c>
      <c r="D98" s="130" t="s">
        <v>598</v>
      </c>
      <c r="E98" s="131">
        <v>25569</v>
      </c>
      <c r="F98" s="169">
        <f t="shared" si="1"/>
        <v>55</v>
      </c>
      <c r="G98" s="168" t="e">
        <f>VLOOKUP($A$2:$A$478,'Membership Analysis'!$A$3:$DN$204,118,0)</f>
        <v>#N/A</v>
      </c>
    </row>
    <row r="99" spans="1:7">
      <c r="A99" s="130">
        <v>1992019663</v>
      </c>
      <c r="B99" s="130" t="s">
        <v>694</v>
      </c>
      <c r="C99" s="130" t="s">
        <v>115</v>
      </c>
      <c r="D99" s="130" t="s">
        <v>598</v>
      </c>
      <c r="E99" s="131">
        <v>25140</v>
      </c>
      <c r="F99" s="169">
        <f t="shared" si="1"/>
        <v>56</v>
      </c>
      <c r="G99" s="168" t="e">
        <f>VLOOKUP($A$2:$A$478,'Membership Analysis'!$A$3:$DN$204,118,0)</f>
        <v>#N/A</v>
      </c>
    </row>
    <row r="100" spans="1:7">
      <c r="A100" s="130">
        <v>1992019689</v>
      </c>
      <c r="B100" s="130" t="s">
        <v>695</v>
      </c>
      <c r="C100" s="130" t="s">
        <v>115</v>
      </c>
      <c r="D100" s="130" t="s">
        <v>598</v>
      </c>
      <c r="E100" s="131">
        <v>25875</v>
      </c>
      <c r="F100" s="169">
        <f t="shared" si="1"/>
        <v>54</v>
      </c>
      <c r="G100" s="168" t="e">
        <f>VLOOKUP($A$2:$A$478,'Membership Analysis'!$A$3:$DN$204,118,0)</f>
        <v>#N/A</v>
      </c>
    </row>
    <row r="101" spans="1:7">
      <c r="A101" s="130">
        <v>1992019702</v>
      </c>
      <c r="B101" s="130" t="s">
        <v>696</v>
      </c>
      <c r="C101" s="130" t="s">
        <v>115</v>
      </c>
      <c r="D101" s="130" t="s">
        <v>118</v>
      </c>
      <c r="E101" s="131">
        <v>24790</v>
      </c>
      <c r="F101" s="169">
        <f t="shared" si="1"/>
        <v>57</v>
      </c>
      <c r="G101" s="168" t="e">
        <f>VLOOKUP($A$2:$A$478,'Membership Analysis'!$A$3:$DN$204,118,0)</f>
        <v>#N/A</v>
      </c>
    </row>
    <row r="102" spans="1:7">
      <c r="A102" s="130">
        <v>1992019736</v>
      </c>
      <c r="B102" s="130" t="s">
        <v>697</v>
      </c>
      <c r="C102" s="130" t="s">
        <v>115</v>
      </c>
      <c r="D102" s="130" t="s">
        <v>118</v>
      </c>
      <c r="E102" s="131">
        <v>25299</v>
      </c>
      <c r="F102" s="169">
        <f t="shared" si="1"/>
        <v>55</v>
      </c>
      <c r="G102" s="168" t="e">
        <f>VLOOKUP($A$2:$A$478,'Membership Analysis'!$A$3:$DN$204,118,0)</f>
        <v>#N/A</v>
      </c>
    </row>
    <row r="103" spans="1:7">
      <c r="A103" s="130">
        <v>1992019778</v>
      </c>
      <c r="B103" s="130" t="s">
        <v>698</v>
      </c>
      <c r="C103" s="130" t="s">
        <v>115</v>
      </c>
      <c r="D103" s="130" t="s">
        <v>598</v>
      </c>
      <c r="E103" s="131">
        <v>24818</v>
      </c>
      <c r="F103" s="169">
        <f t="shared" si="1"/>
        <v>57</v>
      </c>
      <c r="G103" s="168" t="e">
        <f>VLOOKUP($A$2:$A$478,'Membership Analysis'!$A$3:$DN$204,118,0)</f>
        <v>#N/A</v>
      </c>
    </row>
    <row r="104" spans="1:7">
      <c r="A104" s="130">
        <v>1992019786</v>
      </c>
      <c r="B104" s="130" t="s">
        <v>699</v>
      </c>
      <c r="C104" s="130" t="s">
        <v>115</v>
      </c>
      <c r="D104" s="130" t="s">
        <v>118</v>
      </c>
      <c r="E104" s="131">
        <v>24628</v>
      </c>
      <c r="F104" s="169">
        <f t="shared" si="1"/>
        <v>57</v>
      </c>
      <c r="G104" s="168" t="e">
        <f>VLOOKUP($A$2:$A$478,'Membership Analysis'!$A$3:$DN$204,118,0)</f>
        <v>#N/A</v>
      </c>
    </row>
    <row r="105" spans="1:7">
      <c r="A105" s="130">
        <v>1992019794</v>
      </c>
      <c r="B105" s="130" t="s">
        <v>700</v>
      </c>
      <c r="C105" s="130" t="s">
        <v>115</v>
      </c>
      <c r="D105" s="130" t="s">
        <v>118</v>
      </c>
      <c r="E105" s="131">
        <v>24699</v>
      </c>
      <c r="F105" s="169">
        <f t="shared" si="1"/>
        <v>57</v>
      </c>
      <c r="G105" s="168" t="e">
        <f>VLOOKUP($A$2:$A$478,'Membership Analysis'!$A$3:$DN$204,118,0)</f>
        <v>#N/A</v>
      </c>
    </row>
    <row r="106" spans="1:7">
      <c r="A106" s="130">
        <v>1992019809</v>
      </c>
      <c r="B106" s="130" t="s">
        <v>701</v>
      </c>
      <c r="C106" s="130" t="s">
        <v>115</v>
      </c>
      <c r="D106" s="130" t="s">
        <v>118</v>
      </c>
      <c r="E106" s="131">
        <v>24569</v>
      </c>
      <c r="F106" s="169">
        <f t="shared" si="1"/>
        <v>57</v>
      </c>
      <c r="G106" s="168" t="e">
        <f>VLOOKUP($A$2:$A$478,'Membership Analysis'!$A$3:$DN$204,118,0)</f>
        <v>#N/A</v>
      </c>
    </row>
    <row r="107" spans="1:7">
      <c r="A107" s="130">
        <v>1992030669</v>
      </c>
      <c r="B107" s="130" t="s">
        <v>702</v>
      </c>
      <c r="C107" s="130" t="s">
        <v>115</v>
      </c>
      <c r="D107" s="130" t="s">
        <v>598</v>
      </c>
      <c r="E107" s="131">
        <v>24750</v>
      </c>
      <c r="F107" s="169">
        <f t="shared" si="1"/>
        <v>57</v>
      </c>
      <c r="G107" s="168" t="e">
        <f>VLOOKUP($A$2:$A$478,'Membership Analysis'!$A$3:$DN$204,118,0)</f>
        <v>#N/A</v>
      </c>
    </row>
    <row r="108" spans="1:7">
      <c r="A108" s="130">
        <v>1992046466</v>
      </c>
      <c r="B108" s="130" t="s">
        <v>703</v>
      </c>
      <c r="C108" s="130" t="s">
        <v>115</v>
      </c>
      <c r="D108" s="130" t="s">
        <v>598</v>
      </c>
      <c r="E108" s="131">
        <v>25598</v>
      </c>
      <c r="F108" s="169">
        <f t="shared" si="1"/>
        <v>54</v>
      </c>
      <c r="G108" s="168" t="e">
        <f>VLOOKUP($A$2:$A$478,'Membership Analysis'!$A$3:$DN$204,118,0)</f>
        <v>#N/A</v>
      </c>
    </row>
    <row r="109" spans="1:7">
      <c r="A109" s="130">
        <v>1992054401</v>
      </c>
      <c r="B109" s="130" t="s">
        <v>704</v>
      </c>
      <c r="C109" s="130" t="s">
        <v>115</v>
      </c>
      <c r="D109" s="130" t="s">
        <v>118</v>
      </c>
      <c r="E109" s="131">
        <v>23867</v>
      </c>
      <c r="F109" s="169">
        <f t="shared" si="1"/>
        <v>59</v>
      </c>
      <c r="G109" s="168" t="e">
        <f>VLOOKUP($A$2:$A$478,'Membership Analysis'!$A$3:$DN$204,118,0)</f>
        <v>#N/A</v>
      </c>
    </row>
    <row r="110" spans="1:7">
      <c r="A110" s="130">
        <v>1992056063</v>
      </c>
      <c r="B110" s="130" t="s">
        <v>705</v>
      </c>
      <c r="C110" s="130" t="s">
        <v>115</v>
      </c>
      <c r="D110" s="130" t="s">
        <v>118</v>
      </c>
      <c r="E110" s="131">
        <v>24840</v>
      </c>
      <c r="F110" s="169">
        <f t="shared" si="1"/>
        <v>57</v>
      </c>
      <c r="G110" s="168" t="e">
        <f>VLOOKUP($A$2:$A$478,'Membership Analysis'!$A$3:$DN$204,118,0)</f>
        <v>#N/A</v>
      </c>
    </row>
    <row r="111" spans="1:7">
      <c r="A111" s="130">
        <v>1993025277</v>
      </c>
      <c r="B111" s="130" t="s">
        <v>706</v>
      </c>
      <c r="C111" s="130" t="s">
        <v>115</v>
      </c>
      <c r="D111" s="130" t="s">
        <v>598</v>
      </c>
      <c r="E111" s="131">
        <v>25112</v>
      </c>
      <c r="F111" s="169">
        <f t="shared" si="1"/>
        <v>56</v>
      </c>
      <c r="G111" s="168" t="e">
        <f>VLOOKUP($A$2:$A$478,'Membership Analysis'!$A$3:$DN$204,118,0)</f>
        <v>#N/A</v>
      </c>
    </row>
    <row r="112" spans="1:7">
      <c r="A112" s="130">
        <v>1993028966</v>
      </c>
      <c r="B112" s="130" t="s">
        <v>707</v>
      </c>
      <c r="C112" s="130" t="s">
        <v>115</v>
      </c>
      <c r="D112" s="130" t="s">
        <v>598</v>
      </c>
      <c r="E112" s="131">
        <v>25589</v>
      </c>
      <c r="F112" s="169">
        <f t="shared" si="1"/>
        <v>54</v>
      </c>
      <c r="G112" s="168" t="e">
        <f>VLOOKUP($A$2:$A$478,'Membership Analysis'!$A$3:$DN$204,118,0)</f>
        <v>#N/A</v>
      </c>
    </row>
    <row r="113" spans="1:7">
      <c r="A113" s="130">
        <v>1993028974</v>
      </c>
      <c r="B113" s="130" t="s">
        <v>708</v>
      </c>
      <c r="C113" s="130" t="s">
        <v>115</v>
      </c>
      <c r="D113" s="130" t="s">
        <v>118</v>
      </c>
      <c r="E113" s="131">
        <v>23451</v>
      </c>
      <c r="F113" s="169">
        <f t="shared" si="1"/>
        <v>60</v>
      </c>
      <c r="G113" s="168" t="e">
        <f>VLOOKUP($A$2:$A$478,'Membership Analysis'!$A$3:$DN$204,118,0)</f>
        <v>#N/A</v>
      </c>
    </row>
    <row r="114" spans="1:7">
      <c r="A114" s="130">
        <v>1993067164</v>
      </c>
      <c r="B114" s="130" t="s">
        <v>709</v>
      </c>
      <c r="C114" s="130" t="s">
        <v>115</v>
      </c>
      <c r="D114" s="130" t="s">
        <v>598</v>
      </c>
      <c r="E114" s="131">
        <v>25275</v>
      </c>
      <c r="F114" s="169">
        <f t="shared" si="1"/>
        <v>55</v>
      </c>
      <c r="G114" s="168" t="e">
        <f>VLOOKUP($A$2:$A$478,'Membership Analysis'!$A$3:$DN$204,118,0)</f>
        <v>#N/A</v>
      </c>
    </row>
    <row r="115" spans="1:7">
      <c r="A115" s="130">
        <v>1993067635</v>
      </c>
      <c r="B115" s="130" t="s">
        <v>710</v>
      </c>
      <c r="C115" s="130" t="s">
        <v>115</v>
      </c>
      <c r="D115" s="130" t="s">
        <v>598</v>
      </c>
      <c r="E115" s="131">
        <v>25706</v>
      </c>
      <c r="F115" s="169">
        <f t="shared" si="1"/>
        <v>54</v>
      </c>
      <c r="G115" s="168" t="e">
        <f>VLOOKUP($A$2:$A$478,'Membership Analysis'!$A$3:$DN$204,118,0)</f>
        <v>#N/A</v>
      </c>
    </row>
    <row r="116" spans="1:7">
      <c r="A116" s="130">
        <v>1994014944</v>
      </c>
      <c r="B116" s="130" t="s">
        <v>711</v>
      </c>
      <c r="C116" s="130" t="s">
        <v>115</v>
      </c>
      <c r="D116" s="130" t="s">
        <v>598</v>
      </c>
      <c r="E116" s="131">
        <v>26650</v>
      </c>
      <c r="F116" s="169">
        <f t="shared" si="1"/>
        <v>52</v>
      </c>
      <c r="G116" s="168" t="e">
        <f>VLOOKUP($A$2:$A$478,'Membership Analysis'!$A$3:$DN$204,118,0)</f>
        <v>#N/A</v>
      </c>
    </row>
    <row r="117" spans="1:7">
      <c r="A117" s="130">
        <v>1994032667</v>
      </c>
      <c r="B117" s="130" t="s">
        <v>712</v>
      </c>
      <c r="C117" s="130" t="s">
        <v>115</v>
      </c>
      <c r="D117" s="130" t="s">
        <v>598</v>
      </c>
      <c r="E117" s="131">
        <v>25571</v>
      </c>
      <c r="F117" s="169">
        <f t="shared" si="1"/>
        <v>55</v>
      </c>
      <c r="G117" s="168" t="e">
        <f>VLOOKUP($A$2:$A$478,'Membership Analysis'!$A$3:$DN$204,118,0)</f>
        <v>#N/A</v>
      </c>
    </row>
    <row r="118" spans="1:7">
      <c r="A118" s="130">
        <v>1995012432</v>
      </c>
      <c r="B118" s="130" t="s">
        <v>713</v>
      </c>
      <c r="C118" s="130" t="s">
        <v>115</v>
      </c>
      <c r="D118" s="130" t="s">
        <v>118</v>
      </c>
      <c r="E118" s="131">
        <v>25121</v>
      </c>
      <c r="F118" s="169">
        <f t="shared" si="1"/>
        <v>56</v>
      </c>
      <c r="G118" s="168" t="e">
        <f>VLOOKUP($A$2:$A$478,'Membership Analysis'!$A$3:$DN$204,118,0)</f>
        <v>#N/A</v>
      </c>
    </row>
    <row r="119" spans="1:7">
      <c r="A119" s="130">
        <v>1995012474</v>
      </c>
      <c r="B119" s="130" t="s">
        <v>714</v>
      </c>
      <c r="C119" s="130" t="s">
        <v>115</v>
      </c>
      <c r="D119" s="130" t="s">
        <v>118</v>
      </c>
      <c r="E119" s="131">
        <v>25099</v>
      </c>
      <c r="F119" s="169">
        <f t="shared" si="1"/>
        <v>56</v>
      </c>
      <c r="G119" s="168" t="e">
        <f>VLOOKUP($A$2:$A$478,'Membership Analysis'!$A$3:$DN$204,118,0)</f>
        <v>#N/A</v>
      </c>
    </row>
    <row r="120" spans="1:7">
      <c r="A120" s="130">
        <v>1995012482</v>
      </c>
      <c r="B120" s="130" t="s">
        <v>715</v>
      </c>
      <c r="C120" s="130" t="s">
        <v>115</v>
      </c>
      <c r="D120" s="130" t="s">
        <v>118</v>
      </c>
      <c r="E120" s="131">
        <v>24505</v>
      </c>
      <c r="F120" s="169">
        <f t="shared" si="1"/>
        <v>57</v>
      </c>
      <c r="G120" s="168" t="e">
        <f>VLOOKUP($A$2:$A$478,'Membership Analysis'!$A$3:$DN$204,118,0)</f>
        <v>#N/A</v>
      </c>
    </row>
    <row r="121" spans="1:7">
      <c r="A121" s="130">
        <v>1995012490</v>
      </c>
      <c r="B121" s="130" t="s">
        <v>716</v>
      </c>
      <c r="C121" s="130" t="s">
        <v>115</v>
      </c>
      <c r="D121" s="130" t="s">
        <v>118</v>
      </c>
      <c r="E121" s="131">
        <v>26290</v>
      </c>
      <c r="F121" s="169">
        <f t="shared" si="1"/>
        <v>53</v>
      </c>
      <c r="G121" s="168" t="e">
        <f>VLOOKUP($A$2:$A$478,'Membership Analysis'!$A$3:$DN$204,118,0)</f>
        <v>#N/A</v>
      </c>
    </row>
    <row r="122" spans="1:7">
      <c r="A122" s="130">
        <v>1995012694</v>
      </c>
      <c r="B122" s="130" t="s">
        <v>717</v>
      </c>
      <c r="C122" s="130" t="s">
        <v>115</v>
      </c>
      <c r="D122" s="130" t="s">
        <v>118</v>
      </c>
      <c r="E122" s="131">
        <v>25433</v>
      </c>
      <c r="F122" s="169">
        <f t="shared" si="1"/>
        <v>55</v>
      </c>
      <c r="G122" s="168" t="e">
        <f>VLOOKUP($A$2:$A$478,'Membership Analysis'!$A$3:$DN$204,118,0)</f>
        <v>#N/A</v>
      </c>
    </row>
    <row r="123" spans="1:7">
      <c r="A123" s="130">
        <v>1995014060</v>
      </c>
      <c r="B123" s="130" t="s">
        <v>718</v>
      </c>
      <c r="C123" s="130" t="s">
        <v>115</v>
      </c>
      <c r="D123" s="130" t="s">
        <v>118</v>
      </c>
      <c r="E123" s="131">
        <v>25536</v>
      </c>
      <c r="F123" s="169">
        <f t="shared" si="1"/>
        <v>55</v>
      </c>
      <c r="G123" s="168" t="e">
        <f>VLOOKUP($A$2:$A$478,'Membership Analysis'!$A$3:$DN$204,118,0)</f>
        <v>#N/A</v>
      </c>
    </row>
    <row r="124" spans="1:7">
      <c r="A124" s="130">
        <v>1995014086</v>
      </c>
      <c r="B124" s="130" t="s">
        <v>719</v>
      </c>
      <c r="C124" s="130" t="s">
        <v>115</v>
      </c>
      <c r="D124" s="130" t="s">
        <v>118</v>
      </c>
      <c r="E124" s="131">
        <v>25704</v>
      </c>
      <c r="F124" s="169">
        <f t="shared" si="1"/>
        <v>54</v>
      </c>
      <c r="G124" s="168" t="e">
        <f>VLOOKUP($A$2:$A$478,'Membership Analysis'!$A$3:$DN$204,118,0)</f>
        <v>#N/A</v>
      </c>
    </row>
    <row r="125" spans="1:7">
      <c r="A125" s="130">
        <v>1995014133</v>
      </c>
      <c r="B125" s="130" t="s">
        <v>720</v>
      </c>
      <c r="C125" s="130" t="s">
        <v>115</v>
      </c>
      <c r="D125" s="130" t="s">
        <v>118</v>
      </c>
      <c r="E125" s="131">
        <v>24739</v>
      </c>
      <c r="F125" s="169">
        <f t="shared" si="1"/>
        <v>57</v>
      </c>
      <c r="G125" s="168" t="e">
        <f>VLOOKUP($A$2:$A$478,'Membership Analysis'!$A$3:$DN$204,118,0)</f>
        <v>#N/A</v>
      </c>
    </row>
    <row r="126" spans="1:7">
      <c r="A126" s="130">
        <v>1995029536</v>
      </c>
      <c r="B126" s="130" t="s">
        <v>721</v>
      </c>
      <c r="C126" s="130" t="s">
        <v>115</v>
      </c>
      <c r="D126" s="130" t="s">
        <v>118</v>
      </c>
      <c r="E126" s="131">
        <v>23549</v>
      </c>
      <c r="F126" s="169">
        <f t="shared" si="1"/>
        <v>60</v>
      </c>
      <c r="G126" s="168" t="e">
        <f>VLOOKUP($A$2:$A$478,'Membership Analysis'!$A$3:$DN$204,118,0)</f>
        <v>#N/A</v>
      </c>
    </row>
    <row r="127" spans="1:7">
      <c r="A127" s="130">
        <v>1995060956</v>
      </c>
      <c r="B127" s="130" t="s">
        <v>722</v>
      </c>
      <c r="C127" s="130" t="s">
        <v>115</v>
      </c>
      <c r="D127" s="130" t="s">
        <v>118</v>
      </c>
      <c r="E127" s="131">
        <v>24572</v>
      </c>
      <c r="F127" s="169">
        <f t="shared" si="1"/>
        <v>57</v>
      </c>
      <c r="G127" s="168" t="e">
        <f>VLOOKUP($A$2:$A$478,'Membership Analysis'!$A$3:$DN$204,118,0)</f>
        <v>#N/A</v>
      </c>
    </row>
    <row r="128" spans="1:7">
      <c r="A128" s="130">
        <v>1996000242</v>
      </c>
      <c r="B128" s="130" t="s">
        <v>723</v>
      </c>
      <c r="C128" s="130" t="s">
        <v>115</v>
      </c>
      <c r="D128" s="130" t="s">
        <v>598</v>
      </c>
      <c r="E128" s="131">
        <v>25385</v>
      </c>
      <c r="F128" s="169">
        <f t="shared" si="1"/>
        <v>55</v>
      </c>
      <c r="G128" s="168" t="e">
        <f>VLOOKUP($A$2:$A$478,'Membership Analysis'!$A$3:$DN$204,118,0)</f>
        <v>#N/A</v>
      </c>
    </row>
    <row r="129" spans="1:7">
      <c r="A129" s="130">
        <v>1996038520</v>
      </c>
      <c r="B129" s="130" t="s">
        <v>724</v>
      </c>
      <c r="C129" s="130" t="s">
        <v>115</v>
      </c>
      <c r="D129" s="130" t="s">
        <v>598</v>
      </c>
      <c r="E129" s="131">
        <v>26891</v>
      </c>
      <c r="F129" s="169">
        <f t="shared" si="1"/>
        <v>51</v>
      </c>
      <c r="G129" s="168" t="e">
        <f>VLOOKUP($A$2:$A$478,'Membership Analysis'!$A$3:$DN$204,118,0)</f>
        <v>#N/A</v>
      </c>
    </row>
    <row r="130" spans="1:7">
      <c r="A130" s="130">
        <v>1997030842</v>
      </c>
      <c r="B130" s="130" t="s">
        <v>725</v>
      </c>
      <c r="C130" s="130" t="s">
        <v>115</v>
      </c>
      <c r="D130" s="130" t="s">
        <v>118</v>
      </c>
      <c r="E130" s="131">
        <v>24061</v>
      </c>
      <c r="F130" s="169">
        <f t="shared" ref="F130:F193" si="2">ROUNDDOWN(YEARFRAC($E130,Analysis_Date,3),0)</f>
        <v>59</v>
      </c>
      <c r="G130" s="168" t="e">
        <f>VLOOKUP($A$2:$A$478,'Membership Analysis'!$A$3:$DN$204,118,0)</f>
        <v>#N/A</v>
      </c>
    </row>
    <row r="131" spans="1:7">
      <c r="A131" s="130">
        <v>1999004643</v>
      </c>
      <c r="B131" s="130" t="s">
        <v>726</v>
      </c>
      <c r="C131" s="130" t="s">
        <v>115</v>
      </c>
      <c r="D131" s="130" t="s">
        <v>598</v>
      </c>
      <c r="E131" s="131">
        <v>25878</v>
      </c>
      <c r="F131" s="169">
        <f t="shared" si="2"/>
        <v>54</v>
      </c>
      <c r="G131" s="168" t="e">
        <f>VLOOKUP($A$2:$A$478,'Membership Analysis'!$A$3:$DN$204,118,0)</f>
        <v>#N/A</v>
      </c>
    </row>
    <row r="132" spans="1:7">
      <c r="A132" s="130">
        <v>2002047553</v>
      </c>
      <c r="B132" s="130" t="s">
        <v>727</v>
      </c>
      <c r="C132" s="130" t="s">
        <v>115</v>
      </c>
      <c r="D132" s="130" t="s">
        <v>598</v>
      </c>
      <c r="E132" s="131">
        <v>29987</v>
      </c>
      <c r="F132" s="169">
        <f t="shared" si="2"/>
        <v>42</v>
      </c>
      <c r="G132" s="168" t="e">
        <f>VLOOKUP($A$2:$A$478,'Membership Analysis'!$A$3:$DN$204,118,0)</f>
        <v>#N/A</v>
      </c>
    </row>
    <row r="133" spans="1:7">
      <c r="A133" s="130">
        <v>2005002772</v>
      </c>
      <c r="B133" s="130" t="s">
        <v>728</v>
      </c>
      <c r="C133" s="130" t="s">
        <v>115</v>
      </c>
      <c r="D133" s="130" t="s">
        <v>118</v>
      </c>
      <c r="E133" s="131">
        <v>28931</v>
      </c>
      <c r="F133" s="169">
        <f t="shared" si="2"/>
        <v>45</v>
      </c>
      <c r="G133" s="168" t="e">
        <f>VLOOKUP($A$2:$A$478,'Membership Analysis'!$A$3:$DN$204,118,0)</f>
        <v>#N/A</v>
      </c>
    </row>
    <row r="134" spans="1:7">
      <c r="A134" s="130">
        <v>2005002780</v>
      </c>
      <c r="B134" s="130" t="s">
        <v>729</v>
      </c>
      <c r="C134" s="130" t="s">
        <v>115</v>
      </c>
      <c r="D134" s="130" t="s">
        <v>118</v>
      </c>
      <c r="E134" s="131">
        <v>28674</v>
      </c>
      <c r="F134" s="169">
        <f t="shared" si="2"/>
        <v>46</v>
      </c>
      <c r="G134" s="168" t="e">
        <f>VLOOKUP($A$2:$A$478,'Membership Analysis'!$A$3:$DN$204,118,0)</f>
        <v>#N/A</v>
      </c>
    </row>
    <row r="135" spans="1:7">
      <c r="A135" s="130">
        <v>2005002803</v>
      </c>
      <c r="B135" s="130" t="s">
        <v>730</v>
      </c>
      <c r="C135" s="130" t="s">
        <v>115</v>
      </c>
      <c r="D135" s="130" t="s">
        <v>118</v>
      </c>
      <c r="E135" s="131">
        <v>28205</v>
      </c>
      <c r="F135" s="169">
        <f t="shared" si="2"/>
        <v>47</v>
      </c>
      <c r="G135" s="168" t="e">
        <f>VLOOKUP($A$2:$A$478,'Membership Analysis'!$A$3:$DN$204,118,0)</f>
        <v>#N/A</v>
      </c>
    </row>
    <row r="136" spans="1:7">
      <c r="A136" s="130">
        <v>2005002811</v>
      </c>
      <c r="B136" s="130" t="s">
        <v>731</v>
      </c>
      <c r="C136" s="130" t="s">
        <v>115</v>
      </c>
      <c r="D136" s="130" t="s">
        <v>118</v>
      </c>
      <c r="E136" s="131">
        <v>28307</v>
      </c>
      <c r="F136" s="169">
        <f t="shared" si="2"/>
        <v>47</v>
      </c>
      <c r="G136" s="168" t="e">
        <f>VLOOKUP($A$2:$A$478,'Membership Analysis'!$A$3:$DN$204,118,0)</f>
        <v>#N/A</v>
      </c>
    </row>
    <row r="137" spans="1:7">
      <c r="A137" s="130">
        <v>2005002900</v>
      </c>
      <c r="B137" s="130" t="s">
        <v>732</v>
      </c>
      <c r="C137" s="130" t="s">
        <v>115</v>
      </c>
      <c r="D137" s="130" t="s">
        <v>598</v>
      </c>
      <c r="E137" s="131">
        <v>28602</v>
      </c>
      <c r="F137" s="169">
        <f t="shared" si="2"/>
        <v>46</v>
      </c>
      <c r="G137" s="168" t="e">
        <f>VLOOKUP($A$2:$A$478,'Membership Analysis'!$A$3:$DN$204,118,0)</f>
        <v>#N/A</v>
      </c>
    </row>
    <row r="138" spans="1:7">
      <c r="A138" s="130">
        <v>2005003095</v>
      </c>
      <c r="B138" s="130" t="s">
        <v>733</v>
      </c>
      <c r="C138" s="130" t="s">
        <v>115</v>
      </c>
      <c r="D138" s="130" t="s">
        <v>118</v>
      </c>
      <c r="E138" s="131">
        <v>28370</v>
      </c>
      <c r="F138" s="169">
        <f t="shared" si="2"/>
        <v>47</v>
      </c>
      <c r="G138" s="168" t="e">
        <f>VLOOKUP($A$2:$A$478,'Membership Analysis'!$A$3:$DN$204,118,0)</f>
        <v>#N/A</v>
      </c>
    </row>
    <row r="139" spans="1:7">
      <c r="A139" s="130">
        <v>2005003100</v>
      </c>
      <c r="B139" s="130" t="s">
        <v>734</v>
      </c>
      <c r="C139" s="130" t="s">
        <v>115</v>
      </c>
      <c r="D139" s="130" t="s">
        <v>118</v>
      </c>
      <c r="E139" s="131">
        <v>28347</v>
      </c>
      <c r="F139" s="169">
        <f t="shared" si="2"/>
        <v>47</v>
      </c>
      <c r="G139" s="168" t="e">
        <f>VLOOKUP($A$2:$A$478,'Membership Analysis'!$A$3:$DN$204,118,0)</f>
        <v>#N/A</v>
      </c>
    </row>
    <row r="140" spans="1:7">
      <c r="A140" s="130">
        <v>2005003150</v>
      </c>
      <c r="B140" s="130" t="s">
        <v>735</v>
      </c>
      <c r="C140" s="130" t="s">
        <v>115</v>
      </c>
      <c r="D140" s="130" t="s">
        <v>118</v>
      </c>
      <c r="E140" s="131">
        <v>28822</v>
      </c>
      <c r="F140" s="169">
        <f t="shared" si="2"/>
        <v>46</v>
      </c>
      <c r="G140" s="168" t="e">
        <f>VLOOKUP($A$2:$A$478,'Membership Analysis'!$A$3:$DN$204,118,0)</f>
        <v>#N/A</v>
      </c>
    </row>
    <row r="141" spans="1:7">
      <c r="A141" s="130">
        <v>2006046907</v>
      </c>
      <c r="B141" s="130" t="s">
        <v>736</v>
      </c>
      <c r="C141" s="130" t="s">
        <v>115</v>
      </c>
      <c r="D141" s="130" t="s">
        <v>118</v>
      </c>
      <c r="E141" s="131">
        <v>29221</v>
      </c>
      <c r="F141" s="169">
        <f t="shared" si="2"/>
        <v>45</v>
      </c>
      <c r="G141" s="168" t="e">
        <f>VLOOKUP($A$2:$A$478,'Membership Analysis'!$A$3:$DN$204,118,0)</f>
        <v>#N/A</v>
      </c>
    </row>
    <row r="142" spans="1:7">
      <c r="A142" s="130">
        <v>2006068357</v>
      </c>
      <c r="B142" s="130" t="s">
        <v>737</v>
      </c>
      <c r="C142" s="130" t="s">
        <v>115</v>
      </c>
      <c r="D142" s="130" t="s">
        <v>598</v>
      </c>
      <c r="E142" s="131">
        <v>29489</v>
      </c>
      <c r="F142" s="169">
        <f t="shared" si="2"/>
        <v>44</v>
      </c>
      <c r="G142" s="168" t="e">
        <f>VLOOKUP($A$2:$A$478,'Membership Analysis'!$A$3:$DN$204,118,0)</f>
        <v>#N/A</v>
      </c>
    </row>
    <row r="143" spans="1:7">
      <c r="A143" s="130">
        <v>2006068551</v>
      </c>
      <c r="B143" s="130" t="s">
        <v>738</v>
      </c>
      <c r="C143" s="130" t="s">
        <v>115</v>
      </c>
      <c r="D143" s="130" t="s">
        <v>598</v>
      </c>
      <c r="E143" s="131">
        <v>28939</v>
      </c>
      <c r="F143" s="169">
        <f t="shared" si="2"/>
        <v>45</v>
      </c>
      <c r="G143" s="168" t="e">
        <f>VLOOKUP($A$2:$A$478,'Membership Analysis'!$A$3:$DN$204,118,0)</f>
        <v>#N/A</v>
      </c>
    </row>
    <row r="144" spans="1:7">
      <c r="A144" s="130">
        <v>2006069086</v>
      </c>
      <c r="B144" s="130" t="s">
        <v>739</v>
      </c>
      <c r="C144" s="130" t="s">
        <v>115</v>
      </c>
      <c r="D144" s="130" t="s">
        <v>598</v>
      </c>
      <c r="E144" s="131">
        <v>28426</v>
      </c>
      <c r="F144" s="169">
        <f t="shared" si="2"/>
        <v>47</v>
      </c>
      <c r="G144" s="168" t="e">
        <f>VLOOKUP($A$2:$A$478,'Membership Analysis'!$A$3:$DN$204,118,0)</f>
        <v>#N/A</v>
      </c>
    </row>
    <row r="145" spans="1:7">
      <c r="A145" s="130">
        <v>2007003130</v>
      </c>
      <c r="B145" s="130" t="s">
        <v>740</v>
      </c>
      <c r="C145" s="130" t="s">
        <v>115</v>
      </c>
      <c r="D145" s="130" t="s">
        <v>598</v>
      </c>
      <c r="E145" s="131">
        <v>28323</v>
      </c>
      <c r="F145" s="169">
        <f t="shared" si="2"/>
        <v>47</v>
      </c>
      <c r="G145" s="168" t="e">
        <f>VLOOKUP($A$2:$A$478,'Membership Analysis'!$A$3:$DN$204,118,0)</f>
        <v>#N/A</v>
      </c>
    </row>
    <row r="146" spans="1:7">
      <c r="A146" s="130">
        <v>2007003172</v>
      </c>
      <c r="B146" s="130" t="s">
        <v>741</v>
      </c>
      <c r="C146" s="130" t="s">
        <v>115</v>
      </c>
      <c r="D146" s="130" t="s">
        <v>598</v>
      </c>
      <c r="E146" s="131">
        <v>29672</v>
      </c>
      <c r="F146" s="169">
        <f t="shared" si="2"/>
        <v>43</v>
      </c>
      <c r="G146" s="168" t="e">
        <f>VLOOKUP($A$2:$A$478,'Membership Analysis'!$A$3:$DN$204,118,0)</f>
        <v>#N/A</v>
      </c>
    </row>
    <row r="147" spans="1:7">
      <c r="A147" s="130">
        <v>2007028685</v>
      </c>
      <c r="B147" s="130" t="s">
        <v>742</v>
      </c>
      <c r="C147" s="130" t="s">
        <v>115</v>
      </c>
      <c r="D147" s="130" t="s">
        <v>118</v>
      </c>
      <c r="E147" s="131">
        <v>27508</v>
      </c>
      <c r="F147" s="169">
        <f t="shared" si="2"/>
        <v>49</v>
      </c>
      <c r="G147" s="168" t="e">
        <f>VLOOKUP($A$2:$A$478,'Membership Analysis'!$A$3:$DN$204,118,0)</f>
        <v>#N/A</v>
      </c>
    </row>
    <row r="148" spans="1:7">
      <c r="A148" s="130">
        <v>2007028693</v>
      </c>
      <c r="B148" s="130" t="s">
        <v>743</v>
      </c>
      <c r="C148" s="130" t="s">
        <v>115</v>
      </c>
      <c r="D148" s="130" t="s">
        <v>118</v>
      </c>
      <c r="E148" s="131">
        <v>29056</v>
      </c>
      <c r="F148" s="169">
        <f t="shared" si="2"/>
        <v>45</v>
      </c>
      <c r="G148" s="168" t="e">
        <f>VLOOKUP($A$2:$A$478,'Membership Analysis'!$A$3:$DN$204,118,0)</f>
        <v>#N/A</v>
      </c>
    </row>
    <row r="149" spans="1:7">
      <c r="A149" s="130">
        <v>2007028740</v>
      </c>
      <c r="B149" s="130" t="s">
        <v>744</v>
      </c>
      <c r="C149" s="130" t="s">
        <v>115</v>
      </c>
      <c r="D149" s="130" t="s">
        <v>118</v>
      </c>
      <c r="E149" s="131">
        <v>28307</v>
      </c>
      <c r="F149" s="169">
        <f t="shared" si="2"/>
        <v>47</v>
      </c>
      <c r="G149" s="168" t="e">
        <f>VLOOKUP($A$2:$A$478,'Membership Analysis'!$A$3:$DN$204,118,0)</f>
        <v>#N/A</v>
      </c>
    </row>
    <row r="150" spans="1:7">
      <c r="A150" s="130">
        <v>2007028758</v>
      </c>
      <c r="B150" s="130" t="s">
        <v>745</v>
      </c>
      <c r="C150" s="130" t="s">
        <v>115</v>
      </c>
      <c r="D150" s="130" t="s">
        <v>118</v>
      </c>
      <c r="E150" s="131">
        <v>23454</v>
      </c>
      <c r="F150" s="169">
        <f t="shared" si="2"/>
        <v>60</v>
      </c>
      <c r="G150" s="168" t="e">
        <f>VLOOKUP($A$2:$A$478,'Membership Analysis'!$A$3:$DN$204,118,0)</f>
        <v>#N/A</v>
      </c>
    </row>
    <row r="151" spans="1:7">
      <c r="A151" s="130">
        <v>2007028774</v>
      </c>
      <c r="B151" s="130" t="s">
        <v>746</v>
      </c>
      <c r="C151" s="130" t="s">
        <v>115</v>
      </c>
      <c r="D151" s="130" t="s">
        <v>118</v>
      </c>
      <c r="E151" s="131">
        <v>27760</v>
      </c>
      <c r="F151" s="169">
        <f t="shared" si="2"/>
        <v>49</v>
      </c>
      <c r="G151" s="168" t="e">
        <f>VLOOKUP($A$2:$A$478,'Membership Analysis'!$A$3:$DN$204,118,0)</f>
        <v>#N/A</v>
      </c>
    </row>
    <row r="152" spans="1:7">
      <c r="A152" s="130">
        <v>2007028839</v>
      </c>
      <c r="B152" s="130" t="s">
        <v>747</v>
      </c>
      <c r="C152" s="130" t="s">
        <v>115</v>
      </c>
      <c r="D152" s="130" t="s">
        <v>118</v>
      </c>
      <c r="E152" s="131">
        <v>26340</v>
      </c>
      <c r="F152" s="169">
        <f t="shared" si="2"/>
        <v>52</v>
      </c>
      <c r="G152" s="168" t="e">
        <f>VLOOKUP($A$2:$A$478,'Membership Analysis'!$A$3:$DN$204,118,0)</f>
        <v>#N/A</v>
      </c>
    </row>
    <row r="153" spans="1:7">
      <c r="A153" s="130">
        <v>2007028889</v>
      </c>
      <c r="B153" s="130" t="s">
        <v>748</v>
      </c>
      <c r="C153" s="130" t="s">
        <v>115</v>
      </c>
      <c r="D153" s="130" t="s">
        <v>118</v>
      </c>
      <c r="E153" s="131">
        <v>27576</v>
      </c>
      <c r="F153" s="169">
        <f t="shared" si="2"/>
        <v>49</v>
      </c>
      <c r="G153" s="168" t="e">
        <f>VLOOKUP($A$2:$A$478,'Membership Analysis'!$A$3:$DN$204,118,0)</f>
        <v>#N/A</v>
      </c>
    </row>
    <row r="154" spans="1:7">
      <c r="A154" s="130">
        <v>2007028902</v>
      </c>
      <c r="B154" s="130" t="s">
        <v>749</v>
      </c>
      <c r="C154" s="130" t="s">
        <v>115</v>
      </c>
      <c r="D154" s="130" t="s">
        <v>118</v>
      </c>
      <c r="E154" s="131">
        <v>25648</v>
      </c>
      <c r="F154" s="169">
        <f t="shared" si="2"/>
        <v>54</v>
      </c>
      <c r="G154" s="168" t="e">
        <f>VLOOKUP($A$2:$A$478,'Membership Analysis'!$A$3:$DN$204,118,0)</f>
        <v>#N/A</v>
      </c>
    </row>
    <row r="155" spans="1:7">
      <c r="A155" s="130">
        <v>2007028910</v>
      </c>
      <c r="B155" s="130" t="s">
        <v>750</v>
      </c>
      <c r="C155" s="130" t="s">
        <v>115</v>
      </c>
      <c r="D155" s="130" t="s">
        <v>118</v>
      </c>
      <c r="E155" s="131">
        <v>24544</v>
      </c>
      <c r="F155" s="169">
        <f t="shared" si="2"/>
        <v>57</v>
      </c>
      <c r="G155" s="168" t="e">
        <f>VLOOKUP($A$2:$A$478,'Membership Analysis'!$A$3:$DN$204,118,0)</f>
        <v>#N/A</v>
      </c>
    </row>
    <row r="156" spans="1:7">
      <c r="A156" s="130">
        <v>2007028936</v>
      </c>
      <c r="B156" s="130" t="s">
        <v>751</v>
      </c>
      <c r="C156" s="130" t="s">
        <v>115</v>
      </c>
      <c r="D156" s="130" t="s">
        <v>118</v>
      </c>
      <c r="E156" s="131">
        <v>24963</v>
      </c>
      <c r="F156" s="169">
        <f t="shared" si="2"/>
        <v>56</v>
      </c>
      <c r="G156" s="168" t="e">
        <f>VLOOKUP($A$2:$A$478,'Membership Analysis'!$A$3:$DN$204,118,0)</f>
        <v>#N/A</v>
      </c>
    </row>
    <row r="157" spans="1:7">
      <c r="A157" s="130">
        <v>2007046358</v>
      </c>
      <c r="B157" s="130" t="s">
        <v>752</v>
      </c>
      <c r="C157" s="130" t="s">
        <v>115</v>
      </c>
      <c r="D157" s="130" t="s">
        <v>598</v>
      </c>
      <c r="E157" s="131">
        <v>31178</v>
      </c>
      <c r="F157" s="169">
        <f t="shared" si="2"/>
        <v>39</v>
      </c>
      <c r="G157" s="168" t="e">
        <f>VLOOKUP($A$2:$A$478,'Membership Analysis'!$A$3:$DN$204,118,0)</f>
        <v>#N/A</v>
      </c>
    </row>
    <row r="158" spans="1:7">
      <c r="A158" s="130">
        <v>2007046366</v>
      </c>
      <c r="B158" s="130" t="s">
        <v>753</v>
      </c>
      <c r="C158" s="130" t="s">
        <v>115</v>
      </c>
      <c r="D158" s="130" t="s">
        <v>598</v>
      </c>
      <c r="E158" s="131">
        <v>29534</v>
      </c>
      <c r="F158" s="169">
        <f t="shared" si="2"/>
        <v>44</v>
      </c>
      <c r="G158" s="168" t="e">
        <f>VLOOKUP($A$2:$A$478,'Membership Analysis'!$A$3:$DN$204,118,0)</f>
        <v>#N/A</v>
      </c>
    </row>
    <row r="159" spans="1:7">
      <c r="A159" s="130">
        <v>2008113114</v>
      </c>
      <c r="B159" s="130" t="s">
        <v>754</v>
      </c>
      <c r="C159" s="130" t="s">
        <v>115</v>
      </c>
      <c r="D159" s="130" t="s">
        <v>598</v>
      </c>
      <c r="E159" s="131">
        <v>25515</v>
      </c>
      <c r="F159" s="169">
        <f t="shared" si="2"/>
        <v>55</v>
      </c>
      <c r="G159" s="168" t="e">
        <f>VLOOKUP($A$2:$A$478,'Membership Analysis'!$A$3:$DN$204,118,0)</f>
        <v>#N/A</v>
      </c>
    </row>
    <row r="160" spans="1:7">
      <c r="A160" s="130">
        <v>2008113115</v>
      </c>
      <c r="B160" s="130" t="s">
        <v>755</v>
      </c>
      <c r="C160" s="130" t="s">
        <v>115</v>
      </c>
      <c r="D160" s="130" t="s">
        <v>598</v>
      </c>
      <c r="E160" s="131">
        <v>25318</v>
      </c>
      <c r="F160" s="169">
        <f t="shared" si="2"/>
        <v>55</v>
      </c>
      <c r="G160" s="168" t="e">
        <f>VLOOKUP($A$2:$A$478,'Membership Analysis'!$A$3:$DN$204,118,0)</f>
        <v>#N/A</v>
      </c>
    </row>
    <row r="161" spans="1:7">
      <c r="A161" s="130">
        <v>2008113116</v>
      </c>
      <c r="B161" s="130" t="s">
        <v>756</v>
      </c>
      <c r="C161" s="130" t="s">
        <v>115</v>
      </c>
      <c r="D161" s="130" t="s">
        <v>118</v>
      </c>
      <c r="E161" s="131">
        <v>25063</v>
      </c>
      <c r="F161" s="169">
        <f t="shared" si="2"/>
        <v>56</v>
      </c>
      <c r="G161" s="168" t="e">
        <f>VLOOKUP($A$2:$A$478,'Membership Analysis'!$A$3:$DN$204,118,0)</f>
        <v>#N/A</v>
      </c>
    </row>
    <row r="162" spans="1:7">
      <c r="A162" s="130">
        <v>2008113117</v>
      </c>
      <c r="B162" s="130" t="s">
        <v>757</v>
      </c>
      <c r="C162" s="130" t="s">
        <v>115</v>
      </c>
      <c r="D162" s="130" t="s">
        <v>598</v>
      </c>
      <c r="E162" s="131">
        <v>26583</v>
      </c>
      <c r="F162" s="169">
        <f t="shared" si="2"/>
        <v>52</v>
      </c>
      <c r="G162" s="168" t="e">
        <f>VLOOKUP($A$2:$A$478,'Membership Analysis'!$A$3:$DN$204,118,0)</f>
        <v>#N/A</v>
      </c>
    </row>
    <row r="163" spans="1:7">
      <c r="A163" s="130">
        <v>2008113119</v>
      </c>
      <c r="B163" s="130" t="s">
        <v>758</v>
      </c>
      <c r="C163" s="130" t="s">
        <v>115</v>
      </c>
      <c r="D163" s="130" t="s">
        <v>598</v>
      </c>
      <c r="E163" s="131">
        <v>28352</v>
      </c>
      <c r="F163" s="169">
        <f t="shared" si="2"/>
        <v>47</v>
      </c>
      <c r="G163" s="168" t="e">
        <f>VLOOKUP($A$2:$A$478,'Membership Analysis'!$A$3:$DN$204,118,0)</f>
        <v>#N/A</v>
      </c>
    </row>
    <row r="164" spans="1:7">
      <c r="A164" s="130">
        <v>2008113120</v>
      </c>
      <c r="B164" s="130" t="s">
        <v>759</v>
      </c>
      <c r="C164" s="130" t="s">
        <v>115</v>
      </c>
      <c r="D164" s="130" t="s">
        <v>118</v>
      </c>
      <c r="E164" s="131">
        <v>29039</v>
      </c>
      <c r="F164" s="169">
        <f t="shared" si="2"/>
        <v>45</v>
      </c>
      <c r="G164" s="168" t="e">
        <f>VLOOKUP($A$2:$A$478,'Membership Analysis'!$A$3:$DN$204,118,0)</f>
        <v>#N/A</v>
      </c>
    </row>
    <row r="165" spans="1:7">
      <c r="A165" s="130">
        <v>2009033483</v>
      </c>
      <c r="B165" s="130" t="s">
        <v>760</v>
      </c>
      <c r="C165" s="130" t="s">
        <v>115</v>
      </c>
      <c r="D165" s="130" t="s">
        <v>118</v>
      </c>
      <c r="E165" s="131">
        <v>27070</v>
      </c>
      <c r="F165" s="169">
        <f t="shared" si="2"/>
        <v>50</v>
      </c>
      <c r="G165" s="168" t="e">
        <f>VLOOKUP($A$2:$A$478,'Membership Analysis'!$A$3:$DN$204,118,0)</f>
        <v>#N/A</v>
      </c>
    </row>
    <row r="166" spans="1:7">
      <c r="A166" s="130">
        <v>2009033484</v>
      </c>
      <c r="B166" s="130" t="s">
        <v>761</v>
      </c>
      <c r="C166" s="130" t="s">
        <v>115</v>
      </c>
      <c r="D166" s="130" t="s">
        <v>118</v>
      </c>
      <c r="E166" s="131">
        <v>26077</v>
      </c>
      <c r="F166" s="169">
        <f t="shared" si="2"/>
        <v>53</v>
      </c>
      <c r="G166" s="168" t="e">
        <f>VLOOKUP($A$2:$A$478,'Membership Analysis'!$A$3:$DN$204,118,0)</f>
        <v>#N/A</v>
      </c>
    </row>
    <row r="167" spans="1:7">
      <c r="A167" s="130">
        <v>2009055487</v>
      </c>
      <c r="B167" s="130" t="s">
        <v>762</v>
      </c>
      <c r="C167" s="130" t="s">
        <v>115</v>
      </c>
      <c r="D167" s="130" t="s">
        <v>118</v>
      </c>
      <c r="E167" s="131">
        <v>26200</v>
      </c>
      <c r="F167" s="169">
        <f t="shared" si="2"/>
        <v>53</v>
      </c>
      <c r="G167" s="168" t="e">
        <f>VLOOKUP($A$2:$A$478,'Membership Analysis'!$A$3:$DN$204,118,0)</f>
        <v>#N/A</v>
      </c>
    </row>
    <row r="168" spans="1:7">
      <c r="A168" s="130">
        <v>2009071491</v>
      </c>
      <c r="B168" s="130" t="s">
        <v>763</v>
      </c>
      <c r="C168" s="130" t="s">
        <v>115</v>
      </c>
      <c r="D168" s="130" t="s">
        <v>118</v>
      </c>
      <c r="E168" s="131">
        <v>27023</v>
      </c>
      <c r="F168" s="169">
        <f t="shared" si="2"/>
        <v>51</v>
      </c>
      <c r="G168" s="168" t="e">
        <f>VLOOKUP($A$2:$A$478,'Membership Analysis'!$A$3:$DN$204,118,0)</f>
        <v>#N/A</v>
      </c>
    </row>
    <row r="169" spans="1:7">
      <c r="A169" s="130">
        <v>2009083493</v>
      </c>
      <c r="B169" s="130" t="s">
        <v>764</v>
      </c>
      <c r="C169" s="130" t="s">
        <v>115</v>
      </c>
      <c r="D169" s="130" t="s">
        <v>598</v>
      </c>
      <c r="E169" s="131">
        <v>24497</v>
      </c>
      <c r="F169" s="169">
        <f t="shared" si="2"/>
        <v>57</v>
      </c>
      <c r="G169" s="168" t="e">
        <f>VLOOKUP($A$2:$A$478,'Membership Analysis'!$A$3:$DN$204,118,0)</f>
        <v>#N/A</v>
      </c>
    </row>
    <row r="170" spans="1:7">
      <c r="A170" s="130">
        <v>2010051498</v>
      </c>
      <c r="B170" s="130" t="s">
        <v>765</v>
      </c>
      <c r="C170" s="130" t="s">
        <v>115</v>
      </c>
      <c r="D170" s="130" t="s">
        <v>598</v>
      </c>
      <c r="E170" s="131">
        <v>29024</v>
      </c>
      <c r="F170" s="169">
        <f t="shared" si="2"/>
        <v>45</v>
      </c>
      <c r="G170" s="168" t="e">
        <f>VLOOKUP($A$2:$A$478,'Membership Analysis'!$A$3:$DN$204,118,0)</f>
        <v>#N/A</v>
      </c>
    </row>
    <row r="171" spans="1:7">
      <c r="A171" s="130">
        <v>2010073500</v>
      </c>
      <c r="B171" s="130" t="s">
        <v>766</v>
      </c>
      <c r="C171" s="130" t="s">
        <v>115</v>
      </c>
      <c r="D171" s="130" t="s">
        <v>598</v>
      </c>
      <c r="E171" s="131">
        <v>28482</v>
      </c>
      <c r="F171" s="169">
        <f t="shared" si="2"/>
        <v>47</v>
      </c>
      <c r="G171" s="168" t="e">
        <f>VLOOKUP($A$2:$A$478,'Membership Analysis'!$A$3:$DN$204,118,0)</f>
        <v>#N/A</v>
      </c>
    </row>
    <row r="172" spans="1:7">
      <c r="A172" s="130">
        <v>2010073501</v>
      </c>
      <c r="B172" s="130" t="s">
        <v>767</v>
      </c>
      <c r="C172" s="130" t="s">
        <v>115</v>
      </c>
      <c r="D172" s="130" t="s">
        <v>118</v>
      </c>
      <c r="E172" s="131">
        <v>26502</v>
      </c>
      <c r="F172" s="169">
        <f t="shared" si="2"/>
        <v>52</v>
      </c>
      <c r="G172" s="168" t="e">
        <f>VLOOKUP($A$2:$A$478,'Membership Analysis'!$A$3:$DN$204,118,0)</f>
        <v>#N/A</v>
      </c>
    </row>
    <row r="173" spans="1:7">
      <c r="A173" s="130">
        <v>2010073502</v>
      </c>
      <c r="B173" s="130" t="s">
        <v>768</v>
      </c>
      <c r="C173" s="130" t="s">
        <v>115</v>
      </c>
      <c r="D173" s="130" t="s">
        <v>118</v>
      </c>
      <c r="E173" s="131">
        <v>28719</v>
      </c>
      <c r="F173" s="169">
        <f t="shared" si="2"/>
        <v>46</v>
      </c>
      <c r="G173" s="168" t="e">
        <f>VLOOKUP($A$2:$A$478,'Membership Analysis'!$A$3:$DN$204,118,0)</f>
        <v>#N/A</v>
      </c>
    </row>
    <row r="174" spans="1:7">
      <c r="A174" s="130">
        <v>2010073503</v>
      </c>
      <c r="B174" s="130" t="s">
        <v>769</v>
      </c>
      <c r="C174" s="130" t="s">
        <v>115</v>
      </c>
      <c r="D174" s="130" t="s">
        <v>118</v>
      </c>
      <c r="E174" s="131">
        <v>27210</v>
      </c>
      <c r="F174" s="169">
        <f t="shared" si="2"/>
        <v>50</v>
      </c>
      <c r="G174" s="168" t="e">
        <f>VLOOKUP($A$2:$A$478,'Membership Analysis'!$A$3:$DN$204,118,0)</f>
        <v>#N/A</v>
      </c>
    </row>
    <row r="175" spans="1:7">
      <c r="A175" s="130">
        <v>2010073505</v>
      </c>
      <c r="B175" s="130" t="s">
        <v>770</v>
      </c>
      <c r="C175" s="130" t="s">
        <v>115</v>
      </c>
      <c r="D175" s="130" t="s">
        <v>118</v>
      </c>
      <c r="E175" s="131">
        <v>27122</v>
      </c>
      <c r="F175" s="169">
        <f t="shared" si="2"/>
        <v>50</v>
      </c>
      <c r="G175" s="168" t="e">
        <f>VLOOKUP($A$2:$A$478,'Membership Analysis'!$A$3:$DN$204,118,0)</f>
        <v>#N/A</v>
      </c>
    </row>
    <row r="176" spans="1:7">
      <c r="A176" s="130">
        <v>2010073506</v>
      </c>
      <c r="B176" s="130" t="s">
        <v>771</v>
      </c>
      <c r="C176" s="130" t="s">
        <v>115</v>
      </c>
      <c r="D176" s="130" t="s">
        <v>118</v>
      </c>
      <c r="E176" s="131">
        <v>29221</v>
      </c>
      <c r="F176" s="169">
        <f t="shared" si="2"/>
        <v>45</v>
      </c>
      <c r="G176" s="168" t="e">
        <f>VLOOKUP($A$2:$A$478,'Membership Analysis'!$A$3:$DN$204,118,0)</f>
        <v>#N/A</v>
      </c>
    </row>
    <row r="177" spans="1:7">
      <c r="A177" s="130">
        <v>2010073507</v>
      </c>
      <c r="B177" s="130" t="s">
        <v>772</v>
      </c>
      <c r="C177" s="130" t="s">
        <v>115</v>
      </c>
      <c r="D177" s="130" t="s">
        <v>118</v>
      </c>
      <c r="E177" s="131">
        <v>29531</v>
      </c>
      <c r="F177" s="169">
        <f t="shared" si="2"/>
        <v>44</v>
      </c>
      <c r="G177" s="168" t="e">
        <f>VLOOKUP($A$2:$A$478,'Membership Analysis'!$A$3:$DN$204,118,0)</f>
        <v>#N/A</v>
      </c>
    </row>
    <row r="178" spans="1:7">
      <c r="A178" s="130">
        <v>2010073508</v>
      </c>
      <c r="B178" s="130" t="s">
        <v>773</v>
      </c>
      <c r="C178" s="130" t="s">
        <v>115</v>
      </c>
      <c r="D178" s="130" t="s">
        <v>598</v>
      </c>
      <c r="E178" s="131">
        <v>27375</v>
      </c>
      <c r="F178" s="169">
        <f t="shared" si="2"/>
        <v>50</v>
      </c>
      <c r="G178" s="168" t="e">
        <f>VLOOKUP($A$2:$A$478,'Membership Analysis'!$A$3:$DN$204,118,0)</f>
        <v>#N/A</v>
      </c>
    </row>
    <row r="179" spans="1:7">
      <c r="A179" s="130">
        <v>2010073509</v>
      </c>
      <c r="B179" s="130" t="s">
        <v>774</v>
      </c>
      <c r="C179" s="130" t="s">
        <v>115</v>
      </c>
      <c r="D179" s="130" t="s">
        <v>118</v>
      </c>
      <c r="E179" s="131">
        <v>29698</v>
      </c>
      <c r="F179" s="169">
        <f t="shared" si="2"/>
        <v>43</v>
      </c>
      <c r="G179" s="168" t="e">
        <f>VLOOKUP($A$2:$A$478,'Membership Analysis'!$A$3:$DN$204,118,0)</f>
        <v>#N/A</v>
      </c>
    </row>
    <row r="180" spans="1:7">
      <c r="A180" s="130">
        <v>2010105511</v>
      </c>
      <c r="B180" s="130" t="s">
        <v>775</v>
      </c>
      <c r="C180" s="130" t="s">
        <v>115</v>
      </c>
      <c r="D180" s="130" t="s">
        <v>118</v>
      </c>
      <c r="E180" s="131">
        <v>27576</v>
      </c>
      <c r="F180" s="169">
        <f t="shared" si="2"/>
        <v>49</v>
      </c>
      <c r="G180" s="168" t="e">
        <f>VLOOKUP($A$2:$A$478,'Membership Analysis'!$A$3:$DN$204,118,0)</f>
        <v>#N/A</v>
      </c>
    </row>
    <row r="181" spans="1:7">
      <c r="A181" s="130">
        <v>2010172582</v>
      </c>
      <c r="B181" s="130" t="s">
        <v>776</v>
      </c>
      <c r="C181" s="130" t="s">
        <v>115</v>
      </c>
      <c r="D181" s="130" t="s">
        <v>118</v>
      </c>
      <c r="E181" s="131">
        <v>29221</v>
      </c>
      <c r="F181" s="169">
        <f t="shared" si="2"/>
        <v>45</v>
      </c>
      <c r="G181" s="168" t="e">
        <f>VLOOKUP($A$2:$A$478,'Membership Analysis'!$A$3:$DN$204,118,0)</f>
        <v>#N/A</v>
      </c>
    </row>
    <row r="182" spans="1:7">
      <c r="A182" s="130">
        <v>2011013513</v>
      </c>
      <c r="B182" s="130" t="s">
        <v>777</v>
      </c>
      <c r="C182" s="130" t="s">
        <v>115</v>
      </c>
      <c r="D182" s="130" t="s">
        <v>118</v>
      </c>
      <c r="E182" s="131">
        <v>27492</v>
      </c>
      <c r="F182" s="169">
        <f t="shared" si="2"/>
        <v>49</v>
      </c>
      <c r="G182" s="168" t="e">
        <f>VLOOKUP($A$2:$A$478,'Membership Analysis'!$A$3:$DN$204,118,0)</f>
        <v>#N/A</v>
      </c>
    </row>
    <row r="183" spans="1:7">
      <c r="A183" s="130">
        <v>20120012482</v>
      </c>
      <c r="B183" s="130" t="s">
        <v>778</v>
      </c>
      <c r="C183" s="130" t="s">
        <v>115</v>
      </c>
      <c r="D183" s="130" t="s">
        <v>118</v>
      </c>
      <c r="E183" s="131">
        <v>29221</v>
      </c>
      <c r="F183" s="169">
        <f t="shared" si="2"/>
        <v>45</v>
      </c>
      <c r="G183" s="168" t="e">
        <f>VLOOKUP($A$2:$A$478,'Membership Analysis'!$A$3:$DN$204,118,0)</f>
        <v>#N/A</v>
      </c>
    </row>
    <row r="184" spans="1:7">
      <c r="A184" s="130">
        <v>2012023517</v>
      </c>
      <c r="B184" s="130" t="s">
        <v>779</v>
      </c>
      <c r="C184" s="130" t="s">
        <v>115</v>
      </c>
      <c r="D184" s="130" t="s">
        <v>118</v>
      </c>
      <c r="E184" s="131">
        <v>31095</v>
      </c>
      <c r="F184" s="169">
        <f t="shared" si="2"/>
        <v>39</v>
      </c>
      <c r="G184" s="168" t="e">
        <f>VLOOKUP($A$2:$A$478,'Membership Analysis'!$A$3:$DN$204,118,0)</f>
        <v>#N/A</v>
      </c>
    </row>
    <row r="185" spans="1:7">
      <c r="A185" s="130">
        <v>2012023519</v>
      </c>
      <c r="B185" s="130" t="s">
        <v>780</v>
      </c>
      <c r="C185" s="130" t="s">
        <v>115</v>
      </c>
      <c r="D185" s="130" t="s">
        <v>118</v>
      </c>
      <c r="E185" s="131">
        <v>30030</v>
      </c>
      <c r="F185" s="169">
        <f t="shared" si="2"/>
        <v>42</v>
      </c>
      <c r="G185" s="168" t="e">
        <f>VLOOKUP($A$2:$A$478,'Membership Analysis'!$A$3:$DN$204,118,0)</f>
        <v>#N/A</v>
      </c>
    </row>
    <row r="186" spans="1:7">
      <c r="A186" s="130">
        <v>2012023520</v>
      </c>
      <c r="B186" s="130" t="s">
        <v>781</v>
      </c>
      <c r="C186" s="130" t="s">
        <v>115</v>
      </c>
      <c r="D186" s="130" t="s">
        <v>598</v>
      </c>
      <c r="E186" s="131">
        <v>26655</v>
      </c>
      <c r="F186" s="169">
        <f t="shared" si="2"/>
        <v>52</v>
      </c>
      <c r="G186" s="168" t="e">
        <f>VLOOKUP($A$2:$A$478,'Membership Analysis'!$A$3:$DN$204,118,0)</f>
        <v>#N/A</v>
      </c>
    </row>
    <row r="187" spans="1:7">
      <c r="A187" s="130">
        <v>2012023521</v>
      </c>
      <c r="B187" s="130" t="s">
        <v>782</v>
      </c>
      <c r="C187" s="130" t="s">
        <v>115</v>
      </c>
      <c r="D187" s="130" t="s">
        <v>118</v>
      </c>
      <c r="E187" s="131">
        <v>30454</v>
      </c>
      <c r="F187" s="169">
        <f t="shared" si="2"/>
        <v>41</v>
      </c>
      <c r="G187" s="168" t="e">
        <f>VLOOKUP($A$2:$A$478,'Membership Analysis'!$A$3:$DN$204,118,0)</f>
        <v>#N/A</v>
      </c>
    </row>
    <row r="188" spans="1:7">
      <c r="A188" s="130">
        <v>2012053524</v>
      </c>
      <c r="B188" s="130" t="s">
        <v>783</v>
      </c>
      <c r="C188" s="130" t="s">
        <v>115</v>
      </c>
      <c r="D188" s="130" t="s">
        <v>598</v>
      </c>
      <c r="E188" s="131">
        <v>31756</v>
      </c>
      <c r="F188" s="169">
        <f t="shared" si="2"/>
        <v>38</v>
      </c>
      <c r="G188" s="168" t="e">
        <f>VLOOKUP($A$2:$A$478,'Membership Analysis'!$A$3:$DN$204,118,0)</f>
        <v>#N/A</v>
      </c>
    </row>
    <row r="189" spans="1:7">
      <c r="A189" s="130">
        <v>2012073526</v>
      </c>
      <c r="B189" s="130" t="s">
        <v>784</v>
      </c>
      <c r="C189" s="130" t="s">
        <v>115</v>
      </c>
      <c r="D189" s="130" t="s">
        <v>598</v>
      </c>
      <c r="E189" s="131">
        <v>27690</v>
      </c>
      <c r="F189" s="169">
        <f t="shared" si="2"/>
        <v>49</v>
      </c>
      <c r="G189" s="168" t="e">
        <f>VLOOKUP($A$2:$A$478,'Membership Analysis'!$A$3:$DN$204,118,0)</f>
        <v>#N/A</v>
      </c>
    </row>
    <row r="190" spans="1:7">
      <c r="A190" s="130">
        <v>2012102537</v>
      </c>
      <c r="B190" s="130" t="s">
        <v>785</v>
      </c>
      <c r="C190" s="130" t="s">
        <v>115</v>
      </c>
      <c r="D190" s="130" t="s">
        <v>118</v>
      </c>
      <c r="E190" s="131">
        <v>31783</v>
      </c>
      <c r="F190" s="169">
        <f t="shared" si="2"/>
        <v>38</v>
      </c>
      <c r="G190" s="168" t="e">
        <f>VLOOKUP($A$2:$A$478,'Membership Analysis'!$A$3:$DN$204,118,0)</f>
        <v>#N/A</v>
      </c>
    </row>
    <row r="191" spans="1:7">
      <c r="A191" s="130">
        <v>2012102540</v>
      </c>
      <c r="B191" s="130" t="s">
        <v>786</v>
      </c>
      <c r="C191" s="130" t="s">
        <v>115</v>
      </c>
      <c r="D191" s="130" t="s">
        <v>118</v>
      </c>
      <c r="E191" s="131">
        <v>31261</v>
      </c>
      <c r="F191" s="169">
        <f t="shared" si="2"/>
        <v>39</v>
      </c>
      <c r="G191" s="168" t="e">
        <f>VLOOKUP($A$2:$A$478,'Membership Analysis'!$A$3:$DN$204,118,0)</f>
        <v>#N/A</v>
      </c>
    </row>
    <row r="192" spans="1:7">
      <c r="A192" s="130">
        <v>2012102543</v>
      </c>
      <c r="B192" s="130" t="s">
        <v>787</v>
      </c>
      <c r="C192" s="130" t="s">
        <v>115</v>
      </c>
      <c r="D192" s="130" t="s">
        <v>118</v>
      </c>
      <c r="E192" s="131">
        <v>31819</v>
      </c>
      <c r="F192" s="169">
        <f t="shared" si="2"/>
        <v>37</v>
      </c>
      <c r="G192" s="168" t="e">
        <f>VLOOKUP($A$2:$A$478,'Membership Analysis'!$A$3:$DN$204,118,0)</f>
        <v>#N/A</v>
      </c>
    </row>
    <row r="193" spans="1:7">
      <c r="A193" s="130">
        <v>2012102546</v>
      </c>
      <c r="B193" s="130" t="s">
        <v>788</v>
      </c>
      <c r="C193" s="130" t="s">
        <v>115</v>
      </c>
      <c r="D193" s="130" t="s">
        <v>598</v>
      </c>
      <c r="E193" s="131">
        <v>31411</v>
      </c>
      <c r="F193" s="169">
        <f t="shared" si="2"/>
        <v>39</v>
      </c>
      <c r="G193" s="168" t="e">
        <f>VLOOKUP($A$2:$A$478,'Membership Analysis'!$A$3:$DN$204,118,0)</f>
        <v>#N/A</v>
      </c>
    </row>
    <row r="194" spans="1:7">
      <c r="A194" s="130">
        <v>2012102547</v>
      </c>
      <c r="B194" s="130" t="s">
        <v>789</v>
      </c>
      <c r="C194" s="130" t="s">
        <v>115</v>
      </c>
      <c r="D194" s="130" t="s">
        <v>598</v>
      </c>
      <c r="E194" s="131">
        <v>32257</v>
      </c>
      <c r="F194" s="169">
        <f t="shared" ref="F194:F257" si="3">ROUNDDOWN(YEARFRAC($E194,Analysis_Date,3),0)</f>
        <v>36</v>
      </c>
      <c r="G194" s="168" t="e">
        <f>VLOOKUP($A$2:$A$478,'Membership Analysis'!$A$3:$DN$204,118,0)</f>
        <v>#N/A</v>
      </c>
    </row>
    <row r="195" spans="1:7">
      <c r="A195" s="130">
        <v>2012103527</v>
      </c>
      <c r="B195" s="130" t="s">
        <v>790</v>
      </c>
      <c r="C195" s="130" t="s">
        <v>115</v>
      </c>
      <c r="D195" s="130" t="s">
        <v>118</v>
      </c>
      <c r="E195" s="131">
        <v>23386</v>
      </c>
      <c r="F195" s="169">
        <f t="shared" si="3"/>
        <v>61</v>
      </c>
      <c r="G195" s="168" t="e">
        <f>VLOOKUP($A$2:$A$478,'Membership Analysis'!$A$3:$DN$204,118,0)</f>
        <v>#N/A</v>
      </c>
    </row>
    <row r="196" spans="1:7">
      <c r="A196" s="130">
        <v>2012104535</v>
      </c>
      <c r="B196" s="130" t="s">
        <v>791</v>
      </c>
      <c r="C196" s="130" t="s">
        <v>115</v>
      </c>
      <c r="D196" s="130" t="s">
        <v>598</v>
      </c>
      <c r="E196" s="131">
        <v>31830</v>
      </c>
      <c r="F196" s="169">
        <f t="shared" si="3"/>
        <v>37</v>
      </c>
      <c r="G196" s="168" t="e">
        <f>VLOOKUP($A$2:$A$478,'Membership Analysis'!$A$3:$DN$204,118,0)</f>
        <v>#N/A</v>
      </c>
    </row>
    <row r="197" spans="1:7">
      <c r="A197" s="130">
        <v>2012104536</v>
      </c>
      <c r="B197" s="130" t="s">
        <v>792</v>
      </c>
      <c r="C197" s="130" t="s">
        <v>115</v>
      </c>
      <c r="D197" s="130" t="s">
        <v>118</v>
      </c>
      <c r="E197" s="131">
        <v>31999</v>
      </c>
      <c r="F197" s="169">
        <f t="shared" si="3"/>
        <v>37</v>
      </c>
      <c r="G197" s="168" t="e">
        <f>VLOOKUP($A$2:$A$478,'Membership Analysis'!$A$3:$DN$204,118,0)</f>
        <v>#N/A</v>
      </c>
    </row>
    <row r="198" spans="1:7">
      <c r="A198" s="130">
        <v>2012104538</v>
      </c>
      <c r="B198" s="130" t="s">
        <v>793</v>
      </c>
      <c r="C198" s="130" t="s">
        <v>115</v>
      </c>
      <c r="D198" s="130" t="s">
        <v>118</v>
      </c>
      <c r="E198" s="131">
        <v>31048</v>
      </c>
      <c r="F198" s="169">
        <f t="shared" si="3"/>
        <v>40</v>
      </c>
      <c r="G198" s="168" t="e">
        <f>VLOOKUP($A$2:$A$478,'Membership Analysis'!$A$3:$DN$204,118,0)</f>
        <v>#N/A</v>
      </c>
    </row>
    <row r="199" spans="1:7">
      <c r="A199" s="130">
        <v>2012104539</v>
      </c>
      <c r="B199" s="130" t="s">
        <v>794</v>
      </c>
      <c r="C199" s="130" t="s">
        <v>115</v>
      </c>
      <c r="D199" s="130" t="s">
        <v>118</v>
      </c>
      <c r="E199" s="131">
        <v>31323</v>
      </c>
      <c r="F199" s="169">
        <f t="shared" si="3"/>
        <v>39</v>
      </c>
      <c r="G199" s="168" t="e">
        <f>VLOOKUP($A$2:$A$478,'Membership Analysis'!$A$3:$DN$204,118,0)</f>
        <v>#N/A</v>
      </c>
    </row>
    <row r="200" spans="1:7">
      <c r="A200" s="130">
        <v>2012104553</v>
      </c>
      <c r="B200" s="130" t="s">
        <v>795</v>
      </c>
      <c r="C200" s="130" t="s">
        <v>115</v>
      </c>
      <c r="D200" s="130" t="s">
        <v>598</v>
      </c>
      <c r="E200" s="131">
        <v>31973</v>
      </c>
      <c r="F200" s="169">
        <f t="shared" si="3"/>
        <v>37</v>
      </c>
      <c r="G200" s="168" t="e">
        <f>VLOOKUP($A$2:$A$478,'Membership Analysis'!$A$3:$DN$204,118,0)</f>
        <v>#N/A</v>
      </c>
    </row>
    <row r="201" spans="1:7">
      <c r="A201" s="130">
        <v>2012105533</v>
      </c>
      <c r="B201" s="130" t="s">
        <v>796</v>
      </c>
      <c r="C201" s="130" t="s">
        <v>115</v>
      </c>
      <c r="D201" s="130" t="s">
        <v>598</v>
      </c>
      <c r="E201" s="131">
        <v>32085</v>
      </c>
      <c r="F201" s="169">
        <f t="shared" si="3"/>
        <v>37</v>
      </c>
      <c r="G201" s="168" t="e">
        <f>VLOOKUP($A$2:$A$478,'Membership Analysis'!$A$3:$DN$204,118,0)</f>
        <v>#N/A</v>
      </c>
    </row>
    <row r="202" spans="1:7">
      <c r="A202" s="130">
        <v>2012106544</v>
      </c>
      <c r="B202" s="130" t="s">
        <v>797</v>
      </c>
      <c r="C202" s="130" t="s">
        <v>115</v>
      </c>
      <c r="D202" s="130" t="s">
        <v>598</v>
      </c>
      <c r="E202" s="131">
        <v>31811</v>
      </c>
      <c r="F202" s="169">
        <f t="shared" si="3"/>
        <v>37</v>
      </c>
      <c r="G202" s="168" t="e">
        <f>VLOOKUP($A$2:$A$478,'Membership Analysis'!$A$3:$DN$204,118,0)</f>
        <v>#N/A</v>
      </c>
    </row>
    <row r="203" spans="1:7">
      <c r="A203" s="130">
        <v>2012107528</v>
      </c>
      <c r="B203" s="130" t="s">
        <v>798</v>
      </c>
      <c r="C203" s="130" t="s">
        <v>115</v>
      </c>
      <c r="D203" s="130" t="s">
        <v>118</v>
      </c>
      <c r="E203" s="131">
        <v>30965</v>
      </c>
      <c r="F203" s="169">
        <f t="shared" si="3"/>
        <v>40</v>
      </c>
      <c r="G203" s="168" t="e">
        <f>VLOOKUP($A$2:$A$478,'Membership Analysis'!$A$3:$DN$204,118,0)</f>
        <v>#N/A</v>
      </c>
    </row>
    <row r="204" spans="1:7">
      <c r="A204" s="130">
        <v>2012107529</v>
      </c>
      <c r="B204" s="130" t="s">
        <v>799</v>
      </c>
      <c r="C204" s="130" t="s">
        <v>115</v>
      </c>
      <c r="D204" s="130" t="s">
        <v>598</v>
      </c>
      <c r="E204" s="131">
        <v>31860</v>
      </c>
      <c r="F204" s="169">
        <f t="shared" si="3"/>
        <v>37</v>
      </c>
      <c r="G204" s="168" t="e">
        <f>VLOOKUP($A$2:$A$478,'Membership Analysis'!$A$3:$DN$204,118,0)</f>
        <v>#N/A</v>
      </c>
    </row>
    <row r="205" spans="1:7">
      <c r="A205" s="130">
        <v>2012107530</v>
      </c>
      <c r="B205" s="130" t="s">
        <v>800</v>
      </c>
      <c r="C205" s="130" t="s">
        <v>115</v>
      </c>
      <c r="D205" s="130" t="s">
        <v>118</v>
      </c>
      <c r="E205" s="131">
        <v>31707</v>
      </c>
      <c r="F205" s="169">
        <f t="shared" si="3"/>
        <v>38</v>
      </c>
      <c r="G205" s="168" t="e">
        <f>VLOOKUP($A$2:$A$478,'Membership Analysis'!$A$3:$DN$204,118,0)</f>
        <v>#N/A</v>
      </c>
    </row>
    <row r="206" spans="1:7">
      <c r="A206" s="130">
        <v>2012107531</v>
      </c>
      <c r="B206" s="130" t="s">
        <v>801</v>
      </c>
      <c r="C206" s="130" t="s">
        <v>115</v>
      </c>
      <c r="D206" s="130" t="s">
        <v>118</v>
      </c>
      <c r="E206" s="131">
        <v>30420</v>
      </c>
      <c r="F206" s="169">
        <f t="shared" si="3"/>
        <v>41</v>
      </c>
      <c r="G206" s="168" t="e">
        <f>VLOOKUP($A$2:$A$478,'Membership Analysis'!$A$3:$DN$204,118,0)</f>
        <v>#N/A</v>
      </c>
    </row>
    <row r="207" spans="1:7">
      <c r="A207" s="130">
        <v>2012107532</v>
      </c>
      <c r="B207" s="130" t="s">
        <v>802</v>
      </c>
      <c r="C207" s="130" t="s">
        <v>115</v>
      </c>
      <c r="D207" s="130" t="s">
        <v>118</v>
      </c>
      <c r="E207" s="131">
        <v>31321</v>
      </c>
      <c r="F207" s="169">
        <f t="shared" si="3"/>
        <v>39</v>
      </c>
      <c r="G207" s="168" t="e">
        <f>VLOOKUP($A$2:$A$478,'Membership Analysis'!$A$3:$DN$204,118,0)</f>
        <v>#N/A</v>
      </c>
    </row>
    <row r="208" spans="1:7">
      <c r="A208" s="130">
        <v>2012107550</v>
      </c>
      <c r="B208" s="130" t="s">
        <v>803</v>
      </c>
      <c r="C208" s="130" t="s">
        <v>115</v>
      </c>
      <c r="D208" s="130" t="s">
        <v>118</v>
      </c>
      <c r="E208" s="131">
        <v>32819</v>
      </c>
      <c r="F208" s="169">
        <f t="shared" si="3"/>
        <v>35</v>
      </c>
      <c r="G208" s="168" t="e">
        <f>VLOOKUP($A$2:$A$478,'Membership Analysis'!$A$3:$DN$204,118,0)</f>
        <v>#N/A</v>
      </c>
    </row>
    <row r="209" spans="1:7">
      <c r="A209" s="130">
        <v>2012107551</v>
      </c>
      <c r="B209" s="130" t="s">
        <v>804</v>
      </c>
      <c r="C209" s="130" t="s">
        <v>115</v>
      </c>
      <c r="D209" s="130" t="s">
        <v>118</v>
      </c>
      <c r="E209" s="131">
        <v>31299</v>
      </c>
      <c r="F209" s="169">
        <f t="shared" si="3"/>
        <v>39</v>
      </c>
      <c r="G209" s="168" t="e">
        <f>VLOOKUP($A$2:$A$478,'Membership Analysis'!$A$3:$DN$204,118,0)</f>
        <v>#N/A</v>
      </c>
    </row>
    <row r="210" spans="1:7">
      <c r="A210" s="130">
        <v>2012107552</v>
      </c>
      <c r="B210" s="130" t="s">
        <v>805</v>
      </c>
      <c r="C210" s="130" t="s">
        <v>115</v>
      </c>
      <c r="D210" s="130" t="s">
        <v>118</v>
      </c>
      <c r="E210" s="131">
        <v>31682</v>
      </c>
      <c r="F210" s="169">
        <f t="shared" si="3"/>
        <v>38</v>
      </c>
      <c r="G210" s="168" t="e">
        <f>VLOOKUP($A$2:$A$478,'Membership Analysis'!$A$3:$DN$204,118,0)</f>
        <v>#N/A</v>
      </c>
    </row>
    <row r="211" spans="1:7">
      <c r="A211" s="130">
        <v>2012107554</v>
      </c>
      <c r="B211" s="130" t="s">
        <v>806</v>
      </c>
      <c r="C211" s="130" t="s">
        <v>115</v>
      </c>
      <c r="D211" s="130" t="s">
        <v>598</v>
      </c>
      <c r="E211" s="131">
        <v>31413</v>
      </c>
      <c r="F211" s="169">
        <f t="shared" si="3"/>
        <v>39</v>
      </c>
      <c r="G211" s="168" t="e">
        <f>VLOOKUP($A$2:$A$478,'Membership Analysis'!$A$3:$DN$204,118,0)</f>
        <v>#N/A</v>
      </c>
    </row>
    <row r="212" spans="1:7">
      <c r="A212" s="130">
        <v>2012112559</v>
      </c>
      <c r="B212" s="130" t="s">
        <v>807</v>
      </c>
      <c r="C212" s="130" t="s">
        <v>115</v>
      </c>
      <c r="D212" s="130" t="s">
        <v>118</v>
      </c>
      <c r="E212" s="131">
        <v>31668</v>
      </c>
      <c r="F212" s="169">
        <f t="shared" si="3"/>
        <v>38</v>
      </c>
      <c r="G212" s="168" t="e">
        <f>VLOOKUP($A$2:$A$478,'Membership Analysis'!$A$3:$DN$204,118,0)</f>
        <v>#N/A</v>
      </c>
    </row>
    <row r="213" spans="1:7">
      <c r="A213" s="130">
        <v>2012113557</v>
      </c>
      <c r="B213" s="130" t="s">
        <v>808</v>
      </c>
      <c r="C213" s="130" t="s">
        <v>115</v>
      </c>
      <c r="D213" s="130" t="s">
        <v>118</v>
      </c>
      <c r="E213" s="131">
        <v>28780</v>
      </c>
      <c r="F213" s="169">
        <f t="shared" si="3"/>
        <v>46</v>
      </c>
      <c r="G213" s="168" t="e">
        <f>VLOOKUP($A$2:$A$478,'Membership Analysis'!$A$3:$DN$204,118,0)</f>
        <v>#N/A</v>
      </c>
    </row>
    <row r="214" spans="1:7">
      <c r="A214" s="130">
        <v>2012114558</v>
      </c>
      <c r="B214" s="130" t="s">
        <v>809</v>
      </c>
      <c r="C214" s="130" t="s">
        <v>115</v>
      </c>
      <c r="D214" s="130" t="s">
        <v>118</v>
      </c>
      <c r="E214" s="131">
        <v>31499</v>
      </c>
      <c r="F214" s="169">
        <f t="shared" si="3"/>
        <v>38</v>
      </c>
      <c r="G214" s="168" t="e">
        <f>VLOOKUP($A$2:$A$478,'Membership Analysis'!$A$3:$DN$204,118,0)</f>
        <v>#N/A</v>
      </c>
    </row>
    <row r="215" spans="1:7">
      <c r="A215" s="130">
        <v>2012117555</v>
      </c>
      <c r="B215" s="130" t="s">
        <v>810</v>
      </c>
      <c r="C215" s="130" t="s">
        <v>115</v>
      </c>
      <c r="D215" s="130" t="s">
        <v>118</v>
      </c>
      <c r="E215" s="131">
        <v>32217</v>
      </c>
      <c r="F215" s="169">
        <f t="shared" si="3"/>
        <v>36</v>
      </c>
      <c r="G215" s="168" t="e">
        <f>VLOOKUP($A$2:$A$478,'Membership Analysis'!$A$3:$DN$204,118,0)</f>
        <v>#N/A</v>
      </c>
    </row>
    <row r="216" spans="1:7">
      <c r="A216" s="130">
        <v>2012125562</v>
      </c>
      <c r="B216" s="130" t="s">
        <v>811</v>
      </c>
      <c r="C216" s="130" t="s">
        <v>115</v>
      </c>
      <c r="D216" s="130" t="s">
        <v>118</v>
      </c>
      <c r="E216" s="131">
        <v>28551</v>
      </c>
      <c r="F216" s="169">
        <f t="shared" si="3"/>
        <v>46</v>
      </c>
      <c r="G216" s="168" t="e">
        <f>VLOOKUP($A$2:$A$478,'Membership Analysis'!$A$3:$DN$204,118,0)</f>
        <v>#N/A</v>
      </c>
    </row>
    <row r="217" spans="1:7">
      <c r="A217" s="130">
        <v>2013063563</v>
      </c>
      <c r="B217" s="130" t="s">
        <v>812</v>
      </c>
      <c r="C217" s="130" t="s">
        <v>115</v>
      </c>
      <c r="D217" s="130" t="s">
        <v>598</v>
      </c>
      <c r="E217" s="131">
        <v>26083</v>
      </c>
      <c r="F217" s="169">
        <f t="shared" si="3"/>
        <v>53</v>
      </c>
      <c r="G217" s="168" t="e">
        <f>VLOOKUP($A$2:$A$478,'Membership Analysis'!$A$3:$DN$204,118,0)</f>
        <v>#N/A</v>
      </c>
    </row>
    <row r="218" spans="1:7">
      <c r="A218" s="130">
        <v>2013073564</v>
      </c>
      <c r="B218" s="130" t="s">
        <v>813</v>
      </c>
      <c r="C218" s="130" t="s">
        <v>115</v>
      </c>
      <c r="D218" s="130" t="s">
        <v>118</v>
      </c>
      <c r="E218" s="131">
        <v>26825</v>
      </c>
      <c r="F218" s="169">
        <f t="shared" si="3"/>
        <v>51</v>
      </c>
      <c r="G218" s="168" t="e">
        <f>VLOOKUP($A$2:$A$478,'Membership Analysis'!$A$3:$DN$204,118,0)</f>
        <v>#N/A</v>
      </c>
    </row>
    <row r="219" spans="1:7">
      <c r="A219" s="130">
        <v>2013126566</v>
      </c>
      <c r="B219" s="130" t="s">
        <v>814</v>
      </c>
      <c r="C219" s="130" t="s">
        <v>115</v>
      </c>
      <c r="D219" s="130" t="s">
        <v>598</v>
      </c>
      <c r="E219" s="131">
        <v>26879</v>
      </c>
      <c r="F219" s="169">
        <f t="shared" si="3"/>
        <v>51</v>
      </c>
      <c r="G219" s="168" t="e">
        <f>VLOOKUP($A$2:$A$478,'Membership Analysis'!$A$3:$DN$204,118,0)</f>
        <v>#N/A</v>
      </c>
    </row>
    <row r="220" spans="1:7">
      <c r="A220" s="130">
        <v>20140000264</v>
      </c>
      <c r="B220" s="130" t="s">
        <v>815</v>
      </c>
      <c r="C220" s="130" t="s">
        <v>115</v>
      </c>
      <c r="D220" s="130" t="s">
        <v>118</v>
      </c>
      <c r="E220" s="131">
        <v>26481</v>
      </c>
      <c r="F220" s="169">
        <f t="shared" si="3"/>
        <v>52</v>
      </c>
      <c r="G220" s="168" t="e">
        <f>VLOOKUP($A$2:$A$478,'Membership Analysis'!$A$3:$DN$204,118,0)</f>
        <v>#N/A</v>
      </c>
    </row>
    <row r="221" spans="1:7">
      <c r="A221" s="130">
        <v>2014021568</v>
      </c>
      <c r="B221" s="130" t="s">
        <v>816</v>
      </c>
      <c r="C221" s="130" t="s">
        <v>115</v>
      </c>
      <c r="D221" s="130" t="s">
        <v>118</v>
      </c>
      <c r="E221" s="131">
        <v>27688</v>
      </c>
      <c r="F221" s="169">
        <f t="shared" si="3"/>
        <v>49</v>
      </c>
      <c r="G221" s="168" t="e">
        <f>VLOOKUP($A$2:$A$478,'Membership Analysis'!$A$3:$DN$204,118,0)</f>
        <v>#N/A</v>
      </c>
    </row>
    <row r="222" spans="1:7">
      <c r="A222" s="130">
        <v>2014123569</v>
      </c>
      <c r="B222" s="130" t="s">
        <v>817</v>
      </c>
      <c r="C222" s="130" t="s">
        <v>115</v>
      </c>
      <c r="D222" s="130" t="s">
        <v>598</v>
      </c>
      <c r="E222" s="131">
        <v>29621</v>
      </c>
      <c r="F222" s="169">
        <f t="shared" si="3"/>
        <v>43</v>
      </c>
      <c r="G222" s="168" t="e">
        <f>VLOOKUP($A$2:$A$478,'Membership Analysis'!$A$3:$DN$204,118,0)</f>
        <v>#N/A</v>
      </c>
    </row>
    <row r="223" spans="1:7">
      <c r="A223" s="130">
        <v>2015013570</v>
      </c>
      <c r="B223" s="130" t="s">
        <v>818</v>
      </c>
      <c r="C223" s="130" t="s">
        <v>115</v>
      </c>
      <c r="D223" s="130" t="s">
        <v>598</v>
      </c>
      <c r="E223" s="131">
        <v>25569</v>
      </c>
      <c r="F223" s="169">
        <f t="shared" si="3"/>
        <v>55</v>
      </c>
      <c r="G223" s="168" t="e">
        <f>VLOOKUP($A$2:$A$478,'Membership Analysis'!$A$3:$DN$204,118,0)</f>
        <v>#N/A</v>
      </c>
    </row>
    <row r="224" spans="1:7">
      <c r="A224" s="130">
        <v>2015113571</v>
      </c>
      <c r="B224" s="130" t="s">
        <v>819</v>
      </c>
      <c r="C224" s="130" t="s">
        <v>115</v>
      </c>
      <c r="D224" s="130" t="s">
        <v>118</v>
      </c>
      <c r="E224" s="131">
        <v>27993</v>
      </c>
      <c r="F224" s="169">
        <f t="shared" si="3"/>
        <v>48</v>
      </c>
      <c r="G224" s="168" t="e">
        <f>VLOOKUP($A$2:$A$478,'Membership Analysis'!$A$3:$DN$204,118,0)</f>
        <v>#N/A</v>
      </c>
    </row>
    <row r="225" spans="1:7">
      <c r="A225" s="130">
        <v>2015113572</v>
      </c>
      <c r="B225" s="130" t="s">
        <v>820</v>
      </c>
      <c r="C225" s="130" t="s">
        <v>115</v>
      </c>
      <c r="D225" s="130" t="s">
        <v>598</v>
      </c>
      <c r="E225" s="131">
        <v>28993</v>
      </c>
      <c r="F225" s="169">
        <f t="shared" si="3"/>
        <v>45</v>
      </c>
      <c r="G225" s="168" t="e">
        <f>VLOOKUP($A$2:$A$478,'Membership Analysis'!$A$3:$DN$204,118,0)</f>
        <v>#N/A</v>
      </c>
    </row>
    <row r="226" spans="1:7">
      <c r="A226" s="130">
        <v>2015113573</v>
      </c>
      <c r="B226" s="130" t="s">
        <v>821</v>
      </c>
      <c r="C226" s="130" t="s">
        <v>115</v>
      </c>
      <c r="D226" s="130" t="s">
        <v>118</v>
      </c>
      <c r="E226" s="131">
        <v>29468</v>
      </c>
      <c r="F226" s="169">
        <f t="shared" si="3"/>
        <v>44</v>
      </c>
      <c r="G226" s="168" t="e">
        <f>VLOOKUP($A$2:$A$478,'Membership Analysis'!$A$3:$DN$204,118,0)</f>
        <v>#N/A</v>
      </c>
    </row>
    <row r="227" spans="1:7">
      <c r="A227" s="130">
        <v>2015113574</v>
      </c>
      <c r="B227" s="130" t="s">
        <v>822</v>
      </c>
      <c r="C227" s="130" t="s">
        <v>115</v>
      </c>
      <c r="D227" s="130" t="s">
        <v>118</v>
      </c>
      <c r="E227" s="131">
        <v>29965</v>
      </c>
      <c r="F227" s="169">
        <f t="shared" si="3"/>
        <v>42</v>
      </c>
      <c r="G227" s="168" t="e">
        <f>VLOOKUP($A$2:$A$478,'Membership Analysis'!$A$3:$DN$204,118,0)</f>
        <v>#N/A</v>
      </c>
    </row>
    <row r="228" spans="1:7">
      <c r="A228" s="130">
        <v>2015113575</v>
      </c>
      <c r="B228" s="130" t="s">
        <v>823</v>
      </c>
      <c r="C228" s="130" t="s">
        <v>115</v>
      </c>
      <c r="D228" s="130" t="s">
        <v>598</v>
      </c>
      <c r="E228" s="131">
        <v>29455</v>
      </c>
      <c r="F228" s="169">
        <f t="shared" si="3"/>
        <v>44</v>
      </c>
      <c r="G228" s="168" t="e">
        <f>VLOOKUP($A$2:$A$478,'Membership Analysis'!$A$3:$DN$204,118,0)</f>
        <v>#N/A</v>
      </c>
    </row>
    <row r="229" spans="1:7">
      <c r="A229" s="130">
        <v>2015113576</v>
      </c>
      <c r="B229" s="130" t="s">
        <v>824</v>
      </c>
      <c r="C229" s="130" t="s">
        <v>115</v>
      </c>
      <c r="D229" s="130" t="s">
        <v>118</v>
      </c>
      <c r="E229" s="131">
        <v>33239</v>
      </c>
      <c r="F229" s="169">
        <f t="shared" si="3"/>
        <v>34</v>
      </c>
      <c r="G229" s="168" t="e">
        <f>VLOOKUP($A$2:$A$478,'Membership Analysis'!$A$3:$DN$204,118,0)</f>
        <v>#N/A</v>
      </c>
    </row>
    <row r="230" spans="1:7">
      <c r="A230" s="130">
        <v>2015113577</v>
      </c>
      <c r="B230" s="130" t="s">
        <v>825</v>
      </c>
      <c r="C230" s="130" t="s">
        <v>115</v>
      </c>
      <c r="D230" s="130" t="s">
        <v>598</v>
      </c>
      <c r="E230" s="131">
        <v>27915</v>
      </c>
      <c r="F230" s="169">
        <f t="shared" si="3"/>
        <v>48</v>
      </c>
      <c r="G230" s="168" t="e">
        <f>VLOOKUP($A$2:$A$478,'Membership Analysis'!$A$3:$DN$204,118,0)</f>
        <v>#N/A</v>
      </c>
    </row>
    <row r="231" spans="1:7">
      <c r="A231" s="130">
        <v>2015113578</v>
      </c>
      <c r="B231" s="130" t="s">
        <v>826</v>
      </c>
      <c r="C231" s="130" t="s">
        <v>115</v>
      </c>
      <c r="D231" s="130" t="s">
        <v>118</v>
      </c>
      <c r="E231" s="131">
        <v>28644</v>
      </c>
      <c r="F231" s="169">
        <f t="shared" si="3"/>
        <v>46</v>
      </c>
      <c r="G231" s="168" t="e">
        <f>VLOOKUP($A$2:$A$478,'Membership Analysis'!$A$3:$DN$204,118,0)</f>
        <v>#N/A</v>
      </c>
    </row>
    <row r="232" spans="1:7">
      <c r="A232" s="130">
        <v>2015113580</v>
      </c>
      <c r="B232" s="130" t="s">
        <v>827</v>
      </c>
      <c r="C232" s="130" t="s">
        <v>115</v>
      </c>
      <c r="D232" s="130" t="s">
        <v>118</v>
      </c>
      <c r="E232" s="131">
        <v>30410</v>
      </c>
      <c r="F232" s="169">
        <f t="shared" si="3"/>
        <v>41</v>
      </c>
      <c r="G232" s="168" t="e">
        <f>VLOOKUP($A$2:$A$478,'Membership Analysis'!$A$3:$DN$204,118,0)</f>
        <v>#N/A</v>
      </c>
    </row>
    <row r="233" spans="1:7">
      <c r="A233" s="130">
        <v>2015121581</v>
      </c>
      <c r="B233" s="130" t="s">
        <v>828</v>
      </c>
      <c r="C233" s="130" t="s">
        <v>115</v>
      </c>
      <c r="D233" s="130" t="s">
        <v>118</v>
      </c>
      <c r="E233" s="131">
        <v>26835</v>
      </c>
      <c r="F233" s="169">
        <f t="shared" si="3"/>
        <v>51</v>
      </c>
      <c r="G233" s="168" t="e">
        <f>VLOOKUP($A$2:$A$478,'Membership Analysis'!$A$3:$DN$204,118,0)</f>
        <v>#N/A</v>
      </c>
    </row>
    <row r="234" spans="1:7">
      <c r="A234" s="130">
        <v>2016005091</v>
      </c>
      <c r="B234" s="130" t="s">
        <v>829</v>
      </c>
      <c r="C234" s="130" t="s">
        <v>115</v>
      </c>
      <c r="D234" s="130" t="s">
        <v>118</v>
      </c>
      <c r="E234" s="131">
        <v>29221</v>
      </c>
      <c r="F234" s="169">
        <f t="shared" si="3"/>
        <v>45</v>
      </c>
      <c r="G234" s="168" t="e">
        <f>VLOOKUP($A$2:$A$478,'Membership Analysis'!$A$3:$DN$204,118,0)</f>
        <v>#N/A</v>
      </c>
    </row>
    <row r="235" spans="1:7">
      <c r="A235" s="130">
        <v>2016047583</v>
      </c>
      <c r="B235" s="130" t="s">
        <v>830</v>
      </c>
      <c r="C235" s="130" t="s">
        <v>115</v>
      </c>
      <c r="D235" s="130" t="s">
        <v>598</v>
      </c>
      <c r="E235" s="131">
        <v>32757</v>
      </c>
      <c r="F235" s="169">
        <f t="shared" si="3"/>
        <v>35</v>
      </c>
      <c r="G235" s="168" t="e">
        <f>VLOOKUP($A$2:$A$478,'Membership Analysis'!$A$3:$DN$204,118,0)</f>
        <v>#N/A</v>
      </c>
    </row>
    <row r="236" spans="1:7">
      <c r="A236" s="130">
        <v>2016047585</v>
      </c>
      <c r="B236" s="130" t="s">
        <v>831</v>
      </c>
      <c r="C236" s="130" t="s">
        <v>115</v>
      </c>
      <c r="D236" s="130" t="s">
        <v>118</v>
      </c>
      <c r="E236" s="131">
        <v>31731</v>
      </c>
      <c r="F236" s="169">
        <f t="shared" si="3"/>
        <v>38</v>
      </c>
      <c r="G236" s="168" t="e">
        <f>VLOOKUP($A$2:$A$478,'Membership Analysis'!$A$3:$DN$204,118,0)</f>
        <v>#N/A</v>
      </c>
    </row>
    <row r="237" spans="1:7">
      <c r="A237" s="130">
        <v>2016047586</v>
      </c>
      <c r="B237" s="130" t="s">
        <v>832</v>
      </c>
      <c r="C237" s="130" t="s">
        <v>115</v>
      </c>
      <c r="D237" s="130" t="s">
        <v>598</v>
      </c>
      <c r="E237" s="131">
        <v>32754</v>
      </c>
      <c r="F237" s="169">
        <f t="shared" si="3"/>
        <v>35</v>
      </c>
      <c r="G237" s="168" t="e">
        <f>VLOOKUP($A$2:$A$478,'Membership Analysis'!$A$3:$DN$204,118,0)</f>
        <v>#N/A</v>
      </c>
    </row>
    <row r="238" spans="1:7">
      <c r="A238" s="130">
        <v>2016057588</v>
      </c>
      <c r="B238" s="130" t="s">
        <v>833</v>
      </c>
      <c r="C238" s="130" t="s">
        <v>115</v>
      </c>
      <c r="D238" s="130" t="s">
        <v>118</v>
      </c>
      <c r="E238" s="131">
        <v>32198</v>
      </c>
      <c r="F238" s="169">
        <f t="shared" si="3"/>
        <v>36</v>
      </c>
      <c r="G238" s="168" t="e">
        <f>VLOOKUP($A$2:$A$478,'Membership Analysis'!$A$3:$DN$204,118,0)</f>
        <v>#N/A</v>
      </c>
    </row>
    <row r="239" spans="1:7">
      <c r="A239" s="130">
        <v>2016081589</v>
      </c>
      <c r="B239" s="130" t="s">
        <v>834</v>
      </c>
      <c r="C239" s="130" t="s">
        <v>115</v>
      </c>
      <c r="D239" s="130" t="s">
        <v>118</v>
      </c>
      <c r="E239" s="131">
        <v>28414</v>
      </c>
      <c r="F239" s="169">
        <f t="shared" si="3"/>
        <v>47</v>
      </c>
      <c r="G239" s="168" t="e">
        <f>VLOOKUP($A$2:$A$478,'Membership Analysis'!$A$3:$DN$204,118,0)</f>
        <v>#N/A</v>
      </c>
    </row>
    <row r="240" spans="1:7">
      <c r="A240" s="130">
        <v>2016097592</v>
      </c>
      <c r="B240" s="130" t="s">
        <v>835</v>
      </c>
      <c r="C240" s="130" t="s">
        <v>115</v>
      </c>
      <c r="D240" s="130" t="s">
        <v>118</v>
      </c>
      <c r="E240" s="131">
        <v>32857</v>
      </c>
      <c r="F240" s="169">
        <f t="shared" si="3"/>
        <v>35</v>
      </c>
      <c r="G240" s="168" t="e">
        <f>VLOOKUP($A$2:$A$478,'Membership Analysis'!$A$3:$DN$204,118,0)</f>
        <v>#N/A</v>
      </c>
    </row>
    <row r="241" spans="1:7">
      <c r="A241" s="130">
        <v>2016113593</v>
      </c>
      <c r="B241" s="130" t="s">
        <v>836</v>
      </c>
      <c r="C241" s="130" t="s">
        <v>115</v>
      </c>
      <c r="D241" s="130" t="s">
        <v>598</v>
      </c>
      <c r="E241" s="131">
        <v>30702</v>
      </c>
      <c r="F241" s="169">
        <f t="shared" si="3"/>
        <v>40</v>
      </c>
      <c r="G241" s="168" t="e">
        <f>VLOOKUP($A$2:$A$478,'Membership Analysis'!$A$3:$DN$204,118,0)</f>
        <v>#N/A</v>
      </c>
    </row>
    <row r="242" spans="1:7">
      <c r="A242" s="130">
        <v>2017041601</v>
      </c>
      <c r="B242" s="130" t="s">
        <v>837</v>
      </c>
      <c r="C242" s="130" t="s">
        <v>115</v>
      </c>
      <c r="D242" s="130" t="s">
        <v>118</v>
      </c>
      <c r="E242" s="131">
        <v>32825</v>
      </c>
      <c r="F242" s="169">
        <f t="shared" si="3"/>
        <v>35</v>
      </c>
      <c r="G242" s="168" t="e">
        <f>VLOOKUP($A$2:$A$478,'Membership Analysis'!$A$3:$DN$204,118,0)</f>
        <v>#N/A</v>
      </c>
    </row>
    <row r="243" spans="1:7">
      <c r="A243" s="130">
        <v>2017043596</v>
      </c>
      <c r="B243" s="130" t="s">
        <v>838</v>
      </c>
      <c r="C243" s="130" t="s">
        <v>115</v>
      </c>
      <c r="D243" s="130" t="s">
        <v>118</v>
      </c>
      <c r="E243" s="131">
        <v>31413</v>
      </c>
      <c r="F243" s="169">
        <f t="shared" si="3"/>
        <v>39</v>
      </c>
      <c r="G243" s="168" t="e">
        <f>VLOOKUP($A$2:$A$478,'Membership Analysis'!$A$3:$DN$204,118,0)</f>
        <v>#N/A</v>
      </c>
    </row>
    <row r="244" spans="1:7">
      <c r="A244" s="130">
        <v>2017043597</v>
      </c>
      <c r="B244" s="130" t="s">
        <v>839</v>
      </c>
      <c r="C244" s="130" t="s">
        <v>115</v>
      </c>
      <c r="D244" s="130" t="s">
        <v>118</v>
      </c>
      <c r="E244" s="131">
        <v>29029</v>
      </c>
      <c r="F244" s="169">
        <f t="shared" si="3"/>
        <v>45</v>
      </c>
      <c r="G244" s="168" t="e">
        <f>VLOOKUP($A$2:$A$478,'Membership Analysis'!$A$3:$DN$204,118,0)</f>
        <v>#N/A</v>
      </c>
    </row>
    <row r="245" spans="1:7">
      <c r="A245" s="130">
        <v>2017043598</v>
      </c>
      <c r="B245" s="130" t="s">
        <v>840</v>
      </c>
      <c r="C245" s="130" t="s">
        <v>115</v>
      </c>
      <c r="D245" s="130" t="s">
        <v>118</v>
      </c>
      <c r="E245" s="131">
        <v>28096</v>
      </c>
      <c r="F245" s="169">
        <f t="shared" si="3"/>
        <v>48</v>
      </c>
      <c r="G245" s="168" t="e">
        <f>VLOOKUP($A$2:$A$478,'Membership Analysis'!$A$3:$DN$204,118,0)</f>
        <v>#N/A</v>
      </c>
    </row>
    <row r="246" spans="1:7">
      <c r="A246" s="130">
        <v>2017043599</v>
      </c>
      <c r="B246" s="130" t="s">
        <v>841</v>
      </c>
      <c r="C246" s="130" t="s">
        <v>115</v>
      </c>
      <c r="D246" s="130" t="s">
        <v>118</v>
      </c>
      <c r="E246" s="131">
        <v>30232</v>
      </c>
      <c r="F246" s="169">
        <f t="shared" si="3"/>
        <v>42</v>
      </c>
      <c r="G246" s="168" t="e">
        <f>VLOOKUP($A$2:$A$478,'Membership Analysis'!$A$3:$DN$204,118,0)</f>
        <v>#N/A</v>
      </c>
    </row>
    <row r="247" spans="1:7">
      <c r="A247" s="130">
        <v>2017043600</v>
      </c>
      <c r="B247" s="130" t="s">
        <v>842</v>
      </c>
      <c r="C247" s="130" t="s">
        <v>115</v>
      </c>
      <c r="D247" s="130" t="s">
        <v>118</v>
      </c>
      <c r="E247" s="131">
        <v>32143</v>
      </c>
      <c r="F247" s="169">
        <f t="shared" si="3"/>
        <v>37</v>
      </c>
      <c r="G247" s="168" t="e">
        <f>VLOOKUP($A$2:$A$478,'Membership Analysis'!$A$3:$DN$204,118,0)</f>
        <v>#N/A</v>
      </c>
    </row>
    <row r="248" spans="1:7">
      <c r="A248" s="130">
        <v>2017043618</v>
      </c>
      <c r="B248" s="130" t="s">
        <v>843</v>
      </c>
      <c r="C248" s="130" t="s">
        <v>115</v>
      </c>
      <c r="D248" s="130" t="s">
        <v>598</v>
      </c>
      <c r="E248" s="131">
        <v>27158</v>
      </c>
      <c r="F248" s="169">
        <f t="shared" si="3"/>
        <v>50</v>
      </c>
      <c r="G248" s="168" t="e">
        <f>VLOOKUP($A$2:$A$478,'Membership Analysis'!$A$3:$DN$204,118,0)</f>
        <v>#N/A</v>
      </c>
    </row>
    <row r="249" spans="1:7">
      <c r="A249" s="130">
        <v>2017043619</v>
      </c>
      <c r="B249" s="130" t="s">
        <v>844</v>
      </c>
      <c r="C249" s="130" t="s">
        <v>115</v>
      </c>
      <c r="D249" s="130" t="s">
        <v>598</v>
      </c>
      <c r="E249" s="131">
        <v>29687</v>
      </c>
      <c r="F249" s="169">
        <f t="shared" si="3"/>
        <v>43</v>
      </c>
      <c r="G249" s="168" t="e">
        <f>VLOOKUP($A$2:$A$478,'Membership Analysis'!$A$3:$DN$204,118,0)</f>
        <v>#N/A</v>
      </c>
    </row>
    <row r="250" spans="1:7">
      <c r="A250" s="130">
        <v>2017043620</v>
      </c>
      <c r="B250" s="130" t="s">
        <v>845</v>
      </c>
      <c r="C250" s="130" t="s">
        <v>115</v>
      </c>
      <c r="D250" s="130" t="s">
        <v>598</v>
      </c>
      <c r="E250" s="131">
        <v>33156</v>
      </c>
      <c r="F250" s="169">
        <f t="shared" si="3"/>
        <v>34</v>
      </c>
      <c r="G250" s="168" t="e">
        <f>VLOOKUP($A$2:$A$478,'Membership Analysis'!$A$3:$DN$204,118,0)</f>
        <v>#N/A</v>
      </c>
    </row>
    <row r="251" spans="1:7">
      <c r="A251" s="130">
        <v>2017053623</v>
      </c>
      <c r="B251" s="151" t="s">
        <v>846</v>
      </c>
      <c r="C251" s="151" t="s">
        <v>115</v>
      </c>
      <c r="D251" s="151" t="s">
        <v>118</v>
      </c>
      <c r="E251" s="152">
        <v>25569</v>
      </c>
      <c r="F251" s="169">
        <f t="shared" si="3"/>
        <v>55</v>
      </c>
      <c r="G251" s="168" t="e">
        <f>VLOOKUP($A$2:$A$478,'Membership Analysis'!$A$3:$DN$204,118,0)</f>
        <v>#N/A</v>
      </c>
    </row>
    <row r="252" spans="1:7">
      <c r="A252" s="130">
        <v>2017082628</v>
      </c>
      <c r="B252" s="151" t="s">
        <v>847</v>
      </c>
      <c r="C252" s="151" t="s">
        <v>115</v>
      </c>
      <c r="D252" s="151" t="s">
        <v>118</v>
      </c>
      <c r="E252" s="152">
        <v>25569</v>
      </c>
      <c r="F252" s="169">
        <f t="shared" si="3"/>
        <v>55</v>
      </c>
      <c r="G252" s="168" t="e">
        <f>VLOOKUP($A$2:$A$478,'Membership Analysis'!$A$3:$DN$204,118,0)</f>
        <v>#N/A</v>
      </c>
    </row>
    <row r="253" spans="1:7">
      <c r="A253" s="130">
        <v>2017082629</v>
      </c>
      <c r="B253" s="130" t="s">
        <v>848</v>
      </c>
      <c r="C253" s="130" t="s">
        <v>115</v>
      </c>
      <c r="D253" s="130" t="s">
        <v>118</v>
      </c>
      <c r="E253" s="131">
        <v>25569</v>
      </c>
      <c r="F253" s="169">
        <f t="shared" si="3"/>
        <v>55</v>
      </c>
      <c r="G253" s="168" t="e">
        <f>VLOOKUP($A$2:$A$478,'Membership Analysis'!$A$3:$DN$204,118,0)</f>
        <v>#N/A</v>
      </c>
    </row>
    <row r="254" spans="1:7">
      <c r="A254" s="130">
        <v>2017082649</v>
      </c>
      <c r="B254" s="151" t="s">
        <v>849</v>
      </c>
      <c r="C254" s="151" t="s">
        <v>115</v>
      </c>
      <c r="D254" s="151" t="s">
        <v>118</v>
      </c>
      <c r="E254" s="152">
        <v>32729</v>
      </c>
      <c r="F254" s="169">
        <f t="shared" si="3"/>
        <v>35</v>
      </c>
      <c r="G254" s="168" t="e">
        <f>VLOOKUP($A$2:$A$478,'Membership Analysis'!$A$3:$DN$204,118,0)</f>
        <v>#N/A</v>
      </c>
    </row>
    <row r="255" spans="1:7">
      <c r="A255" s="130">
        <v>2017082674</v>
      </c>
      <c r="B255" s="130" t="s">
        <v>850</v>
      </c>
      <c r="C255" s="130" t="s">
        <v>115</v>
      </c>
      <c r="D255" s="130" t="s">
        <v>598</v>
      </c>
      <c r="E255" s="131">
        <v>31680</v>
      </c>
      <c r="F255" s="169">
        <f t="shared" si="3"/>
        <v>38</v>
      </c>
      <c r="G255" s="168" t="e">
        <f>VLOOKUP($A$2:$A$478,'Membership Analysis'!$A$3:$DN$204,118,0)</f>
        <v>#N/A</v>
      </c>
    </row>
    <row r="256" spans="1:7">
      <c r="A256" s="130">
        <v>2017083642</v>
      </c>
      <c r="B256" s="130" t="s">
        <v>851</v>
      </c>
      <c r="C256" s="130" t="s">
        <v>115</v>
      </c>
      <c r="D256" s="130" t="s">
        <v>118</v>
      </c>
      <c r="E256" s="131">
        <v>32067</v>
      </c>
      <c r="F256" s="169">
        <f t="shared" si="3"/>
        <v>37</v>
      </c>
      <c r="G256" s="168" t="e">
        <f>VLOOKUP($A$2:$A$478,'Membership Analysis'!$A$3:$DN$204,118,0)</f>
        <v>#N/A</v>
      </c>
    </row>
    <row r="257" spans="1:7">
      <c r="A257" s="130">
        <v>2017084661</v>
      </c>
      <c r="B257" s="130" t="s">
        <v>852</v>
      </c>
      <c r="C257" s="130" t="s">
        <v>115</v>
      </c>
      <c r="D257" s="130" t="s">
        <v>118</v>
      </c>
      <c r="E257" s="131">
        <v>33800</v>
      </c>
      <c r="F257" s="169">
        <f t="shared" si="3"/>
        <v>32</v>
      </c>
      <c r="G257" s="168" t="e">
        <f>VLOOKUP($A$2:$A$478,'Membership Analysis'!$A$3:$DN$204,118,0)</f>
        <v>#N/A</v>
      </c>
    </row>
    <row r="258" spans="1:7">
      <c r="A258" s="130">
        <v>2017084671</v>
      </c>
      <c r="B258" s="130" t="s">
        <v>853</v>
      </c>
      <c r="C258" s="130" t="s">
        <v>115</v>
      </c>
      <c r="D258" s="130" t="s">
        <v>118</v>
      </c>
      <c r="E258" s="131">
        <v>33909</v>
      </c>
      <c r="F258" s="169">
        <f t="shared" ref="F258:F321" si="4">ROUNDDOWN(YEARFRAC($E258,Analysis_Date,3),0)</f>
        <v>32</v>
      </c>
      <c r="G258" s="168" t="e">
        <f>VLOOKUP($A$2:$A$478,'Membership Analysis'!$A$3:$DN$204,118,0)</f>
        <v>#N/A</v>
      </c>
    </row>
    <row r="259" spans="1:7">
      <c r="A259" s="130">
        <v>2017084677</v>
      </c>
      <c r="B259" s="130" t="s">
        <v>854</v>
      </c>
      <c r="C259" s="130" t="s">
        <v>115</v>
      </c>
      <c r="D259" s="130" t="s">
        <v>598</v>
      </c>
      <c r="E259" s="131">
        <v>32753</v>
      </c>
      <c r="F259" s="169">
        <f t="shared" si="4"/>
        <v>35</v>
      </c>
      <c r="G259" s="168" t="e">
        <f>VLOOKUP($A$2:$A$478,'Membership Analysis'!$A$3:$DN$204,118,0)</f>
        <v>#N/A</v>
      </c>
    </row>
    <row r="260" spans="1:7">
      <c r="A260" s="130">
        <v>2017087624</v>
      </c>
      <c r="B260" s="151" t="s">
        <v>855</v>
      </c>
      <c r="C260" s="151" t="s">
        <v>115</v>
      </c>
      <c r="D260" s="151" t="s">
        <v>118</v>
      </c>
      <c r="E260" s="152">
        <v>25569</v>
      </c>
      <c r="F260" s="169">
        <f t="shared" si="4"/>
        <v>55</v>
      </c>
      <c r="G260" s="168" t="e">
        <f>VLOOKUP($A$2:$A$478,'Membership Analysis'!$A$3:$DN$204,118,0)</f>
        <v>#N/A</v>
      </c>
    </row>
    <row r="261" spans="1:7">
      <c r="A261" s="130">
        <v>2017087625</v>
      </c>
      <c r="B261" s="130" t="s">
        <v>856</v>
      </c>
      <c r="C261" s="130" t="s">
        <v>115</v>
      </c>
      <c r="D261" s="130" t="s">
        <v>118</v>
      </c>
      <c r="E261" s="131">
        <v>33256</v>
      </c>
      <c r="F261" s="169">
        <f t="shared" si="4"/>
        <v>33</v>
      </c>
      <c r="G261" s="168" t="e">
        <f>VLOOKUP($A$2:$A$478,'Membership Analysis'!$A$3:$DN$204,118,0)</f>
        <v>#N/A</v>
      </c>
    </row>
    <row r="262" spans="1:7">
      <c r="A262" s="130">
        <v>2017087626</v>
      </c>
      <c r="B262" s="151" t="s">
        <v>857</v>
      </c>
      <c r="C262" s="151" t="s">
        <v>115</v>
      </c>
      <c r="D262" s="151" t="s">
        <v>598</v>
      </c>
      <c r="E262" s="152">
        <v>25569</v>
      </c>
      <c r="F262" s="169">
        <f t="shared" si="4"/>
        <v>55</v>
      </c>
      <c r="G262" s="168" t="e">
        <f>VLOOKUP($A$2:$A$478,'Membership Analysis'!$A$3:$DN$204,118,0)</f>
        <v>#N/A</v>
      </c>
    </row>
    <row r="263" spans="1:7">
      <c r="A263" s="130">
        <v>2017087627</v>
      </c>
      <c r="B263" s="151" t="s">
        <v>858</v>
      </c>
      <c r="C263" s="151" t="s">
        <v>115</v>
      </c>
      <c r="D263" s="151" t="s">
        <v>118</v>
      </c>
      <c r="E263" s="152">
        <v>25569</v>
      </c>
      <c r="F263" s="169">
        <f t="shared" si="4"/>
        <v>55</v>
      </c>
      <c r="G263" s="168" t="e">
        <f>VLOOKUP($A$2:$A$478,'Membership Analysis'!$A$3:$DN$204,118,0)</f>
        <v>#N/A</v>
      </c>
    </row>
    <row r="264" spans="1:7">
      <c r="A264" s="130">
        <v>2017087630</v>
      </c>
      <c r="B264" s="130" t="s">
        <v>859</v>
      </c>
      <c r="C264" s="130" t="s">
        <v>115</v>
      </c>
      <c r="D264" s="130" t="s">
        <v>118</v>
      </c>
      <c r="E264" s="131">
        <v>30723</v>
      </c>
      <c r="F264" s="169">
        <f t="shared" si="4"/>
        <v>40</v>
      </c>
      <c r="G264" s="168" t="e">
        <f>VLOOKUP($A$2:$A$478,'Membership Analysis'!$A$3:$DN$204,118,0)</f>
        <v>#N/A</v>
      </c>
    </row>
    <row r="265" spans="1:7">
      <c r="A265" s="130">
        <v>2017087631</v>
      </c>
      <c r="B265" s="130" t="s">
        <v>860</v>
      </c>
      <c r="C265" s="130" t="s">
        <v>115</v>
      </c>
      <c r="D265" s="130" t="s">
        <v>598</v>
      </c>
      <c r="E265" s="131">
        <v>33646</v>
      </c>
      <c r="F265" s="169">
        <f t="shared" si="4"/>
        <v>32</v>
      </c>
      <c r="G265" s="168" t="e">
        <f>VLOOKUP($A$2:$A$478,'Membership Analysis'!$A$3:$DN$204,118,0)</f>
        <v>#N/A</v>
      </c>
    </row>
    <row r="266" spans="1:7">
      <c r="A266" s="130">
        <v>2017087632</v>
      </c>
      <c r="B266" s="151" t="s">
        <v>861</v>
      </c>
      <c r="C266" s="151" t="s">
        <v>115</v>
      </c>
      <c r="D266" s="151" t="s">
        <v>118</v>
      </c>
      <c r="E266" s="152">
        <v>25569</v>
      </c>
      <c r="F266" s="169">
        <f t="shared" si="4"/>
        <v>55</v>
      </c>
      <c r="G266" s="168" t="e">
        <f>VLOOKUP($A$2:$A$478,'Membership Analysis'!$A$3:$DN$204,118,0)</f>
        <v>#N/A</v>
      </c>
    </row>
    <row r="267" spans="1:7">
      <c r="A267" s="130">
        <v>2017087633</v>
      </c>
      <c r="B267" s="130" t="s">
        <v>862</v>
      </c>
      <c r="C267" s="130" t="s">
        <v>115</v>
      </c>
      <c r="D267" s="130" t="s">
        <v>118</v>
      </c>
      <c r="E267" s="131">
        <v>29346</v>
      </c>
      <c r="F267" s="169">
        <f t="shared" si="4"/>
        <v>44</v>
      </c>
      <c r="G267" s="168" t="e">
        <f>VLOOKUP($A$2:$A$478,'Membership Analysis'!$A$3:$DN$204,118,0)</f>
        <v>#N/A</v>
      </c>
    </row>
    <row r="268" spans="1:7">
      <c r="A268" s="130">
        <v>2017087634</v>
      </c>
      <c r="B268" s="151" t="s">
        <v>863</v>
      </c>
      <c r="C268" s="151" t="s">
        <v>115</v>
      </c>
      <c r="D268" s="151" t="s">
        <v>118</v>
      </c>
      <c r="E268" s="152">
        <v>33125</v>
      </c>
      <c r="F268" s="169">
        <f t="shared" si="4"/>
        <v>34</v>
      </c>
      <c r="G268" s="168" t="e">
        <f>VLOOKUP($A$2:$A$478,'Membership Analysis'!$A$3:$DN$204,118,0)</f>
        <v>#N/A</v>
      </c>
    </row>
    <row r="269" spans="1:7">
      <c r="A269" s="130">
        <v>2017087635</v>
      </c>
      <c r="B269" s="130" t="s">
        <v>864</v>
      </c>
      <c r="C269" s="130" t="s">
        <v>115</v>
      </c>
      <c r="D269" s="130" t="s">
        <v>598</v>
      </c>
      <c r="E269" s="131">
        <v>33829</v>
      </c>
      <c r="F269" s="169">
        <f t="shared" si="4"/>
        <v>32</v>
      </c>
      <c r="G269" s="168" t="e">
        <f>VLOOKUP($A$2:$A$478,'Membership Analysis'!$A$3:$DN$204,118,0)</f>
        <v>#N/A</v>
      </c>
    </row>
    <row r="270" spans="1:7">
      <c r="A270" s="130">
        <v>2017087636</v>
      </c>
      <c r="B270" s="151" t="s">
        <v>865</v>
      </c>
      <c r="C270" s="151" t="s">
        <v>115</v>
      </c>
      <c r="D270" s="151" t="s">
        <v>598</v>
      </c>
      <c r="E270" s="152">
        <v>25569</v>
      </c>
      <c r="F270" s="169">
        <f t="shared" si="4"/>
        <v>55</v>
      </c>
      <c r="G270" s="168" t="e">
        <f>VLOOKUP($A$2:$A$478,'Membership Analysis'!$A$3:$DN$204,118,0)</f>
        <v>#N/A</v>
      </c>
    </row>
    <row r="271" spans="1:7">
      <c r="A271" s="130">
        <v>2017087637</v>
      </c>
      <c r="B271" s="130" t="s">
        <v>866</v>
      </c>
      <c r="C271" s="130" t="s">
        <v>115</v>
      </c>
      <c r="D271" s="130" t="s">
        <v>118</v>
      </c>
      <c r="E271" s="131">
        <v>31413</v>
      </c>
      <c r="F271" s="169">
        <f t="shared" si="4"/>
        <v>39</v>
      </c>
      <c r="G271" s="168" t="e">
        <f>VLOOKUP($A$2:$A$478,'Membership Analysis'!$A$3:$DN$204,118,0)</f>
        <v>#N/A</v>
      </c>
    </row>
    <row r="272" spans="1:7">
      <c r="A272" s="130">
        <v>2017087638</v>
      </c>
      <c r="B272" s="130" t="s">
        <v>867</v>
      </c>
      <c r="C272" s="130" t="s">
        <v>115</v>
      </c>
      <c r="D272" s="130" t="s">
        <v>118</v>
      </c>
      <c r="E272" s="131">
        <v>32143</v>
      </c>
      <c r="F272" s="169">
        <f t="shared" si="4"/>
        <v>37</v>
      </c>
      <c r="G272" s="168" t="e">
        <f>VLOOKUP($A$2:$A$478,'Membership Analysis'!$A$3:$DN$204,118,0)</f>
        <v>#N/A</v>
      </c>
    </row>
    <row r="273" spans="1:7">
      <c r="A273" s="130">
        <v>2017087639</v>
      </c>
      <c r="B273" s="130" t="s">
        <v>868</v>
      </c>
      <c r="C273" s="130" t="s">
        <v>115</v>
      </c>
      <c r="D273" s="130" t="s">
        <v>118</v>
      </c>
      <c r="E273" s="131">
        <v>24607</v>
      </c>
      <c r="F273" s="169">
        <f t="shared" si="4"/>
        <v>57</v>
      </c>
      <c r="G273" s="168" t="e">
        <f>VLOOKUP($A$2:$A$478,'Membership Analysis'!$A$3:$DN$204,118,0)</f>
        <v>#N/A</v>
      </c>
    </row>
    <row r="274" spans="1:7">
      <c r="A274" s="130">
        <v>2017087640</v>
      </c>
      <c r="B274" s="130" t="s">
        <v>869</v>
      </c>
      <c r="C274" s="130" t="s">
        <v>115</v>
      </c>
      <c r="D274" s="130" t="s">
        <v>598</v>
      </c>
      <c r="E274" s="131">
        <v>31581</v>
      </c>
      <c r="F274" s="169">
        <f t="shared" si="4"/>
        <v>38</v>
      </c>
      <c r="G274" s="168" t="e">
        <f>VLOOKUP($A$2:$A$478,'Membership Analysis'!$A$3:$DN$204,118,0)</f>
        <v>#N/A</v>
      </c>
    </row>
    <row r="275" spans="1:7">
      <c r="A275" s="130">
        <v>2017087641</v>
      </c>
      <c r="B275" s="151" t="s">
        <v>870</v>
      </c>
      <c r="C275" s="151" t="s">
        <v>115</v>
      </c>
      <c r="D275" s="151" t="s">
        <v>598</v>
      </c>
      <c r="E275" s="152">
        <v>25569</v>
      </c>
      <c r="F275" s="169">
        <f t="shared" si="4"/>
        <v>55</v>
      </c>
      <c r="G275" s="168" t="e">
        <f>VLOOKUP($A$2:$A$478,'Membership Analysis'!$A$3:$DN$204,118,0)</f>
        <v>#N/A</v>
      </c>
    </row>
    <row r="276" spans="1:7">
      <c r="A276" s="130">
        <v>2017087643</v>
      </c>
      <c r="B276" s="151" t="s">
        <v>871</v>
      </c>
      <c r="C276" s="151" t="s">
        <v>115</v>
      </c>
      <c r="D276" s="151" t="s">
        <v>118</v>
      </c>
      <c r="E276" s="152">
        <v>25569</v>
      </c>
      <c r="F276" s="169">
        <f t="shared" si="4"/>
        <v>55</v>
      </c>
      <c r="G276" s="168" t="e">
        <f>VLOOKUP($A$2:$A$478,'Membership Analysis'!$A$3:$DN$204,118,0)</f>
        <v>#N/A</v>
      </c>
    </row>
    <row r="277" spans="1:7">
      <c r="A277" s="130">
        <v>2017087644</v>
      </c>
      <c r="B277" s="130" t="s">
        <v>872</v>
      </c>
      <c r="C277" s="130" t="s">
        <v>115</v>
      </c>
      <c r="D277" s="130" t="s">
        <v>118</v>
      </c>
      <c r="E277" s="131">
        <v>25569</v>
      </c>
      <c r="F277" s="169">
        <f t="shared" si="4"/>
        <v>55</v>
      </c>
      <c r="G277" s="168" t="e">
        <f>VLOOKUP($A$2:$A$478,'Membership Analysis'!$A$3:$DN$204,118,0)</f>
        <v>#N/A</v>
      </c>
    </row>
    <row r="278" spans="1:7">
      <c r="A278" s="151">
        <v>2017087645</v>
      </c>
      <c r="B278" s="151" t="s">
        <v>873</v>
      </c>
      <c r="C278" s="151" t="s">
        <v>115</v>
      </c>
      <c r="D278" s="151" t="s">
        <v>118</v>
      </c>
      <c r="E278" s="152">
        <v>30348</v>
      </c>
      <c r="F278" s="169">
        <f t="shared" si="4"/>
        <v>41</v>
      </c>
      <c r="G278" s="168" t="e">
        <f>VLOOKUP($A$2:$A$478,'Membership Analysis'!$A$3:$DN$204,118,0)</f>
        <v>#N/A</v>
      </c>
    </row>
    <row r="279" spans="1:7">
      <c r="A279" s="130">
        <v>2017087646</v>
      </c>
      <c r="B279" s="130" t="s">
        <v>874</v>
      </c>
      <c r="C279" s="130" t="s">
        <v>115</v>
      </c>
      <c r="D279" s="130" t="s">
        <v>118</v>
      </c>
      <c r="E279" s="131">
        <v>33870</v>
      </c>
      <c r="F279" s="169">
        <f t="shared" si="4"/>
        <v>32</v>
      </c>
      <c r="G279" s="168" t="e">
        <f>VLOOKUP($A$2:$A$478,'Membership Analysis'!$A$3:$DN$204,118,0)</f>
        <v>#N/A</v>
      </c>
    </row>
    <row r="280" spans="1:7">
      <c r="A280" s="130">
        <v>2017087647</v>
      </c>
      <c r="B280" s="130" t="s">
        <v>875</v>
      </c>
      <c r="C280" s="130" t="s">
        <v>115</v>
      </c>
      <c r="D280" s="130" t="s">
        <v>118</v>
      </c>
      <c r="E280" s="131">
        <v>32633</v>
      </c>
      <c r="F280" s="169">
        <f t="shared" si="4"/>
        <v>35</v>
      </c>
      <c r="G280" s="168" t="e">
        <f>VLOOKUP($A$2:$A$478,'Membership Analysis'!$A$3:$DN$204,118,0)</f>
        <v>#N/A</v>
      </c>
    </row>
    <row r="281" spans="1:7">
      <c r="A281" s="130">
        <v>2017087648</v>
      </c>
      <c r="B281" s="151" t="s">
        <v>876</v>
      </c>
      <c r="C281" s="151" t="s">
        <v>115</v>
      </c>
      <c r="D281" s="151" t="s">
        <v>118</v>
      </c>
      <c r="E281" s="152">
        <v>25569</v>
      </c>
      <c r="F281" s="169">
        <f t="shared" si="4"/>
        <v>55</v>
      </c>
      <c r="G281" s="168" t="e">
        <f>VLOOKUP($A$2:$A$478,'Membership Analysis'!$A$3:$DN$204,118,0)</f>
        <v>#N/A</v>
      </c>
    </row>
    <row r="282" spans="1:7">
      <c r="A282" s="130">
        <v>2017087658</v>
      </c>
      <c r="B282" s="151" t="s">
        <v>877</v>
      </c>
      <c r="C282" s="151" t="s">
        <v>115</v>
      </c>
      <c r="D282" s="151" t="s">
        <v>118</v>
      </c>
      <c r="E282" s="152">
        <v>25569</v>
      </c>
      <c r="F282" s="169">
        <f t="shared" si="4"/>
        <v>55</v>
      </c>
      <c r="G282" s="168" t="e">
        <f>VLOOKUP($A$2:$A$478,'Membership Analysis'!$A$3:$DN$204,118,0)</f>
        <v>#N/A</v>
      </c>
    </row>
    <row r="283" spans="1:7">
      <c r="A283" s="130">
        <v>2017087660</v>
      </c>
      <c r="B283" s="151" t="s">
        <v>878</v>
      </c>
      <c r="C283" s="151" t="s">
        <v>115</v>
      </c>
      <c r="D283" s="151" t="s">
        <v>598</v>
      </c>
      <c r="E283" s="152">
        <v>25569</v>
      </c>
      <c r="F283" s="169">
        <f t="shared" si="4"/>
        <v>55</v>
      </c>
      <c r="G283" s="168" t="e">
        <f>VLOOKUP($A$2:$A$478,'Membership Analysis'!$A$3:$DN$204,118,0)</f>
        <v>#N/A</v>
      </c>
    </row>
    <row r="284" spans="1:7">
      <c r="A284" s="130">
        <v>2017087662</v>
      </c>
      <c r="B284" s="130" t="s">
        <v>879</v>
      </c>
      <c r="C284" s="130" t="s">
        <v>115</v>
      </c>
      <c r="D284" s="130" t="s">
        <v>598</v>
      </c>
      <c r="E284" s="131">
        <v>33158</v>
      </c>
      <c r="F284" s="169">
        <f t="shared" si="4"/>
        <v>34</v>
      </c>
      <c r="G284" s="168" t="e">
        <f>VLOOKUP($A$2:$A$478,'Membership Analysis'!$A$3:$DN$204,118,0)</f>
        <v>#N/A</v>
      </c>
    </row>
    <row r="285" spans="1:7">
      <c r="A285" s="130">
        <v>2017087663</v>
      </c>
      <c r="B285" s="151" t="s">
        <v>880</v>
      </c>
      <c r="C285" s="151" t="s">
        <v>115</v>
      </c>
      <c r="D285" s="151" t="s">
        <v>598</v>
      </c>
      <c r="E285" s="152">
        <v>25569</v>
      </c>
      <c r="F285" s="169">
        <f t="shared" si="4"/>
        <v>55</v>
      </c>
      <c r="G285" s="168" t="e">
        <f>VLOOKUP($A$2:$A$478,'Membership Analysis'!$A$3:$DN$204,118,0)</f>
        <v>#N/A</v>
      </c>
    </row>
    <row r="286" spans="1:7">
      <c r="A286" s="130">
        <v>2017087664</v>
      </c>
      <c r="B286" s="151" t="s">
        <v>881</v>
      </c>
      <c r="C286" s="151" t="s">
        <v>115</v>
      </c>
      <c r="D286" s="151" t="s">
        <v>118</v>
      </c>
      <c r="E286" s="152">
        <v>33728</v>
      </c>
      <c r="F286" s="169">
        <f t="shared" si="4"/>
        <v>32</v>
      </c>
      <c r="G286" s="168" t="e">
        <f>VLOOKUP($A$2:$A$478,'Membership Analysis'!$A$3:$DN$204,118,0)</f>
        <v>#N/A</v>
      </c>
    </row>
    <row r="287" spans="1:7">
      <c r="A287" s="130">
        <v>2017087665</v>
      </c>
      <c r="B287" s="130" t="s">
        <v>882</v>
      </c>
      <c r="C287" s="130" t="s">
        <v>115</v>
      </c>
      <c r="D287" s="130" t="s">
        <v>118</v>
      </c>
      <c r="E287" s="131">
        <v>32408</v>
      </c>
      <c r="F287" s="169">
        <f t="shared" si="4"/>
        <v>36</v>
      </c>
      <c r="G287" s="168" t="e">
        <f>VLOOKUP($A$2:$A$478,'Membership Analysis'!$A$3:$DN$204,118,0)</f>
        <v>#N/A</v>
      </c>
    </row>
    <row r="288" spans="1:7">
      <c r="A288" s="130">
        <v>2017087667</v>
      </c>
      <c r="B288" s="130" t="s">
        <v>883</v>
      </c>
      <c r="C288" s="130" t="s">
        <v>115</v>
      </c>
      <c r="D288" s="130" t="s">
        <v>598</v>
      </c>
      <c r="E288" s="131">
        <v>31278</v>
      </c>
      <c r="F288" s="169">
        <f t="shared" si="4"/>
        <v>39</v>
      </c>
      <c r="G288" s="168" t="e">
        <f>VLOOKUP($A$2:$A$478,'Membership Analysis'!$A$3:$DN$204,118,0)</f>
        <v>#N/A</v>
      </c>
    </row>
    <row r="289" spans="1:7">
      <c r="A289" s="130">
        <v>2017087668</v>
      </c>
      <c r="B289" s="130" t="s">
        <v>884</v>
      </c>
      <c r="C289" s="130" t="s">
        <v>115</v>
      </c>
      <c r="D289" s="130" t="s">
        <v>118</v>
      </c>
      <c r="E289" s="131">
        <v>31413</v>
      </c>
      <c r="F289" s="169">
        <f t="shared" si="4"/>
        <v>39</v>
      </c>
      <c r="G289" s="168" t="e">
        <f>VLOOKUP($A$2:$A$478,'Membership Analysis'!$A$3:$DN$204,118,0)</f>
        <v>#N/A</v>
      </c>
    </row>
    <row r="290" spans="1:7">
      <c r="A290" s="130">
        <v>2017087669</v>
      </c>
      <c r="B290" s="151" t="s">
        <v>885</v>
      </c>
      <c r="C290" s="151" t="s">
        <v>115</v>
      </c>
      <c r="D290" s="151" t="s">
        <v>598</v>
      </c>
      <c r="E290" s="152">
        <v>34064</v>
      </c>
      <c r="F290" s="169">
        <f t="shared" si="4"/>
        <v>31</v>
      </c>
      <c r="G290" s="168" t="e">
        <f>VLOOKUP($A$2:$A$478,'Membership Analysis'!$A$3:$DN$204,118,0)</f>
        <v>#N/A</v>
      </c>
    </row>
    <row r="291" spans="1:7">
      <c r="A291" s="130">
        <v>2017087670</v>
      </c>
      <c r="B291" s="151" t="s">
        <v>886</v>
      </c>
      <c r="C291" s="151" t="s">
        <v>115</v>
      </c>
      <c r="D291" s="151" t="s">
        <v>118</v>
      </c>
      <c r="E291" s="152">
        <v>25569</v>
      </c>
      <c r="F291" s="169">
        <f t="shared" si="4"/>
        <v>55</v>
      </c>
      <c r="G291" s="168" t="e">
        <f>VLOOKUP($A$2:$A$478,'Membership Analysis'!$A$3:$DN$204,118,0)</f>
        <v>#N/A</v>
      </c>
    </row>
    <row r="292" spans="1:7">
      <c r="A292" s="130">
        <v>2017087672</v>
      </c>
      <c r="B292" s="151" t="s">
        <v>887</v>
      </c>
      <c r="C292" s="151" t="s">
        <v>115</v>
      </c>
      <c r="D292" s="151" t="s">
        <v>118</v>
      </c>
      <c r="E292" s="152">
        <v>25569</v>
      </c>
      <c r="F292" s="169">
        <f t="shared" si="4"/>
        <v>55</v>
      </c>
      <c r="G292" s="168" t="e">
        <f>VLOOKUP($A$2:$A$478,'Membership Analysis'!$A$3:$DN$204,118,0)</f>
        <v>#N/A</v>
      </c>
    </row>
    <row r="293" spans="1:7">
      <c r="A293" s="130">
        <v>2017087673</v>
      </c>
      <c r="B293" s="151" t="s">
        <v>888</v>
      </c>
      <c r="C293" s="151" t="s">
        <v>115</v>
      </c>
      <c r="D293" s="151" t="s">
        <v>118</v>
      </c>
      <c r="E293" s="152">
        <v>30417</v>
      </c>
      <c r="F293" s="169">
        <f t="shared" si="4"/>
        <v>41</v>
      </c>
      <c r="G293" s="168" t="e">
        <f>VLOOKUP($A$2:$A$478,'Membership Analysis'!$A$3:$DN$204,118,0)</f>
        <v>#N/A</v>
      </c>
    </row>
    <row r="294" spans="1:7">
      <c r="A294" s="130">
        <v>2017087675</v>
      </c>
      <c r="B294" s="151" t="s">
        <v>889</v>
      </c>
      <c r="C294" s="151" t="s">
        <v>115</v>
      </c>
      <c r="D294" s="151" t="s">
        <v>118</v>
      </c>
      <c r="E294" s="152">
        <v>25569</v>
      </c>
      <c r="F294" s="169">
        <f t="shared" si="4"/>
        <v>55</v>
      </c>
      <c r="G294" s="168" t="e">
        <f>VLOOKUP($A$2:$A$478,'Membership Analysis'!$A$3:$DN$204,118,0)</f>
        <v>#N/A</v>
      </c>
    </row>
    <row r="295" spans="1:7">
      <c r="A295" s="130">
        <v>2017087676</v>
      </c>
      <c r="B295" s="151" t="s">
        <v>890</v>
      </c>
      <c r="C295" s="151" t="s">
        <v>115</v>
      </c>
      <c r="D295" s="151" t="s">
        <v>598</v>
      </c>
      <c r="E295" s="152">
        <v>25569</v>
      </c>
      <c r="F295" s="169">
        <f t="shared" si="4"/>
        <v>55</v>
      </c>
      <c r="G295" s="168" t="e">
        <f>VLOOKUP($A$2:$A$478,'Membership Analysis'!$A$3:$DN$204,118,0)</f>
        <v>#N/A</v>
      </c>
    </row>
    <row r="296" spans="1:7">
      <c r="A296" s="130">
        <v>2017102678</v>
      </c>
      <c r="B296" s="130" t="s">
        <v>891</v>
      </c>
      <c r="C296" s="130" t="s">
        <v>115</v>
      </c>
      <c r="D296" s="130" t="s">
        <v>118</v>
      </c>
      <c r="E296" s="131">
        <v>25609</v>
      </c>
      <c r="F296" s="169">
        <f t="shared" si="4"/>
        <v>54</v>
      </c>
      <c r="G296" s="168" t="e">
        <f>VLOOKUP($A$2:$A$478,'Membership Analysis'!$A$3:$DN$204,118,0)</f>
        <v>#N/A</v>
      </c>
    </row>
    <row r="297" spans="1:7">
      <c r="A297" s="130">
        <v>20180002582</v>
      </c>
      <c r="B297" s="130" t="s">
        <v>892</v>
      </c>
      <c r="C297" s="130" t="s">
        <v>115</v>
      </c>
      <c r="D297" s="130" t="s">
        <v>118</v>
      </c>
      <c r="E297" s="131">
        <v>29221</v>
      </c>
      <c r="F297" s="169">
        <f t="shared" si="4"/>
        <v>45</v>
      </c>
      <c r="G297" s="168" t="e">
        <f>VLOOKUP($A$2:$A$478,'Membership Analysis'!$A$3:$DN$204,118,0)</f>
        <v>#N/A</v>
      </c>
    </row>
    <row r="298" spans="1:7">
      <c r="A298" s="130">
        <v>2018052697</v>
      </c>
      <c r="B298" s="130" t="s">
        <v>893</v>
      </c>
      <c r="C298" s="130" t="s">
        <v>115</v>
      </c>
      <c r="D298" s="130" t="s">
        <v>118</v>
      </c>
      <c r="E298" s="131">
        <v>32155</v>
      </c>
      <c r="F298" s="169">
        <f t="shared" si="4"/>
        <v>36</v>
      </c>
      <c r="G298" s="168" t="e">
        <f>VLOOKUP($A$2:$A$478,'Membership Analysis'!$A$3:$DN$204,118,0)</f>
        <v>#N/A</v>
      </c>
    </row>
    <row r="299" spans="1:7">
      <c r="A299" s="130">
        <v>2018056698</v>
      </c>
      <c r="B299" s="130" t="s">
        <v>894</v>
      </c>
      <c r="C299" s="130" t="s">
        <v>115</v>
      </c>
      <c r="D299" s="130" t="s">
        <v>118</v>
      </c>
      <c r="E299" s="131">
        <v>25569</v>
      </c>
      <c r="F299" s="169">
        <f t="shared" si="4"/>
        <v>55</v>
      </c>
      <c r="G299" s="168" t="e">
        <f>VLOOKUP($A$2:$A$478,'Membership Analysis'!$A$3:$DN$204,118,0)</f>
        <v>#N/A</v>
      </c>
    </row>
    <row r="300" spans="1:7">
      <c r="A300" s="130">
        <v>20190073744</v>
      </c>
      <c r="B300" s="130" t="s">
        <v>895</v>
      </c>
      <c r="C300" s="130" t="s">
        <v>115</v>
      </c>
      <c r="D300" s="130" t="s">
        <v>118</v>
      </c>
      <c r="E300" s="131">
        <v>33361</v>
      </c>
      <c r="F300" s="169">
        <f t="shared" si="4"/>
        <v>33</v>
      </c>
      <c r="G300" s="168" t="e">
        <f>VLOOKUP($A$2:$A$478,'Membership Analysis'!$A$3:$DN$204,118,0)</f>
        <v>#N/A</v>
      </c>
    </row>
    <row r="301" spans="1:7">
      <c r="A301" s="130">
        <v>20190073986</v>
      </c>
      <c r="B301" s="130" t="s">
        <v>896</v>
      </c>
      <c r="C301" s="130" t="s">
        <v>115</v>
      </c>
      <c r="D301" s="130" t="s">
        <v>118</v>
      </c>
      <c r="E301" s="131">
        <v>31820</v>
      </c>
      <c r="F301" s="169">
        <f t="shared" si="4"/>
        <v>37</v>
      </c>
      <c r="G301" s="168" t="e">
        <f>VLOOKUP($A$2:$A$478,'Membership Analysis'!$A$3:$DN$204,118,0)</f>
        <v>#N/A</v>
      </c>
    </row>
    <row r="302" spans="1:7">
      <c r="A302" s="130">
        <v>20190073995</v>
      </c>
      <c r="B302" s="130" t="s">
        <v>897</v>
      </c>
      <c r="C302" s="130" t="s">
        <v>115</v>
      </c>
      <c r="D302" s="130" t="s">
        <v>118</v>
      </c>
      <c r="E302" s="131">
        <v>33970</v>
      </c>
      <c r="F302" s="169">
        <f t="shared" si="4"/>
        <v>32</v>
      </c>
      <c r="G302" s="168" t="e">
        <f>VLOOKUP($A$2:$A$478,'Membership Analysis'!$A$3:$DN$204,118,0)</f>
        <v>#N/A</v>
      </c>
    </row>
    <row r="303" spans="1:7">
      <c r="A303" s="130">
        <v>20190074009</v>
      </c>
      <c r="B303" s="130" t="s">
        <v>898</v>
      </c>
      <c r="C303" s="130" t="s">
        <v>115</v>
      </c>
      <c r="D303" s="130" t="s">
        <v>118</v>
      </c>
      <c r="E303" s="131">
        <v>32672</v>
      </c>
      <c r="F303" s="169">
        <f t="shared" si="4"/>
        <v>35</v>
      </c>
      <c r="G303" s="168" t="e">
        <f>VLOOKUP($A$2:$A$478,'Membership Analysis'!$A$3:$DN$204,118,0)</f>
        <v>#N/A</v>
      </c>
    </row>
    <row r="304" spans="1:7">
      <c r="A304" s="130">
        <v>20190074018</v>
      </c>
      <c r="B304" s="130" t="s">
        <v>899</v>
      </c>
      <c r="C304" s="130" t="s">
        <v>115</v>
      </c>
      <c r="D304" s="130" t="s">
        <v>118</v>
      </c>
      <c r="E304" s="131">
        <v>30441</v>
      </c>
      <c r="F304" s="169">
        <f t="shared" si="4"/>
        <v>41</v>
      </c>
      <c r="G304" s="168" t="e">
        <f>VLOOKUP($A$2:$A$478,'Membership Analysis'!$A$3:$DN$204,118,0)</f>
        <v>#N/A</v>
      </c>
    </row>
    <row r="305" spans="1:7">
      <c r="A305" s="130">
        <v>20190074027</v>
      </c>
      <c r="B305" s="130" t="s">
        <v>900</v>
      </c>
      <c r="C305" s="130" t="s">
        <v>115</v>
      </c>
      <c r="D305" s="130" t="s">
        <v>118</v>
      </c>
      <c r="E305" s="131">
        <v>33516</v>
      </c>
      <c r="F305" s="169">
        <f t="shared" si="4"/>
        <v>33</v>
      </c>
      <c r="G305" s="168" t="e">
        <f>VLOOKUP($A$2:$A$478,'Membership Analysis'!$A$3:$DN$204,118,0)</f>
        <v>#N/A</v>
      </c>
    </row>
    <row r="306" spans="1:7">
      <c r="A306" s="130">
        <v>20190074036</v>
      </c>
      <c r="B306" s="130" t="s">
        <v>901</v>
      </c>
      <c r="C306" s="130" t="s">
        <v>115</v>
      </c>
      <c r="D306" s="130" t="s">
        <v>118</v>
      </c>
      <c r="E306" s="131">
        <v>30516</v>
      </c>
      <c r="F306" s="169">
        <f t="shared" si="4"/>
        <v>41</v>
      </c>
      <c r="G306" s="168" t="e">
        <f>VLOOKUP($A$2:$A$478,'Membership Analysis'!$A$3:$DN$204,118,0)</f>
        <v>#N/A</v>
      </c>
    </row>
    <row r="307" spans="1:7">
      <c r="A307" s="130">
        <v>20190074045</v>
      </c>
      <c r="B307" s="130" t="s">
        <v>902</v>
      </c>
      <c r="C307" s="130" t="s">
        <v>115</v>
      </c>
      <c r="D307" s="130" t="s">
        <v>598</v>
      </c>
      <c r="E307" s="131">
        <v>31537</v>
      </c>
      <c r="F307" s="169">
        <f t="shared" si="4"/>
        <v>38</v>
      </c>
      <c r="G307" s="168" t="e">
        <f>VLOOKUP($A$2:$A$478,'Membership Analysis'!$A$3:$DN$204,118,0)</f>
        <v>#N/A</v>
      </c>
    </row>
    <row r="308" spans="1:7">
      <c r="A308" s="130">
        <v>20190074054</v>
      </c>
      <c r="B308" s="130" t="s">
        <v>903</v>
      </c>
      <c r="C308" s="130" t="s">
        <v>115</v>
      </c>
      <c r="D308" s="130" t="s">
        <v>118</v>
      </c>
      <c r="E308" s="131">
        <v>28310</v>
      </c>
      <c r="F308" s="169">
        <f t="shared" si="4"/>
        <v>47</v>
      </c>
      <c r="G308" s="168" t="e">
        <f>VLOOKUP($A$2:$A$478,'Membership Analysis'!$A$3:$DN$204,118,0)</f>
        <v>#N/A</v>
      </c>
    </row>
    <row r="309" spans="1:7">
      <c r="A309" s="130">
        <v>20190074063</v>
      </c>
      <c r="B309" s="130" t="s">
        <v>904</v>
      </c>
      <c r="C309" s="130" t="s">
        <v>115</v>
      </c>
      <c r="D309" s="130" t="s">
        <v>118</v>
      </c>
      <c r="E309" s="131">
        <v>28310</v>
      </c>
      <c r="F309" s="169">
        <f t="shared" si="4"/>
        <v>47</v>
      </c>
      <c r="G309" s="168" t="e">
        <f>VLOOKUP($A$2:$A$478,'Membership Analysis'!$A$3:$DN$204,118,0)</f>
        <v>#N/A</v>
      </c>
    </row>
    <row r="310" spans="1:7">
      <c r="A310" s="130">
        <v>20190074072</v>
      </c>
      <c r="B310" s="130" t="s">
        <v>905</v>
      </c>
      <c r="C310" s="130" t="s">
        <v>115</v>
      </c>
      <c r="D310" s="130" t="s">
        <v>118</v>
      </c>
      <c r="E310" s="131">
        <v>29944</v>
      </c>
      <c r="F310" s="169">
        <f t="shared" si="4"/>
        <v>43</v>
      </c>
      <c r="G310" s="168" t="e">
        <f>VLOOKUP($A$2:$A$478,'Membership Analysis'!$A$3:$DN$204,118,0)</f>
        <v>#N/A</v>
      </c>
    </row>
    <row r="311" spans="1:7">
      <c r="A311" s="130">
        <v>20190077055</v>
      </c>
      <c r="B311" s="130" t="s">
        <v>906</v>
      </c>
      <c r="C311" s="130" t="s">
        <v>115</v>
      </c>
      <c r="D311" s="130" t="s">
        <v>598</v>
      </c>
      <c r="E311" s="131">
        <v>33989</v>
      </c>
      <c r="F311" s="169">
        <f t="shared" si="4"/>
        <v>31</v>
      </c>
      <c r="G311" s="168" t="e">
        <f>VLOOKUP($A$2:$A$478,'Membership Analysis'!$A$3:$DN$204,118,0)</f>
        <v>#N/A</v>
      </c>
    </row>
    <row r="312" spans="1:7">
      <c r="A312" s="130">
        <v>20190082789</v>
      </c>
      <c r="B312" s="130" t="s">
        <v>907</v>
      </c>
      <c r="C312" s="130" t="s">
        <v>115</v>
      </c>
      <c r="D312" s="130" t="s">
        <v>598</v>
      </c>
      <c r="E312" s="131">
        <v>29221</v>
      </c>
      <c r="F312" s="169">
        <f t="shared" si="4"/>
        <v>45</v>
      </c>
      <c r="G312" s="168" t="e">
        <f>VLOOKUP($A$2:$A$478,'Membership Analysis'!$A$3:$DN$204,118,0)</f>
        <v>#N/A</v>
      </c>
    </row>
    <row r="313" spans="1:7">
      <c r="A313" s="130">
        <v>2019054739</v>
      </c>
      <c r="B313" s="130" t="s">
        <v>908</v>
      </c>
      <c r="C313" s="130" t="s">
        <v>115</v>
      </c>
      <c r="D313" s="130" t="s">
        <v>118</v>
      </c>
      <c r="E313" s="131">
        <v>33361</v>
      </c>
      <c r="F313" s="169">
        <f t="shared" si="4"/>
        <v>33</v>
      </c>
      <c r="G313" s="168" t="e">
        <f>VLOOKUP($A$2:$A$478,'Membership Analysis'!$A$3:$DN$204,118,0)</f>
        <v>#N/A</v>
      </c>
    </row>
    <row r="314" spans="1:7">
      <c r="A314" s="130">
        <v>2019054741</v>
      </c>
      <c r="B314" s="130" t="s">
        <v>909</v>
      </c>
      <c r="C314" s="130" t="s">
        <v>115</v>
      </c>
      <c r="D314" s="130" t="s">
        <v>118</v>
      </c>
      <c r="E314" s="131">
        <v>33765</v>
      </c>
      <c r="F314" s="169">
        <f t="shared" si="4"/>
        <v>32</v>
      </c>
      <c r="G314" s="168" t="e">
        <f>VLOOKUP($A$2:$A$478,'Membership Analysis'!$A$3:$DN$204,118,0)</f>
        <v>#N/A</v>
      </c>
    </row>
    <row r="315" spans="1:7">
      <c r="A315" s="130">
        <v>2019057718</v>
      </c>
      <c r="B315" s="130" t="s">
        <v>910</v>
      </c>
      <c r="C315" s="130" t="s">
        <v>115</v>
      </c>
      <c r="D315" s="130" t="s">
        <v>598</v>
      </c>
      <c r="E315" s="131">
        <v>33394</v>
      </c>
      <c r="F315" s="169">
        <f t="shared" si="4"/>
        <v>33</v>
      </c>
      <c r="G315" s="168" t="e">
        <f>VLOOKUP($A$2:$A$478,'Membership Analysis'!$A$3:$DN$204,118,0)</f>
        <v>#N/A</v>
      </c>
    </row>
    <row r="316" spans="1:7">
      <c r="A316" s="130">
        <v>2019057719</v>
      </c>
      <c r="B316" s="130" t="s">
        <v>911</v>
      </c>
      <c r="C316" s="130" t="s">
        <v>115</v>
      </c>
      <c r="D316" s="130" t="s">
        <v>118</v>
      </c>
      <c r="E316" s="131">
        <v>33901</v>
      </c>
      <c r="F316" s="169">
        <f t="shared" si="4"/>
        <v>32</v>
      </c>
      <c r="G316" s="168" t="e">
        <f>VLOOKUP($A$2:$A$478,'Membership Analysis'!$A$3:$DN$204,118,0)</f>
        <v>#N/A</v>
      </c>
    </row>
    <row r="317" spans="1:7">
      <c r="A317" s="130">
        <v>2019057720</v>
      </c>
      <c r="B317" s="130" t="s">
        <v>912</v>
      </c>
      <c r="C317" s="130" t="s">
        <v>115</v>
      </c>
      <c r="D317" s="130" t="s">
        <v>118</v>
      </c>
      <c r="E317" s="131">
        <v>33574</v>
      </c>
      <c r="F317" s="169">
        <f t="shared" si="4"/>
        <v>33</v>
      </c>
      <c r="G317" s="168" t="e">
        <f>VLOOKUP($A$2:$A$478,'Membership Analysis'!$A$3:$DN$204,118,0)</f>
        <v>#N/A</v>
      </c>
    </row>
    <row r="318" spans="1:7">
      <c r="A318" s="130">
        <v>2019057721</v>
      </c>
      <c r="B318" s="130" t="s">
        <v>913</v>
      </c>
      <c r="C318" s="130" t="s">
        <v>115</v>
      </c>
      <c r="D318" s="130" t="s">
        <v>118</v>
      </c>
      <c r="E318" s="131">
        <v>33563</v>
      </c>
      <c r="F318" s="169">
        <f t="shared" si="4"/>
        <v>33</v>
      </c>
      <c r="G318" s="168" t="e">
        <f>VLOOKUP($A$2:$A$478,'Membership Analysis'!$A$3:$DN$204,118,0)</f>
        <v>#N/A</v>
      </c>
    </row>
    <row r="319" spans="1:7">
      <c r="A319" s="130">
        <v>2019057722</v>
      </c>
      <c r="B319" s="130" t="s">
        <v>914</v>
      </c>
      <c r="C319" s="130" t="s">
        <v>115</v>
      </c>
      <c r="D319" s="130" t="s">
        <v>118</v>
      </c>
      <c r="E319" s="131">
        <v>32725</v>
      </c>
      <c r="F319" s="169">
        <f t="shared" si="4"/>
        <v>35</v>
      </c>
      <c r="G319" s="168" t="e">
        <f>VLOOKUP($A$2:$A$478,'Membership Analysis'!$A$3:$DN$204,118,0)</f>
        <v>#N/A</v>
      </c>
    </row>
    <row r="320" spans="1:7">
      <c r="A320" s="130">
        <v>2019057723</v>
      </c>
      <c r="B320" s="130" t="s">
        <v>915</v>
      </c>
      <c r="C320" s="130" t="s">
        <v>115</v>
      </c>
      <c r="D320" s="130" t="s">
        <v>118</v>
      </c>
      <c r="E320" s="131">
        <v>32906</v>
      </c>
      <c r="F320" s="169">
        <f t="shared" si="4"/>
        <v>34</v>
      </c>
      <c r="G320" s="168" t="e">
        <f>VLOOKUP($A$2:$A$478,'Membership Analysis'!$A$3:$DN$204,118,0)</f>
        <v>#N/A</v>
      </c>
    </row>
    <row r="321" spans="1:7">
      <c r="A321" s="130">
        <v>2019057724</v>
      </c>
      <c r="B321" s="130" t="s">
        <v>916</v>
      </c>
      <c r="C321" s="130" t="s">
        <v>115</v>
      </c>
      <c r="D321" s="130" t="s">
        <v>598</v>
      </c>
      <c r="E321" s="131">
        <v>34764</v>
      </c>
      <c r="F321" s="169">
        <f t="shared" si="4"/>
        <v>29</v>
      </c>
      <c r="G321" s="168" t="e">
        <f>VLOOKUP($A$2:$A$478,'Membership Analysis'!$A$3:$DN$204,118,0)</f>
        <v>#N/A</v>
      </c>
    </row>
    <row r="322" spans="1:7">
      <c r="A322" s="130">
        <v>2019057725</v>
      </c>
      <c r="B322" s="130" t="s">
        <v>917</v>
      </c>
      <c r="C322" s="130" t="s">
        <v>115</v>
      </c>
      <c r="D322" s="130" t="s">
        <v>598</v>
      </c>
      <c r="E322" s="131">
        <v>29252</v>
      </c>
      <c r="F322" s="169">
        <f t="shared" ref="F322:F385" si="5">ROUNDDOWN(YEARFRAC($E322,Analysis_Date,3),0)</f>
        <v>44</v>
      </c>
      <c r="G322" s="168" t="e">
        <f>VLOOKUP($A$2:$A$478,'Membership Analysis'!$A$3:$DN$204,118,0)</f>
        <v>#N/A</v>
      </c>
    </row>
    <row r="323" spans="1:7">
      <c r="A323" s="130">
        <v>2019057726</v>
      </c>
      <c r="B323" s="130" t="s">
        <v>918</v>
      </c>
      <c r="C323" s="130" t="s">
        <v>115</v>
      </c>
      <c r="D323" s="130" t="s">
        <v>118</v>
      </c>
      <c r="E323" s="131">
        <v>30447</v>
      </c>
      <c r="F323" s="169">
        <f t="shared" si="5"/>
        <v>41</v>
      </c>
      <c r="G323" s="168" t="e">
        <f>VLOOKUP($A$2:$A$478,'Membership Analysis'!$A$3:$DN$204,118,0)</f>
        <v>#N/A</v>
      </c>
    </row>
    <row r="324" spans="1:7">
      <c r="A324" s="130">
        <v>2019057727</v>
      </c>
      <c r="B324" s="130" t="s">
        <v>919</v>
      </c>
      <c r="C324" s="130" t="s">
        <v>115</v>
      </c>
      <c r="D324" s="130" t="s">
        <v>118</v>
      </c>
      <c r="E324" s="131">
        <v>31961</v>
      </c>
      <c r="F324" s="169">
        <f t="shared" si="5"/>
        <v>37</v>
      </c>
      <c r="G324" s="168" t="e">
        <f>VLOOKUP($A$2:$A$478,'Membership Analysis'!$A$3:$DN$204,118,0)</f>
        <v>#N/A</v>
      </c>
    </row>
    <row r="325" spans="1:7">
      <c r="A325" s="130">
        <v>2019057728</v>
      </c>
      <c r="B325" s="130" t="s">
        <v>920</v>
      </c>
      <c r="C325" s="130" t="s">
        <v>115</v>
      </c>
      <c r="D325" s="130" t="s">
        <v>598</v>
      </c>
      <c r="E325" s="131">
        <v>32051</v>
      </c>
      <c r="F325" s="169">
        <f t="shared" si="5"/>
        <v>37</v>
      </c>
      <c r="G325" s="168" t="e">
        <f>VLOOKUP($A$2:$A$478,'Membership Analysis'!$A$3:$DN$204,118,0)</f>
        <v>#N/A</v>
      </c>
    </row>
    <row r="326" spans="1:7">
      <c r="A326" s="130">
        <v>2019057730</v>
      </c>
      <c r="B326" s="130" t="s">
        <v>921</v>
      </c>
      <c r="C326" s="130" t="s">
        <v>115</v>
      </c>
      <c r="D326" s="130" t="s">
        <v>118</v>
      </c>
      <c r="E326" s="131">
        <v>31039</v>
      </c>
      <c r="F326" s="169">
        <f t="shared" si="5"/>
        <v>40</v>
      </c>
      <c r="G326" s="168" t="e">
        <f>VLOOKUP($A$2:$A$478,'Membership Analysis'!$A$3:$DN$204,118,0)</f>
        <v>#N/A</v>
      </c>
    </row>
    <row r="327" spans="1:7">
      <c r="A327" s="130">
        <v>2019057731</v>
      </c>
      <c r="B327" s="130" t="s">
        <v>922</v>
      </c>
      <c r="C327" s="130" t="s">
        <v>115</v>
      </c>
      <c r="D327" s="130" t="s">
        <v>118</v>
      </c>
      <c r="E327" s="131">
        <v>30012</v>
      </c>
      <c r="F327" s="169">
        <f t="shared" si="5"/>
        <v>42</v>
      </c>
      <c r="G327" s="168" t="e">
        <f>VLOOKUP($A$2:$A$478,'Membership Analysis'!$A$3:$DN$204,118,0)</f>
        <v>#N/A</v>
      </c>
    </row>
    <row r="328" spans="1:7">
      <c r="A328" s="130">
        <v>2019057732</v>
      </c>
      <c r="B328" s="130" t="s">
        <v>923</v>
      </c>
      <c r="C328" s="130" t="s">
        <v>115</v>
      </c>
      <c r="D328" s="130" t="s">
        <v>598</v>
      </c>
      <c r="E328" s="131">
        <v>31079</v>
      </c>
      <c r="F328" s="169">
        <f t="shared" si="5"/>
        <v>39</v>
      </c>
      <c r="G328" s="168" t="e">
        <f>VLOOKUP($A$2:$A$478,'Membership Analysis'!$A$3:$DN$204,118,0)</f>
        <v>#N/A</v>
      </c>
    </row>
    <row r="329" spans="1:7">
      <c r="A329" s="130">
        <v>2019057733</v>
      </c>
      <c r="B329" s="130" t="s">
        <v>924</v>
      </c>
      <c r="C329" s="130" t="s">
        <v>115</v>
      </c>
      <c r="D329" s="130" t="s">
        <v>118</v>
      </c>
      <c r="E329" s="131">
        <v>32463</v>
      </c>
      <c r="F329" s="169">
        <f t="shared" si="5"/>
        <v>36</v>
      </c>
      <c r="G329" s="168" t="e">
        <f>VLOOKUP($A$2:$A$478,'Membership Analysis'!$A$3:$DN$204,118,0)</f>
        <v>#N/A</v>
      </c>
    </row>
    <row r="330" spans="1:7">
      <c r="A330" s="130">
        <v>2019057734</v>
      </c>
      <c r="B330" s="130" t="s">
        <v>925</v>
      </c>
      <c r="C330" s="130" t="s">
        <v>115</v>
      </c>
      <c r="D330" s="130" t="s">
        <v>118</v>
      </c>
      <c r="E330" s="131">
        <v>31558</v>
      </c>
      <c r="F330" s="169">
        <f t="shared" si="5"/>
        <v>38</v>
      </c>
      <c r="G330" s="168" t="e">
        <f>VLOOKUP($A$2:$A$478,'Membership Analysis'!$A$3:$DN$204,118,0)</f>
        <v>#N/A</v>
      </c>
    </row>
    <row r="331" spans="1:7">
      <c r="A331" s="130">
        <v>2019057735</v>
      </c>
      <c r="B331" s="130" t="s">
        <v>926</v>
      </c>
      <c r="C331" s="130" t="s">
        <v>115</v>
      </c>
      <c r="D331" s="130" t="s">
        <v>598</v>
      </c>
      <c r="E331" s="131">
        <v>35332</v>
      </c>
      <c r="F331" s="169">
        <f t="shared" si="5"/>
        <v>28</v>
      </c>
      <c r="G331" s="168" t="e">
        <f>VLOOKUP($A$2:$A$478,'Membership Analysis'!$A$3:$DN$204,118,0)</f>
        <v>#N/A</v>
      </c>
    </row>
    <row r="332" spans="1:7">
      <c r="A332" s="130">
        <v>2019057736</v>
      </c>
      <c r="B332" s="130" t="s">
        <v>927</v>
      </c>
      <c r="C332" s="130" t="s">
        <v>115</v>
      </c>
      <c r="D332" s="130" t="s">
        <v>118</v>
      </c>
      <c r="E332" s="131">
        <v>34455</v>
      </c>
      <c r="F332" s="169">
        <f t="shared" si="5"/>
        <v>30</v>
      </c>
      <c r="G332" s="168" t="e">
        <f>VLOOKUP($A$2:$A$478,'Membership Analysis'!$A$3:$DN$204,118,0)</f>
        <v>#N/A</v>
      </c>
    </row>
    <row r="333" spans="1:7">
      <c r="A333" s="130">
        <v>2019057737</v>
      </c>
      <c r="B333" s="130" t="s">
        <v>928</v>
      </c>
      <c r="C333" s="130" t="s">
        <v>115</v>
      </c>
      <c r="D333" s="130" t="s">
        <v>598</v>
      </c>
      <c r="E333" s="131">
        <v>35314</v>
      </c>
      <c r="F333" s="169">
        <f t="shared" si="5"/>
        <v>28</v>
      </c>
      <c r="G333" s="168" t="e">
        <f>VLOOKUP($A$2:$A$478,'Membership Analysis'!$A$3:$DN$204,118,0)</f>
        <v>#N/A</v>
      </c>
    </row>
    <row r="334" spans="1:7">
      <c r="A334" s="130">
        <v>2019057738</v>
      </c>
      <c r="B334" s="130" t="s">
        <v>929</v>
      </c>
      <c r="C334" s="130" t="s">
        <v>115</v>
      </c>
      <c r="D334" s="130" t="s">
        <v>598</v>
      </c>
      <c r="E334" s="131">
        <v>34378</v>
      </c>
      <c r="F334" s="169">
        <f t="shared" si="5"/>
        <v>30</v>
      </c>
      <c r="G334" s="168" t="e">
        <f>VLOOKUP($A$2:$A$478,'Membership Analysis'!$A$3:$DN$204,118,0)</f>
        <v>#N/A</v>
      </c>
    </row>
    <row r="335" spans="1:7">
      <c r="A335" s="130">
        <v>2019057757</v>
      </c>
      <c r="B335" s="130" t="s">
        <v>930</v>
      </c>
      <c r="C335" s="130" t="s">
        <v>115</v>
      </c>
      <c r="D335" s="130" t="s">
        <v>118</v>
      </c>
      <c r="E335" s="131">
        <v>31779</v>
      </c>
      <c r="F335" s="169">
        <f t="shared" si="5"/>
        <v>38</v>
      </c>
      <c r="G335" s="168" t="e">
        <f>VLOOKUP($A$2:$A$478,'Membership Analysis'!$A$3:$DN$204,118,0)</f>
        <v>#N/A</v>
      </c>
    </row>
    <row r="336" spans="1:7">
      <c r="A336" s="130">
        <v>2019057758</v>
      </c>
      <c r="B336" s="130" t="s">
        <v>931</v>
      </c>
      <c r="C336" s="130" t="s">
        <v>115</v>
      </c>
      <c r="D336" s="130" t="s">
        <v>118</v>
      </c>
      <c r="E336" s="131">
        <v>34771</v>
      </c>
      <c r="F336" s="169">
        <f t="shared" si="5"/>
        <v>29</v>
      </c>
      <c r="G336" s="168" t="e">
        <f>VLOOKUP($A$2:$A$478,'Membership Analysis'!$A$3:$DN$204,118,0)</f>
        <v>#N/A</v>
      </c>
    </row>
    <row r="337" spans="1:7">
      <c r="A337" s="130">
        <v>20200010065</v>
      </c>
      <c r="B337" s="130" t="s">
        <v>932</v>
      </c>
      <c r="C337" s="130" t="s">
        <v>115</v>
      </c>
      <c r="D337" s="130" t="s">
        <v>118</v>
      </c>
      <c r="E337" s="131">
        <v>29221</v>
      </c>
      <c r="F337" s="169">
        <f t="shared" si="5"/>
        <v>45</v>
      </c>
      <c r="G337" s="168" t="e">
        <f>VLOOKUP($A$2:$A$478,'Membership Analysis'!$A$3:$DN$204,118,0)</f>
        <v>#N/A</v>
      </c>
    </row>
    <row r="338" spans="1:7">
      <c r="A338" s="130">
        <v>20200010992</v>
      </c>
      <c r="B338" s="130" t="s">
        <v>933</v>
      </c>
      <c r="C338" s="130" t="s">
        <v>115</v>
      </c>
      <c r="D338" s="130" t="s">
        <v>118</v>
      </c>
      <c r="E338" s="131">
        <v>29221</v>
      </c>
      <c r="F338" s="169">
        <f t="shared" si="5"/>
        <v>45</v>
      </c>
      <c r="G338" s="168" t="e">
        <f>VLOOKUP($A$2:$A$478,'Membership Analysis'!$A$3:$DN$204,118,0)</f>
        <v>#N/A</v>
      </c>
    </row>
    <row r="339" spans="1:7">
      <c r="A339" s="130">
        <v>20200018013</v>
      </c>
      <c r="B339" s="130" t="s">
        <v>934</v>
      </c>
      <c r="C339" s="130" t="s">
        <v>115</v>
      </c>
      <c r="D339" s="130" t="s">
        <v>118</v>
      </c>
      <c r="E339" s="131">
        <v>29221</v>
      </c>
      <c r="F339" s="169">
        <f t="shared" si="5"/>
        <v>45</v>
      </c>
      <c r="G339" s="168" t="e">
        <f>VLOOKUP($A$2:$A$478,'Membership Analysis'!$A$3:$DN$204,118,0)</f>
        <v>#N/A</v>
      </c>
    </row>
    <row r="340" spans="1:7">
      <c r="A340" s="130">
        <v>20200105828</v>
      </c>
      <c r="B340" s="130" t="s">
        <v>935</v>
      </c>
      <c r="C340" s="130" t="s">
        <v>115</v>
      </c>
      <c r="D340" s="130" t="s">
        <v>118</v>
      </c>
      <c r="E340" s="131">
        <v>29221</v>
      </c>
      <c r="F340" s="169">
        <f t="shared" si="5"/>
        <v>45</v>
      </c>
      <c r="G340" s="168" t="e">
        <f>VLOOKUP($A$2:$A$478,'Membership Analysis'!$A$3:$DN$204,118,0)</f>
        <v>#N/A</v>
      </c>
    </row>
    <row r="341" spans="1:7">
      <c r="A341" s="130">
        <v>20200301660</v>
      </c>
      <c r="B341" s="130" t="s">
        <v>936</v>
      </c>
      <c r="C341" s="130" t="s">
        <v>115</v>
      </c>
      <c r="D341" s="130" t="s">
        <v>598</v>
      </c>
      <c r="E341" s="131">
        <v>29145</v>
      </c>
      <c r="F341" s="169">
        <f t="shared" si="5"/>
        <v>45</v>
      </c>
      <c r="G341" s="168" t="e">
        <f>VLOOKUP($A$2:$A$478,'Membership Analysis'!$A$3:$DN$204,118,0)</f>
        <v>#N/A</v>
      </c>
    </row>
    <row r="342" spans="1:7">
      <c r="A342" s="130">
        <v>20200301678</v>
      </c>
      <c r="B342" s="130" t="s">
        <v>937</v>
      </c>
      <c r="C342" s="130" t="s">
        <v>115</v>
      </c>
      <c r="D342" s="130" t="s">
        <v>118</v>
      </c>
      <c r="E342" s="131">
        <v>32438</v>
      </c>
      <c r="F342" s="169">
        <f t="shared" si="5"/>
        <v>36</v>
      </c>
      <c r="G342" s="168" t="e">
        <f>VLOOKUP($A$2:$A$478,'Membership Analysis'!$A$3:$DN$204,118,0)</f>
        <v>#N/A</v>
      </c>
    </row>
    <row r="343" spans="1:7">
      <c r="A343" s="130">
        <v>20200301686</v>
      </c>
      <c r="B343" s="130" t="s">
        <v>938</v>
      </c>
      <c r="C343" s="130" t="s">
        <v>115</v>
      </c>
      <c r="D343" s="130" t="s">
        <v>118</v>
      </c>
      <c r="E343" s="131">
        <v>30742</v>
      </c>
      <c r="F343" s="169">
        <f t="shared" si="5"/>
        <v>40</v>
      </c>
      <c r="G343" s="168" t="e">
        <f>VLOOKUP($A$2:$A$478,'Membership Analysis'!$A$3:$DN$204,118,0)</f>
        <v>#N/A</v>
      </c>
    </row>
    <row r="344" spans="1:7">
      <c r="A344" s="130">
        <v>20200301694</v>
      </c>
      <c r="B344" s="130" t="s">
        <v>939</v>
      </c>
      <c r="C344" s="130" t="s">
        <v>115</v>
      </c>
      <c r="D344" s="130" t="s">
        <v>598</v>
      </c>
      <c r="E344" s="131">
        <v>32948</v>
      </c>
      <c r="F344" s="169">
        <f t="shared" si="5"/>
        <v>34</v>
      </c>
      <c r="G344" s="168" t="e">
        <f>VLOOKUP($A$2:$A$478,'Membership Analysis'!$A$3:$DN$204,118,0)</f>
        <v>#N/A</v>
      </c>
    </row>
    <row r="345" spans="1:7">
      <c r="A345" s="130">
        <v>20200301709</v>
      </c>
      <c r="B345" s="130" t="s">
        <v>940</v>
      </c>
      <c r="C345" s="130" t="s">
        <v>115</v>
      </c>
      <c r="D345" s="130" t="s">
        <v>118</v>
      </c>
      <c r="E345" s="131">
        <v>34047</v>
      </c>
      <c r="F345" s="169">
        <f t="shared" si="5"/>
        <v>31</v>
      </c>
      <c r="G345" s="168" t="e">
        <f>VLOOKUP($A$2:$A$478,'Membership Analysis'!$A$3:$DN$204,118,0)</f>
        <v>#N/A</v>
      </c>
    </row>
    <row r="346" spans="1:7">
      <c r="A346" s="130">
        <v>20200301717</v>
      </c>
      <c r="B346" s="130" t="s">
        <v>941</v>
      </c>
      <c r="C346" s="130" t="s">
        <v>115</v>
      </c>
      <c r="D346" s="130" t="s">
        <v>118</v>
      </c>
      <c r="E346" s="131">
        <v>35210</v>
      </c>
      <c r="F346" s="169">
        <f t="shared" si="5"/>
        <v>28</v>
      </c>
      <c r="G346" s="168" t="e">
        <f>VLOOKUP($A$2:$A$478,'Membership Analysis'!$A$3:$DN$204,118,0)</f>
        <v>#N/A</v>
      </c>
    </row>
    <row r="347" spans="1:7">
      <c r="A347" s="130">
        <v>20210026490</v>
      </c>
      <c r="B347" s="130" t="s">
        <v>942</v>
      </c>
      <c r="C347" s="130" t="s">
        <v>115</v>
      </c>
      <c r="D347" s="130" t="s">
        <v>598</v>
      </c>
      <c r="E347" s="131">
        <v>29221</v>
      </c>
      <c r="F347" s="169">
        <f t="shared" si="5"/>
        <v>45</v>
      </c>
      <c r="G347" s="168" t="e">
        <f>VLOOKUP($A$2:$A$478,'Membership Analysis'!$A$3:$DN$204,118,0)</f>
        <v>#N/A</v>
      </c>
    </row>
    <row r="348" spans="1:7">
      <c r="A348" s="130">
        <v>20210037491</v>
      </c>
      <c r="B348" s="130" t="s">
        <v>943</v>
      </c>
      <c r="C348" s="130" t="s">
        <v>115</v>
      </c>
      <c r="D348" s="130" t="s">
        <v>118</v>
      </c>
      <c r="E348" s="131">
        <v>29221</v>
      </c>
      <c r="F348" s="169">
        <f t="shared" si="5"/>
        <v>45</v>
      </c>
      <c r="G348" s="168" t="e">
        <f>VLOOKUP($A$2:$A$478,'Membership Analysis'!$A$3:$DN$204,118,0)</f>
        <v>#N/A</v>
      </c>
    </row>
    <row r="349" spans="1:7">
      <c r="A349" s="130">
        <v>20210475225</v>
      </c>
      <c r="B349" s="130" t="s">
        <v>944</v>
      </c>
      <c r="C349" s="130" t="s">
        <v>115</v>
      </c>
      <c r="D349" s="130" t="s">
        <v>118</v>
      </c>
      <c r="E349" s="131">
        <v>29221</v>
      </c>
      <c r="F349" s="169">
        <f t="shared" si="5"/>
        <v>45</v>
      </c>
      <c r="G349" s="168" t="e">
        <f>VLOOKUP($A$2:$A$478,'Membership Analysis'!$A$3:$DN$204,118,0)</f>
        <v>#N/A</v>
      </c>
    </row>
    <row r="350" spans="1:7">
      <c r="A350" s="130">
        <v>20210475233</v>
      </c>
      <c r="B350" s="130" t="s">
        <v>945</v>
      </c>
      <c r="C350" s="130" t="s">
        <v>115</v>
      </c>
      <c r="D350" s="130" t="s">
        <v>118</v>
      </c>
      <c r="E350" s="131">
        <v>29221</v>
      </c>
      <c r="F350" s="169">
        <f t="shared" si="5"/>
        <v>45</v>
      </c>
      <c r="G350" s="168" t="e">
        <f>VLOOKUP($A$2:$A$478,'Membership Analysis'!$A$3:$DN$204,118,0)</f>
        <v>#N/A</v>
      </c>
    </row>
    <row r="351" spans="1:7">
      <c r="A351" s="130">
        <v>20210475241</v>
      </c>
      <c r="B351" s="130" t="s">
        <v>946</v>
      </c>
      <c r="C351" s="130" t="s">
        <v>115</v>
      </c>
      <c r="D351" s="130" t="s">
        <v>598</v>
      </c>
      <c r="E351" s="131">
        <v>29221</v>
      </c>
      <c r="F351" s="169">
        <f t="shared" si="5"/>
        <v>45</v>
      </c>
      <c r="G351" s="168" t="e">
        <f>VLOOKUP($A$2:$A$478,'Membership Analysis'!$A$3:$DN$204,118,0)</f>
        <v>#N/A</v>
      </c>
    </row>
    <row r="352" spans="1:7">
      <c r="A352" s="130">
        <v>20210475259</v>
      </c>
      <c r="B352" s="130" t="s">
        <v>947</v>
      </c>
      <c r="C352" s="130" t="s">
        <v>115</v>
      </c>
      <c r="D352" s="130" t="s">
        <v>118</v>
      </c>
      <c r="E352" s="131">
        <v>29221</v>
      </c>
      <c r="F352" s="169">
        <f t="shared" si="5"/>
        <v>45</v>
      </c>
      <c r="G352" s="168" t="e">
        <f>VLOOKUP($A$2:$A$478,'Membership Analysis'!$A$3:$DN$204,118,0)</f>
        <v>#N/A</v>
      </c>
    </row>
    <row r="353" spans="1:7">
      <c r="A353" s="130">
        <v>20210475267</v>
      </c>
      <c r="B353" s="130" t="s">
        <v>948</v>
      </c>
      <c r="C353" s="130" t="s">
        <v>115</v>
      </c>
      <c r="D353" s="130" t="s">
        <v>118</v>
      </c>
      <c r="E353" s="131">
        <v>29221</v>
      </c>
      <c r="F353" s="169">
        <f t="shared" si="5"/>
        <v>45</v>
      </c>
      <c r="G353" s="168" t="e">
        <f>VLOOKUP($A$2:$A$478,'Membership Analysis'!$A$3:$DN$204,118,0)</f>
        <v>#N/A</v>
      </c>
    </row>
    <row r="354" spans="1:7">
      <c r="A354" s="130">
        <v>20210475275</v>
      </c>
      <c r="B354" s="130" t="s">
        <v>949</v>
      </c>
      <c r="C354" s="130" t="s">
        <v>115</v>
      </c>
      <c r="D354" s="130" t="s">
        <v>118</v>
      </c>
      <c r="E354" s="131">
        <v>29221</v>
      </c>
      <c r="F354" s="169">
        <f t="shared" si="5"/>
        <v>45</v>
      </c>
      <c r="G354" s="168" t="e">
        <f>VLOOKUP($A$2:$A$478,'Membership Analysis'!$A$3:$DN$204,118,0)</f>
        <v>#N/A</v>
      </c>
    </row>
    <row r="355" spans="1:7">
      <c r="A355" s="130">
        <v>20210475283</v>
      </c>
      <c r="B355" s="130" t="s">
        <v>950</v>
      </c>
      <c r="C355" s="130" t="s">
        <v>115</v>
      </c>
      <c r="D355" s="130" t="s">
        <v>118</v>
      </c>
      <c r="E355" s="131">
        <v>29221</v>
      </c>
      <c r="F355" s="169">
        <f t="shared" si="5"/>
        <v>45</v>
      </c>
      <c r="G355" s="168" t="e">
        <f>VLOOKUP($A$2:$A$478,'Membership Analysis'!$A$3:$DN$204,118,0)</f>
        <v>#N/A</v>
      </c>
    </row>
    <row r="356" spans="1:7">
      <c r="A356" s="130">
        <v>20210475291</v>
      </c>
      <c r="B356" s="130" t="s">
        <v>951</v>
      </c>
      <c r="C356" s="130" t="s">
        <v>115</v>
      </c>
      <c r="D356" s="130" t="s">
        <v>118</v>
      </c>
      <c r="E356" s="131">
        <v>29221</v>
      </c>
      <c r="F356" s="169">
        <f t="shared" si="5"/>
        <v>45</v>
      </c>
      <c r="G356" s="168" t="e">
        <f>VLOOKUP($A$2:$A$478,'Membership Analysis'!$A$3:$DN$204,118,0)</f>
        <v>#N/A</v>
      </c>
    </row>
    <row r="357" spans="1:7">
      <c r="A357" s="130">
        <v>20210475306</v>
      </c>
      <c r="B357" s="130" t="s">
        <v>952</v>
      </c>
      <c r="C357" s="130" t="s">
        <v>115</v>
      </c>
      <c r="D357" s="130" t="s">
        <v>118</v>
      </c>
      <c r="E357" s="131">
        <v>29221</v>
      </c>
      <c r="F357" s="169">
        <f t="shared" si="5"/>
        <v>45</v>
      </c>
      <c r="G357" s="168" t="e">
        <f>VLOOKUP($A$2:$A$478,'Membership Analysis'!$A$3:$DN$204,118,0)</f>
        <v>#N/A</v>
      </c>
    </row>
    <row r="358" spans="1:7">
      <c r="A358" s="130">
        <v>20210475314</v>
      </c>
      <c r="B358" s="130" t="s">
        <v>953</v>
      </c>
      <c r="C358" s="130" t="s">
        <v>115</v>
      </c>
      <c r="D358" s="130" t="s">
        <v>598</v>
      </c>
      <c r="E358" s="131">
        <v>29221</v>
      </c>
      <c r="F358" s="169">
        <f t="shared" si="5"/>
        <v>45</v>
      </c>
      <c r="G358" s="168" t="e">
        <f>VLOOKUP($A$2:$A$478,'Membership Analysis'!$A$3:$DN$204,118,0)</f>
        <v>#N/A</v>
      </c>
    </row>
    <row r="359" spans="1:7">
      <c r="A359" s="130">
        <v>20210475322</v>
      </c>
      <c r="B359" s="130" t="s">
        <v>954</v>
      </c>
      <c r="C359" s="130" t="s">
        <v>115</v>
      </c>
      <c r="D359" s="130" t="s">
        <v>118</v>
      </c>
      <c r="E359" s="131">
        <v>29221</v>
      </c>
      <c r="F359" s="169">
        <f t="shared" si="5"/>
        <v>45</v>
      </c>
      <c r="G359" s="168" t="e">
        <f>VLOOKUP($A$2:$A$478,'Membership Analysis'!$A$3:$DN$204,118,0)</f>
        <v>#N/A</v>
      </c>
    </row>
    <row r="360" spans="1:7">
      <c r="A360" s="130">
        <v>20210475330</v>
      </c>
      <c r="B360" s="130" t="s">
        <v>955</v>
      </c>
      <c r="C360" s="130" t="s">
        <v>115</v>
      </c>
      <c r="D360" s="130" t="s">
        <v>118</v>
      </c>
      <c r="E360" s="131">
        <v>29221</v>
      </c>
      <c r="F360" s="169">
        <f t="shared" si="5"/>
        <v>45</v>
      </c>
      <c r="G360" s="168" t="e">
        <f>VLOOKUP($A$2:$A$478,'Membership Analysis'!$A$3:$DN$204,118,0)</f>
        <v>#N/A</v>
      </c>
    </row>
    <row r="361" spans="1:7">
      <c r="A361" s="130">
        <v>20210475348</v>
      </c>
      <c r="B361" s="130" t="s">
        <v>956</v>
      </c>
      <c r="C361" s="130" t="s">
        <v>115</v>
      </c>
      <c r="D361" s="130" t="s">
        <v>118</v>
      </c>
      <c r="E361" s="131">
        <v>29221</v>
      </c>
      <c r="F361" s="169">
        <f t="shared" si="5"/>
        <v>45</v>
      </c>
      <c r="G361" s="168" t="e">
        <f>VLOOKUP($A$2:$A$478,'Membership Analysis'!$A$3:$DN$204,118,0)</f>
        <v>#N/A</v>
      </c>
    </row>
    <row r="362" spans="1:7">
      <c r="A362" s="130">
        <v>20210475356</v>
      </c>
      <c r="B362" s="130" t="s">
        <v>957</v>
      </c>
      <c r="C362" s="130" t="s">
        <v>115</v>
      </c>
      <c r="D362" s="130" t="s">
        <v>118</v>
      </c>
      <c r="E362" s="131">
        <v>29221</v>
      </c>
      <c r="F362" s="169">
        <f t="shared" si="5"/>
        <v>45</v>
      </c>
      <c r="G362" s="168" t="e">
        <f>VLOOKUP($A$2:$A$478,'Membership Analysis'!$A$3:$DN$204,118,0)</f>
        <v>#N/A</v>
      </c>
    </row>
    <row r="363" spans="1:7">
      <c r="A363" s="130">
        <v>20210475364</v>
      </c>
      <c r="B363" s="130" t="s">
        <v>958</v>
      </c>
      <c r="C363" s="130" t="s">
        <v>115</v>
      </c>
      <c r="D363" s="130" t="s">
        <v>118</v>
      </c>
      <c r="E363" s="131">
        <v>29221</v>
      </c>
      <c r="F363" s="169">
        <f t="shared" si="5"/>
        <v>45</v>
      </c>
      <c r="G363" s="168" t="e">
        <f>VLOOKUP($A$2:$A$478,'Membership Analysis'!$A$3:$DN$204,118,0)</f>
        <v>#N/A</v>
      </c>
    </row>
    <row r="364" spans="1:7">
      <c r="A364" s="130">
        <v>20210475372</v>
      </c>
      <c r="B364" s="130" t="s">
        <v>959</v>
      </c>
      <c r="C364" s="130" t="s">
        <v>115</v>
      </c>
      <c r="D364" s="130" t="s">
        <v>118</v>
      </c>
      <c r="E364" s="131">
        <v>29221</v>
      </c>
      <c r="F364" s="169">
        <f t="shared" si="5"/>
        <v>45</v>
      </c>
      <c r="G364" s="168" t="e">
        <f>VLOOKUP($A$2:$A$478,'Membership Analysis'!$A$3:$DN$204,118,0)</f>
        <v>#N/A</v>
      </c>
    </row>
    <row r="365" spans="1:7">
      <c r="A365" s="130">
        <v>20210475398</v>
      </c>
      <c r="B365" s="130" t="s">
        <v>960</v>
      </c>
      <c r="C365" s="130" t="s">
        <v>115</v>
      </c>
      <c r="D365" s="130" t="s">
        <v>118</v>
      </c>
      <c r="E365" s="131">
        <v>29221</v>
      </c>
      <c r="F365" s="169">
        <f t="shared" si="5"/>
        <v>45</v>
      </c>
      <c r="G365" s="168" t="e">
        <f>VLOOKUP($A$2:$A$478,'Membership Analysis'!$A$3:$DN$204,118,0)</f>
        <v>#N/A</v>
      </c>
    </row>
    <row r="366" spans="1:7">
      <c r="A366" s="130">
        <v>20210475403</v>
      </c>
      <c r="B366" s="130" t="s">
        <v>961</v>
      </c>
      <c r="C366" s="130" t="s">
        <v>115</v>
      </c>
      <c r="D366" s="130" t="s">
        <v>598</v>
      </c>
      <c r="E366" s="131">
        <v>29221</v>
      </c>
      <c r="F366" s="169">
        <f t="shared" si="5"/>
        <v>45</v>
      </c>
      <c r="G366" s="168" t="e">
        <f>VLOOKUP($A$2:$A$478,'Membership Analysis'!$A$3:$DN$204,118,0)</f>
        <v>#N/A</v>
      </c>
    </row>
    <row r="367" spans="1:7">
      <c r="A367" s="130">
        <v>20210475411</v>
      </c>
      <c r="B367" s="130" t="s">
        <v>962</v>
      </c>
      <c r="C367" s="130" t="s">
        <v>115</v>
      </c>
      <c r="D367" s="130" t="s">
        <v>598</v>
      </c>
      <c r="E367" s="131">
        <v>29221</v>
      </c>
      <c r="F367" s="169">
        <f t="shared" si="5"/>
        <v>45</v>
      </c>
      <c r="G367" s="168" t="e">
        <f>VLOOKUP($A$2:$A$478,'Membership Analysis'!$A$3:$DN$204,118,0)</f>
        <v>#N/A</v>
      </c>
    </row>
    <row r="368" spans="1:7">
      <c r="A368" s="130">
        <v>20210475429</v>
      </c>
      <c r="B368" s="130" t="s">
        <v>963</v>
      </c>
      <c r="C368" s="130" t="s">
        <v>115</v>
      </c>
      <c r="D368" s="130" t="s">
        <v>598</v>
      </c>
      <c r="E368" s="131">
        <v>29221</v>
      </c>
      <c r="F368" s="169">
        <f t="shared" si="5"/>
        <v>45</v>
      </c>
      <c r="G368" s="168" t="e">
        <f>VLOOKUP($A$2:$A$478,'Membership Analysis'!$A$3:$DN$204,118,0)</f>
        <v>#N/A</v>
      </c>
    </row>
    <row r="369" spans="1:7">
      <c r="A369" s="130">
        <v>20210475437</v>
      </c>
      <c r="B369" s="130" t="s">
        <v>964</v>
      </c>
      <c r="C369" s="130" t="s">
        <v>115</v>
      </c>
      <c r="D369" s="130" t="s">
        <v>118</v>
      </c>
      <c r="E369" s="131">
        <v>31761</v>
      </c>
      <c r="F369" s="169">
        <f t="shared" si="5"/>
        <v>38</v>
      </c>
      <c r="G369" s="168" t="e">
        <f>VLOOKUP($A$2:$A$478,'Membership Analysis'!$A$3:$DN$204,118,0)</f>
        <v>#N/A</v>
      </c>
    </row>
    <row r="370" spans="1:7">
      <c r="A370" s="130">
        <v>20210475453</v>
      </c>
      <c r="B370" s="130" t="s">
        <v>965</v>
      </c>
      <c r="C370" s="130" t="s">
        <v>115</v>
      </c>
      <c r="D370" s="130" t="s">
        <v>118</v>
      </c>
      <c r="E370" s="131">
        <v>29221</v>
      </c>
      <c r="F370" s="169">
        <f t="shared" si="5"/>
        <v>45</v>
      </c>
      <c r="G370" s="168" t="e">
        <f>VLOOKUP($A$2:$A$478,'Membership Analysis'!$A$3:$DN$204,118,0)</f>
        <v>#N/A</v>
      </c>
    </row>
    <row r="371" spans="1:7">
      <c r="A371" s="130">
        <v>20210475461</v>
      </c>
      <c r="B371" s="130" t="s">
        <v>966</v>
      </c>
      <c r="C371" s="130" t="s">
        <v>115</v>
      </c>
      <c r="D371" s="130" t="s">
        <v>118</v>
      </c>
      <c r="E371" s="131">
        <v>29221</v>
      </c>
      <c r="F371" s="169">
        <f t="shared" si="5"/>
        <v>45</v>
      </c>
      <c r="G371" s="168" t="e">
        <f>VLOOKUP($A$2:$A$478,'Membership Analysis'!$A$3:$DN$204,118,0)</f>
        <v>#N/A</v>
      </c>
    </row>
    <row r="372" spans="1:7">
      <c r="A372" s="130">
        <v>20210475479</v>
      </c>
      <c r="B372" s="130" t="s">
        <v>967</v>
      </c>
      <c r="C372" s="130" t="s">
        <v>115</v>
      </c>
      <c r="D372" s="130" t="s">
        <v>598</v>
      </c>
      <c r="E372" s="131">
        <v>29221</v>
      </c>
      <c r="F372" s="169">
        <f t="shared" si="5"/>
        <v>45</v>
      </c>
      <c r="G372" s="168" t="e">
        <f>VLOOKUP($A$2:$A$478,'Membership Analysis'!$A$3:$DN$204,118,0)</f>
        <v>#N/A</v>
      </c>
    </row>
    <row r="373" spans="1:7">
      <c r="A373" s="130">
        <v>20210475487</v>
      </c>
      <c r="B373" s="130" t="s">
        <v>968</v>
      </c>
      <c r="C373" s="130" t="s">
        <v>115</v>
      </c>
      <c r="D373" s="130" t="s">
        <v>118</v>
      </c>
      <c r="E373" s="131">
        <v>29221</v>
      </c>
      <c r="F373" s="169">
        <f t="shared" si="5"/>
        <v>45</v>
      </c>
      <c r="G373" s="168" t="e">
        <f>VLOOKUP($A$2:$A$478,'Membership Analysis'!$A$3:$DN$204,118,0)</f>
        <v>#N/A</v>
      </c>
    </row>
    <row r="374" spans="1:7">
      <c r="A374" s="130">
        <v>20210475495</v>
      </c>
      <c r="B374" s="130" t="s">
        <v>969</v>
      </c>
      <c r="C374" s="130" t="s">
        <v>115</v>
      </c>
      <c r="D374" s="130" t="s">
        <v>118</v>
      </c>
      <c r="E374" s="131">
        <v>29221</v>
      </c>
      <c r="F374" s="169">
        <f t="shared" si="5"/>
        <v>45</v>
      </c>
      <c r="G374" s="168" t="e">
        <f>VLOOKUP($A$2:$A$478,'Membership Analysis'!$A$3:$DN$204,118,0)</f>
        <v>#N/A</v>
      </c>
    </row>
    <row r="375" spans="1:7">
      <c r="A375" s="130">
        <v>20210475500</v>
      </c>
      <c r="B375" s="130" t="s">
        <v>970</v>
      </c>
      <c r="C375" s="130" t="s">
        <v>115</v>
      </c>
      <c r="D375" s="130" t="s">
        <v>118</v>
      </c>
      <c r="E375" s="131">
        <v>29221</v>
      </c>
      <c r="F375" s="169">
        <f t="shared" si="5"/>
        <v>45</v>
      </c>
      <c r="G375" s="168" t="e">
        <f>VLOOKUP($A$2:$A$478,'Membership Analysis'!$A$3:$DN$204,118,0)</f>
        <v>#N/A</v>
      </c>
    </row>
    <row r="376" spans="1:7">
      <c r="A376" s="130">
        <v>20210475518</v>
      </c>
      <c r="B376" s="130" t="s">
        <v>971</v>
      </c>
      <c r="C376" s="130" t="s">
        <v>115</v>
      </c>
      <c r="D376" s="130" t="s">
        <v>598</v>
      </c>
      <c r="E376" s="131">
        <v>29221</v>
      </c>
      <c r="F376" s="169">
        <f t="shared" si="5"/>
        <v>45</v>
      </c>
      <c r="G376" s="168" t="e">
        <f>VLOOKUP($A$2:$A$478,'Membership Analysis'!$A$3:$DN$204,118,0)</f>
        <v>#N/A</v>
      </c>
    </row>
    <row r="377" spans="1:7">
      <c r="A377" s="130">
        <v>20210475526</v>
      </c>
      <c r="B377" s="130" t="s">
        <v>972</v>
      </c>
      <c r="C377" s="130" t="s">
        <v>115</v>
      </c>
      <c r="D377" s="130" t="s">
        <v>118</v>
      </c>
      <c r="E377" s="131">
        <v>29221</v>
      </c>
      <c r="F377" s="169">
        <f t="shared" si="5"/>
        <v>45</v>
      </c>
      <c r="G377" s="168" t="e">
        <f>VLOOKUP($A$2:$A$478,'Membership Analysis'!$A$3:$DN$204,118,0)</f>
        <v>#N/A</v>
      </c>
    </row>
    <row r="378" spans="1:7">
      <c r="A378" s="130">
        <v>20210475534</v>
      </c>
      <c r="B378" s="130" t="s">
        <v>973</v>
      </c>
      <c r="C378" s="130" t="s">
        <v>115</v>
      </c>
      <c r="D378" s="130" t="s">
        <v>118</v>
      </c>
      <c r="E378" s="131">
        <v>29221</v>
      </c>
      <c r="F378" s="169">
        <f t="shared" si="5"/>
        <v>45</v>
      </c>
      <c r="G378" s="168" t="e">
        <f>VLOOKUP($A$2:$A$478,'Membership Analysis'!$A$3:$DN$204,118,0)</f>
        <v>#N/A</v>
      </c>
    </row>
    <row r="379" spans="1:7">
      <c r="A379" s="130">
        <v>20210475542</v>
      </c>
      <c r="B379" s="130" t="s">
        <v>974</v>
      </c>
      <c r="C379" s="130" t="s">
        <v>115</v>
      </c>
      <c r="D379" s="130" t="s">
        <v>118</v>
      </c>
      <c r="E379" s="131">
        <v>29221</v>
      </c>
      <c r="F379" s="169">
        <f t="shared" si="5"/>
        <v>45</v>
      </c>
      <c r="G379" s="168" t="e">
        <f>VLOOKUP($A$2:$A$478,'Membership Analysis'!$A$3:$DN$204,118,0)</f>
        <v>#N/A</v>
      </c>
    </row>
    <row r="380" spans="1:7">
      <c r="A380" s="130">
        <v>20210475550</v>
      </c>
      <c r="B380" s="130" t="s">
        <v>975</v>
      </c>
      <c r="C380" s="130" t="s">
        <v>115</v>
      </c>
      <c r="D380" s="130" t="s">
        <v>118</v>
      </c>
      <c r="E380" s="131">
        <v>29221</v>
      </c>
      <c r="F380" s="169">
        <f t="shared" si="5"/>
        <v>45</v>
      </c>
      <c r="G380" s="168" t="e">
        <f>VLOOKUP($A$2:$A$478,'Membership Analysis'!$A$3:$DN$204,118,0)</f>
        <v>#N/A</v>
      </c>
    </row>
    <row r="381" spans="1:7">
      <c r="A381" s="130">
        <v>20210475568</v>
      </c>
      <c r="B381" s="130" t="s">
        <v>976</v>
      </c>
      <c r="C381" s="130" t="s">
        <v>115</v>
      </c>
      <c r="D381" s="130" t="s">
        <v>118</v>
      </c>
      <c r="E381" s="131">
        <v>29221</v>
      </c>
      <c r="F381" s="169">
        <f t="shared" si="5"/>
        <v>45</v>
      </c>
      <c r="G381" s="168" t="e">
        <f>VLOOKUP($A$2:$A$478,'Membership Analysis'!$A$3:$DN$204,118,0)</f>
        <v>#N/A</v>
      </c>
    </row>
    <row r="382" spans="1:7">
      <c r="A382" s="130">
        <v>20210475576</v>
      </c>
      <c r="B382" s="130" t="s">
        <v>977</v>
      </c>
      <c r="C382" s="130" t="s">
        <v>115</v>
      </c>
      <c r="D382" s="130" t="s">
        <v>598</v>
      </c>
      <c r="E382" s="131">
        <v>29221</v>
      </c>
      <c r="F382" s="169">
        <f t="shared" si="5"/>
        <v>45</v>
      </c>
      <c r="G382" s="168" t="e">
        <f>VLOOKUP($A$2:$A$478,'Membership Analysis'!$A$3:$DN$204,118,0)</f>
        <v>#N/A</v>
      </c>
    </row>
    <row r="383" spans="1:7">
      <c r="A383" s="130">
        <v>20210475584</v>
      </c>
      <c r="B383" s="130" t="s">
        <v>978</v>
      </c>
      <c r="C383" s="130" t="s">
        <v>115</v>
      </c>
      <c r="D383" s="130" t="s">
        <v>118</v>
      </c>
      <c r="E383" s="131">
        <v>29221</v>
      </c>
      <c r="F383" s="169">
        <f t="shared" si="5"/>
        <v>45</v>
      </c>
      <c r="G383" s="168" t="e">
        <f>VLOOKUP($A$2:$A$478,'Membership Analysis'!$A$3:$DN$204,118,0)</f>
        <v>#N/A</v>
      </c>
    </row>
    <row r="384" spans="1:7">
      <c r="A384" s="130">
        <v>20210475592</v>
      </c>
      <c r="B384" s="130" t="s">
        <v>979</v>
      </c>
      <c r="C384" s="130" t="s">
        <v>115</v>
      </c>
      <c r="D384" s="130" t="s">
        <v>118</v>
      </c>
      <c r="E384" s="131">
        <v>29221</v>
      </c>
      <c r="F384" s="169">
        <f t="shared" si="5"/>
        <v>45</v>
      </c>
      <c r="G384" s="168" t="e">
        <f>VLOOKUP($A$2:$A$478,'Membership Analysis'!$A$3:$DN$204,118,0)</f>
        <v>#N/A</v>
      </c>
    </row>
    <row r="385" spans="1:7">
      <c r="A385" s="130">
        <v>20210475607</v>
      </c>
      <c r="B385" s="130" t="s">
        <v>980</v>
      </c>
      <c r="C385" s="130" t="s">
        <v>115</v>
      </c>
      <c r="D385" s="130" t="s">
        <v>118</v>
      </c>
      <c r="E385" s="131">
        <v>29221</v>
      </c>
      <c r="F385" s="169">
        <f t="shared" si="5"/>
        <v>45</v>
      </c>
      <c r="G385" s="168" t="e">
        <f>VLOOKUP($A$2:$A$478,'Membership Analysis'!$A$3:$DN$204,118,0)</f>
        <v>#N/A</v>
      </c>
    </row>
    <row r="386" spans="1:7">
      <c r="A386" s="130">
        <v>20210475615</v>
      </c>
      <c r="B386" s="130" t="s">
        <v>981</v>
      </c>
      <c r="C386" s="130" t="s">
        <v>115</v>
      </c>
      <c r="D386" s="130" t="s">
        <v>598</v>
      </c>
      <c r="E386" s="131">
        <v>29221</v>
      </c>
      <c r="F386" s="169">
        <f t="shared" ref="F386:F449" si="6">ROUNDDOWN(YEARFRAC($E386,Analysis_Date,3),0)</f>
        <v>45</v>
      </c>
      <c r="G386" s="168" t="e">
        <f>VLOOKUP($A$2:$A$478,'Membership Analysis'!$A$3:$DN$204,118,0)</f>
        <v>#N/A</v>
      </c>
    </row>
    <row r="387" spans="1:7">
      <c r="A387" s="130">
        <v>20210475623</v>
      </c>
      <c r="B387" s="130" t="s">
        <v>982</v>
      </c>
      <c r="C387" s="130" t="s">
        <v>115</v>
      </c>
      <c r="D387" s="130" t="s">
        <v>118</v>
      </c>
      <c r="E387" s="131">
        <v>29221</v>
      </c>
      <c r="F387" s="169">
        <f t="shared" si="6"/>
        <v>45</v>
      </c>
      <c r="G387" s="168" t="e">
        <f>VLOOKUP($A$2:$A$478,'Membership Analysis'!$A$3:$DN$204,118,0)</f>
        <v>#N/A</v>
      </c>
    </row>
    <row r="388" spans="1:7">
      <c r="A388" s="130">
        <v>20210475631</v>
      </c>
      <c r="B388" s="130" t="s">
        <v>983</v>
      </c>
      <c r="C388" s="130" t="s">
        <v>115</v>
      </c>
      <c r="D388" s="130" t="s">
        <v>118</v>
      </c>
      <c r="E388" s="131">
        <v>29221</v>
      </c>
      <c r="F388" s="169">
        <f t="shared" si="6"/>
        <v>45</v>
      </c>
      <c r="G388" s="168" t="e">
        <f>VLOOKUP($A$2:$A$478,'Membership Analysis'!$A$3:$DN$204,118,0)</f>
        <v>#N/A</v>
      </c>
    </row>
    <row r="389" spans="1:7">
      <c r="A389" s="130">
        <v>20210475649</v>
      </c>
      <c r="B389" s="130" t="s">
        <v>984</v>
      </c>
      <c r="C389" s="130" t="s">
        <v>115</v>
      </c>
      <c r="D389" s="130" t="s">
        <v>598</v>
      </c>
      <c r="E389" s="131">
        <v>33867</v>
      </c>
      <c r="F389" s="169">
        <f t="shared" si="6"/>
        <v>32</v>
      </c>
      <c r="G389" s="168" t="e">
        <f>VLOOKUP($A$2:$A$478,'Membership Analysis'!$A$3:$DN$204,118,0)</f>
        <v>#N/A</v>
      </c>
    </row>
    <row r="390" spans="1:7">
      <c r="A390" s="130">
        <v>20210475657</v>
      </c>
      <c r="B390" s="130" t="s">
        <v>985</v>
      </c>
      <c r="C390" s="130" t="s">
        <v>115</v>
      </c>
      <c r="D390" s="130" t="s">
        <v>118</v>
      </c>
      <c r="E390" s="131">
        <v>29221</v>
      </c>
      <c r="F390" s="169">
        <f t="shared" si="6"/>
        <v>45</v>
      </c>
      <c r="G390" s="168" t="e">
        <f>VLOOKUP($A$2:$A$478,'Membership Analysis'!$A$3:$DN$204,118,0)</f>
        <v>#N/A</v>
      </c>
    </row>
    <row r="391" spans="1:7">
      <c r="A391" s="130">
        <v>20210475665</v>
      </c>
      <c r="B391" s="130" t="s">
        <v>986</v>
      </c>
      <c r="C391" s="130" t="s">
        <v>115</v>
      </c>
      <c r="D391" s="130" t="s">
        <v>118</v>
      </c>
      <c r="E391" s="131">
        <v>29221</v>
      </c>
      <c r="F391" s="169">
        <f t="shared" si="6"/>
        <v>45</v>
      </c>
      <c r="G391" s="168" t="e">
        <f>VLOOKUP($A$2:$A$478,'Membership Analysis'!$A$3:$DN$204,118,0)</f>
        <v>#N/A</v>
      </c>
    </row>
    <row r="392" spans="1:7">
      <c r="A392" s="130">
        <v>20210475673</v>
      </c>
      <c r="B392" s="130" t="s">
        <v>987</v>
      </c>
      <c r="C392" s="130" t="s">
        <v>115</v>
      </c>
      <c r="D392" s="130" t="s">
        <v>118</v>
      </c>
      <c r="E392" s="131">
        <v>29221</v>
      </c>
      <c r="F392" s="169">
        <f t="shared" si="6"/>
        <v>45</v>
      </c>
      <c r="G392" s="168" t="e">
        <f>VLOOKUP($A$2:$A$478,'Membership Analysis'!$A$3:$DN$204,118,0)</f>
        <v>#N/A</v>
      </c>
    </row>
    <row r="393" spans="1:7">
      <c r="A393" s="130">
        <v>20210475681</v>
      </c>
      <c r="B393" s="130" t="s">
        <v>988</v>
      </c>
      <c r="C393" s="130" t="s">
        <v>115</v>
      </c>
      <c r="D393" s="130" t="s">
        <v>118</v>
      </c>
      <c r="E393" s="131">
        <v>29221</v>
      </c>
      <c r="F393" s="169">
        <f t="shared" si="6"/>
        <v>45</v>
      </c>
      <c r="G393" s="168" t="e">
        <f>VLOOKUP($A$2:$A$478,'Membership Analysis'!$A$3:$DN$204,118,0)</f>
        <v>#N/A</v>
      </c>
    </row>
    <row r="394" spans="1:7">
      <c r="A394" s="130">
        <v>20210475699</v>
      </c>
      <c r="B394" s="130" t="s">
        <v>989</v>
      </c>
      <c r="C394" s="130" t="s">
        <v>115</v>
      </c>
      <c r="D394" s="130" t="s">
        <v>598</v>
      </c>
      <c r="E394" s="131">
        <v>29221</v>
      </c>
      <c r="F394" s="169">
        <f t="shared" si="6"/>
        <v>45</v>
      </c>
      <c r="G394" s="168" t="e">
        <f>VLOOKUP($A$2:$A$478,'Membership Analysis'!$A$3:$DN$204,118,0)</f>
        <v>#N/A</v>
      </c>
    </row>
    <row r="395" spans="1:7">
      <c r="A395" s="130">
        <v>20210475704</v>
      </c>
      <c r="B395" s="130" t="s">
        <v>990</v>
      </c>
      <c r="C395" s="130" t="s">
        <v>115</v>
      </c>
      <c r="D395" s="130" t="s">
        <v>118</v>
      </c>
      <c r="E395" s="131">
        <v>29221</v>
      </c>
      <c r="F395" s="169">
        <f t="shared" si="6"/>
        <v>45</v>
      </c>
      <c r="G395" s="168" t="e">
        <f>VLOOKUP($A$2:$A$478,'Membership Analysis'!$A$3:$DN$204,118,0)</f>
        <v>#N/A</v>
      </c>
    </row>
    <row r="396" spans="1:7">
      <c r="A396" s="130">
        <v>20210475712</v>
      </c>
      <c r="B396" s="130" t="s">
        <v>991</v>
      </c>
      <c r="C396" s="130" t="s">
        <v>115</v>
      </c>
      <c r="D396" s="130" t="s">
        <v>598</v>
      </c>
      <c r="E396" s="131">
        <v>29221</v>
      </c>
      <c r="F396" s="169">
        <f t="shared" si="6"/>
        <v>45</v>
      </c>
      <c r="G396" s="168" t="e">
        <f>VLOOKUP($A$2:$A$478,'Membership Analysis'!$A$3:$DN$204,118,0)</f>
        <v>#N/A</v>
      </c>
    </row>
    <row r="397" spans="1:7">
      <c r="A397" s="130">
        <v>20210475720</v>
      </c>
      <c r="B397" s="130" t="s">
        <v>992</v>
      </c>
      <c r="C397" s="130" t="s">
        <v>115</v>
      </c>
      <c r="D397" s="130" t="s">
        <v>118</v>
      </c>
      <c r="E397" s="131">
        <v>29221</v>
      </c>
      <c r="F397" s="169">
        <f t="shared" si="6"/>
        <v>45</v>
      </c>
      <c r="G397" s="168" t="e">
        <f>VLOOKUP($A$2:$A$478,'Membership Analysis'!$A$3:$DN$204,118,0)</f>
        <v>#N/A</v>
      </c>
    </row>
    <row r="398" spans="1:7">
      <c r="A398" s="130">
        <v>20210475746</v>
      </c>
      <c r="B398" s="130" t="s">
        <v>993</v>
      </c>
      <c r="C398" s="130" t="s">
        <v>115</v>
      </c>
      <c r="D398" s="130" t="s">
        <v>598</v>
      </c>
      <c r="E398" s="131">
        <v>29221</v>
      </c>
      <c r="F398" s="169">
        <f t="shared" si="6"/>
        <v>45</v>
      </c>
      <c r="G398" s="168" t="e">
        <f>VLOOKUP($A$2:$A$478,'Membership Analysis'!$A$3:$DN$204,118,0)</f>
        <v>#N/A</v>
      </c>
    </row>
    <row r="399" spans="1:7">
      <c r="A399" s="130">
        <v>20210475754</v>
      </c>
      <c r="B399" s="130" t="s">
        <v>994</v>
      </c>
      <c r="C399" s="130" t="s">
        <v>115</v>
      </c>
      <c r="D399" s="130" t="s">
        <v>118</v>
      </c>
      <c r="E399" s="131">
        <v>29221</v>
      </c>
      <c r="F399" s="169">
        <f t="shared" si="6"/>
        <v>45</v>
      </c>
      <c r="G399" s="168" t="e">
        <f>VLOOKUP($A$2:$A$478,'Membership Analysis'!$A$3:$DN$204,118,0)</f>
        <v>#N/A</v>
      </c>
    </row>
    <row r="400" spans="1:7">
      <c r="A400" s="130">
        <v>20210475762</v>
      </c>
      <c r="B400" s="130" t="s">
        <v>995</v>
      </c>
      <c r="C400" s="130" t="s">
        <v>115</v>
      </c>
      <c r="D400" s="130" t="s">
        <v>118</v>
      </c>
      <c r="E400" s="131">
        <v>32815</v>
      </c>
      <c r="F400" s="169">
        <f t="shared" si="6"/>
        <v>35</v>
      </c>
      <c r="G400" s="168" t="e">
        <f>VLOOKUP($A$2:$A$478,'Membership Analysis'!$A$3:$DN$204,118,0)</f>
        <v>#N/A</v>
      </c>
    </row>
    <row r="401" spans="1:7">
      <c r="A401" s="130">
        <v>20210475770</v>
      </c>
      <c r="B401" s="130" t="s">
        <v>996</v>
      </c>
      <c r="C401" s="130" t="s">
        <v>115</v>
      </c>
      <c r="D401" s="130" t="s">
        <v>118</v>
      </c>
      <c r="E401" s="131">
        <v>29221</v>
      </c>
      <c r="F401" s="169">
        <f t="shared" si="6"/>
        <v>45</v>
      </c>
      <c r="G401" s="168" t="e">
        <f>VLOOKUP($A$2:$A$478,'Membership Analysis'!$A$3:$DN$204,118,0)</f>
        <v>#N/A</v>
      </c>
    </row>
    <row r="402" spans="1:7">
      <c r="A402" s="130">
        <v>20210475788</v>
      </c>
      <c r="B402" s="130" t="s">
        <v>997</v>
      </c>
      <c r="C402" s="130" t="s">
        <v>115</v>
      </c>
      <c r="D402" s="130" t="s">
        <v>598</v>
      </c>
      <c r="E402" s="131">
        <v>29221</v>
      </c>
      <c r="F402" s="169">
        <f t="shared" si="6"/>
        <v>45</v>
      </c>
      <c r="G402" s="168" t="e">
        <f>VLOOKUP($A$2:$A$478,'Membership Analysis'!$A$3:$DN$204,118,0)</f>
        <v>#N/A</v>
      </c>
    </row>
    <row r="403" spans="1:7">
      <c r="A403" s="130">
        <v>20210475796</v>
      </c>
      <c r="B403" s="130" t="s">
        <v>998</v>
      </c>
      <c r="C403" s="130" t="s">
        <v>115</v>
      </c>
      <c r="D403" s="130" t="s">
        <v>118</v>
      </c>
      <c r="E403" s="131">
        <v>29221</v>
      </c>
      <c r="F403" s="169">
        <f t="shared" si="6"/>
        <v>45</v>
      </c>
      <c r="G403" s="168" t="e">
        <f>VLOOKUP($A$2:$A$478,'Membership Analysis'!$A$3:$DN$204,118,0)</f>
        <v>#N/A</v>
      </c>
    </row>
    <row r="404" spans="1:7">
      <c r="A404" s="130">
        <v>20210475801</v>
      </c>
      <c r="B404" s="130" t="s">
        <v>999</v>
      </c>
      <c r="C404" s="130" t="s">
        <v>115</v>
      </c>
      <c r="D404" s="130" t="s">
        <v>118</v>
      </c>
      <c r="E404" s="131">
        <v>32731</v>
      </c>
      <c r="F404" s="169">
        <f t="shared" si="6"/>
        <v>35</v>
      </c>
      <c r="G404" s="168" t="e">
        <f>VLOOKUP($A$2:$A$478,'Membership Analysis'!$A$3:$DN$204,118,0)</f>
        <v>#N/A</v>
      </c>
    </row>
    <row r="405" spans="1:7">
      <c r="A405" s="130">
        <v>20220002642</v>
      </c>
      <c r="B405" s="130" t="s">
        <v>1000</v>
      </c>
      <c r="C405" s="130" t="s">
        <v>115</v>
      </c>
      <c r="D405" s="130" t="s">
        <v>118</v>
      </c>
      <c r="E405" s="131">
        <v>29221</v>
      </c>
      <c r="F405" s="169">
        <f t="shared" si="6"/>
        <v>45</v>
      </c>
      <c r="G405" s="168" t="e">
        <f>VLOOKUP($A$2:$A$478,'Membership Analysis'!$A$3:$DN$204,118,0)</f>
        <v>#N/A</v>
      </c>
    </row>
    <row r="406" spans="1:7">
      <c r="A406" s="130">
        <v>20220002650</v>
      </c>
      <c r="B406" s="130" t="s">
        <v>1001</v>
      </c>
      <c r="C406" s="130" t="s">
        <v>115</v>
      </c>
      <c r="D406" s="130" t="s">
        <v>118</v>
      </c>
      <c r="E406" s="131">
        <v>29221</v>
      </c>
      <c r="F406" s="169">
        <f t="shared" si="6"/>
        <v>45</v>
      </c>
      <c r="G406" s="168" t="e">
        <f>VLOOKUP($A$2:$A$478,'Membership Analysis'!$A$3:$DN$204,118,0)</f>
        <v>#N/A</v>
      </c>
    </row>
    <row r="407" spans="1:7">
      <c r="A407" s="130">
        <v>20220002668</v>
      </c>
      <c r="B407" s="130" t="s">
        <v>1002</v>
      </c>
      <c r="C407" s="130" t="s">
        <v>115</v>
      </c>
      <c r="D407" s="130" t="s">
        <v>118</v>
      </c>
      <c r="E407" s="131">
        <v>33281</v>
      </c>
      <c r="F407" s="169">
        <f t="shared" si="6"/>
        <v>33</v>
      </c>
      <c r="G407" s="168" t="e">
        <f>VLOOKUP($A$2:$A$478,'Membership Analysis'!$A$3:$DN$204,118,0)</f>
        <v>#N/A</v>
      </c>
    </row>
    <row r="408" spans="1:7">
      <c r="A408" s="130">
        <v>20220002676</v>
      </c>
      <c r="B408" s="130" t="s">
        <v>1003</v>
      </c>
      <c r="C408" s="130" t="s">
        <v>115</v>
      </c>
      <c r="D408" s="130" t="s">
        <v>118</v>
      </c>
      <c r="E408" s="131">
        <v>27025</v>
      </c>
      <c r="F408" s="169">
        <f t="shared" si="6"/>
        <v>51</v>
      </c>
      <c r="G408" s="168" t="e">
        <f>VLOOKUP($A$2:$A$478,'Membership Analysis'!$A$3:$DN$204,118,0)</f>
        <v>#N/A</v>
      </c>
    </row>
    <row r="409" spans="1:7">
      <c r="A409" s="130">
        <v>20220002692</v>
      </c>
      <c r="B409" s="130" t="s">
        <v>1004</v>
      </c>
      <c r="C409" s="130" t="s">
        <v>115</v>
      </c>
      <c r="D409" s="130" t="s">
        <v>118</v>
      </c>
      <c r="E409" s="131">
        <v>29221</v>
      </c>
      <c r="F409" s="169">
        <f t="shared" si="6"/>
        <v>45</v>
      </c>
      <c r="G409" s="168" t="e">
        <f>VLOOKUP($A$2:$A$478,'Membership Analysis'!$A$3:$DN$204,118,0)</f>
        <v>#N/A</v>
      </c>
    </row>
    <row r="410" spans="1:7">
      <c r="A410" s="130">
        <v>20220002707</v>
      </c>
      <c r="B410" s="130" t="s">
        <v>1005</v>
      </c>
      <c r="C410" s="130" t="s">
        <v>115</v>
      </c>
      <c r="D410" s="130" t="s">
        <v>118</v>
      </c>
      <c r="E410" s="131">
        <v>31714</v>
      </c>
      <c r="F410" s="169">
        <f t="shared" si="6"/>
        <v>38</v>
      </c>
      <c r="G410" s="168" t="e">
        <f>VLOOKUP($A$2:$A$478,'Membership Analysis'!$A$3:$DN$204,118,0)</f>
        <v>#N/A</v>
      </c>
    </row>
    <row r="411" spans="1:7">
      <c r="A411" s="130">
        <v>20220002723</v>
      </c>
      <c r="B411" s="130" t="s">
        <v>1006</v>
      </c>
      <c r="C411" s="130" t="s">
        <v>115</v>
      </c>
      <c r="D411" s="130" t="s">
        <v>118</v>
      </c>
      <c r="E411" s="131">
        <v>29221</v>
      </c>
      <c r="F411" s="169">
        <f t="shared" si="6"/>
        <v>45</v>
      </c>
      <c r="G411" s="168" t="e">
        <f>VLOOKUP($A$2:$A$478,'Membership Analysis'!$A$3:$DN$204,118,0)</f>
        <v>#N/A</v>
      </c>
    </row>
    <row r="412" spans="1:7">
      <c r="A412" s="130">
        <v>20220002731</v>
      </c>
      <c r="B412" s="130" t="s">
        <v>1007</v>
      </c>
      <c r="C412" s="130" t="s">
        <v>115</v>
      </c>
      <c r="D412" s="130" t="s">
        <v>118</v>
      </c>
      <c r="E412" s="131">
        <v>29221</v>
      </c>
      <c r="F412" s="169">
        <f t="shared" si="6"/>
        <v>45</v>
      </c>
      <c r="G412" s="168" t="e">
        <f>VLOOKUP($A$2:$A$478,'Membership Analysis'!$A$3:$DN$204,118,0)</f>
        <v>#N/A</v>
      </c>
    </row>
    <row r="413" spans="1:7">
      <c r="A413" s="130">
        <v>20220002749</v>
      </c>
      <c r="B413" s="130" t="s">
        <v>1008</v>
      </c>
      <c r="C413" s="130" t="s">
        <v>115</v>
      </c>
      <c r="D413" s="130" t="s">
        <v>598</v>
      </c>
      <c r="E413" s="131">
        <v>29221</v>
      </c>
      <c r="F413" s="169">
        <f t="shared" si="6"/>
        <v>45</v>
      </c>
      <c r="G413" s="168" t="e">
        <f>VLOOKUP($A$2:$A$478,'Membership Analysis'!$A$3:$DN$204,118,0)</f>
        <v>#N/A</v>
      </c>
    </row>
    <row r="414" spans="1:7">
      <c r="A414" s="130">
        <v>20220002757</v>
      </c>
      <c r="B414" s="130" t="s">
        <v>1009</v>
      </c>
      <c r="C414" s="130" t="s">
        <v>115</v>
      </c>
      <c r="D414" s="130" t="s">
        <v>118</v>
      </c>
      <c r="E414" s="131">
        <v>29221</v>
      </c>
      <c r="F414" s="169">
        <f t="shared" si="6"/>
        <v>45</v>
      </c>
      <c r="G414" s="168" t="e">
        <f>VLOOKUP($A$2:$A$478,'Membership Analysis'!$A$3:$DN$204,118,0)</f>
        <v>#N/A</v>
      </c>
    </row>
    <row r="415" spans="1:7">
      <c r="A415" s="130">
        <v>20220002765</v>
      </c>
      <c r="B415" s="130" t="s">
        <v>1010</v>
      </c>
      <c r="C415" s="130" t="s">
        <v>115</v>
      </c>
      <c r="D415" s="130" t="s">
        <v>598</v>
      </c>
      <c r="E415" s="131">
        <v>29221</v>
      </c>
      <c r="F415" s="169">
        <f t="shared" si="6"/>
        <v>45</v>
      </c>
      <c r="G415" s="168" t="e">
        <f>VLOOKUP($A$2:$A$478,'Membership Analysis'!$A$3:$DN$204,118,0)</f>
        <v>#N/A</v>
      </c>
    </row>
    <row r="416" spans="1:7">
      <c r="A416" s="130">
        <v>20220024555</v>
      </c>
      <c r="B416" s="130" t="s">
        <v>1011</v>
      </c>
      <c r="C416" s="130" t="s">
        <v>115</v>
      </c>
      <c r="D416" s="130" t="s">
        <v>118</v>
      </c>
      <c r="E416" s="131">
        <v>29221</v>
      </c>
      <c r="F416" s="169">
        <f t="shared" si="6"/>
        <v>45</v>
      </c>
      <c r="G416" s="168" t="e">
        <f>VLOOKUP($A$2:$A$478,'Membership Analysis'!$A$3:$DN$204,118,0)</f>
        <v>#N/A</v>
      </c>
    </row>
    <row r="417" spans="1:7">
      <c r="A417" s="130">
        <v>20220041400</v>
      </c>
      <c r="B417" s="130" t="s">
        <v>1012</v>
      </c>
      <c r="C417" s="130" t="s">
        <v>115</v>
      </c>
      <c r="D417" s="130" t="s">
        <v>118</v>
      </c>
      <c r="E417" s="131">
        <v>29221</v>
      </c>
      <c r="F417" s="169">
        <f t="shared" si="6"/>
        <v>45</v>
      </c>
      <c r="G417" s="168" t="e">
        <f>VLOOKUP($A$2:$A$478,'Membership Analysis'!$A$3:$DN$204,118,0)</f>
        <v>#N/A</v>
      </c>
    </row>
    <row r="418" spans="1:7">
      <c r="A418" s="130">
        <v>20220076617</v>
      </c>
      <c r="B418" s="130" t="s">
        <v>1013</v>
      </c>
      <c r="C418" s="130" t="s">
        <v>115</v>
      </c>
      <c r="D418" s="130" t="s">
        <v>598</v>
      </c>
      <c r="E418" s="131">
        <v>29221</v>
      </c>
      <c r="F418" s="169">
        <f t="shared" si="6"/>
        <v>45</v>
      </c>
      <c r="G418" s="168" t="e">
        <f>VLOOKUP($A$2:$A$478,'Membership Analysis'!$A$3:$DN$204,118,0)</f>
        <v>#N/A</v>
      </c>
    </row>
    <row r="419" spans="1:7">
      <c r="A419" s="130">
        <v>20220076625</v>
      </c>
      <c r="B419" s="130" t="s">
        <v>1014</v>
      </c>
      <c r="C419" s="130" t="s">
        <v>115</v>
      </c>
      <c r="D419" s="130" t="s">
        <v>598</v>
      </c>
      <c r="E419" s="131">
        <v>29221</v>
      </c>
      <c r="F419" s="169">
        <f t="shared" si="6"/>
        <v>45</v>
      </c>
      <c r="G419" s="168" t="e">
        <f>VLOOKUP($A$2:$A$478,'Membership Analysis'!$A$3:$DN$204,118,0)</f>
        <v>#N/A</v>
      </c>
    </row>
    <row r="420" spans="1:7">
      <c r="A420" s="130">
        <v>20220076633</v>
      </c>
      <c r="B420" s="130" t="s">
        <v>1015</v>
      </c>
      <c r="C420" s="130" t="s">
        <v>115</v>
      </c>
      <c r="D420" s="130" t="s">
        <v>118</v>
      </c>
      <c r="E420" s="131">
        <v>29221</v>
      </c>
      <c r="F420" s="169">
        <f t="shared" si="6"/>
        <v>45</v>
      </c>
      <c r="G420" s="168" t="e">
        <f>VLOOKUP($A$2:$A$478,'Membership Analysis'!$A$3:$DN$204,118,0)</f>
        <v>#N/A</v>
      </c>
    </row>
    <row r="421" spans="1:7">
      <c r="A421" s="130">
        <v>20220076641</v>
      </c>
      <c r="B421" s="130" t="s">
        <v>1016</v>
      </c>
      <c r="C421" s="130" t="s">
        <v>115</v>
      </c>
      <c r="D421" s="130" t="s">
        <v>118</v>
      </c>
      <c r="E421" s="131">
        <v>33461</v>
      </c>
      <c r="F421" s="169">
        <f t="shared" si="6"/>
        <v>33</v>
      </c>
      <c r="G421" s="168" t="e">
        <f>VLOOKUP($A$2:$A$478,'Membership Analysis'!$A$3:$DN$204,118,0)</f>
        <v>#N/A</v>
      </c>
    </row>
    <row r="422" spans="1:7">
      <c r="A422" s="130">
        <v>20220076659</v>
      </c>
      <c r="B422" s="130" t="s">
        <v>1017</v>
      </c>
      <c r="C422" s="130" t="s">
        <v>115</v>
      </c>
      <c r="D422" s="130" t="s">
        <v>118</v>
      </c>
      <c r="E422" s="131">
        <v>29221</v>
      </c>
      <c r="F422" s="169">
        <f t="shared" si="6"/>
        <v>45</v>
      </c>
      <c r="G422" s="168" t="e">
        <f>VLOOKUP($A$2:$A$478,'Membership Analysis'!$A$3:$DN$204,118,0)</f>
        <v>#N/A</v>
      </c>
    </row>
    <row r="423" spans="1:7">
      <c r="A423" s="130">
        <v>20220076667</v>
      </c>
      <c r="B423" s="130" t="s">
        <v>1018</v>
      </c>
      <c r="C423" s="130" t="s">
        <v>115</v>
      </c>
      <c r="D423" s="130" t="s">
        <v>598</v>
      </c>
      <c r="E423" s="131">
        <v>29221</v>
      </c>
      <c r="F423" s="169">
        <f t="shared" si="6"/>
        <v>45</v>
      </c>
      <c r="G423" s="168" t="e">
        <f>VLOOKUP($A$2:$A$478,'Membership Analysis'!$A$3:$DN$204,118,0)</f>
        <v>#N/A</v>
      </c>
    </row>
    <row r="424" spans="1:7">
      <c r="A424" s="130">
        <v>20220076675</v>
      </c>
      <c r="B424" s="130" t="s">
        <v>1019</v>
      </c>
      <c r="C424" s="130" t="s">
        <v>115</v>
      </c>
      <c r="D424" s="130" t="s">
        <v>598</v>
      </c>
      <c r="E424" s="131">
        <v>29221</v>
      </c>
      <c r="F424" s="169">
        <f t="shared" si="6"/>
        <v>45</v>
      </c>
      <c r="G424" s="168" t="e">
        <f>VLOOKUP($A$2:$A$478,'Membership Analysis'!$A$3:$DN$204,118,0)</f>
        <v>#N/A</v>
      </c>
    </row>
    <row r="425" spans="1:7">
      <c r="A425" s="130">
        <v>20220076683</v>
      </c>
      <c r="B425" s="130" t="s">
        <v>1020</v>
      </c>
      <c r="C425" s="130" t="s">
        <v>115</v>
      </c>
      <c r="D425" s="130" t="s">
        <v>118</v>
      </c>
      <c r="E425" s="131">
        <v>29221</v>
      </c>
      <c r="F425" s="169">
        <f t="shared" si="6"/>
        <v>45</v>
      </c>
      <c r="G425" s="168" t="e">
        <f>VLOOKUP($A$2:$A$478,'Membership Analysis'!$A$3:$DN$204,118,0)</f>
        <v>#N/A</v>
      </c>
    </row>
    <row r="426" spans="1:7">
      <c r="A426" s="130">
        <v>20220076691</v>
      </c>
      <c r="B426" s="130" t="s">
        <v>1021</v>
      </c>
      <c r="C426" s="130" t="s">
        <v>115</v>
      </c>
      <c r="D426" s="130" t="s">
        <v>598</v>
      </c>
      <c r="E426" s="131">
        <v>29221</v>
      </c>
      <c r="F426" s="169">
        <f t="shared" si="6"/>
        <v>45</v>
      </c>
      <c r="G426" s="168" t="e">
        <f>VLOOKUP($A$2:$A$478,'Membership Analysis'!$A$3:$DN$204,118,0)</f>
        <v>#N/A</v>
      </c>
    </row>
    <row r="427" spans="1:7">
      <c r="A427" s="130">
        <v>20220076706</v>
      </c>
      <c r="B427" s="130" t="s">
        <v>1022</v>
      </c>
      <c r="C427" s="130" t="s">
        <v>115</v>
      </c>
      <c r="D427" s="130" t="s">
        <v>118</v>
      </c>
      <c r="E427" s="131">
        <v>34197</v>
      </c>
      <c r="F427" s="169">
        <f t="shared" si="6"/>
        <v>31</v>
      </c>
      <c r="G427" s="168" t="e">
        <f>VLOOKUP($A$2:$A$478,'Membership Analysis'!$A$3:$DN$204,118,0)</f>
        <v>#N/A</v>
      </c>
    </row>
    <row r="428" spans="1:7">
      <c r="A428" s="130">
        <v>20220076714</v>
      </c>
      <c r="B428" s="130" t="s">
        <v>1023</v>
      </c>
      <c r="C428" s="130" t="s">
        <v>115</v>
      </c>
      <c r="D428" s="130" t="s">
        <v>598</v>
      </c>
      <c r="E428" s="131">
        <v>29221</v>
      </c>
      <c r="F428" s="169">
        <f t="shared" si="6"/>
        <v>45</v>
      </c>
      <c r="G428" s="168" t="e">
        <f>VLOOKUP($A$2:$A$478,'Membership Analysis'!$A$3:$DN$204,118,0)</f>
        <v>#N/A</v>
      </c>
    </row>
    <row r="429" spans="1:7">
      <c r="A429" s="130">
        <v>20220076722</v>
      </c>
      <c r="B429" s="130" t="s">
        <v>1024</v>
      </c>
      <c r="C429" s="130" t="s">
        <v>115</v>
      </c>
      <c r="D429" s="130" t="s">
        <v>118</v>
      </c>
      <c r="E429" s="131">
        <v>29221</v>
      </c>
      <c r="F429" s="169">
        <f t="shared" si="6"/>
        <v>45</v>
      </c>
      <c r="G429" s="168" t="e">
        <f>VLOOKUP($A$2:$A$478,'Membership Analysis'!$A$3:$DN$204,118,0)</f>
        <v>#N/A</v>
      </c>
    </row>
    <row r="430" spans="1:7">
      <c r="A430" s="130">
        <v>20220076730</v>
      </c>
      <c r="B430" s="130" t="s">
        <v>1025</v>
      </c>
      <c r="C430" s="130" t="s">
        <v>115</v>
      </c>
      <c r="D430" s="130" t="s">
        <v>598</v>
      </c>
      <c r="E430" s="131">
        <v>34505</v>
      </c>
      <c r="F430" s="169">
        <f t="shared" si="6"/>
        <v>30</v>
      </c>
      <c r="G430" s="168" t="e">
        <f>VLOOKUP($A$2:$A$478,'Membership Analysis'!$A$3:$DN$204,118,0)</f>
        <v>#N/A</v>
      </c>
    </row>
    <row r="431" spans="1:7">
      <c r="A431" s="130">
        <v>20220076748</v>
      </c>
      <c r="B431" s="130" t="s">
        <v>1026</v>
      </c>
      <c r="C431" s="130" t="s">
        <v>115</v>
      </c>
      <c r="D431" s="130" t="s">
        <v>118</v>
      </c>
      <c r="E431" s="131">
        <v>29221</v>
      </c>
      <c r="F431" s="169">
        <f t="shared" si="6"/>
        <v>45</v>
      </c>
      <c r="G431" s="168" t="e">
        <f>VLOOKUP($A$2:$A$478,'Membership Analysis'!$A$3:$DN$204,118,0)</f>
        <v>#N/A</v>
      </c>
    </row>
    <row r="432" spans="1:7">
      <c r="A432" s="130">
        <v>20220076756</v>
      </c>
      <c r="B432" s="130" t="s">
        <v>1027</v>
      </c>
      <c r="C432" s="130" t="s">
        <v>115</v>
      </c>
      <c r="D432" s="130" t="s">
        <v>598</v>
      </c>
      <c r="E432" s="131">
        <v>29221</v>
      </c>
      <c r="F432" s="169">
        <f t="shared" si="6"/>
        <v>45</v>
      </c>
      <c r="G432" s="168" t="e">
        <f>VLOOKUP($A$2:$A$478,'Membership Analysis'!$A$3:$DN$204,118,0)</f>
        <v>#N/A</v>
      </c>
    </row>
    <row r="433" spans="1:7">
      <c r="A433" s="130">
        <v>20220076764</v>
      </c>
      <c r="B433" s="130" t="s">
        <v>1028</v>
      </c>
      <c r="C433" s="130" t="s">
        <v>115</v>
      </c>
      <c r="D433" s="130" t="s">
        <v>118</v>
      </c>
      <c r="E433" s="131">
        <v>29221</v>
      </c>
      <c r="F433" s="169">
        <f t="shared" si="6"/>
        <v>45</v>
      </c>
      <c r="G433" s="168" t="e">
        <f>VLOOKUP($A$2:$A$478,'Membership Analysis'!$A$3:$DN$204,118,0)</f>
        <v>#N/A</v>
      </c>
    </row>
    <row r="434" spans="1:7">
      <c r="A434" s="130">
        <v>20220076772</v>
      </c>
      <c r="B434" s="130" t="s">
        <v>1029</v>
      </c>
      <c r="C434" s="130" t="s">
        <v>115</v>
      </c>
      <c r="D434" s="130" t="s">
        <v>118</v>
      </c>
      <c r="E434" s="131">
        <v>29221</v>
      </c>
      <c r="F434" s="169">
        <f t="shared" si="6"/>
        <v>45</v>
      </c>
      <c r="G434" s="168" t="e">
        <f>VLOOKUP($A$2:$A$478,'Membership Analysis'!$A$3:$DN$204,118,0)</f>
        <v>#N/A</v>
      </c>
    </row>
    <row r="435" spans="1:7">
      <c r="A435" s="130">
        <v>20220076780</v>
      </c>
      <c r="B435" s="130" t="s">
        <v>1030</v>
      </c>
      <c r="C435" s="130" t="s">
        <v>115</v>
      </c>
      <c r="D435" s="130" t="s">
        <v>118</v>
      </c>
      <c r="E435" s="131">
        <v>29221</v>
      </c>
      <c r="F435" s="169">
        <f t="shared" si="6"/>
        <v>45</v>
      </c>
      <c r="G435" s="168" t="e">
        <f>VLOOKUP($A$2:$A$478,'Membership Analysis'!$A$3:$DN$204,118,0)</f>
        <v>#N/A</v>
      </c>
    </row>
    <row r="436" spans="1:7">
      <c r="A436" s="130">
        <v>20220076798</v>
      </c>
      <c r="B436" s="130" t="s">
        <v>1031</v>
      </c>
      <c r="C436" s="130" t="s">
        <v>115</v>
      </c>
      <c r="D436" s="130" t="s">
        <v>118</v>
      </c>
      <c r="E436" s="131">
        <v>29221</v>
      </c>
      <c r="F436" s="169">
        <f t="shared" si="6"/>
        <v>45</v>
      </c>
      <c r="G436" s="168" t="e">
        <f>VLOOKUP($A$2:$A$478,'Membership Analysis'!$A$3:$DN$204,118,0)</f>
        <v>#N/A</v>
      </c>
    </row>
    <row r="437" spans="1:7">
      <c r="A437" s="130">
        <v>20220076803</v>
      </c>
      <c r="B437" s="130" t="s">
        <v>1032</v>
      </c>
      <c r="C437" s="130" t="s">
        <v>115</v>
      </c>
      <c r="D437" s="130" t="s">
        <v>598</v>
      </c>
      <c r="E437" s="131">
        <v>29221</v>
      </c>
      <c r="F437" s="169">
        <f t="shared" si="6"/>
        <v>45</v>
      </c>
      <c r="G437" s="168" t="e">
        <f>VLOOKUP($A$2:$A$478,'Membership Analysis'!$A$3:$DN$204,118,0)</f>
        <v>#N/A</v>
      </c>
    </row>
    <row r="438" spans="1:7">
      <c r="A438" s="130">
        <v>20220076811</v>
      </c>
      <c r="B438" s="130" t="s">
        <v>1033</v>
      </c>
      <c r="C438" s="130" t="s">
        <v>115</v>
      </c>
      <c r="D438" s="130" t="s">
        <v>118</v>
      </c>
      <c r="E438" s="131">
        <v>29221</v>
      </c>
      <c r="F438" s="169">
        <f t="shared" si="6"/>
        <v>45</v>
      </c>
      <c r="G438" s="168" t="e">
        <f>VLOOKUP($A$2:$A$478,'Membership Analysis'!$A$3:$DN$204,118,0)</f>
        <v>#N/A</v>
      </c>
    </row>
    <row r="439" spans="1:7">
      <c r="A439" s="130">
        <v>20220076829</v>
      </c>
      <c r="B439" s="130" t="s">
        <v>1034</v>
      </c>
      <c r="C439" s="130" t="s">
        <v>115</v>
      </c>
      <c r="D439" s="130" t="s">
        <v>118</v>
      </c>
      <c r="E439" s="131">
        <v>29221</v>
      </c>
      <c r="F439" s="169">
        <f t="shared" si="6"/>
        <v>45</v>
      </c>
      <c r="G439" s="168" t="e">
        <f>VLOOKUP($A$2:$A$478,'Membership Analysis'!$A$3:$DN$204,118,0)</f>
        <v>#N/A</v>
      </c>
    </row>
    <row r="440" spans="1:7">
      <c r="A440" s="130">
        <v>20220076837</v>
      </c>
      <c r="B440" s="130" t="s">
        <v>1035</v>
      </c>
      <c r="C440" s="130" t="s">
        <v>115</v>
      </c>
      <c r="D440" s="130" t="s">
        <v>118</v>
      </c>
      <c r="E440" s="131">
        <v>29221</v>
      </c>
      <c r="F440" s="169">
        <f t="shared" si="6"/>
        <v>45</v>
      </c>
      <c r="G440" s="168" t="e">
        <f>VLOOKUP($A$2:$A$478,'Membership Analysis'!$A$3:$DN$204,118,0)</f>
        <v>#N/A</v>
      </c>
    </row>
    <row r="441" spans="1:7">
      <c r="A441" s="130">
        <v>20220085755</v>
      </c>
      <c r="B441" s="130" t="s">
        <v>1036</v>
      </c>
      <c r="C441" s="130" t="s">
        <v>115</v>
      </c>
      <c r="D441" s="130" t="s">
        <v>598</v>
      </c>
      <c r="E441" s="131">
        <v>29221</v>
      </c>
      <c r="F441" s="169">
        <f t="shared" si="6"/>
        <v>45</v>
      </c>
      <c r="G441" s="168" t="e">
        <f>VLOOKUP($A$2:$A$478,'Membership Analysis'!$A$3:$DN$204,118,0)</f>
        <v>#N/A</v>
      </c>
    </row>
    <row r="442" spans="1:7">
      <c r="A442" s="130">
        <v>20220085763</v>
      </c>
      <c r="B442" s="130" t="s">
        <v>1037</v>
      </c>
      <c r="C442" s="130" t="s">
        <v>115</v>
      </c>
      <c r="D442" s="130" t="s">
        <v>598</v>
      </c>
      <c r="E442" s="131">
        <v>29221</v>
      </c>
      <c r="F442" s="169">
        <f t="shared" si="6"/>
        <v>45</v>
      </c>
      <c r="G442" s="168" t="e">
        <f>VLOOKUP($A$2:$A$478,'Membership Analysis'!$A$3:$DN$204,118,0)</f>
        <v>#N/A</v>
      </c>
    </row>
    <row r="443" spans="1:7">
      <c r="A443" s="130">
        <v>20220085771</v>
      </c>
      <c r="B443" s="130" t="s">
        <v>1038</v>
      </c>
      <c r="C443" s="130" t="s">
        <v>115</v>
      </c>
      <c r="D443" s="130" t="s">
        <v>118</v>
      </c>
      <c r="E443" s="131">
        <v>29221</v>
      </c>
      <c r="F443" s="169">
        <f t="shared" si="6"/>
        <v>45</v>
      </c>
      <c r="G443" s="168" t="e">
        <f>VLOOKUP($A$2:$A$478,'Membership Analysis'!$A$3:$DN$204,118,0)</f>
        <v>#N/A</v>
      </c>
    </row>
    <row r="444" spans="1:7">
      <c r="A444" s="130">
        <v>20220085789</v>
      </c>
      <c r="B444" s="130" t="s">
        <v>1039</v>
      </c>
      <c r="C444" s="130" t="s">
        <v>115</v>
      </c>
      <c r="D444" s="130" t="s">
        <v>598</v>
      </c>
      <c r="E444" s="131">
        <v>29221</v>
      </c>
      <c r="F444" s="169">
        <f t="shared" si="6"/>
        <v>45</v>
      </c>
      <c r="G444" s="168" t="e">
        <f>VLOOKUP($A$2:$A$478,'Membership Analysis'!$A$3:$DN$204,118,0)</f>
        <v>#N/A</v>
      </c>
    </row>
    <row r="445" spans="1:7">
      <c r="A445" s="130">
        <v>20220153906</v>
      </c>
      <c r="B445" s="130" t="s">
        <v>1040</v>
      </c>
      <c r="C445" s="130" t="s">
        <v>115</v>
      </c>
      <c r="D445" s="130" t="s">
        <v>598</v>
      </c>
      <c r="E445" s="131">
        <v>29221</v>
      </c>
      <c r="F445" s="169">
        <f t="shared" si="6"/>
        <v>45</v>
      </c>
      <c r="G445" s="168" t="e">
        <f>VLOOKUP($A$2:$A$478,'Membership Analysis'!$A$3:$DN$204,118,0)</f>
        <v>#N/A</v>
      </c>
    </row>
    <row r="446" spans="1:7">
      <c r="A446" s="130">
        <v>20220153914</v>
      </c>
      <c r="B446" s="130" t="s">
        <v>1041</v>
      </c>
      <c r="C446" s="130" t="s">
        <v>115</v>
      </c>
      <c r="D446" s="130" t="s">
        <v>118</v>
      </c>
      <c r="E446" s="131">
        <v>29221</v>
      </c>
      <c r="F446" s="169">
        <f t="shared" si="6"/>
        <v>45</v>
      </c>
      <c r="G446" s="168" t="e">
        <f>VLOOKUP($A$2:$A$478,'Membership Analysis'!$A$3:$DN$204,118,0)</f>
        <v>#N/A</v>
      </c>
    </row>
    <row r="447" spans="1:7">
      <c r="A447" s="130">
        <v>20220153922</v>
      </c>
      <c r="B447" s="130" t="s">
        <v>1042</v>
      </c>
      <c r="C447" s="130" t="s">
        <v>115</v>
      </c>
      <c r="D447" s="130" t="s">
        <v>598</v>
      </c>
      <c r="E447" s="131">
        <v>29221</v>
      </c>
      <c r="F447" s="169">
        <f t="shared" si="6"/>
        <v>45</v>
      </c>
      <c r="G447" s="168" t="e">
        <f>VLOOKUP($A$2:$A$478,'Membership Analysis'!$A$3:$DN$204,118,0)</f>
        <v>#N/A</v>
      </c>
    </row>
    <row r="448" spans="1:7">
      <c r="A448" s="130">
        <v>20220153930</v>
      </c>
      <c r="B448" s="130" t="s">
        <v>1043</v>
      </c>
      <c r="C448" s="130" t="s">
        <v>115</v>
      </c>
      <c r="D448" s="130" t="s">
        <v>118</v>
      </c>
      <c r="E448" s="131">
        <v>29221</v>
      </c>
      <c r="F448" s="169">
        <f t="shared" si="6"/>
        <v>45</v>
      </c>
      <c r="G448" s="168" t="e">
        <f>VLOOKUP($A$2:$A$478,'Membership Analysis'!$A$3:$DN$204,118,0)</f>
        <v>#N/A</v>
      </c>
    </row>
    <row r="449" spans="1:7">
      <c r="A449" s="130">
        <v>20220153948</v>
      </c>
      <c r="B449" s="130" t="s">
        <v>1044</v>
      </c>
      <c r="C449" s="130" t="s">
        <v>115</v>
      </c>
      <c r="D449" s="130" t="s">
        <v>118</v>
      </c>
      <c r="E449" s="131">
        <v>29221</v>
      </c>
      <c r="F449" s="169">
        <f t="shared" si="6"/>
        <v>45</v>
      </c>
      <c r="G449" s="168" t="e">
        <f>VLOOKUP($A$2:$A$478,'Membership Analysis'!$A$3:$DN$204,118,0)</f>
        <v>#N/A</v>
      </c>
    </row>
    <row r="450" spans="1:7">
      <c r="A450" s="130">
        <v>20220153956</v>
      </c>
      <c r="B450" s="130" t="s">
        <v>1045</v>
      </c>
      <c r="C450" s="130" t="s">
        <v>115</v>
      </c>
      <c r="D450" s="130" t="s">
        <v>118</v>
      </c>
      <c r="E450" s="131">
        <v>29221</v>
      </c>
      <c r="F450" s="169">
        <f t="shared" ref="F450:F478" si="7">ROUNDDOWN(YEARFRAC($E450,Analysis_Date,3),0)</f>
        <v>45</v>
      </c>
      <c r="G450" s="168" t="e">
        <f>VLOOKUP($A$2:$A$478,'Membership Analysis'!$A$3:$DN$204,118,0)</f>
        <v>#N/A</v>
      </c>
    </row>
    <row r="451" spans="1:7">
      <c r="A451" s="130">
        <v>20220153964</v>
      </c>
      <c r="B451" s="130" t="s">
        <v>1046</v>
      </c>
      <c r="C451" s="130" t="s">
        <v>115</v>
      </c>
      <c r="D451" s="130" t="s">
        <v>598</v>
      </c>
      <c r="E451" s="131">
        <v>29221</v>
      </c>
      <c r="F451" s="169">
        <f t="shared" si="7"/>
        <v>45</v>
      </c>
      <c r="G451" s="168" t="e">
        <f>VLOOKUP($A$2:$A$478,'Membership Analysis'!$A$3:$DN$204,118,0)</f>
        <v>#N/A</v>
      </c>
    </row>
    <row r="452" spans="1:7">
      <c r="A452" s="130">
        <v>20220153972</v>
      </c>
      <c r="B452" s="130" t="s">
        <v>1047</v>
      </c>
      <c r="C452" s="130" t="s">
        <v>115</v>
      </c>
      <c r="D452" s="130" t="s">
        <v>598</v>
      </c>
      <c r="E452" s="131">
        <v>29221</v>
      </c>
      <c r="F452" s="169">
        <f t="shared" si="7"/>
        <v>45</v>
      </c>
      <c r="G452" s="168" t="e">
        <f>VLOOKUP($A$2:$A$478,'Membership Analysis'!$A$3:$DN$204,118,0)</f>
        <v>#N/A</v>
      </c>
    </row>
    <row r="453" spans="1:7">
      <c r="A453" s="130">
        <v>20230000058</v>
      </c>
      <c r="B453" s="130" t="s">
        <v>1048</v>
      </c>
      <c r="C453" s="130" t="s">
        <v>115</v>
      </c>
      <c r="D453" s="130" t="s">
        <v>598</v>
      </c>
      <c r="E453" s="131">
        <v>29221</v>
      </c>
      <c r="F453" s="169">
        <f t="shared" si="7"/>
        <v>45</v>
      </c>
      <c r="G453" s="168" t="e">
        <f>VLOOKUP($A$2:$A$478,'Membership Analysis'!$A$3:$DN$204,118,0)</f>
        <v>#N/A</v>
      </c>
    </row>
    <row r="454" spans="1:7">
      <c r="A454" s="130">
        <v>20230000066</v>
      </c>
      <c r="B454" s="130" t="s">
        <v>1049</v>
      </c>
      <c r="C454" s="130" t="s">
        <v>115</v>
      </c>
      <c r="D454" s="130" t="s">
        <v>598</v>
      </c>
      <c r="E454" s="131">
        <v>29221</v>
      </c>
      <c r="F454" s="169">
        <f t="shared" si="7"/>
        <v>45</v>
      </c>
      <c r="G454" s="168" t="e">
        <f>VLOOKUP($A$2:$A$478,'Membership Analysis'!$A$3:$DN$204,118,0)</f>
        <v>#N/A</v>
      </c>
    </row>
    <row r="455" spans="1:7">
      <c r="A455" s="130">
        <v>20230001046</v>
      </c>
      <c r="B455" s="130" t="s">
        <v>1050</v>
      </c>
      <c r="C455" s="130" t="s">
        <v>115</v>
      </c>
      <c r="D455" s="130" t="s">
        <v>598</v>
      </c>
      <c r="E455" s="131">
        <v>27395</v>
      </c>
      <c r="F455" s="169">
        <f t="shared" si="7"/>
        <v>50</v>
      </c>
      <c r="G455" s="168" t="e">
        <f>VLOOKUP($A$2:$A$478,'Membership Analysis'!$A$3:$DN$204,118,0)</f>
        <v>#N/A</v>
      </c>
    </row>
    <row r="456" spans="1:7">
      <c r="A456" s="130">
        <v>1988035194</v>
      </c>
      <c r="B456" s="130" t="s">
        <v>1051</v>
      </c>
      <c r="C456" s="130" t="s">
        <v>116</v>
      </c>
      <c r="D456" s="130" t="s">
        <v>118</v>
      </c>
      <c r="E456" s="131">
        <v>23645</v>
      </c>
      <c r="F456" s="169">
        <f t="shared" si="7"/>
        <v>60</v>
      </c>
      <c r="G456" s="168" t="e">
        <f>VLOOKUP($A$2:$A$478,'Membership Analysis'!$A$3:$DN$204,118,0)</f>
        <v>#N/A</v>
      </c>
    </row>
    <row r="457" spans="1:7">
      <c r="A457" s="130">
        <v>1991042338</v>
      </c>
      <c r="B457" s="130" t="s">
        <v>1052</v>
      </c>
      <c r="C457" s="130" t="s">
        <v>116</v>
      </c>
      <c r="D457" s="130" t="s">
        <v>118</v>
      </c>
      <c r="E457" s="131">
        <v>23913</v>
      </c>
      <c r="F457" s="169">
        <f t="shared" si="7"/>
        <v>59</v>
      </c>
      <c r="G457" s="168" t="e">
        <f>VLOOKUP($A$2:$A$478,'Membership Analysis'!$A$3:$DN$204,118,0)</f>
        <v>#N/A</v>
      </c>
    </row>
    <row r="458" spans="1:7">
      <c r="A458" s="130">
        <v>1995012393</v>
      </c>
      <c r="B458" s="130" t="s">
        <v>1053</v>
      </c>
      <c r="C458" s="130" t="s">
        <v>116</v>
      </c>
      <c r="D458" s="130" t="s">
        <v>118</v>
      </c>
      <c r="E458" s="131">
        <v>24744</v>
      </c>
      <c r="F458" s="169">
        <f t="shared" si="7"/>
        <v>57</v>
      </c>
      <c r="G458" s="168" t="e">
        <f>VLOOKUP($A$2:$A$478,'Membership Analysis'!$A$3:$DN$204,118,0)</f>
        <v>#N/A</v>
      </c>
    </row>
    <row r="459" spans="1:7">
      <c r="A459" s="130">
        <v>1995014002</v>
      </c>
      <c r="B459" s="130" t="s">
        <v>1054</v>
      </c>
      <c r="C459" s="130" t="s">
        <v>116</v>
      </c>
      <c r="D459" s="130" t="s">
        <v>118</v>
      </c>
      <c r="E459" s="131">
        <v>25403</v>
      </c>
      <c r="F459" s="169">
        <f t="shared" si="7"/>
        <v>55</v>
      </c>
      <c r="G459" s="168" t="e">
        <f>VLOOKUP($A$2:$A$478,'Membership Analysis'!$A$3:$DN$204,118,0)</f>
        <v>#N/A</v>
      </c>
    </row>
    <row r="460" spans="1:7">
      <c r="A460" s="130">
        <v>1996006523</v>
      </c>
      <c r="B460" s="130" t="s">
        <v>1055</v>
      </c>
      <c r="C460" s="130" t="s">
        <v>116</v>
      </c>
      <c r="D460" s="130" t="s">
        <v>598</v>
      </c>
      <c r="E460" s="131">
        <v>27736</v>
      </c>
      <c r="F460" s="169">
        <f t="shared" si="7"/>
        <v>49</v>
      </c>
      <c r="G460" s="168" t="e">
        <f>VLOOKUP($A$2:$A$478,'Membership Analysis'!$A$3:$DN$204,118,0)</f>
        <v>#N/A</v>
      </c>
    </row>
    <row r="461" spans="1:7">
      <c r="A461" s="130">
        <v>2009053489</v>
      </c>
      <c r="B461" s="130" t="s">
        <v>1056</v>
      </c>
      <c r="C461" s="130" t="s">
        <v>116</v>
      </c>
      <c r="D461" s="130" t="s">
        <v>598</v>
      </c>
      <c r="E461" s="131">
        <v>27281</v>
      </c>
      <c r="F461" s="169">
        <f t="shared" si="7"/>
        <v>50</v>
      </c>
      <c r="G461" s="168" t="e">
        <f>VLOOKUP($A$2:$A$478,'Membership Analysis'!$A$3:$DN$204,118,0)</f>
        <v>#N/A</v>
      </c>
    </row>
    <row r="462" spans="1:7">
      <c r="A462" s="130">
        <v>2009073490</v>
      </c>
      <c r="B462" s="130" t="s">
        <v>1057</v>
      </c>
      <c r="C462" s="130" t="s">
        <v>116</v>
      </c>
      <c r="D462" s="130" t="s">
        <v>118</v>
      </c>
      <c r="E462" s="131">
        <v>27377</v>
      </c>
      <c r="F462" s="169">
        <f t="shared" si="7"/>
        <v>50</v>
      </c>
      <c r="G462" s="168" t="e">
        <f>VLOOKUP($A$2:$A$478,'Membership Analysis'!$A$3:$DN$204,118,0)</f>
        <v>#N/A</v>
      </c>
    </row>
    <row r="463" spans="1:7">
      <c r="A463" s="130">
        <v>2010073499</v>
      </c>
      <c r="B463" s="130" t="s">
        <v>1058</v>
      </c>
      <c r="C463" s="130" t="s">
        <v>116</v>
      </c>
      <c r="D463" s="130" t="s">
        <v>118</v>
      </c>
      <c r="E463" s="131">
        <v>29567</v>
      </c>
      <c r="F463" s="169">
        <f t="shared" si="7"/>
        <v>44</v>
      </c>
      <c r="G463" s="168" t="e">
        <f>VLOOKUP($A$2:$A$478,'Membership Analysis'!$A$3:$DN$204,118,0)</f>
        <v>#N/A</v>
      </c>
    </row>
    <row r="464" spans="1:7">
      <c r="A464" s="130">
        <v>2012031522</v>
      </c>
      <c r="B464" s="130" t="s">
        <v>1059</v>
      </c>
      <c r="C464" s="130" t="s">
        <v>116</v>
      </c>
      <c r="D464" s="130" t="s">
        <v>598</v>
      </c>
      <c r="E464" s="131">
        <v>23974</v>
      </c>
      <c r="F464" s="169">
        <f t="shared" si="7"/>
        <v>59</v>
      </c>
      <c r="G464" s="168" t="e">
        <f>VLOOKUP($A$2:$A$478,'Membership Analysis'!$A$3:$DN$204,118,0)</f>
        <v>#N/A</v>
      </c>
    </row>
    <row r="465" spans="1:7">
      <c r="A465" s="130">
        <v>2012102549</v>
      </c>
      <c r="B465" s="130" t="s">
        <v>1060</v>
      </c>
      <c r="C465" s="130" t="s">
        <v>116</v>
      </c>
      <c r="D465" s="130" t="s">
        <v>598</v>
      </c>
      <c r="E465" s="131">
        <v>31891</v>
      </c>
      <c r="F465" s="169">
        <f t="shared" si="7"/>
        <v>37</v>
      </c>
      <c r="G465" s="168" t="e">
        <f>VLOOKUP($A$2:$A$478,'Membership Analysis'!$A$3:$DN$204,118,0)</f>
        <v>#N/A</v>
      </c>
    </row>
    <row r="466" spans="1:7">
      <c r="A466" s="130">
        <v>2012104534</v>
      </c>
      <c r="B466" s="130" t="s">
        <v>1061</v>
      </c>
      <c r="C466" s="130" t="s">
        <v>116</v>
      </c>
      <c r="D466" s="130" t="s">
        <v>598</v>
      </c>
      <c r="E466" s="131">
        <v>32263</v>
      </c>
      <c r="F466" s="169">
        <f t="shared" si="7"/>
        <v>36</v>
      </c>
      <c r="G466" s="168" t="e">
        <f>VLOOKUP($A$2:$A$478,'Membership Analysis'!$A$3:$DN$204,118,0)</f>
        <v>#N/A</v>
      </c>
    </row>
    <row r="467" spans="1:7">
      <c r="A467" s="130">
        <v>2012105548</v>
      </c>
      <c r="B467" s="130" t="s">
        <v>1062</v>
      </c>
      <c r="C467" s="130" t="s">
        <v>116</v>
      </c>
      <c r="D467" s="130" t="s">
        <v>118</v>
      </c>
      <c r="E467" s="131">
        <v>32007</v>
      </c>
      <c r="F467" s="169">
        <f t="shared" si="7"/>
        <v>37</v>
      </c>
      <c r="G467" s="168" t="e">
        <f>VLOOKUP($A$2:$A$478,'Membership Analysis'!$A$3:$DN$204,118,0)</f>
        <v>#N/A</v>
      </c>
    </row>
    <row r="468" spans="1:7">
      <c r="A468" s="130">
        <v>2012106545</v>
      </c>
      <c r="B468" s="130" t="s">
        <v>1063</v>
      </c>
      <c r="C468" s="130" t="s">
        <v>116</v>
      </c>
      <c r="D468" s="130" t="s">
        <v>118</v>
      </c>
      <c r="E468" s="131">
        <v>31778</v>
      </c>
      <c r="F468" s="169">
        <f t="shared" si="7"/>
        <v>38</v>
      </c>
      <c r="G468" s="168" t="e">
        <f>VLOOKUP($A$2:$A$478,'Membership Analysis'!$A$3:$DN$204,118,0)</f>
        <v>#N/A</v>
      </c>
    </row>
    <row r="469" spans="1:7">
      <c r="A469" s="130">
        <v>2012121561</v>
      </c>
      <c r="B469" s="130" t="s">
        <v>1064</v>
      </c>
      <c r="C469" s="130" t="s">
        <v>116</v>
      </c>
      <c r="D469" s="130" t="s">
        <v>118</v>
      </c>
      <c r="E469" s="131">
        <v>32526</v>
      </c>
      <c r="F469" s="169">
        <f t="shared" si="7"/>
        <v>35</v>
      </c>
      <c r="G469" s="168" t="e">
        <f>VLOOKUP($A$2:$A$478,'Membership Analysis'!$A$3:$DN$204,118,0)</f>
        <v>#N/A</v>
      </c>
    </row>
    <row r="470" spans="1:7">
      <c r="A470" s="130">
        <v>2013071565</v>
      </c>
      <c r="B470" s="130" t="s">
        <v>1065</v>
      </c>
      <c r="C470" s="130" t="s">
        <v>116</v>
      </c>
      <c r="D470" s="130" t="s">
        <v>598</v>
      </c>
      <c r="E470" s="131">
        <v>31544</v>
      </c>
      <c r="F470" s="169">
        <f t="shared" si="7"/>
        <v>38</v>
      </c>
      <c r="G470" s="168" t="e">
        <f>VLOOKUP($A$2:$A$478,'Membership Analysis'!$A$3:$DN$204,118,0)</f>
        <v>#N/A</v>
      </c>
    </row>
    <row r="471" spans="1:7">
      <c r="A471" s="130">
        <v>2016031582</v>
      </c>
      <c r="B471" s="130" t="s">
        <v>1066</v>
      </c>
      <c r="C471" s="130" t="s">
        <v>116</v>
      </c>
      <c r="D471" s="130" t="s">
        <v>598</v>
      </c>
      <c r="E471" s="131">
        <v>28822</v>
      </c>
      <c r="F471" s="169">
        <f t="shared" si="7"/>
        <v>46</v>
      </c>
      <c r="G471" s="168" t="e">
        <f>VLOOKUP($A$2:$A$478,'Membership Analysis'!$A$3:$DN$204,118,0)</f>
        <v>#N/A</v>
      </c>
    </row>
    <row r="472" spans="1:7">
      <c r="A472" s="130">
        <v>2016037584</v>
      </c>
      <c r="B472" s="130" t="s">
        <v>1067</v>
      </c>
      <c r="C472" s="130" t="s">
        <v>116</v>
      </c>
      <c r="D472" s="130" t="s">
        <v>598</v>
      </c>
      <c r="E472" s="131">
        <v>33565</v>
      </c>
      <c r="F472" s="169">
        <f t="shared" si="7"/>
        <v>33</v>
      </c>
      <c r="G472" s="168" t="e">
        <f>VLOOKUP($A$2:$A$478,'Membership Analysis'!$A$3:$DN$204,118,0)</f>
        <v>#N/A</v>
      </c>
    </row>
    <row r="473" spans="1:7">
      <c r="A473" s="130">
        <v>2016054587</v>
      </c>
      <c r="B473" s="130" t="s">
        <v>1068</v>
      </c>
      <c r="C473" s="130" t="s">
        <v>116</v>
      </c>
      <c r="D473" s="130" t="s">
        <v>598</v>
      </c>
      <c r="E473" s="131">
        <v>32192</v>
      </c>
      <c r="F473" s="169">
        <f t="shared" si="7"/>
        <v>36</v>
      </c>
      <c r="G473" s="168" t="e">
        <f>VLOOKUP($A$2:$A$478,'Membership Analysis'!$A$3:$DN$204,118,0)</f>
        <v>#N/A</v>
      </c>
    </row>
    <row r="474" spans="1:7">
      <c r="A474" s="130">
        <v>2017043616</v>
      </c>
      <c r="B474" s="130" t="s">
        <v>1069</v>
      </c>
      <c r="C474" s="130" t="s">
        <v>116</v>
      </c>
      <c r="D474" s="130" t="s">
        <v>118</v>
      </c>
      <c r="E474" s="131">
        <v>35652</v>
      </c>
      <c r="F474" s="169">
        <f t="shared" si="7"/>
        <v>27</v>
      </c>
      <c r="G474" s="168" t="e">
        <f>VLOOKUP($A$2:$A$478,'Membership Analysis'!$A$3:$DN$204,118,0)</f>
        <v>#N/A</v>
      </c>
    </row>
    <row r="475" spans="1:7">
      <c r="A475" s="130">
        <v>2017087659</v>
      </c>
      <c r="B475" s="130" t="s">
        <v>1070</v>
      </c>
      <c r="C475" s="130" t="s">
        <v>116</v>
      </c>
      <c r="D475" s="130" t="s">
        <v>118</v>
      </c>
      <c r="E475" s="131">
        <v>33491</v>
      </c>
      <c r="F475" s="169">
        <f t="shared" si="7"/>
        <v>33</v>
      </c>
      <c r="G475" s="168" t="e">
        <f>VLOOKUP($A$2:$A$478,'Membership Analysis'!$A$3:$DN$204,118,0)</f>
        <v>#N/A</v>
      </c>
    </row>
    <row r="476" spans="1:7">
      <c r="A476" s="130">
        <v>2018082707</v>
      </c>
      <c r="B476" s="130" t="s">
        <v>1071</v>
      </c>
      <c r="C476" s="130" t="s">
        <v>116</v>
      </c>
      <c r="D476" s="130" t="s">
        <v>598</v>
      </c>
      <c r="E476" s="131">
        <v>31532</v>
      </c>
      <c r="F476" s="169">
        <f t="shared" si="7"/>
        <v>38</v>
      </c>
      <c r="G476" s="168" t="e">
        <f>VLOOKUP($A$2:$A$478,'Membership Analysis'!$A$3:$DN$204,118,0)</f>
        <v>#N/A</v>
      </c>
    </row>
    <row r="477" spans="1:7">
      <c r="A477" s="130">
        <v>2019057729</v>
      </c>
      <c r="B477" s="130" t="s">
        <v>1072</v>
      </c>
      <c r="C477" s="130" t="s">
        <v>116</v>
      </c>
      <c r="D477" s="130" t="s">
        <v>118</v>
      </c>
      <c r="E477" s="131">
        <v>31903</v>
      </c>
      <c r="F477" s="169">
        <f t="shared" si="7"/>
        <v>37</v>
      </c>
      <c r="G477" s="168" t="e">
        <f>VLOOKUP($A$2:$A$478,'Membership Analysis'!$A$3:$DN$204,118,0)</f>
        <v>#N/A</v>
      </c>
    </row>
    <row r="478" spans="1:7">
      <c r="A478" s="130">
        <v>2019057759</v>
      </c>
      <c r="B478" s="130" t="s">
        <v>1073</v>
      </c>
      <c r="C478" s="130" t="s">
        <v>116</v>
      </c>
      <c r="D478" s="130" t="s">
        <v>598</v>
      </c>
      <c r="E478" s="131">
        <v>34362</v>
      </c>
      <c r="F478" s="169">
        <f t="shared" si="7"/>
        <v>30</v>
      </c>
      <c r="G478" s="168" t="e">
        <f>VLOOKUP($A$2:$A$478,'Membership Analysis'!$A$3:$DN$204,118,0)</f>
        <v>#N/A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C098080B38DD147A7B7AA467507026F" ma:contentTypeVersion="10" ma:contentTypeDescription="Create a new document." ma:contentTypeScope="" ma:versionID="a8f1fb657bf2cd47f0fde71b10fd28b8">
  <xsd:schema xmlns:xsd="http://www.w3.org/2001/XMLSchema" xmlns:xs="http://www.w3.org/2001/XMLSchema" xmlns:p="http://schemas.microsoft.com/office/2006/metadata/properties" xmlns:ns2="dfa2d9f5-199c-4212-8ee5-c011be210f49" targetNamespace="http://schemas.microsoft.com/office/2006/metadata/properties" ma:root="true" ma:fieldsID="d4b3e96af636654b9533073474238ce3" ns2:_="">
    <xsd:import namespace="dfa2d9f5-199c-4212-8ee5-c011be210f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a2d9f5-199c-4212-8ee5-c011be210f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c775f1b-94bf-41d1-bd5b-4e74f3913fab" ma:termSetId="09814cd3-568e-fe90-9814-8d621ff8fb84" ma:anchorId="fba54fb3-c3e1-fe81-a776-ca4b69148c4d" ma:open="true" ma:isKeyword="false">
      <xsd:complexType>
        <xsd:sequence>
          <xsd:element ref="pc:Terms" minOccurs="0" maxOccurs="1"/>
        </xsd:sequence>
      </xsd:complex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fa2d9f5-199c-4212-8ee5-c011be210f4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9FB58A-3FF8-4327-8398-1F28C04D276D}">
  <ds:schemaRefs>
    <ds:schemaRef ds:uri="http://schemas.microsoft.com/sharepoint/v3/contenttype/forms"/>
  </ds:schemaRefs>
</ds:datastoreItem>
</file>

<file path=customXml/itemProps2.xml><?xml version="1.0" encoding="utf-8"?>
<ds:datastoreItem xmlns:ds="http://schemas.openxmlformats.org/officeDocument/2006/customXml" ds:itemID="{1BDF7C59-9ABE-4E52-9BA7-A9CBB32C6E09}"/>
</file>

<file path=customXml/itemProps3.xml><?xml version="1.0" encoding="utf-8"?>
<ds:datastoreItem xmlns:ds="http://schemas.openxmlformats.org/officeDocument/2006/customXml" ds:itemID="{2BA3C795-45C0-4ACD-9A76-D5551347AB21}">
  <ds:schemaRefs>
    <ds:schemaRef ds:uri="http://purl.org/dc/terms/"/>
    <ds:schemaRef ds:uri="http://purl.org/dc/elements/1.1/"/>
    <ds:schemaRef ds:uri="http://purl.org/dc/dcmitype/"/>
    <ds:schemaRef ds:uri="http://schemas.openxmlformats.org/package/2006/metadata/core-properties"/>
    <ds:schemaRef ds:uri="http://schemas.microsoft.com/office/2006/metadata/properties"/>
    <ds:schemaRef ds:uri="5fe4e1cf-1046-41ea-ad88-4a7be107cf91"/>
    <ds:schemaRef ds:uri="http://schemas.microsoft.com/office/2006/documentManagement/types"/>
    <ds:schemaRef ds:uri="http://www.w3.org/XML/1998/namespace"/>
    <ds:schemaRef ds:uri="http://schemas.microsoft.com/office/infopath/2007/PartnerControls"/>
    <ds:schemaRef ds:uri="252f7b1b-36a4-415c-809d-3376bf84b3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33</vt:i4>
      </vt:variant>
    </vt:vector>
  </HeadingPairs>
  <TitlesOfParts>
    <vt:vector size="60" baseType="lpstr">
      <vt:lpstr>Intro</vt:lpstr>
      <vt:lpstr>New Report Sections</vt:lpstr>
      <vt:lpstr>Scheme Details</vt:lpstr>
      <vt:lpstr>Assumptions</vt:lpstr>
      <vt:lpstr>v(t)</vt:lpstr>
      <vt:lpstr>Mortality Tables</vt:lpstr>
      <vt:lpstr>MDT</vt:lpstr>
      <vt:lpstr>Membership Analysis</vt:lpstr>
      <vt:lpstr>Data Queries</vt:lpstr>
      <vt:lpstr>Sheet3</vt:lpstr>
      <vt:lpstr>Sheet1</vt:lpstr>
      <vt:lpstr>Other Data</vt:lpstr>
      <vt:lpstr>Investment Income</vt:lpstr>
      <vt:lpstr>Fund Performance</vt:lpstr>
      <vt:lpstr>Bond Duration</vt:lpstr>
      <vt:lpstr>Efficient Frontier (2)</vt:lpstr>
      <vt:lpstr>Industry_Analysis</vt:lpstr>
      <vt:lpstr>Asset Allocation</vt:lpstr>
      <vt:lpstr>Benchmarks Performance</vt:lpstr>
      <vt:lpstr>Pivot Table</vt:lpstr>
      <vt:lpstr>Report Tables</vt:lpstr>
      <vt:lpstr>NSSF_Data</vt:lpstr>
      <vt:lpstr>Report Tables_MS</vt:lpstr>
      <vt:lpstr>Pivot Tables_MS</vt:lpstr>
      <vt:lpstr>Efficient Frontier-Test</vt:lpstr>
      <vt:lpstr>Sheet4</vt:lpstr>
      <vt:lpstr>IRR</vt:lpstr>
      <vt:lpstr>a_billion</vt:lpstr>
      <vt:lpstr>a_million</vt:lpstr>
      <vt:lpstr>a_thousand</vt:lpstr>
      <vt:lpstr>a_trillion</vt:lpstr>
      <vt:lpstr>Age</vt:lpstr>
      <vt:lpstr>Analysis_Date</vt:lpstr>
      <vt:lpstr>Ann_Loading</vt:lpstr>
      <vt:lpstr>Ann_Salary_Growth_Rate</vt:lpstr>
      <vt:lpstr>Annuity_Ratio</vt:lpstr>
      <vt:lpstr>Comm_Date</vt:lpstr>
      <vt:lpstr>Contr_Rate</vt:lpstr>
      <vt:lpstr>Discount_Table</vt:lpstr>
      <vt:lpstr>EE_Cont</vt:lpstr>
      <vt:lpstr>ER</vt:lpstr>
      <vt:lpstr>ER_Cont</vt:lpstr>
      <vt:lpstr>Fe_Annuity_Factor</vt:lpstr>
      <vt:lpstr>Fe_Annuity_Tables</vt:lpstr>
      <vt:lpstr>Fe_MDT</vt:lpstr>
      <vt:lpstr>Fund_Credits</vt:lpstr>
      <vt:lpstr>Gender</vt:lpstr>
      <vt:lpstr>Inv_Return</vt:lpstr>
      <vt:lpstr>Male_Annuity_Factor</vt:lpstr>
      <vt:lpstr>Male_Annuity_Tables</vt:lpstr>
      <vt:lpstr>Male_MDT</vt:lpstr>
      <vt:lpstr>Membership_Analysis</vt:lpstr>
      <vt:lpstr>Membership_Status</vt:lpstr>
      <vt:lpstr>Mortality_Table</vt:lpstr>
      <vt:lpstr>NRA</vt:lpstr>
      <vt:lpstr>Intro!Print_Area</vt:lpstr>
      <vt:lpstr>scheme_acronym</vt:lpstr>
      <vt:lpstr>Scheme_Name</vt:lpstr>
      <vt:lpstr>Withdrawal_Probs</vt:lpstr>
      <vt:lpstr>Years_To_Retirement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fmbula@kenbright.africa</dc:creator>
  <cp:keywords/>
  <dc:description/>
  <cp:lastModifiedBy>Faith Mbula</cp:lastModifiedBy>
  <cp:revision/>
  <dcterms:created xsi:type="dcterms:W3CDTF">2020-06-03T08:41:31Z</dcterms:created>
  <dcterms:modified xsi:type="dcterms:W3CDTF">2025-11-28T09:10:23Z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0x010100FC098080B38DD147A7B7AA467507026F</vt:lpwstr>
  </property>
  <property fmtid="{D5CDD505-2E9C-101B-9397-08002B2CF9AE}" pid="3" name="MediaServiceImageTags">
    <vt:lpwstr/>
  </property>
</Properties>
</file>